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defaultThemeVersion="124226"/>
  <mc:AlternateContent xmlns:mc="http://schemas.openxmlformats.org/markup-compatibility/2006">
    <mc:Choice Requires="x15">
      <x15ac:absPath xmlns:x15ac="http://schemas.microsoft.com/office/spreadsheetml/2010/11/ac" url="https://ballinanswgovau-my.sharepoint.com/personal/kristine_barker_ballina_nsw_gov_au/Documents/Desktop/"/>
    </mc:Choice>
  </mc:AlternateContent>
  <xr:revisionPtr revIDLastSave="0" documentId="8_{FC1DD724-019F-40F2-B0CE-5D26C3B545DE}" xr6:coauthVersionLast="47" xr6:coauthVersionMax="47" xr10:uidLastSave="{00000000-0000-0000-0000-000000000000}"/>
  <bookViews>
    <workbookView xWindow="30735" yWindow="1065" windowWidth="21600" windowHeight="11295" tabRatio="849" xr2:uid="{00000000-000D-0000-FFFF-FFFF00000000}"/>
  </bookViews>
  <sheets>
    <sheet name="MAIN SWITCH" sheetId="27" r:id="rId1"/>
    <sheet name="DEVELOPMENT DETAILS" sheetId="26" r:id="rId2"/>
    <sheet name="INSTRUCTIONS 1" sheetId="25" r:id="rId3"/>
    <sheet name="INSTRUCTIONS 2" sheetId="24" r:id="rId4"/>
    <sheet name="WATER PIPES DATA" sheetId="20" r:id="rId5"/>
    <sheet name="SEWER PIPES DATA" sheetId="18" r:id="rId6"/>
    <sheet name="WATER PUMP STN DATA" sheetId="19" r:id="rId7"/>
    <sheet name="SEWER PUMP STN DATA" sheetId="17" r:id="rId8"/>
    <sheet name="CULVERTS DATA" sheetId="14" r:id="rId9"/>
    <sheet name="STORMWATER RETIC DATA" sheetId="15" r:id="rId10"/>
    <sheet name="POLLUTION CONTROL DATA" sheetId="16" r:id="rId11"/>
    <sheet name="SUB-SOIL DATA" sheetId="30" r:id="rId12"/>
    <sheet name="PAVEMENT DATA" sheetId="13" r:id="rId13"/>
    <sheet name="PATH DATA" sheetId="11" r:id="rId14"/>
    <sheet name="KandG DATA" sheetId="10" r:id="rId15"/>
    <sheet name="ROUNDABOUT DATA" sheetId="12" r:id="rId16"/>
    <sheet name="SIGNS DATA" sheetId="9" r:id="rId17"/>
    <sheet name="GUARD RAIL DATA" sheetId="8" r:id="rId18"/>
    <sheet name="STREET LIGHT DATA" sheetId="7" r:id="rId19"/>
    <sheet name="BUILDINGS" sheetId="6" r:id="rId20"/>
    <sheet name="MISCELLANEOUS ASSETS" sheetId="3" r:id="rId21"/>
    <sheet name="VALIDATIONS" sheetId="1" state="veryHidden" r:id="rId22"/>
  </sheets>
  <definedNames>
    <definedName name="_xlnm._FilterDatabase" localSheetId="21" hidden="1">VALIDATIONS!$IE$1:$IG$1</definedName>
    <definedName name="Advisory">VALIDATIONS!$IE$2:$IE$19</definedName>
    <definedName name="AssetGroup">VALIDATIONS!$I$2:$I$7</definedName>
    <definedName name="Barrier">VALIDATIONS!$AD$2:$AD$8</definedName>
    <definedName name="Bore">VALIDATIONS!$GK$2:$GK$27</definedName>
    <definedName name="Building">VALIDATIONS!$L$2:$L$10</definedName>
    <definedName name="BuildingType">VALIDATIONS!$K$2:$K$3</definedName>
    <definedName name="CappedLine">VALIDATIONS!$CF$2</definedName>
    <definedName name="CulvertType">VALIDATIONS!$DW$2:$DW$4</definedName>
    <definedName name="DEPTH">VALIDATIONS!$FF$2:$FF$5</definedName>
    <definedName name="DesignFlow">VALIDATIONS!$EL$2:$EL$41</definedName>
    <definedName name="Direction">VALIDATIONS!$AM$2:$AM$6</definedName>
    <definedName name="EarthworksandFormation">VALIDATIONS!$BR$2:$BR$3</definedName>
    <definedName name="FloodProt">VALIDATIONS!$BV$2:$BV$3</definedName>
    <definedName name="FloodwayandOpenChannel">VALIDATIONS!$BW$2:$BW$7</definedName>
    <definedName name="Headwall">VALIDATIONS!$CH$2</definedName>
    <definedName name="HouseConnection">VALIDATIONS!$CJ$2</definedName>
    <definedName name="Information">VALIDATIONS!$IE$21:$IE$26</definedName>
    <definedName name="InletPit">VALIDATIONS!$CN$2:$CN$14</definedName>
    <definedName name="JunctionPit">VALIDATIONS!$CR$2:$CR$5</definedName>
    <definedName name="KerbType">VALIDATIONS!$BB$2:$BB$11</definedName>
    <definedName name="LANDTYPE">VALIDATIONS!$S$2:$S$7</definedName>
    <definedName name="LANDUSE">VALIDATIONS!$T$2:$T$5</definedName>
    <definedName name="LeftRight">VALIDATIONS!$C$2:$C$4</definedName>
    <definedName name="lintel">VALIDATIONS!$CP$2:$CP$66</definedName>
    <definedName name="Location">VALIDATIONS!$D$2:$D$5</definedName>
    <definedName name="NewExtension">VALIDATIONS!$G$2:$G$3</definedName>
    <definedName name="Paths">VALIDATIONS!$BF$2:$BF$9</definedName>
    <definedName name="PavementBase">VALIDATIONS!$BK$2:$BK$10</definedName>
    <definedName name="PavementCategory">VALIDATIONS!$BI$2:$BI$4</definedName>
    <definedName name="Pipe">VALIDATIONS!$ED$2:$ED$16</definedName>
    <definedName name="PipeDIAMETER">VALIDATIONS!$FN$2:$FN$42</definedName>
    <definedName name="PostType">VALIDATIONS!$AI$2:$AI$5</definedName>
    <definedName name="Potable">VALIDATIONS!$HT$2:$HT$3</definedName>
    <definedName name="PSType">VALIDATIONS!$EH$2:$EH$3</definedName>
    <definedName name="PumpingHead">VALIDATIONS!$EM$2:$EM$16</definedName>
    <definedName name="Question">VALIDATIONS!$B$2:$B$3</definedName>
    <definedName name="RAIsland">VALIDATIONS!$AS$2:$AS$5</definedName>
    <definedName name="RCBC">VALIDATIONS!$EA$2:$EA$90</definedName>
    <definedName name="RCP">VALIDATIONS!$DX$2:$DX$31</definedName>
    <definedName name="Regulatory">VALIDATIONS!$IE$28:$IE$48</definedName>
    <definedName name="RETIC_SS">VALIDATIONS!$CW$2:$CW$3</definedName>
    <definedName name="ReticPIPE">VALIDATIONS!$CZ$2:$CZ$42</definedName>
    <definedName name="ReticPITS">VALIDATIONS!$CD$2:$CD$7</definedName>
    <definedName name="ReticType">VALIDATIONS!$CV$2:$CV$3</definedName>
    <definedName name="Reticulation">VALIDATIONS!$CY$2:$CY$4</definedName>
    <definedName name="ROCK">VALIDATIONS!$FI$2:$FI$3</definedName>
    <definedName name="Roundabout">VALIDATIONS!$AP$2:$AP$5</definedName>
    <definedName name="SewerNode">VALIDATIONS!$FL$2:$FL$12</definedName>
    <definedName name="SewerPIPE">VALIDATIONS!$FE$2:$FE$3</definedName>
    <definedName name="SewerPIPEMaterial">VALIDATIONS!$GF$2:$GF$7</definedName>
    <definedName name="SignSize">VALIDATIONS!$AK$2:$AK$5</definedName>
    <definedName name="SignType">VALIDATIONS!$AN$2:$AN$4</definedName>
    <definedName name="SITE">VALIDATIONS!$FJ$2:$FJ$4</definedName>
    <definedName name="SSMAT">VALIDATIONS!$CX$2:$CX$5</definedName>
    <definedName name="StormwaterTreatment">VALIDATIONS!$BZ$2:$BZ$6</definedName>
    <definedName name="Street_Light_Pole">VALIDATIONS!$AA$2:$AA$6</definedName>
    <definedName name="Street_Light_Type">VALIDATIONS!$X$2:$X$9</definedName>
    <definedName name="Street_Light_Wattage">VALIDATIONS!$Z$2:$Z$12</definedName>
    <definedName name="Structure">VALIDATIONS!$O$2:$O$9</definedName>
    <definedName name="SuburbD">VALIDATIONS!$A$2:$A$40</definedName>
    <definedName name="SuperStructure">VALIDATIONS!$EJ$2:$EJ$5</definedName>
    <definedName name="Terminal">VALIDATIONS!$AF$2:$AF$5</definedName>
    <definedName name="TrenchGrate">VALIDATIONS!$CT$2</definedName>
    <definedName name="UOM">VALIDATIONS!$H$2:$H$6</definedName>
    <definedName name="UrbanRural">VALIDATIONS!$E$2:$E$3</definedName>
    <definedName name="WaterNode">VALIDATIONS!$HU$2:$HU$12</definedName>
    <definedName name="WaterPIPE">VALIDATIONS!$GN$2:$GN$3</definedName>
    <definedName name="WaterPipeDia">VALIDATIONS!$GP$2:$GP$45</definedName>
    <definedName name="WaterPIPEMaterial">VALIDATIONS!$GO$2:$GO$7</definedName>
    <definedName name="WaterPump">VALIDATIONS!$GI$2:$GI$26</definedName>
    <definedName name="WaterPumpType">VALIDATIONS!$GH$2:$GH$3</definedName>
    <definedName name="WearingCourse">VALIDATIONS!$BO$2:$BO$11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E48" i="1" l="1"/>
  <c r="IE26" i="1"/>
  <c r="IE19" i="1"/>
  <c r="R2" i="9"/>
  <c r="Q442" i="9" l="1"/>
  <c r="Q5" i="9"/>
  <c r="Q14" i="9"/>
  <c r="Q13" i="9"/>
  <c r="Q986" i="9"/>
  <c r="Q11" i="9"/>
  <c r="Q977" i="9"/>
  <c r="Q937" i="9"/>
  <c r="Q10" i="9"/>
  <c r="Q976" i="9"/>
  <c r="Q24" i="9"/>
  <c r="Q16" i="9"/>
  <c r="Q8" i="9"/>
  <c r="Q998" i="9"/>
  <c r="Q990" i="9"/>
  <c r="Q982" i="9"/>
  <c r="Q974" i="9"/>
  <c r="Q966" i="9"/>
  <c r="Q958" i="9"/>
  <c r="Q950" i="9"/>
  <c r="Q942" i="9"/>
  <c r="Q934" i="9"/>
  <c r="Q926" i="9"/>
  <c r="Q918" i="9"/>
  <c r="Q910" i="9"/>
  <c r="Q902" i="9"/>
  <c r="Q894" i="9"/>
  <c r="Q886" i="9"/>
  <c r="Q878" i="9"/>
  <c r="Q870" i="9"/>
  <c r="Q862" i="9"/>
  <c r="Q854" i="9"/>
  <c r="Q846" i="9"/>
  <c r="Q838" i="9"/>
  <c r="Q830" i="9"/>
  <c r="Q822" i="9"/>
  <c r="Q814" i="9"/>
  <c r="Q806" i="9"/>
  <c r="Q798" i="9"/>
  <c r="Q790" i="9"/>
  <c r="Q782" i="9"/>
  <c r="Q774" i="9"/>
  <c r="Q766" i="9"/>
  <c r="Q758" i="9"/>
  <c r="Q750" i="9"/>
  <c r="Q742" i="9"/>
  <c r="Q734" i="9"/>
  <c r="Q726" i="9"/>
  <c r="Q718" i="9"/>
  <c r="Q710" i="9"/>
  <c r="Q698" i="9"/>
  <c r="Q666" i="9"/>
  <c r="Q634" i="9"/>
  <c r="Q602" i="9"/>
  <c r="Q570" i="9"/>
  <c r="Q538" i="9"/>
  <c r="Q490" i="9"/>
  <c r="Q22" i="9"/>
  <c r="Q21" i="9"/>
  <c r="Q994" i="9"/>
  <c r="Q19" i="9"/>
  <c r="Q985" i="9"/>
  <c r="Q945" i="9"/>
  <c r="Q1000" i="9"/>
  <c r="Q968" i="9"/>
  <c r="Q944" i="9"/>
  <c r="Q920" i="9"/>
  <c r="Q904" i="9"/>
  <c r="Q17" i="9"/>
  <c r="Q999" i="9"/>
  <c r="Q983" i="9"/>
  <c r="Q967" i="9"/>
  <c r="Q951" i="9"/>
  <c r="Q935" i="9"/>
  <c r="Q23" i="9"/>
  <c r="Q15" i="9"/>
  <c r="Q7" i="9"/>
  <c r="Q997" i="9"/>
  <c r="Q989" i="9"/>
  <c r="Q981" i="9"/>
  <c r="Q973" i="9"/>
  <c r="Q965" i="9"/>
  <c r="Q957" i="9"/>
  <c r="Q949" i="9"/>
  <c r="Q941" i="9"/>
  <c r="Q933" i="9"/>
  <c r="Q925" i="9"/>
  <c r="Q917" i="9"/>
  <c r="Q909" i="9"/>
  <c r="Q901" i="9"/>
  <c r="Q893" i="9"/>
  <c r="Q885" i="9"/>
  <c r="Q877" i="9"/>
  <c r="Q869" i="9"/>
  <c r="Q861" i="9"/>
  <c r="Q853" i="9"/>
  <c r="Q845" i="9"/>
  <c r="Q837" i="9"/>
  <c r="Q829" i="9"/>
  <c r="Q821" i="9"/>
  <c r="Q813" i="9"/>
  <c r="Q805" i="9"/>
  <c r="Q797" i="9"/>
  <c r="Q789" i="9"/>
  <c r="Q781" i="9"/>
  <c r="Q773" i="9"/>
  <c r="Q765" i="9"/>
  <c r="Q757" i="9"/>
  <c r="Q749" i="9"/>
  <c r="Q741" i="9"/>
  <c r="Q733" i="9"/>
  <c r="Q725" i="9"/>
  <c r="Q717" i="9"/>
  <c r="Q709" i="9"/>
  <c r="Q697" i="9"/>
  <c r="Q665" i="9"/>
  <c r="Q633" i="9"/>
  <c r="Q601" i="9"/>
  <c r="Q569" i="9"/>
  <c r="Q537" i="9"/>
  <c r="Q482" i="9"/>
  <c r="Q996" i="9"/>
  <c r="Q972" i="9"/>
  <c r="Q964" i="9"/>
  <c r="Q956" i="9"/>
  <c r="Q948" i="9"/>
  <c r="Q940" i="9"/>
  <c r="Q932" i="9"/>
  <c r="Q924" i="9"/>
  <c r="Q916" i="9"/>
  <c r="Q908" i="9"/>
  <c r="Q900" i="9"/>
  <c r="Q892" i="9"/>
  <c r="Q884" i="9"/>
  <c r="Q876" i="9"/>
  <c r="Q868" i="9"/>
  <c r="Q860" i="9"/>
  <c r="Q852" i="9"/>
  <c r="Q844" i="9"/>
  <c r="Q836" i="9"/>
  <c r="Q828" i="9"/>
  <c r="Q820" i="9"/>
  <c r="Q812" i="9"/>
  <c r="Q804" i="9"/>
  <c r="Q796" i="9"/>
  <c r="Q788" i="9"/>
  <c r="Q780" i="9"/>
  <c r="Q772" i="9"/>
  <c r="Q764" i="9"/>
  <c r="Q756" i="9"/>
  <c r="Q748" i="9"/>
  <c r="Q740" i="9"/>
  <c r="Q732" i="9"/>
  <c r="Q724" i="9"/>
  <c r="Q716" i="9"/>
  <c r="Q708" i="9"/>
  <c r="Q690" i="9"/>
  <c r="Q658" i="9"/>
  <c r="Q626" i="9"/>
  <c r="Q594" i="9"/>
  <c r="Q562" i="9"/>
  <c r="Q530" i="9"/>
  <c r="Q474" i="9"/>
  <c r="Q995" i="9"/>
  <c r="Q987" i="9"/>
  <c r="Q979" i="9"/>
  <c r="Q971" i="9"/>
  <c r="Q963" i="9"/>
  <c r="Q955" i="9"/>
  <c r="Q947" i="9"/>
  <c r="Q939" i="9"/>
  <c r="Q931" i="9"/>
  <c r="Q923" i="9"/>
  <c r="Q915" i="9"/>
  <c r="Q907" i="9"/>
  <c r="Q899" i="9"/>
  <c r="Q891" i="9"/>
  <c r="Q883" i="9"/>
  <c r="Q875" i="9"/>
  <c r="Q867" i="9"/>
  <c r="Q859" i="9"/>
  <c r="Q851" i="9"/>
  <c r="Q843" i="9"/>
  <c r="Q835" i="9"/>
  <c r="Q827" i="9"/>
  <c r="Q819" i="9"/>
  <c r="Q811" i="9"/>
  <c r="Q803" i="9"/>
  <c r="Q795" i="9"/>
  <c r="Q787" i="9"/>
  <c r="Q779" i="9"/>
  <c r="Q771" i="9"/>
  <c r="Q763" i="9"/>
  <c r="Q755" i="9"/>
  <c r="Q747" i="9"/>
  <c r="Q739" i="9"/>
  <c r="Q731" i="9"/>
  <c r="Q723" i="9"/>
  <c r="Q715" i="9"/>
  <c r="Q707" i="9"/>
  <c r="Q689" i="9"/>
  <c r="Q657" i="9"/>
  <c r="Q625" i="9"/>
  <c r="Q593" i="9"/>
  <c r="Q561" i="9"/>
  <c r="Q529" i="9"/>
  <c r="Q466" i="9"/>
  <c r="Q6" i="9"/>
  <c r="Q20" i="9"/>
  <c r="Q970" i="9"/>
  <c r="Q954" i="9"/>
  <c r="Q946" i="9"/>
  <c r="Q938" i="9"/>
  <c r="Q930" i="9"/>
  <c r="Q922" i="9"/>
  <c r="Q914" i="9"/>
  <c r="Q906" i="9"/>
  <c r="Q898" i="9"/>
  <c r="Q890" i="9"/>
  <c r="Q882" i="9"/>
  <c r="Q874" i="9"/>
  <c r="Q866" i="9"/>
  <c r="Q858" i="9"/>
  <c r="Q850" i="9"/>
  <c r="Q842" i="9"/>
  <c r="Q834" i="9"/>
  <c r="Q826" i="9"/>
  <c r="Q818" i="9"/>
  <c r="Q810" i="9"/>
  <c r="Q802" i="9"/>
  <c r="Q794" i="9"/>
  <c r="Q786" i="9"/>
  <c r="Q778" i="9"/>
  <c r="Q770" i="9"/>
  <c r="Q762" i="9"/>
  <c r="Q754" i="9"/>
  <c r="Q746" i="9"/>
  <c r="Q738" i="9"/>
  <c r="Q730" i="9"/>
  <c r="Q722" i="9"/>
  <c r="Q714" i="9"/>
  <c r="Q706" i="9"/>
  <c r="Q682" i="9"/>
  <c r="Q650" i="9"/>
  <c r="Q618" i="9"/>
  <c r="Q586" i="9"/>
  <c r="Q554" i="9"/>
  <c r="Q522" i="9"/>
  <c r="Q458" i="9"/>
  <c r="Q2" i="9"/>
  <c r="Q978" i="9"/>
  <c r="Q993" i="9"/>
  <c r="Q953" i="9"/>
  <c r="Q929" i="9"/>
  <c r="Q921" i="9"/>
  <c r="Q913" i="9"/>
  <c r="Q905" i="9"/>
  <c r="Q897" i="9"/>
  <c r="Q889" i="9"/>
  <c r="Q881" i="9"/>
  <c r="Q873" i="9"/>
  <c r="Q865" i="9"/>
  <c r="Q857" i="9"/>
  <c r="Q849" i="9"/>
  <c r="Q841" i="9"/>
  <c r="Q833" i="9"/>
  <c r="Q825" i="9"/>
  <c r="Q817" i="9"/>
  <c r="Q809" i="9"/>
  <c r="Q801" i="9"/>
  <c r="Q793" i="9"/>
  <c r="Q785" i="9"/>
  <c r="Q777" i="9"/>
  <c r="Q769" i="9"/>
  <c r="Q761" i="9"/>
  <c r="Q753" i="9"/>
  <c r="Q745" i="9"/>
  <c r="Q737" i="9"/>
  <c r="Q729" i="9"/>
  <c r="Q721" i="9"/>
  <c r="Q713" i="9"/>
  <c r="Q705" i="9"/>
  <c r="Q681" i="9"/>
  <c r="Q649" i="9"/>
  <c r="Q617" i="9"/>
  <c r="Q585" i="9"/>
  <c r="Q553" i="9"/>
  <c r="Q514" i="9"/>
  <c r="Q450" i="9"/>
  <c r="Q988" i="9"/>
  <c r="Q12" i="9"/>
  <c r="Q962" i="9"/>
  <c r="Q3" i="9"/>
  <c r="Q969" i="9"/>
  <c r="Q26" i="9"/>
  <c r="Q984" i="9"/>
  <c r="Q952" i="9"/>
  <c r="Q936" i="9"/>
  <c r="Q912" i="9"/>
  <c r="Q896" i="9"/>
  <c r="Q888" i="9"/>
  <c r="Q880" i="9"/>
  <c r="Q872" i="9"/>
  <c r="Q864" i="9"/>
  <c r="Q856" i="9"/>
  <c r="Q848" i="9"/>
  <c r="Q840" i="9"/>
  <c r="Q832" i="9"/>
  <c r="Q824" i="9"/>
  <c r="Q816" i="9"/>
  <c r="Q808" i="9"/>
  <c r="Q800" i="9"/>
  <c r="Q792" i="9"/>
  <c r="Q784" i="9"/>
  <c r="Q776" i="9"/>
  <c r="Q768" i="9"/>
  <c r="Q760" i="9"/>
  <c r="Q752" i="9"/>
  <c r="Q744" i="9"/>
  <c r="Q736" i="9"/>
  <c r="Q728" i="9"/>
  <c r="Q720" i="9"/>
  <c r="Q712" i="9"/>
  <c r="Q703" i="9"/>
  <c r="Q674" i="9"/>
  <c r="Q642" i="9"/>
  <c r="Q610" i="9"/>
  <c r="Q578" i="9"/>
  <c r="Q546" i="9"/>
  <c r="Q506" i="9"/>
  <c r="Q28" i="9"/>
  <c r="Q36" i="9"/>
  <c r="Q44" i="9"/>
  <c r="Q52" i="9"/>
  <c r="Q60" i="9"/>
  <c r="Q68" i="9"/>
  <c r="Q76" i="9"/>
  <c r="Q84" i="9"/>
  <c r="Q92" i="9"/>
  <c r="Q100" i="9"/>
  <c r="Q108" i="9"/>
  <c r="Q116" i="9"/>
  <c r="Q124" i="9"/>
  <c r="Q132" i="9"/>
  <c r="Q140" i="9"/>
  <c r="Q148" i="9"/>
  <c r="Q156" i="9"/>
  <c r="Q164" i="9"/>
  <c r="Q172" i="9"/>
  <c r="Q180" i="9"/>
  <c r="Q188" i="9"/>
  <c r="Q196" i="9"/>
  <c r="Q204" i="9"/>
  <c r="Q212" i="9"/>
  <c r="Q220" i="9"/>
  <c r="Q228" i="9"/>
  <c r="Q236" i="9"/>
  <c r="Q244" i="9"/>
  <c r="Q252" i="9"/>
  <c r="Q260" i="9"/>
  <c r="Q268" i="9"/>
  <c r="Q276" i="9"/>
  <c r="Q284" i="9"/>
  <c r="Q292" i="9"/>
  <c r="Q300" i="9"/>
  <c r="Q308" i="9"/>
  <c r="Q316" i="9"/>
  <c r="Q324" i="9"/>
  <c r="Q332" i="9"/>
  <c r="Q340" i="9"/>
  <c r="Q348" i="9"/>
  <c r="Q356" i="9"/>
  <c r="Q364" i="9"/>
  <c r="Q372" i="9"/>
  <c r="Q380" i="9"/>
  <c r="Q388" i="9"/>
  <c r="Q396" i="9"/>
  <c r="Q404" i="9"/>
  <c r="Q412" i="9"/>
  <c r="Q420" i="9"/>
  <c r="Q428" i="9"/>
  <c r="Q436" i="9"/>
  <c r="Q444" i="9"/>
  <c r="Q452" i="9"/>
  <c r="Q460" i="9"/>
  <c r="Q468" i="9"/>
  <c r="Q476" i="9"/>
  <c r="Q484" i="9"/>
  <c r="Q492" i="9"/>
  <c r="Q500" i="9"/>
  <c r="Q508" i="9"/>
  <c r="Q516" i="9"/>
  <c r="Q524" i="9"/>
  <c r="Q532" i="9"/>
  <c r="Q540" i="9"/>
  <c r="Q548" i="9"/>
  <c r="Q556" i="9"/>
  <c r="Q564" i="9"/>
  <c r="Q572" i="9"/>
  <c r="Q580" i="9"/>
  <c r="Q588" i="9"/>
  <c r="Q596" i="9"/>
  <c r="Q604" i="9"/>
  <c r="Q612" i="9"/>
  <c r="Q620" i="9"/>
  <c r="Q628" i="9"/>
  <c r="Q636" i="9"/>
  <c r="Q644" i="9"/>
  <c r="Q652" i="9"/>
  <c r="Q660" i="9"/>
  <c r="Q668" i="9"/>
  <c r="Q676" i="9"/>
  <c r="Q684" i="9"/>
  <c r="Q692" i="9"/>
  <c r="Q700" i="9"/>
  <c r="Q29" i="9"/>
  <c r="Q37" i="9"/>
  <c r="Q45" i="9"/>
  <c r="Q53" i="9"/>
  <c r="Q61" i="9"/>
  <c r="Q69" i="9"/>
  <c r="Q77" i="9"/>
  <c r="Q85" i="9"/>
  <c r="Q93" i="9"/>
  <c r="Q101" i="9"/>
  <c r="Q109" i="9"/>
  <c r="Q117" i="9"/>
  <c r="Q125" i="9"/>
  <c r="Q133" i="9"/>
  <c r="Q141" i="9"/>
  <c r="Q149" i="9"/>
  <c r="Q157" i="9"/>
  <c r="Q165" i="9"/>
  <c r="Q173" i="9"/>
  <c r="Q181" i="9"/>
  <c r="Q189" i="9"/>
  <c r="Q197" i="9"/>
  <c r="Q205" i="9"/>
  <c r="Q213" i="9"/>
  <c r="Q221" i="9"/>
  <c r="Q229" i="9"/>
  <c r="Q237" i="9"/>
  <c r="Q245" i="9"/>
  <c r="Q253" i="9"/>
  <c r="Q261" i="9"/>
  <c r="Q269" i="9"/>
  <c r="Q277" i="9"/>
  <c r="Q285" i="9"/>
  <c r="Q293" i="9"/>
  <c r="Q301" i="9"/>
  <c r="Q309" i="9"/>
  <c r="Q317" i="9"/>
  <c r="Q325" i="9"/>
  <c r="Q333" i="9"/>
  <c r="Q341" i="9"/>
  <c r="Q349" i="9"/>
  <c r="Q357" i="9"/>
  <c r="Q365" i="9"/>
  <c r="Q373" i="9"/>
  <c r="Q381" i="9"/>
  <c r="Q389" i="9"/>
  <c r="Q397" i="9"/>
  <c r="Q405" i="9"/>
  <c r="Q413" i="9"/>
  <c r="Q421" i="9"/>
  <c r="Q429" i="9"/>
  <c r="Q437" i="9"/>
  <c r="Q445" i="9"/>
  <c r="Q453" i="9"/>
  <c r="Q461" i="9"/>
  <c r="Q469" i="9"/>
  <c r="Q477" i="9"/>
  <c r="Q485" i="9"/>
  <c r="Q493" i="9"/>
  <c r="Q501" i="9"/>
  <c r="Q509" i="9"/>
  <c r="Q517" i="9"/>
  <c r="Q525" i="9"/>
  <c r="Q533" i="9"/>
  <c r="Q541" i="9"/>
  <c r="Q549" i="9"/>
  <c r="Q557" i="9"/>
  <c r="Q565" i="9"/>
  <c r="Q573" i="9"/>
  <c r="Q581" i="9"/>
  <c r="Q589" i="9"/>
  <c r="Q597" i="9"/>
  <c r="Q605" i="9"/>
  <c r="Q613" i="9"/>
  <c r="Q621" i="9"/>
  <c r="Q629" i="9"/>
  <c r="Q637" i="9"/>
  <c r="Q645" i="9"/>
  <c r="Q653" i="9"/>
  <c r="Q661" i="9"/>
  <c r="Q669" i="9"/>
  <c r="Q677" i="9"/>
  <c r="Q685" i="9"/>
  <c r="Q693" i="9"/>
  <c r="Q701" i="9"/>
  <c r="Q30" i="9"/>
  <c r="Q38" i="9"/>
  <c r="Q46" i="9"/>
  <c r="Q54" i="9"/>
  <c r="Q62" i="9"/>
  <c r="Q70" i="9"/>
  <c r="Q78" i="9"/>
  <c r="Q86" i="9"/>
  <c r="Q94" i="9"/>
  <c r="Q102" i="9"/>
  <c r="Q110" i="9"/>
  <c r="Q118" i="9"/>
  <c r="Q126" i="9"/>
  <c r="Q134" i="9"/>
  <c r="Q142" i="9"/>
  <c r="Q150" i="9"/>
  <c r="Q158" i="9"/>
  <c r="Q166" i="9"/>
  <c r="Q174" i="9"/>
  <c r="Q182" i="9"/>
  <c r="Q190" i="9"/>
  <c r="Q198" i="9"/>
  <c r="Q206" i="9"/>
  <c r="Q214" i="9"/>
  <c r="Q222" i="9"/>
  <c r="Q230" i="9"/>
  <c r="Q238" i="9"/>
  <c r="Q246" i="9"/>
  <c r="Q254" i="9"/>
  <c r="Q262" i="9"/>
  <c r="Q270" i="9"/>
  <c r="Q278" i="9"/>
  <c r="Q286" i="9"/>
  <c r="Q294" i="9"/>
  <c r="Q302" i="9"/>
  <c r="Q310" i="9"/>
  <c r="Q318" i="9"/>
  <c r="Q326" i="9"/>
  <c r="Q334" i="9"/>
  <c r="Q342" i="9"/>
  <c r="Q350" i="9"/>
  <c r="Q358" i="9"/>
  <c r="Q366" i="9"/>
  <c r="Q374" i="9"/>
  <c r="Q382" i="9"/>
  <c r="Q390" i="9"/>
  <c r="Q398" i="9"/>
  <c r="Q406" i="9"/>
  <c r="Q414" i="9"/>
  <c r="Q422" i="9"/>
  <c r="Q430" i="9"/>
  <c r="Q438" i="9"/>
  <c r="Q446" i="9"/>
  <c r="Q454" i="9"/>
  <c r="Q462" i="9"/>
  <c r="Q470" i="9"/>
  <c r="Q478" i="9"/>
  <c r="Q486" i="9"/>
  <c r="Q494" i="9"/>
  <c r="Q502" i="9"/>
  <c r="Q510" i="9"/>
  <c r="Q518" i="9"/>
  <c r="Q526" i="9"/>
  <c r="Q534" i="9"/>
  <c r="Q542" i="9"/>
  <c r="Q550" i="9"/>
  <c r="Q558" i="9"/>
  <c r="Q566" i="9"/>
  <c r="Q574" i="9"/>
  <c r="Q582" i="9"/>
  <c r="Q590" i="9"/>
  <c r="Q598" i="9"/>
  <c r="Q606" i="9"/>
  <c r="Q614" i="9"/>
  <c r="Q622" i="9"/>
  <c r="Q630" i="9"/>
  <c r="Q638" i="9"/>
  <c r="Q646" i="9"/>
  <c r="Q654" i="9"/>
  <c r="Q662" i="9"/>
  <c r="Q670" i="9"/>
  <c r="Q678" i="9"/>
  <c r="Q686" i="9"/>
  <c r="Q694" i="9"/>
  <c r="Q31" i="9"/>
  <c r="Q39" i="9"/>
  <c r="Q47" i="9"/>
  <c r="Q55" i="9"/>
  <c r="Q63" i="9"/>
  <c r="Q71" i="9"/>
  <c r="Q79" i="9"/>
  <c r="Q87" i="9"/>
  <c r="Q95" i="9"/>
  <c r="Q103" i="9"/>
  <c r="Q111" i="9"/>
  <c r="Q119" i="9"/>
  <c r="Q127" i="9"/>
  <c r="Q135" i="9"/>
  <c r="Q143" i="9"/>
  <c r="Q151" i="9"/>
  <c r="Q159" i="9"/>
  <c r="Q167" i="9"/>
  <c r="Q175" i="9"/>
  <c r="Q183" i="9"/>
  <c r="Q191" i="9"/>
  <c r="Q199" i="9"/>
  <c r="Q207" i="9"/>
  <c r="Q215" i="9"/>
  <c r="Q223" i="9"/>
  <c r="Q231" i="9"/>
  <c r="Q239" i="9"/>
  <c r="Q247" i="9"/>
  <c r="Q255" i="9"/>
  <c r="Q263" i="9"/>
  <c r="Q271" i="9"/>
  <c r="Q279" i="9"/>
  <c r="Q287" i="9"/>
  <c r="Q295" i="9"/>
  <c r="Q303" i="9"/>
  <c r="Q311" i="9"/>
  <c r="Q319" i="9"/>
  <c r="Q327" i="9"/>
  <c r="Q335" i="9"/>
  <c r="Q343" i="9"/>
  <c r="Q351" i="9"/>
  <c r="Q359" i="9"/>
  <c r="Q367" i="9"/>
  <c r="Q375" i="9"/>
  <c r="Q383" i="9"/>
  <c r="Q391" i="9"/>
  <c r="Q399" i="9"/>
  <c r="Q407" i="9"/>
  <c r="Q415" i="9"/>
  <c r="Q423" i="9"/>
  <c r="Q431" i="9"/>
  <c r="Q439" i="9"/>
  <c r="Q447" i="9"/>
  <c r="Q455" i="9"/>
  <c r="Q463" i="9"/>
  <c r="Q471" i="9"/>
  <c r="Q479" i="9"/>
  <c r="Q487" i="9"/>
  <c r="Q495" i="9"/>
  <c r="Q503" i="9"/>
  <c r="Q511" i="9"/>
  <c r="Q519" i="9"/>
  <c r="Q527" i="9"/>
  <c r="Q535" i="9"/>
  <c r="Q543" i="9"/>
  <c r="Q551" i="9"/>
  <c r="Q559" i="9"/>
  <c r="Q567" i="9"/>
  <c r="Q575" i="9"/>
  <c r="Q583" i="9"/>
  <c r="Q591" i="9"/>
  <c r="Q599" i="9"/>
  <c r="Q607" i="9"/>
  <c r="Q615" i="9"/>
  <c r="Q623" i="9"/>
  <c r="Q631" i="9"/>
  <c r="Q639" i="9"/>
  <c r="Q647" i="9"/>
  <c r="Q655" i="9"/>
  <c r="Q663" i="9"/>
  <c r="Q671" i="9"/>
  <c r="Q679" i="9"/>
  <c r="Q687" i="9"/>
  <c r="Q695" i="9"/>
  <c r="Q32" i="9"/>
  <c r="Q40" i="9"/>
  <c r="Q48" i="9"/>
  <c r="Q56" i="9"/>
  <c r="Q64" i="9"/>
  <c r="Q72" i="9"/>
  <c r="Q80" i="9"/>
  <c r="Q88" i="9"/>
  <c r="Q96" i="9"/>
  <c r="Q104" i="9"/>
  <c r="Q112" i="9"/>
  <c r="Q120" i="9"/>
  <c r="Q128" i="9"/>
  <c r="Q136" i="9"/>
  <c r="Q144" i="9"/>
  <c r="Q152" i="9"/>
  <c r="Q160" i="9"/>
  <c r="Q168" i="9"/>
  <c r="Q176" i="9"/>
  <c r="Q184" i="9"/>
  <c r="Q192" i="9"/>
  <c r="Q200" i="9"/>
  <c r="Q208" i="9"/>
  <c r="Q216" i="9"/>
  <c r="Q224" i="9"/>
  <c r="Q232" i="9"/>
  <c r="Q240" i="9"/>
  <c r="Q248" i="9"/>
  <c r="Q256" i="9"/>
  <c r="Q264" i="9"/>
  <c r="Q272" i="9"/>
  <c r="Q280" i="9"/>
  <c r="Q288" i="9"/>
  <c r="Q296" i="9"/>
  <c r="Q304" i="9"/>
  <c r="Q312" i="9"/>
  <c r="Q320" i="9"/>
  <c r="Q328" i="9"/>
  <c r="Q336" i="9"/>
  <c r="Q344" i="9"/>
  <c r="Q352" i="9"/>
  <c r="Q360" i="9"/>
  <c r="Q368" i="9"/>
  <c r="Q376" i="9"/>
  <c r="Q384" i="9"/>
  <c r="Q392" i="9"/>
  <c r="Q400" i="9"/>
  <c r="Q408" i="9"/>
  <c r="Q416" i="9"/>
  <c r="Q424" i="9"/>
  <c r="Q432" i="9"/>
  <c r="Q440" i="9"/>
  <c r="Q448" i="9"/>
  <c r="Q456" i="9"/>
  <c r="Q464" i="9"/>
  <c r="Q472" i="9"/>
  <c r="Q480" i="9"/>
  <c r="Q488" i="9"/>
  <c r="Q496" i="9"/>
  <c r="Q504" i="9"/>
  <c r="Q512" i="9"/>
  <c r="Q520" i="9"/>
  <c r="Q528" i="9"/>
  <c r="Q536" i="9"/>
  <c r="Q544" i="9"/>
  <c r="Q552" i="9"/>
  <c r="Q560" i="9"/>
  <c r="Q568" i="9"/>
  <c r="Q576" i="9"/>
  <c r="Q584" i="9"/>
  <c r="Q592" i="9"/>
  <c r="Q600" i="9"/>
  <c r="Q608" i="9"/>
  <c r="Q616" i="9"/>
  <c r="Q624" i="9"/>
  <c r="Q632" i="9"/>
  <c r="Q640" i="9"/>
  <c r="Q648" i="9"/>
  <c r="Q656" i="9"/>
  <c r="Q664" i="9"/>
  <c r="Q672" i="9"/>
  <c r="Q680" i="9"/>
  <c r="Q688" i="9"/>
  <c r="Q696" i="9"/>
  <c r="Q704" i="9"/>
  <c r="Q33" i="9"/>
  <c r="Q41" i="9"/>
  <c r="Q49" i="9"/>
  <c r="Q57" i="9"/>
  <c r="Q65" i="9"/>
  <c r="Q73" i="9"/>
  <c r="Q81" i="9"/>
  <c r="Q89" i="9"/>
  <c r="Q97" i="9"/>
  <c r="Q105" i="9"/>
  <c r="Q113" i="9"/>
  <c r="Q121" i="9"/>
  <c r="Q129" i="9"/>
  <c r="Q137" i="9"/>
  <c r="Q145" i="9"/>
  <c r="Q153" i="9"/>
  <c r="Q161" i="9"/>
  <c r="Q169" i="9"/>
  <c r="Q177" i="9"/>
  <c r="Q185" i="9"/>
  <c r="Q193" i="9"/>
  <c r="Q201" i="9"/>
  <c r="Q209" i="9"/>
  <c r="Q217" i="9"/>
  <c r="Q225" i="9"/>
  <c r="Q233" i="9"/>
  <c r="Q241" i="9"/>
  <c r="Q249" i="9"/>
  <c r="Q257" i="9"/>
  <c r="Q265" i="9"/>
  <c r="Q273" i="9"/>
  <c r="Q281" i="9"/>
  <c r="Q289" i="9"/>
  <c r="Q297" i="9"/>
  <c r="Q305" i="9"/>
  <c r="Q313" i="9"/>
  <c r="Q321" i="9"/>
  <c r="Q329" i="9"/>
  <c r="Q337" i="9"/>
  <c r="Q345" i="9"/>
  <c r="Q353" i="9"/>
  <c r="Q361" i="9"/>
  <c r="Q369" i="9"/>
  <c r="Q377" i="9"/>
  <c r="Q385" i="9"/>
  <c r="Q393" i="9"/>
  <c r="Q401" i="9"/>
  <c r="Q409" i="9"/>
  <c r="Q417" i="9"/>
  <c r="Q425" i="9"/>
  <c r="Q433" i="9"/>
  <c r="Q441" i="9"/>
  <c r="Q449" i="9"/>
  <c r="Q457" i="9"/>
  <c r="Q465" i="9"/>
  <c r="Q473" i="9"/>
  <c r="Q481" i="9"/>
  <c r="Q489" i="9"/>
  <c r="Q497" i="9"/>
  <c r="Q505" i="9"/>
  <c r="Q513" i="9"/>
  <c r="Q521" i="9"/>
  <c r="Q34" i="9"/>
  <c r="Q42" i="9"/>
  <c r="Q50" i="9"/>
  <c r="Q58" i="9"/>
  <c r="Q66" i="9"/>
  <c r="Q74" i="9"/>
  <c r="Q82" i="9"/>
  <c r="Q90" i="9"/>
  <c r="Q98" i="9"/>
  <c r="Q106" i="9"/>
  <c r="Q114" i="9"/>
  <c r="Q122" i="9"/>
  <c r="Q130" i="9"/>
  <c r="Q138" i="9"/>
  <c r="Q146" i="9"/>
  <c r="Q154" i="9"/>
  <c r="Q162" i="9"/>
  <c r="Q170" i="9"/>
  <c r="Q178" i="9"/>
  <c r="Q186" i="9"/>
  <c r="Q194" i="9"/>
  <c r="Q202" i="9"/>
  <c r="Q210" i="9"/>
  <c r="Q218" i="9"/>
  <c r="Q226" i="9"/>
  <c r="Q234" i="9"/>
  <c r="Q242" i="9"/>
  <c r="Q250" i="9"/>
  <c r="Q258" i="9"/>
  <c r="Q266" i="9"/>
  <c r="Q274" i="9"/>
  <c r="Q282" i="9"/>
  <c r="Q290" i="9"/>
  <c r="Q298" i="9"/>
  <c r="Q306" i="9"/>
  <c r="Q314" i="9"/>
  <c r="Q322" i="9"/>
  <c r="Q330" i="9"/>
  <c r="Q338" i="9"/>
  <c r="Q346" i="9"/>
  <c r="Q354" i="9"/>
  <c r="Q362" i="9"/>
  <c r="Q370" i="9"/>
  <c r="Q378" i="9"/>
  <c r="Q386" i="9"/>
  <c r="Q394" i="9"/>
  <c r="Q402" i="9"/>
  <c r="Q410" i="9"/>
  <c r="Q418" i="9"/>
  <c r="Q426" i="9"/>
  <c r="Q35" i="9"/>
  <c r="Q43" i="9"/>
  <c r="Q51" i="9"/>
  <c r="Q59" i="9"/>
  <c r="Q67" i="9"/>
  <c r="Q75" i="9"/>
  <c r="Q83" i="9"/>
  <c r="Q91" i="9"/>
  <c r="Q99" i="9"/>
  <c r="Q107" i="9"/>
  <c r="Q115" i="9"/>
  <c r="Q123" i="9"/>
  <c r="Q131" i="9"/>
  <c r="Q139" i="9"/>
  <c r="Q147" i="9"/>
  <c r="Q155" i="9"/>
  <c r="Q163" i="9"/>
  <c r="Q171" i="9"/>
  <c r="Q179" i="9"/>
  <c r="Q187" i="9"/>
  <c r="Q195" i="9"/>
  <c r="Q203" i="9"/>
  <c r="Q211" i="9"/>
  <c r="Q219" i="9"/>
  <c r="Q227" i="9"/>
  <c r="Q235" i="9"/>
  <c r="Q243" i="9"/>
  <c r="Q251" i="9"/>
  <c r="Q259" i="9"/>
  <c r="Q267" i="9"/>
  <c r="Q275" i="9"/>
  <c r="Q283" i="9"/>
  <c r="Q291" i="9"/>
  <c r="Q299" i="9"/>
  <c r="Q307" i="9"/>
  <c r="Q315" i="9"/>
  <c r="Q323" i="9"/>
  <c r="Q331" i="9"/>
  <c r="Q339" i="9"/>
  <c r="Q347" i="9"/>
  <c r="Q355" i="9"/>
  <c r="Q363" i="9"/>
  <c r="Q371" i="9"/>
  <c r="Q379" i="9"/>
  <c r="Q387" i="9"/>
  <c r="Q395" i="9"/>
  <c r="Q403" i="9"/>
  <c r="Q411" i="9"/>
  <c r="Q419" i="9"/>
  <c r="Q427" i="9"/>
  <c r="Q435" i="9"/>
  <c r="Q443" i="9"/>
  <c r="Q451" i="9"/>
  <c r="Q459" i="9"/>
  <c r="Q467" i="9"/>
  <c r="Q475" i="9"/>
  <c r="Q483" i="9"/>
  <c r="Q491" i="9"/>
  <c r="Q499" i="9"/>
  <c r="Q507" i="9"/>
  <c r="Q515" i="9"/>
  <c r="Q523" i="9"/>
  <c r="Q531" i="9"/>
  <c r="Q539" i="9"/>
  <c r="Q547" i="9"/>
  <c r="Q555" i="9"/>
  <c r="Q563" i="9"/>
  <c r="Q571" i="9"/>
  <c r="Q579" i="9"/>
  <c r="Q587" i="9"/>
  <c r="Q595" i="9"/>
  <c r="Q603" i="9"/>
  <c r="Q611" i="9"/>
  <c r="Q619" i="9"/>
  <c r="Q627" i="9"/>
  <c r="Q635" i="9"/>
  <c r="Q643" i="9"/>
  <c r="Q651" i="9"/>
  <c r="Q659" i="9"/>
  <c r="Q667" i="9"/>
  <c r="Q675" i="9"/>
  <c r="Q683" i="9"/>
  <c r="Q691" i="9"/>
  <c r="Q699" i="9"/>
  <c r="Q980" i="9"/>
  <c r="Q4" i="9"/>
  <c r="Q27" i="9"/>
  <c r="Q961" i="9"/>
  <c r="Q18" i="9"/>
  <c r="Q992" i="9"/>
  <c r="Q960" i="9"/>
  <c r="Q928" i="9"/>
  <c r="Q25" i="9"/>
  <c r="Q9" i="9"/>
  <c r="Q991" i="9"/>
  <c r="Q975" i="9"/>
  <c r="Q959" i="9"/>
  <c r="Q943" i="9"/>
  <c r="Q927" i="9"/>
  <c r="Q919" i="9"/>
  <c r="Q911" i="9"/>
  <c r="Q903" i="9"/>
  <c r="Q895" i="9"/>
  <c r="Q887" i="9"/>
  <c r="Q879" i="9"/>
  <c r="Q871" i="9"/>
  <c r="Q863" i="9"/>
  <c r="Q855" i="9"/>
  <c r="Q847" i="9"/>
  <c r="Q839" i="9"/>
  <c r="Q831" i="9"/>
  <c r="Q823" i="9"/>
  <c r="Q815" i="9"/>
  <c r="Q807" i="9"/>
  <c r="Q799" i="9"/>
  <c r="Q791" i="9"/>
  <c r="Q783" i="9"/>
  <c r="Q775" i="9"/>
  <c r="Q767" i="9"/>
  <c r="Q759" i="9"/>
  <c r="Q751" i="9"/>
  <c r="Q743" i="9"/>
  <c r="Q735" i="9"/>
  <c r="Q727" i="9"/>
  <c r="Q719" i="9"/>
  <c r="Q711" i="9"/>
  <c r="Q702" i="9"/>
  <c r="Q673" i="9"/>
  <c r="Q641" i="9"/>
  <c r="Q609" i="9"/>
  <c r="Q577" i="9"/>
  <c r="Q545" i="9"/>
  <c r="Q498" i="9"/>
  <c r="Q434" i="9"/>
  <c r="AA4" i="20"/>
  <c r="AA6" i="20"/>
  <c r="AA7" i="20"/>
  <c r="AA8" i="20"/>
  <c r="AA9" i="20"/>
  <c r="AA10" i="20"/>
  <c r="AA11" i="20"/>
  <c r="AA12" i="20"/>
  <c r="AA13" i="20"/>
  <c r="AA14" i="20"/>
  <c r="AA15" i="20"/>
  <c r="AA16" i="20"/>
  <c r="AA17" i="20"/>
  <c r="AA18" i="20"/>
  <c r="AA19" i="20"/>
  <c r="AA20" i="20"/>
  <c r="AA21" i="20"/>
  <c r="AA22" i="20"/>
  <c r="AA23" i="20"/>
  <c r="AA24" i="20"/>
  <c r="AA25" i="20"/>
  <c r="AA26" i="20"/>
  <c r="AA27" i="20"/>
  <c r="AA28" i="20"/>
  <c r="AA29" i="20"/>
  <c r="AA30" i="20"/>
  <c r="AA31" i="20"/>
  <c r="AA32" i="20"/>
  <c r="AA33" i="20"/>
  <c r="AA34" i="20"/>
  <c r="AA35" i="20"/>
  <c r="AA36" i="20"/>
  <c r="AA37" i="20"/>
  <c r="AA38" i="20"/>
  <c r="AA39" i="20"/>
  <c r="AA40" i="20"/>
  <c r="AA41" i="20"/>
  <c r="AA42" i="20"/>
  <c r="AA43" i="20"/>
  <c r="AA44" i="20"/>
  <c r="AA45" i="20"/>
  <c r="AA46" i="20"/>
  <c r="AA47" i="20"/>
  <c r="AA48" i="20"/>
  <c r="AA49" i="20"/>
  <c r="AA50" i="20"/>
  <c r="AA51" i="20"/>
  <c r="AA52" i="20"/>
  <c r="AA53" i="20"/>
  <c r="AA54" i="20"/>
  <c r="AA55" i="20"/>
  <c r="AA56" i="20"/>
  <c r="AA57" i="20"/>
  <c r="AA58" i="20"/>
  <c r="AA59" i="20"/>
  <c r="AA60" i="20"/>
  <c r="AA61" i="20"/>
  <c r="AA62" i="20"/>
  <c r="AA63" i="20"/>
  <c r="AA64" i="20"/>
  <c r="AA65" i="20"/>
  <c r="AA66" i="20"/>
  <c r="AA67" i="20"/>
  <c r="AA68" i="20"/>
  <c r="AA69" i="20"/>
  <c r="AA70" i="20"/>
  <c r="AA71" i="20"/>
  <c r="AA72" i="20"/>
  <c r="AA73" i="20"/>
  <c r="AA74" i="20"/>
  <c r="AA75" i="20"/>
  <c r="AA76" i="20"/>
  <c r="AA77" i="20"/>
  <c r="AA78" i="20"/>
  <c r="AA79" i="20"/>
  <c r="AA80" i="20"/>
  <c r="AA81" i="20"/>
  <c r="AA82" i="20"/>
  <c r="AA83" i="20"/>
  <c r="AA84" i="20"/>
  <c r="AA85" i="20"/>
  <c r="AA86" i="20"/>
  <c r="AA87" i="20"/>
  <c r="AA88" i="20"/>
  <c r="AA89" i="20"/>
  <c r="AA90" i="20"/>
  <c r="AA91" i="20"/>
  <c r="AA92" i="20"/>
  <c r="AA93" i="20"/>
  <c r="AA94" i="20"/>
  <c r="AA95" i="20"/>
  <c r="AA96" i="20"/>
  <c r="AA97" i="20"/>
  <c r="AA98" i="20"/>
  <c r="AA99" i="20"/>
  <c r="AA100" i="20"/>
  <c r="AA101" i="20"/>
  <c r="AA102" i="20"/>
  <c r="AA103" i="20"/>
  <c r="AA104" i="20"/>
  <c r="AA105" i="20"/>
  <c r="AA106" i="20"/>
  <c r="AA107" i="20"/>
  <c r="AA108" i="20"/>
  <c r="AA109" i="20"/>
  <c r="AA110" i="20"/>
  <c r="AA111" i="20"/>
  <c r="AA112" i="20"/>
  <c r="AA113" i="20"/>
  <c r="AA114" i="20"/>
  <c r="AA115" i="20"/>
  <c r="AA116" i="20"/>
  <c r="AA117" i="20"/>
  <c r="AA118" i="20"/>
  <c r="AA119" i="20"/>
  <c r="AA120" i="20"/>
  <c r="AA121" i="20"/>
  <c r="AA122" i="20"/>
  <c r="AA123" i="20"/>
  <c r="AA124" i="20"/>
  <c r="AA125" i="20"/>
  <c r="AA126" i="20"/>
  <c r="AA127" i="20"/>
  <c r="AA128" i="20"/>
  <c r="AA129" i="20"/>
  <c r="AA130" i="20"/>
  <c r="AA131" i="20"/>
  <c r="AA132" i="20"/>
  <c r="AA133" i="20"/>
  <c r="AA134" i="20"/>
  <c r="AA135" i="20"/>
  <c r="AA136" i="20"/>
  <c r="AA137" i="20"/>
  <c r="AA138" i="20"/>
  <c r="AA139" i="20"/>
  <c r="AA140" i="20"/>
  <c r="AA141" i="20"/>
  <c r="AA142" i="20"/>
  <c r="AA143" i="20"/>
  <c r="AA144" i="20"/>
  <c r="AA145" i="20"/>
  <c r="AA146" i="20"/>
  <c r="AA147" i="20"/>
  <c r="AA148" i="20"/>
  <c r="AA149" i="20"/>
  <c r="AA150" i="20"/>
  <c r="AA151" i="20"/>
  <c r="AA152" i="20"/>
  <c r="AA153" i="20"/>
  <c r="AA154" i="20"/>
  <c r="AA155" i="20"/>
  <c r="AA156" i="20"/>
  <c r="AA157" i="20"/>
  <c r="AA158" i="20"/>
  <c r="AA159" i="20"/>
  <c r="AA160" i="20"/>
  <c r="AA161" i="20"/>
  <c r="AA162" i="20"/>
  <c r="AA163" i="20"/>
  <c r="AA164" i="20"/>
  <c r="AA165" i="20"/>
  <c r="AA166" i="20"/>
  <c r="AA167" i="20"/>
  <c r="AA168" i="20"/>
  <c r="AA169" i="20"/>
  <c r="AA170" i="20"/>
  <c r="AA171" i="20"/>
  <c r="AA172" i="20"/>
  <c r="AA173" i="20"/>
  <c r="AA174" i="20"/>
  <c r="AA175" i="20"/>
  <c r="AA176" i="20"/>
  <c r="AA177" i="20"/>
  <c r="AA178" i="20"/>
  <c r="AA179" i="20"/>
  <c r="AA180" i="20"/>
  <c r="AA181" i="20"/>
  <c r="AA182" i="20"/>
  <c r="AA183" i="20"/>
  <c r="AA184" i="20"/>
  <c r="AA185" i="20"/>
  <c r="AA186" i="20"/>
  <c r="AA187" i="20"/>
  <c r="AA188" i="20"/>
  <c r="AA189" i="20"/>
  <c r="AA190" i="20"/>
  <c r="AA191" i="20"/>
  <c r="AA192" i="20"/>
  <c r="AA193" i="20"/>
  <c r="AA194" i="20"/>
  <c r="AA195" i="20"/>
  <c r="AA196" i="20"/>
  <c r="AA197" i="20"/>
  <c r="AA198" i="20"/>
  <c r="AA199" i="20"/>
  <c r="AA200" i="20"/>
  <c r="AA201" i="20"/>
  <c r="AA202" i="20"/>
  <c r="AA203" i="20"/>
  <c r="AA204" i="20"/>
  <c r="AA205" i="20"/>
  <c r="AA206" i="20"/>
  <c r="AA207" i="20"/>
  <c r="AA208" i="20"/>
  <c r="AA209" i="20"/>
  <c r="AA210" i="20"/>
  <c r="AA211" i="20"/>
  <c r="AA212" i="20"/>
  <c r="AA213" i="20"/>
  <c r="AA214" i="20"/>
  <c r="AA215" i="20"/>
  <c r="AA216" i="20"/>
  <c r="AA217" i="20"/>
  <c r="AA218" i="20"/>
  <c r="AA219" i="20"/>
  <c r="AA220" i="20"/>
  <c r="AA221" i="20"/>
  <c r="AA222" i="20"/>
  <c r="AA223" i="20"/>
  <c r="AA224" i="20"/>
  <c r="AA225" i="20"/>
  <c r="AA226" i="20"/>
  <c r="AA227" i="20"/>
  <c r="AA228" i="20"/>
  <c r="AA229" i="20"/>
  <c r="AA230" i="20"/>
  <c r="AA231" i="20"/>
  <c r="AA232" i="20"/>
  <c r="AA233" i="20"/>
  <c r="AA234" i="20"/>
  <c r="AA235" i="20"/>
  <c r="AA236" i="20"/>
  <c r="AA237" i="20"/>
  <c r="AA238" i="20"/>
  <c r="AA239" i="20"/>
  <c r="AA240" i="20"/>
  <c r="AA241" i="20"/>
  <c r="AA242" i="20"/>
  <c r="AA243" i="20"/>
  <c r="AA244" i="20"/>
  <c r="AA245" i="20"/>
  <c r="AA246" i="20"/>
  <c r="AA247" i="20"/>
  <c r="AA248" i="20"/>
  <c r="AA249" i="20"/>
  <c r="AA250" i="20"/>
  <c r="AA251" i="20"/>
  <c r="AA252" i="20"/>
  <c r="AA253" i="20"/>
  <c r="AA254" i="20"/>
  <c r="AA255" i="20"/>
  <c r="AA256" i="20"/>
  <c r="AA257" i="20"/>
  <c r="AA258" i="20"/>
  <c r="AA259" i="20"/>
  <c r="AA260" i="20"/>
  <c r="AA261" i="20"/>
  <c r="AA262" i="20"/>
  <c r="AA263" i="20"/>
  <c r="AA264" i="20"/>
  <c r="AA265" i="20"/>
  <c r="AA266" i="20"/>
  <c r="AA267" i="20"/>
  <c r="AA268" i="20"/>
  <c r="AA269" i="20"/>
  <c r="AA270" i="20"/>
  <c r="AA271" i="20"/>
  <c r="AA272" i="20"/>
  <c r="AA273" i="20"/>
  <c r="AA274" i="20"/>
  <c r="AA275" i="20"/>
  <c r="AA276" i="20"/>
  <c r="AA277" i="20"/>
  <c r="AA278" i="20"/>
  <c r="AA279" i="20"/>
  <c r="AA280" i="20"/>
  <c r="AA281" i="20"/>
  <c r="AA282" i="20"/>
  <c r="AA283" i="20"/>
  <c r="AA284" i="20"/>
  <c r="AA285" i="20"/>
  <c r="AA286" i="20"/>
  <c r="AA287" i="20"/>
  <c r="AA288" i="20"/>
  <c r="AA289" i="20"/>
  <c r="AA290" i="20"/>
  <c r="AA291" i="20"/>
  <c r="AA292" i="20"/>
  <c r="AA293" i="20"/>
  <c r="AA294" i="20"/>
  <c r="AA295" i="20"/>
  <c r="AA296" i="20"/>
  <c r="AA297" i="20"/>
  <c r="AA298" i="20"/>
  <c r="AA299" i="20"/>
  <c r="AA300" i="20"/>
  <c r="AA301" i="20"/>
  <c r="AA302" i="20"/>
  <c r="AA303" i="20"/>
  <c r="AA304" i="20"/>
  <c r="AA305" i="20"/>
  <c r="AA306" i="20"/>
  <c r="AA307" i="20"/>
  <c r="AA308" i="20"/>
  <c r="AA309" i="20"/>
  <c r="AA310" i="20"/>
  <c r="AA311" i="20"/>
  <c r="AA312" i="20"/>
  <c r="AA313" i="20"/>
  <c r="AA314" i="20"/>
  <c r="AA315" i="20"/>
  <c r="AA316" i="20"/>
  <c r="AA317" i="20"/>
  <c r="AA318" i="20"/>
  <c r="AA319" i="20"/>
  <c r="AA320" i="20"/>
  <c r="AA321" i="20"/>
  <c r="AA322" i="20"/>
  <c r="AA323" i="20"/>
  <c r="AA324" i="20"/>
  <c r="AA325" i="20"/>
  <c r="AA326" i="20"/>
  <c r="AA327" i="20"/>
  <c r="AA328" i="20"/>
  <c r="AA329" i="20"/>
  <c r="AA330" i="20"/>
  <c r="AA331" i="20"/>
  <c r="AA332" i="20"/>
  <c r="AA333" i="20"/>
  <c r="AA334" i="20"/>
  <c r="AA335" i="20"/>
  <c r="AA336" i="20"/>
  <c r="AA337" i="20"/>
  <c r="AA338" i="20"/>
  <c r="AA339" i="20"/>
  <c r="AA340" i="20"/>
  <c r="AA341" i="20"/>
  <c r="AA342" i="20"/>
  <c r="AA343" i="20"/>
  <c r="AA344" i="20"/>
  <c r="AA345" i="20"/>
  <c r="AA346" i="20"/>
  <c r="AA347" i="20"/>
  <c r="AA348" i="20"/>
  <c r="AA349" i="20"/>
  <c r="AA350" i="20"/>
  <c r="AA351" i="20"/>
  <c r="AA352" i="20"/>
  <c r="AA353" i="20"/>
  <c r="AA354" i="20"/>
  <c r="AA355" i="20"/>
  <c r="AA356" i="20"/>
  <c r="AA357" i="20"/>
  <c r="AA358" i="20"/>
  <c r="AA359" i="20"/>
  <c r="AA360" i="20"/>
  <c r="AA361" i="20"/>
  <c r="AA362" i="20"/>
  <c r="AA363" i="20"/>
  <c r="AA364" i="20"/>
  <c r="AA365" i="20"/>
  <c r="AA366" i="20"/>
  <c r="AA367" i="20"/>
  <c r="AA368" i="20"/>
  <c r="AA369" i="20"/>
  <c r="AA370" i="20"/>
  <c r="AA371" i="20"/>
  <c r="AA372" i="20"/>
  <c r="AA373" i="20"/>
  <c r="AA374" i="20"/>
  <c r="AA375" i="20"/>
  <c r="AA376" i="20"/>
  <c r="AA377" i="20"/>
  <c r="AA378" i="20"/>
  <c r="AA379" i="20"/>
  <c r="AA380" i="20"/>
  <c r="AA381" i="20"/>
  <c r="AA382" i="20"/>
  <c r="AA383" i="20"/>
  <c r="AA384" i="20"/>
  <c r="AA385" i="20"/>
  <c r="AA386" i="20"/>
  <c r="AA387" i="20"/>
  <c r="AA388" i="20"/>
  <c r="AA389" i="20"/>
  <c r="AA390" i="20"/>
  <c r="AA391" i="20"/>
  <c r="AA392" i="20"/>
  <c r="AA393" i="20"/>
  <c r="AA394" i="20"/>
  <c r="AA395" i="20"/>
  <c r="AA396" i="20"/>
  <c r="AA397" i="20"/>
  <c r="AA398" i="20"/>
  <c r="AA399" i="20"/>
  <c r="AA400" i="20"/>
  <c r="AA401" i="20"/>
  <c r="AA402" i="20"/>
  <c r="AA403" i="20"/>
  <c r="AA404" i="20"/>
  <c r="AA405" i="20"/>
  <c r="AA406" i="20"/>
  <c r="AA407" i="20"/>
  <c r="AA408" i="20"/>
  <c r="AA409" i="20"/>
  <c r="AA410" i="20"/>
  <c r="AA411" i="20"/>
  <c r="AA412" i="20"/>
  <c r="AA413" i="20"/>
  <c r="AA414" i="20"/>
  <c r="AA415" i="20"/>
  <c r="AA416" i="20"/>
  <c r="AA417" i="20"/>
  <c r="AA418" i="20"/>
  <c r="AA419" i="20"/>
  <c r="AA420" i="20"/>
  <c r="AA421" i="20"/>
  <c r="AA422" i="20"/>
  <c r="AA423" i="20"/>
  <c r="AA424" i="20"/>
  <c r="AA425" i="20"/>
  <c r="AA426" i="20"/>
  <c r="AA427" i="20"/>
  <c r="AA428" i="20"/>
  <c r="AA429" i="20"/>
  <c r="AA430" i="20"/>
  <c r="AA431" i="20"/>
  <c r="AA432" i="20"/>
  <c r="AA433" i="20"/>
  <c r="AA434" i="20"/>
  <c r="AA435" i="20"/>
  <c r="AA436" i="20"/>
  <c r="AA437" i="20"/>
  <c r="AA438" i="20"/>
  <c r="AA439" i="20"/>
  <c r="AA440" i="20"/>
  <c r="AA441" i="20"/>
  <c r="AA442" i="20"/>
  <c r="AA443" i="20"/>
  <c r="AA444" i="20"/>
  <c r="AA445" i="20"/>
  <c r="AA446" i="20"/>
  <c r="AA447" i="20"/>
  <c r="AA448" i="20"/>
  <c r="AA449" i="20"/>
  <c r="AA450" i="20"/>
  <c r="AA451" i="20"/>
  <c r="AA452" i="20"/>
  <c r="AA453" i="20"/>
  <c r="AA454" i="20"/>
  <c r="AA455" i="20"/>
  <c r="AA456" i="20"/>
  <c r="AA457" i="20"/>
  <c r="AA458" i="20"/>
  <c r="AA459" i="20"/>
  <c r="AA460" i="20"/>
  <c r="AA461" i="20"/>
  <c r="AA462" i="20"/>
  <c r="AA463" i="20"/>
  <c r="AA464" i="20"/>
  <c r="AA465" i="20"/>
  <c r="AA466" i="20"/>
  <c r="AA467" i="20"/>
  <c r="AA468" i="20"/>
  <c r="AA469" i="20"/>
  <c r="AA470" i="20"/>
  <c r="AA471" i="20"/>
  <c r="AA472" i="20"/>
  <c r="AA473" i="20"/>
  <c r="AA474" i="20"/>
  <c r="AA475" i="20"/>
  <c r="AA476" i="20"/>
  <c r="AA477" i="20"/>
  <c r="AA478" i="20"/>
  <c r="AA479" i="20"/>
  <c r="AA480" i="20"/>
  <c r="AA481" i="20"/>
  <c r="AA482" i="20"/>
  <c r="AA483" i="20"/>
  <c r="AA484" i="20"/>
  <c r="AA485" i="20"/>
  <c r="AA486" i="20"/>
  <c r="AA487" i="20"/>
  <c r="AA488" i="20"/>
  <c r="AA489" i="20"/>
  <c r="AA490" i="20"/>
  <c r="AA491" i="20"/>
  <c r="AA492" i="20"/>
  <c r="AA493" i="20"/>
  <c r="AA494" i="20"/>
  <c r="AA495" i="20"/>
  <c r="AA496" i="20"/>
  <c r="AA497" i="20"/>
  <c r="AA498" i="20"/>
  <c r="AA499" i="20"/>
  <c r="AA500" i="20"/>
  <c r="AA501" i="20"/>
  <c r="AA502" i="20"/>
  <c r="AA503" i="20"/>
  <c r="AA504" i="20"/>
  <c r="AA505" i="20"/>
  <c r="AA506" i="20"/>
  <c r="AA507" i="20"/>
  <c r="AA508" i="20"/>
  <c r="AA509" i="20"/>
  <c r="AA510" i="20"/>
  <c r="AA511" i="20"/>
  <c r="AA512" i="20"/>
  <c r="AA513" i="20"/>
  <c r="AA514" i="20"/>
  <c r="AA515" i="20"/>
  <c r="AA516" i="20"/>
  <c r="AA517" i="20"/>
  <c r="AA518" i="20"/>
  <c r="AA519" i="20"/>
  <c r="AA520" i="20"/>
  <c r="AA521" i="20"/>
  <c r="AA522" i="20"/>
  <c r="AA523" i="20"/>
  <c r="AA524" i="20"/>
  <c r="AA525" i="20"/>
  <c r="AA526" i="20"/>
  <c r="AA527" i="20"/>
  <c r="AA528" i="20"/>
  <c r="AA529" i="20"/>
  <c r="AA530" i="20"/>
  <c r="AA531" i="20"/>
  <c r="AA532" i="20"/>
  <c r="AA533" i="20"/>
  <c r="AA534" i="20"/>
  <c r="AA535" i="20"/>
  <c r="AA536" i="20"/>
  <c r="AA537" i="20"/>
  <c r="AA538" i="20"/>
  <c r="AA539" i="20"/>
  <c r="AA540" i="20"/>
  <c r="AA541" i="20"/>
  <c r="AA542" i="20"/>
  <c r="AA543" i="20"/>
  <c r="AA544" i="20"/>
  <c r="AA545" i="20"/>
  <c r="AA546" i="20"/>
  <c r="AA547" i="20"/>
  <c r="AA548" i="20"/>
  <c r="AA549" i="20"/>
  <c r="AA550" i="20"/>
  <c r="AA551" i="20"/>
  <c r="AA552" i="20"/>
  <c r="AA553" i="20"/>
  <c r="AA554" i="20"/>
  <c r="AA555" i="20"/>
  <c r="AA556" i="20"/>
  <c r="AA557" i="20"/>
  <c r="AA558" i="20"/>
  <c r="AA559" i="20"/>
  <c r="AA560" i="20"/>
  <c r="AA561" i="20"/>
  <c r="AA562" i="20"/>
  <c r="AA563" i="20"/>
  <c r="AA564" i="20"/>
  <c r="AA565" i="20"/>
  <c r="AA566" i="20"/>
  <c r="AA567" i="20"/>
  <c r="AA568" i="20"/>
  <c r="AA569" i="20"/>
  <c r="AA570" i="20"/>
  <c r="AA571" i="20"/>
  <c r="AA572" i="20"/>
  <c r="AA573" i="20"/>
  <c r="AA574" i="20"/>
  <c r="AA575" i="20"/>
  <c r="AA576" i="20"/>
  <c r="AA577" i="20"/>
  <c r="AA578" i="20"/>
  <c r="AA579" i="20"/>
  <c r="AA580" i="20"/>
  <c r="AA581" i="20"/>
  <c r="AA582" i="20"/>
  <c r="AA583" i="20"/>
  <c r="AA584" i="20"/>
  <c r="AA585" i="20"/>
  <c r="AA586" i="20"/>
  <c r="AA587" i="20"/>
  <c r="AA588" i="20"/>
  <c r="AA589" i="20"/>
  <c r="AA590" i="20"/>
  <c r="AA591" i="20"/>
  <c r="AA592" i="20"/>
  <c r="AA593" i="20"/>
  <c r="AA594" i="20"/>
  <c r="AA595" i="20"/>
  <c r="AA596" i="20"/>
  <c r="AA597" i="20"/>
  <c r="AA598" i="20"/>
  <c r="AA599" i="20"/>
  <c r="AA600" i="20"/>
  <c r="AA601" i="20"/>
  <c r="AA602" i="20"/>
  <c r="AA603" i="20"/>
  <c r="AA604" i="20"/>
  <c r="AA605" i="20"/>
  <c r="AA606" i="20"/>
  <c r="AA607" i="20"/>
  <c r="AA608" i="20"/>
  <c r="AA609" i="20"/>
  <c r="AA610" i="20"/>
  <c r="AA611" i="20"/>
  <c r="AA612" i="20"/>
  <c r="AA613" i="20"/>
  <c r="AA614" i="20"/>
  <c r="AA615" i="20"/>
  <c r="AA616" i="20"/>
  <c r="AA617" i="20"/>
  <c r="AA618" i="20"/>
  <c r="AA619" i="20"/>
  <c r="AA620" i="20"/>
  <c r="AA621" i="20"/>
  <c r="AA622" i="20"/>
  <c r="AA623" i="20"/>
  <c r="AA624" i="20"/>
  <c r="AA625" i="20"/>
  <c r="AA626" i="20"/>
  <c r="AA627" i="20"/>
  <c r="AA628" i="20"/>
  <c r="AA629" i="20"/>
  <c r="AA630" i="20"/>
  <c r="AA631" i="20"/>
  <c r="AA632" i="20"/>
  <c r="AA633" i="20"/>
  <c r="AA634" i="20"/>
  <c r="AA635" i="20"/>
  <c r="AA636" i="20"/>
  <c r="AA637" i="20"/>
  <c r="AA638" i="20"/>
  <c r="AA639" i="20"/>
  <c r="AA640" i="20"/>
  <c r="AA641" i="20"/>
  <c r="AA642" i="20"/>
  <c r="AA643" i="20"/>
  <c r="AA644" i="20"/>
  <c r="AA645" i="20"/>
  <c r="AA646" i="20"/>
  <c r="AA647" i="20"/>
  <c r="AA648" i="20"/>
  <c r="AA649" i="20"/>
  <c r="AA650" i="20"/>
  <c r="AA651" i="20"/>
  <c r="AA652" i="20"/>
  <c r="AA653" i="20"/>
  <c r="AA654" i="20"/>
  <c r="AA655" i="20"/>
  <c r="AA656" i="20"/>
  <c r="AA657" i="20"/>
  <c r="AA658" i="20"/>
  <c r="AA659" i="20"/>
  <c r="AA660" i="20"/>
  <c r="AA661" i="20"/>
  <c r="AA662" i="20"/>
  <c r="AA663" i="20"/>
  <c r="AA664" i="20"/>
  <c r="AA665" i="20"/>
  <c r="AA666" i="20"/>
  <c r="AA667" i="20"/>
  <c r="AA668" i="20"/>
  <c r="AA669" i="20"/>
  <c r="AA670" i="20"/>
  <c r="AA671" i="20"/>
  <c r="AA672" i="20"/>
  <c r="AA673" i="20"/>
  <c r="AA674" i="20"/>
  <c r="AA675" i="20"/>
  <c r="AA676" i="20"/>
  <c r="AA677" i="20"/>
  <c r="AA678" i="20"/>
  <c r="AA679" i="20"/>
  <c r="AA680" i="20"/>
  <c r="AA681" i="20"/>
  <c r="AA682" i="20"/>
  <c r="AA683" i="20"/>
  <c r="AA684" i="20"/>
  <c r="AA685" i="20"/>
  <c r="AA686" i="20"/>
  <c r="AA687" i="20"/>
  <c r="AA688" i="20"/>
  <c r="AA689" i="20"/>
  <c r="AA690" i="20"/>
  <c r="AA691" i="20"/>
  <c r="AA692" i="20"/>
  <c r="AA693" i="20"/>
  <c r="AA694" i="20"/>
  <c r="AA695" i="20"/>
  <c r="AA696" i="20"/>
  <c r="AA697" i="20"/>
  <c r="AA698" i="20"/>
  <c r="AA699" i="20"/>
  <c r="AA700" i="20"/>
  <c r="AA701" i="20"/>
  <c r="AA702" i="20"/>
  <c r="AA703" i="20"/>
  <c r="AA704" i="20"/>
  <c r="AA705" i="20"/>
  <c r="AA706" i="20"/>
  <c r="AA707" i="20"/>
  <c r="AA708" i="20"/>
  <c r="AA709" i="20"/>
  <c r="AA710" i="20"/>
  <c r="AA711" i="20"/>
  <c r="AA712" i="20"/>
  <c r="AA713" i="20"/>
  <c r="AA714" i="20"/>
  <c r="AA715" i="20"/>
  <c r="AA716" i="20"/>
  <c r="AA717" i="20"/>
  <c r="AA718" i="20"/>
  <c r="AA719" i="20"/>
  <c r="AA720" i="20"/>
  <c r="AA721" i="20"/>
  <c r="AA722" i="20"/>
  <c r="AA723" i="20"/>
  <c r="AA724" i="20"/>
  <c r="AA725" i="20"/>
  <c r="AA726" i="20"/>
  <c r="AA727" i="20"/>
  <c r="AA728" i="20"/>
  <c r="AA729" i="20"/>
  <c r="AA730" i="20"/>
  <c r="AA731" i="20"/>
  <c r="AA732" i="20"/>
  <c r="AA733" i="20"/>
  <c r="AA734" i="20"/>
  <c r="AA735" i="20"/>
  <c r="AA736" i="20"/>
  <c r="AA737" i="20"/>
  <c r="AA738" i="20"/>
  <c r="AA739" i="20"/>
  <c r="AA740" i="20"/>
  <c r="AA741" i="20"/>
  <c r="AA742" i="20"/>
  <c r="AA743" i="20"/>
  <c r="AA744" i="20"/>
  <c r="AA745" i="20"/>
  <c r="AA746" i="20"/>
  <c r="AA747" i="20"/>
  <c r="AA748" i="20"/>
  <c r="AA749" i="20"/>
  <c r="AA750" i="20"/>
  <c r="AA751" i="20"/>
  <c r="AA752" i="20"/>
  <c r="AA753" i="20"/>
  <c r="AA754" i="20"/>
  <c r="AA755" i="20"/>
  <c r="AA756" i="20"/>
  <c r="AA757" i="20"/>
  <c r="AA758" i="20"/>
  <c r="AA759" i="20"/>
  <c r="AA760" i="20"/>
  <c r="AA761" i="20"/>
  <c r="AA762" i="20"/>
  <c r="AA763" i="20"/>
  <c r="AA764" i="20"/>
  <c r="AA765" i="20"/>
  <c r="AA766" i="20"/>
  <c r="AA767" i="20"/>
  <c r="AA768" i="20"/>
  <c r="AA769" i="20"/>
  <c r="AA770" i="20"/>
  <c r="AA771" i="20"/>
  <c r="AA772" i="20"/>
  <c r="AA773" i="20"/>
  <c r="AA774" i="20"/>
  <c r="AA775" i="20"/>
  <c r="AA776" i="20"/>
  <c r="AA777" i="20"/>
  <c r="AA778" i="20"/>
  <c r="AA779" i="20"/>
  <c r="AA780" i="20"/>
  <c r="AA781" i="20"/>
  <c r="AA782" i="20"/>
  <c r="AA783" i="20"/>
  <c r="AA784" i="20"/>
  <c r="AA785" i="20"/>
  <c r="AA786" i="20"/>
  <c r="AA787" i="20"/>
  <c r="AA788" i="20"/>
  <c r="AA789" i="20"/>
  <c r="AA790" i="20"/>
  <c r="AA791" i="20"/>
  <c r="AA792" i="20"/>
  <c r="AA793" i="20"/>
  <c r="AA794" i="20"/>
  <c r="AA795" i="20"/>
  <c r="AA796" i="20"/>
  <c r="AA797" i="20"/>
  <c r="AA798" i="20"/>
  <c r="AA799" i="20"/>
  <c r="AA800" i="20"/>
  <c r="AA801" i="20"/>
  <c r="AA802" i="20"/>
  <c r="AA803" i="20"/>
  <c r="AA804" i="20"/>
  <c r="AA805" i="20"/>
  <c r="AA806" i="20"/>
  <c r="AA807" i="20"/>
  <c r="AA808" i="20"/>
  <c r="AA809" i="20"/>
  <c r="AA810" i="20"/>
  <c r="AA811" i="20"/>
  <c r="AA812" i="20"/>
  <c r="AA813" i="20"/>
  <c r="AA814" i="20"/>
  <c r="AA815" i="20"/>
  <c r="AA816" i="20"/>
  <c r="AA817" i="20"/>
  <c r="AA818" i="20"/>
  <c r="AA819" i="20"/>
  <c r="AA820" i="20"/>
  <c r="AA821" i="20"/>
  <c r="AA822" i="20"/>
  <c r="AA823" i="20"/>
  <c r="AA824" i="20"/>
  <c r="AA825" i="20"/>
  <c r="AA826" i="20"/>
  <c r="AA827" i="20"/>
  <c r="AA828" i="20"/>
  <c r="AA829" i="20"/>
  <c r="AA830" i="20"/>
  <c r="AA831" i="20"/>
  <c r="AA832" i="20"/>
  <c r="AA833" i="20"/>
  <c r="AA834" i="20"/>
  <c r="AA835" i="20"/>
  <c r="AA836" i="20"/>
  <c r="AA837" i="20"/>
  <c r="AA838" i="20"/>
  <c r="AA839" i="20"/>
  <c r="AA840" i="20"/>
  <c r="AA841" i="20"/>
  <c r="AA842" i="20"/>
  <c r="AA843" i="20"/>
  <c r="AA844" i="20"/>
  <c r="AA845" i="20"/>
  <c r="AA846" i="20"/>
  <c r="AA847" i="20"/>
  <c r="AA848" i="20"/>
  <c r="AA849" i="20"/>
  <c r="AA850" i="20"/>
  <c r="AA851" i="20"/>
  <c r="AA852" i="20"/>
  <c r="AA853" i="20"/>
  <c r="AA854" i="20"/>
  <c r="AA855" i="20"/>
  <c r="AA856" i="20"/>
  <c r="AA857" i="20"/>
  <c r="AA858" i="20"/>
  <c r="AA859" i="20"/>
  <c r="AA860" i="20"/>
  <c r="AA861" i="20"/>
  <c r="AA862" i="20"/>
  <c r="AA863" i="20"/>
  <c r="AA864" i="20"/>
  <c r="AA865" i="20"/>
  <c r="AA866" i="20"/>
  <c r="AA867" i="20"/>
  <c r="AA868" i="20"/>
  <c r="AA869" i="20"/>
  <c r="AA870" i="20"/>
  <c r="AA871" i="20"/>
  <c r="AA872" i="20"/>
  <c r="AA873" i="20"/>
  <c r="AA874" i="20"/>
  <c r="AA875" i="20"/>
  <c r="AA876" i="20"/>
  <c r="AA877" i="20"/>
  <c r="AA878" i="20"/>
  <c r="AA879" i="20"/>
  <c r="AA880" i="20"/>
  <c r="AA881" i="20"/>
  <c r="AA882" i="20"/>
  <c r="AA883" i="20"/>
  <c r="AA884" i="20"/>
  <c r="AA885" i="20"/>
  <c r="AA886" i="20"/>
  <c r="AA887" i="20"/>
  <c r="AA888" i="20"/>
  <c r="AA889" i="20"/>
  <c r="AA890" i="20"/>
  <c r="AA891" i="20"/>
  <c r="AA892" i="20"/>
  <c r="AA893" i="20"/>
  <c r="AA894" i="20"/>
  <c r="AA895" i="20"/>
  <c r="AA896" i="20"/>
  <c r="AA897" i="20"/>
  <c r="AA898" i="20"/>
  <c r="AA899" i="20"/>
  <c r="AA900" i="20"/>
  <c r="AA901" i="20"/>
  <c r="AA902" i="20"/>
  <c r="AA903" i="20"/>
  <c r="AA904" i="20"/>
  <c r="AA905" i="20"/>
  <c r="AA906" i="20"/>
  <c r="AA907" i="20"/>
  <c r="AA908" i="20"/>
  <c r="AA909" i="20"/>
  <c r="AA910" i="20"/>
  <c r="AA911" i="20"/>
  <c r="AA912" i="20"/>
  <c r="AA913" i="20"/>
  <c r="AA914" i="20"/>
  <c r="AA915" i="20"/>
  <c r="AA916" i="20"/>
  <c r="AA917" i="20"/>
  <c r="AA918" i="20"/>
  <c r="AA919" i="20"/>
  <c r="AA920" i="20"/>
  <c r="AA921" i="20"/>
  <c r="AA922" i="20"/>
  <c r="AA923" i="20"/>
  <c r="AA924" i="20"/>
  <c r="AA925" i="20"/>
  <c r="AA926" i="20"/>
  <c r="AA927" i="20"/>
  <c r="AA928" i="20"/>
  <c r="AA929" i="20"/>
  <c r="AA930" i="20"/>
  <c r="AA931" i="20"/>
  <c r="AA932" i="20"/>
  <c r="AA933" i="20"/>
  <c r="AA934" i="20"/>
  <c r="AA935" i="20"/>
  <c r="AA936" i="20"/>
  <c r="AA937" i="20"/>
  <c r="AA938" i="20"/>
  <c r="AA939" i="20"/>
  <c r="AA940" i="20"/>
  <c r="AA941" i="20"/>
  <c r="AA942" i="20"/>
  <c r="AA943" i="20"/>
  <c r="AA944" i="20"/>
  <c r="AA945" i="20"/>
  <c r="AA946" i="20"/>
  <c r="AA947" i="20"/>
  <c r="AA948" i="20"/>
  <c r="AA949" i="20"/>
  <c r="AA950" i="20"/>
  <c r="AA951" i="20"/>
  <c r="AA952" i="20"/>
  <c r="AA953" i="20"/>
  <c r="AA954" i="20"/>
  <c r="AA955" i="20"/>
  <c r="AA956" i="20"/>
  <c r="AA957" i="20"/>
  <c r="AA958" i="20"/>
  <c r="AA959" i="20"/>
  <c r="AA960" i="20"/>
  <c r="AA961" i="20"/>
  <c r="AA962" i="20"/>
  <c r="AA963" i="20"/>
  <c r="AA964" i="20"/>
  <c r="AA965" i="20"/>
  <c r="AA966" i="20"/>
  <c r="AA967" i="20"/>
  <c r="AA968" i="20"/>
  <c r="AA969" i="20"/>
  <c r="AA970" i="20"/>
  <c r="AA971" i="20"/>
  <c r="AA972" i="20"/>
  <c r="AA973" i="20"/>
  <c r="AA974" i="20"/>
  <c r="AA975" i="20"/>
  <c r="AA976" i="20"/>
  <c r="AA977" i="20"/>
  <c r="AA978" i="20"/>
  <c r="AA979" i="20"/>
  <c r="AA980" i="20"/>
  <c r="AA981" i="20"/>
  <c r="AA982" i="20"/>
  <c r="AA983" i="20"/>
  <c r="AA984" i="20"/>
  <c r="AA985" i="20"/>
  <c r="AA986" i="20"/>
  <c r="AA987" i="20"/>
  <c r="AA988" i="20"/>
  <c r="AA989" i="20"/>
  <c r="AA990" i="20"/>
  <c r="AA991" i="20"/>
  <c r="AA992" i="20"/>
  <c r="AA993" i="20"/>
  <c r="AA994" i="20"/>
  <c r="AA995" i="20"/>
  <c r="AA996" i="20"/>
  <c r="AA997" i="20"/>
  <c r="AA998" i="20"/>
  <c r="AA999" i="20"/>
  <c r="AA1000" i="20"/>
  <c r="AA1001" i="20"/>
  <c r="AA5" i="20"/>
  <c r="M5" i="15" l="1"/>
  <c r="M6" i="15"/>
  <c r="M7" i="15"/>
  <c r="M8" i="15"/>
  <c r="M9" i="15"/>
  <c r="M10" i="15"/>
  <c r="M11" i="15"/>
  <c r="M12" i="15"/>
  <c r="M13" i="15"/>
  <c r="M14" i="15"/>
  <c r="M15" i="15"/>
  <c r="M16" i="15"/>
  <c r="M17" i="15"/>
  <c r="M18" i="15"/>
  <c r="M19" i="15"/>
  <c r="M20" i="15"/>
  <c r="M21" i="15"/>
  <c r="M22" i="15"/>
  <c r="M23" i="15"/>
  <c r="M24" i="15"/>
  <c r="M25" i="15"/>
  <c r="M26" i="15"/>
  <c r="M27" i="15"/>
  <c r="M28" i="15"/>
  <c r="M29" i="15"/>
  <c r="M30" i="15"/>
  <c r="M31" i="15"/>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M132" i="15"/>
  <c r="M133" i="15"/>
  <c r="M134" i="15"/>
  <c r="M135" i="15"/>
  <c r="M136" i="15"/>
  <c r="M137" i="15"/>
  <c r="M138" i="15"/>
  <c r="M139" i="15"/>
  <c r="M140" i="15"/>
  <c r="M141" i="15"/>
  <c r="M142" i="15"/>
  <c r="M143" i="15"/>
  <c r="M144" i="15"/>
  <c r="M145" i="15"/>
  <c r="M146" i="15"/>
  <c r="M147" i="15"/>
  <c r="M148" i="15"/>
  <c r="M149" i="15"/>
  <c r="M150" i="15"/>
  <c r="M151" i="15"/>
  <c r="M152" i="15"/>
  <c r="M153" i="15"/>
  <c r="M154" i="15"/>
  <c r="M155" i="15"/>
  <c r="M156" i="15"/>
  <c r="M157" i="15"/>
  <c r="M158" i="15"/>
  <c r="M159" i="15"/>
  <c r="M160" i="15"/>
  <c r="M161" i="15"/>
  <c r="M162" i="15"/>
  <c r="M163" i="15"/>
  <c r="M164" i="15"/>
  <c r="M165" i="15"/>
  <c r="M166" i="15"/>
  <c r="M167" i="15"/>
  <c r="M168" i="15"/>
  <c r="M169" i="15"/>
  <c r="M170" i="15"/>
  <c r="M171" i="15"/>
  <c r="M172" i="15"/>
  <c r="M173" i="15"/>
  <c r="M174" i="15"/>
  <c r="M175" i="15"/>
  <c r="M176" i="15"/>
  <c r="M177" i="15"/>
  <c r="M178" i="15"/>
  <c r="M179" i="15"/>
  <c r="M180" i="15"/>
  <c r="M181" i="15"/>
  <c r="M182" i="15"/>
  <c r="M183" i="15"/>
  <c r="M184" i="15"/>
  <c r="M185" i="15"/>
  <c r="M186" i="15"/>
  <c r="M187" i="15"/>
  <c r="M188" i="15"/>
  <c r="M189" i="15"/>
  <c r="M190" i="15"/>
  <c r="M191" i="15"/>
  <c r="M192" i="15"/>
  <c r="M193" i="15"/>
  <c r="M194" i="15"/>
  <c r="M195" i="15"/>
  <c r="M196" i="15"/>
  <c r="M197" i="15"/>
  <c r="M198" i="15"/>
  <c r="M199" i="15"/>
  <c r="M200" i="15"/>
  <c r="M201" i="15"/>
  <c r="M202" i="15"/>
  <c r="M203" i="15"/>
  <c r="M204" i="15"/>
  <c r="M205" i="15"/>
  <c r="M206" i="15"/>
  <c r="M207" i="15"/>
  <c r="M208" i="15"/>
  <c r="M209" i="15"/>
  <c r="M210" i="15"/>
  <c r="M211" i="15"/>
  <c r="M212" i="15"/>
  <c r="M213" i="15"/>
  <c r="M214" i="15"/>
  <c r="M215" i="15"/>
  <c r="M216" i="15"/>
  <c r="M217" i="15"/>
  <c r="M218" i="15"/>
  <c r="M219" i="15"/>
  <c r="M220" i="15"/>
  <c r="M221" i="15"/>
  <c r="M222" i="15"/>
  <c r="M223" i="15"/>
  <c r="M224" i="15"/>
  <c r="M225" i="15"/>
  <c r="M226" i="15"/>
  <c r="M227" i="15"/>
  <c r="M228" i="15"/>
  <c r="M229" i="15"/>
  <c r="M230" i="15"/>
  <c r="M231" i="15"/>
  <c r="M232" i="15"/>
  <c r="M233" i="15"/>
  <c r="M234" i="15"/>
  <c r="M235" i="15"/>
  <c r="M236" i="15"/>
  <c r="M237" i="15"/>
  <c r="M238" i="15"/>
  <c r="M239" i="15"/>
  <c r="M240" i="15"/>
  <c r="M241" i="15"/>
  <c r="M242" i="15"/>
  <c r="M243" i="15"/>
  <c r="M244" i="15"/>
  <c r="M245" i="15"/>
  <c r="M246" i="15"/>
  <c r="M247" i="15"/>
  <c r="M248" i="15"/>
  <c r="M249" i="15"/>
  <c r="M250" i="15"/>
  <c r="M251" i="15"/>
  <c r="M252" i="15"/>
  <c r="M253" i="15"/>
  <c r="M254" i="15"/>
  <c r="M255" i="15"/>
  <c r="M256" i="15"/>
  <c r="M257" i="15"/>
  <c r="M258" i="15"/>
  <c r="M259" i="15"/>
  <c r="M260" i="15"/>
  <c r="M261" i="15"/>
  <c r="M262" i="15"/>
  <c r="M263" i="15"/>
  <c r="M264" i="15"/>
  <c r="M265" i="15"/>
  <c r="M266" i="15"/>
  <c r="M267" i="15"/>
  <c r="M268" i="15"/>
  <c r="M269" i="15"/>
  <c r="M270" i="15"/>
  <c r="M271" i="15"/>
  <c r="M272" i="15"/>
  <c r="M273" i="15"/>
  <c r="M274" i="15"/>
  <c r="M275" i="15"/>
  <c r="M276" i="15"/>
  <c r="M277" i="15"/>
  <c r="M278" i="15"/>
  <c r="M279" i="15"/>
  <c r="M280" i="15"/>
  <c r="M281" i="15"/>
  <c r="M282" i="15"/>
  <c r="M283" i="15"/>
  <c r="M284" i="15"/>
  <c r="M285" i="15"/>
  <c r="M286" i="15"/>
  <c r="M287" i="15"/>
  <c r="M288" i="15"/>
  <c r="M289" i="15"/>
  <c r="M290" i="15"/>
  <c r="M291" i="15"/>
  <c r="M292" i="15"/>
  <c r="M293" i="15"/>
  <c r="M294" i="15"/>
  <c r="M295" i="15"/>
  <c r="M296" i="15"/>
  <c r="M297" i="15"/>
  <c r="M298" i="15"/>
  <c r="M299" i="15"/>
  <c r="M300" i="15"/>
  <c r="M301" i="15"/>
  <c r="M302" i="15"/>
  <c r="M303" i="15"/>
  <c r="M304" i="15"/>
  <c r="M305" i="15"/>
  <c r="M306" i="15"/>
  <c r="M307" i="15"/>
  <c r="M308" i="15"/>
  <c r="M309" i="15"/>
  <c r="M310" i="15"/>
  <c r="M311" i="15"/>
  <c r="M312" i="15"/>
  <c r="M313" i="15"/>
  <c r="M314" i="15"/>
  <c r="M315" i="15"/>
  <c r="M316" i="15"/>
  <c r="M317" i="15"/>
  <c r="M318" i="15"/>
  <c r="M319" i="15"/>
  <c r="M320" i="15"/>
  <c r="M321" i="15"/>
  <c r="M322" i="15"/>
  <c r="M323" i="15"/>
  <c r="M324" i="15"/>
  <c r="M325" i="15"/>
  <c r="M326" i="15"/>
  <c r="M327" i="15"/>
  <c r="M328" i="15"/>
  <c r="M329" i="15"/>
  <c r="M330" i="15"/>
  <c r="M331" i="15"/>
  <c r="M332" i="15"/>
  <c r="M333" i="15"/>
  <c r="M334" i="15"/>
  <c r="M335" i="15"/>
  <c r="M336" i="15"/>
  <c r="M337" i="15"/>
  <c r="M338" i="15"/>
  <c r="M339" i="15"/>
  <c r="M340" i="15"/>
  <c r="M341" i="15"/>
  <c r="M342" i="15"/>
  <c r="M343" i="15"/>
  <c r="M344" i="15"/>
  <c r="M345" i="15"/>
  <c r="M346" i="15"/>
  <c r="M347" i="15"/>
  <c r="M348" i="15"/>
  <c r="M349" i="15"/>
  <c r="M350" i="15"/>
  <c r="M351" i="15"/>
  <c r="M352" i="15"/>
  <c r="M353" i="15"/>
  <c r="M354" i="15"/>
  <c r="M355" i="15"/>
  <c r="M356" i="15"/>
  <c r="M357" i="15"/>
  <c r="M358" i="15"/>
  <c r="M359" i="15"/>
  <c r="M360" i="15"/>
  <c r="M361" i="15"/>
  <c r="M362" i="15"/>
  <c r="M363" i="15"/>
  <c r="M364" i="15"/>
  <c r="M365" i="15"/>
  <c r="M366" i="15"/>
  <c r="M367" i="15"/>
  <c r="M368" i="15"/>
  <c r="M369" i="15"/>
  <c r="M370" i="15"/>
  <c r="M371" i="15"/>
  <c r="M372" i="15"/>
  <c r="M373" i="15"/>
  <c r="M374" i="15"/>
  <c r="M375" i="15"/>
  <c r="M376" i="15"/>
  <c r="M377" i="15"/>
  <c r="M378" i="15"/>
  <c r="M379" i="15"/>
  <c r="M380" i="15"/>
  <c r="M381" i="15"/>
  <c r="M382" i="15"/>
  <c r="M383" i="15"/>
  <c r="M384" i="15"/>
  <c r="M385" i="15"/>
  <c r="M386" i="15"/>
  <c r="M387" i="15"/>
  <c r="M388" i="15"/>
  <c r="M389" i="15"/>
  <c r="M390" i="15"/>
  <c r="M391" i="15"/>
  <c r="M392" i="15"/>
  <c r="M393" i="15"/>
  <c r="M394" i="15"/>
  <c r="M395" i="15"/>
  <c r="M396" i="15"/>
  <c r="M397" i="15"/>
  <c r="M398" i="15"/>
  <c r="M399" i="15"/>
  <c r="M400" i="15"/>
  <c r="M401" i="15"/>
  <c r="M402" i="15"/>
  <c r="M403" i="15"/>
  <c r="M404" i="15"/>
  <c r="M405" i="15"/>
  <c r="M406" i="15"/>
  <c r="M407" i="15"/>
  <c r="M408" i="15"/>
  <c r="M409" i="15"/>
  <c r="M410" i="15"/>
  <c r="M411" i="15"/>
  <c r="M412" i="15"/>
  <c r="M413" i="15"/>
  <c r="M414" i="15"/>
  <c r="M415" i="15"/>
  <c r="M416" i="15"/>
  <c r="M417" i="15"/>
  <c r="M418" i="15"/>
  <c r="M419" i="15"/>
  <c r="M420" i="15"/>
  <c r="M421" i="15"/>
  <c r="M422" i="15"/>
  <c r="M423" i="15"/>
  <c r="M424" i="15"/>
  <c r="M425" i="15"/>
  <c r="M426" i="15"/>
  <c r="M427" i="15"/>
  <c r="M428" i="15"/>
  <c r="M429" i="15"/>
  <c r="M430" i="15"/>
  <c r="M431" i="15"/>
  <c r="M432" i="15"/>
  <c r="M433" i="15"/>
  <c r="M434" i="15"/>
  <c r="M435" i="15"/>
  <c r="M436" i="15"/>
  <c r="M437" i="15"/>
  <c r="M438" i="15"/>
  <c r="M439" i="15"/>
  <c r="M440" i="15"/>
  <c r="M441" i="15"/>
  <c r="M442" i="15"/>
  <c r="M443" i="15"/>
  <c r="M444" i="15"/>
  <c r="M445" i="15"/>
  <c r="M446" i="15"/>
  <c r="M447" i="15"/>
  <c r="M448" i="15"/>
  <c r="M449" i="15"/>
  <c r="M450" i="15"/>
  <c r="M451" i="15"/>
  <c r="M452" i="15"/>
  <c r="M453" i="15"/>
  <c r="M454" i="15"/>
  <c r="M455" i="15"/>
  <c r="M456" i="15"/>
  <c r="M457" i="15"/>
  <c r="M458" i="15"/>
  <c r="M459" i="15"/>
  <c r="M460" i="15"/>
  <c r="M461" i="15"/>
  <c r="M462" i="15"/>
  <c r="M463" i="15"/>
  <c r="M464" i="15"/>
  <c r="M465" i="15"/>
  <c r="M466" i="15"/>
  <c r="M467" i="15"/>
  <c r="M468" i="15"/>
  <c r="M469" i="15"/>
  <c r="M470" i="15"/>
  <c r="M471" i="15"/>
  <c r="M472" i="15"/>
  <c r="M473" i="15"/>
  <c r="M474" i="15"/>
  <c r="M475" i="15"/>
  <c r="M476" i="15"/>
  <c r="M477" i="15"/>
  <c r="M478" i="15"/>
  <c r="M479" i="15"/>
  <c r="M480" i="15"/>
  <c r="M481" i="15"/>
  <c r="M482" i="15"/>
  <c r="M483" i="15"/>
  <c r="M484" i="15"/>
  <c r="M485" i="15"/>
  <c r="M486" i="15"/>
  <c r="M487" i="15"/>
  <c r="M488" i="15"/>
  <c r="M489" i="15"/>
  <c r="M490" i="15"/>
  <c r="M491" i="15"/>
  <c r="M492" i="15"/>
  <c r="M493" i="15"/>
  <c r="M494" i="15"/>
  <c r="M495" i="15"/>
  <c r="M496" i="15"/>
  <c r="M497" i="15"/>
  <c r="M498" i="15"/>
  <c r="M499" i="15"/>
  <c r="M500" i="15"/>
  <c r="M501" i="15"/>
  <c r="M502" i="15"/>
  <c r="M503" i="15"/>
  <c r="M504" i="15"/>
  <c r="M505" i="15"/>
  <c r="M506" i="15"/>
  <c r="M507" i="15"/>
  <c r="M508" i="15"/>
  <c r="M509" i="15"/>
  <c r="M510" i="15"/>
  <c r="M511" i="15"/>
  <c r="M512" i="15"/>
  <c r="M513" i="15"/>
  <c r="M514" i="15"/>
  <c r="M515" i="15"/>
  <c r="M516" i="15"/>
  <c r="M517" i="15"/>
  <c r="M518" i="15"/>
  <c r="M519" i="15"/>
  <c r="M520" i="15"/>
  <c r="M521" i="15"/>
  <c r="M522" i="15"/>
  <c r="M523" i="15"/>
  <c r="M524" i="15"/>
  <c r="M525" i="15"/>
  <c r="M526" i="15"/>
  <c r="M527" i="15"/>
  <c r="M528" i="15"/>
  <c r="M529" i="15"/>
  <c r="M530" i="15"/>
  <c r="M531" i="15"/>
  <c r="M532" i="15"/>
  <c r="M533" i="15"/>
  <c r="M534" i="15"/>
  <c r="M535" i="15"/>
  <c r="M536" i="15"/>
  <c r="M537" i="15"/>
  <c r="M538" i="15"/>
  <c r="M539" i="15"/>
  <c r="M540" i="15"/>
  <c r="M541" i="15"/>
  <c r="M542" i="15"/>
  <c r="M543" i="15"/>
  <c r="M544" i="15"/>
  <c r="M545" i="15"/>
  <c r="M546" i="15"/>
  <c r="M547" i="15"/>
  <c r="M548" i="15"/>
  <c r="M549" i="15"/>
  <c r="M550" i="15"/>
  <c r="M551" i="15"/>
  <c r="M552" i="15"/>
  <c r="M553" i="15"/>
  <c r="M554" i="15"/>
  <c r="M555" i="15"/>
  <c r="M556" i="15"/>
  <c r="M557" i="15"/>
  <c r="M558" i="15"/>
  <c r="M559" i="15"/>
  <c r="M560" i="15"/>
  <c r="M561" i="15"/>
  <c r="M562" i="15"/>
  <c r="M563" i="15"/>
  <c r="M564" i="15"/>
  <c r="M565" i="15"/>
  <c r="M566" i="15"/>
  <c r="M567" i="15"/>
  <c r="M568" i="15"/>
  <c r="M569" i="15"/>
  <c r="M570" i="15"/>
  <c r="M571" i="15"/>
  <c r="M572" i="15"/>
  <c r="M573" i="15"/>
  <c r="M574" i="15"/>
  <c r="M575" i="15"/>
  <c r="M576" i="15"/>
  <c r="M577" i="15"/>
  <c r="M578" i="15"/>
  <c r="M579" i="15"/>
  <c r="M580" i="15"/>
  <c r="M581" i="15"/>
  <c r="M582" i="15"/>
  <c r="M583" i="15"/>
  <c r="M584" i="15"/>
  <c r="M585" i="15"/>
  <c r="M586" i="15"/>
  <c r="M587" i="15"/>
  <c r="M588" i="15"/>
  <c r="M589" i="15"/>
  <c r="M590" i="15"/>
  <c r="M591" i="15"/>
  <c r="M592" i="15"/>
  <c r="M593" i="15"/>
  <c r="M594" i="15"/>
  <c r="M595" i="15"/>
  <c r="M596" i="15"/>
  <c r="M597" i="15"/>
  <c r="M598" i="15"/>
  <c r="M599" i="15"/>
  <c r="M600" i="15"/>
  <c r="M601" i="15"/>
  <c r="M602" i="15"/>
  <c r="M603" i="15"/>
  <c r="M604" i="15"/>
  <c r="M605" i="15"/>
  <c r="M606" i="15"/>
  <c r="M607" i="15"/>
  <c r="M608" i="15"/>
  <c r="M609" i="15"/>
  <c r="M610" i="15"/>
  <c r="M611" i="15"/>
  <c r="M612" i="15"/>
  <c r="M613" i="15"/>
  <c r="M614" i="15"/>
  <c r="M615" i="15"/>
  <c r="M616" i="15"/>
  <c r="M617" i="15"/>
  <c r="M618" i="15"/>
  <c r="M619" i="15"/>
  <c r="M620" i="15"/>
  <c r="M621" i="15"/>
  <c r="M622" i="15"/>
  <c r="M623" i="15"/>
  <c r="M624" i="15"/>
  <c r="M625" i="15"/>
  <c r="M626" i="15"/>
  <c r="M627" i="15"/>
  <c r="M628" i="15"/>
  <c r="M629" i="15"/>
  <c r="M630" i="15"/>
  <c r="M631" i="15"/>
  <c r="M632" i="15"/>
  <c r="M633" i="15"/>
  <c r="M634" i="15"/>
  <c r="M635" i="15"/>
  <c r="M636" i="15"/>
  <c r="M637" i="15"/>
  <c r="M638" i="15"/>
  <c r="M639" i="15"/>
  <c r="M640" i="15"/>
  <c r="M641" i="15"/>
  <c r="M642" i="15"/>
  <c r="M643" i="15"/>
  <c r="M644" i="15"/>
  <c r="M645" i="15"/>
  <c r="M646" i="15"/>
  <c r="M647" i="15"/>
  <c r="M648" i="15"/>
  <c r="M649" i="15"/>
  <c r="M650" i="15"/>
  <c r="M651" i="15"/>
  <c r="M652" i="15"/>
  <c r="M653" i="15"/>
  <c r="M654" i="15"/>
  <c r="M655" i="15"/>
  <c r="M656" i="15"/>
  <c r="M657" i="15"/>
  <c r="M658" i="15"/>
  <c r="M659" i="15"/>
  <c r="M660" i="15"/>
  <c r="M661" i="15"/>
  <c r="M662" i="15"/>
  <c r="M663" i="15"/>
  <c r="M664" i="15"/>
  <c r="M665" i="15"/>
  <c r="M666" i="15"/>
  <c r="M667" i="15"/>
  <c r="M668" i="15"/>
  <c r="M669" i="15"/>
  <c r="M670" i="15"/>
  <c r="M671" i="15"/>
  <c r="M672" i="15"/>
  <c r="M673" i="15"/>
  <c r="M674" i="15"/>
  <c r="M675" i="15"/>
  <c r="M676" i="15"/>
  <c r="M677" i="15"/>
  <c r="M678" i="15"/>
  <c r="M679" i="15"/>
  <c r="M680" i="15"/>
  <c r="M681" i="15"/>
  <c r="M682" i="15"/>
  <c r="M683" i="15"/>
  <c r="M684" i="15"/>
  <c r="M685" i="15"/>
  <c r="M686" i="15"/>
  <c r="M687" i="15"/>
  <c r="M688" i="15"/>
  <c r="M689" i="15"/>
  <c r="M690" i="15"/>
  <c r="M691" i="15"/>
  <c r="M692" i="15"/>
  <c r="M693" i="15"/>
  <c r="M694" i="15"/>
  <c r="M695" i="15"/>
  <c r="M696" i="15"/>
  <c r="M697" i="15"/>
  <c r="M698" i="15"/>
  <c r="M699" i="15"/>
  <c r="M700" i="15"/>
  <c r="M701" i="15"/>
  <c r="M702" i="15"/>
  <c r="M703" i="15"/>
  <c r="M704" i="15"/>
  <c r="M705" i="15"/>
  <c r="M706" i="15"/>
  <c r="M707" i="15"/>
  <c r="M708" i="15"/>
  <c r="M709" i="15"/>
  <c r="M710" i="15"/>
  <c r="M711" i="15"/>
  <c r="M712" i="15"/>
  <c r="M713" i="15"/>
  <c r="M714" i="15"/>
  <c r="M715" i="15"/>
  <c r="M716" i="15"/>
  <c r="M717" i="15"/>
  <c r="M718" i="15"/>
  <c r="M719" i="15"/>
  <c r="M720" i="15"/>
  <c r="M721" i="15"/>
  <c r="M722" i="15"/>
  <c r="M723" i="15"/>
  <c r="M724" i="15"/>
  <c r="M725" i="15"/>
  <c r="M726" i="15"/>
  <c r="M727" i="15"/>
  <c r="M728" i="15"/>
  <c r="M729" i="15"/>
  <c r="M730" i="15"/>
  <c r="M731" i="15"/>
  <c r="M732" i="15"/>
  <c r="M733" i="15"/>
  <c r="M734" i="15"/>
  <c r="M735" i="15"/>
  <c r="M736" i="15"/>
  <c r="M737" i="15"/>
  <c r="M738" i="15"/>
  <c r="M739" i="15"/>
  <c r="M740" i="15"/>
  <c r="M741" i="15"/>
  <c r="M742" i="15"/>
  <c r="M743" i="15"/>
  <c r="M744" i="15"/>
  <c r="M745" i="15"/>
  <c r="M746" i="15"/>
  <c r="M747" i="15"/>
  <c r="M748" i="15"/>
  <c r="M749" i="15"/>
  <c r="M750" i="15"/>
  <c r="M751" i="15"/>
  <c r="M752" i="15"/>
  <c r="M753" i="15"/>
  <c r="M754" i="15"/>
  <c r="M755" i="15"/>
  <c r="M756" i="15"/>
  <c r="M757" i="15"/>
  <c r="M758" i="15"/>
  <c r="M759" i="15"/>
  <c r="M760" i="15"/>
  <c r="M761" i="15"/>
  <c r="M762" i="15"/>
  <c r="M763" i="15"/>
  <c r="M764" i="15"/>
  <c r="M765" i="15"/>
  <c r="M766" i="15"/>
  <c r="M767" i="15"/>
  <c r="M768" i="15"/>
  <c r="M769" i="15"/>
  <c r="M770" i="15"/>
  <c r="M771" i="15"/>
  <c r="M772" i="15"/>
  <c r="M773" i="15"/>
  <c r="M774" i="15"/>
  <c r="M775" i="15"/>
  <c r="M776" i="15"/>
  <c r="M777" i="15"/>
  <c r="M778" i="15"/>
  <c r="M779" i="15"/>
  <c r="M780" i="15"/>
  <c r="M781" i="15"/>
  <c r="M782" i="15"/>
  <c r="M783" i="15"/>
  <c r="M784" i="15"/>
  <c r="M785" i="15"/>
  <c r="M786" i="15"/>
  <c r="M787" i="15"/>
  <c r="M788" i="15"/>
  <c r="M789" i="15"/>
  <c r="M790" i="15"/>
  <c r="M791" i="15"/>
  <c r="M792" i="15"/>
  <c r="M793" i="15"/>
  <c r="M794" i="15"/>
  <c r="M795" i="15"/>
  <c r="M796" i="15"/>
  <c r="M797" i="15"/>
  <c r="M798" i="15"/>
  <c r="M799" i="15"/>
  <c r="M800" i="15"/>
  <c r="M801" i="15"/>
  <c r="M802" i="15"/>
  <c r="M803" i="15"/>
  <c r="M804" i="15"/>
  <c r="M805" i="15"/>
  <c r="M806" i="15"/>
  <c r="M807" i="15"/>
  <c r="M808" i="15"/>
  <c r="M809" i="15"/>
  <c r="M810" i="15"/>
  <c r="M811" i="15"/>
  <c r="M812" i="15"/>
  <c r="M813" i="15"/>
  <c r="M814" i="15"/>
  <c r="M815" i="15"/>
  <c r="M816" i="15"/>
  <c r="M817" i="15"/>
  <c r="M818" i="15"/>
  <c r="M819" i="15"/>
  <c r="M820" i="15"/>
  <c r="M821" i="15"/>
  <c r="M822" i="15"/>
  <c r="M823" i="15"/>
  <c r="M824" i="15"/>
  <c r="M825" i="15"/>
  <c r="M826" i="15"/>
  <c r="M827" i="15"/>
  <c r="M828" i="15"/>
  <c r="M829" i="15"/>
  <c r="M830" i="15"/>
  <c r="M831" i="15"/>
  <c r="M832" i="15"/>
  <c r="M833" i="15"/>
  <c r="M834" i="15"/>
  <c r="M835" i="15"/>
  <c r="M836" i="15"/>
  <c r="M837" i="15"/>
  <c r="M838" i="15"/>
  <c r="M839" i="15"/>
  <c r="M840" i="15"/>
  <c r="M841" i="15"/>
  <c r="M842" i="15"/>
  <c r="M843" i="15"/>
  <c r="M844" i="15"/>
  <c r="M845" i="15"/>
  <c r="M846" i="15"/>
  <c r="M847" i="15"/>
  <c r="M848" i="15"/>
  <c r="M849" i="15"/>
  <c r="M850" i="15"/>
  <c r="M851" i="15"/>
  <c r="M852" i="15"/>
  <c r="M853" i="15"/>
  <c r="M854" i="15"/>
  <c r="M855" i="15"/>
  <c r="M856" i="15"/>
  <c r="M857" i="15"/>
  <c r="M858" i="15"/>
  <c r="M859" i="15"/>
  <c r="M860" i="15"/>
  <c r="M861" i="15"/>
  <c r="M862" i="15"/>
  <c r="M863" i="15"/>
  <c r="M864" i="15"/>
  <c r="M865" i="15"/>
  <c r="M866" i="15"/>
  <c r="M867" i="15"/>
  <c r="M868" i="15"/>
  <c r="M869" i="15"/>
  <c r="M870" i="15"/>
  <c r="M871" i="15"/>
  <c r="M872" i="15"/>
  <c r="M873" i="15"/>
  <c r="M874" i="15"/>
  <c r="M875" i="15"/>
  <c r="M876" i="15"/>
  <c r="M877" i="15"/>
  <c r="M878" i="15"/>
  <c r="M879" i="15"/>
  <c r="M880" i="15"/>
  <c r="M881" i="15"/>
  <c r="M882" i="15"/>
  <c r="M883" i="15"/>
  <c r="M884" i="15"/>
  <c r="M885" i="15"/>
  <c r="M886" i="15"/>
  <c r="M887" i="15"/>
  <c r="M888" i="15"/>
  <c r="M889" i="15"/>
  <c r="M890" i="15"/>
  <c r="M891" i="15"/>
  <c r="M892" i="15"/>
  <c r="M893" i="15"/>
  <c r="M894" i="15"/>
  <c r="M895" i="15"/>
  <c r="M896" i="15"/>
  <c r="M897" i="15"/>
  <c r="M898" i="15"/>
  <c r="M899" i="15"/>
  <c r="M900" i="15"/>
  <c r="M901" i="15"/>
  <c r="M902" i="15"/>
  <c r="M903" i="15"/>
  <c r="M904" i="15"/>
  <c r="M905" i="15"/>
  <c r="M906" i="15"/>
  <c r="M907" i="15"/>
  <c r="M908" i="15"/>
  <c r="M909" i="15"/>
  <c r="M910" i="15"/>
  <c r="M911" i="15"/>
  <c r="M912" i="15"/>
  <c r="M913" i="15"/>
  <c r="M914" i="15"/>
  <c r="M915" i="15"/>
  <c r="M916" i="15"/>
  <c r="M917" i="15"/>
  <c r="M918" i="15"/>
  <c r="M919" i="15"/>
  <c r="M920" i="15"/>
  <c r="M921" i="15"/>
  <c r="M922" i="15"/>
  <c r="M923" i="15"/>
  <c r="M924" i="15"/>
  <c r="M925" i="15"/>
  <c r="M926" i="15"/>
  <c r="M927" i="15"/>
  <c r="M928" i="15"/>
  <c r="M929" i="15"/>
  <c r="M930" i="15"/>
  <c r="M931" i="15"/>
  <c r="M932" i="15"/>
  <c r="M933" i="15"/>
  <c r="M934" i="15"/>
  <c r="M935" i="15"/>
  <c r="M936" i="15"/>
  <c r="M937" i="15"/>
  <c r="M938" i="15"/>
  <c r="M939" i="15"/>
  <c r="M940" i="15"/>
  <c r="M941" i="15"/>
  <c r="M942" i="15"/>
  <c r="M943" i="15"/>
  <c r="M944" i="15"/>
  <c r="M945" i="15"/>
  <c r="M946" i="15"/>
  <c r="M947" i="15"/>
  <c r="M948" i="15"/>
  <c r="M949" i="15"/>
  <c r="M950" i="15"/>
  <c r="M951" i="15"/>
  <c r="M952" i="15"/>
  <c r="M953" i="15"/>
  <c r="M954" i="15"/>
  <c r="M955" i="15"/>
  <c r="M956" i="15"/>
  <c r="M957" i="15"/>
  <c r="M958" i="15"/>
  <c r="M959" i="15"/>
  <c r="M960" i="15"/>
  <c r="M961" i="15"/>
  <c r="M962" i="15"/>
  <c r="M963" i="15"/>
  <c r="M964" i="15"/>
  <c r="M965" i="15"/>
  <c r="M966" i="15"/>
  <c r="M967" i="15"/>
  <c r="M968" i="15"/>
  <c r="M969" i="15"/>
  <c r="M970" i="15"/>
  <c r="M971" i="15"/>
  <c r="M972" i="15"/>
  <c r="M973" i="15"/>
  <c r="M974" i="15"/>
  <c r="M975" i="15"/>
  <c r="M976" i="15"/>
  <c r="M977" i="15"/>
  <c r="M978" i="15"/>
  <c r="M979" i="15"/>
  <c r="M980" i="15"/>
  <c r="M981" i="15"/>
  <c r="M982" i="15"/>
  <c r="M983" i="15"/>
  <c r="M984" i="15"/>
  <c r="M985" i="15"/>
  <c r="M986" i="15"/>
  <c r="M987" i="15"/>
  <c r="M988" i="15"/>
  <c r="M989" i="15"/>
  <c r="M990" i="15"/>
  <c r="M991" i="15"/>
  <c r="M992" i="15"/>
  <c r="M993" i="15"/>
  <c r="M994" i="15"/>
  <c r="M995" i="15"/>
  <c r="M996" i="15"/>
  <c r="M997" i="15"/>
  <c r="M998" i="15"/>
  <c r="M999" i="15"/>
  <c r="M1000" i="15"/>
  <c r="M1001" i="15"/>
  <c r="M4" i="15"/>
  <c r="M2" i="7" l="1"/>
  <c r="N5" i="30" l="1"/>
  <c r="N6" i="30"/>
  <c r="N7" i="30"/>
  <c r="N8" i="30"/>
  <c r="N9" i="30"/>
  <c r="N10" i="30"/>
  <c r="N11" i="30"/>
  <c r="N12" i="30"/>
  <c r="N13" i="30"/>
  <c r="N14" i="30"/>
  <c r="N15" i="30"/>
  <c r="N16" i="30"/>
  <c r="N17" i="30"/>
  <c r="N18" i="30"/>
  <c r="N19" i="30"/>
  <c r="N20" i="30"/>
  <c r="N21" i="30"/>
  <c r="N22" i="30"/>
  <c r="N23" i="30"/>
  <c r="N24" i="30"/>
  <c r="N25" i="30"/>
  <c r="N26" i="30"/>
  <c r="N27" i="30"/>
  <c r="N28" i="30"/>
  <c r="N29" i="30"/>
  <c r="N30" i="30"/>
  <c r="N31" i="30"/>
  <c r="N32" i="30"/>
  <c r="N33" i="30"/>
  <c r="N34" i="30"/>
  <c r="N35" i="30"/>
  <c r="N36" i="30"/>
  <c r="N37" i="30"/>
  <c r="N38" i="30"/>
  <c r="N39" i="30"/>
  <c r="N40" i="30"/>
  <c r="N41" i="30"/>
  <c r="N42" i="30"/>
  <c r="N43" i="30"/>
  <c r="N44" i="30"/>
  <c r="N45" i="30"/>
  <c r="N46" i="30"/>
  <c r="N47" i="30"/>
  <c r="N48" i="30"/>
  <c r="N49" i="30"/>
  <c r="N50" i="30"/>
  <c r="N51" i="30"/>
  <c r="N52" i="30"/>
  <c r="N53" i="30"/>
  <c r="N54" i="30"/>
  <c r="N55" i="30"/>
  <c r="N56" i="30"/>
  <c r="N57" i="30"/>
  <c r="N58" i="30"/>
  <c r="N59" i="30"/>
  <c r="N60" i="30"/>
  <c r="N61" i="30"/>
  <c r="N62" i="30"/>
  <c r="N63" i="30"/>
  <c r="N64" i="30"/>
  <c r="N65" i="30"/>
  <c r="N66" i="30"/>
  <c r="N67" i="30"/>
  <c r="N68" i="30"/>
  <c r="N69" i="30"/>
  <c r="N70" i="30"/>
  <c r="N71" i="30"/>
  <c r="N72" i="30"/>
  <c r="N73" i="30"/>
  <c r="N74" i="30"/>
  <c r="N75" i="30"/>
  <c r="N76" i="30"/>
  <c r="N77" i="30"/>
  <c r="N78" i="30"/>
  <c r="N79" i="30"/>
  <c r="N80" i="30"/>
  <c r="N81" i="30"/>
  <c r="N82" i="30"/>
  <c r="N83" i="30"/>
  <c r="N84" i="30"/>
  <c r="N85" i="30"/>
  <c r="N86" i="30"/>
  <c r="N87" i="30"/>
  <c r="N88" i="30"/>
  <c r="N89" i="30"/>
  <c r="N90" i="30"/>
  <c r="N91" i="30"/>
  <c r="N92" i="30"/>
  <c r="N93" i="30"/>
  <c r="N94" i="30"/>
  <c r="N95" i="30"/>
  <c r="N96" i="30"/>
  <c r="N97" i="30"/>
  <c r="N98" i="30"/>
  <c r="N99" i="30"/>
  <c r="N100" i="30"/>
  <c r="N101" i="30"/>
  <c r="N102" i="30"/>
  <c r="N103" i="30"/>
  <c r="N104" i="30"/>
  <c r="N105" i="30"/>
  <c r="N106" i="30"/>
  <c r="N107" i="30"/>
  <c r="N108" i="30"/>
  <c r="N109" i="30"/>
  <c r="N110" i="30"/>
  <c r="N111" i="30"/>
  <c r="N112" i="30"/>
  <c r="N113" i="30"/>
  <c r="N114" i="30"/>
  <c r="N115" i="30"/>
  <c r="N116" i="30"/>
  <c r="N117" i="30"/>
  <c r="N118" i="30"/>
  <c r="N119" i="30"/>
  <c r="N120" i="30"/>
  <c r="N121" i="30"/>
  <c r="N122" i="30"/>
  <c r="N123" i="30"/>
  <c r="N124" i="30"/>
  <c r="N125" i="30"/>
  <c r="N126" i="30"/>
  <c r="N127" i="30"/>
  <c r="N128" i="30"/>
  <c r="N129" i="30"/>
  <c r="N130" i="30"/>
  <c r="N131" i="30"/>
  <c r="N132" i="30"/>
  <c r="N133" i="30"/>
  <c r="N134" i="30"/>
  <c r="N135" i="30"/>
  <c r="N136" i="30"/>
  <c r="N137" i="30"/>
  <c r="N138" i="30"/>
  <c r="N139" i="30"/>
  <c r="N140" i="30"/>
  <c r="N141" i="30"/>
  <c r="N142" i="30"/>
  <c r="N143" i="30"/>
  <c r="N144" i="30"/>
  <c r="N145" i="30"/>
  <c r="N146" i="30"/>
  <c r="N147" i="30"/>
  <c r="N148" i="30"/>
  <c r="N149" i="30"/>
  <c r="N150" i="30"/>
  <c r="N151" i="30"/>
  <c r="N152" i="30"/>
  <c r="N153" i="30"/>
  <c r="N154" i="30"/>
  <c r="N155" i="30"/>
  <c r="N156" i="30"/>
  <c r="N157" i="30"/>
  <c r="N158" i="30"/>
  <c r="N159" i="30"/>
  <c r="N160" i="30"/>
  <c r="N161" i="30"/>
  <c r="N162" i="30"/>
  <c r="N163" i="30"/>
  <c r="N164" i="30"/>
  <c r="N165" i="30"/>
  <c r="N166" i="30"/>
  <c r="N167" i="30"/>
  <c r="N168" i="30"/>
  <c r="N169" i="30"/>
  <c r="N170" i="30"/>
  <c r="N171" i="30"/>
  <c r="N172" i="30"/>
  <c r="N173" i="30"/>
  <c r="N174" i="30"/>
  <c r="N175" i="30"/>
  <c r="N176" i="30"/>
  <c r="N177" i="30"/>
  <c r="N178" i="30"/>
  <c r="N179" i="30"/>
  <c r="N180" i="30"/>
  <c r="N181" i="30"/>
  <c r="N182" i="30"/>
  <c r="N183" i="30"/>
  <c r="N184" i="30"/>
  <c r="N185" i="30"/>
  <c r="N186" i="30"/>
  <c r="N187" i="30"/>
  <c r="N188" i="30"/>
  <c r="N189" i="30"/>
  <c r="N190" i="30"/>
  <c r="N191" i="30"/>
  <c r="N192" i="30"/>
  <c r="N193" i="30"/>
  <c r="N194" i="30"/>
  <c r="N195" i="30"/>
  <c r="N196" i="30"/>
  <c r="N197" i="30"/>
  <c r="N198" i="30"/>
  <c r="N199" i="30"/>
  <c r="N200" i="30"/>
  <c r="N201" i="30"/>
  <c r="N202" i="30"/>
  <c r="N203" i="30"/>
  <c r="N204" i="30"/>
  <c r="N205" i="30"/>
  <c r="N206" i="30"/>
  <c r="N207" i="30"/>
  <c r="N208" i="30"/>
  <c r="N209" i="30"/>
  <c r="N210" i="30"/>
  <c r="N211" i="30"/>
  <c r="N212" i="30"/>
  <c r="N213" i="30"/>
  <c r="N214" i="30"/>
  <c r="N215" i="30"/>
  <c r="N216" i="30"/>
  <c r="N217" i="30"/>
  <c r="N218" i="30"/>
  <c r="N219" i="30"/>
  <c r="N220" i="30"/>
  <c r="N221" i="30"/>
  <c r="N222" i="30"/>
  <c r="N223" i="30"/>
  <c r="N224" i="30"/>
  <c r="N225" i="30"/>
  <c r="N226" i="30"/>
  <c r="N227" i="30"/>
  <c r="N228" i="30"/>
  <c r="N229" i="30"/>
  <c r="N230" i="30"/>
  <c r="N231" i="30"/>
  <c r="N232" i="30"/>
  <c r="N233" i="30"/>
  <c r="N234" i="30"/>
  <c r="N235" i="30"/>
  <c r="N236" i="30"/>
  <c r="N237" i="30"/>
  <c r="N238" i="30"/>
  <c r="N239" i="30"/>
  <c r="N240" i="30"/>
  <c r="N241" i="30"/>
  <c r="N242" i="30"/>
  <c r="N243" i="30"/>
  <c r="N244" i="30"/>
  <c r="N245" i="30"/>
  <c r="N246" i="30"/>
  <c r="N247" i="30"/>
  <c r="N248" i="30"/>
  <c r="N249" i="30"/>
  <c r="N250" i="30"/>
  <c r="N251" i="30"/>
  <c r="N252" i="30"/>
  <c r="N253" i="30"/>
  <c r="N254" i="30"/>
  <c r="N255" i="30"/>
  <c r="N256" i="30"/>
  <c r="N257" i="30"/>
  <c r="N258" i="30"/>
  <c r="N259" i="30"/>
  <c r="N260" i="30"/>
  <c r="N261" i="30"/>
  <c r="N262" i="30"/>
  <c r="N263" i="30"/>
  <c r="N264" i="30"/>
  <c r="N265" i="30"/>
  <c r="N266" i="30"/>
  <c r="N267" i="30"/>
  <c r="N268" i="30"/>
  <c r="N269" i="30"/>
  <c r="N270" i="30"/>
  <c r="N271" i="30"/>
  <c r="N272" i="30"/>
  <c r="N273" i="30"/>
  <c r="N274" i="30"/>
  <c r="N275" i="30"/>
  <c r="N276" i="30"/>
  <c r="N277" i="30"/>
  <c r="N278" i="30"/>
  <c r="N279" i="30"/>
  <c r="N280" i="30"/>
  <c r="N281" i="30"/>
  <c r="N282" i="30"/>
  <c r="N283" i="30"/>
  <c r="N284" i="30"/>
  <c r="N285" i="30"/>
  <c r="N286" i="30"/>
  <c r="N287" i="30"/>
  <c r="N288" i="30"/>
  <c r="N289" i="30"/>
  <c r="N290" i="30"/>
  <c r="N291" i="30"/>
  <c r="N292" i="30"/>
  <c r="N293" i="30"/>
  <c r="N294" i="30"/>
  <c r="N295" i="30"/>
  <c r="N296" i="30"/>
  <c r="N297" i="30"/>
  <c r="N298" i="30"/>
  <c r="N299" i="30"/>
  <c r="N300" i="30"/>
  <c r="N301" i="30"/>
  <c r="N302" i="30"/>
  <c r="N303" i="30"/>
  <c r="N304" i="30"/>
  <c r="N305" i="30"/>
  <c r="N306" i="30"/>
  <c r="N307" i="30"/>
  <c r="N308" i="30"/>
  <c r="N309" i="30"/>
  <c r="N310" i="30"/>
  <c r="N311" i="30"/>
  <c r="N312" i="30"/>
  <c r="N313" i="30"/>
  <c r="N314" i="30"/>
  <c r="N315" i="30"/>
  <c r="N316" i="30"/>
  <c r="N317" i="30"/>
  <c r="N318" i="30"/>
  <c r="N319" i="30"/>
  <c r="N320" i="30"/>
  <c r="N321" i="30"/>
  <c r="N322" i="30"/>
  <c r="N323" i="30"/>
  <c r="N324" i="30"/>
  <c r="N325" i="30"/>
  <c r="N326" i="30"/>
  <c r="N327" i="30"/>
  <c r="N328" i="30"/>
  <c r="N329" i="30"/>
  <c r="N330" i="30"/>
  <c r="N331" i="30"/>
  <c r="N332" i="30"/>
  <c r="N333" i="30"/>
  <c r="N334" i="30"/>
  <c r="N335" i="30"/>
  <c r="N336" i="30"/>
  <c r="N337" i="30"/>
  <c r="N338" i="30"/>
  <c r="N339" i="30"/>
  <c r="N340" i="30"/>
  <c r="N341" i="30"/>
  <c r="N342" i="30"/>
  <c r="N343" i="30"/>
  <c r="N344" i="30"/>
  <c r="N345" i="30"/>
  <c r="N346" i="30"/>
  <c r="N347" i="30"/>
  <c r="N348" i="30"/>
  <c r="N349" i="30"/>
  <c r="N350" i="30"/>
  <c r="N351" i="30"/>
  <c r="N352" i="30"/>
  <c r="N353" i="30"/>
  <c r="N354" i="30"/>
  <c r="N355" i="30"/>
  <c r="N356" i="30"/>
  <c r="N357" i="30"/>
  <c r="N358" i="30"/>
  <c r="N359" i="30"/>
  <c r="N360" i="30"/>
  <c r="N361" i="30"/>
  <c r="N362" i="30"/>
  <c r="N363" i="30"/>
  <c r="N364" i="30"/>
  <c r="N365" i="30"/>
  <c r="N366" i="30"/>
  <c r="N367" i="30"/>
  <c r="N368" i="30"/>
  <c r="N369" i="30"/>
  <c r="N370" i="30"/>
  <c r="N371" i="30"/>
  <c r="N372" i="30"/>
  <c r="N373" i="30"/>
  <c r="N374" i="30"/>
  <c r="N375" i="30"/>
  <c r="N376" i="30"/>
  <c r="N377" i="30"/>
  <c r="N378" i="30"/>
  <c r="N379" i="30"/>
  <c r="N380" i="30"/>
  <c r="N381" i="30"/>
  <c r="N382" i="30"/>
  <c r="N383" i="30"/>
  <c r="N384" i="30"/>
  <c r="N385" i="30"/>
  <c r="N386" i="30"/>
  <c r="N387" i="30"/>
  <c r="N388" i="30"/>
  <c r="N389" i="30"/>
  <c r="N390" i="30"/>
  <c r="N391" i="30"/>
  <c r="N392" i="30"/>
  <c r="N393" i="30"/>
  <c r="N394" i="30"/>
  <c r="N395" i="30"/>
  <c r="N396" i="30"/>
  <c r="N397" i="30"/>
  <c r="N398" i="30"/>
  <c r="N399" i="30"/>
  <c r="N400" i="30"/>
  <c r="N401" i="30"/>
  <c r="N402" i="30"/>
  <c r="N403" i="30"/>
  <c r="N404" i="30"/>
  <c r="N405" i="30"/>
  <c r="N406" i="30"/>
  <c r="N407" i="30"/>
  <c r="N408" i="30"/>
  <c r="N409" i="30"/>
  <c r="N410" i="30"/>
  <c r="N411" i="30"/>
  <c r="N412" i="30"/>
  <c r="N413" i="30"/>
  <c r="N414" i="30"/>
  <c r="N415" i="30"/>
  <c r="N416" i="30"/>
  <c r="N417" i="30"/>
  <c r="N418" i="30"/>
  <c r="N419" i="30"/>
  <c r="N420" i="30"/>
  <c r="N421" i="30"/>
  <c r="N422" i="30"/>
  <c r="N423" i="30"/>
  <c r="N424" i="30"/>
  <c r="N425" i="30"/>
  <c r="N426" i="30"/>
  <c r="N427" i="30"/>
  <c r="N428" i="30"/>
  <c r="N429" i="30"/>
  <c r="N430" i="30"/>
  <c r="N431" i="30"/>
  <c r="N432" i="30"/>
  <c r="N433" i="30"/>
  <c r="N434" i="30"/>
  <c r="N435" i="30"/>
  <c r="N436" i="30"/>
  <c r="N437" i="30"/>
  <c r="N438" i="30"/>
  <c r="N439" i="30"/>
  <c r="N440" i="30"/>
  <c r="N441" i="30"/>
  <c r="N442" i="30"/>
  <c r="N443" i="30"/>
  <c r="N444" i="30"/>
  <c r="N445" i="30"/>
  <c r="N446" i="30"/>
  <c r="N447" i="30"/>
  <c r="N448" i="30"/>
  <c r="N449" i="30"/>
  <c r="N450" i="30"/>
  <c r="N451" i="30"/>
  <c r="N452" i="30"/>
  <c r="N453" i="30"/>
  <c r="N454" i="30"/>
  <c r="N455" i="30"/>
  <c r="N456" i="30"/>
  <c r="N457" i="30"/>
  <c r="N458" i="30"/>
  <c r="N459" i="30"/>
  <c r="N460" i="30"/>
  <c r="N461" i="30"/>
  <c r="N462" i="30"/>
  <c r="N463" i="30"/>
  <c r="N464" i="30"/>
  <c r="N465" i="30"/>
  <c r="N466" i="30"/>
  <c r="N467" i="30"/>
  <c r="N468" i="30"/>
  <c r="N469" i="30"/>
  <c r="N470" i="30"/>
  <c r="N471" i="30"/>
  <c r="N472" i="30"/>
  <c r="N473" i="30"/>
  <c r="N474" i="30"/>
  <c r="N475" i="30"/>
  <c r="N476" i="30"/>
  <c r="N477" i="30"/>
  <c r="N478" i="30"/>
  <c r="N479" i="30"/>
  <c r="N480" i="30"/>
  <c r="N481" i="30"/>
  <c r="N482" i="30"/>
  <c r="N483" i="30"/>
  <c r="N484" i="30"/>
  <c r="N485" i="30"/>
  <c r="N486" i="30"/>
  <c r="N487" i="30"/>
  <c r="N488" i="30"/>
  <c r="N489" i="30"/>
  <c r="N490" i="30"/>
  <c r="N491" i="30"/>
  <c r="N492" i="30"/>
  <c r="N493" i="30"/>
  <c r="N494" i="30"/>
  <c r="N495" i="30"/>
  <c r="N496" i="30"/>
  <c r="N497" i="30"/>
  <c r="N498" i="30"/>
  <c r="N499" i="30"/>
  <c r="N500" i="30"/>
  <c r="N501" i="30"/>
  <c r="N502" i="30"/>
  <c r="N503" i="30"/>
  <c r="N504" i="30"/>
  <c r="N505" i="30"/>
  <c r="N506" i="30"/>
  <c r="N507" i="30"/>
  <c r="N508" i="30"/>
  <c r="N509" i="30"/>
  <c r="N510" i="30"/>
  <c r="N511" i="30"/>
  <c r="N512" i="30"/>
  <c r="N513" i="30"/>
  <c r="N514" i="30"/>
  <c r="N515" i="30"/>
  <c r="N516" i="30"/>
  <c r="N517" i="30"/>
  <c r="N518" i="30"/>
  <c r="N519" i="30"/>
  <c r="N520" i="30"/>
  <c r="N521" i="30"/>
  <c r="N522" i="30"/>
  <c r="N523" i="30"/>
  <c r="N524" i="30"/>
  <c r="N525" i="30"/>
  <c r="N526" i="30"/>
  <c r="N527" i="30"/>
  <c r="N528" i="30"/>
  <c r="N529" i="30"/>
  <c r="N530" i="30"/>
  <c r="N531" i="30"/>
  <c r="N532" i="30"/>
  <c r="N533" i="30"/>
  <c r="N534" i="30"/>
  <c r="N535" i="30"/>
  <c r="N536" i="30"/>
  <c r="N537" i="30"/>
  <c r="N538" i="30"/>
  <c r="N539" i="30"/>
  <c r="N540" i="30"/>
  <c r="N541" i="30"/>
  <c r="N542" i="30"/>
  <c r="N543" i="30"/>
  <c r="N544" i="30"/>
  <c r="N545" i="30"/>
  <c r="N546" i="30"/>
  <c r="N547" i="30"/>
  <c r="N548" i="30"/>
  <c r="N549" i="30"/>
  <c r="N550" i="30"/>
  <c r="N551" i="30"/>
  <c r="N552" i="30"/>
  <c r="N553" i="30"/>
  <c r="N554" i="30"/>
  <c r="N555" i="30"/>
  <c r="N556" i="30"/>
  <c r="N557" i="30"/>
  <c r="N558" i="30"/>
  <c r="N559" i="30"/>
  <c r="N560" i="30"/>
  <c r="N561" i="30"/>
  <c r="N562" i="30"/>
  <c r="N563" i="30"/>
  <c r="N564" i="30"/>
  <c r="N565" i="30"/>
  <c r="N566" i="30"/>
  <c r="N567" i="30"/>
  <c r="N568" i="30"/>
  <c r="N569" i="30"/>
  <c r="N570" i="30"/>
  <c r="N571" i="30"/>
  <c r="N572" i="30"/>
  <c r="N573" i="30"/>
  <c r="N574" i="30"/>
  <c r="N575" i="30"/>
  <c r="N576" i="30"/>
  <c r="N577" i="30"/>
  <c r="N578" i="30"/>
  <c r="N579" i="30"/>
  <c r="N580" i="30"/>
  <c r="N581" i="30"/>
  <c r="N582" i="30"/>
  <c r="N583" i="30"/>
  <c r="N584" i="30"/>
  <c r="N585" i="30"/>
  <c r="N586" i="30"/>
  <c r="N587" i="30"/>
  <c r="N588" i="30"/>
  <c r="N589" i="30"/>
  <c r="N590" i="30"/>
  <c r="N591" i="30"/>
  <c r="N592" i="30"/>
  <c r="N593" i="30"/>
  <c r="N594" i="30"/>
  <c r="N595" i="30"/>
  <c r="N596" i="30"/>
  <c r="N597" i="30"/>
  <c r="N598" i="30"/>
  <c r="N599" i="30"/>
  <c r="N600" i="30"/>
  <c r="N601" i="30"/>
  <c r="N602" i="30"/>
  <c r="N603" i="30"/>
  <c r="N604" i="30"/>
  <c r="N605" i="30"/>
  <c r="N606" i="30"/>
  <c r="N607" i="30"/>
  <c r="N608" i="30"/>
  <c r="N609" i="30"/>
  <c r="N610" i="30"/>
  <c r="N611" i="30"/>
  <c r="N612" i="30"/>
  <c r="N613" i="30"/>
  <c r="N614" i="30"/>
  <c r="N615" i="30"/>
  <c r="N616" i="30"/>
  <c r="N617" i="30"/>
  <c r="N618" i="30"/>
  <c r="N619" i="30"/>
  <c r="N620" i="30"/>
  <c r="N621" i="30"/>
  <c r="N622" i="30"/>
  <c r="N623" i="30"/>
  <c r="N624" i="30"/>
  <c r="N625" i="30"/>
  <c r="N626" i="30"/>
  <c r="N627" i="30"/>
  <c r="N628" i="30"/>
  <c r="N629" i="30"/>
  <c r="N630" i="30"/>
  <c r="N631" i="30"/>
  <c r="N632" i="30"/>
  <c r="N633" i="30"/>
  <c r="N634" i="30"/>
  <c r="N635" i="30"/>
  <c r="N636" i="30"/>
  <c r="N637" i="30"/>
  <c r="N638" i="30"/>
  <c r="N639" i="30"/>
  <c r="N640" i="30"/>
  <c r="N641" i="30"/>
  <c r="N642" i="30"/>
  <c r="N643" i="30"/>
  <c r="N644" i="30"/>
  <c r="N645" i="30"/>
  <c r="N646" i="30"/>
  <c r="N647" i="30"/>
  <c r="N648" i="30"/>
  <c r="N649" i="30"/>
  <c r="N650" i="30"/>
  <c r="N651" i="30"/>
  <c r="N652" i="30"/>
  <c r="N653" i="30"/>
  <c r="N654" i="30"/>
  <c r="N655" i="30"/>
  <c r="N656" i="30"/>
  <c r="N657" i="30"/>
  <c r="N658" i="30"/>
  <c r="N659" i="30"/>
  <c r="N660" i="30"/>
  <c r="N661" i="30"/>
  <c r="N662" i="30"/>
  <c r="N663" i="30"/>
  <c r="N664" i="30"/>
  <c r="N665" i="30"/>
  <c r="N666" i="30"/>
  <c r="N667" i="30"/>
  <c r="N668" i="30"/>
  <c r="N669" i="30"/>
  <c r="N670" i="30"/>
  <c r="N671" i="30"/>
  <c r="N672" i="30"/>
  <c r="N673" i="30"/>
  <c r="N674" i="30"/>
  <c r="N675" i="30"/>
  <c r="N676" i="30"/>
  <c r="N677" i="30"/>
  <c r="N678" i="30"/>
  <c r="N679" i="30"/>
  <c r="N680" i="30"/>
  <c r="N681" i="30"/>
  <c r="N682" i="30"/>
  <c r="N683" i="30"/>
  <c r="N684" i="30"/>
  <c r="N685" i="30"/>
  <c r="N686" i="30"/>
  <c r="N687" i="30"/>
  <c r="N688" i="30"/>
  <c r="N689" i="30"/>
  <c r="N690" i="30"/>
  <c r="N691" i="30"/>
  <c r="N692" i="30"/>
  <c r="N693" i="30"/>
  <c r="N694" i="30"/>
  <c r="N695" i="30"/>
  <c r="N696" i="30"/>
  <c r="N697" i="30"/>
  <c r="N698" i="30"/>
  <c r="N699" i="30"/>
  <c r="N700" i="30"/>
  <c r="N701" i="30"/>
  <c r="N702" i="30"/>
  <c r="N703" i="30"/>
  <c r="N704" i="30"/>
  <c r="N705" i="30"/>
  <c r="N706" i="30"/>
  <c r="N707" i="30"/>
  <c r="N708" i="30"/>
  <c r="N709" i="30"/>
  <c r="N710" i="30"/>
  <c r="N711" i="30"/>
  <c r="N712" i="30"/>
  <c r="N713" i="30"/>
  <c r="N714" i="30"/>
  <c r="N715" i="30"/>
  <c r="N716" i="30"/>
  <c r="N717" i="30"/>
  <c r="N718" i="30"/>
  <c r="N719" i="30"/>
  <c r="N720" i="30"/>
  <c r="N721" i="30"/>
  <c r="N722" i="30"/>
  <c r="N723" i="30"/>
  <c r="N724" i="30"/>
  <c r="N725" i="30"/>
  <c r="N726" i="30"/>
  <c r="N727" i="30"/>
  <c r="N728" i="30"/>
  <c r="N729" i="30"/>
  <c r="N730" i="30"/>
  <c r="N731" i="30"/>
  <c r="N732" i="30"/>
  <c r="N733" i="30"/>
  <c r="N734" i="30"/>
  <c r="N735" i="30"/>
  <c r="N736" i="30"/>
  <c r="N737" i="30"/>
  <c r="N738" i="30"/>
  <c r="N739" i="30"/>
  <c r="N740" i="30"/>
  <c r="N741" i="30"/>
  <c r="N742" i="30"/>
  <c r="N743" i="30"/>
  <c r="N744" i="30"/>
  <c r="N745" i="30"/>
  <c r="N746" i="30"/>
  <c r="N747" i="30"/>
  <c r="N748" i="30"/>
  <c r="N749" i="30"/>
  <c r="N750" i="30"/>
  <c r="N751" i="30"/>
  <c r="N752" i="30"/>
  <c r="N753" i="30"/>
  <c r="N754" i="30"/>
  <c r="N755" i="30"/>
  <c r="N756" i="30"/>
  <c r="N757" i="30"/>
  <c r="N758" i="30"/>
  <c r="N759" i="30"/>
  <c r="N760" i="30"/>
  <c r="N761" i="30"/>
  <c r="N762" i="30"/>
  <c r="N763" i="30"/>
  <c r="N764" i="30"/>
  <c r="N765" i="30"/>
  <c r="N766" i="30"/>
  <c r="N767" i="30"/>
  <c r="N768" i="30"/>
  <c r="N769" i="30"/>
  <c r="N770" i="30"/>
  <c r="N771" i="30"/>
  <c r="N772" i="30"/>
  <c r="N773" i="30"/>
  <c r="N774" i="30"/>
  <c r="N775" i="30"/>
  <c r="N776" i="30"/>
  <c r="N777" i="30"/>
  <c r="N778" i="30"/>
  <c r="N779" i="30"/>
  <c r="N780" i="30"/>
  <c r="N781" i="30"/>
  <c r="N782" i="30"/>
  <c r="N783" i="30"/>
  <c r="N784" i="30"/>
  <c r="N785" i="30"/>
  <c r="N786" i="30"/>
  <c r="N787" i="30"/>
  <c r="N788" i="30"/>
  <c r="N789" i="30"/>
  <c r="N790" i="30"/>
  <c r="N791" i="30"/>
  <c r="N792" i="30"/>
  <c r="N793" i="30"/>
  <c r="N794" i="30"/>
  <c r="N795" i="30"/>
  <c r="N796" i="30"/>
  <c r="N797" i="30"/>
  <c r="N798" i="30"/>
  <c r="N799" i="30"/>
  <c r="N800" i="30"/>
  <c r="N801" i="30"/>
  <c r="N802" i="30"/>
  <c r="N803" i="30"/>
  <c r="N804" i="30"/>
  <c r="N805" i="30"/>
  <c r="N806" i="30"/>
  <c r="N807" i="30"/>
  <c r="N808" i="30"/>
  <c r="N809" i="30"/>
  <c r="N810" i="30"/>
  <c r="N811" i="30"/>
  <c r="N812" i="30"/>
  <c r="N813" i="30"/>
  <c r="N814" i="30"/>
  <c r="N815" i="30"/>
  <c r="N816" i="30"/>
  <c r="N817" i="30"/>
  <c r="N818" i="30"/>
  <c r="N819" i="30"/>
  <c r="N820" i="30"/>
  <c r="N821" i="30"/>
  <c r="N822" i="30"/>
  <c r="N823" i="30"/>
  <c r="N824" i="30"/>
  <c r="N825" i="30"/>
  <c r="N826" i="30"/>
  <c r="N827" i="30"/>
  <c r="N828" i="30"/>
  <c r="N829" i="30"/>
  <c r="N830" i="30"/>
  <c r="N831" i="30"/>
  <c r="N832" i="30"/>
  <c r="N833" i="30"/>
  <c r="N834" i="30"/>
  <c r="N835" i="30"/>
  <c r="N836" i="30"/>
  <c r="N837" i="30"/>
  <c r="N838" i="30"/>
  <c r="N839" i="30"/>
  <c r="N840" i="30"/>
  <c r="N841" i="30"/>
  <c r="N842" i="30"/>
  <c r="N843" i="30"/>
  <c r="N844" i="30"/>
  <c r="N845" i="30"/>
  <c r="N846" i="30"/>
  <c r="N847" i="30"/>
  <c r="N848" i="30"/>
  <c r="N849" i="30"/>
  <c r="N850" i="30"/>
  <c r="N851" i="30"/>
  <c r="N852" i="30"/>
  <c r="N853" i="30"/>
  <c r="N854" i="30"/>
  <c r="N855" i="30"/>
  <c r="N856" i="30"/>
  <c r="N857" i="30"/>
  <c r="N858" i="30"/>
  <c r="N859" i="30"/>
  <c r="N860" i="30"/>
  <c r="N861" i="30"/>
  <c r="N862" i="30"/>
  <c r="N863" i="30"/>
  <c r="N864" i="30"/>
  <c r="N865" i="30"/>
  <c r="N866" i="30"/>
  <c r="N867" i="30"/>
  <c r="N868" i="30"/>
  <c r="N869" i="30"/>
  <c r="N870" i="30"/>
  <c r="N871" i="30"/>
  <c r="N872" i="30"/>
  <c r="N873" i="30"/>
  <c r="N874" i="30"/>
  <c r="N875" i="30"/>
  <c r="N876" i="30"/>
  <c r="N877" i="30"/>
  <c r="N878" i="30"/>
  <c r="N879" i="30"/>
  <c r="N880" i="30"/>
  <c r="N881" i="30"/>
  <c r="N882" i="30"/>
  <c r="N883" i="30"/>
  <c r="N884" i="30"/>
  <c r="N885" i="30"/>
  <c r="N886" i="30"/>
  <c r="N887" i="30"/>
  <c r="N888" i="30"/>
  <c r="N889" i="30"/>
  <c r="N890" i="30"/>
  <c r="N891" i="30"/>
  <c r="N892" i="30"/>
  <c r="N893" i="30"/>
  <c r="N894" i="30"/>
  <c r="N895" i="30"/>
  <c r="N896" i="30"/>
  <c r="N897" i="30"/>
  <c r="N898" i="30"/>
  <c r="N899" i="30"/>
  <c r="N900" i="30"/>
  <c r="N901" i="30"/>
  <c r="N902" i="30"/>
  <c r="N903" i="30"/>
  <c r="N904" i="30"/>
  <c r="N905" i="30"/>
  <c r="N906" i="30"/>
  <c r="N907" i="30"/>
  <c r="N908" i="30"/>
  <c r="N909" i="30"/>
  <c r="N910" i="30"/>
  <c r="N911" i="30"/>
  <c r="N912" i="30"/>
  <c r="N913" i="30"/>
  <c r="N914" i="30"/>
  <c r="N915" i="30"/>
  <c r="N916" i="30"/>
  <c r="N917" i="30"/>
  <c r="N918" i="30"/>
  <c r="N919" i="30"/>
  <c r="N920" i="30"/>
  <c r="N921" i="30"/>
  <c r="N922" i="30"/>
  <c r="N923" i="30"/>
  <c r="N924" i="30"/>
  <c r="N925" i="30"/>
  <c r="N926" i="30"/>
  <c r="N927" i="30"/>
  <c r="N928" i="30"/>
  <c r="N929" i="30"/>
  <c r="N930" i="30"/>
  <c r="N931" i="30"/>
  <c r="N932" i="30"/>
  <c r="N933" i="30"/>
  <c r="N934" i="30"/>
  <c r="N935" i="30"/>
  <c r="N936" i="30"/>
  <c r="N937" i="30"/>
  <c r="N938" i="30"/>
  <c r="N939" i="30"/>
  <c r="N940" i="30"/>
  <c r="N941" i="30"/>
  <c r="N942" i="30"/>
  <c r="N943" i="30"/>
  <c r="N944" i="30"/>
  <c r="N945" i="30"/>
  <c r="N946" i="30"/>
  <c r="N947" i="30"/>
  <c r="N948" i="30"/>
  <c r="N949" i="30"/>
  <c r="N950" i="30"/>
  <c r="N951" i="30"/>
  <c r="N952" i="30"/>
  <c r="N953" i="30"/>
  <c r="N954" i="30"/>
  <c r="N955" i="30"/>
  <c r="N956" i="30"/>
  <c r="N957" i="30"/>
  <c r="N958" i="30"/>
  <c r="N959" i="30"/>
  <c r="N960" i="30"/>
  <c r="N961" i="30"/>
  <c r="N962" i="30"/>
  <c r="N963" i="30"/>
  <c r="N964" i="30"/>
  <c r="N965" i="30"/>
  <c r="N966" i="30"/>
  <c r="N967" i="30"/>
  <c r="N968" i="30"/>
  <c r="N969" i="30"/>
  <c r="N970" i="30"/>
  <c r="N971" i="30"/>
  <c r="N972" i="30"/>
  <c r="N973" i="30"/>
  <c r="N974" i="30"/>
  <c r="N975" i="30"/>
  <c r="N976" i="30"/>
  <c r="N977" i="30"/>
  <c r="N978" i="30"/>
  <c r="N979" i="30"/>
  <c r="N980" i="30"/>
  <c r="N981" i="30"/>
  <c r="N982" i="30"/>
  <c r="N983" i="30"/>
  <c r="N984" i="30"/>
  <c r="N985" i="30"/>
  <c r="N986" i="30"/>
  <c r="N987" i="30"/>
  <c r="N988" i="30"/>
  <c r="N989" i="30"/>
  <c r="N990" i="30"/>
  <c r="N991" i="30"/>
  <c r="N992" i="30"/>
  <c r="N993" i="30"/>
  <c r="N994" i="30"/>
  <c r="N995" i="30"/>
  <c r="N996" i="30"/>
  <c r="N997" i="30"/>
  <c r="N998" i="30"/>
  <c r="N999" i="30"/>
  <c r="N1000" i="30"/>
  <c r="N1001" i="30"/>
  <c r="N4" i="30"/>
  <c r="N1003" i="30" l="1"/>
  <c r="I26" i="27" s="1"/>
  <c r="P3" i="12"/>
  <c r="P4" i="12"/>
  <c r="P5" i="12"/>
  <c r="P6" i="12"/>
  <c r="P7" i="12"/>
  <c r="P8" i="12"/>
  <c r="P9" i="12"/>
  <c r="P10" i="12"/>
  <c r="P11" i="12"/>
  <c r="P12" i="12"/>
  <c r="P13" i="12"/>
  <c r="P14" i="12"/>
  <c r="P15" i="12"/>
  <c r="P16" i="12"/>
  <c r="P17" i="12"/>
  <c r="P18" i="12"/>
  <c r="P19" i="12"/>
  <c r="P20" i="12"/>
  <c r="P21" i="12"/>
  <c r="P22" i="12"/>
  <c r="P23" i="12"/>
  <c r="P24" i="12"/>
  <c r="P25" i="12"/>
  <c r="P26" i="12"/>
  <c r="P27" i="12"/>
  <c r="P28" i="12"/>
  <c r="P29" i="12"/>
  <c r="P30" i="12"/>
  <c r="P31" i="12"/>
  <c r="P32" i="12"/>
  <c r="P33" i="12"/>
  <c r="P34" i="12"/>
  <c r="P35" i="12"/>
  <c r="P36" i="12"/>
  <c r="P37" i="12"/>
  <c r="P38" i="12"/>
  <c r="P39" i="12"/>
  <c r="P40" i="12"/>
  <c r="P41" i="12"/>
  <c r="P42" i="12"/>
  <c r="P43" i="12"/>
  <c r="P44" i="12"/>
  <c r="P45" i="12"/>
  <c r="P46" i="12"/>
  <c r="P47" i="12"/>
  <c r="P48" i="12"/>
  <c r="P49" i="12"/>
  <c r="P50" i="12"/>
  <c r="P51" i="12"/>
  <c r="P52" i="12"/>
  <c r="P53" i="12"/>
  <c r="P54" i="12"/>
  <c r="P55" i="12"/>
  <c r="P56" i="12"/>
  <c r="P57" i="12"/>
  <c r="P58" i="12"/>
  <c r="P59" i="12"/>
  <c r="P60" i="12"/>
  <c r="P61" i="12"/>
  <c r="P62" i="12"/>
  <c r="P63" i="12"/>
  <c r="P64" i="12"/>
  <c r="P65" i="12"/>
  <c r="P66" i="12"/>
  <c r="P67" i="12"/>
  <c r="P68" i="12"/>
  <c r="P69" i="12"/>
  <c r="P70" i="12"/>
  <c r="P71" i="12"/>
  <c r="P72" i="12"/>
  <c r="P73" i="12"/>
  <c r="P74" i="12"/>
  <c r="P75" i="12"/>
  <c r="P76" i="12"/>
  <c r="P77" i="12"/>
  <c r="P78" i="12"/>
  <c r="P79" i="12"/>
  <c r="P80" i="12"/>
  <c r="P81" i="12"/>
  <c r="P82" i="12"/>
  <c r="P83" i="12"/>
  <c r="P84" i="12"/>
  <c r="P85" i="12"/>
  <c r="P86" i="12"/>
  <c r="P87" i="12"/>
  <c r="P88" i="12"/>
  <c r="P89" i="12"/>
  <c r="P90" i="12"/>
  <c r="P91" i="12"/>
  <c r="P92" i="12"/>
  <c r="P93" i="12"/>
  <c r="P94" i="12"/>
  <c r="P95" i="12"/>
  <c r="P96" i="12"/>
  <c r="P97" i="12"/>
  <c r="P98" i="12"/>
  <c r="P99" i="12"/>
  <c r="P100" i="12"/>
  <c r="P101" i="12"/>
  <c r="P102" i="12"/>
  <c r="P103" i="12"/>
  <c r="P104" i="12"/>
  <c r="P105" i="12"/>
  <c r="P106" i="12"/>
  <c r="P107" i="12"/>
  <c r="P108" i="12"/>
  <c r="P109" i="12"/>
  <c r="P110" i="12"/>
  <c r="P111" i="12"/>
  <c r="P112" i="12"/>
  <c r="P113" i="12"/>
  <c r="P114" i="12"/>
  <c r="P115" i="12"/>
  <c r="P116" i="12"/>
  <c r="P117" i="12"/>
  <c r="P118" i="12"/>
  <c r="P119" i="12"/>
  <c r="P120" i="12"/>
  <c r="P121" i="12"/>
  <c r="P122" i="12"/>
  <c r="P123" i="12"/>
  <c r="P124" i="12"/>
  <c r="P125" i="12"/>
  <c r="P126" i="12"/>
  <c r="P127" i="12"/>
  <c r="P128" i="12"/>
  <c r="P129" i="12"/>
  <c r="P130" i="12"/>
  <c r="P131" i="12"/>
  <c r="P132" i="12"/>
  <c r="P133" i="12"/>
  <c r="P134" i="12"/>
  <c r="P135" i="12"/>
  <c r="P136" i="12"/>
  <c r="P137" i="12"/>
  <c r="P138" i="12"/>
  <c r="P139" i="12"/>
  <c r="P140" i="12"/>
  <c r="P141" i="12"/>
  <c r="P142" i="12"/>
  <c r="P143" i="12"/>
  <c r="P144" i="12"/>
  <c r="P145" i="12"/>
  <c r="P146" i="12"/>
  <c r="P147" i="12"/>
  <c r="P148" i="12"/>
  <c r="P149" i="12"/>
  <c r="P150" i="12"/>
  <c r="P151" i="12"/>
  <c r="P152" i="12"/>
  <c r="P153" i="12"/>
  <c r="P154" i="12"/>
  <c r="P155" i="12"/>
  <c r="P156" i="12"/>
  <c r="P157" i="12"/>
  <c r="P158" i="12"/>
  <c r="P159" i="12"/>
  <c r="P160" i="12"/>
  <c r="P161" i="12"/>
  <c r="P162" i="12"/>
  <c r="P163" i="12"/>
  <c r="P164" i="12"/>
  <c r="P165" i="12"/>
  <c r="P166" i="12"/>
  <c r="P167" i="12"/>
  <c r="P168" i="12"/>
  <c r="P169" i="12"/>
  <c r="P170" i="12"/>
  <c r="P171" i="12"/>
  <c r="P172" i="12"/>
  <c r="P173" i="12"/>
  <c r="P174" i="12"/>
  <c r="P175" i="12"/>
  <c r="P176" i="12"/>
  <c r="P177" i="12"/>
  <c r="P178" i="12"/>
  <c r="P179" i="12"/>
  <c r="P180" i="12"/>
  <c r="P181" i="12"/>
  <c r="P182" i="12"/>
  <c r="P183" i="12"/>
  <c r="P184" i="12"/>
  <c r="P185" i="12"/>
  <c r="P186" i="12"/>
  <c r="P187" i="12"/>
  <c r="P188" i="12"/>
  <c r="P189" i="12"/>
  <c r="P190" i="12"/>
  <c r="P191" i="12"/>
  <c r="P192" i="12"/>
  <c r="P193" i="12"/>
  <c r="P194" i="12"/>
  <c r="P195" i="12"/>
  <c r="P196" i="12"/>
  <c r="P197" i="12"/>
  <c r="P198" i="12"/>
  <c r="P199" i="12"/>
  <c r="P200" i="12"/>
  <c r="P201" i="12"/>
  <c r="P202" i="12"/>
  <c r="P203" i="12"/>
  <c r="P204" i="12"/>
  <c r="P205" i="12"/>
  <c r="P206" i="12"/>
  <c r="P207" i="12"/>
  <c r="P208" i="12"/>
  <c r="P209" i="12"/>
  <c r="P210" i="12"/>
  <c r="P211" i="12"/>
  <c r="P212" i="12"/>
  <c r="P213" i="12"/>
  <c r="P214" i="12"/>
  <c r="P215" i="12"/>
  <c r="P216" i="12"/>
  <c r="P217" i="12"/>
  <c r="P218" i="12"/>
  <c r="P219" i="12"/>
  <c r="P220" i="12"/>
  <c r="P221" i="12"/>
  <c r="P222" i="12"/>
  <c r="P223" i="12"/>
  <c r="P224" i="12"/>
  <c r="P225" i="12"/>
  <c r="P226" i="12"/>
  <c r="P227" i="12"/>
  <c r="P228" i="12"/>
  <c r="P229" i="12"/>
  <c r="P230" i="12"/>
  <c r="P231" i="12"/>
  <c r="P232" i="12"/>
  <c r="P233" i="12"/>
  <c r="P234" i="12"/>
  <c r="P235" i="12"/>
  <c r="P236" i="12"/>
  <c r="P237" i="12"/>
  <c r="P238" i="12"/>
  <c r="P239" i="12"/>
  <c r="P240" i="12"/>
  <c r="P241" i="12"/>
  <c r="P242" i="12"/>
  <c r="P243" i="12"/>
  <c r="P244" i="12"/>
  <c r="P245" i="12"/>
  <c r="P246" i="12"/>
  <c r="P247" i="12"/>
  <c r="P248" i="12"/>
  <c r="P249" i="12"/>
  <c r="P250" i="12"/>
  <c r="P251" i="12"/>
  <c r="P252" i="12"/>
  <c r="P253" i="12"/>
  <c r="P254" i="12"/>
  <c r="P255" i="12"/>
  <c r="P256" i="12"/>
  <c r="P257" i="12"/>
  <c r="P258" i="12"/>
  <c r="P259" i="12"/>
  <c r="P260" i="12"/>
  <c r="P261" i="12"/>
  <c r="P262" i="12"/>
  <c r="P263" i="12"/>
  <c r="P264" i="12"/>
  <c r="P265" i="12"/>
  <c r="P266" i="12"/>
  <c r="P267" i="12"/>
  <c r="P268" i="12"/>
  <c r="P269" i="12"/>
  <c r="P270" i="12"/>
  <c r="P271" i="12"/>
  <c r="P272" i="12"/>
  <c r="P273" i="12"/>
  <c r="P274" i="12"/>
  <c r="P275" i="12"/>
  <c r="P276" i="12"/>
  <c r="P277" i="12"/>
  <c r="P278" i="12"/>
  <c r="P279" i="12"/>
  <c r="P280" i="12"/>
  <c r="P281" i="12"/>
  <c r="P282" i="12"/>
  <c r="P283" i="12"/>
  <c r="P284" i="12"/>
  <c r="P285" i="12"/>
  <c r="P286" i="12"/>
  <c r="P287" i="12"/>
  <c r="P288" i="12"/>
  <c r="P289" i="12"/>
  <c r="P290" i="12"/>
  <c r="P291" i="12"/>
  <c r="P292" i="12"/>
  <c r="P293" i="12"/>
  <c r="P294" i="12"/>
  <c r="P295" i="12"/>
  <c r="P296" i="12"/>
  <c r="P297" i="12"/>
  <c r="P298" i="12"/>
  <c r="P299" i="12"/>
  <c r="P300" i="12"/>
  <c r="P301" i="12"/>
  <c r="P302" i="12"/>
  <c r="P303" i="12"/>
  <c r="P304" i="12"/>
  <c r="P305" i="12"/>
  <c r="P306" i="12"/>
  <c r="P307" i="12"/>
  <c r="P308" i="12"/>
  <c r="P309" i="12"/>
  <c r="P310" i="12"/>
  <c r="P311" i="12"/>
  <c r="P312" i="12"/>
  <c r="P313" i="12"/>
  <c r="P314" i="12"/>
  <c r="P315" i="12"/>
  <c r="P316" i="12"/>
  <c r="P317" i="12"/>
  <c r="P318" i="12"/>
  <c r="P319" i="12"/>
  <c r="P320" i="12"/>
  <c r="P321" i="12"/>
  <c r="P322" i="12"/>
  <c r="P323" i="12"/>
  <c r="P324" i="12"/>
  <c r="P325" i="12"/>
  <c r="P326" i="12"/>
  <c r="P327" i="12"/>
  <c r="P328" i="12"/>
  <c r="P329" i="12"/>
  <c r="P330" i="12"/>
  <c r="P331" i="12"/>
  <c r="P332" i="12"/>
  <c r="P333" i="12"/>
  <c r="P334" i="12"/>
  <c r="P335" i="12"/>
  <c r="P336" i="12"/>
  <c r="P337" i="12"/>
  <c r="P338" i="12"/>
  <c r="P339" i="12"/>
  <c r="P340" i="12"/>
  <c r="P341" i="12"/>
  <c r="P342" i="12"/>
  <c r="P343" i="12"/>
  <c r="P344" i="12"/>
  <c r="P345" i="12"/>
  <c r="P346" i="12"/>
  <c r="P347" i="12"/>
  <c r="P348" i="12"/>
  <c r="P349" i="12"/>
  <c r="P350" i="12"/>
  <c r="P351" i="12"/>
  <c r="P352" i="12"/>
  <c r="P353" i="12"/>
  <c r="P354" i="12"/>
  <c r="P355" i="12"/>
  <c r="P356" i="12"/>
  <c r="P357" i="12"/>
  <c r="P358" i="12"/>
  <c r="P359" i="12"/>
  <c r="P360" i="12"/>
  <c r="P361" i="12"/>
  <c r="P362" i="12"/>
  <c r="P363" i="12"/>
  <c r="P364" i="12"/>
  <c r="P365" i="12"/>
  <c r="P366" i="12"/>
  <c r="P367" i="12"/>
  <c r="P368" i="12"/>
  <c r="P369" i="12"/>
  <c r="P370" i="12"/>
  <c r="P371" i="12"/>
  <c r="P372" i="12"/>
  <c r="P373" i="12"/>
  <c r="P374" i="12"/>
  <c r="P375" i="12"/>
  <c r="P376" i="12"/>
  <c r="P377" i="12"/>
  <c r="P378" i="12"/>
  <c r="P379" i="12"/>
  <c r="P380" i="12"/>
  <c r="P381" i="12"/>
  <c r="P382" i="12"/>
  <c r="P383" i="12"/>
  <c r="P384" i="12"/>
  <c r="P385" i="12"/>
  <c r="P386" i="12"/>
  <c r="P387" i="12"/>
  <c r="P388" i="12"/>
  <c r="P389" i="12"/>
  <c r="P390" i="12"/>
  <c r="P391" i="12"/>
  <c r="P392" i="12"/>
  <c r="P393" i="12"/>
  <c r="P394" i="12"/>
  <c r="P395" i="12"/>
  <c r="P396" i="12"/>
  <c r="P397" i="12"/>
  <c r="P398" i="12"/>
  <c r="P399" i="12"/>
  <c r="P400" i="12"/>
  <c r="P401" i="12"/>
  <c r="P402" i="12"/>
  <c r="P403" i="12"/>
  <c r="P404" i="12"/>
  <c r="P405" i="12"/>
  <c r="P406" i="12"/>
  <c r="P407" i="12"/>
  <c r="P408" i="12"/>
  <c r="P409" i="12"/>
  <c r="P410" i="12"/>
  <c r="P411" i="12"/>
  <c r="P412" i="12"/>
  <c r="P413" i="12"/>
  <c r="P414" i="12"/>
  <c r="P415" i="12"/>
  <c r="P416" i="12"/>
  <c r="P417" i="12"/>
  <c r="P418" i="12"/>
  <c r="P419" i="12"/>
  <c r="P420" i="12"/>
  <c r="P421" i="12"/>
  <c r="P422" i="12"/>
  <c r="P423" i="12"/>
  <c r="P424" i="12"/>
  <c r="P425" i="12"/>
  <c r="P426" i="12"/>
  <c r="P427" i="12"/>
  <c r="P428" i="12"/>
  <c r="P429" i="12"/>
  <c r="P430" i="12"/>
  <c r="P431" i="12"/>
  <c r="P432" i="12"/>
  <c r="P433" i="12"/>
  <c r="P434" i="12"/>
  <c r="P435" i="12"/>
  <c r="P436" i="12"/>
  <c r="P437" i="12"/>
  <c r="P438" i="12"/>
  <c r="P439" i="12"/>
  <c r="P440" i="12"/>
  <c r="P441" i="12"/>
  <c r="P442" i="12"/>
  <c r="P443" i="12"/>
  <c r="P444" i="12"/>
  <c r="P445" i="12"/>
  <c r="P446" i="12"/>
  <c r="P447" i="12"/>
  <c r="P448" i="12"/>
  <c r="P449" i="12"/>
  <c r="P450" i="12"/>
  <c r="P451" i="12"/>
  <c r="P452" i="12"/>
  <c r="P453" i="12"/>
  <c r="P454" i="12"/>
  <c r="P455" i="12"/>
  <c r="P456" i="12"/>
  <c r="P457" i="12"/>
  <c r="P458" i="12"/>
  <c r="P459" i="12"/>
  <c r="P460" i="12"/>
  <c r="P461" i="12"/>
  <c r="P462" i="12"/>
  <c r="P463" i="12"/>
  <c r="P464" i="12"/>
  <c r="P465" i="12"/>
  <c r="P466" i="12"/>
  <c r="P467" i="12"/>
  <c r="P468" i="12"/>
  <c r="P469" i="12"/>
  <c r="P470" i="12"/>
  <c r="P471" i="12"/>
  <c r="P472" i="12"/>
  <c r="P473" i="12"/>
  <c r="P474" i="12"/>
  <c r="P475" i="12"/>
  <c r="P476" i="12"/>
  <c r="P477" i="12"/>
  <c r="P478" i="12"/>
  <c r="P479" i="12"/>
  <c r="P480" i="12"/>
  <c r="P481" i="12"/>
  <c r="P482" i="12"/>
  <c r="P483" i="12"/>
  <c r="P484" i="12"/>
  <c r="P485" i="12"/>
  <c r="P486" i="12"/>
  <c r="P487" i="12"/>
  <c r="P488" i="12"/>
  <c r="P489" i="12"/>
  <c r="P490" i="12"/>
  <c r="P491" i="12"/>
  <c r="P492" i="12"/>
  <c r="P493" i="12"/>
  <c r="P494" i="12"/>
  <c r="P495" i="12"/>
  <c r="P496" i="12"/>
  <c r="P497" i="12"/>
  <c r="P498" i="12"/>
  <c r="P499" i="12"/>
  <c r="P500" i="12"/>
  <c r="P2" i="12"/>
  <c r="AD4" i="15"/>
  <c r="Q3" i="14" l="1"/>
  <c r="Q4" i="14"/>
  <c r="Q5" i="14"/>
  <c r="Q6" i="14"/>
  <c r="Q7" i="14"/>
  <c r="Q8" i="14"/>
  <c r="Q9" i="14"/>
  <c r="Q10" i="14"/>
  <c r="Q11" i="14"/>
  <c r="Q12" i="14"/>
  <c r="Q13" i="14"/>
  <c r="Q14" i="14"/>
  <c r="Q15" i="14"/>
  <c r="Q16" i="14"/>
  <c r="Q17" i="14"/>
  <c r="Q18" i="14"/>
  <c r="Q19" i="14"/>
  <c r="Q20" i="14"/>
  <c r="Q21" i="14"/>
  <c r="Q22" i="14"/>
  <c r="Q23" i="14"/>
  <c r="Q24" i="14"/>
  <c r="Q25" i="14"/>
  <c r="Q26" i="14"/>
  <c r="Q27"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107" i="14"/>
  <c r="Q108" i="14"/>
  <c r="Q109" i="14"/>
  <c r="Q110" i="14"/>
  <c r="Q111" i="14"/>
  <c r="Q112" i="14"/>
  <c r="Q113" i="14"/>
  <c r="Q114" i="14"/>
  <c r="Q115" i="14"/>
  <c r="Q116" i="14"/>
  <c r="Q117" i="14"/>
  <c r="Q118" i="14"/>
  <c r="Q119" i="14"/>
  <c r="Q120" i="14"/>
  <c r="Q121" i="14"/>
  <c r="Q122" i="14"/>
  <c r="Q123" i="14"/>
  <c r="Q124" i="14"/>
  <c r="Q125" i="14"/>
  <c r="Q126" i="14"/>
  <c r="Q127" i="14"/>
  <c r="Q128" i="14"/>
  <c r="Q129" i="14"/>
  <c r="Q130" i="14"/>
  <c r="Q131" i="14"/>
  <c r="Q132" i="14"/>
  <c r="Q133" i="14"/>
  <c r="Q134" i="14"/>
  <c r="Q135" i="14"/>
  <c r="Q136" i="14"/>
  <c r="Q137" i="14"/>
  <c r="Q138" i="14"/>
  <c r="Q139" i="14"/>
  <c r="Q140" i="14"/>
  <c r="Q141" i="14"/>
  <c r="Q142" i="14"/>
  <c r="Q143" i="14"/>
  <c r="Q144" i="14"/>
  <c r="Q145" i="14"/>
  <c r="Q146" i="14"/>
  <c r="Q147" i="14"/>
  <c r="Q148" i="14"/>
  <c r="Q149" i="14"/>
  <c r="Q150" i="14"/>
  <c r="Q151" i="14"/>
  <c r="Q152" i="14"/>
  <c r="Q153" i="14"/>
  <c r="Q154" i="14"/>
  <c r="Q155" i="14"/>
  <c r="Q156" i="14"/>
  <c r="Q157" i="14"/>
  <c r="Q158" i="14"/>
  <c r="Q159" i="14"/>
  <c r="Q160" i="14"/>
  <c r="Q161" i="14"/>
  <c r="Q162" i="14"/>
  <c r="Q163" i="14"/>
  <c r="Q164" i="14"/>
  <c r="Q165" i="14"/>
  <c r="Q166" i="14"/>
  <c r="Q167" i="14"/>
  <c r="Q168" i="14"/>
  <c r="Q169" i="14"/>
  <c r="Q170" i="14"/>
  <c r="Q171" i="14"/>
  <c r="Q172" i="14"/>
  <c r="Q173" i="14"/>
  <c r="Q174" i="14"/>
  <c r="Q175" i="14"/>
  <c r="Q176" i="14"/>
  <c r="Q177" i="14"/>
  <c r="Q178" i="14"/>
  <c r="Q179" i="14"/>
  <c r="Q180" i="14"/>
  <c r="Q181" i="14"/>
  <c r="Q182" i="14"/>
  <c r="Q183" i="14"/>
  <c r="Q184" i="14"/>
  <c r="Q185" i="14"/>
  <c r="Q186" i="14"/>
  <c r="Q187" i="14"/>
  <c r="Q188" i="14"/>
  <c r="Q189" i="14"/>
  <c r="Q190" i="14"/>
  <c r="Q191" i="14"/>
  <c r="Q192" i="14"/>
  <c r="Q193" i="14"/>
  <c r="Q194" i="14"/>
  <c r="Q195" i="14"/>
  <c r="Q196" i="14"/>
  <c r="Q197" i="14"/>
  <c r="Q198" i="14"/>
  <c r="Q199" i="14"/>
  <c r="Q200" i="14"/>
  <c r="Q201" i="14"/>
  <c r="Q202" i="14"/>
  <c r="Q203" i="14"/>
  <c r="Q204" i="14"/>
  <c r="Q205" i="14"/>
  <c r="Q206" i="14"/>
  <c r="Q207" i="14"/>
  <c r="Q208" i="14"/>
  <c r="Q209" i="14"/>
  <c r="Q210" i="14"/>
  <c r="Q211" i="14"/>
  <c r="Q212" i="14"/>
  <c r="Q213" i="14"/>
  <c r="Q214" i="14"/>
  <c r="Q215" i="14"/>
  <c r="Q216" i="14"/>
  <c r="Q217" i="14"/>
  <c r="Q218" i="14"/>
  <c r="Q219" i="14"/>
  <c r="Q220" i="14"/>
  <c r="Q221" i="14"/>
  <c r="Q222" i="14"/>
  <c r="Q223" i="14"/>
  <c r="Q224" i="14"/>
  <c r="Q225" i="14"/>
  <c r="Q226" i="14"/>
  <c r="Q227" i="14"/>
  <c r="Q228" i="14"/>
  <c r="Q229" i="14"/>
  <c r="Q230" i="14"/>
  <c r="Q231" i="14"/>
  <c r="Q232" i="14"/>
  <c r="Q233" i="14"/>
  <c r="Q234" i="14"/>
  <c r="Q235" i="14"/>
  <c r="Q236" i="14"/>
  <c r="Q237" i="14"/>
  <c r="Q238" i="14"/>
  <c r="Q239" i="14"/>
  <c r="Q240" i="14"/>
  <c r="Q241" i="14"/>
  <c r="Q242" i="14"/>
  <c r="Q243" i="14"/>
  <c r="Q244" i="14"/>
  <c r="Q245" i="14"/>
  <c r="Q246" i="14"/>
  <c r="Q247" i="14"/>
  <c r="Q248" i="14"/>
  <c r="Q249" i="14"/>
  <c r="Q250" i="14"/>
  <c r="Q251" i="14"/>
  <c r="Q252" i="14"/>
  <c r="Q253" i="14"/>
  <c r="Q254" i="14"/>
  <c r="Q255" i="14"/>
  <c r="Q256" i="14"/>
  <c r="Q257" i="14"/>
  <c r="Q258" i="14"/>
  <c r="Q259" i="14"/>
  <c r="Q260" i="14"/>
  <c r="Q261" i="14"/>
  <c r="Q262" i="14"/>
  <c r="Q263" i="14"/>
  <c r="Q264" i="14"/>
  <c r="Q265" i="14"/>
  <c r="Q266" i="14"/>
  <c r="Q267" i="14"/>
  <c r="Q268" i="14"/>
  <c r="Q269" i="14"/>
  <c r="Q270" i="14"/>
  <c r="Q271" i="14"/>
  <c r="Q272" i="14"/>
  <c r="Q273" i="14"/>
  <c r="Q274" i="14"/>
  <c r="Q275" i="14"/>
  <c r="Q276" i="14"/>
  <c r="Q277" i="14"/>
  <c r="Q278" i="14"/>
  <c r="Q279" i="14"/>
  <c r="Q280" i="14"/>
  <c r="Q281" i="14"/>
  <c r="Q282" i="14"/>
  <c r="Q283" i="14"/>
  <c r="Q284" i="14"/>
  <c r="Q285" i="14"/>
  <c r="Q286" i="14"/>
  <c r="Q287" i="14"/>
  <c r="Q288" i="14"/>
  <c r="Q289" i="14"/>
  <c r="Q290" i="14"/>
  <c r="Q291" i="14"/>
  <c r="Q292" i="14"/>
  <c r="Q293" i="14"/>
  <c r="Q294" i="14"/>
  <c r="Q295" i="14"/>
  <c r="Q296" i="14"/>
  <c r="Q297" i="14"/>
  <c r="Q298" i="14"/>
  <c r="Q299" i="14"/>
  <c r="Q300" i="14"/>
  <c r="Q301" i="14"/>
  <c r="Q302" i="14"/>
  <c r="Q303" i="14"/>
  <c r="Q304" i="14"/>
  <c r="Q305" i="14"/>
  <c r="Q306" i="14"/>
  <c r="Q307" i="14"/>
  <c r="Q308" i="14"/>
  <c r="Q309" i="14"/>
  <c r="Q310" i="14"/>
  <c r="Q311" i="14"/>
  <c r="Q312" i="14"/>
  <c r="Q313" i="14"/>
  <c r="Q314" i="14"/>
  <c r="Q315" i="14"/>
  <c r="Q316" i="14"/>
  <c r="Q317" i="14"/>
  <c r="Q318" i="14"/>
  <c r="Q319" i="14"/>
  <c r="Q320" i="14"/>
  <c r="Q321" i="14"/>
  <c r="Q322" i="14"/>
  <c r="Q323" i="14"/>
  <c r="Q324" i="14"/>
  <c r="Q325" i="14"/>
  <c r="Q326" i="14"/>
  <c r="Q327" i="14"/>
  <c r="Q328" i="14"/>
  <c r="Q329" i="14"/>
  <c r="Q330" i="14"/>
  <c r="Q331" i="14"/>
  <c r="Q332" i="14"/>
  <c r="Q333" i="14"/>
  <c r="Q334" i="14"/>
  <c r="Q335" i="14"/>
  <c r="Q336" i="14"/>
  <c r="Q337" i="14"/>
  <c r="Q338" i="14"/>
  <c r="Q339" i="14"/>
  <c r="Q340" i="14"/>
  <c r="Q341" i="14"/>
  <c r="Q342" i="14"/>
  <c r="Q343" i="14"/>
  <c r="Q344" i="14"/>
  <c r="Q345" i="14"/>
  <c r="Q346" i="14"/>
  <c r="Q347" i="14"/>
  <c r="Q348" i="14"/>
  <c r="Q349" i="14"/>
  <c r="Q350" i="14"/>
  <c r="Q351" i="14"/>
  <c r="Q352" i="14"/>
  <c r="Q353" i="14"/>
  <c r="Q354" i="14"/>
  <c r="Q355" i="14"/>
  <c r="Q356" i="14"/>
  <c r="Q357" i="14"/>
  <c r="Q358" i="14"/>
  <c r="Q359" i="14"/>
  <c r="Q360" i="14"/>
  <c r="Q361" i="14"/>
  <c r="Q362" i="14"/>
  <c r="Q363" i="14"/>
  <c r="Q364" i="14"/>
  <c r="Q365" i="14"/>
  <c r="Q366" i="14"/>
  <c r="Q367" i="14"/>
  <c r="Q368" i="14"/>
  <c r="Q369" i="14"/>
  <c r="Q370" i="14"/>
  <c r="Q371" i="14"/>
  <c r="Q372" i="14"/>
  <c r="Q373" i="14"/>
  <c r="Q374" i="14"/>
  <c r="Q375" i="14"/>
  <c r="Q376" i="14"/>
  <c r="Q377" i="14"/>
  <c r="Q378" i="14"/>
  <c r="Q379" i="14"/>
  <c r="Q380" i="14"/>
  <c r="Q381" i="14"/>
  <c r="Q382" i="14"/>
  <c r="Q383" i="14"/>
  <c r="Q384" i="14"/>
  <c r="Q385" i="14"/>
  <c r="Q386" i="14"/>
  <c r="Q387" i="14"/>
  <c r="Q388" i="14"/>
  <c r="Q389" i="14"/>
  <c r="Q390" i="14"/>
  <c r="Q391" i="14"/>
  <c r="Q392" i="14"/>
  <c r="Q393" i="14"/>
  <c r="Q394" i="14"/>
  <c r="Q395" i="14"/>
  <c r="Q396" i="14"/>
  <c r="Q397" i="14"/>
  <c r="Q398" i="14"/>
  <c r="Q399" i="14"/>
  <c r="Q400" i="14"/>
  <c r="Q401" i="14"/>
  <c r="Q402" i="14"/>
  <c r="Q403" i="14"/>
  <c r="Q404" i="14"/>
  <c r="Q405" i="14"/>
  <c r="Q406" i="14"/>
  <c r="Q407" i="14"/>
  <c r="Q408" i="14"/>
  <c r="Q409" i="14"/>
  <c r="Q410" i="14"/>
  <c r="Q411" i="14"/>
  <c r="Q412" i="14"/>
  <c r="Q413" i="14"/>
  <c r="Q414" i="14"/>
  <c r="Q415" i="14"/>
  <c r="Q416" i="14"/>
  <c r="Q417" i="14"/>
  <c r="Q418" i="14"/>
  <c r="Q419" i="14"/>
  <c r="Q420" i="14"/>
  <c r="Q421" i="14"/>
  <c r="Q422" i="14"/>
  <c r="Q423" i="14"/>
  <c r="Q424" i="14"/>
  <c r="Q425" i="14"/>
  <c r="Q426" i="14"/>
  <c r="Q427" i="14"/>
  <c r="Q428" i="14"/>
  <c r="Q429" i="14"/>
  <c r="Q430" i="14"/>
  <c r="Q431" i="14"/>
  <c r="Q432" i="14"/>
  <c r="Q433" i="14"/>
  <c r="Q434" i="14"/>
  <c r="Q435" i="14"/>
  <c r="Q436" i="14"/>
  <c r="Q437" i="14"/>
  <c r="Q438" i="14"/>
  <c r="Q439" i="14"/>
  <c r="Q440" i="14"/>
  <c r="Q441" i="14"/>
  <c r="Q442" i="14"/>
  <c r="Q443" i="14"/>
  <c r="Q444" i="14"/>
  <c r="Q445" i="14"/>
  <c r="Q446" i="14"/>
  <c r="Q447" i="14"/>
  <c r="Q448" i="14"/>
  <c r="Q449" i="14"/>
  <c r="Q450" i="14"/>
  <c r="Q451" i="14"/>
  <c r="Q452" i="14"/>
  <c r="Q453" i="14"/>
  <c r="Q454" i="14"/>
  <c r="Q455" i="14"/>
  <c r="Q456" i="14"/>
  <c r="Q457" i="14"/>
  <c r="Q458" i="14"/>
  <c r="Q459" i="14"/>
  <c r="Q460" i="14"/>
  <c r="Q461" i="14"/>
  <c r="Q462" i="14"/>
  <c r="Q463" i="14"/>
  <c r="Q464" i="14"/>
  <c r="Q465" i="14"/>
  <c r="Q466" i="14"/>
  <c r="Q467" i="14"/>
  <c r="Q468" i="14"/>
  <c r="Q469" i="14"/>
  <c r="Q470" i="14"/>
  <c r="Q471" i="14"/>
  <c r="Q472" i="14"/>
  <c r="Q473" i="14"/>
  <c r="Q474" i="14"/>
  <c r="Q475" i="14"/>
  <c r="Q476" i="14"/>
  <c r="Q477" i="14"/>
  <c r="Q478" i="14"/>
  <c r="Q479" i="14"/>
  <c r="Q480" i="14"/>
  <c r="Q481" i="14"/>
  <c r="Q482" i="14"/>
  <c r="Q483" i="14"/>
  <c r="Q484" i="14"/>
  <c r="Q485" i="14"/>
  <c r="Q486" i="14"/>
  <c r="Q487" i="14"/>
  <c r="Q488" i="14"/>
  <c r="Q489" i="14"/>
  <c r="Q490" i="14"/>
  <c r="Q491" i="14"/>
  <c r="Q492" i="14"/>
  <c r="Q493" i="14"/>
  <c r="Q494" i="14"/>
  <c r="Q495" i="14"/>
  <c r="Q496" i="14"/>
  <c r="Q497" i="14"/>
  <c r="Q498" i="14"/>
  <c r="Q499" i="14"/>
  <c r="Q500" i="14"/>
  <c r="Q501" i="14"/>
  <c r="Q502" i="14"/>
  <c r="Q503" i="14"/>
  <c r="Q504" i="14"/>
  <c r="Q505" i="14"/>
  <c r="Q506" i="14"/>
  <c r="Q507" i="14"/>
  <c r="Q508" i="14"/>
  <c r="Q509" i="14"/>
  <c r="Q510" i="14"/>
  <c r="Q511" i="14"/>
  <c r="Q512" i="14"/>
  <c r="Q513" i="14"/>
  <c r="Q514" i="14"/>
  <c r="Q515" i="14"/>
  <c r="Q516" i="14"/>
  <c r="Q517" i="14"/>
  <c r="Q518" i="14"/>
  <c r="Q519" i="14"/>
  <c r="Q520" i="14"/>
  <c r="Q521" i="14"/>
  <c r="Q522" i="14"/>
  <c r="Q523" i="14"/>
  <c r="Q524" i="14"/>
  <c r="Q525" i="14"/>
  <c r="Q526" i="14"/>
  <c r="Q527" i="14"/>
  <c r="Q528" i="14"/>
  <c r="Q529" i="14"/>
  <c r="Q530" i="14"/>
  <c r="Q531" i="14"/>
  <c r="Q532" i="14"/>
  <c r="Q533" i="14"/>
  <c r="Q534" i="14"/>
  <c r="Q535" i="14"/>
  <c r="Q536" i="14"/>
  <c r="Q537" i="14"/>
  <c r="Q538" i="14"/>
  <c r="Q539" i="14"/>
  <c r="Q540" i="14"/>
  <c r="Q541" i="14"/>
  <c r="Q542" i="14"/>
  <c r="Q543" i="14"/>
  <c r="Q544" i="14"/>
  <c r="Q545" i="14"/>
  <c r="Q546" i="14"/>
  <c r="Q547" i="14"/>
  <c r="Q548" i="14"/>
  <c r="Q549" i="14"/>
  <c r="Q550" i="14"/>
  <c r="Q551" i="14"/>
  <c r="Q552" i="14"/>
  <c r="Q553" i="14"/>
  <c r="Q554" i="14"/>
  <c r="Q555" i="14"/>
  <c r="Q556" i="14"/>
  <c r="Q557" i="14"/>
  <c r="Q558" i="14"/>
  <c r="Q559" i="14"/>
  <c r="Q560" i="14"/>
  <c r="Q561" i="14"/>
  <c r="Q562" i="14"/>
  <c r="Q563" i="14"/>
  <c r="Q564" i="14"/>
  <c r="Q565" i="14"/>
  <c r="Q566" i="14"/>
  <c r="Q567" i="14"/>
  <c r="Q568" i="14"/>
  <c r="Q569" i="14"/>
  <c r="Q570" i="14"/>
  <c r="Q571" i="14"/>
  <c r="Q572" i="14"/>
  <c r="Q573" i="14"/>
  <c r="Q574" i="14"/>
  <c r="Q575" i="14"/>
  <c r="Q576" i="14"/>
  <c r="Q577" i="14"/>
  <c r="Q578" i="14"/>
  <c r="Q579" i="14"/>
  <c r="Q580" i="14"/>
  <c r="Q581" i="14"/>
  <c r="Q582" i="14"/>
  <c r="Q583" i="14"/>
  <c r="Q584" i="14"/>
  <c r="Q585" i="14"/>
  <c r="Q586" i="14"/>
  <c r="Q587" i="14"/>
  <c r="Q588" i="14"/>
  <c r="Q589" i="14"/>
  <c r="Q590" i="14"/>
  <c r="Q591" i="14"/>
  <c r="Q592" i="14"/>
  <c r="Q593" i="14"/>
  <c r="Q594" i="14"/>
  <c r="Q595" i="14"/>
  <c r="Q596" i="14"/>
  <c r="Q597" i="14"/>
  <c r="Q598" i="14"/>
  <c r="Q599" i="14"/>
  <c r="Q600" i="14"/>
  <c r="Q601" i="14"/>
  <c r="Q602" i="14"/>
  <c r="Q603" i="14"/>
  <c r="Q2" i="14"/>
  <c r="AD5" i="15"/>
  <c r="AD6" i="15"/>
  <c r="AD7" i="15"/>
  <c r="AD8" i="15"/>
  <c r="AD9" i="15"/>
  <c r="AD10" i="15"/>
  <c r="AD11" i="15"/>
  <c r="AD12" i="15"/>
  <c r="AD13" i="15"/>
  <c r="AD14" i="15"/>
  <c r="AD15" i="15"/>
  <c r="AD16" i="15"/>
  <c r="AD17" i="15"/>
  <c r="AD18" i="15"/>
  <c r="AD19" i="15"/>
  <c r="AD20" i="15"/>
  <c r="AD21" i="15"/>
  <c r="AD22" i="15"/>
  <c r="AD23" i="15"/>
  <c r="AD24" i="15"/>
  <c r="AD25" i="15"/>
  <c r="AD26" i="15"/>
  <c r="AD27" i="15"/>
  <c r="AD28" i="15"/>
  <c r="AD29" i="15"/>
  <c r="AD30" i="15"/>
  <c r="AD31" i="15"/>
  <c r="AD32" i="15"/>
  <c r="AD33" i="15"/>
  <c r="AD34" i="15"/>
  <c r="AD35" i="15"/>
  <c r="AD36" i="15"/>
  <c r="AD37" i="15"/>
  <c r="AD38" i="15"/>
  <c r="AD39" i="15"/>
  <c r="AD40" i="15"/>
  <c r="AD41" i="15"/>
  <c r="AD42" i="15"/>
  <c r="AD43" i="15"/>
  <c r="AD44" i="15"/>
  <c r="AD45" i="15"/>
  <c r="AD46" i="15"/>
  <c r="AD47" i="15"/>
  <c r="AD48" i="15"/>
  <c r="AD49" i="15"/>
  <c r="AD50" i="15"/>
  <c r="AD51" i="15"/>
  <c r="AD52" i="15"/>
  <c r="AD53" i="15"/>
  <c r="AD54" i="15"/>
  <c r="AD55" i="15"/>
  <c r="AD56" i="15"/>
  <c r="AD57" i="15"/>
  <c r="AD58" i="15"/>
  <c r="AD59" i="15"/>
  <c r="AD60" i="15"/>
  <c r="AD61" i="15"/>
  <c r="AD62" i="15"/>
  <c r="AD63" i="15"/>
  <c r="AD64" i="15"/>
  <c r="AD65" i="15"/>
  <c r="AD66" i="15"/>
  <c r="AD67" i="15"/>
  <c r="AD68" i="15"/>
  <c r="AD69" i="15"/>
  <c r="AD70" i="15"/>
  <c r="AD71" i="15"/>
  <c r="AD72" i="15"/>
  <c r="AD73" i="15"/>
  <c r="AD74" i="15"/>
  <c r="AD75" i="15"/>
  <c r="AD76" i="15"/>
  <c r="AD77" i="15"/>
  <c r="AD78" i="15"/>
  <c r="AD79" i="15"/>
  <c r="AD80" i="15"/>
  <c r="AD81" i="15"/>
  <c r="AD82" i="15"/>
  <c r="AD83" i="15"/>
  <c r="AD84" i="15"/>
  <c r="AD85" i="15"/>
  <c r="AD86" i="15"/>
  <c r="AD87" i="15"/>
  <c r="AD88" i="15"/>
  <c r="AD89" i="15"/>
  <c r="AD90" i="15"/>
  <c r="AD91" i="15"/>
  <c r="AD92" i="15"/>
  <c r="AD93" i="15"/>
  <c r="AD94" i="15"/>
  <c r="AD95" i="15"/>
  <c r="AD96" i="15"/>
  <c r="AD97" i="15"/>
  <c r="AD98" i="15"/>
  <c r="AD99" i="15"/>
  <c r="AD100" i="15"/>
  <c r="AD101" i="15"/>
  <c r="AD102" i="15"/>
  <c r="AD103" i="15"/>
  <c r="AD104" i="15"/>
  <c r="AD105" i="15"/>
  <c r="AD106" i="15"/>
  <c r="AD107" i="15"/>
  <c r="AD108" i="15"/>
  <c r="AD109" i="15"/>
  <c r="AD110" i="15"/>
  <c r="AD111" i="15"/>
  <c r="AD112" i="15"/>
  <c r="AD113" i="15"/>
  <c r="AD114" i="15"/>
  <c r="AD115" i="15"/>
  <c r="AD116" i="15"/>
  <c r="AD117" i="15"/>
  <c r="AD118" i="15"/>
  <c r="AD119" i="15"/>
  <c r="AD120" i="15"/>
  <c r="AD121" i="15"/>
  <c r="AD122" i="15"/>
  <c r="AD123" i="15"/>
  <c r="AD124" i="15"/>
  <c r="AD125" i="15"/>
  <c r="AD126" i="15"/>
  <c r="AD127" i="15"/>
  <c r="AD128" i="15"/>
  <c r="AD129" i="15"/>
  <c r="AD130" i="15"/>
  <c r="AD131" i="15"/>
  <c r="AD132" i="15"/>
  <c r="AD133" i="15"/>
  <c r="AD134" i="15"/>
  <c r="AD135" i="15"/>
  <c r="AD136" i="15"/>
  <c r="AD137" i="15"/>
  <c r="AD138" i="15"/>
  <c r="AD139" i="15"/>
  <c r="AD140" i="15"/>
  <c r="AD141" i="15"/>
  <c r="AD142" i="15"/>
  <c r="AD143" i="15"/>
  <c r="AD144" i="15"/>
  <c r="AD145" i="15"/>
  <c r="AD146" i="15"/>
  <c r="AD147" i="15"/>
  <c r="AD148" i="15"/>
  <c r="AD149" i="15"/>
  <c r="AD150" i="15"/>
  <c r="AD151" i="15"/>
  <c r="AD152" i="15"/>
  <c r="AD153" i="15"/>
  <c r="AD154" i="15"/>
  <c r="AD155" i="15"/>
  <c r="AD156" i="15"/>
  <c r="AD157" i="15"/>
  <c r="AD158" i="15"/>
  <c r="AD159" i="15"/>
  <c r="AD160" i="15"/>
  <c r="AD161" i="15"/>
  <c r="AD162" i="15"/>
  <c r="AD163" i="15"/>
  <c r="AD164" i="15"/>
  <c r="AD165" i="15"/>
  <c r="AD166" i="15"/>
  <c r="AD167" i="15"/>
  <c r="AD168" i="15"/>
  <c r="AD169" i="15"/>
  <c r="AD170" i="15"/>
  <c r="AD171" i="15"/>
  <c r="AD172" i="15"/>
  <c r="AD173" i="15"/>
  <c r="AD174" i="15"/>
  <c r="AD175" i="15"/>
  <c r="AD176" i="15"/>
  <c r="AD177" i="15"/>
  <c r="AD178" i="15"/>
  <c r="AD179" i="15"/>
  <c r="AD180" i="15"/>
  <c r="AD181" i="15"/>
  <c r="AD182" i="15"/>
  <c r="AD183" i="15"/>
  <c r="AD184" i="15"/>
  <c r="AD185" i="15"/>
  <c r="AD186" i="15"/>
  <c r="AD187" i="15"/>
  <c r="AD188" i="15"/>
  <c r="AD189" i="15"/>
  <c r="AD190" i="15"/>
  <c r="AD191" i="15"/>
  <c r="AD192" i="15"/>
  <c r="AD193" i="15"/>
  <c r="AD194" i="15"/>
  <c r="AD195" i="15"/>
  <c r="AD196" i="15"/>
  <c r="AD197" i="15"/>
  <c r="AD198" i="15"/>
  <c r="AD199" i="15"/>
  <c r="AD200" i="15"/>
  <c r="AD201" i="15"/>
  <c r="AD202" i="15"/>
  <c r="AD203" i="15"/>
  <c r="AD204" i="15"/>
  <c r="AD205" i="15"/>
  <c r="AD206" i="15"/>
  <c r="AD207" i="15"/>
  <c r="AD208" i="15"/>
  <c r="AD209" i="15"/>
  <c r="AD210" i="15"/>
  <c r="AD211" i="15"/>
  <c r="AD212" i="15"/>
  <c r="AD213" i="15"/>
  <c r="AD214" i="15"/>
  <c r="AD215" i="15"/>
  <c r="AD216" i="15"/>
  <c r="AD217" i="15"/>
  <c r="AD218" i="15"/>
  <c r="AD219" i="15"/>
  <c r="AD220" i="15"/>
  <c r="AD221" i="15"/>
  <c r="AD222" i="15"/>
  <c r="AD223" i="15"/>
  <c r="AD224" i="15"/>
  <c r="AD225" i="15"/>
  <c r="AD226" i="15"/>
  <c r="AD227" i="15"/>
  <c r="AD228" i="15"/>
  <c r="AD229" i="15"/>
  <c r="AD230" i="15"/>
  <c r="AD231" i="15"/>
  <c r="AD232" i="15"/>
  <c r="AD233" i="15"/>
  <c r="AD234" i="15"/>
  <c r="AD235" i="15"/>
  <c r="AD236" i="15"/>
  <c r="AD237" i="15"/>
  <c r="AD238" i="15"/>
  <c r="AD239" i="15"/>
  <c r="AD240" i="15"/>
  <c r="AD241" i="15"/>
  <c r="AD242" i="15"/>
  <c r="AD243" i="15"/>
  <c r="AD244" i="15"/>
  <c r="AD245" i="15"/>
  <c r="AD246" i="15"/>
  <c r="AD247" i="15"/>
  <c r="AD248" i="15"/>
  <c r="AD249" i="15"/>
  <c r="AD250" i="15"/>
  <c r="AD251" i="15"/>
  <c r="AD252" i="15"/>
  <c r="AD253" i="15"/>
  <c r="AD254" i="15"/>
  <c r="AD255" i="15"/>
  <c r="AD256" i="15"/>
  <c r="AD257" i="15"/>
  <c r="AD258" i="15"/>
  <c r="AD259" i="15"/>
  <c r="AD260" i="15"/>
  <c r="AD261" i="15"/>
  <c r="AD262" i="15"/>
  <c r="AD263" i="15"/>
  <c r="AD264" i="15"/>
  <c r="AD265" i="15"/>
  <c r="AD266" i="15"/>
  <c r="AD267" i="15"/>
  <c r="AD268" i="15"/>
  <c r="AD269" i="15"/>
  <c r="AD270" i="15"/>
  <c r="AD271" i="15"/>
  <c r="AD272" i="15"/>
  <c r="AD273" i="15"/>
  <c r="AD274" i="15"/>
  <c r="AD275" i="15"/>
  <c r="AD276" i="15"/>
  <c r="AD277" i="15"/>
  <c r="AD278" i="15"/>
  <c r="AD279" i="15"/>
  <c r="AD280" i="15"/>
  <c r="AD281" i="15"/>
  <c r="AD282" i="15"/>
  <c r="AD283" i="15"/>
  <c r="AD284" i="15"/>
  <c r="AD285" i="15"/>
  <c r="AD286" i="15"/>
  <c r="AD287" i="15"/>
  <c r="AD288" i="15"/>
  <c r="AD289" i="15"/>
  <c r="AD290" i="15"/>
  <c r="AD291" i="15"/>
  <c r="AD292" i="15"/>
  <c r="AD293" i="15"/>
  <c r="AD294" i="15"/>
  <c r="AD295" i="15"/>
  <c r="AD296" i="15"/>
  <c r="AD297" i="15"/>
  <c r="AD298" i="15"/>
  <c r="AD299" i="15"/>
  <c r="AD300" i="15"/>
  <c r="AD301" i="15"/>
  <c r="AD302" i="15"/>
  <c r="AD303" i="15"/>
  <c r="AD304" i="15"/>
  <c r="AD305" i="15"/>
  <c r="AD306" i="15"/>
  <c r="AD307" i="15"/>
  <c r="AD308" i="15"/>
  <c r="AD309" i="15"/>
  <c r="AD310" i="15"/>
  <c r="AD311" i="15"/>
  <c r="AD312" i="15"/>
  <c r="AD313" i="15"/>
  <c r="AD314" i="15"/>
  <c r="AD315" i="15"/>
  <c r="AD316" i="15"/>
  <c r="AD317" i="15"/>
  <c r="AD318" i="15"/>
  <c r="AD319" i="15"/>
  <c r="AD320" i="15"/>
  <c r="AD321" i="15"/>
  <c r="AD322" i="15"/>
  <c r="AD323" i="15"/>
  <c r="AD324" i="15"/>
  <c r="AD325" i="15"/>
  <c r="AD326" i="15"/>
  <c r="AD327" i="15"/>
  <c r="AD328" i="15"/>
  <c r="AD329" i="15"/>
  <c r="AD330" i="15"/>
  <c r="AD331" i="15"/>
  <c r="AD332" i="15"/>
  <c r="AD333" i="15"/>
  <c r="AD334" i="15"/>
  <c r="AD335" i="15"/>
  <c r="AD336" i="15"/>
  <c r="AD337" i="15"/>
  <c r="AD338" i="15"/>
  <c r="AD339" i="15"/>
  <c r="AD340" i="15"/>
  <c r="AD341" i="15"/>
  <c r="AD342" i="15"/>
  <c r="AD343" i="15"/>
  <c r="AD344" i="15"/>
  <c r="AD345" i="15"/>
  <c r="AD346" i="15"/>
  <c r="AD347" i="15"/>
  <c r="AD348" i="15"/>
  <c r="AD349" i="15"/>
  <c r="AD350" i="15"/>
  <c r="AD351" i="15"/>
  <c r="AD352" i="15"/>
  <c r="AD353" i="15"/>
  <c r="AD354" i="15"/>
  <c r="AD355" i="15"/>
  <c r="AD356" i="15"/>
  <c r="AD357" i="15"/>
  <c r="AD358" i="15"/>
  <c r="AD359" i="15"/>
  <c r="AD360" i="15"/>
  <c r="AD361" i="15"/>
  <c r="AD362" i="15"/>
  <c r="AD363" i="15"/>
  <c r="AD364" i="15"/>
  <c r="AD365" i="15"/>
  <c r="AD366" i="15"/>
  <c r="AD367" i="15"/>
  <c r="AD368" i="15"/>
  <c r="AD369" i="15"/>
  <c r="AD370" i="15"/>
  <c r="AD371" i="15"/>
  <c r="AD372" i="15"/>
  <c r="AD373" i="15"/>
  <c r="AD374" i="15"/>
  <c r="AD375" i="15"/>
  <c r="AD376" i="15"/>
  <c r="AD377" i="15"/>
  <c r="AD378" i="15"/>
  <c r="AD379" i="15"/>
  <c r="AD380" i="15"/>
  <c r="AD381" i="15"/>
  <c r="AD382" i="15"/>
  <c r="AD383" i="15"/>
  <c r="AD384" i="15"/>
  <c r="AD385" i="15"/>
  <c r="AD386" i="15"/>
  <c r="AD387" i="15"/>
  <c r="AD388" i="15"/>
  <c r="AD389" i="15"/>
  <c r="AD390" i="15"/>
  <c r="AD391" i="15"/>
  <c r="AD392" i="15"/>
  <c r="AD393" i="15"/>
  <c r="AD394" i="15"/>
  <c r="AD395" i="15"/>
  <c r="AD396" i="15"/>
  <c r="AD397" i="15"/>
  <c r="AD398" i="15"/>
  <c r="AD399" i="15"/>
  <c r="AD400" i="15"/>
  <c r="AD401" i="15"/>
  <c r="AD402" i="15"/>
  <c r="AD403" i="15"/>
  <c r="AD404" i="15"/>
  <c r="AD405" i="15"/>
  <c r="AD406" i="15"/>
  <c r="AD407" i="15"/>
  <c r="AD408" i="15"/>
  <c r="AD409" i="15"/>
  <c r="AD410" i="15"/>
  <c r="AD411" i="15"/>
  <c r="AD412" i="15"/>
  <c r="AD413" i="15"/>
  <c r="AD414" i="15"/>
  <c r="AD415" i="15"/>
  <c r="AD416" i="15"/>
  <c r="AD417" i="15"/>
  <c r="AD418" i="15"/>
  <c r="AD419" i="15"/>
  <c r="AD420" i="15"/>
  <c r="AD421" i="15"/>
  <c r="AD422" i="15"/>
  <c r="AD423" i="15"/>
  <c r="AD424" i="15"/>
  <c r="AD425" i="15"/>
  <c r="AD426" i="15"/>
  <c r="AD427" i="15"/>
  <c r="AD428" i="15"/>
  <c r="AD429" i="15"/>
  <c r="AD430" i="15"/>
  <c r="AD431" i="15"/>
  <c r="AD432" i="15"/>
  <c r="AD433" i="15"/>
  <c r="AD434" i="15"/>
  <c r="AD435" i="15"/>
  <c r="AD436" i="15"/>
  <c r="AD437" i="15"/>
  <c r="AD438" i="15"/>
  <c r="AD439" i="15"/>
  <c r="AD440" i="15"/>
  <c r="AD441" i="15"/>
  <c r="AD442" i="15"/>
  <c r="AD443" i="15"/>
  <c r="AD444" i="15"/>
  <c r="AD445" i="15"/>
  <c r="AD446" i="15"/>
  <c r="AD447" i="15"/>
  <c r="AD448" i="15"/>
  <c r="AD449" i="15"/>
  <c r="AD450" i="15"/>
  <c r="AD451" i="15"/>
  <c r="AD452" i="15"/>
  <c r="AD453" i="15"/>
  <c r="AD454" i="15"/>
  <c r="AD455" i="15"/>
  <c r="AD456" i="15"/>
  <c r="AD457" i="15"/>
  <c r="AD458" i="15"/>
  <c r="AD459" i="15"/>
  <c r="AD460" i="15"/>
  <c r="AD461" i="15"/>
  <c r="AD462" i="15"/>
  <c r="AD463" i="15"/>
  <c r="AD464" i="15"/>
  <c r="AD465" i="15"/>
  <c r="AD466" i="15"/>
  <c r="AD467" i="15"/>
  <c r="AD468" i="15"/>
  <c r="AD469" i="15"/>
  <c r="AD470" i="15"/>
  <c r="AD471" i="15"/>
  <c r="AD472" i="15"/>
  <c r="AD473" i="15"/>
  <c r="AD474" i="15"/>
  <c r="AD475" i="15"/>
  <c r="AD476" i="15"/>
  <c r="AD477" i="15"/>
  <c r="AD478" i="15"/>
  <c r="AD479" i="15"/>
  <c r="AD480" i="15"/>
  <c r="AD481" i="15"/>
  <c r="AD482" i="15"/>
  <c r="AD483" i="15"/>
  <c r="AD484" i="15"/>
  <c r="AD485" i="15"/>
  <c r="AD486" i="15"/>
  <c r="AD487" i="15"/>
  <c r="AD488" i="15"/>
  <c r="AD489" i="15"/>
  <c r="AD490" i="15"/>
  <c r="AD491" i="15"/>
  <c r="AD492" i="15"/>
  <c r="AD493" i="15"/>
  <c r="AD494" i="15"/>
  <c r="AD495" i="15"/>
  <c r="AD496" i="15"/>
  <c r="AD497" i="15"/>
  <c r="AD498" i="15"/>
  <c r="AD499" i="15"/>
  <c r="AD500" i="15"/>
  <c r="AD501" i="15"/>
  <c r="AD502" i="15"/>
  <c r="AD503" i="15"/>
  <c r="AD504" i="15"/>
  <c r="AD505" i="15"/>
  <c r="AD506" i="15"/>
  <c r="AD507" i="15"/>
  <c r="AD508" i="15"/>
  <c r="AD509" i="15"/>
  <c r="AD510" i="15"/>
  <c r="AD511" i="15"/>
  <c r="AD512" i="15"/>
  <c r="AD513" i="15"/>
  <c r="AD514" i="15"/>
  <c r="AD515" i="15"/>
  <c r="AD516" i="15"/>
  <c r="AD517" i="15"/>
  <c r="AD518" i="15"/>
  <c r="AD519" i="15"/>
  <c r="AD520" i="15"/>
  <c r="AD521" i="15"/>
  <c r="AD522" i="15"/>
  <c r="AD523" i="15"/>
  <c r="AD524" i="15"/>
  <c r="AD525" i="15"/>
  <c r="AD526" i="15"/>
  <c r="AD527" i="15"/>
  <c r="AD528" i="15"/>
  <c r="AD529" i="15"/>
  <c r="AD530" i="15"/>
  <c r="AD531" i="15"/>
  <c r="AD532" i="15"/>
  <c r="AD533" i="15"/>
  <c r="AD534" i="15"/>
  <c r="AD535" i="15"/>
  <c r="AD536" i="15"/>
  <c r="AD537" i="15"/>
  <c r="AD538" i="15"/>
  <c r="AD539" i="15"/>
  <c r="AD540" i="15"/>
  <c r="AD541" i="15"/>
  <c r="AD542" i="15"/>
  <c r="AD543" i="15"/>
  <c r="AD544" i="15"/>
  <c r="AD545" i="15"/>
  <c r="AD546" i="15"/>
  <c r="AD547" i="15"/>
  <c r="AD548" i="15"/>
  <c r="AD549" i="15"/>
  <c r="AD550" i="15"/>
  <c r="AD551" i="15"/>
  <c r="AD552" i="15"/>
  <c r="AD553" i="15"/>
  <c r="AD554" i="15"/>
  <c r="AD555" i="15"/>
  <c r="AD556" i="15"/>
  <c r="AD557" i="15"/>
  <c r="AD558" i="15"/>
  <c r="AD559" i="15"/>
  <c r="AD560" i="15"/>
  <c r="AD561" i="15"/>
  <c r="AD562" i="15"/>
  <c r="AD563" i="15"/>
  <c r="AD564" i="15"/>
  <c r="AD565" i="15"/>
  <c r="AD566" i="15"/>
  <c r="AD567" i="15"/>
  <c r="AD568" i="15"/>
  <c r="AD569" i="15"/>
  <c r="AD570" i="15"/>
  <c r="AD571" i="15"/>
  <c r="AD572" i="15"/>
  <c r="AD573" i="15"/>
  <c r="AD574" i="15"/>
  <c r="AD575" i="15"/>
  <c r="AD576" i="15"/>
  <c r="AD577" i="15"/>
  <c r="AD578" i="15"/>
  <c r="AD579" i="15"/>
  <c r="AD580" i="15"/>
  <c r="AD581" i="15"/>
  <c r="AD582" i="15"/>
  <c r="AD583" i="15"/>
  <c r="AD584" i="15"/>
  <c r="AD585" i="15"/>
  <c r="AD586" i="15"/>
  <c r="AD587" i="15"/>
  <c r="AD588" i="15"/>
  <c r="AD589" i="15"/>
  <c r="AD590" i="15"/>
  <c r="AD591" i="15"/>
  <c r="AD592" i="15"/>
  <c r="AD593" i="15"/>
  <c r="AD594" i="15"/>
  <c r="AD595" i="15"/>
  <c r="AD596" i="15"/>
  <c r="AD597" i="15"/>
  <c r="AD598" i="15"/>
  <c r="AD599" i="15"/>
  <c r="AD600" i="15"/>
  <c r="AD601" i="15"/>
  <c r="AD602" i="15"/>
  <c r="AD603" i="15"/>
  <c r="AD604" i="15"/>
  <c r="AD605" i="15"/>
  <c r="AD606" i="15"/>
  <c r="AD607" i="15"/>
  <c r="AD608" i="15"/>
  <c r="AD609" i="15"/>
  <c r="AD610" i="15"/>
  <c r="AD611" i="15"/>
  <c r="AD612" i="15"/>
  <c r="AD613" i="15"/>
  <c r="AD614" i="15"/>
  <c r="AD615" i="15"/>
  <c r="AD616" i="15"/>
  <c r="AD617" i="15"/>
  <c r="AD618" i="15"/>
  <c r="AD619" i="15"/>
  <c r="AD620" i="15"/>
  <c r="AD621" i="15"/>
  <c r="AD622" i="15"/>
  <c r="AD623" i="15"/>
  <c r="AD624" i="15"/>
  <c r="AD625" i="15"/>
  <c r="AD626" i="15"/>
  <c r="AD627" i="15"/>
  <c r="AD628" i="15"/>
  <c r="AD629" i="15"/>
  <c r="AD630" i="15"/>
  <c r="AD631" i="15"/>
  <c r="AD632" i="15"/>
  <c r="AD633" i="15"/>
  <c r="AD634" i="15"/>
  <c r="AD635" i="15"/>
  <c r="AD636" i="15"/>
  <c r="AD637" i="15"/>
  <c r="AD638" i="15"/>
  <c r="AD639" i="15"/>
  <c r="AD640" i="15"/>
  <c r="AD641" i="15"/>
  <c r="AD642" i="15"/>
  <c r="AD643" i="15"/>
  <c r="AD644" i="15"/>
  <c r="AD645" i="15"/>
  <c r="AD646" i="15"/>
  <c r="AD647" i="15"/>
  <c r="AD648" i="15"/>
  <c r="AD649" i="15"/>
  <c r="AD650" i="15"/>
  <c r="AD651" i="15"/>
  <c r="AD652" i="15"/>
  <c r="AD653" i="15"/>
  <c r="AD654" i="15"/>
  <c r="AD655" i="15"/>
  <c r="AD656" i="15"/>
  <c r="AD657" i="15"/>
  <c r="AD658" i="15"/>
  <c r="AD659" i="15"/>
  <c r="AD660" i="15"/>
  <c r="AD661" i="15"/>
  <c r="AD662" i="15"/>
  <c r="AD663" i="15"/>
  <c r="AD664" i="15"/>
  <c r="AD665" i="15"/>
  <c r="AD666" i="15"/>
  <c r="AD667" i="15"/>
  <c r="AD668" i="15"/>
  <c r="AD669" i="15"/>
  <c r="AD670" i="15"/>
  <c r="AD671" i="15"/>
  <c r="AD672" i="15"/>
  <c r="AD673" i="15"/>
  <c r="AD674" i="15"/>
  <c r="AD675" i="15"/>
  <c r="AD676" i="15"/>
  <c r="AD677" i="15"/>
  <c r="AD678" i="15"/>
  <c r="AD679" i="15"/>
  <c r="AD680" i="15"/>
  <c r="AD681" i="15"/>
  <c r="AD682" i="15"/>
  <c r="AD683" i="15"/>
  <c r="AD684" i="15"/>
  <c r="AD685" i="15"/>
  <c r="AD686" i="15"/>
  <c r="AD687" i="15"/>
  <c r="AD688" i="15"/>
  <c r="AD689" i="15"/>
  <c r="AD690" i="15"/>
  <c r="AD691" i="15"/>
  <c r="AD692" i="15"/>
  <c r="AD693" i="15"/>
  <c r="AD694" i="15"/>
  <c r="AD695" i="15"/>
  <c r="AD696" i="15"/>
  <c r="AD697" i="15"/>
  <c r="AD698" i="15"/>
  <c r="AD699" i="15"/>
  <c r="AD700" i="15"/>
  <c r="AD701" i="15"/>
  <c r="AD702" i="15"/>
  <c r="AD703" i="15"/>
  <c r="AD704" i="15"/>
  <c r="AD705" i="15"/>
  <c r="AD706" i="15"/>
  <c r="AD707" i="15"/>
  <c r="AD708" i="15"/>
  <c r="AD709" i="15"/>
  <c r="AD710" i="15"/>
  <c r="AD711" i="15"/>
  <c r="AD712" i="15"/>
  <c r="AD713" i="15"/>
  <c r="AD714" i="15"/>
  <c r="AD715" i="15"/>
  <c r="AD716" i="15"/>
  <c r="AD717" i="15"/>
  <c r="AD718" i="15"/>
  <c r="AD719" i="15"/>
  <c r="AD720" i="15"/>
  <c r="AD721" i="15"/>
  <c r="AD722" i="15"/>
  <c r="AD723" i="15"/>
  <c r="AD724" i="15"/>
  <c r="AD725" i="15"/>
  <c r="AD726" i="15"/>
  <c r="AD727" i="15"/>
  <c r="AD728" i="15"/>
  <c r="AD729" i="15"/>
  <c r="AD730" i="15"/>
  <c r="AD731" i="15"/>
  <c r="AD732" i="15"/>
  <c r="AD733" i="15"/>
  <c r="AD734" i="15"/>
  <c r="AD735" i="15"/>
  <c r="AD736" i="15"/>
  <c r="AD737" i="15"/>
  <c r="AD738" i="15"/>
  <c r="AD739" i="15"/>
  <c r="AD740" i="15"/>
  <c r="AD741" i="15"/>
  <c r="AD742" i="15"/>
  <c r="AD743" i="15"/>
  <c r="AD744" i="15"/>
  <c r="AD745" i="15"/>
  <c r="AD746" i="15"/>
  <c r="AD747" i="15"/>
  <c r="AD748" i="15"/>
  <c r="AD749" i="15"/>
  <c r="AD750" i="15"/>
  <c r="AD751" i="15"/>
  <c r="AD752" i="15"/>
  <c r="AD753" i="15"/>
  <c r="AD754" i="15"/>
  <c r="AD755" i="15"/>
  <c r="AD756" i="15"/>
  <c r="AD757" i="15"/>
  <c r="AD758" i="15"/>
  <c r="AD759" i="15"/>
  <c r="AD760" i="15"/>
  <c r="AD761" i="15"/>
  <c r="AD762" i="15"/>
  <c r="AD763" i="15"/>
  <c r="AD764" i="15"/>
  <c r="AD765" i="15"/>
  <c r="AD766" i="15"/>
  <c r="AD767" i="15"/>
  <c r="AD768" i="15"/>
  <c r="AD769" i="15"/>
  <c r="AD770" i="15"/>
  <c r="AD771" i="15"/>
  <c r="AD772" i="15"/>
  <c r="AD773" i="15"/>
  <c r="AD774" i="15"/>
  <c r="AD775" i="15"/>
  <c r="AD776" i="15"/>
  <c r="AD777" i="15"/>
  <c r="AD778" i="15"/>
  <c r="AD779" i="15"/>
  <c r="AD780" i="15"/>
  <c r="AD781" i="15"/>
  <c r="AD782" i="15"/>
  <c r="AD783" i="15"/>
  <c r="AD784" i="15"/>
  <c r="AD785" i="15"/>
  <c r="AD786" i="15"/>
  <c r="AD787" i="15"/>
  <c r="AD788" i="15"/>
  <c r="AD789" i="15"/>
  <c r="AD790" i="15"/>
  <c r="AD791" i="15"/>
  <c r="AD792" i="15"/>
  <c r="AD793" i="15"/>
  <c r="AD794" i="15"/>
  <c r="AD795" i="15"/>
  <c r="AD796" i="15"/>
  <c r="AD797" i="15"/>
  <c r="AD798" i="15"/>
  <c r="AD799" i="15"/>
  <c r="AD800" i="15"/>
  <c r="AD801" i="15"/>
  <c r="AD802" i="15"/>
  <c r="AD803" i="15"/>
  <c r="AD804" i="15"/>
  <c r="AD805" i="15"/>
  <c r="AD806" i="15"/>
  <c r="AD807" i="15"/>
  <c r="AD808" i="15"/>
  <c r="AD809" i="15"/>
  <c r="AD810" i="15"/>
  <c r="AD811" i="15"/>
  <c r="AD812" i="15"/>
  <c r="AD813" i="15"/>
  <c r="AD814" i="15"/>
  <c r="AD815" i="15"/>
  <c r="AD816" i="15"/>
  <c r="AD817" i="15"/>
  <c r="AD818" i="15"/>
  <c r="AD819" i="15"/>
  <c r="AD820" i="15"/>
  <c r="AD821" i="15"/>
  <c r="AD822" i="15"/>
  <c r="AD823" i="15"/>
  <c r="AD824" i="15"/>
  <c r="AD825" i="15"/>
  <c r="AD826" i="15"/>
  <c r="AD827" i="15"/>
  <c r="AD828" i="15"/>
  <c r="AD829" i="15"/>
  <c r="AD830" i="15"/>
  <c r="AD831" i="15"/>
  <c r="AD832" i="15"/>
  <c r="AD833" i="15"/>
  <c r="AD834" i="15"/>
  <c r="AD835" i="15"/>
  <c r="AD836" i="15"/>
  <c r="AD837" i="15"/>
  <c r="AD838" i="15"/>
  <c r="AD839" i="15"/>
  <c r="AD840" i="15"/>
  <c r="AD841" i="15"/>
  <c r="AD842" i="15"/>
  <c r="AD843" i="15"/>
  <c r="AD844" i="15"/>
  <c r="AD845" i="15"/>
  <c r="AD846" i="15"/>
  <c r="AD847" i="15"/>
  <c r="AD848" i="15"/>
  <c r="AD849" i="15"/>
  <c r="AD850" i="15"/>
  <c r="AD851" i="15"/>
  <c r="AD852" i="15"/>
  <c r="AD853" i="15"/>
  <c r="AD854" i="15"/>
  <c r="AD855" i="15"/>
  <c r="AD856" i="15"/>
  <c r="AD857" i="15"/>
  <c r="AD858" i="15"/>
  <c r="AD859" i="15"/>
  <c r="AD860" i="15"/>
  <c r="AD861" i="15"/>
  <c r="AD862" i="15"/>
  <c r="AD863" i="15"/>
  <c r="AD864" i="15"/>
  <c r="AD865" i="15"/>
  <c r="AD866" i="15"/>
  <c r="AD867" i="15"/>
  <c r="AD868" i="15"/>
  <c r="AD869" i="15"/>
  <c r="AD870" i="15"/>
  <c r="AD871" i="15"/>
  <c r="AD872" i="15"/>
  <c r="AD873" i="15"/>
  <c r="AD874" i="15"/>
  <c r="AD875" i="15"/>
  <c r="AD876" i="15"/>
  <c r="AD877" i="15"/>
  <c r="AD878" i="15"/>
  <c r="AD879" i="15"/>
  <c r="AD880" i="15"/>
  <c r="AD881" i="15"/>
  <c r="AD882" i="15"/>
  <c r="AD883" i="15"/>
  <c r="AD884" i="15"/>
  <c r="AD885" i="15"/>
  <c r="AD886" i="15"/>
  <c r="AD887" i="15"/>
  <c r="AD888" i="15"/>
  <c r="AD889" i="15"/>
  <c r="AD890" i="15"/>
  <c r="AD891" i="15"/>
  <c r="AD892" i="15"/>
  <c r="AD893" i="15"/>
  <c r="AD894" i="15"/>
  <c r="AD895" i="15"/>
  <c r="AD896" i="15"/>
  <c r="AD897" i="15"/>
  <c r="AD898" i="15"/>
  <c r="AD899" i="15"/>
  <c r="AD900" i="15"/>
  <c r="AD901" i="15"/>
  <c r="AD902" i="15"/>
  <c r="AD903" i="15"/>
  <c r="AD904" i="15"/>
  <c r="AD905" i="15"/>
  <c r="AD906" i="15"/>
  <c r="AD907" i="15"/>
  <c r="AD908" i="15"/>
  <c r="AD909" i="15"/>
  <c r="AD910" i="15"/>
  <c r="AD911" i="15"/>
  <c r="AD912" i="15"/>
  <c r="AD913" i="15"/>
  <c r="AD914" i="15"/>
  <c r="AD915" i="15"/>
  <c r="AD916" i="15"/>
  <c r="AD917" i="15"/>
  <c r="AD918" i="15"/>
  <c r="AD919" i="15"/>
  <c r="AD920" i="15"/>
  <c r="AD921" i="15"/>
  <c r="AD922" i="15"/>
  <c r="AD923" i="15"/>
  <c r="AD924" i="15"/>
  <c r="AD925" i="15"/>
  <c r="AD926" i="15"/>
  <c r="AD927" i="15"/>
  <c r="AD928" i="15"/>
  <c r="AD929" i="15"/>
  <c r="AD930" i="15"/>
  <c r="AD931" i="15"/>
  <c r="AD932" i="15"/>
  <c r="AD933" i="15"/>
  <c r="AD934" i="15"/>
  <c r="AD935" i="15"/>
  <c r="AD936" i="15"/>
  <c r="AD937" i="15"/>
  <c r="AD938" i="15"/>
  <c r="AD939" i="15"/>
  <c r="AD940" i="15"/>
  <c r="AD941" i="15"/>
  <c r="AD942" i="15"/>
  <c r="AD943" i="15"/>
  <c r="AD944" i="15"/>
  <c r="AD945" i="15"/>
  <c r="AD946" i="15"/>
  <c r="AD947" i="15"/>
  <c r="AD948" i="15"/>
  <c r="AD949" i="15"/>
  <c r="AD950" i="15"/>
  <c r="AD951" i="15"/>
  <c r="AD952" i="15"/>
  <c r="AD953" i="15"/>
  <c r="AD954" i="15"/>
  <c r="AD955" i="15"/>
  <c r="AD956" i="15"/>
  <c r="AD957" i="15"/>
  <c r="AD958" i="15"/>
  <c r="AD959" i="15"/>
  <c r="AD960" i="15"/>
  <c r="AD961" i="15"/>
  <c r="AD962" i="15"/>
  <c r="AD963" i="15"/>
  <c r="AD964" i="15"/>
  <c r="AD965" i="15"/>
  <c r="AD966" i="15"/>
  <c r="AD967" i="15"/>
  <c r="AD968" i="15"/>
  <c r="AD969" i="15"/>
  <c r="AD970" i="15"/>
  <c r="AD971" i="15"/>
  <c r="AD972" i="15"/>
  <c r="AD973" i="15"/>
  <c r="AD974" i="15"/>
  <c r="AD975" i="15"/>
  <c r="AD976" i="15"/>
  <c r="AD977" i="15"/>
  <c r="AD978" i="15"/>
  <c r="AD979" i="15"/>
  <c r="AD980" i="15"/>
  <c r="AD981" i="15"/>
  <c r="AD982" i="15"/>
  <c r="AD983" i="15"/>
  <c r="AD984" i="15"/>
  <c r="AD985" i="15"/>
  <c r="AD986" i="15"/>
  <c r="AD987" i="15"/>
  <c r="AD988" i="15"/>
  <c r="AD989" i="15"/>
  <c r="AD990" i="15"/>
  <c r="AD991" i="15"/>
  <c r="AD992" i="15"/>
  <c r="AD993" i="15"/>
  <c r="AD994" i="15"/>
  <c r="AD995" i="15"/>
  <c r="AD996" i="15"/>
  <c r="AD997" i="15"/>
  <c r="AD998" i="15"/>
  <c r="AD999" i="15"/>
  <c r="AD1000" i="15"/>
  <c r="AD1001" i="15"/>
  <c r="Z5" i="18"/>
  <c r="Z6" i="18"/>
  <c r="Z7" i="18"/>
  <c r="Z8" i="18"/>
  <c r="Z9" i="18"/>
  <c r="Z10" i="18"/>
  <c r="Z11" i="18"/>
  <c r="Z12" i="18"/>
  <c r="Z13" i="18"/>
  <c r="Z14" i="18"/>
  <c r="Z15" i="18"/>
  <c r="Z16" i="18"/>
  <c r="Z17" i="18"/>
  <c r="Z18" i="18"/>
  <c r="Z19" i="18"/>
  <c r="Z20" i="18"/>
  <c r="Z21" i="18"/>
  <c r="Z22" i="18"/>
  <c r="Z23" i="18"/>
  <c r="Z24" i="18"/>
  <c r="Z25" i="18"/>
  <c r="Z26" i="18"/>
  <c r="Z27" i="18"/>
  <c r="Z28" i="18"/>
  <c r="Z29" i="18"/>
  <c r="Z30" i="18"/>
  <c r="Z31" i="18"/>
  <c r="Z32" i="18"/>
  <c r="Z33" i="18"/>
  <c r="Z34" i="18"/>
  <c r="Z35" i="18"/>
  <c r="Z36" i="18"/>
  <c r="Z37" i="18"/>
  <c r="Z38" i="18"/>
  <c r="Z39" i="18"/>
  <c r="Z40" i="18"/>
  <c r="Z41" i="18"/>
  <c r="Z42" i="18"/>
  <c r="Z43" i="18"/>
  <c r="Z44" i="18"/>
  <c r="Z45" i="18"/>
  <c r="Z46" i="18"/>
  <c r="Z47" i="18"/>
  <c r="Z48" i="18"/>
  <c r="Z49" i="18"/>
  <c r="Z50" i="18"/>
  <c r="Z51" i="18"/>
  <c r="Z52" i="18"/>
  <c r="Z53" i="18"/>
  <c r="Z54" i="18"/>
  <c r="Z55" i="18"/>
  <c r="Z56" i="18"/>
  <c r="Z57" i="18"/>
  <c r="Z58" i="18"/>
  <c r="Z59" i="18"/>
  <c r="Z60" i="18"/>
  <c r="Z61" i="18"/>
  <c r="Z62" i="18"/>
  <c r="Z63" i="18"/>
  <c r="Z64" i="18"/>
  <c r="Z65" i="18"/>
  <c r="Z66" i="18"/>
  <c r="Z67" i="18"/>
  <c r="Z68" i="18"/>
  <c r="Z69" i="18"/>
  <c r="Z70" i="18"/>
  <c r="Z71" i="18"/>
  <c r="Z72" i="18"/>
  <c r="Z73" i="18"/>
  <c r="Z74" i="18"/>
  <c r="Z75" i="18"/>
  <c r="Z76" i="18"/>
  <c r="Z77" i="18"/>
  <c r="Z78" i="18"/>
  <c r="Z79" i="18"/>
  <c r="Z80" i="18"/>
  <c r="Z81" i="18"/>
  <c r="Z82" i="18"/>
  <c r="Z83" i="18"/>
  <c r="Z84" i="18"/>
  <c r="Z85" i="18"/>
  <c r="Z86" i="18"/>
  <c r="Z87" i="18"/>
  <c r="Z88" i="18"/>
  <c r="Z89" i="18"/>
  <c r="Z90" i="18"/>
  <c r="Z91" i="18"/>
  <c r="Z92" i="18"/>
  <c r="Z93" i="18"/>
  <c r="Z94" i="18"/>
  <c r="Z95" i="18"/>
  <c r="Z96" i="18"/>
  <c r="Z97" i="18"/>
  <c r="Z98" i="18"/>
  <c r="Z99" i="18"/>
  <c r="Z100" i="18"/>
  <c r="Z101" i="18"/>
  <c r="Z102" i="18"/>
  <c r="Z103" i="18"/>
  <c r="Z104" i="18"/>
  <c r="Z105" i="18"/>
  <c r="Z106" i="18"/>
  <c r="Z107" i="18"/>
  <c r="Z108" i="18"/>
  <c r="Z109" i="18"/>
  <c r="Z110" i="18"/>
  <c r="Z111" i="18"/>
  <c r="Z112" i="18"/>
  <c r="Z113" i="18"/>
  <c r="Z114" i="18"/>
  <c r="Z115" i="18"/>
  <c r="Z116" i="18"/>
  <c r="Z117" i="18"/>
  <c r="Z118" i="18"/>
  <c r="Z119" i="18"/>
  <c r="Z120" i="18"/>
  <c r="Z121" i="18"/>
  <c r="Z122" i="18"/>
  <c r="Z123" i="18"/>
  <c r="Z124" i="18"/>
  <c r="Z125" i="18"/>
  <c r="Z126" i="18"/>
  <c r="Z127" i="18"/>
  <c r="Z128" i="18"/>
  <c r="Z129" i="18"/>
  <c r="Z130" i="18"/>
  <c r="Z131" i="18"/>
  <c r="Z132" i="18"/>
  <c r="Z133" i="18"/>
  <c r="Z134" i="18"/>
  <c r="Z135" i="18"/>
  <c r="Z136" i="18"/>
  <c r="Z137" i="18"/>
  <c r="Z138" i="18"/>
  <c r="Z139" i="18"/>
  <c r="Z140" i="18"/>
  <c r="Z141" i="18"/>
  <c r="Z142" i="18"/>
  <c r="Z143" i="18"/>
  <c r="Z144" i="18"/>
  <c r="Z145" i="18"/>
  <c r="Z146" i="18"/>
  <c r="Z147" i="18"/>
  <c r="Z148" i="18"/>
  <c r="Z149" i="18"/>
  <c r="Z150" i="18"/>
  <c r="Z151" i="18"/>
  <c r="Z152" i="18"/>
  <c r="Z153" i="18"/>
  <c r="Z154" i="18"/>
  <c r="Z155" i="18"/>
  <c r="Z156" i="18"/>
  <c r="Z157" i="18"/>
  <c r="Z158" i="18"/>
  <c r="Z159" i="18"/>
  <c r="Z160" i="18"/>
  <c r="Z161" i="18"/>
  <c r="Z162" i="18"/>
  <c r="Z163" i="18"/>
  <c r="Z164" i="18"/>
  <c r="Z165" i="18"/>
  <c r="Z166" i="18"/>
  <c r="Z167" i="18"/>
  <c r="Z168" i="18"/>
  <c r="Z169" i="18"/>
  <c r="Z170" i="18"/>
  <c r="Z171" i="18"/>
  <c r="Z172" i="18"/>
  <c r="Z173" i="18"/>
  <c r="Z174" i="18"/>
  <c r="Z175" i="18"/>
  <c r="Z176" i="18"/>
  <c r="Z177" i="18"/>
  <c r="Z178" i="18"/>
  <c r="Z179" i="18"/>
  <c r="Z180" i="18"/>
  <c r="Z181" i="18"/>
  <c r="Z182" i="18"/>
  <c r="Z183" i="18"/>
  <c r="Z184" i="18"/>
  <c r="Z185" i="18"/>
  <c r="Z186" i="18"/>
  <c r="Z187" i="18"/>
  <c r="Z188" i="18"/>
  <c r="Z189" i="18"/>
  <c r="Z190" i="18"/>
  <c r="Z191" i="18"/>
  <c r="Z192" i="18"/>
  <c r="Z193" i="18"/>
  <c r="Z194" i="18"/>
  <c r="Z195" i="18"/>
  <c r="Z196" i="18"/>
  <c r="Z197" i="18"/>
  <c r="Z198" i="18"/>
  <c r="Z199" i="18"/>
  <c r="Z200" i="18"/>
  <c r="Z201" i="18"/>
  <c r="Z202" i="18"/>
  <c r="Z203" i="18"/>
  <c r="Z204" i="18"/>
  <c r="Z205" i="18"/>
  <c r="Z206" i="18"/>
  <c r="Z207" i="18"/>
  <c r="Z208" i="18"/>
  <c r="Z209" i="18"/>
  <c r="Z210" i="18"/>
  <c r="Z211" i="18"/>
  <c r="Z212" i="18"/>
  <c r="Z213" i="18"/>
  <c r="Z214" i="18"/>
  <c r="Z215" i="18"/>
  <c r="Z216" i="18"/>
  <c r="Z217" i="18"/>
  <c r="Z218" i="18"/>
  <c r="Z219" i="18"/>
  <c r="Z220" i="18"/>
  <c r="Z221" i="18"/>
  <c r="Z222" i="18"/>
  <c r="Z223" i="18"/>
  <c r="Z224" i="18"/>
  <c r="Z225" i="18"/>
  <c r="Z226" i="18"/>
  <c r="Z227" i="18"/>
  <c r="Z228" i="18"/>
  <c r="Z229" i="18"/>
  <c r="Z230" i="18"/>
  <c r="Z231" i="18"/>
  <c r="Z232" i="18"/>
  <c r="Z233" i="18"/>
  <c r="Z234" i="18"/>
  <c r="Z235" i="18"/>
  <c r="Z236" i="18"/>
  <c r="Z237" i="18"/>
  <c r="Z238" i="18"/>
  <c r="Z239" i="18"/>
  <c r="Z240" i="18"/>
  <c r="Z241" i="18"/>
  <c r="Z242" i="18"/>
  <c r="Z243" i="18"/>
  <c r="Z244" i="18"/>
  <c r="Z245" i="18"/>
  <c r="Z246" i="18"/>
  <c r="Z247" i="18"/>
  <c r="Z248" i="18"/>
  <c r="Z249" i="18"/>
  <c r="Z250" i="18"/>
  <c r="Z251" i="18"/>
  <c r="Z252" i="18"/>
  <c r="Z253" i="18"/>
  <c r="Z254" i="18"/>
  <c r="Z255" i="18"/>
  <c r="Z256" i="18"/>
  <c r="Z257" i="18"/>
  <c r="Z258" i="18"/>
  <c r="Z259" i="18"/>
  <c r="Z260" i="18"/>
  <c r="Z261" i="18"/>
  <c r="Z262" i="18"/>
  <c r="Z263" i="18"/>
  <c r="Z264" i="18"/>
  <c r="Z265" i="18"/>
  <c r="Z266" i="18"/>
  <c r="Z267" i="18"/>
  <c r="Z268" i="18"/>
  <c r="Z269" i="18"/>
  <c r="Z270" i="18"/>
  <c r="Z271" i="18"/>
  <c r="Z272" i="18"/>
  <c r="Z273" i="18"/>
  <c r="Z274" i="18"/>
  <c r="Z275" i="18"/>
  <c r="Z276" i="18"/>
  <c r="Z277" i="18"/>
  <c r="Z278" i="18"/>
  <c r="Z279" i="18"/>
  <c r="Z280" i="18"/>
  <c r="Z281" i="18"/>
  <c r="Z282" i="18"/>
  <c r="Z283" i="18"/>
  <c r="Z284" i="18"/>
  <c r="Z285" i="18"/>
  <c r="Z286" i="18"/>
  <c r="Z287" i="18"/>
  <c r="Z288" i="18"/>
  <c r="Z289" i="18"/>
  <c r="Z290" i="18"/>
  <c r="Z291" i="18"/>
  <c r="Z292" i="18"/>
  <c r="Z293" i="18"/>
  <c r="Z294" i="18"/>
  <c r="Z295" i="18"/>
  <c r="Z296" i="18"/>
  <c r="Z297" i="18"/>
  <c r="Z298" i="18"/>
  <c r="Z299" i="18"/>
  <c r="Z300" i="18"/>
  <c r="Z301" i="18"/>
  <c r="Z302" i="18"/>
  <c r="Z303" i="18"/>
  <c r="Z304" i="18"/>
  <c r="Z305" i="18"/>
  <c r="Z306" i="18"/>
  <c r="Z307" i="18"/>
  <c r="Z308" i="18"/>
  <c r="Z309" i="18"/>
  <c r="Z310" i="18"/>
  <c r="Z311" i="18"/>
  <c r="Z312" i="18"/>
  <c r="Z313" i="18"/>
  <c r="Z314" i="18"/>
  <c r="Z315" i="18"/>
  <c r="Z316" i="18"/>
  <c r="Z317" i="18"/>
  <c r="Z318" i="18"/>
  <c r="Z319" i="18"/>
  <c r="Z320" i="18"/>
  <c r="Z321" i="18"/>
  <c r="Z322" i="18"/>
  <c r="Z323" i="18"/>
  <c r="Z324" i="18"/>
  <c r="Z325" i="18"/>
  <c r="Z326" i="18"/>
  <c r="Z327" i="18"/>
  <c r="Z328" i="18"/>
  <c r="Z329" i="18"/>
  <c r="Z330" i="18"/>
  <c r="Z331" i="18"/>
  <c r="Z332" i="18"/>
  <c r="Z333" i="18"/>
  <c r="Z334" i="18"/>
  <c r="Z335" i="18"/>
  <c r="Z336" i="18"/>
  <c r="Z337" i="18"/>
  <c r="Z338" i="18"/>
  <c r="Z339" i="18"/>
  <c r="Z340" i="18"/>
  <c r="Z341" i="18"/>
  <c r="Z342" i="18"/>
  <c r="Z343" i="18"/>
  <c r="Z344" i="18"/>
  <c r="Z345" i="18"/>
  <c r="Z346" i="18"/>
  <c r="Z347" i="18"/>
  <c r="Z348" i="18"/>
  <c r="Z349" i="18"/>
  <c r="Z350" i="18"/>
  <c r="Z351" i="18"/>
  <c r="Z352" i="18"/>
  <c r="Z353" i="18"/>
  <c r="Z354" i="18"/>
  <c r="Z355" i="18"/>
  <c r="Z356" i="18"/>
  <c r="Z357" i="18"/>
  <c r="Z358" i="18"/>
  <c r="Z359" i="18"/>
  <c r="Z360" i="18"/>
  <c r="Z361" i="18"/>
  <c r="Z362" i="18"/>
  <c r="Z363" i="18"/>
  <c r="Z364" i="18"/>
  <c r="Z365" i="18"/>
  <c r="Z366" i="18"/>
  <c r="Z367" i="18"/>
  <c r="Z368" i="18"/>
  <c r="Z369" i="18"/>
  <c r="Z370" i="18"/>
  <c r="Z371" i="18"/>
  <c r="Z372" i="18"/>
  <c r="Z373" i="18"/>
  <c r="Z374" i="18"/>
  <c r="Z375" i="18"/>
  <c r="Z376" i="18"/>
  <c r="Z377" i="18"/>
  <c r="Z378" i="18"/>
  <c r="Z379" i="18"/>
  <c r="Z380" i="18"/>
  <c r="Z381" i="18"/>
  <c r="Z382" i="18"/>
  <c r="Z383" i="18"/>
  <c r="Z384" i="18"/>
  <c r="Z385" i="18"/>
  <c r="Z386" i="18"/>
  <c r="Z387" i="18"/>
  <c r="Z388" i="18"/>
  <c r="Z389" i="18"/>
  <c r="Z390" i="18"/>
  <c r="Z391" i="18"/>
  <c r="Z392" i="18"/>
  <c r="Z393" i="18"/>
  <c r="Z394" i="18"/>
  <c r="Z395" i="18"/>
  <c r="Z396" i="18"/>
  <c r="Z397" i="18"/>
  <c r="Z398" i="18"/>
  <c r="Z399" i="18"/>
  <c r="Z400" i="18"/>
  <c r="Z401" i="18"/>
  <c r="Z402" i="18"/>
  <c r="Z403" i="18"/>
  <c r="Z404" i="18"/>
  <c r="Z405" i="18"/>
  <c r="Z406" i="18"/>
  <c r="Z407" i="18"/>
  <c r="Z408" i="18"/>
  <c r="Z409" i="18"/>
  <c r="Z410" i="18"/>
  <c r="Z411" i="18"/>
  <c r="Z412" i="18"/>
  <c r="Z413" i="18"/>
  <c r="Z414" i="18"/>
  <c r="Z415" i="18"/>
  <c r="Z416" i="18"/>
  <c r="Z417" i="18"/>
  <c r="Z418" i="18"/>
  <c r="Z419" i="18"/>
  <c r="Z420" i="18"/>
  <c r="Z421" i="18"/>
  <c r="Z422" i="18"/>
  <c r="Z423" i="18"/>
  <c r="Z424" i="18"/>
  <c r="Z425" i="18"/>
  <c r="Z426" i="18"/>
  <c r="Z427" i="18"/>
  <c r="Z428" i="18"/>
  <c r="Z429" i="18"/>
  <c r="Z430" i="18"/>
  <c r="Z431" i="18"/>
  <c r="Z432" i="18"/>
  <c r="Z433" i="18"/>
  <c r="Z434" i="18"/>
  <c r="Z435" i="18"/>
  <c r="Z436" i="18"/>
  <c r="Z437" i="18"/>
  <c r="Z438" i="18"/>
  <c r="Z439" i="18"/>
  <c r="Z440" i="18"/>
  <c r="Z441" i="18"/>
  <c r="Z442" i="18"/>
  <c r="Z443" i="18"/>
  <c r="Z444" i="18"/>
  <c r="Z445" i="18"/>
  <c r="Z446" i="18"/>
  <c r="Z447" i="18"/>
  <c r="Z448" i="18"/>
  <c r="Z449" i="18"/>
  <c r="Z450" i="18"/>
  <c r="Z451" i="18"/>
  <c r="Z452" i="18"/>
  <c r="Z453" i="18"/>
  <c r="Z454" i="18"/>
  <c r="Z455" i="18"/>
  <c r="Z456" i="18"/>
  <c r="Z457" i="18"/>
  <c r="Z458" i="18"/>
  <c r="Z459" i="18"/>
  <c r="Z460" i="18"/>
  <c r="Z461" i="18"/>
  <c r="Z462" i="18"/>
  <c r="Z463" i="18"/>
  <c r="Z464" i="18"/>
  <c r="Z465" i="18"/>
  <c r="Z466" i="18"/>
  <c r="Z467" i="18"/>
  <c r="Z468" i="18"/>
  <c r="Z469" i="18"/>
  <c r="Z470" i="18"/>
  <c r="Z471" i="18"/>
  <c r="Z472" i="18"/>
  <c r="Z473" i="18"/>
  <c r="Z474" i="18"/>
  <c r="Z475" i="18"/>
  <c r="Z476" i="18"/>
  <c r="Z477" i="18"/>
  <c r="Z478" i="18"/>
  <c r="Z479" i="18"/>
  <c r="Z480" i="18"/>
  <c r="Z481" i="18"/>
  <c r="Z482" i="18"/>
  <c r="Z483" i="18"/>
  <c r="Z484" i="18"/>
  <c r="Z485" i="18"/>
  <c r="Z486" i="18"/>
  <c r="Z487" i="18"/>
  <c r="Z488" i="18"/>
  <c r="Z489" i="18"/>
  <c r="Z490" i="18"/>
  <c r="Z491" i="18"/>
  <c r="Z492" i="18"/>
  <c r="Z493" i="18"/>
  <c r="Z494" i="18"/>
  <c r="Z495" i="18"/>
  <c r="Z496" i="18"/>
  <c r="Z497" i="18"/>
  <c r="Z498" i="18"/>
  <c r="Z499" i="18"/>
  <c r="Z500" i="18"/>
  <c r="Z501" i="18"/>
  <c r="Z502" i="18"/>
  <c r="Z503" i="18"/>
  <c r="Z504" i="18"/>
  <c r="Z505" i="18"/>
  <c r="Z506" i="18"/>
  <c r="Z507" i="18"/>
  <c r="Z508" i="18"/>
  <c r="Z509" i="18"/>
  <c r="Z510" i="18"/>
  <c r="Z511" i="18"/>
  <c r="Z512" i="18"/>
  <c r="Z513" i="18"/>
  <c r="Z514" i="18"/>
  <c r="Z515" i="18"/>
  <c r="Z516" i="18"/>
  <c r="Z517" i="18"/>
  <c r="Z518" i="18"/>
  <c r="Z519" i="18"/>
  <c r="Z520" i="18"/>
  <c r="Z521" i="18"/>
  <c r="Z522" i="18"/>
  <c r="Z523" i="18"/>
  <c r="Z524" i="18"/>
  <c r="Z525" i="18"/>
  <c r="Z526" i="18"/>
  <c r="Z527" i="18"/>
  <c r="Z528" i="18"/>
  <c r="Z529" i="18"/>
  <c r="Z530" i="18"/>
  <c r="Z531" i="18"/>
  <c r="Z532" i="18"/>
  <c r="Z533" i="18"/>
  <c r="Z534" i="18"/>
  <c r="Z535" i="18"/>
  <c r="Z536" i="18"/>
  <c r="Z537" i="18"/>
  <c r="Z538" i="18"/>
  <c r="Z539" i="18"/>
  <c r="Z540" i="18"/>
  <c r="Z541" i="18"/>
  <c r="Z542" i="18"/>
  <c r="Z543" i="18"/>
  <c r="Z544" i="18"/>
  <c r="Z545" i="18"/>
  <c r="Z546" i="18"/>
  <c r="Z547" i="18"/>
  <c r="Z548" i="18"/>
  <c r="Z549" i="18"/>
  <c r="Z550" i="18"/>
  <c r="Z551" i="18"/>
  <c r="Z552" i="18"/>
  <c r="Z553" i="18"/>
  <c r="Z554" i="18"/>
  <c r="Z555" i="18"/>
  <c r="Z556" i="18"/>
  <c r="Z557" i="18"/>
  <c r="Z558" i="18"/>
  <c r="Z559" i="18"/>
  <c r="Z560" i="18"/>
  <c r="Z561" i="18"/>
  <c r="Z562" i="18"/>
  <c r="Z563" i="18"/>
  <c r="Z564" i="18"/>
  <c r="Z565" i="18"/>
  <c r="Z566" i="18"/>
  <c r="Z567" i="18"/>
  <c r="Z568" i="18"/>
  <c r="Z569" i="18"/>
  <c r="Z570" i="18"/>
  <c r="Z571" i="18"/>
  <c r="Z572" i="18"/>
  <c r="Z573" i="18"/>
  <c r="Z574" i="18"/>
  <c r="Z575" i="18"/>
  <c r="Z576" i="18"/>
  <c r="Z577" i="18"/>
  <c r="Z578" i="18"/>
  <c r="Z579" i="18"/>
  <c r="Z580" i="18"/>
  <c r="Z581" i="18"/>
  <c r="Z582" i="18"/>
  <c r="Z583" i="18"/>
  <c r="Z584" i="18"/>
  <c r="Z585" i="18"/>
  <c r="Z586" i="18"/>
  <c r="Z587" i="18"/>
  <c r="Z588" i="18"/>
  <c r="Z589" i="18"/>
  <c r="Z590" i="18"/>
  <c r="Z591" i="18"/>
  <c r="Z592" i="18"/>
  <c r="Z593" i="18"/>
  <c r="Z594" i="18"/>
  <c r="Z595" i="18"/>
  <c r="Z596" i="18"/>
  <c r="Z597" i="18"/>
  <c r="Z598" i="18"/>
  <c r="Z599" i="18"/>
  <c r="Z600" i="18"/>
  <c r="Z601" i="18"/>
  <c r="Z602" i="18"/>
  <c r="Z603" i="18"/>
  <c r="Z604" i="18"/>
  <c r="Z605" i="18"/>
  <c r="Z606" i="18"/>
  <c r="Z607" i="18"/>
  <c r="Z608" i="18"/>
  <c r="Z609" i="18"/>
  <c r="Z610" i="18"/>
  <c r="Z611" i="18"/>
  <c r="Z612" i="18"/>
  <c r="Z613" i="18"/>
  <c r="Z614" i="18"/>
  <c r="Z615" i="18"/>
  <c r="Z616" i="18"/>
  <c r="Z617" i="18"/>
  <c r="Z618" i="18"/>
  <c r="Z619" i="18"/>
  <c r="Z620" i="18"/>
  <c r="Z621" i="18"/>
  <c r="Z622" i="18"/>
  <c r="Z623" i="18"/>
  <c r="Z624" i="18"/>
  <c r="Z625" i="18"/>
  <c r="Z626" i="18"/>
  <c r="Z627" i="18"/>
  <c r="Z628" i="18"/>
  <c r="Z629" i="18"/>
  <c r="Z630" i="18"/>
  <c r="Z631" i="18"/>
  <c r="Z632" i="18"/>
  <c r="Z633" i="18"/>
  <c r="Z634" i="18"/>
  <c r="Z635" i="18"/>
  <c r="Z636" i="18"/>
  <c r="Z637" i="18"/>
  <c r="Z638" i="18"/>
  <c r="Z639" i="18"/>
  <c r="Z640" i="18"/>
  <c r="Z641" i="18"/>
  <c r="Z642" i="18"/>
  <c r="Z643" i="18"/>
  <c r="Z644" i="18"/>
  <c r="Z645" i="18"/>
  <c r="Z646" i="18"/>
  <c r="Z647" i="18"/>
  <c r="Z648" i="18"/>
  <c r="Z649" i="18"/>
  <c r="Z650" i="18"/>
  <c r="Z651" i="18"/>
  <c r="Z652" i="18"/>
  <c r="Z653" i="18"/>
  <c r="Z654" i="18"/>
  <c r="Z655" i="18"/>
  <c r="Z656" i="18"/>
  <c r="Z657" i="18"/>
  <c r="Z658" i="18"/>
  <c r="Z659" i="18"/>
  <c r="Z660" i="18"/>
  <c r="Z661" i="18"/>
  <c r="Z662" i="18"/>
  <c r="Z663" i="18"/>
  <c r="Z664" i="18"/>
  <c r="Z665" i="18"/>
  <c r="Z666" i="18"/>
  <c r="Z667" i="18"/>
  <c r="Z668" i="18"/>
  <c r="Z669" i="18"/>
  <c r="Z670" i="18"/>
  <c r="Z671" i="18"/>
  <c r="Z672" i="18"/>
  <c r="Z673" i="18"/>
  <c r="Z674" i="18"/>
  <c r="Z675" i="18"/>
  <c r="Z676" i="18"/>
  <c r="Z677" i="18"/>
  <c r="Z678" i="18"/>
  <c r="Z679" i="18"/>
  <c r="Z680" i="18"/>
  <c r="Z681" i="18"/>
  <c r="Z682" i="18"/>
  <c r="Z683" i="18"/>
  <c r="Z684" i="18"/>
  <c r="Z685" i="18"/>
  <c r="Z686" i="18"/>
  <c r="Z687" i="18"/>
  <c r="Z688" i="18"/>
  <c r="Z689" i="18"/>
  <c r="Z690" i="18"/>
  <c r="Z691" i="18"/>
  <c r="Z692" i="18"/>
  <c r="Z693" i="18"/>
  <c r="Z694" i="18"/>
  <c r="Z695" i="18"/>
  <c r="Z696" i="18"/>
  <c r="Z697" i="18"/>
  <c r="Z698" i="18"/>
  <c r="Z699" i="18"/>
  <c r="Z700" i="18"/>
  <c r="Z701" i="18"/>
  <c r="Z702" i="18"/>
  <c r="Z703" i="18"/>
  <c r="Z704" i="18"/>
  <c r="Z705" i="18"/>
  <c r="Z706" i="18"/>
  <c r="Z707" i="18"/>
  <c r="Z708" i="18"/>
  <c r="Z709" i="18"/>
  <c r="Z710" i="18"/>
  <c r="Z711" i="18"/>
  <c r="Z712" i="18"/>
  <c r="Z713" i="18"/>
  <c r="Z714" i="18"/>
  <c r="Z715" i="18"/>
  <c r="Z716" i="18"/>
  <c r="Z717" i="18"/>
  <c r="Z718" i="18"/>
  <c r="Z719" i="18"/>
  <c r="Z720" i="18"/>
  <c r="Z721" i="18"/>
  <c r="Z722" i="18"/>
  <c r="Z723" i="18"/>
  <c r="Z724" i="18"/>
  <c r="Z725" i="18"/>
  <c r="Z726" i="18"/>
  <c r="Z727" i="18"/>
  <c r="Z728" i="18"/>
  <c r="Z729" i="18"/>
  <c r="Z730" i="18"/>
  <c r="Z731" i="18"/>
  <c r="Z732" i="18"/>
  <c r="Z733" i="18"/>
  <c r="Z734" i="18"/>
  <c r="Z735" i="18"/>
  <c r="Z736" i="18"/>
  <c r="Z737" i="18"/>
  <c r="Z738" i="18"/>
  <c r="Z739" i="18"/>
  <c r="Z740" i="18"/>
  <c r="Z741" i="18"/>
  <c r="Z742" i="18"/>
  <c r="Z743" i="18"/>
  <c r="Z744" i="18"/>
  <c r="Z745" i="18"/>
  <c r="Z746" i="18"/>
  <c r="Z747" i="18"/>
  <c r="Z748" i="18"/>
  <c r="Z749" i="18"/>
  <c r="Z750" i="18"/>
  <c r="Z751" i="18"/>
  <c r="Z752" i="18"/>
  <c r="Z753" i="18"/>
  <c r="Z754" i="18"/>
  <c r="Z755" i="18"/>
  <c r="Z756" i="18"/>
  <c r="Z757" i="18"/>
  <c r="Z758" i="18"/>
  <c r="Z759" i="18"/>
  <c r="Z760" i="18"/>
  <c r="Z761" i="18"/>
  <c r="Z762" i="18"/>
  <c r="Z763" i="18"/>
  <c r="Z764" i="18"/>
  <c r="Z765" i="18"/>
  <c r="Z766" i="18"/>
  <c r="Z767" i="18"/>
  <c r="Z768" i="18"/>
  <c r="Z769" i="18"/>
  <c r="Z770" i="18"/>
  <c r="Z771" i="18"/>
  <c r="Z772" i="18"/>
  <c r="Z773" i="18"/>
  <c r="Z774" i="18"/>
  <c r="Z775" i="18"/>
  <c r="Z776" i="18"/>
  <c r="Z777" i="18"/>
  <c r="Z778" i="18"/>
  <c r="Z779" i="18"/>
  <c r="Z780" i="18"/>
  <c r="Z781" i="18"/>
  <c r="Z782" i="18"/>
  <c r="Z783" i="18"/>
  <c r="Z784" i="18"/>
  <c r="Z785" i="18"/>
  <c r="Z786" i="18"/>
  <c r="Z787" i="18"/>
  <c r="Z788" i="18"/>
  <c r="Z789" i="18"/>
  <c r="Z790" i="18"/>
  <c r="Z791" i="18"/>
  <c r="Z792" i="18"/>
  <c r="Z793" i="18"/>
  <c r="Z794" i="18"/>
  <c r="Z795" i="18"/>
  <c r="Z796" i="18"/>
  <c r="Z797" i="18"/>
  <c r="Z798" i="18"/>
  <c r="Z799" i="18"/>
  <c r="Z800" i="18"/>
  <c r="Z801" i="18"/>
  <c r="Z802" i="18"/>
  <c r="Z803" i="18"/>
  <c r="Z804" i="18"/>
  <c r="Z805" i="18"/>
  <c r="Z806" i="18"/>
  <c r="Z807" i="18"/>
  <c r="Z808" i="18"/>
  <c r="Z809" i="18"/>
  <c r="Z810" i="18"/>
  <c r="Z811" i="18"/>
  <c r="Z812" i="18"/>
  <c r="Z813" i="18"/>
  <c r="Z814" i="18"/>
  <c r="Z815" i="18"/>
  <c r="Z816" i="18"/>
  <c r="Z817" i="18"/>
  <c r="Z818" i="18"/>
  <c r="Z819" i="18"/>
  <c r="Z820" i="18"/>
  <c r="Z821" i="18"/>
  <c r="Z822" i="18"/>
  <c r="Z823" i="18"/>
  <c r="Z824" i="18"/>
  <c r="Z825" i="18"/>
  <c r="Z826" i="18"/>
  <c r="Z827" i="18"/>
  <c r="Z828" i="18"/>
  <c r="Z829" i="18"/>
  <c r="Z830" i="18"/>
  <c r="Z831" i="18"/>
  <c r="Z832" i="18"/>
  <c r="Z833" i="18"/>
  <c r="Z834" i="18"/>
  <c r="Z835" i="18"/>
  <c r="Z836" i="18"/>
  <c r="Z837" i="18"/>
  <c r="Z838" i="18"/>
  <c r="Z839" i="18"/>
  <c r="Z840" i="18"/>
  <c r="Z841" i="18"/>
  <c r="Z842" i="18"/>
  <c r="Z843" i="18"/>
  <c r="Z844" i="18"/>
  <c r="Z845" i="18"/>
  <c r="Z846" i="18"/>
  <c r="Z847" i="18"/>
  <c r="Z848" i="18"/>
  <c r="Z849" i="18"/>
  <c r="Z850" i="18"/>
  <c r="Z851" i="18"/>
  <c r="Z852" i="18"/>
  <c r="Z853" i="18"/>
  <c r="Z854" i="18"/>
  <c r="Z855" i="18"/>
  <c r="Z856" i="18"/>
  <c r="Z857" i="18"/>
  <c r="Z858" i="18"/>
  <c r="Z859" i="18"/>
  <c r="Z860" i="18"/>
  <c r="Z861" i="18"/>
  <c r="Z862" i="18"/>
  <c r="Z863" i="18"/>
  <c r="Z864" i="18"/>
  <c r="Z865" i="18"/>
  <c r="Z866" i="18"/>
  <c r="Z867" i="18"/>
  <c r="Z868" i="18"/>
  <c r="Z869" i="18"/>
  <c r="Z870" i="18"/>
  <c r="Z871" i="18"/>
  <c r="Z872" i="18"/>
  <c r="Z873" i="18"/>
  <c r="Z874" i="18"/>
  <c r="Z875" i="18"/>
  <c r="Z876" i="18"/>
  <c r="Z877" i="18"/>
  <c r="Z878" i="18"/>
  <c r="Z879" i="18"/>
  <c r="Z880" i="18"/>
  <c r="Z881" i="18"/>
  <c r="Z882" i="18"/>
  <c r="Z883" i="18"/>
  <c r="Z884" i="18"/>
  <c r="Z885" i="18"/>
  <c r="Z886" i="18"/>
  <c r="Z887" i="18"/>
  <c r="Z888" i="18"/>
  <c r="Z889" i="18"/>
  <c r="Z890" i="18"/>
  <c r="Z891" i="18"/>
  <c r="Z892" i="18"/>
  <c r="Z893" i="18"/>
  <c r="Z894" i="18"/>
  <c r="Z895" i="18"/>
  <c r="Z896" i="18"/>
  <c r="Z897" i="18"/>
  <c r="Z898" i="18"/>
  <c r="Z899" i="18"/>
  <c r="Z900" i="18"/>
  <c r="Z901" i="18"/>
  <c r="Z902" i="18"/>
  <c r="Z903" i="18"/>
  <c r="Z904" i="18"/>
  <c r="Z905" i="18"/>
  <c r="Z906" i="18"/>
  <c r="Z907" i="18"/>
  <c r="Z908" i="18"/>
  <c r="Z909" i="18"/>
  <c r="Z910" i="18"/>
  <c r="Z911" i="18"/>
  <c r="Z912" i="18"/>
  <c r="Z913" i="18"/>
  <c r="Z914" i="18"/>
  <c r="Z915" i="18"/>
  <c r="Z916" i="18"/>
  <c r="Z917" i="18"/>
  <c r="Z918" i="18"/>
  <c r="Z919" i="18"/>
  <c r="Z920" i="18"/>
  <c r="Z921" i="18"/>
  <c r="Z922" i="18"/>
  <c r="Z923" i="18"/>
  <c r="Z924" i="18"/>
  <c r="Z925" i="18"/>
  <c r="Z926" i="18"/>
  <c r="Z927" i="18"/>
  <c r="Z928" i="18"/>
  <c r="Z929" i="18"/>
  <c r="Z930" i="18"/>
  <c r="Z931" i="18"/>
  <c r="Z932" i="18"/>
  <c r="Z933" i="18"/>
  <c r="Z934" i="18"/>
  <c r="Z935" i="18"/>
  <c r="Z936" i="18"/>
  <c r="Z937" i="18"/>
  <c r="Z938" i="18"/>
  <c r="Z939" i="18"/>
  <c r="Z940" i="18"/>
  <c r="Z941" i="18"/>
  <c r="Z942" i="18"/>
  <c r="Z943" i="18"/>
  <c r="Z944" i="18"/>
  <c r="Z945" i="18"/>
  <c r="Z946" i="18"/>
  <c r="Z947" i="18"/>
  <c r="Z948" i="18"/>
  <c r="Z949" i="18"/>
  <c r="Z950" i="18"/>
  <c r="Z951" i="18"/>
  <c r="Z952" i="18"/>
  <c r="Z953" i="18"/>
  <c r="Z954" i="18"/>
  <c r="Z955" i="18"/>
  <c r="Z956" i="18"/>
  <c r="Z957" i="18"/>
  <c r="Z958" i="18"/>
  <c r="Z959" i="18"/>
  <c r="Z960" i="18"/>
  <c r="Z961" i="18"/>
  <c r="Z962" i="18"/>
  <c r="Z963" i="18"/>
  <c r="Z964" i="18"/>
  <c r="Z965" i="18"/>
  <c r="Z966" i="18"/>
  <c r="Z967" i="18"/>
  <c r="Z968" i="18"/>
  <c r="Z969" i="18"/>
  <c r="Z970" i="18"/>
  <c r="Z971" i="18"/>
  <c r="Z972" i="18"/>
  <c r="Z973" i="18"/>
  <c r="Z974" i="18"/>
  <c r="Z975" i="18"/>
  <c r="Z976" i="18"/>
  <c r="Z977" i="18"/>
  <c r="Z978" i="18"/>
  <c r="Z979" i="18"/>
  <c r="Z980" i="18"/>
  <c r="Z981" i="18"/>
  <c r="Z982" i="18"/>
  <c r="Z983" i="18"/>
  <c r="Z984" i="18"/>
  <c r="Z985" i="18"/>
  <c r="Z986" i="18"/>
  <c r="Z987" i="18"/>
  <c r="Z988" i="18"/>
  <c r="Z989" i="18"/>
  <c r="Z990" i="18"/>
  <c r="Z991" i="18"/>
  <c r="Z992" i="18"/>
  <c r="Z993" i="18"/>
  <c r="Z994" i="18"/>
  <c r="Z995" i="18"/>
  <c r="Z996" i="18"/>
  <c r="Z997" i="18"/>
  <c r="Z998" i="18"/>
  <c r="Z999" i="18"/>
  <c r="Z1000" i="18"/>
  <c r="Z1001" i="18"/>
  <c r="Z4" i="18"/>
  <c r="I3" i="19"/>
  <c r="I4" i="19"/>
  <c r="I5" i="19"/>
  <c r="I6" i="19"/>
  <c r="I7" i="19"/>
  <c r="I8" i="19"/>
  <c r="I9" i="19"/>
  <c r="I10" i="19"/>
  <c r="I11" i="19"/>
  <c r="I12" i="19"/>
  <c r="I13" i="19"/>
  <c r="I14" i="19"/>
  <c r="I15" i="19"/>
  <c r="I16" i="19"/>
  <c r="I17" i="19"/>
  <c r="I18" i="19"/>
  <c r="I19" i="19"/>
  <c r="I20" i="19"/>
  <c r="I21" i="19"/>
  <c r="I22" i="19"/>
  <c r="I23" i="19"/>
  <c r="I24" i="19"/>
  <c r="I25" i="19"/>
  <c r="I26" i="19"/>
  <c r="I27" i="19"/>
  <c r="I28" i="19"/>
  <c r="I29" i="19"/>
  <c r="I30" i="19"/>
  <c r="I31" i="19"/>
  <c r="I32" i="19"/>
  <c r="I33" i="19"/>
  <c r="I34" i="19"/>
  <c r="I35" i="19"/>
  <c r="I36" i="19"/>
  <c r="I37" i="19"/>
  <c r="I38" i="19"/>
  <c r="I39" i="19"/>
  <c r="I40" i="19"/>
  <c r="I41" i="19"/>
  <c r="I42" i="19"/>
  <c r="I43" i="19"/>
  <c r="I44" i="19"/>
  <c r="I45" i="19"/>
  <c r="I46" i="19"/>
  <c r="I47" i="19"/>
  <c r="I48" i="19"/>
  <c r="I49" i="19"/>
  <c r="I50" i="19"/>
  <c r="I51" i="19"/>
  <c r="I52" i="19"/>
  <c r="I53" i="19"/>
  <c r="I54" i="19"/>
  <c r="I55" i="19"/>
  <c r="I56" i="19"/>
  <c r="I57" i="19"/>
  <c r="I58" i="19"/>
  <c r="I59" i="19"/>
  <c r="I60" i="19"/>
  <c r="I61" i="19"/>
  <c r="I62" i="19"/>
  <c r="I63" i="19"/>
  <c r="I64" i="19"/>
  <c r="I65" i="19"/>
  <c r="I66" i="19"/>
  <c r="I67" i="19"/>
  <c r="I68" i="19"/>
  <c r="I69" i="19"/>
  <c r="I70" i="19"/>
  <c r="I71" i="19"/>
  <c r="I72" i="19"/>
  <c r="I73" i="19"/>
  <c r="I74" i="19"/>
  <c r="I75" i="19"/>
  <c r="I76" i="19"/>
  <c r="I77" i="19"/>
  <c r="I78" i="19"/>
  <c r="I79" i="19"/>
  <c r="I80" i="19"/>
  <c r="I81" i="19"/>
  <c r="I82" i="19"/>
  <c r="I83" i="19"/>
  <c r="I84" i="19"/>
  <c r="I85" i="19"/>
  <c r="I86" i="19"/>
  <c r="I87" i="19"/>
  <c r="I88" i="19"/>
  <c r="I89" i="19"/>
  <c r="I90" i="19"/>
  <c r="I91" i="19"/>
  <c r="I92" i="19"/>
  <c r="I93" i="19"/>
  <c r="I94" i="19"/>
  <c r="I95" i="19"/>
  <c r="I96" i="19"/>
  <c r="I97" i="19"/>
  <c r="I98" i="19"/>
  <c r="I99" i="19"/>
  <c r="I100" i="19"/>
  <c r="I101" i="19"/>
  <c r="I102" i="19"/>
  <c r="I103" i="19"/>
  <c r="I104" i="19"/>
  <c r="I105" i="19"/>
  <c r="I106" i="19"/>
  <c r="I107" i="19"/>
  <c r="I108" i="19"/>
  <c r="I109" i="19"/>
  <c r="I110" i="19"/>
  <c r="I111" i="19"/>
  <c r="I112" i="19"/>
  <c r="I113" i="19"/>
  <c r="I114" i="19"/>
  <c r="I115" i="19"/>
  <c r="I116" i="19"/>
  <c r="I117" i="19"/>
  <c r="I118" i="19"/>
  <c r="I119" i="19"/>
  <c r="I120" i="19"/>
  <c r="I121" i="19"/>
  <c r="I122" i="19"/>
  <c r="I123" i="19"/>
  <c r="I124" i="19"/>
  <c r="I125" i="19"/>
  <c r="I126" i="19"/>
  <c r="I127" i="19"/>
  <c r="I128" i="19"/>
  <c r="I129" i="19"/>
  <c r="I130" i="19"/>
  <c r="I131" i="19"/>
  <c r="I132" i="19"/>
  <c r="I133" i="19"/>
  <c r="I134" i="19"/>
  <c r="I135" i="19"/>
  <c r="I136" i="19"/>
  <c r="I137" i="19"/>
  <c r="I138" i="19"/>
  <c r="I139" i="19"/>
  <c r="I140" i="19"/>
  <c r="I141" i="19"/>
  <c r="I142" i="19"/>
  <c r="I143" i="19"/>
  <c r="I144" i="19"/>
  <c r="I145" i="19"/>
  <c r="I146" i="19"/>
  <c r="I147" i="19"/>
  <c r="I148" i="19"/>
  <c r="I149" i="19"/>
  <c r="I150" i="19"/>
  <c r="I151" i="19"/>
  <c r="I152" i="19"/>
  <c r="I153" i="19"/>
  <c r="I154" i="19"/>
  <c r="I155" i="19"/>
  <c r="I156" i="19"/>
  <c r="I157" i="19"/>
  <c r="I158" i="19"/>
  <c r="I159" i="19"/>
  <c r="I160" i="19"/>
  <c r="I161" i="19"/>
  <c r="I162" i="19"/>
  <c r="I163" i="19"/>
  <c r="I164" i="19"/>
  <c r="I165" i="19"/>
  <c r="I166" i="19"/>
  <c r="I167" i="19"/>
  <c r="I168" i="19"/>
  <c r="I169" i="19"/>
  <c r="I170" i="19"/>
  <c r="I171" i="19"/>
  <c r="I172" i="19"/>
  <c r="I173" i="19"/>
  <c r="I174" i="19"/>
  <c r="I175" i="19"/>
  <c r="I176" i="19"/>
  <c r="I177" i="19"/>
  <c r="I178" i="19"/>
  <c r="I179" i="19"/>
  <c r="I180" i="19"/>
  <c r="I181" i="19"/>
  <c r="I182" i="19"/>
  <c r="I183" i="19"/>
  <c r="I184" i="19"/>
  <c r="I185" i="19"/>
  <c r="I186" i="19"/>
  <c r="I187" i="19"/>
  <c r="I188" i="19"/>
  <c r="I189" i="19"/>
  <c r="I190" i="19"/>
  <c r="I191" i="19"/>
  <c r="I192" i="19"/>
  <c r="I193" i="19"/>
  <c r="I194" i="19"/>
  <c r="I195" i="19"/>
  <c r="I196" i="19"/>
  <c r="I197" i="19"/>
  <c r="I198" i="19"/>
  <c r="I199" i="19"/>
  <c r="I200" i="19"/>
  <c r="I201" i="19"/>
  <c r="I202" i="19"/>
  <c r="I203" i="19"/>
  <c r="I204" i="19"/>
  <c r="I205" i="19"/>
  <c r="I206" i="19"/>
  <c r="I207" i="19"/>
  <c r="I208" i="19"/>
  <c r="I209" i="19"/>
  <c r="I210" i="19"/>
  <c r="I211" i="19"/>
  <c r="I212" i="19"/>
  <c r="I213" i="19"/>
  <c r="I214" i="19"/>
  <c r="I215" i="19"/>
  <c r="I216" i="19"/>
  <c r="I217" i="19"/>
  <c r="I218" i="19"/>
  <c r="I219" i="19"/>
  <c r="I220" i="19"/>
  <c r="I221" i="19"/>
  <c r="I222" i="19"/>
  <c r="I223" i="19"/>
  <c r="I224" i="19"/>
  <c r="I225" i="19"/>
  <c r="I226" i="19"/>
  <c r="I227" i="19"/>
  <c r="I228" i="19"/>
  <c r="I229" i="19"/>
  <c r="I230" i="19"/>
  <c r="I231" i="19"/>
  <c r="I232" i="19"/>
  <c r="I233" i="19"/>
  <c r="I234" i="19"/>
  <c r="I235" i="19"/>
  <c r="I236" i="19"/>
  <c r="I237" i="19"/>
  <c r="I238" i="19"/>
  <c r="I239" i="19"/>
  <c r="I240" i="19"/>
  <c r="I241" i="19"/>
  <c r="I242" i="19"/>
  <c r="I243" i="19"/>
  <c r="I244" i="19"/>
  <c r="I245" i="19"/>
  <c r="I246" i="19"/>
  <c r="I247" i="19"/>
  <c r="I248" i="19"/>
  <c r="I249" i="19"/>
  <c r="I250" i="19"/>
  <c r="I251" i="19"/>
  <c r="I252" i="19"/>
  <c r="I253" i="19"/>
  <c r="I254" i="19"/>
  <c r="I255" i="19"/>
  <c r="I256" i="19"/>
  <c r="I257" i="19"/>
  <c r="I258" i="19"/>
  <c r="I259" i="19"/>
  <c r="I260" i="19"/>
  <c r="I261" i="19"/>
  <c r="I262" i="19"/>
  <c r="I263" i="19"/>
  <c r="I264" i="19"/>
  <c r="I265" i="19"/>
  <c r="I266" i="19"/>
  <c r="I267" i="19"/>
  <c r="I268" i="19"/>
  <c r="I269" i="19"/>
  <c r="I270" i="19"/>
  <c r="I271" i="19"/>
  <c r="I272" i="19"/>
  <c r="I273" i="19"/>
  <c r="I274" i="19"/>
  <c r="I275" i="19"/>
  <c r="I276" i="19"/>
  <c r="I277" i="19"/>
  <c r="I278" i="19"/>
  <c r="I279" i="19"/>
  <c r="I280" i="19"/>
  <c r="I281" i="19"/>
  <c r="I282" i="19"/>
  <c r="I283" i="19"/>
  <c r="I284" i="19"/>
  <c r="I285" i="19"/>
  <c r="I286" i="19"/>
  <c r="I287" i="19"/>
  <c r="I288" i="19"/>
  <c r="I289" i="19"/>
  <c r="I290" i="19"/>
  <c r="I291" i="19"/>
  <c r="I292" i="19"/>
  <c r="I293" i="19"/>
  <c r="I294" i="19"/>
  <c r="I295" i="19"/>
  <c r="I296" i="19"/>
  <c r="I297" i="19"/>
  <c r="I298" i="19"/>
  <c r="I299" i="19"/>
  <c r="I300" i="19"/>
  <c r="I301" i="19"/>
  <c r="I302" i="19"/>
  <c r="I303" i="19"/>
  <c r="I304" i="19"/>
  <c r="I305" i="19"/>
  <c r="I306" i="19"/>
  <c r="I307" i="19"/>
  <c r="I308" i="19"/>
  <c r="I309" i="19"/>
  <c r="I310" i="19"/>
  <c r="I311" i="19"/>
  <c r="I312" i="19"/>
  <c r="I313" i="19"/>
  <c r="I314" i="19"/>
  <c r="I315" i="19"/>
  <c r="I316" i="19"/>
  <c r="I317" i="19"/>
  <c r="I318" i="19"/>
  <c r="I319" i="19"/>
  <c r="I320" i="19"/>
  <c r="I321" i="19"/>
  <c r="I322" i="19"/>
  <c r="I323" i="19"/>
  <c r="I324" i="19"/>
  <c r="I325" i="19"/>
  <c r="I326" i="19"/>
  <c r="I327" i="19"/>
  <c r="I328" i="19"/>
  <c r="I329" i="19"/>
  <c r="I330" i="19"/>
  <c r="I331" i="19"/>
  <c r="I332" i="19"/>
  <c r="I333" i="19"/>
  <c r="I2" i="19"/>
  <c r="I5" i="20"/>
  <c r="I6" i="20"/>
  <c r="I7" i="20"/>
  <c r="I8" i="20"/>
  <c r="I9" i="20"/>
  <c r="I10" i="20"/>
  <c r="I11" i="20"/>
  <c r="I12" i="20"/>
  <c r="I13" i="20"/>
  <c r="I14" i="20"/>
  <c r="I15" i="20"/>
  <c r="I16" i="20"/>
  <c r="I17" i="20"/>
  <c r="I18" i="20"/>
  <c r="I19" i="20"/>
  <c r="I20" i="20"/>
  <c r="I21" i="20"/>
  <c r="I22" i="20"/>
  <c r="I23" i="20"/>
  <c r="I24" i="20"/>
  <c r="I25" i="20"/>
  <c r="I26" i="20"/>
  <c r="I27" i="20"/>
  <c r="I28" i="20"/>
  <c r="I29" i="20"/>
  <c r="I30" i="20"/>
  <c r="I31" i="20"/>
  <c r="I32" i="20"/>
  <c r="I33" i="20"/>
  <c r="I34" i="20"/>
  <c r="I35" i="20"/>
  <c r="I36" i="20"/>
  <c r="I37" i="20"/>
  <c r="I38" i="20"/>
  <c r="I39" i="20"/>
  <c r="I40" i="20"/>
  <c r="I41" i="20"/>
  <c r="I42" i="20"/>
  <c r="I43" i="20"/>
  <c r="I44" i="20"/>
  <c r="I45" i="20"/>
  <c r="I46" i="20"/>
  <c r="I47" i="20"/>
  <c r="I48" i="20"/>
  <c r="I49" i="20"/>
  <c r="I50" i="20"/>
  <c r="I51" i="20"/>
  <c r="I52" i="20"/>
  <c r="I53" i="20"/>
  <c r="I54" i="20"/>
  <c r="I55" i="20"/>
  <c r="I56" i="20"/>
  <c r="I57" i="20"/>
  <c r="I58" i="20"/>
  <c r="I59" i="20"/>
  <c r="I60" i="20"/>
  <c r="I61" i="20"/>
  <c r="I62" i="20"/>
  <c r="I63" i="20"/>
  <c r="I64" i="20"/>
  <c r="I65" i="20"/>
  <c r="I66" i="20"/>
  <c r="I67" i="20"/>
  <c r="I68" i="20"/>
  <c r="I69" i="20"/>
  <c r="I70" i="20"/>
  <c r="I71" i="20"/>
  <c r="I72" i="20"/>
  <c r="I73" i="20"/>
  <c r="I74" i="20"/>
  <c r="I75" i="20"/>
  <c r="I76" i="20"/>
  <c r="I77" i="20"/>
  <c r="I78" i="20"/>
  <c r="I79" i="20"/>
  <c r="I80" i="20"/>
  <c r="I81" i="20"/>
  <c r="I82" i="20"/>
  <c r="I83" i="20"/>
  <c r="I84" i="20"/>
  <c r="I85" i="20"/>
  <c r="I86" i="20"/>
  <c r="I87" i="20"/>
  <c r="I88" i="20"/>
  <c r="I89" i="20"/>
  <c r="I90" i="20"/>
  <c r="I91" i="20"/>
  <c r="I92" i="20"/>
  <c r="I93" i="20"/>
  <c r="I94" i="20"/>
  <c r="I95" i="20"/>
  <c r="I96" i="20"/>
  <c r="I97" i="20"/>
  <c r="I98" i="20"/>
  <c r="I99" i="20"/>
  <c r="I100" i="20"/>
  <c r="I101" i="20"/>
  <c r="I102" i="20"/>
  <c r="I103" i="20"/>
  <c r="I104" i="20"/>
  <c r="I105" i="20"/>
  <c r="I106" i="20"/>
  <c r="I107" i="20"/>
  <c r="I108" i="20"/>
  <c r="I109" i="20"/>
  <c r="I110" i="20"/>
  <c r="I111" i="20"/>
  <c r="I112" i="20"/>
  <c r="I113" i="20"/>
  <c r="I114" i="20"/>
  <c r="I115" i="20"/>
  <c r="I116" i="20"/>
  <c r="I117" i="20"/>
  <c r="I118" i="20"/>
  <c r="I119" i="20"/>
  <c r="I120" i="20"/>
  <c r="I121" i="20"/>
  <c r="I122" i="20"/>
  <c r="I123" i="20"/>
  <c r="I124" i="20"/>
  <c r="I125" i="20"/>
  <c r="I126" i="20"/>
  <c r="I127" i="20"/>
  <c r="I128" i="20"/>
  <c r="I129" i="20"/>
  <c r="I130" i="20"/>
  <c r="I131" i="20"/>
  <c r="I132" i="20"/>
  <c r="I133" i="20"/>
  <c r="I134" i="20"/>
  <c r="I135" i="20"/>
  <c r="I136" i="20"/>
  <c r="I137" i="20"/>
  <c r="I138" i="20"/>
  <c r="I139" i="20"/>
  <c r="I140" i="20"/>
  <c r="I141" i="20"/>
  <c r="I142" i="20"/>
  <c r="I143" i="20"/>
  <c r="I144" i="20"/>
  <c r="I145" i="20"/>
  <c r="I146" i="20"/>
  <c r="I147" i="20"/>
  <c r="I148" i="20"/>
  <c r="I149" i="20"/>
  <c r="I150" i="20"/>
  <c r="I151" i="20"/>
  <c r="I152" i="20"/>
  <c r="I153" i="20"/>
  <c r="I154" i="20"/>
  <c r="I155" i="20"/>
  <c r="I156" i="20"/>
  <c r="I157" i="20"/>
  <c r="I158" i="20"/>
  <c r="I159" i="20"/>
  <c r="I160" i="20"/>
  <c r="I161" i="20"/>
  <c r="I162" i="20"/>
  <c r="I163" i="20"/>
  <c r="I164" i="20"/>
  <c r="I165" i="20"/>
  <c r="I166" i="20"/>
  <c r="I167" i="20"/>
  <c r="I168" i="20"/>
  <c r="I169" i="20"/>
  <c r="I170" i="20"/>
  <c r="I171" i="20"/>
  <c r="I172" i="20"/>
  <c r="I173" i="20"/>
  <c r="I174" i="20"/>
  <c r="I175" i="20"/>
  <c r="I176" i="20"/>
  <c r="I177" i="20"/>
  <c r="I178" i="20"/>
  <c r="I179" i="20"/>
  <c r="I180" i="20"/>
  <c r="I181" i="20"/>
  <c r="I182" i="20"/>
  <c r="I183" i="20"/>
  <c r="I184" i="20"/>
  <c r="I185" i="20"/>
  <c r="I186" i="20"/>
  <c r="I187" i="20"/>
  <c r="I188" i="20"/>
  <c r="I189" i="20"/>
  <c r="I190" i="20"/>
  <c r="I191" i="20"/>
  <c r="I192" i="20"/>
  <c r="I193" i="20"/>
  <c r="I194" i="20"/>
  <c r="I195" i="20"/>
  <c r="I196" i="20"/>
  <c r="I197" i="20"/>
  <c r="I198" i="20"/>
  <c r="I199" i="20"/>
  <c r="I200" i="20"/>
  <c r="I201" i="20"/>
  <c r="I202" i="20"/>
  <c r="I203" i="20"/>
  <c r="I204" i="20"/>
  <c r="I205" i="20"/>
  <c r="I206" i="20"/>
  <c r="I207" i="20"/>
  <c r="I208" i="20"/>
  <c r="I209" i="20"/>
  <c r="I210" i="20"/>
  <c r="I211" i="20"/>
  <c r="I212" i="20"/>
  <c r="I213" i="20"/>
  <c r="I214" i="20"/>
  <c r="I215" i="20"/>
  <c r="I216" i="20"/>
  <c r="I217" i="20"/>
  <c r="I218" i="20"/>
  <c r="I219" i="20"/>
  <c r="I220" i="20"/>
  <c r="I221" i="20"/>
  <c r="I222" i="20"/>
  <c r="I223" i="20"/>
  <c r="I224" i="20"/>
  <c r="I225" i="20"/>
  <c r="I226" i="20"/>
  <c r="I227" i="20"/>
  <c r="I228" i="20"/>
  <c r="I229" i="20"/>
  <c r="I230" i="20"/>
  <c r="I231" i="20"/>
  <c r="I232" i="20"/>
  <c r="I233" i="20"/>
  <c r="I234" i="20"/>
  <c r="I235" i="20"/>
  <c r="I236" i="20"/>
  <c r="I237" i="20"/>
  <c r="I238" i="20"/>
  <c r="I239" i="20"/>
  <c r="I240" i="20"/>
  <c r="I241" i="20"/>
  <c r="I242" i="20"/>
  <c r="I243" i="20"/>
  <c r="I244" i="20"/>
  <c r="I245" i="20"/>
  <c r="I246" i="20"/>
  <c r="I247" i="20"/>
  <c r="I248" i="20"/>
  <c r="I249" i="20"/>
  <c r="I250" i="20"/>
  <c r="I251" i="20"/>
  <c r="I252" i="20"/>
  <c r="I253" i="20"/>
  <c r="I254" i="20"/>
  <c r="I255" i="20"/>
  <c r="I256" i="20"/>
  <c r="I257" i="20"/>
  <c r="I258" i="20"/>
  <c r="I259" i="20"/>
  <c r="I260" i="20"/>
  <c r="I261" i="20"/>
  <c r="I262" i="20"/>
  <c r="I263" i="20"/>
  <c r="I264" i="20"/>
  <c r="I265" i="20"/>
  <c r="I266" i="20"/>
  <c r="I267" i="20"/>
  <c r="I268" i="20"/>
  <c r="I269" i="20"/>
  <c r="I270" i="20"/>
  <c r="I271" i="20"/>
  <c r="I272" i="20"/>
  <c r="I273" i="20"/>
  <c r="I274" i="20"/>
  <c r="I275" i="20"/>
  <c r="I276" i="20"/>
  <c r="I277" i="20"/>
  <c r="I278" i="20"/>
  <c r="I279" i="20"/>
  <c r="I280" i="20"/>
  <c r="I281" i="20"/>
  <c r="I282" i="20"/>
  <c r="I283" i="20"/>
  <c r="I284" i="20"/>
  <c r="I285" i="20"/>
  <c r="I286" i="20"/>
  <c r="I287" i="20"/>
  <c r="I288" i="20"/>
  <c r="I289" i="20"/>
  <c r="I290" i="20"/>
  <c r="I291" i="20"/>
  <c r="I292" i="20"/>
  <c r="I293" i="20"/>
  <c r="I294" i="20"/>
  <c r="I295" i="20"/>
  <c r="I296" i="20"/>
  <c r="I297" i="20"/>
  <c r="I298" i="20"/>
  <c r="I299" i="20"/>
  <c r="I300" i="20"/>
  <c r="I301" i="20"/>
  <c r="I302" i="20"/>
  <c r="I303" i="20"/>
  <c r="I304" i="20"/>
  <c r="I305" i="20"/>
  <c r="I306" i="20"/>
  <c r="I307" i="20"/>
  <c r="I308" i="20"/>
  <c r="I309" i="20"/>
  <c r="I310" i="20"/>
  <c r="I311" i="20"/>
  <c r="I312" i="20"/>
  <c r="I313" i="20"/>
  <c r="I314" i="20"/>
  <c r="I315" i="20"/>
  <c r="I316" i="20"/>
  <c r="I317" i="20"/>
  <c r="I318" i="20"/>
  <c r="I319" i="20"/>
  <c r="I320" i="20"/>
  <c r="I321" i="20"/>
  <c r="I322" i="20"/>
  <c r="I323" i="20"/>
  <c r="I324" i="20"/>
  <c r="I325" i="20"/>
  <c r="I326" i="20"/>
  <c r="I327" i="20"/>
  <c r="I328" i="20"/>
  <c r="I329" i="20"/>
  <c r="I330" i="20"/>
  <c r="I331" i="20"/>
  <c r="I332" i="20"/>
  <c r="I333" i="20"/>
  <c r="I334" i="20"/>
  <c r="I335" i="20"/>
  <c r="I336" i="20"/>
  <c r="I337" i="20"/>
  <c r="I338" i="20"/>
  <c r="I339" i="20"/>
  <c r="I340" i="20"/>
  <c r="I341" i="20"/>
  <c r="I342" i="20"/>
  <c r="I343" i="20"/>
  <c r="I344" i="20"/>
  <c r="I345" i="20"/>
  <c r="I346" i="20"/>
  <c r="I347" i="20"/>
  <c r="I348" i="20"/>
  <c r="I349" i="20"/>
  <c r="I350" i="20"/>
  <c r="I351" i="20"/>
  <c r="I352" i="20"/>
  <c r="I353" i="20"/>
  <c r="I354" i="20"/>
  <c r="I355" i="20"/>
  <c r="I356" i="20"/>
  <c r="I357" i="20"/>
  <c r="I358" i="20"/>
  <c r="I359" i="20"/>
  <c r="I360" i="20"/>
  <c r="I361" i="20"/>
  <c r="I362" i="20"/>
  <c r="I363" i="20"/>
  <c r="I364" i="20"/>
  <c r="I365" i="20"/>
  <c r="I366" i="20"/>
  <c r="I367" i="20"/>
  <c r="I368" i="20"/>
  <c r="I369" i="20"/>
  <c r="I370" i="20"/>
  <c r="I371" i="20"/>
  <c r="I372" i="20"/>
  <c r="I373" i="20"/>
  <c r="I374" i="20"/>
  <c r="I375" i="20"/>
  <c r="I376" i="20"/>
  <c r="I377" i="20"/>
  <c r="I378" i="20"/>
  <c r="I379" i="20"/>
  <c r="I380" i="20"/>
  <c r="I381" i="20"/>
  <c r="I382" i="20"/>
  <c r="I383" i="20"/>
  <c r="I384" i="20"/>
  <c r="I385" i="20"/>
  <c r="I386" i="20"/>
  <c r="I387" i="20"/>
  <c r="I388" i="20"/>
  <c r="I389" i="20"/>
  <c r="I390" i="20"/>
  <c r="I391" i="20"/>
  <c r="I392" i="20"/>
  <c r="I393" i="20"/>
  <c r="I394" i="20"/>
  <c r="I395" i="20"/>
  <c r="I396" i="20"/>
  <c r="I397" i="20"/>
  <c r="I398" i="20"/>
  <c r="I399" i="20"/>
  <c r="I400" i="20"/>
  <c r="I401" i="20"/>
  <c r="I402" i="20"/>
  <c r="I403" i="20"/>
  <c r="I404" i="20"/>
  <c r="I405" i="20"/>
  <c r="I406" i="20"/>
  <c r="I407" i="20"/>
  <c r="I408" i="20"/>
  <c r="I409" i="20"/>
  <c r="I410" i="20"/>
  <c r="I411" i="20"/>
  <c r="I412" i="20"/>
  <c r="I413" i="20"/>
  <c r="I414" i="20"/>
  <c r="I415" i="20"/>
  <c r="I416" i="20"/>
  <c r="I417" i="20"/>
  <c r="I418" i="20"/>
  <c r="I419" i="20"/>
  <c r="I420" i="20"/>
  <c r="I421" i="20"/>
  <c r="I422" i="20"/>
  <c r="I423" i="20"/>
  <c r="I424" i="20"/>
  <c r="I425" i="20"/>
  <c r="I426" i="20"/>
  <c r="I427" i="20"/>
  <c r="I428" i="20"/>
  <c r="I429" i="20"/>
  <c r="I430" i="20"/>
  <c r="I431" i="20"/>
  <c r="I432" i="20"/>
  <c r="I433" i="20"/>
  <c r="I434" i="20"/>
  <c r="I435" i="20"/>
  <c r="I436" i="20"/>
  <c r="I437" i="20"/>
  <c r="I438" i="20"/>
  <c r="I439" i="20"/>
  <c r="I440" i="20"/>
  <c r="I441" i="20"/>
  <c r="I442" i="20"/>
  <c r="I443" i="20"/>
  <c r="I444" i="20"/>
  <c r="I445" i="20"/>
  <c r="I446" i="20"/>
  <c r="I447" i="20"/>
  <c r="I448" i="20"/>
  <c r="I449" i="20"/>
  <c r="I450" i="20"/>
  <c r="I451" i="20"/>
  <c r="I452" i="20"/>
  <c r="I453" i="20"/>
  <c r="I454" i="20"/>
  <c r="I455" i="20"/>
  <c r="I456" i="20"/>
  <c r="I457" i="20"/>
  <c r="I458" i="20"/>
  <c r="I459" i="20"/>
  <c r="I460" i="20"/>
  <c r="I461" i="20"/>
  <c r="I462" i="20"/>
  <c r="I463" i="20"/>
  <c r="I464" i="20"/>
  <c r="I465" i="20"/>
  <c r="I466" i="20"/>
  <c r="I467" i="20"/>
  <c r="I468" i="20"/>
  <c r="I469" i="20"/>
  <c r="I470" i="20"/>
  <c r="I471" i="20"/>
  <c r="I472" i="20"/>
  <c r="I473" i="20"/>
  <c r="I474" i="20"/>
  <c r="I475" i="20"/>
  <c r="I476" i="20"/>
  <c r="I477" i="20"/>
  <c r="I478" i="20"/>
  <c r="I479" i="20"/>
  <c r="I480" i="20"/>
  <c r="I481" i="20"/>
  <c r="I482" i="20"/>
  <c r="I483" i="20"/>
  <c r="I484" i="20"/>
  <c r="I485" i="20"/>
  <c r="I486" i="20"/>
  <c r="I487" i="20"/>
  <c r="I488" i="20"/>
  <c r="I489" i="20"/>
  <c r="I490" i="20"/>
  <c r="I491" i="20"/>
  <c r="I492" i="20"/>
  <c r="I493" i="20"/>
  <c r="I494" i="20"/>
  <c r="I495" i="20"/>
  <c r="I496" i="20"/>
  <c r="I497" i="20"/>
  <c r="I498" i="20"/>
  <c r="I499" i="20"/>
  <c r="I500" i="20"/>
  <c r="I501" i="20"/>
  <c r="I502" i="20"/>
  <c r="I503" i="20"/>
  <c r="I504" i="20"/>
  <c r="I505" i="20"/>
  <c r="I506" i="20"/>
  <c r="I507" i="20"/>
  <c r="I508" i="20"/>
  <c r="I509" i="20"/>
  <c r="I510" i="20"/>
  <c r="I511" i="20"/>
  <c r="I512" i="20"/>
  <c r="I513" i="20"/>
  <c r="I514" i="20"/>
  <c r="I515" i="20"/>
  <c r="I516" i="20"/>
  <c r="I517" i="20"/>
  <c r="I518" i="20"/>
  <c r="I519" i="20"/>
  <c r="I520" i="20"/>
  <c r="I521" i="20"/>
  <c r="I522" i="20"/>
  <c r="I523" i="20"/>
  <c r="I524" i="20"/>
  <c r="I525" i="20"/>
  <c r="I526" i="20"/>
  <c r="I527" i="20"/>
  <c r="I528" i="20"/>
  <c r="I529" i="20"/>
  <c r="I530" i="20"/>
  <c r="I531" i="20"/>
  <c r="I532" i="20"/>
  <c r="I533" i="20"/>
  <c r="I534" i="20"/>
  <c r="I535" i="20"/>
  <c r="I536" i="20"/>
  <c r="I537" i="20"/>
  <c r="I538" i="20"/>
  <c r="I539" i="20"/>
  <c r="I540" i="20"/>
  <c r="I541" i="20"/>
  <c r="I542" i="20"/>
  <c r="I543" i="20"/>
  <c r="I544" i="20"/>
  <c r="I545" i="20"/>
  <c r="I546" i="20"/>
  <c r="I547" i="20"/>
  <c r="I548" i="20"/>
  <c r="I549" i="20"/>
  <c r="I550" i="20"/>
  <c r="I551" i="20"/>
  <c r="I552" i="20"/>
  <c r="I553" i="20"/>
  <c r="I554" i="20"/>
  <c r="I555" i="20"/>
  <c r="I556" i="20"/>
  <c r="I557" i="20"/>
  <c r="I558" i="20"/>
  <c r="I559" i="20"/>
  <c r="I560" i="20"/>
  <c r="I561" i="20"/>
  <c r="I562" i="20"/>
  <c r="I563" i="20"/>
  <c r="I564" i="20"/>
  <c r="I565" i="20"/>
  <c r="I566" i="20"/>
  <c r="I567" i="20"/>
  <c r="I568" i="20"/>
  <c r="I569" i="20"/>
  <c r="I570" i="20"/>
  <c r="I571" i="20"/>
  <c r="I572" i="20"/>
  <c r="I573" i="20"/>
  <c r="I574" i="20"/>
  <c r="I575" i="20"/>
  <c r="I576" i="20"/>
  <c r="I577" i="20"/>
  <c r="I578" i="20"/>
  <c r="I579" i="20"/>
  <c r="I580" i="20"/>
  <c r="I581" i="20"/>
  <c r="I582" i="20"/>
  <c r="I583" i="20"/>
  <c r="I584" i="20"/>
  <c r="I585" i="20"/>
  <c r="I586" i="20"/>
  <c r="I587" i="20"/>
  <c r="I588" i="20"/>
  <c r="I589" i="20"/>
  <c r="I590" i="20"/>
  <c r="I591" i="20"/>
  <c r="I592" i="20"/>
  <c r="I593" i="20"/>
  <c r="I594" i="20"/>
  <c r="I595" i="20"/>
  <c r="I596" i="20"/>
  <c r="I597" i="20"/>
  <c r="I598" i="20"/>
  <c r="I599" i="20"/>
  <c r="I600" i="20"/>
  <c r="I601" i="20"/>
  <c r="I602" i="20"/>
  <c r="I603" i="20"/>
  <c r="I604" i="20"/>
  <c r="I605" i="20"/>
  <c r="I606" i="20"/>
  <c r="I607" i="20"/>
  <c r="I608" i="20"/>
  <c r="I609" i="20"/>
  <c r="I610" i="20"/>
  <c r="I611" i="20"/>
  <c r="I612" i="20"/>
  <c r="I613" i="20"/>
  <c r="I614" i="20"/>
  <c r="I615" i="20"/>
  <c r="I616" i="20"/>
  <c r="I617" i="20"/>
  <c r="I618" i="20"/>
  <c r="I619" i="20"/>
  <c r="I620" i="20"/>
  <c r="I621" i="20"/>
  <c r="I622" i="20"/>
  <c r="I623" i="20"/>
  <c r="I624" i="20"/>
  <c r="I625" i="20"/>
  <c r="I626" i="20"/>
  <c r="I627" i="20"/>
  <c r="I628" i="20"/>
  <c r="I629" i="20"/>
  <c r="I630" i="20"/>
  <c r="I631" i="20"/>
  <c r="I632" i="20"/>
  <c r="I633" i="20"/>
  <c r="I634" i="20"/>
  <c r="I635" i="20"/>
  <c r="I636" i="20"/>
  <c r="I637" i="20"/>
  <c r="I638" i="20"/>
  <c r="I639" i="20"/>
  <c r="I640" i="20"/>
  <c r="I641" i="20"/>
  <c r="I642" i="20"/>
  <c r="I643" i="20"/>
  <c r="I644" i="20"/>
  <c r="I645" i="20"/>
  <c r="I646" i="20"/>
  <c r="I647" i="20"/>
  <c r="I648" i="20"/>
  <c r="I649" i="20"/>
  <c r="I650" i="20"/>
  <c r="I651" i="20"/>
  <c r="I652" i="20"/>
  <c r="I653" i="20"/>
  <c r="I654" i="20"/>
  <c r="I655" i="20"/>
  <c r="I656" i="20"/>
  <c r="I657" i="20"/>
  <c r="I658" i="20"/>
  <c r="I659" i="20"/>
  <c r="I660" i="20"/>
  <c r="I661" i="20"/>
  <c r="I662" i="20"/>
  <c r="I663" i="20"/>
  <c r="I664" i="20"/>
  <c r="I665" i="20"/>
  <c r="I666" i="20"/>
  <c r="I667" i="20"/>
  <c r="I668" i="20"/>
  <c r="I669" i="20"/>
  <c r="I670" i="20"/>
  <c r="I671" i="20"/>
  <c r="I672" i="20"/>
  <c r="I673" i="20"/>
  <c r="I674" i="20"/>
  <c r="I675" i="20"/>
  <c r="I676" i="20"/>
  <c r="I677" i="20"/>
  <c r="I678" i="20"/>
  <c r="I679" i="20"/>
  <c r="I680" i="20"/>
  <c r="I681" i="20"/>
  <c r="I682" i="20"/>
  <c r="I683" i="20"/>
  <c r="I684" i="20"/>
  <c r="I685" i="20"/>
  <c r="I686" i="20"/>
  <c r="I687" i="20"/>
  <c r="I688" i="20"/>
  <c r="I689" i="20"/>
  <c r="I690" i="20"/>
  <c r="I691" i="20"/>
  <c r="I692" i="20"/>
  <c r="I693" i="20"/>
  <c r="I694" i="20"/>
  <c r="I695" i="20"/>
  <c r="I696" i="20"/>
  <c r="I697" i="20"/>
  <c r="I698" i="20"/>
  <c r="I699" i="20"/>
  <c r="I700" i="20"/>
  <c r="I701" i="20"/>
  <c r="I702" i="20"/>
  <c r="I703" i="20"/>
  <c r="I704" i="20"/>
  <c r="I705" i="20"/>
  <c r="I706" i="20"/>
  <c r="I707" i="20"/>
  <c r="I708" i="20"/>
  <c r="I709" i="20"/>
  <c r="I710" i="20"/>
  <c r="I711" i="20"/>
  <c r="I712" i="20"/>
  <c r="I713" i="20"/>
  <c r="I714" i="20"/>
  <c r="I715" i="20"/>
  <c r="I716" i="20"/>
  <c r="I717" i="20"/>
  <c r="I718" i="20"/>
  <c r="I719" i="20"/>
  <c r="I720" i="20"/>
  <c r="I721" i="20"/>
  <c r="I722" i="20"/>
  <c r="I723" i="20"/>
  <c r="I724" i="20"/>
  <c r="I725" i="20"/>
  <c r="I726" i="20"/>
  <c r="I727" i="20"/>
  <c r="I728" i="20"/>
  <c r="I729" i="20"/>
  <c r="I730" i="20"/>
  <c r="I731" i="20"/>
  <c r="I732" i="20"/>
  <c r="I733" i="20"/>
  <c r="I734" i="20"/>
  <c r="I735" i="20"/>
  <c r="I736" i="20"/>
  <c r="I737" i="20"/>
  <c r="I738" i="20"/>
  <c r="I739" i="20"/>
  <c r="I740" i="20"/>
  <c r="I741" i="20"/>
  <c r="I742" i="20"/>
  <c r="I743" i="20"/>
  <c r="I744" i="20"/>
  <c r="I745" i="20"/>
  <c r="I746" i="20"/>
  <c r="I747" i="20"/>
  <c r="I748" i="20"/>
  <c r="I749" i="20"/>
  <c r="I750" i="20"/>
  <c r="I751" i="20"/>
  <c r="I752" i="20"/>
  <c r="I753" i="20"/>
  <c r="I754" i="20"/>
  <c r="I755" i="20"/>
  <c r="I756" i="20"/>
  <c r="I757" i="20"/>
  <c r="I758" i="20"/>
  <c r="I759" i="20"/>
  <c r="I760" i="20"/>
  <c r="I761" i="20"/>
  <c r="I762" i="20"/>
  <c r="I763" i="20"/>
  <c r="I764" i="20"/>
  <c r="I765" i="20"/>
  <c r="I766" i="20"/>
  <c r="I767" i="20"/>
  <c r="I768" i="20"/>
  <c r="I769" i="20"/>
  <c r="I770" i="20"/>
  <c r="I771" i="20"/>
  <c r="I772" i="20"/>
  <c r="I773" i="20"/>
  <c r="I774" i="20"/>
  <c r="I775" i="20"/>
  <c r="I776" i="20"/>
  <c r="I777" i="20"/>
  <c r="I778" i="20"/>
  <c r="I779" i="20"/>
  <c r="I780" i="20"/>
  <c r="I781" i="20"/>
  <c r="I782" i="20"/>
  <c r="I783" i="20"/>
  <c r="I784" i="20"/>
  <c r="I785" i="20"/>
  <c r="I786" i="20"/>
  <c r="I787" i="20"/>
  <c r="I788" i="20"/>
  <c r="I789" i="20"/>
  <c r="I790" i="20"/>
  <c r="I791" i="20"/>
  <c r="I792" i="20"/>
  <c r="I793" i="20"/>
  <c r="I794" i="20"/>
  <c r="I795" i="20"/>
  <c r="I796" i="20"/>
  <c r="I797" i="20"/>
  <c r="I798" i="20"/>
  <c r="I799" i="20"/>
  <c r="I800" i="20"/>
  <c r="I801" i="20"/>
  <c r="I802" i="20"/>
  <c r="I803" i="20"/>
  <c r="I804" i="20"/>
  <c r="I805" i="20"/>
  <c r="I806" i="20"/>
  <c r="I807" i="20"/>
  <c r="I808" i="20"/>
  <c r="I809" i="20"/>
  <c r="I810" i="20"/>
  <c r="I811" i="20"/>
  <c r="I812" i="20"/>
  <c r="I813" i="20"/>
  <c r="I814" i="20"/>
  <c r="I815" i="20"/>
  <c r="I816" i="20"/>
  <c r="I817" i="20"/>
  <c r="I818" i="20"/>
  <c r="I819" i="20"/>
  <c r="I820" i="20"/>
  <c r="I821" i="20"/>
  <c r="I822" i="20"/>
  <c r="I823" i="20"/>
  <c r="I824" i="20"/>
  <c r="I825" i="20"/>
  <c r="I826" i="20"/>
  <c r="I827" i="20"/>
  <c r="I828" i="20"/>
  <c r="I829" i="20"/>
  <c r="I830" i="20"/>
  <c r="I831" i="20"/>
  <c r="I832" i="20"/>
  <c r="I833" i="20"/>
  <c r="I834" i="20"/>
  <c r="I835" i="20"/>
  <c r="I836" i="20"/>
  <c r="I837" i="20"/>
  <c r="I838" i="20"/>
  <c r="I839" i="20"/>
  <c r="I840" i="20"/>
  <c r="I841" i="20"/>
  <c r="I842" i="20"/>
  <c r="I843" i="20"/>
  <c r="I844" i="20"/>
  <c r="I845" i="20"/>
  <c r="I846" i="20"/>
  <c r="I847" i="20"/>
  <c r="I848" i="20"/>
  <c r="I849" i="20"/>
  <c r="I850" i="20"/>
  <c r="I851" i="20"/>
  <c r="I852" i="20"/>
  <c r="I853" i="20"/>
  <c r="I854" i="20"/>
  <c r="I855" i="20"/>
  <c r="I856" i="20"/>
  <c r="I857" i="20"/>
  <c r="I858" i="20"/>
  <c r="I859" i="20"/>
  <c r="I860" i="20"/>
  <c r="I861" i="20"/>
  <c r="I862" i="20"/>
  <c r="I863" i="20"/>
  <c r="I864" i="20"/>
  <c r="I865" i="20"/>
  <c r="I866" i="20"/>
  <c r="I867" i="20"/>
  <c r="I868" i="20"/>
  <c r="I869" i="20"/>
  <c r="I870" i="20"/>
  <c r="I871" i="20"/>
  <c r="I872" i="20"/>
  <c r="I873" i="20"/>
  <c r="I874" i="20"/>
  <c r="I875" i="20"/>
  <c r="I876" i="20"/>
  <c r="I877" i="20"/>
  <c r="I878" i="20"/>
  <c r="I879" i="20"/>
  <c r="I880" i="20"/>
  <c r="I881" i="20"/>
  <c r="I882" i="20"/>
  <c r="I883" i="20"/>
  <c r="I884" i="20"/>
  <c r="I885" i="20"/>
  <c r="I886" i="20"/>
  <c r="I887" i="20"/>
  <c r="I888" i="20"/>
  <c r="I889" i="20"/>
  <c r="I890" i="20"/>
  <c r="I891" i="20"/>
  <c r="I892" i="20"/>
  <c r="I893" i="20"/>
  <c r="I894" i="20"/>
  <c r="I895" i="20"/>
  <c r="I896" i="20"/>
  <c r="I897" i="20"/>
  <c r="I898" i="20"/>
  <c r="I899" i="20"/>
  <c r="I900" i="20"/>
  <c r="I901" i="20"/>
  <c r="I902" i="20"/>
  <c r="I903" i="20"/>
  <c r="I904" i="20"/>
  <c r="I905" i="20"/>
  <c r="I906" i="20"/>
  <c r="I907" i="20"/>
  <c r="I908" i="20"/>
  <c r="I909" i="20"/>
  <c r="I910" i="20"/>
  <c r="I911" i="20"/>
  <c r="I912" i="20"/>
  <c r="I913" i="20"/>
  <c r="I914" i="20"/>
  <c r="I915" i="20"/>
  <c r="I916" i="20"/>
  <c r="I917" i="20"/>
  <c r="I918" i="20"/>
  <c r="I919" i="20"/>
  <c r="I920" i="20"/>
  <c r="I921" i="20"/>
  <c r="I922" i="20"/>
  <c r="I923" i="20"/>
  <c r="I924" i="20"/>
  <c r="I925" i="20"/>
  <c r="I926" i="20"/>
  <c r="I927" i="20"/>
  <c r="I928" i="20"/>
  <c r="I929" i="20"/>
  <c r="I930" i="20"/>
  <c r="I931" i="20"/>
  <c r="I932" i="20"/>
  <c r="I933" i="20"/>
  <c r="I934" i="20"/>
  <c r="I935" i="20"/>
  <c r="I936" i="20"/>
  <c r="I937" i="20"/>
  <c r="I938" i="20"/>
  <c r="I939" i="20"/>
  <c r="I940" i="20"/>
  <c r="I941" i="20"/>
  <c r="I942" i="20"/>
  <c r="I943" i="20"/>
  <c r="I944" i="20"/>
  <c r="I945" i="20"/>
  <c r="I946" i="20"/>
  <c r="I947" i="20"/>
  <c r="I948" i="20"/>
  <c r="I949" i="20"/>
  <c r="I950" i="20"/>
  <c r="I951" i="20"/>
  <c r="I952" i="20"/>
  <c r="I953" i="20"/>
  <c r="I954" i="20"/>
  <c r="I955" i="20"/>
  <c r="I956" i="20"/>
  <c r="I957" i="20"/>
  <c r="I958" i="20"/>
  <c r="I959" i="20"/>
  <c r="I960" i="20"/>
  <c r="I961" i="20"/>
  <c r="I962" i="20"/>
  <c r="I963" i="20"/>
  <c r="I964" i="20"/>
  <c r="I965" i="20"/>
  <c r="I966" i="20"/>
  <c r="I967" i="20"/>
  <c r="I968" i="20"/>
  <c r="I969" i="20"/>
  <c r="I970" i="20"/>
  <c r="I971" i="20"/>
  <c r="I972" i="20"/>
  <c r="I973" i="20"/>
  <c r="I974" i="20"/>
  <c r="I975" i="20"/>
  <c r="I976" i="20"/>
  <c r="I977" i="20"/>
  <c r="I978" i="20"/>
  <c r="I979" i="20"/>
  <c r="I980" i="20"/>
  <c r="I981" i="20"/>
  <c r="I982" i="20"/>
  <c r="I983" i="20"/>
  <c r="I984" i="20"/>
  <c r="I985" i="20"/>
  <c r="I986" i="20"/>
  <c r="I987" i="20"/>
  <c r="I988" i="20"/>
  <c r="I989" i="20"/>
  <c r="I990" i="20"/>
  <c r="I991" i="20"/>
  <c r="I992" i="20"/>
  <c r="I993" i="20"/>
  <c r="I994" i="20"/>
  <c r="I995" i="20"/>
  <c r="I996" i="20"/>
  <c r="I997" i="20"/>
  <c r="I998" i="20"/>
  <c r="I999" i="20"/>
  <c r="I1000" i="20"/>
  <c r="I1001" i="20"/>
  <c r="I4" i="20"/>
  <c r="AD1003" i="15" l="1"/>
  <c r="Z1003" i="18"/>
  <c r="I5" i="18"/>
  <c r="I6" i="18"/>
  <c r="I7" i="18"/>
  <c r="I8" i="18"/>
  <c r="I9" i="18"/>
  <c r="I10" i="18"/>
  <c r="I11" i="18"/>
  <c r="I12" i="18"/>
  <c r="I13" i="18"/>
  <c r="I14" i="18"/>
  <c r="I15" i="18"/>
  <c r="I16" i="18"/>
  <c r="I17" i="18"/>
  <c r="I18" i="18"/>
  <c r="I19" i="18"/>
  <c r="I20" i="18"/>
  <c r="I21" i="18"/>
  <c r="I22" i="18"/>
  <c r="I23" i="18"/>
  <c r="I24" i="18"/>
  <c r="I25" i="18"/>
  <c r="I26" i="18"/>
  <c r="I27" i="18"/>
  <c r="I28" i="18"/>
  <c r="I29" i="18"/>
  <c r="I30" i="18"/>
  <c r="I31" i="18"/>
  <c r="I32" i="18"/>
  <c r="I33" i="18"/>
  <c r="I34" i="18"/>
  <c r="I35" i="18"/>
  <c r="I36" i="18"/>
  <c r="I37" i="18"/>
  <c r="I38" i="18"/>
  <c r="I39" i="18"/>
  <c r="I40" i="18"/>
  <c r="I41" i="18"/>
  <c r="I42" i="18"/>
  <c r="I43" i="18"/>
  <c r="I44" i="18"/>
  <c r="I45" i="18"/>
  <c r="I46" i="18"/>
  <c r="I47" i="18"/>
  <c r="I48" i="18"/>
  <c r="I49" i="18"/>
  <c r="I50" i="18"/>
  <c r="I51" i="18"/>
  <c r="I52" i="18"/>
  <c r="I53" i="18"/>
  <c r="I54" i="18"/>
  <c r="I55" i="18"/>
  <c r="I56" i="18"/>
  <c r="I57" i="18"/>
  <c r="I58" i="18"/>
  <c r="I59" i="18"/>
  <c r="I60" i="18"/>
  <c r="I61" i="18"/>
  <c r="I62" i="18"/>
  <c r="I63" i="18"/>
  <c r="I64" i="18"/>
  <c r="I65" i="18"/>
  <c r="I66" i="18"/>
  <c r="I67" i="18"/>
  <c r="I68" i="18"/>
  <c r="I69" i="18"/>
  <c r="I70" i="18"/>
  <c r="I71" i="18"/>
  <c r="I72" i="18"/>
  <c r="I73" i="18"/>
  <c r="I74" i="18"/>
  <c r="I75" i="18"/>
  <c r="I76" i="18"/>
  <c r="I77" i="18"/>
  <c r="I78" i="18"/>
  <c r="I79" i="18"/>
  <c r="I80" i="18"/>
  <c r="I81" i="18"/>
  <c r="I82" i="18"/>
  <c r="I83" i="18"/>
  <c r="I84" i="18"/>
  <c r="I85" i="18"/>
  <c r="I86" i="18"/>
  <c r="I87" i="18"/>
  <c r="I88" i="18"/>
  <c r="I89" i="18"/>
  <c r="I90" i="18"/>
  <c r="I91" i="18"/>
  <c r="I92" i="18"/>
  <c r="I93" i="18"/>
  <c r="I94" i="18"/>
  <c r="I95" i="18"/>
  <c r="I96" i="18"/>
  <c r="I97" i="18"/>
  <c r="I98" i="18"/>
  <c r="I99" i="18"/>
  <c r="I100" i="18"/>
  <c r="I101" i="18"/>
  <c r="I102" i="18"/>
  <c r="I103" i="18"/>
  <c r="I104" i="18"/>
  <c r="I105" i="18"/>
  <c r="I106" i="18"/>
  <c r="I107" i="18"/>
  <c r="I108" i="18"/>
  <c r="I109" i="18"/>
  <c r="I110" i="18"/>
  <c r="I111" i="18"/>
  <c r="I112" i="18"/>
  <c r="I113" i="18"/>
  <c r="I114" i="18"/>
  <c r="I115" i="18"/>
  <c r="I116" i="18"/>
  <c r="I117" i="18"/>
  <c r="I118" i="18"/>
  <c r="I119" i="18"/>
  <c r="I120" i="18"/>
  <c r="I121" i="18"/>
  <c r="I122" i="18"/>
  <c r="I123" i="18"/>
  <c r="I124" i="18"/>
  <c r="I125" i="18"/>
  <c r="I126" i="18"/>
  <c r="I127" i="18"/>
  <c r="I128" i="18"/>
  <c r="I129" i="18"/>
  <c r="I130" i="18"/>
  <c r="I131" i="18"/>
  <c r="I132" i="18"/>
  <c r="I133" i="18"/>
  <c r="I134" i="18"/>
  <c r="I135" i="18"/>
  <c r="I136" i="18"/>
  <c r="I137" i="18"/>
  <c r="I138" i="18"/>
  <c r="I139" i="18"/>
  <c r="I140" i="18"/>
  <c r="I141" i="18"/>
  <c r="I142" i="18"/>
  <c r="I143" i="18"/>
  <c r="I144" i="18"/>
  <c r="I145" i="18"/>
  <c r="I146" i="18"/>
  <c r="I147" i="18"/>
  <c r="I148" i="18"/>
  <c r="I149" i="18"/>
  <c r="I150" i="18"/>
  <c r="I151" i="18"/>
  <c r="I152" i="18"/>
  <c r="I153" i="18"/>
  <c r="I154" i="18"/>
  <c r="I155" i="18"/>
  <c r="I156" i="18"/>
  <c r="I157" i="18"/>
  <c r="I158" i="18"/>
  <c r="I159" i="18"/>
  <c r="I160" i="18"/>
  <c r="I161" i="18"/>
  <c r="I162" i="18"/>
  <c r="I163" i="18"/>
  <c r="I164" i="18"/>
  <c r="I165" i="18"/>
  <c r="I166" i="18"/>
  <c r="I167" i="18"/>
  <c r="I168" i="18"/>
  <c r="I169" i="18"/>
  <c r="I170" i="18"/>
  <c r="I171" i="18"/>
  <c r="I172" i="18"/>
  <c r="I173" i="18"/>
  <c r="I174" i="18"/>
  <c r="I175" i="18"/>
  <c r="I176" i="18"/>
  <c r="I177" i="18"/>
  <c r="I178" i="18"/>
  <c r="I179" i="18"/>
  <c r="I180" i="18"/>
  <c r="I181" i="18"/>
  <c r="I182" i="18"/>
  <c r="I183" i="18"/>
  <c r="I184" i="18"/>
  <c r="I185" i="18"/>
  <c r="I186" i="18"/>
  <c r="I187" i="18"/>
  <c r="I188" i="18"/>
  <c r="I189" i="18"/>
  <c r="I190" i="18"/>
  <c r="I191" i="18"/>
  <c r="I192" i="18"/>
  <c r="I193" i="18"/>
  <c r="I194" i="18"/>
  <c r="I195" i="18"/>
  <c r="I196" i="18"/>
  <c r="I197" i="18"/>
  <c r="I198" i="18"/>
  <c r="I199" i="18"/>
  <c r="I200" i="18"/>
  <c r="I201" i="18"/>
  <c r="I202" i="18"/>
  <c r="I203" i="18"/>
  <c r="I204" i="18"/>
  <c r="I205" i="18"/>
  <c r="I206" i="18"/>
  <c r="I207" i="18"/>
  <c r="I208" i="18"/>
  <c r="I209" i="18"/>
  <c r="I210" i="18"/>
  <c r="I211" i="18"/>
  <c r="I212" i="18"/>
  <c r="I213" i="18"/>
  <c r="I214" i="18"/>
  <c r="I215" i="18"/>
  <c r="I216" i="18"/>
  <c r="I217" i="18"/>
  <c r="I218" i="18"/>
  <c r="I219" i="18"/>
  <c r="I220" i="18"/>
  <c r="I221" i="18"/>
  <c r="I222" i="18"/>
  <c r="I223" i="18"/>
  <c r="I224" i="18"/>
  <c r="I225" i="18"/>
  <c r="I226" i="18"/>
  <c r="I227" i="18"/>
  <c r="I228" i="18"/>
  <c r="I229" i="18"/>
  <c r="I230" i="18"/>
  <c r="I231" i="18"/>
  <c r="I232" i="18"/>
  <c r="I233" i="18"/>
  <c r="I234" i="18"/>
  <c r="I235" i="18"/>
  <c r="I236" i="18"/>
  <c r="I237" i="18"/>
  <c r="I238" i="18"/>
  <c r="I239" i="18"/>
  <c r="I240" i="18"/>
  <c r="I241" i="18"/>
  <c r="I242" i="18"/>
  <c r="I243" i="18"/>
  <c r="I244" i="18"/>
  <c r="I245" i="18"/>
  <c r="I246" i="18"/>
  <c r="I247" i="18"/>
  <c r="I248" i="18"/>
  <c r="I249" i="18"/>
  <c r="I250" i="18"/>
  <c r="I251" i="18"/>
  <c r="I252" i="18"/>
  <c r="I253" i="18"/>
  <c r="I254" i="18"/>
  <c r="I255" i="18"/>
  <c r="I256" i="18"/>
  <c r="I257" i="18"/>
  <c r="I258" i="18"/>
  <c r="I259" i="18"/>
  <c r="I260" i="18"/>
  <c r="I261" i="18"/>
  <c r="I262" i="18"/>
  <c r="I263" i="18"/>
  <c r="I264" i="18"/>
  <c r="I265" i="18"/>
  <c r="I266" i="18"/>
  <c r="I267" i="18"/>
  <c r="I268" i="18"/>
  <c r="I269" i="18"/>
  <c r="I270" i="18"/>
  <c r="I271" i="18"/>
  <c r="I272" i="18"/>
  <c r="I273" i="18"/>
  <c r="I274" i="18"/>
  <c r="I275" i="18"/>
  <c r="I276" i="18"/>
  <c r="I277" i="18"/>
  <c r="I278" i="18"/>
  <c r="I279" i="18"/>
  <c r="I280" i="18"/>
  <c r="I281" i="18"/>
  <c r="I282" i="18"/>
  <c r="I283" i="18"/>
  <c r="I284" i="18"/>
  <c r="I285" i="18"/>
  <c r="I286" i="18"/>
  <c r="I287" i="18"/>
  <c r="I288" i="18"/>
  <c r="I289" i="18"/>
  <c r="I290" i="18"/>
  <c r="I291" i="18"/>
  <c r="I292" i="18"/>
  <c r="I293" i="18"/>
  <c r="I294" i="18"/>
  <c r="I295" i="18"/>
  <c r="I296" i="18"/>
  <c r="I297" i="18"/>
  <c r="I298" i="18"/>
  <c r="I299" i="18"/>
  <c r="I300" i="18"/>
  <c r="I301" i="18"/>
  <c r="I302" i="18"/>
  <c r="I303" i="18"/>
  <c r="I304" i="18"/>
  <c r="I305" i="18"/>
  <c r="I306" i="18"/>
  <c r="I307" i="18"/>
  <c r="I308" i="18"/>
  <c r="I309" i="18"/>
  <c r="I310" i="18"/>
  <c r="I311" i="18"/>
  <c r="I312" i="18"/>
  <c r="I313" i="18"/>
  <c r="I314" i="18"/>
  <c r="I315" i="18"/>
  <c r="I316" i="18"/>
  <c r="I317" i="18"/>
  <c r="I318" i="18"/>
  <c r="I319" i="18"/>
  <c r="I320" i="18"/>
  <c r="I321" i="18"/>
  <c r="I322" i="18"/>
  <c r="I323" i="18"/>
  <c r="I324" i="18"/>
  <c r="I325" i="18"/>
  <c r="I326" i="18"/>
  <c r="I327" i="18"/>
  <c r="I328" i="18"/>
  <c r="I329" i="18"/>
  <c r="I330" i="18"/>
  <c r="I331" i="18"/>
  <c r="I332" i="18"/>
  <c r="I333" i="18"/>
  <c r="I334" i="18"/>
  <c r="I335" i="18"/>
  <c r="I336" i="18"/>
  <c r="I337" i="18"/>
  <c r="I338" i="18"/>
  <c r="I339" i="18"/>
  <c r="I340" i="18"/>
  <c r="I341" i="18"/>
  <c r="I342" i="18"/>
  <c r="I343" i="18"/>
  <c r="I344" i="18"/>
  <c r="I345" i="18"/>
  <c r="I346" i="18"/>
  <c r="I347" i="18"/>
  <c r="I348" i="18"/>
  <c r="I349" i="18"/>
  <c r="I350" i="18"/>
  <c r="I351" i="18"/>
  <c r="I352" i="18"/>
  <c r="I353" i="18"/>
  <c r="I354" i="18"/>
  <c r="I355" i="18"/>
  <c r="I356" i="18"/>
  <c r="I357" i="18"/>
  <c r="I358" i="18"/>
  <c r="I359" i="18"/>
  <c r="I360" i="18"/>
  <c r="I361" i="18"/>
  <c r="I362" i="18"/>
  <c r="I363" i="18"/>
  <c r="I364" i="18"/>
  <c r="I365" i="18"/>
  <c r="I366" i="18"/>
  <c r="I367" i="18"/>
  <c r="I368" i="18"/>
  <c r="I369" i="18"/>
  <c r="I370" i="18"/>
  <c r="I371" i="18"/>
  <c r="I372" i="18"/>
  <c r="I373" i="18"/>
  <c r="I374" i="18"/>
  <c r="I375" i="18"/>
  <c r="I376" i="18"/>
  <c r="I377" i="18"/>
  <c r="I378" i="18"/>
  <c r="I379" i="18"/>
  <c r="I380" i="18"/>
  <c r="I381" i="18"/>
  <c r="I382" i="18"/>
  <c r="I383" i="18"/>
  <c r="I384" i="18"/>
  <c r="I385" i="18"/>
  <c r="I386" i="18"/>
  <c r="I387" i="18"/>
  <c r="I388" i="18"/>
  <c r="I389" i="18"/>
  <c r="I390" i="18"/>
  <c r="I391" i="18"/>
  <c r="I392" i="18"/>
  <c r="I393" i="18"/>
  <c r="I394" i="18"/>
  <c r="I395" i="18"/>
  <c r="I396" i="18"/>
  <c r="I397" i="18"/>
  <c r="I398" i="18"/>
  <c r="I399" i="18"/>
  <c r="I400" i="18"/>
  <c r="I401" i="18"/>
  <c r="I402" i="18"/>
  <c r="I403" i="18"/>
  <c r="I404" i="18"/>
  <c r="I405" i="18"/>
  <c r="I406" i="18"/>
  <c r="I407" i="18"/>
  <c r="I408" i="18"/>
  <c r="I409" i="18"/>
  <c r="I410" i="18"/>
  <c r="I411" i="18"/>
  <c r="I412" i="18"/>
  <c r="I413" i="18"/>
  <c r="I414" i="18"/>
  <c r="I415" i="18"/>
  <c r="I416" i="18"/>
  <c r="I417" i="18"/>
  <c r="I418" i="18"/>
  <c r="I419" i="18"/>
  <c r="I420" i="18"/>
  <c r="I421" i="18"/>
  <c r="I422" i="18"/>
  <c r="I423" i="18"/>
  <c r="I424" i="18"/>
  <c r="I425" i="18"/>
  <c r="I426" i="18"/>
  <c r="I427" i="18"/>
  <c r="I428" i="18"/>
  <c r="I429" i="18"/>
  <c r="I430" i="18"/>
  <c r="I431" i="18"/>
  <c r="I432" i="18"/>
  <c r="I433" i="18"/>
  <c r="I434" i="18"/>
  <c r="I435" i="18"/>
  <c r="I436" i="18"/>
  <c r="I437" i="18"/>
  <c r="I438" i="18"/>
  <c r="I439" i="18"/>
  <c r="I440" i="18"/>
  <c r="I441" i="18"/>
  <c r="I442" i="18"/>
  <c r="I443" i="18"/>
  <c r="I444" i="18"/>
  <c r="I445" i="18"/>
  <c r="I446" i="18"/>
  <c r="I447" i="18"/>
  <c r="I448" i="18"/>
  <c r="I449" i="18"/>
  <c r="I450" i="18"/>
  <c r="I451" i="18"/>
  <c r="I452" i="18"/>
  <c r="I453" i="18"/>
  <c r="I454" i="18"/>
  <c r="I455" i="18"/>
  <c r="I456" i="18"/>
  <c r="I457" i="18"/>
  <c r="I458" i="18"/>
  <c r="I459" i="18"/>
  <c r="I460" i="18"/>
  <c r="I461" i="18"/>
  <c r="I462" i="18"/>
  <c r="I463" i="18"/>
  <c r="I464" i="18"/>
  <c r="I465" i="18"/>
  <c r="I466" i="18"/>
  <c r="I467" i="18"/>
  <c r="I468" i="18"/>
  <c r="I469" i="18"/>
  <c r="I470" i="18"/>
  <c r="I471" i="18"/>
  <c r="I472" i="18"/>
  <c r="I473" i="18"/>
  <c r="I474" i="18"/>
  <c r="I475" i="18"/>
  <c r="I476" i="18"/>
  <c r="I477" i="18"/>
  <c r="I478" i="18"/>
  <c r="I479" i="18"/>
  <c r="I480" i="18"/>
  <c r="I481" i="18"/>
  <c r="I482" i="18"/>
  <c r="I483" i="18"/>
  <c r="I484" i="18"/>
  <c r="I485" i="18"/>
  <c r="I486" i="18"/>
  <c r="I487" i="18"/>
  <c r="I488" i="18"/>
  <c r="I489" i="18"/>
  <c r="I490" i="18"/>
  <c r="I491" i="18"/>
  <c r="I492" i="18"/>
  <c r="I493" i="18"/>
  <c r="I494" i="18"/>
  <c r="I495" i="18"/>
  <c r="I496" i="18"/>
  <c r="I497" i="18"/>
  <c r="I498" i="18"/>
  <c r="I499" i="18"/>
  <c r="I500" i="18"/>
  <c r="I501" i="18"/>
  <c r="I502" i="18"/>
  <c r="I503" i="18"/>
  <c r="I504" i="18"/>
  <c r="I505" i="18"/>
  <c r="I506" i="18"/>
  <c r="I507" i="18"/>
  <c r="I508" i="18"/>
  <c r="I509" i="18"/>
  <c r="I510" i="18"/>
  <c r="I511" i="18"/>
  <c r="I512" i="18"/>
  <c r="I513" i="18"/>
  <c r="I514" i="18"/>
  <c r="I515" i="18"/>
  <c r="I516" i="18"/>
  <c r="I517" i="18"/>
  <c r="I518" i="18"/>
  <c r="I519" i="18"/>
  <c r="I520" i="18"/>
  <c r="I521" i="18"/>
  <c r="I522" i="18"/>
  <c r="I523" i="18"/>
  <c r="I524" i="18"/>
  <c r="I525" i="18"/>
  <c r="I526" i="18"/>
  <c r="I527" i="18"/>
  <c r="I528" i="18"/>
  <c r="I529" i="18"/>
  <c r="I530" i="18"/>
  <c r="I531" i="18"/>
  <c r="I532" i="18"/>
  <c r="I533" i="18"/>
  <c r="I534" i="18"/>
  <c r="I535" i="18"/>
  <c r="I536" i="18"/>
  <c r="I537" i="18"/>
  <c r="I538" i="18"/>
  <c r="I539" i="18"/>
  <c r="I540" i="18"/>
  <c r="I541" i="18"/>
  <c r="I542" i="18"/>
  <c r="I543" i="18"/>
  <c r="I544" i="18"/>
  <c r="I545" i="18"/>
  <c r="I546" i="18"/>
  <c r="I547" i="18"/>
  <c r="I548" i="18"/>
  <c r="I549" i="18"/>
  <c r="I550" i="18"/>
  <c r="I551" i="18"/>
  <c r="I552" i="18"/>
  <c r="I553" i="18"/>
  <c r="I554" i="18"/>
  <c r="I555" i="18"/>
  <c r="I556" i="18"/>
  <c r="I557" i="18"/>
  <c r="I558" i="18"/>
  <c r="I559" i="18"/>
  <c r="I560" i="18"/>
  <c r="I561" i="18"/>
  <c r="I562" i="18"/>
  <c r="I563" i="18"/>
  <c r="I564" i="18"/>
  <c r="I565" i="18"/>
  <c r="I566" i="18"/>
  <c r="I567" i="18"/>
  <c r="I568" i="18"/>
  <c r="I569" i="18"/>
  <c r="I570" i="18"/>
  <c r="I571" i="18"/>
  <c r="I572" i="18"/>
  <c r="I573" i="18"/>
  <c r="I574" i="18"/>
  <c r="I575" i="18"/>
  <c r="I576" i="18"/>
  <c r="I577" i="18"/>
  <c r="I578" i="18"/>
  <c r="I579" i="18"/>
  <c r="I580" i="18"/>
  <c r="I581" i="18"/>
  <c r="I582" i="18"/>
  <c r="I583" i="18"/>
  <c r="I584" i="18"/>
  <c r="I585" i="18"/>
  <c r="I586" i="18"/>
  <c r="I587" i="18"/>
  <c r="I588" i="18"/>
  <c r="I589" i="18"/>
  <c r="I590" i="18"/>
  <c r="I591" i="18"/>
  <c r="I592" i="18"/>
  <c r="I593" i="18"/>
  <c r="I594" i="18"/>
  <c r="I595" i="18"/>
  <c r="I596" i="18"/>
  <c r="I597" i="18"/>
  <c r="I598" i="18"/>
  <c r="I599" i="18"/>
  <c r="I600" i="18"/>
  <c r="I601" i="18"/>
  <c r="I602" i="18"/>
  <c r="I603" i="18"/>
  <c r="I604" i="18"/>
  <c r="I605" i="18"/>
  <c r="I606" i="18"/>
  <c r="I607" i="18"/>
  <c r="I608" i="18"/>
  <c r="I609" i="18"/>
  <c r="I610" i="18"/>
  <c r="I611" i="18"/>
  <c r="I612" i="18"/>
  <c r="I613" i="18"/>
  <c r="I614" i="18"/>
  <c r="I615" i="18"/>
  <c r="I616" i="18"/>
  <c r="I617" i="18"/>
  <c r="I618" i="18"/>
  <c r="I619" i="18"/>
  <c r="I620" i="18"/>
  <c r="I621" i="18"/>
  <c r="I622" i="18"/>
  <c r="I623" i="18"/>
  <c r="I624" i="18"/>
  <c r="I625" i="18"/>
  <c r="I626" i="18"/>
  <c r="I627" i="18"/>
  <c r="I628" i="18"/>
  <c r="I629" i="18"/>
  <c r="I630" i="18"/>
  <c r="I631" i="18"/>
  <c r="I632" i="18"/>
  <c r="I633" i="18"/>
  <c r="I634" i="18"/>
  <c r="I635" i="18"/>
  <c r="I636" i="18"/>
  <c r="I637" i="18"/>
  <c r="I638" i="18"/>
  <c r="I639" i="18"/>
  <c r="I640" i="18"/>
  <c r="I641" i="18"/>
  <c r="I642" i="18"/>
  <c r="I643" i="18"/>
  <c r="I644" i="18"/>
  <c r="I645" i="18"/>
  <c r="I646" i="18"/>
  <c r="I647" i="18"/>
  <c r="I648" i="18"/>
  <c r="I649" i="18"/>
  <c r="I650" i="18"/>
  <c r="I651" i="18"/>
  <c r="I652" i="18"/>
  <c r="I653" i="18"/>
  <c r="I654" i="18"/>
  <c r="I655" i="18"/>
  <c r="I656" i="18"/>
  <c r="I657" i="18"/>
  <c r="I658" i="18"/>
  <c r="I659" i="18"/>
  <c r="I660" i="18"/>
  <c r="I661" i="18"/>
  <c r="I662" i="18"/>
  <c r="I663" i="18"/>
  <c r="I664" i="18"/>
  <c r="I665" i="18"/>
  <c r="I666" i="18"/>
  <c r="I667" i="18"/>
  <c r="I668" i="18"/>
  <c r="I669" i="18"/>
  <c r="I670" i="18"/>
  <c r="I671" i="18"/>
  <c r="I672" i="18"/>
  <c r="I673" i="18"/>
  <c r="I674" i="18"/>
  <c r="I675" i="18"/>
  <c r="I676" i="18"/>
  <c r="I677" i="18"/>
  <c r="I678" i="18"/>
  <c r="I679" i="18"/>
  <c r="I680" i="18"/>
  <c r="I681" i="18"/>
  <c r="I682" i="18"/>
  <c r="I683" i="18"/>
  <c r="I684" i="18"/>
  <c r="I685" i="18"/>
  <c r="I686" i="18"/>
  <c r="I687" i="18"/>
  <c r="I688" i="18"/>
  <c r="I689" i="18"/>
  <c r="I690" i="18"/>
  <c r="I691" i="18"/>
  <c r="I692" i="18"/>
  <c r="I693" i="18"/>
  <c r="I694" i="18"/>
  <c r="I695" i="18"/>
  <c r="I696" i="18"/>
  <c r="I697" i="18"/>
  <c r="I698" i="18"/>
  <c r="I699" i="18"/>
  <c r="I700" i="18"/>
  <c r="I701" i="18"/>
  <c r="I702" i="18"/>
  <c r="I703" i="18"/>
  <c r="I704" i="18"/>
  <c r="I705" i="18"/>
  <c r="I706" i="18"/>
  <c r="I707" i="18"/>
  <c r="I708" i="18"/>
  <c r="I709" i="18"/>
  <c r="I710" i="18"/>
  <c r="I711" i="18"/>
  <c r="I712" i="18"/>
  <c r="I713" i="18"/>
  <c r="I714" i="18"/>
  <c r="I715" i="18"/>
  <c r="I716" i="18"/>
  <c r="I717" i="18"/>
  <c r="I718" i="18"/>
  <c r="I719" i="18"/>
  <c r="I720" i="18"/>
  <c r="I721" i="18"/>
  <c r="I722" i="18"/>
  <c r="I723" i="18"/>
  <c r="I724" i="18"/>
  <c r="I725" i="18"/>
  <c r="I726" i="18"/>
  <c r="I727" i="18"/>
  <c r="I728" i="18"/>
  <c r="I729" i="18"/>
  <c r="I730" i="18"/>
  <c r="I731" i="18"/>
  <c r="I732" i="18"/>
  <c r="I733" i="18"/>
  <c r="I734" i="18"/>
  <c r="I735" i="18"/>
  <c r="I736" i="18"/>
  <c r="I737" i="18"/>
  <c r="I738" i="18"/>
  <c r="I739" i="18"/>
  <c r="I740" i="18"/>
  <c r="I741" i="18"/>
  <c r="I742" i="18"/>
  <c r="I743" i="18"/>
  <c r="I744" i="18"/>
  <c r="I745" i="18"/>
  <c r="I746" i="18"/>
  <c r="I747" i="18"/>
  <c r="I748" i="18"/>
  <c r="I749" i="18"/>
  <c r="I750" i="18"/>
  <c r="I751" i="18"/>
  <c r="I752" i="18"/>
  <c r="I753" i="18"/>
  <c r="I754" i="18"/>
  <c r="I755" i="18"/>
  <c r="I756" i="18"/>
  <c r="I757" i="18"/>
  <c r="I758" i="18"/>
  <c r="I759" i="18"/>
  <c r="I760" i="18"/>
  <c r="I761" i="18"/>
  <c r="I762" i="18"/>
  <c r="I763" i="18"/>
  <c r="I764" i="18"/>
  <c r="I765" i="18"/>
  <c r="I766" i="18"/>
  <c r="I767" i="18"/>
  <c r="I768" i="18"/>
  <c r="I769" i="18"/>
  <c r="I770" i="18"/>
  <c r="I771" i="18"/>
  <c r="I772" i="18"/>
  <c r="I773" i="18"/>
  <c r="I774" i="18"/>
  <c r="I775" i="18"/>
  <c r="I776" i="18"/>
  <c r="I777" i="18"/>
  <c r="I778" i="18"/>
  <c r="I779" i="18"/>
  <c r="I780" i="18"/>
  <c r="I781" i="18"/>
  <c r="I782" i="18"/>
  <c r="I783" i="18"/>
  <c r="I784" i="18"/>
  <c r="I785" i="18"/>
  <c r="I786" i="18"/>
  <c r="I787" i="18"/>
  <c r="I788" i="18"/>
  <c r="I789" i="18"/>
  <c r="I790" i="18"/>
  <c r="I791" i="18"/>
  <c r="I792" i="18"/>
  <c r="I793" i="18"/>
  <c r="I794" i="18"/>
  <c r="I795" i="18"/>
  <c r="I796" i="18"/>
  <c r="I797" i="18"/>
  <c r="I798" i="18"/>
  <c r="I799" i="18"/>
  <c r="I800" i="18"/>
  <c r="I801" i="18"/>
  <c r="I802" i="18"/>
  <c r="I803" i="18"/>
  <c r="I804" i="18"/>
  <c r="I805" i="18"/>
  <c r="I806" i="18"/>
  <c r="I807" i="18"/>
  <c r="I808" i="18"/>
  <c r="I809" i="18"/>
  <c r="I810" i="18"/>
  <c r="I811" i="18"/>
  <c r="I812" i="18"/>
  <c r="I813" i="18"/>
  <c r="I814" i="18"/>
  <c r="I815" i="18"/>
  <c r="I816" i="18"/>
  <c r="I817" i="18"/>
  <c r="I818" i="18"/>
  <c r="I819" i="18"/>
  <c r="I820" i="18"/>
  <c r="I821" i="18"/>
  <c r="I822" i="18"/>
  <c r="I823" i="18"/>
  <c r="I824" i="18"/>
  <c r="I825" i="18"/>
  <c r="I826" i="18"/>
  <c r="I827" i="18"/>
  <c r="I828" i="18"/>
  <c r="I829" i="18"/>
  <c r="I830" i="18"/>
  <c r="I831" i="18"/>
  <c r="I832" i="18"/>
  <c r="I833" i="18"/>
  <c r="I834" i="18"/>
  <c r="I835" i="18"/>
  <c r="I836" i="18"/>
  <c r="I837" i="18"/>
  <c r="I838" i="18"/>
  <c r="I839" i="18"/>
  <c r="I840" i="18"/>
  <c r="I841" i="18"/>
  <c r="I842" i="18"/>
  <c r="I843" i="18"/>
  <c r="I844" i="18"/>
  <c r="I845" i="18"/>
  <c r="I846" i="18"/>
  <c r="I847" i="18"/>
  <c r="I848" i="18"/>
  <c r="I849" i="18"/>
  <c r="I850" i="18"/>
  <c r="I851" i="18"/>
  <c r="I852" i="18"/>
  <c r="I853" i="18"/>
  <c r="I854" i="18"/>
  <c r="I855" i="18"/>
  <c r="I856" i="18"/>
  <c r="I857" i="18"/>
  <c r="I858" i="18"/>
  <c r="I859" i="18"/>
  <c r="I860" i="18"/>
  <c r="I861" i="18"/>
  <c r="I862" i="18"/>
  <c r="I863" i="18"/>
  <c r="I864" i="18"/>
  <c r="I865" i="18"/>
  <c r="I866" i="18"/>
  <c r="I867" i="18"/>
  <c r="I868" i="18"/>
  <c r="I869" i="18"/>
  <c r="I870" i="18"/>
  <c r="I871" i="18"/>
  <c r="I872" i="18"/>
  <c r="I873" i="18"/>
  <c r="I874" i="18"/>
  <c r="I875" i="18"/>
  <c r="I876" i="18"/>
  <c r="I877" i="18"/>
  <c r="I878" i="18"/>
  <c r="I879" i="18"/>
  <c r="I880" i="18"/>
  <c r="I881" i="18"/>
  <c r="I882" i="18"/>
  <c r="I883" i="18"/>
  <c r="I884" i="18"/>
  <c r="I885" i="18"/>
  <c r="I886" i="18"/>
  <c r="I887" i="18"/>
  <c r="I888" i="18"/>
  <c r="I889" i="18"/>
  <c r="I890" i="18"/>
  <c r="I891" i="18"/>
  <c r="I892" i="18"/>
  <c r="I893" i="18"/>
  <c r="I894" i="18"/>
  <c r="I895" i="18"/>
  <c r="I896" i="18"/>
  <c r="I897" i="18"/>
  <c r="I898" i="18"/>
  <c r="I899" i="18"/>
  <c r="I900" i="18"/>
  <c r="I901" i="18"/>
  <c r="I902" i="18"/>
  <c r="I903" i="18"/>
  <c r="I904" i="18"/>
  <c r="I905" i="18"/>
  <c r="I906" i="18"/>
  <c r="I907" i="18"/>
  <c r="I908" i="18"/>
  <c r="I909" i="18"/>
  <c r="I910" i="18"/>
  <c r="I911" i="18"/>
  <c r="I912" i="18"/>
  <c r="I913" i="18"/>
  <c r="I914" i="18"/>
  <c r="I915" i="18"/>
  <c r="I916" i="18"/>
  <c r="I917" i="18"/>
  <c r="I918" i="18"/>
  <c r="I919" i="18"/>
  <c r="I920" i="18"/>
  <c r="I921" i="18"/>
  <c r="I922" i="18"/>
  <c r="I923" i="18"/>
  <c r="I924" i="18"/>
  <c r="I925" i="18"/>
  <c r="I926" i="18"/>
  <c r="I927" i="18"/>
  <c r="I928" i="18"/>
  <c r="I929" i="18"/>
  <c r="I930" i="18"/>
  <c r="I931" i="18"/>
  <c r="I932" i="18"/>
  <c r="I933" i="18"/>
  <c r="I934" i="18"/>
  <c r="I935" i="18"/>
  <c r="I936" i="18"/>
  <c r="I937" i="18"/>
  <c r="I938" i="18"/>
  <c r="I939" i="18"/>
  <c r="I940" i="18"/>
  <c r="I941" i="18"/>
  <c r="I942" i="18"/>
  <c r="I943" i="18"/>
  <c r="I944" i="18"/>
  <c r="I945" i="18"/>
  <c r="I946" i="18"/>
  <c r="I947" i="18"/>
  <c r="I948" i="18"/>
  <c r="I949" i="18"/>
  <c r="I950" i="18"/>
  <c r="I951" i="18"/>
  <c r="I952" i="18"/>
  <c r="I953" i="18"/>
  <c r="I954" i="18"/>
  <c r="I955" i="18"/>
  <c r="I956" i="18"/>
  <c r="I957" i="18"/>
  <c r="I958" i="18"/>
  <c r="I959" i="18"/>
  <c r="I960" i="18"/>
  <c r="I961" i="18"/>
  <c r="I962" i="18"/>
  <c r="I963" i="18"/>
  <c r="I964" i="18"/>
  <c r="I965" i="18"/>
  <c r="I966" i="18"/>
  <c r="I967" i="18"/>
  <c r="I968" i="18"/>
  <c r="I969" i="18"/>
  <c r="I970" i="18"/>
  <c r="I971" i="18"/>
  <c r="I972" i="18"/>
  <c r="I973" i="18"/>
  <c r="I974" i="18"/>
  <c r="I975" i="18"/>
  <c r="I976" i="18"/>
  <c r="I977" i="18"/>
  <c r="I978" i="18"/>
  <c r="I979" i="18"/>
  <c r="I980" i="18"/>
  <c r="I981" i="18"/>
  <c r="I982" i="18"/>
  <c r="I983" i="18"/>
  <c r="I984" i="18"/>
  <c r="I985" i="18"/>
  <c r="I986" i="18"/>
  <c r="I987" i="18"/>
  <c r="I988" i="18"/>
  <c r="I989" i="18"/>
  <c r="I990" i="18"/>
  <c r="I991" i="18"/>
  <c r="I992" i="18"/>
  <c r="I993" i="18"/>
  <c r="I994" i="18"/>
  <c r="I995" i="18"/>
  <c r="I996" i="18"/>
  <c r="I997" i="18"/>
  <c r="I998" i="18"/>
  <c r="I999" i="18"/>
  <c r="I1000" i="18"/>
  <c r="I1001" i="18"/>
  <c r="I4" i="18"/>
  <c r="J3" i="17"/>
  <c r="J4" i="17"/>
  <c r="J5" i="17"/>
  <c r="J6" i="17"/>
  <c r="J7" i="17"/>
  <c r="J8" i="17"/>
  <c r="J9" i="17"/>
  <c r="J10" i="17"/>
  <c r="J11" i="17"/>
  <c r="J12" i="17"/>
  <c r="J13" i="17"/>
  <c r="J14" i="17"/>
  <c r="J15" i="17"/>
  <c r="J16" i="17"/>
  <c r="J17" i="17"/>
  <c r="J18" i="17"/>
  <c r="J19" i="17"/>
  <c r="J20" i="17"/>
  <c r="J21" i="17"/>
  <c r="J22" i="17"/>
  <c r="J23" i="17"/>
  <c r="J24" i="17"/>
  <c r="J25" i="17"/>
  <c r="J26" i="17"/>
  <c r="J27" i="17"/>
  <c r="J28" i="17"/>
  <c r="J29" i="17"/>
  <c r="J30" i="17"/>
  <c r="J31" i="17"/>
  <c r="J32" i="17"/>
  <c r="J33" i="17"/>
  <c r="J34" i="17"/>
  <c r="J35" i="17"/>
  <c r="J36" i="17"/>
  <c r="J37" i="17"/>
  <c r="J38" i="17"/>
  <c r="J39" i="17"/>
  <c r="J40" i="17"/>
  <c r="J41" i="17"/>
  <c r="J42" i="17"/>
  <c r="J43" i="17"/>
  <c r="J44" i="17"/>
  <c r="J45" i="17"/>
  <c r="J46" i="17"/>
  <c r="J47" i="17"/>
  <c r="J48" i="17"/>
  <c r="J49" i="17"/>
  <c r="J50" i="17"/>
  <c r="J51" i="17"/>
  <c r="J52" i="17"/>
  <c r="J53" i="17"/>
  <c r="J54" i="17"/>
  <c r="J55" i="17"/>
  <c r="J56" i="17"/>
  <c r="J57" i="17"/>
  <c r="J58" i="17"/>
  <c r="J59" i="17"/>
  <c r="J60" i="17"/>
  <c r="J61" i="17"/>
  <c r="J62" i="17"/>
  <c r="J63" i="17"/>
  <c r="J64" i="17"/>
  <c r="J65" i="17"/>
  <c r="J66" i="17"/>
  <c r="J67" i="17"/>
  <c r="J68" i="17"/>
  <c r="J69" i="17"/>
  <c r="J70" i="17"/>
  <c r="J71" i="17"/>
  <c r="J72" i="17"/>
  <c r="J73" i="17"/>
  <c r="J74" i="17"/>
  <c r="J75" i="17"/>
  <c r="J76" i="17"/>
  <c r="J77" i="17"/>
  <c r="J78" i="17"/>
  <c r="J79" i="17"/>
  <c r="J80" i="17"/>
  <c r="J81" i="17"/>
  <c r="J82" i="17"/>
  <c r="J83" i="17"/>
  <c r="J84" i="17"/>
  <c r="J85" i="17"/>
  <c r="J86" i="17"/>
  <c r="J87" i="17"/>
  <c r="J88" i="17"/>
  <c r="J89" i="17"/>
  <c r="J90" i="17"/>
  <c r="J91" i="17"/>
  <c r="J92" i="17"/>
  <c r="J93" i="17"/>
  <c r="J94" i="17"/>
  <c r="J95" i="17"/>
  <c r="J96" i="17"/>
  <c r="J97" i="17"/>
  <c r="J98" i="17"/>
  <c r="J99" i="17"/>
  <c r="J100" i="17"/>
  <c r="J101" i="17"/>
  <c r="J102" i="17"/>
  <c r="J103" i="17"/>
  <c r="J104" i="17"/>
  <c r="J105" i="17"/>
  <c r="J106" i="17"/>
  <c r="J107" i="17"/>
  <c r="J108" i="17"/>
  <c r="J109" i="17"/>
  <c r="J110" i="17"/>
  <c r="J111" i="17"/>
  <c r="J112" i="17"/>
  <c r="J113" i="17"/>
  <c r="J114" i="17"/>
  <c r="J115" i="17"/>
  <c r="J116" i="17"/>
  <c r="J117" i="17"/>
  <c r="J118" i="17"/>
  <c r="J119" i="17"/>
  <c r="J120" i="17"/>
  <c r="J121" i="17"/>
  <c r="J122" i="17"/>
  <c r="J123" i="17"/>
  <c r="J124" i="17"/>
  <c r="J125" i="17"/>
  <c r="J126" i="17"/>
  <c r="J127" i="17"/>
  <c r="J128" i="17"/>
  <c r="J129" i="17"/>
  <c r="J130" i="17"/>
  <c r="J131" i="17"/>
  <c r="J132" i="17"/>
  <c r="J133" i="17"/>
  <c r="J134" i="17"/>
  <c r="J135" i="17"/>
  <c r="J136" i="17"/>
  <c r="J137" i="17"/>
  <c r="J138" i="17"/>
  <c r="J139" i="17"/>
  <c r="J140" i="17"/>
  <c r="J141" i="17"/>
  <c r="J142" i="17"/>
  <c r="J143" i="17"/>
  <c r="J144" i="17"/>
  <c r="J145" i="17"/>
  <c r="J146" i="17"/>
  <c r="J147" i="17"/>
  <c r="J148" i="17"/>
  <c r="J149" i="17"/>
  <c r="J150" i="17"/>
  <c r="J151" i="17"/>
  <c r="J152" i="17"/>
  <c r="J153" i="17"/>
  <c r="J154" i="17"/>
  <c r="J155" i="17"/>
  <c r="J156" i="17"/>
  <c r="J157" i="17"/>
  <c r="J158" i="17"/>
  <c r="J159" i="17"/>
  <c r="J160" i="17"/>
  <c r="J161" i="17"/>
  <c r="J162" i="17"/>
  <c r="J163" i="17"/>
  <c r="J164" i="17"/>
  <c r="J165" i="17"/>
  <c r="J166" i="17"/>
  <c r="J167" i="17"/>
  <c r="J168" i="17"/>
  <c r="J169" i="17"/>
  <c r="J170" i="17"/>
  <c r="J171" i="17"/>
  <c r="J172" i="17"/>
  <c r="J173" i="17"/>
  <c r="J174" i="17"/>
  <c r="J175" i="17"/>
  <c r="J176" i="17"/>
  <c r="J177" i="17"/>
  <c r="J178" i="17"/>
  <c r="J179" i="17"/>
  <c r="J180" i="17"/>
  <c r="J181" i="17"/>
  <c r="J182" i="17"/>
  <c r="J183" i="17"/>
  <c r="J184" i="17"/>
  <c r="J185" i="17"/>
  <c r="J186" i="17"/>
  <c r="J187" i="17"/>
  <c r="J188" i="17"/>
  <c r="J189" i="17"/>
  <c r="J190" i="17"/>
  <c r="J191" i="17"/>
  <c r="J192" i="17"/>
  <c r="J193" i="17"/>
  <c r="J194" i="17"/>
  <c r="J195" i="17"/>
  <c r="J196" i="17"/>
  <c r="J197" i="17"/>
  <c r="J198" i="17"/>
  <c r="J199" i="17"/>
  <c r="J200" i="17"/>
  <c r="J201" i="17"/>
  <c r="J202" i="17"/>
  <c r="J203" i="17"/>
  <c r="J204" i="17"/>
  <c r="J205" i="17"/>
  <c r="J206" i="17"/>
  <c r="J207" i="17"/>
  <c r="J208" i="17"/>
  <c r="J209" i="17"/>
  <c r="J210" i="17"/>
  <c r="J211" i="17"/>
  <c r="J212" i="17"/>
  <c r="J213" i="17"/>
  <c r="J214" i="17"/>
  <c r="J215" i="17"/>
  <c r="J216" i="17"/>
  <c r="J217" i="17"/>
  <c r="J218" i="17"/>
  <c r="J219" i="17"/>
  <c r="J220" i="17"/>
  <c r="J221" i="17"/>
  <c r="J222" i="17"/>
  <c r="J223" i="17"/>
  <c r="J224" i="17"/>
  <c r="J225" i="17"/>
  <c r="J226" i="17"/>
  <c r="J227" i="17"/>
  <c r="J228" i="17"/>
  <c r="J229" i="17"/>
  <c r="J230" i="17"/>
  <c r="J231" i="17"/>
  <c r="J232" i="17"/>
  <c r="J233" i="17"/>
  <c r="J234" i="17"/>
  <c r="J235" i="17"/>
  <c r="J236" i="17"/>
  <c r="J237" i="17"/>
  <c r="J238" i="17"/>
  <c r="J239" i="17"/>
  <c r="J240" i="17"/>
  <c r="J241" i="17"/>
  <c r="J242" i="17"/>
  <c r="J243" i="17"/>
  <c r="J244" i="17"/>
  <c r="J245" i="17"/>
  <c r="J246" i="17"/>
  <c r="J247" i="17"/>
  <c r="J248" i="17"/>
  <c r="J249" i="17"/>
  <c r="J250" i="17"/>
  <c r="J251" i="17"/>
  <c r="J252" i="17"/>
  <c r="J253" i="17"/>
  <c r="J254" i="17"/>
  <c r="J255" i="17"/>
  <c r="J256" i="17"/>
  <c r="J257" i="17"/>
  <c r="J258" i="17"/>
  <c r="J259" i="17"/>
  <c r="J260" i="17"/>
  <c r="J261" i="17"/>
  <c r="J262" i="17"/>
  <c r="J263" i="17"/>
  <c r="J264" i="17"/>
  <c r="J265" i="17"/>
  <c r="J266" i="17"/>
  <c r="J267" i="17"/>
  <c r="J268" i="17"/>
  <c r="J269" i="17"/>
  <c r="J270" i="17"/>
  <c r="J271" i="17"/>
  <c r="J272" i="17"/>
  <c r="J273" i="17"/>
  <c r="J274" i="17"/>
  <c r="J275" i="17"/>
  <c r="J276" i="17"/>
  <c r="J277" i="17"/>
  <c r="J278" i="17"/>
  <c r="J279" i="17"/>
  <c r="J280" i="17"/>
  <c r="J281" i="17"/>
  <c r="J282" i="17"/>
  <c r="J283" i="17"/>
  <c r="J284" i="17"/>
  <c r="J285" i="17"/>
  <c r="J286" i="17"/>
  <c r="J287" i="17"/>
  <c r="J288" i="17"/>
  <c r="J289" i="17"/>
  <c r="J290" i="17"/>
  <c r="J291" i="17"/>
  <c r="J292" i="17"/>
  <c r="J293" i="17"/>
  <c r="J294" i="17"/>
  <c r="J295" i="17"/>
  <c r="J296" i="17"/>
  <c r="J297" i="17"/>
  <c r="J298" i="17"/>
  <c r="J299" i="17"/>
  <c r="J300" i="17"/>
  <c r="J301" i="17"/>
  <c r="J302" i="17"/>
  <c r="J303" i="17"/>
  <c r="J304" i="17"/>
  <c r="J305" i="17"/>
  <c r="J306" i="17"/>
  <c r="J307" i="17"/>
  <c r="J308" i="17"/>
  <c r="J309" i="17"/>
  <c r="J310" i="17"/>
  <c r="J311" i="17"/>
  <c r="J312" i="17"/>
  <c r="J313" i="17"/>
  <c r="J314" i="17"/>
  <c r="J315" i="17"/>
  <c r="J316" i="17"/>
  <c r="J317" i="17"/>
  <c r="J318" i="17"/>
  <c r="J319" i="17"/>
  <c r="J320" i="17"/>
  <c r="J321" i="17"/>
  <c r="J322" i="17"/>
  <c r="J323" i="17"/>
  <c r="J324" i="17"/>
  <c r="J325" i="17"/>
  <c r="J326" i="17"/>
  <c r="J327" i="17"/>
  <c r="J328" i="17"/>
  <c r="J329" i="17"/>
  <c r="J330" i="17"/>
  <c r="J331" i="17"/>
  <c r="J332" i="17"/>
  <c r="J333" i="17"/>
  <c r="J2" i="17"/>
  <c r="AA1003" i="20"/>
  <c r="I1003" i="20"/>
  <c r="G3" i="16"/>
  <c r="G4" i="16"/>
  <c r="G5" i="16"/>
  <c r="G6" i="16"/>
  <c r="G7" i="16"/>
  <c r="G8" i="16"/>
  <c r="G9" i="16"/>
  <c r="G10" i="16"/>
  <c r="G11" i="16"/>
  <c r="G12" i="16"/>
  <c r="G13" i="16"/>
  <c r="G14" i="16"/>
  <c r="G15" i="16"/>
  <c r="G16" i="16"/>
  <c r="G17" i="16"/>
  <c r="G18" i="16"/>
  <c r="G19" i="16"/>
  <c r="G20" i="16"/>
  <c r="G21" i="16"/>
  <c r="G22" i="16"/>
  <c r="G23" i="16"/>
  <c r="G24" i="16"/>
  <c r="G25" i="16"/>
  <c r="G26" i="16"/>
  <c r="G27" i="16"/>
  <c r="G28" i="16"/>
  <c r="G29" i="16"/>
  <c r="G30" i="16"/>
  <c r="G31" i="16"/>
  <c r="G32" i="16"/>
  <c r="G33" i="16"/>
  <c r="G34" i="16"/>
  <c r="G35" i="16"/>
  <c r="G36" i="16"/>
  <c r="G37" i="16"/>
  <c r="G38" i="16"/>
  <c r="G39" i="16"/>
  <c r="G40" i="16"/>
  <c r="G41" i="16"/>
  <c r="G42" i="16"/>
  <c r="G43" i="16"/>
  <c r="G44" i="16"/>
  <c r="G45" i="16"/>
  <c r="G46" i="16"/>
  <c r="G47" i="16"/>
  <c r="G48" i="16"/>
  <c r="G49" i="16"/>
  <c r="G50" i="16"/>
  <c r="G51" i="16"/>
  <c r="G52" i="16"/>
  <c r="G53" i="16"/>
  <c r="G54" i="16"/>
  <c r="G55" i="16"/>
  <c r="G56" i="16"/>
  <c r="G57" i="16"/>
  <c r="G58" i="16"/>
  <c r="G59" i="16"/>
  <c r="G60" i="16"/>
  <c r="G61" i="16"/>
  <c r="G62" i="16"/>
  <c r="G63" i="16"/>
  <c r="G64" i="16"/>
  <c r="G65" i="16"/>
  <c r="G66" i="16"/>
  <c r="G67" i="16"/>
  <c r="G68" i="16"/>
  <c r="G69" i="16"/>
  <c r="G70" i="16"/>
  <c r="G71" i="16"/>
  <c r="G72" i="16"/>
  <c r="G73" i="16"/>
  <c r="G74" i="16"/>
  <c r="G75" i="16"/>
  <c r="G76" i="16"/>
  <c r="G77" i="16"/>
  <c r="G78" i="16"/>
  <c r="G79" i="16"/>
  <c r="G80" i="16"/>
  <c r="G81" i="16"/>
  <c r="G82" i="16"/>
  <c r="G83" i="16"/>
  <c r="G84" i="16"/>
  <c r="G85" i="16"/>
  <c r="G86" i="16"/>
  <c r="G87" i="16"/>
  <c r="G88" i="16"/>
  <c r="G89" i="16"/>
  <c r="G90" i="16"/>
  <c r="G91" i="16"/>
  <c r="G92" i="16"/>
  <c r="G93" i="16"/>
  <c r="G94" i="16"/>
  <c r="G95" i="16"/>
  <c r="G96" i="16"/>
  <c r="G97" i="16"/>
  <c r="G98" i="16"/>
  <c r="G99" i="16"/>
  <c r="G100" i="16"/>
  <c r="G101" i="16"/>
  <c r="G102" i="16"/>
  <c r="G103" i="16"/>
  <c r="G104" i="16"/>
  <c r="G105" i="16"/>
  <c r="G106" i="16"/>
  <c r="G107" i="16"/>
  <c r="G108" i="16"/>
  <c r="G109" i="16"/>
  <c r="G110" i="16"/>
  <c r="G111" i="16"/>
  <c r="G112" i="16"/>
  <c r="G113" i="16"/>
  <c r="G114" i="16"/>
  <c r="G115" i="16"/>
  <c r="G116" i="16"/>
  <c r="G117" i="16"/>
  <c r="G118" i="16"/>
  <c r="G119" i="16"/>
  <c r="G120" i="16"/>
  <c r="G121" i="16"/>
  <c r="G122" i="16"/>
  <c r="G123" i="16"/>
  <c r="G124" i="16"/>
  <c r="G125" i="16"/>
  <c r="G126" i="16"/>
  <c r="G127" i="16"/>
  <c r="G128" i="16"/>
  <c r="G129" i="16"/>
  <c r="G130" i="16"/>
  <c r="G131" i="16"/>
  <c r="G132" i="16"/>
  <c r="G133" i="16"/>
  <c r="G134" i="16"/>
  <c r="G135" i="16"/>
  <c r="G136" i="16"/>
  <c r="G137" i="16"/>
  <c r="G138" i="16"/>
  <c r="G139" i="16"/>
  <c r="G140" i="16"/>
  <c r="G141" i="16"/>
  <c r="G142" i="16"/>
  <c r="G143" i="16"/>
  <c r="G144" i="16"/>
  <c r="G145" i="16"/>
  <c r="G146" i="16"/>
  <c r="G147" i="16"/>
  <c r="G148" i="16"/>
  <c r="G149" i="16"/>
  <c r="G150" i="16"/>
  <c r="G151" i="16"/>
  <c r="G152" i="16"/>
  <c r="G153" i="16"/>
  <c r="G154" i="16"/>
  <c r="G155" i="16"/>
  <c r="G156" i="16"/>
  <c r="G157" i="16"/>
  <c r="G158" i="16"/>
  <c r="G159" i="16"/>
  <c r="G160" i="16"/>
  <c r="G161" i="16"/>
  <c r="G162" i="16"/>
  <c r="G163" i="16"/>
  <c r="G164" i="16"/>
  <c r="G165" i="16"/>
  <c r="G166" i="16"/>
  <c r="G167" i="16"/>
  <c r="G168" i="16"/>
  <c r="G169" i="16"/>
  <c r="G170" i="16"/>
  <c r="G171" i="16"/>
  <c r="G172" i="16"/>
  <c r="G173" i="16"/>
  <c r="G174" i="16"/>
  <c r="G175" i="16"/>
  <c r="G176" i="16"/>
  <c r="G177" i="16"/>
  <c r="G178" i="16"/>
  <c r="G179" i="16"/>
  <c r="G180" i="16"/>
  <c r="G181" i="16"/>
  <c r="G182" i="16"/>
  <c r="G183" i="16"/>
  <c r="G184" i="16"/>
  <c r="G185" i="16"/>
  <c r="G186" i="16"/>
  <c r="G187" i="16"/>
  <c r="G188" i="16"/>
  <c r="G189" i="16"/>
  <c r="G190" i="16"/>
  <c r="G191" i="16"/>
  <c r="G192" i="16"/>
  <c r="G193" i="16"/>
  <c r="G194" i="16"/>
  <c r="G195" i="16"/>
  <c r="G196" i="16"/>
  <c r="G197" i="16"/>
  <c r="G198" i="16"/>
  <c r="G199" i="16"/>
  <c r="G200" i="16"/>
  <c r="G201" i="16"/>
  <c r="G202" i="16"/>
  <c r="G203" i="16"/>
  <c r="G204" i="16"/>
  <c r="G205" i="16"/>
  <c r="G206" i="16"/>
  <c r="G207" i="16"/>
  <c r="G208" i="16"/>
  <c r="G209" i="16"/>
  <c r="G210" i="16"/>
  <c r="G211" i="16"/>
  <c r="G212" i="16"/>
  <c r="G213" i="16"/>
  <c r="G214" i="16"/>
  <c r="G215" i="16"/>
  <c r="G216" i="16"/>
  <c r="G217" i="16"/>
  <c r="G218" i="16"/>
  <c r="G219" i="16"/>
  <c r="G220" i="16"/>
  <c r="G221" i="16"/>
  <c r="G222" i="16"/>
  <c r="G223" i="16"/>
  <c r="G224" i="16"/>
  <c r="G225" i="16"/>
  <c r="G226" i="16"/>
  <c r="G227" i="16"/>
  <c r="G228" i="16"/>
  <c r="G229" i="16"/>
  <c r="G230" i="16"/>
  <c r="G231" i="16"/>
  <c r="G232" i="16"/>
  <c r="G233" i="16"/>
  <c r="G234" i="16"/>
  <c r="G235" i="16"/>
  <c r="G236" i="16"/>
  <c r="G237" i="16"/>
  <c r="G238" i="16"/>
  <c r="G239" i="16"/>
  <c r="G240" i="16"/>
  <c r="G241" i="16"/>
  <c r="G242" i="16"/>
  <c r="G243" i="16"/>
  <c r="G244" i="16"/>
  <c r="G245" i="16"/>
  <c r="G246" i="16"/>
  <c r="G247" i="16"/>
  <c r="G248" i="16"/>
  <c r="G249" i="16"/>
  <c r="G250" i="16"/>
  <c r="G251" i="16"/>
  <c r="G252" i="16"/>
  <c r="G253" i="16"/>
  <c r="G254" i="16"/>
  <c r="G255" i="16"/>
  <c r="G256" i="16"/>
  <c r="G257" i="16"/>
  <c r="G258" i="16"/>
  <c r="G259" i="16"/>
  <c r="G260" i="16"/>
  <c r="G261" i="16"/>
  <c r="G262" i="16"/>
  <c r="G263" i="16"/>
  <c r="G264" i="16"/>
  <c r="G265" i="16"/>
  <c r="G266" i="16"/>
  <c r="G267" i="16"/>
  <c r="G268" i="16"/>
  <c r="G269" i="16"/>
  <c r="G270" i="16"/>
  <c r="G271" i="16"/>
  <c r="G272" i="16"/>
  <c r="G273" i="16"/>
  <c r="G274" i="16"/>
  <c r="G275" i="16"/>
  <c r="G276" i="16"/>
  <c r="G277" i="16"/>
  <c r="G278" i="16"/>
  <c r="G279" i="16"/>
  <c r="G280" i="16"/>
  <c r="G281" i="16"/>
  <c r="G282" i="16"/>
  <c r="G283" i="16"/>
  <c r="G284" i="16"/>
  <c r="G285" i="16"/>
  <c r="G286" i="16"/>
  <c r="G287" i="16"/>
  <c r="G288" i="16"/>
  <c r="G289" i="16"/>
  <c r="G290" i="16"/>
  <c r="G291" i="16"/>
  <c r="G292" i="16"/>
  <c r="G293" i="16"/>
  <c r="G294" i="16"/>
  <c r="G295" i="16"/>
  <c r="G296" i="16"/>
  <c r="G297" i="16"/>
  <c r="G298" i="16"/>
  <c r="G299" i="16"/>
  <c r="G300" i="16"/>
  <c r="G301" i="16"/>
  <c r="G302" i="16"/>
  <c r="G303" i="16"/>
  <c r="G304" i="16"/>
  <c r="G305" i="16"/>
  <c r="G306" i="16"/>
  <c r="G307" i="16"/>
  <c r="G308" i="16"/>
  <c r="G309" i="16"/>
  <c r="G310" i="16"/>
  <c r="G311" i="16"/>
  <c r="G312" i="16"/>
  <c r="G313" i="16"/>
  <c r="G314" i="16"/>
  <c r="G315" i="16"/>
  <c r="G316" i="16"/>
  <c r="G317" i="16"/>
  <c r="G318" i="16"/>
  <c r="G319" i="16"/>
  <c r="G320" i="16"/>
  <c r="G321" i="16"/>
  <c r="G322" i="16"/>
  <c r="G323" i="16"/>
  <c r="G324" i="16"/>
  <c r="G325" i="16"/>
  <c r="G326" i="16"/>
  <c r="G327" i="16"/>
  <c r="G328" i="16"/>
  <c r="G329" i="16"/>
  <c r="G330" i="16"/>
  <c r="G331" i="16"/>
  <c r="G332" i="16"/>
  <c r="G333" i="16"/>
  <c r="G334" i="16"/>
  <c r="G335" i="16"/>
  <c r="G336" i="16"/>
  <c r="G337" i="16"/>
  <c r="G338" i="16"/>
  <c r="G339" i="16"/>
  <c r="G340" i="16"/>
  <c r="G341" i="16"/>
  <c r="G342" i="16"/>
  <c r="G343" i="16"/>
  <c r="G344" i="16"/>
  <c r="G345" i="16"/>
  <c r="G346" i="16"/>
  <c r="G347" i="16"/>
  <c r="G348" i="16"/>
  <c r="G349" i="16"/>
  <c r="G350" i="16"/>
  <c r="G351" i="16"/>
  <c r="G352" i="16"/>
  <c r="G353" i="16"/>
  <c r="G354" i="16"/>
  <c r="G355" i="16"/>
  <c r="G356" i="16"/>
  <c r="G357" i="16"/>
  <c r="G358" i="16"/>
  <c r="G359" i="16"/>
  <c r="G360" i="16"/>
  <c r="G361" i="16"/>
  <c r="G362" i="16"/>
  <c r="G363" i="16"/>
  <c r="G364" i="16"/>
  <c r="G365" i="16"/>
  <c r="G366" i="16"/>
  <c r="G367" i="16"/>
  <c r="G368" i="16"/>
  <c r="G369" i="16"/>
  <c r="G370" i="16"/>
  <c r="G371" i="16"/>
  <c r="G372" i="16"/>
  <c r="G373" i="16"/>
  <c r="G374" i="16"/>
  <c r="G375" i="16"/>
  <c r="G376" i="16"/>
  <c r="G377" i="16"/>
  <c r="G378" i="16"/>
  <c r="G379" i="16"/>
  <c r="G380" i="16"/>
  <c r="G381" i="16"/>
  <c r="G382" i="16"/>
  <c r="G383" i="16"/>
  <c r="G384" i="16"/>
  <c r="G385" i="16"/>
  <c r="G386" i="16"/>
  <c r="G387" i="16"/>
  <c r="G388" i="16"/>
  <c r="G389" i="16"/>
  <c r="G390" i="16"/>
  <c r="G391" i="16"/>
  <c r="G392" i="16"/>
  <c r="G393" i="16"/>
  <c r="G394" i="16"/>
  <c r="G395" i="16"/>
  <c r="G396" i="16"/>
  <c r="G397" i="16"/>
  <c r="G398" i="16"/>
  <c r="G399" i="16"/>
  <c r="G400" i="16"/>
  <c r="G401" i="16"/>
  <c r="G402" i="16"/>
  <c r="G403" i="16"/>
  <c r="G404" i="16"/>
  <c r="G405" i="16"/>
  <c r="G406" i="16"/>
  <c r="G407" i="16"/>
  <c r="G408" i="16"/>
  <c r="G409" i="16"/>
  <c r="G410" i="16"/>
  <c r="G411" i="16"/>
  <c r="G412" i="16"/>
  <c r="G413" i="16"/>
  <c r="G414" i="16"/>
  <c r="G415" i="16"/>
  <c r="G416" i="16"/>
  <c r="G417" i="16"/>
  <c r="G418" i="16"/>
  <c r="G419" i="16"/>
  <c r="G420" i="16"/>
  <c r="G421" i="16"/>
  <c r="G422" i="16"/>
  <c r="G423" i="16"/>
  <c r="G424" i="16"/>
  <c r="G425" i="16"/>
  <c r="G426" i="16"/>
  <c r="G427" i="16"/>
  <c r="G428" i="16"/>
  <c r="G429" i="16"/>
  <c r="G430" i="16"/>
  <c r="G431" i="16"/>
  <c r="G432" i="16"/>
  <c r="G433" i="16"/>
  <c r="G434" i="16"/>
  <c r="G435" i="16"/>
  <c r="G436" i="16"/>
  <c r="G437" i="16"/>
  <c r="G438" i="16"/>
  <c r="G439" i="16"/>
  <c r="G440" i="16"/>
  <c r="G441" i="16"/>
  <c r="G442" i="16"/>
  <c r="G443" i="16"/>
  <c r="G444" i="16"/>
  <c r="G445" i="16"/>
  <c r="G446" i="16"/>
  <c r="G447" i="16"/>
  <c r="G448" i="16"/>
  <c r="G449" i="16"/>
  <c r="G450" i="16"/>
  <c r="G451" i="16"/>
  <c r="G452" i="16"/>
  <c r="G453" i="16"/>
  <c r="G454" i="16"/>
  <c r="G455" i="16"/>
  <c r="G456" i="16"/>
  <c r="G457" i="16"/>
  <c r="G458" i="16"/>
  <c r="G459" i="16"/>
  <c r="G460" i="16"/>
  <c r="G461" i="16"/>
  <c r="G462" i="16"/>
  <c r="G463" i="16"/>
  <c r="G464" i="16"/>
  <c r="G465" i="16"/>
  <c r="G466" i="16"/>
  <c r="G467" i="16"/>
  <c r="G468" i="16"/>
  <c r="G469" i="16"/>
  <c r="G470" i="16"/>
  <c r="G471" i="16"/>
  <c r="G472" i="16"/>
  <c r="G473" i="16"/>
  <c r="G474" i="16"/>
  <c r="G475" i="16"/>
  <c r="G476" i="16"/>
  <c r="G477" i="16"/>
  <c r="G478" i="16"/>
  <c r="G479" i="16"/>
  <c r="G480" i="16"/>
  <c r="G481" i="16"/>
  <c r="G482" i="16"/>
  <c r="G483" i="16"/>
  <c r="G484" i="16"/>
  <c r="G485" i="16"/>
  <c r="G486" i="16"/>
  <c r="G487" i="16"/>
  <c r="G488" i="16"/>
  <c r="G489" i="16"/>
  <c r="G490" i="16"/>
  <c r="G491" i="16"/>
  <c r="G492" i="16"/>
  <c r="G493" i="16"/>
  <c r="G494" i="16"/>
  <c r="G495" i="16"/>
  <c r="G496" i="16"/>
  <c r="G497" i="16"/>
  <c r="G498" i="16"/>
  <c r="G499" i="16"/>
  <c r="G500" i="16"/>
  <c r="G2" i="16"/>
  <c r="J3" i="16"/>
  <c r="J4" i="16"/>
  <c r="J5" i="16"/>
  <c r="J6" i="16"/>
  <c r="J7" i="16"/>
  <c r="J8" i="16"/>
  <c r="J9" i="16"/>
  <c r="J10" i="16"/>
  <c r="J11" i="16"/>
  <c r="J12" i="16"/>
  <c r="J13" i="16"/>
  <c r="J14" i="16"/>
  <c r="J15" i="16"/>
  <c r="J16" i="16"/>
  <c r="J17" i="16"/>
  <c r="J18" i="16"/>
  <c r="J19" i="16"/>
  <c r="J20" i="16"/>
  <c r="J21" i="16"/>
  <c r="J22" i="16"/>
  <c r="J23" i="16"/>
  <c r="J24" i="16"/>
  <c r="J25" i="16"/>
  <c r="J26" i="16"/>
  <c r="J27" i="16"/>
  <c r="J28" i="16"/>
  <c r="J29" i="16"/>
  <c r="J30" i="16"/>
  <c r="J31" i="16"/>
  <c r="J32" i="16"/>
  <c r="J33" i="16"/>
  <c r="J34" i="16"/>
  <c r="J35" i="16"/>
  <c r="J36" i="16"/>
  <c r="J37" i="16"/>
  <c r="J38" i="16"/>
  <c r="J39" i="16"/>
  <c r="J40" i="16"/>
  <c r="J41" i="16"/>
  <c r="J42" i="16"/>
  <c r="J43" i="16"/>
  <c r="J44" i="16"/>
  <c r="J45" i="16"/>
  <c r="J46" i="16"/>
  <c r="J47" i="16"/>
  <c r="J48" i="16"/>
  <c r="J49" i="16"/>
  <c r="J50" i="16"/>
  <c r="J51" i="16"/>
  <c r="J52" i="16"/>
  <c r="J53" i="16"/>
  <c r="J54" i="16"/>
  <c r="J55" i="16"/>
  <c r="J56" i="16"/>
  <c r="J57" i="16"/>
  <c r="J58" i="16"/>
  <c r="J59" i="16"/>
  <c r="J60" i="16"/>
  <c r="J61" i="16"/>
  <c r="J62" i="16"/>
  <c r="J63" i="16"/>
  <c r="J64" i="16"/>
  <c r="J65" i="16"/>
  <c r="J66" i="16"/>
  <c r="J67" i="16"/>
  <c r="J68" i="16"/>
  <c r="J69" i="16"/>
  <c r="J70" i="16"/>
  <c r="J71" i="16"/>
  <c r="J72" i="16"/>
  <c r="J73" i="16"/>
  <c r="J74" i="16"/>
  <c r="J75" i="16"/>
  <c r="J76" i="16"/>
  <c r="J77" i="16"/>
  <c r="J78" i="16"/>
  <c r="J79" i="16"/>
  <c r="J80" i="16"/>
  <c r="J81" i="16"/>
  <c r="J82" i="16"/>
  <c r="J83" i="16"/>
  <c r="J84" i="16"/>
  <c r="J85" i="16"/>
  <c r="J86" i="16"/>
  <c r="J87" i="16"/>
  <c r="J88" i="16"/>
  <c r="J89" i="16"/>
  <c r="J90" i="16"/>
  <c r="J91" i="16"/>
  <c r="J92" i="16"/>
  <c r="J93" i="16"/>
  <c r="J94" i="16"/>
  <c r="J95" i="16"/>
  <c r="J96" i="16"/>
  <c r="J97" i="16"/>
  <c r="J98" i="16"/>
  <c r="J99" i="16"/>
  <c r="J100" i="16"/>
  <c r="J101" i="16"/>
  <c r="J102" i="16"/>
  <c r="J103" i="16"/>
  <c r="J104" i="16"/>
  <c r="J105" i="16"/>
  <c r="J106" i="16"/>
  <c r="J107" i="16"/>
  <c r="J108" i="16"/>
  <c r="J109" i="16"/>
  <c r="J110" i="16"/>
  <c r="J111" i="16"/>
  <c r="J112" i="16"/>
  <c r="J113" i="16"/>
  <c r="J114" i="16"/>
  <c r="J115" i="16"/>
  <c r="J116" i="16"/>
  <c r="J117" i="16"/>
  <c r="J118" i="16"/>
  <c r="J119" i="16"/>
  <c r="J120" i="16"/>
  <c r="J121" i="16"/>
  <c r="J122" i="16"/>
  <c r="J123" i="16"/>
  <c r="J124" i="16"/>
  <c r="J125" i="16"/>
  <c r="J126" i="16"/>
  <c r="J127" i="16"/>
  <c r="J128" i="16"/>
  <c r="J129" i="16"/>
  <c r="J130" i="16"/>
  <c r="J131" i="16"/>
  <c r="J132" i="16"/>
  <c r="J133" i="16"/>
  <c r="J134" i="16"/>
  <c r="J135" i="16"/>
  <c r="J136" i="16"/>
  <c r="J137" i="16"/>
  <c r="J138" i="16"/>
  <c r="J139" i="16"/>
  <c r="J140" i="16"/>
  <c r="J141" i="16"/>
  <c r="J142" i="16"/>
  <c r="J143" i="16"/>
  <c r="J144" i="16"/>
  <c r="J145" i="16"/>
  <c r="J146" i="16"/>
  <c r="J147" i="16"/>
  <c r="J148" i="16"/>
  <c r="J149" i="16"/>
  <c r="J150" i="16"/>
  <c r="J151" i="16"/>
  <c r="J152" i="16"/>
  <c r="J153" i="16"/>
  <c r="J154" i="16"/>
  <c r="J155" i="16"/>
  <c r="J156" i="16"/>
  <c r="J157" i="16"/>
  <c r="J158" i="16"/>
  <c r="J159" i="16"/>
  <c r="J160" i="16"/>
  <c r="J161" i="16"/>
  <c r="J162" i="16"/>
  <c r="J163" i="16"/>
  <c r="J164" i="16"/>
  <c r="J165" i="16"/>
  <c r="J166" i="16"/>
  <c r="J167" i="16"/>
  <c r="J168" i="16"/>
  <c r="J169" i="16"/>
  <c r="J170" i="16"/>
  <c r="J171" i="16"/>
  <c r="J172" i="16"/>
  <c r="J173" i="16"/>
  <c r="J174" i="16"/>
  <c r="J175" i="16"/>
  <c r="J176" i="16"/>
  <c r="J177" i="16"/>
  <c r="J178" i="16"/>
  <c r="J179" i="16"/>
  <c r="J180" i="16"/>
  <c r="J181" i="16"/>
  <c r="J182" i="16"/>
  <c r="J183" i="16"/>
  <c r="J184" i="16"/>
  <c r="J185" i="16"/>
  <c r="J186" i="16"/>
  <c r="J187" i="16"/>
  <c r="J188" i="16"/>
  <c r="J189" i="16"/>
  <c r="J190" i="16"/>
  <c r="J191" i="16"/>
  <c r="J192" i="16"/>
  <c r="J193" i="16"/>
  <c r="J194" i="16"/>
  <c r="J195" i="16"/>
  <c r="J196" i="16"/>
  <c r="J197" i="16"/>
  <c r="J198" i="16"/>
  <c r="J199" i="16"/>
  <c r="J200" i="16"/>
  <c r="J201" i="16"/>
  <c r="J202" i="16"/>
  <c r="J203" i="16"/>
  <c r="J204" i="16"/>
  <c r="J205" i="16"/>
  <c r="J206" i="16"/>
  <c r="J207" i="16"/>
  <c r="J208" i="16"/>
  <c r="J209" i="16"/>
  <c r="J210" i="16"/>
  <c r="J211" i="16"/>
  <c r="J212" i="16"/>
  <c r="J213" i="16"/>
  <c r="J214" i="16"/>
  <c r="J215" i="16"/>
  <c r="J216" i="16"/>
  <c r="J217" i="16"/>
  <c r="J218" i="16"/>
  <c r="J219" i="16"/>
  <c r="J220" i="16"/>
  <c r="J221" i="16"/>
  <c r="J222" i="16"/>
  <c r="J223" i="16"/>
  <c r="J224" i="16"/>
  <c r="J225" i="16"/>
  <c r="J226" i="16"/>
  <c r="J227" i="16"/>
  <c r="J228" i="16"/>
  <c r="J229" i="16"/>
  <c r="J230" i="16"/>
  <c r="J231" i="16"/>
  <c r="J232" i="16"/>
  <c r="J233" i="16"/>
  <c r="J234" i="16"/>
  <c r="J235" i="16"/>
  <c r="J236" i="16"/>
  <c r="J237" i="16"/>
  <c r="J238" i="16"/>
  <c r="J239" i="16"/>
  <c r="J240" i="16"/>
  <c r="J241" i="16"/>
  <c r="J242" i="16"/>
  <c r="J243" i="16"/>
  <c r="J244" i="16"/>
  <c r="J245" i="16"/>
  <c r="J246" i="16"/>
  <c r="J247" i="16"/>
  <c r="J248" i="16"/>
  <c r="J249" i="16"/>
  <c r="J250" i="16"/>
  <c r="J251" i="16"/>
  <c r="J252" i="16"/>
  <c r="J253" i="16"/>
  <c r="J254" i="16"/>
  <c r="J255" i="16"/>
  <c r="J256" i="16"/>
  <c r="J257" i="16"/>
  <c r="J258" i="16"/>
  <c r="J259" i="16"/>
  <c r="J260" i="16"/>
  <c r="J261" i="16"/>
  <c r="J262" i="16"/>
  <c r="J263" i="16"/>
  <c r="J264" i="16"/>
  <c r="J265" i="16"/>
  <c r="J266" i="16"/>
  <c r="J267" i="16"/>
  <c r="J268" i="16"/>
  <c r="J269" i="16"/>
  <c r="J270" i="16"/>
  <c r="J271" i="16"/>
  <c r="J272" i="16"/>
  <c r="J273" i="16"/>
  <c r="J274" i="16"/>
  <c r="J275" i="16"/>
  <c r="J276" i="16"/>
  <c r="J277" i="16"/>
  <c r="J278" i="16"/>
  <c r="J279" i="16"/>
  <c r="J280" i="16"/>
  <c r="J281" i="16"/>
  <c r="J282" i="16"/>
  <c r="J283" i="16"/>
  <c r="J284" i="16"/>
  <c r="J285" i="16"/>
  <c r="J286" i="16"/>
  <c r="J287" i="16"/>
  <c r="J288" i="16"/>
  <c r="J289" i="16"/>
  <c r="J290" i="16"/>
  <c r="J291" i="16"/>
  <c r="J292" i="16"/>
  <c r="J293" i="16"/>
  <c r="J294" i="16"/>
  <c r="J295" i="16"/>
  <c r="J296" i="16"/>
  <c r="J297" i="16"/>
  <c r="J298" i="16"/>
  <c r="J299" i="16"/>
  <c r="J300" i="16"/>
  <c r="J301" i="16"/>
  <c r="J302" i="16"/>
  <c r="J303" i="16"/>
  <c r="J304" i="16"/>
  <c r="J305" i="16"/>
  <c r="J306" i="16"/>
  <c r="J307" i="16"/>
  <c r="J308" i="16"/>
  <c r="J309" i="16"/>
  <c r="J310" i="16"/>
  <c r="J311" i="16"/>
  <c r="J312" i="16"/>
  <c r="J313" i="16"/>
  <c r="J314" i="16"/>
  <c r="J315" i="16"/>
  <c r="J316" i="16"/>
  <c r="J317" i="16"/>
  <c r="J318" i="16"/>
  <c r="J319" i="16"/>
  <c r="J320" i="16"/>
  <c r="J321" i="16"/>
  <c r="J322" i="16"/>
  <c r="J323" i="16"/>
  <c r="J324" i="16"/>
  <c r="J325" i="16"/>
  <c r="J326" i="16"/>
  <c r="J327" i="16"/>
  <c r="J328" i="16"/>
  <c r="J329" i="16"/>
  <c r="J330" i="16"/>
  <c r="J331" i="16"/>
  <c r="J332" i="16"/>
  <c r="J333" i="16"/>
  <c r="J334" i="16"/>
  <c r="J335" i="16"/>
  <c r="J336" i="16"/>
  <c r="J337" i="16"/>
  <c r="J338" i="16"/>
  <c r="J339" i="16"/>
  <c r="J340" i="16"/>
  <c r="J341" i="16"/>
  <c r="J342" i="16"/>
  <c r="J343" i="16"/>
  <c r="J344" i="16"/>
  <c r="J345" i="16"/>
  <c r="J346" i="16"/>
  <c r="J347" i="16"/>
  <c r="J348" i="16"/>
  <c r="J349" i="16"/>
  <c r="J350" i="16"/>
  <c r="J351" i="16"/>
  <c r="J352" i="16"/>
  <c r="J353" i="16"/>
  <c r="J354" i="16"/>
  <c r="J355" i="16"/>
  <c r="J356" i="16"/>
  <c r="J357" i="16"/>
  <c r="J358" i="16"/>
  <c r="J359" i="16"/>
  <c r="J360" i="16"/>
  <c r="J361" i="16"/>
  <c r="J362" i="16"/>
  <c r="J363" i="16"/>
  <c r="J364" i="16"/>
  <c r="J365" i="16"/>
  <c r="J366" i="16"/>
  <c r="J367" i="16"/>
  <c r="J368" i="16"/>
  <c r="J369" i="16"/>
  <c r="J370" i="16"/>
  <c r="J371" i="16"/>
  <c r="J372" i="16"/>
  <c r="J373" i="16"/>
  <c r="J374" i="16"/>
  <c r="J375" i="16"/>
  <c r="J376" i="16"/>
  <c r="J377" i="16"/>
  <c r="J378" i="16"/>
  <c r="J379" i="16"/>
  <c r="J380" i="16"/>
  <c r="J381" i="16"/>
  <c r="J382" i="16"/>
  <c r="J383" i="16"/>
  <c r="J384" i="16"/>
  <c r="J385" i="16"/>
  <c r="J386" i="16"/>
  <c r="J387" i="16"/>
  <c r="J388" i="16"/>
  <c r="J389" i="16"/>
  <c r="J390" i="16"/>
  <c r="J391" i="16"/>
  <c r="J392" i="16"/>
  <c r="J393" i="16"/>
  <c r="J394" i="16"/>
  <c r="J395" i="16"/>
  <c r="J396" i="16"/>
  <c r="J397" i="16"/>
  <c r="J398" i="16"/>
  <c r="J399" i="16"/>
  <c r="J400" i="16"/>
  <c r="J401" i="16"/>
  <c r="J402" i="16"/>
  <c r="J403" i="16"/>
  <c r="J404" i="16"/>
  <c r="J405" i="16"/>
  <c r="J406" i="16"/>
  <c r="J407" i="16"/>
  <c r="J408" i="16"/>
  <c r="J409" i="16"/>
  <c r="J410" i="16"/>
  <c r="J411" i="16"/>
  <c r="J412" i="16"/>
  <c r="J413" i="16"/>
  <c r="J414" i="16"/>
  <c r="J415" i="16"/>
  <c r="J416" i="16"/>
  <c r="J417" i="16"/>
  <c r="J418" i="16"/>
  <c r="J419" i="16"/>
  <c r="J420" i="16"/>
  <c r="J421" i="16"/>
  <c r="J422" i="16"/>
  <c r="J423" i="16"/>
  <c r="J424" i="16"/>
  <c r="J425" i="16"/>
  <c r="J426" i="16"/>
  <c r="J427" i="16"/>
  <c r="J428" i="16"/>
  <c r="J429" i="16"/>
  <c r="J430" i="16"/>
  <c r="J431" i="16"/>
  <c r="J432" i="16"/>
  <c r="J433" i="16"/>
  <c r="J434" i="16"/>
  <c r="J435" i="16"/>
  <c r="J436" i="16"/>
  <c r="J437" i="16"/>
  <c r="J438" i="16"/>
  <c r="J439" i="16"/>
  <c r="J440" i="16"/>
  <c r="J441" i="16"/>
  <c r="J442" i="16"/>
  <c r="J443" i="16"/>
  <c r="J444" i="16"/>
  <c r="J445" i="16"/>
  <c r="J446" i="16"/>
  <c r="J447" i="16"/>
  <c r="J448" i="16"/>
  <c r="J449" i="16"/>
  <c r="J450" i="16"/>
  <c r="J451" i="16"/>
  <c r="J452" i="16"/>
  <c r="J453" i="16"/>
  <c r="J454" i="16"/>
  <c r="J455" i="16"/>
  <c r="J456" i="16"/>
  <c r="J457" i="16"/>
  <c r="J458" i="16"/>
  <c r="J459" i="16"/>
  <c r="J460" i="16"/>
  <c r="J461" i="16"/>
  <c r="J462" i="16"/>
  <c r="J463" i="16"/>
  <c r="J464" i="16"/>
  <c r="J465" i="16"/>
  <c r="J466" i="16"/>
  <c r="J467" i="16"/>
  <c r="J468" i="16"/>
  <c r="J469" i="16"/>
  <c r="J470" i="16"/>
  <c r="J471" i="16"/>
  <c r="J472" i="16"/>
  <c r="J473" i="16"/>
  <c r="J474" i="16"/>
  <c r="J475" i="16"/>
  <c r="J476" i="16"/>
  <c r="J477" i="16"/>
  <c r="J478" i="16"/>
  <c r="J479" i="16"/>
  <c r="J480" i="16"/>
  <c r="J481" i="16"/>
  <c r="J482" i="16"/>
  <c r="J483" i="16"/>
  <c r="J484" i="16"/>
  <c r="J485" i="16"/>
  <c r="J486" i="16"/>
  <c r="J487" i="16"/>
  <c r="J488" i="16"/>
  <c r="J489" i="16"/>
  <c r="J490" i="16"/>
  <c r="J491" i="16"/>
  <c r="J492" i="16"/>
  <c r="J493" i="16"/>
  <c r="J494" i="16"/>
  <c r="J495" i="16"/>
  <c r="J496" i="16"/>
  <c r="J497" i="16"/>
  <c r="J498" i="16"/>
  <c r="J499" i="16"/>
  <c r="J500" i="16"/>
  <c r="J2" i="16"/>
  <c r="M3" i="13"/>
  <c r="M4" i="13"/>
  <c r="M5" i="13"/>
  <c r="M6" i="13"/>
  <c r="M7" i="13"/>
  <c r="M8" i="13"/>
  <c r="M9" i="13"/>
  <c r="M10" i="13"/>
  <c r="M11" i="13"/>
  <c r="M12" i="13"/>
  <c r="M13" i="13"/>
  <c r="M14" i="13"/>
  <c r="M15" i="13"/>
  <c r="M16" i="13"/>
  <c r="M17" i="13"/>
  <c r="M18" i="13"/>
  <c r="M19" i="13"/>
  <c r="M20" i="13"/>
  <c r="M21" i="13"/>
  <c r="M22" i="13"/>
  <c r="M23" i="13"/>
  <c r="M24" i="13"/>
  <c r="M25" i="13"/>
  <c r="M26" i="13"/>
  <c r="M27" i="13"/>
  <c r="M28" i="13"/>
  <c r="M29" i="13"/>
  <c r="M30" i="13"/>
  <c r="M31" i="13"/>
  <c r="M32" i="13"/>
  <c r="M33" i="13"/>
  <c r="M34" i="13"/>
  <c r="M35" i="13"/>
  <c r="M36" i="13"/>
  <c r="M37" i="13"/>
  <c r="M38" i="13"/>
  <c r="M39" i="13"/>
  <c r="M40" i="13"/>
  <c r="M41" i="13"/>
  <c r="M42" i="13"/>
  <c r="M43" i="13"/>
  <c r="M44" i="13"/>
  <c r="M45" i="13"/>
  <c r="M46" i="13"/>
  <c r="M47" i="13"/>
  <c r="M48" i="13"/>
  <c r="M49" i="13"/>
  <c r="M50" i="13"/>
  <c r="M51" i="13"/>
  <c r="M52" i="13"/>
  <c r="M53" i="13"/>
  <c r="M54" i="13"/>
  <c r="M55" i="13"/>
  <c r="M56" i="13"/>
  <c r="M57" i="13"/>
  <c r="M58" i="13"/>
  <c r="M59" i="13"/>
  <c r="M60" i="13"/>
  <c r="M61" i="13"/>
  <c r="M62" i="13"/>
  <c r="M63" i="13"/>
  <c r="M64" i="13"/>
  <c r="M65" i="13"/>
  <c r="M66" i="13"/>
  <c r="M67" i="13"/>
  <c r="M68" i="13"/>
  <c r="M69" i="13"/>
  <c r="M70" i="13"/>
  <c r="M71" i="13"/>
  <c r="M72" i="13"/>
  <c r="M73" i="13"/>
  <c r="M74" i="13"/>
  <c r="M75" i="13"/>
  <c r="M76" i="13"/>
  <c r="M77" i="13"/>
  <c r="M78" i="13"/>
  <c r="M79" i="13"/>
  <c r="M80" i="13"/>
  <c r="M81" i="13"/>
  <c r="M82" i="13"/>
  <c r="M83" i="13"/>
  <c r="M84" i="13"/>
  <c r="M85" i="13"/>
  <c r="M86" i="13"/>
  <c r="M87" i="13"/>
  <c r="M88" i="13"/>
  <c r="M89" i="13"/>
  <c r="M90" i="13"/>
  <c r="M91" i="13"/>
  <c r="M92" i="13"/>
  <c r="M93" i="13"/>
  <c r="M94" i="13"/>
  <c r="M95" i="13"/>
  <c r="M96" i="13"/>
  <c r="M97" i="13"/>
  <c r="M98" i="13"/>
  <c r="M99" i="13"/>
  <c r="M100" i="13"/>
  <c r="M101" i="13"/>
  <c r="M102" i="13"/>
  <c r="M103" i="13"/>
  <c r="M104" i="13"/>
  <c r="M105" i="13"/>
  <c r="M106" i="13"/>
  <c r="M107" i="13"/>
  <c r="M108" i="13"/>
  <c r="M109" i="13"/>
  <c r="M110" i="13"/>
  <c r="M111" i="13"/>
  <c r="M112" i="13"/>
  <c r="M113" i="13"/>
  <c r="M114" i="13"/>
  <c r="M115" i="13"/>
  <c r="M116" i="13"/>
  <c r="M117" i="13"/>
  <c r="M118" i="13"/>
  <c r="M119" i="13"/>
  <c r="M120" i="13"/>
  <c r="M121" i="13"/>
  <c r="M122" i="13"/>
  <c r="M123" i="13"/>
  <c r="M124" i="13"/>
  <c r="M125" i="13"/>
  <c r="M126" i="13"/>
  <c r="M127" i="13"/>
  <c r="M128" i="13"/>
  <c r="M129" i="13"/>
  <c r="M130" i="13"/>
  <c r="M131" i="13"/>
  <c r="M132" i="13"/>
  <c r="M133" i="13"/>
  <c r="M134" i="13"/>
  <c r="M135" i="13"/>
  <c r="M136" i="13"/>
  <c r="M137" i="13"/>
  <c r="M138" i="13"/>
  <c r="M139" i="13"/>
  <c r="M140" i="13"/>
  <c r="M141" i="13"/>
  <c r="M142" i="13"/>
  <c r="M143" i="13"/>
  <c r="M144" i="13"/>
  <c r="M145" i="13"/>
  <c r="M146" i="13"/>
  <c r="M147" i="13"/>
  <c r="M148" i="13"/>
  <c r="M149" i="13"/>
  <c r="M150" i="13"/>
  <c r="M151" i="13"/>
  <c r="M152" i="13"/>
  <c r="M153" i="13"/>
  <c r="M154" i="13"/>
  <c r="M155" i="13"/>
  <c r="M156" i="13"/>
  <c r="M157" i="13"/>
  <c r="M158" i="13"/>
  <c r="M159" i="13"/>
  <c r="M160" i="13"/>
  <c r="M161" i="13"/>
  <c r="M162" i="13"/>
  <c r="M163" i="13"/>
  <c r="M164" i="13"/>
  <c r="M165" i="13"/>
  <c r="M166" i="13"/>
  <c r="M167" i="13"/>
  <c r="M168" i="13"/>
  <c r="M169" i="13"/>
  <c r="M170" i="13"/>
  <c r="M171" i="13"/>
  <c r="M172" i="13"/>
  <c r="M173" i="13"/>
  <c r="M174" i="13"/>
  <c r="M175" i="13"/>
  <c r="M176" i="13"/>
  <c r="M177" i="13"/>
  <c r="M178" i="13"/>
  <c r="M179" i="13"/>
  <c r="M180" i="13"/>
  <c r="M181" i="13"/>
  <c r="M182" i="13"/>
  <c r="M183" i="13"/>
  <c r="M184" i="13"/>
  <c r="M185" i="13"/>
  <c r="M186" i="13"/>
  <c r="M187" i="13"/>
  <c r="M188" i="13"/>
  <c r="M189" i="13"/>
  <c r="M190" i="13"/>
  <c r="M191" i="13"/>
  <c r="M192" i="13"/>
  <c r="M193" i="13"/>
  <c r="M194" i="13"/>
  <c r="M195" i="13"/>
  <c r="M196" i="13"/>
  <c r="M197" i="13"/>
  <c r="M198" i="13"/>
  <c r="M199" i="13"/>
  <c r="M200" i="13"/>
  <c r="M201" i="13"/>
  <c r="M202" i="13"/>
  <c r="M203" i="13"/>
  <c r="M204" i="13"/>
  <c r="M205" i="13"/>
  <c r="M206" i="13"/>
  <c r="M207" i="13"/>
  <c r="M208" i="13"/>
  <c r="M209" i="13"/>
  <c r="M210" i="13"/>
  <c r="M211" i="13"/>
  <c r="M212" i="13"/>
  <c r="M213" i="13"/>
  <c r="M214" i="13"/>
  <c r="M215" i="13"/>
  <c r="M216" i="13"/>
  <c r="M217" i="13"/>
  <c r="M218" i="13"/>
  <c r="M219" i="13"/>
  <c r="M220" i="13"/>
  <c r="M221" i="13"/>
  <c r="M222" i="13"/>
  <c r="M223" i="13"/>
  <c r="M224" i="13"/>
  <c r="M225" i="13"/>
  <c r="M226" i="13"/>
  <c r="M227" i="13"/>
  <c r="M228" i="13"/>
  <c r="M229" i="13"/>
  <c r="M230" i="13"/>
  <c r="M231" i="13"/>
  <c r="M232" i="13"/>
  <c r="M233" i="13"/>
  <c r="M234" i="13"/>
  <c r="M235" i="13"/>
  <c r="M236" i="13"/>
  <c r="M237" i="13"/>
  <c r="M238" i="13"/>
  <c r="M239" i="13"/>
  <c r="M240" i="13"/>
  <c r="M241" i="13"/>
  <c r="M242" i="13"/>
  <c r="M243" i="13"/>
  <c r="M244" i="13"/>
  <c r="M245" i="13"/>
  <c r="M246" i="13"/>
  <c r="M247" i="13"/>
  <c r="M248" i="13"/>
  <c r="M249" i="13"/>
  <c r="M250" i="13"/>
  <c r="M251" i="13"/>
  <c r="M252" i="13"/>
  <c r="M253" i="13"/>
  <c r="M254" i="13"/>
  <c r="M255" i="13"/>
  <c r="M256" i="13"/>
  <c r="M257" i="13"/>
  <c r="M258" i="13"/>
  <c r="M259" i="13"/>
  <c r="M260" i="13"/>
  <c r="M261" i="13"/>
  <c r="M262" i="13"/>
  <c r="M263" i="13"/>
  <c r="M264" i="13"/>
  <c r="M265" i="13"/>
  <c r="M266" i="13"/>
  <c r="M267" i="13"/>
  <c r="M268" i="13"/>
  <c r="M269" i="13"/>
  <c r="M270" i="13"/>
  <c r="M271" i="13"/>
  <c r="M272" i="13"/>
  <c r="M273" i="13"/>
  <c r="M274" i="13"/>
  <c r="M275" i="13"/>
  <c r="M276" i="13"/>
  <c r="M277" i="13"/>
  <c r="M278" i="13"/>
  <c r="M279" i="13"/>
  <c r="M280" i="13"/>
  <c r="M281" i="13"/>
  <c r="M282" i="13"/>
  <c r="M283" i="13"/>
  <c r="M284" i="13"/>
  <c r="M285" i="13"/>
  <c r="M286" i="13"/>
  <c r="M287" i="13"/>
  <c r="M288" i="13"/>
  <c r="M289" i="13"/>
  <c r="M290" i="13"/>
  <c r="M291" i="13"/>
  <c r="M292" i="13"/>
  <c r="M293" i="13"/>
  <c r="M294" i="13"/>
  <c r="M295" i="13"/>
  <c r="M296" i="13"/>
  <c r="M297" i="13"/>
  <c r="M298" i="13"/>
  <c r="M299" i="13"/>
  <c r="M300" i="13"/>
  <c r="M301" i="13"/>
  <c r="M302" i="13"/>
  <c r="M303" i="13"/>
  <c r="M304" i="13"/>
  <c r="M305" i="13"/>
  <c r="M306" i="13"/>
  <c r="M307" i="13"/>
  <c r="M308" i="13"/>
  <c r="M309" i="13"/>
  <c r="M310" i="13"/>
  <c r="M311" i="13"/>
  <c r="M312" i="13"/>
  <c r="M313" i="13"/>
  <c r="M314" i="13"/>
  <c r="M315" i="13"/>
  <c r="M316" i="13"/>
  <c r="M317" i="13"/>
  <c r="M318" i="13"/>
  <c r="M319" i="13"/>
  <c r="M320" i="13"/>
  <c r="M321" i="13"/>
  <c r="M322" i="13"/>
  <c r="M323" i="13"/>
  <c r="M324" i="13"/>
  <c r="M325" i="13"/>
  <c r="M326" i="13"/>
  <c r="M327" i="13"/>
  <c r="M328" i="13"/>
  <c r="M329" i="13"/>
  <c r="M330" i="13"/>
  <c r="M331" i="13"/>
  <c r="M332" i="13"/>
  <c r="M333" i="13"/>
  <c r="M334" i="13"/>
  <c r="M335" i="13"/>
  <c r="M336" i="13"/>
  <c r="M337" i="13"/>
  <c r="M338" i="13"/>
  <c r="M339" i="13"/>
  <c r="M340" i="13"/>
  <c r="M341" i="13"/>
  <c r="M342" i="13"/>
  <c r="M343" i="13"/>
  <c r="M344" i="13"/>
  <c r="M345" i="13"/>
  <c r="M346" i="13"/>
  <c r="M347" i="13"/>
  <c r="M348" i="13"/>
  <c r="M349" i="13"/>
  <c r="M350" i="13"/>
  <c r="M351" i="13"/>
  <c r="M352" i="13"/>
  <c r="M353" i="13"/>
  <c r="M354" i="13"/>
  <c r="M355" i="13"/>
  <c r="M356" i="13"/>
  <c r="M357" i="13"/>
  <c r="M358" i="13"/>
  <c r="M359" i="13"/>
  <c r="M360" i="13"/>
  <c r="M361" i="13"/>
  <c r="M362" i="13"/>
  <c r="M363" i="13"/>
  <c r="M364" i="13"/>
  <c r="M365" i="13"/>
  <c r="M366" i="13"/>
  <c r="M367" i="13"/>
  <c r="M368" i="13"/>
  <c r="M369" i="13"/>
  <c r="M370" i="13"/>
  <c r="M371" i="13"/>
  <c r="M372" i="13"/>
  <c r="M373" i="13"/>
  <c r="M374" i="13"/>
  <c r="M375" i="13"/>
  <c r="M376" i="13"/>
  <c r="M377" i="13"/>
  <c r="M378" i="13"/>
  <c r="M379" i="13"/>
  <c r="M380" i="13"/>
  <c r="M381" i="13"/>
  <c r="M382" i="13"/>
  <c r="M383" i="13"/>
  <c r="M384" i="13"/>
  <c r="M385" i="13"/>
  <c r="M386" i="13"/>
  <c r="M387" i="13"/>
  <c r="M388" i="13"/>
  <c r="M389" i="13"/>
  <c r="M390" i="13"/>
  <c r="M391" i="13"/>
  <c r="M392" i="13"/>
  <c r="M393" i="13"/>
  <c r="M394" i="13"/>
  <c r="M395" i="13"/>
  <c r="M396" i="13"/>
  <c r="M397" i="13"/>
  <c r="M398" i="13"/>
  <c r="M399" i="13"/>
  <c r="M400" i="13"/>
  <c r="M401" i="13"/>
  <c r="M402" i="13"/>
  <c r="M403" i="13"/>
  <c r="M404" i="13"/>
  <c r="M405" i="13"/>
  <c r="M406" i="13"/>
  <c r="M407" i="13"/>
  <c r="M408" i="13"/>
  <c r="M409" i="13"/>
  <c r="M410" i="13"/>
  <c r="M411" i="13"/>
  <c r="M412" i="13"/>
  <c r="M413" i="13"/>
  <c r="M414" i="13"/>
  <c r="M415" i="13"/>
  <c r="M416" i="13"/>
  <c r="M417" i="13"/>
  <c r="M418" i="13"/>
  <c r="M419" i="13"/>
  <c r="M420" i="13"/>
  <c r="M421" i="13"/>
  <c r="M422" i="13"/>
  <c r="M423" i="13"/>
  <c r="M424" i="13"/>
  <c r="M425" i="13"/>
  <c r="M426" i="13"/>
  <c r="M427" i="13"/>
  <c r="M428" i="13"/>
  <c r="M429" i="13"/>
  <c r="M430" i="13"/>
  <c r="M431" i="13"/>
  <c r="M432" i="13"/>
  <c r="M433" i="13"/>
  <c r="M434" i="13"/>
  <c r="M435" i="13"/>
  <c r="M436" i="13"/>
  <c r="M437" i="13"/>
  <c r="M438" i="13"/>
  <c r="M439" i="13"/>
  <c r="M440" i="13"/>
  <c r="M441" i="13"/>
  <c r="M442" i="13"/>
  <c r="M443" i="13"/>
  <c r="M444" i="13"/>
  <c r="M445" i="13"/>
  <c r="M446" i="13"/>
  <c r="M447" i="13"/>
  <c r="M448" i="13"/>
  <c r="M449" i="13"/>
  <c r="M450" i="13"/>
  <c r="M451" i="13"/>
  <c r="M452" i="13"/>
  <c r="M453" i="13"/>
  <c r="M454" i="13"/>
  <c r="M455" i="13"/>
  <c r="M456" i="13"/>
  <c r="M457" i="13"/>
  <c r="M458" i="13"/>
  <c r="M459" i="13"/>
  <c r="M460" i="13"/>
  <c r="M461" i="13"/>
  <c r="M462" i="13"/>
  <c r="M463" i="13"/>
  <c r="M464" i="13"/>
  <c r="M465" i="13"/>
  <c r="M466" i="13"/>
  <c r="M467" i="13"/>
  <c r="M468" i="13"/>
  <c r="M469" i="13"/>
  <c r="M470" i="13"/>
  <c r="M471" i="13"/>
  <c r="M472" i="13"/>
  <c r="M473" i="13"/>
  <c r="M474" i="13"/>
  <c r="M475" i="13"/>
  <c r="M476" i="13"/>
  <c r="M477" i="13"/>
  <c r="M478" i="13"/>
  <c r="M479" i="13"/>
  <c r="M480" i="13"/>
  <c r="M481" i="13"/>
  <c r="M482" i="13"/>
  <c r="M483" i="13"/>
  <c r="M484" i="13"/>
  <c r="M485" i="13"/>
  <c r="M486" i="13"/>
  <c r="M487" i="13"/>
  <c r="M488" i="13"/>
  <c r="M489" i="13"/>
  <c r="M490" i="13"/>
  <c r="M491" i="13"/>
  <c r="M492" i="13"/>
  <c r="M493" i="13"/>
  <c r="M494" i="13"/>
  <c r="M495" i="13"/>
  <c r="M496" i="13"/>
  <c r="M497" i="13"/>
  <c r="M498" i="13"/>
  <c r="M499" i="13"/>
  <c r="M500" i="13"/>
  <c r="M501" i="13"/>
  <c r="M502" i="13"/>
  <c r="M503" i="13"/>
  <c r="M504" i="13"/>
  <c r="M505" i="13"/>
  <c r="M506" i="13"/>
  <c r="M507" i="13"/>
  <c r="M508" i="13"/>
  <c r="M509" i="13"/>
  <c r="M510" i="13"/>
  <c r="M511" i="13"/>
  <c r="M512" i="13"/>
  <c r="M513" i="13"/>
  <c r="M514" i="13"/>
  <c r="M515" i="13"/>
  <c r="M516" i="13"/>
  <c r="M517" i="13"/>
  <c r="M518" i="13"/>
  <c r="M519" i="13"/>
  <c r="M520" i="13"/>
  <c r="M521" i="13"/>
  <c r="M522" i="13"/>
  <c r="M523" i="13"/>
  <c r="M524" i="13"/>
  <c r="M525" i="13"/>
  <c r="M526" i="13"/>
  <c r="M527" i="13"/>
  <c r="M528" i="13"/>
  <c r="M529" i="13"/>
  <c r="M530" i="13"/>
  <c r="M531" i="13"/>
  <c r="M532" i="13"/>
  <c r="M533" i="13"/>
  <c r="M534" i="13"/>
  <c r="M535" i="13"/>
  <c r="M536" i="13"/>
  <c r="M537" i="13"/>
  <c r="M538" i="13"/>
  <c r="M539" i="13"/>
  <c r="M540" i="13"/>
  <c r="M541" i="13"/>
  <c r="M542" i="13"/>
  <c r="M543" i="13"/>
  <c r="M544" i="13"/>
  <c r="M545" i="13"/>
  <c r="M546" i="13"/>
  <c r="M547" i="13"/>
  <c r="M548" i="13"/>
  <c r="M549" i="13"/>
  <c r="M550" i="13"/>
  <c r="M551" i="13"/>
  <c r="M552" i="13"/>
  <c r="M553" i="13"/>
  <c r="M554" i="13"/>
  <c r="M555" i="13"/>
  <c r="M556" i="13"/>
  <c r="M557" i="13"/>
  <c r="M558" i="13"/>
  <c r="M559" i="13"/>
  <c r="M560" i="13"/>
  <c r="M561" i="13"/>
  <c r="M562" i="13"/>
  <c r="M563" i="13"/>
  <c r="M564" i="13"/>
  <c r="M565" i="13"/>
  <c r="M566" i="13"/>
  <c r="M567" i="13"/>
  <c r="M568" i="13"/>
  <c r="M569" i="13"/>
  <c r="M570" i="13"/>
  <c r="M571" i="13"/>
  <c r="M572" i="13"/>
  <c r="M573" i="13"/>
  <c r="M574" i="13"/>
  <c r="M575" i="13"/>
  <c r="M576" i="13"/>
  <c r="M577" i="13"/>
  <c r="M578" i="13"/>
  <c r="M579" i="13"/>
  <c r="M580" i="13"/>
  <c r="M581" i="13"/>
  <c r="M582" i="13"/>
  <c r="M583" i="13"/>
  <c r="M584" i="13"/>
  <c r="M585" i="13"/>
  <c r="M586" i="13"/>
  <c r="M587" i="13"/>
  <c r="M588" i="13"/>
  <c r="M589" i="13"/>
  <c r="M590" i="13"/>
  <c r="M591" i="13"/>
  <c r="M592" i="13"/>
  <c r="M593" i="13"/>
  <c r="M594" i="13"/>
  <c r="M595" i="13"/>
  <c r="M596" i="13"/>
  <c r="M597" i="13"/>
  <c r="M598" i="13"/>
  <c r="M599" i="13"/>
  <c r="M600" i="13"/>
  <c r="M601" i="13"/>
  <c r="M602" i="13"/>
  <c r="M603" i="13"/>
  <c r="M604" i="13"/>
  <c r="M605" i="13"/>
  <c r="M606" i="13"/>
  <c r="M607" i="13"/>
  <c r="M608" i="13"/>
  <c r="M609" i="13"/>
  <c r="M610" i="13"/>
  <c r="M611" i="13"/>
  <c r="M612" i="13"/>
  <c r="M613" i="13"/>
  <c r="M614" i="13"/>
  <c r="M615" i="13"/>
  <c r="M616" i="13"/>
  <c r="M617" i="13"/>
  <c r="M618" i="13"/>
  <c r="M619" i="13"/>
  <c r="M620" i="13"/>
  <c r="M621" i="13"/>
  <c r="M622" i="13"/>
  <c r="M623" i="13"/>
  <c r="M624" i="13"/>
  <c r="M625" i="13"/>
  <c r="M626" i="13"/>
  <c r="M627" i="13"/>
  <c r="M628" i="13"/>
  <c r="M629" i="13"/>
  <c r="M630" i="13"/>
  <c r="M631" i="13"/>
  <c r="M632" i="13"/>
  <c r="M633" i="13"/>
  <c r="M634" i="13"/>
  <c r="M635" i="13"/>
  <c r="M636" i="13"/>
  <c r="M637" i="13"/>
  <c r="M638" i="13"/>
  <c r="M639" i="13"/>
  <c r="M640" i="13"/>
  <c r="M641" i="13"/>
  <c r="M642" i="13"/>
  <c r="M643" i="13"/>
  <c r="M644" i="13"/>
  <c r="M645" i="13"/>
  <c r="M646" i="13"/>
  <c r="M647" i="13"/>
  <c r="M648" i="13"/>
  <c r="M649" i="13"/>
  <c r="M650" i="13"/>
  <c r="M651" i="13"/>
  <c r="M652" i="13"/>
  <c r="M653" i="13"/>
  <c r="M654" i="13"/>
  <c r="M655" i="13"/>
  <c r="M656" i="13"/>
  <c r="M657" i="13"/>
  <c r="M658" i="13"/>
  <c r="M659" i="13"/>
  <c r="M660" i="13"/>
  <c r="M661" i="13"/>
  <c r="M662" i="13"/>
  <c r="M663" i="13"/>
  <c r="M664" i="13"/>
  <c r="M665" i="13"/>
  <c r="M666" i="13"/>
  <c r="M667" i="13"/>
  <c r="M668" i="13"/>
  <c r="M669" i="13"/>
  <c r="M670" i="13"/>
  <c r="M671" i="13"/>
  <c r="M672" i="13"/>
  <c r="M673" i="13"/>
  <c r="M674" i="13"/>
  <c r="M675" i="13"/>
  <c r="M676" i="13"/>
  <c r="M677" i="13"/>
  <c r="M678" i="13"/>
  <c r="M679" i="13"/>
  <c r="M680" i="13"/>
  <c r="M681" i="13"/>
  <c r="M682" i="13"/>
  <c r="M683" i="13"/>
  <c r="M684" i="13"/>
  <c r="M685" i="13"/>
  <c r="M686" i="13"/>
  <c r="M687" i="13"/>
  <c r="M688" i="13"/>
  <c r="M689" i="13"/>
  <c r="M690" i="13"/>
  <c r="M691" i="13"/>
  <c r="M692" i="13"/>
  <c r="M693" i="13"/>
  <c r="M694" i="13"/>
  <c r="M695" i="13"/>
  <c r="M696" i="13"/>
  <c r="M697" i="13"/>
  <c r="M698" i="13"/>
  <c r="M699" i="13"/>
  <c r="M700" i="13"/>
  <c r="M701" i="13"/>
  <c r="M702" i="13"/>
  <c r="M703" i="13"/>
  <c r="M704" i="13"/>
  <c r="M705" i="13"/>
  <c r="M706" i="13"/>
  <c r="M707" i="13"/>
  <c r="M708" i="13"/>
  <c r="M709" i="13"/>
  <c r="M710" i="13"/>
  <c r="M711" i="13"/>
  <c r="M712" i="13"/>
  <c r="M713" i="13"/>
  <c r="M714" i="13"/>
  <c r="M715" i="13"/>
  <c r="M716" i="13"/>
  <c r="M717" i="13"/>
  <c r="M718" i="13"/>
  <c r="M719" i="13"/>
  <c r="M720" i="13"/>
  <c r="M721" i="13"/>
  <c r="M722" i="13"/>
  <c r="M723" i="13"/>
  <c r="M724" i="13"/>
  <c r="M725" i="13"/>
  <c r="M726" i="13"/>
  <c r="M727" i="13"/>
  <c r="M728" i="13"/>
  <c r="M729" i="13"/>
  <c r="M730" i="13"/>
  <c r="M731" i="13"/>
  <c r="M732" i="13"/>
  <c r="M733" i="13"/>
  <c r="M734" i="13"/>
  <c r="M735" i="13"/>
  <c r="M736" i="13"/>
  <c r="M737" i="13"/>
  <c r="M738" i="13"/>
  <c r="M739" i="13"/>
  <c r="M740" i="13"/>
  <c r="M741" i="13"/>
  <c r="M742" i="13"/>
  <c r="M743" i="13"/>
  <c r="M744" i="13"/>
  <c r="M745" i="13"/>
  <c r="M746" i="13"/>
  <c r="M747" i="13"/>
  <c r="M748" i="13"/>
  <c r="M749" i="13"/>
  <c r="M750" i="13"/>
  <c r="M751" i="13"/>
  <c r="M752" i="13"/>
  <c r="M753" i="13"/>
  <c r="M754" i="13"/>
  <c r="M755" i="13"/>
  <c r="M756" i="13"/>
  <c r="M757" i="13"/>
  <c r="M758" i="13"/>
  <c r="M759" i="13"/>
  <c r="M760" i="13"/>
  <c r="M761" i="13"/>
  <c r="M762" i="13"/>
  <c r="M763" i="13"/>
  <c r="M764" i="13"/>
  <c r="M765" i="13"/>
  <c r="M766" i="13"/>
  <c r="M767" i="13"/>
  <c r="M768" i="13"/>
  <c r="M769" i="13"/>
  <c r="M770" i="13"/>
  <c r="M771" i="13"/>
  <c r="M772" i="13"/>
  <c r="M773" i="13"/>
  <c r="M774" i="13"/>
  <c r="M775" i="13"/>
  <c r="M776" i="13"/>
  <c r="M777" i="13"/>
  <c r="M778" i="13"/>
  <c r="M779" i="13"/>
  <c r="M780" i="13"/>
  <c r="M781" i="13"/>
  <c r="M782" i="13"/>
  <c r="M783" i="13"/>
  <c r="M784" i="13"/>
  <c r="M785" i="13"/>
  <c r="M786" i="13"/>
  <c r="M787" i="13"/>
  <c r="M788" i="13"/>
  <c r="M789" i="13"/>
  <c r="M790" i="13"/>
  <c r="M791" i="13"/>
  <c r="M792" i="13"/>
  <c r="M793" i="13"/>
  <c r="M794" i="13"/>
  <c r="M795" i="13"/>
  <c r="M796" i="13"/>
  <c r="M797" i="13"/>
  <c r="M798" i="13"/>
  <c r="M799" i="13"/>
  <c r="M800" i="13"/>
  <c r="M801" i="13"/>
  <c r="M802" i="13"/>
  <c r="M803" i="13"/>
  <c r="M804" i="13"/>
  <c r="M805" i="13"/>
  <c r="M806" i="13"/>
  <c r="M807" i="13"/>
  <c r="M808" i="13"/>
  <c r="M809" i="13"/>
  <c r="M810" i="13"/>
  <c r="M811" i="13"/>
  <c r="M812" i="13"/>
  <c r="M813" i="13"/>
  <c r="M814" i="13"/>
  <c r="M815" i="13"/>
  <c r="M816" i="13"/>
  <c r="M817" i="13"/>
  <c r="M818" i="13"/>
  <c r="M819" i="13"/>
  <c r="M820" i="13"/>
  <c r="M821" i="13"/>
  <c r="M822" i="13"/>
  <c r="M823" i="13"/>
  <c r="M824" i="13"/>
  <c r="M825" i="13"/>
  <c r="M826" i="13"/>
  <c r="M827" i="13"/>
  <c r="M828" i="13"/>
  <c r="M829" i="13"/>
  <c r="M830" i="13"/>
  <c r="M831" i="13"/>
  <c r="M832" i="13"/>
  <c r="M833" i="13"/>
  <c r="M834" i="13"/>
  <c r="M835" i="13"/>
  <c r="M836" i="13"/>
  <c r="M837" i="13"/>
  <c r="M838" i="13"/>
  <c r="M839" i="13"/>
  <c r="M840" i="13"/>
  <c r="M841" i="13"/>
  <c r="M842" i="13"/>
  <c r="M843" i="13"/>
  <c r="M844" i="13"/>
  <c r="M845" i="13"/>
  <c r="M846" i="13"/>
  <c r="M847" i="13"/>
  <c r="M848" i="13"/>
  <c r="M849" i="13"/>
  <c r="M850" i="13"/>
  <c r="M851" i="13"/>
  <c r="M852" i="13"/>
  <c r="M853" i="13"/>
  <c r="M854" i="13"/>
  <c r="M855" i="13"/>
  <c r="M856" i="13"/>
  <c r="M857" i="13"/>
  <c r="M858" i="13"/>
  <c r="M859" i="13"/>
  <c r="M860" i="13"/>
  <c r="M861" i="13"/>
  <c r="M862" i="13"/>
  <c r="M863" i="13"/>
  <c r="M864" i="13"/>
  <c r="M865" i="13"/>
  <c r="M866" i="13"/>
  <c r="M867" i="13"/>
  <c r="M868" i="13"/>
  <c r="M869" i="13"/>
  <c r="M870" i="13"/>
  <c r="M871" i="13"/>
  <c r="M872" i="13"/>
  <c r="M873" i="13"/>
  <c r="M874" i="13"/>
  <c r="M875" i="13"/>
  <c r="M876" i="13"/>
  <c r="M877" i="13"/>
  <c r="M878" i="13"/>
  <c r="M879" i="13"/>
  <c r="M880" i="13"/>
  <c r="M881" i="13"/>
  <c r="M882" i="13"/>
  <c r="M883" i="13"/>
  <c r="M884" i="13"/>
  <c r="M885" i="13"/>
  <c r="M886" i="13"/>
  <c r="M887" i="13"/>
  <c r="M888" i="13"/>
  <c r="M889" i="13"/>
  <c r="M890" i="13"/>
  <c r="M891" i="13"/>
  <c r="M892" i="13"/>
  <c r="M893" i="13"/>
  <c r="M894" i="13"/>
  <c r="M895" i="13"/>
  <c r="M896" i="13"/>
  <c r="M897" i="13"/>
  <c r="M898" i="13"/>
  <c r="M899" i="13"/>
  <c r="M900" i="13"/>
  <c r="M901" i="13"/>
  <c r="M902" i="13"/>
  <c r="M903" i="13"/>
  <c r="M904" i="13"/>
  <c r="M905" i="13"/>
  <c r="M906" i="13"/>
  <c r="M907" i="13"/>
  <c r="M908" i="13"/>
  <c r="M909" i="13"/>
  <c r="M910" i="13"/>
  <c r="M911" i="13"/>
  <c r="M912" i="13"/>
  <c r="M913" i="13"/>
  <c r="M914" i="13"/>
  <c r="M915" i="13"/>
  <c r="M916" i="13"/>
  <c r="M917" i="13"/>
  <c r="M918" i="13"/>
  <c r="M919" i="13"/>
  <c r="M920" i="13"/>
  <c r="M921" i="13"/>
  <c r="M922" i="13"/>
  <c r="M923" i="13"/>
  <c r="M924" i="13"/>
  <c r="M925" i="13"/>
  <c r="M926" i="13"/>
  <c r="M927" i="13"/>
  <c r="M928" i="13"/>
  <c r="M929" i="13"/>
  <c r="M930" i="13"/>
  <c r="M931" i="13"/>
  <c r="M932" i="13"/>
  <c r="M933" i="13"/>
  <c r="M934" i="13"/>
  <c r="M935" i="13"/>
  <c r="M936" i="13"/>
  <c r="M937" i="13"/>
  <c r="M938" i="13"/>
  <c r="M939" i="13"/>
  <c r="M940" i="13"/>
  <c r="M941" i="13"/>
  <c r="M942" i="13"/>
  <c r="M943" i="13"/>
  <c r="M944" i="13"/>
  <c r="M945" i="13"/>
  <c r="M946" i="13"/>
  <c r="M947" i="13"/>
  <c r="M948" i="13"/>
  <c r="M949" i="13"/>
  <c r="M950" i="13"/>
  <c r="M951" i="13"/>
  <c r="M952" i="13"/>
  <c r="M953" i="13"/>
  <c r="M954" i="13"/>
  <c r="M955" i="13"/>
  <c r="M956" i="13"/>
  <c r="M957" i="13"/>
  <c r="M958" i="13"/>
  <c r="M959" i="13"/>
  <c r="M960" i="13"/>
  <c r="M961" i="13"/>
  <c r="M962" i="13"/>
  <c r="M963" i="13"/>
  <c r="M964" i="13"/>
  <c r="M965" i="13"/>
  <c r="M966" i="13"/>
  <c r="M967" i="13"/>
  <c r="M968" i="13"/>
  <c r="M969" i="13"/>
  <c r="M970" i="13"/>
  <c r="M971" i="13"/>
  <c r="M972" i="13"/>
  <c r="M973" i="13"/>
  <c r="M974" i="13"/>
  <c r="M975" i="13"/>
  <c r="M976" i="13"/>
  <c r="M977" i="13"/>
  <c r="M978" i="13"/>
  <c r="M979" i="13"/>
  <c r="M980" i="13"/>
  <c r="M981" i="13"/>
  <c r="M982" i="13"/>
  <c r="M983" i="13"/>
  <c r="M984" i="13"/>
  <c r="M985" i="13"/>
  <c r="M986" i="13"/>
  <c r="M987" i="13"/>
  <c r="M988" i="13"/>
  <c r="M989" i="13"/>
  <c r="M990" i="13"/>
  <c r="M991" i="13"/>
  <c r="M992" i="13"/>
  <c r="M993" i="13"/>
  <c r="M994" i="13"/>
  <c r="M995" i="13"/>
  <c r="M996" i="13"/>
  <c r="M997" i="13"/>
  <c r="M998" i="13"/>
  <c r="M999" i="13"/>
  <c r="M1000" i="13"/>
  <c r="M2" i="13"/>
  <c r="F231" i="6"/>
  <c r="F3" i="6"/>
  <c r="F4" i="6"/>
  <c r="F5" i="6"/>
  <c r="F6" i="6"/>
  <c r="F7" i="6"/>
  <c r="F8" i="6"/>
  <c r="F9" i="6"/>
  <c r="F10" i="6"/>
  <c r="F11" i="6"/>
  <c r="F12" i="6"/>
  <c r="F13" i="6"/>
  <c r="F14" i="6"/>
  <c r="F15" i="6"/>
  <c r="F16" i="6"/>
  <c r="F17" i="6"/>
  <c r="F18" i="6"/>
  <c r="F19" i="6"/>
  <c r="F20" i="6"/>
  <c r="F21" i="6"/>
  <c r="F22" i="6"/>
  <c r="F23" i="6"/>
  <c r="F24" i="6"/>
  <c r="F25" i="6"/>
  <c r="F26" i="6"/>
  <c r="F27" i="6"/>
  <c r="F28" i="6"/>
  <c r="F29" i="6"/>
  <c r="F30" i="6"/>
  <c r="F31" i="6"/>
  <c r="F32" i="6"/>
  <c r="F33" i="6"/>
  <c r="F34" i="6"/>
  <c r="F35" i="6"/>
  <c r="F36" i="6"/>
  <c r="F37" i="6"/>
  <c r="F38" i="6"/>
  <c r="F39" i="6"/>
  <c r="F40" i="6"/>
  <c r="F41" i="6"/>
  <c r="F42" i="6"/>
  <c r="F43" i="6"/>
  <c r="F44" i="6"/>
  <c r="F45" i="6"/>
  <c r="F46" i="6"/>
  <c r="F47" i="6"/>
  <c r="F48" i="6"/>
  <c r="F49" i="6"/>
  <c r="F50" i="6"/>
  <c r="F51" i="6"/>
  <c r="F52" i="6"/>
  <c r="F53" i="6"/>
  <c r="F54" i="6"/>
  <c r="F55" i="6"/>
  <c r="F56" i="6"/>
  <c r="F57" i="6"/>
  <c r="F58" i="6"/>
  <c r="F59" i="6"/>
  <c r="F60" i="6"/>
  <c r="F61" i="6"/>
  <c r="F62" i="6"/>
  <c r="F63" i="6"/>
  <c r="F64" i="6"/>
  <c r="F65" i="6"/>
  <c r="F66" i="6"/>
  <c r="F67" i="6"/>
  <c r="F68" i="6"/>
  <c r="F69" i="6"/>
  <c r="F70" i="6"/>
  <c r="F71" i="6"/>
  <c r="F72" i="6"/>
  <c r="F73" i="6"/>
  <c r="F74" i="6"/>
  <c r="F75" i="6"/>
  <c r="F76" i="6"/>
  <c r="F77" i="6"/>
  <c r="F78" i="6"/>
  <c r="F79" i="6"/>
  <c r="F80" i="6"/>
  <c r="F81" i="6"/>
  <c r="F82" i="6"/>
  <c r="F83" i="6"/>
  <c r="F84" i="6"/>
  <c r="F85" i="6"/>
  <c r="F86" i="6"/>
  <c r="F87" i="6"/>
  <c r="F88" i="6"/>
  <c r="F89" i="6"/>
  <c r="F90" i="6"/>
  <c r="F91" i="6"/>
  <c r="F92" i="6"/>
  <c r="F93" i="6"/>
  <c r="F94" i="6"/>
  <c r="F95" i="6"/>
  <c r="F96" i="6"/>
  <c r="F97" i="6"/>
  <c r="F98" i="6"/>
  <c r="F99" i="6"/>
  <c r="F100" i="6"/>
  <c r="F101" i="6"/>
  <c r="F102" i="6"/>
  <c r="F103" i="6"/>
  <c r="F104" i="6"/>
  <c r="F105" i="6"/>
  <c r="F106" i="6"/>
  <c r="F107" i="6"/>
  <c r="F108" i="6"/>
  <c r="F109" i="6"/>
  <c r="F110" i="6"/>
  <c r="F111" i="6"/>
  <c r="F112" i="6"/>
  <c r="F113" i="6"/>
  <c r="F114" i="6"/>
  <c r="F115" i="6"/>
  <c r="F116" i="6"/>
  <c r="F117" i="6"/>
  <c r="F118" i="6"/>
  <c r="F119" i="6"/>
  <c r="F120" i="6"/>
  <c r="F121" i="6"/>
  <c r="F122" i="6"/>
  <c r="F123" i="6"/>
  <c r="F124" i="6"/>
  <c r="F125" i="6"/>
  <c r="F126" i="6"/>
  <c r="F127" i="6"/>
  <c r="F128" i="6"/>
  <c r="F129" i="6"/>
  <c r="F130" i="6"/>
  <c r="F131" i="6"/>
  <c r="F132" i="6"/>
  <c r="F133" i="6"/>
  <c r="F134" i="6"/>
  <c r="F135" i="6"/>
  <c r="F136" i="6"/>
  <c r="F137" i="6"/>
  <c r="F138" i="6"/>
  <c r="F139" i="6"/>
  <c r="F140" i="6"/>
  <c r="F141" i="6"/>
  <c r="F142" i="6"/>
  <c r="F143" i="6"/>
  <c r="F144" i="6"/>
  <c r="F145" i="6"/>
  <c r="F146" i="6"/>
  <c r="F147" i="6"/>
  <c r="F148" i="6"/>
  <c r="F149" i="6"/>
  <c r="F150" i="6"/>
  <c r="F151" i="6"/>
  <c r="F152" i="6"/>
  <c r="F153" i="6"/>
  <c r="F154" i="6"/>
  <c r="F155" i="6"/>
  <c r="F156" i="6"/>
  <c r="F157" i="6"/>
  <c r="F158" i="6"/>
  <c r="F159" i="6"/>
  <c r="F160" i="6"/>
  <c r="F161" i="6"/>
  <c r="F162" i="6"/>
  <c r="F163" i="6"/>
  <c r="F164" i="6"/>
  <c r="F165" i="6"/>
  <c r="F166" i="6"/>
  <c r="F167" i="6"/>
  <c r="F168" i="6"/>
  <c r="F169" i="6"/>
  <c r="F170" i="6"/>
  <c r="F171" i="6"/>
  <c r="F172" i="6"/>
  <c r="F173" i="6"/>
  <c r="F174" i="6"/>
  <c r="F175" i="6"/>
  <c r="F176" i="6"/>
  <c r="F177" i="6"/>
  <c r="F178" i="6"/>
  <c r="F179" i="6"/>
  <c r="F180" i="6"/>
  <c r="F181" i="6"/>
  <c r="F182" i="6"/>
  <c r="F183" i="6"/>
  <c r="F184" i="6"/>
  <c r="F185" i="6"/>
  <c r="F186" i="6"/>
  <c r="F187" i="6"/>
  <c r="F188" i="6"/>
  <c r="F189" i="6"/>
  <c r="F190" i="6"/>
  <c r="F191" i="6"/>
  <c r="F192" i="6"/>
  <c r="F193" i="6"/>
  <c r="F194" i="6"/>
  <c r="F195" i="6"/>
  <c r="F196" i="6"/>
  <c r="F197" i="6"/>
  <c r="F198" i="6"/>
  <c r="F199" i="6"/>
  <c r="F200" i="6"/>
  <c r="F201" i="6"/>
  <c r="F202" i="6"/>
  <c r="F203" i="6"/>
  <c r="F204" i="6"/>
  <c r="F205" i="6"/>
  <c r="F206" i="6"/>
  <c r="F207" i="6"/>
  <c r="F208" i="6"/>
  <c r="F209" i="6"/>
  <c r="F210" i="6"/>
  <c r="F211" i="6"/>
  <c r="F212" i="6"/>
  <c r="F213" i="6"/>
  <c r="F214" i="6"/>
  <c r="F215" i="6"/>
  <c r="F216" i="6"/>
  <c r="F217" i="6"/>
  <c r="F218" i="6"/>
  <c r="F219" i="6"/>
  <c r="F220" i="6"/>
  <c r="F221" i="6"/>
  <c r="F222" i="6"/>
  <c r="F223" i="6"/>
  <c r="F224" i="6"/>
  <c r="F225" i="6"/>
  <c r="F226" i="6"/>
  <c r="F227" i="6"/>
  <c r="F228" i="6"/>
  <c r="F229" i="6"/>
  <c r="F230" i="6"/>
  <c r="F232" i="6"/>
  <c r="F233" i="6"/>
  <c r="F234" i="6"/>
  <c r="F235" i="6"/>
  <c r="F236" i="6"/>
  <c r="F237" i="6"/>
  <c r="F238" i="6"/>
  <c r="F239" i="6"/>
  <c r="F240" i="6"/>
  <c r="F241" i="6"/>
  <c r="F242" i="6"/>
  <c r="F243" i="6"/>
  <c r="F244" i="6"/>
  <c r="F245" i="6"/>
  <c r="F246" i="6"/>
  <c r="F247" i="6"/>
  <c r="F248" i="6"/>
  <c r="F249" i="6"/>
  <c r="F250" i="6"/>
  <c r="F251" i="6"/>
  <c r="F252" i="6"/>
  <c r="F253" i="6"/>
  <c r="F254" i="6"/>
  <c r="F255" i="6"/>
  <c r="F256" i="6"/>
  <c r="F257" i="6"/>
  <c r="F258" i="6"/>
  <c r="F259" i="6"/>
  <c r="F260" i="6"/>
  <c r="F261" i="6"/>
  <c r="F262" i="6"/>
  <c r="F263" i="6"/>
  <c r="F264" i="6"/>
  <c r="F265" i="6"/>
  <c r="F266" i="6"/>
  <c r="F267" i="6"/>
  <c r="F268" i="6"/>
  <c r="F269" i="6"/>
  <c r="F270" i="6"/>
  <c r="F271" i="6"/>
  <c r="F272" i="6"/>
  <c r="F273" i="6"/>
  <c r="F274" i="6"/>
  <c r="F275" i="6"/>
  <c r="F276" i="6"/>
  <c r="F277" i="6"/>
  <c r="F278" i="6"/>
  <c r="F279" i="6"/>
  <c r="F280" i="6"/>
  <c r="F281" i="6"/>
  <c r="F282" i="6"/>
  <c r="F283" i="6"/>
  <c r="F284" i="6"/>
  <c r="F285" i="6"/>
  <c r="F286" i="6"/>
  <c r="F287" i="6"/>
  <c r="F288" i="6"/>
  <c r="F289" i="6"/>
  <c r="F290" i="6"/>
  <c r="F291" i="6"/>
  <c r="F292" i="6"/>
  <c r="F293" i="6"/>
  <c r="F294" i="6"/>
  <c r="F295" i="6"/>
  <c r="F296" i="6"/>
  <c r="F297" i="6"/>
  <c r="F298" i="6"/>
  <c r="F299" i="6"/>
  <c r="F300" i="6"/>
  <c r="F301" i="6"/>
  <c r="F302" i="6"/>
  <c r="F303" i="6"/>
  <c r="F304" i="6"/>
  <c r="F305" i="6"/>
  <c r="F306" i="6"/>
  <c r="F307" i="6"/>
  <c r="F308" i="6"/>
  <c r="F309" i="6"/>
  <c r="F310" i="6"/>
  <c r="F311" i="6"/>
  <c r="F312" i="6"/>
  <c r="F313" i="6"/>
  <c r="F314" i="6"/>
  <c r="F315" i="6"/>
  <c r="F316" i="6"/>
  <c r="F317" i="6"/>
  <c r="F318" i="6"/>
  <c r="F319" i="6"/>
  <c r="F320" i="6"/>
  <c r="F321" i="6"/>
  <c r="F322" i="6"/>
  <c r="F323" i="6"/>
  <c r="F324" i="6"/>
  <c r="F325" i="6"/>
  <c r="F326" i="6"/>
  <c r="F327" i="6"/>
  <c r="F328" i="6"/>
  <c r="F329" i="6"/>
  <c r="F330" i="6"/>
  <c r="F331" i="6"/>
  <c r="F332" i="6"/>
  <c r="F333" i="6"/>
  <c r="F2" i="6"/>
  <c r="K3" i="11"/>
  <c r="K4" i="11"/>
  <c r="K5" i="11"/>
  <c r="K6" i="11"/>
  <c r="K7" i="11"/>
  <c r="K8" i="11"/>
  <c r="K9" i="11"/>
  <c r="K10" i="11"/>
  <c r="K11" i="11"/>
  <c r="K12" i="11"/>
  <c r="K13" i="11"/>
  <c r="K14" i="11"/>
  <c r="K15" i="11"/>
  <c r="K16" i="11"/>
  <c r="K17" i="11"/>
  <c r="K18" i="11"/>
  <c r="K19" i="11"/>
  <c r="K20" i="11"/>
  <c r="K21" i="11"/>
  <c r="K22" i="11"/>
  <c r="K23" i="11"/>
  <c r="K24" i="11"/>
  <c r="K25" i="11"/>
  <c r="K26" i="11"/>
  <c r="K27" i="11"/>
  <c r="K28" i="11"/>
  <c r="K29" i="11"/>
  <c r="K30" i="11"/>
  <c r="K31" i="11"/>
  <c r="K32" i="11"/>
  <c r="K33" i="11"/>
  <c r="K34" i="11"/>
  <c r="K35" i="11"/>
  <c r="K36" i="11"/>
  <c r="K37" i="11"/>
  <c r="K38" i="11"/>
  <c r="K39" i="11"/>
  <c r="K40" i="11"/>
  <c r="K41" i="11"/>
  <c r="K42" i="11"/>
  <c r="K43" i="11"/>
  <c r="K44" i="11"/>
  <c r="K45" i="11"/>
  <c r="K46" i="11"/>
  <c r="K47" i="11"/>
  <c r="K48" i="11"/>
  <c r="K49" i="11"/>
  <c r="K50" i="11"/>
  <c r="K51" i="11"/>
  <c r="K52" i="11"/>
  <c r="K53" i="11"/>
  <c r="K54" i="11"/>
  <c r="K55" i="11"/>
  <c r="K56" i="11"/>
  <c r="K57" i="11"/>
  <c r="K58" i="11"/>
  <c r="K59" i="11"/>
  <c r="K60" i="11"/>
  <c r="K61" i="11"/>
  <c r="K62" i="11"/>
  <c r="K63" i="11"/>
  <c r="K64" i="11"/>
  <c r="K65" i="11"/>
  <c r="K66" i="11"/>
  <c r="K67" i="11"/>
  <c r="K68" i="11"/>
  <c r="K69" i="11"/>
  <c r="K70" i="11"/>
  <c r="K71" i="11"/>
  <c r="K72" i="11"/>
  <c r="K73" i="11"/>
  <c r="K74" i="11"/>
  <c r="K75" i="11"/>
  <c r="K76" i="11"/>
  <c r="K77" i="11"/>
  <c r="K78" i="11"/>
  <c r="K79" i="11"/>
  <c r="K80" i="11"/>
  <c r="K81" i="11"/>
  <c r="K82" i="11"/>
  <c r="K83" i="11"/>
  <c r="K84" i="11"/>
  <c r="K85" i="11"/>
  <c r="K86" i="11"/>
  <c r="K87" i="11"/>
  <c r="K88" i="11"/>
  <c r="K89" i="11"/>
  <c r="K90" i="11"/>
  <c r="K91" i="11"/>
  <c r="K92" i="11"/>
  <c r="K93" i="11"/>
  <c r="K94" i="11"/>
  <c r="K95" i="11"/>
  <c r="K96" i="11"/>
  <c r="K97" i="11"/>
  <c r="K98" i="11"/>
  <c r="K99" i="11"/>
  <c r="K100" i="11"/>
  <c r="K101" i="11"/>
  <c r="K102" i="11"/>
  <c r="K103" i="11"/>
  <c r="K104" i="11"/>
  <c r="K105" i="11"/>
  <c r="K106" i="11"/>
  <c r="K107" i="11"/>
  <c r="K108" i="11"/>
  <c r="K109" i="11"/>
  <c r="K110" i="11"/>
  <c r="K111" i="11"/>
  <c r="K112" i="11"/>
  <c r="K113" i="11"/>
  <c r="K114" i="11"/>
  <c r="K115" i="11"/>
  <c r="K116" i="11"/>
  <c r="K117" i="11"/>
  <c r="K118" i="11"/>
  <c r="K119" i="11"/>
  <c r="K120" i="11"/>
  <c r="K121" i="11"/>
  <c r="K122" i="11"/>
  <c r="K123" i="11"/>
  <c r="K124" i="11"/>
  <c r="K125" i="11"/>
  <c r="K126" i="11"/>
  <c r="K127" i="11"/>
  <c r="K128" i="11"/>
  <c r="K129" i="11"/>
  <c r="K130" i="11"/>
  <c r="K131" i="11"/>
  <c r="K132" i="11"/>
  <c r="K133" i="11"/>
  <c r="K134" i="11"/>
  <c r="K135" i="11"/>
  <c r="K136" i="11"/>
  <c r="K137" i="11"/>
  <c r="K138" i="11"/>
  <c r="K139" i="11"/>
  <c r="K140" i="11"/>
  <c r="K141" i="11"/>
  <c r="K142" i="11"/>
  <c r="K143" i="11"/>
  <c r="K144" i="11"/>
  <c r="K145" i="11"/>
  <c r="K146" i="11"/>
  <c r="K147" i="11"/>
  <c r="K148" i="11"/>
  <c r="K149" i="11"/>
  <c r="K150" i="11"/>
  <c r="K151" i="11"/>
  <c r="K152" i="11"/>
  <c r="K153" i="11"/>
  <c r="K154" i="11"/>
  <c r="K155" i="11"/>
  <c r="K156" i="11"/>
  <c r="K157" i="11"/>
  <c r="K158" i="11"/>
  <c r="K159" i="11"/>
  <c r="K160" i="11"/>
  <c r="K161" i="11"/>
  <c r="K162" i="11"/>
  <c r="K163" i="11"/>
  <c r="K164" i="11"/>
  <c r="K165" i="11"/>
  <c r="K166" i="11"/>
  <c r="K167" i="11"/>
  <c r="K168" i="11"/>
  <c r="K169" i="11"/>
  <c r="K170" i="11"/>
  <c r="K171" i="11"/>
  <c r="K172" i="11"/>
  <c r="K173" i="11"/>
  <c r="K174" i="11"/>
  <c r="K175" i="11"/>
  <c r="K176" i="11"/>
  <c r="K177" i="11"/>
  <c r="K178" i="11"/>
  <c r="K179" i="11"/>
  <c r="K180" i="11"/>
  <c r="K181" i="11"/>
  <c r="K182" i="11"/>
  <c r="K183" i="11"/>
  <c r="K184" i="11"/>
  <c r="K185" i="11"/>
  <c r="K186" i="11"/>
  <c r="K187" i="11"/>
  <c r="K188" i="11"/>
  <c r="K189" i="11"/>
  <c r="K190" i="11"/>
  <c r="K191" i="11"/>
  <c r="K192" i="11"/>
  <c r="K193" i="11"/>
  <c r="K194" i="11"/>
  <c r="K195" i="11"/>
  <c r="K196" i="11"/>
  <c r="K197" i="11"/>
  <c r="K198" i="11"/>
  <c r="K199" i="11"/>
  <c r="K200" i="11"/>
  <c r="K201" i="11"/>
  <c r="K202" i="11"/>
  <c r="K203" i="11"/>
  <c r="K204" i="11"/>
  <c r="K205" i="11"/>
  <c r="K206" i="11"/>
  <c r="K207" i="11"/>
  <c r="K208" i="11"/>
  <c r="K209" i="11"/>
  <c r="K210" i="11"/>
  <c r="K211" i="11"/>
  <c r="K212" i="11"/>
  <c r="K213" i="11"/>
  <c r="K214" i="11"/>
  <c r="K215" i="11"/>
  <c r="K216" i="11"/>
  <c r="K217" i="11"/>
  <c r="K218" i="11"/>
  <c r="K219" i="11"/>
  <c r="K220" i="11"/>
  <c r="K221" i="11"/>
  <c r="K222" i="11"/>
  <c r="K223" i="11"/>
  <c r="K224" i="11"/>
  <c r="K225" i="11"/>
  <c r="K226" i="11"/>
  <c r="K227" i="11"/>
  <c r="K228" i="11"/>
  <c r="K229" i="11"/>
  <c r="K230" i="11"/>
  <c r="K231" i="11"/>
  <c r="K232" i="11"/>
  <c r="K233" i="11"/>
  <c r="K234" i="11"/>
  <c r="K235" i="11"/>
  <c r="K236" i="11"/>
  <c r="K237" i="11"/>
  <c r="K238" i="11"/>
  <c r="K239" i="11"/>
  <c r="K240" i="11"/>
  <c r="K241" i="11"/>
  <c r="K242" i="11"/>
  <c r="K243" i="11"/>
  <c r="K244" i="11"/>
  <c r="K245" i="11"/>
  <c r="K246" i="11"/>
  <c r="K247" i="11"/>
  <c r="K248" i="11"/>
  <c r="K249" i="11"/>
  <c r="K250" i="11"/>
  <c r="K251" i="11"/>
  <c r="K252" i="11"/>
  <c r="K253" i="11"/>
  <c r="K254" i="11"/>
  <c r="K255" i="11"/>
  <c r="K256" i="11"/>
  <c r="K257" i="11"/>
  <c r="K258" i="11"/>
  <c r="K259" i="11"/>
  <c r="K260" i="11"/>
  <c r="K261" i="11"/>
  <c r="K262" i="11"/>
  <c r="K263" i="11"/>
  <c r="K264" i="11"/>
  <c r="K265" i="11"/>
  <c r="K266" i="11"/>
  <c r="K267" i="11"/>
  <c r="K268" i="11"/>
  <c r="K269" i="11"/>
  <c r="K270" i="11"/>
  <c r="K271" i="11"/>
  <c r="K272" i="11"/>
  <c r="K273" i="11"/>
  <c r="K274" i="11"/>
  <c r="K275" i="11"/>
  <c r="K276" i="11"/>
  <c r="K277" i="11"/>
  <c r="K278" i="11"/>
  <c r="K279" i="11"/>
  <c r="K280" i="11"/>
  <c r="K281" i="11"/>
  <c r="K282" i="11"/>
  <c r="K283" i="11"/>
  <c r="K284" i="11"/>
  <c r="K285" i="11"/>
  <c r="K286" i="11"/>
  <c r="K287" i="11"/>
  <c r="K288" i="11"/>
  <c r="K289" i="11"/>
  <c r="K290" i="11"/>
  <c r="K291" i="11"/>
  <c r="K292" i="11"/>
  <c r="K293" i="11"/>
  <c r="K294" i="11"/>
  <c r="K295" i="11"/>
  <c r="K296" i="11"/>
  <c r="K297" i="11"/>
  <c r="K298" i="11"/>
  <c r="K299" i="11"/>
  <c r="K300" i="11"/>
  <c r="K301" i="11"/>
  <c r="K302" i="11"/>
  <c r="K303" i="11"/>
  <c r="K304" i="11"/>
  <c r="K305" i="11"/>
  <c r="K306" i="11"/>
  <c r="K307" i="11"/>
  <c r="K308" i="11"/>
  <c r="K309" i="11"/>
  <c r="K310" i="11"/>
  <c r="K311" i="11"/>
  <c r="K312" i="11"/>
  <c r="K313" i="11"/>
  <c r="K314" i="11"/>
  <c r="K315" i="11"/>
  <c r="K316" i="11"/>
  <c r="K317" i="11"/>
  <c r="K318" i="11"/>
  <c r="K319" i="11"/>
  <c r="K320" i="11"/>
  <c r="K321" i="11"/>
  <c r="K322" i="11"/>
  <c r="K323" i="11"/>
  <c r="K324" i="11"/>
  <c r="K325" i="11"/>
  <c r="K326" i="11"/>
  <c r="K327" i="11"/>
  <c r="K328" i="11"/>
  <c r="K329" i="11"/>
  <c r="K330" i="11"/>
  <c r="K331" i="11"/>
  <c r="K332" i="11"/>
  <c r="K333" i="11"/>
  <c r="K334" i="11"/>
  <c r="K335" i="11"/>
  <c r="K336" i="11"/>
  <c r="K337" i="11"/>
  <c r="K338" i="11"/>
  <c r="K339" i="11"/>
  <c r="K340" i="11"/>
  <c r="K341" i="11"/>
  <c r="K342" i="11"/>
  <c r="K343" i="11"/>
  <c r="K344" i="11"/>
  <c r="K345" i="11"/>
  <c r="K346" i="11"/>
  <c r="K347" i="11"/>
  <c r="K348" i="11"/>
  <c r="K349" i="11"/>
  <c r="K350" i="11"/>
  <c r="K351" i="11"/>
  <c r="K352" i="11"/>
  <c r="K353" i="11"/>
  <c r="K354" i="11"/>
  <c r="K355" i="11"/>
  <c r="K356" i="11"/>
  <c r="K357" i="11"/>
  <c r="K358" i="11"/>
  <c r="K359" i="11"/>
  <c r="K360" i="11"/>
  <c r="K361" i="11"/>
  <c r="K362" i="11"/>
  <c r="K363" i="11"/>
  <c r="K364" i="11"/>
  <c r="K365" i="11"/>
  <c r="K366" i="11"/>
  <c r="K367" i="11"/>
  <c r="K368" i="11"/>
  <c r="K369" i="11"/>
  <c r="K370" i="11"/>
  <c r="K371" i="11"/>
  <c r="K372" i="11"/>
  <c r="K373" i="11"/>
  <c r="K374" i="11"/>
  <c r="K375" i="11"/>
  <c r="K376" i="11"/>
  <c r="K377" i="11"/>
  <c r="K378" i="11"/>
  <c r="K379" i="11"/>
  <c r="K380" i="11"/>
  <c r="K381" i="11"/>
  <c r="K382" i="11"/>
  <c r="K383" i="11"/>
  <c r="K384" i="11"/>
  <c r="K385" i="11"/>
  <c r="K386" i="11"/>
  <c r="K387" i="11"/>
  <c r="K388" i="11"/>
  <c r="K389" i="11"/>
  <c r="K390" i="11"/>
  <c r="K391" i="11"/>
  <c r="K392" i="11"/>
  <c r="K393" i="11"/>
  <c r="K394" i="11"/>
  <c r="K395" i="11"/>
  <c r="K396" i="11"/>
  <c r="K397" i="11"/>
  <c r="K398" i="11"/>
  <c r="K399" i="11"/>
  <c r="K400" i="11"/>
  <c r="K401" i="11"/>
  <c r="K402" i="11"/>
  <c r="K403" i="11"/>
  <c r="K404" i="11"/>
  <c r="K405" i="11"/>
  <c r="K406" i="11"/>
  <c r="K407" i="11"/>
  <c r="K408" i="11"/>
  <c r="K409" i="11"/>
  <c r="K410" i="11"/>
  <c r="K411" i="11"/>
  <c r="K412" i="11"/>
  <c r="K413" i="11"/>
  <c r="K414" i="11"/>
  <c r="K415" i="11"/>
  <c r="K416" i="11"/>
  <c r="K417" i="11"/>
  <c r="K418" i="11"/>
  <c r="K419" i="11"/>
  <c r="K420" i="11"/>
  <c r="K421" i="11"/>
  <c r="K422" i="11"/>
  <c r="K423" i="11"/>
  <c r="K424" i="11"/>
  <c r="K425" i="11"/>
  <c r="K426" i="11"/>
  <c r="K427" i="11"/>
  <c r="K428" i="11"/>
  <c r="K429" i="11"/>
  <c r="K430" i="11"/>
  <c r="K431" i="11"/>
  <c r="K432" i="11"/>
  <c r="K433" i="11"/>
  <c r="K434" i="11"/>
  <c r="K435" i="11"/>
  <c r="K436" i="11"/>
  <c r="K437" i="11"/>
  <c r="K438" i="11"/>
  <c r="K439" i="11"/>
  <c r="K440" i="11"/>
  <c r="K441" i="11"/>
  <c r="K442" i="11"/>
  <c r="K443" i="11"/>
  <c r="K444" i="11"/>
  <c r="K445" i="11"/>
  <c r="K446" i="11"/>
  <c r="K447" i="11"/>
  <c r="K448" i="11"/>
  <c r="K449" i="11"/>
  <c r="K450" i="11"/>
  <c r="K451" i="11"/>
  <c r="K452" i="11"/>
  <c r="K453" i="11"/>
  <c r="K454" i="11"/>
  <c r="K455" i="11"/>
  <c r="K456" i="11"/>
  <c r="K457" i="11"/>
  <c r="K458" i="11"/>
  <c r="K459" i="11"/>
  <c r="K460" i="11"/>
  <c r="K461" i="11"/>
  <c r="K462" i="11"/>
  <c r="K463" i="11"/>
  <c r="K464" i="11"/>
  <c r="K465" i="11"/>
  <c r="K466" i="11"/>
  <c r="K467" i="11"/>
  <c r="K468" i="11"/>
  <c r="K469" i="11"/>
  <c r="K470" i="11"/>
  <c r="K471" i="11"/>
  <c r="K472" i="11"/>
  <c r="K473" i="11"/>
  <c r="K474" i="11"/>
  <c r="K475" i="11"/>
  <c r="K476" i="11"/>
  <c r="K477" i="11"/>
  <c r="K478" i="11"/>
  <c r="K479" i="11"/>
  <c r="K480" i="11"/>
  <c r="K481" i="11"/>
  <c r="K482" i="11"/>
  <c r="K483" i="11"/>
  <c r="K484" i="11"/>
  <c r="K485" i="11"/>
  <c r="K486" i="11"/>
  <c r="K487" i="11"/>
  <c r="K488" i="11"/>
  <c r="K489" i="11"/>
  <c r="K490" i="11"/>
  <c r="K491" i="11"/>
  <c r="K492" i="11"/>
  <c r="K493" i="11"/>
  <c r="K494" i="11"/>
  <c r="K495" i="11"/>
  <c r="K496" i="11"/>
  <c r="K497" i="11"/>
  <c r="K498" i="11"/>
  <c r="K499" i="11"/>
  <c r="K500" i="11"/>
  <c r="K2" i="11"/>
  <c r="K3" i="10"/>
  <c r="K4" i="10"/>
  <c r="K5" i="10"/>
  <c r="K6" i="10"/>
  <c r="K7" i="10"/>
  <c r="K8" i="10"/>
  <c r="K9" i="10"/>
  <c r="K10" i="10"/>
  <c r="K11" i="10"/>
  <c r="K12" i="10"/>
  <c r="K13" i="10"/>
  <c r="K14" i="10"/>
  <c r="K15" i="10"/>
  <c r="K16" i="10"/>
  <c r="K17" i="10"/>
  <c r="K18" i="10"/>
  <c r="K19" i="10"/>
  <c r="K20" i="10"/>
  <c r="K21" i="10"/>
  <c r="K22" i="10"/>
  <c r="K23" i="10"/>
  <c r="K24" i="10"/>
  <c r="K25" i="10"/>
  <c r="K26" i="10"/>
  <c r="K27" i="10"/>
  <c r="K28" i="10"/>
  <c r="K29" i="10"/>
  <c r="K30" i="10"/>
  <c r="K31" i="10"/>
  <c r="K32" i="10"/>
  <c r="K33" i="10"/>
  <c r="K34" i="10"/>
  <c r="K35" i="10"/>
  <c r="K36" i="10"/>
  <c r="K37" i="10"/>
  <c r="K38" i="10"/>
  <c r="K39" i="10"/>
  <c r="K40" i="10"/>
  <c r="K41" i="10"/>
  <c r="K42" i="10"/>
  <c r="K43" i="10"/>
  <c r="K44" i="10"/>
  <c r="K45" i="10"/>
  <c r="K46" i="10"/>
  <c r="K47" i="10"/>
  <c r="K48" i="10"/>
  <c r="K49" i="10"/>
  <c r="K50" i="10"/>
  <c r="K51" i="10"/>
  <c r="K52" i="10"/>
  <c r="K53" i="10"/>
  <c r="K54" i="10"/>
  <c r="K55" i="10"/>
  <c r="K56" i="10"/>
  <c r="K57" i="10"/>
  <c r="K58" i="10"/>
  <c r="K59" i="10"/>
  <c r="K60" i="10"/>
  <c r="K61" i="10"/>
  <c r="K62" i="10"/>
  <c r="K63" i="10"/>
  <c r="K64" i="10"/>
  <c r="K65" i="10"/>
  <c r="K66" i="10"/>
  <c r="K67" i="10"/>
  <c r="K68" i="10"/>
  <c r="K69" i="10"/>
  <c r="K70" i="10"/>
  <c r="K71" i="10"/>
  <c r="K72" i="10"/>
  <c r="K73" i="10"/>
  <c r="K74" i="10"/>
  <c r="K75" i="10"/>
  <c r="K76" i="10"/>
  <c r="K77" i="10"/>
  <c r="K78" i="10"/>
  <c r="K79" i="10"/>
  <c r="K80" i="10"/>
  <c r="K81" i="10"/>
  <c r="K82" i="10"/>
  <c r="K83" i="10"/>
  <c r="K84" i="10"/>
  <c r="K85" i="10"/>
  <c r="K86" i="10"/>
  <c r="K87" i="10"/>
  <c r="K88" i="10"/>
  <c r="K89" i="10"/>
  <c r="K90" i="10"/>
  <c r="K91" i="10"/>
  <c r="K92" i="10"/>
  <c r="K93" i="10"/>
  <c r="K94" i="10"/>
  <c r="K95" i="10"/>
  <c r="K96" i="10"/>
  <c r="K97" i="10"/>
  <c r="K98" i="10"/>
  <c r="K99" i="10"/>
  <c r="K100" i="10"/>
  <c r="K101" i="10"/>
  <c r="K102" i="10"/>
  <c r="K103" i="10"/>
  <c r="K104" i="10"/>
  <c r="K105" i="10"/>
  <c r="K106" i="10"/>
  <c r="K107" i="10"/>
  <c r="K108" i="10"/>
  <c r="K109" i="10"/>
  <c r="K110" i="10"/>
  <c r="K111" i="10"/>
  <c r="K112" i="10"/>
  <c r="K113" i="10"/>
  <c r="K114" i="10"/>
  <c r="K115" i="10"/>
  <c r="K116" i="10"/>
  <c r="K117" i="10"/>
  <c r="K118" i="10"/>
  <c r="K119" i="10"/>
  <c r="K120" i="10"/>
  <c r="K121" i="10"/>
  <c r="K122" i="10"/>
  <c r="K123" i="10"/>
  <c r="K124" i="10"/>
  <c r="K125" i="10"/>
  <c r="K126" i="10"/>
  <c r="K127" i="10"/>
  <c r="K128" i="10"/>
  <c r="K129" i="10"/>
  <c r="K130" i="10"/>
  <c r="K131" i="10"/>
  <c r="K132" i="10"/>
  <c r="K133" i="10"/>
  <c r="K134" i="10"/>
  <c r="K135" i="10"/>
  <c r="K136" i="10"/>
  <c r="K137" i="10"/>
  <c r="K138" i="10"/>
  <c r="K139" i="10"/>
  <c r="K140" i="10"/>
  <c r="K141" i="10"/>
  <c r="K142" i="10"/>
  <c r="K143" i="10"/>
  <c r="K144" i="10"/>
  <c r="K145" i="10"/>
  <c r="K146" i="10"/>
  <c r="K147" i="10"/>
  <c r="K148" i="10"/>
  <c r="K149" i="10"/>
  <c r="K150" i="10"/>
  <c r="K151" i="10"/>
  <c r="K152" i="10"/>
  <c r="K153" i="10"/>
  <c r="K154" i="10"/>
  <c r="K155" i="10"/>
  <c r="K156" i="10"/>
  <c r="K157" i="10"/>
  <c r="K158" i="10"/>
  <c r="K159" i="10"/>
  <c r="K160" i="10"/>
  <c r="K161" i="10"/>
  <c r="K162" i="10"/>
  <c r="K163" i="10"/>
  <c r="K164" i="10"/>
  <c r="K165" i="10"/>
  <c r="K166" i="10"/>
  <c r="K167" i="10"/>
  <c r="K168" i="10"/>
  <c r="K169" i="10"/>
  <c r="K170" i="10"/>
  <c r="K171" i="10"/>
  <c r="K172" i="10"/>
  <c r="K173" i="10"/>
  <c r="K174" i="10"/>
  <c r="K175" i="10"/>
  <c r="K176" i="10"/>
  <c r="K177" i="10"/>
  <c r="K178" i="10"/>
  <c r="K179" i="10"/>
  <c r="K180" i="10"/>
  <c r="K181" i="10"/>
  <c r="K182" i="10"/>
  <c r="K183" i="10"/>
  <c r="K184" i="10"/>
  <c r="K185" i="10"/>
  <c r="K186" i="10"/>
  <c r="K187" i="10"/>
  <c r="K188" i="10"/>
  <c r="K189" i="10"/>
  <c r="K190" i="10"/>
  <c r="K191" i="10"/>
  <c r="K192" i="10"/>
  <c r="K193" i="10"/>
  <c r="K194" i="10"/>
  <c r="K195" i="10"/>
  <c r="K196" i="10"/>
  <c r="K197" i="10"/>
  <c r="K198" i="10"/>
  <c r="K199" i="10"/>
  <c r="K200" i="10"/>
  <c r="K201" i="10"/>
  <c r="K202" i="10"/>
  <c r="K203" i="10"/>
  <c r="K204" i="10"/>
  <c r="K205" i="10"/>
  <c r="K206" i="10"/>
  <c r="K207" i="10"/>
  <c r="K208" i="10"/>
  <c r="K209" i="10"/>
  <c r="K210" i="10"/>
  <c r="K211" i="10"/>
  <c r="K212" i="10"/>
  <c r="K213" i="10"/>
  <c r="K214" i="10"/>
  <c r="K215" i="10"/>
  <c r="K216" i="10"/>
  <c r="K217" i="10"/>
  <c r="K218" i="10"/>
  <c r="K219" i="10"/>
  <c r="K220" i="10"/>
  <c r="K221" i="10"/>
  <c r="K222" i="10"/>
  <c r="K223" i="10"/>
  <c r="K224" i="10"/>
  <c r="K225" i="10"/>
  <c r="K226" i="10"/>
  <c r="K227" i="10"/>
  <c r="K228" i="10"/>
  <c r="K229" i="10"/>
  <c r="K230" i="10"/>
  <c r="K231" i="10"/>
  <c r="K232" i="10"/>
  <c r="K233" i="10"/>
  <c r="K234" i="10"/>
  <c r="K235" i="10"/>
  <c r="K236" i="10"/>
  <c r="K237" i="10"/>
  <c r="K238" i="10"/>
  <c r="K239" i="10"/>
  <c r="K240" i="10"/>
  <c r="K241" i="10"/>
  <c r="K242" i="10"/>
  <c r="K243" i="10"/>
  <c r="K244" i="10"/>
  <c r="K245" i="10"/>
  <c r="K246" i="10"/>
  <c r="K247" i="10"/>
  <c r="K248" i="10"/>
  <c r="K249" i="10"/>
  <c r="K250" i="10"/>
  <c r="K251" i="10"/>
  <c r="K252" i="10"/>
  <c r="K253" i="10"/>
  <c r="K254" i="10"/>
  <c r="K255" i="10"/>
  <c r="K256" i="10"/>
  <c r="K257" i="10"/>
  <c r="K258" i="10"/>
  <c r="K259" i="10"/>
  <c r="K260" i="10"/>
  <c r="K261" i="10"/>
  <c r="K262" i="10"/>
  <c r="K263" i="10"/>
  <c r="K264" i="10"/>
  <c r="K265" i="10"/>
  <c r="K266" i="10"/>
  <c r="K267" i="10"/>
  <c r="K268" i="10"/>
  <c r="K269" i="10"/>
  <c r="K270" i="10"/>
  <c r="K271" i="10"/>
  <c r="K272" i="10"/>
  <c r="K273" i="10"/>
  <c r="K274" i="10"/>
  <c r="K275" i="10"/>
  <c r="K276" i="10"/>
  <c r="K277" i="10"/>
  <c r="K278" i="10"/>
  <c r="K279" i="10"/>
  <c r="K280" i="10"/>
  <c r="K281" i="10"/>
  <c r="K282" i="10"/>
  <c r="K283" i="10"/>
  <c r="K284" i="10"/>
  <c r="K285" i="10"/>
  <c r="K286" i="10"/>
  <c r="K287" i="10"/>
  <c r="K288" i="10"/>
  <c r="K289" i="10"/>
  <c r="K290" i="10"/>
  <c r="K291" i="10"/>
  <c r="K292" i="10"/>
  <c r="K293" i="10"/>
  <c r="K294" i="10"/>
  <c r="K295" i="10"/>
  <c r="K296" i="10"/>
  <c r="K297" i="10"/>
  <c r="K298" i="10"/>
  <c r="K299" i="10"/>
  <c r="K300" i="10"/>
  <c r="K301" i="10"/>
  <c r="K302" i="10"/>
  <c r="K303" i="10"/>
  <c r="K304" i="10"/>
  <c r="K305" i="10"/>
  <c r="K306" i="10"/>
  <c r="K307" i="10"/>
  <c r="K308" i="10"/>
  <c r="K309" i="10"/>
  <c r="K310" i="10"/>
  <c r="K311" i="10"/>
  <c r="K312" i="10"/>
  <c r="K313" i="10"/>
  <c r="K314" i="10"/>
  <c r="K315" i="10"/>
  <c r="K316" i="10"/>
  <c r="K317" i="10"/>
  <c r="K318" i="10"/>
  <c r="K319" i="10"/>
  <c r="K320" i="10"/>
  <c r="K321" i="10"/>
  <c r="K322" i="10"/>
  <c r="K323" i="10"/>
  <c r="K324" i="10"/>
  <c r="K325" i="10"/>
  <c r="K326" i="10"/>
  <c r="K327" i="10"/>
  <c r="K328" i="10"/>
  <c r="K329" i="10"/>
  <c r="K330" i="10"/>
  <c r="K331" i="10"/>
  <c r="K332" i="10"/>
  <c r="K333" i="10"/>
  <c r="K334" i="10"/>
  <c r="K335" i="10"/>
  <c r="K336" i="10"/>
  <c r="K337" i="10"/>
  <c r="K338" i="10"/>
  <c r="K339" i="10"/>
  <c r="K340" i="10"/>
  <c r="K341" i="10"/>
  <c r="K342" i="10"/>
  <c r="K343" i="10"/>
  <c r="K344" i="10"/>
  <c r="K345" i="10"/>
  <c r="K346" i="10"/>
  <c r="K347" i="10"/>
  <c r="K348" i="10"/>
  <c r="K349" i="10"/>
  <c r="K350" i="10"/>
  <c r="K351" i="10"/>
  <c r="K352" i="10"/>
  <c r="K353" i="10"/>
  <c r="K354" i="10"/>
  <c r="K355" i="10"/>
  <c r="K356" i="10"/>
  <c r="K357" i="10"/>
  <c r="K358" i="10"/>
  <c r="K359" i="10"/>
  <c r="K360" i="10"/>
  <c r="K361" i="10"/>
  <c r="K362" i="10"/>
  <c r="K363" i="10"/>
  <c r="K364" i="10"/>
  <c r="K365" i="10"/>
  <c r="K366" i="10"/>
  <c r="K367" i="10"/>
  <c r="K368" i="10"/>
  <c r="K369" i="10"/>
  <c r="K370" i="10"/>
  <c r="K371" i="10"/>
  <c r="K372" i="10"/>
  <c r="K373" i="10"/>
  <c r="K374" i="10"/>
  <c r="K375" i="10"/>
  <c r="K376" i="10"/>
  <c r="K377" i="10"/>
  <c r="K378" i="10"/>
  <c r="K379" i="10"/>
  <c r="K380" i="10"/>
  <c r="K381" i="10"/>
  <c r="K382" i="10"/>
  <c r="K383" i="10"/>
  <c r="K384" i="10"/>
  <c r="K385" i="10"/>
  <c r="K386" i="10"/>
  <c r="K387" i="10"/>
  <c r="K388" i="10"/>
  <c r="K389" i="10"/>
  <c r="K390" i="10"/>
  <c r="K391" i="10"/>
  <c r="K392" i="10"/>
  <c r="K393" i="10"/>
  <c r="K394" i="10"/>
  <c r="K395" i="10"/>
  <c r="K396" i="10"/>
  <c r="K397" i="10"/>
  <c r="K398" i="10"/>
  <c r="K399" i="10"/>
  <c r="K400" i="10"/>
  <c r="K401" i="10"/>
  <c r="K402" i="10"/>
  <c r="K403" i="10"/>
  <c r="K404" i="10"/>
  <c r="K405" i="10"/>
  <c r="K406" i="10"/>
  <c r="K407" i="10"/>
  <c r="K408" i="10"/>
  <c r="K409" i="10"/>
  <c r="K410" i="10"/>
  <c r="K411" i="10"/>
  <c r="K412" i="10"/>
  <c r="K413" i="10"/>
  <c r="K414" i="10"/>
  <c r="K415" i="10"/>
  <c r="K416" i="10"/>
  <c r="K417" i="10"/>
  <c r="K418" i="10"/>
  <c r="K419" i="10"/>
  <c r="K420" i="10"/>
  <c r="K421" i="10"/>
  <c r="K422" i="10"/>
  <c r="K423" i="10"/>
  <c r="K424" i="10"/>
  <c r="K425" i="10"/>
  <c r="K426" i="10"/>
  <c r="K427" i="10"/>
  <c r="K428" i="10"/>
  <c r="K429" i="10"/>
  <c r="K430" i="10"/>
  <c r="K431" i="10"/>
  <c r="K432" i="10"/>
  <c r="K433" i="10"/>
  <c r="K434" i="10"/>
  <c r="K435" i="10"/>
  <c r="K436" i="10"/>
  <c r="K437" i="10"/>
  <c r="K438" i="10"/>
  <c r="K439" i="10"/>
  <c r="K440" i="10"/>
  <c r="K441" i="10"/>
  <c r="K442" i="10"/>
  <c r="K443" i="10"/>
  <c r="K444" i="10"/>
  <c r="K445" i="10"/>
  <c r="K446" i="10"/>
  <c r="K447" i="10"/>
  <c r="K448" i="10"/>
  <c r="K449" i="10"/>
  <c r="K450" i="10"/>
  <c r="K451" i="10"/>
  <c r="K452" i="10"/>
  <c r="K453" i="10"/>
  <c r="K454" i="10"/>
  <c r="K455" i="10"/>
  <c r="K456" i="10"/>
  <c r="K457" i="10"/>
  <c r="K458" i="10"/>
  <c r="K459" i="10"/>
  <c r="K460" i="10"/>
  <c r="K461" i="10"/>
  <c r="K462" i="10"/>
  <c r="K463" i="10"/>
  <c r="K464" i="10"/>
  <c r="K465" i="10"/>
  <c r="K466" i="10"/>
  <c r="K467" i="10"/>
  <c r="K468" i="10"/>
  <c r="K469" i="10"/>
  <c r="K470" i="10"/>
  <c r="K471" i="10"/>
  <c r="K472" i="10"/>
  <c r="K473" i="10"/>
  <c r="K474" i="10"/>
  <c r="K475" i="10"/>
  <c r="K476" i="10"/>
  <c r="K477" i="10"/>
  <c r="K478" i="10"/>
  <c r="K479" i="10"/>
  <c r="K480" i="10"/>
  <c r="K481" i="10"/>
  <c r="K482" i="10"/>
  <c r="K483" i="10"/>
  <c r="K484" i="10"/>
  <c r="K485" i="10"/>
  <c r="K486" i="10"/>
  <c r="K487" i="10"/>
  <c r="K488" i="10"/>
  <c r="K489" i="10"/>
  <c r="K490" i="10"/>
  <c r="K491" i="10"/>
  <c r="K492" i="10"/>
  <c r="K493" i="10"/>
  <c r="K494" i="10"/>
  <c r="K495" i="10"/>
  <c r="K496" i="10"/>
  <c r="K497" i="10"/>
  <c r="K498" i="10"/>
  <c r="K499" i="10"/>
  <c r="K500" i="10"/>
  <c r="K501" i="10"/>
  <c r="K502" i="10"/>
  <c r="K503" i="10"/>
  <c r="K504" i="10"/>
  <c r="K505" i="10"/>
  <c r="K506" i="10"/>
  <c r="K507" i="10"/>
  <c r="K508" i="10"/>
  <c r="K509" i="10"/>
  <c r="K510" i="10"/>
  <c r="K511" i="10"/>
  <c r="K512" i="10"/>
  <c r="K513" i="10"/>
  <c r="K514" i="10"/>
  <c r="K515" i="10"/>
  <c r="K516" i="10"/>
  <c r="K517" i="10"/>
  <c r="K518" i="10"/>
  <c r="K519" i="10"/>
  <c r="K520" i="10"/>
  <c r="K521" i="10"/>
  <c r="K522" i="10"/>
  <c r="K523" i="10"/>
  <c r="K524" i="10"/>
  <c r="K525" i="10"/>
  <c r="K526" i="10"/>
  <c r="K527" i="10"/>
  <c r="K528" i="10"/>
  <c r="K529" i="10"/>
  <c r="K530" i="10"/>
  <c r="K531" i="10"/>
  <c r="K532" i="10"/>
  <c r="K533" i="10"/>
  <c r="K534" i="10"/>
  <c r="K535" i="10"/>
  <c r="K536" i="10"/>
  <c r="K537" i="10"/>
  <c r="K538" i="10"/>
  <c r="K539" i="10"/>
  <c r="K540" i="10"/>
  <c r="K541" i="10"/>
  <c r="K542" i="10"/>
  <c r="K543" i="10"/>
  <c r="K544" i="10"/>
  <c r="K545" i="10"/>
  <c r="K546" i="10"/>
  <c r="K547" i="10"/>
  <c r="K548" i="10"/>
  <c r="K549" i="10"/>
  <c r="K550" i="10"/>
  <c r="K551" i="10"/>
  <c r="K552" i="10"/>
  <c r="K553" i="10"/>
  <c r="K554" i="10"/>
  <c r="K555" i="10"/>
  <c r="K556" i="10"/>
  <c r="K557" i="10"/>
  <c r="K558" i="10"/>
  <c r="K559" i="10"/>
  <c r="K560" i="10"/>
  <c r="K561" i="10"/>
  <c r="K562" i="10"/>
  <c r="K563" i="10"/>
  <c r="K564" i="10"/>
  <c r="K565" i="10"/>
  <c r="K566" i="10"/>
  <c r="K567" i="10"/>
  <c r="K568" i="10"/>
  <c r="K569" i="10"/>
  <c r="K570" i="10"/>
  <c r="K571" i="10"/>
  <c r="K572" i="10"/>
  <c r="K573" i="10"/>
  <c r="K574" i="10"/>
  <c r="K575" i="10"/>
  <c r="K576" i="10"/>
  <c r="K577" i="10"/>
  <c r="K578" i="10"/>
  <c r="K579" i="10"/>
  <c r="K580" i="10"/>
  <c r="K581" i="10"/>
  <c r="K582" i="10"/>
  <c r="K583" i="10"/>
  <c r="K584" i="10"/>
  <c r="K585" i="10"/>
  <c r="K586" i="10"/>
  <c r="K587" i="10"/>
  <c r="K588" i="10"/>
  <c r="K589" i="10"/>
  <c r="K590" i="10"/>
  <c r="K591" i="10"/>
  <c r="K592" i="10"/>
  <c r="K593" i="10"/>
  <c r="K594" i="10"/>
  <c r="K595" i="10"/>
  <c r="K596" i="10"/>
  <c r="K597" i="10"/>
  <c r="K598" i="10"/>
  <c r="K599" i="10"/>
  <c r="K600" i="10"/>
  <c r="K601" i="10"/>
  <c r="K602" i="10"/>
  <c r="K603" i="10"/>
  <c r="K604" i="10"/>
  <c r="K605" i="10"/>
  <c r="K606" i="10"/>
  <c r="K607" i="10"/>
  <c r="K608" i="10"/>
  <c r="K609" i="10"/>
  <c r="K610" i="10"/>
  <c r="K611" i="10"/>
  <c r="K612" i="10"/>
  <c r="K613" i="10"/>
  <c r="K614" i="10"/>
  <c r="K615" i="10"/>
  <c r="K616" i="10"/>
  <c r="K617" i="10"/>
  <c r="K618" i="10"/>
  <c r="K619" i="10"/>
  <c r="K620" i="10"/>
  <c r="K621" i="10"/>
  <c r="K622" i="10"/>
  <c r="K623" i="10"/>
  <c r="K624" i="10"/>
  <c r="K625" i="10"/>
  <c r="K626" i="10"/>
  <c r="K627" i="10"/>
  <c r="K628" i="10"/>
  <c r="K629" i="10"/>
  <c r="K630" i="10"/>
  <c r="K631" i="10"/>
  <c r="K632" i="10"/>
  <c r="K633" i="10"/>
  <c r="K634" i="10"/>
  <c r="K635" i="10"/>
  <c r="K636" i="10"/>
  <c r="K637" i="10"/>
  <c r="K638" i="10"/>
  <c r="K639" i="10"/>
  <c r="K640" i="10"/>
  <c r="K641" i="10"/>
  <c r="K642" i="10"/>
  <c r="K643" i="10"/>
  <c r="K644" i="10"/>
  <c r="K645" i="10"/>
  <c r="K646" i="10"/>
  <c r="K647" i="10"/>
  <c r="K648" i="10"/>
  <c r="K649" i="10"/>
  <c r="K650" i="10"/>
  <c r="K651" i="10"/>
  <c r="K652" i="10"/>
  <c r="K653" i="10"/>
  <c r="K654" i="10"/>
  <c r="K655" i="10"/>
  <c r="K656" i="10"/>
  <c r="K657" i="10"/>
  <c r="K658" i="10"/>
  <c r="K659" i="10"/>
  <c r="K660" i="10"/>
  <c r="K661" i="10"/>
  <c r="K662" i="10"/>
  <c r="K663" i="10"/>
  <c r="K664" i="10"/>
  <c r="K665" i="10"/>
  <c r="K666" i="10"/>
  <c r="K667" i="10"/>
  <c r="K668" i="10"/>
  <c r="K669" i="10"/>
  <c r="K670" i="10"/>
  <c r="K671" i="10"/>
  <c r="K672" i="10"/>
  <c r="K673" i="10"/>
  <c r="K674" i="10"/>
  <c r="K675" i="10"/>
  <c r="K676" i="10"/>
  <c r="K677" i="10"/>
  <c r="K678" i="10"/>
  <c r="K679" i="10"/>
  <c r="K680" i="10"/>
  <c r="K681" i="10"/>
  <c r="K682" i="10"/>
  <c r="K683" i="10"/>
  <c r="K684" i="10"/>
  <c r="K685" i="10"/>
  <c r="K686" i="10"/>
  <c r="K687" i="10"/>
  <c r="K688" i="10"/>
  <c r="K689" i="10"/>
  <c r="K690" i="10"/>
  <c r="K691" i="10"/>
  <c r="K692" i="10"/>
  <c r="K693" i="10"/>
  <c r="K694" i="10"/>
  <c r="K695" i="10"/>
  <c r="K696" i="10"/>
  <c r="K697" i="10"/>
  <c r="K698" i="10"/>
  <c r="K699" i="10"/>
  <c r="K700" i="10"/>
  <c r="K701" i="10"/>
  <c r="K702" i="10"/>
  <c r="K703" i="10"/>
  <c r="K704" i="10"/>
  <c r="K705" i="10"/>
  <c r="K706" i="10"/>
  <c r="K707" i="10"/>
  <c r="K708" i="10"/>
  <c r="K709" i="10"/>
  <c r="K710" i="10"/>
  <c r="K711" i="10"/>
  <c r="K712" i="10"/>
  <c r="K713" i="10"/>
  <c r="K714" i="10"/>
  <c r="K715" i="10"/>
  <c r="K716" i="10"/>
  <c r="K717" i="10"/>
  <c r="K718" i="10"/>
  <c r="K719" i="10"/>
  <c r="K720" i="10"/>
  <c r="K721" i="10"/>
  <c r="K722" i="10"/>
  <c r="K723" i="10"/>
  <c r="K724" i="10"/>
  <c r="K725" i="10"/>
  <c r="K726" i="10"/>
  <c r="K727" i="10"/>
  <c r="K728" i="10"/>
  <c r="K729" i="10"/>
  <c r="K730" i="10"/>
  <c r="K731" i="10"/>
  <c r="K732" i="10"/>
  <c r="K733" i="10"/>
  <c r="K734" i="10"/>
  <c r="K735" i="10"/>
  <c r="K736" i="10"/>
  <c r="K737" i="10"/>
  <c r="K738" i="10"/>
  <c r="K739" i="10"/>
  <c r="K740" i="10"/>
  <c r="K741" i="10"/>
  <c r="K742" i="10"/>
  <c r="K743" i="10"/>
  <c r="K744" i="10"/>
  <c r="K745" i="10"/>
  <c r="K746" i="10"/>
  <c r="K747" i="10"/>
  <c r="K748" i="10"/>
  <c r="K749" i="10"/>
  <c r="K750" i="10"/>
  <c r="K2" i="10"/>
  <c r="R3" i="9"/>
  <c r="R4" i="9"/>
  <c r="R5" i="9"/>
  <c r="R6" i="9"/>
  <c r="R7" i="9"/>
  <c r="R8" i="9"/>
  <c r="R9" i="9"/>
  <c r="R10" i="9"/>
  <c r="R11" i="9"/>
  <c r="R12" i="9"/>
  <c r="R13" i="9"/>
  <c r="R14" i="9"/>
  <c r="R15" i="9"/>
  <c r="R16" i="9"/>
  <c r="R17" i="9"/>
  <c r="R18" i="9"/>
  <c r="R19" i="9"/>
  <c r="R20" i="9"/>
  <c r="R21" i="9"/>
  <c r="R22" i="9"/>
  <c r="R23" i="9"/>
  <c r="R24" i="9"/>
  <c r="R25" i="9"/>
  <c r="R26" i="9"/>
  <c r="R27" i="9"/>
  <c r="R28" i="9"/>
  <c r="R29" i="9"/>
  <c r="R30" i="9"/>
  <c r="R31" i="9"/>
  <c r="R32" i="9"/>
  <c r="R33" i="9"/>
  <c r="R34" i="9"/>
  <c r="R35" i="9"/>
  <c r="R36" i="9"/>
  <c r="R37" i="9"/>
  <c r="R38" i="9"/>
  <c r="R39" i="9"/>
  <c r="R40" i="9"/>
  <c r="R41" i="9"/>
  <c r="R42" i="9"/>
  <c r="R43" i="9"/>
  <c r="R44" i="9"/>
  <c r="R45" i="9"/>
  <c r="R46" i="9"/>
  <c r="R47" i="9"/>
  <c r="R48" i="9"/>
  <c r="R49" i="9"/>
  <c r="R50" i="9"/>
  <c r="R51" i="9"/>
  <c r="R52" i="9"/>
  <c r="R53" i="9"/>
  <c r="R54" i="9"/>
  <c r="R55" i="9"/>
  <c r="R56" i="9"/>
  <c r="R57" i="9"/>
  <c r="R58" i="9"/>
  <c r="R59" i="9"/>
  <c r="R60" i="9"/>
  <c r="R61" i="9"/>
  <c r="R62" i="9"/>
  <c r="R63" i="9"/>
  <c r="R64" i="9"/>
  <c r="R65" i="9"/>
  <c r="R66" i="9"/>
  <c r="R67" i="9"/>
  <c r="R68" i="9"/>
  <c r="R69" i="9"/>
  <c r="R70" i="9"/>
  <c r="R71" i="9"/>
  <c r="R72" i="9"/>
  <c r="R73" i="9"/>
  <c r="R74" i="9"/>
  <c r="R75" i="9"/>
  <c r="R76" i="9"/>
  <c r="R77" i="9"/>
  <c r="R78" i="9"/>
  <c r="R79" i="9"/>
  <c r="R80" i="9"/>
  <c r="R81" i="9"/>
  <c r="R82" i="9"/>
  <c r="R83" i="9"/>
  <c r="R84" i="9"/>
  <c r="R85" i="9"/>
  <c r="R86" i="9"/>
  <c r="R87" i="9"/>
  <c r="R88" i="9"/>
  <c r="R89" i="9"/>
  <c r="R90" i="9"/>
  <c r="R91" i="9"/>
  <c r="R92" i="9"/>
  <c r="R93" i="9"/>
  <c r="R94" i="9"/>
  <c r="R95" i="9"/>
  <c r="R96" i="9"/>
  <c r="R97" i="9"/>
  <c r="R98" i="9"/>
  <c r="R99" i="9"/>
  <c r="R100" i="9"/>
  <c r="R101" i="9"/>
  <c r="R102" i="9"/>
  <c r="R103" i="9"/>
  <c r="R104" i="9"/>
  <c r="R105" i="9"/>
  <c r="R106" i="9"/>
  <c r="R107" i="9"/>
  <c r="R108" i="9"/>
  <c r="R109" i="9"/>
  <c r="R110" i="9"/>
  <c r="R111" i="9"/>
  <c r="R112" i="9"/>
  <c r="R113" i="9"/>
  <c r="R114" i="9"/>
  <c r="R115" i="9"/>
  <c r="R116" i="9"/>
  <c r="R117" i="9"/>
  <c r="R118" i="9"/>
  <c r="R119" i="9"/>
  <c r="R120" i="9"/>
  <c r="R121" i="9"/>
  <c r="R122" i="9"/>
  <c r="R123" i="9"/>
  <c r="R124" i="9"/>
  <c r="R125" i="9"/>
  <c r="R126" i="9"/>
  <c r="R127" i="9"/>
  <c r="R128" i="9"/>
  <c r="R129" i="9"/>
  <c r="R130" i="9"/>
  <c r="R131" i="9"/>
  <c r="R132" i="9"/>
  <c r="R133" i="9"/>
  <c r="R134" i="9"/>
  <c r="R135" i="9"/>
  <c r="R136" i="9"/>
  <c r="R137" i="9"/>
  <c r="R138" i="9"/>
  <c r="R139" i="9"/>
  <c r="R140" i="9"/>
  <c r="R141" i="9"/>
  <c r="R142" i="9"/>
  <c r="R143" i="9"/>
  <c r="R144" i="9"/>
  <c r="R145" i="9"/>
  <c r="R146" i="9"/>
  <c r="R147" i="9"/>
  <c r="R148" i="9"/>
  <c r="R149" i="9"/>
  <c r="R150" i="9"/>
  <c r="R151" i="9"/>
  <c r="R152" i="9"/>
  <c r="R153" i="9"/>
  <c r="R154" i="9"/>
  <c r="R155" i="9"/>
  <c r="R156" i="9"/>
  <c r="R157" i="9"/>
  <c r="R158" i="9"/>
  <c r="R159" i="9"/>
  <c r="R160" i="9"/>
  <c r="R161" i="9"/>
  <c r="R162" i="9"/>
  <c r="R163" i="9"/>
  <c r="R164" i="9"/>
  <c r="R165" i="9"/>
  <c r="R166" i="9"/>
  <c r="R167" i="9"/>
  <c r="R168" i="9"/>
  <c r="R169" i="9"/>
  <c r="R170" i="9"/>
  <c r="R171" i="9"/>
  <c r="R172" i="9"/>
  <c r="R173" i="9"/>
  <c r="R174" i="9"/>
  <c r="R175" i="9"/>
  <c r="R176" i="9"/>
  <c r="R177" i="9"/>
  <c r="R178" i="9"/>
  <c r="R179" i="9"/>
  <c r="R180" i="9"/>
  <c r="R181" i="9"/>
  <c r="R182" i="9"/>
  <c r="R183" i="9"/>
  <c r="R184" i="9"/>
  <c r="R185" i="9"/>
  <c r="R186" i="9"/>
  <c r="R187" i="9"/>
  <c r="R188" i="9"/>
  <c r="R189" i="9"/>
  <c r="R190" i="9"/>
  <c r="R191" i="9"/>
  <c r="R192" i="9"/>
  <c r="R193" i="9"/>
  <c r="R194" i="9"/>
  <c r="R195" i="9"/>
  <c r="R196" i="9"/>
  <c r="R197" i="9"/>
  <c r="R198" i="9"/>
  <c r="R199" i="9"/>
  <c r="R200" i="9"/>
  <c r="R201" i="9"/>
  <c r="R202" i="9"/>
  <c r="R203" i="9"/>
  <c r="R204" i="9"/>
  <c r="R205" i="9"/>
  <c r="R206" i="9"/>
  <c r="R207" i="9"/>
  <c r="R208" i="9"/>
  <c r="R209" i="9"/>
  <c r="R210" i="9"/>
  <c r="R211" i="9"/>
  <c r="R212" i="9"/>
  <c r="R213" i="9"/>
  <c r="R214" i="9"/>
  <c r="R215" i="9"/>
  <c r="R216" i="9"/>
  <c r="R217" i="9"/>
  <c r="R218" i="9"/>
  <c r="R219" i="9"/>
  <c r="R220" i="9"/>
  <c r="R221" i="9"/>
  <c r="R222" i="9"/>
  <c r="R223" i="9"/>
  <c r="R224" i="9"/>
  <c r="R225" i="9"/>
  <c r="R226" i="9"/>
  <c r="R227" i="9"/>
  <c r="R228" i="9"/>
  <c r="R229" i="9"/>
  <c r="R230" i="9"/>
  <c r="R231" i="9"/>
  <c r="R232" i="9"/>
  <c r="R233" i="9"/>
  <c r="R234" i="9"/>
  <c r="R235" i="9"/>
  <c r="R236" i="9"/>
  <c r="R237" i="9"/>
  <c r="R238" i="9"/>
  <c r="R239" i="9"/>
  <c r="R240" i="9"/>
  <c r="R241" i="9"/>
  <c r="R242" i="9"/>
  <c r="R243" i="9"/>
  <c r="R244" i="9"/>
  <c r="R245" i="9"/>
  <c r="R246" i="9"/>
  <c r="R247" i="9"/>
  <c r="R248" i="9"/>
  <c r="R249" i="9"/>
  <c r="R250" i="9"/>
  <c r="R251" i="9"/>
  <c r="R252" i="9"/>
  <c r="R253" i="9"/>
  <c r="R254" i="9"/>
  <c r="R255" i="9"/>
  <c r="R256" i="9"/>
  <c r="R257" i="9"/>
  <c r="R258" i="9"/>
  <c r="R259" i="9"/>
  <c r="R260" i="9"/>
  <c r="R261" i="9"/>
  <c r="R262" i="9"/>
  <c r="R263" i="9"/>
  <c r="R264" i="9"/>
  <c r="R265" i="9"/>
  <c r="R266" i="9"/>
  <c r="R267" i="9"/>
  <c r="R268" i="9"/>
  <c r="R269" i="9"/>
  <c r="R270" i="9"/>
  <c r="R271" i="9"/>
  <c r="R272" i="9"/>
  <c r="R273" i="9"/>
  <c r="R274" i="9"/>
  <c r="R275" i="9"/>
  <c r="R276" i="9"/>
  <c r="R277" i="9"/>
  <c r="R278" i="9"/>
  <c r="R279" i="9"/>
  <c r="R280" i="9"/>
  <c r="R281" i="9"/>
  <c r="R282" i="9"/>
  <c r="R283" i="9"/>
  <c r="R284" i="9"/>
  <c r="R285" i="9"/>
  <c r="R286" i="9"/>
  <c r="R287" i="9"/>
  <c r="R288" i="9"/>
  <c r="R289" i="9"/>
  <c r="R290" i="9"/>
  <c r="R291" i="9"/>
  <c r="R292" i="9"/>
  <c r="R293" i="9"/>
  <c r="R294" i="9"/>
  <c r="R295" i="9"/>
  <c r="R296" i="9"/>
  <c r="R297" i="9"/>
  <c r="R298" i="9"/>
  <c r="R299" i="9"/>
  <c r="R300" i="9"/>
  <c r="R301" i="9"/>
  <c r="R302" i="9"/>
  <c r="R303" i="9"/>
  <c r="R304" i="9"/>
  <c r="R305" i="9"/>
  <c r="R306" i="9"/>
  <c r="R307" i="9"/>
  <c r="R308" i="9"/>
  <c r="R309" i="9"/>
  <c r="R310" i="9"/>
  <c r="R311" i="9"/>
  <c r="R312" i="9"/>
  <c r="R313" i="9"/>
  <c r="R314" i="9"/>
  <c r="R315" i="9"/>
  <c r="R316" i="9"/>
  <c r="R317" i="9"/>
  <c r="R318" i="9"/>
  <c r="R319" i="9"/>
  <c r="R320" i="9"/>
  <c r="R321" i="9"/>
  <c r="R322" i="9"/>
  <c r="R323" i="9"/>
  <c r="R324" i="9"/>
  <c r="R325" i="9"/>
  <c r="R326" i="9"/>
  <c r="R327" i="9"/>
  <c r="R328" i="9"/>
  <c r="R329" i="9"/>
  <c r="R330" i="9"/>
  <c r="R331" i="9"/>
  <c r="R332" i="9"/>
  <c r="R333" i="9"/>
  <c r="R334" i="9"/>
  <c r="R335" i="9"/>
  <c r="R336" i="9"/>
  <c r="R337" i="9"/>
  <c r="R338" i="9"/>
  <c r="R339" i="9"/>
  <c r="R340" i="9"/>
  <c r="R341" i="9"/>
  <c r="R342" i="9"/>
  <c r="R343" i="9"/>
  <c r="R344" i="9"/>
  <c r="R345" i="9"/>
  <c r="R346" i="9"/>
  <c r="R347" i="9"/>
  <c r="R348" i="9"/>
  <c r="R349" i="9"/>
  <c r="R350" i="9"/>
  <c r="R351" i="9"/>
  <c r="R352" i="9"/>
  <c r="R353" i="9"/>
  <c r="R354" i="9"/>
  <c r="R355" i="9"/>
  <c r="R356" i="9"/>
  <c r="R357" i="9"/>
  <c r="R358" i="9"/>
  <c r="R359" i="9"/>
  <c r="R360" i="9"/>
  <c r="R361" i="9"/>
  <c r="R362" i="9"/>
  <c r="R363" i="9"/>
  <c r="R364" i="9"/>
  <c r="R365" i="9"/>
  <c r="R366" i="9"/>
  <c r="R367" i="9"/>
  <c r="R368" i="9"/>
  <c r="R369" i="9"/>
  <c r="R370" i="9"/>
  <c r="R371" i="9"/>
  <c r="R372" i="9"/>
  <c r="R373" i="9"/>
  <c r="R374" i="9"/>
  <c r="R375" i="9"/>
  <c r="R376" i="9"/>
  <c r="R377" i="9"/>
  <c r="R378" i="9"/>
  <c r="R379" i="9"/>
  <c r="R380" i="9"/>
  <c r="R381" i="9"/>
  <c r="R382" i="9"/>
  <c r="R383" i="9"/>
  <c r="R384" i="9"/>
  <c r="R385" i="9"/>
  <c r="R386" i="9"/>
  <c r="R387" i="9"/>
  <c r="R388" i="9"/>
  <c r="R389" i="9"/>
  <c r="R390" i="9"/>
  <c r="R391" i="9"/>
  <c r="R392" i="9"/>
  <c r="R393" i="9"/>
  <c r="R394" i="9"/>
  <c r="R395" i="9"/>
  <c r="R396" i="9"/>
  <c r="R397" i="9"/>
  <c r="R398" i="9"/>
  <c r="R399" i="9"/>
  <c r="R400" i="9"/>
  <c r="R401" i="9"/>
  <c r="R402" i="9"/>
  <c r="R403" i="9"/>
  <c r="R404" i="9"/>
  <c r="R405" i="9"/>
  <c r="R406" i="9"/>
  <c r="R407" i="9"/>
  <c r="R408" i="9"/>
  <c r="R409" i="9"/>
  <c r="R410" i="9"/>
  <c r="R411" i="9"/>
  <c r="R412" i="9"/>
  <c r="R413" i="9"/>
  <c r="R414" i="9"/>
  <c r="R415" i="9"/>
  <c r="R416" i="9"/>
  <c r="R417" i="9"/>
  <c r="R418" i="9"/>
  <c r="R419" i="9"/>
  <c r="R420" i="9"/>
  <c r="R421" i="9"/>
  <c r="R422" i="9"/>
  <c r="R423" i="9"/>
  <c r="R424" i="9"/>
  <c r="R425" i="9"/>
  <c r="R426" i="9"/>
  <c r="R427" i="9"/>
  <c r="R428" i="9"/>
  <c r="R429" i="9"/>
  <c r="R430" i="9"/>
  <c r="R431" i="9"/>
  <c r="R432" i="9"/>
  <c r="R433" i="9"/>
  <c r="R434" i="9"/>
  <c r="R435" i="9"/>
  <c r="R436" i="9"/>
  <c r="R437" i="9"/>
  <c r="R438" i="9"/>
  <c r="R439" i="9"/>
  <c r="R440" i="9"/>
  <c r="R441" i="9"/>
  <c r="R442" i="9"/>
  <c r="R443" i="9"/>
  <c r="R444" i="9"/>
  <c r="R445" i="9"/>
  <c r="R446" i="9"/>
  <c r="R447" i="9"/>
  <c r="R448" i="9"/>
  <c r="R449" i="9"/>
  <c r="R450" i="9"/>
  <c r="R451" i="9"/>
  <c r="R452" i="9"/>
  <c r="R453" i="9"/>
  <c r="R454" i="9"/>
  <c r="R455" i="9"/>
  <c r="R456" i="9"/>
  <c r="R457" i="9"/>
  <c r="R458" i="9"/>
  <c r="R459" i="9"/>
  <c r="R460" i="9"/>
  <c r="R461" i="9"/>
  <c r="R462" i="9"/>
  <c r="R463" i="9"/>
  <c r="R464" i="9"/>
  <c r="R465" i="9"/>
  <c r="R466" i="9"/>
  <c r="R467" i="9"/>
  <c r="R468" i="9"/>
  <c r="R469" i="9"/>
  <c r="R470" i="9"/>
  <c r="R471" i="9"/>
  <c r="R472" i="9"/>
  <c r="R473" i="9"/>
  <c r="R474" i="9"/>
  <c r="R475" i="9"/>
  <c r="R476" i="9"/>
  <c r="R477" i="9"/>
  <c r="R478" i="9"/>
  <c r="R479" i="9"/>
  <c r="R480" i="9"/>
  <c r="R481" i="9"/>
  <c r="R482" i="9"/>
  <c r="R483" i="9"/>
  <c r="R484" i="9"/>
  <c r="R485" i="9"/>
  <c r="R486" i="9"/>
  <c r="R487" i="9"/>
  <c r="R488" i="9"/>
  <c r="R489" i="9"/>
  <c r="R490" i="9"/>
  <c r="R491" i="9"/>
  <c r="R492" i="9"/>
  <c r="R493" i="9"/>
  <c r="R494" i="9"/>
  <c r="R495" i="9"/>
  <c r="R496" i="9"/>
  <c r="R497" i="9"/>
  <c r="R498" i="9"/>
  <c r="R499" i="9"/>
  <c r="R500" i="9"/>
  <c r="R501" i="9"/>
  <c r="R502" i="9"/>
  <c r="R503" i="9"/>
  <c r="R504" i="9"/>
  <c r="R505" i="9"/>
  <c r="R506" i="9"/>
  <c r="R507" i="9"/>
  <c r="R508" i="9"/>
  <c r="R509" i="9"/>
  <c r="R510" i="9"/>
  <c r="R511" i="9"/>
  <c r="R512" i="9"/>
  <c r="R513" i="9"/>
  <c r="R514" i="9"/>
  <c r="R515" i="9"/>
  <c r="R516" i="9"/>
  <c r="R517" i="9"/>
  <c r="R518" i="9"/>
  <c r="R519" i="9"/>
  <c r="R520" i="9"/>
  <c r="R521" i="9"/>
  <c r="R522" i="9"/>
  <c r="R523" i="9"/>
  <c r="R524" i="9"/>
  <c r="R525" i="9"/>
  <c r="R526" i="9"/>
  <c r="R527" i="9"/>
  <c r="R528" i="9"/>
  <c r="R529" i="9"/>
  <c r="R530" i="9"/>
  <c r="R531" i="9"/>
  <c r="R532" i="9"/>
  <c r="R533" i="9"/>
  <c r="R534" i="9"/>
  <c r="R535" i="9"/>
  <c r="R536" i="9"/>
  <c r="R537" i="9"/>
  <c r="R538" i="9"/>
  <c r="R539" i="9"/>
  <c r="R540" i="9"/>
  <c r="R541" i="9"/>
  <c r="R542" i="9"/>
  <c r="R543" i="9"/>
  <c r="R544" i="9"/>
  <c r="R545" i="9"/>
  <c r="R546" i="9"/>
  <c r="R547" i="9"/>
  <c r="R548" i="9"/>
  <c r="R549" i="9"/>
  <c r="R550" i="9"/>
  <c r="R551" i="9"/>
  <c r="R552" i="9"/>
  <c r="R553" i="9"/>
  <c r="R554" i="9"/>
  <c r="R555" i="9"/>
  <c r="R556" i="9"/>
  <c r="R557" i="9"/>
  <c r="R558" i="9"/>
  <c r="R559" i="9"/>
  <c r="R560" i="9"/>
  <c r="R561" i="9"/>
  <c r="R562" i="9"/>
  <c r="R563" i="9"/>
  <c r="R564" i="9"/>
  <c r="R565" i="9"/>
  <c r="R566" i="9"/>
  <c r="R567" i="9"/>
  <c r="R568" i="9"/>
  <c r="R569" i="9"/>
  <c r="R570" i="9"/>
  <c r="R571" i="9"/>
  <c r="R572" i="9"/>
  <c r="R573" i="9"/>
  <c r="R574" i="9"/>
  <c r="R575" i="9"/>
  <c r="R576" i="9"/>
  <c r="R577" i="9"/>
  <c r="R578" i="9"/>
  <c r="R579" i="9"/>
  <c r="R580" i="9"/>
  <c r="R581" i="9"/>
  <c r="R582" i="9"/>
  <c r="R583" i="9"/>
  <c r="R584" i="9"/>
  <c r="R585" i="9"/>
  <c r="R586" i="9"/>
  <c r="R587" i="9"/>
  <c r="R588" i="9"/>
  <c r="R589" i="9"/>
  <c r="R590" i="9"/>
  <c r="R591" i="9"/>
  <c r="R592" i="9"/>
  <c r="R593" i="9"/>
  <c r="R594" i="9"/>
  <c r="R595" i="9"/>
  <c r="R596" i="9"/>
  <c r="R597" i="9"/>
  <c r="R598" i="9"/>
  <c r="R599" i="9"/>
  <c r="R600" i="9"/>
  <c r="R601" i="9"/>
  <c r="R602" i="9"/>
  <c r="R603" i="9"/>
  <c r="R604" i="9"/>
  <c r="R605" i="9"/>
  <c r="R606" i="9"/>
  <c r="R607" i="9"/>
  <c r="R608" i="9"/>
  <c r="R609" i="9"/>
  <c r="R610" i="9"/>
  <c r="R611" i="9"/>
  <c r="R612" i="9"/>
  <c r="R613" i="9"/>
  <c r="R614" i="9"/>
  <c r="R615" i="9"/>
  <c r="R616" i="9"/>
  <c r="R617" i="9"/>
  <c r="R618" i="9"/>
  <c r="R619" i="9"/>
  <c r="R620" i="9"/>
  <c r="R621" i="9"/>
  <c r="R622" i="9"/>
  <c r="R623" i="9"/>
  <c r="R624" i="9"/>
  <c r="R625" i="9"/>
  <c r="R626" i="9"/>
  <c r="R627" i="9"/>
  <c r="R628" i="9"/>
  <c r="R629" i="9"/>
  <c r="R630" i="9"/>
  <c r="R631" i="9"/>
  <c r="R632" i="9"/>
  <c r="R633" i="9"/>
  <c r="R634" i="9"/>
  <c r="R635" i="9"/>
  <c r="R636" i="9"/>
  <c r="R637" i="9"/>
  <c r="R638" i="9"/>
  <c r="R639" i="9"/>
  <c r="R640" i="9"/>
  <c r="R641" i="9"/>
  <c r="R642" i="9"/>
  <c r="R643" i="9"/>
  <c r="R644" i="9"/>
  <c r="R645" i="9"/>
  <c r="R646" i="9"/>
  <c r="R647" i="9"/>
  <c r="R648" i="9"/>
  <c r="R649" i="9"/>
  <c r="R650" i="9"/>
  <c r="R651" i="9"/>
  <c r="R652" i="9"/>
  <c r="R653" i="9"/>
  <c r="R654" i="9"/>
  <c r="R655" i="9"/>
  <c r="R656" i="9"/>
  <c r="R657" i="9"/>
  <c r="R658" i="9"/>
  <c r="R659" i="9"/>
  <c r="R660" i="9"/>
  <c r="R661" i="9"/>
  <c r="R662" i="9"/>
  <c r="R663" i="9"/>
  <c r="R664" i="9"/>
  <c r="R665" i="9"/>
  <c r="R666" i="9"/>
  <c r="R667" i="9"/>
  <c r="R668" i="9"/>
  <c r="R669" i="9"/>
  <c r="R670" i="9"/>
  <c r="R671" i="9"/>
  <c r="R672" i="9"/>
  <c r="R673" i="9"/>
  <c r="R674" i="9"/>
  <c r="R675" i="9"/>
  <c r="R676" i="9"/>
  <c r="R677" i="9"/>
  <c r="R678" i="9"/>
  <c r="R679" i="9"/>
  <c r="R680" i="9"/>
  <c r="R681" i="9"/>
  <c r="R682" i="9"/>
  <c r="R683" i="9"/>
  <c r="R684" i="9"/>
  <c r="R685" i="9"/>
  <c r="R686" i="9"/>
  <c r="R687" i="9"/>
  <c r="R688" i="9"/>
  <c r="R689" i="9"/>
  <c r="R690" i="9"/>
  <c r="R691" i="9"/>
  <c r="R692" i="9"/>
  <c r="R693" i="9"/>
  <c r="R694" i="9"/>
  <c r="R695" i="9"/>
  <c r="R696" i="9"/>
  <c r="R697" i="9"/>
  <c r="R698" i="9"/>
  <c r="R699" i="9"/>
  <c r="R700" i="9"/>
  <c r="R701" i="9"/>
  <c r="R702" i="9"/>
  <c r="R703" i="9"/>
  <c r="R704" i="9"/>
  <c r="R705" i="9"/>
  <c r="R706" i="9"/>
  <c r="R707" i="9"/>
  <c r="R708" i="9"/>
  <c r="R709" i="9"/>
  <c r="R710" i="9"/>
  <c r="R711" i="9"/>
  <c r="R712" i="9"/>
  <c r="R713" i="9"/>
  <c r="R714" i="9"/>
  <c r="R715" i="9"/>
  <c r="R716" i="9"/>
  <c r="R717" i="9"/>
  <c r="R718" i="9"/>
  <c r="R719" i="9"/>
  <c r="R720" i="9"/>
  <c r="R721" i="9"/>
  <c r="R722" i="9"/>
  <c r="R723" i="9"/>
  <c r="R724" i="9"/>
  <c r="R725" i="9"/>
  <c r="R726" i="9"/>
  <c r="R727" i="9"/>
  <c r="R728" i="9"/>
  <c r="R729" i="9"/>
  <c r="R730" i="9"/>
  <c r="R731" i="9"/>
  <c r="R732" i="9"/>
  <c r="R733" i="9"/>
  <c r="R734" i="9"/>
  <c r="R735" i="9"/>
  <c r="R736" i="9"/>
  <c r="R737" i="9"/>
  <c r="R738" i="9"/>
  <c r="R739" i="9"/>
  <c r="R740" i="9"/>
  <c r="R741" i="9"/>
  <c r="R742" i="9"/>
  <c r="R743" i="9"/>
  <c r="R744" i="9"/>
  <c r="R745" i="9"/>
  <c r="R746" i="9"/>
  <c r="R747" i="9"/>
  <c r="R748" i="9"/>
  <c r="R749" i="9"/>
  <c r="R750" i="9"/>
  <c r="R751" i="9"/>
  <c r="R752" i="9"/>
  <c r="R753" i="9"/>
  <c r="R754" i="9"/>
  <c r="R755" i="9"/>
  <c r="R756" i="9"/>
  <c r="R757" i="9"/>
  <c r="R758" i="9"/>
  <c r="R759" i="9"/>
  <c r="R760" i="9"/>
  <c r="R761" i="9"/>
  <c r="R762" i="9"/>
  <c r="R763" i="9"/>
  <c r="R764" i="9"/>
  <c r="R765" i="9"/>
  <c r="R766" i="9"/>
  <c r="R767" i="9"/>
  <c r="R768" i="9"/>
  <c r="R769" i="9"/>
  <c r="R770" i="9"/>
  <c r="R771" i="9"/>
  <c r="R772" i="9"/>
  <c r="R773" i="9"/>
  <c r="R774" i="9"/>
  <c r="R775" i="9"/>
  <c r="R776" i="9"/>
  <c r="R777" i="9"/>
  <c r="R778" i="9"/>
  <c r="R779" i="9"/>
  <c r="R780" i="9"/>
  <c r="R781" i="9"/>
  <c r="R782" i="9"/>
  <c r="R783" i="9"/>
  <c r="R784" i="9"/>
  <c r="R785" i="9"/>
  <c r="R786" i="9"/>
  <c r="R787" i="9"/>
  <c r="R788" i="9"/>
  <c r="R789" i="9"/>
  <c r="R790" i="9"/>
  <c r="R791" i="9"/>
  <c r="R792" i="9"/>
  <c r="R793" i="9"/>
  <c r="R794" i="9"/>
  <c r="R795" i="9"/>
  <c r="R796" i="9"/>
  <c r="R797" i="9"/>
  <c r="R798" i="9"/>
  <c r="R799" i="9"/>
  <c r="R800" i="9"/>
  <c r="R801" i="9"/>
  <c r="R802" i="9"/>
  <c r="R803" i="9"/>
  <c r="R804" i="9"/>
  <c r="R805" i="9"/>
  <c r="R806" i="9"/>
  <c r="R807" i="9"/>
  <c r="R808" i="9"/>
  <c r="R809" i="9"/>
  <c r="R810" i="9"/>
  <c r="R811" i="9"/>
  <c r="R812" i="9"/>
  <c r="R813" i="9"/>
  <c r="R814" i="9"/>
  <c r="R815" i="9"/>
  <c r="R816" i="9"/>
  <c r="R817" i="9"/>
  <c r="R818" i="9"/>
  <c r="R819" i="9"/>
  <c r="R820" i="9"/>
  <c r="R821" i="9"/>
  <c r="R822" i="9"/>
  <c r="R823" i="9"/>
  <c r="R824" i="9"/>
  <c r="R825" i="9"/>
  <c r="R826" i="9"/>
  <c r="R827" i="9"/>
  <c r="R828" i="9"/>
  <c r="R829" i="9"/>
  <c r="R830" i="9"/>
  <c r="R831" i="9"/>
  <c r="R832" i="9"/>
  <c r="R833" i="9"/>
  <c r="R834" i="9"/>
  <c r="R835" i="9"/>
  <c r="R836" i="9"/>
  <c r="R837" i="9"/>
  <c r="R838" i="9"/>
  <c r="R839" i="9"/>
  <c r="R840" i="9"/>
  <c r="R841" i="9"/>
  <c r="R842" i="9"/>
  <c r="R843" i="9"/>
  <c r="R844" i="9"/>
  <c r="R845" i="9"/>
  <c r="R846" i="9"/>
  <c r="R847" i="9"/>
  <c r="R848" i="9"/>
  <c r="R849" i="9"/>
  <c r="R850" i="9"/>
  <c r="R851" i="9"/>
  <c r="R852" i="9"/>
  <c r="R853" i="9"/>
  <c r="R854" i="9"/>
  <c r="R855" i="9"/>
  <c r="R856" i="9"/>
  <c r="R857" i="9"/>
  <c r="R858" i="9"/>
  <c r="R859" i="9"/>
  <c r="R860" i="9"/>
  <c r="R861" i="9"/>
  <c r="R862" i="9"/>
  <c r="R863" i="9"/>
  <c r="R864" i="9"/>
  <c r="R865" i="9"/>
  <c r="R866" i="9"/>
  <c r="R867" i="9"/>
  <c r="R868" i="9"/>
  <c r="R869" i="9"/>
  <c r="R870" i="9"/>
  <c r="R871" i="9"/>
  <c r="R872" i="9"/>
  <c r="R873" i="9"/>
  <c r="R874" i="9"/>
  <c r="R875" i="9"/>
  <c r="R876" i="9"/>
  <c r="R877" i="9"/>
  <c r="R878" i="9"/>
  <c r="R879" i="9"/>
  <c r="R880" i="9"/>
  <c r="R881" i="9"/>
  <c r="R882" i="9"/>
  <c r="R883" i="9"/>
  <c r="R884" i="9"/>
  <c r="R885" i="9"/>
  <c r="R886" i="9"/>
  <c r="R887" i="9"/>
  <c r="R888" i="9"/>
  <c r="R889" i="9"/>
  <c r="R890" i="9"/>
  <c r="R891" i="9"/>
  <c r="R892" i="9"/>
  <c r="R893" i="9"/>
  <c r="R894" i="9"/>
  <c r="R895" i="9"/>
  <c r="R896" i="9"/>
  <c r="R897" i="9"/>
  <c r="R898" i="9"/>
  <c r="R899" i="9"/>
  <c r="R900" i="9"/>
  <c r="R901" i="9"/>
  <c r="R902" i="9"/>
  <c r="R903" i="9"/>
  <c r="R904" i="9"/>
  <c r="R905" i="9"/>
  <c r="R906" i="9"/>
  <c r="R907" i="9"/>
  <c r="R908" i="9"/>
  <c r="R909" i="9"/>
  <c r="R910" i="9"/>
  <c r="R911" i="9"/>
  <c r="R912" i="9"/>
  <c r="R913" i="9"/>
  <c r="R914" i="9"/>
  <c r="R915" i="9"/>
  <c r="R916" i="9"/>
  <c r="R917" i="9"/>
  <c r="R918" i="9"/>
  <c r="R919" i="9"/>
  <c r="R920" i="9"/>
  <c r="R921" i="9"/>
  <c r="R922" i="9"/>
  <c r="R923" i="9"/>
  <c r="R924" i="9"/>
  <c r="R925" i="9"/>
  <c r="R926" i="9"/>
  <c r="R927" i="9"/>
  <c r="R928" i="9"/>
  <c r="R929" i="9"/>
  <c r="R930" i="9"/>
  <c r="R931" i="9"/>
  <c r="R932" i="9"/>
  <c r="R933" i="9"/>
  <c r="R934" i="9"/>
  <c r="R935" i="9"/>
  <c r="R936" i="9"/>
  <c r="R937" i="9"/>
  <c r="R938" i="9"/>
  <c r="R939" i="9"/>
  <c r="R940" i="9"/>
  <c r="R941" i="9"/>
  <c r="R942" i="9"/>
  <c r="R943" i="9"/>
  <c r="R944" i="9"/>
  <c r="R945" i="9"/>
  <c r="R946" i="9"/>
  <c r="R947" i="9"/>
  <c r="R948" i="9"/>
  <c r="R949" i="9"/>
  <c r="R950" i="9"/>
  <c r="R951" i="9"/>
  <c r="R952" i="9"/>
  <c r="R953" i="9"/>
  <c r="R954" i="9"/>
  <c r="R955" i="9"/>
  <c r="R956" i="9"/>
  <c r="R957" i="9"/>
  <c r="R958" i="9"/>
  <c r="R959" i="9"/>
  <c r="R960" i="9"/>
  <c r="R961" i="9"/>
  <c r="R962" i="9"/>
  <c r="R963" i="9"/>
  <c r="R964" i="9"/>
  <c r="R965" i="9"/>
  <c r="R966" i="9"/>
  <c r="R967" i="9"/>
  <c r="R968" i="9"/>
  <c r="R969" i="9"/>
  <c r="R970" i="9"/>
  <c r="R971" i="9"/>
  <c r="R972" i="9"/>
  <c r="R973" i="9"/>
  <c r="R974" i="9"/>
  <c r="R975" i="9"/>
  <c r="R976" i="9"/>
  <c r="R977" i="9"/>
  <c r="R978" i="9"/>
  <c r="R979" i="9"/>
  <c r="R980" i="9"/>
  <c r="R981" i="9"/>
  <c r="R982" i="9"/>
  <c r="R983" i="9"/>
  <c r="R984" i="9"/>
  <c r="R985" i="9"/>
  <c r="R986" i="9"/>
  <c r="R987" i="9"/>
  <c r="R988" i="9"/>
  <c r="R989" i="9"/>
  <c r="R990" i="9"/>
  <c r="R991" i="9"/>
  <c r="R992" i="9"/>
  <c r="R993" i="9"/>
  <c r="R994" i="9"/>
  <c r="R995" i="9"/>
  <c r="R996" i="9"/>
  <c r="R997" i="9"/>
  <c r="R998" i="9"/>
  <c r="R999" i="9"/>
  <c r="R1000" i="9"/>
  <c r="K2" i="8"/>
  <c r="E17" i="27" l="1"/>
  <c r="J335" i="17"/>
  <c r="E26" i="27" s="1"/>
  <c r="I1003" i="18"/>
  <c r="E20" i="27" s="1"/>
  <c r="K752" i="10"/>
  <c r="M23" i="27" s="1"/>
  <c r="P502" i="12"/>
  <c r="M26" i="27" s="1"/>
  <c r="I335" i="19"/>
  <c r="E23" i="27" s="1"/>
  <c r="R1002" i="9"/>
  <c r="M29" i="27" s="1"/>
  <c r="K502" i="11"/>
  <c r="M20" i="27" s="1"/>
  <c r="J502" i="16"/>
  <c r="I23" i="27" s="1"/>
  <c r="M1003" i="15"/>
  <c r="I20" i="27" s="1"/>
  <c r="Q605" i="14"/>
  <c r="I17" i="27" s="1"/>
  <c r="M1002" i="13"/>
  <c r="M17" i="27" s="1"/>
  <c r="K3" i="8"/>
  <c r="K5" i="8"/>
  <c r="K6" i="8"/>
  <c r="K499" i="8"/>
  <c r="K4"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500" i="8"/>
  <c r="M3" i="7"/>
  <c r="M4" i="7"/>
  <c r="M5" i="7"/>
  <c r="M6" i="7"/>
  <c r="M7" i="7"/>
  <c r="M8" i="7"/>
  <c r="M9" i="7"/>
  <c r="M10" i="7"/>
  <c r="M11" i="7"/>
  <c r="M12" i="7"/>
  <c r="M13" i="7"/>
  <c r="M14" i="7"/>
  <c r="M15" i="7"/>
  <c r="M16" i="7"/>
  <c r="M17" i="7"/>
  <c r="M18" i="7"/>
  <c r="M19" i="7"/>
  <c r="M20" i="7"/>
  <c r="M21" i="7"/>
  <c r="M22" i="7"/>
  <c r="M23" i="7"/>
  <c r="M24" i="7"/>
  <c r="M25" i="7"/>
  <c r="M26" i="7"/>
  <c r="M27" i="7"/>
  <c r="M28" i="7"/>
  <c r="M29" i="7"/>
  <c r="M30" i="7"/>
  <c r="M31" i="7"/>
  <c r="M32" i="7"/>
  <c r="M33" i="7"/>
  <c r="M34" i="7"/>
  <c r="M35" i="7"/>
  <c r="M36" i="7"/>
  <c r="M37" i="7"/>
  <c r="M38" i="7"/>
  <c r="M39" i="7"/>
  <c r="M40" i="7"/>
  <c r="M41" i="7"/>
  <c r="M42" i="7"/>
  <c r="M43" i="7"/>
  <c r="M44" i="7"/>
  <c r="M45" i="7"/>
  <c r="M46" i="7"/>
  <c r="M47" i="7"/>
  <c r="M48" i="7"/>
  <c r="M49" i="7"/>
  <c r="M50" i="7"/>
  <c r="M51" i="7"/>
  <c r="M52" i="7"/>
  <c r="M53" i="7"/>
  <c r="M54" i="7"/>
  <c r="M55" i="7"/>
  <c r="M56" i="7"/>
  <c r="M57" i="7"/>
  <c r="M58" i="7"/>
  <c r="M59" i="7"/>
  <c r="M60" i="7"/>
  <c r="M61" i="7"/>
  <c r="M62" i="7"/>
  <c r="M63" i="7"/>
  <c r="M64" i="7"/>
  <c r="M65" i="7"/>
  <c r="M66" i="7"/>
  <c r="M67" i="7"/>
  <c r="M68" i="7"/>
  <c r="M69" i="7"/>
  <c r="M70" i="7"/>
  <c r="M71" i="7"/>
  <c r="M72" i="7"/>
  <c r="M73" i="7"/>
  <c r="M74" i="7"/>
  <c r="M75" i="7"/>
  <c r="M76" i="7"/>
  <c r="M77" i="7"/>
  <c r="M78" i="7"/>
  <c r="M79" i="7"/>
  <c r="M80" i="7"/>
  <c r="M81" i="7"/>
  <c r="M82" i="7"/>
  <c r="M83" i="7"/>
  <c r="M84" i="7"/>
  <c r="M85" i="7"/>
  <c r="M86" i="7"/>
  <c r="M87" i="7"/>
  <c r="M88" i="7"/>
  <c r="M89" i="7"/>
  <c r="M90" i="7"/>
  <c r="M91" i="7"/>
  <c r="M92" i="7"/>
  <c r="M93" i="7"/>
  <c r="M94" i="7"/>
  <c r="M95" i="7"/>
  <c r="M96" i="7"/>
  <c r="M97" i="7"/>
  <c r="M98" i="7"/>
  <c r="M99" i="7"/>
  <c r="M100" i="7"/>
  <c r="M101" i="7"/>
  <c r="M102" i="7"/>
  <c r="M103" i="7"/>
  <c r="M104" i="7"/>
  <c r="M105" i="7"/>
  <c r="M106" i="7"/>
  <c r="M107" i="7"/>
  <c r="M108" i="7"/>
  <c r="M109" i="7"/>
  <c r="M110" i="7"/>
  <c r="M111" i="7"/>
  <c r="M112" i="7"/>
  <c r="M113" i="7"/>
  <c r="M114" i="7"/>
  <c r="M115" i="7"/>
  <c r="M116" i="7"/>
  <c r="M117" i="7"/>
  <c r="M118" i="7"/>
  <c r="M119" i="7"/>
  <c r="M120" i="7"/>
  <c r="M121" i="7"/>
  <c r="M122" i="7"/>
  <c r="M123" i="7"/>
  <c r="M124" i="7"/>
  <c r="M125" i="7"/>
  <c r="M126" i="7"/>
  <c r="M127" i="7"/>
  <c r="M128" i="7"/>
  <c r="M129" i="7"/>
  <c r="M130" i="7"/>
  <c r="M131" i="7"/>
  <c r="M132" i="7"/>
  <c r="M133" i="7"/>
  <c r="M134" i="7"/>
  <c r="M135" i="7"/>
  <c r="M136" i="7"/>
  <c r="M137" i="7"/>
  <c r="M138" i="7"/>
  <c r="M139" i="7"/>
  <c r="M140" i="7"/>
  <c r="M141" i="7"/>
  <c r="M142" i="7"/>
  <c r="M143" i="7"/>
  <c r="M144" i="7"/>
  <c r="M145" i="7"/>
  <c r="M146" i="7"/>
  <c r="M147" i="7"/>
  <c r="M148" i="7"/>
  <c r="M149" i="7"/>
  <c r="M150" i="7"/>
  <c r="M151" i="7"/>
  <c r="M152" i="7"/>
  <c r="M153" i="7"/>
  <c r="M154" i="7"/>
  <c r="M155" i="7"/>
  <c r="M156" i="7"/>
  <c r="M157" i="7"/>
  <c r="M158" i="7"/>
  <c r="M159" i="7"/>
  <c r="M160" i="7"/>
  <c r="M161" i="7"/>
  <c r="M162" i="7"/>
  <c r="M163" i="7"/>
  <c r="M164" i="7"/>
  <c r="M165" i="7"/>
  <c r="M166" i="7"/>
  <c r="M167" i="7"/>
  <c r="M168" i="7"/>
  <c r="M169" i="7"/>
  <c r="M170" i="7"/>
  <c r="M171" i="7"/>
  <c r="M172" i="7"/>
  <c r="M173" i="7"/>
  <c r="M174" i="7"/>
  <c r="M175" i="7"/>
  <c r="M176" i="7"/>
  <c r="M177" i="7"/>
  <c r="M178" i="7"/>
  <c r="M179" i="7"/>
  <c r="M180" i="7"/>
  <c r="M181" i="7"/>
  <c r="M182" i="7"/>
  <c r="M183" i="7"/>
  <c r="M184" i="7"/>
  <c r="M185" i="7"/>
  <c r="M186" i="7"/>
  <c r="M187" i="7"/>
  <c r="M188" i="7"/>
  <c r="M189" i="7"/>
  <c r="M190" i="7"/>
  <c r="M191" i="7"/>
  <c r="M192" i="7"/>
  <c r="M193" i="7"/>
  <c r="M194" i="7"/>
  <c r="M195" i="7"/>
  <c r="M196" i="7"/>
  <c r="M197" i="7"/>
  <c r="M198" i="7"/>
  <c r="M199" i="7"/>
  <c r="M200" i="7"/>
  <c r="M201" i="7"/>
  <c r="M202" i="7"/>
  <c r="M203" i="7"/>
  <c r="M204" i="7"/>
  <c r="M205" i="7"/>
  <c r="M206" i="7"/>
  <c r="M207" i="7"/>
  <c r="M208" i="7"/>
  <c r="M209" i="7"/>
  <c r="M210" i="7"/>
  <c r="M211" i="7"/>
  <c r="M212" i="7"/>
  <c r="M213" i="7"/>
  <c r="M214" i="7"/>
  <c r="M215" i="7"/>
  <c r="M216" i="7"/>
  <c r="M217" i="7"/>
  <c r="M218" i="7"/>
  <c r="M219" i="7"/>
  <c r="M220" i="7"/>
  <c r="M221" i="7"/>
  <c r="M222" i="7"/>
  <c r="M223" i="7"/>
  <c r="M224" i="7"/>
  <c r="M225" i="7"/>
  <c r="M226" i="7"/>
  <c r="M227" i="7"/>
  <c r="M228" i="7"/>
  <c r="M229" i="7"/>
  <c r="M230" i="7"/>
  <c r="M231" i="7"/>
  <c r="M232" i="7"/>
  <c r="M233" i="7"/>
  <c r="M234" i="7"/>
  <c r="M235" i="7"/>
  <c r="M236" i="7"/>
  <c r="M237" i="7"/>
  <c r="M238" i="7"/>
  <c r="M239" i="7"/>
  <c r="M240" i="7"/>
  <c r="M241" i="7"/>
  <c r="M242" i="7"/>
  <c r="M243" i="7"/>
  <c r="M244" i="7"/>
  <c r="M245" i="7"/>
  <c r="M246" i="7"/>
  <c r="M247" i="7"/>
  <c r="M248" i="7"/>
  <c r="M249" i="7"/>
  <c r="M250" i="7"/>
  <c r="M251" i="7"/>
  <c r="M252" i="7"/>
  <c r="M253" i="7"/>
  <c r="M254" i="7"/>
  <c r="M255" i="7"/>
  <c r="M256" i="7"/>
  <c r="M257" i="7"/>
  <c r="M258" i="7"/>
  <c r="M259" i="7"/>
  <c r="M260" i="7"/>
  <c r="M261" i="7"/>
  <c r="M262" i="7"/>
  <c r="M263" i="7"/>
  <c r="M264" i="7"/>
  <c r="M265" i="7"/>
  <c r="M266" i="7"/>
  <c r="M267" i="7"/>
  <c r="M268" i="7"/>
  <c r="M269" i="7"/>
  <c r="M270" i="7"/>
  <c r="M271" i="7"/>
  <c r="M272" i="7"/>
  <c r="M273" i="7"/>
  <c r="M274" i="7"/>
  <c r="M275" i="7"/>
  <c r="M276" i="7"/>
  <c r="M277" i="7"/>
  <c r="M278" i="7"/>
  <c r="M279" i="7"/>
  <c r="M280" i="7"/>
  <c r="M281" i="7"/>
  <c r="M282" i="7"/>
  <c r="M283" i="7"/>
  <c r="M284" i="7"/>
  <c r="M285" i="7"/>
  <c r="M286" i="7"/>
  <c r="M287" i="7"/>
  <c r="M288" i="7"/>
  <c r="M289" i="7"/>
  <c r="M290" i="7"/>
  <c r="M291" i="7"/>
  <c r="M292" i="7"/>
  <c r="M293" i="7"/>
  <c r="M294" i="7"/>
  <c r="M295" i="7"/>
  <c r="M296" i="7"/>
  <c r="M297" i="7"/>
  <c r="M298" i="7"/>
  <c r="M299" i="7"/>
  <c r="M300" i="7"/>
  <c r="M301" i="7"/>
  <c r="M302" i="7"/>
  <c r="M303" i="7"/>
  <c r="M304" i="7"/>
  <c r="M305" i="7"/>
  <c r="M306" i="7"/>
  <c r="M307" i="7"/>
  <c r="M308" i="7"/>
  <c r="M309" i="7"/>
  <c r="M310" i="7"/>
  <c r="M311" i="7"/>
  <c r="M312" i="7"/>
  <c r="M313" i="7"/>
  <c r="M314" i="7"/>
  <c r="M315" i="7"/>
  <c r="M316" i="7"/>
  <c r="M317" i="7"/>
  <c r="M318" i="7"/>
  <c r="M319" i="7"/>
  <c r="M320" i="7"/>
  <c r="M321" i="7"/>
  <c r="M322" i="7"/>
  <c r="M323" i="7"/>
  <c r="M324" i="7"/>
  <c r="M325" i="7"/>
  <c r="M326" i="7"/>
  <c r="M327" i="7"/>
  <c r="M328" i="7"/>
  <c r="M329" i="7"/>
  <c r="M330" i="7"/>
  <c r="M331" i="7"/>
  <c r="M332" i="7"/>
  <c r="M333" i="7"/>
  <c r="M334" i="7"/>
  <c r="M335" i="7"/>
  <c r="M336" i="7"/>
  <c r="M337" i="7"/>
  <c r="M338" i="7"/>
  <c r="M339" i="7"/>
  <c r="M340" i="7"/>
  <c r="M341" i="7"/>
  <c r="M342" i="7"/>
  <c r="M343" i="7"/>
  <c r="M344" i="7"/>
  <c r="M345" i="7"/>
  <c r="M346" i="7"/>
  <c r="M347" i="7"/>
  <c r="M348" i="7"/>
  <c r="M349" i="7"/>
  <c r="M350" i="7"/>
  <c r="M351" i="7"/>
  <c r="M352" i="7"/>
  <c r="M353" i="7"/>
  <c r="M354" i="7"/>
  <c r="M355" i="7"/>
  <c r="M356" i="7"/>
  <c r="M357" i="7"/>
  <c r="M358" i="7"/>
  <c r="M359" i="7"/>
  <c r="M360" i="7"/>
  <c r="M361" i="7"/>
  <c r="M362" i="7"/>
  <c r="M363" i="7"/>
  <c r="M364" i="7"/>
  <c r="M365" i="7"/>
  <c r="M366" i="7"/>
  <c r="M367" i="7"/>
  <c r="M368" i="7"/>
  <c r="M369" i="7"/>
  <c r="M370" i="7"/>
  <c r="M371" i="7"/>
  <c r="M372" i="7"/>
  <c r="M373" i="7"/>
  <c r="M374" i="7"/>
  <c r="M375" i="7"/>
  <c r="M376" i="7"/>
  <c r="M377" i="7"/>
  <c r="M378" i="7"/>
  <c r="M379" i="7"/>
  <c r="M380" i="7"/>
  <c r="M381" i="7"/>
  <c r="M382" i="7"/>
  <c r="M383" i="7"/>
  <c r="M384" i="7"/>
  <c r="M385" i="7"/>
  <c r="M386" i="7"/>
  <c r="M387" i="7"/>
  <c r="M388" i="7"/>
  <c r="M389" i="7"/>
  <c r="M390" i="7"/>
  <c r="M391" i="7"/>
  <c r="M392" i="7"/>
  <c r="M393" i="7"/>
  <c r="M394" i="7"/>
  <c r="M395" i="7"/>
  <c r="M396" i="7"/>
  <c r="M397" i="7"/>
  <c r="M398" i="7"/>
  <c r="M399" i="7"/>
  <c r="M400" i="7"/>
  <c r="M401" i="7"/>
  <c r="M402" i="7"/>
  <c r="M403" i="7"/>
  <c r="M404" i="7"/>
  <c r="M405" i="7"/>
  <c r="M406" i="7"/>
  <c r="M407" i="7"/>
  <c r="M408" i="7"/>
  <c r="M409" i="7"/>
  <c r="M410" i="7"/>
  <c r="M411" i="7"/>
  <c r="M412" i="7"/>
  <c r="M413" i="7"/>
  <c r="M414" i="7"/>
  <c r="M415" i="7"/>
  <c r="M416" i="7"/>
  <c r="M417" i="7"/>
  <c r="M418" i="7"/>
  <c r="M419" i="7"/>
  <c r="M420" i="7"/>
  <c r="M421" i="7"/>
  <c r="M422" i="7"/>
  <c r="M423" i="7"/>
  <c r="M424" i="7"/>
  <c r="M425" i="7"/>
  <c r="M426" i="7"/>
  <c r="M427" i="7"/>
  <c r="M428" i="7"/>
  <c r="M429" i="7"/>
  <c r="M430" i="7"/>
  <c r="M431" i="7"/>
  <c r="M432" i="7"/>
  <c r="M433" i="7"/>
  <c r="M434" i="7"/>
  <c r="M435" i="7"/>
  <c r="M436" i="7"/>
  <c r="M437" i="7"/>
  <c r="M438" i="7"/>
  <c r="M439" i="7"/>
  <c r="M440" i="7"/>
  <c r="M441" i="7"/>
  <c r="M442" i="7"/>
  <c r="M443" i="7"/>
  <c r="M444" i="7"/>
  <c r="M445" i="7"/>
  <c r="M446" i="7"/>
  <c r="M447" i="7"/>
  <c r="M448" i="7"/>
  <c r="M449" i="7"/>
  <c r="M450" i="7"/>
  <c r="M451" i="7"/>
  <c r="M452" i="7"/>
  <c r="M453" i="7"/>
  <c r="M454" i="7"/>
  <c r="M455" i="7"/>
  <c r="M456" i="7"/>
  <c r="M457" i="7"/>
  <c r="M458" i="7"/>
  <c r="M459" i="7"/>
  <c r="M460" i="7"/>
  <c r="M461" i="7"/>
  <c r="M462" i="7"/>
  <c r="M463" i="7"/>
  <c r="M464" i="7"/>
  <c r="M465" i="7"/>
  <c r="M466" i="7"/>
  <c r="M467" i="7"/>
  <c r="M468" i="7"/>
  <c r="M469" i="7"/>
  <c r="M470" i="7"/>
  <c r="M471" i="7"/>
  <c r="M472" i="7"/>
  <c r="M473" i="7"/>
  <c r="M474" i="7"/>
  <c r="M475" i="7"/>
  <c r="M476" i="7"/>
  <c r="M477" i="7"/>
  <c r="M478" i="7"/>
  <c r="M479" i="7"/>
  <c r="M480" i="7"/>
  <c r="M481" i="7"/>
  <c r="M482" i="7"/>
  <c r="M483" i="7"/>
  <c r="M484" i="7"/>
  <c r="M485" i="7"/>
  <c r="M486" i="7"/>
  <c r="M487" i="7"/>
  <c r="M488" i="7"/>
  <c r="M489" i="7"/>
  <c r="M490" i="7"/>
  <c r="M491" i="7"/>
  <c r="M492" i="7"/>
  <c r="M493" i="7"/>
  <c r="M494" i="7"/>
  <c r="M495" i="7"/>
  <c r="M496" i="7"/>
  <c r="M497" i="7"/>
  <c r="M498" i="7"/>
  <c r="M499" i="7"/>
  <c r="M500" i="7"/>
  <c r="M501" i="7"/>
  <c r="M502" i="7"/>
  <c r="M503" i="7"/>
  <c r="M504" i="7"/>
  <c r="M505" i="7"/>
  <c r="M506" i="7"/>
  <c r="M507" i="7"/>
  <c r="M508" i="7"/>
  <c r="M509" i="7"/>
  <c r="M510" i="7"/>
  <c r="M511" i="7"/>
  <c r="M512" i="7"/>
  <c r="M513" i="7"/>
  <c r="M514" i="7"/>
  <c r="M515" i="7"/>
  <c r="M516" i="7"/>
  <c r="M517" i="7"/>
  <c r="M518" i="7"/>
  <c r="M519" i="7"/>
  <c r="M520" i="7"/>
  <c r="M521" i="7"/>
  <c r="M522" i="7"/>
  <c r="M523" i="7"/>
  <c r="M524" i="7"/>
  <c r="M525" i="7"/>
  <c r="M526" i="7"/>
  <c r="M527" i="7"/>
  <c r="M528" i="7"/>
  <c r="M529" i="7"/>
  <c r="M530" i="7"/>
  <c r="M531" i="7"/>
  <c r="M532" i="7"/>
  <c r="M533" i="7"/>
  <c r="M534" i="7"/>
  <c r="M535" i="7"/>
  <c r="M536" i="7"/>
  <c r="M537" i="7"/>
  <c r="M538" i="7"/>
  <c r="M539" i="7"/>
  <c r="M540" i="7"/>
  <c r="M541" i="7"/>
  <c r="M542" i="7"/>
  <c r="M543" i="7"/>
  <c r="M544" i="7"/>
  <c r="M545" i="7"/>
  <c r="M546" i="7"/>
  <c r="M547" i="7"/>
  <c r="M548" i="7"/>
  <c r="M549" i="7"/>
  <c r="M550" i="7"/>
  <c r="M551" i="7"/>
  <c r="M552" i="7"/>
  <c r="M553" i="7"/>
  <c r="M554" i="7"/>
  <c r="M555" i="7"/>
  <c r="M556" i="7"/>
  <c r="M557" i="7"/>
  <c r="M558" i="7"/>
  <c r="M559" i="7"/>
  <c r="M560" i="7"/>
  <c r="M561" i="7"/>
  <c r="M562" i="7"/>
  <c r="M563" i="7"/>
  <c r="M564" i="7"/>
  <c r="M565" i="7"/>
  <c r="M566" i="7"/>
  <c r="M567" i="7"/>
  <c r="M568" i="7"/>
  <c r="M569" i="7"/>
  <c r="M570" i="7"/>
  <c r="M571" i="7"/>
  <c r="M572" i="7"/>
  <c r="M573" i="7"/>
  <c r="M574" i="7"/>
  <c r="M575" i="7"/>
  <c r="M576" i="7"/>
  <c r="M577" i="7"/>
  <c r="M578" i="7"/>
  <c r="M579" i="7"/>
  <c r="M580" i="7"/>
  <c r="M581" i="7"/>
  <c r="M582" i="7"/>
  <c r="M583" i="7"/>
  <c r="M584" i="7"/>
  <c r="M585" i="7"/>
  <c r="M586" i="7"/>
  <c r="M587" i="7"/>
  <c r="M588" i="7"/>
  <c r="M589" i="7"/>
  <c r="M590" i="7"/>
  <c r="M591" i="7"/>
  <c r="M592" i="7"/>
  <c r="M593" i="7"/>
  <c r="M594" i="7"/>
  <c r="M595" i="7"/>
  <c r="M596" i="7"/>
  <c r="M597" i="7"/>
  <c r="M598" i="7"/>
  <c r="M599" i="7"/>
  <c r="M600" i="7"/>
  <c r="M601" i="7"/>
  <c r="M602" i="7"/>
  <c r="M603" i="7"/>
  <c r="M604" i="7"/>
  <c r="M605" i="7"/>
  <c r="M606" i="7"/>
  <c r="M607" i="7"/>
  <c r="M608" i="7"/>
  <c r="M609" i="7"/>
  <c r="M610" i="7"/>
  <c r="M611" i="7"/>
  <c r="M612" i="7"/>
  <c r="M613" i="7"/>
  <c r="M614" i="7"/>
  <c r="M615" i="7"/>
  <c r="M616" i="7"/>
  <c r="M617" i="7"/>
  <c r="M618" i="7"/>
  <c r="M619" i="7"/>
  <c r="M620" i="7"/>
  <c r="M621" i="7"/>
  <c r="M622" i="7"/>
  <c r="M623" i="7"/>
  <c r="M624" i="7"/>
  <c r="M625" i="7"/>
  <c r="M626" i="7"/>
  <c r="M627" i="7"/>
  <c r="M628" i="7"/>
  <c r="M629" i="7"/>
  <c r="M630" i="7"/>
  <c r="M631" i="7"/>
  <c r="M632" i="7"/>
  <c r="M633" i="7"/>
  <c r="M634" i="7"/>
  <c r="M635" i="7"/>
  <c r="M636" i="7"/>
  <c r="M637" i="7"/>
  <c r="M638" i="7"/>
  <c r="M639" i="7"/>
  <c r="M640" i="7"/>
  <c r="M641" i="7"/>
  <c r="M642" i="7"/>
  <c r="M643" i="7"/>
  <c r="M644" i="7"/>
  <c r="M645" i="7"/>
  <c r="M646" i="7"/>
  <c r="M647" i="7"/>
  <c r="M648" i="7"/>
  <c r="M649" i="7"/>
  <c r="M650" i="7"/>
  <c r="M651" i="7"/>
  <c r="M652" i="7"/>
  <c r="M653" i="7"/>
  <c r="M654" i="7"/>
  <c r="M655" i="7"/>
  <c r="M656" i="7"/>
  <c r="M657" i="7"/>
  <c r="M658" i="7"/>
  <c r="M659" i="7"/>
  <c r="M660" i="7"/>
  <c r="M661" i="7"/>
  <c r="M662" i="7"/>
  <c r="M663" i="7"/>
  <c r="M664" i="7"/>
  <c r="M665" i="7"/>
  <c r="M666" i="7"/>
  <c r="M667" i="7"/>
  <c r="M668" i="7"/>
  <c r="M669" i="7"/>
  <c r="M670" i="7"/>
  <c r="M671" i="7"/>
  <c r="M672" i="7"/>
  <c r="M673" i="7"/>
  <c r="M674" i="7"/>
  <c r="M675" i="7"/>
  <c r="M676" i="7"/>
  <c r="M677" i="7"/>
  <c r="M678" i="7"/>
  <c r="M679" i="7"/>
  <c r="M680" i="7"/>
  <c r="M681" i="7"/>
  <c r="M682" i="7"/>
  <c r="M683" i="7"/>
  <c r="M684" i="7"/>
  <c r="M685" i="7"/>
  <c r="M686" i="7"/>
  <c r="M687" i="7"/>
  <c r="M688" i="7"/>
  <c r="M689" i="7"/>
  <c r="M690" i="7"/>
  <c r="M691" i="7"/>
  <c r="M692" i="7"/>
  <c r="M693" i="7"/>
  <c r="M694" i="7"/>
  <c r="M695" i="7"/>
  <c r="M696" i="7"/>
  <c r="M697" i="7"/>
  <c r="M698" i="7"/>
  <c r="M699" i="7"/>
  <c r="M700" i="7"/>
  <c r="M701" i="7"/>
  <c r="M702" i="7"/>
  <c r="M703" i="7"/>
  <c r="M704" i="7"/>
  <c r="M705" i="7"/>
  <c r="M706" i="7"/>
  <c r="M707" i="7"/>
  <c r="M708" i="7"/>
  <c r="M709" i="7"/>
  <c r="M710" i="7"/>
  <c r="M711" i="7"/>
  <c r="M712" i="7"/>
  <c r="M713" i="7"/>
  <c r="M714" i="7"/>
  <c r="M715" i="7"/>
  <c r="M716" i="7"/>
  <c r="M717" i="7"/>
  <c r="M718" i="7"/>
  <c r="M719" i="7"/>
  <c r="M720" i="7"/>
  <c r="M721" i="7"/>
  <c r="M722" i="7"/>
  <c r="M723" i="7"/>
  <c r="M724" i="7"/>
  <c r="M725" i="7"/>
  <c r="M726" i="7"/>
  <c r="M727" i="7"/>
  <c r="M728" i="7"/>
  <c r="M729" i="7"/>
  <c r="M730" i="7"/>
  <c r="M731" i="7"/>
  <c r="M732" i="7"/>
  <c r="M733" i="7"/>
  <c r="M734" i="7"/>
  <c r="M735" i="7"/>
  <c r="M736" i="7"/>
  <c r="M737" i="7"/>
  <c r="M738" i="7"/>
  <c r="M739" i="7"/>
  <c r="M740" i="7"/>
  <c r="M741" i="7"/>
  <c r="M742" i="7"/>
  <c r="M743" i="7"/>
  <c r="M744" i="7"/>
  <c r="M745" i="7"/>
  <c r="M746" i="7"/>
  <c r="M747" i="7"/>
  <c r="M748" i="7"/>
  <c r="M749" i="7"/>
  <c r="M750" i="7"/>
  <c r="M751" i="7"/>
  <c r="M752" i="7"/>
  <c r="M753" i="7"/>
  <c r="M754" i="7"/>
  <c r="M755" i="7"/>
  <c r="M756" i="7"/>
  <c r="M757" i="7"/>
  <c r="M758" i="7"/>
  <c r="M759" i="7"/>
  <c r="M760" i="7"/>
  <c r="M761" i="7"/>
  <c r="M762" i="7"/>
  <c r="M763" i="7"/>
  <c r="M764" i="7"/>
  <c r="M765" i="7"/>
  <c r="M766" i="7"/>
  <c r="M767" i="7"/>
  <c r="M768" i="7"/>
  <c r="M769" i="7"/>
  <c r="M770" i="7"/>
  <c r="M771" i="7"/>
  <c r="M772" i="7"/>
  <c r="M773" i="7"/>
  <c r="M774" i="7"/>
  <c r="M775" i="7"/>
  <c r="M776" i="7"/>
  <c r="M777" i="7"/>
  <c r="M778" i="7"/>
  <c r="M779" i="7"/>
  <c r="M780" i="7"/>
  <c r="M781" i="7"/>
  <c r="M782" i="7"/>
  <c r="M783" i="7"/>
  <c r="M784" i="7"/>
  <c r="M785" i="7"/>
  <c r="M786" i="7"/>
  <c r="M787" i="7"/>
  <c r="M788" i="7"/>
  <c r="M789" i="7"/>
  <c r="M790" i="7"/>
  <c r="M791" i="7"/>
  <c r="M792" i="7"/>
  <c r="M793" i="7"/>
  <c r="M794" i="7"/>
  <c r="M795" i="7"/>
  <c r="M796" i="7"/>
  <c r="M797" i="7"/>
  <c r="M798" i="7"/>
  <c r="M799" i="7"/>
  <c r="M800" i="7"/>
  <c r="M801" i="7"/>
  <c r="M802" i="7"/>
  <c r="M803" i="7"/>
  <c r="M804" i="7"/>
  <c r="M805" i="7"/>
  <c r="M806" i="7"/>
  <c r="M807" i="7"/>
  <c r="M808" i="7"/>
  <c r="M809" i="7"/>
  <c r="M810" i="7"/>
  <c r="M811" i="7"/>
  <c r="M812" i="7"/>
  <c r="M813" i="7"/>
  <c r="M814" i="7"/>
  <c r="M815" i="7"/>
  <c r="M816" i="7"/>
  <c r="M817" i="7"/>
  <c r="M818" i="7"/>
  <c r="M819" i="7"/>
  <c r="M820" i="7"/>
  <c r="M821" i="7"/>
  <c r="M822" i="7"/>
  <c r="M823" i="7"/>
  <c r="M824" i="7"/>
  <c r="M825" i="7"/>
  <c r="M826" i="7"/>
  <c r="M827" i="7"/>
  <c r="M828" i="7"/>
  <c r="M829" i="7"/>
  <c r="M830" i="7"/>
  <c r="M831" i="7"/>
  <c r="M832" i="7"/>
  <c r="M833" i="7"/>
  <c r="M834" i="7"/>
  <c r="M835" i="7"/>
  <c r="M836" i="7"/>
  <c r="M837" i="7"/>
  <c r="M838" i="7"/>
  <c r="M839" i="7"/>
  <c r="M840" i="7"/>
  <c r="M841" i="7"/>
  <c r="M842" i="7"/>
  <c r="M843" i="7"/>
  <c r="M844" i="7"/>
  <c r="M845" i="7"/>
  <c r="M846" i="7"/>
  <c r="M847" i="7"/>
  <c r="M848" i="7"/>
  <c r="M849" i="7"/>
  <c r="M850" i="7"/>
  <c r="M851" i="7"/>
  <c r="M852" i="7"/>
  <c r="M853" i="7"/>
  <c r="M854" i="7"/>
  <c r="M855" i="7"/>
  <c r="M856" i="7"/>
  <c r="M857" i="7"/>
  <c r="M858" i="7"/>
  <c r="M859" i="7"/>
  <c r="M860" i="7"/>
  <c r="M861" i="7"/>
  <c r="M862" i="7"/>
  <c r="M863" i="7"/>
  <c r="M864" i="7"/>
  <c r="M865" i="7"/>
  <c r="M866" i="7"/>
  <c r="M867" i="7"/>
  <c r="M868" i="7"/>
  <c r="M869" i="7"/>
  <c r="M870" i="7"/>
  <c r="M871" i="7"/>
  <c r="M872" i="7"/>
  <c r="M873" i="7"/>
  <c r="M874" i="7"/>
  <c r="M875" i="7"/>
  <c r="M876" i="7"/>
  <c r="M877" i="7"/>
  <c r="M878" i="7"/>
  <c r="M879" i="7"/>
  <c r="M880" i="7"/>
  <c r="M881" i="7"/>
  <c r="M882" i="7"/>
  <c r="M883" i="7"/>
  <c r="M884" i="7"/>
  <c r="M885" i="7"/>
  <c r="M886" i="7"/>
  <c r="M887" i="7"/>
  <c r="M888" i="7"/>
  <c r="M889" i="7"/>
  <c r="M890" i="7"/>
  <c r="M891" i="7"/>
  <c r="M892" i="7"/>
  <c r="M893" i="7"/>
  <c r="M894" i="7"/>
  <c r="M895" i="7"/>
  <c r="M896" i="7"/>
  <c r="M897" i="7"/>
  <c r="M898" i="7"/>
  <c r="M899" i="7"/>
  <c r="M900" i="7"/>
  <c r="M901" i="7"/>
  <c r="M902" i="7"/>
  <c r="M903" i="7"/>
  <c r="M904" i="7"/>
  <c r="M905" i="7"/>
  <c r="M906" i="7"/>
  <c r="M907" i="7"/>
  <c r="M908" i="7"/>
  <c r="M909" i="7"/>
  <c r="M910" i="7"/>
  <c r="M911" i="7"/>
  <c r="M912" i="7"/>
  <c r="M913" i="7"/>
  <c r="M914" i="7"/>
  <c r="M915" i="7"/>
  <c r="M916" i="7"/>
  <c r="M917" i="7"/>
  <c r="M918" i="7"/>
  <c r="M919" i="7"/>
  <c r="M920" i="7"/>
  <c r="M921" i="7"/>
  <c r="M922" i="7"/>
  <c r="M923" i="7"/>
  <c r="M924" i="7"/>
  <c r="M925" i="7"/>
  <c r="M926" i="7"/>
  <c r="M927" i="7"/>
  <c r="M928" i="7"/>
  <c r="M929" i="7"/>
  <c r="M930" i="7"/>
  <c r="M931" i="7"/>
  <c r="M932" i="7"/>
  <c r="M933" i="7"/>
  <c r="M934" i="7"/>
  <c r="M935" i="7"/>
  <c r="M936" i="7"/>
  <c r="M937" i="7"/>
  <c r="M938" i="7"/>
  <c r="M939" i="7"/>
  <c r="M940" i="7"/>
  <c r="M941" i="7"/>
  <c r="M942" i="7"/>
  <c r="M943" i="7"/>
  <c r="M944" i="7"/>
  <c r="M945" i="7"/>
  <c r="M946" i="7"/>
  <c r="M947" i="7"/>
  <c r="M948" i="7"/>
  <c r="M949" i="7"/>
  <c r="M950" i="7"/>
  <c r="M951" i="7"/>
  <c r="M952" i="7"/>
  <c r="M953" i="7"/>
  <c r="M954" i="7"/>
  <c r="M955" i="7"/>
  <c r="M956" i="7"/>
  <c r="M957" i="7"/>
  <c r="M958" i="7"/>
  <c r="M959" i="7"/>
  <c r="M960" i="7"/>
  <c r="M961" i="7"/>
  <c r="M962" i="7"/>
  <c r="M963" i="7"/>
  <c r="M964" i="7"/>
  <c r="M965" i="7"/>
  <c r="M966" i="7"/>
  <c r="M967" i="7"/>
  <c r="M968" i="7"/>
  <c r="M969" i="7"/>
  <c r="M970" i="7"/>
  <c r="M971" i="7"/>
  <c r="M972" i="7"/>
  <c r="M973" i="7"/>
  <c r="M974" i="7"/>
  <c r="M975" i="7"/>
  <c r="M976" i="7"/>
  <c r="M977" i="7"/>
  <c r="M978" i="7"/>
  <c r="M979" i="7"/>
  <c r="M980" i="7"/>
  <c r="M981" i="7"/>
  <c r="M982" i="7"/>
  <c r="M983" i="7"/>
  <c r="M984" i="7"/>
  <c r="M985" i="7"/>
  <c r="M986" i="7"/>
  <c r="M987" i="7"/>
  <c r="M988" i="7"/>
  <c r="M989" i="7"/>
  <c r="M990" i="7"/>
  <c r="M991" i="7"/>
  <c r="M992" i="7"/>
  <c r="M993" i="7"/>
  <c r="M994" i="7"/>
  <c r="M995" i="7"/>
  <c r="M996" i="7"/>
  <c r="M997" i="7"/>
  <c r="M998" i="7"/>
  <c r="M999" i="7"/>
  <c r="M1000" i="7"/>
  <c r="I3" i="6"/>
  <c r="I4" i="6"/>
  <c r="I5" i="6"/>
  <c r="I6" i="6"/>
  <c r="I7" i="6"/>
  <c r="I8" i="6"/>
  <c r="I9" i="6"/>
  <c r="I10" i="6"/>
  <c r="I11" i="6"/>
  <c r="I12" i="6"/>
  <c r="I13" i="6"/>
  <c r="I14" i="6"/>
  <c r="I15" i="6"/>
  <c r="I16" i="6"/>
  <c r="I17" i="6"/>
  <c r="I18" i="6"/>
  <c r="I19" i="6"/>
  <c r="I20" i="6"/>
  <c r="I21" i="6"/>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212" i="6"/>
  <c r="I213" i="6"/>
  <c r="I214" i="6"/>
  <c r="I215" i="6"/>
  <c r="I216" i="6"/>
  <c r="I217" i="6"/>
  <c r="I218" i="6"/>
  <c r="I219" i="6"/>
  <c r="I220" i="6"/>
  <c r="I221" i="6"/>
  <c r="I222" i="6"/>
  <c r="I223" i="6"/>
  <c r="I224" i="6"/>
  <c r="I225" i="6"/>
  <c r="I226" i="6"/>
  <c r="I227" i="6"/>
  <c r="I228" i="6"/>
  <c r="I229" i="6"/>
  <c r="I230" i="6"/>
  <c r="I231" i="6"/>
  <c r="I232" i="6"/>
  <c r="I233" i="6"/>
  <c r="I234" i="6"/>
  <c r="I235" i="6"/>
  <c r="I236" i="6"/>
  <c r="I237" i="6"/>
  <c r="I238" i="6"/>
  <c r="I239" i="6"/>
  <c r="I240" i="6"/>
  <c r="I241" i="6"/>
  <c r="I242" i="6"/>
  <c r="I243" i="6"/>
  <c r="I244" i="6"/>
  <c r="I245" i="6"/>
  <c r="I246" i="6"/>
  <c r="I247" i="6"/>
  <c r="I248" i="6"/>
  <c r="I249" i="6"/>
  <c r="I250" i="6"/>
  <c r="I251" i="6"/>
  <c r="I252" i="6"/>
  <c r="I253" i="6"/>
  <c r="I254" i="6"/>
  <c r="I255" i="6"/>
  <c r="I256" i="6"/>
  <c r="I257" i="6"/>
  <c r="I258" i="6"/>
  <c r="I259" i="6"/>
  <c r="I260" i="6"/>
  <c r="I261" i="6"/>
  <c r="I262" i="6"/>
  <c r="I263" i="6"/>
  <c r="I264" i="6"/>
  <c r="I265" i="6"/>
  <c r="I266" i="6"/>
  <c r="I267" i="6"/>
  <c r="I268" i="6"/>
  <c r="I269" i="6"/>
  <c r="I270" i="6"/>
  <c r="I271" i="6"/>
  <c r="I272" i="6"/>
  <c r="I273" i="6"/>
  <c r="I274" i="6"/>
  <c r="I275" i="6"/>
  <c r="I276" i="6"/>
  <c r="I277" i="6"/>
  <c r="I278" i="6"/>
  <c r="I279" i="6"/>
  <c r="I280" i="6"/>
  <c r="I281" i="6"/>
  <c r="I282" i="6"/>
  <c r="I283" i="6"/>
  <c r="I284" i="6"/>
  <c r="I285" i="6"/>
  <c r="I286" i="6"/>
  <c r="I287" i="6"/>
  <c r="I288" i="6"/>
  <c r="I289" i="6"/>
  <c r="I290" i="6"/>
  <c r="I291" i="6"/>
  <c r="I292" i="6"/>
  <c r="I293" i="6"/>
  <c r="I294" i="6"/>
  <c r="I295" i="6"/>
  <c r="I296" i="6"/>
  <c r="I297" i="6"/>
  <c r="I298" i="6"/>
  <c r="I299" i="6"/>
  <c r="I300" i="6"/>
  <c r="I301" i="6"/>
  <c r="I302" i="6"/>
  <c r="I303" i="6"/>
  <c r="I304" i="6"/>
  <c r="I305" i="6"/>
  <c r="I306" i="6"/>
  <c r="I307" i="6"/>
  <c r="I308" i="6"/>
  <c r="I309" i="6"/>
  <c r="I310" i="6"/>
  <c r="I311" i="6"/>
  <c r="I312" i="6"/>
  <c r="I313" i="6"/>
  <c r="I314" i="6"/>
  <c r="I315" i="6"/>
  <c r="I316" i="6"/>
  <c r="I317" i="6"/>
  <c r="I318" i="6"/>
  <c r="I319" i="6"/>
  <c r="I320" i="6"/>
  <c r="I321" i="6"/>
  <c r="I322" i="6"/>
  <c r="I323" i="6"/>
  <c r="I324" i="6"/>
  <c r="I325" i="6"/>
  <c r="I326" i="6"/>
  <c r="I327" i="6"/>
  <c r="I328" i="6"/>
  <c r="I329" i="6"/>
  <c r="I330" i="6"/>
  <c r="I331" i="6"/>
  <c r="I332" i="6"/>
  <c r="I333" i="6"/>
  <c r="I2" i="6"/>
  <c r="J335" i="3"/>
  <c r="E35" i="27" s="1"/>
  <c r="EB88" i="1"/>
  <c r="EB87" i="1"/>
  <c r="EB85" i="1"/>
  <c r="EB84" i="1"/>
  <c r="EB83" i="1"/>
  <c r="EB82" i="1"/>
  <c r="EB81" i="1"/>
  <c r="EB80" i="1"/>
  <c r="EB79" i="1"/>
  <c r="EB77" i="1"/>
  <c r="EB76" i="1"/>
  <c r="EB75" i="1"/>
  <c r="EB73" i="1"/>
  <c r="EB72" i="1"/>
  <c r="EB70" i="1"/>
  <c r="EB69" i="1"/>
  <c r="EB68" i="1"/>
  <c r="EB67" i="1"/>
  <c r="EB65" i="1"/>
  <c r="CQ65" i="1"/>
  <c r="EB64" i="1"/>
  <c r="EB61" i="1"/>
  <c r="EB57" i="1"/>
  <c r="EB55" i="1"/>
  <c r="EB54" i="1"/>
  <c r="EB53" i="1"/>
  <c r="EB51" i="1"/>
  <c r="EB50" i="1"/>
  <c r="EB48" i="1"/>
  <c r="EB47" i="1"/>
  <c r="HS45" i="1"/>
  <c r="HR45" i="1"/>
  <c r="HQ45" i="1"/>
  <c r="HP45" i="1"/>
  <c r="HO45" i="1"/>
  <c r="HN45" i="1"/>
  <c r="HM45" i="1"/>
  <c r="GP45" i="1"/>
  <c r="HS44" i="1"/>
  <c r="HR44" i="1"/>
  <c r="HQ44" i="1"/>
  <c r="HP44" i="1"/>
  <c r="HO44" i="1"/>
  <c r="HN44" i="1"/>
  <c r="HM44" i="1"/>
  <c r="GP44" i="1"/>
  <c r="EB44" i="1"/>
  <c r="HS43" i="1"/>
  <c r="HR43" i="1"/>
  <c r="HQ43" i="1"/>
  <c r="HP43" i="1"/>
  <c r="HO43" i="1"/>
  <c r="HN43" i="1"/>
  <c r="HM43" i="1"/>
  <c r="GP43" i="1"/>
  <c r="EB43" i="1"/>
  <c r="HS42" i="1"/>
  <c r="HR42" i="1"/>
  <c r="HQ42" i="1"/>
  <c r="HP42" i="1"/>
  <c r="HO42" i="1"/>
  <c r="HN42" i="1"/>
  <c r="HM42" i="1"/>
  <c r="GP42" i="1"/>
  <c r="EB42" i="1"/>
  <c r="DU42" i="1"/>
  <c r="DT42" i="1"/>
  <c r="DS42" i="1"/>
  <c r="DR42" i="1"/>
  <c r="DQ42" i="1"/>
  <c r="DP42" i="1"/>
  <c r="DO42" i="1"/>
  <c r="DF42" i="1"/>
  <c r="DB42" i="1" s="1"/>
  <c r="HS41" i="1"/>
  <c r="HR41" i="1"/>
  <c r="HQ41" i="1"/>
  <c r="HP41" i="1"/>
  <c r="HO41" i="1"/>
  <c r="HN41" i="1"/>
  <c r="HM41" i="1"/>
  <c r="GP41" i="1"/>
  <c r="EX41" i="1"/>
  <c r="ET41" i="1" s="1"/>
  <c r="EB41" i="1"/>
  <c r="DU41" i="1"/>
  <c r="DT41" i="1"/>
  <c r="DS41" i="1"/>
  <c r="DR41" i="1"/>
  <c r="DQ41" i="1"/>
  <c r="DP41" i="1"/>
  <c r="DO41" i="1"/>
  <c r="HS40" i="1"/>
  <c r="HR40" i="1"/>
  <c r="HQ40" i="1"/>
  <c r="HP40" i="1"/>
  <c r="HO40" i="1"/>
  <c r="HN40" i="1"/>
  <c r="HM40" i="1"/>
  <c r="GP40" i="1"/>
  <c r="EB40" i="1"/>
  <c r="DU40" i="1"/>
  <c r="DT40" i="1"/>
  <c r="DS40" i="1"/>
  <c r="DR40" i="1"/>
  <c r="DQ40" i="1"/>
  <c r="DP40" i="1"/>
  <c r="DO40" i="1"/>
  <c r="HS39" i="1"/>
  <c r="HR39" i="1"/>
  <c r="HQ39" i="1"/>
  <c r="HP39" i="1"/>
  <c r="HO39" i="1"/>
  <c r="HN39" i="1"/>
  <c r="HM39" i="1"/>
  <c r="GP39" i="1"/>
  <c r="EC39" i="1"/>
  <c r="DU39" i="1"/>
  <c r="DT39" i="1"/>
  <c r="DS39" i="1"/>
  <c r="DR39" i="1"/>
  <c r="DQ39" i="1"/>
  <c r="DP39" i="1"/>
  <c r="DO39" i="1"/>
  <c r="DJ39" i="1"/>
  <c r="DF39" i="1" s="1"/>
  <c r="DB39" i="1" s="1"/>
  <c r="HS38" i="1"/>
  <c r="HR38" i="1"/>
  <c r="HQ38" i="1"/>
  <c r="HP38" i="1"/>
  <c r="HO38" i="1"/>
  <c r="HN38" i="1"/>
  <c r="HM38" i="1"/>
  <c r="GP38" i="1"/>
  <c r="ES38" i="1"/>
  <c r="DU38" i="1"/>
  <c r="DT38" i="1"/>
  <c r="DS38" i="1"/>
  <c r="DR38" i="1"/>
  <c r="DQ38" i="1"/>
  <c r="DP38" i="1"/>
  <c r="DO38" i="1"/>
  <c r="DF38" i="1"/>
  <c r="DB38" i="1" s="1"/>
  <c r="CQ38" i="1"/>
  <c r="CQ39" i="1" s="1"/>
  <c r="CQ40" i="1" s="1"/>
  <c r="CQ41" i="1" s="1"/>
  <c r="CQ42" i="1" s="1"/>
  <c r="CQ43" i="1" s="1"/>
  <c r="CQ44" i="1" s="1"/>
  <c r="CQ45" i="1" s="1"/>
  <c r="CQ46" i="1" s="1"/>
  <c r="CQ47" i="1" s="1"/>
  <c r="CQ48" i="1" s="1"/>
  <c r="CQ49" i="1" s="1"/>
  <c r="CQ50" i="1" s="1"/>
  <c r="CQ51" i="1" s="1"/>
  <c r="CQ52" i="1" s="1"/>
  <c r="CQ53" i="1" s="1"/>
  <c r="CQ54" i="1" s="1"/>
  <c r="CQ55" i="1" s="1"/>
  <c r="CQ56" i="1" s="1"/>
  <c r="CQ57" i="1" s="1"/>
  <c r="CQ58" i="1" s="1"/>
  <c r="CQ59" i="1" s="1"/>
  <c r="CQ60" i="1" s="1"/>
  <c r="CQ61" i="1" s="1"/>
  <c r="CQ62" i="1" s="1"/>
  <c r="CQ63" i="1" s="1"/>
  <c r="CQ64" i="1" s="1"/>
  <c r="HS37" i="1"/>
  <c r="HR37" i="1"/>
  <c r="HQ37" i="1"/>
  <c r="HP37" i="1"/>
  <c r="HO37" i="1"/>
  <c r="HN37" i="1"/>
  <c r="HM37" i="1"/>
  <c r="EX37" i="1"/>
  <c r="ET37" i="1" s="1"/>
  <c r="ER37" i="1" s="1"/>
  <c r="EQ37" i="1" s="1"/>
  <c r="EP37" i="1" s="1"/>
  <c r="EO37" i="1" s="1"/>
  <c r="DU37" i="1"/>
  <c r="DT37" i="1"/>
  <c r="DS37" i="1"/>
  <c r="DR37" i="1"/>
  <c r="DQ37" i="1"/>
  <c r="DP37" i="1"/>
  <c r="DO37" i="1"/>
  <c r="HS36" i="1"/>
  <c r="HR36" i="1"/>
  <c r="HQ36" i="1"/>
  <c r="HP36" i="1"/>
  <c r="HO36" i="1"/>
  <c r="HN36" i="1"/>
  <c r="HM36" i="1"/>
  <c r="HH36" i="1"/>
  <c r="ES36" i="1"/>
  <c r="EX36" i="1" s="1"/>
  <c r="EB36" i="1"/>
  <c r="DU36" i="1"/>
  <c r="DT36" i="1"/>
  <c r="DS36" i="1"/>
  <c r="DR36" i="1"/>
  <c r="DQ36" i="1"/>
  <c r="DP36" i="1"/>
  <c r="DO36" i="1"/>
  <c r="HS35" i="1"/>
  <c r="HR35" i="1"/>
  <c r="HQ35" i="1"/>
  <c r="HP35" i="1"/>
  <c r="HO35" i="1"/>
  <c r="HN35" i="1"/>
  <c r="HM35" i="1"/>
  <c r="ES35" i="1"/>
  <c r="EX35" i="1" s="1"/>
  <c r="EB35" i="1"/>
  <c r="DU35" i="1"/>
  <c r="DT35" i="1"/>
  <c r="DS35" i="1"/>
  <c r="DR35" i="1"/>
  <c r="DQ35" i="1"/>
  <c r="DP35" i="1"/>
  <c r="DO35" i="1"/>
  <c r="DJ35" i="1"/>
  <c r="DJ36" i="1" s="1"/>
  <c r="DJ37" i="1" s="1"/>
  <c r="DF37" i="1" s="1"/>
  <c r="DB37" i="1" s="1"/>
  <c r="HS34" i="1"/>
  <c r="HR34" i="1"/>
  <c r="HQ34" i="1"/>
  <c r="HP34" i="1"/>
  <c r="HO34" i="1"/>
  <c r="HN34" i="1"/>
  <c r="HM34" i="1"/>
  <c r="HH34" i="1"/>
  <c r="ES34" i="1"/>
  <c r="EX34" i="1" s="1"/>
  <c r="EB34" i="1"/>
  <c r="DU34" i="1"/>
  <c r="DT34" i="1"/>
  <c r="DS34" i="1"/>
  <c r="DR34" i="1"/>
  <c r="DQ34" i="1"/>
  <c r="DP34" i="1"/>
  <c r="DO34" i="1"/>
  <c r="DF34" i="1"/>
  <c r="DB34" i="1" s="1"/>
  <c r="HS33" i="1"/>
  <c r="HR33" i="1"/>
  <c r="HQ33" i="1"/>
  <c r="HP33" i="1"/>
  <c r="HO33" i="1"/>
  <c r="HN33" i="1"/>
  <c r="HM33" i="1"/>
  <c r="ES33" i="1"/>
  <c r="EX33" i="1" s="1"/>
  <c r="EB33" i="1"/>
  <c r="DU33" i="1"/>
  <c r="DT33" i="1"/>
  <c r="DS33" i="1"/>
  <c r="DR33" i="1"/>
  <c r="DQ33" i="1"/>
  <c r="DP33" i="1"/>
  <c r="DO33" i="1"/>
  <c r="HS32" i="1"/>
  <c r="HR32" i="1"/>
  <c r="HQ32" i="1"/>
  <c r="HP32" i="1"/>
  <c r="HO32" i="1"/>
  <c r="HN32" i="1"/>
  <c r="HM32" i="1"/>
  <c r="HH32" i="1"/>
  <c r="ES32" i="1"/>
  <c r="EX32" i="1" s="1"/>
  <c r="EC32" i="1"/>
  <c r="DU32" i="1"/>
  <c r="DT32" i="1"/>
  <c r="DS32" i="1"/>
  <c r="DR32" i="1"/>
  <c r="DQ32" i="1"/>
  <c r="DP32" i="1"/>
  <c r="DO32" i="1"/>
  <c r="CQ32" i="1"/>
  <c r="HS31" i="1"/>
  <c r="HR31" i="1"/>
  <c r="HQ31" i="1"/>
  <c r="HP31" i="1"/>
  <c r="HO31" i="1"/>
  <c r="HN31" i="1"/>
  <c r="HM31" i="1"/>
  <c r="ES31" i="1"/>
  <c r="DY31" i="1"/>
  <c r="DU31" i="1"/>
  <c r="DT31" i="1"/>
  <c r="DS31" i="1"/>
  <c r="DR31" i="1"/>
  <c r="DQ31" i="1"/>
  <c r="DP31" i="1"/>
  <c r="DO31" i="1"/>
  <c r="DJ31" i="1"/>
  <c r="ES30" i="1"/>
  <c r="DY30" i="1"/>
  <c r="DU30" i="1"/>
  <c r="DT30" i="1"/>
  <c r="DS30" i="1"/>
  <c r="DR30" i="1"/>
  <c r="DQ30" i="1"/>
  <c r="DP30" i="1"/>
  <c r="DO30" i="1"/>
  <c r="DF30" i="1"/>
  <c r="DB30" i="1" s="1"/>
  <c r="FX29" i="1"/>
  <c r="FX30" i="1" s="1"/>
  <c r="FX31" i="1" s="1"/>
  <c r="FX32" i="1" s="1"/>
  <c r="FX33" i="1" s="1"/>
  <c r="FX34" i="1" s="1"/>
  <c r="FX35" i="1" s="1"/>
  <c r="FX36" i="1" s="1"/>
  <c r="FX37" i="1" s="1"/>
  <c r="FX38" i="1" s="1"/>
  <c r="FX39" i="1" s="1"/>
  <c r="FX40" i="1" s="1"/>
  <c r="FX41" i="1" s="1"/>
  <c r="FX42" i="1" s="1"/>
  <c r="FW29" i="1"/>
  <c r="FW30" i="1" s="1"/>
  <c r="FW31" i="1" s="1"/>
  <c r="FW32" i="1" s="1"/>
  <c r="FW33" i="1" s="1"/>
  <c r="FW34" i="1" s="1"/>
  <c r="FW35" i="1" s="1"/>
  <c r="FW36" i="1" s="1"/>
  <c r="FW37" i="1" s="1"/>
  <c r="FW38" i="1" s="1"/>
  <c r="FW39" i="1" s="1"/>
  <c r="FW40" i="1" s="1"/>
  <c r="FW41" i="1" s="1"/>
  <c r="FW42" i="1" s="1"/>
  <c r="FV29" i="1"/>
  <c r="FV30" i="1" s="1"/>
  <c r="FV31" i="1" s="1"/>
  <c r="FV32" i="1" s="1"/>
  <c r="FV33" i="1" s="1"/>
  <c r="FV34" i="1" s="1"/>
  <c r="FV35" i="1" s="1"/>
  <c r="FV36" i="1" s="1"/>
  <c r="FV37" i="1" s="1"/>
  <c r="FV38" i="1" s="1"/>
  <c r="FV39" i="1" s="1"/>
  <c r="FV40" i="1" s="1"/>
  <c r="FV41" i="1" s="1"/>
  <c r="FV42" i="1" s="1"/>
  <c r="FU29" i="1"/>
  <c r="FU30" i="1" s="1"/>
  <c r="FU31" i="1" s="1"/>
  <c r="FU32" i="1" s="1"/>
  <c r="FU33" i="1" s="1"/>
  <c r="FU34" i="1" s="1"/>
  <c r="FU35" i="1" s="1"/>
  <c r="FU36" i="1" s="1"/>
  <c r="FU37" i="1" s="1"/>
  <c r="FU38" i="1" s="1"/>
  <c r="FU39" i="1" s="1"/>
  <c r="FU40" i="1" s="1"/>
  <c r="FU41" i="1" s="1"/>
  <c r="FU42" i="1" s="1"/>
  <c r="FT29" i="1"/>
  <c r="FT30" i="1" s="1"/>
  <c r="FT31" i="1" s="1"/>
  <c r="FT32" i="1" s="1"/>
  <c r="FT33" i="1" s="1"/>
  <c r="FT34" i="1" s="1"/>
  <c r="FT35" i="1" s="1"/>
  <c r="FT36" i="1" s="1"/>
  <c r="FT37" i="1" s="1"/>
  <c r="FT38" i="1" s="1"/>
  <c r="FT39" i="1" s="1"/>
  <c r="FT40" i="1" s="1"/>
  <c r="FT41" i="1" s="1"/>
  <c r="FT42" i="1" s="1"/>
  <c r="EX29" i="1"/>
  <c r="ET29" i="1" s="1"/>
  <c r="EB29" i="1"/>
  <c r="DY29" i="1"/>
  <c r="DU29" i="1"/>
  <c r="DT29" i="1"/>
  <c r="DS29" i="1"/>
  <c r="DR29" i="1"/>
  <c r="DQ29" i="1"/>
  <c r="DP29" i="1"/>
  <c r="DO29" i="1"/>
  <c r="DJ29" i="1"/>
  <c r="DF29" i="1" s="1"/>
  <c r="DB29" i="1" s="1"/>
  <c r="HH28" i="1"/>
  <c r="HH29" i="1" s="1"/>
  <c r="HH30" i="1" s="1"/>
  <c r="GV28" i="1"/>
  <c r="FS28" i="1"/>
  <c r="FS25" i="1" s="1"/>
  <c r="FS23" i="1" s="1"/>
  <c r="FS24" i="1" s="1"/>
  <c r="FR28" i="1"/>
  <c r="FR29" i="1" s="1"/>
  <c r="FR30" i="1" s="1"/>
  <c r="FR31" i="1" s="1"/>
  <c r="FR32" i="1" s="1"/>
  <c r="FR33" i="1" s="1"/>
  <c r="FR34" i="1" s="1"/>
  <c r="FR35" i="1" s="1"/>
  <c r="FR36" i="1" s="1"/>
  <c r="FR37" i="1" s="1"/>
  <c r="FR38" i="1" s="1"/>
  <c r="FR39" i="1" s="1"/>
  <c r="FR40" i="1" s="1"/>
  <c r="FR41" i="1" s="1"/>
  <c r="FR42" i="1" s="1"/>
  <c r="FQ28" i="1"/>
  <c r="FQ29" i="1" s="1"/>
  <c r="FQ30" i="1" s="1"/>
  <c r="FQ31" i="1" s="1"/>
  <c r="FQ32" i="1" s="1"/>
  <c r="FQ33" i="1" s="1"/>
  <c r="FQ34" i="1" s="1"/>
  <c r="FQ35" i="1" s="1"/>
  <c r="FQ36" i="1" s="1"/>
  <c r="FQ37" i="1" s="1"/>
  <c r="FQ38" i="1" s="1"/>
  <c r="FQ39" i="1" s="1"/>
  <c r="FQ40" i="1" s="1"/>
  <c r="FQ41" i="1" s="1"/>
  <c r="FQ42" i="1" s="1"/>
  <c r="FP28" i="1"/>
  <c r="FP29" i="1" s="1"/>
  <c r="FP30" i="1" s="1"/>
  <c r="FP31" i="1" s="1"/>
  <c r="FP32" i="1" s="1"/>
  <c r="FP33" i="1" s="1"/>
  <c r="FP34" i="1" s="1"/>
  <c r="FP35" i="1" s="1"/>
  <c r="FP36" i="1" s="1"/>
  <c r="FP37" i="1" s="1"/>
  <c r="FP38" i="1" s="1"/>
  <c r="FP39" i="1" s="1"/>
  <c r="FP40" i="1" s="1"/>
  <c r="FP41" i="1" s="1"/>
  <c r="FP42" i="1" s="1"/>
  <c r="ES28" i="1"/>
  <c r="DY28" i="1"/>
  <c r="DU28" i="1"/>
  <c r="DT28" i="1"/>
  <c r="DS28" i="1"/>
  <c r="DR28" i="1"/>
  <c r="DQ28" i="1"/>
  <c r="DP28" i="1"/>
  <c r="DO28" i="1"/>
  <c r="DB28" i="1"/>
  <c r="ES27" i="1"/>
  <c r="EB27" i="1"/>
  <c r="DY27" i="1"/>
  <c r="GL26" i="1"/>
  <c r="ES26" i="1"/>
  <c r="EB26" i="1"/>
  <c r="DY26" i="1"/>
  <c r="CQ26" i="1"/>
  <c r="HS25" i="1"/>
  <c r="HR25" i="1"/>
  <c r="HQ25" i="1"/>
  <c r="HP25" i="1"/>
  <c r="HO25" i="1"/>
  <c r="HN25" i="1"/>
  <c r="HM25" i="1"/>
  <c r="GL25" i="1"/>
  <c r="GJ25" i="1"/>
  <c r="GE25" i="1"/>
  <c r="GE26" i="1" s="1"/>
  <c r="HS29" i="1" s="1"/>
  <c r="GD25" i="1"/>
  <c r="GD23" i="1" s="1"/>
  <c r="GC25" i="1"/>
  <c r="HQ28" i="1" s="1"/>
  <c r="GB25" i="1"/>
  <c r="DR25" i="1" s="1"/>
  <c r="GA25" i="1"/>
  <c r="GA26" i="1" s="1"/>
  <c r="FZ25" i="1"/>
  <c r="FZ23" i="1" s="1"/>
  <c r="FY25" i="1"/>
  <c r="HM28" i="1" s="1"/>
  <c r="FX25" i="1"/>
  <c r="FX26" i="1" s="1"/>
  <c r="FX27" i="1" s="1"/>
  <c r="FW25" i="1"/>
  <c r="FW26" i="1" s="1"/>
  <c r="FW27" i="1" s="1"/>
  <c r="FV25" i="1"/>
  <c r="FV26" i="1" s="1"/>
  <c r="FV27" i="1" s="1"/>
  <c r="FU25" i="1"/>
  <c r="FU23" i="1" s="1"/>
  <c r="FT25" i="1"/>
  <c r="FT26" i="1" s="1"/>
  <c r="FT27" i="1" s="1"/>
  <c r="ES25" i="1"/>
  <c r="EX25" i="1" s="1"/>
  <c r="DY25" i="1"/>
  <c r="ES24" i="1"/>
  <c r="DY24" i="1"/>
  <c r="GL23" i="1"/>
  <c r="GJ23" i="1"/>
  <c r="ES23" i="1"/>
  <c r="EX23" i="1" s="1"/>
  <c r="DY23" i="1"/>
  <c r="DJ23" i="1"/>
  <c r="DJ24" i="1" s="1"/>
  <c r="DJ25" i="1" s="1"/>
  <c r="DJ26" i="1" s="1"/>
  <c r="DJ27" i="1" s="1"/>
  <c r="DF23" i="1"/>
  <c r="DF24" i="1" s="1"/>
  <c r="HH22" i="1"/>
  <c r="HH23" i="1" s="1"/>
  <c r="HH24" i="1" s="1"/>
  <c r="GV22" i="1"/>
  <c r="GV23" i="1" s="1"/>
  <c r="GV24" i="1" s="1"/>
  <c r="GL22" i="1"/>
  <c r="ES22" i="1"/>
  <c r="DY22" i="1"/>
  <c r="DU22" i="1"/>
  <c r="DT22" i="1"/>
  <c r="DS22" i="1"/>
  <c r="DR22" i="1"/>
  <c r="DQ22" i="1"/>
  <c r="DP22" i="1"/>
  <c r="DO22" i="1"/>
  <c r="DB22" i="1"/>
  <c r="HS21" i="1"/>
  <c r="HR21" i="1"/>
  <c r="HQ21" i="1"/>
  <c r="HP21" i="1"/>
  <c r="HO21" i="1"/>
  <c r="HN21" i="1"/>
  <c r="HM21" i="1"/>
  <c r="GL21" i="1"/>
  <c r="GJ21" i="1"/>
  <c r="EX21" i="1"/>
  <c r="ET21" i="1" s="1"/>
  <c r="ER21" i="1" s="1"/>
  <c r="EQ21" i="1" s="1"/>
  <c r="EP21" i="1" s="1"/>
  <c r="EO21" i="1" s="1"/>
  <c r="DY21" i="1"/>
  <c r="HH20" i="1"/>
  <c r="GV20" i="1"/>
  <c r="GL20" i="1"/>
  <c r="EB20" i="1"/>
  <c r="DJ20" i="1"/>
  <c r="DJ21" i="1" s="1"/>
  <c r="DF20" i="1"/>
  <c r="CQ20" i="1"/>
  <c r="HR19" i="1"/>
  <c r="HQ19" i="1"/>
  <c r="HP19" i="1"/>
  <c r="HO19" i="1"/>
  <c r="HN19" i="1"/>
  <c r="HM19" i="1"/>
  <c r="GL19" i="1"/>
  <c r="GJ19" i="1"/>
  <c r="GE19" i="1"/>
  <c r="HS22" i="1" s="1"/>
  <c r="GD19" i="1"/>
  <c r="GC19" i="1"/>
  <c r="GC20" i="1" s="1"/>
  <c r="GB19" i="1"/>
  <c r="GB20" i="1" s="1"/>
  <c r="GA19" i="1"/>
  <c r="HO22" i="1" s="1"/>
  <c r="FZ19" i="1"/>
  <c r="FZ20" i="1" s="1"/>
  <c r="FY19" i="1"/>
  <c r="FY20" i="1" s="1"/>
  <c r="DO20" i="1" s="1"/>
  <c r="FX19" i="1"/>
  <c r="FX20" i="1" s="1"/>
  <c r="FX21" i="1" s="1"/>
  <c r="FW19" i="1"/>
  <c r="FW20" i="1" s="1"/>
  <c r="FW21" i="1" s="1"/>
  <c r="FV19" i="1"/>
  <c r="FV20" i="1" s="1"/>
  <c r="FV21" i="1" s="1"/>
  <c r="FU19" i="1"/>
  <c r="FU20" i="1" s="1"/>
  <c r="FU21" i="1" s="1"/>
  <c r="FT19" i="1"/>
  <c r="FT20" i="1" s="1"/>
  <c r="FT21" i="1" s="1"/>
  <c r="FS19" i="1"/>
  <c r="FS20" i="1" s="1"/>
  <c r="FS21" i="1" s="1"/>
  <c r="FR19" i="1"/>
  <c r="FR20" i="1" s="1"/>
  <c r="FR21" i="1" s="1"/>
  <c r="FQ19" i="1"/>
  <c r="FQ20" i="1" s="1"/>
  <c r="FQ21" i="1" s="1"/>
  <c r="FP19" i="1"/>
  <c r="FP20" i="1" s="1"/>
  <c r="FP21" i="1" s="1"/>
  <c r="EB19" i="1"/>
  <c r="DZ19" i="1"/>
  <c r="DZ20" i="1" s="1"/>
  <c r="DZ21" i="1" s="1"/>
  <c r="DZ22" i="1" s="1"/>
  <c r="DZ23" i="1" s="1"/>
  <c r="DZ24" i="1" s="1"/>
  <c r="DZ25" i="1" s="1"/>
  <c r="DZ26" i="1" s="1"/>
  <c r="DZ27" i="1" s="1"/>
  <c r="DZ28" i="1" s="1"/>
  <c r="DZ29" i="1" s="1"/>
  <c r="DZ30" i="1" s="1"/>
  <c r="DZ31" i="1" s="1"/>
  <c r="DB19" i="1"/>
  <c r="HH18" i="1"/>
  <c r="HH17" i="1" s="1"/>
  <c r="GV18" i="1"/>
  <c r="GV17" i="1" s="1"/>
  <c r="GL18" i="1"/>
  <c r="ES18" i="1"/>
  <c r="DU18" i="1"/>
  <c r="DT18" i="1"/>
  <c r="DS18" i="1"/>
  <c r="DR18" i="1"/>
  <c r="DQ18" i="1"/>
  <c r="DP18" i="1"/>
  <c r="DO18" i="1"/>
  <c r="GL17" i="1"/>
  <c r="GJ17" i="1"/>
  <c r="GE17" i="1"/>
  <c r="DU17" i="1" s="1"/>
  <c r="GD17" i="1"/>
  <c r="HR20" i="1" s="1"/>
  <c r="GC17" i="1"/>
  <c r="HQ20" i="1" s="1"/>
  <c r="GB17" i="1"/>
  <c r="HP20" i="1" s="1"/>
  <c r="GA17" i="1"/>
  <c r="DQ17" i="1" s="1"/>
  <c r="FZ17" i="1"/>
  <c r="HN20" i="1" s="1"/>
  <c r="FY17" i="1"/>
  <c r="HM20" i="1" s="1"/>
  <c r="FX17" i="1"/>
  <c r="FW17" i="1"/>
  <c r="FV17" i="1"/>
  <c r="FU17" i="1"/>
  <c r="FT17" i="1"/>
  <c r="FS17" i="1"/>
  <c r="FR17" i="1"/>
  <c r="FQ17" i="1"/>
  <c r="FP17" i="1"/>
  <c r="EX17" i="1"/>
  <c r="ET17" i="1" s="1"/>
  <c r="EU17" i="1" s="1"/>
  <c r="EV17" i="1" s="1"/>
  <c r="EW17" i="1" s="1"/>
  <c r="EY17" i="1" s="1"/>
  <c r="EZ17" i="1" s="1"/>
  <c r="FA17" i="1" s="1"/>
  <c r="FB17" i="1" s="1"/>
  <c r="FC17" i="1" s="1"/>
  <c r="EB17" i="1"/>
  <c r="DJ17" i="1"/>
  <c r="DJ18" i="1" s="1"/>
  <c r="DF17" i="1"/>
  <c r="DF18" i="1" s="1"/>
  <c r="CQ17" i="1"/>
  <c r="HR16" i="1"/>
  <c r="HQ16" i="1"/>
  <c r="HP16" i="1"/>
  <c r="HO16" i="1"/>
  <c r="HN16" i="1"/>
  <c r="HM16" i="1"/>
  <c r="GL16" i="1"/>
  <c r="GE16" i="1"/>
  <c r="DU16" i="1" s="1"/>
  <c r="EE16" i="1"/>
  <c r="DT16" i="1"/>
  <c r="DS16" i="1"/>
  <c r="DR16" i="1"/>
  <c r="DQ16" i="1"/>
  <c r="DP16" i="1"/>
  <c r="DO16" i="1"/>
  <c r="HH15" i="1"/>
  <c r="HH14" i="1" s="1"/>
  <c r="HD15" i="1"/>
  <c r="HD14" i="1" s="1"/>
  <c r="GZ15" i="1"/>
  <c r="GZ14" i="1" s="1"/>
  <c r="GV15" i="1"/>
  <c r="GV14" i="1" s="1"/>
  <c r="GR15" i="1"/>
  <c r="GR14" i="1" s="1"/>
  <c r="GL15" i="1"/>
  <c r="GJ15" i="1"/>
  <c r="GE15" i="1"/>
  <c r="HS18" i="1" s="1"/>
  <c r="EE15" i="1"/>
  <c r="EB15" i="1"/>
  <c r="GL14" i="1"/>
  <c r="GE14" i="1"/>
  <c r="HS17" i="1" s="1"/>
  <c r="GD14" i="1"/>
  <c r="HR17" i="1" s="1"/>
  <c r="GC14" i="1"/>
  <c r="HQ17" i="1" s="1"/>
  <c r="GB14" i="1"/>
  <c r="DR14" i="1" s="1"/>
  <c r="GA14" i="1"/>
  <c r="GA15" i="1" s="1"/>
  <c r="FZ14" i="1"/>
  <c r="HN17" i="1" s="1"/>
  <c r="FY14" i="1"/>
  <c r="FY15" i="1" s="1"/>
  <c r="FX14" i="1"/>
  <c r="FX15" i="1" s="1"/>
  <c r="FW14" i="1"/>
  <c r="FW15" i="1" s="1"/>
  <c r="FV14" i="1"/>
  <c r="FV15" i="1" s="1"/>
  <c r="FU14" i="1"/>
  <c r="FU15" i="1" s="1"/>
  <c r="FT14" i="1"/>
  <c r="FT15" i="1" s="1"/>
  <c r="FS14" i="1"/>
  <c r="FS15" i="1" s="1"/>
  <c r="FR14" i="1"/>
  <c r="FR15" i="1" s="1"/>
  <c r="FQ14" i="1"/>
  <c r="FQ15" i="1" s="1"/>
  <c r="FP14" i="1"/>
  <c r="FP15" i="1" s="1"/>
  <c r="ES14" i="1"/>
  <c r="ES15" i="1" s="1"/>
  <c r="EE14" i="1"/>
  <c r="EB14" i="1"/>
  <c r="DJ14" i="1"/>
  <c r="DJ15" i="1" s="1"/>
  <c r="DF14" i="1"/>
  <c r="DF15" i="1" s="1"/>
  <c r="DB14" i="1"/>
  <c r="DB15" i="1" s="1"/>
  <c r="HS13" i="1"/>
  <c r="HR13" i="1"/>
  <c r="HQ13" i="1"/>
  <c r="HP13" i="1"/>
  <c r="HO13" i="1"/>
  <c r="HN13" i="1"/>
  <c r="HM13" i="1"/>
  <c r="GL13" i="1"/>
  <c r="GJ13" i="1"/>
  <c r="GE13" i="1"/>
  <c r="HS16" i="1" s="1"/>
  <c r="EX13" i="1"/>
  <c r="ET13" i="1" s="1"/>
  <c r="EE13" i="1"/>
  <c r="DT13" i="1"/>
  <c r="DS13" i="1"/>
  <c r="DR13" i="1"/>
  <c r="DQ13" i="1"/>
  <c r="DP13" i="1"/>
  <c r="DO13" i="1"/>
  <c r="HD12" i="1"/>
  <c r="GZ12" i="1"/>
  <c r="GV12" i="1"/>
  <c r="GR12" i="1"/>
  <c r="GL12" i="1"/>
  <c r="GE12" i="1"/>
  <c r="HS15" i="1" s="1"/>
  <c r="ES12" i="1"/>
  <c r="EX12" i="1" s="1"/>
  <c r="EE12" i="1"/>
  <c r="HR11" i="1"/>
  <c r="HQ11" i="1"/>
  <c r="HP11" i="1"/>
  <c r="HO11" i="1"/>
  <c r="HN11" i="1"/>
  <c r="HM11" i="1"/>
  <c r="GL11" i="1"/>
  <c r="GE11" i="1"/>
  <c r="HS14" i="1" s="1"/>
  <c r="GD11" i="1"/>
  <c r="GD12" i="1" s="1"/>
  <c r="GC11" i="1"/>
  <c r="GC12" i="1" s="1"/>
  <c r="GB11" i="1"/>
  <c r="GA11" i="1"/>
  <c r="HO14" i="1" s="1"/>
  <c r="FZ11" i="1"/>
  <c r="FZ12" i="1" s="1"/>
  <c r="FY11" i="1"/>
  <c r="FY12" i="1" s="1"/>
  <c r="FX11" i="1"/>
  <c r="FX12" i="1" s="1"/>
  <c r="FW11" i="1"/>
  <c r="FW12" i="1" s="1"/>
  <c r="FV11" i="1"/>
  <c r="FV12" i="1" s="1"/>
  <c r="FU11" i="1"/>
  <c r="FU12" i="1" s="1"/>
  <c r="FT11" i="1"/>
  <c r="FT12" i="1" s="1"/>
  <c r="FS11" i="1"/>
  <c r="FS12" i="1" s="1"/>
  <c r="FR11" i="1"/>
  <c r="FR12" i="1" s="1"/>
  <c r="FQ11" i="1"/>
  <c r="FQ12" i="1" s="1"/>
  <c r="FP11" i="1"/>
  <c r="FP12" i="1" s="1"/>
  <c r="EX11" i="1"/>
  <c r="ET11" i="1" s="1"/>
  <c r="DJ11" i="1"/>
  <c r="DJ12" i="1" s="1"/>
  <c r="DF11" i="1"/>
  <c r="DF12" i="1" s="1"/>
  <c r="DB11" i="1"/>
  <c r="DB12" i="1" s="1"/>
  <c r="HD10" i="1"/>
  <c r="GZ10" i="1"/>
  <c r="GV10" i="1"/>
  <c r="GR10" i="1"/>
  <c r="GL10" i="1"/>
  <c r="GJ10" i="1"/>
  <c r="ES10" i="1"/>
  <c r="EX10" i="1" s="1"/>
  <c r="DU10" i="1"/>
  <c r="DT10" i="1"/>
  <c r="DS10" i="1"/>
  <c r="DR10" i="1"/>
  <c r="DQ10" i="1"/>
  <c r="DP10" i="1"/>
  <c r="DO10" i="1"/>
  <c r="HR9" i="1"/>
  <c r="HQ9" i="1"/>
  <c r="HP9" i="1"/>
  <c r="HO9" i="1"/>
  <c r="HN9" i="1"/>
  <c r="HM9" i="1"/>
  <c r="GL9" i="1"/>
  <c r="GJ9" i="1"/>
  <c r="GD9" i="1"/>
  <c r="HR12" i="1" s="1"/>
  <c r="GC9" i="1"/>
  <c r="GB9" i="1"/>
  <c r="GA9" i="1"/>
  <c r="DQ9" i="1" s="1"/>
  <c r="FZ9" i="1"/>
  <c r="HN12" i="1" s="1"/>
  <c r="FY9" i="1"/>
  <c r="FX9" i="1"/>
  <c r="EX9" i="1"/>
  <c r="ET9" i="1" s="1"/>
  <c r="HD8" i="1"/>
  <c r="GZ8" i="1"/>
  <c r="GV8" i="1"/>
  <c r="GR8" i="1"/>
  <c r="GL8" i="1"/>
  <c r="GJ8" i="1"/>
  <c r="FW8" i="1"/>
  <c r="FW9" i="1" s="1"/>
  <c r="FV8" i="1"/>
  <c r="FV9" i="1" s="1"/>
  <c r="FU8" i="1"/>
  <c r="FU9" i="1" s="1"/>
  <c r="FT8" i="1"/>
  <c r="FT9" i="1" s="1"/>
  <c r="FS8" i="1"/>
  <c r="FS9" i="1" s="1"/>
  <c r="FR8" i="1"/>
  <c r="FR9" i="1" s="1"/>
  <c r="FQ8" i="1"/>
  <c r="FQ9" i="1" s="1"/>
  <c r="FP8" i="1"/>
  <c r="FP9" i="1" s="1"/>
  <c r="ES8" i="1"/>
  <c r="DT8" i="1"/>
  <c r="DS8" i="1"/>
  <c r="DR8" i="1"/>
  <c r="DQ8" i="1"/>
  <c r="DP8" i="1"/>
  <c r="DO8" i="1"/>
  <c r="DJ8" i="1"/>
  <c r="DJ9" i="1" s="1"/>
  <c r="DB8" i="1"/>
  <c r="DB9" i="1" s="1"/>
  <c r="HS7" i="1"/>
  <c r="HR7" i="1"/>
  <c r="HQ7" i="1"/>
  <c r="HP7" i="1"/>
  <c r="HO7" i="1"/>
  <c r="HN7" i="1"/>
  <c r="HM7" i="1"/>
  <c r="GL7" i="1"/>
  <c r="GJ7" i="1"/>
  <c r="GE7" i="1"/>
  <c r="GE8" i="1" s="1"/>
  <c r="GD7" i="1"/>
  <c r="DT7" i="1" s="1"/>
  <c r="GC7" i="1"/>
  <c r="HQ10" i="1" s="1"/>
  <c r="GB7" i="1"/>
  <c r="HP10" i="1" s="1"/>
  <c r="GA7" i="1"/>
  <c r="HO10" i="1" s="1"/>
  <c r="FZ7" i="1"/>
  <c r="DP7" i="1" s="1"/>
  <c r="FY7" i="1"/>
  <c r="HM10" i="1" s="1"/>
  <c r="FX7" i="1"/>
  <c r="EX7" i="1"/>
  <c r="ET7" i="1" s="1"/>
  <c r="DY7" i="1"/>
  <c r="EE11" i="1" s="1"/>
  <c r="DF7" i="1"/>
  <c r="DF8" i="1" s="1"/>
  <c r="DF9" i="1" s="1"/>
  <c r="HD6" i="1"/>
  <c r="GZ6" i="1"/>
  <c r="GV6" i="1"/>
  <c r="GR6" i="1"/>
  <c r="GL6" i="1"/>
  <c r="FW6" i="1"/>
  <c r="FW5" i="1" s="1"/>
  <c r="FV6" i="1"/>
  <c r="FV5" i="1" s="1"/>
  <c r="FU6" i="1"/>
  <c r="FU5" i="1" s="1"/>
  <c r="FT6" i="1"/>
  <c r="FT5" i="1" s="1"/>
  <c r="FS6" i="1"/>
  <c r="FS5" i="1" s="1"/>
  <c r="FR6" i="1"/>
  <c r="FR5" i="1" s="1"/>
  <c r="FQ6" i="1"/>
  <c r="FQ5" i="1" s="1"/>
  <c r="FP6" i="1"/>
  <c r="FP5" i="1" s="1"/>
  <c r="ES6" i="1"/>
  <c r="DT6" i="1"/>
  <c r="DS6" i="1"/>
  <c r="DR6" i="1"/>
  <c r="DQ6" i="1"/>
  <c r="DP6" i="1"/>
  <c r="DO6" i="1"/>
  <c r="DF6" i="1"/>
  <c r="HS5" i="1"/>
  <c r="HR5" i="1"/>
  <c r="HQ5" i="1"/>
  <c r="HP5" i="1"/>
  <c r="HO5" i="1"/>
  <c r="HN5" i="1"/>
  <c r="HM5" i="1"/>
  <c r="GV4" i="1" s="1"/>
  <c r="GV3" i="1" s="1"/>
  <c r="GV2" i="1" s="1"/>
  <c r="GL5" i="1"/>
  <c r="GJ5" i="1"/>
  <c r="GD5" i="1"/>
  <c r="DT5" i="1" s="1"/>
  <c r="GC5" i="1"/>
  <c r="HQ8" i="1" s="1"/>
  <c r="GB5" i="1"/>
  <c r="HP8" i="1" s="1"/>
  <c r="GA5" i="1"/>
  <c r="HO8" i="1" s="1"/>
  <c r="FZ5" i="1"/>
  <c r="DP5" i="1" s="1"/>
  <c r="FY5" i="1"/>
  <c r="HM8" i="1" s="1"/>
  <c r="FX5" i="1"/>
  <c r="EX5" i="1"/>
  <c r="ET5" i="1" s="1"/>
  <c r="EU5" i="1" s="1"/>
  <c r="EV5" i="1" s="1"/>
  <c r="EW5" i="1" s="1"/>
  <c r="DY5" i="1"/>
  <c r="DJ5" i="1"/>
  <c r="DB5" i="1"/>
  <c r="HL4" i="1"/>
  <c r="GL4" i="1"/>
  <c r="ES4" i="1"/>
  <c r="DU4" i="1"/>
  <c r="DT4" i="1"/>
  <c r="DS4" i="1"/>
  <c r="DR4" i="1"/>
  <c r="DQ4" i="1"/>
  <c r="DP4" i="1"/>
  <c r="DO4" i="1"/>
  <c r="DF4" i="1"/>
  <c r="CQ4" i="1"/>
  <c r="HL3" i="1"/>
  <c r="HD3" i="1"/>
  <c r="HD2" i="1" s="1"/>
  <c r="GZ3" i="1"/>
  <c r="GL3" i="1"/>
  <c r="GE3" i="1"/>
  <c r="GD3" i="1"/>
  <c r="HR6" i="1" s="1"/>
  <c r="GC3" i="1"/>
  <c r="HQ6" i="1" s="1"/>
  <c r="GB3" i="1"/>
  <c r="HP6" i="1" s="1"/>
  <c r="GA3" i="1"/>
  <c r="FZ3" i="1"/>
  <c r="HN6" i="1" s="1"/>
  <c r="FY3" i="1"/>
  <c r="HM6" i="1" s="1"/>
  <c r="FX3" i="1"/>
  <c r="FS3" i="1"/>
  <c r="FR3" i="1"/>
  <c r="FQ3" i="1"/>
  <c r="FP3" i="1"/>
  <c r="EX3" i="1"/>
  <c r="DJ3" i="1"/>
  <c r="DB3" i="1"/>
  <c r="HL2" i="1"/>
  <c r="FW2" i="1"/>
  <c r="FW3" i="1" s="1"/>
  <c r="FV2" i="1"/>
  <c r="FV3" i="1" s="1"/>
  <c r="FU2" i="1"/>
  <c r="FU3" i="1" s="1"/>
  <c r="FT2" i="1"/>
  <c r="FT3" i="1" s="1"/>
  <c r="EX2" i="1"/>
  <c r="ET2" i="1" s="1"/>
  <c r="DU2" i="1"/>
  <c r="DT2" i="1"/>
  <c r="DS2" i="1"/>
  <c r="DR2" i="1"/>
  <c r="DQ2" i="1"/>
  <c r="DP2" i="1"/>
  <c r="DO2" i="1"/>
  <c r="DF2" i="1"/>
  <c r="CO2" i="1"/>
  <c r="BM2" i="1"/>
  <c r="DS19" i="1" l="1"/>
  <c r="GE23" i="1"/>
  <c r="GE24" i="1" s="1"/>
  <c r="HS27" i="1" s="1"/>
  <c r="CQ5" i="1"/>
  <c r="CQ6" i="1" s="1"/>
  <c r="CQ7" i="1" s="1"/>
  <c r="CQ8" i="1" s="1"/>
  <c r="CQ9" i="1" s="1"/>
  <c r="CQ10" i="1" s="1"/>
  <c r="CQ11" i="1" s="1"/>
  <c r="CQ12" i="1" s="1"/>
  <c r="CQ13" i="1" s="1"/>
  <c r="CQ14" i="1" s="1"/>
  <c r="CQ15" i="1" s="1"/>
  <c r="CQ16" i="1" s="1"/>
  <c r="DU25" i="1"/>
  <c r="FY23" i="1"/>
  <c r="HM26" i="1" s="1"/>
  <c r="DS5" i="1"/>
  <c r="CQ21" i="1"/>
  <c r="CQ22" i="1" s="1"/>
  <c r="CQ23" i="1" s="1"/>
  <c r="CQ24" i="1" s="1"/>
  <c r="CQ25" i="1" s="1"/>
  <c r="DQ25" i="1"/>
  <c r="DO17" i="1"/>
  <c r="GA23" i="1"/>
  <c r="GA24" i="1" s="1"/>
  <c r="HO27" i="1" s="1"/>
  <c r="CQ27" i="1"/>
  <c r="CQ28" i="1" s="1"/>
  <c r="CQ29" i="1" s="1"/>
  <c r="CQ30" i="1" s="1"/>
  <c r="CQ31" i="1" s="1"/>
  <c r="DO3" i="1"/>
  <c r="FQ25" i="1"/>
  <c r="FQ23" i="1" s="1"/>
  <c r="FQ24" i="1" s="1"/>
  <c r="HH38" i="1"/>
  <c r="HH39" i="1" s="1"/>
  <c r="HH40" i="1" s="1"/>
  <c r="HH41" i="1" s="1"/>
  <c r="HH42" i="1" s="1"/>
  <c r="HH43" i="1" s="1"/>
  <c r="HH44" i="1" s="1"/>
  <c r="HH45" i="1" s="1"/>
  <c r="DS25" i="1"/>
  <c r="GC23" i="1"/>
  <c r="HQ26" i="1" s="1"/>
  <c r="DT25" i="1"/>
  <c r="FP25" i="1"/>
  <c r="FP23" i="1" s="1"/>
  <c r="FW23" i="1"/>
  <c r="FW24" i="1" s="1"/>
  <c r="DU15" i="1"/>
  <c r="DQ7" i="1"/>
  <c r="EU13" i="1"/>
  <c r="EV13" i="1" s="1"/>
  <c r="EW13" i="1" s="1"/>
  <c r="EY13" i="1" s="1"/>
  <c r="EZ13" i="1" s="1"/>
  <c r="FA13" i="1" s="1"/>
  <c r="FB13" i="1" s="1"/>
  <c r="FC13" i="1" s="1"/>
  <c r="ER13" i="1"/>
  <c r="EQ13" i="1" s="1"/>
  <c r="EP13" i="1" s="1"/>
  <c r="EO13" i="1" s="1"/>
  <c r="DB18" i="1"/>
  <c r="DR17" i="1"/>
  <c r="DP25" i="1"/>
  <c r="DU7" i="1"/>
  <c r="DQ11" i="1"/>
  <c r="DO19" i="1"/>
  <c r="HM22" i="1"/>
  <c r="FV23" i="1"/>
  <c r="FV24" i="1" s="1"/>
  <c r="DP17" i="1"/>
  <c r="HQ22" i="1"/>
  <c r="ET32" i="1"/>
  <c r="EU32" i="1" s="1"/>
  <c r="EV32" i="1" s="1"/>
  <c r="EW32" i="1" s="1"/>
  <c r="EY32" i="1" s="1"/>
  <c r="EZ32" i="1" s="1"/>
  <c r="FA32" i="1" s="1"/>
  <c r="FB32" i="1" s="1"/>
  <c r="FC32" i="1" s="1"/>
  <c r="EU9" i="1"/>
  <c r="EV9" i="1" s="1"/>
  <c r="EW9" i="1" s="1"/>
  <c r="EY9" i="1" s="1"/>
  <c r="EZ9" i="1" s="1"/>
  <c r="FA9" i="1" s="1"/>
  <c r="FB9" i="1" s="1"/>
  <c r="FC9" i="1" s="1"/>
  <c r="ER9" i="1"/>
  <c r="EQ9" i="1" s="1"/>
  <c r="EP9" i="1" s="1"/>
  <c r="EO9" i="1" s="1"/>
  <c r="EU29" i="1"/>
  <c r="EV29" i="1" s="1"/>
  <c r="EW29" i="1" s="1"/>
  <c r="EY29" i="1" s="1"/>
  <c r="EZ29" i="1" s="1"/>
  <c r="FA29" i="1" s="1"/>
  <c r="FB29" i="1" s="1"/>
  <c r="FC29" i="1" s="1"/>
  <c r="ER29" i="1"/>
  <c r="EQ29" i="1" s="1"/>
  <c r="EP29" i="1" s="1"/>
  <c r="EO29" i="1" s="1"/>
  <c r="HR26" i="1"/>
  <c r="DT23" i="1"/>
  <c r="DO7" i="1"/>
  <c r="DT9" i="1"/>
  <c r="DQ19" i="1"/>
  <c r="HO12" i="1"/>
  <c r="HM14" i="1"/>
  <c r="DT17" i="1"/>
  <c r="DB20" i="1"/>
  <c r="DB23" i="1"/>
  <c r="FX23" i="1"/>
  <c r="FX24" i="1" s="1"/>
  <c r="HO28" i="1"/>
  <c r="DS7" i="1"/>
  <c r="HR8" i="1"/>
  <c r="DP11" i="1"/>
  <c r="HN14" i="1"/>
  <c r="GA20" i="1"/>
  <c r="HO23" i="1" s="1"/>
  <c r="GD24" i="1"/>
  <c r="DT24" i="1" s="1"/>
  <c r="DP23" i="1"/>
  <c r="FZ24" i="1"/>
  <c r="HN27" i="1" s="1"/>
  <c r="HN26" i="1"/>
  <c r="GE9" i="1"/>
  <c r="DU8" i="1"/>
  <c r="HS11" i="1"/>
  <c r="DQ26" i="1"/>
  <c r="GA27" i="1"/>
  <c r="HO29" i="1"/>
  <c r="ER11" i="1"/>
  <c r="EQ11" i="1" s="1"/>
  <c r="EP11" i="1" s="1"/>
  <c r="EO11" i="1" s="1"/>
  <c r="EU11" i="1"/>
  <c r="EV11" i="1" s="1"/>
  <c r="EW11" i="1" s="1"/>
  <c r="EY11" i="1" s="1"/>
  <c r="EZ11" i="1" s="1"/>
  <c r="FA11" i="1" s="1"/>
  <c r="FB11" i="1" s="1"/>
  <c r="FC11" i="1" s="1"/>
  <c r="ER2" i="1"/>
  <c r="EQ2" i="1" s="1"/>
  <c r="EP2" i="1" s="1"/>
  <c r="EO2" i="1" s="1"/>
  <c r="EU2" i="1"/>
  <c r="EV2" i="1" s="1"/>
  <c r="EW2" i="1" s="1"/>
  <c r="EY2" i="1" s="1"/>
  <c r="EZ2" i="1" s="1"/>
  <c r="FA2" i="1" s="1"/>
  <c r="FB2" i="1" s="1"/>
  <c r="FC2" i="1" s="1"/>
  <c r="ER41" i="1"/>
  <c r="EQ41" i="1" s="1"/>
  <c r="EP41" i="1" s="1"/>
  <c r="EO41" i="1" s="1"/>
  <c r="EU41" i="1"/>
  <c r="EV41" i="1" s="1"/>
  <c r="EW41" i="1" s="1"/>
  <c r="EY41" i="1" s="1"/>
  <c r="EZ41" i="1" s="1"/>
  <c r="FA41" i="1" s="1"/>
  <c r="FB41" i="1" s="1"/>
  <c r="FC41" i="1" s="1"/>
  <c r="EU21" i="1"/>
  <c r="EV21" i="1" s="1"/>
  <c r="EW21" i="1" s="1"/>
  <c r="EY21" i="1" s="1"/>
  <c r="EZ21" i="1" s="1"/>
  <c r="FA21" i="1" s="1"/>
  <c r="FB21" i="1" s="1"/>
  <c r="FC21" i="1" s="1"/>
  <c r="DU12" i="1"/>
  <c r="EX14" i="1"/>
  <c r="ET14" i="1" s="1"/>
  <c r="HQ14" i="1"/>
  <c r="GB15" i="1"/>
  <c r="HP18" i="1" s="1"/>
  <c r="CQ18" i="1"/>
  <c r="CQ19" i="1" s="1"/>
  <c r="HP17" i="1"/>
  <c r="M1002" i="7"/>
  <c r="M35" i="27" s="1"/>
  <c r="CQ33" i="1"/>
  <c r="CQ34" i="1" s="1"/>
  <c r="CQ35" i="1" s="1"/>
  <c r="CQ36" i="1" s="1"/>
  <c r="CQ37" i="1" s="1"/>
  <c r="DP3" i="1"/>
  <c r="DR3" i="1"/>
  <c r="DQ5" i="1"/>
  <c r="DT11" i="1"/>
  <c r="DS3" i="1"/>
  <c r="DR5" i="1"/>
  <c r="DQ14" i="1"/>
  <c r="HR14" i="1"/>
  <c r="DB17" i="1"/>
  <c r="DR19" i="1"/>
  <c r="HS28" i="1"/>
  <c r="DF35" i="1"/>
  <c r="DB35" i="1" s="1"/>
  <c r="FU24" i="1"/>
  <c r="HN4" i="1"/>
  <c r="HN3" i="1" s="1"/>
  <c r="HN2" i="1" s="1"/>
  <c r="EX6" i="1"/>
  <c r="ET6" i="1" s="1"/>
  <c r="DP9" i="1"/>
  <c r="HO17" i="1"/>
  <c r="GR4" i="1"/>
  <c r="GR3" i="1" s="1"/>
  <c r="GR2" i="1" s="1"/>
  <c r="HS10" i="1"/>
  <c r="GC26" i="1"/>
  <c r="HQ29" i="1" s="1"/>
  <c r="EX31" i="1"/>
  <c r="ET31" i="1" s="1"/>
  <c r="EX24" i="1"/>
  <c r="ET24" i="1" s="1"/>
  <c r="EU24" i="1" s="1"/>
  <c r="EV24" i="1" s="1"/>
  <c r="EW24" i="1" s="1"/>
  <c r="EY24" i="1" s="1"/>
  <c r="EZ24" i="1" s="1"/>
  <c r="FA24" i="1" s="1"/>
  <c r="FB24" i="1" s="1"/>
  <c r="FC24" i="1" s="1"/>
  <c r="FS26" i="1"/>
  <c r="FS27" i="1" s="1"/>
  <c r="GE5" i="1"/>
  <c r="DR7" i="1"/>
  <c r="DU14" i="1"/>
  <c r="DU19" i="1"/>
  <c r="FT23" i="1"/>
  <c r="FT24" i="1" s="1"/>
  <c r="GB23" i="1"/>
  <c r="HP26" i="1" s="1"/>
  <c r="FR25" i="1"/>
  <c r="FR26" i="1" s="1"/>
  <c r="FR27" i="1" s="1"/>
  <c r="GV32" i="1"/>
  <c r="GV33" i="1" s="1"/>
  <c r="GV34" i="1" s="1"/>
  <c r="GV35" i="1" s="1"/>
  <c r="GV36" i="1" s="1"/>
  <c r="GV37" i="1" s="1"/>
  <c r="GV38" i="1" s="1"/>
  <c r="GV39" i="1" s="1"/>
  <c r="GV40" i="1" s="1"/>
  <c r="GV41" i="1" s="1"/>
  <c r="GV42" i="1" s="1"/>
  <c r="GV43" i="1" s="1"/>
  <c r="GV44" i="1" s="1"/>
  <c r="GV45" i="1" s="1"/>
  <c r="K502" i="8"/>
  <c r="M32" i="27" s="1"/>
  <c r="I335" i="6"/>
  <c r="I35" i="27" s="1"/>
  <c r="EU7" i="1"/>
  <c r="EV7" i="1" s="1"/>
  <c r="EW7" i="1" s="1"/>
  <c r="EY7" i="1" s="1"/>
  <c r="EZ7" i="1" s="1"/>
  <c r="FA7" i="1" s="1"/>
  <c r="FB7" i="1" s="1"/>
  <c r="FC7" i="1" s="1"/>
  <c r="ER7" i="1"/>
  <c r="EQ7" i="1" s="1"/>
  <c r="EP7" i="1" s="1"/>
  <c r="EO7" i="1" s="1"/>
  <c r="DT3" i="1"/>
  <c r="ET3" i="1"/>
  <c r="DO5" i="1"/>
  <c r="ER5" i="1"/>
  <c r="EQ5" i="1" s="1"/>
  <c r="EP5" i="1" s="1"/>
  <c r="EO5" i="1" s="1"/>
  <c r="EY5" i="1"/>
  <c r="EZ5" i="1" s="1"/>
  <c r="FA5" i="1" s="1"/>
  <c r="FB5" i="1" s="1"/>
  <c r="FC5" i="1" s="1"/>
  <c r="HN8" i="1"/>
  <c r="HM12" i="1"/>
  <c r="HH12" i="1" s="1"/>
  <c r="HH11" i="1" s="1"/>
  <c r="HH10" i="1" s="1"/>
  <c r="HH9" i="1" s="1"/>
  <c r="HH8" i="1" s="1"/>
  <c r="HH7" i="1" s="1"/>
  <c r="HH6" i="1" s="1"/>
  <c r="HH5" i="1" s="1"/>
  <c r="HH4" i="1" s="1"/>
  <c r="HH3" i="1" s="1"/>
  <c r="HH2" i="1" s="1"/>
  <c r="DO9" i="1"/>
  <c r="HQ12" i="1"/>
  <c r="DS9" i="1"/>
  <c r="HR10" i="1"/>
  <c r="DU11" i="1"/>
  <c r="DO12" i="1"/>
  <c r="HM15" i="1"/>
  <c r="HQ15" i="1"/>
  <c r="DS12" i="1"/>
  <c r="DU13" i="1"/>
  <c r="EX15" i="1"/>
  <c r="ET15" i="1" s="1"/>
  <c r="EU15" i="1" s="1"/>
  <c r="EV15" i="1" s="1"/>
  <c r="EW15" i="1" s="1"/>
  <c r="ES16" i="1"/>
  <c r="DO15" i="1"/>
  <c r="HM18" i="1"/>
  <c r="HP23" i="1"/>
  <c r="GB21" i="1"/>
  <c r="DR20" i="1"/>
  <c r="EX4" i="1"/>
  <c r="HN10" i="1"/>
  <c r="HN15" i="1"/>
  <c r="DP12" i="1"/>
  <c r="HR15" i="1"/>
  <c r="DT12" i="1"/>
  <c r="HO6" i="1"/>
  <c r="DQ3" i="1"/>
  <c r="HS6" i="1"/>
  <c r="DU3" i="1"/>
  <c r="DF3" i="1"/>
  <c r="DF5" i="1"/>
  <c r="GA12" i="1"/>
  <c r="HO18" i="1"/>
  <c r="DQ15" i="1"/>
  <c r="EX8" i="1"/>
  <c r="ET8" i="1" s="1"/>
  <c r="HP12" i="1"/>
  <c r="DR9" i="1"/>
  <c r="DR11" i="1"/>
  <c r="HP14" i="1"/>
  <c r="GB12" i="1"/>
  <c r="ET10" i="1"/>
  <c r="DO11" i="1"/>
  <c r="DS11" i="1"/>
  <c r="ET12" i="1"/>
  <c r="DO14" i="1"/>
  <c r="DS14" i="1"/>
  <c r="DS17" i="1"/>
  <c r="HM17" i="1"/>
  <c r="GR17" i="1" s="1"/>
  <c r="GR18" i="1" s="1"/>
  <c r="GR19" i="1" s="1"/>
  <c r="GR20" i="1" s="1"/>
  <c r="GR21" i="1" s="1"/>
  <c r="HS19" i="1"/>
  <c r="GE20" i="1"/>
  <c r="DP14" i="1"/>
  <c r="DT14" i="1"/>
  <c r="ER17" i="1"/>
  <c r="EQ17" i="1" s="1"/>
  <c r="EP17" i="1" s="1"/>
  <c r="EO17" i="1" s="1"/>
  <c r="FZ21" i="1"/>
  <c r="DP20" i="1"/>
  <c r="HS20" i="1"/>
  <c r="EX22" i="1"/>
  <c r="ET22" i="1" s="1"/>
  <c r="EU22" i="1" s="1"/>
  <c r="EV22" i="1" s="1"/>
  <c r="EW22" i="1" s="1"/>
  <c r="HP22" i="1"/>
  <c r="DF25" i="1"/>
  <c r="DB24" i="1"/>
  <c r="GC15" i="1"/>
  <c r="ES19" i="1"/>
  <c r="EX18" i="1"/>
  <c r="HM23" i="1"/>
  <c r="FY21" i="1"/>
  <c r="HQ23" i="1"/>
  <c r="GC21" i="1"/>
  <c r="DF21" i="1"/>
  <c r="DB21" i="1" s="1"/>
  <c r="FZ15" i="1"/>
  <c r="GD15" i="1"/>
  <c r="HN22" i="1"/>
  <c r="DP19" i="1"/>
  <c r="GD20" i="1"/>
  <c r="HR22" i="1"/>
  <c r="DT19" i="1"/>
  <c r="DS20" i="1"/>
  <c r="HO20" i="1"/>
  <c r="HN23" i="1"/>
  <c r="ET23" i="1"/>
  <c r="DO25" i="1"/>
  <c r="ET25" i="1"/>
  <c r="HN28" i="1"/>
  <c r="FZ26" i="1"/>
  <c r="HR28" i="1"/>
  <c r="GD26" i="1"/>
  <c r="EX26" i="1"/>
  <c r="ET26" i="1" s="1"/>
  <c r="FU26" i="1"/>
  <c r="FU27" i="1" s="1"/>
  <c r="HH26" i="1"/>
  <c r="HH27" i="1" s="1"/>
  <c r="EX27" i="1"/>
  <c r="GE27" i="1"/>
  <c r="GV29" i="1"/>
  <c r="GV30" i="1" s="1"/>
  <c r="GV26" i="1"/>
  <c r="GV27" i="1" s="1"/>
  <c r="DJ32" i="1"/>
  <c r="DF31" i="1"/>
  <c r="DB31" i="1" s="1"/>
  <c r="DU26" i="1"/>
  <c r="GB26" i="1"/>
  <c r="HP28" i="1"/>
  <c r="FY26" i="1"/>
  <c r="EX28" i="1"/>
  <c r="ET28" i="1" s="1"/>
  <c r="FS29" i="1"/>
  <c r="FS30" i="1" s="1"/>
  <c r="FS31" i="1" s="1"/>
  <c r="FS32" i="1" s="1"/>
  <c r="FS33" i="1" s="1"/>
  <c r="FS34" i="1" s="1"/>
  <c r="FS35" i="1" s="1"/>
  <c r="FS36" i="1" s="1"/>
  <c r="FS37" i="1" s="1"/>
  <c r="FS38" i="1" s="1"/>
  <c r="FS39" i="1" s="1"/>
  <c r="FS40" i="1" s="1"/>
  <c r="FS41" i="1" s="1"/>
  <c r="FS42" i="1" s="1"/>
  <c r="EX30" i="1"/>
  <c r="ET30" i="1" s="1"/>
  <c r="ET33" i="1"/>
  <c r="EU33" i="1" s="1"/>
  <c r="EV33" i="1" s="1"/>
  <c r="EW33" i="1" s="1"/>
  <c r="EY33" i="1" s="1"/>
  <c r="EZ33" i="1" s="1"/>
  <c r="FA33" i="1" s="1"/>
  <c r="FB33" i="1" s="1"/>
  <c r="FC33" i="1" s="1"/>
  <c r="EU37" i="1"/>
  <c r="EV37" i="1" s="1"/>
  <c r="EW37" i="1" s="1"/>
  <c r="EY37" i="1" s="1"/>
  <c r="EZ37" i="1" s="1"/>
  <c r="FA37" i="1" s="1"/>
  <c r="FB37" i="1" s="1"/>
  <c r="FC37" i="1" s="1"/>
  <c r="EX38" i="1"/>
  <c r="ET38" i="1" s="1"/>
  <c r="EU38" i="1" s="1"/>
  <c r="EV38" i="1" s="1"/>
  <c r="EW38" i="1" s="1"/>
  <c r="ES39" i="1"/>
  <c r="DJ40" i="1"/>
  <c r="ET36" i="1"/>
  <c r="ET34" i="1"/>
  <c r="ET35" i="1"/>
  <c r="DF36" i="1"/>
  <c r="DB36" i="1" s="1"/>
  <c r="I38" i="27" l="1"/>
  <c r="HS26" i="1"/>
  <c r="DU24" i="1"/>
  <c r="GR22" i="1"/>
  <c r="GR23" i="1" s="1"/>
  <c r="DU23" i="1"/>
  <c r="HO26" i="1"/>
  <c r="FY24" i="1"/>
  <c r="HM27" i="1" s="1"/>
  <c r="DO23" i="1"/>
  <c r="DS26" i="1"/>
  <c r="FQ26" i="1"/>
  <c r="FQ27" i="1" s="1"/>
  <c r="GA21" i="1"/>
  <c r="HO24" i="1" s="1"/>
  <c r="DQ20" i="1"/>
  <c r="GC24" i="1"/>
  <c r="HQ27" i="1" s="1"/>
  <c r="DP24" i="1"/>
  <c r="DQ23" i="1"/>
  <c r="DQ24" i="1"/>
  <c r="FP24" i="1"/>
  <c r="ER32" i="1"/>
  <c r="EQ32" i="1" s="1"/>
  <c r="EP32" i="1" s="1"/>
  <c r="EO32" i="1" s="1"/>
  <c r="DS23" i="1"/>
  <c r="HO4" i="1"/>
  <c r="HO3" i="1" s="1"/>
  <c r="HO2" i="1" s="1"/>
  <c r="FP26" i="1"/>
  <c r="FP27" i="1" s="1"/>
  <c r="GB24" i="1"/>
  <c r="DR24" i="1" s="1"/>
  <c r="DR23" i="1"/>
  <c r="HR27" i="1"/>
  <c r="EU31" i="1"/>
  <c r="EV31" i="1" s="1"/>
  <c r="EW31" i="1" s="1"/>
  <c r="EY31" i="1" s="1"/>
  <c r="EZ31" i="1" s="1"/>
  <c r="FA31" i="1" s="1"/>
  <c r="FB31" i="1" s="1"/>
  <c r="FC31" i="1" s="1"/>
  <c r="ER31" i="1"/>
  <c r="EQ31" i="1" s="1"/>
  <c r="EP31" i="1" s="1"/>
  <c r="EO31" i="1" s="1"/>
  <c r="EU14" i="1"/>
  <c r="EV14" i="1" s="1"/>
  <c r="EW14" i="1" s="1"/>
  <c r="EY14" i="1" s="1"/>
  <c r="EZ14" i="1" s="1"/>
  <c r="FA14" i="1" s="1"/>
  <c r="FB14" i="1" s="1"/>
  <c r="FC14" i="1" s="1"/>
  <c r="ER14" i="1"/>
  <c r="EQ14" i="1" s="1"/>
  <c r="EP14" i="1" s="1"/>
  <c r="EO14" i="1" s="1"/>
  <c r="ER6" i="1"/>
  <c r="EQ6" i="1" s="1"/>
  <c r="EP6" i="1" s="1"/>
  <c r="EO6" i="1" s="1"/>
  <c r="EU6" i="1"/>
  <c r="EV6" i="1" s="1"/>
  <c r="EW6" i="1" s="1"/>
  <c r="EY6" i="1" s="1"/>
  <c r="EZ6" i="1" s="1"/>
  <c r="FA6" i="1" s="1"/>
  <c r="FB6" i="1" s="1"/>
  <c r="FC6" i="1" s="1"/>
  <c r="HO30" i="1"/>
  <c r="DQ27" i="1"/>
  <c r="DR15" i="1"/>
  <c r="FR23" i="1"/>
  <c r="FR24" i="1" s="1"/>
  <c r="GZ17" i="1"/>
  <c r="GZ18" i="1" s="1"/>
  <c r="GZ19" i="1" s="1"/>
  <c r="GZ20" i="1" s="1"/>
  <c r="GZ21" i="1" s="1"/>
  <c r="GZ22" i="1" s="1"/>
  <c r="GZ23" i="1" s="1"/>
  <c r="DU9" i="1"/>
  <c r="HS12" i="1"/>
  <c r="ER24" i="1"/>
  <c r="EQ24" i="1" s="1"/>
  <c r="EP24" i="1" s="1"/>
  <c r="EO24" i="1" s="1"/>
  <c r="GC27" i="1"/>
  <c r="HQ30" i="1" s="1"/>
  <c r="DU5" i="1"/>
  <c r="HS8" i="1"/>
  <c r="GE6" i="1"/>
  <c r="EU8" i="1"/>
  <c r="EV8" i="1" s="1"/>
  <c r="EW8" i="1" s="1"/>
  <c r="EY8" i="1" s="1"/>
  <c r="EZ8" i="1" s="1"/>
  <c r="FA8" i="1" s="1"/>
  <c r="FB8" i="1" s="1"/>
  <c r="FC8" i="1" s="1"/>
  <c r="ER8" i="1"/>
  <c r="EQ8" i="1" s="1"/>
  <c r="EP8" i="1" s="1"/>
  <c r="EO8" i="1" s="1"/>
  <c r="ER28" i="1"/>
  <c r="EQ28" i="1" s="1"/>
  <c r="EP28" i="1" s="1"/>
  <c r="EO28" i="1" s="1"/>
  <c r="EU28" i="1"/>
  <c r="EV28" i="1" s="1"/>
  <c r="EW28" i="1" s="1"/>
  <c r="EY28" i="1" s="1"/>
  <c r="EZ28" i="1" s="1"/>
  <c r="FA28" i="1" s="1"/>
  <c r="FB28" i="1" s="1"/>
  <c r="FC28" i="1" s="1"/>
  <c r="EU30" i="1"/>
  <c r="EV30" i="1" s="1"/>
  <c r="EW30" i="1" s="1"/>
  <c r="EY30" i="1" s="1"/>
  <c r="EZ30" i="1" s="1"/>
  <c r="FA30" i="1" s="1"/>
  <c r="FB30" i="1" s="1"/>
  <c r="FC30" i="1" s="1"/>
  <c r="ER30" i="1"/>
  <c r="EQ30" i="1" s="1"/>
  <c r="EP30" i="1" s="1"/>
  <c r="EO30" i="1" s="1"/>
  <c r="DJ33" i="1"/>
  <c r="DF33" i="1" s="1"/>
  <c r="DB33" i="1" s="1"/>
  <c r="DF32" i="1"/>
  <c r="DB32" i="1" s="1"/>
  <c r="HS30" i="1"/>
  <c r="DU27" i="1"/>
  <c r="GD27" i="1"/>
  <c r="HR29" i="1"/>
  <c r="DT26" i="1"/>
  <c r="ER34" i="1"/>
  <c r="EQ34" i="1" s="1"/>
  <c r="EP34" i="1" s="1"/>
  <c r="EO34" i="1" s="1"/>
  <c r="EU34" i="1"/>
  <c r="EV34" i="1" s="1"/>
  <c r="EW34" i="1" s="1"/>
  <c r="EY34" i="1" s="1"/>
  <c r="EZ34" i="1" s="1"/>
  <c r="FA34" i="1" s="1"/>
  <c r="FB34" i="1" s="1"/>
  <c r="FC34" i="1" s="1"/>
  <c r="EY38" i="1"/>
  <c r="EZ38" i="1" s="1"/>
  <c r="FA38" i="1" s="1"/>
  <c r="FB38" i="1" s="1"/>
  <c r="FC38" i="1" s="1"/>
  <c r="ER33" i="1"/>
  <c r="EQ33" i="1" s="1"/>
  <c r="EP33" i="1" s="1"/>
  <c r="EO33" i="1" s="1"/>
  <c r="GB27" i="1"/>
  <c r="DR26" i="1"/>
  <c r="HP29" i="1"/>
  <c r="ET27" i="1"/>
  <c r="DP15" i="1"/>
  <c r="HN18" i="1"/>
  <c r="HD17" i="1"/>
  <c r="HD18" i="1" s="1"/>
  <c r="HD19" i="1" s="1"/>
  <c r="HD20" i="1" s="1"/>
  <c r="HD21" i="1" s="1"/>
  <c r="HD22" i="1" s="1"/>
  <c r="HD23" i="1" s="1"/>
  <c r="DF26" i="1"/>
  <c r="DB25" i="1"/>
  <c r="EY22" i="1"/>
  <c r="EZ22" i="1" s="1"/>
  <c r="FA22" i="1" s="1"/>
  <c r="FB22" i="1" s="1"/>
  <c r="FC22" i="1" s="1"/>
  <c r="HP24" i="1"/>
  <c r="DR21" i="1"/>
  <c r="EY15" i="1"/>
  <c r="EZ15" i="1" s="1"/>
  <c r="FA15" i="1" s="1"/>
  <c r="FB15" i="1" s="1"/>
  <c r="FC15" i="1" s="1"/>
  <c r="ER26" i="1"/>
  <c r="EQ26" i="1" s="1"/>
  <c r="EP26" i="1" s="1"/>
  <c r="EO26" i="1" s="1"/>
  <c r="EU26" i="1"/>
  <c r="EV26" i="1" s="1"/>
  <c r="EW26" i="1" s="1"/>
  <c r="EY26" i="1" s="1"/>
  <c r="EZ26" i="1" s="1"/>
  <c r="FA26" i="1" s="1"/>
  <c r="FB26" i="1" s="1"/>
  <c r="FC26" i="1" s="1"/>
  <c r="HN29" i="1"/>
  <c r="DP26" i="1"/>
  <c r="FZ27" i="1"/>
  <c r="EU23" i="1"/>
  <c r="EV23" i="1" s="1"/>
  <c r="EW23" i="1" s="1"/>
  <c r="EY23" i="1" s="1"/>
  <c r="EZ23" i="1" s="1"/>
  <c r="FA23" i="1" s="1"/>
  <c r="FB23" i="1" s="1"/>
  <c r="FC23" i="1" s="1"/>
  <c r="ER23" i="1"/>
  <c r="EQ23" i="1" s="1"/>
  <c r="EP23" i="1" s="1"/>
  <c r="EO23" i="1" s="1"/>
  <c r="HQ24" i="1"/>
  <c r="DS21" i="1"/>
  <c r="HO15" i="1"/>
  <c r="DQ12" i="1"/>
  <c r="ET4" i="1"/>
  <c r="EX16" i="1"/>
  <c r="ET16" i="1" s="1"/>
  <c r="EU16" i="1" s="1"/>
  <c r="EV16" i="1" s="1"/>
  <c r="EW16" i="1" s="1"/>
  <c r="ER35" i="1"/>
  <c r="EQ35" i="1" s="1"/>
  <c r="EP35" i="1" s="1"/>
  <c r="EO35" i="1" s="1"/>
  <c r="EU35" i="1"/>
  <c r="EV35" i="1" s="1"/>
  <c r="EW35" i="1" s="1"/>
  <c r="EY35" i="1" s="1"/>
  <c r="EZ35" i="1" s="1"/>
  <c r="FA35" i="1" s="1"/>
  <c r="FB35" i="1" s="1"/>
  <c r="FC35" i="1" s="1"/>
  <c r="ER36" i="1"/>
  <c r="EQ36" i="1" s="1"/>
  <c r="EP36" i="1" s="1"/>
  <c r="EO36" i="1" s="1"/>
  <c r="EU36" i="1"/>
  <c r="EV36" i="1" s="1"/>
  <c r="EW36" i="1" s="1"/>
  <c r="EY36" i="1" s="1"/>
  <c r="EZ36" i="1" s="1"/>
  <c r="FA36" i="1" s="1"/>
  <c r="FB36" i="1" s="1"/>
  <c r="FC36" i="1" s="1"/>
  <c r="DF40" i="1"/>
  <c r="DB40" i="1" s="1"/>
  <c r="DJ41" i="1"/>
  <c r="DF41" i="1" s="1"/>
  <c r="DB41" i="1" s="1"/>
  <c r="ER38" i="1"/>
  <c r="EQ38" i="1" s="1"/>
  <c r="EP38" i="1" s="1"/>
  <c r="EO38" i="1" s="1"/>
  <c r="ET18" i="1"/>
  <c r="HQ18" i="1"/>
  <c r="DS15" i="1"/>
  <c r="ER22" i="1"/>
  <c r="EQ22" i="1" s="1"/>
  <c r="EP22" i="1" s="1"/>
  <c r="EO22" i="1" s="1"/>
  <c r="ER10" i="1"/>
  <c r="EQ10" i="1" s="1"/>
  <c r="EP10" i="1" s="1"/>
  <c r="EO10" i="1" s="1"/>
  <c r="EU10" i="1"/>
  <c r="EV10" i="1" s="1"/>
  <c r="EW10" i="1" s="1"/>
  <c r="EY10" i="1" s="1"/>
  <c r="EZ10" i="1" s="1"/>
  <c r="FA10" i="1" s="1"/>
  <c r="FB10" i="1" s="1"/>
  <c r="FC10" i="1" s="1"/>
  <c r="ER15" i="1"/>
  <c r="EQ15" i="1" s="1"/>
  <c r="EP15" i="1" s="1"/>
  <c r="EO15" i="1" s="1"/>
  <c r="ER3" i="1"/>
  <c r="EQ3" i="1" s="1"/>
  <c r="EP3" i="1" s="1"/>
  <c r="EO3" i="1" s="1"/>
  <c r="EU3" i="1"/>
  <c r="EV3" i="1" s="1"/>
  <c r="EW3" i="1" s="1"/>
  <c r="EY3" i="1" s="1"/>
  <c r="EZ3" i="1" s="1"/>
  <c r="FA3" i="1" s="1"/>
  <c r="FB3" i="1" s="1"/>
  <c r="FC3" i="1" s="1"/>
  <c r="ES40" i="1"/>
  <c r="EX39" i="1"/>
  <c r="ET39" i="1" s="1"/>
  <c r="HM29" i="1"/>
  <c r="FY27" i="1"/>
  <c r="DO26" i="1"/>
  <c r="EU25" i="1"/>
  <c r="EV25" i="1" s="1"/>
  <c r="EW25" i="1" s="1"/>
  <c r="EY25" i="1" s="1"/>
  <c r="EZ25" i="1" s="1"/>
  <c r="FA25" i="1" s="1"/>
  <c r="FB25" i="1" s="1"/>
  <c r="FC25" i="1" s="1"/>
  <c r="ER25" i="1"/>
  <c r="EQ25" i="1" s="1"/>
  <c r="EP25" i="1" s="1"/>
  <c r="EO25" i="1" s="1"/>
  <c r="GD21" i="1"/>
  <c r="DT20" i="1"/>
  <c r="HR23" i="1"/>
  <c r="DT15" i="1"/>
  <c r="HR18" i="1"/>
  <c r="HM24" i="1"/>
  <c r="DO21" i="1"/>
  <c r="ES20" i="1"/>
  <c r="EX19" i="1"/>
  <c r="ET19" i="1" s="1"/>
  <c r="HN24" i="1"/>
  <c r="DP21" i="1"/>
  <c r="HS23" i="1"/>
  <c r="GE21" i="1"/>
  <c r="DU20" i="1"/>
  <c r="ER12" i="1"/>
  <c r="EQ12" i="1" s="1"/>
  <c r="EP12" i="1" s="1"/>
  <c r="EO12" i="1" s="1"/>
  <c r="EU12" i="1"/>
  <c r="EV12" i="1" s="1"/>
  <c r="EW12" i="1" s="1"/>
  <c r="EY12" i="1" s="1"/>
  <c r="EZ12" i="1" s="1"/>
  <c r="FA12" i="1" s="1"/>
  <c r="FB12" i="1" s="1"/>
  <c r="FC12" i="1" s="1"/>
  <c r="HP15" i="1"/>
  <c r="DR12" i="1"/>
  <c r="DO24" i="1" l="1"/>
  <c r="DS24" i="1"/>
  <c r="DQ21" i="1"/>
  <c r="GR24" i="1"/>
  <c r="GR25" i="1" s="1"/>
  <c r="GR26" i="1" s="1"/>
  <c r="GR27" i="1" s="1"/>
  <c r="GR28" i="1" s="1"/>
  <c r="GR29" i="1" s="1"/>
  <c r="HP27" i="1"/>
  <c r="HP4" i="1"/>
  <c r="HQ4" i="1" s="1"/>
  <c r="HD24" i="1"/>
  <c r="HD25" i="1" s="1"/>
  <c r="HD26" i="1" s="1"/>
  <c r="HD27" i="1" s="1"/>
  <c r="HD28" i="1" s="1"/>
  <c r="HD29" i="1" s="1"/>
  <c r="DS27" i="1"/>
  <c r="HS9" i="1"/>
  <c r="DU6" i="1"/>
  <c r="EU19" i="1"/>
  <c r="EV19" i="1" s="1"/>
  <c r="EW19" i="1" s="1"/>
  <c r="EY19" i="1" s="1"/>
  <c r="EZ19" i="1" s="1"/>
  <c r="FA19" i="1" s="1"/>
  <c r="FB19" i="1" s="1"/>
  <c r="FC19" i="1" s="1"/>
  <c r="ER19" i="1"/>
  <c r="EQ19" i="1" s="1"/>
  <c r="EP19" i="1" s="1"/>
  <c r="EO19" i="1" s="1"/>
  <c r="EU39" i="1"/>
  <c r="EV39" i="1" s="1"/>
  <c r="EW39" i="1" s="1"/>
  <c r="EY39" i="1" s="1"/>
  <c r="EZ39" i="1" s="1"/>
  <c r="FA39" i="1" s="1"/>
  <c r="FB39" i="1" s="1"/>
  <c r="FC39" i="1" s="1"/>
  <c r="ER39" i="1"/>
  <c r="EQ39" i="1" s="1"/>
  <c r="EP39" i="1" s="1"/>
  <c r="EO39" i="1" s="1"/>
  <c r="HM30" i="1"/>
  <c r="DO27" i="1"/>
  <c r="EU4" i="1"/>
  <c r="EV4" i="1" s="1"/>
  <c r="EW4" i="1" s="1"/>
  <c r="EY4" i="1" s="1"/>
  <c r="EZ4" i="1" s="1"/>
  <c r="FA4" i="1" s="1"/>
  <c r="FB4" i="1" s="1"/>
  <c r="FC4" i="1" s="1"/>
  <c r="ER4" i="1"/>
  <c r="EQ4" i="1" s="1"/>
  <c r="EP4" i="1" s="1"/>
  <c r="EO4" i="1" s="1"/>
  <c r="DT21" i="1"/>
  <c r="HR24" i="1"/>
  <c r="EU18" i="1"/>
  <c r="EV18" i="1" s="1"/>
  <c r="EW18" i="1" s="1"/>
  <c r="EY18" i="1" s="1"/>
  <c r="EZ18" i="1" s="1"/>
  <c r="FA18" i="1" s="1"/>
  <c r="FB18" i="1" s="1"/>
  <c r="FC18" i="1" s="1"/>
  <c r="ER18" i="1"/>
  <c r="EQ18" i="1" s="1"/>
  <c r="EP18" i="1" s="1"/>
  <c r="EO18" i="1" s="1"/>
  <c r="EY16" i="1"/>
  <c r="EZ16" i="1" s="1"/>
  <c r="FA16" i="1" s="1"/>
  <c r="FB16" i="1" s="1"/>
  <c r="FC16" i="1" s="1"/>
  <c r="GZ24" i="1"/>
  <c r="GZ25" i="1" s="1"/>
  <c r="GZ26" i="1" s="1"/>
  <c r="GZ27" i="1" s="1"/>
  <c r="GZ28" i="1" s="1"/>
  <c r="GZ29" i="1" s="1"/>
  <c r="HN30" i="1"/>
  <c r="DP27" i="1"/>
  <c r="DF27" i="1"/>
  <c r="DB27" i="1" s="1"/>
  <c r="DB26" i="1"/>
  <c r="EU27" i="1"/>
  <c r="EV27" i="1" s="1"/>
  <c r="EW27" i="1" s="1"/>
  <c r="EY27" i="1" s="1"/>
  <c r="EZ27" i="1" s="1"/>
  <c r="FA27" i="1" s="1"/>
  <c r="FB27" i="1" s="1"/>
  <c r="FC27" i="1" s="1"/>
  <c r="ER27" i="1"/>
  <c r="EQ27" i="1" s="1"/>
  <c r="EP27" i="1" s="1"/>
  <c r="EO27" i="1" s="1"/>
  <c r="DR27" i="1"/>
  <c r="HP30" i="1"/>
  <c r="HR30" i="1"/>
  <c r="DT27" i="1"/>
  <c r="EX20" i="1"/>
  <c r="HS24" i="1"/>
  <c r="DU21" i="1"/>
  <c r="EX40" i="1"/>
  <c r="ET40" i="1" s="1"/>
  <c r="ER16" i="1"/>
  <c r="EQ16" i="1" s="1"/>
  <c r="EP16" i="1" s="1"/>
  <c r="EO16" i="1" s="1"/>
  <c r="HP3" i="1" l="1"/>
  <c r="HP2" i="1" s="1"/>
  <c r="GR30" i="1"/>
  <c r="GR31" i="1" s="1"/>
  <c r="GR32" i="1" s="1"/>
  <c r="GR33" i="1" s="1"/>
  <c r="GR34" i="1" s="1"/>
  <c r="GR35" i="1" s="1"/>
  <c r="GR36" i="1" s="1"/>
  <c r="GR37" i="1" s="1"/>
  <c r="GR38" i="1" s="1"/>
  <c r="GR39" i="1" s="1"/>
  <c r="GR40" i="1" s="1"/>
  <c r="GR41" i="1" s="1"/>
  <c r="GR42" i="1" s="1"/>
  <c r="GR43" i="1" s="1"/>
  <c r="GR44" i="1" s="1"/>
  <c r="GR45" i="1" s="1"/>
  <c r="GZ30" i="1"/>
  <c r="GZ31" i="1" s="1"/>
  <c r="GZ32" i="1" s="1"/>
  <c r="GZ33" i="1" s="1"/>
  <c r="GZ34" i="1" s="1"/>
  <c r="GZ35" i="1" s="1"/>
  <c r="GZ36" i="1" s="1"/>
  <c r="GZ37" i="1" s="1"/>
  <c r="GZ38" i="1" s="1"/>
  <c r="GZ39" i="1" s="1"/>
  <c r="GZ40" i="1" s="1"/>
  <c r="GZ41" i="1" s="1"/>
  <c r="GZ42" i="1" s="1"/>
  <c r="GZ43" i="1" s="1"/>
  <c r="GZ44" i="1" s="1"/>
  <c r="GZ45" i="1" s="1"/>
  <c r="EU40" i="1"/>
  <c r="EV40" i="1" s="1"/>
  <c r="EW40" i="1" s="1"/>
  <c r="EY40" i="1" s="1"/>
  <c r="EZ40" i="1" s="1"/>
  <c r="FA40" i="1" s="1"/>
  <c r="FB40" i="1" s="1"/>
  <c r="FC40" i="1" s="1"/>
  <c r="ER40" i="1"/>
  <c r="EQ40" i="1" s="1"/>
  <c r="EP40" i="1" s="1"/>
  <c r="EO40" i="1" s="1"/>
  <c r="HD30" i="1"/>
  <c r="HD31" i="1" s="1"/>
  <c r="HD32" i="1" s="1"/>
  <c r="HD33" i="1" s="1"/>
  <c r="HD34" i="1" s="1"/>
  <c r="HD35" i="1" s="1"/>
  <c r="HD36" i="1" s="1"/>
  <c r="HD37" i="1" s="1"/>
  <c r="HD38" i="1" s="1"/>
  <c r="HD39" i="1" s="1"/>
  <c r="HD40" i="1" s="1"/>
  <c r="HD41" i="1" s="1"/>
  <c r="HD42" i="1" s="1"/>
  <c r="HD43" i="1" s="1"/>
  <c r="HD44" i="1" s="1"/>
  <c r="HD45" i="1" s="1"/>
  <c r="ET20" i="1"/>
  <c r="HR4" i="1"/>
  <c r="HQ3" i="1" l="1"/>
  <c r="HQ2" i="1" s="1"/>
  <c r="HS4" i="1"/>
  <c r="EU20" i="1"/>
  <c r="EV20" i="1" s="1"/>
  <c r="EW20" i="1" s="1"/>
  <c r="EY20" i="1" s="1"/>
  <c r="EZ20" i="1" s="1"/>
  <c r="FA20" i="1" s="1"/>
  <c r="FB20" i="1" s="1"/>
  <c r="FC20" i="1" s="1"/>
  <c r="ER20" i="1"/>
  <c r="EQ20" i="1" s="1"/>
  <c r="EP20" i="1" s="1"/>
  <c r="EO20" i="1" s="1"/>
  <c r="HR3" i="1" l="1"/>
  <c r="HR2" i="1" s="1"/>
  <c r="HS3" i="1" l="1"/>
  <c r="HS2"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F1" authorId="0" shapeId="0" xr:uid="{00000000-0006-0000-1000-000001000000}">
      <text>
        <r>
          <rPr>
            <b/>
            <sz val="8"/>
            <color indexed="81"/>
            <rFont val="Tahoma"/>
            <family val="2"/>
          </rPr>
          <t xml:space="preserve">coreyr:
</t>
        </r>
        <r>
          <rPr>
            <sz val="8"/>
            <color indexed="81"/>
            <rFont val="Tahoma"/>
            <family val="2"/>
          </rPr>
          <t xml:space="preserve">Enter 0 if Super Structure = 'None'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F1" authorId="0" shapeId="0" xr:uid="{00000000-0006-0000-0E00-000001000000}">
      <text>
        <r>
          <rPr>
            <b/>
            <sz val="8"/>
            <color indexed="81"/>
            <rFont val="Tahoma"/>
            <family val="2"/>
          </rPr>
          <t xml:space="preserve">coreyr:
</t>
        </r>
        <r>
          <rPr>
            <sz val="8"/>
            <color indexed="81"/>
            <rFont val="Tahoma"/>
            <family val="2"/>
          </rPr>
          <t xml:space="preserve">Enter 0 if Super Structure = 'None'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coreyr</author>
  </authors>
  <commentList>
    <comment ref="E1" authorId="0" shapeId="0" xr:uid="{00000000-0006-0000-0A00-000001000000}">
      <text>
        <r>
          <rPr>
            <b/>
            <sz val="8"/>
            <color indexed="81"/>
            <rFont val="Tahoma"/>
            <family val="2"/>
          </rPr>
          <t>coreyr:</t>
        </r>
        <r>
          <rPr>
            <sz val="8"/>
            <color indexed="81"/>
            <rFont val="Tahoma"/>
            <family val="2"/>
          </rPr>
          <t xml:space="preserve">
A reference point to define location.
(usually a T-intersection)</t>
        </r>
      </text>
    </comment>
    <comment ref="H1" authorId="0" shapeId="0" xr:uid="{00000000-0006-0000-0A00-000002000000}">
      <text>
        <r>
          <rPr>
            <b/>
            <sz val="8"/>
            <color indexed="81"/>
            <rFont val="Tahoma"/>
            <family val="2"/>
          </rPr>
          <t>coreyr:</t>
        </r>
        <r>
          <rPr>
            <sz val="8"/>
            <color indexed="81"/>
            <rFont val="Tahoma"/>
            <family val="2"/>
          </rPr>
          <t xml:space="preserve">
Natural Surface Level @ Inlet</t>
        </r>
      </text>
    </comment>
    <comment ref="I1" authorId="0" shapeId="0" xr:uid="{00000000-0006-0000-0A00-000003000000}">
      <text>
        <r>
          <rPr>
            <b/>
            <sz val="8"/>
            <color indexed="81"/>
            <rFont val="Tahoma"/>
            <family val="2"/>
          </rPr>
          <t>coreyr:</t>
        </r>
        <r>
          <rPr>
            <sz val="8"/>
            <color indexed="81"/>
            <rFont val="Tahoma"/>
            <family val="2"/>
          </rPr>
          <t xml:space="preserve">
Invert Level @ Inlet</t>
        </r>
      </text>
    </comment>
    <comment ref="J1" authorId="0" shapeId="0" xr:uid="{00000000-0006-0000-0A00-000004000000}">
      <text>
        <r>
          <rPr>
            <b/>
            <sz val="8"/>
            <color indexed="81"/>
            <rFont val="Tahoma"/>
            <family val="2"/>
          </rPr>
          <t>coreyr:</t>
        </r>
        <r>
          <rPr>
            <sz val="8"/>
            <color indexed="81"/>
            <rFont val="Tahoma"/>
            <family val="2"/>
          </rPr>
          <t xml:space="preserve">
Natural Surface Level @ Outlet</t>
        </r>
      </text>
    </comment>
    <comment ref="K1" authorId="0" shapeId="0" xr:uid="{00000000-0006-0000-0A00-000005000000}">
      <text>
        <r>
          <rPr>
            <b/>
            <sz val="8"/>
            <color indexed="81"/>
            <rFont val="Tahoma"/>
            <family val="2"/>
          </rPr>
          <t>coreyr:</t>
        </r>
        <r>
          <rPr>
            <sz val="8"/>
            <color indexed="81"/>
            <rFont val="Tahoma"/>
            <family val="2"/>
          </rPr>
          <t xml:space="preserve">
Invert Level @ Outlet</t>
        </r>
      </text>
    </comment>
    <comment ref="P1" authorId="0" shapeId="0" xr:uid="{00000000-0006-0000-0A00-000006000000}">
      <text>
        <r>
          <rPr>
            <b/>
            <sz val="8"/>
            <color indexed="81"/>
            <rFont val="Tahoma"/>
            <family val="2"/>
          </rPr>
          <t>coreyr:</t>
        </r>
        <r>
          <rPr>
            <sz val="8"/>
            <color indexed="81"/>
            <rFont val="Tahoma"/>
            <family val="2"/>
          </rPr>
          <t xml:space="preserve">
NUMMER OF SIDE BY SIDE (eg TWIN CULVERT = 2)</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M1" authorId="0" shapeId="0" xr:uid="{00000000-0006-0000-0500-000001000000}">
      <text>
        <r>
          <rPr>
            <b/>
            <sz val="8"/>
            <color indexed="81"/>
            <rFont val="Tahoma"/>
            <family val="2"/>
          </rPr>
          <t xml:space="preserve">coreyr: </t>
        </r>
        <r>
          <rPr>
            <sz val="8"/>
            <color indexed="81"/>
            <rFont val="Tahoma"/>
            <family val="2"/>
          </rPr>
          <t xml:space="preserve">
Sign Size A =small
Sign Size B =medium
Sign Size C =large
Sign Size D =very large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coreyr</author>
    <author xml:space="preserve"> </author>
  </authors>
  <commentList>
    <comment ref="I1" authorId="0" shapeId="0" xr:uid="{00000000-0006-0000-0300-000001000000}">
      <text>
        <r>
          <rPr>
            <b/>
            <sz val="8"/>
            <color indexed="81"/>
            <rFont val="Tahoma"/>
            <family val="2"/>
          </rPr>
          <t>coreyr:</t>
        </r>
        <r>
          <rPr>
            <sz val="8"/>
            <color indexed="81"/>
            <rFont val="Tahoma"/>
            <family val="2"/>
          </rPr>
          <t xml:space="preserve">
Common Wattage Values are selectable. If a particular value is not available then you can manually type value in cell.
</t>
        </r>
      </text>
    </comment>
    <comment ref="K1" authorId="1" shapeId="0" xr:uid="{00000000-0006-0000-0300-000002000000}">
      <text>
        <r>
          <rPr>
            <b/>
            <sz val="8"/>
            <color indexed="81"/>
            <rFont val="Tahoma"/>
            <family val="2"/>
          </rPr>
          <t>coreyr:</t>
        </r>
        <r>
          <rPr>
            <sz val="8"/>
            <color indexed="81"/>
            <rFont val="Tahoma"/>
            <family val="2"/>
          </rPr>
          <t xml:space="preserve">
Enter 0 if 'No Pole is selected.
</t>
        </r>
      </text>
    </comment>
  </commentList>
</comments>
</file>

<file path=xl/sharedStrings.xml><?xml version="1.0" encoding="utf-8"?>
<sst xmlns="http://schemas.openxmlformats.org/spreadsheetml/2006/main" count="1812" uniqueCount="1122">
  <si>
    <t>Suburb (Detailed)</t>
  </si>
  <si>
    <t>Question</t>
  </si>
  <si>
    <t>Left or Right</t>
  </si>
  <si>
    <t>Location</t>
  </si>
  <si>
    <t>Urban / Rural</t>
  </si>
  <si>
    <t>New / Existing</t>
  </si>
  <si>
    <t>New Extension</t>
  </si>
  <si>
    <t>UOM</t>
  </si>
  <si>
    <t>Asset Group</t>
  </si>
  <si>
    <t>Building Type</t>
  </si>
  <si>
    <t>Building</t>
  </si>
  <si>
    <t>Building UOM</t>
  </si>
  <si>
    <t>UNIT COST</t>
  </si>
  <si>
    <t>Structure</t>
  </si>
  <si>
    <t>Structure UOM</t>
  </si>
  <si>
    <t>Street Light Type</t>
  </si>
  <si>
    <t>Street Light Wattage</t>
  </si>
  <si>
    <t>Street Light Pole</t>
  </si>
  <si>
    <t>BARRIERS</t>
  </si>
  <si>
    <t>UNIT RATE</t>
  </si>
  <si>
    <t>Terminal</t>
  </si>
  <si>
    <t>Post</t>
  </si>
  <si>
    <t>Sign Size</t>
  </si>
  <si>
    <t>Direction</t>
  </si>
  <si>
    <t>Sign Type</t>
  </si>
  <si>
    <t>Roundabout</t>
  </si>
  <si>
    <t>RA Island</t>
  </si>
  <si>
    <t>TRAFFIC Island</t>
  </si>
  <si>
    <t>Splitter Island</t>
  </si>
  <si>
    <t>Kerb Type</t>
  </si>
  <si>
    <t>Paths</t>
  </si>
  <si>
    <t>Pavement Category</t>
  </si>
  <si>
    <t>Surface</t>
  </si>
  <si>
    <t>Pavement</t>
  </si>
  <si>
    <t>Unsealed</t>
  </si>
  <si>
    <t>Wearing Course</t>
  </si>
  <si>
    <t>Earthworks / Formation</t>
  </si>
  <si>
    <t>FloodProt</t>
  </si>
  <si>
    <t>FloodwayandOpenChannal</t>
  </si>
  <si>
    <t>StormwaterTreatment</t>
  </si>
  <si>
    <t>Retic Pit Type</t>
  </si>
  <si>
    <t>CappedLine</t>
  </si>
  <si>
    <t>Headwall</t>
  </si>
  <si>
    <t>HouseConnection</t>
  </si>
  <si>
    <t>InletPit</t>
  </si>
  <si>
    <t>Lintel Length -m</t>
  </si>
  <si>
    <t>JunctionPit</t>
  </si>
  <si>
    <t>TrenchGate</t>
  </si>
  <si>
    <t>RETIC TYPE</t>
  </si>
  <si>
    <t>Cell Type 1</t>
  </si>
  <si>
    <t>ReticMAT</t>
  </si>
  <si>
    <t>ReticPIPE</t>
  </si>
  <si>
    <t>uPVC &lt; 1.5 m depth</t>
  </si>
  <si>
    <t>uPVC 1.5 - 3.0m depth</t>
  </si>
  <si>
    <t>uPVC 3.0 - 4.5m depth</t>
  </si>
  <si>
    <t>uPVC &gt; 4.5m depth</t>
  </si>
  <si>
    <t>FRC &lt; 1.5 m depth</t>
  </si>
  <si>
    <t>FRC 1.5 - 3.0m depth</t>
  </si>
  <si>
    <t>FRC 3.0 - 4.5m depth</t>
  </si>
  <si>
    <t>FRC &gt; 4.5m depth</t>
  </si>
  <si>
    <t>RCP &lt; 1.5 m depth</t>
  </si>
  <si>
    <t>RCP 1.5 - 3.0m depth</t>
  </si>
  <si>
    <t>RCP 3.0 - 4.5m depth</t>
  </si>
  <si>
    <t>RCP &gt; 4.5m depth</t>
  </si>
  <si>
    <t>PipeDiameter</t>
  </si>
  <si>
    <t>ROCK EXCAV min</t>
  </si>
  <si>
    <t>ROCK EXCAV 1.5 m</t>
  </si>
  <si>
    <t>ROCK EXCAV 3.0 m</t>
  </si>
  <si>
    <t>ROCK EXCAV 4.5 m</t>
  </si>
  <si>
    <t>CONSTRUCT DIFF -moderate</t>
  </si>
  <si>
    <t>CONSTRUCT DIFF -high</t>
  </si>
  <si>
    <t>DE-WATERING</t>
  </si>
  <si>
    <t>Culvert Type</t>
  </si>
  <si>
    <t>RCP</t>
  </si>
  <si>
    <t>HW UNIT COST</t>
  </si>
  <si>
    <t>RCBC</t>
  </si>
  <si>
    <t>Pipe</t>
  </si>
  <si>
    <t>PSType</t>
  </si>
  <si>
    <t>Super Structure</t>
  </si>
  <si>
    <t>Design Flow</t>
  </si>
  <si>
    <t>Pumping Head</t>
  </si>
  <si>
    <t>Flow (L/s)</t>
  </si>
  <si>
    <t xml:space="preserve">5m Head Unit Rate </t>
  </si>
  <si>
    <t xml:space="preserve">10m Head Unit Rate </t>
  </si>
  <si>
    <t xml:space="preserve">15m Head Unit Rate </t>
  </si>
  <si>
    <t xml:space="preserve">20m Head Unit Rate </t>
  </si>
  <si>
    <t xml:space="preserve">25m Head Unit Rate </t>
  </si>
  <si>
    <t xml:space="preserve">30m Head Unit Rate </t>
  </si>
  <si>
    <t xml:space="preserve">35m Head Unit Rate </t>
  </si>
  <si>
    <t xml:space="preserve">40m Head Unit Rate </t>
  </si>
  <si>
    <t xml:space="preserve">45m Head Unit Rate </t>
  </si>
  <si>
    <t xml:space="preserve">50m Head Unit Rate </t>
  </si>
  <si>
    <t xml:space="preserve">55m Head Unit Rate </t>
  </si>
  <si>
    <t xml:space="preserve">60m Head Unit Rate </t>
  </si>
  <si>
    <t xml:space="preserve">65m Head Unit Rate </t>
  </si>
  <si>
    <t xml:space="preserve">70m Head Unit Rate </t>
  </si>
  <si>
    <t xml:space="preserve">75m Head Unit Rate </t>
  </si>
  <si>
    <t>SewerPIPE</t>
  </si>
  <si>
    <t>DEPTH</t>
  </si>
  <si>
    <t>Excavation Conditions</t>
  </si>
  <si>
    <t>Site Development</t>
  </si>
  <si>
    <t>SewerNode</t>
  </si>
  <si>
    <t>RETIC &lt; 1.5 m depth</t>
  </si>
  <si>
    <t>RETIC 1.5 - 3.0m depth</t>
  </si>
  <si>
    <t>RETIC 3.0 - 4.5m depth</t>
  </si>
  <si>
    <t>RETIC &gt; 4.5m depth</t>
  </si>
  <si>
    <t>TRUNK MAIN &lt; 1.5 m depth</t>
  </si>
  <si>
    <t>TRUNK MAIN 1.5 - 3.0m depth</t>
  </si>
  <si>
    <t>TRUNK MAIN 3.0 - 4.5m depth</t>
  </si>
  <si>
    <t>TRUNK MAIN &gt; 4.5m depth</t>
  </si>
  <si>
    <t>RISING MAIN -All Depth</t>
  </si>
  <si>
    <t>SewerPIPEMaterial</t>
  </si>
  <si>
    <t>Water Pump Type</t>
  </si>
  <si>
    <t>Water Pump</t>
  </si>
  <si>
    <t>Bore</t>
  </si>
  <si>
    <t>WaterPIPE</t>
  </si>
  <si>
    <t>WaterPIPEMaterial</t>
  </si>
  <si>
    <t>WatPipeDiameter</t>
  </si>
  <si>
    <t>Retic -CI. DI, GI. MS &lt; 1.5 m</t>
  </si>
  <si>
    <t>Retic -CI. DI, GI. MS 1.5 m to 3.0 m</t>
  </si>
  <si>
    <t>Retic -CI. DI, GI. MS 3.0 m to 4.5 m</t>
  </si>
  <si>
    <t>Retic -CI. DI, GI. MS &gt; 4.5 m</t>
  </si>
  <si>
    <t>Trunk Main -CI, DI, GI, MS &lt; 1.5 m</t>
  </si>
  <si>
    <t>Trunk Main -CI, DI, GI, MS 1.5 m to 3.0 m</t>
  </si>
  <si>
    <t>Trunk Main -CI, DI, GI, MS 3.0 m to 4.5 m</t>
  </si>
  <si>
    <t>Trunk Main -CI, DI, GI, MS &gt; 4.5 m</t>
  </si>
  <si>
    <t>Retic -AC, PVC &lt; 1.5 m</t>
  </si>
  <si>
    <t>Retic -AC, PVC 1.5 m to 3.0 m</t>
  </si>
  <si>
    <t>Retic -AC, PVC 3.0 m to 4.5 m</t>
  </si>
  <si>
    <t>Retic -AC, PVC &gt; 4.5 m</t>
  </si>
  <si>
    <t>Trunk Main -AC, PVC &lt; 1.5 m</t>
  </si>
  <si>
    <t>Trunk Main -AC, PVC 1.5 m to 3.0 m</t>
  </si>
  <si>
    <t>Trunk Main -AC, PVC 3.0 m to 4.5 m</t>
  </si>
  <si>
    <t>Trunk Main -AC, PVC &gt; 4.5 m</t>
  </si>
  <si>
    <t>Trunk Main -Steel &lt; 1.5 m</t>
  </si>
  <si>
    <t>Trunk Main -Steel 1.5 m to 3.0 m</t>
  </si>
  <si>
    <t>Trunk Main -Steel 3.0 m to 4.5 m</t>
  </si>
  <si>
    <t>Trunk Main -Steel &gt; 4.5 m</t>
  </si>
  <si>
    <t>Potable</t>
  </si>
  <si>
    <t>WaterNode</t>
  </si>
  <si>
    <t>Alstonville</t>
  </si>
  <si>
    <t>Yes</t>
  </si>
  <si>
    <t>Left</t>
  </si>
  <si>
    <t>?</t>
  </si>
  <si>
    <t>Urban</t>
  </si>
  <si>
    <t>New</t>
  </si>
  <si>
    <t>m</t>
  </si>
  <si>
    <t>Buildings &amp; Structures</t>
  </si>
  <si>
    <t>Civic Centre / Community Centre</t>
  </si>
  <si>
    <t>sq.m</t>
  </si>
  <si>
    <t>Bus Shelter</t>
  </si>
  <si>
    <t>each</t>
  </si>
  <si>
    <t>Compact Fluorescent</t>
  </si>
  <si>
    <t>Concrete Pole</t>
  </si>
  <si>
    <t>Barrier (concrete)</t>
  </si>
  <si>
    <t>ET2000 Type</t>
  </si>
  <si>
    <t>None / Existing</t>
  </si>
  <si>
    <t>Advisory</t>
  </si>
  <si>
    <t>Roundabout - Concrete</t>
  </si>
  <si>
    <t>Concrete</t>
  </si>
  <si>
    <t>Asphalt</t>
  </si>
  <si>
    <t>Cycleway - Asphalt</t>
  </si>
  <si>
    <t>Sealed</t>
  </si>
  <si>
    <t>cu.m</t>
  </si>
  <si>
    <t>None</t>
  </si>
  <si>
    <t>Formation and Earthworks</t>
  </si>
  <si>
    <t>Floodway and Open Channel</t>
  </si>
  <si>
    <t>Bio-Retention Basin</t>
  </si>
  <si>
    <t>Gross Pollution Trap</t>
  </si>
  <si>
    <t>Capped Line</t>
  </si>
  <si>
    <t>item</t>
  </si>
  <si>
    <t>Head Wall</t>
  </si>
  <si>
    <t>House Connection</t>
  </si>
  <si>
    <t xml:space="preserve">Double Grated Kerb Inlet Pit </t>
  </si>
  <si>
    <t>Double Grated Kerb Inlet Pit</t>
  </si>
  <si>
    <t>Junction / Tidal Flap Pit</t>
  </si>
  <si>
    <t>Trench Grate</t>
  </si>
  <si>
    <t>Council</t>
  </si>
  <si>
    <t>uPVC</t>
  </si>
  <si>
    <t>Pipe 0100</t>
  </si>
  <si>
    <t>100 mm</t>
  </si>
  <si>
    <t>RCP 0150</t>
  </si>
  <si>
    <t>RCBC 0225x0150</t>
  </si>
  <si>
    <t>PVC 0050</t>
  </si>
  <si>
    <t>E1 Pump Station</t>
  </si>
  <si>
    <t>Brick Building</t>
  </si>
  <si>
    <t>Sewer Reticulation</t>
  </si>
  <si>
    <t>&lt; 1.5 m</t>
  </si>
  <si>
    <t>No Rock</t>
  </si>
  <si>
    <t>Greenfield</t>
  </si>
  <si>
    <t>Air Vac Release</t>
  </si>
  <si>
    <t>Asbestos Cement</t>
  </si>
  <si>
    <t>Water Reticulation</t>
  </si>
  <si>
    <t>50 mm</t>
  </si>
  <si>
    <t>Air Release Valve</t>
  </si>
  <si>
    <t>Ballina East</t>
  </si>
  <si>
    <t>No</t>
  </si>
  <si>
    <t>Right</t>
  </si>
  <si>
    <t>Centre</t>
  </si>
  <si>
    <t>Rural</t>
  </si>
  <si>
    <t>Existing</t>
  </si>
  <si>
    <t>Extension</t>
  </si>
  <si>
    <t>m2</t>
  </si>
  <si>
    <t>Road &amp; Transport</t>
  </si>
  <si>
    <t>Clubhouse</t>
  </si>
  <si>
    <t>Fence</t>
  </si>
  <si>
    <t>Fluorescent</t>
  </si>
  <si>
    <t>No Pole</t>
  </si>
  <si>
    <t>Guard Rail (thrie-beam)</t>
  </si>
  <si>
    <t>MELT Type</t>
  </si>
  <si>
    <t>Other</t>
  </si>
  <si>
    <t>East</t>
  </si>
  <si>
    <t>Information</t>
  </si>
  <si>
    <t>Roundabout - Sand Stone</t>
  </si>
  <si>
    <t>Garden</t>
  </si>
  <si>
    <t>Dish Drain</t>
  </si>
  <si>
    <t>Cycleway - Concrete</t>
  </si>
  <si>
    <t>Pavement Base</t>
  </si>
  <si>
    <t>Double Coat Spray Seal ?mm</t>
  </si>
  <si>
    <t>Stormwater Treatment</t>
  </si>
  <si>
    <t>Detention Basin</t>
  </si>
  <si>
    <t>Litter Basket</t>
  </si>
  <si>
    <t>Double Grated Kerb Inlet Pit - (No Lintel)</t>
  </si>
  <si>
    <t>Drop Inlet Structure</t>
  </si>
  <si>
    <t>0.7 m</t>
  </si>
  <si>
    <t>Junction Pit</t>
  </si>
  <si>
    <t>Inter-Allotment</t>
  </si>
  <si>
    <t>Steel Reinforced Concrete</t>
  </si>
  <si>
    <t>Pipe 0125</t>
  </si>
  <si>
    <t>125 mm</t>
  </si>
  <si>
    <t>RCP 0200</t>
  </si>
  <si>
    <t>RCBC 0300x0150</t>
  </si>
  <si>
    <t>PVC 0075</t>
  </si>
  <si>
    <t>Standard Pump Station</t>
  </si>
  <si>
    <t>(refer to table)</t>
  </si>
  <si>
    <t>Timber Building</t>
  </si>
  <si>
    <t>Sewer Rising Main</t>
  </si>
  <si>
    <t>1.5 to 3.0 m</t>
  </si>
  <si>
    <t>Up to 10% Rock</t>
  </si>
  <si>
    <t>Urban Development (moderate)</t>
  </si>
  <si>
    <t>End Cap</t>
  </si>
  <si>
    <t>Cast Iron</t>
  </si>
  <si>
    <t>Water Rising Main</t>
  </si>
  <si>
    <t>63 mm</t>
  </si>
  <si>
    <t>Not Potable</t>
  </si>
  <si>
    <t>Air Valve</t>
  </si>
  <si>
    <t>N / A</t>
  </si>
  <si>
    <t>m3</t>
  </si>
  <si>
    <t>Sewer</t>
  </si>
  <si>
    <t>Irrigation System</t>
  </si>
  <si>
    <t>High Pressure Sodium</t>
  </si>
  <si>
    <t>Ornamental Pole</t>
  </si>
  <si>
    <t>Guard Rail (w-beam)</t>
  </si>
  <si>
    <t>Steel</t>
  </si>
  <si>
    <t>North</t>
  </si>
  <si>
    <t>Regulatory</t>
  </si>
  <si>
    <t>Roundabout - Pavers</t>
  </si>
  <si>
    <t>D-Section</t>
  </si>
  <si>
    <t>Cycleway - Pavers</t>
  </si>
  <si>
    <t>Earthworks and Formation</t>
  </si>
  <si>
    <t>DGB20</t>
  </si>
  <si>
    <t>Double Coat Spray Seal 14/7mm</t>
  </si>
  <si>
    <t>Open Channel (Concrete)</t>
  </si>
  <si>
    <t>Litter Rack</t>
  </si>
  <si>
    <t>Double Grated Kerb Inlet Pit - 1.0m</t>
  </si>
  <si>
    <t>Field Inlet Pit</t>
  </si>
  <si>
    <t>0.8 m</t>
  </si>
  <si>
    <t>Junction Pit (Grated)</t>
  </si>
  <si>
    <t>Fibre Reinforced Concrete</t>
  </si>
  <si>
    <t>Pipe 0150</t>
  </si>
  <si>
    <t>150 mm</t>
  </si>
  <si>
    <t>RCP 0225</t>
  </si>
  <si>
    <t>RCBC 0375x0150</t>
  </si>
  <si>
    <t>PVC 0100</t>
  </si>
  <si>
    <t>Pre-fab Shed</t>
  </si>
  <si>
    <t>3.0 to 4.5 m</t>
  </si>
  <si>
    <t>Urban Development (heavy)</t>
  </si>
  <si>
    <t>Ductile Iron</t>
  </si>
  <si>
    <t>80 mm</t>
  </si>
  <si>
    <t>End cap</t>
  </si>
  <si>
    <t>Ballina Island</t>
  </si>
  <si>
    <t>Stormwater</t>
  </si>
  <si>
    <t>Public Hall</t>
  </si>
  <si>
    <t>Park Bench / Table</t>
  </si>
  <si>
    <t>Incandescent</t>
  </si>
  <si>
    <t>Steel Pole</t>
  </si>
  <si>
    <t>Timber</t>
  </si>
  <si>
    <t>South</t>
  </si>
  <si>
    <t>Traffic Island</t>
  </si>
  <si>
    <t>Pavers</t>
  </si>
  <si>
    <t>Flat Edge Section</t>
  </si>
  <si>
    <t>Cycleway - Spray Seal</t>
  </si>
  <si>
    <t>DGB40</t>
  </si>
  <si>
    <t>Double Coat Spray Seal 20/10mm</t>
  </si>
  <si>
    <t>Open Channel (Grassed)</t>
  </si>
  <si>
    <t>Sediment Pump</t>
  </si>
  <si>
    <t>Inlet Pit</t>
  </si>
  <si>
    <t>Double Grated Kerb Inlet Pit - 1.4m</t>
  </si>
  <si>
    <t>Grated Inlet Pit</t>
  </si>
  <si>
    <t>0.9 m</t>
  </si>
  <si>
    <t>Junction Pit (IAD)</t>
  </si>
  <si>
    <t>Pipe 0175</t>
  </si>
  <si>
    <t>175 mm</t>
  </si>
  <si>
    <t>RCP 0300</t>
  </si>
  <si>
    <t>RCBC 0375x0225</t>
  </si>
  <si>
    <t>PVC 0150</t>
  </si>
  <si>
    <t>&gt; 4.5 m</t>
  </si>
  <si>
    <t>Reinforced Concrete</t>
  </si>
  <si>
    <t>Galvanised Iron</t>
  </si>
  <si>
    <t>Gate Valve</t>
  </si>
  <si>
    <t>Ballina North</t>
  </si>
  <si>
    <t>Water</t>
  </si>
  <si>
    <t>Pump House</t>
  </si>
  <si>
    <t>Playground &amp; Park Infrastructure</t>
  </si>
  <si>
    <t>LED</t>
  </si>
  <si>
    <t>Timber Pole</t>
  </si>
  <si>
    <t>Railing (steel)</t>
  </si>
  <si>
    <t>West</t>
  </si>
  <si>
    <t>Lay Back</t>
  </si>
  <si>
    <t>Footpath - Asphalt</t>
  </si>
  <si>
    <t>Formed Road</t>
  </si>
  <si>
    <t>Single Coat Spray Seal ?mm</t>
  </si>
  <si>
    <t>Swale (small)</t>
  </si>
  <si>
    <t>Sediment Trap</t>
  </si>
  <si>
    <t>Double Grated Kerb Inlet Pit - 1.8m</t>
  </si>
  <si>
    <t>Grated Kerb Inlet Pit</t>
  </si>
  <si>
    <t>1.0 m</t>
  </si>
  <si>
    <t/>
  </si>
  <si>
    <t>Pipe 0200</t>
  </si>
  <si>
    <t>200 mm</t>
  </si>
  <si>
    <t>RCP 0375</t>
  </si>
  <si>
    <t>RCBC 0375x0375</t>
  </si>
  <si>
    <t>PVC 0225</t>
  </si>
  <si>
    <t>unplasticised poly vinyl chloride</t>
  </si>
  <si>
    <t>Mild Steel</t>
  </si>
  <si>
    <t>Hydrant</t>
  </si>
  <si>
    <t>Ballina West</t>
  </si>
  <si>
    <t>Shed (Electrical)</t>
  </si>
  <si>
    <t>Retaining Wall</t>
  </si>
  <si>
    <t>Mercury Vapour</t>
  </si>
  <si>
    <t>Railing (timber)</t>
  </si>
  <si>
    <t>Footpath - Concrete</t>
  </si>
  <si>
    <t>Single Coat Spray Seal 07mm</t>
  </si>
  <si>
    <t>Swale (large)</t>
  </si>
  <si>
    <t>Double Grated Kerb Inlet Pit - 1.8m (No Grate)</t>
  </si>
  <si>
    <t>Inlet (Headwall)</t>
  </si>
  <si>
    <t>1.1 m</t>
  </si>
  <si>
    <t>Pipe 0225</t>
  </si>
  <si>
    <t>225 mm</t>
  </si>
  <si>
    <t>RCP 0450</t>
  </si>
  <si>
    <t>RCBC 0400x0300</t>
  </si>
  <si>
    <t>PVC 0275</t>
  </si>
  <si>
    <t>Vitrious Clay</t>
  </si>
  <si>
    <t>unplasticised Poly Vinyl Chloride</t>
  </si>
  <si>
    <t>Junction Point</t>
  </si>
  <si>
    <t>Shed (Storage)</t>
  </si>
  <si>
    <t>Shade Sails</t>
  </si>
  <si>
    <t>Metal Halide</t>
  </si>
  <si>
    <t>Wire Rope Barrier</t>
  </si>
  <si>
    <t>Shale Fine</t>
  </si>
  <si>
    <t>Footpath - Pavers</t>
  </si>
  <si>
    <t>Shale (fine)</t>
  </si>
  <si>
    <t>Single Coat Spray Seal 10mm</t>
  </si>
  <si>
    <t>Double Grated Kerb Inlet Pit - 1.8m (Sag)</t>
  </si>
  <si>
    <t>Inlet (Pipe -Grated)</t>
  </si>
  <si>
    <t>1.2 m</t>
  </si>
  <si>
    <t>Pipe 0250</t>
  </si>
  <si>
    <t>250 mm</t>
  </si>
  <si>
    <t>RCP 0525</t>
  </si>
  <si>
    <t>RCBC 0450x0225</t>
  </si>
  <si>
    <t>PVC 0300</t>
  </si>
  <si>
    <t>Pump</t>
  </si>
  <si>
    <t>Lennox Head</t>
  </si>
  <si>
    <t>Toilet / Amenities (base standard)</t>
  </si>
  <si>
    <t>Sporting Field / Court</t>
  </si>
  <si>
    <t>Shale Rough</t>
  </si>
  <si>
    <t>Footpath - Timber</t>
  </si>
  <si>
    <t>Shale (rough)</t>
  </si>
  <si>
    <t>Single Coat Spray Seal 14mm</t>
  </si>
  <si>
    <t>Double Grated Kerb Inlet Pit - 2.1m</t>
  </si>
  <si>
    <t>Inlet (Pipe -Left)</t>
  </si>
  <si>
    <t>1.3 m</t>
  </si>
  <si>
    <t>Pipe 0275</t>
  </si>
  <si>
    <t>275 mm</t>
  </si>
  <si>
    <t>RCP 0600</t>
  </si>
  <si>
    <t>RCBC 0450x0300</t>
  </si>
  <si>
    <t>PVC 0375</t>
  </si>
  <si>
    <t>Rodding Eye</t>
  </si>
  <si>
    <t>Reducer</t>
  </si>
  <si>
    <t>Lennox Heights</t>
  </si>
  <si>
    <t>Toilet / Amenities (high standard)</t>
  </si>
  <si>
    <t>Upright</t>
  </si>
  <si>
    <t>Single Coat Spray Seal 20mm</t>
  </si>
  <si>
    <t>Double Grated Kerb Inlet Pit - 2.4m</t>
  </si>
  <si>
    <t>Inlet (Pipe -Right)</t>
  </si>
  <si>
    <t>1.4 m</t>
  </si>
  <si>
    <t>Pipe 0300</t>
  </si>
  <si>
    <t>300 mm</t>
  </si>
  <si>
    <t>RCP 0675</t>
  </si>
  <si>
    <t>RCBC 0450x0375</t>
  </si>
  <si>
    <t>PVC 0400</t>
  </si>
  <si>
    <t>Scour Valve</t>
  </si>
  <si>
    <t>Rural -Alstonvale</t>
  </si>
  <si>
    <t>Upright Only</t>
  </si>
  <si>
    <t>Double Grated Kerb Inlet Pit - 2.4m (Sag)</t>
  </si>
  <si>
    <t>Inlet (Pipe)</t>
  </si>
  <si>
    <t>1.5 m</t>
  </si>
  <si>
    <t>Pipe 0325</t>
  </si>
  <si>
    <t>325 mm</t>
  </si>
  <si>
    <t>RCP 0750</t>
  </si>
  <si>
    <t>RCBC 0600x0225</t>
  </si>
  <si>
    <t>PVC 0450</t>
  </si>
  <si>
    <t>Temporary Holding Tank</t>
  </si>
  <si>
    <t>Stop Valve</t>
  </si>
  <si>
    <t>Rural -Bagotville</t>
  </si>
  <si>
    <t>Double Grated Kerb Inlet Pit - 3.0m</t>
  </si>
  <si>
    <t>Inlet (RCBC)</t>
  </si>
  <si>
    <t>1.6 m</t>
  </si>
  <si>
    <t>Pipe 0350</t>
  </si>
  <si>
    <t>350 mm</t>
  </si>
  <si>
    <t>RCP 0825</t>
  </si>
  <si>
    <t>RCBC 0600x0300</t>
  </si>
  <si>
    <t>PVC 0525</t>
  </si>
  <si>
    <t>Rural -Brooklet</t>
  </si>
  <si>
    <t>Double Grated Kerb Inlet Pit - 3.1m</t>
  </si>
  <si>
    <t>Kerb Inlet Pit</t>
  </si>
  <si>
    <t>1.7 m</t>
  </si>
  <si>
    <t>Pipe 0375</t>
  </si>
  <si>
    <t>375 mm</t>
  </si>
  <si>
    <t>RCP 0900</t>
  </si>
  <si>
    <t>RCBC 0600x0450</t>
  </si>
  <si>
    <t>PVC 0600</t>
  </si>
  <si>
    <t>Rural -Cabbage Tree Island</t>
  </si>
  <si>
    <t>Double Grated Kerb Inlet Pit - 3.1m (Sag)</t>
  </si>
  <si>
    <t>Letterbox / Tidal Flap Inlet Pit</t>
  </si>
  <si>
    <t>1.8 m</t>
  </si>
  <si>
    <t>Pipe 0400</t>
  </si>
  <si>
    <t>400 mm</t>
  </si>
  <si>
    <t>RCP 1050</t>
  </si>
  <si>
    <t>RCBC 0750x0300</t>
  </si>
  <si>
    <t>PVC 0750</t>
  </si>
  <si>
    <t>Rural -Coolgardie</t>
  </si>
  <si>
    <t xml:space="preserve">Double Grated Kerb Inlet Pit - 3.6m </t>
  </si>
  <si>
    <t>1.9 m</t>
  </si>
  <si>
    <t>Pipe 0425</t>
  </si>
  <si>
    <t>425 mm</t>
  </si>
  <si>
    <t>RCP 1200</t>
  </si>
  <si>
    <t>RCBC 0750x0450</t>
  </si>
  <si>
    <t>PVC 0900</t>
  </si>
  <si>
    <t>Rural -Dalwood</t>
  </si>
  <si>
    <t>Double Grated Kerb Inlet Pit - 3.6m (Sag)</t>
  </si>
  <si>
    <t>Letterbox Inlet Pit</t>
  </si>
  <si>
    <t>2.0 m</t>
  </si>
  <si>
    <t>Pipe 0450</t>
  </si>
  <si>
    <t>450 mm</t>
  </si>
  <si>
    <t>RCP 1350</t>
  </si>
  <si>
    <t>RCBC 0750x0600</t>
  </si>
  <si>
    <t>PVC 1200</t>
  </si>
  <si>
    <t>Rural -Empire Vale</t>
  </si>
  <si>
    <t xml:space="preserve">Double Grated Kerb Inlet Pit - 3.7m </t>
  </si>
  <si>
    <t>Median Inlet Pit</t>
  </si>
  <si>
    <t>2.1 m</t>
  </si>
  <si>
    <t>Pipe 0475</t>
  </si>
  <si>
    <t>475 mm</t>
  </si>
  <si>
    <t>RCP 1500</t>
  </si>
  <si>
    <t>RCBC 0900x0300</t>
  </si>
  <si>
    <t>Rural -Fernleigh</t>
  </si>
  <si>
    <t>Double Grated Kerb Inlet Pit - 3.7m (Sag)</t>
  </si>
  <si>
    <t>Surface Inlet Pit</t>
  </si>
  <si>
    <t>2.2 m</t>
  </si>
  <si>
    <t>Pipe 0500</t>
  </si>
  <si>
    <t>500 mm</t>
  </si>
  <si>
    <t>RCP 1650</t>
  </si>
  <si>
    <t>RCBC 0900x0450</t>
  </si>
  <si>
    <t>Rural -Goat Island</t>
  </si>
  <si>
    <t>Double Grated Kerb Inlet Pit - 3.8m</t>
  </si>
  <si>
    <t>2.3 m</t>
  </si>
  <si>
    <t>Pipe 0525</t>
  </si>
  <si>
    <t>525 mm</t>
  </si>
  <si>
    <t>RCP 1700</t>
  </si>
  <si>
    <t>RCBC 0900x0600</t>
  </si>
  <si>
    <t>Rural -Kieth Hall</t>
  </si>
  <si>
    <t>Double Grated Kerb Inlet Pit - 4.2m</t>
  </si>
  <si>
    <t>2.4 m</t>
  </si>
  <si>
    <t>Pipe 0550</t>
  </si>
  <si>
    <t>550 mm</t>
  </si>
  <si>
    <t>RCP 1800</t>
  </si>
  <si>
    <t>RCBC 0900x0750</t>
  </si>
  <si>
    <t>Rural -Knockrow</t>
  </si>
  <si>
    <t>Double Grated Kerb Inlet Pit - 6.9m</t>
  </si>
  <si>
    <t>2.5 m</t>
  </si>
  <si>
    <t>Pipe 0575</t>
  </si>
  <si>
    <t>575 mm</t>
  </si>
  <si>
    <t>RCP 2100</t>
  </si>
  <si>
    <t>RCBC 1050x0300</t>
  </si>
  <si>
    <t>Rural -Lynwood</t>
  </si>
  <si>
    <t>2.6 m</t>
  </si>
  <si>
    <t>Pipe 0600</t>
  </si>
  <si>
    <t>600 mm</t>
  </si>
  <si>
    <t>RCP 2400</t>
  </si>
  <si>
    <t>RCBC 1050x0450</t>
  </si>
  <si>
    <t>Rural -Marom Creek</t>
  </si>
  <si>
    <t>Field Inlet Pit -450</t>
  </si>
  <si>
    <t>2.7 m</t>
  </si>
  <si>
    <t>Pipe 0625</t>
  </si>
  <si>
    <t>625 mm</t>
  </si>
  <si>
    <t>RCP 2700</t>
  </si>
  <si>
    <t>RCBC 1050x0600</t>
  </si>
  <si>
    <t>Rural -McLeans Ridges</t>
  </si>
  <si>
    <t>2.8 m</t>
  </si>
  <si>
    <t>Pipe 0650</t>
  </si>
  <si>
    <t>650 mm</t>
  </si>
  <si>
    <t>RCP 3000</t>
  </si>
  <si>
    <t>RCBC 1050x0750</t>
  </si>
  <si>
    <t>Rural -Meerschaum Vale</t>
  </si>
  <si>
    <t>Grated Inlet Pit - (Half Grate)</t>
  </si>
  <si>
    <t>2.9 m</t>
  </si>
  <si>
    <t>Pipe 0675</t>
  </si>
  <si>
    <t>675 mm</t>
  </si>
  <si>
    <t>RCP 3300</t>
  </si>
  <si>
    <t>RCBC 1200x0225</t>
  </si>
  <si>
    <t>Rural -Newrybar</t>
  </si>
  <si>
    <t>Grated Inlet Pit - 600x600</t>
  </si>
  <si>
    <t>3.0 m</t>
  </si>
  <si>
    <t>Pipe 0700</t>
  </si>
  <si>
    <t>700 mm</t>
  </si>
  <si>
    <t>RCP 3600</t>
  </si>
  <si>
    <t>RCBC 1200x0300</t>
  </si>
  <si>
    <t>Rural -Patches Beach</t>
  </si>
  <si>
    <t>Grated Inlet Pit - 750x750</t>
  </si>
  <si>
    <t>3.1 m</t>
  </si>
  <si>
    <t>Pipe 0725</t>
  </si>
  <si>
    <t>725 mm</t>
  </si>
  <si>
    <t>RCP 3900</t>
  </si>
  <si>
    <t>RCBC 1200x0450</t>
  </si>
  <si>
    <t>Rural -Pearces Creek</t>
  </si>
  <si>
    <t>Grated Inlet Pit - 900x900</t>
  </si>
  <si>
    <t>3.2 m</t>
  </si>
  <si>
    <t>Pipe 0750</t>
  </si>
  <si>
    <t>750 mm</t>
  </si>
  <si>
    <t>RCP 4200</t>
  </si>
  <si>
    <t>RCBC 1200x0600</t>
  </si>
  <si>
    <t>Rural -Pimlico</t>
  </si>
  <si>
    <t>3.3 m</t>
  </si>
  <si>
    <t>Pipe 0825</t>
  </si>
  <si>
    <t>825 mm</t>
  </si>
  <si>
    <t>RCP 4500</t>
  </si>
  <si>
    <t>RCBC 1200x0750</t>
  </si>
  <si>
    <t>Rural -Pimlico Island</t>
  </si>
  <si>
    <t>3.4 m</t>
  </si>
  <si>
    <t>Pipe 0900</t>
  </si>
  <si>
    <t>900 mm</t>
  </si>
  <si>
    <t>RCP 4800</t>
  </si>
  <si>
    <t>RCBC 1200x0900</t>
  </si>
  <si>
    <t>Rural -Rous</t>
  </si>
  <si>
    <t>3.5 m</t>
  </si>
  <si>
    <t>Pipe 0975</t>
  </si>
  <si>
    <t>975 mm</t>
  </si>
  <si>
    <t>RCP 5100</t>
  </si>
  <si>
    <t>RCBC 1200x1500</t>
  </si>
  <si>
    <t>Rural -Rous Mill</t>
  </si>
  <si>
    <t>3.6 m</t>
  </si>
  <si>
    <t>Pipe 1050</t>
  </si>
  <si>
    <t>1050 mm</t>
  </si>
  <si>
    <t>RCBC 1400x1500</t>
  </si>
  <si>
    <t>Rural -South Ballina</t>
  </si>
  <si>
    <t>3.7 m</t>
  </si>
  <si>
    <t>Pipe 1125</t>
  </si>
  <si>
    <t>1125 mm</t>
  </si>
  <si>
    <t>RCBC 1500x0300</t>
  </si>
  <si>
    <t>Rural -Teven</t>
  </si>
  <si>
    <t>3.8 m</t>
  </si>
  <si>
    <t>Pipe 1200</t>
  </si>
  <si>
    <t>1200 mm</t>
  </si>
  <si>
    <t>RCBC 1500x0450</t>
  </si>
  <si>
    <t>Rural -Tintenbar</t>
  </si>
  <si>
    <t>3.9 m</t>
  </si>
  <si>
    <t>Pipe 1275</t>
  </si>
  <si>
    <t>1275 mm</t>
  </si>
  <si>
    <t>RCBC 1500x0600</t>
  </si>
  <si>
    <t>Rural -Tuckombil</t>
  </si>
  <si>
    <t>4.0 m</t>
  </si>
  <si>
    <t>Pipe 1350</t>
  </si>
  <si>
    <t>1350 mm</t>
  </si>
  <si>
    <t>RCBC 1500x0900</t>
  </si>
  <si>
    <t>Rural -Uralba</t>
  </si>
  <si>
    <t>Kerb Inlet Pit - 0.5m</t>
  </si>
  <si>
    <t>4.1 m</t>
  </si>
  <si>
    <t>Pipe 1425</t>
  </si>
  <si>
    <t>1425 mm</t>
  </si>
  <si>
    <t>RCBC 1500x1200</t>
  </si>
  <si>
    <t>Skennars Head</t>
  </si>
  <si>
    <t>Kerb Inlet Pit - 1.0m</t>
  </si>
  <si>
    <t>4.2 m</t>
  </si>
  <si>
    <t>Pipe 1500</t>
  </si>
  <si>
    <t>1500 mm</t>
  </si>
  <si>
    <t>RCBC 1500x1500</t>
  </si>
  <si>
    <t>Wardell</t>
  </si>
  <si>
    <t>Kerb Inlet Pit - 1.8m</t>
  </si>
  <si>
    <t>4.3 m</t>
  </si>
  <si>
    <t>Pipe 1575</t>
  </si>
  <si>
    <t>1575 mm</t>
  </si>
  <si>
    <t>RCBC 1600x1200</t>
  </si>
  <si>
    <t>Wardell East</t>
  </si>
  <si>
    <t>Kerb Inlet Pit - 1.8m (Sag)</t>
  </si>
  <si>
    <t>4.4 m</t>
  </si>
  <si>
    <t>Pipe 1650</t>
  </si>
  <si>
    <t>1650 mm</t>
  </si>
  <si>
    <t>RCBC 1800x0300</t>
  </si>
  <si>
    <t>Wollongbar</t>
  </si>
  <si>
    <t>Kerb Inlet Pit - 2.4m</t>
  </si>
  <si>
    <t>4.5 m</t>
  </si>
  <si>
    <t>Pipe 1725</t>
  </si>
  <si>
    <t>1725 mm</t>
  </si>
  <si>
    <t>RCBC 1800x0450</t>
  </si>
  <si>
    <t>4.6 m</t>
  </si>
  <si>
    <t>Pipe 1800</t>
  </si>
  <si>
    <t>1800 mm</t>
  </si>
  <si>
    <t>RCBC 1800x0600</t>
  </si>
  <si>
    <t>4.7 m</t>
  </si>
  <si>
    <t>RCBC 1800x0750</t>
  </si>
  <si>
    <t>Letterbox Inlet Pit (Field)</t>
  </si>
  <si>
    <t>4.8 m</t>
  </si>
  <si>
    <t>RCBC 1800x0900</t>
  </si>
  <si>
    <t>4.9 m</t>
  </si>
  <si>
    <t>RCBC 1800x1200</t>
  </si>
  <si>
    <t>5.0 m</t>
  </si>
  <si>
    <t>RCBC 1800x1500</t>
  </si>
  <si>
    <t>5.1 m</t>
  </si>
  <si>
    <t>RCBC 2100x0600</t>
  </si>
  <si>
    <t>5.2 m</t>
  </si>
  <si>
    <t>RCBC 2100x0900</t>
  </si>
  <si>
    <t>5.3 m</t>
  </si>
  <si>
    <t>RCBC 2100x1200</t>
  </si>
  <si>
    <t>5.4 m</t>
  </si>
  <si>
    <t>RCBC 2100x1500</t>
  </si>
  <si>
    <t>5.5 m</t>
  </si>
  <si>
    <t>RCBC 2100x1800</t>
  </si>
  <si>
    <t>5.6 m</t>
  </si>
  <si>
    <t>RCBC 2100x2100</t>
  </si>
  <si>
    <t>5.7 m</t>
  </si>
  <si>
    <t>RCBC 2400x0600</t>
  </si>
  <si>
    <t>5.8 m</t>
  </si>
  <si>
    <t>RCBC 2400x0750</t>
  </si>
  <si>
    <t>5.9 m</t>
  </si>
  <si>
    <t>RCBC 2400x0900</t>
  </si>
  <si>
    <t>6.0 m</t>
  </si>
  <si>
    <t>RCBC 2400x1200</t>
  </si>
  <si>
    <t>6.1 m</t>
  </si>
  <si>
    <t>RCBC 2400x1500</t>
  </si>
  <si>
    <t>6.2 m</t>
  </si>
  <si>
    <t>RCBC 2400x1800</t>
  </si>
  <si>
    <t>6.3 m</t>
  </si>
  <si>
    <t>RCBC 2400x2100</t>
  </si>
  <si>
    <t>6.4 m</t>
  </si>
  <si>
    <t>RCBC 2400x2400</t>
  </si>
  <si>
    <t>6.5 m</t>
  </si>
  <si>
    <t>RCBC 2700x0600</t>
  </si>
  <si>
    <t>6.6 m</t>
  </si>
  <si>
    <t>RCBC 2700x0900</t>
  </si>
  <si>
    <t>6.7 m</t>
  </si>
  <si>
    <t>RCBC 2700x1200</t>
  </si>
  <si>
    <t>6.8 m</t>
  </si>
  <si>
    <t>RCBC 2700x1500</t>
  </si>
  <si>
    <t>6.9 m</t>
  </si>
  <si>
    <t>RCBC 2700x1800</t>
  </si>
  <si>
    <t>7.0 m</t>
  </si>
  <si>
    <t>RCBC 2700x2400</t>
  </si>
  <si>
    <t>RCBC 3000x0900</t>
  </si>
  <si>
    <t>RCBC 3000x1200</t>
  </si>
  <si>
    <t>RCBC 3000x1500</t>
  </si>
  <si>
    <t>RCBC 3000x1800</t>
  </si>
  <si>
    <t>RCBC 3000x2100</t>
  </si>
  <si>
    <t>RCBC 3000x2400</t>
  </si>
  <si>
    <t>RCBC 3000x2700</t>
  </si>
  <si>
    <t>RCBC 3300x0900</t>
  </si>
  <si>
    <t>RCBC 3300x1200</t>
  </si>
  <si>
    <t>RCBC 3300x1500</t>
  </si>
  <si>
    <t>RCBC 3300x1800</t>
  </si>
  <si>
    <t>RCBC 3300x2100</t>
  </si>
  <si>
    <t>RCBC 3300x2400</t>
  </si>
  <si>
    <t>RCBC 3300x2700</t>
  </si>
  <si>
    <t>RCBC 3300x3000</t>
  </si>
  <si>
    <t>RCBC 3600x1500</t>
  </si>
  <si>
    <t>RCBC 3600x1800</t>
  </si>
  <si>
    <t>RCBC 3600x2100</t>
  </si>
  <si>
    <t>RCBC 3600x2400</t>
  </si>
  <si>
    <t>RCBC 3600x2700</t>
  </si>
  <si>
    <t>RCBC 3600x3000</t>
  </si>
  <si>
    <t>RCBC 3600x3300</t>
  </si>
  <si>
    <t>RCBC 6100x2100</t>
  </si>
  <si>
    <t>RCBC 6400x2700</t>
  </si>
  <si>
    <t>LOCATION</t>
  </si>
  <si>
    <t>SUBURB</t>
  </si>
  <si>
    <t>ASSET GROUP</t>
  </si>
  <si>
    <t>ASSET TYPE</t>
  </si>
  <si>
    <t>ASSET DESCRIPTION</t>
  </si>
  <si>
    <t>QUANTITY</t>
  </si>
  <si>
    <t>DETAILED DRAWINGS / CAD ATTACHED</t>
  </si>
  <si>
    <t>ENTER COST ESTIMATE</t>
  </si>
  <si>
    <t>REMARKS / COMMENTS</t>
  </si>
  <si>
    <t>UN-DEFINED ASSETS</t>
  </si>
  <si>
    <t>STREET ADDRESS</t>
  </si>
  <si>
    <t>BUILDING or STRUCTURE</t>
  </si>
  <si>
    <t>BUILDINGS &amp; STRUCTURES</t>
  </si>
  <si>
    <t>Asset Number</t>
  </si>
  <si>
    <t>Suburb</t>
  </si>
  <si>
    <t>Road Name</t>
  </si>
  <si>
    <t>Other Relavent Location Details</t>
  </si>
  <si>
    <t>Light Type</t>
  </si>
  <si>
    <t>Wattage</t>
  </si>
  <si>
    <t>Pole Type</t>
  </si>
  <si>
    <t>Pole Height m</t>
  </si>
  <si>
    <t>Number of Lights on Pole</t>
  </si>
  <si>
    <t>STREET LIGHTS</t>
  </si>
  <si>
    <t>Origin</t>
  </si>
  <si>
    <t>Chainage km</t>
  </si>
  <si>
    <t>Left / Right / Centre</t>
  </si>
  <si>
    <t>BARRIER TYPE</t>
  </si>
  <si>
    <t>BARRIER LENGTH (m)</t>
  </si>
  <si>
    <t>TERMINAL TYPE</t>
  </si>
  <si>
    <t>NUMBER of TERMINALS</t>
  </si>
  <si>
    <t>GUARD RAIL &amp; BARRIERS</t>
  </si>
  <si>
    <t>Sign Number (on drawings)</t>
  </si>
  <si>
    <t>No of (NEW) Posts</t>
  </si>
  <si>
    <t>No of Signs</t>
  </si>
  <si>
    <t>Post Height m (per post)</t>
  </si>
  <si>
    <t>Post Type</t>
  </si>
  <si>
    <t>Sign ID</t>
  </si>
  <si>
    <t>Sign Sze</t>
  </si>
  <si>
    <t>Facing</t>
  </si>
  <si>
    <t>SIGNAGE</t>
  </si>
  <si>
    <t>From</t>
  </si>
  <si>
    <t>To</t>
  </si>
  <si>
    <t>Segment Length (m)</t>
  </si>
  <si>
    <t>Kerb Width (m)</t>
  </si>
  <si>
    <t>K&amp;G</t>
  </si>
  <si>
    <t>Road Name (adjacent to if applicable)</t>
  </si>
  <si>
    <t>Asset Type</t>
  </si>
  <si>
    <t>Segment Length</t>
  </si>
  <si>
    <t>Width (m)</t>
  </si>
  <si>
    <t>Left / Right</t>
  </si>
  <si>
    <t>FOOTPATH &amp; CYCLEWAY</t>
  </si>
  <si>
    <t>Road Name 1</t>
  </si>
  <si>
    <t>Road Name 2</t>
  </si>
  <si>
    <t>Road Name 3  (if required)</t>
  </si>
  <si>
    <t>STRUCTURE Type</t>
  </si>
  <si>
    <t>Roundabout Apron Diameter-(m)</t>
  </si>
  <si>
    <t>Roundabout Center Island Diameter-(m)</t>
  </si>
  <si>
    <t>Traffic Island Length-(m)</t>
  </si>
  <si>
    <t>Traffic Island Width-(m)</t>
  </si>
  <si>
    <t>Central Finishing</t>
  </si>
  <si>
    <t>Median / Splitter Island (Number of)</t>
  </si>
  <si>
    <t>Median / Splitter Island (Total Area -sq.m)</t>
  </si>
  <si>
    <t>ROUNDABOUT &amp; MEDIANS</t>
  </si>
  <si>
    <t>NEW Road or EXTENSION of Existing</t>
  </si>
  <si>
    <t>STREET / ROAD NAME</t>
  </si>
  <si>
    <t>Pavement Component</t>
  </si>
  <si>
    <t>ORIGIN</t>
  </si>
  <si>
    <t>FROM</t>
  </si>
  <si>
    <t>TO</t>
  </si>
  <si>
    <t>Component Type</t>
  </si>
  <si>
    <t>Length (m)</t>
  </si>
  <si>
    <t>Thickness (mm)</t>
  </si>
  <si>
    <t>PAVEMENTS</t>
  </si>
  <si>
    <t>Culvert ID (on WAE drawings)</t>
  </si>
  <si>
    <t>Chainage from Origin (m)</t>
  </si>
  <si>
    <t>N.S. upstream (m)</t>
  </si>
  <si>
    <t>I.L. upstream (m)</t>
  </si>
  <si>
    <t>N.S. downstream (m)</t>
  </si>
  <si>
    <t>I.L. downstream (m)</t>
  </si>
  <si>
    <t>Headwall (Upstream)</t>
  </si>
  <si>
    <t>Headwall (Downstream)</t>
  </si>
  <si>
    <t>Cell Type</t>
  </si>
  <si>
    <t>Cell Size</t>
  </si>
  <si>
    <t>MULTI CELL</t>
  </si>
  <si>
    <t>CULVERTS</t>
  </si>
  <si>
    <t>NEW STORMWATER NODES</t>
  </si>
  <si>
    <t>NEW STORMWATER RETICULATION PIPE</t>
  </si>
  <si>
    <t>UP-STREAM NODE</t>
  </si>
  <si>
    <t>DOWN-STREAM NODE</t>
  </si>
  <si>
    <t>PIPE DETAILS</t>
  </si>
  <si>
    <t>INTER-ALLOTMENT / COUNCIL</t>
  </si>
  <si>
    <t>NODE GROUP</t>
  </si>
  <si>
    <t>NODE TYPE</t>
  </si>
  <si>
    <t>Lintel</t>
  </si>
  <si>
    <t>NODE ID</t>
  </si>
  <si>
    <t>Trench Grate Length (m) -if applicable</t>
  </si>
  <si>
    <t>Top of Node RL (m)</t>
  </si>
  <si>
    <t>ADJACENT STREET / ROAD</t>
  </si>
  <si>
    <t>MGA Z-56 -GDA 94 (X)</t>
  </si>
  <si>
    <t>MGA Z-56 -GDA 94 (Y)</t>
  </si>
  <si>
    <t>STORMWATER LINE ID</t>
  </si>
  <si>
    <t>EXCAVATION DIFFICULTY</t>
  </si>
  <si>
    <t>SITE DEVELOPMENT</t>
  </si>
  <si>
    <t>IL (m)</t>
  </si>
  <si>
    <t>PIPE LENGTH (m)</t>
  </si>
  <si>
    <t>PIPE DIA</t>
  </si>
  <si>
    <t>MATERIAL</t>
  </si>
  <si>
    <t>STORMWATER RETIC</t>
  </si>
  <si>
    <t>Street Address</t>
  </si>
  <si>
    <t>Quantity</t>
  </si>
  <si>
    <t>Asset Description</t>
  </si>
  <si>
    <t>FLOODWAY &amp; POLLUTION CONTROL</t>
  </si>
  <si>
    <t>TYPE</t>
  </si>
  <si>
    <t>PUMP BUILDING or SHED</t>
  </si>
  <si>
    <t>BUILDING or SHED FLOOR AREA (sq.m)</t>
  </si>
  <si>
    <t>DESIGN FLOW (Litres/Sec)</t>
  </si>
  <si>
    <t>PUMPING HEAD (m)</t>
  </si>
  <si>
    <t>SEWER PUMP STATIONS</t>
  </si>
  <si>
    <t>NEW SEWER NODES</t>
  </si>
  <si>
    <t>NEW SEWER PIPE</t>
  </si>
  <si>
    <t>SEWER LINE ID</t>
  </si>
  <si>
    <t>RETICULATION / RISING MAIN</t>
  </si>
  <si>
    <t>SEWER RETIC</t>
  </si>
  <si>
    <t>STREET ADDRESS                                              (or best location description)</t>
  </si>
  <si>
    <t>WATER PUMP or BORE</t>
  </si>
  <si>
    <t>INSTALLED POWER (kW)</t>
  </si>
  <si>
    <t>WATER PUMP STATIONS</t>
  </si>
  <si>
    <t>NEW WATER NODES</t>
  </si>
  <si>
    <t>NEW WATER PIPE</t>
  </si>
  <si>
    <t>NODE USAGE</t>
  </si>
  <si>
    <t>WATER LINE ID</t>
  </si>
  <si>
    <t>PIPE USAGE</t>
  </si>
  <si>
    <t>WATER RETIC</t>
  </si>
  <si>
    <t>BALLINA SHIRE COUNCIL</t>
  </si>
  <si>
    <t>BUILDINGS &amp; STRUCTURES ASSETS</t>
  </si>
  <si>
    <t>ASSET</t>
  </si>
  <si>
    <t>UNIT</t>
  </si>
  <si>
    <t>Public Hall / Community Centre</t>
  </si>
  <si>
    <t>Toilet / Amenities</t>
  </si>
  <si>
    <t>Each</t>
  </si>
  <si>
    <t>As Building &amp; Structure Assets will vary from site to site, Detailed WAE Drawings will provide most effective way of imparting information to Council. Hence only basic data is required in this spreadsheet for these items</t>
  </si>
  <si>
    <t>TRANSPORT ASSETS</t>
  </si>
  <si>
    <t>Roads</t>
  </si>
  <si>
    <t>Pathways</t>
  </si>
  <si>
    <t>Footpaths</t>
  </si>
  <si>
    <t>Cyclweay</t>
  </si>
  <si>
    <t>(various types listed)</t>
  </si>
  <si>
    <t>Roundabout &amp; Traffic Islands</t>
  </si>
  <si>
    <t>Sandstone</t>
  </si>
  <si>
    <t>Signage</t>
  </si>
  <si>
    <t>Sign</t>
  </si>
  <si>
    <t>Guardrail &amp; Barriers</t>
  </si>
  <si>
    <t>Barrier</t>
  </si>
  <si>
    <t>Guard Rail (various types listed)</t>
  </si>
  <si>
    <t>Barrier (various types listed)</t>
  </si>
  <si>
    <t>Street Lights</t>
  </si>
  <si>
    <t>Street Lights (various types listed)</t>
  </si>
  <si>
    <t>STORMWATER ASSETS</t>
  </si>
  <si>
    <t>RETICULATION</t>
  </si>
  <si>
    <t>FRP</t>
  </si>
  <si>
    <t>Pit &amp; Inlet</t>
  </si>
  <si>
    <t>POLLUTION &amp; FLOOD CONTROL</t>
  </si>
  <si>
    <t>Retention Basin</t>
  </si>
  <si>
    <t>Swale</t>
  </si>
  <si>
    <t>Water Pipes</t>
  </si>
  <si>
    <t>Reticulation</t>
  </si>
  <si>
    <t>Rising Main</t>
  </si>
  <si>
    <t>Water Nodes</t>
  </si>
  <si>
    <t>Water Bores &amp; Pump Station</t>
  </si>
  <si>
    <t>Installed Power</t>
  </si>
  <si>
    <t>kW</t>
  </si>
  <si>
    <t>SEWER ASSETS</t>
  </si>
  <si>
    <t>Sewer Pipes</t>
  </si>
  <si>
    <t>Sewer Nodes</t>
  </si>
  <si>
    <t>Manhole</t>
  </si>
  <si>
    <t>Open Valve</t>
  </si>
  <si>
    <t>Pump Station (if new expand below)</t>
  </si>
  <si>
    <t>Sewer Pump Station</t>
  </si>
  <si>
    <t>litre/sec</t>
  </si>
  <si>
    <r>
      <t xml:space="preserve">à </t>
    </r>
    <r>
      <rPr>
        <sz val="15"/>
        <rFont val="Papyrus"/>
        <family val="4"/>
      </rPr>
      <t xml:space="preserve">All grey coloured cells in sheets activate pick lists </t>
    </r>
  </si>
  <si>
    <r>
      <t xml:space="preserve">à </t>
    </r>
    <r>
      <rPr>
        <sz val="15"/>
        <rFont val="Papyrus"/>
        <family val="4"/>
      </rPr>
      <t>Some pick lists are conditional on previous selections</t>
    </r>
  </si>
  <si>
    <r>
      <t xml:space="preserve">à </t>
    </r>
    <r>
      <rPr>
        <sz val="15"/>
        <rFont val="Papyrus"/>
        <family val="4"/>
      </rPr>
      <t>On opening file,   ( if you are using Excel 2007 or later ),   click   'Options'   then select</t>
    </r>
  </si>
  <si>
    <t xml:space="preserve">          'Enable this Content'   &amp;   'OK'</t>
  </si>
  <si>
    <r>
      <t xml:space="preserve">à </t>
    </r>
    <r>
      <rPr>
        <sz val="15"/>
        <rFont val="Papyrus"/>
        <family val="4"/>
      </rPr>
      <t>Enter Development Details via  'Development Details Here'  button on Main Menu</t>
    </r>
  </si>
  <si>
    <r>
      <t xml:space="preserve">à </t>
    </r>
    <r>
      <rPr>
        <sz val="15"/>
        <rFont val="Papyrus"/>
        <family val="4"/>
      </rPr>
      <t>Leave sections not required blank</t>
    </r>
  </si>
  <si>
    <r>
      <t xml:space="preserve">à </t>
    </r>
    <r>
      <rPr>
        <sz val="15"/>
        <rFont val="Papyrus"/>
        <family val="4"/>
      </rPr>
      <t>Suggestions, desired changes to setup can be forwared to:</t>
    </r>
  </si>
  <si>
    <r>
      <t xml:space="preserve">à </t>
    </r>
    <r>
      <rPr>
        <sz val="15"/>
        <rFont val="Papyrus"/>
        <family val="4"/>
      </rPr>
      <t>Please be as descriptive as possible with Asset Location Information</t>
    </r>
  </si>
  <si>
    <r>
      <t xml:space="preserve">à </t>
    </r>
    <r>
      <rPr>
        <sz val="15"/>
        <rFont val="Papyrus"/>
        <family val="4"/>
      </rPr>
      <t>When completed data input, save file with name that identifies with Development &amp; Year</t>
    </r>
  </si>
  <si>
    <r>
      <t xml:space="preserve">à </t>
    </r>
    <r>
      <rPr>
        <sz val="15"/>
        <rFont val="Papyrus"/>
        <family val="4"/>
      </rPr>
      <t>Please Ensure that all Asset References correspond to those in WAE Plans &amp; Drawings</t>
    </r>
  </si>
  <si>
    <t>DEVELOPMENT DETAILS</t>
  </si>
  <si>
    <t>Developer Name</t>
  </si>
  <si>
    <t>Contact Name</t>
  </si>
  <si>
    <t>Contact Phone</t>
  </si>
  <si>
    <t>Development Name</t>
  </si>
  <si>
    <t>Development Stage</t>
  </si>
  <si>
    <t>MAIN MENU</t>
  </si>
  <si>
    <t>Water &amp; Sewer</t>
  </si>
  <si>
    <t>Miscellaneous</t>
  </si>
  <si>
    <t>DEVELOPMENT TOTAL</t>
  </si>
  <si>
    <t>Date Maintenance Period Ends          ( dd/mm/yy )</t>
  </si>
  <si>
    <t>Date of Handover                               ( dd/mm/yy )</t>
  </si>
  <si>
    <r>
      <t xml:space="preserve">à </t>
    </r>
    <r>
      <rPr>
        <sz val="15"/>
        <rFont val="Papyrus"/>
        <family val="4"/>
      </rPr>
      <t xml:space="preserve">The Miscellaneous' Tab is for any Asset that does not fit in any of the set categories or is </t>
    </r>
  </si>
  <si>
    <t xml:space="preserve">          not adequately defined within the spreadsheet</t>
  </si>
  <si>
    <t>Unit of Measure</t>
  </si>
  <si>
    <t>Other -describe in comments area</t>
  </si>
  <si>
    <r>
      <t xml:space="preserve">  </t>
    </r>
    <r>
      <rPr>
        <sz val="15"/>
        <rFont val="Papyrus"/>
        <family val="4"/>
      </rPr>
      <t>respective tabs.</t>
    </r>
  </si>
  <si>
    <r>
      <t xml:space="preserve">à </t>
    </r>
    <r>
      <rPr>
        <sz val="15"/>
        <rFont val="Papyrus"/>
        <family val="4"/>
      </rPr>
      <t xml:space="preserve">MGA  Z-56 GDA -94 (X) &amp; (Y) refers to the standard Northing &amp; Easting coordinate </t>
    </r>
  </si>
  <si>
    <r>
      <t xml:space="preserve">           system used within Ballina Shire.          </t>
    </r>
    <r>
      <rPr>
        <sz val="15"/>
        <color rgb="FFC00000"/>
        <rFont val="Papyrus"/>
        <family val="4"/>
      </rPr>
      <t xml:space="preserve"> </t>
    </r>
    <r>
      <rPr>
        <sz val="15"/>
        <color theme="3" tint="-0.249977111117893"/>
        <rFont val="Papyrus"/>
        <family val="4"/>
      </rPr>
      <t>( Map Grid of Australia -Zone 56 -1994)</t>
    </r>
  </si>
  <si>
    <r>
      <t xml:space="preserve">      </t>
    </r>
    <r>
      <rPr>
        <sz val="15"/>
        <rFont val="Papyrus"/>
        <family val="4"/>
      </rPr>
      <t>-List new node details on the left hand side of the respective tab as required.</t>
    </r>
  </si>
  <si>
    <r>
      <t xml:space="preserve">      </t>
    </r>
    <r>
      <rPr>
        <sz val="15"/>
        <rFont val="Papyrus"/>
        <family val="4"/>
      </rPr>
      <t>-List new Pipe details on the right hand side of the black divider, referencing the node</t>
    </r>
  </si>
  <si>
    <r>
      <t xml:space="preserve">      </t>
    </r>
    <r>
      <rPr>
        <sz val="15"/>
        <rFont val="Papyrus"/>
        <family val="4"/>
      </rPr>
      <t>numbers only in order to define each pipe section.</t>
    </r>
  </si>
  <si>
    <r>
      <t xml:space="preserve">à </t>
    </r>
    <r>
      <rPr>
        <sz val="15"/>
        <rFont val="Papyrus"/>
        <family val="4"/>
      </rPr>
      <t>'Culverts' in the Stormwater section is to include both Urban &amp; Rural locations</t>
    </r>
  </si>
  <si>
    <r>
      <t xml:space="preserve">à </t>
    </r>
    <r>
      <rPr>
        <sz val="15"/>
        <rFont val="Papyrus"/>
        <family val="4"/>
      </rPr>
      <t>'Roundabouts' do not include the associated Road Pavement. These are entered separately</t>
    </r>
  </si>
  <si>
    <r>
      <t xml:space="preserve">à </t>
    </r>
    <r>
      <rPr>
        <sz val="15"/>
        <rFont val="Papyrus"/>
        <family val="4"/>
      </rPr>
      <t>Water, Sewer &amp; Stormwater reticulation nodes &amp; pipework are defined separately within their</t>
    </r>
  </si>
  <si>
    <t>TOTAL COST</t>
  </si>
  <si>
    <t>TOTALCOST</t>
  </si>
  <si>
    <t>NODE COST</t>
  </si>
  <si>
    <t>PIPE COST</t>
  </si>
  <si>
    <t>PATH COST</t>
  </si>
  <si>
    <t>K&amp;G COST</t>
  </si>
  <si>
    <t>SIGN COST</t>
  </si>
  <si>
    <r>
      <t xml:space="preserve">à </t>
    </r>
    <r>
      <rPr>
        <sz val="15"/>
        <rFont val="Papyrus"/>
        <family val="4"/>
      </rPr>
      <t>Unit Rates vary with selected 'Excavation Difficulty', degree of 'Site Development' &amp; Depth</t>
    </r>
  </si>
  <si>
    <t>Sub-Soil</t>
  </si>
  <si>
    <t>LENGTH of STRUCTURE (m)</t>
  </si>
  <si>
    <t>Sub-Soil MAT</t>
  </si>
  <si>
    <t>PVC</t>
  </si>
  <si>
    <t>SUB-SOIL DRAINAGE</t>
  </si>
  <si>
    <t>Polyethylene</t>
  </si>
  <si>
    <t>SUB-SOIL DRAINAGE -Pavement Protection</t>
  </si>
  <si>
    <t>NODE ID (if applicable)</t>
  </si>
  <si>
    <t>Open Channel (Concrete or grass)</t>
  </si>
  <si>
    <t>Inlet Pit (IAD) ≥ 300 mm</t>
  </si>
  <si>
    <t>Inlet Pit (IAD) &lt; 300 mm</t>
  </si>
  <si>
    <t>Valve -Stop</t>
  </si>
  <si>
    <t>Valve -Scour</t>
  </si>
  <si>
    <t>Valve -Air Release</t>
  </si>
  <si>
    <t>Valve -Non Return</t>
  </si>
  <si>
    <t>Valve -Reflux</t>
  </si>
  <si>
    <t>Valve -Control</t>
  </si>
  <si>
    <t>Valve -Gate</t>
  </si>
  <si>
    <t>Valve -Air</t>
  </si>
  <si>
    <t>Valve -Other</t>
  </si>
  <si>
    <t>Cumbalum</t>
  </si>
  <si>
    <t>Manhole Pit</t>
  </si>
  <si>
    <t>Sign No.</t>
  </si>
  <si>
    <t>Description</t>
  </si>
  <si>
    <t>Sign Group</t>
  </si>
  <si>
    <t>R1</t>
  </si>
  <si>
    <t>Movement series</t>
  </si>
  <si>
    <t>SIZE</t>
  </si>
  <si>
    <t>DIMENSIONS (mm)</t>
  </si>
  <si>
    <t>R2</t>
  </si>
  <si>
    <t>Direction series</t>
  </si>
  <si>
    <t>A</t>
  </si>
  <si>
    <t>600x600</t>
  </si>
  <si>
    <t>R3</t>
  </si>
  <si>
    <t>Pedestrian series</t>
  </si>
  <si>
    <t>B</t>
  </si>
  <si>
    <t>750x750</t>
  </si>
  <si>
    <t>R4</t>
  </si>
  <si>
    <t>Speed series</t>
  </si>
  <si>
    <t>C</t>
  </si>
  <si>
    <t>900x900</t>
  </si>
  <si>
    <t>R5</t>
  </si>
  <si>
    <t>Parking series</t>
  </si>
  <si>
    <t>D</t>
  </si>
  <si>
    <t>1200x1200</t>
  </si>
  <si>
    <t>R6</t>
  </si>
  <si>
    <t>Miscellaneous series</t>
  </si>
  <si>
    <t>R7</t>
  </si>
  <si>
    <t>Exclusive-use land series</t>
  </si>
  <si>
    <t>R8</t>
  </si>
  <si>
    <t>Bicycle/pedestrian series</t>
  </si>
  <si>
    <t>D4-6</t>
  </si>
  <si>
    <t>Chevron Alignment Marker</t>
  </si>
  <si>
    <t>R9</t>
  </si>
  <si>
    <t>Supplementary plates for general use</t>
  </si>
  <si>
    <t>W1</t>
  </si>
  <si>
    <t>Alignment Signs</t>
  </si>
  <si>
    <t>W2</t>
  </si>
  <si>
    <t>Intersection and junction series</t>
  </si>
  <si>
    <t>W3</t>
  </si>
  <si>
    <t>Advance warning of traffic control device series</t>
  </si>
  <si>
    <t>W4</t>
  </si>
  <si>
    <t>Road width, low and narrow clearance series</t>
  </si>
  <si>
    <t>W5</t>
  </si>
  <si>
    <t>Road obstacle series</t>
  </si>
  <si>
    <t>W6</t>
  </si>
  <si>
    <t>Pedestrian, bicycle and school series</t>
  </si>
  <si>
    <t>W7</t>
  </si>
  <si>
    <t>Railway level crossing series</t>
  </si>
  <si>
    <t>W8</t>
  </si>
  <si>
    <t>Auxiliary series</t>
  </si>
  <si>
    <t>G1</t>
  </si>
  <si>
    <t>Advance direction series</t>
  </si>
  <si>
    <t>G2</t>
  </si>
  <si>
    <t>Intersection direction series</t>
  </si>
  <si>
    <t>G3</t>
  </si>
  <si>
    <t>Finger boards</t>
  </si>
  <si>
    <t>G4</t>
  </si>
  <si>
    <t>Reassurance direction series</t>
  </si>
  <si>
    <t>G5</t>
  </si>
  <si>
    <t>Street name series</t>
  </si>
  <si>
    <t>G6</t>
  </si>
  <si>
    <t>Geographical feature series</t>
  </si>
  <si>
    <t>G7</t>
  </si>
  <si>
    <t>Service series</t>
  </si>
  <si>
    <t>G8</t>
  </si>
  <si>
    <t>Route markers</t>
  </si>
  <si>
    <t>G9</t>
  </si>
  <si>
    <t>Traffic instruction series</t>
  </si>
  <si>
    <t>G10</t>
  </si>
  <si>
    <t>Kilometre plates</t>
  </si>
  <si>
    <t>G11</t>
  </si>
  <si>
    <t>Tourist series</t>
  </si>
  <si>
    <t>GE</t>
  </si>
  <si>
    <t>Freeway guide series</t>
  </si>
  <si>
    <t>G3-4</t>
  </si>
  <si>
    <t>Finger Board - Road Name Panel</t>
  </si>
  <si>
    <t>G5-10</t>
  </si>
  <si>
    <t>No Through Road</t>
  </si>
  <si>
    <t>G5-200</t>
  </si>
  <si>
    <t>Flood Depth Indicators</t>
  </si>
  <si>
    <t>G9-22-2</t>
  </si>
  <si>
    <t>Pedestrian (Symbolic)</t>
  </si>
  <si>
    <t>R1-1</t>
  </si>
  <si>
    <t>Stop</t>
  </si>
  <si>
    <t>R1-2</t>
  </si>
  <si>
    <t>Give Way</t>
  </si>
  <si>
    <t>R2-3</t>
  </si>
  <si>
    <t>Keep Left / Keep Right</t>
  </si>
  <si>
    <t>R2-4</t>
  </si>
  <si>
    <t>No Entry</t>
  </si>
  <si>
    <t>R3-3</t>
  </si>
  <si>
    <t>Children Crossing (Flag)</t>
  </si>
  <si>
    <t>R4-1</t>
  </si>
  <si>
    <t>Speed Limit (Symbolic)</t>
  </si>
  <si>
    <t>R4-12</t>
  </si>
  <si>
    <t>End Speed Limit (Symbolic)</t>
  </si>
  <si>
    <t>R4-230</t>
  </si>
  <si>
    <t>R4-231</t>
  </si>
  <si>
    <t>End School Zone</t>
  </si>
  <si>
    <t>R5-1</t>
  </si>
  <si>
    <t>R5-1-2</t>
  </si>
  <si>
    <t>Parking Space (Disability User Limitation)</t>
  </si>
  <si>
    <t>R5-40</t>
  </si>
  <si>
    <t>R5-400</t>
  </si>
  <si>
    <t>No Stopping</t>
  </si>
  <si>
    <t>R8-1</t>
  </si>
  <si>
    <t>Bicycle Path</t>
  </si>
  <si>
    <t>R8-2</t>
  </si>
  <si>
    <t>Shared Path</t>
  </si>
  <si>
    <t>Prepare To Stop</t>
  </si>
  <si>
    <t>W1-1</t>
  </si>
  <si>
    <t>Turn Left/Right (Symbolic)</t>
  </si>
  <si>
    <t>W2-7</t>
  </si>
  <si>
    <t>Roundabout (Symbolic)</t>
  </si>
  <si>
    <t>W3-1</t>
  </si>
  <si>
    <t>Stop Sign Ahead (Symbolic)</t>
  </si>
  <si>
    <t>W3-2</t>
  </si>
  <si>
    <t>Give Way Sign Ahead (Symbolic)</t>
  </si>
  <si>
    <t>W3-4</t>
  </si>
  <si>
    <t>Speed Hump Ahead (Symbolic)</t>
  </si>
  <si>
    <t>W5-10</t>
  </si>
  <si>
    <t>Speed Hump (Symbolic)</t>
  </si>
  <si>
    <t>W6-1</t>
  </si>
  <si>
    <t>W6-2</t>
  </si>
  <si>
    <t>Pedestrian Crossing Ahead (Symbolic)</t>
  </si>
  <si>
    <t>School Zone</t>
  </si>
  <si>
    <t>Refuge Island</t>
  </si>
  <si>
    <t>W8-221</t>
  </si>
  <si>
    <t>Children Crossing</t>
  </si>
  <si>
    <t>W8-243</t>
  </si>
  <si>
    <t>Watch For Bicycles (Symbolic)</t>
  </si>
  <si>
    <t>W8-25</t>
  </si>
  <si>
    <t>W8-27</t>
  </si>
  <si>
    <t>ADVISORY</t>
  </si>
  <si>
    <t>INFORMATION</t>
  </si>
  <si>
    <t>REGULATORY</t>
  </si>
  <si>
    <t>BSC-A</t>
  </si>
  <si>
    <t>BSC-R</t>
  </si>
  <si>
    <t>BSC-I</t>
  </si>
  <si>
    <t>Sign Description</t>
  </si>
  <si>
    <t>Sign Code</t>
  </si>
  <si>
    <t>Sign - Size A     (&lt; 600 mm)</t>
  </si>
  <si>
    <t>Sign - Size D     (&gt; 1200 mm)</t>
  </si>
  <si>
    <t>Sign - Size B     (~ 750 mm)</t>
  </si>
  <si>
    <t>Sign - Size C     (~ 900 mm)</t>
  </si>
  <si>
    <t>Pedestrian (Symbol) Crossing</t>
  </si>
  <si>
    <t>Roundabout Ahead</t>
  </si>
  <si>
    <t>W2-213</t>
  </si>
  <si>
    <t>WATER ASSETS (potable + non potable)</t>
  </si>
  <si>
    <t xml:space="preserve">ALL Nodes are to be recorded as separate items (with coordinate) including end of line or capped nodes. These nodes define the upstream &amp; downstream ends of the pipe segments. Junction Points are defined as points where 2 pipelines connect such as branch lines or property connections. </t>
  </si>
  <si>
    <t>STREET ADDRESS                                                               (or best location description)</t>
  </si>
  <si>
    <t>Parking (duration)</t>
  </si>
  <si>
    <t>No Parking</t>
  </si>
  <si>
    <t>Directional Fitting</t>
  </si>
  <si>
    <t>LAND TYPE</t>
  </si>
  <si>
    <t>Park</t>
  </si>
  <si>
    <t>Reserve</t>
  </si>
  <si>
    <t>Sporting Field</t>
  </si>
  <si>
    <t>LAND USE</t>
  </si>
  <si>
    <t>Shed</t>
  </si>
  <si>
    <t>Land</t>
  </si>
  <si>
    <t>Land not previously owned / managed by Council</t>
  </si>
  <si>
    <t>corey.ryan@ballina.nsw.gov.au</t>
  </si>
  <si>
    <t>Community Land (CC)</t>
  </si>
  <si>
    <t>Operational Land (CO)</t>
  </si>
  <si>
    <t>OTHER</t>
  </si>
  <si>
    <t>Crown Land -devolved TO Council (CrD)</t>
  </si>
  <si>
    <t>Crown Land -leased BY Council (CrL)</t>
  </si>
  <si>
    <t>Crown Land -managed BY Council (CrM)</t>
  </si>
  <si>
    <t>Private / Other Government Agency</t>
  </si>
  <si>
    <t>ALL Nodes are to be recorded as separate items (with coordinate) including, manholes, inspection pits and end of line or capped nodes. These nodes define the upstream &amp; downstream ends of the pipe segments</t>
  </si>
  <si>
    <t>ROADS</t>
  </si>
  <si>
    <t>PATHWAYS</t>
  </si>
  <si>
    <t>KERB &amp; GUTTER</t>
  </si>
  <si>
    <t>ROUNDABOUT &amp; TRAFFIC</t>
  </si>
  <si>
    <t>GUARDRAIL &amp; BARRIERS</t>
  </si>
  <si>
    <t>STORMWATER PIPES &amp; PITS</t>
  </si>
  <si>
    <t>POLLUTION &amp; FLOOD</t>
  </si>
  <si>
    <t>WATER PIPES &amp; NODES</t>
  </si>
  <si>
    <t>SEWER PIPES &amp; NODES</t>
  </si>
  <si>
    <t>UNDEFINED ASSETS</t>
  </si>
  <si>
    <t>version 5.4    (February 2025)</t>
  </si>
  <si>
    <r>
      <t xml:space="preserve">NEW DEVELOPMENT ASSETS                                                                                             </t>
    </r>
    <r>
      <rPr>
        <sz val="11"/>
        <color indexed="43"/>
        <rFont val="Arial"/>
        <family val="2"/>
      </rPr>
      <t>© 2014   BSC Civil Services</t>
    </r>
  </si>
  <si>
    <r>
      <t xml:space="preserve">à </t>
    </r>
    <r>
      <rPr>
        <sz val="15"/>
        <rFont val="Papyrus"/>
        <family val="4"/>
      </rPr>
      <t>Group &amp; Grand totals appear below each Asset Group &amp; on bottom of the Main Menu</t>
    </r>
  </si>
  <si>
    <t>INSTRUCTIONS</t>
  </si>
  <si>
    <r>
      <t xml:space="preserve">NEW DEVELOPMENT ASSETS                                                                          </t>
    </r>
    <r>
      <rPr>
        <sz val="11"/>
        <color indexed="43"/>
        <rFont val="Arial"/>
        <family val="2"/>
      </rPr>
      <t>© 2014   BSC Civil Services</t>
    </r>
  </si>
  <si>
    <r>
      <t xml:space="preserve">NEW DEVELOPMENT ASSETS                                                                         </t>
    </r>
    <r>
      <rPr>
        <sz val="11"/>
        <color indexed="43"/>
        <rFont val="Arial"/>
        <family val="2"/>
      </rPr>
      <t>© 2014   BSC Civil Services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</si>
</sst>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quot;$&quot;* #,##0.00_-;_-&quot;$&quot;* &quot;-&quot;??_-;_-@_-"/>
    <numFmt numFmtId="164" formatCode="[$$-C09]#,##0"/>
    <numFmt numFmtId="165" formatCode="[$$-C09]#,##0.00"/>
    <numFmt numFmtId="166" formatCode="_(&quot;$&quot;* #,##0_);_(&quot;$&quot;* \(#,##0\);_(&quot;$&quot;* &quot;-&quot;??_);_(@_)"/>
    <numFmt numFmtId="167" formatCode="0.0"/>
    <numFmt numFmtId="168" formatCode="[$-C09]dd\-mmmm\-yyyy;@"/>
    <numFmt numFmtId="169" formatCode="#,##0.000"/>
    <numFmt numFmtId="170" formatCode="0.000"/>
    <numFmt numFmtId="171" formatCode="#,##0.0"/>
    <numFmt numFmtId="172" formatCode="0000"/>
    <numFmt numFmtId="173" formatCode="_-&quot;$&quot;* #,##0_-;\-&quot;$&quot;* #,##0_-;_-&quot;$&quot;* &quot;-&quot;??_-;_-@_-"/>
  </numFmts>
  <fonts count="63" x14ac:knownFonts="1">
    <font>
      <sz val="11"/>
      <color theme="1"/>
      <name val="Calibri"/>
      <family val="2"/>
      <scheme val="minor"/>
    </font>
    <font>
      <sz val="11"/>
      <color theme="1"/>
      <name val="Calibri"/>
      <family val="2"/>
      <scheme val="minor"/>
    </font>
    <font>
      <sz val="11"/>
      <name val="Arial"/>
      <family val="2"/>
    </font>
    <font>
      <sz val="10"/>
      <name val="Arial"/>
      <family val="2"/>
    </font>
    <font>
      <sz val="11"/>
      <color rgb="FFFF0000"/>
      <name val="Arial"/>
      <family val="2"/>
    </font>
    <font>
      <sz val="11"/>
      <color indexed="10"/>
      <name val="Arial"/>
      <family val="2"/>
    </font>
    <font>
      <sz val="10"/>
      <color indexed="23"/>
      <name val="Arial"/>
      <family val="2"/>
    </font>
    <font>
      <sz val="10"/>
      <color rgb="FFFF0000"/>
      <name val="Arial"/>
      <family val="2"/>
    </font>
    <font>
      <sz val="10"/>
      <color rgb="FF0070C0"/>
      <name val="Arial"/>
      <family val="2"/>
    </font>
    <font>
      <sz val="11"/>
      <color indexed="8"/>
      <name val="Arial"/>
      <family val="2"/>
    </font>
    <font>
      <sz val="11"/>
      <color indexed="12"/>
      <name val="Arial"/>
      <family val="2"/>
    </font>
    <font>
      <sz val="11"/>
      <color indexed="56"/>
      <name val="Arial"/>
      <family val="2"/>
    </font>
    <font>
      <b/>
      <sz val="10"/>
      <name val="Arial"/>
      <family val="2"/>
    </font>
    <font>
      <sz val="10"/>
      <color indexed="12"/>
      <name val="Arial"/>
      <family val="2"/>
    </font>
    <font>
      <sz val="10"/>
      <color indexed="61"/>
      <name val="Arial"/>
      <family val="2"/>
    </font>
    <font>
      <sz val="10"/>
      <name val="MS Sans Serif"/>
      <family val="2"/>
    </font>
    <font>
      <b/>
      <sz val="10"/>
      <color indexed="12"/>
      <name val="Arial"/>
      <family val="2"/>
    </font>
    <font>
      <sz val="9"/>
      <name val="Arial"/>
      <family val="2"/>
    </font>
    <font>
      <b/>
      <sz val="10"/>
      <name val="MS Sans Serif"/>
      <family val="2"/>
    </font>
    <font>
      <b/>
      <sz val="10"/>
      <color indexed="8"/>
      <name val="Arial"/>
      <family val="2"/>
    </font>
    <font>
      <b/>
      <sz val="8"/>
      <color indexed="81"/>
      <name val="Tahoma"/>
      <family val="2"/>
    </font>
    <font>
      <sz val="8"/>
      <color indexed="81"/>
      <name val="Tahoma"/>
      <family val="2"/>
    </font>
    <font>
      <sz val="36"/>
      <color theme="3" tint="0.39997558519241921"/>
      <name val="Arial"/>
      <family val="2"/>
    </font>
    <font>
      <sz val="36"/>
      <name val="Arial"/>
      <family val="2"/>
    </font>
    <font>
      <sz val="10"/>
      <color indexed="10"/>
      <name val="Arial"/>
      <family val="2"/>
    </font>
    <font>
      <b/>
      <sz val="18"/>
      <name val="Arial"/>
      <family val="2"/>
    </font>
    <font>
      <b/>
      <sz val="10"/>
      <color indexed="20"/>
      <name val="Arial"/>
      <family val="2"/>
    </font>
    <font>
      <b/>
      <sz val="10"/>
      <color indexed="57"/>
      <name val="Arial"/>
      <family val="2"/>
    </font>
    <font>
      <sz val="10"/>
      <color indexed="20"/>
      <name val="Arial"/>
      <family val="2"/>
    </font>
    <font>
      <sz val="10"/>
      <color indexed="57"/>
      <name val="Arial"/>
      <family val="2"/>
    </font>
    <font>
      <b/>
      <sz val="28"/>
      <color indexed="9"/>
      <name val="Arial"/>
      <family val="2"/>
    </font>
    <font>
      <b/>
      <sz val="18"/>
      <color indexed="43"/>
      <name val="Arial"/>
      <family val="2"/>
    </font>
    <font>
      <sz val="11"/>
      <color indexed="43"/>
      <name val="Arial"/>
      <family val="2"/>
    </font>
    <font>
      <sz val="16"/>
      <color indexed="9"/>
      <name val="Arial"/>
      <family val="2"/>
    </font>
    <font>
      <sz val="16"/>
      <color indexed="13"/>
      <name val="Arial"/>
      <family val="2"/>
    </font>
    <font>
      <sz val="10"/>
      <color indexed="13"/>
      <name val="Arial"/>
      <family val="2"/>
    </font>
    <font>
      <sz val="48"/>
      <name val="Chiller"/>
      <family val="5"/>
    </font>
    <font>
      <sz val="12"/>
      <name val="Comic Sans MS"/>
      <family val="4"/>
    </font>
    <font>
      <b/>
      <sz val="12"/>
      <name val="Comic Sans MS"/>
      <family val="4"/>
    </font>
    <font>
      <sz val="15"/>
      <name val="Comic Sans MS"/>
      <family val="4"/>
    </font>
    <font>
      <sz val="14"/>
      <name val="Arial"/>
      <family val="2"/>
    </font>
    <font>
      <sz val="15"/>
      <name val="Wingdings"/>
      <charset val="2"/>
    </font>
    <font>
      <sz val="15"/>
      <name val="Papyrus"/>
      <family val="4"/>
    </font>
    <font>
      <u/>
      <sz val="9"/>
      <color indexed="12"/>
      <name val="Arial"/>
      <family val="2"/>
    </font>
    <font>
      <u/>
      <sz val="15"/>
      <color indexed="12"/>
      <name val="Papyrus"/>
      <family val="4"/>
    </font>
    <font>
      <sz val="12"/>
      <name val="Arial"/>
      <family val="2"/>
    </font>
    <font>
      <sz val="36"/>
      <name val="Chiller"/>
      <family val="5"/>
    </font>
    <font>
      <sz val="18"/>
      <name val="Papyrus"/>
      <family val="4"/>
    </font>
    <font>
      <b/>
      <sz val="14"/>
      <color indexed="30"/>
      <name val="Arial"/>
      <family val="2"/>
    </font>
    <font>
      <sz val="12"/>
      <color theme="1" tint="0.34998626667073579"/>
      <name val="Comic Sans MS"/>
      <family val="4"/>
    </font>
    <font>
      <sz val="12"/>
      <color theme="1" tint="0.34998626667073579"/>
      <name val="Arial"/>
      <family val="2"/>
    </font>
    <font>
      <sz val="36"/>
      <color theme="3" tint="0.39997558519241921"/>
      <name val="Calibri"/>
      <family val="2"/>
      <scheme val="minor"/>
    </font>
    <font>
      <sz val="15"/>
      <color rgb="FFC00000"/>
      <name val="Papyrus"/>
      <family val="4"/>
    </font>
    <font>
      <sz val="15"/>
      <color theme="3" tint="-0.249977111117893"/>
      <name val="Papyrus"/>
      <family val="4"/>
    </font>
    <font>
      <sz val="11"/>
      <name val="Calibri"/>
      <family val="2"/>
    </font>
    <font>
      <sz val="10"/>
      <color rgb="FF333333"/>
      <name val="Arial"/>
      <family val="2"/>
    </font>
    <font>
      <sz val="10"/>
      <color theme="1"/>
      <name val="Calibri"/>
      <family val="2"/>
      <scheme val="minor"/>
    </font>
    <font>
      <u/>
      <sz val="10"/>
      <color theme="10"/>
      <name val="Calibri"/>
      <family val="2"/>
    </font>
    <font>
      <b/>
      <sz val="10"/>
      <color rgb="FFFFFFFF"/>
      <name val="Arial"/>
      <family val="2"/>
    </font>
    <font>
      <sz val="10"/>
      <color rgb="FF666666"/>
      <name val="Arial"/>
      <family val="2"/>
    </font>
    <font>
      <sz val="10"/>
      <color rgb="FFC00000"/>
      <name val="Arial"/>
      <family val="2"/>
    </font>
    <font>
      <sz val="10"/>
      <color theme="0"/>
      <name val="Arial"/>
      <family val="2"/>
    </font>
    <font>
      <b/>
      <sz val="18"/>
      <name val="Papyrus"/>
      <family val="4"/>
    </font>
  </fonts>
  <fills count="39">
    <fill>
      <patternFill patternType="none"/>
    </fill>
    <fill>
      <patternFill patternType="gray125"/>
    </fill>
    <fill>
      <patternFill patternType="solid">
        <fgColor indexed="27"/>
        <bgColor indexed="64"/>
      </patternFill>
    </fill>
    <fill>
      <patternFill patternType="solid">
        <fgColor indexed="8"/>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rgb="FF66FF99"/>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CCFFCC"/>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indexed="44"/>
        <bgColor indexed="64"/>
      </patternFill>
    </fill>
    <fill>
      <patternFill patternType="solid">
        <fgColor indexed="43"/>
        <bgColor indexed="64"/>
      </patternFill>
    </fill>
    <fill>
      <patternFill patternType="solid">
        <fgColor indexed="42"/>
        <bgColor indexed="64"/>
      </patternFill>
    </fill>
    <fill>
      <patternFill patternType="solid">
        <fgColor indexed="41"/>
        <bgColor indexed="64"/>
      </patternFill>
    </fill>
    <fill>
      <patternFill patternType="solid">
        <fgColor theme="8" tint="0.59999389629810485"/>
        <bgColor indexed="64"/>
      </patternFill>
    </fill>
    <fill>
      <patternFill patternType="solid">
        <fgColor theme="1"/>
        <bgColor indexed="64"/>
      </patternFill>
    </fill>
    <fill>
      <patternFill patternType="solid">
        <fgColor theme="0"/>
        <bgColor indexed="64"/>
      </patternFill>
    </fill>
    <fill>
      <patternFill patternType="solid">
        <fgColor indexed="9"/>
        <bgColor indexed="64"/>
      </patternFill>
    </fill>
    <fill>
      <patternFill patternType="solid">
        <fgColor indexed="23"/>
        <bgColor indexed="64"/>
      </patternFill>
    </fill>
    <fill>
      <patternFill patternType="solid">
        <fgColor indexed="18"/>
        <bgColor indexed="64"/>
      </patternFill>
    </fill>
    <fill>
      <patternFill patternType="solid">
        <fgColor theme="0" tint="-0.14999847407452621"/>
        <bgColor indexed="64"/>
      </patternFill>
    </fill>
    <fill>
      <patternFill patternType="solid">
        <fgColor rgb="FFFFC000"/>
        <bgColor indexed="64"/>
      </patternFill>
    </fill>
    <fill>
      <patternFill patternType="solid">
        <fgColor rgb="FF009900"/>
        <bgColor indexed="64"/>
      </patternFill>
    </fill>
    <fill>
      <patternFill patternType="solid">
        <fgColor rgb="FF800080"/>
        <bgColor indexed="64"/>
      </patternFill>
    </fill>
    <fill>
      <patternFill patternType="solid">
        <fgColor rgb="FFFF9900"/>
        <bgColor indexed="64"/>
      </patternFill>
    </fill>
    <fill>
      <patternFill patternType="solid">
        <fgColor theme="5" tint="0.79998168889431442"/>
        <bgColor indexed="64"/>
      </patternFill>
    </fill>
    <fill>
      <patternFill patternType="solid">
        <fgColor rgb="FF00B050"/>
        <bgColor indexed="64"/>
      </patternFill>
    </fill>
    <fill>
      <patternFill patternType="solid">
        <fgColor rgb="FF0070C0"/>
        <bgColor indexed="64"/>
      </patternFill>
    </fill>
    <fill>
      <patternFill patternType="solid">
        <fgColor rgb="FFC00000"/>
        <bgColor indexed="64"/>
      </patternFill>
    </fill>
    <fill>
      <patternFill patternType="solid">
        <fgColor theme="9" tint="-0.499984740745262"/>
        <bgColor indexed="64"/>
      </patternFill>
    </fill>
    <fill>
      <patternFill patternType="solid">
        <fgColor rgb="FF7030A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CCCCCC"/>
      </left>
      <right style="medium">
        <color rgb="FFCCCCCC"/>
      </right>
      <top style="medium">
        <color rgb="FFCCCCCC"/>
      </top>
      <bottom style="medium">
        <color rgb="FFCCCCCC"/>
      </bottom>
      <diagonal/>
    </border>
  </borders>
  <cellStyleXfs count="3">
    <xf numFmtId="0" fontId="0" fillId="0" borderId="0"/>
    <xf numFmtId="44" fontId="1" fillId="0" borderId="0" applyFont="0" applyFill="0" applyBorder="0" applyAlignment="0" applyProtection="0"/>
    <xf numFmtId="0" fontId="43" fillId="0" borderId="0" applyNumberFormat="0" applyFill="0" applyBorder="0" applyAlignment="0" applyProtection="0">
      <alignment vertical="top"/>
      <protection locked="0"/>
    </xf>
  </cellStyleXfs>
  <cellXfs count="484">
    <xf numFmtId="0" fontId="0" fillId="0" borderId="0" xfId="0"/>
    <xf numFmtId="0" fontId="2" fillId="2" borderId="1" xfId="0" applyFont="1" applyFill="1" applyBorder="1" applyAlignment="1">
      <alignment horizontal="left" indent="1"/>
    </xf>
    <xf numFmtId="0" fontId="2" fillId="2" borderId="2" xfId="0" applyFont="1" applyFill="1" applyBorder="1" applyAlignment="1">
      <alignment horizontal="left" indent="1"/>
    </xf>
    <xf numFmtId="0" fontId="2" fillId="3" borderId="2" xfId="0" applyFont="1" applyFill="1" applyBorder="1" applyAlignment="1">
      <alignment horizontal="left" indent="1"/>
    </xf>
    <xf numFmtId="0" fontId="2" fillId="4" borderId="0" xfId="0" applyFont="1" applyFill="1" applyAlignment="1">
      <alignment horizontal="left" indent="1"/>
    </xf>
    <xf numFmtId="164" fontId="2" fillId="4" borderId="0" xfId="0" applyNumberFormat="1" applyFont="1" applyFill="1" applyAlignment="1">
      <alignment horizontal="left" indent="1"/>
    </xf>
    <xf numFmtId="0" fontId="2" fillId="5" borderId="0" xfId="0" applyFont="1" applyFill="1" applyAlignment="1">
      <alignment horizontal="left" indent="1"/>
    </xf>
    <xf numFmtId="0" fontId="2" fillId="5" borderId="2" xfId="0" applyFont="1" applyFill="1" applyBorder="1" applyAlignment="1">
      <alignment horizontal="left" indent="1"/>
    </xf>
    <xf numFmtId="0" fontId="2" fillId="5" borderId="1" xfId="0" applyFont="1" applyFill="1" applyBorder="1" applyAlignment="1">
      <alignment horizontal="left" indent="1"/>
    </xf>
    <xf numFmtId="0" fontId="2" fillId="6" borderId="0" xfId="0" applyFont="1" applyFill="1" applyBorder="1" applyAlignment="1">
      <alignment horizontal="center"/>
    </xf>
    <xf numFmtId="0" fontId="2" fillId="6" borderId="0" xfId="0" applyFont="1" applyFill="1" applyBorder="1" applyAlignment="1">
      <alignment horizontal="left" indent="1"/>
    </xf>
    <xf numFmtId="0" fontId="2" fillId="6" borderId="0" xfId="0" applyFont="1" applyFill="1" applyAlignment="1">
      <alignment horizontal="left" indent="1"/>
    </xf>
    <xf numFmtId="0" fontId="2" fillId="7" borderId="0" xfId="0" applyFont="1" applyFill="1" applyAlignment="1">
      <alignment horizontal="left" indent="1"/>
    </xf>
    <xf numFmtId="1" fontId="2" fillId="8" borderId="0" xfId="0" applyNumberFormat="1" applyFont="1" applyFill="1" applyBorder="1" applyAlignment="1">
      <alignment horizontal="left" indent="1"/>
    </xf>
    <xf numFmtId="0" fontId="2" fillId="6" borderId="2" xfId="0" applyFont="1" applyFill="1" applyBorder="1" applyAlignment="1">
      <alignment horizontal="left" indent="1"/>
    </xf>
    <xf numFmtId="0" fontId="2" fillId="9" borderId="0" xfId="0" applyFont="1" applyFill="1" applyAlignment="1">
      <alignment horizontal="left" indent="1"/>
    </xf>
    <xf numFmtId="0" fontId="3" fillId="9" borderId="3" xfId="0" applyFont="1" applyFill="1" applyBorder="1" applyAlignment="1">
      <alignment horizontal="left" wrapText="1" indent="1"/>
    </xf>
    <xf numFmtId="0" fontId="2" fillId="9" borderId="4" xfId="0" applyFont="1" applyFill="1" applyBorder="1" applyAlignment="1">
      <alignment horizontal="left" indent="1"/>
    </xf>
    <xf numFmtId="0" fontId="2" fillId="9" borderId="5" xfId="0" applyFont="1" applyFill="1" applyBorder="1" applyAlignment="1">
      <alignment horizontal="left" indent="1"/>
    </xf>
    <xf numFmtId="1" fontId="2" fillId="9" borderId="2" xfId="0" applyNumberFormat="1" applyFont="1" applyFill="1" applyBorder="1" applyAlignment="1">
      <alignment horizontal="left" indent="1"/>
    </xf>
    <xf numFmtId="1" fontId="2" fillId="9" borderId="0" xfId="0" applyNumberFormat="1" applyFont="1" applyFill="1" applyBorder="1" applyAlignment="1">
      <alignment horizontal="left" indent="1"/>
    </xf>
    <xf numFmtId="1" fontId="2" fillId="10" borderId="2" xfId="0" applyNumberFormat="1" applyFont="1" applyFill="1" applyBorder="1" applyAlignment="1">
      <alignment horizontal="left" indent="1"/>
    </xf>
    <xf numFmtId="1" fontId="2" fillId="7" borderId="2" xfId="0" applyNumberFormat="1" applyFont="1" applyFill="1" applyBorder="1" applyAlignment="1">
      <alignment horizontal="left" indent="1"/>
    </xf>
    <xf numFmtId="0" fontId="2" fillId="0" borderId="0" xfId="0" applyFont="1" applyAlignment="1">
      <alignment horizontal="left" indent="1"/>
    </xf>
    <xf numFmtId="0" fontId="2" fillId="11" borderId="0" xfId="0" applyFont="1" applyFill="1" applyAlignment="1">
      <alignment horizontal="left" indent="1"/>
    </xf>
    <xf numFmtId="0" fontId="2" fillId="12" borderId="0" xfId="0" applyFont="1" applyFill="1" applyAlignment="1">
      <alignment horizontal="left" indent="1"/>
    </xf>
    <xf numFmtId="164" fontId="2" fillId="12" borderId="0" xfId="0" applyNumberFormat="1" applyFont="1" applyFill="1" applyAlignment="1">
      <alignment horizontal="left" indent="1"/>
    </xf>
    <xf numFmtId="0" fontId="2" fillId="13" borderId="0" xfId="0" applyFont="1" applyFill="1" applyAlignment="1">
      <alignment horizontal="left" indent="1"/>
    </xf>
    <xf numFmtId="164" fontId="2" fillId="13" borderId="0" xfId="0" applyNumberFormat="1" applyFont="1" applyFill="1" applyAlignment="1">
      <alignment horizontal="left" indent="1"/>
    </xf>
    <xf numFmtId="0" fontId="2" fillId="13" borderId="0" xfId="0" applyFont="1" applyFill="1" applyBorder="1" applyAlignment="1">
      <alignment horizontal="left" indent="1"/>
    </xf>
    <xf numFmtId="165" fontId="2" fillId="13" borderId="0" xfId="0" applyNumberFormat="1" applyFont="1" applyFill="1" applyAlignment="1">
      <alignment horizontal="left" indent="1"/>
    </xf>
    <xf numFmtId="1" fontId="2" fillId="14" borderId="0" xfId="0" applyNumberFormat="1" applyFont="1" applyFill="1" applyAlignment="1">
      <alignment horizontal="left" indent="1"/>
    </xf>
    <xf numFmtId="164" fontId="2" fillId="14" borderId="0" xfId="0" applyNumberFormat="1" applyFont="1" applyFill="1" applyAlignment="1">
      <alignment horizontal="left" indent="1"/>
    </xf>
    <xf numFmtId="1" fontId="2" fillId="14" borderId="0" xfId="0" applyNumberFormat="1" applyFont="1" applyFill="1" applyAlignment="1">
      <alignment horizontal="center"/>
    </xf>
    <xf numFmtId="0" fontId="2" fillId="14" borderId="0" xfId="0" applyFont="1" applyFill="1" applyAlignment="1">
      <alignment horizontal="left" indent="1"/>
    </xf>
    <xf numFmtId="164" fontId="4" fillId="14" borderId="0" xfId="0" applyNumberFormat="1" applyFont="1" applyFill="1" applyAlignment="1">
      <alignment horizontal="left" indent="1"/>
    </xf>
    <xf numFmtId="164" fontId="2" fillId="8" borderId="0" xfId="0" applyNumberFormat="1" applyFont="1" applyFill="1" applyAlignment="1">
      <alignment horizontal="left" indent="1"/>
    </xf>
    <xf numFmtId="164" fontId="5" fillId="14" borderId="0" xfId="0" applyNumberFormat="1" applyFont="1" applyFill="1" applyAlignment="1">
      <alignment horizontal="left" indent="1"/>
    </xf>
    <xf numFmtId="0" fontId="2" fillId="15" borderId="0" xfId="0" applyFont="1" applyFill="1" applyAlignment="1">
      <alignment horizontal="left" indent="1"/>
    </xf>
    <xf numFmtId="164" fontId="2" fillId="15" borderId="0" xfId="0" applyNumberFormat="1" applyFont="1" applyFill="1" applyAlignment="1">
      <alignment horizontal="left" indent="1"/>
    </xf>
    <xf numFmtId="0" fontId="3" fillId="0" borderId="6" xfId="0" applyNumberFormat="1" applyFont="1" applyBorder="1" applyAlignment="1">
      <alignment horizontal="left" indent="1"/>
    </xf>
    <xf numFmtId="166" fontId="6" fillId="0" borderId="0" xfId="1" applyNumberFormat="1" applyFont="1" applyFill="1" applyBorder="1" applyAlignment="1">
      <alignment horizontal="left" indent="1"/>
    </xf>
    <xf numFmtId="166" fontId="7" fillId="0" borderId="0" xfId="1" applyNumberFormat="1" applyFont="1" applyFill="1" applyBorder="1" applyAlignment="1">
      <alignment horizontal="left" indent="1"/>
    </xf>
    <xf numFmtId="166" fontId="6" fillId="0" borderId="7" xfId="1" applyNumberFormat="1" applyFont="1" applyFill="1" applyBorder="1" applyAlignment="1">
      <alignment horizontal="left" indent="1"/>
    </xf>
    <xf numFmtId="1" fontId="2" fillId="15" borderId="0" xfId="0" applyNumberFormat="1" applyFont="1" applyFill="1" applyAlignment="1">
      <alignment horizontal="left" indent="1"/>
    </xf>
    <xf numFmtId="1" fontId="2" fillId="8" borderId="0" xfId="0" applyNumberFormat="1" applyFont="1" applyFill="1" applyAlignment="1">
      <alignment horizontal="left" indent="1"/>
    </xf>
    <xf numFmtId="164" fontId="4" fillId="15" borderId="0" xfId="0" applyNumberFormat="1" applyFont="1" applyFill="1" applyAlignment="1">
      <alignment horizontal="left" indent="1"/>
    </xf>
    <xf numFmtId="1" fontId="2" fillId="16" borderId="0" xfId="0" applyNumberFormat="1" applyFont="1" applyFill="1" applyAlignment="1">
      <alignment horizontal="left" indent="1"/>
    </xf>
    <xf numFmtId="164" fontId="2" fillId="16" borderId="0" xfId="0" applyNumberFormat="1" applyFont="1" applyFill="1" applyAlignment="1">
      <alignment horizontal="left" indent="1"/>
    </xf>
    <xf numFmtId="0" fontId="2" fillId="16" borderId="0" xfId="0" applyFont="1" applyFill="1" applyAlignment="1">
      <alignment horizontal="left" indent="1"/>
    </xf>
    <xf numFmtId="164" fontId="2" fillId="0" borderId="0" xfId="0" applyNumberFormat="1" applyFont="1" applyFill="1" applyAlignment="1">
      <alignment horizontal="left" indent="1"/>
    </xf>
    <xf numFmtId="164" fontId="4" fillId="0" borderId="0" xfId="0" applyNumberFormat="1" applyFont="1" applyFill="1" applyAlignment="1">
      <alignment horizontal="left" indent="1"/>
    </xf>
    <xf numFmtId="0" fontId="4" fillId="17" borderId="0" xfId="0" applyFont="1" applyFill="1" applyAlignment="1">
      <alignment horizontal="left" indent="1"/>
    </xf>
    <xf numFmtId="164" fontId="2" fillId="0" borderId="0" xfId="0" applyNumberFormat="1" applyFont="1" applyAlignment="1">
      <alignment horizontal="left" indent="1"/>
    </xf>
    <xf numFmtId="1" fontId="2" fillId="0" borderId="0" xfId="0" applyNumberFormat="1" applyFont="1" applyAlignment="1">
      <alignment horizontal="left" indent="1"/>
    </xf>
    <xf numFmtId="167" fontId="2" fillId="14" borderId="0" xfId="0" applyNumberFormat="1" applyFont="1" applyFill="1" applyAlignment="1">
      <alignment horizontal="left" indent="1"/>
    </xf>
    <xf numFmtId="164" fontId="4" fillId="8" borderId="0" xfId="0" applyNumberFormat="1" applyFont="1" applyFill="1" applyAlignment="1">
      <alignment horizontal="left" indent="1"/>
    </xf>
    <xf numFmtId="166" fontId="8" fillId="0" borderId="0" xfId="1" applyNumberFormat="1" applyFont="1" applyFill="1" applyBorder="1" applyAlignment="1">
      <alignment horizontal="left" indent="1"/>
    </xf>
    <xf numFmtId="164" fontId="4" fillId="16" borderId="0" xfId="0" applyNumberFormat="1" applyFont="1" applyFill="1" applyAlignment="1">
      <alignment horizontal="left" indent="1"/>
    </xf>
    <xf numFmtId="0" fontId="9" fillId="0" borderId="0" xfId="0" applyFont="1" applyFill="1" applyBorder="1" applyAlignment="1">
      <alignment horizontal="left" wrapText="1" indent="1"/>
    </xf>
    <xf numFmtId="166" fontId="7" fillId="0" borderId="0" xfId="1" applyNumberFormat="1" applyFont="1" applyBorder="1" applyAlignment="1">
      <alignment horizontal="left" indent="1"/>
    </xf>
    <xf numFmtId="1" fontId="2" fillId="0" borderId="0" xfId="0" applyNumberFormat="1" applyFont="1" applyFill="1" applyBorder="1" applyAlignment="1">
      <alignment horizontal="center" wrapText="1"/>
    </xf>
    <xf numFmtId="0" fontId="2" fillId="0" borderId="0" xfId="0" applyFont="1" applyFill="1" applyAlignment="1">
      <alignment horizontal="left" indent="1"/>
    </xf>
    <xf numFmtId="0" fontId="10" fillId="0" borderId="0" xfId="0" applyFont="1" applyAlignment="1">
      <alignment horizontal="left" indent="1"/>
    </xf>
    <xf numFmtId="1" fontId="2" fillId="0" borderId="0" xfId="0" applyNumberFormat="1" applyFont="1" applyAlignment="1">
      <alignment horizontal="center"/>
    </xf>
    <xf numFmtId="166" fontId="8" fillId="0" borderId="0" xfId="1" applyNumberFormat="1" applyFont="1" applyBorder="1" applyAlignment="1">
      <alignment horizontal="left" indent="1"/>
    </xf>
    <xf numFmtId="0" fontId="2" fillId="17" borderId="0" xfId="0" applyFont="1" applyFill="1" applyAlignment="1">
      <alignment horizontal="left" indent="1"/>
    </xf>
    <xf numFmtId="164" fontId="4" fillId="17" borderId="0" xfId="0" applyNumberFormat="1" applyFont="1" applyFill="1" applyAlignment="1">
      <alignment horizontal="left" indent="1"/>
    </xf>
    <xf numFmtId="164" fontId="11" fillId="14" borderId="0" xfId="0" applyNumberFormat="1" applyFont="1" applyFill="1" applyAlignment="1">
      <alignment horizontal="left" indent="1"/>
    </xf>
    <xf numFmtId="0" fontId="2" fillId="0" borderId="0" xfId="0" applyFont="1" applyAlignment="1">
      <alignment horizontal="left" wrapText="1" indent="1"/>
    </xf>
    <xf numFmtId="0" fontId="4" fillId="16" borderId="0" xfId="0" applyFont="1" applyFill="1" applyAlignment="1">
      <alignment horizontal="left" indent="1"/>
    </xf>
    <xf numFmtId="0" fontId="3" fillId="0" borderId="8" xfId="0" applyNumberFormat="1" applyFont="1" applyBorder="1" applyAlignment="1">
      <alignment horizontal="left" indent="1"/>
    </xf>
    <xf numFmtId="166" fontId="6" fillId="0" borderId="9" xfId="1" applyNumberFormat="1" applyFont="1" applyFill="1" applyBorder="1" applyAlignment="1">
      <alignment horizontal="left" indent="1"/>
    </xf>
    <xf numFmtId="166" fontId="8" fillId="0" borderId="9" xfId="1" applyNumberFormat="1" applyFont="1" applyFill="1" applyBorder="1" applyAlignment="1">
      <alignment horizontal="left" indent="1"/>
    </xf>
    <xf numFmtId="166" fontId="7" fillId="0" borderId="9" xfId="1" applyNumberFormat="1" applyFont="1" applyFill="1" applyBorder="1" applyAlignment="1">
      <alignment horizontal="left" indent="1"/>
    </xf>
    <xf numFmtId="166" fontId="6" fillId="0" borderId="10" xfId="1" applyNumberFormat="1" applyFont="1" applyFill="1" applyBorder="1" applyAlignment="1">
      <alignment horizontal="left" indent="1"/>
    </xf>
    <xf numFmtId="0" fontId="3" fillId="18" borderId="0" xfId="0" applyFont="1" applyFill="1" applyAlignment="1" applyProtection="1">
      <alignment horizontal="left" wrapText="1" indent="1"/>
    </xf>
    <xf numFmtId="1" fontId="12" fillId="0" borderId="0" xfId="0" applyNumberFormat="1" applyFont="1" applyFill="1" applyBorder="1" applyAlignment="1" applyProtection="1">
      <alignment horizontal="left" wrapText="1" indent="1"/>
    </xf>
    <xf numFmtId="3" fontId="12" fillId="0" borderId="0" xfId="0" applyNumberFormat="1" applyFont="1" applyFill="1" applyBorder="1" applyAlignment="1" applyProtection="1">
      <alignment horizontal="left" wrapText="1" indent="1"/>
    </xf>
    <xf numFmtId="164" fontId="12" fillId="19" borderId="0" xfId="0" applyNumberFormat="1" applyFont="1" applyFill="1" applyBorder="1" applyAlignment="1" applyProtection="1">
      <alignment horizontal="left" wrapText="1" indent="1"/>
    </xf>
    <xf numFmtId="1" fontId="12" fillId="0" borderId="0" xfId="0" applyNumberFormat="1" applyFont="1" applyBorder="1" applyAlignment="1" applyProtection="1">
      <alignment horizontal="left" wrapText="1" indent="1"/>
    </xf>
    <xf numFmtId="0" fontId="3" fillId="0" borderId="0" xfId="0" applyFont="1" applyAlignment="1" applyProtection="1">
      <alignment horizontal="left" wrapText="1" indent="1"/>
    </xf>
    <xf numFmtId="0" fontId="3" fillId="0" borderId="0" xfId="0" applyFont="1" applyAlignment="1" applyProtection="1">
      <alignment horizontal="left" indent="1"/>
      <protection locked="0"/>
    </xf>
    <xf numFmtId="3" fontId="3" fillId="0" borderId="0" xfId="0" applyNumberFormat="1" applyFont="1" applyBorder="1" applyAlignment="1" applyProtection="1">
      <alignment horizontal="left" indent="1"/>
      <protection locked="0"/>
    </xf>
    <xf numFmtId="164" fontId="13" fillId="0" borderId="0" xfId="0" applyNumberFormat="1" applyFont="1" applyBorder="1" applyAlignment="1" applyProtection="1">
      <alignment horizontal="left" indent="1"/>
      <protection locked="0"/>
    </xf>
    <xf numFmtId="0" fontId="12" fillId="0" borderId="0" xfId="0" applyFont="1" applyAlignment="1">
      <alignment horizontal="left" indent="1"/>
    </xf>
    <xf numFmtId="0" fontId="3" fillId="0" borderId="0" xfId="0" applyFont="1" applyAlignment="1">
      <alignment horizontal="left" indent="1"/>
    </xf>
    <xf numFmtId="0" fontId="3" fillId="0" borderId="0" xfId="0" applyFont="1" applyFill="1" applyAlignment="1" applyProtection="1">
      <alignment horizontal="left" indent="1"/>
      <protection locked="0"/>
    </xf>
    <xf numFmtId="0" fontId="3" fillId="0" borderId="0" xfId="0" applyFont="1" applyFill="1" applyAlignment="1">
      <alignment horizontal="left" indent="1"/>
    </xf>
    <xf numFmtId="0" fontId="13" fillId="0" borderId="0" xfId="0" applyFont="1" applyFill="1" applyAlignment="1">
      <alignment horizontal="left" indent="1"/>
    </xf>
    <xf numFmtId="0" fontId="14" fillId="0" borderId="0" xfId="0" applyFont="1" applyFill="1" applyAlignment="1">
      <alignment horizontal="left" indent="1"/>
    </xf>
    <xf numFmtId="3" fontId="13" fillId="0" borderId="0" xfId="0" applyNumberFormat="1" applyFont="1" applyFill="1" applyBorder="1" applyAlignment="1" applyProtection="1">
      <alignment horizontal="left" indent="1"/>
      <protection locked="0"/>
    </xf>
    <xf numFmtId="0" fontId="3" fillId="18" borderId="0" xfId="0" applyFont="1" applyFill="1" applyAlignment="1">
      <alignment horizontal="left" indent="1"/>
    </xf>
    <xf numFmtId="0" fontId="13" fillId="0" borderId="0" xfId="0" applyFont="1" applyAlignment="1">
      <alignment horizontal="left" indent="1"/>
    </xf>
    <xf numFmtId="3" fontId="3" fillId="0" borderId="0" xfId="0" applyNumberFormat="1" applyFont="1" applyAlignment="1" applyProtection="1">
      <alignment horizontal="left" indent="1"/>
      <protection locked="0"/>
    </xf>
    <xf numFmtId="0" fontId="3" fillId="0" borderId="0" xfId="0" applyFont="1" applyBorder="1" applyAlignment="1" applyProtection="1">
      <alignment horizontal="left" indent="1"/>
      <protection locked="0"/>
    </xf>
    <xf numFmtId="0" fontId="3" fillId="0" borderId="0" xfId="0" applyFont="1" applyBorder="1" applyAlignment="1">
      <alignment horizontal="left" indent="1"/>
    </xf>
    <xf numFmtId="0" fontId="15" fillId="0" borderId="0" xfId="0" applyFont="1" applyBorder="1" applyAlignment="1" applyProtection="1">
      <alignment horizontal="left" indent="1"/>
      <protection locked="0"/>
    </xf>
    <xf numFmtId="0" fontId="15" fillId="0" borderId="0" xfId="0" applyFont="1" applyBorder="1" applyAlignment="1">
      <alignment horizontal="left" indent="1"/>
    </xf>
    <xf numFmtId="0" fontId="3" fillId="0" borderId="0" xfId="0" applyFont="1" applyFill="1" applyBorder="1" applyProtection="1">
      <protection locked="0"/>
    </xf>
    <xf numFmtId="3" fontId="3" fillId="0" borderId="0" xfId="0" applyNumberFormat="1" applyFont="1" applyFill="1" applyBorder="1" applyProtection="1">
      <protection locked="0"/>
    </xf>
    <xf numFmtId="0" fontId="13" fillId="0" borderId="0" xfId="0" applyFont="1" applyFill="1" applyBorder="1" applyProtection="1">
      <protection locked="0"/>
    </xf>
    <xf numFmtId="164" fontId="12" fillId="2" borderId="0" xfId="0" applyNumberFormat="1" applyFont="1" applyFill="1" applyAlignment="1" applyProtection="1">
      <alignment horizontal="left" indent="1"/>
    </xf>
    <xf numFmtId="164" fontId="3" fillId="0" borderId="0" xfId="0" applyNumberFormat="1" applyFont="1" applyFill="1" applyBorder="1" applyProtection="1">
      <protection locked="0"/>
    </xf>
    <xf numFmtId="1" fontId="16" fillId="0" borderId="0" xfId="0" applyNumberFormat="1" applyFont="1" applyFill="1" applyBorder="1" applyAlignment="1" applyProtection="1">
      <alignment horizontal="left" wrapText="1" indent="1"/>
    </xf>
    <xf numFmtId="1" fontId="13" fillId="0" borderId="0" xfId="0" applyNumberFormat="1" applyFont="1" applyBorder="1" applyAlignment="1" applyProtection="1">
      <alignment horizontal="left" indent="1"/>
    </xf>
    <xf numFmtId="164" fontId="13" fillId="0" borderId="0" xfId="0" applyNumberFormat="1" applyFont="1" applyBorder="1" applyAlignment="1" applyProtection="1">
      <alignment horizontal="left" indent="1"/>
    </xf>
    <xf numFmtId="0" fontId="18" fillId="0" borderId="0" xfId="0" applyNumberFormat="1" applyFont="1" applyAlignment="1" applyProtection="1">
      <alignment horizontal="left" wrapText="1" indent="1"/>
    </xf>
    <xf numFmtId="169" fontId="18" fillId="0" borderId="0" xfId="0" applyNumberFormat="1" applyFont="1" applyAlignment="1" applyProtection="1">
      <alignment horizontal="left" wrapText="1" indent="1"/>
    </xf>
    <xf numFmtId="3" fontId="18" fillId="0" borderId="0" xfId="0" applyNumberFormat="1" applyFont="1" applyAlignment="1" applyProtection="1">
      <alignment horizontal="left" wrapText="1" indent="1"/>
    </xf>
    <xf numFmtId="3" fontId="18" fillId="0" borderId="0" xfId="0" applyNumberFormat="1" applyFont="1" applyFill="1" applyAlignment="1" applyProtection="1">
      <alignment horizontal="left" wrapText="1" indent="1"/>
    </xf>
    <xf numFmtId="164" fontId="19" fillId="19" borderId="0" xfId="0" applyNumberFormat="1" applyFont="1" applyFill="1" applyBorder="1" applyAlignment="1" applyProtection="1">
      <alignment horizontal="left" wrapText="1" indent="1"/>
    </xf>
    <xf numFmtId="0" fontId="0" fillId="0" borderId="0" xfId="0" applyAlignment="1" applyProtection="1">
      <alignment horizontal="left" wrapText="1" indent="1"/>
    </xf>
    <xf numFmtId="0" fontId="3" fillId="0" borderId="0" xfId="0" applyNumberFormat="1" applyFont="1" applyAlignment="1" applyProtection="1">
      <alignment horizontal="left" vertical="center" indent="1"/>
      <protection locked="0"/>
    </xf>
    <xf numFmtId="169" fontId="3" fillId="0" borderId="0" xfId="0" applyNumberFormat="1" applyFont="1" applyAlignment="1" applyProtection="1">
      <alignment horizontal="left" vertical="center" indent="1"/>
      <protection locked="0"/>
    </xf>
    <xf numFmtId="3" fontId="3" fillId="0" borderId="0" xfId="0" applyNumberFormat="1" applyFont="1" applyAlignment="1" applyProtection="1">
      <alignment horizontal="left" vertical="center" indent="1"/>
      <protection locked="0"/>
    </xf>
    <xf numFmtId="0" fontId="0" fillId="18" borderId="0" xfId="0" applyFill="1"/>
    <xf numFmtId="0" fontId="3" fillId="0" borderId="0" xfId="0" applyFont="1" applyAlignment="1" applyProtection="1">
      <alignment horizontal="left" vertical="center" indent="1"/>
      <protection locked="0"/>
    </xf>
    <xf numFmtId="0" fontId="3" fillId="0" borderId="0" xfId="0" applyFont="1" applyFill="1" applyAlignment="1" applyProtection="1">
      <alignment horizontal="left" vertical="center" indent="1"/>
      <protection locked="0"/>
    </xf>
    <xf numFmtId="49" fontId="18" fillId="0" borderId="0" xfId="0" applyNumberFormat="1" applyFont="1" applyAlignment="1" applyProtection="1">
      <alignment horizontal="left" wrapText="1" indent="1"/>
    </xf>
    <xf numFmtId="170" fontId="18" fillId="0" borderId="0" xfId="0" applyNumberFormat="1" applyFont="1" applyAlignment="1" applyProtection="1">
      <alignment horizontal="left" wrapText="1" indent="1"/>
    </xf>
    <xf numFmtId="49" fontId="3" fillId="0" borderId="0" xfId="0" applyNumberFormat="1" applyFont="1" applyAlignment="1" applyProtection="1">
      <alignment horizontal="left" vertical="center" indent="1"/>
      <protection locked="0"/>
    </xf>
    <xf numFmtId="170" fontId="3" fillId="0" borderId="0" xfId="0" applyNumberFormat="1" applyFont="1" applyAlignment="1" applyProtection="1">
      <alignment horizontal="left" vertical="center" indent="1"/>
      <protection locked="0"/>
    </xf>
    <xf numFmtId="0" fontId="18" fillId="0" borderId="0" xfId="0" applyNumberFormat="1" applyFont="1" applyFill="1" applyAlignment="1" applyProtection="1">
      <alignment horizontal="left" wrapText="1" indent="1"/>
    </xf>
    <xf numFmtId="0" fontId="12" fillId="0" borderId="0" xfId="0" applyNumberFormat="1" applyFont="1" applyFill="1" applyAlignment="1" applyProtection="1">
      <alignment horizontal="left" wrapText="1" indent="1"/>
    </xf>
    <xf numFmtId="3" fontId="12" fillId="0" borderId="0" xfId="0" applyNumberFormat="1" applyFont="1" applyFill="1" applyAlignment="1" applyProtection="1">
      <alignment horizontal="left" wrapText="1" indent="1"/>
    </xf>
    <xf numFmtId="0" fontId="3" fillId="0" borderId="0" xfId="0" applyFont="1" applyFill="1" applyAlignment="1" applyProtection="1">
      <alignment horizontal="left" wrapText="1" indent="1"/>
    </xf>
    <xf numFmtId="1" fontId="3" fillId="0" borderId="0" xfId="0" applyNumberFormat="1" applyFont="1" applyBorder="1" applyAlignment="1" applyProtection="1">
      <alignment horizontal="left" indent="1"/>
      <protection locked="0"/>
    </xf>
    <xf numFmtId="1" fontId="3" fillId="0" borderId="0" xfId="0" applyNumberFormat="1" applyFont="1" applyFill="1" applyAlignment="1" applyProtection="1">
      <alignment horizontal="left" indent="1"/>
      <protection locked="0"/>
    </xf>
    <xf numFmtId="167" fontId="3" fillId="0" borderId="0" xfId="0" applyNumberFormat="1" applyFont="1" applyFill="1" applyAlignment="1" applyProtection="1">
      <alignment horizontal="left" indent="1"/>
      <protection locked="0"/>
    </xf>
    <xf numFmtId="0" fontId="3" fillId="0" borderId="0" xfId="0" applyFont="1" applyFill="1" applyAlignment="1">
      <alignment horizontal="left" vertical="center" indent="1"/>
    </xf>
    <xf numFmtId="1" fontId="24" fillId="0" borderId="0" xfId="0" applyNumberFormat="1" applyFont="1" applyBorder="1" applyAlignment="1" applyProtection="1">
      <alignment horizontal="left" indent="1"/>
      <protection locked="0"/>
    </xf>
    <xf numFmtId="1" fontId="24" fillId="0" borderId="0" xfId="0" applyNumberFormat="1" applyFont="1" applyFill="1" applyAlignment="1" applyProtection="1">
      <alignment horizontal="left" indent="1"/>
      <protection locked="0"/>
    </xf>
    <xf numFmtId="167" fontId="24" fillId="0" borderId="0" xfId="0" applyNumberFormat="1" applyFont="1" applyFill="1" applyAlignment="1" applyProtection="1">
      <alignment horizontal="left" indent="1"/>
      <protection locked="0"/>
    </xf>
    <xf numFmtId="0" fontId="24" fillId="0" borderId="0" xfId="0" applyFont="1" applyFill="1" applyAlignment="1" applyProtection="1">
      <alignment horizontal="left" vertical="center" indent="1"/>
      <protection locked="0"/>
    </xf>
    <xf numFmtId="0" fontId="24" fillId="0" borderId="0" xfId="0" applyFont="1" applyFill="1" applyAlignment="1">
      <alignment horizontal="left" vertical="center" indent="1"/>
    </xf>
    <xf numFmtId="0" fontId="3" fillId="18" borderId="0" xfId="0" applyFont="1" applyFill="1" applyAlignment="1">
      <alignment horizontal="left" vertical="center" indent="1"/>
    </xf>
    <xf numFmtId="3" fontId="12" fillId="20" borderId="0" xfId="0" applyNumberFormat="1" applyFont="1" applyFill="1" applyAlignment="1" applyProtection="1">
      <alignment horizontal="left" wrapText="1" indent="1"/>
    </xf>
    <xf numFmtId="4" fontId="12" fillId="20" borderId="0" xfId="0" applyNumberFormat="1" applyFont="1" applyFill="1" applyAlignment="1" applyProtection="1">
      <alignment horizontal="left" wrapText="1" indent="1"/>
    </xf>
    <xf numFmtId="3" fontId="3" fillId="0" borderId="0" xfId="0" applyNumberFormat="1" applyFont="1" applyFill="1" applyAlignment="1" applyProtection="1">
      <alignment horizontal="left" vertical="center" indent="1"/>
      <protection locked="0"/>
    </xf>
    <xf numFmtId="4" fontId="3" fillId="0" borderId="0" xfId="0" applyNumberFormat="1" applyFont="1" applyFill="1" applyAlignment="1" applyProtection="1">
      <alignment horizontal="left" vertical="center" indent="1"/>
      <protection locked="0"/>
    </xf>
    <xf numFmtId="1" fontId="3" fillId="0" borderId="0" xfId="0" applyNumberFormat="1" applyFont="1" applyAlignment="1" applyProtection="1">
      <alignment horizontal="left" vertical="center" indent="1"/>
      <protection locked="0"/>
    </xf>
    <xf numFmtId="0" fontId="13" fillId="0" borderId="0" xfId="0" applyFont="1" applyFill="1" applyAlignment="1" applyProtection="1">
      <alignment horizontal="left" indent="1"/>
      <protection locked="0"/>
    </xf>
    <xf numFmtId="0" fontId="14" fillId="0" borderId="0" xfId="0" applyFont="1" applyFill="1" applyAlignment="1" applyProtection="1">
      <alignment horizontal="left" indent="1"/>
      <protection locked="0"/>
    </xf>
    <xf numFmtId="3" fontId="3" fillId="0" borderId="0" xfId="0" applyNumberFormat="1" applyFont="1" applyFill="1" applyBorder="1" applyAlignment="1" applyProtection="1">
      <alignment horizontal="left" vertical="center" indent="1"/>
      <protection locked="0"/>
    </xf>
    <xf numFmtId="0" fontId="3" fillId="0" borderId="0" xfId="0" applyNumberFormat="1" applyFont="1" applyFill="1" applyAlignment="1" applyProtection="1">
      <alignment horizontal="left" vertical="center" indent="1"/>
      <protection locked="0"/>
    </xf>
    <xf numFmtId="0" fontId="3" fillId="0" borderId="0" xfId="0" applyFont="1" applyFill="1" applyBorder="1" applyAlignment="1" applyProtection="1">
      <alignment horizontal="left" vertical="center" indent="1"/>
      <protection locked="0"/>
    </xf>
    <xf numFmtId="0" fontId="3" fillId="3" borderId="0" xfId="0" applyFont="1" applyFill="1" applyAlignment="1" applyProtection="1">
      <alignment horizontal="left" indent="1"/>
      <protection locked="0"/>
    </xf>
    <xf numFmtId="0" fontId="3" fillId="3" borderId="0" xfId="0" applyFont="1" applyFill="1" applyAlignment="1">
      <alignment horizontal="left" indent="1"/>
    </xf>
    <xf numFmtId="0" fontId="0" fillId="18" borderId="0" xfId="0" applyFill="1" applyBorder="1" applyProtection="1"/>
    <xf numFmtId="0" fontId="12" fillId="0" borderId="0" xfId="0" applyFont="1" applyFill="1" applyBorder="1" applyAlignment="1" applyProtection="1">
      <alignment horizontal="left" wrapText="1" indent="1"/>
    </xf>
    <xf numFmtId="171" fontId="12" fillId="0" borderId="0" xfId="0" applyNumberFormat="1" applyFont="1" applyFill="1" applyBorder="1" applyAlignment="1" applyProtection="1">
      <alignment horizontal="left" wrapText="1" indent="1"/>
    </xf>
    <xf numFmtId="0" fontId="0" fillId="0" borderId="0" xfId="0" applyBorder="1" applyProtection="1"/>
    <xf numFmtId="49" fontId="3" fillId="0" borderId="0" xfId="0" applyNumberFormat="1" applyFont="1" applyBorder="1" applyAlignment="1" applyProtection="1">
      <alignment horizontal="left" indent="1"/>
      <protection locked="0"/>
    </xf>
    <xf numFmtId="0" fontId="3" fillId="0" borderId="0" xfId="0" applyFont="1" applyFill="1" applyBorder="1" applyAlignment="1" applyProtection="1">
      <alignment horizontal="left" indent="1"/>
      <protection locked="0"/>
    </xf>
    <xf numFmtId="167" fontId="3" fillId="0" borderId="0" xfId="0" applyNumberFormat="1" applyFont="1" applyFill="1" applyBorder="1" applyAlignment="1" applyProtection="1">
      <alignment horizontal="left" indent="1"/>
      <protection locked="0"/>
    </xf>
    <xf numFmtId="0" fontId="0" fillId="0" borderId="0" xfId="0" applyBorder="1" applyProtection="1">
      <protection locked="0"/>
    </xf>
    <xf numFmtId="0" fontId="0" fillId="0" borderId="0" xfId="0" applyBorder="1"/>
    <xf numFmtId="0" fontId="0" fillId="18" borderId="0" xfId="0" applyFill="1" applyBorder="1"/>
    <xf numFmtId="1" fontId="3" fillId="0" borderId="0" xfId="0" applyNumberFormat="1" applyFont="1" applyFill="1" applyBorder="1" applyAlignment="1" applyProtection="1">
      <alignment horizontal="left" indent="1"/>
      <protection locked="0"/>
    </xf>
    <xf numFmtId="3" fontId="3" fillId="0" borderId="0" xfId="0" applyNumberFormat="1" applyFont="1" applyFill="1" applyBorder="1" applyAlignment="1" applyProtection="1">
      <alignment horizontal="left" indent="1"/>
      <protection locked="0"/>
    </xf>
    <xf numFmtId="171" fontId="3" fillId="0" borderId="0" xfId="0" applyNumberFormat="1" applyFont="1" applyFill="1" applyBorder="1" applyAlignment="1" applyProtection="1">
      <alignment horizontal="left" indent="1"/>
      <protection locked="0"/>
    </xf>
    <xf numFmtId="0" fontId="12" fillId="21" borderId="0" xfId="0" applyFont="1" applyFill="1" applyBorder="1" applyAlignment="1" applyProtection="1">
      <alignment horizontal="left" wrapText="1" indent="1"/>
    </xf>
    <xf numFmtId="167" fontId="3" fillId="0" borderId="0" xfId="0" applyNumberFormat="1" applyFont="1" applyBorder="1" applyAlignment="1" applyProtection="1">
      <alignment horizontal="left" indent="1"/>
      <protection locked="0"/>
    </xf>
    <xf numFmtId="1" fontId="13" fillId="0" borderId="0" xfId="0" applyNumberFormat="1" applyFont="1" applyFill="1" applyBorder="1" applyAlignment="1" applyProtection="1">
      <alignment horizontal="left" indent="1"/>
      <protection locked="0"/>
    </xf>
    <xf numFmtId="0" fontId="3" fillId="0" borderId="0" xfId="0" applyNumberFormat="1" applyFont="1" applyFill="1" applyBorder="1" applyAlignment="1" applyProtection="1">
      <alignment horizontal="left" indent="1"/>
      <protection locked="0"/>
    </xf>
    <xf numFmtId="0" fontId="13" fillId="0" borderId="0" xfId="0" applyFont="1" applyAlignment="1" applyProtection="1">
      <alignment horizontal="left" indent="1"/>
      <protection locked="0"/>
    </xf>
    <xf numFmtId="2" fontId="3" fillId="0" borderId="0" xfId="0" applyNumberFormat="1" applyFont="1" applyBorder="1" applyAlignment="1" applyProtection="1">
      <alignment horizontal="left" indent="1"/>
      <protection locked="0"/>
    </xf>
    <xf numFmtId="167" fontId="3" fillId="0" borderId="0" xfId="0" applyNumberFormat="1" applyFont="1" applyAlignment="1" applyProtection="1">
      <alignment horizontal="left" indent="1"/>
      <protection locked="0"/>
    </xf>
    <xf numFmtId="164" fontId="3" fillId="0" borderId="0" xfId="0" applyNumberFormat="1" applyFont="1" applyFill="1" applyBorder="1" applyAlignment="1" applyProtection="1">
      <alignment horizontal="left" indent="1"/>
      <protection locked="0"/>
    </xf>
    <xf numFmtId="1" fontId="12" fillId="0" borderId="0" xfId="0" applyNumberFormat="1" applyFont="1" applyFill="1" applyBorder="1" applyAlignment="1" applyProtection="1">
      <alignment horizontal="left" indent="1"/>
    </xf>
    <xf numFmtId="2" fontId="12" fillId="0" borderId="0" xfId="0" applyNumberFormat="1" applyFont="1" applyFill="1" applyBorder="1" applyAlignment="1" applyProtection="1">
      <alignment horizontal="left" wrapText="1" indent="1"/>
    </xf>
    <xf numFmtId="2" fontId="3" fillId="0" borderId="0" xfId="0" applyNumberFormat="1" applyFont="1" applyFill="1" applyAlignment="1" applyProtection="1">
      <alignment horizontal="left" vertical="center" indent="1"/>
      <protection locked="0"/>
    </xf>
    <xf numFmtId="0" fontId="3" fillId="0" borderId="0" xfId="0" applyFont="1" applyAlignment="1" applyProtection="1">
      <alignment horizontal="left" wrapText="1" indent="1"/>
      <protection locked="0"/>
    </xf>
    <xf numFmtId="0" fontId="3" fillId="0" borderId="0" xfId="0" applyFont="1" applyAlignment="1">
      <alignment horizontal="left" vertical="center" indent="1"/>
    </xf>
    <xf numFmtId="164" fontId="12" fillId="2" borderId="0" xfId="0" applyNumberFormat="1" applyFont="1" applyFill="1" applyAlignment="1" applyProtection="1">
      <alignment horizontal="left" vertical="center" indent="1"/>
    </xf>
    <xf numFmtId="164" fontId="3" fillId="0" borderId="0" xfId="0" applyNumberFormat="1" applyFont="1" applyFill="1" applyAlignment="1" applyProtection="1">
      <alignment horizontal="left" vertical="center" indent="1"/>
      <protection locked="0"/>
    </xf>
    <xf numFmtId="0" fontId="3" fillId="0" borderId="0" xfId="0" applyFont="1" applyFill="1" applyBorder="1" applyAlignment="1" applyProtection="1">
      <alignment horizontal="left" indent="1"/>
    </xf>
    <xf numFmtId="0" fontId="3" fillId="0" borderId="0" xfId="0" applyFont="1" applyFill="1" applyBorder="1" applyProtection="1"/>
    <xf numFmtId="0" fontId="3" fillId="23" borderId="0" xfId="0" applyFont="1" applyFill="1" applyBorder="1" applyProtection="1"/>
    <xf numFmtId="0" fontId="3" fillId="24" borderId="0" xfId="0" applyFont="1" applyFill="1" applyAlignment="1" applyProtection="1">
      <alignment horizontal="left" vertical="center" indent="1"/>
    </xf>
    <xf numFmtId="0" fontId="12" fillId="0" borderId="0" xfId="0" applyFont="1" applyFill="1" applyAlignment="1" applyProtection="1">
      <alignment horizontal="left" vertical="center" wrapText="1" indent="1"/>
    </xf>
    <xf numFmtId="1" fontId="12" fillId="0" borderId="0" xfId="0" applyNumberFormat="1" applyFont="1" applyAlignment="1" applyProtection="1">
      <alignment horizontal="left" wrapText="1" indent="1"/>
    </xf>
    <xf numFmtId="1" fontId="12" fillId="23" borderId="0" xfId="0" applyNumberFormat="1" applyFont="1" applyFill="1" applyAlignment="1" applyProtection="1">
      <alignment horizontal="left" wrapText="1" indent="1"/>
    </xf>
    <xf numFmtId="1" fontId="26" fillId="20" borderId="11" xfId="0" applyNumberFormat="1" applyFont="1" applyFill="1" applyBorder="1" applyAlignment="1" applyProtection="1">
      <alignment horizontal="left" wrapText="1" indent="1"/>
    </xf>
    <xf numFmtId="2" fontId="26" fillId="20" borderId="2" xfId="0" applyNumberFormat="1" applyFont="1" applyFill="1" applyBorder="1" applyAlignment="1" applyProtection="1">
      <alignment horizontal="left" wrapText="1" indent="1"/>
    </xf>
    <xf numFmtId="1" fontId="27" fillId="21" borderId="11" xfId="0" applyNumberFormat="1" applyFont="1" applyFill="1" applyBorder="1" applyAlignment="1" applyProtection="1">
      <alignment horizontal="left" wrapText="1" indent="1"/>
    </xf>
    <xf numFmtId="2" fontId="27" fillId="21" borderId="2" xfId="0" applyNumberFormat="1" applyFont="1" applyFill="1" applyBorder="1" applyAlignment="1" applyProtection="1">
      <alignment horizontal="left" wrapText="1" indent="1"/>
    </xf>
    <xf numFmtId="171" fontId="12" fillId="13" borderId="8" xfId="0" applyNumberFormat="1" applyFont="1" applyFill="1" applyBorder="1" applyAlignment="1" applyProtection="1">
      <alignment horizontal="left" wrapText="1" indent="1"/>
    </xf>
    <xf numFmtId="1" fontId="12" fillId="13" borderId="9" xfId="0" applyNumberFormat="1" applyFont="1" applyFill="1" applyBorder="1" applyAlignment="1" applyProtection="1">
      <alignment horizontal="left" wrapText="1" indent="1"/>
    </xf>
    <xf numFmtId="167" fontId="12" fillId="13" borderId="9" xfId="0" applyNumberFormat="1" applyFont="1" applyFill="1" applyBorder="1" applyAlignment="1" applyProtection="1">
      <alignment horizontal="left" wrapText="1" indent="1"/>
    </xf>
    <xf numFmtId="1" fontId="12" fillId="13" borderId="10" xfId="0" applyNumberFormat="1" applyFont="1" applyFill="1" applyBorder="1" applyAlignment="1" applyProtection="1">
      <alignment horizontal="left" wrapText="1" indent="1"/>
    </xf>
    <xf numFmtId="0" fontId="12" fillId="0" borderId="0" xfId="0" applyFont="1" applyAlignment="1" applyProtection="1">
      <alignment horizontal="left" wrapText="1" indent="1"/>
    </xf>
    <xf numFmtId="0" fontId="3" fillId="0" borderId="0" xfId="0" applyFont="1" applyFill="1" applyAlignment="1" applyProtection="1">
      <alignment horizontal="left"/>
    </xf>
    <xf numFmtId="1" fontId="3" fillId="0" borderId="0" xfId="0" applyNumberFormat="1" applyFont="1" applyAlignment="1" applyProtection="1">
      <alignment horizontal="left" indent="1"/>
      <protection locked="0"/>
    </xf>
    <xf numFmtId="170" fontId="3" fillId="0" borderId="0" xfId="0" applyNumberFormat="1" applyFont="1" applyAlignment="1" applyProtection="1">
      <alignment horizontal="left" indent="1"/>
      <protection locked="0"/>
    </xf>
    <xf numFmtId="1" fontId="28" fillId="0" borderId="0" xfId="0" applyNumberFormat="1" applyFont="1" applyAlignment="1" applyProtection="1">
      <alignment horizontal="left" vertical="center" indent="1"/>
      <protection locked="0"/>
    </xf>
    <xf numFmtId="170" fontId="28" fillId="0" borderId="0" xfId="0" applyNumberFormat="1" applyFont="1" applyAlignment="1" applyProtection="1">
      <alignment horizontal="left" vertical="center" indent="1"/>
      <protection locked="0"/>
    </xf>
    <xf numFmtId="1" fontId="29" fillId="0" borderId="0" xfId="0" applyNumberFormat="1" applyFont="1" applyAlignment="1" applyProtection="1">
      <alignment horizontal="left" vertical="center" indent="1"/>
      <protection locked="0"/>
    </xf>
    <xf numFmtId="171" fontId="3" fillId="0" borderId="0" xfId="0" applyNumberFormat="1" applyFont="1" applyAlignment="1" applyProtection="1">
      <alignment horizontal="left" vertical="center" indent="1"/>
      <protection locked="0"/>
    </xf>
    <xf numFmtId="0" fontId="3" fillId="0" borderId="0" xfId="0" applyFont="1" applyFill="1" applyProtection="1">
      <protection locked="0"/>
    </xf>
    <xf numFmtId="167" fontId="12" fillId="0" borderId="0" xfId="0" applyNumberFormat="1" applyFont="1" applyFill="1" applyBorder="1" applyAlignment="1" applyProtection="1">
      <alignment horizontal="left" wrapText="1" indent="1"/>
    </xf>
    <xf numFmtId="0" fontId="3" fillId="0" borderId="0" xfId="0" applyFont="1" applyFill="1" applyBorder="1" applyAlignment="1" applyProtection="1">
      <alignment horizontal="left" vertical="top" indent="1"/>
      <protection locked="0"/>
    </xf>
    <xf numFmtId="0" fontId="3" fillId="0" borderId="0" xfId="0" applyFont="1" applyFill="1" applyBorder="1" applyAlignment="1" applyProtection="1">
      <alignment horizontal="left" vertical="top" wrapText="1" indent="1"/>
      <protection locked="0"/>
    </xf>
    <xf numFmtId="0" fontId="12" fillId="0" borderId="0" xfId="0" applyFont="1"/>
    <xf numFmtId="0" fontId="3" fillId="0" borderId="0" xfId="0" applyFont="1" applyFill="1"/>
    <xf numFmtId="0" fontId="3" fillId="0" borderId="0" xfId="0" applyFont="1"/>
    <xf numFmtId="0" fontId="3" fillId="0" borderId="0" xfId="0" applyFont="1" applyFill="1" applyBorder="1"/>
    <xf numFmtId="164" fontId="3" fillId="0" borderId="0" xfId="0" applyNumberFormat="1" applyFont="1" applyFill="1" applyBorder="1"/>
    <xf numFmtId="164" fontId="12" fillId="0" borderId="0" xfId="0" applyNumberFormat="1" applyFont="1" applyFill="1" applyBorder="1"/>
    <xf numFmtId="0" fontId="13" fillId="0" borderId="0" xfId="0" applyFont="1" applyFill="1" applyBorder="1"/>
    <xf numFmtId="0" fontId="13" fillId="0" borderId="0" xfId="0" applyFont="1"/>
    <xf numFmtId="0" fontId="3" fillId="18" borderId="0" xfId="0" applyFont="1" applyFill="1"/>
    <xf numFmtId="0" fontId="12" fillId="0" borderId="0" xfId="0" applyFont="1" applyFill="1" applyBorder="1"/>
    <xf numFmtId="173" fontId="3" fillId="0" borderId="0" xfId="0" applyNumberFormat="1" applyFont="1" applyFill="1" applyBorder="1"/>
    <xf numFmtId="173" fontId="12" fillId="0" borderId="0" xfId="0" applyNumberFormat="1" applyFont="1" applyFill="1" applyBorder="1"/>
    <xf numFmtId="0" fontId="3" fillId="0" borderId="0" xfId="0" applyFont="1" applyBorder="1"/>
    <xf numFmtId="0" fontId="15" fillId="0" borderId="0" xfId="0" applyFont="1" applyFill="1" applyBorder="1"/>
    <xf numFmtId="0" fontId="15" fillId="0" borderId="0" xfId="0" applyFont="1" applyBorder="1"/>
    <xf numFmtId="0" fontId="3" fillId="0" borderId="0" xfId="0" applyFont="1" applyFill="1" applyBorder="1" applyAlignment="1">
      <alignment horizontal="center" wrapText="1"/>
    </xf>
    <xf numFmtId="9" fontId="3" fillId="0" borderId="0" xfId="0" applyNumberFormat="1" applyFont="1" applyFill="1" applyBorder="1" applyAlignment="1">
      <alignment horizontal="center" wrapText="1"/>
    </xf>
    <xf numFmtId="0" fontId="3" fillId="0" borderId="0" xfId="0" applyFont="1" applyFill="1" applyBorder="1" applyAlignment="1">
      <alignment horizontal="center"/>
    </xf>
    <xf numFmtId="164" fontId="3" fillId="0" borderId="0" xfId="0" applyNumberFormat="1" applyFont="1" applyFill="1" applyAlignment="1" applyProtection="1">
      <alignment horizontal="left" indent="1"/>
      <protection locked="0"/>
    </xf>
    <xf numFmtId="0" fontId="12" fillId="0" borderId="0" xfId="0" applyNumberFormat="1" applyFont="1" applyFill="1" applyBorder="1" applyAlignment="1" applyProtection="1">
      <alignment horizontal="left" wrapText="1" indent="1"/>
    </xf>
    <xf numFmtId="0" fontId="3" fillId="0" borderId="0" xfId="0" applyNumberFormat="1" applyFont="1" applyFill="1" applyAlignment="1" applyProtection="1">
      <alignment horizontal="left" indent="1"/>
      <protection locked="0"/>
    </xf>
    <xf numFmtId="3" fontId="3" fillId="0" borderId="0" xfId="0" applyNumberFormat="1" applyFont="1" applyFill="1" applyAlignment="1" applyProtection="1">
      <alignment horizontal="left" indent="1"/>
      <protection locked="0"/>
    </xf>
    <xf numFmtId="0" fontId="23" fillId="0" borderId="0" xfId="0" applyNumberFormat="1" applyFont="1" applyAlignment="1" applyProtection="1">
      <alignment horizontal="center" vertical="center" textRotation="90"/>
      <protection locked="0"/>
    </xf>
    <xf numFmtId="0" fontId="3" fillId="0" borderId="0" xfId="0" applyNumberFormat="1" applyFont="1" applyAlignment="1" applyProtection="1">
      <alignment horizontal="left" indent="1"/>
      <protection locked="0"/>
    </xf>
    <xf numFmtId="0" fontId="3" fillId="0" borderId="0" xfId="0" applyNumberFormat="1" applyFont="1" applyBorder="1" applyAlignment="1" applyProtection="1">
      <alignment horizontal="left" indent="1"/>
      <protection locked="0"/>
    </xf>
    <xf numFmtId="0" fontId="15" fillId="0" borderId="0" xfId="0" applyNumberFormat="1" applyFont="1" applyBorder="1" applyAlignment="1" applyProtection="1">
      <alignment horizontal="left" indent="1"/>
      <protection locked="0"/>
    </xf>
    <xf numFmtId="164" fontId="12" fillId="2" borderId="0" xfId="0" applyNumberFormat="1" applyFont="1" applyFill="1" applyBorder="1" applyAlignment="1" applyProtection="1">
      <alignment horizontal="left" indent="1"/>
    </xf>
    <xf numFmtId="0" fontId="3" fillId="23" borderId="0" xfId="0" applyFont="1" applyFill="1" applyAlignment="1" applyProtection="1">
      <alignment horizontal="left" vertical="center" indent="1"/>
    </xf>
    <xf numFmtId="0" fontId="3" fillId="18" borderId="0" xfId="0" applyFont="1" applyFill="1" applyAlignment="1" applyProtection="1">
      <alignment horizontal="left" vertical="center" indent="1"/>
    </xf>
    <xf numFmtId="0" fontId="3" fillId="0" borderId="0" xfId="0" applyFont="1" applyAlignment="1" applyProtection="1">
      <alignment horizontal="left" vertical="center" indent="1"/>
    </xf>
    <xf numFmtId="2" fontId="28" fillId="0" borderId="0" xfId="0" applyNumberFormat="1" applyFont="1" applyAlignment="1" applyProtection="1">
      <alignment horizontal="left" vertical="center" indent="1"/>
      <protection locked="0"/>
    </xf>
    <xf numFmtId="2" fontId="29" fillId="0" borderId="0" xfId="0" applyNumberFormat="1" applyFont="1" applyAlignment="1" applyProtection="1">
      <alignment horizontal="left" vertical="center" indent="1"/>
      <protection locked="0"/>
    </xf>
    <xf numFmtId="0" fontId="28" fillId="0" borderId="0" xfId="0" applyFont="1" applyAlignment="1" applyProtection="1">
      <alignment horizontal="left" vertical="center" indent="1"/>
      <protection locked="0"/>
    </xf>
    <xf numFmtId="0" fontId="29" fillId="0" borderId="0" xfId="0" applyFont="1" applyAlignment="1" applyProtection="1">
      <alignment horizontal="left" vertical="center" indent="1"/>
      <protection locked="0"/>
    </xf>
    <xf numFmtId="1" fontId="3" fillId="0" borderId="0" xfId="0" applyNumberFormat="1" applyFont="1" applyAlignment="1">
      <alignment horizontal="left" indent="1"/>
    </xf>
    <xf numFmtId="0" fontId="3" fillId="18" borderId="0" xfId="0" applyFont="1" applyFill="1" applyAlignment="1" applyProtection="1">
      <alignment horizontal="left" indent="1"/>
    </xf>
    <xf numFmtId="0" fontId="3" fillId="0" borderId="0" xfId="0" applyNumberFormat="1" applyFont="1" applyAlignment="1" applyProtection="1">
      <alignment horizontal="left" indent="1"/>
    </xf>
    <xf numFmtId="0" fontId="3" fillId="0" borderId="0" xfId="0" applyFont="1" applyAlignment="1" applyProtection="1">
      <alignment horizontal="left" indent="1"/>
    </xf>
    <xf numFmtId="0" fontId="12" fillId="0" borderId="0" xfId="0" applyNumberFormat="1" applyFont="1" applyAlignment="1" applyProtection="1">
      <alignment horizontal="left" wrapText="1" indent="1"/>
    </xf>
    <xf numFmtId="0" fontId="3" fillId="23" borderId="0" xfId="0" applyFont="1" applyFill="1" applyAlignment="1" applyProtection="1">
      <alignment horizontal="left" indent="1"/>
    </xf>
    <xf numFmtId="0" fontId="0" fillId="25" borderId="13" xfId="0" applyFill="1" applyBorder="1"/>
    <xf numFmtId="0" fontId="0" fillId="25" borderId="14" xfId="0" applyFill="1" applyBorder="1"/>
    <xf numFmtId="0" fontId="0" fillId="25" borderId="15" xfId="0" applyFill="1" applyBorder="1"/>
    <xf numFmtId="0" fontId="0" fillId="26" borderId="0" xfId="0" applyFill="1"/>
    <xf numFmtId="0" fontId="0" fillId="25" borderId="16" xfId="0" applyFill="1" applyBorder="1"/>
    <xf numFmtId="0" fontId="0" fillId="27" borderId="13" xfId="0" applyFill="1" applyBorder="1"/>
    <xf numFmtId="0" fontId="0" fillId="27" borderId="14" xfId="0" applyFill="1" applyBorder="1"/>
    <xf numFmtId="0" fontId="0" fillId="27" borderId="15" xfId="0" applyFill="1" applyBorder="1"/>
    <xf numFmtId="0" fontId="0" fillId="25" borderId="17" xfId="0" applyFill="1" applyBorder="1"/>
    <xf numFmtId="0" fontId="0" fillId="27" borderId="16" xfId="0" applyFill="1" applyBorder="1"/>
    <xf numFmtId="0" fontId="0" fillId="27" borderId="17" xfId="0" applyFill="1" applyBorder="1"/>
    <xf numFmtId="0" fontId="33" fillId="27" borderId="0" xfId="0" applyFont="1" applyFill="1" applyBorder="1"/>
    <xf numFmtId="0" fontId="34" fillId="27" borderId="0" xfId="0" applyFont="1" applyFill="1" applyBorder="1"/>
    <xf numFmtId="0" fontId="35" fillId="27" borderId="0" xfId="0" applyFont="1" applyFill="1" applyBorder="1"/>
    <xf numFmtId="0" fontId="0" fillId="25" borderId="3" xfId="0" applyFill="1" applyBorder="1"/>
    <xf numFmtId="0" fontId="0" fillId="25" borderId="4" xfId="0" applyFill="1" applyBorder="1"/>
    <xf numFmtId="0" fontId="0" fillId="25" borderId="5" xfId="0" applyFill="1" applyBorder="1"/>
    <xf numFmtId="0" fontId="0" fillId="25" borderId="6" xfId="0" applyFill="1" applyBorder="1"/>
    <xf numFmtId="0" fontId="0" fillId="25" borderId="0" xfId="0" applyFill="1" applyBorder="1"/>
    <xf numFmtId="0" fontId="0" fillId="25" borderId="7" xfId="0" applyFill="1" applyBorder="1"/>
    <xf numFmtId="0" fontId="0" fillId="18" borderId="3" xfId="0" applyFill="1" applyBorder="1"/>
    <xf numFmtId="0" fontId="0" fillId="18" borderId="4" xfId="0" applyFill="1" applyBorder="1"/>
    <xf numFmtId="0" fontId="0" fillId="18" borderId="5" xfId="0" applyFill="1" applyBorder="1"/>
    <xf numFmtId="0" fontId="0" fillId="18" borderId="6" xfId="0" applyFill="1" applyBorder="1"/>
    <xf numFmtId="0" fontId="0" fillId="18" borderId="7" xfId="0" applyFill="1" applyBorder="1"/>
    <xf numFmtId="0" fontId="37" fillId="20" borderId="0" xfId="0" applyFont="1" applyFill="1" applyBorder="1" applyAlignment="1">
      <alignment horizontal="left" vertical="center" indent="1"/>
    </xf>
    <xf numFmtId="0" fontId="0" fillId="20" borderId="0" xfId="0" applyFill="1" applyBorder="1" applyAlignment="1">
      <alignment horizontal="center" vertical="center"/>
    </xf>
    <xf numFmtId="0" fontId="37" fillId="20" borderId="0" xfId="0" applyFont="1" applyFill="1" applyBorder="1" applyAlignment="1">
      <alignment horizontal="left" vertical="center"/>
    </xf>
    <xf numFmtId="0" fontId="0" fillId="20" borderId="0" xfId="0" applyFill="1"/>
    <xf numFmtId="0" fontId="0" fillId="18" borderId="7" xfId="0" applyFill="1" applyBorder="1" applyAlignment="1">
      <alignment horizontal="center" vertical="center"/>
    </xf>
    <xf numFmtId="0" fontId="37" fillId="18" borderId="0" xfId="0" applyFont="1" applyFill="1" applyBorder="1" applyAlignment="1">
      <alignment vertical="center"/>
    </xf>
    <xf numFmtId="0" fontId="37" fillId="18" borderId="7" xfId="0" applyFont="1" applyFill="1" applyBorder="1" applyAlignment="1">
      <alignment vertical="center"/>
    </xf>
    <xf numFmtId="0" fontId="0" fillId="18" borderId="0" xfId="0" applyFill="1" applyAlignment="1">
      <alignment horizontal="center" vertical="center"/>
    </xf>
    <xf numFmtId="0" fontId="0" fillId="25" borderId="16" xfId="0" applyFill="1" applyBorder="1" applyAlignment="1">
      <alignment horizontal="center" vertical="center"/>
    </xf>
    <xf numFmtId="0" fontId="0" fillId="27" borderId="16" xfId="0" applyFill="1" applyBorder="1" applyAlignment="1">
      <alignment horizontal="center" vertical="center"/>
    </xf>
    <xf numFmtId="0" fontId="0" fillId="25" borderId="6" xfId="0" applyFill="1" applyBorder="1" applyAlignment="1">
      <alignment horizontal="center" vertical="center"/>
    </xf>
    <xf numFmtId="0" fontId="0" fillId="18" borderId="6" xfId="0" applyFill="1" applyBorder="1" applyAlignment="1">
      <alignment horizontal="center" vertical="center"/>
    </xf>
    <xf numFmtId="0" fontId="0" fillId="25" borderId="0" xfId="0" applyFill="1" applyBorder="1" applyAlignment="1">
      <alignment horizontal="center" vertical="center"/>
    </xf>
    <xf numFmtId="0" fontId="0" fillId="27" borderId="17" xfId="0" applyFill="1" applyBorder="1" applyAlignment="1">
      <alignment horizontal="center" vertical="center"/>
    </xf>
    <xf numFmtId="0" fontId="0" fillId="25" borderId="17" xfId="0" applyFill="1" applyBorder="1" applyAlignment="1">
      <alignment horizontal="center" vertical="center"/>
    </xf>
    <xf numFmtId="0" fontId="0" fillId="26" borderId="0" xfId="0" applyFill="1" applyAlignment="1">
      <alignment horizontal="center" vertical="center"/>
    </xf>
    <xf numFmtId="0" fontId="0" fillId="18" borderId="0" xfId="0" applyFill="1" applyAlignment="1">
      <alignment vertical="center"/>
    </xf>
    <xf numFmtId="0" fontId="0" fillId="25" borderId="16" xfId="0" applyFill="1" applyBorder="1" applyAlignment="1">
      <alignment vertical="center"/>
    </xf>
    <xf numFmtId="0" fontId="0" fillId="27" borderId="16" xfId="0" applyFill="1" applyBorder="1" applyAlignment="1">
      <alignment vertical="center"/>
    </xf>
    <xf numFmtId="0" fontId="0" fillId="25" borderId="6" xfId="0" applyFill="1" applyBorder="1" applyAlignment="1">
      <alignment vertical="center"/>
    </xf>
    <xf numFmtId="0" fontId="0" fillId="18" borderId="6" xfId="0" applyFill="1" applyBorder="1" applyAlignment="1">
      <alignment vertical="center"/>
    </xf>
    <xf numFmtId="0" fontId="0" fillId="25" borderId="7" xfId="0" applyFill="1" applyBorder="1" applyAlignment="1">
      <alignment vertical="center"/>
    </xf>
    <xf numFmtId="0" fontId="0" fillId="27" borderId="17" xfId="0" applyFill="1" applyBorder="1" applyAlignment="1">
      <alignment vertical="center"/>
    </xf>
    <xf numFmtId="0" fontId="0" fillId="25" borderId="17" xfId="0" applyFill="1" applyBorder="1" applyAlignment="1">
      <alignment vertical="center"/>
    </xf>
    <xf numFmtId="0" fontId="0" fillId="26" borderId="0" xfId="0" applyFill="1" applyAlignment="1">
      <alignment vertical="center"/>
    </xf>
    <xf numFmtId="0" fontId="38" fillId="18" borderId="0" xfId="0" applyFont="1" applyFill="1" applyBorder="1" applyAlignment="1">
      <alignment vertical="center"/>
    </xf>
    <xf numFmtId="0" fontId="39" fillId="18" borderId="7" xfId="0" applyFont="1" applyFill="1" applyBorder="1" applyAlignment="1">
      <alignment vertical="center"/>
    </xf>
    <xf numFmtId="0" fontId="39" fillId="18" borderId="0" xfId="0" applyFont="1" applyFill="1" applyBorder="1" applyAlignment="1">
      <alignment vertical="center"/>
    </xf>
    <xf numFmtId="0" fontId="40" fillId="18" borderId="0" xfId="0" applyFont="1" applyFill="1" applyBorder="1" applyAlignment="1">
      <alignment vertical="center" wrapText="1"/>
    </xf>
    <xf numFmtId="0" fontId="40" fillId="18" borderId="0" xfId="0" applyFont="1" applyFill="1" applyBorder="1" applyAlignment="1">
      <alignment wrapText="1"/>
    </xf>
    <xf numFmtId="0" fontId="40" fillId="18" borderId="0" xfId="0" applyFont="1" applyFill="1" applyBorder="1" applyAlignment="1"/>
    <xf numFmtId="0" fontId="0" fillId="18" borderId="8" xfId="0" applyFill="1" applyBorder="1"/>
    <xf numFmtId="0" fontId="0" fillId="18" borderId="9" xfId="0" applyFill="1" applyBorder="1"/>
    <xf numFmtId="0" fontId="0" fillId="18" borderId="10" xfId="0" applyFill="1" applyBorder="1"/>
    <xf numFmtId="0" fontId="0" fillId="25" borderId="8" xfId="0" applyFill="1" applyBorder="1"/>
    <xf numFmtId="0" fontId="0" fillId="25" borderId="9" xfId="0" applyFill="1" applyBorder="1"/>
    <xf numFmtId="0" fontId="0" fillId="25" borderId="10" xfId="0" applyFill="1" applyBorder="1"/>
    <xf numFmtId="0" fontId="0" fillId="27" borderId="18" xfId="0" applyFill="1" applyBorder="1"/>
    <xf numFmtId="0" fontId="0" fillId="27" borderId="19" xfId="0" applyFill="1" applyBorder="1"/>
    <xf numFmtId="0" fontId="0" fillId="27" borderId="20" xfId="0" applyFill="1" applyBorder="1"/>
    <xf numFmtId="0" fontId="0" fillId="25" borderId="18" xfId="0" applyFill="1" applyBorder="1"/>
    <xf numFmtId="0" fontId="0" fillId="25" borderId="19" xfId="0" applyFill="1" applyBorder="1"/>
    <xf numFmtId="0" fontId="0" fillId="25" borderId="20" xfId="0" applyFill="1" applyBorder="1"/>
    <xf numFmtId="0" fontId="40" fillId="18" borderId="3" xfId="0" applyFont="1" applyFill="1" applyBorder="1" applyAlignment="1">
      <alignment vertical="center" wrapText="1"/>
    </xf>
    <xf numFmtId="0" fontId="40" fillId="18" borderId="4" xfId="0" applyFont="1" applyFill="1" applyBorder="1" applyAlignment="1">
      <alignment vertical="center" wrapText="1"/>
    </xf>
    <xf numFmtId="0" fontId="40" fillId="18" borderId="5" xfId="0" applyFont="1" applyFill="1" applyBorder="1" applyAlignment="1">
      <alignment vertical="center" wrapText="1"/>
    </xf>
    <xf numFmtId="0" fontId="0" fillId="18" borderId="3" xfId="0" applyFill="1" applyBorder="1" applyProtection="1"/>
    <xf numFmtId="0" fontId="0" fillId="18" borderId="4" xfId="0" applyFill="1" applyBorder="1" applyProtection="1"/>
    <xf numFmtId="0" fontId="0" fillId="18" borderId="5" xfId="0" applyFill="1" applyBorder="1" applyProtection="1"/>
    <xf numFmtId="0" fontId="45" fillId="18" borderId="6" xfId="0" applyFont="1" applyFill="1" applyBorder="1" applyAlignment="1" applyProtection="1"/>
    <xf numFmtId="0" fontId="45" fillId="18" borderId="0" xfId="0" applyFont="1" applyFill="1" applyBorder="1" applyAlignment="1" applyProtection="1"/>
    <xf numFmtId="0" fontId="0" fillId="18" borderId="7" xfId="0" applyFill="1" applyBorder="1" applyProtection="1"/>
    <xf numFmtId="0" fontId="46" fillId="18" borderId="6" xfId="0" applyFont="1" applyFill="1" applyBorder="1" applyAlignment="1" applyProtection="1">
      <alignment horizontal="center" vertical="center"/>
    </xf>
    <xf numFmtId="0" fontId="0" fillId="18" borderId="7" xfId="0" applyFill="1" applyBorder="1" applyAlignment="1" applyProtection="1">
      <alignment horizontal="center" vertical="center"/>
    </xf>
    <xf numFmtId="0" fontId="0" fillId="18" borderId="6" xfId="0" applyFill="1" applyBorder="1" applyAlignment="1" applyProtection="1">
      <alignment horizontal="center" vertical="center"/>
    </xf>
    <xf numFmtId="0" fontId="45" fillId="18" borderId="0" xfId="0" applyFont="1" applyFill="1" applyBorder="1" applyProtection="1"/>
    <xf numFmtId="0" fontId="47" fillId="18" borderId="6" xfId="0" applyFont="1" applyFill="1" applyBorder="1" applyAlignment="1" applyProtection="1">
      <alignment vertical="center"/>
    </xf>
    <xf numFmtId="0" fontId="47" fillId="18" borderId="0" xfId="0" applyFont="1" applyFill="1" applyBorder="1" applyAlignment="1" applyProtection="1">
      <alignment vertical="center"/>
    </xf>
    <xf numFmtId="0" fontId="47" fillId="18" borderId="7" xfId="0" applyFont="1" applyFill="1" applyBorder="1" applyAlignment="1" applyProtection="1">
      <alignment vertical="center"/>
    </xf>
    <xf numFmtId="0" fontId="0" fillId="18" borderId="6" xfId="0" applyFill="1" applyBorder="1" applyProtection="1"/>
    <xf numFmtId="0" fontId="40" fillId="18" borderId="0" xfId="0" applyFont="1" applyFill="1" applyBorder="1" applyAlignment="1" applyProtection="1">
      <alignment vertical="center" wrapText="1"/>
    </xf>
    <xf numFmtId="0" fontId="45" fillId="18" borderId="0" xfId="0" applyFont="1" applyFill="1" applyBorder="1" applyAlignment="1" applyProtection="1">
      <alignment vertical="center"/>
    </xf>
    <xf numFmtId="0" fontId="40" fillId="18" borderId="0" xfId="0" applyFont="1" applyFill="1" applyBorder="1" applyAlignment="1" applyProtection="1">
      <alignment wrapText="1"/>
    </xf>
    <xf numFmtId="0" fontId="40" fillId="18" borderId="0" xfId="0" applyFont="1" applyFill="1" applyBorder="1" applyAlignment="1" applyProtection="1"/>
    <xf numFmtId="0" fontId="40" fillId="18" borderId="7" xfId="0" applyFont="1" applyFill="1" applyBorder="1" applyAlignment="1" applyProtection="1">
      <alignment vertical="center" wrapText="1"/>
    </xf>
    <xf numFmtId="0" fontId="0" fillId="18" borderId="8" xfId="0" applyFill="1" applyBorder="1" applyProtection="1"/>
    <xf numFmtId="0" fontId="0" fillId="18" borderId="9" xfId="0" applyFill="1" applyBorder="1" applyProtection="1"/>
    <xf numFmtId="0" fontId="40" fillId="18" borderId="9" xfId="0" applyFont="1" applyFill="1" applyBorder="1" applyAlignment="1" applyProtection="1">
      <alignment vertical="center" wrapText="1"/>
    </xf>
    <xf numFmtId="0" fontId="40" fillId="18" borderId="10" xfId="0" applyFont="1" applyFill="1" applyBorder="1" applyAlignment="1" applyProtection="1">
      <alignment vertical="center" wrapText="1"/>
    </xf>
    <xf numFmtId="0" fontId="47" fillId="18" borderId="4" xfId="0" applyFont="1" applyFill="1" applyBorder="1" applyAlignment="1">
      <alignment vertical="center"/>
    </xf>
    <xf numFmtId="0" fontId="47" fillId="18" borderId="6" xfId="0" applyFont="1" applyFill="1" applyBorder="1" applyAlignment="1">
      <alignment vertical="center"/>
    </xf>
    <xf numFmtId="0" fontId="47" fillId="18" borderId="0" xfId="0" applyFont="1" applyFill="1" applyBorder="1" applyAlignment="1">
      <alignment vertical="center"/>
    </xf>
    <xf numFmtId="0" fontId="47" fillId="18" borderId="7" xfId="0" applyFont="1" applyFill="1" applyBorder="1" applyAlignment="1">
      <alignment vertical="center"/>
    </xf>
    <xf numFmtId="164" fontId="3" fillId="18" borderId="6" xfId="0" applyNumberFormat="1" applyFont="1" applyFill="1" applyBorder="1" applyAlignment="1">
      <alignment vertical="center"/>
    </xf>
    <xf numFmtId="164" fontId="3" fillId="18" borderId="0" xfId="0" applyNumberFormat="1" applyFont="1" applyFill="1" applyBorder="1"/>
    <xf numFmtId="164" fontId="3" fillId="18" borderId="7" xfId="0" applyNumberFormat="1" applyFont="1" applyFill="1" applyBorder="1" applyAlignment="1">
      <alignment vertical="center"/>
    </xf>
    <xf numFmtId="164" fontId="2" fillId="18" borderId="0" xfId="0" applyNumberFormat="1" applyFont="1" applyFill="1" applyBorder="1" applyAlignment="1">
      <alignment vertical="top"/>
    </xf>
    <xf numFmtId="164" fontId="3" fillId="18" borderId="7" xfId="0" applyNumberFormat="1" applyFont="1" applyFill="1" applyBorder="1"/>
    <xf numFmtId="0" fontId="45" fillId="18" borderId="0" xfId="0" applyFont="1" applyFill="1" applyBorder="1" applyAlignment="1" applyProtection="1">
      <alignment horizontal="left" vertical="center"/>
    </xf>
    <xf numFmtId="0" fontId="40" fillId="18" borderId="0" xfId="0" applyFont="1" applyFill="1" applyBorder="1" applyAlignment="1" applyProtection="1">
      <alignment horizontal="left" vertical="center" wrapText="1"/>
    </xf>
    <xf numFmtId="0" fontId="45" fillId="18" borderId="0" xfId="0" applyFont="1" applyFill="1" applyBorder="1" applyAlignment="1" applyProtection="1">
      <alignment horizontal="left" vertical="center" wrapText="1"/>
    </xf>
    <xf numFmtId="0" fontId="37" fillId="28" borderId="0" xfId="0" applyFont="1" applyFill="1" applyBorder="1" applyAlignment="1">
      <alignment horizontal="left" vertical="center" indent="1"/>
    </xf>
    <xf numFmtId="0" fontId="37" fillId="28" borderId="0" xfId="0" applyFont="1" applyFill="1" applyBorder="1" applyAlignment="1">
      <alignment vertical="center"/>
    </xf>
    <xf numFmtId="0" fontId="38" fillId="28" borderId="0" xfId="0" applyFont="1" applyFill="1" applyBorder="1" applyAlignment="1">
      <alignment vertical="center"/>
    </xf>
    <xf numFmtId="1" fontId="12" fillId="28" borderId="0" xfId="0" applyNumberFormat="1" applyFont="1" applyFill="1" applyBorder="1" applyAlignment="1" applyProtection="1">
      <alignment horizontal="left" wrapText="1" indent="1"/>
    </xf>
    <xf numFmtId="1" fontId="3" fillId="28" borderId="0" xfId="0" applyNumberFormat="1" applyFont="1" applyFill="1" applyBorder="1" applyAlignment="1" applyProtection="1">
      <alignment horizontal="left" indent="1"/>
      <protection locked="0"/>
    </xf>
    <xf numFmtId="168" fontId="3" fillId="28" borderId="0" xfId="0" applyNumberFormat="1" applyFont="1" applyFill="1" applyAlignment="1" applyProtection="1">
      <alignment horizontal="left" indent="1"/>
      <protection locked="0"/>
    </xf>
    <xf numFmtId="0" fontId="17" fillId="28" borderId="0" xfId="0" applyFont="1" applyFill="1" applyAlignment="1" applyProtection="1">
      <alignment horizontal="left" indent="1"/>
      <protection locked="0"/>
    </xf>
    <xf numFmtId="0" fontId="18" fillId="28" borderId="0" xfId="0" applyNumberFormat="1" applyFont="1" applyFill="1" applyAlignment="1" applyProtection="1">
      <alignment horizontal="left" wrapText="1" indent="1"/>
    </xf>
    <xf numFmtId="0" fontId="3" fillId="28" borderId="0" xfId="0" applyNumberFormat="1" applyFont="1" applyFill="1" applyAlignment="1" applyProtection="1">
      <alignment horizontal="left" vertical="center" indent="1"/>
      <protection locked="0"/>
    </xf>
    <xf numFmtId="0" fontId="12" fillId="28" borderId="0" xfId="0" applyNumberFormat="1" applyFont="1" applyFill="1" applyAlignment="1" applyProtection="1">
      <alignment horizontal="left" wrapText="1" indent="1"/>
    </xf>
    <xf numFmtId="3" fontId="12" fillId="28" borderId="0" xfId="0" applyNumberFormat="1" applyFont="1" applyFill="1" applyAlignment="1" applyProtection="1">
      <alignment horizontal="left" wrapText="1" indent="1"/>
    </xf>
    <xf numFmtId="0" fontId="3" fillId="28" borderId="0" xfId="0" applyFont="1" applyFill="1" applyAlignment="1" applyProtection="1">
      <alignment horizontal="left" indent="1"/>
      <protection locked="0"/>
    </xf>
    <xf numFmtId="0" fontId="24" fillId="28" borderId="0" xfId="0" applyFont="1" applyFill="1" applyAlignment="1" applyProtection="1">
      <alignment horizontal="left" indent="1"/>
      <protection locked="0"/>
    </xf>
    <xf numFmtId="0" fontId="3" fillId="28" borderId="0" xfId="0" applyFont="1" applyFill="1" applyAlignment="1" applyProtection="1">
      <alignment horizontal="left" vertical="center" indent="1"/>
      <protection locked="0"/>
    </xf>
    <xf numFmtId="3" fontId="3" fillId="28" borderId="0" xfId="0" applyNumberFormat="1" applyFont="1" applyFill="1" applyAlignment="1" applyProtection="1">
      <alignment horizontal="left" vertical="center" indent="1"/>
      <protection locked="0"/>
    </xf>
    <xf numFmtId="0" fontId="12" fillId="28" borderId="0" xfId="0" applyFont="1" applyFill="1" applyBorder="1" applyAlignment="1" applyProtection="1">
      <alignment horizontal="left" wrapText="1" indent="1"/>
    </xf>
    <xf numFmtId="3" fontId="3" fillId="28" borderId="0" xfId="0" applyNumberFormat="1" applyFont="1" applyFill="1" applyBorder="1" applyAlignment="1" applyProtection="1">
      <alignment horizontal="left" indent="1"/>
      <protection locked="0"/>
    </xf>
    <xf numFmtId="0" fontId="3" fillId="28" borderId="0" xfId="0" applyFont="1" applyFill="1" applyBorder="1" applyAlignment="1" applyProtection="1">
      <alignment horizontal="left" indent="1"/>
      <protection locked="0"/>
    </xf>
    <xf numFmtId="1" fontId="3" fillId="28" borderId="0" xfId="0" applyNumberFormat="1" applyFont="1" applyFill="1" applyAlignment="1" applyProtection="1">
      <alignment horizontal="left" vertical="center" indent="1"/>
      <protection locked="0"/>
    </xf>
    <xf numFmtId="1" fontId="12" fillId="28" borderId="0" xfId="0" applyNumberFormat="1" applyFont="1" applyFill="1" applyAlignment="1" applyProtection="1">
      <alignment horizontal="left" wrapText="1" indent="1"/>
    </xf>
    <xf numFmtId="1" fontId="3" fillId="28" borderId="0" xfId="0" applyNumberFormat="1" applyFont="1" applyFill="1" applyAlignment="1" applyProtection="1">
      <alignment horizontal="left" indent="1"/>
      <protection locked="0"/>
    </xf>
    <xf numFmtId="172" fontId="3" fillId="28" borderId="0" xfId="0" applyNumberFormat="1" applyFont="1" applyFill="1" applyBorder="1" applyAlignment="1" applyProtection="1">
      <alignment horizontal="left" vertical="top" wrapText="1" indent="1"/>
      <protection locked="0"/>
    </xf>
    <xf numFmtId="0" fontId="3" fillId="0" borderId="0" xfId="0" applyFont="1" applyFill="1" applyAlignment="1" applyProtection="1">
      <alignment horizontal="left" vertical="center" indent="1"/>
    </xf>
    <xf numFmtId="0" fontId="0" fillId="0" borderId="0" xfId="0" applyFill="1" applyBorder="1"/>
    <xf numFmtId="0" fontId="0" fillId="0" borderId="0" xfId="0" applyFill="1"/>
    <xf numFmtId="4" fontId="2" fillId="13" borderId="0" xfId="0" applyNumberFormat="1" applyFont="1" applyFill="1" applyAlignment="1">
      <alignment horizontal="left" indent="1"/>
    </xf>
    <xf numFmtId="0" fontId="25" fillId="23" borderId="0" xfId="0" applyFont="1" applyFill="1" applyAlignment="1" applyProtection="1">
      <alignment horizontal="center" vertical="center"/>
    </xf>
    <xf numFmtId="1" fontId="3" fillId="23" borderId="0" xfId="0" applyNumberFormat="1" applyFont="1" applyFill="1" applyAlignment="1" applyProtection="1">
      <alignment horizontal="left" vertical="center" indent="1"/>
    </xf>
    <xf numFmtId="0" fontId="3" fillId="23" borderId="0" xfId="0" applyFont="1" applyFill="1" applyProtection="1"/>
    <xf numFmtId="1" fontId="3" fillId="23" borderId="0" xfId="0" applyNumberFormat="1" applyFont="1" applyFill="1" applyAlignment="1" applyProtection="1">
      <alignment horizontal="left" indent="1"/>
    </xf>
    <xf numFmtId="0" fontId="3" fillId="0" borderId="0" xfId="0" applyFont="1" applyFill="1" applyProtection="1"/>
    <xf numFmtId="0" fontId="3" fillId="0" borderId="0" xfId="0" applyFont="1" applyFill="1" applyAlignment="1" applyProtection="1">
      <alignment horizontal="left" indent="1"/>
    </xf>
    <xf numFmtId="0" fontId="26" fillId="20" borderId="11" xfId="0" applyFont="1" applyFill="1" applyBorder="1" applyAlignment="1" applyProtection="1">
      <alignment horizontal="center" vertical="center"/>
    </xf>
    <xf numFmtId="0" fontId="27" fillId="21" borderId="11" xfId="0" applyFont="1" applyFill="1" applyBorder="1" applyAlignment="1" applyProtection="1">
      <alignment horizontal="center" vertical="center"/>
    </xf>
    <xf numFmtId="0" fontId="22" fillId="18" borderId="0" xfId="0" applyFont="1" applyFill="1" applyAlignment="1" applyProtection="1">
      <alignment vertical="center" textRotation="90"/>
    </xf>
    <xf numFmtId="0" fontId="2" fillId="15" borderId="0" xfId="0" applyFont="1" applyFill="1" applyBorder="1" applyAlignment="1">
      <alignment horizontal="left" indent="1"/>
    </xf>
    <xf numFmtId="0" fontId="54" fillId="0" borderId="0" xfId="0" applyFont="1" applyAlignment="1">
      <alignment horizontal="left" indent="1"/>
    </xf>
    <xf numFmtId="167" fontId="3" fillId="0" borderId="0" xfId="0" applyNumberFormat="1" applyFont="1" applyAlignment="1" applyProtection="1">
      <alignment horizontal="left" vertical="center" indent="1"/>
      <protection locked="0"/>
    </xf>
    <xf numFmtId="0" fontId="55" fillId="29" borderId="0" xfId="0" applyFont="1" applyFill="1" applyAlignment="1">
      <alignment horizontal="left" vertical="top" wrapText="1" indent="1"/>
    </xf>
    <xf numFmtId="0" fontId="56" fillId="0" borderId="0" xfId="0" applyFont="1" applyAlignment="1">
      <alignment horizontal="left" indent="1"/>
    </xf>
    <xf numFmtId="0" fontId="57" fillId="0" borderId="0" xfId="2" applyFont="1" applyAlignment="1" applyProtection="1">
      <alignment horizontal="left" vertical="top" wrapText="1" indent="1"/>
    </xf>
    <xf numFmtId="0" fontId="58" fillId="30" borderId="21" xfId="0" applyFont="1" applyFill="1" applyBorder="1" applyAlignment="1">
      <alignment horizontal="left" wrapText="1" indent="1"/>
    </xf>
    <xf numFmtId="0" fontId="59" fillId="0" borderId="21" xfId="0" applyFont="1" applyBorder="1" applyAlignment="1">
      <alignment horizontal="left" wrapText="1" indent="1"/>
    </xf>
    <xf numFmtId="0" fontId="58" fillId="31" borderId="21" xfId="0" applyFont="1" applyFill="1" applyBorder="1" applyAlignment="1">
      <alignment horizontal="left" wrapText="1" indent="1"/>
    </xf>
    <xf numFmtId="0" fontId="58" fillId="31" borderId="21" xfId="0" applyFont="1" applyFill="1" applyBorder="1" applyAlignment="1">
      <alignment horizontal="left" vertical="top" wrapText="1" indent="1"/>
    </xf>
    <xf numFmtId="0" fontId="58" fillId="32" borderId="21" xfId="0" applyFont="1" applyFill="1" applyBorder="1" applyAlignment="1">
      <alignment horizontal="left" wrapText="1" indent="1"/>
    </xf>
    <xf numFmtId="0" fontId="3" fillId="0" borderId="0" xfId="0" applyFont="1" applyAlignment="1">
      <alignment horizontal="left" vertical="top" wrapText="1" indent="1"/>
    </xf>
    <xf numFmtId="0" fontId="3" fillId="0" borderId="0" xfId="0" applyFont="1" applyAlignment="1">
      <alignment horizontal="left" vertical="center" wrapText="1" indent="1"/>
    </xf>
    <xf numFmtId="0" fontId="2" fillId="0" borderId="0" xfId="0" applyFont="1" applyAlignment="1">
      <alignment horizontal="left" vertical="center" indent="1"/>
    </xf>
    <xf numFmtId="0" fontId="60" fillId="0" borderId="0" xfId="0" applyNumberFormat="1" applyFont="1" applyAlignment="1" applyProtection="1">
      <alignment horizontal="left" vertical="center" indent="1"/>
    </xf>
    <xf numFmtId="0" fontId="3" fillId="15" borderId="0" xfId="0" applyFont="1" applyFill="1" applyAlignment="1">
      <alignment horizontal="left" vertical="center" wrapText="1" indent="1"/>
    </xf>
    <xf numFmtId="0" fontId="57" fillId="15" borderId="0" xfId="2" applyFont="1" applyFill="1" applyAlignment="1" applyProtection="1">
      <alignment horizontal="left" vertical="top" wrapText="1" indent="1"/>
    </xf>
    <xf numFmtId="0" fontId="56" fillId="15" borderId="0" xfId="0" applyFont="1" applyFill="1" applyAlignment="1">
      <alignment horizontal="left" indent="1"/>
    </xf>
    <xf numFmtId="0" fontId="3" fillId="11" borderId="0" xfId="0" applyFont="1" applyFill="1" applyAlignment="1">
      <alignment horizontal="left" vertical="center" wrapText="1" indent="1"/>
    </xf>
    <xf numFmtId="0" fontId="57" fillId="11" borderId="0" xfId="2" applyFont="1" applyFill="1" applyAlignment="1" applyProtection="1">
      <alignment horizontal="left" vertical="top" wrapText="1" indent="1"/>
    </xf>
    <xf numFmtId="0" fontId="56" fillId="11" borderId="0" xfId="0" applyFont="1" applyFill="1" applyAlignment="1">
      <alignment horizontal="left" indent="1"/>
    </xf>
    <xf numFmtId="0" fontId="0" fillId="11" borderId="0" xfId="0" applyFill="1"/>
    <xf numFmtId="0" fontId="3" fillId="33" borderId="0" xfId="0" applyFont="1" applyFill="1" applyAlignment="1">
      <alignment horizontal="left" vertical="center" wrapText="1" indent="1"/>
    </xf>
    <xf numFmtId="0" fontId="57" fillId="33" borderId="0" xfId="2" applyFont="1" applyFill="1" applyAlignment="1" applyProtection="1">
      <alignment horizontal="left" vertical="top" wrapText="1" indent="1"/>
    </xf>
    <xf numFmtId="0" fontId="56" fillId="33" borderId="0" xfId="0" applyFont="1" applyFill="1" applyAlignment="1">
      <alignment horizontal="left" indent="1"/>
    </xf>
    <xf numFmtId="0" fontId="2" fillId="33" borderId="0" xfId="0" applyFont="1" applyFill="1" applyAlignment="1">
      <alignment horizontal="left" indent="1"/>
    </xf>
    <xf numFmtId="0" fontId="2" fillId="3" borderId="0" xfId="0" applyFont="1" applyFill="1" applyBorder="1" applyAlignment="1">
      <alignment horizontal="left" indent="1"/>
    </xf>
    <xf numFmtId="0" fontId="41" fillId="18" borderId="6" xfId="0" applyFont="1" applyFill="1" applyBorder="1" applyAlignment="1">
      <alignment vertical="center"/>
    </xf>
    <xf numFmtId="0" fontId="41" fillId="18" borderId="0" xfId="0" applyFont="1" applyFill="1" applyBorder="1" applyAlignment="1">
      <alignment vertical="center"/>
    </xf>
    <xf numFmtId="0" fontId="41" fillId="18" borderId="7" xfId="0" applyFont="1" applyFill="1" applyBorder="1" applyAlignment="1">
      <alignment vertical="center"/>
    </xf>
    <xf numFmtId="0" fontId="62" fillId="18" borderId="0" xfId="0" applyFont="1" applyFill="1" applyBorder="1" applyAlignment="1">
      <alignment vertical="center"/>
    </xf>
    <xf numFmtId="0" fontId="61" fillId="37" borderId="0" xfId="0" applyFont="1" applyFill="1" applyBorder="1" applyAlignment="1">
      <alignment horizontal="center" vertical="center" wrapText="1"/>
    </xf>
    <xf numFmtId="0" fontId="61" fillId="38" borderId="0" xfId="0" applyFont="1" applyFill="1" applyBorder="1" applyAlignment="1">
      <alignment horizontal="center" vertical="center" wrapText="1"/>
    </xf>
    <xf numFmtId="0" fontId="62" fillId="18" borderId="6" xfId="0" applyFont="1" applyFill="1" applyBorder="1" applyAlignment="1">
      <alignment horizontal="center" vertical="center"/>
    </xf>
    <xf numFmtId="0" fontId="62" fillId="18" borderId="0" xfId="0" applyFont="1" applyFill="1" applyBorder="1" applyAlignment="1">
      <alignment horizontal="center" vertical="center"/>
    </xf>
    <xf numFmtId="0" fontId="61" fillId="34" borderId="0" xfId="0" applyFont="1" applyFill="1" applyBorder="1" applyAlignment="1">
      <alignment horizontal="center" vertical="center" wrapText="1"/>
    </xf>
    <xf numFmtId="0" fontId="61" fillId="35" borderId="0" xfId="0" applyFont="1" applyFill="1" applyBorder="1" applyAlignment="1">
      <alignment horizontal="center" vertical="center" wrapText="1"/>
    </xf>
    <xf numFmtId="0" fontId="61" fillId="36" borderId="0" xfId="0" applyFont="1" applyFill="1" applyBorder="1" applyAlignment="1">
      <alignment horizontal="center" vertical="center" wrapText="1"/>
    </xf>
    <xf numFmtId="164" fontId="2" fillId="18" borderId="6" xfId="0" applyNumberFormat="1" applyFont="1" applyFill="1" applyBorder="1" applyAlignment="1">
      <alignment horizontal="center" vertical="top"/>
    </xf>
    <xf numFmtId="164" fontId="2" fillId="18" borderId="0" xfId="0" applyNumberFormat="1" applyFont="1" applyFill="1" applyBorder="1" applyAlignment="1">
      <alignment horizontal="center" vertical="top"/>
    </xf>
    <xf numFmtId="0" fontId="61" fillId="23" borderId="0" xfId="0" applyFont="1" applyFill="1" applyBorder="1" applyAlignment="1">
      <alignment horizontal="center" vertical="center" wrapText="1"/>
    </xf>
    <xf numFmtId="164" fontId="2" fillId="18" borderId="7" xfId="0" applyNumberFormat="1" applyFont="1" applyFill="1" applyBorder="1" applyAlignment="1">
      <alignment horizontal="center" vertical="top"/>
    </xf>
    <xf numFmtId="0" fontId="2" fillId="18" borderId="0" xfId="0" applyFont="1" applyFill="1" applyBorder="1" applyAlignment="1">
      <alignment horizontal="right" vertical="center" wrapText="1" indent="2"/>
    </xf>
    <xf numFmtId="0" fontId="2" fillId="18" borderId="7" xfId="0" applyFont="1" applyFill="1" applyBorder="1" applyAlignment="1">
      <alignment horizontal="right" vertical="center" wrapText="1" indent="2"/>
    </xf>
    <xf numFmtId="0" fontId="2" fillId="18" borderId="9" xfId="0" applyFont="1" applyFill="1" applyBorder="1" applyAlignment="1">
      <alignment horizontal="right" vertical="center" wrapText="1" indent="2"/>
    </xf>
    <xf numFmtId="0" fontId="2" fillId="18" borderId="10" xfId="0" applyFont="1" applyFill="1" applyBorder="1" applyAlignment="1">
      <alignment horizontal="right" vertical="center" wrapText="1" indent="2"/>
    </xf>
    <xf numFmtId="164" fontId="48" fillId="18" borderId="0" xfId="0" applyNumberFormat="1" applyFont="1" applyFill="1" applyBorder="1" applyAlignment="1">
      <alignment horizontal="center" vertical="center" wrapText="1"/>
    </xf>
    <xf numFmtId="164" fontId="48" fillId="18" borderId="9" xfId="0" applyNumberFormat="1" applyFont="1" applyFill="1" applyBorder="1" applyAlignment="1">
      <alignment horizontal="center" vertical="center" wrapText="1"/>
    </xf>
    <xf numFmtId="0" fontId="30" fillId="27" borderId="0" xfId="0" applyFont="1" applyFill="1" applyBorder="1" applyAlignment="1">
      <alignment horizontal="left" vertical="center"/>
    </xf>
    <xf numFmtId="0" fontId="31" fillId="27" borderId="0" xfId="0" applyFont="1" applyFill="1" applyBorder="1" applyAlignment="1">
      <alignment horizontal="left" indent="1"/>
    </xf>
    <xf numFmtId="0" fontId="36" fillId="18" borderId="6" xfId="0" applyFont="1" applyFill="1" applyBorder="1" applyAlignment="1">
      <alignment horizontal="center"/>
    </xf>
    <xf numFmtId="0" fontId="36" fillId="18" borderId="0" xfId="0" applyFont="1" applyFill="1" applyBorder="1" applyAlignment="1">
      <alignment horizontal="center"/>
    </xf>
    <xf numFmtId="0" fontId="36" fillId="18" borderId="7" xfId="0" applyFont="1" applyFill="1" applyBorder="1" applyAlignment="1">
      <alignment horizontal="center"/>
    </xf>
    <xf numFmtId="0" fontId="62" fillId="18" borderId="0" xfId="0" applyFont="1" applyFill="1" applyBorder="1" applyAlignment="1" applyProtection="1">
      <alignment horizontal="center" vertical="center"/>
    </xf>
    <xf numFmtId="0" fontId="62" fillId="18" borderId="7" xfId="0" applyFont="1" applyFill="1" applyBorder="1" applyAlignment="1" applyProtection="1">
      <alignment horizontal="center" vertical="center"/>
    </xf>
    <xf numFmtId="168" fontId="45" fillId="25" borderId="3" xfId="0" applyNumberFormat="1" applyFont="1" applyFill="1" applyBorder="1" applyAlignment="1" applyProtection="1">
      <alignment horizontal="center" vertical="center"/>
      <protection locked="0"/>
    </xf>
    <xf numFmtId="168" fontId="45" fillId="25" borderId="4" xfId="0" applyNumberFormat="1" applyFont="1" applyFill="1" applyBorder="1" applyAlignment="1" applyProtection="1">
      <alignment horizontal="center" vertical="center"/>
      <protection locked="0"/>
    </xf>
    <xf numFmtId="168" fontId="45" fillId="25" borderId="5" xfId="0" applyNumberFormat="1" applyFont="1" applyFill="1" applyBorder="1" applyAlignment="1" applyProtection="1">
      <alignment horizontal="center" vertical="center"/>
      <protection locked="0"/>
    </xf>
    <xf numFmtId="168" fontId="45" fillId="25" borderId="8" xfId="0" applyNumberFormat="1" applyFont="1" applyFill="1" applyBorder="1" applyAlignment="1" applyProtection="1">
      <alignment horizontal="center" vertical="center"/>
      <protection locked="0"/>
    </xf>
    <xf numFmtId="168" fontId="45" fillId="25" borderId="9" xfId="0" applyNumberFormat="1" applyFont="1" applyFill="1" applyBorder="1" applyAlignment="1" applyProtection="1">
      <alignment horizontal="center" vertical="center"/>
      <protection locked="0"/>
    </xf>
    <xf numFmtId="168" fontId="45" fillId="25" borderId="10" xfId="0" applyNumberFormat="1" applyFont="1" applyFill="1" applyBorder="1" applyAlignment="1" applyProtection="1">
      <alignment horizontal="center" vertical="center"/>
      <protection locked="0"/>
    </xf>
    <xf numFmtId="0" fontId="45" fillId="18" borderId="0" xfId="0" applyFont="1" applyFill="1" applyBorder="1" applyAlignment="1" applyProtection="1">
      <alignment horizontal="left" vertical="center"/>
    </xf>
    <xf numFmtId="0" fontId="45" fillId="18" borderId="7" xfId="0" applyFont="1" applyFill="1" applyBorder="1" applyAlignment="1" applyProtection="1">
      <alignment horizontal="left" vertical="center"/>
    </xf>
    <xf numFmtId="0" fontId="36" fillId="18" borderId="6" xfId="0" applyFont="1" applyFill="1" applyBorder="1" applyAlignment="1" applyProtection="1">
      <alignment horizontal="center"/>
    </xf>
    <xf numFmtId="0" fontId="36" fillId="18" borderId="0" xfId="0" applyFont="1" applyFill="1" applyBorder="1" applyAlignment="1" applyProtection="1">
      <alignment horizontal="center"/>
    </xf>
    <xf numFmtId="0" fontId="36" fillId="18" borderId="7" xfId="0" applyFont="1" applyFill="1" applyBorder="1" applyAlignment="1" applyProtection="1">
      <alignment horizontal="center"/>
    </xf>
    <xf numFmtId="0" fontId="45" fillId="25" borderId="3" xfId="0" applyFont="1" applyFill="1" applyBorder="1" applyAlignment="1" applyProtection="1">
      <alignment horizontal="left" vertical="center" indent="1"/>
      <protection locked="0"/>
    </xf>
    <xf numFmtId="0" fontId="45" fillId="25" borderId="4" xfId="0" applyFont="1" applyFill="1" applyBorder="1" applyAlignment="1" applyProtection="1">
      <alignment horizontal="left" vertical="center" indent="1"/>
      <protection locked="0"/>
    </xf>
    <xf numFmtId="0" fontId="45" fillId="25" borderId="5" xfId="0" applyFont="1" applyFill="1" applyBorder="1" applyAlignment="1" applyProtection="1">
      <alignment horizontal="left" vertical="center" indent="1"/>
      <protection locked="0"/>
    </xf>
    <xf numFmtId="0" fontId="45" fillId="25" borderId="8" xfId="0" applyFont="1" applyFill="1" applyBorder="1" applyAlignment="1" applyProtection="1">
      <alignment horizontal="left" vertical="center" indent="1"/>
      <protection locked="0"/>
    </xf>
    <xf numFmtId="0" fontId="45" fillId="25" borderId="9" xfId="0" applyFont="1" applyFill="1" applyBorder="1" applyAlignment="1" applyProtection="1">
      <alignment horizontal="left" vertical="center" indent="1"/>
      <protection locked="0"/>
    </xf>
    <xf numFmtId="0" fontId="45" fillId="25" borderId="10" xfId="0" applyFont="1" applyFill="1" applyBorder="1" applyAlignment="1" applyProtection="1">
      <alignment horizontal="left" vertical="center" indent="1"/>
      <protection locked="0"/>
    </xf>
    <xf numFmtId="0" fontId="41" fillId="18" borderId="6" xfId="0" applyFont="1" applyFill="1" applyBorder="1" applyAlignment="1">
      <alignment horizontal="left" vertical="center" indent="4"/>
    </xf>
    <xf numFmtId="0" fontId="41" fillId="18" borderId="0" xfId="0" applyFont="1" applyFill="1" applyBorder="1" applyAlignment="1">
      <alignment horizontal="left" vertical="center" indent="4"/>
    </xf>
    <xf numFmtId="0" fontId="41" fillId="18" borderId="7" xfId="0" applyFont="1" applyFill="1" applyBorder="1" applyAlignment="1">
      <alignment horizontal="left" vertical="center" indent="4"/>
    </xf>
    <xf numFmtId="0" fontId="44" fillId="18" borderId="0" xfId="2" applyFont="1" applyFill="1" applyBorder="1" applyAlignment="1" applyProtection="1">
      <alignment horizontal="right" vertical="center" indent="4"/>
    </xf>
    <xf numFmtId="0" fontId="44" fillId="18" borderId="7" xfId="2" applyFont="1" applyFill="1" applyBorder="1" applyAlignment="1" applyProtection="1">
      <alignment horizontal="right" vertical="center" indent="4"/>
    </xf>
    <xf numFmtId="0" fontId="42" fillId="18" borderId="6" xfId="0" applyFont="1" applyFill="1" applyBorder="1" applyAlignment="1">
      <alignment horizontal="left" vertical="center" indent="4"/>
    </xf>
    <xf numFmtId="0" fontId="42" fillId="18" borderId="0" xfId="0" applyFont="1" applyFill="1" applyBorder="1" applyAlignment="1">
      <alignment horizontal="left" vertical="center" indent="4"/>
    </xf>
    <xf numFmtId="0" fontId="42" fillId="18" borderId="7" xfId="0" applyFont="1" applyFill="1" applyBorder="1" applyAlignment="1">
      <alignment horizontal="left" vertical="center" indent="4"/>
    </xf>
    <xf numFmtId="0" fontId="50" fillId="18" borderId="6" xfId="0" applyFont="1" applyFill="1" applyBorder="1" applyAlignment="1">
      <alignment horizontal="center" wrapText="1"/>
    </xf>
    <xf numFmtId="0" fontId="50" fillId="18" borderId="0" xfId="0" applyFont="1" applyFill="1" applyBorder="1" applyAlignment="1">
      <alignment horizontal="center" wrapText="1"/>
    </xf>
    <xf numFmtId="0" fontId="50" fillId="18" borderId="7" xfId="0" applyFont="1" applyFill="1" applyBorder="1" applyAlignment="1">
      <alignment horizontal="center" wrapText="1"/>
    </xf>
    <xf numFmtId="0" fontId="49" fillId="18" borderId="0" xfId="0" applyFont="1" applyFill="1" applyBorder="1" applyAlignment="1">
      <alignment horizontal="justify" vertical="center" wrapText="1"/>
    </xf>
    <xf numFmtId="0" fontId="22" fillId="18" borderId="0" xfId="0" applyFont="1" applyFill="1" applyAlignment="1">
      <alignment horizontal="center" vertical="center" textRotation="90"/>
    </xf>
    <xf numFmtId="0" fontId="25" fillId="22" borderId="0" xfId="0" applyFont="1" applyFill="1" applyAlignment="1" applyProtection="1">
      <alignment horizontal="center" vertical="center"/>
    </xf>
    <xf numFmtId="0" fontId="25" fillId="7" borderId="0" xfId="0" applyFont="1" applyFill="1" applyAlignment="1" applyProtection="1">
      <alignment horizontal="center" vertical="center"/>
    </xf>
    <xf numFmtId="0" fontId="26" fillId="20" borderId="11" xfId="0" applyFont="1" applyFill="1" applyBorder="1" applyAlignment="1" applyProtection="1">
      <alignment horizontal="center" vertical="center"/>
    </xf>
    <xf numFmtId="0" fontId="26" fillId="20" borderId="2" xfId="0" applyFont="1" applyFill="1" applyBorder="1" applyAlignment="1" applyProtection="1">
      <alignment horizontal="center" vertical="center"/>
    </xf>
    <xf numFmtId="0" fontId="27" fillId="21" borderId="11" xfId="0" applyFont="1" applyFill="1" applyBorder="1" applyAlignment="1" applyProtection="1">
      <alignment horizontal="center" vertical="center"/>
    </xf>
    <xf numFmtId="0" fontId="27" fillId="21" borderId="2" xfId="0" applyFont="1" applyFill="1" applyBorder="1" applyAlignment="1" applyProtection="1">
      <alignment horizontal="center" vertical="center"/>
    </xf>
    <xf numFmtId="0" fontId="12" fillId="13" borderId="11" xfId="0" applyFont="1" applyFill="1" applyBorder="1" applyAlignment="1" applyProtection="1">
      <alignment horizontal="center" vertical="center"/>
    </xf>
    <xf numFmtId="0" fontId="12" fillId="13" borderId="12" xfId="0" applyFont="1" applyFill="1" applyBorder="1" applyAlignment="1" applyProtection="1">
      <alignment horizontal="center" vertical="center"/>
    </xf>
    <xf numFmtId="0" fontId="12" fillId="13" borderId="2" xfId="0" applyFont="1" applyFill="1" applyBorder="1" applyAlignment="1" applyProtection="1">
      <alignment horizontal="center" vertical="center"/>
    </xf>
    <xf numFmtId="0" fontId="22" fillId="18" borderId="0" xfId="0" applyFont="1" applyFill="1" applyAlignment="1">
      <alignment horizontal="center" textRotation="90"/>
    </xf>
    <xf numFmtId="0" fontId="22" fillId="18" borderId="0" xfId="0" applyFont="1" applyFill="1" applyAlignment="1" applyProtection="1">
      <alignment horizontal="center" vertical="center" textRotation="90"/>
    </xf>
    <xf numFmtId="0" fontId="51" fillId="18" borderId="0" xfId="0" applyFont="1" applyFill="1" applyBorder="1" applyAlignment="1">
      <alignment horizontal="center" textRotation="90"/>
    </xf>
    <xf numFmtId="0" fontId="51" fillId="18" borderId="0" xfId="0" applyFont="1" applyFill="1" applyAlignment="1">
      <alignment horizontal="center" textRotation="90"/>
    </xf>
    <xf numFmtId="0" fontId="22" fillId="18" borderId="0" xfId="0" applyFont="1" applyFill="1" applyAlignment="1" applyProtection="1">
      <alignment horizontal="center" textRotation="90"/>
    </xf>
  </cellXfs>
  <cellStyles count="3">
    <cellStyle name="Currency" xfId="1" builtinId="4"/>
    <cellStyle name="Hyperlink" xfId="2" builtinId="8"/>
    <cellStyle name="Normal" xfId="0" builtinId="0"/>
  </cellStyles>
  <dxfs count="11">
    <dxf>
      <fill>
        <patternFill patternType="gray0625">
          <bgColor theme="8" tint="0.79998168889431442"/>
        </patternFill>
      </fill>
    </dxf>
    <dxf>
      <fill>
        <patternFill patternType="gray0625">
          <bgColor theme="8" tint="0.79998168889431442"/>
        </patternFill>
      </fill>
    </dxf>
    <dxf>
      <fill>
        <patternFill patternType="gray0625">
          <bgColor theme="8" tint="0.79998168889431442"/>
        </patternFill>
      </fill>
    </dxf>
    <dxf>
      <fill>
        <patternFill patternType="gray0625">
          <bgColor theme="8" tint="0.79998168889431442"/>
        </patternFill>
      </fill>
    </dxf>
    <dxf>
      <fill>
        <patternFill patternType="gray0625">
          <bgColor theme="8" tint="0.79998168889431442"/>
        </patternFill>
      </fill>
    </dxf>
    <dxf>
      <fill>
        <patternFill patternType="gray0625">
          <bgColor theme="8" tint="0.79998168889431442"/>
        </patternFill>
      </fill>
    </dxf>
    <dxf>
      <fill>
        <patternFill patternType="gray0625">
          <bgColor theme="8" tint="0.79998168889431442"/>
        </patternFill>
      </fill>
    </dxf>
    <dxf>
      <fill>
        <patternFill patternType="gray0625">
          <bgColor theme="8" tint="0.79998168889431442"/>
        </patternFill>
      </fill>
    </dxf>
    <dxf>
      <fill>
        <patternFill patternType="gray0625">
          <bgColor theme="8" tint="0.79995117038483843"/>
        </patternFill>
      </fill>
    </dxf>
    <dxf>
      <fill>
        <patternFill patternType="gray0625">
          <bgColor theme="8" tint="0.79998168889431442"/>
        </patternFill>
      </fill>
    </dxf>
    <dxf>
      <fill>
        <patternFill patternType="gray0625">
          <fgColor indexed="64"/>
          <bgColor theme="8"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239</xdr:col>
      <xdr:colOff>0</xdr:colOff>
      <xdr:row>95</xdr:row>
      <xdr:rowOff>0</xdr:rowOff>
    </xdr:from>
    <xdr:to>
      <xdr:col>239</xdr:col>
      <xdr:colOff>9525</xdr:colOff>
      <xdr:row>95</xdr:row>
      <xdr:rowOff>9525</xdr:rowOff>
    </xdr:to>
    <xdr:pic>
      <xdr:nvPicPr>
        <xdr:cNvPr id="2" name="Picture 1" descr="http://www.rta.nsw.gov.au/images/spacer.gif">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733425"/>
          <a:ext cx="9525" cy="9525"/>
        </a:xfrm>
        <a:prstGeom prst="rect">
          <a:avLst/>
        </a:prstGeom>
        <a:noFill/>
      </xdr:spPr>
    </xdr:pic>
    <xdr:clientData/>
  </xdr:twoCellAnchor>
  <xdr:twoCellAnchor editAs="oneCell">
    <xdr:from>
      <xdr:col>239</xdr:col>
      <xdr:colOff>0</xdr:colOff>
      <xdr:row>95</xdr:row>
      <xdr:rowOff>0</xdr:rowOff>
    </xdr:from>
    <xdr:to>
      <xdr:col>239</xdr:col>
      <xdr:colOff>9525</xdr:colOff>
      <xdr:row>95</xdr:row>
      <xdr:rowOff>38100</xdr:rowOff>
    </xdr:to>
    <xdr:pic>
      <xdr:nvPicPr>
        <xdr:cNvPr id="3" name="Picture 2" descr="http://www.rta.nsw.gov.au/images/spacer.gif">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733425"/>
          <a:ext cx="9525" cy="38100"/>
        </a:xfrm>
        <a:prstGeom prst="rect">
          <a:avLst/>
        </a:prstGeom>
        <a:noFill/>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hyperlink" Target="mailto:corey.ryan@ballina.nsw.gov.au" TargetMode="Externa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0" tint="-0.499984740745262"/>
  </sheetPr>
  <dimension ref="B1:S42"/>
  <sheetViews>
    <sheetView showRowColHeaders="0" tabSelected="1" zoomScale="75" zoomScaleNormal="75" workbookViewId="0">
      <selection activeCell="AC25" sqref="AC25"/>
    </sheetView>
  </sheetViews>
  <sheetFormatPr defaultColWidth="9.140625" defaultRowHeight="15" x14ac:dyDescent="0.25"/>
  <cols>
    <col min="1" max="1" width="3.7109375" style="247" customWidth="1"/>
    <col min="2" max="2" width="2.7109375" style="247" customWidth="1"/>
    <col min="3" max="3" width="3.28515625" style="247" customWidth="1"/>
    <col min="4" max="5" width="10.7109375" style="247" customWidth="1"/>
    <col min="6" max="7" width="13.7109375" style="247" customWidth="1"/>
    <col min="8" max="9" width="10.7109375" style="247" customWidth="1"/>
    <col min="10" max="11" width="13.7109375" style="247" customWidth="1"/>
    <col min="12" max="13" width="10.7109375" style="247" customWidth="1"/>
    <col min="14" max="15" width="13.7109375" style="247" customWidth="1"/>
    <col min="16" max="17" width="10.7109375" style="247" customWidth="1"/>
    <col min="18" max="18" width="3.5703125" style="247" customWidth="1"/>
    <col min="19" max="19" width="3.28515625" style="247" customWidth="1"/>
    <col min="20" max="16384" width="9.140625" style="247"/>
  </cols>
  <sheetData>
    <row r="1" spans="2:19" ht="15.75" customHeight="1" thickBot="1" x14ac:dyDescent="0.3"/>
    <row r="2" spans="2:19" ht="15.75" customHeight="1" thickBot="1" x14ac:dyDescent="0.3">
      <c r="B2" s="244"/>
      <c r="C2" s="245"/>
      <c r="D2" s="245"/>
      <c r="E2" s="245"/>
      <c r="F2" s="245"/>
      <c r="G2" s="245"/>
      <c r="H2" s="245"/>
      <c r="I2" s="245"/>
      <c r="J2" s="245"/>
      <c r="K2" s="245"/>
      <c r="L2" s="245"/>
      <c r="M2" s="245"/>
      <c r="N2" s="245"/>
      <c r="O2" s="245"/>
      <c r="P2" s="245"/>
      <c r="Q2" s="245"/>
      <c r="R2" s="245"/>
      <c r="S2" s="246"/>
    </row>
    <row r="3" spans="2:19" x14ac:dyDescent="0.25">
      <c r="B3" s="248"/>
      <c r="C3" s="249"/>
      <c r="D3" s="250"/>
      <c r="E3" s="250"/>
      <c r="F3" s="250"/>
      <c r="G3" s="250"/>
      <c r="H3" s="250"/>
      <c r="I3" s="250"/>
      <c r="J3" s="250"/>
      <c r="K3" s="250"/>
      <c r="L3" s="250"/>
      <c r="M3" s="250"/>
      <c r="N3" s="250"/>
      <c r="O3" s="250"/>
      <c r="P3" s="250"/>
      <c r="Q3" s="250"/>
      <c r="R3" s="251"/>
      <c r="S3" s="252"/>
    </row>
    <row r="4" spans="2:19" ht="35.25" x14ac:dyDescent="0.25">
      <c r="B4" s="248"/>
      <c r="C4" s="253"/>
      <c r="D4" s="433" t="s">
        <v>825</v>
      </c>
      <c r="E4" s="433"/>
      <c r="F4" s="433"/>
      <c r="G4" s="433"/>
      <c r="H4" s="433"/>
      <c r="I4" s="433"/>
      <c r="J4" s="433"/>
      <c r="K4" s="433"/>
      <c r="L4" s="433"/>
      <c r="M4" s="433"/>
      <c r="N4" s="433"/>
      <c r="O4" s="433"/>
      <c r="P4" s="433"/>
      <c r="Q4" s="433"/>
      <c r="R4" s="254"/>
      <c r="S4" s="252"/>
    </row>
    <row r="5" spans="2:19" ht="23.25" x14ac:dyDescent="0.35">
      <c r="B5" s="248"/>
      <c r="C5" s="253"/>
      <c r="D5" s="434" t="s">
        <v>1117</v>
      </c>
      <c r="E5" s="434"/>
      <c r="F5" s="434"/>
      <c r="G5" s="434"/>
      <c r="H5" s="434"/>
      <c r="I5" s="434"/>
      <c r="J5" s="434"/>
      <c r="K5" s="434"/>
      <c r="L5" s="434"/>
      <c r="M5" s="434"/>
      <c r="N5" s="434"/>
      <c r="O5" s="434"/>
      <c r="P5" s="434"/>
      <c r="Q5" s="434"/>
      <c r="R5" s="254"/>
      <c r="S5" s="252"/>
    </row>
    <row r="6" spans="2:19" ht="20.25" x14ac:dyDescent="0.3">
      <c r="B6" s="248"/>
      <c r="C6" s="253"/>
      <c r="D6" s="255"/>
      <c r="E6" s="256"/>
      <c r="F6" s="256"/>
      <c r="G6" s="256"/>
      <c r="H6" s="256"/>
      <c r="I6" s="257"/>
      <c r="J6" s="256"/>
      <c r="K6" s="256"/>
      <c r="L6" s="257"/>
      <c r="M6" s="257"/>
      <c r="N6" s="257"/>
      <c r="O6" s="256"/>
      <c r="P6" s="256"/>
      <c r="Q6" s="256"/>
      <c r="R6" s="254"/>
      <c r="S6" s="252"/>
    </row>
    <row r="7" spans="2:19" x14ac:dyDescent="0.25">
      <c r="B7" s="248"/>
      <c r="C7" s="253"/>
      <c r="D7" s="258"/>
      <c r="E7" s="259"/>
      <c r="F7" s="259"/>
      <c r="G7" s="259"/>
      <c r="H7" s="259"/>
      <c r="I7" s="259"/>
      <c r="J7" s="259"/>
      <c r="K7" s="259"/>
      <c r="L7" s="259"/>
      <c r="M7" s="259"/>
      <c r="N7" s="259"/>
      <c r="O7" s="259"/>
      <c r="P7" s="259"/>
      <c r="Q7" s="260"/>
      <c r="R7" s="254"/>
      <c r="S7" s="252"/>
    </row>
    <row r="8" spans="2:19" x14ac:dyDescent="0.25">
      <c r="B8" s="248"/>
      <c r="C8" s="253"/>
      <c r="D8" s="261"/>
      <c r="E8" s="262"/>
      <c r="F8" s="262"/>
      <c r="G8" s="262"/>
      <c r="H8" s="262"/>
      <c r="I8" s="262"/>
      <c r="J8" s="262"/>
      <c r="K8" s="262"/>
      <c r="L8" s="262"/>
      <c r="M8" s="262"/>
      <c r="N8" s="262"/>
      <c r="O8" s="262"/>
      <c r="P8" s="262"/>
      <c r="Q8" s="263"/>
      <c r="R8" s="254"/>
      <c r="S8" s="252"/>
    </row>
    <row r="9" spans="2:19" ht="15" customHeight="1" x14ac:dyDescent="0.25">
      <c r="B9" s="248"/>
      <c r="C9" s="253"/>
      <c r="D9" s="261"/>
      <c r="E9" s="264"/>
      <c r="F9" s="265"/>
      <c r="G9" s="265"/>
      <c r="H9" s="265"/>
      <c r="I9" s="338"/>
      <c r="J9" s="338"/>
      <c r="K9" s="338"/>
      <c r="L9" s="338"/>
      <c r="M9" s="265"/>
      <c r="N9" s="265"/>
      <c r="O9" s="265"/>
      <c r="P9" s="266"/>
      <c r="Q9" s="263"/>
      <c r="R9" s="254"/>
      <c r="S9" s="252"/>
    </row>
    <row r="10" spans="2:19" ht="63.75" customHeight="1" x14ac:dyDescent="1.05">
      <c r="B10" s="248"/>
      <c r="C10" s="253"/>
      <c r="D10" s="261"/>
      <c r="E10" s="435" t="s">
        <v>887</v>
      </c>
      <c r="F10" s="436"/>
      <c r="G10" s="436"/>
      <c r="H10" s="436"/>
      <c r="I10" s="436"/>
      <c r="J10" s="436"/>
      <c r="K10" s="436"/>
      <c r="L10" s="436"/>
      <c r="M10" s="436"/>
      <c r="N10" s="436"/>
      <c r="O10" s="436"/>
      <c r="P10" s="437"/>
      <c r="Q10" s="263"/>
      <c r="R10" s="254"/>
      <c r="S10" s="252"/>
    </row>
    <row r="11" spans="2:19" ht="15" customHeight="1" x14ac:dyDescent="1.05">
      <c r="B11" s="248"/>
      <c r="C11" s="253"/>
      <c r="D11" s="261"/>
      <c r="E11" s="435"/>
      <c r="F11" s="436"/>
      <c r="G11" s="436"/>
      <c r="H11" s="436"/>
      <c r="I11" s="436"/>
      <c r="J11" s="436"/>
      <c r="K11" s="436"/>
      <c r="L11" s="436"/>
      <c r="M11" s="436"/>
      <c r="N11" s="436"/>
      <c r="O11" s="436"/>
      <c r="P11" s="437"/>
      <c r="Q11" s="263"/>
      <c r="R11" s="254"/>
      <c r="S11" s="252"/>
    </row>
    <row r="12" spans="2:19" ht="19.5" customHeight="1" x14ac:dyDescent="0.25">
      <c r="B12" s="248"/>
      <c r="C12" s="253"/>
      <c r="D12" s="261"/>
      <c r="E12" s="339"/>
      <c r="F12" s="340"/>
      <c r="G12" s="340"/>
      <c r="H12" s="340"/>
      <c r="I12" s="340"/>
      <c r="J12" s="340"/>
      <c r="K12" s="340"/>
      <c r="L12" s="340"/>
      <c r="M12" s="326"/>
      <c r="N12" s="326"/>
      <c r="O12" s="326"/>
      <c r="P12" s="327"/>
      <c r="Q12" s="263"/>
      <c r="R12" s="254"/>
      <c r="S12" s="252"/>
    </row>
    <row r="13" spans="2:19" ht="19.5" customHeight="1" x14ac:dyDescent="0.25">
      <c r="B13" s="248"/>
      <c r="C13" s="253"/>
      <c r="D13" s="261"/>
      <c r="E13" s="418" t="s">
        <v>888</v>
      </c>
      <c r="F13" s="419"/>
      <c r="G13" s="419"/>
      <c r="H13" s="419"/>
      <c r="I13" s="419" t="s">
        <v>281</v>
      </c>
      <c r="J13" s="419"/>
      <c r="K13" s="419"/>
      <c r="L13" s="419"/>
      <c r="M13" s="438" t="s">
        <v>203</v>
      </c>
      <c r="N13" s="438"/>
      <c r="O13" s="438"/>
      <c r="P13" s="439"/>
      <c r="Q13" s="263"/>
      <c r="R13" s="254"/>
      <c r="S13" s="252"/>
    </row>
    <row r="14" spans="2:19" ht="19.5" customHeight="1" x14ac:dyDescent="0.25">
      <c r="B14" s="248"/>
      <c r="C14" s="253"/>
      <c r="D14" s="261"/>
      <c r="E14" s="418"/>
      <c r="F14" s="419"/>
      <c r="G14" s="419"/>
      <c r="H14" s="419"/>
      <c r="I14" s="419"/>
      <c r="J14" s="419"/>
      <c r="K14" s="419"/>
      <c r="L14" s="419"/>
      <c r="M14" s="438"/>
      <c r="N14" s="438"/>
      <c r="O14" s="438"/>
      <c r="P14" s="439"/>
      <c r="Q14" s="263"/>
      <c r="R14" s="254"/>
      <c r="S14" s="252"/>
    </row>
    <row r="15" spans="2:19" ht="19.5" customHeight="1" x14ac:dyDescent="0.25">
      <c r="B15" s="248"/>
      <c r="C15" s="253"/>
      <c r="D15" s="261"/>
      <c r="E15" s="339"/>
      <c r="F15" s="158"/>
      <c r="G15" s="158"/>
      <c r="H15" s="158"/>
      <c r="I15" s="340"/>
      <c r="J15" s="340"/>
      <c r="K15" s="340"/>
      <c r="L15" s="340"/>
      <c r="M15" s="340"/>
      <c r="N15" s="340"/>
      <c r="O15" s="340"/>
      <c r="P15" s="341"/>
      <c r="Q15" s="263"/>
      <c r="R15" s="254"/>
      <c r="S15" s="252"/>
    </row>
    <row r="16" spans="2:19" ht="19.5" customHeight="1" x14ac:dyDescent="0.25">
      <c r="B16" s="248"/>
      <c r="C16" s="253"/>
      <c r="D16" s="261"/>
      <c r="E16" s="342"/>
      <c r="F16" s="421" t="s">
        <v>1113</v>
      </c>
      <c r="G16" s="421"/>
      <c r="H16" s="343"/>
      <c r="I16" s="343"/>
      <c r="J16" s="420" t="s">
        <v>776</v>
      </c>
      <c r="K16" s="420"/>
      <c r="L16" s="343"/>
      <c r="M16" s="343"/>
      <c r="N16" s="425" t="s">
        <v>1106</v>
      </c>
      <c r="O16" s="425"/>
      <c r="P16" s="344"/>
      <c r="Q16" s="263"/>
      <c r="R16" s="254"/>
      <c r="S16" s="252"/>
    </row>
    <row r="17" spans="2:19" ht="19.5" customHeight="1" x14ac:dyDescent="0.25">
      <c r="B17" s="248"/>
      <c r="C17" s="253"/>
      <c r="D17" s="261"/>
      <c r="E17" s="423">
        <f>IF(('WATER PIPES DATA'!I1003+'WATER PIPES DATA'!AA1003)=0,0, ('WATER PIPES DATA'!I1003+'WATER PIPES DATA'!AA1003))</f>
        <v>0</v>
      </c>
      <c r="F17" s="424"/>
      <c r="G17" s="424"/>
      <c r="H17" s="424"/>
      <c r="I17" s="424">
        <f>IF(('CULVERTS DATA'!Q605)=0,0, ('CULVERTS DATA'!Q605))</f>
        <v>0</v>
      </c>
      <c r="J17" s="424"/>
      <c r="K17" s="424"/>
      <c r="L17" s="424"/>
      <c r="M17" s="424">
        <f>IF(('PAVEMENT DATA'!M1002)=0,0, ('PAVEMENT DATA'!M1002))</f>
        <v>0</v>
      </c>
      <c r="N17" s="424"/>
      <c r="O17" s="424"/>
      <c r="P17" s="426"/>
      <c r="Q17" s="263"/>
      <c r="R17" s="254"/>
      <c r="S17" s="252"/>
    </row>
    <row r="18" spans="2:19" ht="19.5" customHeight="1" x14ac:dyDescent="0.25">
      <c r="B18" s="248"/>
      <c r="C18" s="253"/>
      <c r="D18" s="261"/>
      <c r="E18" s="339"/>
      <c r="F18" s="158"/>
      <c r="G18" s="158"/>
      <c r="H18" s="158"/>
      <c r="I18" s="158"/>
      <c r="J18" s="158"/>
      <c r="K18" s="158"/>
      <c r="L18" s="158"/>
      <c r="M18" s="158"/>
      <c r="N18" s="158"/>
      <c r="O18" s="158"/>
      <c r="P18" s="341"/>
      <c r="Q18" s="263"/>
      <c r="R18" s="254"/>
      <c r="S18" s="252"/>
    </row>
    <row r="19" spans="2:19" s="284" customFormat="1" ht="19.5" customHeight="1" x14ac:dyDescent="0.2">
      <c r="B19" s="277"/>
      <c r="C19" s="278"/>
      <c r="D19" s="279"/>
      <c r="E19" s="342"/>
      <c r="F19" s="422" t="s">
        <v>1114</v>
      </c>
      <c r="G19" s="422"/>
      <c r="H19" s="343"/>
      <c r="I19" s="343"/>
      <c r="J19" s="420" t="s">
        <v>1111</v>
      </c>
      <c r="K19" s="420"/>
      <c r="L19" s="343"/>
      <c r="M19" s="343"/>
      <c r="N19" s="425" t="s">
        <v>1107</v>
      </c>
      <c r="O19" s="425"/>
      <c r="P19" s="344"/>
      <c r="Q19" s="281"/>
      <c r="R19" s="282"/>
      <c r="S19" s="283"/>
    </row>
    <row r="20" spans="2:19" s="284" customFormat="1" ht="19.5" customHeight="1" x14ac:dyDescent="0.25">
      <c r="B20" s="277"/>
      <c r="C20" s="278"/>
      <c r="D20" s="279"/>
      <c r="E20" s="423">
        <f>IF(('SEWER PIPES DATA'!I1003+'SEWER PIPES DATA'!Z1003)=0,0, ('SEWER PIPES DATA'!I1003+'SEWER PIPES DATA'!Z1003))</f>
        <v>0</v>
      </c>
      <c r="F20" s="424"/>
      <c r="G20" s="424"/>
      <c r="H20" s="424"/>
      <c r="I20" s="424">
        <f>IF(('STORMWATER RETIC DATA'!M1003+'STORMWATER RETIC DATA'!AD1003)=0,0, ('STORMWATER RETIC DATA'!M1003+'STORMWATER RETIC DATA'!AD1003))</f>
        <v>0</v>
      </c>
      <c r="J20" s="424"/>
      <c r="K20" s="424"/>
      <c r="L20" s="424"/>
      <c r="M20" s="424">
        <f>IF(('PATH DATA'!K502)=0,0, ('PATH DATA'!K502))</f>
        <v>0</v>
      </c>
      <c r="N20" s="424"/>
      <c r="O20" s="424"/>
      <c r="P20" s="426"/>
      <c r="Q20" s="281"/>
      <c r="R20" s="282"/>
      <c r="S20" s="283"/>
    </row>
    <row r="21" spans="2:19" s="284" customFormat="1" ht="19.5" customHeight="1" x14ac:dyDescent="0.25">
      <c r="B21" s="277"/>
      <c r="C21" s="278"/>
      <c r="D21" s="279"/>
      <c r="E21" s="280"/>
      <c r="F21" s="158"/>
      <c r="G21" s="158"/>
      <c r="H21" s="158"/>
      <c r="I21" s="158"/>
      <c r="J21" s="158"/>
      <c r="K21" s="158"/>
      <c r="L21" s="158"/>
      <c r="M21" s="158"/>
      <c r="N21" s="158"/>
      <c r="O21" s="158"/>
      <c r="P21" s="273"/>
      <c r="Q21" s="281"/>
      <c r="R21" s="282"/>
      <c r="S21" s="283"/>
    </row>
    <row r="22" spans="2:19" s="293" customFormat="1" ht="19.5" customHeight="1" x14ac:dyDescent="0.2">
      <c r="B22" s="286"/>
      <c r="C22" s="287"/>
      <c r="D22" s="288"/>
      <c r="E22" s="342"/>
      <c r="F22" s="421" t="s">
        <v>818</v>
      </c>
      <c r="G22" s="421"/>
      <c r="H22" s="343"/>
      <c r="I22" s="343"/>
      <c r="J22" s="420" t="s">
        <v>1112</v>
      </c>
      <c r="K22" s="420"/>
      <c r="L22" s="343"/>
      <c r="M22" s="343"/>
      <c r="N22" s="425" t="s">
        <v>1108</v>
      </c>
      <c r="O22" s="425"/>
      <c r="P22" s="344"/>
      <c r="Q22" s="290"/>
      <c r="R22" s="291"/>
      <c r="S22" s="292"/>
    </row>
    <row r="23" spans="2:19" s="293" customFormat="1" ht="19.5" customHeight="1" x14ac:dyDescent="0.25">
      <c r="B23" s="286"/>
      <c r="C23" s="287"/>
      <c r="D23" s="288"/>
      <c r="E23" s="423">
        <f>IF(('WATER PUMP STN DATA'!I335)=0,0, ('WATER PUMP STN DATA'!I335))</f>
        <v>0</v>
      </c>
      <c r="F23" s="424"/>
      <c r="G23" s="424"/>
      <c r="H23" s="424"/>
      <c r="I23" s="424">
        <f>IF(('POLLUTION CONTROL DATA'!J502)=0,0, ('POLLUTION CONTROL DATA'!J502))</f>
        <v>0</v>
      </c>
      <c r="J23" s="424"/>
      <c r="K23" s="424"/>
      <c r="L23" s="424"/>
      <c r="M23" s="424">
        <f>IF(('KandG DATA'!K752)=0,0, ('KandG DATA'!K752))</f>
        <v>0</v>
      </c>
      <c r="N23" s="424"/>
      <c r="O23" s="424"/>
      <c r="P23" s="426"/>
      <c r="Q23" s="290"/>
      <c r="R23" s="291"/>
      <c r="S23" s="292"/>
    </row>
    <row r="24" spans="2:19" ht="19.5" customHeight="1" x14ac:dyDescent="0.25">
      <c r="B24" s="248"/>
      <c r="C24" s="253"/>
      <c r="D24" s="261"/>
      <c r="E24" s="267"/>
      <c r="F24" s="158"/>
      <c r="G24" s="158"/>
      <c r="H24" s="158"/>
      <c r="I24" s="158"/>
      <c r="J24" s="158"/>
      <c r="K24" s="158"/>
      <c r="L24" s="158"/>
      <c r="M24" s="158"/>
      <c r="N24" s="158"/>
      <c r="O24" s="158"/>
      <c r="P24" s="268"/>
      <c r="Q24" s="263"/>
      <c r="R24" s="254"/>
      <c r="S24" s="252"/>
    </row>
    <row r="25" spans="2:19" ht="19.5" customHeight="1" x14ac:dyDescent="0.25">
      <c r="B25" s="248"/>
      <c r="C25" s="253"/>
      <c r="D25" s="261"/>
      <c r="E25" s="342"/>
      <c r="F25" s="422" t="s">
        <v>809</v>
      </c>
      <c r="G25" s="422"/>
      <c r="H25" s="343"/>
      <c r="I25" s="343"/>
      <c r="J25" s="420" t="s">
        <v>918</v>
      </c>
      <c r="K25" s="420"/>
      <c r="L25" s="343"/>
      <c r="M25" s="343"/>
      <c r="N25" s="425" t="s">
        <v>1109</v>
      </c>
      <c r="O25" s="425"/>
      <c r="P25" s="344"/>
      <c r="Q25" s="263"/>
      <c r="R25" s="254"/>
      <c r="S25" s="252"/>
    </row>
    <row r="26" spans="2:19" ht="19.5" customHeight="1" x14ac:dyDescent="0.25">
      <c r="B26" s="248"/>
      <c r="C26" s="253"/>
      <c r="D26" s="261"/>
      <c r="E26" s="423">
        <f>IF(('SEWER PUMP STN DATA'!J335)=0,0, ('SEWER PUMP STN DATA'!J335))</f>
        <v>0</v>
      </c>
      <c r="F26" s="424"/>
      <c r="G26" s="424"/>
      <c r="H26" s="424"/>
      <c r="I26" s="424">
        <f>IF(('SUB-SOIL DATA'!N1003)=0,0, ('SUB-SOIL DATA'!N1003))</f>
        <v>0</v>
      </c>
      <c r="J26" s="424"/>
      <c r="K26" s="424"/>
      <c r="L26" s="424"/>
      <c r="M26" s="424">
        <f>IF(('ROUNDABOUT DATA'!P502)=0,0, ('ROUNDABOUT DATA'!P502))</f>
        <v>0</v>
      </c>
      <c r="N26" s="424"/>
      <c r="O26" s="424"/>
      <c r="P26" s="426"/>
      <c r="Q26" s="263"/>
      <c r="R26" s="254"/>
      <c r="S26" s="252"/>
    </row>
    <row r="27" spans="2:19" ht="19.5" customHeight="1" x14ac:dyDescent="0.25">
      <c r="B27" s="248"/>
      <c r="C27" s="253"/>
      <c r="D27" s="261"/>
      <c r="E27" s="267"/>
      <c r="F27" s="158"/>
      <c r="G27" s="158"/>
      <c r="H27" s="158"/>
      <c r="I27" s="158"/>
      <c r="J27" s="158"/>
      <c r="K27" s="158"/>
      <c r="L27" s="158"/>
      <c r="M27" s="158"/>
      <c r="N27" s="158"/>
      <c r="O27" s="158"/>
      <c r="P27" s="268"/>
      <c r="Q27" s="263"/>
      <c r="R27" s="254"/>
      <c r="S27" s="252"/>
    </row>
    <row r="28" spans="2:19" ht="19.5" customHeight="1" x14ac:dyDescent="0.25">
      <c r="B28" s="248"/>
      <c r="C28" s="253"/>
      <c r="D28" s="261"/>
      <c r="E28" s="267"/>
      <c r="F28" s="158"/>
      <c r="G28" s="158"/>
      <c r="H28" s="158"/>
      <c r="I28" s="158"/>
      <c r="J28" s="415"/>
      <c r="K28" s="415"/>
      <c r="L28" s="415"/>
      <c r="M28" s="343"/>
      <c r="N28" s="425" t="s">
        <v>731</v>
      </c>
      <c r="O28" s="425"/>
      <c r="P28" s="344"/>
      <c r="Q28" s="263"/>
      <c r="R28" s="254"/>
      <c r="S28" s="252"/>
    </row>
    <row r="29" spans="2:19" ht="19.5" customHeight="1" x14ac:dyDescent="0.25">
      <c r="B29" s="248"/>
      <c r="C29" s="253"/>
      <c r="D29" s="261"/>
      <c r="E29" s="267"/>
      <c r="F29" s="158"/>
      <c r="G29" s="158"/>
      <c r="H29" s="158"/>
      <c r="I29" s="158"/>
      <c r="J29" s="415"/>
      <c r="K29" s="415"/>
      <c r="L29" s="415"/>
      <c r="M29" s="424">
        <f>IF(('SIGNS DATA'!R1002)=0,0, ('SIGNS DATA'!R1002))</f>
        <v>0</v>
      </c>
      <c r="N29" s="424"/>
      <c r="O29" s="424"/>
      <c r="P29" s="426"/>
      <c r="Q29" s="263"/>
      <c r="R29" s="254"/>
      <c r="S29" s="252"/>
    </row>
    <row r="30" spans="2:19" ht="19.5" customHeight="1" x14ac:dyDescent="0.25">
      <c r="B30" s="248"/>
      <c r="C30" s="253"/>
      <c r="D30" s="261"/>
      <c r="E30" s="267"/>
      <c r="F30" s="415"/>
      <c r="G30" s="415"/>
      <c r="H30" s="415"/>
      <c r="I30" s="340"/>
      <c r="J30" s="340"/>
      <c r="K30" s="340"/>
      <c r="L30" s="340"/>
      <c r="M30" s="158"/>
      <c r="N30" s="158"/>
      <c r="O30" s="158"/>
      <c r="P30" s="268"/>
      <c r="Q30" s="263"/>
      <c r="R30" s="254"/>
      <c r="S30" s="252"/>
    </row>
    <row r="31" spans="2:19" ht="19.5" customHeight="1" x14ac:dyDescent="0.25">
      <c r="B31" s="248"/>
      <c r="C31" s="253"/>
      <c r="D31" s="261"/>
      <c r="E31" s="418" t="s">
        <v>889</v>
      </c>
      <c r="F31" s="419"/>
      <c r="G31" s="419"/>
      <c r="H31" s="419"/>
      <c r="I31" s="419" t="s">
        <v>147</v>
      </c>
      <c r="J31" s="419"/>
      <c r="K31" s="419"/>
      <c r="L31" s="419"/>
      <c r="M31" s="343"/>
      <c r="N31" s="425" t="s">
        <v>1110</v>
      </c>
      <c r="O31" s="425"/>
      <c r="P31" s="346"/>
      <c r="Q31" s="263"/>
      <c r="R31" s="254"/>
      <c r="S31" s="252"/>
    </row>
    <row r="32" spans="2:19" ht="19.5" customHeight="1" x14ac:dyDescent="0.25">
      <c r="B32" s="248"/>
      <c r="C32" s="253"/>
      <c r="D32" s="261"/>
      <c r="E32" s="418"/>
      <c r="F32" s="419"/>
      <c r="G32" s="419"/>
      <c r="H32" s="419"/>
      <c r="I32" s="419"/>
      <c r="J32" s="419"/>
      <c r="K32" s="419"/>
      <c r="L32" s="419"/>
      <c r="M32" s="424">
        <f>IF(('GUARD RAIL DATA'!K502)=0,0, ('GUARD RAIL DATA'!K502))</f>
        <v>0</v>
      </c>
      <c r="N32" s="424"/>
      <c r="O32" s="424"/>
      <c r="P32" s="426"/>
      <c r="Q32" s="263"/>
      <c r="R32" s="254"/>
      <c r="S32" s="252"/>
    </row>
    <row r="33" spans="2:19" ht="19.5" customHeight="1" x14ac:dyDescent="0.25">
      <c r="B33" s="248"/>
      <c r="C33" s="253"/>
      <c r="D33" s="261"/>
      <c r="E33" s="267"/>
      <c r="F33" s="158"/>
      <c r="G33" s="158"/>
      <c r="H33" s="158"/>
      <c r="I33" s="340"/>
      <c r="J33" s="340"/>
      <c r="K33" s="340"/>
      <c r="L33" s="340"/>
      <c r="M33" s="158"/>
      <c r="N33" s="158"/>
      <c r="O33" s="158"/>
      <c r="P33" s="268"/>
      <c r="Q33" s="263"/>
      <c r="R33" s="254"/>
      <c r="S33" s="252"/>
    </row>
    <row r="34" spans="2:19" ht="19.5" customHeight="1" x14ac:dyDescent="0.25">
      <c r="B34" s="248"/>
      <c r="C34" s="253"/>
      <c r="D34" s="261"/>
      <c r="E34" s="267"/>
      <c r="F34" s="416" t="s">
        <v>1115</v>
      </c>
      <c r="G34" s="416"/>
      <c r="H34" s="297"/>
      <c r="I34" s="345"/>
      <c r="J34" s="417" t="s">
        <v>704</v>
      </c>
      <c r="K34" s="417"/>
      <c r="L34" s="345"/>
      <c r="M34" s="297"/>
      <c r="N34" s="425" t="s">
        <v>714</v>
      </c>
      <c r="O34" s="425"/>
      <c r="P34" s="346"/>
      <c r="Q34" s="263"/>
      <c r="R34" s="254"/>
      <c r="S34" s="252"/>
    </row>
    <row r="35" spans="2:19" ht="19.5" customHeight="1" x14ac:dyDescent="0.25">
      <c r="B35" s="248"/>
      <c r="C35" s="253"/>
      <c r="D35" s="261"/>
      <c r="E35" s="423">
        <f>IF(('MISCELLANEOUS ASSETS'!J335)=0,0, ('MISCELLANEOUS ASSETS'!J335))</f>
        <v>0</v>
      </c>
      <c r="F35" s="424"/>
      <c r="G35" s="424"/>
      <c r="H35" s="424"/>
      <c r="I35" s="424">
        <f>IF((BUILDINGS!I335)=0,0, (BUILDINGS!I335))</f>
        <v>0</v>
      </c>
      <c r="J35" s="424"/>
      <c r="K35" s="424"/>
      <c r="L35" s="424"/>
      <c r="M35" s="424">
        <f>IF(('STREET LIGHT DATA'!M1002)=0,0, ('STREET LIGHT DATA'!M1002))</f>
        <v>0</v>
      </c>
      <c r="N35" s="424"/>
      <c r="O35" s="424"/>
      <c r="P35" s="426"/>
      <c r="Q35" s="263"/>
      <c r="R35" s="254"/>
      <c r="S35" s="252"/>
    </row>
    <row r="36" spans="2:19" ht="19.5" customHeight="1" x14ac:dyDescent="0.25">
      <c r="B36" s="248"/>
      <c r="C36" s="253"/>
      <c r="D36" s="261"/>
      <c r="E36" s="267"/>
      <c r="F36" s="158"/>
      <c r="G36" s="158"/>
      <c r="H36" s="158"/>
      <c r="I36" s="345"/>
      <c r="J36" s="345"/>
      <c r="K36" s="345"/>
      <c r="L36" s="345"/>
      <c r="M36" s="158"/>
      <c r="N36" s="158"/>
      <c r="O36" s="158"/>
      <c r="P36" s="268"/>
      <c r="Q36" s="263"/>
      <c r="R36" s="254"/>
      <c r="S36" s="252"/>
    </row>
    <row r="37" spans="2:19" ht="18" customHeight="1" x14ac:dyDescent="0.25">
      <c r="B37" s="248"/>
      <c r="C37" s="253"/>
      <c r="D37" s="261"/>
      <c r="E37" s="267"/>
      <c r="F37" s="158"/>
      <c r="G37" s="158"/>
      <c r="H37" s="431" t="s">
        <v>890</v>
      </c>
      <c r="I37" s="431"/>
      <c r="J37" s="431"/>
      <c r="K37" s="431"/>
      <c r="L37" s="431"/>
      <c r="M37" s="431"/>
      <c r="N37" s="158"/>
      <c r="O37" s="158"/>
      <c r="P37" s="268"/>
      <c r="Q37" s="263"/>
      <c r="R37" s="254"/>
      <c r="S37" s="252"/>
    </row>
    <row r="38" spans="2:19" ht="18" customHeight="1" x14ac:dyDescent="0.25">
      <c r="B38" s="248"/>
      <c r="C38" s="253"/>
      <c r="D38" s="261"/>
      <c r="E38" s="267"/>
      <c r="F38" s="299"/>
      <c r="G38" s="299"/>
      <c r="H38" s="297"/>
      <c r="I38" s="431">
        <f>(E17+E20+E23+E26+I17+I20+I23+I35+M17+M20+M23+M26+M29+M32+M35) +E35 +I26</f>
        <v>0</v>
      </c>
      <c r="J38" s="431"/>
      <c r="K38" s="431"/>
      <c r="L38" s="431"/>
      <c r="M38" s="427" t="s">
        <v>1116</v>
      </c>
      <c r="N38" s="427"/>
      <c r="O38" s="427"/>
      <c r="P38" s="428"/>
      <c r="Q38" s="263"/>
      <c r="R38" s="254"/>
      <c r="S38" s="252"/>
    </row>
    <row r="39" spans="2:19" ht="15" customHeight="1" x14ac:dyDescent="0.25">
      <c r="B39" s="248"/>
      <c r="C39" s="253"/>
      <c r="D39" s="261"/>
      <c r="E39" s="300"/>
      <c r="F39" s="301"/>
      <c r="G39" s="301"/>
      <c r="H39" s="301"/>
      <c r="I39" s="432"/>
      <c r="J39" s="432"/>
      <c r="K39" s="432"/>
      <c r="L39" s="432"/>
      <c r="M39" s="429"/>
      <c r="N39" s="429"/>
      <c r="O39" s="429"/>
      <c r="P39" s="430"/>
      <c r="Q39" s="263"/>
      <c r="R39" s="254"/>
      <c r="S39" s="252"/>
    </row>
    <row r="40" spans="2:19" x14ac:dyDescent="0.25">
      <c r="B40" s="248"/>
      <c r="C40" s="253"/>
      <c r="D40" s="303"/>
      <c r="E40" s="304"/>
      <c r="F40" s="304"/>
      <c r="G40" s="304"/>
      <c r="H40" s="304"/>
      <c r="I40" s="304"/>
      <c r="J40" s="304"/>
      <c r="K40" s="304"/>
      <c r="L40" s="304"/>
      <c r="M40" s="304"/>
      <c r="N40" s="304"/>
      <c r="O40" s="304"/>
      <c r="P40" s="304"/>
      <c r="Q40" s="305"/>
      <c r="R40" s="254"/>
      <c r="S40" s="252"/>
    </row>
    <row r="41" spans="2:19" ht="15.75" thickBot="1" x14ac:dyDescent="0.3">
      <c r="B41" s="248"/>
      <c r="C41" s="306"/>
      <c r="D41" s="307"/>
      <c r="E41" s="307"/>
      <c r="F41" s="307"/>
      <c r="G41" s="307"/>
      <c r="H41" s="307"/>
      <c r="I41" s="307"/>
      <c r="J41" s="307"/>
      <c r="K41" s="307"/>
      <c r="L41" s="307"/>
      <c r="M41" s="307"/>
      <c r="N41" s="307"/>
      <c r="O41" s="307"/>
      <c r="P41" s="307"/>
      <c r="Q41" s="307"/>
      <c r="R41" s="308"/>
      <c r="S41" s="252"/>
    </row>
    <row r="42" spans="2:19" ht="15.75" thickBot="1" x14ac:dyDescent="0.3">
      <c r="B42" s="309"/>
      <c r="C42" s="310"/>
      <c r="D42" s="310"/>
      <c r="E42" s="310"/>
      <c r="F42" s="310"/>
      <c r="G42" s="310"/>
      <c r="H42" s="310"/>
      <c r="I42" s="310"/>
      <c r="J42" s="310"/>
      <c r="K42" s="310"/>
      <c r="L42" s="310"/>
      <c r="M42" s="310"/>
      <c r="N42" s="310"/>
      <c r="O42" s="310"/>
      <c r="P42" s="310"/>
      <c r="Q42" s="310"/>
      <c r="R42" s="310"/>
      <c r="S42" s="311"/>
    </row>
  </sheetData>
  <sheetProtection algorithmName="SHA-512" hashValue="CkyQxcktNsfWoc4yLStjIsND8zu9Wco3Ugt9aynXkRvl1DdQ1UoqfG3y8cDChw6dzrfK2sS+as3wxucKqhTTmQ==" saltValue="MKwI91OXx2fTE96SCcrJ1w==" spinCount="100000" sheet="1" selectLockedCells="1"/>
  <mergeCells count="46">
    <mergeCell ref="D4:Q4"/>
    <mergeCell ref="D5:Q5"/>
    <mergeCell ref="E10:P10"/>
    <mergeCell ref="E11:P11"/>
    <mergeCell ref="E13:H14"/>
    <mergeCell ref="I13:L14"/>
    <mergeCell ref="M13:P14"/>
    <mergeCell ref="M38:P39"/>
    <mergeCell ref="E23:H23"/>
    <mergeCell ref="I23:L23"/>
    <mergeCell ref="M23:P23"/>
    <mergeCell ref="E26:H26"/>
    <mergeCell ref="M26:P26"/>
    <mergeCell ref="M29:P29"/>
    <mergeCell ref="E35:H35"/>
    <mergeCell ref="I35:L35"/>
    <mergeCell ref="M32:P32"/>
    <mergeCell ref="M35:P35"/>
    <mergeCell ref="I26:L26"/>
    <mergeCell ref="I38:L39"/>
    <mergeCell ref="H37:M37"/>
    <mergeCell ref="N34:O34"/>
    <mergeCell ref="N31:O31"/>
    <mergeCell ref="N28:O28"/>
    <mergeCell ref="N25:O25"/>
    <mergeCell ref="N22:O22"/>
    <mergeCell ref="N19:O19"/>
    <mergeCell ref="N16:O16"/>
    <mergeCell ref="M17:P17"/>
    <mergeCell ref="M20:P20"/>
    <mergeCell ref="F34:G34"/>
    <mergeCell ref="J34:K34"/>
    <mergeCell ref="E31:H32"/>
    <mergeCell ref="I31:L32"/>
    <mergeCell ref="J16:K16"/>
    <mergeCell ref="J19:K19"/>
    <mergeCell ref="J22:K22"/>
    <mergeCell ref="J25:K25"/>
    <mergeCell ref="F16:G16"/>
    <mergeCell ref="F19:G19"/>
    <mergeCell ref="F22:G22"/>
    <mergeCell ref="F25:G25"/>
    <mergeCell ref="E17:H17"/>
    <mergeCell ref="I17:L17"/>
    <mergeCell ref="E20:H20"/>
    <mergeCell ref="I20:L20"/>
  </mergeCell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92D050"/>
  </sheetPr>
  <dimension ref="A1:AE1003"/>
  <sheetViews>
    <sheetView zoomScale="80" zoomScaleNormal="80" workbookViewId="0">
      <pane xSplit="1" ySplit="3" topLeftCell="B4" activePane="bottomRight" state="frozen"/>
      <selection activeCell="E26" sqref="E26"/>
      <selection pane="topRight" activeCell="E26" sqref="E26"/>
      <selection pane="bottomLeft" activeCell="E26" sqref="E26"/>
      <selection pane="bottomRight" activeCell="E26" sqref="E26"/>
    </sheetView>
  </sheetViews>
  <sheetFormatPr defaultColWidth="9.140625" defaultRowHeight="12.75" x14ac:dyDescent="0.2"/>
  <cols>
    <col min="1" max="1" width="13.42578125" style="372" customWidth="1"/>
    <col min="2" max="2" width="27.42578125" style="87" bestFit="1" customWidth="1"/>
    <col min="3" max="3" width="24.7109375" style="87" customWidth="1"/>
    <col min="4" max="4" width="19.5703125" style="200" bestFit="1" customWidth="1"/>
    <col min="5" max="5" width="28.140625" style="200" bestFit="1" customWidth="1"/>
    <col min="6" max="6" width="11.7109375" style="200" customWidth="1"/>
    <col min="7" max="7" width="12.140625" style="200" bestFit="1" customWidth="1"/>
    <col min="8" max="8" width="28.7109375" style="200" customWidth="1"/>
    <col min="9" max="9" width="27.5703125" style="200" bestFit="1" customWidth="1"/>
    <col min="10" max="10" width="32.5703125" style="200" bestFit="1" customWidth="1"/>
    <col min="11" max="12" width="23.85546875" style="200" bestFit="1" customWidth="1"/>
    <col min="13" max="13" width="22.28515625" style="200" bestFit="1" customWidth="1"/>
    <col min="14" max="14" width="53.85546875" style="200" customWidth="1"/>
    <col min="15" max="15" width="1.85546875" style="380" customWidth="1"/>
    <col min="16" max="16" width="30" style="200" bestFit="1" customWidth="1"/>
    <col min="17" max="17" width="23.7109375" style="200" bestFit="1" customWidth="1"/>
    <col min="18" max="18" width="27.42578125" style="200" customWidth="1"/>
    <col min="19" max="19" width="57.28515625" style="200" customWidth="1"/>
    <col min="20" max="20" width="22.85546875" style="200" customWidth="1"/>
    <col min="21" max="21" width="30.85546875" style="200" bestFit="1" customWidth="1"/>
    <col min="22" max="25" width="13.85546875" style="200" customWidth="1"/>
    <col min="26" max="28" width="22.85546875" style="200" customWidth="1"/>
    <col min="29" max="29" width="26.5703125" style="200" bestFit="1" customWidth="1"/>
    <col min="30" max="30" width="22.85546875" style="200" customWidth="1"/>
    <col min="31" max="31" width="55" style="200" customWidth="1"/>
    <col min="32" max="16384" width="9.140625" style="130"/>
  </cols>
  <sheetData>
    <row r="1" spans="1:31" s="372" customFormat="1" ht="23.25" customHeight="1" x14ac:dyDescent="0.2">
      <c r="A1" s="232"/>
      <c r="B1" s="470" t="s">
        <v>777</v>
      </c>
      <c r="C1" s="470"/>
      <c r="D1" s="470"/>
      <c r="E1" s="470"/>
      <c r="F1" s="470"/>
      <c r="G1" s="470"/>
      <c r="H1" s="470"/>
      <c r="I1" s="470"/>
      <c r="J1" s="470"/>
      <c r="K1" s="470"/>
      <c r="L1" s="470"/>
      <c r="M1" s="470"/>
      <c r="N1" s="470"/>
      <c r="O1" s="378"/>
      <c r="P1" s="471" t="s">
        <v>778</v>
      </c>
      <c r="Q1" s="471"/>
      <c r="R1" s="471"/>
      <c r="S1" s="471"/>
      <c r="T1" s="471"/>
      <c r="U1" s="471"/>
      <c r="V1" s="471"/>
      <c r="W1" s="471"/>
      <c r="X1" s="471"/>
      <c r="Y1" s="471"/>
      <c r="Z1" s="471"/>
      <c r="AA1" s="471"/>
      <c r="AB1" s="471"/>
      <c r="AC1" s="471"/>
      <c r="AD1" s="471"/>
      <c r="AE1" s="471"/>
    </row>
    <row r="2" spans="1:31" s="181" customFormat="1" ht="12.75" customHeight="1" x14ac:dyDescent="0.2">
      <c r="A2" s="232"/>
      <c r="B2" s="177"/>
      <c r="C2" s="177"/>
      <c r="D2" s="178"/>
      <c r="E2" s="178"/>
      <c r="F2" s="178"/>
      <c r="G2" s="178"/>
      <c r="H2" s="178"/>
      <c r="I2" s="178"/>
      <c r="J2" s="178"/>
      <c r="K2" s="178"/>
      <c r="L2" s="178"/>
      <c r="M2" s="178"/>
      <c r="N2" s="178"/>
      <c r="O2" s="179"/>
      <c r="P2" s="180"/>
      <c r="Q2" s="180"/>
      <c r="R2" s="180"/>
      <c r="S2" s="180"/>
      <c r="T2" s="180"/>
      <c r="U2" s="180"/>
      <c r="V2" s="472" t="s">
        <v>779</v>
      </c>
      <c r="W2" s="473"/>
      <c r="X2" s="474" t="s">
        <v>780</v>
      </c>
      <c r="Y2" s="475"/>
      <c r="Z2" s="476" t="s">
        <v>781</v>
      </c>
      <c r="AA2" s="477"/>
      <c r="AB2" s="477"/>
      <c r="AC2" s="477"/>
      <c r="AD2" s="478"/>
      <c r="AE2" s="180"/>
    </row>
    <row r="3" spans="1:31" s="193" customFormat="1" ht="45.75" customHeight="1" x14ac:dyDescent="0.2">
      <c r="A3" s="232"/>
      <c r="B3" s="369" t="s">
        <v>693</v>
      </c>
      <c r="C3" s="369" t="s">
        <v>782</v>
      </c>
      <c r="D3" s="369" t="s">
        <v>783</v>
      </c>
      <c r="E3" s="369" t="s">
        <v>784</v>
      </c>
      <c r="F3" s="369" t="s">
        <v>785</v>
      </c>
      <c r="G3" s="182" t="s">
        <v>786</v>
      </c>
      <c r="H3" s="182" t="s">
        <v>787</v>
      </c>
      <c r="I3" s="182" t="s">
        <v>788</v>
      </c>
      <c r="J3" s="182" t="s">
        <v>789</v>
      </c>
      <c r="K3" s="182" t="s">
        <v>790</v>
      </c>
      <c r="L3" s="182" t="s">
        <v>791</v>
      </c>
      <c r="M3" s="111" t="s">
        <v>908</v>
      </c>
      <c r="N3" s="182" t="s">
        <v>700</v>
      </c>
      <c r="O3" s="183"/>
      <c r="P3" s="369" t="s">
        <v>693</v>
      </c>
      <c r="Q3" s="182" t="s">
        <v>792</v>
      </c>
      <c r="R3" s="369" t="s">
        <v>782</v>
      </c>
      <c r="S3" s="182" t="s">
        <v>789</v>
      </c>
      <c r="T3" s="369" t="s">
        <v>793</v>
      </c>
      <c r="U3" s="369" t="s">
        <v>794</v>
      </c>
      <c r="V3" s="184" t="s">
        <v>786</v>
      </c>
      <c r="W3" s="185" t="s">
        <v>795</v>
      </c>
      <c r="X3" s="186" t="s">
        <v>786</v>
      </c>
      <c r="Y3" s="187" t="s">
        <v>795</v>
      </c>
      <c r="Z3" s="188" t="s">
        <v>796</v>
      </c>
      <c r="AA3" s="189" t="s">
        <v>797</v>
      </c>
      <c r="AB3" s="190" t="s">
        <v>98</v>
      </c>
      <c r="AC3" s="191" t="s">
        <v>798</v>
      </c>
      <c r="AD3" s="111" t="s">
        <v>909</v>
      </c>
      <c r="AE3" s="192" t="s">
        <v>700</v>
      </c>
    </row>
    <row r="4" spans="1:31" ht="12.75" customHeight="1" x14ac:dyDescent="0.2">
      <c r="A4" s="480" t="s">
        <v>799</v>
      </c>
      <c r="B4" s="361"/>
      <c r="C4" s="370"/>
      <c r="D4" s="370"/>
      <c r="E4" s="370"/>
      <c r="F4" s="370"/>
      <c r="G4" s="194"/>
      <c r="H4" s="194"/>
      <c r="I4" s="195"/>
      <c r="J4" s="194"/>
      <c r="K4" s="168"/>
      <c r="L4" s="168"/>
      <c r="M4" s="106" t="str">
        <f>IF(OR(D4="",E4="",G4=""),"",IF(AND(F4&lt;&gt;"",D4="Inlet Pit"),VLOOKUP(E4,VALIDATIONS!$CN$2:$CO$14,2,FALSE),IF(D4="Junction Pit",VLOOKUP(E4,VALIDATIONS!$CR$2:$CS$5,2,FALSE),IF(D4="Trench Grate",H4*VLOOKUP(E4,VALIDATIONS!$CT$2:$CU$2,2,FALSE),IF(D4="Capped Line",VLOOKUP(E4,VALIDATIONS!$CF$2:$CG$2,2,FALSE),IF(D4="Head Wall",VLOOKUP(E4,VALIDATIONS!$CH$2:$CI$2,2,FALSE),IF(D4="House Connection",VLOOKUP(E4,VALIDATIONS!$CJ$2:$CK$2,2,FALSE),0))))))+IF(AND(F4&lt;&gt;"",D4="Inlet Pit"),VLOOKUP(F4,VALIDATIONS!$CP$2:$CQ$66,2,FALSE),0))</f>
        <v/>
      </c>
      <c r="N4" s="194"/>
      <c r="O4" s="379"/>
      <c r="P4" s="368"/>
      <c r="Q4" s="141"/>
      <c r="R4" s="370"/>
      <c r="S4" s="141"/>
      <c r="T4" s="368"/>
      <c r="U4" s="368"/>
      <c r="V4" s="196"/>
      <c r="W4" s="197"/>
      <c r="X4" s="198"/>
      <c r="Y4" s="197"/>
      <c r="Z4" s="199"/>
      <c r="AA4" s="368"/>
      <c r="AB4" s="368"/>
      <c r="AC4" s="370"/>
      <c r="AD4" s="106" t="str">
        <f>IF(OR(R4="",T4="",U4="",Z4="",AA4="",AB4="",AC4=""),"",Z4*IF(AC4="uPVC",VLOOKUP(AA4,VALIDATIONS!$CZ$2:$DU$42,VLOOKUP(AB4,VALIDATIONS!$FF$2:$FG$5,2,FALSE),FALSE), IF(AC4="Steel Reinforced Concrete",VLOOKUP(AA4,VALIDATIONS!$CZ$2:$DU$42,8+VLOOKUP(AB4,VALIDATIONS!$FF$2:$FG$5,2,FALSE),FALSE),IF(AC4="Fibre Reinforced Concrete",VLOOKUP(AA4,VALIDATIONS!$CZ$2:$DU$42,4+VLOOKUP(AB4,VALIDATIONS!$FF$2:$FG$5,2,FALSE),FALSE))))   +IF(T4="Up to 10% Rock",VLOOKUP(AA4,VALIDATIONS!$CZ$2:$DU$42,13+VLOOKUP(AB4,VALIDATIONS!$FF$2:$FG$5,2,FALSE),FALSE),0)+IF(OR(U4="Urban Development (moderate)",U4="Urban Development (heavy)"),VLOOKUP(AA4,VALIDATIONS!$CZ$2:$DU$42,VLOOKUP(U4,VALIDATIONS!$FJ$2:$FK$4,2,FALSE)+4,FALSE),0))</f>
        <v/>
      </c>
      <c r="AE4" s="117"/>
    </row>
    <row r="5" spans="1:31" x14ac:dyDescent="0.2">
      <c r="A5" s="480"/>
      <c r="B5" s="361"/>
      <c r="C5" s="370"/>
      <c r="D5" s="370"/>
      <c r="E5" s="370"/>
      <c r="F5" s="370"/>
      <c r="G5" s="194"/>
      <c r="H5" s="194"/>
      <c r="I5" s="195"/>
      <c r="J5" s="194"/>
      <c r="K5" s="168"/>
      <c r="L5" s="168"/>
      <c r="M5" s="106" t="str">
        <f>IF(OR(D5="",E5="",G5=""),"",IF(AND(F5&lt;&gt;"",D5="Inlet Pit"),VLOOKUP(E5,VALIDATIONS!$CN$2:$CO$14,2,FALSE),IF(D5="Junction Pit",VLOOKUP(E5,VALIDATIONS!$CR$2:$CS$5,2,FALSE),IF(D5="Trench Grate",H5*VLOOKUP(E5,VALIDATIONS!$CT$2:$CU$2,2,FALSE),IF(D5="Capped Line",VLOOKUP(E5,VALIDATIONS!$CF$2:$CG$2,2,FALSE),IF(D5="Head Wall",VLOOKUP(E5,VALIDATIONS!$CH$2:$CI$2,2,FALSE),IF(D5="House Connection",VLOOKUP(E5,VALIDATIONS!$CJ$2:$CK$2,2,FALSE),0))))))+IF(AND(F5&lt;&gt;"",D5="Inlet Pit"),VLOOKUP(F5,VALIDATIONS!$CP$2:$CQ$66,2,FALSE),0))</f>
        <v/>
      </c>
      <c r="N5" s="194"/>
      <c r="O5" s="379"/>
      <c r="P5" s="368"/>
      <c r="Q5" s="141"/>
      <c r="R5" s="370"/>
      <c r="S5" s="141"/>
      <c r="T5" s="368"/>
      <c r="U5" s="368"/>
      <c r="V5" s="196"/>
      <c r="W5" s="197"/>
      <c r="X5" s="198"/>
      <c r="Y5" s="197"/>
      <c r="Z5" s="199"/>
      <c r="AA5" s="368"/>
      <c r="AB5" s="368"/>
      <c r="AC5" s="370"/>
      <c r="AD5" s="106" t="str">
        <f>IF(OR(R5="",T5="",U5="",Z5="",AA5="",AB5="",AC5=""),"",Z5*IF(AC5="uPVC",VLOOKUP(AA5,VALIDATIONS!$CZ$2:$DU$42,VLOOKUP(AB5,VALIDATIONS!$FF$2:$FG$5,2,FALSE),FALSE), IF(AC5="Steel Reinforced Concrete",VLOOKUP(AA5,VALIDATIONS!$CZ$2:$DU$42,8+VLOOKUP(AB5,VALIDATIONS!$FF$2:$FG$5,2,FALSE),FALSE),IF(AC5="Fibre Reinforced Concrete",VLOOKUP(AA5,VALIDATIONS!$CZ$2:$DU$42,4+VLOOKUP(AB5,VALIDATIONS!$FF$2:$FG$5,2,FALSE),FALSE))))   +IF(T5="Up to 10% Rock",VLOOKUP(AA5,VALIDATIONS!$CZ$2:$DU$42,13+VLOOKUP(AB5,VALIDATIONS!$FF$2:$FG$5,2,FALSE),FALSE),0)+IF(OR(U5="Urban Development (moderate)",U5="Urban Development (heavy)"),VLOOKUP(AA5,VALIDATIONS!$CZ$2:$DU$42,VLOOKUP(U5,VALIDATIONS!$FJ$2:$FK$4,2,FALSE)+4,FALSE),0))</f>
        <v/>
      </c>
      <c r="AE5" s="117"/>
    </row>
    <row r="6" spans="1:31" x14ac:dyDescent="0.2">
      <c r="A6" s="480"/>
      <c r="B6" s="361"/>
      <c r="C6" s="370"/>
      <c r="D6" s="370"/>
      <c r="E6" s="370"/>
      <c r="F6" s="370"/>
      <c r="G6" s="194"/>
      <c r="H6" s="194"/>
      <c r="I6" s="195"/>
      <c r="J6" s="194"/>
      <c r="K6" s="168"/>
      <c r="L6" s="168"/>
      <c r="M6" s="106" t="str">
        <f>IF(OR(D6="",E6="",G6=""),"",IF(AND(F6&lt;&gt;"",D6="Inlet Pit"),VLOOKUP(E6,VALIDATIONS!$CN$2:$CO$14,2,FALSE),IF(D6="Junction Pit",VLOOKUP(E6,VALIDATIONS!$CR$2:$CS$5,2,FALSE),IF(D6="Trench Grate",H6*VLOOKUP(E6,VALIDATIONS!$CT$2:$CU$2,2,FALSE),IF(D6="Capped Line",VLOOKUP(E6,VALIDATIONS!$CF$2:$CG$2,2,FALSE),IF(D6="Head Wall",VLOOKUP(E6,VALIDATIONS!$CH$2:$CI$2,2,FALSE),IF(D6="House Connection",VLOOKUP(E6,VALIDATIONS!$CJ$2:$CK$2,2,FALSE),0))))))+IF(AND(F6&lt;&gt;"",D6="Inlet Pit"),VLOOKUP(F6,VALIDATIONS!$CP$2:$CQ$66,2,FALSE),0))</f>
        <v/>
      </c>
      <c r="N6" s="194"/>
      <c r="O6" s="379"/>
      <c r="P6" s="368"/>
      <c r="Q6" s="141"/>
      <c r="R6" s="370"/>
      <c r="S6" s="141"/>
      <c r="T6" s="368"/>
      <c r="U6" s="368"/>
      <c r="V6" s="196"/>
      <c r="W6" s="197"/>
      <c r="X6" s="198"/>
      <c r="Y6" s="197"/>
      <c r="Z6" s="199"/>
      <c r="AA6" s="368"/>
      <c r="AB6" s="368"/>
      <c r="AC6" s="370"/>
      <c r="AD6" s="106" t="str">
        <f>IF(OR(R6="",T6="",U6="",Z6="",AA6="",AB6="",AC6=""),"",Z6*IF(AC6="uPVC",VLOOKUP(AA6,VALIDATIONS!$CZ$2:$DU$42,VLOOKUP(AB6,VALIDATIONS!$FF$2:$FG$5,2,FALSE),FALSE), IF(AC6="Steel Reinforced Concrete",VLOOKUP(AA6,VALIDATIONS!$CZ$2:$DU$42,8+VLOOKUP(AB6,VALIDATIONS!$FF$2:$FG$5,2,FALSE),FALSE),IF(AC6="Fibre Reinforced Concrete",VLOOKUP(AA6,VALIDATIONS!$CZ$2:$DU$42,4+VLOOKUP(AB6,VALIDATIONS!$FF$2:$FG$5,2,FALSE),FALSE))))   +IF(T6="Up to 10% Rock",VLOOKUP(AA6,VALIDATIONS!$CZ$2:$DU$42,13+VLOOKUP(AB6,VALIDATIONS!$FF$2:$FG$5,2,FALSE),FALSE),0)+IF(OR(U6="Urban Development (moderate)",U6="Urban Development (heavy)"),VLOOKUP(AA6,VALIDATIONS!$CZ$2:$DU$42,VLOOKUP(U6,VALIDATIONS!$FJ$2:$FK$4,2,FALSE)+4,FALSE),0))</f>
        <v/>
      </c>
      <c r="AE6" s="117"/>
    </row>
    <row r="7" spans="1:31" x14ac:dyDescent="0.2">
      <c r="A7" s="480"/>
      <c r="B7" s="361"/>
      <c r="C7" s="370"/>
      <c r="D7" s="370"/>
      <c r="E7" s="370"/>
      <c r="F7" s="370"/>
      <c r="G7" s="194"/>
      <c r="H7" s="194"/>
      <c r="I7" s="195"/>
      <c r="J7" s="194"/>
      <c r="K7" s="168"/>
      <c r="L7" s="168"/>
      <c r="M7" s="106" t="str">
        <f>IF(OR(D7="",E7="",G7=""),"",IF(AND(F7&lt;&gt;"",D7="Inlet Pit"),VLOOKUP(E7,VALIDATIONS!$CN$2:$CO$14,2,FALSE),IF(D7="Junction Pit",VLOOKUP(E7,VALIDATIONS!$CR$2:$CS$5,2,FALSE),IF(D7="Trench Grate",H7*VLOOKUP(E7,VALIDATIONS!$CT$2:$CU$2,2,FALSE),IF(D7="Capped Line",VLOOKUP(E7,VALIDATIONS!$CF$2:$CG$2,2,FALSE),IF(D7="Head Wall",VLOOKUP(E7,VALIDATIONS!$CH$2:$CI$2,2,FALSE),IF(D7="House Connection",VLOOKUP(E7,VALIDATIONS!$CJ$2:$CK$2,2,FALSE),0))))))+IF(AND(F7&lt;&gt;"",D7="Inlet Pit"),VLOOKUP(F7,VALIDATIONS!$CP$2:$CQ$66,2,FALSE),0))</f>
        <v/>
      </c>
      <c r="N7" s="194"/>
      <c r="O7" s="379"/>
      <c r="P7" s="368"/>
      <c r="Q7" s="141"/>
      <c r="R7" s="370"/>
      <c r="S7" s="141"/>
      <c r="T7" s="368"/>
      <c r="U7" s="368"/>
      <c r="V7" s="196"/>
      <c r="W7" s="197"/>
      <c r="X7" s="198"/>
      <c r="Y7" s="197"/>
      <c r="Z7" s="199"/>
      <c r="AA7" s="368"/>
      <c r="AB7" s="368"/>
      <c r="AC7" s="370"/>
      <c r="AD7" s="106" t="str">
        <f>IF(OR(R7="",T7="",U7="",Z7="",AA7="",AB7="",AC7=""),"",Z7*IF(AC7="uPVC",VLOOKUP(AA7,VALIDATIONS!$CZ$2:$DU$42,VLOOKUP(AB7,VALIDATIONS!$FF$2:$FG$5,2,FALSE),FALSE), IF(AC7="Steel Reinforced Concrete",VLOOKUP(AA7,VALIDATIONS!$CZ$2:$DU$42,8+VLOOKUP(AB7,VALIDATIONS!$FF$2:$FG$5,2,FALSE),FALSE),IF(AC7="Fibre Reinforced Concrete",VLOOKUP(AA7,VALIDATIONS!$CZ$2:$DU$42,4+VLOOKUP(AB7,VALIDATIONS!$FF$2:$FG$5,2,FALSE),FALSE))))   +IF(T7="Up to 10% Rock",VLOOKUP(AA7,VALIDATIONS!$CZ$2:$DU$42,13+VLOOKUP(AB7,VALIDATIONS!$FF$2:$FG$5,2,FALSE),FALSE),0)+IF(OR(U7="Urban Development (moderate)",U7="Urban Development (heavy)"),VLOOKUP(AA7,VALIDATIONS!$CZ$2:$DU$42,VLOOKUP(U7,VALIDATIONS!$FJ$2:$FK$4,2,FALSE)+4,FALSE),0))</f>
        <v/>
      </c>
      <c r="AE7" s="117"/>
    </row>
    <row r="8" spans="1:31" x14ac:dyDescent="0.2">
      <c r="A8" s="480"/>
      <c r="B8" s="361"/>
      <c r="C8" s="370"/>
      <c r="D8" s="370"/>
      <c r="E8" s="370"/>
      <c r="F8" s="370"/>
      <c r="G8" s="194"/>
      <c r="H8" s="194"/>
      <c r="I8" s="195"/>
      <c r="J8" s="194"/>
      <c r="K8" s="168"/>
      <c r="L8" s="168"/>
      <c r="M8" s="106" t="str">
        <f>IF(OR(D8="",E8="",G8=""),"",IF(AND(F8&lt;&gt;"",D8="Inlet Pit"),VLOOKUP(E8,VALIDATIONS!$CN$2:$CO$14,2,FALSE),IF(D8="Junction Pit",VLOOKUP(E8,VALIDATIONS!$CR$2:$CS$5,2,FALSE),IF(D8="Trench Grate",H8*VLOOKUP(E8,VALIDATIONS!$CT$2:$CU$2,2,FALSE),IF(D8="Capped Line",VLOOKUP(E8,VALIDATIONS!$CF$2:$CG$2,2,FALSE),IF(D8="Head Wall",VLOOKUP(E8,VALIDATIONS!$CH$2:$CI$2,2,FALSE),IF(D8="House Connection",VLOOKUP(E8,VALIDATIONS!$CJ$2:$CK$2,2,FALSE),0))))))+IF(AND(F8&lt;&gt;"",D8="Inlet Pit"),VLOOKUP(F8,VALIDATIONS!$CP$2:$CQ$66,2,FALSE),0))</f>
        <v/>
      </c>
      <c r="N8" s="194"/>
      <c r="O8" s="379"/>
      <c r="P8" s="368"/>
      <c r="Q8" s="141"/>
      <c r="R8" s="370"/>
      <c r="S8" s="141"/>
      <c r="T8" s="368"/>
      <c r="U8" s="368"/>
      <c r="V8" s="196"/>
      <c r="W8" s="197"/>
      <c r="X8" s="198"/>
      <c r="Y8" s="197"/>
      <c r="Z8" s="199"/>
      <c r="AA8" s="368"/>
      <c r="AB8" s="368"/>
      <c r="AC8" s="370"/>
      <c r="AD8" s="106" t="str">
        <f>IF(OR(R8="",T8="",U8="",Z8="",AA8="",AB8="",AC8=""),"",Z8*IF(AC8="uPVC",VLOOKUP(AA8,VALIDATIONS!$CZ$2:$DU$42,VLOOKUP(AB8,VALIDATIONS!$FF$2:$FG$5,2,FALSE),FALSE), IF(AC8="Steel Reinforced Concrete",VLOOKUP(AA8,VALIDATIONS!$CZ$2:$DU$42,8+VLOOKUP(AB8,VALIDATIONS!$FF$2:$FG$5,2,FALSE),FALSE),IF(AC8="Fibre Reinforced Concrete",VLOOKUP(AA8,VALIDATIONS!$CZ$2:$DU$42,4+VLOOKUP(AB8,VALIDATIONS!$FF$2:$FG$5,2,FALSE),FALSE))))   +IF(T8="Up to 10% Rock",VLOOKUP(AA8,VALIDATIONS!$CZ$2:$DU$42,13+VLOOKUP(AB8,VALIDATIONS!$FF$2:$FG$5,2,FALSE),FALSE),0)+IF(OR(U8="Urban Development (moderate)",U8="Urban Development (heavy)"),VLOOKUP(AA8,VALIDATIONS!$CZ$2:$DU$42,VLOOKUP(U8,VALIDATIONS!$FJ$2:$FK$4,2,FALSE)+4,FALSE),0))</f>
        <v/>
      </c>
      <c r="AE8" s="117"/>
    </row>
    <row r="9" spans="1:31" x14ac:dyDescent="0.2">
      <c r="A9" s="480"/>
      <c r="B9" s="361"/>
      <c r="C9" s="370"/>
      <c r="D9" s="370"/>
      <c r="E9" s="370"/>
      <c r="F9" s="370"/>
      <c r="G9" s="194"/>
      <c r="H9" s="194"/>
      <c r="I9" s="195"/>
      <c r="J9" s="194"/>
      <c r="K9" s="168"/>
      <c r="L9" s="168"/>
      <c r="M9" s="106" t="str">
        <f>IF(OR(D9="",E9="",G9=""),"",IF(AND(F9&lt;&gt;"",D9="Inlet Pit"),VLOOKUP(E9,VALIDATIONS!$CN$2:$CO$14,2,FALSE),IF(D9="Junction Pit",VLOOKUP(E9,VALIDATIONS!$CR$2:$CS$5,2,FALSE),IF(D9="Trench Grate",H9*VLOOKUP(E9,VALIDATIONS!$CT$2:$CU$2,2,FALSE),IF(D9="Capped Line",VLOOKUP(E9,VALIDATIONS!$CF$2:$CG$2,2,FALSE),IF(D9="Head Wall",VLOOKUP(E9,VALIDATIONS!$CH$2:$CI$2,2,FALSE),IF(D9="House Connection",VLOOKUP(E9,VALIDATIONS!$CJ$2:$CK$2,2,FALSE),0))))))+IF(AND(F9&lt;&gt;"",D9="Inlet Pit"),VLOOKUP(F9,VALIDATIONS!$CP$2:$CQ$66,2,FALSE),0))</f>
        <v/>
      </c>
      <c r="N9" s="194"/>
      <c r="O9" s="379"/>
      <c r="P9" s="368"/>
      <c r="Q9" s="194"/>
      <c r="R9" s="370"/>
      <c r="S9" s="194"/>
      <c r="T9" s="368"/>
      <c r="U9" s="368"/>
      <c r="V9" s="194"/>
      <c r="W9" s="195"/>
      <c r="X9" s="194"/>
      <c r="Y9" s="195"/>
      <c r="Z9" s="194"/>
      <c r="AA9" s="368"/>
      <c r="AB9" s="368"/>
      <c r="AC9" s="370"/>
      <c r="AD9" s="106" t="str">
        <f>IF(OR(R9="",T9="",U9="",Z9="",AA9="",AB9="",AC9=""),"",Z9*IF(AC9="uPVC",VLOOKUP(AA9,VALIDATIONS!$CZ$2:$DU$42,VLOOKUP(AB9,VALIDATIONS!$FF$2:$FG$5,2,FALSE),FALSE), IF(AC9="Steel Reinforced Concrete",VLOOKUP(AA9,VALIDATIONS!$CZ$2:$DU$42,8+VLOOKUP(AB9,VALIDATIONS!$FF$2:$FG$5,2,FALSE),FALSE),IF(AC9="Fibre Reinforced Concrete",VLOOKUP(AA9,VALIDATIONS!$CZ$2:$DU$42,4+VLOOKUP(AB9,VALIDATIONS!$FF$2:$FG$5,2,FALSE),FALSE))))   +IF(T9="Up to 10% Rock",VLOOKUP(AA9,VALIDATIONS!$CZ$2:$DU$42,13+VLOOKUP(AB9,VALIDATIONS!$FF$2:$FG$5,2,FALSE),FALSE),0)+IF(OR(U9="Urban Development (moderate)",U9="Urban Development (heavy)"),VLOOKUP(AA9,VALIDATIONS!$CZ$2:$DU$42,VLOOKUP(U9,VALIDATIONS!$FJ$2:$FK$4,2,FALSE)+4,FALSE),0))</f>
        <v/>
      </c>
      <c r="AE9" s="194"/>
    </row>
    <row r="10" spans="1:31" x14ac:dyDescent="0.2">
      <c r="A10" s="480"/>
      <c r="B10" s="361"/>
      <c r="C10" s="370"/>
      <c r="D10" s="370"/>
      <c r="E10" s="370"/>
      <c r="F10" s="370"/>
      <c r="G10" s="194"/>
      <c r="H10" s="194"/>
      <c r="I10" s="195"/>
      <c r="J10" s="194"/>
      <c r="K10" s="168"/>
      <c r="L10" s="168"/>
      <c r="M10" s="106" t="str">
        <f>IF(OR(D10="",E10="",G10=""),"",IF(AND(F10&lt;&gt;"",D10="Inlet Pit"),VLOOKUP(E10,VALIDATIONS!$CN$2:$CO$14,2,FALSE),IF(D10="Junction Pit",VLOOKUP(E10,VALIDATIONS!$CR$2:$CS$5,2,FALSE),IF(D10="Trench Grate",H10*VLOOKUP(E10,VALIDATIONS!$CT$2:$CU$2,2,FALSE),IF(D10="Capped Line",VLOOKUP(E10,VALIDATIONS!$CF$2:$CG$2,2,FALSE),IF(D10="Head Wall",VLOOKUP(E10,VALIDATIONS!$CH$2:$CI$2,2,FALSE),IF(D10="House Connection",VLOOKUP(E10,VALIDATIONS!$CJ$2:$CK$2,2,FALSE),0))))))+IF(AND(F10&lt;&gt;"",D10="Inlet Pit"),VLOOKUP(F10,VALIDATIONS!$CP$2:$CQ$66,2,FALSE),0))</f>
        <v/>
      </c>
      <c r="N10" s="194"/>
      <c r="O10" s="379"/>
      <c r="P10" s="368"/>
      <c r="Q10" s="194"/>
      <c r="R10" s="370"/>
      <c r="S10" s="194"/>
      <c r="T10" s="368"/>
      <c r="U10" s="368"/>
      <c r="V10" s="194"/>
      <c r="W10" s="195"/>
      <c r="X10" s="194"/>
      <c r="Y10" s="195"/>
      <c r="Z10" s="194"/>
      <c r="AA10" s="368"/>
      <c r="AB10" s="368"/>
      <c r="AC10" s="370"/>
      <c r="AD10" s="106" t="str">
        <f>IF(OR(R10="",T10="",U10="",Z10="",AA10="",AB10="",AC10=""),"",Z10*IF(AC10="uPVC",VLOOKUP(AA10,VALIDATIONS!$CZ$2:$DU$42,VLOOKUP(AB10,VALIDATIONS!$FF$2:$FG$5,2,FALSE),FALSE), IF(AC10="Steel Reinforced Concrete",VLOOKUP(AA10,VALIDATIONS!$CZ$2:$DU$42,8+VLOOKUP(AB10,VALIDATIONS!$FF$2:$FG$5,2,FALSE),FALSE),IF(AC10="Fibre Reinforced Concrete",VLOOKUP(AA10,VALIDATIONS!$CZ$2:$DU$42,4+VLOOKUP(AB10,VALIDATIONS!$FF$2:$FG$5,2,FALSE),FALSE))))   +IF(T10="Up to 10% Rock",VLOOKUP(AA10,VALIDATIONS!$CZ$2:$DU$42,13+VLOOKUP(AB10,VALIDATIONS!$FF$2:$FG$5,2,FALSE),FALSE),0)+IF(OR(U10="Urban Development (moderate)",U10="Urban Development (heavy)"),VLOOKUP(AA10,VALIDATIONS!$CZ$2:$DU$42,VLOOKUP(U10,VALIDATIONS!$FJ$2:$FK$4,2,FALSE)+4,FALSE),0))</f>
        <v/>
      </c>
      <c r="AE10" s="194"/>
    </row>
    <row r="11" spans="1:31" x14ac:dyDescent="0.2">
      <c r="A11" s="480"/>
      <c r="B11" s="361"/>
      <c r="C11" s="370"/>
      <c r="D11" s="370"/>
      <c r="E11" s="370"/>
      <c r="F11" s="370"/>
      <c r="G11" s="194"/>
      <c r="H11" s="194"/>
      <c r="I11" s="195"/>
      <c r="J11" s="194"/>
      <c r="K11" s="168"/>
      <c r="L11" s="168"/>
      <c r="M11" s="106" t="str">
        <f>IF(OR(D11="",E11="",G11=""),"",IF(AND(F11&lt;&gt;"",D11="Inlet Pit"),VLOOKUP(E11,VALIDATIONS!$CN$2:$CO$14,2,FALSE),IF(D11="Junction Pit",VLOOKUP(E11,VALIDATIONS!$CR$2:$CS$5,2,FALSE),IF(D11="Trench Grate",H11*VLOOKUP(E11,VALIDATIONS!$CT$2:$CU$2,2,FALSE),IF(D11="Capped Line",VLOOKUP(E11,VALIDATIONS!$CF$2:$CG$2,2,FALSE),IF(D11="Head Wall",VLOOKUP(E11,VALIDATIONS!$CH$2:$CI$2,2,FALSE),IF(D11="House Connection",VLOOKUP(E11,VALIDATIONS!$CJ$2:$CK$2,2,FALSE),0))))))+IF(AND(F11&lt;&gt;"",D11="Inlet Pit"),VLOOKUP(F11,VALIDATIONS!$CP$2:$CQ$66,2,FALSE),0))</f>
        <v/>
      </c>
      <c r="N11" s="194"/>
      <c r="O11" s="379"/>
      <c r="P11" s="368"/>
      <c r="Q11" s="194"/>
      <c r="R11" s="370"/>
      <c r="S11" s="194"/>
      <c r="T11" s="368"/>
      <c r="U11" s="368"/>
      <c r="V11" s="194"/>
      <c r="W11" s="195"/>
      <c r="X11" s="194"/>
      <c r="Y11" s="195"/>
      <c r="Z11" s="194"/>
      <c r="AA11" s="368"/>
      <c r="AB11" s="368"/>
      <c r="AC11" s="370"/>
      <c r="AD11" s="106" t="str">
        <f>IF(OR(R11="",T11="",U11="",Z11="",AA11="",AB11="",AC11=""),"",Z11*IF(AC11="uPVC",VLOOKUP(AA11,VALIDATIONS!$CZ$2:$DU$42,VLOOKUP(AB11,VALIDATIONS!$FF$2:$FG$5,2,FALSE),FALSE), IF(AC11="Steel Reinforced Concrete",VLOOKUP(AA11,VALIDATIONS!$CZ$2:$DU$42,8+VLOOKUP(AB11,VALIDATIONS!$FF$2:$FG$5,2,FALSE),FALSE),IF(AC11="Fibre Reinforced Concrete",VLOOKUP(AA11,VALIDATIONS!$CZ$2:$DU$42,4+VLOOKUP(AB11,VALIDATIONS!$FF$2:$FG$5,2,FALSE),FALSE))))   +IF(T11="Up to 10% Rock",VLOOKUP(AA11,VALIDATIONS!$CZ$2:$DU$42,13+VLOOKUP(AB11,VALIDATIONS!$FF$2:$FG$5,2,FALSE),FALSE),0)+IF(OR(U11="Urban Development (moderate)",U11="Urban Development (heavy)"),VLOOKUP(AA11,VALIDATIONS!$CZ$2:$DU$42,VLOOKUP(U11,VALIDATIONS!$FJ$2:$FK$4,2,FALSE)+4,FALSE),0))</f>
        <v/>
      </c>
      <c r="AE11" s="194"/>
    </row>
    <row r="12" spans="1:31" x14ac:dyDescent="0.2">
      <c r="A12" s="480"/>
      <c r="B12" s="361"/>
      <c r="C12" s="370"/>
      <c r="D12" s="370"/>
      <c r="E12" s="370"/>
      <c r="F12" s="370"/>
      <c r="G12" s="194"/>
      <c r="H12" s="194"/>
      <c r="I12" s="195"/>
      <c r="J12" s="194"/>
      <c r="K12" s="168"/>
      <c r="L12" s="168"/>
      <c r="M12" s="106" t="str">
        <f>IF(OR(D12="",E12="",G12=""),"",IF(AND(F12&lt;&gt;"",D12="Inlet Pit"),VLOOKUP(E12,VALIDATIONS!$CN$2:$CO$14,2,FALSE),IF(D12="Junction Pit",VLOOKUP(E12,VALIDATIONS!$CR$2:$CS$5,2,FALSE),IF(D12="Trench Grate",H12*VLOOKUP(E12,VALIDATIONS!$CT$2:$CU$2,2,FALSE),IF(D12="Capped Line",VLOOKUP(E12,VALIDATIONS!$CF$2:$CG$2,2,FALSE),IF(D12="Head Wall",VLOOKUP(E12,VALIDATIONS!$CH$2:$CI$2,2,FALSE),IF(D12="House Connection",VLOOKUP(E12,VALIDATIONS!$CJ$2:$CK$2,2,FALSE),0))))))+IF(AND(F12&lt;&gt;"",D12="Inlet Pit"),VLOOKUP(F12,VALIDATIONS!$CP$2:$CQ$66,2,FALSE),0))</f>
        <v/>
      </c>
      <c r="N12" s="194"/>
      <c r="O12" s="379"/>
      <c r="P12" s="368"/>
      <c r="Q12" s="194"/>
      <c r="R12" s="370"/>
      <c r="S12" s="194"/>
      <c r="T12" s="368"/>
      <c r="U12" s="368"/>
      <c r="V12" s="194"/>
      <c r="W12" s="195"/>
      <c r="X12" s="194"/>
      <c r="Y12" s="195"/>
      <c r="Z12" s="194"/>
      <c r="AA12" s="368"/>
      <c r="AB12" s="368"/>
      <c r="AC12" s="370"/>
      <c r="AD12" s="106" t="str">
        <f>IF(OR(R12="",T12="",U12="",Z12="",AA12="",AB12="",AC12=""),"",Z12*IF(AC12="uPVC",VLOOKUP(AA12,VALIDATIONS!$CZ$2:$DU$42,VLOOKUP(AB12,VALIDATIONS!$FF$2:$FG$5,2,FALSE),FALSE), IF(AC12="Steel Reinforced Concrete",VLOOKUP(AA12,VALIDATIONS!$CZ$2:$DU$42,8+VLOOKUP(AB12,VALIDATIONS!$FF$2:$FG$5,2,FALSE),FALSE),IF(AC12="Fibre Reinforced Concrete",VLOOKUP(AA12,VALIDATIONS!$CZ$2:$DU$42,4+VLOOKUP(AB12,VALIDATIONS!$FF$2:$FG$5,2,FALSE),FALSE))))   +IF(T12="Up to 10% Rock",VLOOKUP(AA12,VALIDATIONS!$CZ$2:$DU$42,13+VLOOKUP(AB12,VALIDATIONS!$FF$2:$FG$5,2,FALSE),FALSE),0)+IF(OR(U12="Urban Development (moderate)",U12="Urban Development (heavy)"),VLOOKUP(AA12,VALIDATIONS!$CZ$2:$DU$42,VLOOKUP(U12,VALIDATIONS!$FJ$2:$FK$4,2,FALSE)+4,FALSE),0))</f>
        <v/>
      </c>
      <c r="AE12" s="194"/>
    </row>
    <row r="13" spans="1:31" x14ac:dyDescent="0.2">
      <c r="A13" s="480"/>
      <c r="B13" s="361"/>
      <c r="C13" s="370"/>
      <c r="D13" s="370"/>
      <c r="E13" s="370"/>
      <c r="F13" s="370"/>
      <c r="G13" s="194"/>
      <c r="H13" s="194"/>
      <c r="I13" s="195"/>
      <c r="J13" s="194"/>
      <c r="K13" s="168"/>
      <c r="L13" s="168"/>
      <c r="M13" s="106" t="str">
        <f>IF(OR(D13="",E13="",G13=""),"",IF(AND(F13&lt;&gt;"",D13="Inlet Pit"),VLOOKUP(E13,VALIDATIONS!$CN$2:$CO$14,2,FALSE),IF(D13="Junction Pit",VLOOKUP(E13,VALIDATIONS!$CR$2:$CS$5,2,FALSE),IF(D13="Trench Grate",H13*VLOOKUP(E13,VALIDATIONS!$CT$2:$CU$2,2,FALSE),IF(D13="Capped Line",VLOOKUP(E13,VALIDATIONS!$CF$2:$CG$2,2,FALSE),IF(D13="Head Wall",VLOOKUP(E13,VALIDATIONS!$CH$2:$CI$2,2,FALSE),IF(D13="House Connection",VLOOKUP(E13,VALIDATIONS!$CJ$2:$CK$2,2,FALSE),0))))))+IF(AND(F13&lt;&gt;"",D13="Inlet Pit"),VLOOKUP(F13,VALIDATIONS!$CP$2:$CQ$66,2,FALSE),0))</f>
        <v/>
      </c>
      <c r="N13" s="194"/>
      <c r="O13" s="379"/>
      <c r="P13" s="368"/>
      <c r="Q13" s="194"/>
      <c r="R13" s="370"/>
      <c r="S13" s="194"/>
      <c r="T13" s="368"/>
      <c r="U13" s="368"/>
      <c r="V13" s="194"/>
      <c r="W13" s="195"/>
      <c r="X13" s="194"/>
      <c r="Y13" s="195"/>
      <c r="Z13" s="194"/>
      <c r="AA13" s="368"/>
      <c r="AB13" s="368"/>
      <c r="AC13" s="370"/>
      <c r="AD13" s="106" t="str">
        <f>IF(OR(R13="",T13="",U13="",Z13="",AA13="",AB13="",AC13=""),"",Z13*IF(AC13="uPVC",VLOOKUP(AA13,VALIDATIONS!$CZ$2:$DU$42,VLOOKUP(AB13,VALIDATIONS!$FF$2:$FG$5,2,FALSE),FALSE), IF(AC13="Steel Reinforced Concrete",VLOOKUP(AA13,VALIDATIONS!$CZ$2:$DU$42,8+VLOOKUP(AB13,VALIDATIONS!$FF$2:$FG$5,2,FALSE),FALSE),IF(AC13="Fibre Reinforced Concrete",VLOOKUP(AA13,VALIDATIONS!$CZ$2:$DU$42,4+VLOOKUP(AB13,VALIDATIONS!$FF$2:$FG$5,2,FALSE),FALSE))))   +IF(T13="Up to 10% Rock",VLOOKUP(AA13,VALIDATIONS!$CZ$2:$DU$42,13+VLOOKUP(AB13,VALIDATIONS!$FF$2:$FG$5,2,FALSE),FALSE),0)+IF(OR(U13="Urban Development (moderate)",U13="Urban Development (heavy)"),VLOOKUP(AA13,VALIDATIONS!$CZ$2:$DU$42,VLOOKUP(U13,VALIDATIONS!$FJ$2:$FK$4,2,FALSE)+4,FALSE),0))</f>
        <v/>
      </c>
      <c r="AE13" s="194"/>
    </row>
    <row r="14" spans="1:31" x14ac:dyDescent="0.2">
      <c r="A14" s="480"/>
      <c r="B14" s="361"/>
      <c r="C14" s="370"/>
      <c r="D14" s="370"/>
      <c r="E14" s="370"/>
      <c r="F14" s="370"/>
      <c r="G14" s="194"/>
      <c r="H14" s="194"/>
      <c r="I14" s="195"/>
      <c r="J14" s="194"/>
      <c r="K14" s="168"/>
      <c r="L14" s="168"/>
      <c r="M14" s="106" t="str">
        <f>IF(OR(D14="",E14="",G14=""),"",IF(AND(F14&lt;&gt;"",D14="Inlet Pit"),VLOOKUP(E14,VALIDATIONS!$CN$2:$CO$14,2,FALSE),IF(D14="Junction Pit",VLOOKUP(E14,VALIDATIONS!$CR$2:$CS$5,2,FALSE),IF(D14="Trench Grate",H14*VLOOKUP(E14,VALIDATIONS!$CT$2:$CU$2,2,FALSE),IF(D14="Capped Line",VLOOKUP(E14,VALIDATIONS!$CF$2:$CG$2,2,FALSE),IF(D14="Head Wall",VLOOKUP(E14,VALIDATIONS!$CH$2:$CI$2,2,FALSE),IF(D14="House Connection",VLOOKUP(E14,VALIDATIONS!$CJ$2:$CK$2,2,FALSE),0))))))+IF(AND(F14&lt;&gt;"",D14="Inlet Pit"),VLOOKUP(F14,VALIDATIONS!$CP$2:$CQ$66,2,FALSE),0))</f>
        <v/>
      </c>
      <c r="N14" s="194"/>
      <c r="O14" s="379"/>
      <c r="P14" s="368"/>
      <c r="Q14" s="194"/>
      <c r="R14" s="370"/>
      <c r="S14" s="194"/>
      <c r="T14" s="368"/>
      <c r="U14" s="368"/>
      <c r="V14" s="194"/>
      <c r="W14" s="195"/>
      <c r="X14" s="194"/>
      <c r="Y14" s="195"/>
      <c r="Z14" s="194"/>
      <c r="AA14" s="368"/>
      <c r="AB14" s="368"/>
      <c r="AC14" s="370"/>
      <c r="AD14" s="106" t="str">
        <f>IF(OR(R14="",T14="",U14="",Z14="",AA14="",AB14="",AC14=""),"",Z14*IF(AC14="uPVC",VLOOKUP(AA14,VALIDATIONS!$CZ$2:$DU$42,VLOOKUP(AB14,VALIDATIONS!$FF$2:$FG$5,2,FALSE),FALSE), IF(AC14="Steel Reinforced Concrete",VLOOKUP(AA14,VALIDATIONS!$CZ$2:$DU$42,8+VLOOKUP(AB14,VALIDATIONS!$FF$2:$FG$5,2,FALSE),FALSE),IF(AC14="Fibre Reinforced Concrete",VLOOKUP(AA14,VALIDATIONS!$CZ$2:$DU$42,4+VLOOKUP(AB14,VALIDATIONS!$FF$2:$FG$5,2,FALSE),FALSE))))   +IF(T14="Up to 10% Rock",VLOOKUP(AA14,VALIDATIONS!$CZ$2:$DU$42,13+VLOOKUP(AB14,VALIDATIONS!$FF$2:$FG$5,2,FALSE),FALSE),0)+IF(OR(U14="Urban Development (moderate)",U14="Urban Development (heavy)"),VLOOKUP(AA14,VALIDATIONS!$CZ$2:$DU$42,VLOOKUP(U14,VALIDATIONS!$FJ$2:$FK$4,2,FALSE)+4,FALSE),0))</f>
        <v/>
      </c>
      <c r="AE14" s="194"/>
    </row>
    <row r="15" spans="1:31" x14ac:dyDescent="0.2">
      <c r="A15" s="480"/>
      <c r="B15" s="361"/>
      <c r="C15" s="370"/>
      <c r="D15" s="370"/>
      <c r="E15" s="370"/>
      <c r="F15" s="370"/>
      <c r="G15" s="194"/>
      <c r="H15" s="194"/>
      <c r="I15" s="195"/>
      <c r="J15" s="194"/>
      <c r="K15" s="168"/>
      <c r="L15" s="168"/>
      <c r="M15" s="106" t="str">
        <f>IF(OR(D15="",E15="",G15=""),"",IF(AND(F15&lt;&gt;"",D15="Inlet Pit"),VLOOKUP(E15,VALIDATIONS!$CN$2:$CO$14,2,FALSE),IF(D15="Junction Pit",VLOOKUP(E15,VALIDATIONS!$CR$2:$CS$5,2,FALSE),IF(D15="Trench Grate",H15*VLOOKUP(E15,VALIDATIONS!$CT$2:$CU$2,2,FALSE),IF(D15="Capped Line",VLOOKUP(E15,VALIDATIONS!$CF$2:$CG$2,2,FALSE),IF(D15="Head Wall",VLOOKUP(E15,VALIDATIONS!$CH$2:$CI$2,2,FALSE),IF(D15="House Connection",VLOOKUP(E15,VALIDATIONS!$CJ$2:$CK$2,2,FALSE),0))))))+IF(AND(F15&lt;&gt;"",D15="Inlet Pit"),VLOOKUP(F15,VALIDATIONS!$CP$2:$CQ$66,2,FALSE),0))</f>
        <v/>
      </c>
      <c r="N15" s="194"/>
      <c r="O15" s="379"/>
      <c r="P15" s="368"/>
      <c r="Q15" s="194"/>
      <c r="R15" s="370"/>
      <c r="S15" s="194"/>
      <c r="T15" s="368"/>
      <c r="U15" s="368"/>
      <c r="V15" s="194"/>
      <c r="W15" s="195"/>
      <c r="X15" s="194"/>
      <c r="Y15" s="195"/>
      <c r="Z15" s="194"/>
      <c r="AA15" s="368"/>
      <c r="AB15" s="368"/>
      <c r="AC15" s="370"/>
      <c r="AD15" s="106" t="str">
        <f>IF(OR(R15="",T15="",U15="",Z15="",AA15="",AB15="",AC15=""),"",Z15*IF(AC15="uPVC",VLOOKUP(AA15,VALIDATIONS!$CZ$2:$DU$42,VLOOKUP(AB15,VALIDATIONS!$FF$2:$FG$5,2,FALSE),FALSE), IF(AC15="Steel Reinforced Concrete",VLOOKUP(AA15,VALIDATIONS!$CZ$2:$DU$42,8+VLOOKUP(AB15,VALIDATIONS!$FF$2:$FG$5,2,FALSE),FALSE),IF(AC15="Fibre Reinforced Concrete",VLOOKUP(AA15,VALIDATIONS!$CZ$2:$DU$42,4+VLOOKUP(AB15,VALIDATIONS!$FF$2:$FG$5,2,FALSE),FALSE))))   +IF(T15="Up to 10% Rock",VLOOKUP(AA15,VALIDATIONS!$CZ$2:$DU$42,13+VLOOKUP(AB15,VALIDATIONS!$FF$2:$FG$5,2,FALSE),FALSE),0)+IF(OR(U15="Urban Development (moderate)",U15="Urban Development (heavy)"),VLOOKUP(AA15,VALIDATIONS!$CZ$2:$DU$42,VLOOKUP(U15,VALIDATIONS!$FJ$2:$FK$4,2,FALSE)+4,FALSE),0))</f>
        <v/>
      </c>
      <c r="AE15" s="194"/>
    </row>
    <row r="16" spans="1:31" x14ac:dyDescent="0.2">
      <c r="A16" s="480"/>
      <c r="B16" s="361"/>
      <c r="C16" s="370"/>
      <c r="D16" s="370"/>
      <c r="E16" s="370"/>
      <c r="F16" s="370"/>
      <c r="G16" s="194"/>
      <c r="H16" s="194"/>
      <c r="I16" s="195"/>
      <c r="J16" s="194"/>
      <c r="K16" s="168"/>
      <c r="L16" s="168"/>
      <c r="M16" s="106" t="str">
        <f>IF(OR(D16="",E16="",G16=""),"",IF(AND(F16&lt;&gt;"",D16="Inlet Pit"),VLOOKUP(E16,VALIDATIONS!$CN$2:$CO$14,2,FALSE),IF(D16="Junction Pit",VLOOKUP(E16,VALIDATIONS!$CR$2:$CS$5,2,FALSE),IF(D16="Trench Grate",H16*VLOOKUP(E16,VALIDATIONS!$CT$2:$CU$2,2,FALSE),IF(D16="Capped Line",VLOOKUP(E16,VALIDATIONS!$CF$2:$CG$2,2,FALSE),IF(D16="Head Wall",VLOOKUP(E16,VALIDATIONS!$CH$2:$CI$2,2,FALSE),IF(D16="House Connection",VLOOKUP(E16,VALIDATIONS!$CJ$2:$CK$2,2,FALSE),0))))))+IF(AND(F16&lt;&gt;"",D16="Inlet Pit"),VLOOKUP(F16,VALIDATIONS!$CP$2:$CQ$66,2,FALSE),0))</f>
        <v/>
      </c>
      <c r="N16" s="194"/>
      <c r="O16" s="379"/>
      <c r="P16" s="368"/>
      <c r="Q16" s="194"/>
      <c r="R16" s="370"/>
      <c r="S16" s="194"/>
      <c r="T16" s="368"/>
      <c r="U16" s="368"/>
      <c r="V16" s="194"/>
      <c r="W16" s="195"/>
      <c r="X16" s="194"/>
      <c r="Y16" s="195"/>
      <c r="Z16" s="194"/>
      <c r="AA16" s="368"/>
      <c r="AB16" s="368"/>
      <c r="AC16" s="370"/>
      <c r="AD16" s="106" t="str">
        <f>IF(OR(R16="",T16="",U16="",Z16="",AA16="",AB16="",AC16=""),"",Z16*IF(AC16="uPVC",VLOOKUP(AA16,VALIDATIONS!$CZ$2:$DU$42,VLOOKUP(AB16,VALIDATIONS!$FF$2:$FG$5,2,FALSE),FALSE), IF(AC16="Steel Reinforced Concrete",VLOOKUP(AA16,VALIDATIONS!$CZ$2:$DU$42,8+VLOOKUP(AB16,VALIDATIONS!$FF$2:$FG$5,2,FALSE),FALSE),IF(AC16="Fibre Reinforced Concrete",VLOOKUP(AA16,VALIDATIONS!$CZ$2:$DU$42,4+VLOOKUP(AB16,VALIDATIONS!$FF$2:$FG$5,2,FALSE),FALSE))))   +IF(T16="Up to 10% Rock",VLOOKUP(AA16,VALIDATIONS!$CZ$2:$DU$42,13+VLOOKUP(AB16,VALIDATIONS!$FF$2:$FG$5,2,FALSE),FALSE),0)+IF(OR(U16="Urban Development (moderate)",U16="Urban Development (heavy)"),VLOOKUP(AA16,VALIDATIONS!$CZ$2:$DU$42,VLOOKUP(U16,VALIDATIONS!$FJ$2:$FK$4,2,FALSE)+4,FALSE),0))</f>
        <v/>
      </c>
      <c r="AE16" s="194"/>
    </row>
    <row r="17" spans="1:31" x14ac:dyDescent="0.2">
      <c r="A17" s="480"/>
      <c r="B17" s="361"/>
      <c r="C17" s="370"/>
      <c r="D17" s="370"/>
      <c r="E17" s="370"/>
      <c r="F17" s="370"/>
      <c r="G17" s="194"/>
      <c r="H17" s="194"/>
      <c r="I17" s="195"/>
      <c r="J17" s="194"/>
      <c r="K17" s="168"/>
      <c r="L17" s="168"/>
      <c r="M17" s="106" t="str">
        <f>IF(OR(D17="",E17="",G17=""),"",IF(AND(F17&lt;&gt;"",D17="Inlet Pit"),VLOOKUP(E17,VALIDATIONS!$CN$2:$CO$14,2,FALSE),IF(D17="Junction Pit",VLOOKUP(E17,VALIDATIONS!$CR$2:$CS$5,2,FALSE),IF(D17="Trench Grate",H17*VLOOKUP(E17,VALIDATIONS!$CT$2:$CU$2,2,FALSE),IF(D17="Capped Line",VLOOKUP(E17,VALIDATIONS!$CF$2:$CG$2,2,FALSE),IF(D17="Head Wall",VLOOKUP(E17,VALIDATIONS!$CH$2:$CI$2,2,FALSE),IF(D17="House Connection",VLOOKUP(E17,VALIDATIONS!$CJ$2:$CK$2,2,FALSE),0))))))+IF(AND(F17&lt;&gt;"",D17="Inlet Pit"),VLOOKUP(F17,VALIDATIONS!$CP$2:$CQ$66,2,FALSE),0))</f>
        <v/>
      </c>
      <c r="N17" s="194"/>
      <c r="O17" s="379"/>
      <c r="P17" s="368"/>
      <c r="Q17" s="194"/>
      <c r="R17" s="370"/>
      <c r="S17" s="194"/>
      <c r="T17" s="368"/>
      <c r="U17" s="368"/>
      <c r="V17" s="194"/>
      <c r="W17" s="195"/>
      <c r="X17" s="194"/>
      <c r="Y17" s="195"/>
      <c r="Z17" s="194"/>
      <c r="AA17" s="368"/>
      <c r="AB17" s="368"/>
      <c r="AC17" s="370"/>
      <c r="AD17" s="106" t="str">
        <f>IF(OR(R17="",T17="",U17="",Z17="",AA17="",AB17="",AC17=""),"",Z17*IF(AC17="uPVC",VLOOKUP(AA17,VALIDATIONS!$CZ$2:$DU$42,VLOOKUP(AB17,VALIDATIONS!$FF$2:$FG$5,2,FALSE),FALSE), IF(AC17="Steel Reinforced Concrete",VLOOKUP(AA17,VALIDATIONS!$CZ$2:$DU$42,8+VLOOKUP(AB17,VALIDATIONS!$FF$2:$FG$5,2,FALSE),FALSE),IF(AC17="Fibre Reinforced Concrete",VLOOKUP(AA17,VALIDATIONS!$CZ$2:$DU$42,4+VLOOKUP(AB17,VALIDATIONS!$FF$2:$FG$5,2,FALSE),FALSE))))   +IF(T17="Up to 10% Rock",VLOOKUP(AA17,VALIDATIONS!$CZ$2:$DU$42,13+VLOOKUP(AB17,VALIDATIONS!$FF$2:$FG$5,2,FALSE),FALSE),0)+IF(OR(U17="Urban Development (moderate)",U17="Urban Development (heavy)"),VLOOKUP(AA17,VALIDATIONS!$CZ$2:$DU$42,VLOOKUP(U17,VALIDATIONS!$FJ$2:$FK$4,2,FALSE)+4,FALSE),0))</f>
        <v/>
      </c>
      <c r="AE17" s="194"/>
    </row>
    <row r="18" spans="1:31" x14ac:dyDescent="0.2">
      <c r="A18" s="480"/>
      <c r="B18" s="361"/>
      <c r="C18" s="370"/>
      <c r="D18" s="370"/>
      <c r="E18" s="370"/>
      <c r="F18" s="370"/>
      <c r="G18" s="194"/>
      <c r="H18" s="194"/>
      <c r="I18" s="195"/>
      <c r="J18" s="194"/>
      <c r="K18" s="168"/>
      <c r="L18" s="168"/>
      <c r="M18" s="106" t="str">
        <f>IF(OR(D18="",E18="",G18=""),"",IF(AND(F18&lt;&gt;"",D18="Inlet Pit"),VLOOKUP(E18,VALIDATIONS!$CN$2:$CO$14,2,FALSE),IF(D18="Junction Pit",VLOOKUP(E18,VALIDATIONS!$CR$2:$CS$5,2,FALSE),IF(D18="Trench Grate",H18*VLOOKUP(E18,VALIDATIONS!$CT$2:$CU$2,2,FALSE),IF(D18="Capped Line",VLOOKUP(E18,VALIDATIONS!$CF$2:$CG$2,2,FALSE),IF(D18="Head Wall",VLOOKUP(E18,VALIDATIONS!$CH$2:$CI$2,2,FALSE),IF(D18="House Connection",VLOOKUP(E18,VALIDATIONS!$CJ$2:$CK$2,2,FALSE),0))))))+IF(AND(F18&lt;&gt;"",D18="Inlet Pit"),VLOOKUP(F18,VALIDATIONS!$CP$2:$CQ$66,2,FALSE),0))</f>
        <v/>
      </c>
      <c r="N18" s="194"/>
      <c r="O18" s="379"/>
      <c r="P18" s="368"/>
      <c r="Q18" s="194"/>
      <c r="R18" s="370"/>
      <c r="S18" s="194"/>
      <c r="T18" s="368"/>
      <c r="U18" s="368"/>
      <c r="V18" s="194"/>
      <c r="W18" s="195"/>
      <c r="X18" s="194"/>
      <c r="Y18" s="195"/>
      <c r="Z18" s="194"/>
      <c r="AA18" s="368"/>
      <c r="AB18" s="368"/>
      <c r="AC18" s="370"/>
      <c r="AD18" s="106" t="str">
        <f>IF(OR(R18="",T18="",U18="",Z18="",AA18="",AB18="",AC18=""),"",Z18*IF(AC18="uPVC",VLOOKUP(AA18,VALIDATIONS!$CZ$2:$DU$42,VLOOKUP(AB18,VALIDATIONS!$FF$2:$FG$5,2,FALSE),FALSE), IF(AC18="Steel Reinforced Concrete",VLOOKUP(AA18,VALIDATIONS!$CZ$2:$DU$42,8+VLOOKUP(AB18,VALIDATIONS!$FF$2:$FG$5,2,FALSE),FALSE),IF(AC18="Fibre Reinforced Concrete",VLOOKUP(AA18,VALIDATIONS!$CZ$2:$DU$42,4+VLOOKUP(AB18,VALIDATIONS!$FF$2:$FG$5,2,FALSE),FALSE))))   +IF(T18="Up to 10% Rock",VLOOKUP(AA18,VALIDATIONS!$CZ$2:$DU$42,13+VLOOKUP(AB18,VALIDATIONS!$FF$2:$FG$5,2,FALSE),FALSE),0)+IF(OR(U18="Urban Development (moderate)",U18="Urban Development (heavy)"),VLOOKUP(AA18,VALIDATIONS!$CZ$2:$DU$42,VLOOKUP(U18,VALIDATIONS!$FJ$2:$FK$4,2,FALSE)+4,FALSE),0))</f>
        <v/>
      </c>
      <c r="AE18" s="194"/>
    </row>
    <row r="19" spans="1:31" x14ac:dyDescent="0.2">
      <c r="A19" s="480"/>
      <c r="B19" s="361"/>
      <c r="C19" s="370"/>
      <c r="D19" s="370"/>
      <c r="E19" s="370"/>
      <c r="F19" s="370"/>
      <c r="G19" s="194"/>
      <c r="H19" s="194"/>
      <c r="I19" s="195"/>
      <c r="J19" s="194"/>
      <c r="K19" s="168"/>
      <c r="L19" s="168"/>
      <c r="M19" s="106" t="str">
        <f>IF(OR(D19="",E19="",G19=""),"",IF(AND(F19&lt;&gt;"",D19="Inlet Pit"),VLOOKUP(E19,VALIDATIONS!$CN$2:$CO$14,2,FALSE),IF(D19="Junction Pit",VLOOKUP(E19,VALIDATIONS!$CR$2:$CS$5,2,FALSE),IF(D19="Trench Grate",H19*VLOOKUP(E19,VALIDATIONS!$CT$2:$CU$2,2,FALSE),IF(D19="Capped Line",VLOOKUP(E19,VALIDATIONS!$CF$2:$CG$2,2,FALSE),IF(D19="Head Wall",VLOOKUP(E19,VALIDATIONS!$CH$2:$CI$2,2,FALSE),IF(D19="House Connection",VLOOKUP(E19,VALIDATIONS!$CJ$2:$CK$2,2,FALSE),0))))))+IF(AND(F19&lt;&gt;"",D19="Inlet Pit"),VLOOKUP(F19,VALIDATIONS!$CP$2:$CQ$66,2,FALSE),0))</f>
        <v/>
      </c>
      <c r="N19" s="194"/>
      <c r="O19" s="379"/>
      <c r="P19" s="368"/>
      <c r="Q19" s="194"/>
      <c r="R19" s="370"/>
      <c r="S19" s="194"/>
      <c r="T19" s="368"/>
      <c r="U19" s="368"/>
      <c r="V19" s="194"/>
      <c r="W19" s="195"/>
      <c r="X19" s="194"/>
      <c r="Y19" s="195"/>
      <c r="Z19" s="194"/>
      <c r="AA19" s="368"/>
      <c r="AB19" s="368"/>
      <c r="AC19" s="370"/>
      <c r="AD19" s="106" t="str">
        <f>IF(OR(R19="",T19="",U19="",Z19="",AA19="",AB19="",AC19=""),"",Z19*IF(AC19="uPVC",VLOOKUP(AA19,VALIDATIONS!$CZ$2:$DU$42,VLOOKUP(AB19,VALIDATIONS!$FF$2:$FG$5,2,FALSE),FALSE), IF(AC19="Steel Reinforced Concrete",VLOOKUP(AA19,VALIDATIONS!$CZ$2:$DU$42,8+VLOOKUP(AB19,VALIDATIONS!$FF$2:$FG$5,2,FALSE),FALSE),IF(AC19="Fibre Reinforced Concrete",VLOOKUP(AA19,VALIDATIONS!$CZ$2:$DU$42,4+VLOOKUP(AB19,VALIDATIONS!$FF$2:$FG$5,2,FALSE),FALSE))))   +IF(T19="Up to 10% Rock",VLOOKUP(AA19,VALIDATIONS!$CZ$2:$DU$42,13+VLOOKUP(AB19,VALIDATIONS!$FF$2:$FG$5,2,FALSE),FALSE),0)+IF(OR(U19="Urban Development (moderate)",U19="Urban Development (heavy)"),VLOOKUP(AA19,VALIDATIONS!$CZ$2:$DU$42,VLOOKUP(U19,VALIDATIONS!$FJ$2:$FK$4,2,FALSE)+4,FALSE),0))</f>
        <v/>
      </c>
      <c r="AE19" s="194"/>
    </row>
    <row r="20" spans="1:31" x14ac:dyDescent="0.2">
      <c r="A20" s="480"/>
      <c r="B20" s="361"/>
      <c r="C20" s="370"/>
      <c r="D20" s="370"/>
      <c r="E20" s="370"/>
      <c r="F20" s="370"/>
      <c r="G20" s="194"/>
      <c r="H20" s="194"/>
      <c r="I20" s="195"/>
      <c r="J20" s="194"/>
      <c r="K20" s="168"/>
      <c r="L20" s="168"/>
      <c r="M20" s="106" t="str">
        <f>IF(OR(D20="",E20="",G20=""),"",IF(AND(F20&lt;&gt;"",D20="Inlet Pit"),VLOOKUP(E20,VALIDATIONS!$CN$2:$CO$14,2,FALSE),IF(D20="Junction Pit",VLOOKUP(E20,VALIDATIONS!$CR$2:$CS$5,2,FALSE),IF(D20="Trench Grate",H20*VLOOKUP(E20,VALIDATIONS!$CT$2:$CU$2,2,FALSE),IF(D20="Capped Line",VLOOKUP(E20,VALIDATIONS!$CF$2:$CG$2,2,FALSE),IF(D20="Head Wall",VLOOKUP(E20,VALIDATIONS!$CH$2:$CI$2,2,FALSE),IF(D20="House Connection",VLOOKUP(E20,VALIDATIONS!$CJ$2:$CK$2,2,FALSE),0))))))+IF(AND(F20&lt;&gt;"",D20="Inlet Pit"),VLOOKUP(F20,VALIDATIONS!$CP$2:$CQ$66,2,FALSE),0))</f>
        <v/>
      </c>
      <c r="N20" s="194"/>
      <c r="O20" s="379"/>
      <c r="P20" s="368"/>
      <c r="Q20" s="194"/>
      <c r="R20" s="370"/>
      <c r="S20" s="194"/>
      <c r="T20" s="368"/>
      <c r="U20" s="368"/>
      <c r="V20" s="194"/>
      <c r="W20" s="195"/>
      <c r="X20" s="194"/>
      <c r="Y20" s="195"/>
      <c r="Z20" s="194"/>
      <c r="AA20" s="368"/>
      <c r="AB20" s="368"/>
      <c r="AC20" s="370"/>
      <c r="AD20" s="106" t="str">
        <f>IF(OR(R20="",T20="",U20="",Z20="",AA20="",AB20="",AC20=""),"",Z20*IF(AC20="uPVC",VLOOKUP(AA20,VALIDATIONS!$CZ$2:$DU$42,VLOOKUP(AB20,VALIDATIONS!$FF$2:$FG$5,2,FALSE),FALSE), IF(AC20="Steel Reinforced Concrete",VLOOKUP(AA20,VALIDATIONS!$CZ$2:$DU$42,8+VLOOKUP(AB20,VALIDATIONS!$FF$2:$FG$5,2,FALSE),FALSE),IF(AC20="Fibre Reinforced Concrete",VLOOKUP(AA20,VALIDATIONS!$CZ$2:$DU$42,4+VLOOKUP(AB20,VALIDATIONS!$FF$2:$FG$5,2,FALSE),FALSE))))   +IF(T20="Up to 10% Rock",VLOOKUP(AA20,VALIDATIONS!$CZ$2:$DU$42,13+VLOOKUP(AB20,VALIDATIONS!$FF$2:$FG$5,2,FALSE),FALSE),0)+IF(OR(U20="Urban Development (moderate)",U20="Urban Development (heavy)"),VLOOKUP(AA20,VALIDATIONS!$CZ$2:$DU$42,VLOOKUP(U20,VALIDATIONS!$FJ$2:$FK$4,2,FALSE)+4,FALSE),0))</f>
        <v/>
      </c>
      <c r="AE20" s="194"/>
    </row>
    <row r="21" spans="1:31" x14ac:dyDescent="0.2">
      <c r="A21" s="480"/>
      <c r="B21" s="361"/>
      <c r="C21" s="370"/>
      <c r="D21" s="370"/>
      <c r="E21" s="370"/>
      <c r="F21" s="370"/>
      <c r="G21" s="194"/>
      <c r="H21" s="194"/>
      <c r="I21" s="195"/>
      <c r="J21" s="194"/>
      <c r="K21" s="168"/>
      <c r="L21" s="168"/>
      <c r="M21" s="106" t="str">
        <f>IF(OR(D21="",E21="",G21=""),"",IF(AND(F21&lt;&gt;"",D21="Inlet Pit"),VLOOKUP(E21,VALIDATIONS!$CN$2:$CO$14,2,FALSE),IF(D21="Junction Pit",VLOOKUP(E21,VALIDATIONS!$CR$2:$CS$5,2,FALSE),IF(D21="Trench Grate",H21*VLOOKUP(E21,VALIDATIONS!$CT$2:$CU$2,2,FALSE),IF(D21="Capped Line",VLOOKUP(E21,VALIDATIONS!$CF$2:$CG$2,2,FALSE),IF(D21="Head Wall",VLOOKUP(E21,VALIDATIONS!$CH$2:$CI$2,2,FALSE),IF(D21="House Connection",VLOOKUP(E21,VALIDATIONS!$CJ$2:$CK$2,2,FALSE),0))))))+IF(AND(F21&lt;&gt;"",D21="Inlet Pit"),VLOOKUP(F21,VALIDATIONS!$CP$2:$CQ$66,2,FALSE),0))</f>
        <v/>
      </c>
      <c r="N21" s="194"/>
      <c r="O21" s="379"/>
      <c r="P21" s="368"/>
      <c r="Q21" s="194"/>
      <c r="R21" s="370"/>
      <c r="S21" s="194"/>
      <c r="T21" s="368"/>
      <c r="U21" s="368"/>
      <c r="V21" s="194"/>
      <c r="W21" s="195"/>
      <c r="X21" s="194"/>
      <c r="Y21" s="195"/>
      <c r="Z21" s="194"/>
      <c r="AA21" s="368"/>
      <c r="AB21" s="368"/>
      <c r="AC21" s="370"/>
      <c r="AD21" s="106" t="str">
        <f>IF(OR(R21="",T21="",U21="",Z21="",AA21="",AB21="",AC21=""),"",Z21*IF(AC21="uPVC",VLOOKUP(AA21,VALIDATIONS!$CZ$2:$DU$42,VLOOKUP(AB21,VALIDATIONS!$FF$2:$FG$5,2,FALSE),FALSE), IF(AC21="Steel Reinforced Concrete",VLOOKUP(AA21,VALIDATIONS!$CZ$2:$DU$42,8+VLOOKUP(AB21,VALIDATIONS!$FF$2:$FG$5,2,FALSE),FALSE),IF(AC21="Fibre Reinforced Concrete",VLOOKUP(AA21,VALIDATIONS!$CZ$2:$DU$42,4+VLOOKUP(AB21,VALIDATIONS!$FF$2:$FG$5,2,FALSE),FALSE))))   +IF(T21="Up to 10% Rock",VLOOKUP(AA21,VALIDATIONS!$CZ$2:$DU$42,13+VLOOKUP(AB21,VALIDATIONS!$FF$2:$FG$5,2,FALSE),FALSE),0)+IF(OR(U21="Urban Development (moderate)",U21="Urban Development (heavy)"),VLOOKUP(AA21,VALIDATIONS!$CZ$2:$DU$42,VLOOKUP(U21,VALIDATIONS!$FJ$2:$FK$4,2,FALSE)+4,FALSE),0))</f>
        <v/>
      </c>
      <c r="AE21" s="194"/>
    </row>
    <row r="22" spans="1:31" x14ac:dyDescent="0.2">
      <c r="A22" s="480"/>
      <c r="B22" s="361"/>
      <c r="C22" s="370"/>
      <c r="D22" s="370"/>
      <c r="E22" s="370"/>
      <c r="F22" s="370"/>
      <c r="G22" s="194"/>
      <c r="H22" s="194"/>
      <c r="I22" s="195"/>
      <c r="J22" s="194"/>
      <c r="K22" s="168"/>
      <c r="L22" s="168"/>
      <c r="M22" s="106" t="str">
        <f>IF(OR(D22="",E22="",G22=""),"",IF(AND(F22&lt;&gt;"",D22="Inlet Pit"),VLOOKUP(E22,VALIDATIONS!$CN$2:$CO$14,2,FALSE),IF(D22="Junction Pit",VLOOKUP(E22,VALIDATIONS!$CR$2:$CS$5,2,FALSE),IF(D22="Trench Grate",H22*VLOOKUP(E22,VALIDATIONS!$CT$2:$CU$2,2,FALSE),IF(D22="Capped Line",VLOOKUP(E22,VALIDATIONS!$CF$2:$CG$2,2,FALSE),IF(D22="Head Wall",VLOOKUP(E22,VALIDATIONS!$CH$2:$CI$2,2,FALSE),IF(D22="House Connection",VLOOKUP(E22,VALIDATIONS!$CJ$2:$CK$2,2,FALSE),0))))))+IF(AND(F22&lt;&gt;"",D22="Inlet Pit"),VLOOKUP(F22,VALIDATIONS!$CP$2:$CQ$66,2,FALSE),0))</f>
        <v/>
      </c>
      <c r="N22" s="194"/>
      <c r="O22" s="379"/>
      <c r="P22" s="368"/>
      <c r="Q22" s="194"/>
      <c r="R22" s="370"/>
      <c r="S22" s="194"/>
      <c r="T22" s="368"/>
      <c r="U22" s="368"/>
      <c r="V22" s="194"/>
      <c r="W22" s="195"/>
      <c r="X22" s="194"/>
      <c r="Y22" s="195"/>
      <c r="Z22" s="194"/>
      <c r="AA22" s="368"/>
      <c r="AB22" s="368"/>
      <c r="AC22" s="370"/>
      <c r="AD22" s="106" t="str">
        <f>IF(OR(R22="",T22="",U22="",Z22="",AA22="",AB22="",AC22=""),"",Z22*IF(AC22="uPVC",VLOOKUP(AA22,VALIDATIONS!$CZ$2:$DU$42,VLOOKUP(AB22,VALIDATIONS!$FF$2:$FG$5,2,FALSE),FALSE), IF(AC22="Steel Reinforced Concrete",VLOOKUP(AA22,VALIDATIONS!$CZ$2:$DU$42,8+VLOOKUP(AB22,VALIDATIONS!$FF$2:$FG$5,2,FALSE),FALSE),IF(AC22="Fibre Reinforced Concrete",VLOOKUP(AA22,VALIDATIONS!$CZ$2:$DU$42,4+VLOOKUP(AB22,VALIDATIONS!$FF$2:$FG$5,2,FALSE),FALSE))))   +IF(T22="Up to 10% Rock",VLOOKUP(AA22,VALIDATIONS!$CZ$2:$DU$42,13+VLOOKUP(AB22,VALIDATIONS!$FF$2:$FG$5,2,FALSE),FALSE),0)+IF(OR(U22="Urban Development (moderate)",U22="Urban Development (heavy)"),VLOOKUP(AA22,VALIDATIONS!$CZ$2:$DU$42,VLOOKUP(U22,VALIDATIONS!$FJ$2:$FK$4,2,FALSE)+4,FALSE),0))</f>
        <v/>
      </c>
      <c r="AE22" s="194"/>
    </row>
    <row r="23" spans="1:31" x14ac:dyDescent="0.2">
      <c r="A23" s="480"/>
      <c r="B23" s="361"/>
      <c r="C23" s="370"/>
      <c r="D23" s="370"/>
      <c r="E23" s="370"/>
      <c r="F23" s="370"/>
      <c r="G23" s="194"/>
      <c r="H23" s="194"/>
      <c r="I23" s="195"/>
      <c r="J23" s="194"/>
      <c r="K23" s="168"/>
      <c r="L23" s="168"/>
      <c r="M23" s="106" t="str">
        <f>IF(OR(D23="",E23="",G23=""),"",IF(AND(F23&lt;&gt;"",D23="Inlet Pit"),VLOOKUP(E23,VALIDATIONS!$CN$2:$CO$14,2,FALSE),IF(D23="Junction Pit",VLOOKUP(E23,VALIDATIONS!$CR$2:$CS$5,2,FALSE),IF(D23="Trench Grate",H23*VLOOKUP(E23,VALIDATIONS!$CT$2:$CU$2,2,FALSE),IF(D23="Capped Line",VLOOKUP(E23,VALIDATIONS!$CF$2:$CG$2,2,FALSE),IF(D23="Head Wall",VLOOKUP(E23,VALIDATIONS!$CH$2:$CI$2,2,FALSE),IF(D23="House Connection",VLOOKUP(E23,VALIDATIONS!$CJ$2:$CK$2,2,FALSE),0))))))+IF(AND(F23&lt;&gt;"",D23="Inlet Pit"),VLOOKUP(F23,VALIDATIONS!$CP$2:$CQ$66,2,FALSE),0))</f>
        <v/>
      </c>
      <c r="N23" s="194"/>
      <c r="O23" s="379"/>
      <c r="P23" s="368"/>
      <c r="Q23" s="194"/>
      <c r="R23" s="370"/>
      <c r="S23" s="194"/>
      <c r="T23" s="368"/>
      <c r="U23" s="368"/>
      <c r="V23" s="194"/>
      <c r="W23" s="195"/>
      <c r="X23" s="194"/>
      <c r="Y23" s="195"/>
      <c r="Z23" s="194"/>
      <c r="AA23" s="368"/>
      <c r="AB23" s="368"/>
      <c r="AC23" s="370"/>
      <c r="AD23" s="106" t="str">
        <f>IF(OR(R23="",T23="",U23="",Z23="",AA23="",AB23="",AC23=""),"",Z23*IF(AC23="uPVC",VLOOKUP(AA23,VALIDATIONS!$CZ$2:$DU$42,VLOOKUP(AB23,VALIDATIONS!$FF$2:$FG$5,2,FALSE),FALSE), IF(AC23="Steel Reinforced Concrete",VLOOKUP(AA23,VALIDATIONS!$CZ$2:$DU$42,8+VLOOKUP(AB23,VALIDATIONS!$FF$2:$FG$5,2,FALSE),FALSE),IF(AC23="Fibre Reinforced Concrete",VLOOKUP(AA23,VALIDATIONS!$CZ$2:$DU$42,4+VLOOKUP(AB23,VALIDATIONS!$FF$2:$FG$5,2,FALSE),FALSE))))   +IF(T23="Up to 10% Rock",VLOOKUP(AA23,VALIDATIONS!$CZ$2:$DU$42,13+VLOOKUP(AB23,VALIDATIONS!$FF$2:$FG$5,2,FALSE),FALSE),0)+IF(OR(U23="Urban Development (moderate)",U23="Urban Development (heavy)"),VLOOKUP(AA23,VALIDATIONS!$CZ$2:$DU$42,VLOOKUP(U23,VALIDATIONS!$FJ$2:$FK$4,2,FALSE)+4,FALSE),0))</f>
        <v/>
      </c>
      <c r="AE23" s="194"/>
    </row>
    <row r="24" spans="1:31" x14ac:dyDescent="0.2">
      <c r="A24" s="480"/>
      <c r="B24" s="361"/>
      <c r="C24" s="370"/>
      <c r="D24" s="370"/>
      <c r="E24" s="370"/>
      <c r="F24" s="370"/>
      <c r="G24" s="194"/>
      <c r="H24" s="194"/>
      <c r="I24" s="195"/>
      <c r="J24" s="194"/>
      <c r="K24" s="168"/>
      <c r="L24" s="168"/>
      <c r="M24" s="106" t="str">
        <f>IF(OR(D24="",E24="",G24=""),"",IF(AND(F24&lt;&gt;"",D24="Inlet Pit"),VLOOKUP(E24,VALIDATIONS!$CN$2:$CO$14,2,FALSE),IF(D24="Junction Pit",VLOOKUP(E24,VALIDATIONS!$CR$2:$CS$5,2,FALSE),IF(D24="Trench Grate",H24*VLOOKUP(E24,VALIDATIONS!$CT$2:$CU$2,2,FALSE),IF(D24="Capped Line",VLOOKUP(E24,VALIDATIONS!$CF$2:$CG$2,2,FALSE),IF(D24="Head Wall",VLOOKUP(E24,VALIDATIONS!$CH$2:$CI$2,2,FALSE),IF(D24="House Connection",VLOOKUP(E24,VALIDATIONS!$CJ$2:$CK$2,2,FALSE),0))))))+IF(AND(F24&lt;&gt;"",D24="Inlet Pit"),VLOOKUP(F24,VALIDATIONS!$CP$2:$CQ$66,2,FALSE),0))</f>
        <v/>
      </c>
      <c r="N24" s="194"/>
      <c r="O24" s="379"/>
      <c r="P24" s="368"/>
      <c r="Q24" s="194"/>
      <c r="R24" s="370"/>
      <c r="S24" s="194"/>
      <c r="T24" s="368"/>
      <c r="U24" s="368"/>
      <c r="V24" s="194"/>
      <c r="W24" s="195"/>
      <c r="X24" s="194"/>
      <c r="Y24" s="195"/>
      <c r="Z24" s="194"/>
      <c r="AA24" s="368"/>
      <c r="AB24" s="368"/>
      <c r="AC24" s="370"/>
      <c r="AD24" s="106" t="str">
        <f>IF(OR(R24="",T24="",U24="",Z24="",AA24="",AB24="",AC24=""),"",Z24*IF(AC24="uPVC",VLOOKUP(AA24,VALIDATIONS!$CZ$2:$DU$42,VLOOKUP(AB24,VALIDATIONS!$FF$2:$FG$5,2,FALSE),FALSE), IF(AC24="Steel Reinforced Concrete",VLOOKUP(AA24,VALIDATIONS!$CZ$2:$DU$42,8+VLOOKUP(AB24,VALIDATIONS!$FF$2:$FG$5,2,FALSE),FALSE),IF(AC24="Fibre Reinforced Concrete",VLOOKUP(AA24,VALIDATIONS!$CZ$2:$DU$42,4+VLOOKUP(AB24,VALIDATIONS!$FF$2:$FG$5,2,FALSE),FALSE))))   +IF(T24="Up to 10% Rock",VLOOKUP(AA24,VALIDATIONS!$CZ$2:$DU$42,13+VLOOKUP(AB24,VALIDATIONS!$FF$2:$FG$5,2,FALSE),FALSE),0)+IF(OR(U24="Urban Development (moderate)",U24="Urban Development (heavy)"),VLOOKUP(AA24,VALIDATIONS!$CZ$2:$DU$42,VLOOKUP(U24,VALIDATIONS!$FJ$2:$FK$4,2,FALSE)+4,FALSE),0))</f>
        <v/>
      </c>
      <c r="AE24" s="194"/>
    </row>
    <row r="25" spans="1:31" x14ac:dyDescent="0.2">
      <c r="A25" s="480"/>
      <c r="B25" s="361"/>
      <c r="C25" s="370"/>
      <c r="D25" s="370"/>
      <c r="E25" s="370"/>
      <c r="F25" s="370"/>
      <c r="G25" s="194"/>
      <c r="H25" s="194"/>
      <c r="I25" s="195"/>
      <c r="J25" s="194"/>
      <c r="K25" s="168"/>
      <c r="L25" s="168"/>
      <c r="M25" s="106" t="str">
        <f>IF(OR(D25="",E25="",G25=""),"",IF(AND(F25&lt;&gt;"",D25="Inlet Pit"),VLOOKUP(E25,VALIDATIONS!$CN$2:$CO$14,2,FALSE),IF(D25="Junction Pit",VLOOKUP(E25,VALIDATIONS!$CR$2:$CS$5,2,FALSE),IF(D25="Trench Grate",H25*VLOOKUP(E25,VALIDATIONS!$CT$2:$CU$2,2,FALSE),IF(D25="Capped Line",VLOOKUP(E25,VALIDATIONS!$CF$2:$CG$2,2,FALSE),IF(D25="Head Wall",VLOOKUP(E25,VALIDATIONS!$CH$2:$CI$2,2,FALSE),IF(D25="House Connection",VLOOKUP(E25,VALIDATIONS!$CJ$2:$CK$2,2,FALSE),0))))))+IF(AND(F25&lt;&gt;"",D25="Inlet Pit"),VLOOKUP(F25,VALIDATIONS!$CP$2:$CQ$66,2,FALSE),0))</f>
        <v/>
      </c>
      <c r="N25" s="194"/>
      <c r="O25" s="379"/>
      <c r="P25" s="368"/>
      <c r="Q25" s="194"/>
      <c r="R25" s="370"/>
      <c r="S25" s="194"/>
      <c r="T25" s="368"/>
      <c r="U25" s="368"/>
      <c r="V25" s="194"/>
      <c r="W25" s="195"/>
      <c r="X25" s="194"/>
      <c r="Y25" s="195"/>
      <c r="Z25" s="194"/>
      <c r="AA25" s="368"/>
      <c r="AB25" s="368"/>
      <c r="AC25" s="370"/>
      <c r="AD25" s="106" t="str">
        <f>IF(OR(R25="",T25="",U25="",Z25="",AA25="",AB25="",AC25=""),"",Z25*IF(AC25="uPVC",VLOOKUP(AA25,VALIDATIONS!$CZ$2:$DU$42,VLOOKUP(AB25,VALIDATIONS!$FF$2:$FG$5,2,FALSE),FALSE), IF(AC25="Steel Reinforced Concrete",VLOOKUP(AA25,VALIDATIONS!$CZ$2:$DU$42,8+VLOOKUP(AB25,VALIDATIONS!$FF$2:$FG$5,2,FALSE),FALSE),IF(AC25="Fibre Reinforced Concrete",VLOOKUP(AA25,VALIDATIONS!$CZ$2:$DU$42,4+VLOOKUP(AB25,VALIDATIONS!$FF$2:$FG$5,2,FALSE),FALSE))))   +IF(T25="Up to 10% Rock",VLOOKUP(AA25,VALIDATIONS!$CZ$2:$DU$42,13+VLOOKUP(AB25,VALIDATIONS!$FF$2:$FG$5,2,FALSE),FALSE),0)+IF(OR(U25="Urban Development (moderate)",U25="Urban Development (heavy)"),VLOOKUP(AA25,VALIDATIONS!$CZ$2:$DU$42,VLOOKUP(U25,VALIDATIONS!$FJ$2:$FK$4,2,FALSE)+4,FALSE),0))</f>
        <v/>
      </c>
      <c r="AE25" s="194"/>
    </row>
    <row r="26" spans="1:31" x14ac:dyDescent="0.2">
      <c r="A26" s="480"/>
      <c r="B26" s="361"/>
      <c r="C26" s="370"/>
      <c r="D26" s="370"/>
      <c r="E26" s="370"/>
      <c r="F26" s="370"/>
      <c r="G26" s="194"/>
      <c r="H26" s="194"/>
      <c r="I26" s="195"/>
      <c r="J26" s="194"/>
      <c r="K26" s="168"/>
      <c r="L26" s="168"/>
      <c r="M26" s="106" t="str">
        <f>IF(OR(D26="",E26="",G26=""),"",IF(AND(F26&lt;&gt;"",D26="Inlet Pit"),VLOOKUP(E26,VALIDATIONS!$CN$2:$CO$14,2,FALSE),IF(D26="Junction Pit",VLOOKUP(E26,VALIDATIONS!$CR$2:$CS$5,2,FALSE),IF(D26="Trench Grate",H26*VLOOKUP(E26,VALIDATIONS!$CT$2:$CU$2,2,FALSE),IF(D26="Capped Line",VLOOKUP(E26,VALIDATIONS!$CF$2:$CG$2,2,FALSE),IF(D26="Head Wall",VLOOKUP(E26,VALIDATIONS!$CH$2:$CI$2,2,FALSE),IF(D26="House Connection",VLOOKUP(E26,VALIDATIONS!$CJ$2:$CK$2,2,FALSE),0))))))+IF(AND(F26&lt;&gt;"",D26="Inlet Pit"),VLOOKUP(F26,VALIDATIONS!$CP$2:$CQ$66,2,FALSE),0))</f>
        <v/>
      </c>
      <c r="N26" s="194"/>
      <c r="O26" s="379"/>
      <c r="P26" s="368"/>
      <c r="Q26" s="194"/>
      <c r="R26" s="370"/>
      <c r="S26" s="194"/>
      <c r="T26" s="368"/>
      <c r="U26" s="368"/>
      <c r="V26" s="194"/>
      <c r="W26" s="195"/>
      <c r="X26" s="194"/>
      <c r="Y26" s="195"/>
      <c r="Z26" s="194"/>
      <c r="AA26" s="368"/>
      <c r="AB26" s="368"/>
      <c r="AC26" s="370"/>
      <c r="AD26" s="106" t="str">
        <f>IF(OR(R26="",T26="",U26="",Z26="",AA26="",AB26="",AC26=""),"",Z26*IF(AC26="uPVC",VLOOKUP(AA26,VALIDATIONS!$CZ$2:$DU$42,VLOOKUP(AB26,VALIDATIONS!$FF$2:$FG$5,2,FALSE),FALSE), IF(AC26="Steel Reinforced Concrete",VLOOKUP(AA26,VALIDATIONS!$CZ$2:$DU$42,8+VLOOKUP(AB26,VALIDATIONS!$FF$2:$FG$5,2,FALSE),FALSE),IF(AC26="Fibre Reinforced Concrete",VLOOKUP(AA26,VALIDATIONS!$CZ$2:$DU$42,4+VLOOKUP(AB26,VALIDATIONS!$FF$2:$FG$5,2,FALSE),FALSE))))   +IF(T26="Up to 10% Rock",VLOOKUP(AA26,VALIDATIONS!$CZ$2:$DU$42,13+VLOOKUP(AB26,VALIDATIONS!$FF$2:$FG$5,2,FALSE),FALSE),0)+IF(OR(U26="Urban Development (moderate)",U26="Urban Development (heavy)"),VLOOKUP(AA26,VALIDATIONS!$CZ$2:$DU$42,VLOOKUP(U26,VALIDATIONS!$FJ$2:$FK$4,2,FALSE)+4,FALSE),0))</f>
        <v/>
      </c>
      <c r="AE26" s="194"/>
    </row>
    <row r="27" spans="1:31" x14ac:dyDescent="0.2">
      <c r="A27" s="480"/>
      <c r="B27" s="361"/>
      <c r="C27" s="370"/>
      <c r="D27" s="370"/>
      <c r="E27" s="370"/>
      <c r="F27" s="370"/>
      <c r="G27" s="194"/>
      <c r="H27" s="194"/>
      <c r="I27" s="195"/>
      <c r="J27" s="194"/>
      <c r="K27" s="168"/>
      <c r="L27" s="168"/>
      <c r="M27" s="106" t="str">
        <f>IF(OR(D27="",E27="",G27=""),"",IF(AND(F27&lt;&gt;"",D27="Inlet Pit"),VLOOKUP(E27,VALIDATIONS!$CN$2:$CO$14,2,FALSE),IF(D27="Junction Pit",VLOOKUP(E27,VALIDATIONS!$CR$2:$CS$5,2,FALSE),IF(D27="Trench Grate",H27*VLOOKUP(E27,VALIDATIONS!$CT$2:$CU$2,2,FALSE),IF(D27="Capped Line",VLOOKUP(E27,VALIDATIONS!$CF$2:$CG$2,2,FALSE),IF(D27="Head Wall",VLOOKUP(E27,VALIDATIONS!$CH$2:$CI$2,2,FALSE),IF(D27="House Connection",VLOOKUP(E27,VALIDATIONS!$CJ$2:$CK$2,2,FALSE),0))))))+IF(AND(F27&lt;&gt;"",D27="Inlet Pit"),VLOOKUP(F27,VALIDATIONS!$CP$2:$CQ$66,2,FALSE),0))</f>
        <v/>
      </c>
      <c r="N27" s="194"/>
      <c r="O27" s="379"/>
      <c r="P27" s="368"/>
      <c r="Q27" s="194"/>
      <c r="R27" s="370"/>
      <c r="S27" s="194"/>
      <c r="T27" s="368"/>
      <c r="U27" s="368"/>
      <c r="V27" s="194"/>
      <c r="W27" s="195"/>
      <c r="X27" s="194"/>
      <c r="Y27" s="195"/>
      <c r="Z27" s="194"/>
      <c r="AA27" s="368"/>
      <c r="AB27" s="368"/>
      <c r="AC27" s="370"/>
      <c r="AD27" s="106" t="str">
        <f>IF(OR(R27="",T27="",U27="",Z27="",AA27="",AB27="",AC27=""),"",Z27*IF(AC27="uPVC",VLOOKUP(AA27,VALIDATIONS!$CZ$2:$DU$42,VLOOKUP(AB27,VALIDATIONS!$FF$2:$FG$5,2,FALSE),FALSE), IF(AC27="Steel Reinforced Concrete",VLOOKUP(AA27,VALIDATIONS!$CZ$2:$DU$42,8+VLOOKUP(AB27,VALIDATIONS!$FF$2:$FG$5,2,FALSE),FALSE),IF(AC27="Fibre Reinforced Concrete",VLOOKUP(AA27,VALIDATIONS!$CZ$2:$DU$42,4+VLOOKUP(AB27,VALIDATIONS!$FF$2:$FG$5,2,FALSE),FALSE))))   +IF(T27="Up to 10% Rock",VLOOKUP(AA27,VALIDATIONS!$CZ$2:$DU$42,13+VLOOKUP(AB27,VALIDATIONS!$FF$2:$FG$5,2,FALSE),FALSE),0)+IF(OR(U27="Urban Development (moderate)",U27="Urban Development (heavy)"),VLOOKUP(AA27,VALIDATIONS!$CZ$2:$DU$42,VLOOKUP(U27,VALIDATIONS!$FJ$2:$FK$4,2,FALSE)+4,FALSE),0))</f>
        <v/>
      </c>
      <c r="AE27" s="194"/>
    </row>
    <row r="28" spans="1:31" x14ac:dyDescent="0.2">
      <c r="A28" s="480"/>
      <c r="B28" s="361"/>
      <c r="C28" s="370"/>
      <c r="D28" s="370"/>
      <c r="E28" s="370"/>
      <c r="F28" s="370"/>
      <c r="G28" s="194"/>
      <c r="H28" s="194"/>
      <c r="I28" s="195"/>
      <c r="J28" s="194"/>
      <c r="K28" s="168"/>
      <c r="L28" s="168"/>
      <c r="M28" s="106" t="str">
        <f>IF(OR(D28="",E28="",G28=""),"",IF(AND(F28&lt;&gt;"",D28="Inlet Pit"),VLOOKUP(E28,VALIDATIONS!$CN$2:$CO$14,2,FALSE),IF(D28="Junction Pit",VLOOKUP(E28,VALIDATIONS!$CR$2:$CS$5,2,FALSE),IF(D28="Trench Grate",H28*VLOOKUP(E28,VALIDATIONS!$CT$2:$CU$2,2,FALSE),IF(D28="Capped Line",VLOOKUP(E28,VALIDATIONS!$CF$2:$CG$2,2,FALSE),IF(D28="Head Wall",VLOOKUP(E28,VALIDATIONS!$CH$2:$CI$2,2,FALSE),IF(D28="House Connection",VLOOKUP(E28,VALIDATIONS!$CJ$2:$CK$2,2,FALSE),0))))))+IF(AND(F28&lt;&gt;"",D28="Inlet Pit"),VLOOKUP(F28,VALIDATIONS!$CP$2:$CQ$66,2,FALSE),0))</f>
        <v/>
      </c>
      <c r="N28" s="194"/>
      <c r="O28" s="379"/>
      <c r="P28" s="368"/>
      <c r="Q28" s="194"/>
      <c r="R28" s="370"/>
      <c r="S28" s="194"/>
      <c r="T28" s="368"/>
      <c r="U28" s="368"/>
      <c r="V28" s="194"/>
      <c r="W28" s="195"/>
      <c r="X28" s="194"/>
      <c r="Y28" s="195"/>
      <c r="Z28" s="194"/>
      <c r="AA28" s="368"/>
      <c r="AB28" s="368"/>
      <c r="AC28" s="370"/>
      <c r="AD28" s="106" t="str">
        <f>IF(OR(R28="",T28="",U28="",Z28="",AA28="",AB28="",AC28=""),"",Z28*IF(AC28="uPVC",VLOOKUP(AA28,VALIDATIONS!$CZ$2:$DU$42,VLOOKUP(AB28,VALIDATIONS!$FF$2:$FG$5,2,FALSE),FALSE), IF(AC28="Steel Reinforced Concrete",VLOOKUP(AA28,VALIDATIONS!$CZ$2:$DU$42,8+VLOOKUP(AB28,VALIDATIONS!$FF$2:$FG$5,2,FALSE),FALSE),IF(AC28="Fibre Reinforced Concrete",VLOOKUP(AA28,VALIDATIONS!$CZ$2:$DU$42,4+VLOOKUP(AB28,VALIDATIONS!$FF$2:$FG$5,2,FALSE),FALSE))))   +IF(T28="Up to 10% Rock",VLOOKUP(AA28,VALIDATIONS!$CZ$2:$DU$42,13+VLOOKUP(AB28,VALIDATIONS!$FF$2:$FG$5,2,FALSE),FALSE),0)+IF(OR(U28="Urban Development (moderate)",U28="Urban Development (heavy)"),VLOOKUP(AA28,VALIDATIONS!$CZ$2:$DU$42,VLOOKUP(U28,VALIDATIONS!$FJ$2:$FK$4,2,FALSE)+4,FALSE),0))</f>
        <v/>
      </c>
      <c r="AE28" s="194"/>
    </row>
    <row r="29" spans="1:31" x14ac:dyDescent="0.2">
      <c r="A29" s="480"/>
      <c r="B29" s="361"/>
      <c r="C29" s="370"/>
      <c r="D29" s="370"/>
      <c r="E29" s="370"/>
      <c r="F29" s="370"/>
      <c r="G29" s="194"/>
      <c r="H29" s="194"/>
      <c r="I29" s="195"/>
      <c r="J29" s="194"/>
      <c r="K29" s="168"/>
      <c r="L29" s="168"/>
      <c r="M29" s="106" t="str">
        <f>IF(OR(D29="",E29="",G29=""),"",IF(AND(F29&lt;&gt;"",D29="Inlet Pit"),VLOOKUP(E29,VALIDATIONS!$CN$2:$CO$14,2,FALSE),IF(D29="Junction Pit",VLOOKUP(E29,VALIDATIONS!$CR$2:$CS$5,2,FALSE),IF(D29="Trench Grate",H29*VLOOKUP(E29,VALIDATIONS!$CT$2:$CU$2,2,FALSE),IF(D29="Capped Line",VLOOKUP(E29,VALIDATIONS!$CF$2:$CG$2,2,FALSE),IF(D29="Head Wall",VLOOKUP(E29,VALIDATIONS!$CH$2:$CI$2,2,FALSE),IF(D29="House Connection",VLOOKUP(E29,VALIDATIONS!$CJ$2:$CK$2,2,FALSE),0))))))+IF(AND(F29&lt;&gt;"",D29="Inlet Pit"),VLOOKUP(F29,VALIDATIONS!$CP$2:$CQ$66,2,FALSE),0))</f>
        <v/>
      </c>
      <c r="N29" s="194"/>
      <c r="O29" s="379"/>
      <c r="P29" s="368"/>
      <c r="Q29" s="194"/>
      <c r="R29" s="370"/>
      <c r="S29" s="194"/>
      <c r="T29" s="368"/>
      <c r="U29" s="368"/>
      <c r="V29" s="194"/>
      <c r="W29" s="195"/>
      <c r="X29" s="194"/>
      <c r="Y29" s="195"/>
      <c r="Z29" s="194"/>
      <c r="AA29" s="368"/>
      <c r="AB29" s="368"/>
      <c r="AC29" s="370"/>
      <c r="AD29" s="106" t="str">
        <f>IF(OR(R29="",T29="",U29="",Z29="",AA29="",AB29="",AC29=""),"",Z29*IF(AC29="uPVC",VLOOKUP(AA29,VALIDATIONS!$CZ$2:$DU$42,VLOOKUP(AB29,VALIDATIONS!$FF$2:$FG$5,2,FALSE),FALSE), IF(AC29="Steel Reinforced Concrete",VLOOKUP(AA29,VALIDATIONS!$CZ$2:$DU$42,8+VLOOKUP(AB29,VALIDATIONS!$FF$2:$FG$5,2,FALSE),FALSE),IF(AC29="Fibre Reinforced Concrete",VLOOKUP(AA29,VALIDATIONS!$CZ$2:$DU$42,4+VLOOKUP(AB29,VALIDATIONS!$FF$2:$FG$5,2,FALSE),FALSE))))   +IF(T29="Up to 10% Rock",VLOOKUP(AA29,VALIDATIONS!$CZ$2:$DU$42,13+VLOOKUP(AB29,VALIDATIONS!$FF$2:$FG$5,2,FALSE),FALSE),0)+IF(OR(U29="Urban Development (moderate)",U29="Urban Development (heavy)"),VLOOKUP(AA29,VALIDATIONS!$CZ$2:$DU$42,VLOOKUP(U29,VALIDATIONS!$FJ$2:$FK$4,2,FALSE)+4,FALSE),0))</f>
        <v/>
      </c>
      <c r="AE29" s="194"/>
    </row>
    <row r="30" spans="1:31" x14ac:dyDescent="0.2">
      <c r="A30" s="480"/>
      <c r="B30" s="361"/>
      <c r="C30" s="370"/>
      <c r="D30" s="370"/>
      <c r="E30" s="370"/>
      <c r="F30" s="370"/>
      <c r="G30" s="194"/>
      <c r="H30" s="194"/>
      <c r="I30" s="195"/>
      <c r="J30" s="194"/>
      <c r="K30" s="168"/>
      <c r="L30" s="168"/>
      <c r="M30" s="106" t="str">
        <f>IF(OR(D30="",E30="",G30=""),"",IF(AND(F30&lt;&gt;"",D30="Inlet Pit"),VLOOKUP(E30,VALIDATIONS!$CN$2:$CO$14,2,FALSE),IF(D30="Junction Pit",VLOOKUP(E30,VALIDATIONS!$CR$2:$CS$5,2,FALSE),IF(D30="Trench Grate",H30*VLOOKUP(E30,VALIDATIONS!$CT$2:$CU$2,2,FALSE),IF(D30="Capped Line",VLOOKUP(E30,VALIDATIONS!$CF$2:$CG$2,2,FALSE),IF(D30="Head Wall",VLOOKUP(E30,VALIDATIONS!$CH$2:$CI$2,2,FALSE),IF(D30="House Connection",VLOOKUP(E30,VALIDATIONS!$CJ$2:$CK$2,2,FALSE),0))))))+IF(AND(F30&lt;&gt;"",D30="Inlet Pit"),VLOOKUP(F30,VALIDATIONS!$CP$2:$CQ$66,2,FALSE),0))</f>
        <v/>
      </c>
      <c r="N30" s="194"/>
      <c r="O30" s="379"/>
      <c r="P30" s="368"/>
      <c r="Q30" s="194"/>
      <c r="R30" s="370"/>
      <c r="S30" s="194"/>
      <c r="T30" s="368"/>
      <c r="U30" s="368"/>
      <c r="V30" s="194"/>
      <c r="W30" s="195"/>
      <c r="X30" s="194"/>
      <c r="Y30" s="195"/>
      <c r="Z30" s="194"/>
      <c r="AA30" s="368"/>
      <c r="AB30" s="368"/>
      <c r="AC30" s="370"/>
      <c r="AD30" s="106" t="str">
        <f>IF(OR(R30="",T30="",U30="",Z30="",AA30="",AB30="",AC30=""),"",Z30*IF(AC30="uPVC",VLOOKUP(AA30,VALIDATIONS!$CZ$2:$DU$42,VLOOKUP(AB30,VALIDATIONS!$FF$2:$FG$5,2,FALSE),FALSE), IF(AC30="Steel Reinforced Concrete",VLOOKUP(AA30,VALIDATIONS!$CZ$2:$DU$42,8+VLOOKUP(AB30,VALIDATIONS!$FF$2:$FG$5,2,FALSE),FALSE),IF(AC30="Fibre Reinforced Concrete",VLOOKUP(AA30,VALIDATIONS!$CZ$2:$DU$42,4+VLOOKUP(AB30,VALIDATIONS!$FF$2:$FG$5,2,FALSE),FALSE))))   +IF(T30="Up to 10% Rock",VLOOKUP(AA30,VALIDATIONS!$CZ$2:$DU$42,13+VLOOKUP(AB30,VALIDATIONS!$FF$2:$FG$5,2,FALSE),FALSE),0)+IF(OR(U30="Urban Development (moderate)",U30="Urban Development (heavy)"),VLOOKUP(AA30,VALIDATIONS!$CZ$2:$DU$42,VLOOKUP(U30,VALIDATIONS!$FJ$2:$FK$4,2,FALSE)+4,FALSE),0))</f>
        <v/>
      </c>
      <c r="AE30" s="194"/>
    </row>
    <row r="31" spans="1:31" x14ac:dyDescent="0.2">
      <c r="A31" s="480"/>
      <c r="B31" s="361"/>
      <c r="C31" s="370"/>
      <c r="D31" s="370"/>
      <c r="E31" s="370"/>
      <c r="F31" s="370"/>
      <c r="G31" s="194"/>
      <c r="H31" s="194"/>
      <c r="I31" s="195"/>
      <c r="J31" s="194"/>
      <c r="K31" s="168"/>
      <c r="L31" s="168"/>
      <c r="M31" s="106" t="str">
        <f>IF(OR(D31="",E31="",G31=""),"",IF(AND(F31&lt;&gt;"",D31="Inlet Pit"),VLOOKUP(E31,VALIDATIONS!$CN$2:$CO$14,2,FALSE),IF(D31="Junction Pit",VLOOKUP(E31,VALIDATIONS!$CR$2:$CS$5,2,FALSE),IF(D31="Trench Grate",H31*VLOOKUP(E31,VALIDATIONS!$CT$2:$CU$2,2,FALSE),IF(D31="Capped Line",VLOOKUP(E31,VALIDATIONS!$CF$2:$CG$2,2,FALSE),IF(D31="Head Wall",VLOOKUP(E31,VALIDATIONS!$CH$2:$CI$2,2,FALSE),IF(D31="House Connection",VLOOKUP(E31,VALIDATIONS!$CJ$2:$CK$2,2,FALSE),0))))))+IF(AND(F31&lt;&gt;"",D31="Inlet Pit"),VLOOKUP(F31,VALIDATIONS!$CP$2:$CQ$66,2,FALSE),0))</f>
        <v/>
      </c>
      <c r="N31" s="194"/>
      <c r="O31" s="379"/>
      <c r="P31" s="368"/>
      <c r="Q31" s="194"/>
      <c r="R31" s="370"/>
      <c r="S31" s="194"/>
      <c r="T31" s="368"/>
      <c r="U31" s="368"/>
      <c r="V31" s="194"/>
      <c r="W31" s="195"/>
      <c r="X31" s="194"/>
      <c r="Y31" s="195"/>
      <c r="Z31" s="194"/>
      <c r="AA31" s="368"/>
      <c r="AB31" s="368"/>
      <c r="AC31" s="370"/>
      <c r="AD31" s="106" t="str">
        <f>IF(OR(R31="",T31="",U31="",Z31="",AA31="",AB31="",AC31=""),"",Z31*IF(AC31="uPVC",VLOOKUP(AA31,VALIDATIONS!$CZ$2:$DU$42,VLOOKUP(AB31,VALIDATIONS!$FF$2:$FG$5,2,FALSE),FALSE), IF(AC31="Steel Reinforced Concrete",VLOOKUP(AA31,VALIDATIONS!$CZ$2:$DU$42,8+VLOOKUP(AB31,VALIDATIONS!$FF$2:$FG$5,2,FALSE),FALSE),IF(AC31="Fibre Reinforced Concrete",VLOOKUP(AA31,VALIDATIONS!$CZ$2:$DU$42,4+VLOOKUP(AB31,VALIDATIONS!$FF$2:$FG$5,2,FALSE),FALSE))))   +IF(T31="Up to 10% Rock",VLOOKUP(AA31,VALIDATIONS!$CZ$2:$DU$42,13+VLOOKUP(AB31,VALIDATIONS!$FF$2:$FG$5,2,FALSE),FALSE),0)+IF(OR(U31="Urban Development (moderate)",U31="Urban Development (heavy)"),VLOOKUP(AA31,VALIDATIONS!$CZ$2:$DU$42,VLOOKUP(U31,VALIDATIONS!$FJ$2:$FK$4,2,FALSE)+4,FALSE),0))</f>
        <v/>
      </c>
      <c r="AE31" s="194"/>
    </row>
    <row r="32" spans="1:31" x14ac:dyDescent="0.2">
      <c r="A32" s="480"/>
      <c r="B32" s="361"/>
      <c r="C32" s="370"/>
      <c r="D32" s="370"/>
      <c r="E32" s="370"/>
      <c r="F32" s="370"/>
      <c r="G32" s="194"/>
      <c r="H32" s="194"/>
      <c r="I32" s="195"/>
      <c r="J32" s="194"/>
      <c r="K32" s="168"/>
      <c r="L32" s="168"/>
      <c r="M32" s="106" t="str">
        <f>IF(OR(D32="",E32="",G32=""),"",IF(AND(F32&lt;&gt;"",D32="Inlet Pit"),VLOOKUP(E32,VALIDATIONS!$CN$2:$CO$14,2,FALSE),IF(D32="Junction Pit",VLOOKUP(E32,VALIDATIONS!$CR$2:$CS$5,2,FALSE),IF(D32="Trench Grate",H32*VLOOKUP(E32,VALIDATIONS!$CT$2:$CU$2,2,FALSE),IF(D32="Capped Line",VLOOKUP(E32,VALIDATIONS!$CF$2:$CG$2,2,FALSE),IF(D32="Head Wall",VLOOKUP(E32,VALIDATIONS!$CH$2:$CI$2,2,FALSE),IF(D32="House Connection",VLOOKUP(E32,VALIDATIONS!$CJ$2:$CK$2,2,FALSE),0))))))+IF(AND(F32&lt;&gt;"",D32="Inlet Pit"),VLOOKUP(F32,VALIDATIONS!$CP$2:$CQ$66,2,FALSE),0))</f>
        <v/>
      </c>
      <c r="N32" s="194"/>
      <c r="O32" s="379"/>
      <c r="P32" s="368"/>
      <c r="Q32" s="194"/>
      <c r="R32" s="370"/>
      <c r="S32" s="194"/>
      <c r="T32" s="368"/>
      <c r="U32" s="368"/>
      <c r="V32" s="194"/>
      <c r="W32" s="195"/>
      <c r="X32" s="194"/>
      <c r="Y32" s="195"/>
      <c r="Z32" s="194"/>
      <c r="AA32" s="368"/>
      <c r="AB32" s="368"/>
      <c r="AC32" s="370"/>
      <c r="AD32" s="106" t="str">
        <f>IF(OR(R32="",T32="",U32="",Z32="",AA32="",AB32="",AC32=""),"",Z32*IF(AC32="uPVC",VLOOKUP(AA32,VALIDATIONS!$CZ$2:$DU$42,VLOOKUP(AB32,VALIDATIONS!$FF$2:$FG$5,2,FALSE),FALSE), IF(AC32="Steel Reinforced Concrete",VLOOKUP(AA32,VALIDATIONS!$CZ$2:$DU$42,8+VLOOKUP(AB32,VALIDATIONS!$FF$2:$FG$5,2,FALSE),FALSE),IF(AC32="Fibre Reinforced Concrete",VLOOKUP(AA32,VALIDATIONS!$CZ$2:$DU$42,4+VLOOKUP(AB32,VALIDATIONS!$FF$2:$FG$5,2,FALSE),FALSE))))   +IF(T32="Up to 10% Rock",VLOOKUP(AA32,VALIDATIONS!$CZ$2:$DU$42,13+VLOOKUP(AB32,VALIDATIONS!$FF$2:$FG$5,2,FALSE),FALSE),0)+IF(OR(U32="Urban Development (moderate)",U32="Urban Development (heavy)"),VLOOKUP(AA32,VALIDATIONS!$CZ$2:$DU$42,VLOOKUP(U32,VALIDATIONS!$FJ$2:$FK$4,2,FALSE)+4,FALSE),0))</f>
        <v/>
      </c>
      <c r="AE32" s="194"/>
    </row>
    <row r="33" spans="1:31" x14ac:dyDescent="0.2">
      <c r="A33" s="480"/>
      <c r="B33" s="361"/>
      <c r="C33" s="370"/>
      <c r="D33" s="370"/>
      <c r="E33" s="370"/>
      <c r="F33" s="370"/>
      <c r="G33" s="194"/>
      <c r="H33" s="194"/>
      <c r="I33" s="195"/>
      <c r="J33" s="194"/>
      <c r="K33" s="168"/>
      <c r="L33" s="168"/>
      <c r="M33" s="106" t="str">
        <f>IF(OR(D33="",E33="",G33=""),"",IF(AND(F33&lt;&gt;"",D33="Inlet Pit"),VLOOKUP(E33,VALIDATIONS!$CN$2:$CO$14,2,FALSE),IF(D33="Junction Pit",VLOOKUP(E33,VALIDATIONS!$CR$2:$CS$5,2,FALSE),IF(D33="Trench Grate",H33*VLOOKUP(E33,VALIDATIONS!$CT$2:$CU$2,2,FALSE),IF(D33="Capped Line",VLOOKUP(E33,VALIDATIONS!$CF$2:$CG$2,2,FALSE),IF(D33="Head Wall",VLOOKUP(E33,VALIDATIONS!$CH$2:$CI$2,2,FALSE),IF(D33="House Connection",VLOOKUP(E33,VALIDATIONS!$CJ$2:$CK$2,2,FALSE),0))))))+IF(AND(F33&lt;&gt;"",D33="Inlet Pit"),VLOOKUP(F33,VALIDATIONS!$CP$2:$CQ$66,2,FALSE),0))</f>
        <v/>
      </c>
      <c r="N33" s="194"/>
      <c r="O33" s="379"/>
      <c r="P33" s="368"/>
      <c r="Q33" s="194"/>
      <c r="R33" s="370"/>
      <c r="S33" s="194"/>
      <c r="T33" s="368"/>
      <c r="U33" s="368"/>
      <c r="V33" s="194"/>
      <c r="W33" s="195"/>
      <c r="X33" s="194"/>
      <c r="Y33" s="195"/>
      <c r="Z33" s="194"/>
      <c r="AA33" s="368"/>
      <c r="AB33" s="368"/>
      <c r="AC33" s="370"/>
      <c r="AD33" s="106" t="str">
        <f>IF(OR(R33="",T33="",U33="",Z33="",AA33="",AB33="",AC33=""),"",Z33*IF(AC33="uPVC",VLOOKUP(AA33,VALIDATIONS!$CZ$2:$DU$42,VLOOKUP(AB33,VALIDATIONS!$FF$2:$FG$5,2,FALSE),FALSE), IF(AC33="Steel Reinforced Concrete",VLOOKUP(AA33,VALIDATIONS!$CZ$2:$DU$42,8+VLOOKUP(AB33,VALIDATIONS!$FF$2:$FG$5,2,FALSE),FALSE),IF(AC33="Fibre Reinforced Concrete",VLOOKUP(AA33,VALIDATIONS!$CZ$2:$DU$42,4+VLOOKUP(AB33,VALIDATIONS!$FF$2:$FG$5,2,FALSE),FALSE))))   +IF(T33="Up to 10% Rock",VLOOKUP(AA33,VALIDATIONS!$CZ$2:$DU$42,13+VLOOKUP(AB33,VALIDATIONS!$FF$2:$FG$5,2,FALSE),FALSE),0)+IF(OR(U33="Urban Development (moderate)",U33="Urban Development (heavy)"),VLOOKUP(AA33,VALIDATIONS!$CZ$2:$DU$42,VLOOKUP(U33,VALIDATIONS!$FJ$2:$FK$4,2,FALSE)+4,FALSE),0))</f>
        <v/>
      </c>
      <c r="AE33" s="194"/>
    </row>
    <row r="34" spans="1:31" x14ac:dyDescent="0.2">
      <c r="A34" s="480"/>
      <c r="B34" s="361"/>
      <c r="C34" s="370"/>
      <c r="D34" s="370"/>
      <c r="E34" s="370"/>
      <c r="F34" s="370"/>
      <c r="G34" s="194"/>
      <c r="H34" s="194"/>
      <c r="I34" s="195"/>
      <c r="J34" s="194"/>
      <c r="K34" s="168"/>
      <c r="L34" s="168"/>
      <c r="M34" s="106" t="str">
        <f>IF(OR(D34="",E34="",G34=""),"",IF(AND(F34&lt;&gt;"",D34="Inlet Pit"),VLOOKUP(E34,VALIDATIONS!$CN$2:$CO$14,2,FALSE),IF(D34="Junction Pit",VLOOKUP(E34,VALIDATIONS!$CR$2:$CS$5,2,FALSE),IF(D34="Trench Grate",H34*VLOOKUP(E34,VALIDATIONS!$CT$2:$CU$2,2,FALSE),IF(D34="Capped Line",VLOOKUP(E34,VALIDATIONS!$CF$2:$CG$2,2,FALSE),IF(D34="Head Wall",VLOOKUP(E34,VALIDATIONS!$CH$2:$CI$2,2,FALSE),IF(D34="House Connection",VLOOKUP(E34,VALIDATIONS!$CJ$2:$CK$2,2,FALSE),0))))))+IF(AND(F34&lt;&gt;"",D34="Inlet Pit"),VLOOKUP(F34,VALIDATIONS!$CP$2:$CQ$66,2,FALSE),0))</f>
        <v/>
      </c>
      <c r="N34" s="194"/>
      <c r="O34" s="379"/>
      <c r="P34" s="368"/>
      <c r="Q34" s="194"/>
      <c r="R34" s="370"/>
      <c r="S34" s="194"/>
      <c r="T34" s="368"/>
      <c r="U34" s="368"/>
      <c r="V34" s="194"/>
      <c r="W34" s="195"/>
      <c r="X34" s="194"/>
      <c r="Y34" s="195"/>
      <c r="Z34" s="194"/>
      <c r="AA34" s="368"/>
      <c r="AB34" s="368"/>
      <c r="AC34" s="370"/>
      <c r="AD34" s="106" t="str">
        <f>IF(OR(R34="",T34="",U34="",Z34="",AA34="",AB34="",AC34=""),"",Z34*IF(AC34="uPVC",VLOOKUP(AA34,VALIDATIONS!$CZ$2:$DU$42,VLOOKUP(AB34,VALIDATIONS!$FF$2:$FG$5,2,FALSE),FALSE), IF(AC34="Steel Reinforced Concrete",VLOOKUP(AA34,VALIDATIONS!$CZ$2:$DU$42,8+VLOOKUP(AB34,VALIDATIONS!$FF$2:$FG$5,2,FALSE),FALSE),IF(AC34="Fibre Reinforced Concrete",VLOOKUP(AA34,VALIDATIONS!$CZ$2:$DU$42,4+VLOOKUP(AB34,VALIDATIONS!$FF$2:$FG$5,2,FALSE),FALSE))))   +IF(T34="Up to 10% Rock",VLOOKUP(AA34,VALIDATIONS!$CZ$2:$DU$42,13+VLOOKUP(AB34,VALIDATIONS!$FF$2:$FG$5,2,FALSE),FALSE),0)+IF(OR(U34="Urban Development (moderate)",U34="Urban Development (heavy)"),VLOOKUP(AA34,VALIDATIONS!$CZ$2:$DU$42,VLOOKUP(U34,VALIDATIONS!$FJ$2:$FK$4,2,FALSE)+4,FALSE),0))</f>
        <v/>
      </c>
      <c r="AE34" s="194"/>
    </row>
    <row r="35" spans="1:31" x14ac:dyDescent="0.2">
      <c r="A35" s="480"/>
      <c r="B35" s="361"/>
      <c r="C35" s="370"/>
      <c r="D35" s="370"/>
      <c r="E35" s="370"/>
      <c r="F35" s="370"/>
      <c r="G35" s="194"/>
      <c r="H35" s="194"/>
      <c r="I35" s="195"/>
      <c r="J35" s="194"/>
      <c r="K35" s="168"/>
      <c r="L35" s="168"/>
      <c r="M35" s="106" t="str">
        <f>IF(OR(D35="",E35="",G35=""),"",IF(AND(F35&lt;&gt;"",D35="Inlet Pit"),VLOOKUP(E35,VALIDATIONS!$CN$2:$CO$14,2,FALSE),IF(D35="Junction Pit",VLOOKUP(E35,VALIDATIONS!$CR$2:$CS$5,2,FALSE),IF(D35="Trench Grate",H35*VLOOKUP(E35,VALIDATIONS!$CT$2:$CU$2,2,FALSE),IF(D35="Capped Line",VLOOKUP(E35,VALIDATIONS!$CF$2:$CG$2,2,FALSE),IF(D35="Head Wall",VLOOKUP(E35,VALIDATIONS!$CH$2:$CI$2,2,FALSE),IF(D35="House Connection",VLOOKUP(E35,VALIDATIONS!$CJ$2:$CK$2,2,FALSE),0))))))+IF(AND(F35&lt;&gt;"",D35="Inlet Pit"),VLOOKUP(F35,VALIDATIONS!$CP$2:$CQ$66,2,FALSE),0))</f>
        <v/>
      </c>
      <c r="N35" s="194"/>
      <c r="O35" s="379"/>
      <c r="P35" s="368"/>
      <c r="Q35" s="194"/>
      <c r="R35" s="370"/>
      <c r="S35" s="194"/>
      <c r="T35" s="368"/>
      <c r="U35" s="368"/>
      <c r="V35" s="194"/>
      <c r="W35" s="195"/>
      <c r="X35" s="194"/>
      <c r="Y35" s="195"/>
      <c r="Z35" s="194"/>
      <c r="AA35" s="368"/>
      <c r="AB35" s="368"/>
      <c r="AC35" s="370"/>
      <c r="AD35" s="106" t="str">
        <f>IF(OR(R35="",T35="",U35="",Z35="",AA35="",AB35="",AC35=""),"",Z35*IF(AC35="uPVC",VLOOKUP(AA35,VALIDATIONS!$CZ$2:$DU$42,VLOOKUP(AB35,VALIDATIONS!$FF$2:$FG$5,2,FALSE),FALSE), IF(AC35="Steel Reinforced Concrete",VLOOKUP(AA35,VALIDATIONS!$CZ$2:$DU$42,8+VLOOKUP(AB35,VALIDATIONS!$FF$2:$FG$5,2,FALSE),FALSE),IF(AC35="Fibre Reinforced Concrete",VLOOKUP(AA35,VALIDATIONS!$CZ$2:$DU$42,4+VLOOKUP(AB35,VALIDATIONS!$FF$2:$FG$5,2,FALSE),FALSE))))   +IF(T35="Up to 10% Rock",VLOOKUP(AA35,VALIDATIONS!$CZ$2:$DU$42,13+VLOOKUP(AB35,VALIDATIONS!$FF$2:$FG$5,2,FALSE),FALSE),0)+IF(OR(U35="Urban Development (moderate)",U35="Urban Development (heavy)"),VLOOKUP(AA35,VALIDATIONS!$CZ$2:$DU$42,VLOOKUP(U35,VALIDATIONS!$FJ$2:$FK$4,2,FALSE)+4,FALSE),0))</f>
        <v/>
      </c>
      <c r="AE35" s="194"/>
    </row>
    <row r="36" spans="1:31" x14ac:dyDescent="0.2">
      <c r="A36" s="480"/>
      <c r="B36" s="361"/>
      <c r="C36" s="370"/>
      <c r="D36" s="370"/>
      <c r="E36" s="370"/>
      <c r="F36" s="370"/>
      <c r="G36" s="194"/>
      <c r="H36" s="194"/>
      <c r="I36" s="195"/>
      <c r="J36" s="194"/>
      <c r="K36" s="168"/>
      <c r="L36" s="168"/>
      <c r="M36" s="106" t="str">
        <f>IF(OR(D36="",E36="",G36=""),"",IF(AND(F36&lt;&gt;"",D36="Inlet Pit"),VLOOKUP(E36,VALIDATIONS!$CN$2:$CO$14,2,FALSE),IF(D36="Junction Pit",VLOOKUP(E36,VALIDATIONS!$CR$2:$CS$5,2,FALSE),IF(D36="Trench Grate",H36*VLOOKUP(E36,VALIDATIONS!$CT$2:$CU$2,2,FALSE),IF(D36="Capped Line",VLOOKUP(E36,VALIDATIONS!$CF$2:$CG$2,2,FALSE),IF(D36="Head Wall",VLOOKUP(E36,VALIDATIONS!$CH$2:$CI$2,2,FALSE),IF(D36="House Connection",VLOOKUP(E36,VALIDATIONS!$CJ$2:$CK$2,2,FALSE),0))))))+IF(AND(F36&lt;&gt;"",D36="Inlet Pit"),VLOOKUP(F36,VALIDATIONS!$CP$2:$CQ$66,2,FALSE),0))</f>
        <v/>
      </c>
      <c r="N36" s="194"/>
      <c r="O36" s="379"/>
      <c r="P36" s="368"/>
      <c r="Q36" s="194"/>
      <c r="R36" s="370"/>
      <c r="S36" s="194"/>
      <c r="T36" s="368"/>
      <c r="U36" s="368"/>
      <c r="V36" s="194"/>
      <c r="W36" s="195"/>
      <c r="X36" s="194"/>
      <c r="Y36" s="195"/>
      <c r="Z36" s="194"/>
      <c r="AA36" s="368"/>
      <c r="AB36" s="368"/>
      <c r="AC36" s="370"/>
      <c r="AD36" s="106" t="str">
        <f>IF(OR(R36="",T36="",U36="",Z36="",AA36="",AB36="",AC36=""),"",Z36*IF(AC36="uPVC",VLOOKUP(AA36,VALIDATIONS!$CZ$2:$DU$42,VLOOKUP(AB36,VALIDATIONS!$FF$2:$FG$5,2,FALSE),FALSE), IF(AC36="Steel Reinforced Concrete",VLOOKUP(AA36,VALIDATIONS!$CZ$2:$DU$42,8+VLOOKUP(AB36,VALIDATIONS!$FF$2:$FG$5,2,FALSE),FALSE),IF(AC36="Fibre Reinforced Concrete",VLOOKUP(AA36,VALIDATIONS!$CZ$2:$DU$42,4+VLOOKUP(AB36,VALIDATIONS!$FF$2:$FG$5,2,FALSE),FALSE))))   +IF(T36="Up to 10% Rock",VLOOKUP(AA36,VALIDATIONS!$CZ$2:$DU$42,13+VLOOKUP(AB36,VALIDATIONS!$FF$2:$FG$5,2,FALSE),FALSE),0)+IF(OR(U36="Urban Development (moderate)",U36="Urban Development (heavy)"),VLOOKUP(AA36,VALIDATIONS!$CZ$2:$DU$42,VLOOKUP(U36,VALIDATIONS!$FJ$2:$FK$4,2,FALSE)+4,FALSE),0))</f>
        <v/>
      </c>
      <c r="AE36" s="194"/>
    </row>
    <row r="37" spans="1:31" x14ac:dyDescent="0.2">
      <c r="A37" s="480"/>
      <c r="B37" s="361"/>
      <c r="C37" s="370"/>
      <c r="D37" s="370"/>
      <c r="E37" s="370"/>
      <c r="F37" s="370"/>
      <c r="G37" s="194"/>
      <c r="H37" s="194"/>
      <c r="I37" s="195"/>
      <c r="J37" s="194"/>
      <c r="K37" s="168"/>
      <c r="L37" s="168"/>
      <c r="M37" s="106" t="str">
        <f>IF(OR(D37="",E37="",G37=""),"",IF(AND(F37&lt;&gt;"",D37="Inlet Pit"),VLOOKUP(E37,VALIDATIONS!$CN$2:$CO$14,2,FALSE),IF(D37="Junction Pit",VLOOKUP(E37,VALIDATIONS!$CR$2:$CS$5,2,FALSE),IF(D37="Trench Grate",H37*VLOOKUP(E37,VALIDATIONS!$CT$2:$CU$2,2,FALSE),IF(D37="Capped Line",VLOOKUP(E37,VALIDATIONS!$CF$2:$CG$2,2,FALSE),IF(D37="Head Wall",VLOOKUP(E37,VALIDATIONS!$CH$2:$CI$2,2,FALSE),IF(D37="House Connection",VLOOKUP(E37,VALIDATIONS!$CJ$2:$CK$2,2,FALSE),0))))))+IF(AND(F37&lt;&gt;"",D37="Inlet Pit"),VLOOKUP(F37,VALIDATIONS!$CP$2:$CQ$66,2,FALSE),0))</f>
        <v/>
      </c>
      <c r="N37" s="194"/>
      <c r="O37" s="379"/>
      <c r="P37" s="368"/>
      <c r="Q37" s="194"/>
      <c r="R37" s="370"/>
      <c r="S37" s="194"/>
      <c r="T37" s="368"/>
      <c r="U37" s="368"/>
      <c r="V37" s="194"/>
      <c r="W37" s="195"/>
      <c r="X37" s="194"/>
      <c r="Y37" s="195"/>
      <c r="Z37" s="194"/>
      <c r="AA37" s="368"/>
      <c r="AB37" s="368"/>
      <c r="AC37" s="370"/>
      <c r="AD37" s="106" t="str">
        <f>IF(OR(R37="",T37="",U37="",Z37="",AA37="",AB37="",AC37=""),"",Z37*IF(AC37="uPVC",VLOOKUP(AA37,VALIDATIONS!$CZ$2:$DU$42,VLOOKUP(AB37,VALIDATIONS!$FF$2:$FG$5,2,FALSE),FALSE), IF(AC37="Steel Reinforced Concrete",VLOOKUP(AA37,VALIDATIONS!$CZ$2:$DU$42,8+VLOOKUP(AB37,VALIDATIONS!$FF$2:$FG$5,2,FALSE),FALSE),IF(AC37="Fibre Reinforced Concrete",VLOOKUP(AA37,VALIDATIONS!$CZ$2:$DU$42,4+VLOOKUP(AB37,VALIDATIONS!$FF$2:$FG$5,2,FALSE),FALSE))))   +IF(T37="Up to 10% Rock",VLOOKUP(AA37,VALIDATIONS!$CZ$2:$DU$42,13+VLOOKUP(AB37,VALIDATIONS!$FF$2:$FG$5,2,FALSE),FALSE),0)+IF(OR(U37="Urban Development (moderate)",U37="Urban Development (heavy)"),VLOOKUP(AA37,VALIDATIONS!$CZ$2:$DU$42,VLOOKUP(U37,VALIDATIONS!$FJ$2:$FK$4,2,FALSE)+4,FALSE),0))</f>
        <v/>
      </c>
      <c r="AE37" s="194"/>
    </row>
    <row r="38" spans="1:31" x14ac:dyDescent="0.2">
      <c r="A38" s="480"/>
      <c r="B38" s="361"/>
      <c r="C38" s="370"/>
      <c r="D38" s="370"/>
      <c r="E38" s="370"/>
      <c r="F38" s="370"/>
      <c r="G38" s="194"/>
      <c r="H38" s="194"/>
      <c r="I38" s="195"/>
      <c r="J38" s="194"/>
      <c r="K38" s="168"/>
      <c r="L38" s="168"/>
      <c r="M38" s="106" t="str">
        <f>IF(OR(D38="",E38="",G38=""),"",IF(AND(F38&lt;&gt;"",D38="Inlet Pit"),VLOOKUP(E38,VALIDATIONS!$CN$2:$CO$14,2,FALSE),IF(D38="Junction Pit",VLOOKUP(E38,VALIDATIONS!$CR$2:$CS$5,2,FALSE),IF(D38="Trench Grate",H38*VLOOKUP(E38,VALIDATIONS!$CT$2:$CU$2,2,FALSE),IF(D38="Capped Line",VLOOKUP(E38,VALIDATIONS!$CF$2:$CG$2,2,FALSE),IF(D38="Head Wall",VLOOKUP(E38,VALIDATIONS!$CH$2:$CI$2,2,FALSE),IF(D38="House Connection",VLOOKUP(E38,VALIDATIONS!$CJ$2:$CK$2,2,FALSE),0))))))+IF(AND(F38&lt;&gt;"",D38="Inlet Pit"),VLOOKUP(F38,VALIDATIONS!$CP$2:$CQ$66,2,FALSE),0))</f>
        <v/>
      </c>
      <c r="N38" s="194"/>
      <c r="O38" s="379"/>
      <c r="P38" s="368"/>
      <c r="Q38" s="194"/>
      <c r="R38" s="370"/>
      <c r="S38" s="194"/>
      <c r="T38" s="368"/>
      <c r="U38" s="368"/>
      <c r="V38" s="194"/>
      <c r="W38" s="195"/>
      <c r="X38" s="194"/>
      <c r="Y38" s="195"/>
      <c r="Z38" s="194"/>
      <c r="AA38" s="368"/>
      <c r="AB38" s="368"/>
      <c r="AC38" s="370"/>
      <c r="AD38" s="106" t="str">
        <f>IF(OR(R38="",T38="",U38="",Z38="",AA38="",AB38="",AC38=""),"",Z38*IF(AC38="uPVC",VLOOKUP(AA38,VALIDATIONS!$CZ$2:$DU$42,VLOOKUP(AB38,VALIDATIONS!$FF$2:$FG$5,2,FALSE),FALSE), IF(AC38="Steel Reinforced Concrete",VLOOKUP(AA38,VALIDATIONS!$CZ$2:$DU$42,8+VLOOKUP(AB38,VALIDATIONS!$FF$2:$FG$5,2,FALSE),FALSE),IF(AC38="Fibre Reinforced Concrete",VLOOKUP(AA38,VALIDATIONS!$CZ$2:$DU$42,4+VLOOKUP(AB38,VALIDATIONS!$FF$2:$FG$5,2,FALSE),FALSE))))   +IF(T38="Up to 10% Rock",VLOOKUP(AA38,VALIDATIONS!$CZ$2:$DU$42,13+VLOOKUP(AB38,VALIDATIONS!$FF$2:$FG$5,2,FALSE),FALSE),0)+IF(OR(U38="Urban Development (moderate)",U38="Urban Development (heavy)"),VLOOKUP(AA38,VALIDATIONS!$CZ$2:$DU$42,VLOOKUP(U38,VALIDATIONS!$FJ$2:$FK$4,2,FALSE)+4,FALSE),0))</f>
        <v/>
      </c>
      <c r="AE38" s="194"/>
    </row>
    <row r="39" spans="1:31" x14ac:dyDescent="0.2">
      <c r="A39" s="480"/>
      <c r="B39" s="361"/>
      <c r="C39" s="370"/>
      <c r="D39" s="370"/>
      <c r="E39" s="370"/>
      <c r="F39" s="370"/>
      <c r="G39" s="194"/>
      <c r="H39" s="194"/>
      <c r="I39" s="195"/>
      <c r="J39" s="194"/>
      <c r="K39" s="168"/>
      <c r="L39" s="168"/>
      <c r="M39" s="106" t="str">
        <f>IF(OR(D39="",E39="",G39=""),"",IF(AND(F39&lt;&gt;"",D39="Inlet Pit"),VLOOKUP(E39,VALIDATIONS!$CN$2:$CO$14,2,FALSE),IF(D39="Junction Pit",VLOOKUP(E39,VALIDATIONS!$CR$2:$CS$5,2,FALSE),IF(D39="Trench Grate",H39*VLOOKUP(E39,VALIDATIONS!$CT$2:$CU$2,2,FALSE),IF(D39="Capped Line",VLOOKUP(E39,VALIDATIONS!$CF$2:$CG$2,2,FALSE),IF(D39="Head Wall",VLOOKUP(E39,VALIDATIONS!$CH$2:$CI$2,2,FALSE),IF(D39="House Connection",VLOOKUP(E39,VALIDATIONS!$CJ$2:$CK$2,2,FALSE),0))))))+IF(AND(F39&lt;&gt;"",D39="Inlet Pit"),VLOOKUP(F39,VALIDATIONS!$CP$2:$CQ$66,2,FALSE),0))</f>
        <v/>
      </c>
      <c r="N39" s="194"/>
      <c r="O39" s="379"/>
      <c r="P39" s="368"/>
      <c r="Q39" s="194"/>
      <c r="R39" s="370"/>
      <c r="S39" s="194"/>
      <c r="T39" s="368"/>
      <c r="U39" s="368"/>
      <c r="V39" s="194"/>
      <c r="W39" s="195"/>
      <c r="X39" s="194"/>
      <c r="Y39" s="195"/>
      <c r="Z39" s="194"/>
      <c r="AA39" s="368"/>
      <c r="AB39" s="368"/>
      <c r="AC39" s="370"/>
      <c r="AD39" s="106" t="str">
        <f>IF(OR(R39="",T39="",U39="",Z39="",AA39="",AB39="",AC39=""),"",Z39*IF(AC39="uPVC",VLOOKUP(AA39,VALIDATIONS!$CZ$2:$DU$42,VLOOKUP(AB39,VALIDATIONS!$FF$2:$FG$5,2,FALSE),FALSE), IF(AC39="Steel Reinforced Concrete",VLOOKUP(AA39,VALIDATIONS!$CZ$2:$DU$42,8+VLOOKUP(AB39,VALIDATIONS!$FF$2:$FG$5,2,FALSE),FALSE),IF(AC39="Fibre Reinforced Concrete",VLOOKUP(AA39,VALIDATIONS!$CZ$2:$DU$42,4+VLOOKUP(AB39,VALIDATIONS!$FF$2:$FG$5,2,FALSE),FALSE))))   +IF(T39="Up to 10% Rock",VLOOKUP(AA39,VALIDATIONS!$CZ$2:$DU$42,13+VLOOKUP(AB39,VALIDATIONS!$FF$2:$FG$5,2,FALSE),FALSE),0)+IF(OR(U39="Urban Development (moderate)",U39="Urban Development (heavy)"),VLOOKUP(AA39,VALIDATIONS!$CZ$2:$DU$42,VLOOKUP(U39,VALIDATIONS!$FJ$2:$FK$4,2,FALSE)+4,FALSE),0))</f>
        <v/>
      </c>
      <c r="AE39" s="194"/>
    </row>
    <row r="40" spans="1:31" x14ac:dyDescent="0.2">
      <c r="A40" s="384"/>
      <c r="B40" s="361"/>
      <c r="C40" s="370"/>
      <c r="D40" s="370"/>
      <c r="E40" s="370"/>
      <c r="F40" s="370"/>
      <c r="G40" s="194"/>
      <c r="H40" s="194"/>
      <c r="I40" s="195"/>
      <c r="J40" s="194"/>
      <c r="K40" s="168"/>
      <c r="L40" s="168"/>
      <c r="M40" s="106" t="str">
        <f>IF(OR(D40="",E40="",G40=""),"",IF(AND(F40&lt;&gt;"",D40="Inlet Pit"),VLOOKUP(E40,VALIDATIONS!$CN$2:$CO$14,2,FALSE),IF(D40="Junction Pit",VLOOKUP(E40,VALIDATIONS!$CR$2:$CS$5,2,FALSE),IF(D40="Trench Grate",H40*VLOOKUP(E40,VALIDATIONS!$CT$2:$CU$2,2,FALSE),IF(D40="Capped Line",VLOOKUP(E40,VALIDATIONS!$CF$2:$CG$2,2,FALSE),IF(D40="Head Wall",VLOOKUP(E40,VALIDATIONS!$CH$2:$CI$2,2,FALSE),IF(D40="House Connection",VLOOKUP(E40,VALIDATIONS!$CJ$2:$CK$2,2,FALSE),0))))))+IF(AND(F40&lt;&gt;"",D40="Inlet Pit"),VLOOKUP(F40,VALIDATIONS!$CP$2:$CQ$66,2,FALSE),0))</f>
        <v/>
      </c>
      <c r="N40" s="194"/>
      <c r="O40" s="379"/>
      <c r="P40" s="368"/>
      <c r="Q40" s="194"/>
      <c r="R40" s="370"/>
      <c r="S40" s="194"/>
      <c r="T40" s="368"/>
      <c r="U40" s="368"/>
      <c r="V40" s="194"/>
      <c r="W40" s="195"/>
      <c r="X40" s="194"/>
      <c r="Y40" s="195"/>
      <c r="Z40" s="194"/>
      <c r="AA40" s="368"/>
      <c r="AB40" s="368"/>
      <c r="AC40" s="370"/>
      <c r="AD40" s="106" t="str">
        <f>IF(OR(R40="",T40="",U40="",Z40="",AA40="",AB40="",AC40=""),"",Z40*IF(AC40="uPVC",VLOOKUP(AA40,VALIDATIONS!$CZ$2:$DU$42,VLOOKUP(AB40,VALIDATIONS!$FF$2:$FG$5,2,FALSE),FALSE), IF(AC40="Steel Reinforced Concrete",VLOOKUP(AA40,VALIDATIONS!$CZ$2:$DU$42,8+VLOOKUP(AB40,VALIDATIONS!$FF$2:$FG$5,2,FALSE),FALSE),IF(AC40="Fibre Reinforced Concrete",VLOOKUP(AA40,VALIDATIONS!$CZ$2:$DU$42,4+VLOOKUP(AB40,VALIDATIONS!$FF$2:$FG$5,2,FALSE),FALSE))))   +IF(T40="Up to 10% Rock",VLOOKUP(AA40,VALIDATIONS!$CZ$2:$DU$42,13+VLOOKUP(AB40,VALIDATIONS!$FF$2:$FG$5,2,FALSE),FALSE),0)+IF(OR(U40="Urban Development (moderate)",U40="Urban Development (heavy)"),VLOOKUP(AA40,VALIDATIONS!$CZ$2:$DU$42,VLOOKUP(U40,VALIDATIONS!$FJ$2:$FK$4,2,FALSE)+4,FALSE),0))</f>
        <v/>
      </c>
      <c r="AE40" s="194"/>
    </row>
    <row r="41" spans="1:31" x14ac:dyDescent="0.2">
      <c r="A41" s="384"/>
      <c r="B41" s="361"/>
      <c r="C41" s="370"/>
      <c r="D41" s="370"/>
      <c r="E41" s="370"/>
      <c r="F41" s="370"/>
      <c r="G41" s="194"/>
      <c r="H41" s="194"/>
      <c r="I41" s="195"/>
      <c r="J41" s="194"/>
      <c r="K41" s="168"/>
      <c r="L41" s="168"/>
      <c r="M41" s="106" t="str">
        <f>IF(OR(D41="",E41="",G41=""),"",IF(AND(F41&lt;&gt;"",D41="Inlet Pit"),VLOOKUP(E41,VALIDATIONS!$CN$2:$CO$14,2,FALSE),IF(D41="Junction Pit",VLOOKUP(E41,VALIDATIONS!$CR$2:$CS$5,2,FALSE),IF(D41="Trench Grate",H41*VLOOKUP(E41,VALIDATIONS!$CT$2:$CU$2,2,FALSE),IF(D41="Capped Line",VLOOKUP(E41,VALIDATIONS!$CF$2:$CG$2,2,FALSE),IF(D41="Head Wall",VLOOKUP(E41,VALIDATIONS!$CH$2:$CI$2,2,FALSE),IF(D41="House Connection",VLOOKUP(E41,VALIDATIONS!$CJ$2:$CK$2,2,FALSE),0))))))+IF(AND(F41&lt;&gt;"",D41="Inlet Pit"),VLOOKUP(F41,VALIDATIONS!$CP$2:$CQ$66,2,FALSE),0))</f>
        <v/>
      </c>
      <c r="N41" s="194"/>
      <c r="O41" s="379"/>
      <c r="P41" s="368"/>
      <c r="Q41" s="194"/>
      <c r="R41" s="370"/>
      <c r="S41" s="194"/>
      <c r="T41" s="368"/>
      <c r="U41" s="368"/>
      <c r="V41" s="194"/>
      <c r="W41" s="195"/>
      <c r="X41" s="194"/>
      <c r="Y41" s="195"/>
      <c r="Z41" s="194"/>
      <c r="AA41" s="368"/>
      <c r="AB41" s="368"/>
      <c r="AC41" s="370"/>
      <c r="AD41" s="106" t="str">
        <f>IF(OR(R41="",T41="",U41="",Z41="",AA41="",AB41="",AC41=""),"",Z41*IF(AC41="uPVC",VLOOKUP(AA41,VALIDATIONS!$CZ$2:$DU$42,VLOOKUP(AB41,VALIDATIONS!$FF$2:$FG$5,2,FALSE),FALSE), IF(AC41="Steel Reinforced Concrete",VLOOKUP(AA41,VALIDATIONS!$CZ$2:$DU$42,8+VLOOKUP(AB41,VALIDATIONS!$FF$2:$FG$5,2,FALSE),FALSE),IF(AC41="Fibre Reinforced Concrete",VLOOKUP(AA41,VALIDATIONS!$CZ$2:$DU$42,4+VLOOKUP(AB41,VALIDATIONS!$FF$2:$FG$5,2,FALSE),FALSE))))   +IF(T41="Up to 10% Rock",VLOOKUP(AA41,VALIDATIONS!$CZ$2:$DU$42,13+VLOOKUP(AB41,VALIDATIONS!$FF$2:$FG$5,2,FALSE),FALSE),0)+IF(OR(U41="Urban Development (moderate)",U41="Urban Development (heavy)"),VLOOKUP(AA41,VALIDATIONS!$CZ$2:$DU$42,VLOOKUP(U41,VALIDATIONS!$FJ$2:$FK$4,2,FALSE)+4,FALSE),0))</f>
        <v/>
      </c>
      <c r="AE41" s="194"/>
    </row>
    <row r="42" spans="1:31" x14ac:dyDescent="0.2">
      <c r="A42" s="384"/>
      <c r="B42" s="361"/>
      <c r="C42" s="370"/>
      <c r="D42" s="370"/>
      <c r="E42" s="370"/>
      <c r="F42" s="370"/>
      <c r="G42" s="194"/>
      <c r="H42" s="194"/>
      <c r="I42" s="195"/>
      <c r="J42" s="194"/>
      <c r="K42" s="168"/>
      <c r="L42" s="168"/>
      <c r="M42" s="106" t="str">
        <f>IF(OR(D42="",E42="",G42=""),"",IF(AND(F42&lt;&gt;"",D42="Inlet Pit"),VLOOKUP(E42,VALIDATIONS!$CN$2:$CO$14,2,FALSE),IF(D42="Junction Pit",VLOOKUP(E42,VALIDATIONS!$CR$2:$CS$5,2,FALSE),IF(D42="Trench Grate",H42*VLOOKUP(E42,VALIDATIONS!$CT$2:$CU$2,2,FALSE),IF(D42="Capped Line",VLOOKUP(E42,VALIDATIONS!$CF$2:$CG$2,2,FALSE),IF(D42="Head Wall",VLOOKUP(E42,VALIDATIONS!$CH$2:$CI$2,2,FALSE),IF(D42="House Connection",VLOOKUP(E42,VALIDATIONS!$CJ$2:$CK$2,2,FALSE),0))))))+IF(AND(F42&lt;&gt;"",D42="Inlet Pit"),VLOOKUP(F42,VALIDATIONS!$CP$2:$CQ$66,2,FALSE),0))</f>
        <v/>
      </c>
      <c r="N42" s="194"/>
      <c r="O42" s="379"/>
      <c r="P42" s="368"/>
      <c r="Q42" s="194"/>
      <c r="R42" s="370"/>
      <c r="S42" s="194"/>
      <c r="T42" s="368"/>
      <c r="U42" s="368"/>
      <c r="V42" s="194"/>
      <c r="W42" s="195"/>
      <c r="X42" s="194"/>
      <c r="Y42" s="195"/>
      <c r="Z42" s="194"/>
      <c r="AA42" s="368"/>
      <c r="AB42" s="368"/>
      <c r="AC42" s="370"/>
      <c r="AD42" s="106" t="str">
        <f>IF(OR(R42="",T42="",U42="",Z42="",AA42="",AB42="",AC42=""),"",Z42*IF(AC42="uPVC",VLOOKUP(AA42,VALIDATIONS!$CZ$2:$DU$42,VLOOKUP(AB42,VALIDATIONS!$FF$2:$FG$5,2,FALSE),FALSE), IF(AC42="Steel Reinforced Concrete",VLOOKUP(AA42,VALIDATIONS!$CZ$2:$DU$42,8+VLOOKUP(AB42,VALIDATIONS!$FF$2:$FG$5,2,FALSE),FALSE),IF(AC42="Fibre Reinforced Concrete",VLOOKUP(AA42,VALIDATIONS!$CZ$2:$DU$42,4+VLOOKUP(AB42,VALIDATIONS!$FF$2:$FG$5,2,FALSE),FALSE))))   +IF(T42="Up to 10% Rock",VLOOKUP(AA42,VALIDATIONS!$CZ$2:$DU$42,13+VLOOKUP(AB42,VALIDATIONS!$FF$2:$FG$5,2,FALSE),FALSE),0)+IF(OR(U42="Urban Development (moderate)",U42="Urban Development (heavy)"),VLOOKUP(AA42,VALIDATIONS!$CZ$2:$DU$42,VLOOKUP(U42,VALIDATIONS!$FJ$2:$FK$4,2,FALSE)+4,FALSE),0))</f>
        <v/>
      </c>
      <c r="AE42" s="194"/>
    </row>
    <row r="43" spans="1:31" x14ac:dyDescent="0.2">
      <c r="A43" s="384"/>
      <c r="B43" s="361"/>
      <c r="C43" s="370"/>
      <c r="D43" s="370"/>
      <c r="E43" s="370"/>
      <c r="F43" s="370"/>
      <c r="G43" s="194"/>
      <c r="H43" s="194"/>
      <c r="I43" s="195"/>
      <c r="J43" s="194"/>
      <c r="K43" s="168"/>
      <c r="L43" s="168"/>
      <c r="M43" s="106" t="str">
        <f>IF(OR(D43="",E43="",G43=""),"",IF(AND(F43&lt;&gt;"",D43="Inlet Pit"),VLOOKUP(E43,VALIDATIONS!$CN$2:$CO$14,2,FALSE),IF(D43="Junction Pit",VLOOKUP(E43,VALIDATIONS!$CR$2:$CS$5,2,FALSE),IF(D43="Trench Grate",H43*VLOOKUP(E43,VALIDATIONS!$CT$2:$CU$2,2,FALSE),IF(D43="Capped Line",VLOOKUP(E43,VALIDATIONS!$CF$2:$CG$2,2,FALSE),IF(D43="Head Wall",VLOOKUP(E43,VALIDATIONS!$CH$2:$CI$2,2,FALSE),IF(D43="House Connection",VLOOKUP(E43,VALIDATIONS!$CJ$2:$CK$2,2,FALSE),0))))))+IF(AND(F43&lt;&gt;"",D43="Inlet Pit"),VLOOKUP(F43,VALIDATIONS!$CP$2:$CQ$66,2,FALSE),0))</f>
        <v/>
      </c>
      <c r="N43" s="194"/>
      <c r="O43" s="379"/>
      <c r="P43" s="368"/>
      <c r="Q43" s="194"/>
      <c r="R43" s="370"/>
      <c r="S43" s="194"/>
      <c r="T43" s="368"/>
      <c r="U43" s="368"/>
      <c r="V43" s="194"/>
      <c r="W43" s="195"/>
      <c r="X43" s="194"/>
      <c r="Y43" s="195"/>
      <c r="Z43" s="194"/>
      <c r="AA43" s="368"/>
      <c r="AB43" s="368"/>
      <c r="AC43" s="370"/>
      <c r="AD43" s="106" t="str">
        <f>IF(OR(R43="",T43="",U43="",Z43="",AA43="",AB43="",AC43=""),"",Z43*IF(AC43="uPVC",VLOOKUP(AA43,VALIDATIONS!$CZ$2:$DU$42,VLOOKUP(AB43,VALIDATIONS!$FF$2:$FG$5,2,FALSE),FALSE), IF(AC43="Steel Reinforced Concrete",VLOOKUP(AA43,VALIDATIONS!$CZ$2:$DU$42,8+VLOOKUP(AB43,VALIDATIONS!$FF$2:$FG$5,2,FALSE),FALSE),IF(AC43="Fibre Reinforced Concrete",VLOOKUP(AA43,VALIDATIONS!$CZ$2:$DU$42,4+VLOOKUP(AB43,VALIDATIONS!$FF$2:$FG$5,2,FALSE),FALSE))))   +IF(T43="Up to 10% Rock",VLOOKUP(AA43,VALIDATIONS!$CZ$2:$DU$42,13+VLOOKUP(AB43,VALIDATIONS!$FF$2:$FG$5,2,FALSE),FALSE),0)+IF(OR(U43="Urban Development (moderate)",U43="Urban Development (heavy)"),VLOOKUP(AA43,VALIDATIONS!$CZ$2:$DU$42,VLOOKUP(U43,VALIDATIONS!$FJ$2:$FK$4,2,FALSE)+4,FALSE),0))</f>
        <v/>
      </c>
      <c r="AE43" s="194"/>
    </row>
    <row r="44" spans="1:31" x14ac:dyDescent="0.2">
      <c r="A44" s="384"/>
      <c r="B44" s="361"/>
      <c r="C44" s="370"/>
      <c r="D44" s="370"/>
      <c r="E44" s="370"/>
      <c r="F44" s="370"/>
      <c r="G44" s="194"/>
      <c r="H44" s="194"/>
      <c r="I44" s="195"/>
      <c r="J44" s="194"/>
      <c r="K44" s="168"/>
      <c r="L44" s="168"/>
      <c r="M44" s="106" t="str">
        <f>IF(OR(D44="",E44="",G44=""),"",IF(AND(F44&lt;&gt;"",D44="Inlet Pit"),VLOOKUP(E44,VALIDATIONS!$CN$2:$CO$14,2,FALSE),IF(D44="Junction Pit",VLOOKUP(E44,VALIDATIONS!$CR$2:$CS$5,2,FALSE),IF(D44="Trench Grate",H44*VLOOKUP(E44,VALIDATIONS!$CT$2:$CU$2,2,FALSE),IF(D44="Capped Line",VLOOKUP(E44,VALIDATIONS!$CF$2:$CG$2,2,FALSE),IF(D44="Head Wall",VLOOKUP(E44,VALIDATIONS!$CH$2:$CI$2,2,FALSE),IF(D44="House Connection",VLOOKUP(E44,VALIDATIONS!$CJ$2:$CK$2,2,FALSE),0))))))+IF(AND(F44&lt;&gt;"",D44="Inlet Pit"),VLOOKUP(F44,VALIDATIONS!$CP$2:$CQ$66,2,FALSE),0))</f>
        <v/>
      </c>
      <c r="N44" s="194"/>
      <c r="O44" s="379"/>
      <c r="P44" s="368"/>
      <c r="Q44" s="194"/>
      <c r="R44" s="370"/>
      <c r="S44" s="194"/>
      <c r="T44" s="368"/>
      <c r="U44" s="368"/>
      <c r="V44" s="194"/>
      <c r="W44" s="195"/>
      <c r="X44" s="194"/>
      <c r="Y44" s="195"/>
      <c r="Z44" s="194"/>
      <c r="AA44" s="368"/>
      <c r="AB44" s="368"/>
      <c r="AC44" s="370"/>
      <c r="AD44" s="106" t="str">
        <f>IF(OR(R44="",T44="",U44="",Z44="",AA44="",AB44="",AC44=""),"",Z44*IF(AC44="uPVC",VLOOKUP(AA44,VALIDATIONS!$CZ$2:$DU$42,VLOOKUP(AB44,VALIDATIONS!$FF$2:$FG$5,2,FALSE),FALSE), IF(AC44="Steel Reinforced Concrete",VLOOKUP(AA44,VALIDATIONS!$CZ$2:$DU$42,8+VLOOKUP(AB44,VALIDATIONS!$FF$2:$FG$5,2,FALSE),FALSE),IF(AC44="Fibre Reinforced Concrete",VLOOKUP(AA44,VALIDATIONS!$CZ$2:$DU$42,4+VLOOKUP(AB44,VALIDATIONS!$FF$2:$FG$5,2,FALSE),FALSE))))   +IF(T44="Up to 10% Rock",VLOOKUP(AA44,VALIDATIONS!$CZ$2:$DU$42,13+VLOOKUP(AB44,VALIDATIONS!$FF$2:$FG$5,2,FALSE),FALSE),0)+IF(OR(U44="Urban Development (moderate)",U44="Urban Development (heavy)"),VLOOKUP(AA44,VALIDATIONS!$CZ$2:$DU$42,VLOOKUP(U44,VALIDATIONS!$FJ$2:$FK$4,2,FALSE)+4,FALSE),0))</f>
        <v/>
      </c>
      <c r="AE44" s="194"/>
    </row>
    <row r="45" spans="1:31" x14ac:dyDescent="0.2">
      <c r="A45" s="384"/>
      <c r="B45" s="361"/>
      <c r="C45" s="370"/>
      <c r="D45" s="370"/>
      <c r="E45" s="370"/>
      <c r="F45" s="370"/>
      <c r="G45" s="194"/>
      <c r="H45" s="194"/>
      <c r="I45" s="195"/>
      <c r="J45" s="194"/>
      <c r="K45" s="168"/>
      <c r="L45" s="168"/>
      <c r="M45" s="106" t="str">
        <f>IF(OR(D45="",E45="",G45=""),"",IF(AND(F45&lt;&gt;"",D45="Inlet Pit"),VLOOKUP(E45,VALIDATIONS!$CN$2:$CO$14,2,FALSE),IF(D45="Junction Pit",VLOOKUP(E45,VALIDATIONS!$CR$2:$CS$5,2,FALSE),IF(D45="Trench Grate",H45*VLOOKUP(E45,VALIDATIONS!$CT$2:$CU$2,2,FALSE),IF(D45="Capped Line",VLOOKUP(E45,VALIDATIONS!$CF$2:$CG$2,2,FALSE),IF(D45="Head Wall",VLOOKUP(E45,VALIDATIONS!$CH$2:$CI$2,2,FALSE),IF(D45="House Connection",VLOOKUP(E45,VALIDATIONS!$CJ$2:$CK$2,2,FALSE),0))))))+IF(AND(F45&lt;&gt;"",D45="Inlet Pit"),VLOOKUP(F45,VALIDATIONS!$CP$2:$CQ$66,2,FALSE),0))</f>
        <v/>
      </c>
      <c r="N45" s="194"/>
      <c r="O45" s="379"/>
      <c r="P45" s="368"/>
      <c r="Q45" s="194"/>
      <c r="R45" s="370"/>
      <c r="S45" s="194"/>
      <c r="T45" s="368"/>
      <c r="U45" s="368"/>
      <c r="V45" s="194"/>
      <c r="W45" s="195"/>
      <c r="X45" s="194"/>
      <c r="Y45" s="195"/>
      <c r="Z45" s="194"/>
      <c r="AA45" s="368"/>
      <c r="AB45" s="368"/>
      <c r="AC45" s="370"/>
      <c r="AD45" s="106" t="str">
        <f>IF(OR(R45="",T45="",U45="",Z45="",AA45="",AB45="",AC45=""),"",Z45*IF(AC45="uPVC",VLOOKUP(AA45,VALIDATIONS!$CZ$2:$DU$42,VLOOKUP(AB45,VALIDATIONS!$FF$2:$FG$5,2,FALSE),FALSE), IF(AC45="Steel Reinforced Concrete",VLOOKUP(AA45,VALIDATIONS!$CZ$2:$DU$42,8+VLOOKUP(AB45,VALIDATIONS!$FF$2:$FG$5,2,FALSE),FALSE),IF(AC45="Fibre Reinforced Concrete",VLOOKUP(AA45,VALIDATIONS!$CZ$2:$DU$42,4+VLOOKUP(AB45,VALIDATIONS!$FF$2:$FG$5,2,FALSE),FALSE))))   +IF(T45="Up to 10% Rock",VLOOKUP(AA45,VALIDATIONS!$CZ$2:$DU$42,13+VLOOKUP(AB45,VALIDATIONS!$FF$2:$FG$5,2,FALSE),FALSE),0)+IF(OR(U45="Urban Development (moderate)",U45="Urban Development (heavy)"),VLOOKUP(AA45,VALIDATIONS!$CZ$2:$DU$42,VLOOKUP(U45,VALIDATIONS!$FJ$2:$FK$4,2,FALSE)+4,FALSE),0))</f>
        <v/>
      </c>
      <c r="AE45" s="194"/>
    </row>
    <row r="46" spans="1:31" x14ac:dyDescent="0.2">
      <c r="A46" s="384"/>
      <c r="B46" s="361"/>
      <c r="C46" s="370"/>
      <c r="D46" s="370"/>
      <c r="E46" s="370"/>
      <c r="F46" s="370"/>
      <c r="G46" s="194"/>
      <c r="H46" s="194"/>
      <c r="I46" s="195"/>
      <c r="J46" s="194"/>
      <c r="K46" s="168"/>
      <c r="L46" s="168"/>
      <c r="M46" s="106" t="str">
        <f>IF(OR(D46="",E46="",G46=""),"",IF(AND(F46&lt;&gt;"",D46="Inlet Pit"),VLOOKUP(E46,VALIDATIONS!$CN$2:$CO$14,2,FALSE),IF(D46="Junction Pit",VLOOKUP(E46,VALIDATIONS!$CR$2:$CS$5,2,FALSE),IF(D46="Trench Grate",H46*VLOOKUP(E46,VALIDATIONS!$CT$2:$CU$2,2,FALSE),IF(D46="Capped Line",VLOOKUP(E46,VALIDATIONS!$CF$2:$CG$2,2,FALSE),IF(D46="Head Wall",VLOOKUP(E46,VALIDATIONS!$CH$2:$CI$2,2,FALSE),IF(D46="House Connection",VLOOKUP(E46,VALIDATIONS!$CJ$2:$CK$2,2,FALSE),0))))))+IF(AND(F46&lt;&gt;"",D46="Inlet Pit"),VLOOKUP(F46,VALIDATIONS!$CP$2:$CQ$66,2,FALSE),0))</f>
        <v/>
      </c>
      <c r="N46" s="194"/>
      <c r="O46" s="379"/>
      <c r="P46" s="368"/>
      <c r="Q46" s="194"/>
      <c r="R46" s="370"/>
      <c r="S46" s="194"/>
      <c r="T46" s="368"/>
      <c r="U46" s="368"/>
      <c r="V46" s="194"/>
      <c r="W46" s="195"/>
      <c r="X46" s="194"/>
      <c r="Y46" s="195"/>
      <c r="Z46" s="194"/>
      <c r="AA46" s="368"/>
      <c r="AB46" s="368"/>
      <c r="AC46" s="370"/>
      <c r="AD46" s="106" t="str">
        <f>IF(OR(R46="",T46="",U46="",Z46="",AA46="",AB46="",AC46=""),"",Z46*IF(AC46="uPVC",VLOOKUP(AA46,VALIDATIONS!$CZ$2:$DU$42,VLOOKUP(AB46,VALIDATIONS!$FF$2:$FG$5,2,FALSE),FALSE), IF(AC46="Steel Reinforced Concrete",VLOOKUP(AA46,VALIDATIONS!$CZ$2:$DU$42,8+VLOOKUP(AB46,VALIDATIONS!$FF$2:$FG$5,2,FALSE),FALSE),IF(AC46="Fibre Reinforced Concrete",VLOOKUP(AA46,VALIDATIONS!$CZ$2:$DU$42,4+VLOOKUP(AB46,VALIDATIONS!$FF$2:$FG$5,2,FALSE),FALSE))))   +IF(T46="Up to 10% Rock",VLOOKUP(AA46,VALIDATIONS!$CZ$2:$DU$42,13+VLOOKUP(AB46,VALIDATIONS!$FF$2:$FG$5,2,FALSE),FALSE),0)+IF(OR(U46="Urban Development (moderate)",U46="Urban Development (heavy)"),VLOOKUP(AA46,VALIDATIONS!$CZ$2:$DU$42,VLOOKUP(U46,VALIDATIONS!$FJ$2:$FK$4,2,FALSE)+4,FALSE),0))</f>
        <v/>
      </c>
      <c r="AE46" s="194"/>
    </row>
    <row r="47" spans="1:31" x14ac:dyDescent="0.2">
      <c r="A47" s="384"/>
      <c r="B47" s="361"/>
      <c r="C47" s="370"/>
      <c r="D47" s="370"/>
      <c r="E47" s="370"/>
      <c r="F47" s="370"/>
      <c r="G47" s="194"/>
      <c r="H47" s="194"/>
      <c r="I47" s="195"/>
      <c r="J47" s="194"/>
      <c r="K47" s="168"/>
      <c r="L47" s="168"/>
      <c r="M47" s="106" t="str">
        <f>IF(OR(D47="",E47="",G47=""),"",IF(AND(F47&lt;&gt;"",D47="Inlet Pit"),VLOOKUP(E47,VALIDATIONS!$CN$2:$CO$14,2,FALSE),IF(D47="Junction Pit",VLOOKUP(E47,VALIDATIONS!$CR$2:$CS$5,2,FALSE),IF(D47="Trench Grate",H47*VLOOKUP(E47,VALIDATIONS!$CT$2:$CU$2,2,FALSE),IF(D47="Capped Line",VLOOKUP(E47,VALIDATIONS!$CF$2:$CG$2,2,FALSE),IF(D47="Head Wall",VLOOKUP(E47,VALIDATIONS!$CH$2:$CI$2,2,FALSE),IF(D47="House Connection",VLOOKUP(E47,VALIDATIONS!$CJ$2:$CK$2,2,FALSE),0))))))+IF(AND(F47&lt;&gt;"",D47="Inlet Pit"),VLOOKUP(F47,VALIDATIONS!$CP$2:$CQ$66,2,FALSE),0))</f>
        <v/>
      </c>
      <c r="N47" s="194"/>
      <c r="O47" s="379"/>
      <c r="P47" s="368"/>
      <c r="Q47" s="194"/>
      <c r="R47" s="370"/>
      <c r="S47" s="194"/>
      <c r="T47" s="368"/>
      <c r="U47" s="368"/>
      <c r="V47" s="194"/>
      <c r="W47" s="195"/>
      <c r="X47" s="194"/>
      <c r="Y47" s="195"/>
      <c r="Z47" s="194"/>
      <c r="AA47" s="368"/>
      <c r="AB47" s="368"/>
      <c r="AC47" s="370"/>
      <c r="AD47" s="106" t="str">
        <f>IF(OR(R47="",T47="",U47="",Z47="",AA47="",AB47="",AC47=""),"",Z47*IF(AC47="uPVC",VLOOKUP(AA47,VALIDATIONS!$CZ$2:$DU$42,VLOOKUP(AB47,VALIDATIONS!$FF$2:$FG$5,2,FALSE),FALSE), IF(AC47="Steel Reinforced Concrete",VLOOKUP(AA47,VALIDATIONS!$CZ$2:$DU$42,8+VLOOKUP(AB47,VALIDATIONS!$FF$2:$FG$5,2,FALSE),FALSE),IF(AC47="Fibre Reinforced Concrete",VLOOKUP(AA47,VALIDATIONS!$CZ$2:$DU$42,4+VLOOKUP(AB47,VALIDATIONS!$FF$2:$FG$5,2,FALSE),FALSE))))   +IF(T47="Up to 10% Rock",VLOOKUP(AA47,VALIDATIONS!$CZ$2:$DU$42,13+VLOOKUP(AB47,VALIDATIONS!$FF$2:$FG$5,2,FALSE),FALSE),0)+IF(OR(U47="Urban Development (moderate)",U47="Urban Development (heavy)"),VLOOKUP(AA47,VALIDATIONS!$CZ$2:$DU$42,VLOOKUP(U47,VALIDATIONS!$FJ$2:$FK$4,2,FALSE)+4,FALSE),0))</f>
        <v/>
      </c>
      <c r="AE47" s="194"/>
    </row>
    <row r="48" spans="1:31" x14ac:dyDescent="0.2">
      <c r="A48" s="384"/>
      <c r="B48" s="361"/>
      <c r="C48" s="370"/>
      <c r="D48" s="370"/>
      <c r="E48" s="370"/>
      <c r="F48" s="370"/>
      <c r="G48" s="194"/>
      <c r="H48" s="194"/>
      <c r="I48" s="195"/>
      <c r="J48" s="194"/>
      <c r="K48" s="168"/>
      <c r="L48" s="168"/>
      <c r="M48" s="106" t="str">
        <f>IF(OR(D48="",E48="",G48=""),"",IF(AND(F48&lt;&gt;"",D48="Inlet Pit"),VLOOKUP(E48,VALIDATIONS!$CN$2:$CO$14,2,FALSE),IF(D48="Junction Pit",VLOOKUP(E48,VALIDATIONS!$CR$2:$CS$5,2,FALSE),IF(D48="Trench Grate",H48*VLOOKUP(E48,VALIDATIONS!$CT$2:$CU$2,2,FALSE),IF(D48="Capped Line",VLOOKUP(E48,VALIDATIONS!$CF$2:$CG$2,2,FALSE),IF(D48="Head Wall",VLOOKUP(E48,VALIDATIONS!$CH$2:$CI$2,2,FALSE),IF(D48="House Connection",VLOOKUP(E48,VALIDATIONS!$CJ$2:$CK$2,2,FALSE),0))))))+IF(AND(F48&lt;&gt;"",D48="Inlet Pit"),VLOOKUP(F48,VALIDATIONS!$CP$2:$CQ$66,2,FALSE),0))</f>
        <v/>
      </c>
      <c r="N48" s="194"/>
      <c r="O48" s="379"/>
      <c r="P48" s="368"/>
      <c r="Q48" s="194"/>
      <c r="R48" s="370"/>
      <c r="S48" s="194"/>
      <c r="T48" s="368"/>
      <c r="U48" s="368"/>
      <c r="V48" s="194"/>
      <c r="W48" s="195"/>
      <c r="X48" s="194"/>
      <c r="Y48" s="195"/>
      <c r="Z48" s="194"/>
      <c r="AA48" s="368"/>
      <c r="AB48" s="368"/>
      <c r="AC48" s="370"/>
      <c r="AD48" s="106" t="str">
        <f>IF(OR(R48="",T48="",U48="",Z48="",AA48="",AB48="",AC48=""),"",Z48*IF(AC48="uPVC",VLOOKUP(AA48,VALIDATIONS!$CZ$2:$DU$42,VLOOKUP(AB48,VALIDATIONS!$FF$2:$FG$5,2,FALSE),FALSE), IF(AC48="Steel Reinforced Concrete",VLOOKUP(AA48,VALIDATIONS!$CZ$2:$DU$42,8+VLOOKUP(AB48,VALIDATIONS!$FF$2:$FG$5,2,FALSE),FALSE),IF(AC48="Fibre Reinforced Concrete",VLOOKUP(AA48,VALIDATIONS!$CZ$2:$DU$42,4+VLOOKUP(AB48,VALIDATIONS!$FF$2:$FG$5,2,FALSE),FALSE))))   +IF(T48="Up to 10% Rock",VLOOKUP(AA48,VALIDATIONS!$CZ$2:$DU$42,13+VLOOKUP(AB48,VALIDATIONS!$FF$2:$FG$5,2,FALSE),FALSE),0)+IF(OR(U48="Urban Development (moderate)",U48="Urban Development (heavy)"),VLOOKUP(AA48,VALIDATIONS!$CZ$2:$DU$42,VLOOKUP(U48,VALIDATIONS!$FJ$2:$FK$4,2,FALSE)+4,FALSE),0))</f>
        <v/>
      </c>
      <c r="AE48" s="194"/>
    </row>
    <row r="49" spans="1:31" x14ac:dyDescent="0.2">
      <c r="A49" s="384"/>
      <c r="B49" s="361"/>
      <c r="C49" s="370"/>
      <c r="D49" s="370"/>
      <c r="E49" s="370"/>
      <c r="F49" s="370"/>
      <c r="G49" s="194"/>
      <c r="H49" s="194"/>
      <c r="I49" s="195"/>
      <c r="J49" s="194"/>
      <c r="K49" s="168"/>
      <c r="L49" s="168"/>
      <c r="M49" s="106" t="str">
        <f>IF(OR(D49="",E49="",G49=""),"",IF(AND(F49&lt;&gt;"",D49="Inlet Pit"),VLOOKUP(E49,VALIDATIONS!$CN$2:$CO$14,2,FALSE),IF(D49="Junction Pit",VLOOKUP(E49,VALIDATIONS!$CR$2:$CS$5,2,FALSE),IF(D49="Trench Grate",H49*VLOOKUP(E49,VALIDATIONS!$CT$2:$CU$2,2,FALSE),IF(D49="Capped Line",VLOOKUP(E49,VALIDATIONS!$CF$2:$CG$2,2,FALSE),IF(D49="Head Wall",VLOOKUP(E49,VALIDATIONS!$CH$2:$CI$2,2,FALSE),IF(D49="House Connection",VLOOKUP(E49,VALIDATIONS!$CJ$2:$CK$2,2,FALSE),0))))))+IF(AND(F49&lt;&gt;"",D49="Inlet Pit"),VLOOKUP(F49,VALIDATIONS!$CP$2:$CQ$66,2,FALSE),0))</f>
        <v/>
      </c>
      <c r="N49" s="194"/>
      <c r="O49" s="379"/>
      <c r="P49" s="368"/>
      <c r="Q49" s="194"/>
      <c r="R49" s="370"/>
      <c r="S49" s="194"/>
      <c r="T49" s="368"/>
      <c r="U49" s="368"/>
      <c r="V49" s="194"/>
      <c r="W49" s="195"/>
      <c r="X49" s="194"/>
      <c r="Y49" s="195"/>
      <c r="Z49" s="194"/>
      <c r="AA49" s="368"/>
      <c r="AB49" s="368"/>
      <c r="AC49" s="370"/>
      <c r="AD49" s="106" t="str">
        <f>IF(OR(R49="",T49="",U49="",Z49="",AA49="",AB49="",AC49=""),"",Z49*IF(AC49="uPVC",VLOOKUP(AA49,VALIDATIONS!$CZ$2:$DU$42,VLOOKUP(AB49,VALIDATIONS!$FF$2:$FG$5,2,FALSE),FALSE), IF(AC49="Steel Reinforced Concrete",VLOOKUP(AA49,VALIDATIONS!$CZ$2:$DU$42,8+VLOOKUP(AB49,VALIDATIONS!$FF$2:$FG$5,2,FALSE),FALSE),IF(AC49="Fibre Reinforced Concrete",VLOOKUP(AA49,VALIDATIONS!$CZ$2:$DU$42,4+VLOOKUP(AB49,VALIDATIONS!$FF$2:$FG$5,2,FALSE),FALSE))))   +IF(T49="Up to 10% Rock",VLOOKUP(AA49,VALIDATIONS!$CZ$2:$DU$42,13+VLOOKUP(AB49,VALIDATIONS!$FF$2:$FG$5,2,FALSE),FALSE),0)+IF(OR(U49="Urban Development (moderate)",U49="Urban Development (heavy)"),VLOOKUP(AA49,VALIDATIONS!$CZ$2:$DU$42,VLOOKUP(U49,VALIDATIONS!$FJ$2:$FK$4,2,FALSE)+4,FALSE),0))</f>
        <v/>
      </c>
      <c r="AE49" s="194"/>
    </row>
    <row r="50" spans="1:31" x14ac:dyDescent="0.2">
      <c r="A50" s="384"/>
      <c r="B50" s="361"/>
      <c r="C50" s="370"/>
      <c r="D50" s="370"/>
      <c r="E50" s="370"/>
      <c r="F50" s="370"/>
      <c r="G50" s="194"/>
      <c r="H50" s="194"/>
      <c r="I50" s="195"/>
      <c r="J50" s="194"/>
      <c r="K50" s="168"/>
      <c r="L50" s="168"/>
      <c r="M50" s="106" t="str">
        <f>IF(OR(D50="",E50="",G50=""),"",IF(AND(F50&lt;&gt;"",D50="Inlet Pit"),VLOOKUP(E50,VALIDATIONS!$CN$2:$CO$14,2,FALSE),IF(D50="Junction Pit",VLOOKUP(E50,VALIDATIONS!$CR$2:$CS$5,2,FALSE),IF(D50="Trench Grate",H50*VLOOKUP(E50,VALIDATIONS!$CT$2:$CU$2,2,FALSE),IF(D50="Capped Line",VLOOKUP(E50,VALIDATIONS!$CF$2:$CG$2,2,FALSE),IF(D50="Head Wall",VLOOKUP(E50,VALIDATIONS!$CH$2:$CI$2,2,FALSE),IF(D50="House Connection",VLOOKUP(E50,VALIDATIONS!$CJ$2:$CK$2,2,FALSE),0))))))+IF(AND(F50&lt;&gt;"",D50="Inlet Pit"),VLOOKUP(F50,VALIDATIONS!$CP$2:$CQ$66,2,FALSE),0))</f>
        <v/>
      </c>
      <c r="N50" s="194"/>
      <c r="O50" s="379"/>
      <c r="P50" s="368"/>
      <c r="Q50" s="194"/>
      <c r="R50" s="370"/>
      <c r="S50" s="194"/>
      <c r="T50" s="368"/>
      <c r="U50" s="368"/>
      <c r="V50" s="194"/>
      <c r="W50" s="195"/>
      <c r="X50" s="194"/>
      <c r="Y50" s="195"/>
      <c r="Z50" s="194"/>
      <c r="AA50" s="368"/>
      <c r="AB50" s="368"/>
      <c r="AC50" s="370"/>
      <c r="AD50" s="106" t="str">
        <f>IF(OR(R50="",T50="",U50="",Z50="",AA50="",AB50="",AC50=""),"",Z50*IF(AC50="uPVC",VLOOKUP(AA50,VALIDATIONS!$CZ$2:$DU$42,VLOOKUP(AB50,VALIDATIONS!$FF$2:$FG$5,2,FALSE),FALSE), IF(AC50="Steel Reinforced Concrete",VLOOKUP(AA50,VALIDATIONS!$CZ$2:$DU$42,8+VLOOKUP(AB50,VALIDATIONS!$FF$2:$FG$5,2,FALSE),FALSE),IF(AC50="Fibre Reinforced Concrete",VLOOKUP(AA50,VALIDATIONS!$CZ$2:$DU$42,4+VLOOKUP(AB50,VALIDATIONS!$FF$2:$FG$5,2,FALSE),FALSE))))   +IF(T50="Up to 10% Rock",VLOOKUP(AA50,VALIDATIONS!$CZ$2:$DU$42,13+VLOOKUP(AB50,VALIDATIONS!$FF$2:$FG$5,2,FALSE),FALSE),0)+IF(OR(U50="Urban Development (moderate)",U50="Urban Development (heavy)"),VLOOKUP(AA50,VALIDATIONS!$CZ$2:$DU$42,VLOOKUP(U50,VALIDATIONS!$FJ$2:$FK$4,2,FALSE)+4,FALSE),0))</f>
        <v/>
      </c>
      <c r="AE50" s="194"/>
    </row>
    <row r="51" spans="1:31" x14ac:dyDescent="0.2">
      <c r="A51" s="384"/>
      <c r="B51" s="361"/>
      <c r="C51" s="370"/>
      <c r="D51" s="370"/>
      <c r="E51" s="370"/>
      <c r="F51" s="370"/>
      <c r="G51" s="194"/>
      <c r="H51" s="194"/>
      <c r="I51" s="195"/>
      <c r="J51" s="194"/>
      <c r="K51" s="168"/>
      <c r="L51" s="168"/>
      <c r="M51" s="106" t="str">
        <f>IF(OR(D51="",E51="",G51=""),"",IF(AND(F51&lt;&gt;"",D51="Inlet Pit"),VLOOKUP(E51,VALIDATIONS!$CN$2:$CO$14,2,FALSE),IF(D51="Junction Pit",VLOOKUP(E51,VALIDATIONS!$CR$2:$CS$5,2,FALSE),IF(D51="Trench Grate",H51*VLOOKUP(E51,VALIDATIONS!$CT$2:$CU$2,2,FALSE),IF(D51="Capped Line",VLOOKUP(E51,VALIDATIONS!$CF$2:$CG$2,2,FALSE),IF(D51="Head Wall",VLOOKUP(E51,VALIDATIONS!$CH$2:$CI$2,2,FALSE),IF(D51="House Connection",VLOOKUP(E51,VALIDATIONS!$CJ$2:$CK$2,2,FALSE),0))))))+IF(AND(F51&lt;&gt;"",D51="Inlet Pit"),VLOOKUP(F51,VALIDATIONS!$CP$2:$CQ$66,2,FALSE),0))</f>
        <v/>
      </c>
      <c r="N51" s="194"/>
      <c r="O51" s="379"/>
      <c r="P51" s="368"/>
      <c r="Q51" s="194"/>
      <c r="R51" s="370"/>
      <c r="S51" s="194"/>
      <c r="T51" s="368"/>
      <c r="U51" s="368"/>
      <c r="V51" s="194"/>
      <c r="W51" s="195"/>
      <c r="X51" s="194"/>
      <c r="Y51" s="195"/>
      <c r="Z51" s="194"/>
      <c r="AA51" s="368"/>
      <c r="AB51" s="368"/>
      <c r="AC51" s="370"/>
      <c r="AD51" s="106" t="str">
        <f>IF(OR(R51="",T51="",U51="",Z51="",AA51="",AB51="",AC51=""),"",Z51*IF(AC51="uPVC",VLOOKUP(AA51,VALIDATIONS!$CZ$2:$DU$42,VLOOKUP(AB51,VALIDATIONS!$FF$2:$FG$5,2,FALSE),FALSE), IF(AC51="Steel Reinforced Concrete",VLOOKUP(AA51,VALIDATIONS!$CZ$2:$DU$42,8+VLOOKUP(AB51,VALIDATIONS!$FF$2:$FG$5,2,FALSE),FALSE),IF(AC51="Fibre Reinforced Concrete",VLOOKUP(AA51,VALIDATIONS!$CZ$2:$DU$42,4+VLOOKUP(AB51,VALIDATIONS!$FF$2:$FG$5,2,FALSE),FALSE))))   +IF(T51="Up to 10% Rock",VLOOKUP(AA51,VALIDATIONS!$CZ$2:$DU$42,13+VLOOKUP(AB51,VALIDATIONS!$FF$2:$FG$5,2,FALSE),FALSE),0)+IF(OR(U51="Urban Development (moderate)",U51="Urban Development (heavy)"),VLOOKUP(AA51,VALIDATIONS!$CZ$2:$DU$42,VLOOKUP(U51,VALIDATIONS!$FJ$2:$FK$4,2,FALSE)+4,FALSE),0))</f>
        <v/>
      </c>
      <c r="AE51" s="194"/>
    </row>
    <row r="52" spans="1:31" x14ac:dyDescent="0.2">
      <c r="A52" s="384"/>
      <c r="B52" s="361"/>
      <c r="C52" s="370"/>
      <c r="D52" s="370"/>
      <c r="E52" s="370"/>
      <c r="F52" s="370"/>
      <c r="G52" s="194"/>
      <c r="H52" s="194"/>
      <c r="I52" s="195"/>
      <c r="J52" s="194"/>
      <c r="K52" s="168"/>
      <c r="L52" s="168"/>
      <c r="M52" s="106" t="str">
        <f>IF(OR(D52="",E52="",G52=""),"",IF(AND(F52&lt;&gt;"",D52="Inlet Pit"),VLOOKUP(E52,VALIDATIONS!$CN$2:$CO$14,2,FALSE),IF(D52="Junction Pit",VLOOKUP(E52,VALIDATIONS!$CR$2:$CS$5,2,FALSE),IF(D52="Trench Grate",H52*VLOOKUP(E52,VALIDATIONS!$CT$2:$CU$2,2,FALSE),IF(D52="Capped Line",VLOOKUP(E52,VALIDATIONS!$CF$2:$CG$2,2,FALSE),IF(D52="Head Wall",VLOOKUP(E52,VALIDATIONS!$CH$2:$CI$2,2,FALSE),IF(D52="House Connection",VLOOKUP(E52,VALIDATIONS!$CJ$2:$CK$2,2,FALSE),0))))))+IF(AND(F52&lt;&gt;"",D52="Inlet Pit"),VLOOKUP(F52,VALIDATIONS!$CP$2:$CQ$66,2,FALSE),0))</f>
        <v/>
      </c>
      <c r="N52" s="194"/>
      <c r="O52" s="379"/>
      <c r="P52" s="368"/>
      <c r="Q52" s="194"/>
      <c r="R52" s="370"/>
      <c r="S52" s="194"/>
      <c r="T52" s="368"/>
      <c r="U52" s="368"/>
      <c r="V52" s="194"/>
      <c r="W52" s="195"/>
      <c r="X52" s="194"/>
      <c r="Y52" s="195"/>
      <c r="Z52" s="194"/>
      <c r="AA52" s="368"/>
      <c r="AB52" s="368"/>
      <c r="AC52" s="370"/>
      <c r="AD52" s="106" t="str">
        <f>IF(OR(R52="",T52="",U52="",Z52="",AA52="",AB52="",AC52=""),"",Z52*IF(AC52="uPVC",VLOOKUP(AA52,VALIDATIONS!$CZ$2:$DU$42,VLOOKUP(AB52,VALIDATIONS!$FF$2:$FG$5,2,FALSE),FALSE), IF(AC52="Steel Reinforced Concrete",VLOOKUP(AA52,VALIDATIONS!$CZ$2:$DU$42,8+VLOOKUP(AB52,VALIDATIONS!$FF$2:$FG$5,2,FALSE),FALSE),IF(AC52="Fibre Reinforced Concrete",VLOOKUP(AA52,VALIDATIONS!$CZ$2:$DU$42,4+VLOOKUP(AB52,VALIDATIONS!$FF$2:$FG$5,2,FALSE),FALSE))))   +IF(T52="Up to 10% Rock",VLOOKUP(AA52,VALIDATIONS!$CZ$2:$DU$42,13+VLOOKUP(AB52,VALIDATIONS!$FF$2:$FG$5,2,FALSE),FALSE),0)+IF(OR(U52="Urban Development (moderate)",U52="Urban Development (heavy)"),VLOOKUP(AA52,VALIDATIONS!$CZ$2:$DU$42,VLOOKUP(U52,VALIDATIONS!$FJ$2:$FK$4,2,FALSE)+4,FALSE),0))</f>
        <v/>
      </c>
      <c r="AE52" s="194"/>
    </row>
    <row r="53" spans="1:31" x14ac:dyDescent="0.2">
      <c r="A53" s="384"/>
      <c r="B53" s="361"/>
      <c r="C53" s="370"/>
      <c r="D53" s="370"/>
      <c r="E53" s="370"/>
      <c r="F53" s="370"/>
      <c r="G53" s="194"/>
      <c r="H53" s="194"/>
      <c r="I53" s="195"/>
      <c r="J53" s="194"/>
      <c r="K53" s="168"/>
      <c r="L53" s="168"/>
      <c r="M53" s="106" t="str">
        <f>IF(OR(D53="",E53="",G53=""),"",IF(AND(F53&lt;&gt;"",D53="Inlet Pit"),VLOOKUP(E53,VALIDATIONS!$CN$2:$CO$14,2,FALSE),IF(D53="Junction Pit",VLOOKUP(E53,VALIDATIONS!$CR$2:$CS$5,2,FALSE),IF(D53="Trench Grate",H53*VLOOKUP(E53,VALIDATIONS!$CT$2:$CU$2,2,FALSE),IF(D53="Capped Line",VLOOKUP(E53,VALIDATIONS!$CF$2:$CG$2,2,FALSE),IF(D53="Head Wall",VLOOKUP(E53,VALIDATIONS!$CH$2:$CI$2,2,FALSE),IF(D53="House Connection",VLOOKUP(E53,VALIDATIONS!$CJ$2:$CK$2,2,FALSE),0))))))+IF(AND(F53&lt;&gt;"",D53="Inlet Pit"),VLOOKUP(F53,VALIDATIONS!$CP$2:$CQ$66,2,FALSE),0))</f>
        <v/>
      </c>
      <c r="N53" s="194"/>
      <c r="O53" s="379"/>
      <c r="P53" s="368"/>
      <c r="Q53" s="194"/>
      <c r="R53" s="370"/>
      <c r="S53" s="194"/>
      <c r="T53" s="368"/>
      <c r="U53" s="368"/>
      <c r="V53" s="194"/>
      <c r="W53" s="195"/>
      <c r="X53" s="194"/>
      <c r="Y53" s="195"/>
      <c r="Z53" s="194"/>
      <c r="AA53" s="368"/>
      <c r="AB53" s="368"/>
      <c r="AC53" s="370"/>
      <c r="AD53" s="106" t="str">
        <f>IF(OR(R53="",T53="",U53="",Z53="",AA53="",AB53="",AC53=""),"",Z53*IF(AC53="uPVC",VLOOKUP(AA53,VALIDATIONS!$CZ$2:$DU$42,VLOOKUP(AB53,VALIDATIONS!$FF$2:$FG$5,2,FALSE),FALSE), IF(AC53="Steel Reinforced Concrete",VLOOKUP(AA53,VALIDATIONS!$CZ$2:$DU$42,8+VLOOKUP(AB53,VALIDATIONS!$FF$2:$FG$5,2,FALSE),FALSE),IF(AC53="Fibre Reinforced Concrete",VLOOKUP(AA53,VALIDATIONS!$CZ$2:$DU$42,4+VLOOKUP(AB53,VALIDATIONS!$FF$2:$FG$5,2,FALSE),FALSE))))   +IF(T53="Up to 10% Rock",VLOOKUP(AA53,VALIDATIONS!$CZ$2:$DU$42,13+VLOOKUP(AB53,VALIDATIONS!$FF$2:$FG$5,2,FALSE),FALSE),0)+IF(OR(U53="Urban Development (moderate)",U53="Urban Development (heavy)"),VLOOKUP(AA53,VALIDATIONS!$CZ$2:$DU$42,VLOOKUP(U53,VALIDATIONS!$FJ$2:$FK$4,2,FALSE)+4,FALSE),0))</f>
        <v/>
      </c>
      <c r="AE53" s="194"/>
    </row>
    <row r="54" spans="1:31" x14ac:dyDescent="0.2">
      <c r="A54" s="232"/>
      <c r="B54" s="361"/>
      <c r="C54" s="370"/>
      <c r="D54" s="370"/>
      <c r="E54" s="370"/>
      <c r="F54" s="370"/>
      <c r="G54" s="194"/>
      <c r="H54" s="194"/>
      <c r="I54" s="195"/>
      <c r="J54" s="194"/>
      <c r="K54" s="168"/>
      <c r="L54" s="168"/>
      <c r="M54" s="106" t="str">
        <f>IF(OR(D54="",E54="",G54=""),"",IF(AND(F54&lt;&gt;"",D54="Inlet Pit"),VLOOKUP(E54,VALIDATIONS!$CN$2:$CO$14,2,FALSE),IF(D54="Junction Pit",VLOOKUP(E54,VALIDATIONS!$CR$2:$CS$5,2,FALSE),IF(D54="Trench Grate",H54*VLOOKUP(E54,VALIDATIONS!$CT$2:$CU$2,2,FALSE),IF(D54="Capped Line",VLOOKUP(E54,VALIDATIONS!$CF$2:$CG$2,2,FALSE),IF(D54="Head Wall",VLOOKUP(E54,VALIDATIONS!$CH$2:$CI$2,2,FALSE),IF(D54="House Connection",VLOOKUP(E54,VALIDATIONS!$CJ$2:$CK$2,2,FALSE),0))))))+IF(AND(F54&lt;&gt;"",D54="Inlet Pit"),VLOOKUP(F54,VALIDATIONS!$CP$2:$CQ$66,2,FALSE),0))</f>
        <v/>
      </c>
      <c r="N54" s="194"/>
      <c r="O54" s="379"/>
      <c r="P54" s="368"/>
      <c r="Q54" s="194"/>
      <c r="R54" s="370"/>
      <c r="S54" s="194"/>
      <c r="T54" s="368"/>
      <c r="U54" s="368"/>
      <c r="V54" s="194"/>
      <c r="W54" s="195"/>
      <c r="X54" s="194"/>
      <c r="Y54" s="195"/>
      <c r="Z54" s="194"/>
      <c r="AA54" s="368"/>
      <c r="AB54" s="368"/>
      <c r="AC54" s="370"/>
      <c r="AD54" s="106" t="str">
        <f>IF(OR(R54="",T54="",U54="",Z54="",AA54="",AB54="",AC54=""),"",Z54*IF(AC54="uPVC",VLOOKUP(AA54,VALIDATIONS!$CZ$2:$DU$42,VLOOKUP(AB54,VALIDATIONS!$FF$2:$FG$5,2,FALSE),FALSE), IF(AC54="Steel Reinforced Concrete",VLOOKUP(AA54,VALIDATIONS!$CZ$2:$DU$42,8+VLOOKUP(AB54,VALIDATIONS!$FF$2:$FG$5,2,FALSE),FALSE),IF(AC54="Fibre Reinforced Concrete",VLOOKUP(AA54,VALIDATIONS!$CZ$2:$DU$42,4+VLOOKUP(AB54,VALIDATIONS!$FF$2:$FG$5,2,FALSE),FALSE))))   +IF(T54="Up to 10% Rock",VLOOKUP(AA54,VALIDATIONS!$CZ$2:$DU$42,13+VLOOKUP(AB54,VALIDATIONS!$FF$2:$FG$5,2,FALSE),FALSE),0)+IF(OR(U54="Urban Development (moderate)",U54="Urban Development (heavy)"),VLOOKUP(AA54,VALIDATIONS!$CZ$2:$DU$42,VLOOKUP(U54,VALIDATIONS!$FJ$2:$FK$4,2,FALSE)+4,FALSE),0))</f>
        <v/>
      </c>
      <c r="AE54" s="194"/>
    </row>
    <row r="55" spans="1:31" x14ac:dyDescent="0.2">
      <c r="A55" s="232"/>
      <c r="B55" s="361"/>
      <c r="C55" s="370"/>
      <c r="D55" s="370"/>
      <c r="E55" s="370"/>
      <c r="F55" s="370"/>
      <c r="G55" s="194"/>
      <c r="H55" s="194"/>
      <c r="I55" s="195"/>
      <c r="J55" s="194"/>
      <c r="K55" s="168"/>
      <c r="L55" s="168"/>
      <c r="M55" s="106" t="str">
        <f>IF(OR(D55="",E55="",G55=""),"",IF(AND(F55&lt;&gt;"",D55="Inlet Pit"),VLOOKUP(E55,VALIDATIONS!$CN$2:$CO$14,2,FALSE),IF(D55="Junction Pit",VLOOKUP(E55,VALIDATIONS!$CR$2:$CS$5,2,FALSE),IF(D55="Trench Grate",H55*VLOOKUP(E55,VALIDATIONS!$CT$2:$CU$2,2,FALSE),IF(D55="Capped Line",VLOOKUP(E55,VALIDATIONS!$CF$2:$CG$2,2,FALSE),IF(D55="Head Wall",VLOOKUP(E55,VALIDATIONS!$CH$2:$CI$2,2,FALSE),IF(D55="House Connection",VLOOKUP(E55,VALIDATIONS!$CJ$2:$CK$2,2,FALSE),0))))))+IF(AND(F55&lt;&gt;"",D55="Inlet Pit"),VLOOKUP(F55,VALIDATIONS!$CP$2:$CQ$66,2,FALSE),0))</f>
        <v/>
      </c>
      <c r="N55" s="194"/>
      <c r="O55" s="379"/>
      <c r="P55" s="368"/>
      <c r="Q55" s="194"/>
      <c r="R55" s="370"/>
      <c r="S55" s="194"/>
      <c r="T55" s="368"/>
      <c r="U55" s="368"/>
      <c r="V55" s="194"/>
      <c r="W55" s="195"/>
      <c r="X55" s="194"/>
      <c r="Y55" s="195"/>
      <c r="Z55" s="194"/>
      <c r="AA55" s="368"/>
      <c r="AB55" s="368"/>
      <c r="AC55" s="370"/>
      <c r="AD55" s="106" t="str">
        <f>IF(OR(R55="",T55="",U55="",Z55="",AA55="",AB55="",AC55=""),"",Z55*IF(AC55="uPVC",VLOOKUP(AA55,VALIDATIONS!$CZ$2:$DU$42,VLOOKUP(AB55,VALIDATIONS!$FF$2:$FG$5,2,FALSE),FALSE), IF(AC55="Steel Reinforced Concrete",VLOOKUP(AA55,VALIDATIONS!$CZ$2:$DU$42,8+VLOOKUP(AB55,VALIDATIONS!$FF$2:$FG$5,2,FALSE),FALSE),IF(AC55="Fibre Reinforced Concrete",VLOOKUP(AA55,VALIDATIONS!$CZ$2:$DU$42,4+VLOOKUP(AB55,VALIDATIONS!$FF$2:$FG$5,2,FALSE),FALSE))))   +IF(T55="Up to 10% Rock",VLOOKUP(AA55,VALIDATIONS!$CZ$2:$DU$42,13+VLOOKUP(AB55,VALIDATIONS!$FF$2:$FG$5,2,FALSE),FALSE),0)+IF(OR(U55="Urban Development (moderate)",U55="Urban Development (heavy)"),VLOOKUP(AA55,VALIDATIONS!$CZ$2:$DU$42,VLOOKUP(U55,VALIDATIONS!$FJ$2:$FK$4,2,FALSE)+4,FALSE),0))</f>
        <v/>
      </c>
      <c r="AE55" s="194"/>
    </row>
    <row r="56" spans="1:31" x14ac:dyDescent="0.2">
      <c r="A56" s="232"/>
      <c r="B56" s="361"/>
      <c r="C56" s="370"/>
      <c r="D56" s="370"/>
      <c r="E56" s="370"/>
      <c r="F56" s="370"/>
      <c r="G56" s="194"/>
      <c r="H56" s="194"/>
      <c r="I56" s="195"/>
      <c r="J56" s="194"/>
      <c r="K56" s="168"/>
      <c r="L56" s="168"/>
      <c r="M56" s="106" t="str">
        <f>IF(OR(D56="",E56="",G56=""),"",IF(AND(F56&lt;&gt;"",D56="Inlet Pit"),VLOOKUP(E56,VALIDATIONS!$CN$2:$CO$14,2,FALSE),IF(D56="Junction Pit",VLOOKUP(E56,VALIDATIONS!$CR$2:$CS$5,2,FALSE),IF(D56="Trench Grate",H56*VLOOKUP(E56,VALIDATIONS!$CT$2:$CU$2,2,FALSE),IF(D56="Capped Line",VLOOKUP(E56,VALIDATIONS!$CF$2:$CG$2,2,FALSE),IF(D56="Head Wall",VLOOKUP(E56,VALIDATIONS!$CH$2:$CI$2,2,FALSE),IF(D56="House Connection",VLOOKUP(E56,VALIDATIONS!$CJ$2:$CK$2,2,FALSE),0))))))+IF(AND(F56&lt;&gt;"",D56="Inlet Pit"),VLOOKUP(F56,VALIDATIONS!$CP$2:$CQ$66,2,FALSE),0))</f>
        <v/>
      </c>
      <c r="N56" s="194"/>
      <c r="O56" s="379"/>
      <c r="P56" s="368"/>
      <c r="Q56" s="194"/>
      <c r="R56" s="370"/>
      <c r="S56" s="194"/>
      <c r="T56" s="368"/>
      <c r="U56" s="368"/>
      <c r="V56" s="194"/>
      <c r="W56" s="195"/>
      <c r="X56" s="194"/>
      <c r="Y56" s="195"/>
      <c r="Z56" s="194"/>
      <c r="AA56" s="368"/>
      <c r="AB56" s="368"/>
      <c r="AC56" s="370"/>
      <c r="AD56" s="106" t="str">
        <f>IF(OR(R56="",T56="",U56="",Z56="",AA56="",AB56="",AC56=""),"",Z56*IF(AC56="uPVC",VLOOKUP(AA56,VALIDATIONS!$CZ$2:$DU$42,VLOOKUP(AB56,VALIDATIONS!$FF$2:$FG$5,2,FALSE),FALSE), IF(AC56="Steel Reinforced Concrete",VLOOKUP(AA56,VALIDATIONS!$CZ$2:$DU$42,8+VLOOKUP(AB56,VALIDATIONS!$FF$2:$FG$5,2,FALSE),FALSE),IF(AC56="Fibre Reinforced Concrete",VLOOKUP(AA56,VALIDATIONS!$CZ$2:$DU$42,4+VLOOKUP(AB56,VALIDATIONS!$FF$2:$FG$5,2,FALSE),FALSE))))   +IF(T56="Up to 10% Rock",VLOOKUP(AA56,VALIDATIONS!$CZ$2:$DU$42,13+VLOOKUP(AB56,VALIDATIONS!$FF$2:$FG$5,2,FALSE),FALSE),0)+IF(OR(U56="Urban Development (moderate)",U56="Urban Development (heavy)"),VLOOKUP(AA56,VALIDATIONS!$CZ$2:$DU$42,VLOOKUP(U56,VALIDATIONS!$FJ$2:$FK$4,2,FALSE)+4,FALSE),0))</f>
        <v/>
      </c>
      <c r="AE56" s="194"/>
    </row>
    <row r="57" spans="1:31" x14ac:dyDescent="0.2">
      <c r="A57" s="232"/>
      <c r="B57" s="361"/>
      <c r="C57" s="370"/>
      <c r="D57" s="370"/>
      <c r="E57" s="370"/>
      <c r="F57" s="370"/>
      <c r="G57" s="194"/>
      <c r="H57" s="194"/>
      <c r="I57" s="195"/>
      <c r="J57" s="194"/>
      <c r="K57" s="168"/>
      <c r="L57" s="168"/>
      <c r="M57" s="106" t="str">
        <f>IF(OR(D57="",E57="",G57=""),"",IF(AND(F57&lt;&gt;"",D57="Inlet Pit"),VLOOKUP(E57,VALIDATIONS!$CN$2:$CO$14,2,FALSE),IF(D57="Junction Pit",VLOOKUP(E57,VALIDATIONS!$CR$2:$CS$5,2,FALSE),IF(D57="Trench Grate",H57*VLOOKUP(E57,VALIDATIONS!$CT$2:$CU$2,2,FALSE),IF(D57="Capped Line",VLOOKUP(E57,VALIDATIONS!$CF$2:$CG$2,2,FALSE),IF(D57="Head Wall",VLOOKUP(E57,VALIDATIONS!$CH$2:$CI$2,2,FALSE),IF(D57="House Connection",VLOOKUP(E57,VALIDATIONS!$CJ$2:$CK$2,2,FALSE),0))))))+IF(AND(F57&lt;&gt;"",D57="Inlet Pit"),VLOOKUP(F57,VALIDATIONS!$CP$2:$CQ$66,2,FALSE),0))</f>
        <v/>
      </c>
      <c r="N57" s="194"/>
      <c r="O57" s="379"/>
      <c r="P57" s="368"/>
      <c r="Q57" s="194"/>
      <c r="R57" s="370"/>
      <c r="S57" s="194"/>
      <c r="T57" s="368"/>
      <c r="U57" s="368"/>
      <c r="V57" s="194"/>
      <c r="W57" s="195"/>
      <c r="X57" s="194"/>
      <c r="Y57" s="195"/>
      <c r="Z57" s="194"/>
      <c r="AA57" s="368"/>
      <c r="AB57" s="368"/>
      <c r="AC57" s="370"/>
      <c r="AD57" s="106" t="str">
        <f>IF(OR(R57="",T57="",U57="",Z57="",AA57="",AB57="",AC57=""),"",Z57*IF(AC57="uPVC",VLOOKUP(AA57,VALIDATIONS!$CZ$2:$DU$42,VLOOKUP(AB57,VALIDATIONS!$FF$2:$FG$5,2,FALSE),FALSE), IF(AC57="Steel Reinforced Concrete",VLOOKUP(AA57,VALIDATIONS!$CZ$2:$DU$42,8+VLOOKUP(AB57,VALIDATIONS!$FF$2:$FG$5,2,FALSE),FALSE),IF(AC57="Fibre Reinforced Concrete",VLOOKUP(AA57,VALIDATIONS!$CZ$2:$DU$42,4+VLOOKUP(AB57,VALIDATIONS!$FF$2:$FG$5,2,FALSE),FALSE))))   +IF(T57="Up to 10% Rock",VLOOKUP(AA57,VALIDATIONS!$CZ$2:$DU$42,13+VLOOKUP(AB57,VALIDATIONS!$FF$2:$FG$5,2,FALSE),FALSE),0)+IF(OR(U57="Urban Development (moderate)",U57="Urban Development (heavy)"),VLOOKUP(AA57,VALIDATIONS!$CZ$2:$DU$42,VLOOKUP(U57,VALIDATIONS!$FJ$2:$FK$4,2,FALSE)+4,FALSE),0))</f>
        <v/>
      </c>
      <c r="AE57" s="194"/>
    </row>
    <row r="58" spans="1:31" x14ac:dyDescent="0.2">
      <c r="A58" s="232"/>
      <c r="B58" s="361"/>
      <c r="C58" s="370"/>
      <c r="D58" s="370"/>
      <c r="E58" s="370"/>
      <c r="F58" s="370"/>
      <c r="G58" s="194"/>
      <c r="H58" s="194"/>
      <c r="I58" s="195"/>
      <c r="J58" s="194"/>
      <c r="K58" s="168"/>
      <c r="L58" s="168"/>
      <c r="M58" s="106" t="str">
        <f>IF(OR(D58="",E58="",G58=""),"",IF(AND(F58&lt;&gt;"",D58="Inlet Pit"),VLOOKUP(E58,VALIDATIONS!$CN$2:$CO$14,2,FALSE),IF(D58="Junction Pit",VLOOKUP(E58,VALIDATIONS!$CR$2:$CS$5,2,FALSE),IF(D58="Trench Grate",H58*VLOOKUP(E58,VALIDATIONS!$CT$2:$CU$2,2,FALSE),IF(D58="Capped Line",VLOOKUP(E58,VALIDATIONS!$CF$2:$CG$2,2,FALSE),IF(D58="Head Wall",VLOOKUP(E58,VALIDATIONS!$CH$2:$CI$2,2,FALSE),IF(D58="House Connection",VLOOKUP(E58,VALIDATIONS!$CJ$2:$CK$2,2,FALSE),0))))))+IF(AND(F58&lt;&gt;"",D58="Inlet Pit"),VLOOKUP(F58,VALIDATIONS!$CP$2:$CQ$66,2,FALSE),0))</f>
        <v/>
      </c>
      <c r="N58" s="194"/>
      <c r="O58" s="379"/>
      <c r="P58" s="368"/>
      <c r="Q58" s="194"/>
      <c r="R58" s="370"/>
      <c r="S58" s="194"/>
      <c r="T58" s="368"/>
      <c r="U58" s="368"/>
      <c r="V58" s="194"/>
      <c r="W58" s="195"/>
      <c r="X58" s="194"/>
      <c r="Y58" s="195"/>
      <c r="Z58" s="194"/>
      <c r="AA58" s="368"/>
      <c r="AB58" s="368"/>
      <c r="AC58" s="370"/>
      <c r="AD58" s="106" t="str">
        <f>IF(OR(R58="",T58="",U58="",Z58="",AA58="",AB58="",AC58=""),"",Z58*IF(AC58="uPVC",VLOOKUP(AA58,VALIDATIONS!$CZ$2:$DU$42,VLOOKUP(AB58,VALIDATIONS!$FF$2:$FG$5,2,FALSE),FALSE), IF(AC58="Steel Reinforced Concrete",VLOOKUP(AA58,VALIDATIONS!$CZ$2:$DU$42,8+VLOOKUP(AB58,VALIDATIONS!$FF$2:$FG$5,2,FALSE),FALSE),IF(AC58="Fibre Reinforced Concrete",VLOOKUP(AA58,VALIDATIONS!$CZ$2:$DU$42,4+VLOOKUP(AB58,VALIDATIONS!$FF$2:$FG$5,2,FALSE),FALSE))))   +IF(T58="Up to 10% Rock",VLOOKUP(AA58,VALIDATIONS!$CZ$2:$DU$42,13+VLOOKUP(AB58,VALIDATIONS!$FF$2:$FG$5,2,FALSE),FALSE),0)+IF(OR(U58="Urban Development (moderate)",U58="Urban Development (heavy)"),VLOOKUP(AA58,VALIDATIONS!$CZ$2:$DU$42,VLOOKUP(U58,VALIDATIONS!$FJ$2:$FK$4,2,FALSE)+4,FALSE),0))</f>
        <v/>
      </c>
      <c r="AE58" s="194"/>
    </row>
    <row r="59" spans="1:31" x14ac:dyDescent="0.2">
      <c r="A59" s="232"/>
      <c r="B59" s="361"/>
      <c r="C59" s="370"/>
      <c r="D59" s="370"/>
      <c r="E59" s="370"/>
      <c r="F59" s="370"/>
      <c r="G59" s="194"/>
      <c r="H59" s="194"/>
      <c r="I59" s="195"/>
      <c r="J59" s="194"/>
      <c r="K59" s="168"/>
      <c r="L59" s="168"/>
      <c r="M59" s="106" t="str">
        <f>IF(OR(D59="",E59="",G59=""),"",IF(AND(F59&lt;&gt;"",D59="Inlet Pit"),VLOOKUP(E59,VALIDATIONS!$CN$2:$CO$14,2,FALSE),IF(D59="Junction Pit",VLOOKUP(E59,VALIDATIONS!$CR$2:$CS$5,2,FALSE),IF(D59="Trench Grate",H59*VLOOKUP(E59,VALIDATIONS!$CT$2:$CU$2,2,FALSE),IF(D59="Capped Line",VLOOKUP(E59,VALIDATIONS!$CF$2:$CG$2,2,FALSE),IF(D59="Head Wall",VLOOKUP(E59,VALIDATIONS!$CH$2:$CI$2,2,FALSE),IF(D59="House Connection",VLOOKUP(E59,VALIDATIONS!$CJ$2:$CK$2,2,FALSE),0))))))+IF(AND(F59&lt;&gt;"",D59="Inlet Pit"),VLOOKUP(F59,VALIDATIONS!$CP$2:$CQ$66,2,FALSE),0))</f>
        <v/>
      </c>
      <c r="N59" s="194"/>
      <c r="O59" s="379"/>
      <c r="P59" s="368"/>
      <c r="Q59" s="194"/>
      <c r="R59" s="370"/>
      <c r="S59" s="194"/>
      <c r="T59" s="368"/>
      <c r="U59" s="368"/>
      <c r="V59" s="194"/>
      <c r="W59" s="195"/>
      <c r="X59" s="194"/>
      <c r="Y59" s="195"/>
      <c r="Z59" s="194"/>
      <c r="AA59" s="368"/>
      <c r="AB59" s="368"/>
      <c r="AC59" s="370"/>
      <c r="AD59" s="106" t="str">
        <f>IF(OR(R59="",T59="",U59="",Z59="",AA59="",AB59="",AC59=""),"",Z59*IF(AC59="uPVC",VLOOKUP(AA59,VALIDATIONS!$CZ$2:$DU$42,VLOOKUP(AB59,VALIDATIONS!$FF$2:$FG$5,2,FALSE),FALSE), IF(AC59="Steel Reinforced Concrete",VLOOKUP(AA59,VALIDATIONS!$CZ$2:$DU$42,8+VLOOKUP(AB59,VALIDATIONS!$FF$2:$FG$5,2,FALSE),FALSE),IF(AC59="Fibre Reinforced Concrete",VLOOKUP(AA59,VALIDATIONS!$CZ$2:$DU$42,4+VLOOKUP(AB59,VALIDATIONS!$FF$2:$FG$5,2,FALSE),FALSE))))   +IF(T59="Up to 10% Rock",VLOOKUP(AA59,VALIDATIONS!$CZ$2:$DU$42,13+VLOOKUP(AB59,VALIDATIONS!$FF$2:$FG$5,2,FALSE),FALSE),0)+IF(OR(U59="Urban Development (moderate)",U59="Urban Development (heavy)"),VLOOKUP(AA59,VALIDATIONS!$CZ$2:$DU$42,VLOOKUP(U59,VALIDATIONS!$FJ$2:$FK$4,2,FALSE)+4,FALSE),0))</f>
        <v/>
      </c>
      <c r="AE59" s="194"/>
    </row>
    <row r="60" spans="1:31" x14ac:dyDescent="0.2">
      <c r="A60" s="232"/>
      <c r="B60" s="361"/>
      <c r="C60" s="370"/>
      <c r="D60" s="370"/>
      <c r="E60" s="370"/>
      <c r="F60" s="370"/>
      <c r="G60" s="194"/>
      <c r="H60" s="194"/>
      <c r="I60" s="195"/>
      <c r="J60" s="194"/>
      <c r="K60" s="168"/>
      <c r="L60" s="168"/>
      <c r="M60" s="106" t="str">
        <f>IF(OR(D60="",E60="",G60=""),"",IF(AND(F60&lt;&gt;"",D60="Inlet Pit"),VLOOKUP(E60,VALIDATIONS!$CN$2:$CO$14,2,FALSE),IF(D60="Junction Pit",VLOOKUP(E60,VALIDATIONS!$CR$2:$CS$5,2,FALSE),IF(D60="Trench Grate",H60*VLOOKUP(E60,VALIDATIONS!$CT$2:$CU$2,2,FALSE),IF(D60="Capped Line",VLOOKUP(E60,VALIDATIONS!$CF$2:$CG$2,2,FALSE),IF(D60="Head Wall",VLOOKUP(E60,VALIDATIONS!$CH$2:$CI$2,2,FALSE),IF(D60="House Connection",VLOOKUP(E60,VALIDATIONS!$CJ$2:$CK$2,2,FALSE),0))))))+IF(AND(F60&lt;&gt;"",D60="Inlet Pit"),VLOOKUP(F60,VALIDATIONS!$CP$2:$CQ$66,2,FALSE),0))</f>
        <v/>
      </c>
      <c r="N60" s="194"/>
      <c r="O60" s="379"/>
      <c r="P60" s="368"/>
      <c r="Q60" s="194"/>
      <c r="R60" s="370"/>
      <c r="S60" s="194"/>
      <c r="T60" s="368"/>
      <c r="U60" s="368"/>
      <c r="V60" s="194"/>
      <c r="W60" s="195"/>
      <c r="X60" s="194"/>
      <c r="Y60" s="195"/>
      <c r="Z60" s="194"/>
      <c r="AA60" s="368"/>
      <c r="AB60" s="368"/>
      <c r="AC60" s="370"/>
      <c r="AD60" s="106" t="str">
        <f>IF(OR(R60="",T60="",U60="",Z60="",AA60="",AB60="",AC60=""),"",Z60*IF(AC60="uPVC",VLOOKUP(AA60,VALIDATIONS!$CZ$2:$DU$42,VLOOKUP(AB60,VALIDATIONS!$FF$2:$FG$5,2,FALSE),FALSE), IF(AC60="Steel Reinforced Concrete",VLOOKUP(AA60,VALIDATIONS!$CZ$2:$DU$42,8+VLOOKUP(AB60,VALIDATIONS!$FF$2:$FG$5,2,FALSE),FALSE),IF(AC60="Fibre Reinforced Concrete",VLOOKUP(AA60,VALIDATIONS!$CZ$2:$DU$42,4+VLOOKUP(AB60,VALIDATIONS!$FF$2:$FG$5,2,FALSE),FALSE))))   +IF(T60="Up to 10% Rock",VLOOKUP(AA60,VALIDATIONS!$CZ$2:$DU$42,13+VLOOKUP(AB60,VALIDATIONS!$FF$2:$FG$5,2,FALSE),FALSE),0)+IF(OR(U60="Urban Development (moderate)",U60="Urban Development (heavy)"),VLOOKUP(AA60,VALIDATIONS!$CZ$2:$DU$42,VLOOKUP(U60,VALIDATIONS!$FJ$2:$FK$4,2,FALSE)+4,FALSE),0))</f>
        <v/>
      </c>
      <c r="AE60" s="194"/>
    </row>
    <row r="61" spans="1:31" x14ac:dyDescent="0.2">
      <c r="A61" s="232"/>
      <c r="B61" s="361"/>
      <c r="C61" s="370"/>
      <c r="D61" s="370"/>
      <c r="E61" s="370"/>
      <c r="F61" s="370"/>
      <c r="G61" s="194"/>
      <c r="H61" s="194"/>
      <c r="I61" s="195"/>
      <c r="J61" s="194"/>
      <c r="K61" s="168"/>
      <c r="L61" s="168"/>
      <c r="M61" s="106" t="str">
        <f>IF(OR(D61="",E61="",G61=""),"",IF(AND(F61&lt;&gt;"",D61="Inlet Pit"),VLOOKUP(E61,VALIDATIONS!$CN$2:$CO$14,2,FALSE),IF(D61="Junction Pit",VLOOKUP(E61,VALIDATIONS!$CR$2:$CS$5,2,FALSE),IF(D61="Trench Grate",H61*VLOOKUP(E61,VALIDATIONS!$CT$2:$CU$2,2,FALSE),IF(D61="Capped Line",VLOOKUP(E61,VALIDATIONS!$CF$2:$CG$2,2,FALSE),IF(D61="Head Wall",VLOOKUP(E61,VALIDATIONS!$CH$2:$CI$2,2,FALSE),IF(D61="House Connection",VLOOKUP(E61,VALIDATIONS!$CJ$2:$CK$2,2,FALSE),0))))))+IF(AND(F61&lt;&gt;"",D61="Inlet Pit"),VLOOKUP(F61,VALIDATIONS!$CP$2:$CQ$66,2,FALSE),0))</f>
        <v/>
      </c>
      <c r="N61" s="194"/>
      <c r="O61" s="379"/>
      <c r="P61" s="368"/>
      <c r="Q61" s="194"/>
      <c r="R61" s="370"/>
      <c r="S61" s="194"/>
      <c r="T61" s="368"/>
      <c r="U61" s="368"/>
      <c r="V61" s="194"/>
      <c r="W61" s="195"/>
      <c r="X61" s="194"/>
      <c r="Y61" s="195"/>
      <c r="Z61" s="194"/>
      <c r="AA61" s="368"/>
      <c r="AB61" s="368"/>
      <c r="AC61" s="370"/>
      <c r="AD61" s="106" t="str">
        <f>IF(OR(R61="",T61="",U61="",Z61="",AA61="",AB61="",AC61=""),"",Z61*IF(AC61="uPVC",VLOOKUP(AA61,VALIDATIONS!$CZ$2:$DU$42,VLOOKUP(AB61,VALIDATIONS!$FF$2:$FG$5,2,FALSE),FALSE), IF(AC61="Steel Reinforced Concrete",VLOOKUP(AA61,VALIDATIONS!$CZ$2:$DU$42,8+VLOOKUP(AB61,VALIDATIONS!$FF$2:$FG$5,2,FALSE),FALSE),IF(AC61="Fibre Reinforced Concrete",VLOOKUP(AA61,VALIDATIONS!$CZ$2:$DU$42,4+VLOOKUP(AB61,VALIDATIONS!$FF$2:$FG$5,2,FALSE),FALSE))))   +IF(T61="Up to 10% Rock",VLOOKUP(AA61,VALIDATIONS!$CZ$2:$DU$42,13+VLOOKUP(AB61,VALIDATIONS!$FF$2:$FG$5,2,FALSE),FALSE),0)+IF(OR(U61="Urban Development (moderate)",U61="Urban Development (heavy)"),VLOOKUP(AA61,VALIDATIONS!$CZ$2:$DU$42,VLOOKUP(U61,VALIDATIONS!$FJ$2:$FK$4,2,FALSE)+4,FALSE),0))</f>
        <v/>
      </c>
      <c r="AE61" s="194"/>
    </row>
    <row r="62" spans="1:31" x14ac:dyDescent="0.2">
      <c r="A62" s="232"/>
      <c r="B62" s="361"/>
      <c r="C62" s="370"/>
      <c r="D62" s="370"/>
      <c r="E62" s="370"/>
      <c r="F62" s="370"/>
      <c r="G62" s="194"/>
      <c r="H62" s="194"/>
      <c r="I62" s="195"/>
      <c r="J62" s="194"/>
      <c r="K62" s="168"/>
      <c r="L62" s="168"/>
      <c r="M62" s="106" t="str">
        <f>IF(OR(D62="",E62="",G62=""),"",IF(AND(F62&lt;&gt;"",D62="Inlet Pit"),VLOOKUP(E62,VALIDATIONS!$CN$2:$CO$14,2,FALSE),IF(D62="Junction Pit",VLOOKUP(E62,VALIDATIONS!$CR$2:$CS$5,2,FALSE),IF(D62="Trench Grate",H62*VLOOKUP(E62,VALIDATIONS!$CT$2:$CU$2,2,FALSE),IF(D62="Capped Line",VLOOKUP(E62,VALIDATIONS!$CF$2:$CG$2,2,FALSE),IF(D62="Head Wall",VLOOKUP(E62,VALIDATIONS!$CH$2:$CI$2,2,FALSE),IF(D62="House Connection",VLOOKUP(E62,VALIDATIONS!$CJ$2:$CK$2,2,FALSE),0))))))+IF(AND(F62&lt;&gt;"",D62="Inlet Pit"),VLOOKUP(F62,VALIDATIONS!$CP$2:$CQ$66,2,FALSE),0))</f>
        <v/>
      </c>
      <c r="N62" s="194"/>
      <c r="O62" s="379"/>
      <c r="P62" s="368"/>
      <c r="Q62" s="194"/>
      <c r="R62" s="370"/>
      <c r="S62" s="194"/>
      <c r="T62" s="368"/>
      <c r="U62" s="368"/>
      <c r="V62" s="194"/>
      <c r="W62" s="195"/>
      <c r="X62" s="194"/>
      <c r="Y62" s="195"/>
      <c r="Z62" s="194"/>
      <c r="AA62" s="368"/>
      <c r="AB62" s="368"/>
      <c r="AC62" s="370"/>
      <c r="AD62" s="106" t="str">
        <f>IF(OR(R62="",T62="",U62="",Z62="",AA62="",AB62="",AC62=""),"",Z62*IF(AC62="uPVC",VLOOKUP(AA62,VALIDATIONS!$CZ$2:$DU$42,VLOOKUP(AB62,VALIDATIONS!$FF$2:$FG$5,2,FALSE),FALSE), IF(AC62="Steel Reinforced Concrete",VLOOKUP(AA62,VALIDATIONS!$CZ$2:$DU$42,8+VLOOKUP(AB62,VALIDATIONS!$FF$2:$FG$5,2,FALSE),FALSE),IF(AC62="Fibre Reinforced Concrete",VLOOKUP(AA62,VALIDATIONS!$CZ$2:$DU$42,4+VLOOKUP(AB62,VALIDATIONS!$FF$2:$FG$5,2,FALSE),FALSE))))   +IF(T62="Up to 10% Rock",VLOOKUP(AA62,VALIDATIONS!$CZ$2:$DU$42,13+VLOOKUP(AB62,VALIDATIONS!$FF$2:$FG$5,2,FALSE),FALSE),0)+IF(OR(U62="Urban Development (moderate)",U62="Urban Development (heavy)"),VLOOKUP(AA62,VALIDATIONS!$CZ$2:$DU$42,VLOOKUP(U62,VALIDATIONS!$FJ$2:$FK$4,2,FALSE)+4,FALSE),0))</f>
        <v/>
      </c>
      <c r="AE62" s="194"/>
    </row>
    <row r="63" spans="1:31" x14ac:dyDescent="0.2">
      <c r="A63" s="232"/>
      <c r="B63" s="361"/>
      <c r="C63" s="370"/>
      <c r="D63" s="370"/>
      <c r="E63" s="370"/>
      <c r="F63" s="370"/>
      <c r="G63" s="194"/>
      <c r="H63" s="194"/>
      <c r="I63" s="195"/>
      <c r="J63" s="194"/>
      <c r="K63" s="168"/>
      <c r="L63" s="168"/>
      <c r="M63" s="106" t="str">
        <f>IF(OR(D63="",E63="",G63=""),"",IF(AND(F63&lt;&gt;"",D63="Inlet Pit"),VLOOKUP(E63,VALIDATIONS!$CN$2:$CO$14,2,FALSE),IF(D63="Junction Pit",VLOOKUP(E63,VALIDATIONS!$CR$2:$CS$5,2,FALSE),IF(D63="Trench Grate",H63*VLOOKUP(E63,VALIDATIONS!$CT$2:$CU$2,2,FALSE),IF(D63="Capped Line",VLOOKUP(E63,VALIDATIONS!$CF$2:$CG$2,2,FALSE),IF(D63="Head Wall",VLOOKUP(E63,VALIDATIONS!$CH$2:$CI$2,2,FALSE),IF(D63="House Connection",VLOOKUP(E63,VALIDATIONS!$CJ$2:$CK$2,2,FALSE),0))))))+IF(AND(F63&lt;&gt;"",D63="Inlet Pit"),VLOOKUP(F63,VALIDATIONS!$CP$2:$CQ$66,2,FALSE),0))</f>
        <v/>
      </c>
      <c r="N63" s="194"/>
      <c r="O63" s="379"/>
      <c r="P63" s="368"/>
      <c r="Q63" s="194"/>
      <c r="R63" s="370"/>
      <c r="S63" s="194"/>
      <c r="T63" s="368"/>
      <c r="U63" s="368"/>
      <c r="V63" s="194"/>
      <c r="W63" s="195"/>
      <c r="X63" s="194"/>
      <c r="Y63" s="195"/>
      <c r="Z63" s="194"/>
      <c r="AA63" s="368"/>
      <c r="AB63" s="368"/>
      <c r="AC63" s="370"/>
      <c r="AD63" s="106" t="str">
        <f>IF(OR(R63="",T63="",U63="",Z63="",AA63="",AB63="",AC63=""),"",Z63*IF(AC63="uPVC",VLOOKUP(AA63,VALIDATIONS!$CZ$2:$DU$42,VLOOKUP(AB63,VALIDATIONS!$FF$2:$FG$5,2,FALSE),FALSE), IF(AC63="Steel Reinforced Concrete",VLOOKUP(AA63,VALIDATIONS!$CZ$2:$DU$42,8+VLOOKUP(AB63,VALIDATIONS!$FF$2:$FG$5,2,FALSE),FALSE),IF(AC63="Fibre Reinforced Concrete",VLOOKUP(AA63,VALIDATIONS!$CZ$2:$DU$42,4+VLOOKUP(AB63,VALIDATIONS!$FF$2:$FG$5,2,FALSE),FALSE))))   +IF(T63="Up to 10% Rock",VLOOKUP(AA63,VALIDATIONS!$CZ$2:$DU$42,13+VLOOKUP(AB63,VALIDATIONS!$FF$2:$FG$5,2,FALSE),FALSE),0)+IF(OR(U63="Urban Development (moderate)",U63="Urban Development (heavy)"),VLOOKUP(AA63,VALIDATIONS!$CZ$2:$DU$42,VLOOKUP(U63,VALIDATIONS!$FJ$2:$FK$4,2,FALSE)+4,FALSE),0))</f>
        <v/>
      </c>
      <c r="AE63" s="194"/>
    </row>
    <row r="64" spans="1:31" x14ac:dyDescent="0.2">
      <c r="A64" s="232"/>
      <c r="B64" s="361"/>
      <c r="C64" s="370"/>
      <c r="D64" s="370"/>
      <c r="E64" s="370"/>
      <c r="F64" s="370"/>
      <c r="G64" s="194"/>
      <c r="H64" s="194"/>
      <c r="I64" s="195"/>
      <c r="J64" s="194"/>
      <c r="K64" s="168"/>
      <c r="L64" s="168"/>
      <c r="M64" s="106" t="str">
        <f>IF(OR(D64="",E64="",G64=""),"",IF(AND(F64&lt;&gt;"",D64="Inlet Pit"),VLOOKUP(E64,VALIDATIONS!$CN$2:$CO$14,2,FALSE),IF(D64="Junction Pit",VLOOKUP(E64,VALIDATIONS!$CR$2:$CS$5,2,FALSE),IF(D64="Trench Grate",H64*VLOOKUP(E64,VALIDATIONS!$CT$2:$CU$2,2,FALSE),IF(D64="Capped Line",VLOOKUP(E64,VALIDATIONS!$CF$2:$CG$2,2,FALSE),IF(D64="Head Wall",VLOOKUP(E64,VALIDATIONS!$CH$2:$CI$2,2,FALSE),IF(D64="House Connection",VLOOKUP(E64,VALIDATIONS!$CJ$2:$CK$2,2,FALSE),0))))))+IF(AND(F64&lt;&gt;"",D64="Inlet Pit"),VLOOKUP(F64,VALIDATIONS!$CP$2:$CQ$66,2,FALSE),0))</f>
        <v/>
      </c>
      <c r="N64" s="194"/>
      <c r="O64" s="379"/>
      <c r="P64" s="368"/>
      <c r="Q64" s="194"/>
      <c r="R64" s="370"/>
      <c r="S64" s="194"/>
      <c r="T64" s="368"/>
      <c r="U64" s="368"/>
      <c r="V64" s="194"/>
      <c r="W64" s="195"/>
      <c r="X64" s="194"/>
      <c r="Y64" s="195"/>
      <c r="Z64" s="194"/>
      <c r="AA64" s="368"/>
      <c r="AB64" s="368"/>
      <c r="AC64" s="370"/>
      <c r="AD64" s="106" t="str">
        <f>IF(OR(R64="",T64="",U64="",Z64="",AA64="",AB64="",AC64=""),"",Z64*IF(AC64="uPVC",VLOOKUP(AA64,VALIDATIONS!$CZ$2:$DU$42,VLOOKUP(AB64,VALIDATIONS!$FF$2:$FG$5,2,FALSE),FALSE), IF(AC64="Steel Reinforced Concrete",VLOOKUP(AA64,VALIDATIONS!$CZ$2:$DU$42,8+VLOOKUP(AB64,VALIDATIONS!$FF$2:$FG$5,2,FALSE),FALSE),IF(AC64="Fibre Reinforced Concrete",VLOOKUP(AA64,VALIDATIONS!$CZ$2:$DU$42,4+VLOOKUP(AB64,VALIDATIONS!$FF$2:$FG$5,2,FALSE),FALSE))))   +IF(T64="Up to 10% Rock",VLOOKUP(AA64,VALIDATIONS!$CZ$2:$DU$42,13+VLOOKUP(AB64,VALIDATIONS!$FF$2:$FG$5,2,FALSE),FALSE),0)+IF(OR(U64="Urban Development (moderate)",U64="Urban Development (heavy)"),VLOOKUP(AA64,VALIDATIONS!$CZ$2:$DU$42,VLOOKUP(U64,VALIDATIONS!$FJ$2:$FK$4,2,FALSE)+4,FALSE),0))</f>
        <v/>
      </c>
      <c r="AE64" s="194"/>
    </row>
    <row r="65" spans="1:31" x14ac:dyDescent="0.2">
      <c r="A65" s="232"/>
      <c r="B65" s="361"/>
      <c r="C65" s="370"/>
      <c r="D65" s="370"/>
      <c r="E65" s="370"/>
      <c r="F65" s="370"/>
      <c r="G65" s="194"/>
      <c r="H65" s="194"/>
      <c r="I65" s="195"/>
      <c r="J65" s="194"/>
      <c r="K65" s="168"/>
      <c r="L65" s="168"/>
      <c r="M65" s="106" t="str">
        <f>IF(OR(D65="",E65="",G65=""),"",IF(AND(F65&lt;&gt;"",D65="Inlet Pit"),VLOOKUP(E65,VALIDATIONS!$CN$2:$CO$14,2,FALSE),IF(D65="Junction Pit",VLOOKUP(E65,VALIDATIONS!$CR$2:$CS$5,2,FALSE),IF(D65="Trench Grate",H65*VLOOKUP(E65,VALIDATIONS!$CT$2:$CU$2,2,FALSE),IF(D65="Capped Line",VLOOKUP(E65,VALIDATIONS!$CF$2:$CG$2,2,FALSE),IF(D65="Head Wall",VLOOKUP(E65,VALIDATIONS!$CH$2:$CI$2,2,FALSE),IF(D65="House Connection",VLOOKUP(E65,VALIDATIONS!$CJ$2:$CK$2,2,FALSE),0))))))+IF(AND(F65&lt;&gt;"",D65="Inlet Pit"),VLOOKUP(F65,VALIDATIONS!$CP$2:$CQ$66,2,FALSE),0))</f>
        <v/>
      </c>
      <c r="N65" s="194"/>
      <c r="O65" s="379"/>
      <c r="P65" s="368"/>
      <c r="Q65" s="194"/>
      <c r="R65" s="370"/>
      <c r="S65" s="194"/>
      <c r="T65" s="368"/>
      <c r="U65" s="368"/>
      <c r="V65" s="194"/>
      <c r="W65" s="195"/>
      <c r="X65" s="194"/>
      <c r="Y65" s="195"/>
      <c r="Z65" s="194"/>
      <c r="AA65" s="368"/>
      <c r="AB65" s="368"/>
      <c r="AC65" s="370"/>
      <c r="AD65" s="106" t="str">
        <f>IF(OR(R65="",T65="",U65="",Z65="",AA65="",AB65="",AC65=""),"",Z65*IF(AC65="uPVC",VLOOKUP(AA65,VALIDATIONS!$CZ$2:$DU$42,VLOOKUP(AB65,VALIDATIONS!$FF$2:$FG$5,2,FALSE),FALSE), IF(AC65="Steel Reinforced Concrete",VLOOKUP(AA65,VALIDATIONS!$CZ$2:$DU$42,8+VLOOKUP(AB65,VALIDATIONS!$FF$2:$FG$5,2,FALSE),FALSE),IF(AC65="Fibre Reinforced Concrete",VLOOKUP(AA65,VALIDATIONS!$CZ$2:$DU$42,4+VLOOKUP(AB65,VALIDATIONS!$FF$2:$FG$5,2,FALSE),FALSE))))   +IF(T65="Up to 10% Rock",VLOOKUP(AA65,VALIDATIONS!$CZ$2:$DU$42,13+VLOOKUP(AB65,VALIDATIONS!$FF$2:$FG$5,2,FALSE),FALSE),0)+IF(OR(U65="Urban Development (moderate)",U65="Urban Development (heavy)"),VLOOKUP(AA65,VALIDATIONS!$CZ$2:$DU$42,VLOOKUP(U65,VALIDATIONS!$FJ$2:$FK$4,2,FALSE)+4,FALSE),0))</f>
        <v/>
      </c>
      <c r="AE65" s="194"/>
    </row>
    <row r="66" spans="1:31" x14ac:dyDescent="0.2">
      <c r="A66" s="232"/>
      <c r="B66" s="361"/>
      <c r="C66" s="370"/>
      <c r="D66" s="370"/>
      <c r="E66" s="370"/>
      <c r="F66" s="370"/>
      <c r="G66" s="194"/>
      <c r="H66" s="194"/>
      <c r="I66" s="195"/>
      <c r="J66" s="194"/>
      <c r="K66" s="168"/>
      <c r="L66" s="168"/>
      <c r="M66" s="106" t="str">
        <f>IF(OR(D66="",E66="",G66=""),"",IF(AND(F66&lt;&gt;"",D66="Inlet Pit"),VLOOKUP(E66,VALIDATIONS!$CN$2:$CO$14,2,FALSE),IF(D66="Junction Pit",VLOOKUP(E66,VALIDATIONS!$CR$2:$CS$5,2,FALSE),IF(D66="Trench Grate",H66*VLOOKUP(E66,VALIDATIONS!$CT$2:$CU$2,2,FALSE),IF(D66="Capped Line",VLOOKUP(E66,VALIDATIONS!$CF$2:$CG$2,2,FALSE),IF(D66="Head Wall",VLOOKUP(E66,VALIDATIONS!$CH$2:$CI$2,2,FALSE),IF(D66="House Connection",VLOOKUP(E66,VALIDATIONS!$CJ$2:$CK$2,2,FALSE),0))))))+IF(AND(F66&lt;&gt;"",D66="Inlet Pit"),VLOOKUP(F66,VALIDATIONS!$CP$2:$CQ$66,2,FALSE),0))</f>
        <v/>
      </c>
      <c r="N66" s="194"/>
      <c r="O66" s="379"/>
      <c r="P66" s="368"/>
      <c r="Q66" s="194"/>
      <c r="R66" s="370"/>
      <c r="S66" s="194"/>
      <c r="T66" s="368"/>
      <c r="U66" s="368"/>
      <c r="V66" s="194"/>
      <c r="W66" s="195"/>
      <c r="X66" s="194"/>
      <c r="Y66" s="195"/>
      <c r="Z66" s="194"/>
      <c r="AA66" s="368"/>
      <c r="AB66" s="368"/>
      <c r="AC66" s="370"/>
      <c r="AD66" s="106" t="str">
        <f>IF(OR(R66="",T66="",U66="",Z66="",AA66="",AB66="",AC66=""),"",Z66*IF(AC66="uPVC",VLOOKUP(AA66,VALIDATIONS!$CZ$2:$DU$42,VLOOKUP(AB66,VALIDATIONS!$FF$2:$FG$5,2,FALSE),FALSE), IF(AC66="Steel Reinforced Concrete",VLOOKUP(AA66,VALIDATIONS!$CZ$2:$DU$42,8+VLOOKUP(AB66,VALIDATIONS!$FF$2:$FG$5,2,FALSE),FALSE),IF(AC66="Fibre Reinforced Concrete",VLOOKUP(AA66,VALIDATIONS!$CZ$2:$DU$42,4+VLOOKUP(AB66,VALIDATIONS!$FF$2:$FG$5,2,FALSE),FALSE))))   +IF(T66="Up to 10% Rock",VLOOKUP(AA66,VALIDATIONS!$CZ$2:$DU$42,13+VLOOKUP(AB66,VALIDATIONS!$FF$2:$FG$5,2,FALSE),FALSE),0)+IF(OR(U66="Urban Development (moderate)",U66="Urban Development (heavy)"),VLOOKUP(AA66,VALIDATIONS!$CZ$2:$DU$42,VLOOKUP(U66,VALIDATIONS!$FJ$2:$FK$4,2,FALSE)+4,FALSE),0))</f>
        <v/>
      </c>
      <c r="AE66" s="194"/>
    </row>
    <row r="67" spans="1:31" x14ac:dyDescent="0.2">
      <c r="A67" s="232"/>
      <c r="B67" s="361"/>
      <c r="C67" s="370"/>
      <c r="D67" s="370"/>
      <c r="E67" s="370"/>
      <c r="F67" s="370"/>
      <c r="G67" s="194"/>
      <c r="H67" s="194"/>
      <c r="I67" s="195"/>
      <c r="J67" s="194"/>
      <c r="K67" s="168"/>
      <c r="L67" s="168"/>
      <c r="M67" s="106" t="str">
        <f>IF(OR(D67="",E67="",G67=""),"",IF(AND(F67&lt;&gt;"",D67="Inlet Pit"),VLOOKUP(E67,VALIDATIONS!$CN$2:$CO$14,2,FALSE),IF(D67="Junction Pit",VLOOKUP(E67,VALIDATIONS!$CR$2:$CS$5,2,FALSE),IF(D67="Trench Grate",H67*VLOOKUP(E67,VALIDATIONS!$CT$2:$CU$2,2,FALSE),IF(D67="Capped Line",VLOOKUP(E67,VALIDATIONS!$CF$2:$CG$2,2,FALSE),IF(D67="Head Wall",VLOOKUP(E67,VALIDATIONS!$CH$2:$CI$2,2,FALSE),IF(D67="House Connection",VLOOKUP(E67,VALIDATIONS!$CJ$2:$CK$2,2,FALSE),0))))))+IF(AND(F67&lt;&gt;"",D67="Inlet Pit"),VLOOKUP(F67,VALIDATIONS!$CP$2:$CQ$66,2,FALSE),0))</f>
        <v/>
      </c>
      <c r="N67" s="194"/>
      <c r="O67" s="379"/>
      <c r="P67" s="368"/>
      <c r="Q67" s="194"/>
      <c r="R67" s="370"/>
      <c r="S67" s="194"/>
      <c r="T67" s="368"/>
      <c r="U67" s="368"/>
      <c r="V67" s="194"/>
      <c r="W67" s="195"/>
      <c r="X67" s="194"/>
      <c r="Y67" s="195"/>
      <c r="Z67" s="194"/>
      <c r="AA67" s="368"/>
      <c r="AB67" s="368"/>
      <c r="AC67" s="370"/>
      <c r="AD67" s="106" t="str">
        <f>IF(OR(R67="",T67="",U67="",Z67="",AA67="",AB67="",AC67=""),"",Z67*IF(AC67="uPVC",VLOOKUP(AA67,VALIDATIONS!$CZ$2:$DU$42,VLOOKUP(AB67,VALIDATIONS!$FF$2:$FG$5,2,FALSE),FALSE), IF(AC67="Steel Reinforced Concrete",VLOOKUP(AA67,VALIDATIONS!$CZ$2:$DU$42,8+VLOOKUP(AB67,VALIDATIONS!$FF$2:$FG$5,2,FALSE),FALSE),IF(AC67="Fibre Reinforced Concrete",VLOOKUP(AA67,VALIDATIONS!$CZ$2:$DU$42,4+VLOOKUP(AB67,VALIDATIONS!$FF$2:$FG$5,2,FALSE),FALSE))))   +IF(T67="Up to 10% Rock",VLOOKUP(AA67,VALIDATIONS!$CZ$2:$DU$42,13+VLOOKUP(AB67,VALIDATIONS!$FF$2:$FG$5,2,FALSE),FALSE),0)+IF(OR(U67="Urban Development (moderate)",U67="Urban Development (heavy)"),VLOOKUP(AA67,VALIDATIONS!$CZ$2:$DU$42,VLOOKUP(U67,VALIDATIONS!$FJ$2:$FK$4,2,FALSE)+4,FALSE),0))</f>
        <v/>
      </c>
      <c r="AE67" s="194"/>
    </row>
    <row r="68" spans="1:31" x14ac:dyDescent="0.2">
      <c r="A68" s="232"/>
      <c r="B68" s="361"/>
      <c r="C68" s="370"/>
      <c r="D68" s="370"/>
      <c r="E68" s="370"/>
      <c r="F68" s="370"/>
      <c r="G68" s="194"/>
      <c r="H68" s="194"/>
      <c r="I68" s="195"/>
      <c r="J68" s="194"/>
      <c r="K68" s="168"/>
      <c r="L68" s="168"/>
      <c r="M68" s="106" t="str">
        <f>IF(OR(D68="",E68="",G68=""),"",IF(AND(F68&lt;&gt;"",D68="Inlet Pit"),VLOOKUP(E68,VALIDATIONS!$CN$2:$CO$14,2,FALSE),IF(D68="Junction Pit",VLOOKUP(E68,VALIDATIONS!$CR$2:$CS$5,2,FALSE),IF(D68="Trench Grate",H68*VLOOKUP(E68,VALIDATIONS!$CT$2:$CU$2,2,FALSE),IF(D68="Capped Line",VLOOKUP(E68,VALIDATIONS!$CF$2:$CG$2,2,FALSE),IF(D68="Head Wall",VLOOKUP(E68,VALIDATIONS!$CH$2:$CI$2,2,FALSE),IF(D68="House Connection",VLOOKUP(E68,VALIDATIONS!$CJ$2:$CK$2,2,FALSE),0))))))+IF(AND(F68&lt;&gt;"",D68="Inlet Pit"),VLOOKUP(F68,VALIDATIONS!$CP$2:$CQ$66,2,FALSE),0))</f>
        <v/>
      </c>
      <c r="N68" s="194"/>
      <c r="O68" s="379"/>
      <c r="P68" s="368"/>
      <c r="Q68" s="194"/>
      <c r="R68" s="370"/>
      <c r="S68" s="194"/>
      <c r="T68" s="368"/>
      <c r="U68" s="368"/>
      <c r="V68" s="194"/>
      <c r="W68" s="195"/>
      <c r="X68" s="194"/>
      <c r="Y68" s="195"/>
      <c r="Z68" s="194"/>
      <c r="AA68" s="368"/>
      <c r="AB68" s="368"/>
      <c r="AC68" s="370"/>
      <c r="AD68" s="106" t="str">
        <f>IF(OR(R68="",T68="",U68="",Z68="",AA68="",AB68="",AC68=""),"",Z68*IF(AC68="uPVC",VLOOKUP(AA68,VALIDATIONS!$CZ$2:$DU$42,VLOOKUP(AB68,VALIDATIONS!$FF$2:$FG$5,2,FALSE),FALSE), IF(AC68="Steel Reinforced Concrete",VLOOKUP(AA68,VALIDATIONS!$CZ$2:$DU$42,8+VLOOKUP(AB68,VALIDATIONS!$FF$2:$FG$5,2,FALSE),FALSE),IF(AC68="Fibre Reinforced Concrete",VLOOKUP(AA68,VALIDATIONS!$CZ$2:$DU$42,4+VLOOKUP(AB68,VALIDATIONS!$FF$2:$FG$5,2,FALSE),FALSE))))   +IF(T68="Up to 10% Rock",VLOOKUP(AA68,VALIDATIONS!$CZ$2:$DU$42,13+VLOOKUP(AB68,VALIDATIONS!$FF$2:$FG$5,2,FALSE),FALSE),0)+IF(OR(U68="Urban Development (moderate)",U68="Urban Development (heavy)"),VLOOKUP(AA68,VALIDATIONS!$CZ$2:$DU$42,VLOOKUP(U68,VALIDATIONS!$FJ$2:$FK$4,2,FALSE)+4,FALSE),0))</f>
        <v/>
      </c>
      <c r="AE68" s="194"/>
    </row>
    <row r="69" spans="1:31" x14ac:dyDescent="0.2">
      <c r="A69" s="232"/>
      <c r="B69" s="361"/>
      <c r="C69" s="370"/>
      <c r="D69" s="370"/>
      <c r="E69" s="370"/>
      <c r="F69" s="370"/>
      <c r="G69" s="194"/>
      <c r="H69" s="194"/>
      <c r="I69" s="195"/>
      <c r="J69" s="194"/>
      <c r="K69" s="168"/>
      <c r="L69" s="168"/>
      <c r="M69" s="106" t="str">
        <f>IF(OR(D69="",E69="",G69=""),"",IF(AND(F69&lt;&gt;"",D69="Inlet Pit"),VLOOKUP(E69,VALIDATIONS!$CN$2:$CO$14,2,FALSE),IF(D69="Junction Pit",VLOOKUP(E69,VALIDATIONS!$CR$2:$CS$5,2,FALSE),IF(D69="Trench Grate",H69*VLOOKUP(E69,VALIDATIONS!$CT$2:$CU$2,2,FALSE),IF(D69="Capped Line",VLOOKUP(E69,VALIDATIONS!$CF$2:$CG$2,2,FALSE),IF(D69="Head Wall",VLOOKUP(E69,VALIDATIONS!$CH$2:$CI$2,2,FALSE),IF(D69="House Connection",VLOOKUP(E69,VALIDATIONS!$CJ$2:$CK$2,2,FALSE),0))))))+IF(AND(F69&lt;&gt;"",D69="Inlet Pit"),VLOOKUP(F69,VALIDATIONS!$CP$2:$CQ$66,2,FALSE),0))</f>
        <v/>
      </c>
      <c r="N69" s="194"/>
      <c r="O69" s="379"/>
      <c r="P69" s="368"/>
      <c r="Q69" s="194"/>
      <c r="R69" s="370"/>
      <c r="S69" s="194"/>
      <c r="T69" s="368"/>
      <c r="U69" s="368"/>
      <c r="V69" s="194"/>
      <c r="W69" s="195"/>
      <c r="X69" s="194"/>
      <c r="Y69" s="195"/>
      <c r="Z69" s="194"/>
      <c r="AA69" s="368"/>
      <c r="AB69" s="368"/>
      <c r="AC69" s="370"/>
      <c r="AD69" s="106" t="str">
        <f>IF(OR(R69="",T69="",U69="",Z69="",AA69="",AB69="",AC69=""),"",Z69*IF(AC69="uPVC",VLOOKUP(AA69,VALIDATIONS!$CZ$2:$DU$42,VLOOKUP(AB69,VALIDATIONS!$FF$2:$FG$5,2,FALSE),FALSE), IF(AC69="Steel Reinforced Concrete",VLOOKUP(AA69,VALIDATIONS!$CZ$2:$DU$42,8+VLOOKUP(AB69,VALIDATIONS!$FF$2:$FG$5,2,FALSE),FALSE),IF(AC69="Fibre Reinforced Concrete",VLOOKUP(AA69,VALIDATIONS!$CZ$2:$DU$42,4+VLOOKUP(AB69,VALIDATIONS!$FF$2:$FG$5,2,FALSE),FALSE))))   +IF(T69="Up to 10% Rock",VLOOKUP(AA69,VALIDATIONS!$CZ$2:$DU$42,13+VLOOKUP(AB69,VALIDATIONS!$FF$2:$FG$5,2,FALSE),FALSE),0)+IF(OR(U69="Urban Development (moderate)",U69="Urban Development (heavy)"),VLOOKUP(AA69,VALIDATIONS!$CZ$2:$DU$42,VLOOKUP(U69,VALIDATIONS!$FJ$2:$FK$4,2,FALSE)+4,FALSE),0))</f>
        <v/>
      </c>
      <c r="AE69" s="194"/>
    </row>
    <row r="70" spans="1:31" x14ac:dyDescent="0.2">
      <c r="A70" s="232"/>
      <c r="B70" s="361"/>
      <c r="C70" s="370"/>
      <c r="D70" s="370"/>
      <c r="E70" s="370"/>
      <c r="F70" s="370"/>
      <c r="G70" s="194"/>
      <c r="H70" s="194"/>
      <c r="I70" s="195"/>
      <c r="J70" s="194"/>
      <c r="K70" s="168"/>
      <c r="L70" s="168"/>
      <c r="M70" s="106" t="str">
        <f>IF(OR(D70="",E70="",G70=""),"",IF(AND(F70&lt;&gt;"",D70="Inlet Pit"),VLOOKUP(E70,VALIDATIONS!$CN$2:$CO$14,2,FALSE),IF(D70="Junction Pit",VLOOKUP(E70,VALIDATIONS!$CR$2:$CS$5,2,FALSE),IF(D70="Trench Grate",H70*VLOOKUP(E70,VALIDATIONS!$CT$2:$CU$2,2,FALSE),IF(D70="Capped Line",VLOOKUP(E70,VALIDATIONS!$CF$2:$CG$2,2,FALSE),IF(D70="Head Wall",VLOOKUP(E70,VALIDATIONS!$CH$2:$CI$2,2,FALSE),IF(D70="House Connection",VLOOKUP(E70,VALIDATIONS!$CJ$2:$CK$2,2,FALSE),0))))))+IF(AND(F70&lt;&gt;"",D70="Inlet Pit"),VLOOKUP(F70,VALIDATIONS!$CP$2:$CQ$66,2,FALSE),0))</f>
        <v/>
      </c>
      <c r="N70" s="194"/>
      <c r="O70" s="379"/>
      <c r="P70" s="368"/>
      <c r="Q70" s="194"/>
      <c r="R70" s="370"/>
      <c r="S70" s="194"/>
      <c r="T70" s="368"/>
      <c r="U70" s="368"/>
      <c r="V70" s="194"/>
      <c r="W70" s="195"/>
      <c r="X70" s="194"/>
      <c r="Y70" s="195"/>
      <c r="Z70" s="194"/>
      <c r="AA70" s="368"/>
      <c r="AB70" s="368"/>
      <c r="AC70" s="370"/>
      <c r="AD70" s="106" t="str">
        <f>IF(OR(R70="",T70="",U70="",Z70="",AA70="",AB70="",AC70=""),"",Z70*IF(AC70="uPVC",VLOOKUP(AA70,VALIDATIONS!$CZ$2:$DU$42,VLOOKUP(AB70,VALIDATIONS!$FF$2:$FG$5,2,FALSE),FALSE), IF(AC70="Steel Reinforced Concrete",VLOOKUP(AA70,VALIDATIONS!$CZ$2:$DU$42,8+VLOOKUP(AB70,VALIDATIONS!$FF$2:$FG$5,2,FALSE),FALSE),IF(AC70="Fibre Reinforced Concrete",VLOOKUP(AA70,VALIDATIONS!$CZ$2:$DU$42,4+VLOOKUP(AB70,VALIDATIONS!$FF$2:$FG$5,2,FALSE),FALSE))))   +IF(T70="Up to 10% Rock",VLOOKUP(AA70,VALIDATIONS!$CZ$2:$DU$42,13+VLOOKUP(AB70,VALIDATIONS!$FF$2:$FG$5,2,FALSE),FALSE),0)+IF(OR(U70="Urban Development (moderate)",U70="Urban Development (heavy)"),VLOOKUP(AA70,VALIDATIONS!$CZ$2:$DU$42,VLOOKUP(U70,VALIDATIONS!$FJ$2:$FK$4,2,FALSE)+4,FALSE),0))</f>
        <v/>
      </c>
      <c r="AE70" s="194"/>
    </row>
    <row r="71" spans="1:31" x14ac:dyDescent="0.2">
      <c r="A71" s="232"/>
      <c r="B71" s="361"/>
      <c r="C71" s="370"/>
      <c r="D71" s="370"/>
      <c r="E71" s="370"/>
      <c r="F71" s="370"/>
      <c r="G71" s="194"/>
      <c r="H71" s="194"/>
      <c r="I71" s="195"/>
      <c r="J71" s="194"/>
      <c r="K71" s="168"/>
      <c r="L71" s="168"/>
      <c r="M71" s="106" t="str">
        <f>IF(OR(D71="",E71="",G71=""),"",IF(AND(F71&lt;&gt;"",D71="Inlet Pit"),VLOOKUP(E71,VALIDATIONS!$CN$2:$CO$14,2,FALSE),IF(D71="Junction Pit",VLOOKUP(E71,VALIDATIONS!$CR$2:$CS$5,2,FALSE),IF(D71="Trench Grate",H71*VLOOKUP(E71,VALIDATIONS!$CT$2:$CU$2,2,FALSE),IF(D71="Capped Line",VLOOKUP(E71,VALIDATIONS!$CF$2:$CG$2,2,FALSE),IF(D71="Head Wall",VLOOKUP(E71,VALIDATIONS!$CH$2:$CI$2,2,FALSE),IF(D71="House Connection",VLOOKUP(E71,VALIDATIONS!$CJ$2:$CK$2,2,FALSE),0))))))+IF(AND(F71&lt;&gt;"",D71="Inlet Pit"),VLOOKUP(F71,VALIDATIONS!$CP$2:$CQ$66,2,FALSE),0))</f>
        <v/>
      </c>
      <c r="N71" s="194"/>
      <c r="O71" s="379"/>
      <c r="P71" s="368"/>
      <c r="Q71" s="194"/>
      <c r="R71" s="370"/>
      <c r="S71" s="194"/>
      <c r="T71" s="368"/>
      <c r="U71" s="368"/>
      <c r="V71" s="194"/>
      <c r="W71" s="195"/>
      <c r="X71" s="194"/>
      <c r="Y71" s="195"/>
      <c r="Z71" s="194"/>
      <c r="AA71" s="368"/>
      <c r="AB71" s="368"/>
      <c r="AC71" s="370"/>
      <c r="AD71" s="106" t="str">
        <f>IF(OR(R71="",T71="",U71="",Z71="",AA71="",AB71="",AC71=""),"",Z71*IF(AC71="uPVC",VLOOKUP(AA71,VALIDATIONS!$CZ$2:$DU$42,VLOOKUP(AB71,VALIDATIONS!$FF$2:$FG$5,2,FALSE),FALSE), IF(AC71="Steel Reinforced Concrete",VLOOKUP(AA71,VALIDATIONS!$CZ$2:$DU$42,8+VLOOKUP(AB71,VALIDATIONS!$FF$2:$FG$5,2,FALSE),FALSE),IF(AC71="Fibre Reinforced Concrete",VLOOKUP(AA71,VALIDATIONS!$CZ$2:$DU$42,4+VLOOKUP(AB71,VALIDATIONS!$FF$2:$FG$5,2,FALSE),FALSE))))   +IF(T71="Up to 10% Rock",VLOOKUP(AA71,VALIDATIONS!$CZ$2:$DU$42,13+VLOOKUP(AB71,VALIDATIONS!$FF$2:$FG$5,2,FALSE),FALSE),0)+IF(OR(U71="Urban Development (moderate)",U71="Urban Development (heavy)"),VLOOKUP(AA71,VALIDATIONS!$CZ$2:$DU$42,VLOOKUP(U71,VALIDATIONS!$FJ$2:$FK$4,2,FALSE)+4,FALSE),0))</f>
        <v/>
      </c>
      <c r="AE71" s="194"/>
    </row>
    <row r="72" spans="1:31" x14ac:dyDescent="0.2">
      <c r="A72" s="232"/>
      <c r="B72" s="361"/>
      <c r="C72" s="370"/>
      <c r="D72" s="370"/>
      <c r="E72" s="370"/>
      <c r="F72" s="370"/>
      <c r="G72" s="194"/>
      <c r="H72" s="194"/>
      <c r="I72" s="195"/>
      <c r="J72" s="194"/>
      <c r="K72" s="168"/>
      <c r="L72" s="168"/>
      <c r="M72" s="106" t="str">
        <f>IF(OR(D72="",E72="",G72=""),"",IF(AND(F72&lt;&gt;"",D72="Inlet Pit"),VLOOKUP(E72,VALIDATIONS!$CN$2:$CO$14,2,FALSE),IF(D72="Junction Pit",VLOOKUP(E72,VALIDATIONS!$CR$2:$CS$5,2,FALSE),IF(D72="Trench Grate",H72*VLOOKUP(E72,VALIDATIONS!$CT$2:$CU$2,2,FALSE),IF(D72="Capped Line",VLOOKUP(E72,VALIDATIONS!$CF$2:$CG$2,2,FALSE),IF(D72="Head Wall",VLOOKUP(E72,VALIDATIONS!$CH$2:$CI$2,2,FALSE),IF(D72="House Connection",VLOOKUP(E72,VALIDATIONS!$CJ$2:$CK$2,2,FALSE),0))))))+IF(AND(F72&lt;&gt;"",D72="Inlet Pit"),VLOOKUP(F72,VALIDATIONS!$CP$2:$CQ$66,2,FALSE),0))</f>
        <v/>
      </c>
      <c r="N72" s="194"/>
      <c r="O72" s="379"/>
      <c r="P72" s="368"/>
      <c r="Q72" s="194"/>
      <c r="R72" s="370"/>
      <c r="S72" s="194"/>
      <c r="T72" s="368"/>
      <c r="U72" s="368"/>
      <c r="V72" s="194"/>
      <c r="W72" s="195"/>
      <c r="X72" s="194"/>
      <c r="Y72" s="195"/>
      <c r="Z72" s="194"/>
      <c r="AA72" s="368"/>
      <c r="AB72" s="368"/>
      <c r="AC72" s="370"/>
      <c r="AD72" s="106" t="str">
        <f>IF(OR(R72="",T72="",U72="",Z72="",AA72="",AB72="",AC72=""),"",Z72*IF(AC72="uPVC",VLOOKUP(AA72,VALIDATIONS!$CZ$2:$DU$42,VLOOKUP(AB72,VALIDATIONS!$FF$2:$FG$5,2,FALSE),FALSE), IF(AC72="Steel Reinforced Concrete",VLOOKUP(AA72,VALIDATIONS!$CZ$2:$DU$42,8+VLOOKUP(AB72,VALIDATIONS!$FF$2:$FG$5,2,FALSE),FALSE),IF(AC72="Fibre Reinforced Concrete",VLOOKUP(AA72,VALIDATIONS!$CZ$2:$DU$42,4+VLOOKUP(AB72,VALIDATIONS!$FF$2:$FG$5,2,FALSE),FALSE))))   +IF(T72="Up to 10% Rock",VLOOKUP(AA72,VALIDATIONS!$CZ$2:$DU$42,13+VLOOKUP(AB72,VALIDATIONS!$FF$2:$FG$5,2,FALSE),FALSE),0)+IF(OR(U72="Urban Development (moderate)",U72="Urban Development (heavy)"),VLOOKUP(AA72,VALIDATIONS!$CZ$2:$DU$42,VLOOKUP(U72,VALIDATIONS!$FJ$2:$FK$4,2,FALSE)+4,FALSE),0))</f>
        <v/>
      </c>
      <c r="AE72" s="194"/>
    </row>
    <row r="73" spans="1:31" x14ac:dyDescent="0.2">
      <c r="A73" s="232"/>
      <c r="B73" s="361"/>
      <c r="C73" s="370"/>
      <c r="D73" s="370"/>
      <c r="E73" s="370"/>
      <c r="F73" s="370"/>
      <c r="G73" s="194"/>
      <c r="H73" s="194"/>
      <c r="I73" s="195"/>
      <c r="J73" s="194"/>
      <c r="K73" s="168"/>
      <c r="L73" s="168"/>
      <c r="M73" s="106" t="str">
        <f>IF(OR(D73="",E73="",G73=""),"",IF(AND(F73&lt;&gt;"",D73="Inlet Pit"),VLOOKUP(E73,VALIDATIONS!$CN$2:$CO$14,2,FALSE),IF(D73="Junction Pit",VLOOKUP(E73,VALIDATIONS!$CR$2:$CS$5,2,FALSE),IF(D73="Trench Grate",H73*VLOOKUP(E73,VALIDATIONS!$CT$2:$CU$2,2,FALSE),IF(D73="Capped Line",VLOOKUP(E73,VALIDATIONS!$CF$2:$CG$2,2,FALSE),IF(D73="Head Wall",VLOOKUP(E73,VALIDATIONS!$CH$2:$CI$2,2,FALSE),IF(D73="House Connection",VLOOKUP(E73,VALIDATIONS!$CJ$2:$CK$2,2,FALSE),0))))))+IF(AND(F73&lt;&gt;"",D73="Inlet Pit"),VLOOKUP(F73,VALIDATIONS!$CP$2:$CQ$66,2,FALSE),0))</f>
        <v/>
      </c>
      <c r="N73" s="194"/>
      <c r="O73" s="379"/>
      <c r="P73" s="368"/>
      <c r="Q73" s="194"/>
      <c r="R73" s="370"/>
      <c r="S73" s="194"/>
      <c r="T73" s="368"/>
      <c r="U73" s="368"/>
      <c r="V73" s="194"/>
      <c r="W73" s="195"/>
      <c r="X73" s="194"/>
      <c r="Y73" s="195"/>
      <c r="Z73" s="194"/>
      <c r="AA73" s="368"/>
      <c r="AB73" s="368"/>
      <c r="AC73" s="370"/>
      <c r="AD73" s="106" t="str">
        <f>IF(OR(R73="",T73="",U73="",Z73="",AA73="",AB73="",AC73=""),"",Z73*IF(AC73="uPVC",VLOOKUP(AA73,VALIDATIONS!$CZ$2:$DU$42,VLOOKUP(AB73,VALIDATIONS!$FF$2:$FG$5,2,FALSE),FALSE), IF(AC73="Steel Reinforced Concrete",VLOOKUP(AA73,VALIDATIONS!$CZ$2:$DU$42,8+VLOOKUP(AB73,VALIDATIONS!$FF$2:$FG$5,2,FALSE),FALSE),IF(AC73="Fibre Reinforced Concrete",VLOOKUP(AA73,VALIDATIONS!$CZ$2:$DU$42,4+VLOOKUP(AB73,VALIDATIONS!$FF$2:$FG$5,2,FALSE),FALSE))))   +IF(T73="Up to 10% Rock",VLOOKUP(AA73,VALIDATIONS!$CZ$2:$DU$42,13+VLOOKUP(AB73,VALIDATIONS!$FF$2:$FG$5,2,FALSE),FALSE),0)+IF(OR(U73="Urban Development (moderate)",U73="Urban Development (heavy)"),VLOOKUP(AA73,VALIDATIONS!$CZ$2:$DU$42,VLOOKUP(U73,VALIDATIONS!$FJ$2:$FK$4,2,FALSE)+4,FALSE),0))</f>
        <v/>
      </c>
      <c r="AE73" s="194"/>
    </row>
    <row r="74" spans="1:31" x14ac:dyDescent="0.2">
      <c r="A74" s="232"/>
      <c r="B74" s="361"/>
      <c r="C74" s="370"/>
      <c r="D74" s="370"/>
      <c r="E74" s="370"/>
      <c r="F74" s="370"/>
      <c r="G74" s="194"/>
      <c r="H74" s="194"/>
      <c r="I74" s="195"/>
      <c r="J74" s="194"/>
      <c r="K74" s="168"/>
      <c r="L74" s="168"/>
      <c r="M74" s="106" t="str">
        <f>IF(OR(D74="",E74="",G74=""),"",IF(AND(F74&lt;&gt;"",D74="Inlet Pit"),VLOOKUP(E74,VALIDATIONS!$CN$2:$CO$14,2,FALSE),IF(D74="Junction Pit",VLOOKUP(E74,VALIDATIONS!$CR$2:$CS$5,2,FALSE),IF(D74="Trench Grate",H74*VLOOKUP(E74,VALIDATIONS!$CT$2:$CU$2,2,FALSE),IF(D74="Capped Line",VLOOKUP(E74,VALIDATIONS!$CF$2:$CG$2,2,FALSE),IF(D74="Head Wall",VLOOKUP(E74,VALIDATIONS!$CH$2:$CI$2,2,FALSE),IF(D74="House Connection",VLOOKUP(E74,VALIDATIONS!$CJ$2:$CK$2,2,FALSE),0))))))+IF(AND(F74&lt;&gt;"",D74="Inlet Pit"),VLOOKUP(F74,VALIDATIONS!$CP$2:$CQ$66,2,FALSE),0))</f>
        <v/>
      </c>
      <c r="N74" s="194"/>
      <c r="O74" s="379"/>
      <c r="P74" s="368"/>
      <c r="Q74" s="194"/>
      <c r="R74" s="370"/>
      <c r="S74" s="194"/>
      <c r="T74" s="368"/>
      <c r="U74" s="368"/>
      <c r="V74" s="194"/>
      <c r="W74" s="195"/>
      <c r="X74" s="194"/>
      <c r="Y74" s="195"/>
      <c r="Z74" s="194"/>
      <c r="AA74" s="368"/>
      <c r="AB74" s="368"/>
      <c r="AC74" s="370"/>
      <c r="AD74" s="106" t="str">
        <f>IF(OR(R74="",T74="",U74="",Z74="",AA74="",AB74="",AC74=""),"",Z74*IF(AC74="uPVC",VLOOKUP(AA74,VALIDATIONS!$CZ$2:$DU$42,VLOOKUP(AB74,VALIDATIONS!$FF$2:$FG$5,2,FALSE),FALSE), IF(AC74="Steel Reinforced Concrete",VLOOKUP(AA74,VALIDATIONS!$CZ$2:$DU$42,8+VLOOKUP(AB74,VALIDATIONS!$FF$2:$FG$5,2,FALSE),FALSE),IF(AC74="Fibre Reinforced Concrete",VLOOKUP(AA74,VALIDATIONS!$CZ$2:$DU$42,4+VLOOKUP(AB74,VALIDATIONS!$FF$2:$FG$5,2,FALSE),FALSE))))   +IF(T74="Up to 10% Rock",VLOOKUP(AA74,VALIDATIONS!$CZ$2:$DU$42,13+VLOOKUP(AB74,VALIDATIONS!$FF$2:$FG$5,2,FALSE),FALSE),0)+IF(OR(U74="Urban Development (moderate)",U74="Urban Development (heavy)"),VLOOKUP(AA74,VALIDATIONS!$CZ$2:$DU$42,VLOOKUP(U74,VALIDATIONS!$FJ$2:$FK$4,2,FALSE)+4,FALSE),0))</f>
        <v/>
      </c>
      <c r="AE74" s="194"/>
    </row>
    <row r="75" spans="1:31" x14ac:dyDescent="0.2">
      <c r="A75" s="232"/>
      <c r="B75" s="361"/>
      <c r="C75" s="370"/>
      <c r="D75" s="370"/>
      <c r="E75" s="370"/>
      <c r="F75" s="370"/>
      <c r="G75" s="194"/>
      <c r="H75" s="194"/>
      <c r="I75" s="195"/>
      <c r="J75" s="194"/>
      <c r="K75" s="168"/>
      <c r="L75" s="168"/>
      <c r="M75" s="106" t="str">
        <f>IF(OR(D75="",E75="",G75=""),"",IF(AND(F75&lt;&gt;"",D75="Inlet Pit"),VLOOKUP(E75,VALIDATIONS!$CN$2:$CO$14,2,FALSE),IF(D75="Junction Pit",VLOOKUP(E75,VALIDATIONS!$CR$2:$CS$5,2,FALSE),IF(D75="Trench Grate",H75*VLOOKUP(E75,VALIDATIONS!$CT$2:$CU$2,2,FALSE),IF(D75="Capped Line",VLOOKUP(E75,VALIDATIONS!$CF$2:$CG$2,2,FALSE),IF(D75="Head Wall",VLOOKUP(E75,VALIDATIONS!$CH$2:$CI$2,2,FALSE),IF(D75="House Connection",VLOOKUP(E75,VALIDATIONS!$CJ$2:$CK$2,2,FALSE),0))))))+IF(AND(F75&lt;&gt;"",D75="Inlet Pit"),VLOOKUP(F75,VALIDATIONS!$CP$2:$CQ$66,2,FALSE),0))</f>
        <v/>
      </c>
      <c r="N75" s="194"/>
      <c r="O75" s="379"/>
      <c r="P75" s="368"/>
      <c r="Q75" s="194"/>
      <c r="R75" s="370"/>
      <c r="S75" s="194"/>
      <c r="T75" s="368"/>
      <c r="U75" s="368"/>
      <c r="V75" s="194"/>
      <c r="W75" s="195"/>
      <c r="X75" s="194"/>
      <c r="Y75" s="195"/>
      <c r="Z75" s="194"/>
      <c r="AA75" s="368"/>
      <c r="AB75" s="368"/>
      <c r="AC75" s="370"/>
      <c r="AD75" s="106" t="str">
        <f>IF(OR(R75="",T75="",U75="",Z75="",AA75="",AB75="",AC75=""),"",Z75*IF(AC75="uPVC",VLOOKUP(AA75,VALIDATIONS!$CZ$2:$DU$42,VLOOKUP(AB75,VALIDATIONS!$FF$2:$FG$5,2,FALSE),FALSE), IF(AC75="Steel Reinforced Concrete",VLOOKUP(AA75,VALIDATIONS!$CZ$2:$DU$42,8+VLOOKUP(AB75,VALIDATIONS!$FF$2:$FG$5,2,FALSE),FALSE),IF(AC75="Fibre Reinforced Concrete",VLOOKUP(AA75,VALIDATIONS!$CZ$2:$DU$42,4+VLOOKUP(AB75,VALIDATIONS!$FF$2:$FG$5,2,FALSE),FALSE))))   +IF(T75="Up to 10% Rock",VLOOKUP(AA75,VALIDATIONS!$CZ$2:$DU$42,13+VLOOKUP(AB75,VALIDATIONS!$FF$2:$FG$5,2,FALSE),FALSE),0)+IF(OR(U75="Urban Development (moderate)",U75="Urban Development (heavy)"),VLOOKUP(AA75,VALIDATIONS!$CZ$2:$DU$42,VLOOKUP(U75,VALIDATIONS!$FJ$2:$FK$4,2,FALSE)+4,FALSE),0))</f>
        <v/>
      </c>
      <c r="AE75" s="194"/>
    </row>
    <row r="76" spans="1:31" x14ac:dyDescent="0.2">
      <c r="A76" s="232"/>
      <c r="B76" s="361"/>
      <c r="C76" s="370"/>
      <c r="D76" s="370"/>
      <c r="E76" s="370"/>
      <c r="F76" s="370"/>
      <c r="G76" s="194"/>
      <c r="H76" s="194"/>
      <c r="I76" s="195"/>
      <c r="J76" s="194"/>
      <c r="K76" s="168"/>
      <c r="L76" s="168"/>
      <c r="M76" s="106" t="str">
        <f>IF(OR(D76="",E76="",G76=""),"",IF(AND(F76&lt;&gt;"",D76="Inlet Pit"),VLOOKUP(E76,VALIDATIONS!$CN$2:$CO$14,2,FALSE),IF(D76="Junction Pit",VLOOKUP(E76,VALIDATIONS!$CR$2:$CS$5,2,FALSE),IF(D76="Trench Grate",H76*VLOOKUP(E76,VALIDATIONS!$CT$2:$CU$2,2,FALSE),IF(D76="Capped Line",VLOOKUP(E76,VALIDATIONS!$CF$2:$CG$2,2,FALSE),IF(D76="Head Wall",VLOOKUP(E76,VALIDATIONS!$CH$2:$CI$2,2,FALSE),IF(D76="House Connection",VLOOKUP(E76,VALIDATIONS!$CJ$2:$CK$2,2,FALSE),0))))))+IF(AND(F76&lt;&gt;"",D76="Inlet Pit"),VLOOKUP(F76,VALIDATIONS!$CP$2:$CQ$66,2,FALSE),0))</f>
        <v/>
      </c>
      <c r="N76" s="194"/>
      <c r="O76" s="379"/>
      <c r="P76" s="368"/>
      <c r="Q76" s="194"/>
      <c r="R76" s="370"/>
      <c r="S76" s="194"/>
      <c r="T76" s="368"/>
      <c r="U76" s="368"/>
      <c r="V76" s="194"/>
      <c r="W76" s="195"/>
      <c r="X76" s="194"/>
      <c r="Y76" s="195"/>
      <c r="Z76" s="194"/>
      <c r="AA76" s="368"/>
      <c r="AB76" s="368"/>
      <c r="AC76" s="370"/>
      <c r="AD76" s="106" t="str">
        <f>IF(OR(R76="",T76="",U76="",Z76="",AA76="",AB76="",AC76=""),"",Z76*IF(AC76="uPVC",VLOOKUP(AA76,VALIDATIONS!$CZ$2:$DU$42,VLOOKUP(AB76,VALIDATIONS!$FF$2:$FG$5,2,FALSE),FALSE), IF(AC76="Steel Reinforced Concrete",VLOOKUP(AA76,VALIDATIONS!$CZ$2:$DU$42,8+VLOOKUP(AB76,VALIDATIONS!$FF$2:$FG$5,2,FALSE),FALSE),IF(AC76="Fibre Reinforced Concrete",VLOOKUP(AA76,VALIDATIONS!$CZ$2:$DU$42,4+VLOOKUP(AB76,VALIDATIONS!$FF$2:$FG$5,2,FALSE),FALSE))))   +IF(T76="Up to 10% Rock",VLOOKUP(AA76,VALIDATIONS!$CZ$2:$DU$42,13+VLOOKUP(AB76,VALIDATIONS!$FF$2:$FG$5,2,FALSE),FALSE),0)+IF(OR(U76="Urban Development (moderate)",U76="Urban Development (heavy)"),VLOOKUP(AA76,VALIDATIONS!$CZ$2:$DU$42,VLOOKUP(U76,VALIDATIONS!$FJ$2:$FK$4,2,FALSE)+4,FALSE),0))</f>
        <v/>
      </c>
      <c r="AE76" s="194"/>
    </row>
    <row r="77" spans="1:31" x14ac:dyDescent="0.2">
      <c r="A77" s="232"/>
      <c r="B77" s="361"/>
      <c r="C77" s="370"/>
      <c r="D77" s="370"/>
      <c r="E77" s="370"/>
      <c r="F77" s="370"/>
      <c r="G77" s="194"/>
      <c r="H77" s="194"/>
      <c r="I77" s="195"/>
      <c r="J77" s="194"/>
      <c r="K77" s="168"/>
      <c r="L77" s="168"/>
      <c r="M77" s="106" t="str">
        <f>IF(OR(D77="",E77="",G77=""),"",IF(AND(F77&lt;&gt;"",D77="Inlet Pit"),VLOOKUP(E77,VALIDATIONS!$CN$2:$CO$14,2,FALSE),IF(D77="Junction Pit",VLOOKUP(E77,VALIDATIONS!$CR$2:$CS$5,2,FALSE),IF(D77="Trench Grate",H77*VLOOKUP(E77,VALIDATIONS!$CT$2:$CU$2,2,FALSE),IF(D77="Capped Line",VLOOKUP(E77,VALIDATIONS!$CF$2:$CG$2,2,FALSE),IF(D77="Head Wall",VLOOKUP(E77,VALIDATIONS!$CH$2:$CI$2,2,FALSE),IF(D77="House Connection",VLOOKUP(E77,VALIDATIONS!$CJ$2:$CK$2,2,FALSE),0))))))+IF(AND(F77&lt;&gt;"",D77="Inlet Pit"),VLOOKUP(F77,VALIDATIONS!$CP$2:$CQ$66,2,FALSE),0))</f>
        <v/>
      </c>
      <c r="N77" s="194"/>
      <c r="O77" s="379"/>
      <c r="P77" s="368"/>
      <c r="Q77" s="194"/>
      <c r="R77" s="370"/>
      <c r="S77" s="194"/>
      <c r="T77" s="368"/>
      <c r="U77" s="368"/>
      <c r="V77" s="194"/>
      <c r="W77" s="195"/>
      <c r="X77" s="194"/>
      <c r="Y77" s="195"/>
      <c r="Z77" s="194"/>
      <c r="AA77" s="368"/>
      <c r="AB77" s="368"/>
      <c r="AC77" s="370"/>
      <c r="AD77" s="106" t="str">
        <f>IF(OR(R77="",T77="",U77="",Z77="",AA77="",AB77="",AC77=""),"",Z77*IF(AC77="uPVC",VLOOKUP(AA77,VALIDATIONS!$CZ$2:$DU$42,VLOOKUP(AB77,VALIDATIONS!$FF$2:$FG$5,2,FALSE),FALSE), IF(AC77="Steel Reinforced Concrete",VLOOKUP(AA77,VALIDATIONS!$CZ$2:$DU$42,8+VLOOKUP(AB77,VALIDATIONS!$FF$2:$FG$5,2,FALSE),FALSE),IF(AC77="Fibre Reinforced Concrete",VLOOKUP(AA77,VALIDATIONS!$CZ$2:$DU$42,4+VLOOKUP(AB77,VALIDATIONS!$FF$2:$FG$5,2,FALSE),FALSE))))   +IF(T77="Up to 10% Rock",VLOOKUP(AA77,VALIDATIONS!$CZ$2:$DU$42,13+VLOOKUP(AB77,VALIDATIONS!$FF$2:$FG$5,2,FALSE),FALSE),0)+IF(OR(U77="Urban Development (moderate)",U77="Urban Development (heavy)"),VLOOKUP(AA77,VALIDATIONS!$CZ$2:$DU$42,VLOOKUP(U77,VALIDATIONS!$FJ$2:$FK$4,2,FALSE)+4,FALSE),0))</f>
        <v/>
      </c>
      <c r="AE77" s="194"/>
    </row>
    <row r="78" spans="1:31" x14ac:dyDescent="0.2">
      <c r="A78" s="232"/>
      <c r="B78" s="361"/>
      <c r="C78" s="370"/>
      <c r="D78" s="370"/>
      <c r="E78" s="370"/>
      <c r="F78" s="370"/>
      <c r="G78" s="194"/>
      <c r="H78" s="194"/>
      <c r="I78" s="195"/>
      <c r="J78" s="194"/>
      <c r="K78" s="168"/>
      <c r="L78" s="168"/>
      <c r="M78" s="106" t="str">
        <f>IF(OR(D78="",E78="",G78=""),"",IF(AND(F78&lt;&gt;"",D78="Inlet Pit"),VLOOKUP(E78,VALIDATIONS!$CN$2:$CO$14,2,FALSE),IF(D78="Junction Pit",VLOOKUP(E78,VALIDATIONS!$CR$2:$CS$5,2,FALSE),IF(D78="Trench Grate",H78*VLOOKUP(E78,VALIDATIONS!$CT$2:$CU$2,2,FALSE),IF(D78="Capped Line",VLOOKUP(E78,VALIDATIONS!$CF$2:$CG$2,2,FALSE),IF(D78="Head Wall",VLOOKUP(E78,VALIDATIONS!$CH$2:$CI$2,2,FALSE),IF(D78="House Connection",VLOOKUP(E78,VALIDATIONS!$CJ$2:$CK$2,2,FALSE),0))))))+IF(AND(F78&lt;&gt;"",D78="Inlet Pit"),VLOOKUP(F78,VALIDATIONS!$CP$2:$CQ$66,2,FALSE),0))</f>
        <v/>
      </c>
      <c r="N78" s="194"/>
      <c r="O78" s="379"/>
      <c r="P78" s="368"/>
      <c r="Q78" s="194"/>
      <c r="R78" s="370"/>
      <c r="S78" s="194"/>
      <c r="T78" s="368"/>
      <c r="U78" s="368"/>
      <c r="V78" s="194"/>
      <c r="W78" s="195"/>
      <c r="X78" s="194"/>
      <c r="Y78" s="195"/>
      <c r="Z78" s="194"/>
      <c r="AA78" s="368"/>
      <c r="AB78" s="368"/>
      <c r="AC78" s="370"/>
      <c r="AD78" s="106" t="str">
        <f>IF(OR(R78="",T78="",U78="",Z78="",AA78="",AB78="",AC78=""),"",Z78*IF(AC78="uPVC",VLOOKUP(AA78,VALIDATIONS!$CZ$2:$DU$42,VLOOKUP(AB78,VALIDATIONS!$FF$2:$FG$5,2,FALSE),FALSE), IF(AC78="Steel Reinforced Concrete",VLOOKUP(AA78,VALIDATIONS!$CZ$2:$DU$42,8+VLOOKUP(AB78,VALIDATIONS!$FF$2:$FG$5,2,FALSE),FALSE),IF(AC78="Fibre Reinforced Concrete",VLOOKUP(AA78,VALIDATIONS!$CZ$2:$DU$42,4+VLOOKUP(AB78,VALIDATIONS!$FF$2:$FG$5,2,FALSE),FALSE))))   +IF(T78="Up to 10% Rock",VLOOKUP(AA78,VALIDATIONS!$CZ$2:$DU$42,13+VLOOKUP(AB78,VALIDATIONS!$FF$2:$FG$5,2,FALSE),FALSE),0)+IF(OR(U78="Urban Development (moderate)",U78="Urban Development (heavy)"),VLOOKUP(AA78,VALIDATIONS!$CZ$2:$DU$42,VLOOKUP(U78,VALIDATIONS!$FJ$2:$FK$4,2,FALSE)+4,FALSE),0))</f>
        <v/>
      </c>
      <c r="AE78" s="194"/>
    </row>
    <row r="79" spans="1:31" x14ac:dyDescent="0.2">
      <c r="A79" s="232"/>
      <c r="B79" s="361"/>
      <c r="C79" s="370"/>
      <c r="D79" s="370"/>
      <c r="E79" s="370"/>
      <c r="F79" s="370"/>
      <c r="G79" s="194"/>
      <c r="H79" s="194"/>
      <c r="I79" s="195"/>
      <c r="J79" s="194"/>
      <c r="K79" s="168"/>
      <c r="L79" s="168"/>
      <c r="M79" s="106" t="str">
        <f>IF(OR(D79="",E79="",G79=""),"",IF(AND(F79&lt;&gt;"",D79="Inlet Pit"),VLOOKUP(E79,VALIDATIONS!$CN$2:$CO$14,2,FALSE),IF(D79="Junction Pit",VLOOKUP(E79,VALIDATIONS!$CR$2:$CS$5,2,FALSE),IF(D79="Trench Grate",H79*VLOOKUP(E79,VALIDATIONS!$CT$2:$CU$2,2,FALSE),IF(D79="Capped Line",VLOOKUP(E79,VALIDATIONS!$CF$2:$CG$2,2,FALSE),IF(D79="Head Wall",VLOOKUP(E79,VALIDATIONS!$CH$2:$CI$2,2,FALSE),IF(D79="House Connection",VLOOKUP(E79,VALIDATIONS!$CJ$2:$CK$2,2,FALSE),0))))))+IF(AND(F79&lt;&gt;"",D79="Inlet Pit"),VLOOKUP(F79,VALIDATIONS!$CP$2:$CQ$66,2,FALSE),0))</f>
        <v/>
      </c>
      <c r="N79" s="194"/>
      <c r="O79" s="379"/>
      <c r="P79" s="368"/>
      <c r="Q79" s="194"/>
      <c r="R79" s="370"/>
      <c r="S79" s="194"/>
      <c r="T79" s="368"/>
      <c r="U79" s="368"/>
      <c r="V79" s="194"/>
      <c r="W79" s="195"/>
      <c r="X79" s="194"/>
      <c r="Y79" s="195"/>
      <c r="Z79" s="194"/>
      <c r="AA79" s="368"/>
      <c r="AB79" s="368"/>
      <c r="AC79" s="370"/>
      <c r="AD79" s="106" t="str">
        <f>IF(OR(R79="",T79="",U79="",Z79="",AA79="",AB79="",AC79=""),"",Z79*IF(AC79="uPVC",VLOOKUP(AA79,VALIDATIONS!$CZ$2:$DU$42,VLOOKUP(AB79,VALIDATIONS!$FF$2:$FG$5,2,FALSE),FALSE), IF(AC79="Steel Reinforced Concrete",VLOOKUP(AA79,VALIDATIONS!$CZ$2:$DU$42,8+VLOOKUP(AB79,VALIDATIONS!$FF$2:$FG$5,2,FALSE),FALSE),IF(AC79="Fibre Reinforced Concrete",VLOOKUP(AA79,VALIDATIONS!$CZ$2:$DU$42,4+VLOOKUP(AB79,VALIDATIONS!$FF$2:$FG$5,2,FALSE),FALSE))))   +IF(T79="Up to 10% Rock",VLOOKUP(AA79,VALIDATIONS!$CZ$2:$DU$42,13+VLOOKUP(AB79,VALIDATIONS!$FF$2:$FG$5,2,FALSE),FALSE),0)+IF(OR(U79="Urban Development (moderate)",U79="Urban Development (heavy)"),VLOOKUP(AA79,VALIDATIONS!$CZ$2:$DU$42,VLOOKUP(U79,VALIDATIONS!$FJ$2:$FK$4,2,FALSE)+4,FALSE),0))</f>
        <v/>
      </c>
      <c r="AE79" s="194"/>
    </row>
    <row r="80" spans="1:31" x14ac:dyDescent="0.2">
      <c r="A80" s="232"/>
      <c r="B80" s="361"/>
      <c r="C80" s="370"/>
      <c r="D80" s="370"/>
      <c r="E80" s="370"/>
      <c r="F80" s="370"/>
      <c r="G80" s="194"/>
      <c r="H80" s="194"/>
      <c r="I80" s="195"/>
      <c r="J80" s="194"/>
      <c r="K80" s="168"/>
      <c r="L80" s="168"/>
      <c r="M80" s="106" t="str">
        <f>IF(OR(D80="",E80="",G80=""),"",IF(AND(F80&lt;&gt;"",D80="Inlet Pit"),VLOOKUP(E80,VALIDATIONS!$CN$2:$CO$14,2,FALSE),IF(D80="Junction Pit",VLOOKUP(E80,VALIDATIONS!$CR$2:$CS$5,2,FALSE),IF(D80="Trench Grate",H80*VLOOKUP(E80,VALIDATIONS!$CT$2:$CU$2,2,FALSE),IF(D80="Capped Line",VLOOKUP(E80,VALIDATIONS!$CF$2:$CG$2,2,FALSE),IF(D80="Head Wall",VLOOKUP(E80,VALIDATIONS!$CH$2:$CI$2,2,FALSE),IF(D80="House Connection",VLOOKUP(E80,VALIDATIONS!$CJ$2:$CK$2,2,FALSE),0))))))+IF(AND(F80&lt;&gt;"",D80="Inlet Pit"),VLOOKUP(F80,VALIDATIONS!$CP$2:$CQ$66,2,FALSE),0))</f>
        <v/>
      </c>
      <c r="N80" s="194"/>
      <c r="O80" s="379"/>
      <c r="P80" s="368"/>
      <c r="Q80" s="194"/>
      <c r="R80" s="370"/>
      <c r="S80" s="194"/>
      <c r="T80" s="368"/>
      <c r="U80" s="368"/>
      <c r="V80" s="194"/>
      <c r="W80" s="195"/>
      <c r="X80" s="194"/>
      <c r="Y80" s="195"/>
      <c r="Z80" s="194"/>
      <c r="AA80" s="368"/>
      <c r="AB80" s="368"/>
      <c r="AC80" s="370"/>
      <c r="AD80" s="106" t="str">
        <f>IF(OR(R80="",T80="",U80="",Z80="",AA80="",AB80="",AC80=""),"",Z80*IF(AC80="uPVC",VLOOKUP(AA80,VALIDATIONS!$CZ$2:$DU$42,VLOOKUP(AB80,VALIDATIONS!$FF$2:$FG$5,2,FALSE),FALSE), IF(AC80="Steel Reinforced Concrete",VLOOKUP(AA80,VALIDATIONS!$CZ$2:$DU$42,8+VLOOKUP(AB80,VALIDATIONS!$FF$2:$FG$5,2,FALSE),FALSE),IF(AC80="Fibre Reinforced Concrete",VLOOKUP(AA80,VALIDATIONS!$CZ$2:$DU$42,4+VLOOKUP(AB80,VALIDATIONS!$FF$2:$FG$5,2,FALSE),FALSE))))   +IF(T80="Up to 10% Rock",VLOOKUP(AA80,VALIDATIONS!$CZ$2:$DU$42,13+VLOOKUP(AB80,VALIDATIONS!$FF$2:$FG$5,2,FALSE),FALSE),0)+IF(OR(U80="Urban Development (moderate)",U80="Urban Development (heavy)"),VLOOKUP(AA80,VALIDATIONS!$CZ$2:$DU$42,VLOOKUP(U80,VALIDATIONS!$FJ$2:$FK$4,2,FALSE)+4,FALSE),0))</f>
        <v/>
      </c>
      <c r="AE80" s="194"/>
    </row>
    <row r="81" spans="1:31" x14ac:dyDescent="0.2">
      <c r="A81" s="232"/>
      <c r="B81" s="361"/>
      <c r="C81" s="370"/>
      <c r="D81" s="370"/>
      <c r="E81" s="370"/>
      <c r="F81" s="370"/>
      <c r="G81" s="194"/>
      <c r="H81" s="194"/>
      <c r="I81" s="195"/>
      <c r="J81" s="194"/>
      <c r="K81" s="168"/>
      <c r="L81" s="168"/>
      <c r="M81" s="106" t="str">
        <f>IF(OR(D81="",E81="",G81=""),"",IF(AND(F81&lt;&gt;"",D81="Inlet Pit"),VLOOKUP(E81,VALIDATIONS!$CN$2:$CO$14,2,FALSE),IF(D81="Junction Pit",VLOOKUP(E81,VALIDATIONS!$CR$2:$CS$5,2,FALSE),IF(D81="Trench Grate",H81*VLOOKUP(E81,VALIDATIONS!$CT$2:$CU$2,2,FALSE),IF(D81="Capped Line",VLOOKUP(E81,VALIDATIONS!$CF$2:$CG$2,2,FALSE),IF(D81="Head Wall",VLOOKUP(E81,VALIDATIONS!$CH$2:$CI$2,2,FALSE),IF(D81="House Connection",VLOOKUP(E81,VALIDATIONS!$CJ$2:$CK$2,2,FALSE),0))))))+IF(AND(F81&lt;&gt;"",D81="Inlet Pit"),VLOOKUP(F81,VALIDATIONS!$CP$2:$CQ$66,2,FALSE),0))</f>
        <v/>
      </c>
      <c r="N81" s="194"/>
      <c r="O81" s="379"/>
      <c r="P81" s="368"/>
      <c r="Q81" s="194"/>
      <c r="R81" s="370"/>
      <c r="S81" s="194"/>
      <c r="T81" s="368"/>
      <c r="U81" s="368"/>
      <c r="V81" s="194"/>
      <c r="W81" s="195"/>
      <c r="X81" s="194"/>
      <c r="Y81" s="195"/>
      <c r="Z81" s="194"/>
      <c r="AA81" s="368"/>
      <c r="AB81" s="368"/>
      <c r="AC81" s="370"/>
      <c r="AD81" s="106" t="str">
        <f>IF(OR(R81="",T81="",U81="",Z81="",AA81="",AB81="",AC81=""),"",Z81*IF(AC81="uPVC",VLOOKUP(AA81,VALIDATIONS!$CZ$2:$DU$42,VLOOKUP(AB81,VALIDATIONS!$FF$2:$FG$5,2,FALSE),FALSE), IF(AC81="Steel Reinforced Concrete",VLOOKUP(AA81,VALIDATIONS!$CZ$2:$DU$42,8+VLOOKUP(AB81,VALIDATIONS!$FF$2:$FG$5,2,FALSE),FALSE),IF(AC81="Fibre Reinforced Concrete",VLOOKUP(AA81,VALIDATIONS!$CZ$2:$DU$42,4+VLOOKUP(AB81,VALIDATIONS!$FF$2:$FG$5,2,FALSE),FALSE))))   +IF(T81="Up to 10% Rock",VLOOKUP(AA81,VALIDATIONS!$CZ$2:$DU$42,13+VLOOKUP(AB81,VALIDATIONS!$FF$2:$FG$5,2,FALSE),FALSE),0)+IF(OR(U81="Urban Development (moderate)",U81="Urban Development (heavy)"),VLOOKUP(AA81,VALIDATIONS!$CZ$2:$DU$42,VLOOKUP(U81,VALIDATIONS!$FJ$2:$FK$4,2,FALSE)+4,FALSE),0))</f>
        <v/>
      </c>
      <c r="AE81" s="194"/>
    </row>
    <row r="82" spans="1:31" x14ac:dyDescent="0.2">
      <c r="A82" s="232"/>
      <c r="B82" s="361"/>
      <c r="C82" s="370"/>
      <c r="D82" s="370"/>
      <c r="E82" s="370"/>
      <c r="F82" s="370"/>
      <c r="G82" s="194"/>
      <c r="H82" s="194"/>
      <c r="I82" s="195"/>
      <c r="J82" s="194"/>
      <c r="K82" s="168"/>
      <c r="L82" s="168"/>
      <c r="M82" s="106" t="str">
        <f>IF(OR(D82="",E82="",G82=""),"",IF(AND(F82&lt;&gt;"",D82="Inlet Pit"),VLOOKUP(E82,VALIDATIONS!$CN$2:$CO$14,2,FALSE),IF(D82="Junction Pit",VLOOKUP(E82,VALIDATIONS!$CR$2:$CS$5,2,FALSE),IF(D82="Trench Grate",H82*VLOOKUP(E82,VALIDATIONS!$CT$2:$CU$2,2,FALSE),IF(D82="Capped Line",VLOOKUP(E82,VALIDATIONS!$CF$2:$CG$2,2,FALSE),IF(D82="Head Wall",VLOOKUP(E82,VALIDATIONS!$CH$2:$CI$2,2,FALSE),IF(D82="House Connection",VLOOKUP(E82,VALIDATIONS!$CJ$2:$CK$2,2,FALSE),0))))))+IF(AND(F82&lt;&gt;"",D82="Inlet Pit"),VLOOKUP(F82,VALIDATIONS!$CP$2:$CQ$66,2,FALSE),0))</f>
        <v/>
      </c>
      <c r="N82" s="194"/>
      <c r="O82" s="379"/>
      <c r="P82" s="368"/>
      <c r="Q82" s="194"/>
      <c r="R82" s="370"/>
      <c r="S82" s="194"/>
      <c r="T82" s="368"/>
      <c r="U82" s="368"/>
      <c r="V82" s="194"/>
      <c r="W82" s="195"/>
      <c r="X82" s="194"/>
      <c r="Y82" s="195"/>
      <c r="Z82" s="194"/>
      <c r="AA82" s="368"/>
      <c r="AB82" s="368"/>
      <c r="AC82" s="370"/>
      <c r="AD82" s="106" t="str">
        <f>IF(OR(R82="",T82="",U82="",Z82="",AA82="",AB82="",AC82=""),"",Z82*IF(AC82="uPVC",VLOOKUP(AA82,VALIDATIONS!$CZ$2:$DU$42,VLOOKUP(AB82,VALIDATIONS!$FF$2:$FG$5,2,FALSE),FALSE), IF(AC82="Steel Reinforced Concrete",VLOOKUP(AA82,VALIDATIONS!$CZ$2:$DU$42,8+VLOOKUP(AB82,VALIDATIONS!$FF$2:$FG$5,2,FALSE),FALSE),IF(AC82="Fibre Reinforced Concrete",VLOOKUP(AA82,VALIDATIONS!$CZ$2:$DU$42,4+VLOOKUP(AB82,VALIDATIONS!$FF$2:$FG$5,2,FALSE),FALSE))))   +IF(T82="Up to 10% Rock",VLOOKUP(AA82,VALIDATIONS!$CZ$2:$DU$42,13+VLOOKUP(AB82,VALIDATIONS!$FF$2:$FG$5,2,FALSE),FALSE),0)+IF(OR(U82="Urban Development (moderate)",U82="Urban Development (heavy)"),VLOOKUP(AA82,VALIDATIONS!$CZ$2:$DU$42,VLOOKUP(U82,VALIDATIONS!$FJ$2:$FK$4,2,FALSE)+4,FALSE),0))</f>
        <v/>
      </c>
      <c r="AE82" s="194"/>
    </row>
    <row r="83" spans="1:31" x14ac:dyDescent="0.2">
      <c r="A83" s="232"/>
      <c r="B83" s="361"/>
      <c r="C83" s="370"/>
      <c r="D83" s="370"/>
      <c r="E83" s="370"/>
      <c r="F83" s="370"/>
      <c r="G83" s="194"/>
      <c r="H83" s="194"/>
      <c r="I83" s="195"/>
      <c r="J83" s="194"/>
      <c r="K83" s="168"/>
      <c r="L83" s="168"/>
      <c r="M83" s="106" t="str">
        <f>IF(OR(D83="",E83="",G83=""),"",IF(AND(F83&lt;&gt;"",D83="Inlet Pit"),VLOOKUP(E83,VALIDATIONS!$CN$2:$CO$14,2,FALSE),IF(D83="Junction Pit",VLOOKUP(E83,VALIDATIONS!$CR$2:$CS$5,2,FALSE),IF(D83="Trench Grate",H83*VLOOKUP(E83,VALIDATIONS!$CT$2:$CU$2,2,FALSE),IF(D83="Capped Line",VLOOKUP(E83,VALIDATIONS!$CF$2:$CG$2,2,FALSE),IF(D83="Head Wall",VLOOKUP(E83,VALIDATIONS!$CH$2:$CI$2,2,FALSE),IF(D83="House Connection",VLOOKUP(E83,VALIDATIONS!$CJ$2:$CK$2,2,FALSE),0))))))+IF(AND(F83&lt;&gt;"",D83="Inlet Pit"),VLOOKUP(F83,VALIDATIONS!$CP$2:$CQ$66,2,FALSE),0))</f>
        <v/>
      </c>
      <c r="N83" s="194"/>
      <c r="O83" s="379"/>
      <c r="P83" s="368"/>
      <c r="Q83" s="194"/>
      <c r="R83" s="370"/>
      <c r="S83" s="194"/>
      <c r="T83" s="368"/>
      <c r="U83" s="368"/>
      <c r="V83" s="194"/>
      <c r="W83" s="195"/>
      <c r="X83" s="194"/>
      <c r="Y83" s="195"/>
      <c r="Z83" s="194"/>
      <c r="AA83" s="368"/>
      <c r="AB83" s="368"/>
      <c r="AC83" s="370"/>
      <c r="AD83" s="106" t="str">
        <f>IF(OR(R83="",T83="",U83="",Z83="",AA83="",AB83="",AC83=""),"",Z83*IF(AC83="uPVC",VLOOKUP(AA83,VALIDATIONS!$CZ$2:$DU$42,VLOOKUP(AB83,VALIDATIONS!$FF$2:$FG$5,2,FALSE),FALSE), IF(AC83="Steel Reinforced Concrete",VLOOKUP(AA83,VALIDATIONS!$CZ$2:$DU$42,8+VLOOKUP(AB83,VALIDATIONS!$FF$2:$FG$5,2,FALSE),FALSE),IF(AC83="Fibre Reinforced Concrete",VLOOKUP(AA83,VALIDATIONS!$CZ$2:$DU$42,4+VLOOKUP(AB83,VALIDATIONS!$FF$2:$FG$5,2,FALSE),FALSE))))   +IF(T83="Up to 10% Rock",VLOOKUP(AA83,VALIDATIONS!$CZ$2:$DU$42,13+VLOOKUP(AB83,VALIDATIONS!$FF$2:$FG$5,2,FALSE),FALSE),0)+IF(OR(U83="Urban Development (moderate)",U83="Urban Development (heavy)"),VLOOKUP(AA83,VALIDATIONS!$CZ$2:$DU$42,VLOOKUP(U83,VALIDATIONS!$FJ$2:$FK$4,2,FALSE)+4,FALSE),0))</f>
        <v/>
      </c>
      <c r="AE83" s="194"/>
    </row>
    <row r="84" spans="1:31" x14ac:dyDescent="0.2">
      <c r="A84" s="232"/>
      <c r="B84" s="361"/>
      <c r="C84" s="370"/>
      <c r="D84" s="370"/>
      <c r="E84" s="370"/>
      <c r="F84" s="370"/>
      <c r="G84" s="194"/>
      <c r="H84" s="194"/>
      <c r="I84" s="195"/>
      <c r="J84" s="194"/>
      <c r="K84" s="168"/>
      <c r="L84" s="168"/>
      <c r="M84" s="106" t="str">
        <f>IF(OR(D84="",E84="",G84=""),"",IF(AND(F84&lt;&gt;"",D84="Inlet Pit"),VLOOKUP(E84,VALIDATIONS!$CN$2:$CO$14,2,FALSE),IF(D84="Junction Pit",VLOOKUP(E84,VALIDATIONS!$CR$2:$CS$5,2,FALSE),IF(D84="Trench Grate",H84*VLOOKUP(E84,VALIDATIONS!$CT$2:$CU$2,2,FALSE),IF(D84="Capped Line",VLOOKUP(E84,VALIDATIONS!$CF$2:$CG$2,2,FALSE),IF(D84="Head Wall",VLOOKUP(E84,VALIDATIONS!$CH$2:$CI$2,2,FALSE),IF(D84="House Connection",VLOOKUP(E84,VALIDATIONS!$CJ$2:$CK$2,2,FALSE),0))))))+IF(AND(F84&lt;&gt;"",D84="Inlet Pit"),VLOOKUP(F84,VALIDATIONS!$CP$2:$CQ$66,2,FALSE),0))</f>
        <v/>
      </c>
      <c r="N84" s="194"/>
      <c r="O84" s="379"/>
      <c r="P84" s="368"/>
      <c r="Q84" s="194"/>
      <c r="R84" s="370"/>
      <c r="S84" s="194"/>
      <c r="T84" s="368"/>
      <c r="U84" s="368"/>
      <c r="V84" s="194"/>
      <c r="W84" s="195"/>
      <c r="X84" s="194"/>
      <c r="Y84" s="195"/>
      <c r="Z84" s="194"/>
      <c r="AA84" s="368"/>
      <c r="AB84" s="368"/>
      <c r="AC84" s="370"/>
      <c r="AD84" s="106" t="str">
        <f>IF(OR(R84="",T84="",U84="",Z84="",AA84="",AB84="",AC84=""),"",Z84*IF(AC84="uPVC",VLOOKUP(AA84,VALIDATIONS!$CZ$2:$DU$42,VLOOKUP(AB84,VALIDATIONS!$FF$2:$FG$5,2,FALSE),FALSE), IF(AC84="Steel Reinforced Concrete",VLOOKUP(AA84,VALIDATIONS!$CZ$2:$DU$42,8+VLOOKUP(AB84,VALIDATIONS!$FF$2:$FG$5,2,FALSE),FALSE),IF(AC84="Fibre Reinforced Concrete",VLOOKUP(AA84,VALIDATIONS!$CZ$2:$DU$42,4+VLOOKUP(AB84,VALIDATIONS!$FF$2:$FG$5,2,FALSE),FALSE))))   +IF(T84="Up to 10% Rock",VLOOKUP(AA84,VALIDATIONS!$CZ$2:$DU$42,13+VLOOKUP(AB84,VALIDATIONS!$FF$2:$FG$5,2,FALSE),FALSE),0)+IF(OR(U84="Urban Development (moderate)",U84="Urban Development (heavy)"),VLOOKUP(AA84,VALIDATIONS!$CZ$2:$DU$42,VLOOKUP(U84,VALIDATIONS!$FJ$2:$FK$4,2,FALSE)+4,FALSE),0))</f>
        <v/>
      </c>
      <c r="AE84" s="194"/>
    </row>
    <row r="85" spans="1:31" x14ac:dyDescent="0.2">
      <c r="A85" s="232"/>
      <c r="B85" s="361"/>
      <c r="C85" s="370"/>
      <c r="D85" s="370"/>
      <c r="E85" s="370"/>
      <c r="F85" s="370"/>
      <c r="G85" s="194"/>
      <c r="H85" s="194"/>
      <c r="I85" s="195"/>
      <c r="J85" s="194"/>
      <c r="K85" s="168"/>
      <c r="L85" s="168"/>
      <c r="M85" s="106" t="str">
        <f>IF(OR(D85="",E85="",G85=""),"",IF(AND(F85&lt;&gt;"",D85="Inlet Pit"),VLOOKUP(E85,VALIDATIONS!$CN$2:$CO$14,2,FALSE),IF(D85="Junction Pit",VLOOKUP(E85,VALIDATIONS!$CR$2:$CS$5,2,FALSE),IF(D85="Trench Grate",H85*VLOOKUP(E85,VALIDATIONS!$CT$2:$CU$2,2,FALSE),IF(D85="Capped Line",VLOOKUP(E85,VALIDATIONS!$CF$2:$CG$2,2,FALSE),IF(D85="Head Wall",VLOOKUP(E85,VALIDATIONS!$CH$2:$CI$2,2,FALSE),IF(D85="House Connection",VLOOKUP(E85,VALIDATIONS!$CJ$2:$CK$2,2,FALSE),0))))))+IF(AND(F85&lt;&gt;"",D85="Inlet Pit"),VLOOKUP(F85,VALIDATIONS!$CP$2:$CQ$66,2,FALSE),0))</f>
        <v/>
      </c>
      <c r="N85" s="194"/>
      <c r="O85" s="379"/>
      <c r="P85" s="368"/>
      <c r="Q85" s="194"/>
      <c r="R85" s="370"/>
      <c r="S85" s="194"/>
      <c r="T85" s="368"/>
      <c r="U85" s="368"/>
      <c r="V85" s="194"/>
      <c r="W85" s="195"/>
      <c r="X85" s="194"/>
      <c r="Y85" s="195"/>
      <c r="Z85" s="194"/>
      <c r="AA85" s="368"/>
      <c r="AB85" s="368"/>
      <c r="AC85" s="370"/>
      <c r="AD85" s="106" t="str">
        <f>IF(OR(R85="",T85="",U85="",Z85="",AA85="",AB85="",AC85=""),"",Z85*IF(AC85="uPVC",VLOOKUP(AA85,VALIDATIONS!$CZ$2:$DU$42,VLOOKUP(AB85,VALIDATIONS!$FF$2:$FG$5,2,FALSE),FALSE), IF(AC85="Steel Reinforced Concrete",VLOOKUP(AA85,VALIDATIONS!$CZ$2:$DU$42,8+VLOOKUP(AB85,VALIDATIONS!$FF$2:$FG$5,2,FALSE),FALSE),IF(AC85="Fibre Reinforced Concrete",VLOOKUP(AA85,VALIDATIONS!$CZ$2:$DU$42,4+VLOOKUP(AB85,VALIDATIONS!$FF$2:$FG$5,2,FALSE),FALSE))))   +IF(T85="Up to 10% Rock",VLOOKUP(AA85,VALIDATIONS!$CZ$2:$DU$42,13+VLOOKUP(AB85,VALIDATIONS!$FF$2:$FG$5,2,FALSE),FALSE),0)+IF(OR(U85="Urban Development (moderate)",U85="Urban Development (heavy)"),VLOOKUP(AA85,VALIDATIONS!$CZ$2:$DU$42,VLOOKUP(U85,VALIDATIONS!$FJ$2:$FK$4,2,FALSE)+4,FALSE),0))</f>
        <v/>
      </c>
      <c r="AE85" s="194"/>
    </row>
    <row r="86" spans="1:31" x14ac:dyDescent="0.2">
      <c r="A86" s="232"/>
      <c r="B86" s="361"/>
      <c r="C86" s="370"/>
      <c r="D86" s="370"/>
      <c r="E86" s="370"/>
      <c r="F86" s="370"/>
      <c r="G86" s="194"/>
      <c r="H86" s="194"/>
      <c r="I86" s="195"/>
      <c r="J86" s="194"/>
      <c r="K86" s="168"/>
      <c r="L86" s="168"/>
      <c r="M86" s="106" t="str">
        <f>IF(OR(D86="",E86="",G86=""),"",IF(AND(F86&lt;&gt;"",D86="Inlet Pit"),VLOOKUP(E86,VALIDATIONS!$CN$2:$CO$14,2,FALSE),IF(D86="Junction Pit",VLOOKUP(E86,VALIDATIONS!$CR$2:$CS$5,2,FALSE),IF(D86="Trench Grate",H86*VLOOKUP(E86,VALIDATIONS!$CT$2:$CU$2,2,FALSE),IF(D86="Capped Line",VLOOKUP(E86,VALIDATIONS!$CF$2:$CG$2,2,FALSE),IF(D86="Head Wall",VLOOKUP(E86,VALIDATIONS!$CH$2:$CI$2,2,FALSE),IF(D86="House Connection",VLOOKUP(E86,VALIDATIONS!$CJ$2:$CK$2,2,FALSE),0))))))+IF(AND(F86&lt;&gt;"",D86="Inlet Pit"),VLOOKUP(F86,VALIDATIONS!$CP$2:$CQ$66,2,FALSE),0))</f>
        <v/>
      </c>
      <c r="N86" s="194"/>
      <c r="O86" s="379"/>
      <c r="P86" s="368"/>
      <c r="Q86" s="194"/>
      <c r="R86" s="370"/>
      <c r="S86" s="194"/>
      <c r="T86" s="368"/>
      <c r="U86" s="368"/>
      <c r="V86" s="194"/>
      <c r="W86" s="195"/>
      <c r="X86" s="194"/>
      <c r="Y86" s="195"/>
      <c r="Z86" s="194"/>
      <c r="AA86" s="368"/>
      <c r="AB86" s="368"/>
      <c r="AC86" s="370"/>
      <c r="AD86" s="106" t="str">
        <f>IF(OR(R86="",T86="",U86="",Z86="",AA86="",AB86="",AC86=""),"",Z86*IF(AC86="uPVC",VLOOKUP(AA86,VALIDATIONS!$CZ$2:$DU$42,VLOOKUP(AB86,VALIDATIONS!$FF$2:$FG$5,2,FALSE),FALSE), IF(AC86="Steel Reinforced Concrete",VLOOKUP(AA86,VALIDATIONS!$CZ$2:$DU$42,8+VLOOKUP(AB86,VALIDATIONS!$FF$2:$FG$5,2,FALSE),FALSE),IF(AC86="Fibre Reinforced Concrete",VLOOKUP(AA86,VALIDATIONS!$CZ$2:$DU$42,4+VLOOKUP(AB86,VALIDATIONS!$FF$2:$FG$5,2,FALSE),FALSE))))   +IF(T86="Up to 10% Rock",VLOOKUP(AA86,VALIDATIONS!$CZ$2:$DU$42,13+VLOOKUP(AB86,VALIDATIONS!$FF$2:$FG$5,2,FALSE),FALSE),0)+IF(OR(U86="Urban Development (moderate)",U86="Urban Development (heavy)"),VLOOKUP(AA86,VALIDATIONS!$CZ$2:$DU$42,VLOOKUP(U86,VALIDATIONS!$FJ$2:$FK$4,2,FALSE)+4,FALSE),0))</f>
        <v/>
      </c>
      <c r="AE86" s="194"/>
    </row>
    <row r="87" spans="1:31" x14ac:dyDescent="0.2">
      <c r="A87" s="232"/>
      <c r="B87" s="361"/>
      <c r="C87" s="370"/>
      <c r="D87" s="370"/>
      <c r="E87" s="370"/>
      <c r="F87" s="370"/>
      <c r="G87" s="194"/>
      <c r="H87" s="194"/>
      <c r="I87" s="195"/>
      <c r="J87" s="194"/>
      <c r="K87" s="168"/>
      <c r="L87" s="168"/>
      <c r="M87" s="106" t="str">
        <f>IF(OR(D87="",E87="",G87=""),"",IF(AND(F87&lt;&gt;"",D87="Inlet Pit"),VLOOKUP(E87,VALIDATIONS!$CN$2:$CO$14,2,FALSE),IF(D87="Junction Pit",VLOOKUP(E87,VALIDATIONS!$CR$2:$CS$5,2,FALSE),IF(D87="Trench Grate",H87*VLOOKUP(E87,VALIDATIONS!$CT$2:$CU$2,2,FALSE),IF(D87="Capped Line",VLOOKUP(E87,VALIDATIONS!$CF$2:$CG$2,2,FALSE),IF(D87="Head Wall",VLOOKUP(E87,VALIDATIONS!$CH$2:$CI$2,2,FALSE),IF(D87="House Connection",VLOOKUP(E87,VALIDATIONS!$CJ$2:$CK$2,2,FALSE),0))))))+IF(AND(F87&lt;&gt;"",D87="Inlet Pit"),VLOOKUP(F87,VALIDATIONS!$CP$2:$CQ$66,2,FALSE),0))</f>
        <v/>
      </c>
      <c r="N87" s="194"/>
      <c r="O87" s="379"/>
      <c r="P87" s="368"/>
      <c r="Q87" s="194"/>
      <c r="R87" s="370"/>
      <c r="S87" s="194"/>
      <c r="T87" s="368"/>
      <c r="U87" s="368"/>
      <c r="V87" s="194"/>
      <c r="W87" s="195"/>
      <c r="X87" s="194"/>
      <c r="Y87" s="195"/>
      <c r="Z87" s="194"/>
      <c r="AA87" s="368"/>
      <c r="AB87" s="368"/>
      <c r="AC87" s="370"/>
      <c r="AD87" s="106" t="str">
        <f>IF(OR(R87="",T87="",U87="",Z87="",AA87="",AB87="",AC87=""),"",Z87*IF(AC87="uPVC",VLOOKUP(AA87,VALIDATIONS!$CZ$2:$DU$42,VLOOKUP(AB87,VALIDATIONS!$FF$2:$FG$5,2,FALSE),FALSE), IF(AC87="Steel Reinforced Concrete",VLOOKUP(AA87,VALIDATIONS!$CZ$2:$DU$42,8+VLOOKUP(AB87,VALIDATIONS!$FF$2:$FG$5,2,FALSE),FALSE),IF(AC87="Fibre Reinforced Concrete",VLOOKUP(AA87,VALIDATIONS!$CZ$2:$DU$42,4+VLOOKUP(AB87,VALIDATIONS!$FF$2:$FG$5,2,FALSE),FALSE))))   +IF(T87="Up to 10% Rock",VLOOKUP(AA87,VALIDATIONS!$CZ$2:$DU$42,13+VLOOKUP(AB87,VALIDATIONS!$FF$2:$FG$5,2,FALSE),FALSE),0)+IF(OR(U87="Urban Development (moderate)",U87="Urban Development (heavy)"),VLOOKUP(AA87,VALIDATIONS!$CZ$2:$DU$42,VLOOKUP(U87,VALIDATIONS!$FJ$2:$FK$4,2,FALSE)+4,FALSE),0))</f>
        <v/>
      </c>
      <c r="AE87" s="194"/>
    </row>
    <row r="88" spans="1:31" x14ac:dyDescent="0.2">
      <c r="A88" s="232"/>
      <c r="B88" s="361"/>
      <c r="C88" s="370"/>
      <c r="D88" s="370"/>
      <c r="E88" s="370"/>
      <c r="F88" s="370"/>
      <c r="G88" s="194"/>
      <c r="H88" s="194"/>
      <c r="I88" s="195"/>
      <c r="J88" s="194"/>
      <c r="K88" s="168"/>
      <c r="L88" s="168"/>
      <c r="M88" s="106" t="str">
        <f>IF(OR(D88="",E88="",G88=""),"",IF(AND(F88&lt;&gt;"",D88="Inlet Pit"),VLOOKUP(E88,VALIDATIONS!$CN$2:$CO$14,2,FALSE),IF(D88="Junction Pit",VLOOKUP(E88,VALIDATIONS!$CR$2:$CS$5,2,FALSE),IF(D88="Trench Grate",H88*VLOOKUP(E88,VALIDATIONS!$CT$2:$CU$2,2,FALSE),IF(D88="Capped Line",VLOOKUP(E88,VALIDATIONS!$CF$2:$CG$2,2,FALSE),IF(D88="Head Wall",VLOOKUP(E88,VALIDATIONS!$CH$2:$CI$2,2,FALSE),IF(D88="House Connection",VLOOKUP(E88,VALIDATIONS!$CJ$2:$CK$2,2,FALSE),0))))))+IF(AND(F88&lt;&gt;"",D88="Inlet Pit"),VLOOKUP(F88,VALIDATIONS!$CP$2:$CQ$66,2,FALSE),0))</f>
        <v/>
      </c>
      <c r="N88" s="194"/>
      <c r="O88" s="379"/>
      <c r="P88" s="368"/>
      <c r="Q88" s="194"/>
      <c r="R88" s="370"/>
      <c r="S88" s="194"/>
      <c r="T88" s="368"/>
      <c r="U88" s="368"/>
      <c r="V88" s="194"/>
      <c r="W88" s="195"/>
      <c r="X88" s="194"/>
      <c r="Y88" s="195"/>
      <c r="Z88" s="194"/>
      <c r="AA88" s="368"/>
      <c r="AB88" s="368"/>
      <c r="AC88" s="370"/>
      <c r="AD88" s="106" t="str">
        <f>IF(OR(R88="",T88="",U88="",Z88="",AA88="",AB88="",AC88=""),"",Z88*IF(AC88="uPVC",VLOOKUP(AA88,VALIDATIONS!$CZ$2:$DU$42,VLOOKUP(AB88,VALIDATIONS!$FF$2:$FG$5,2,FALSE),FALSE), IF(AC88="Steel Reinforced Concrete",VLOOKUP(AA88,VALIDATIONS!$CZ$2:$DU$42,8+VLOOKUP(AB88,VALIDATIONS!$FF$2:$FG$5,2,FALSE),FALSE),IF(AC88="Fibre Reinforced Concrete",VLOOKUP(AA88,VALIDATIONS!$CZ$2:$DU$42,4+VLOOKUP(AB88,VALIDATIONS!$FF$2:$FG$5,2,FALSE),FALSE))))   +IF(T88="Up to 10% Rock",VLOOKUP(AA88,VALIDATIONS!$CZ$2:$DU$42,13+VLOOKUP(AB88,VALIDATIONS!$FF$2:$FG$5,2,FALSE),FALSE),0)+IF(OR(U88="Urban Development (moderate)",U88="Urban Development (heavy)"),VLOOKUP(AA88,VALIDATIONS!$CZ$2:$DU$42,VLOOKUP(U88,VALIDATIONS!$FJ$2:$FK$4,2,FALSE)+4,FALSE),0))</f>
        <v/>
      </c>
      <c r="AE88" s="194"/>
    </row>
    <row r="89" spans="1:31" x14ac:dyDescent="0.2">
      <c r="A89" s="232"/>
      <c r="B89" s="361"/>
      <c r="C89" s="370"/>
      <c r="D89" s="370"/>
      <c r="E89" s="370"/>
      <c r="F89" s="370"/>
      <c r="G89" s="194"/>
      <c r="H89" s="194"/>
      <c r="I89" s="195"/>
      <c r="J89" s="194"/>
      <c r="K89" s="168"/>
      <c r="L89" s="168"/>
      <c r="M89" s="106" t="str">
        <f>IF(OR(D89="",E89="",G89=""),"",IF(AND(F89&lt;&gt;"",D89="Inlet Pit"),VLOOKUP(E89,VALIDATIONS!$CN$2:$CO$14,2,FALSE),IF(D89="Junction Pit",VLOOKUP(E89,VALIDATIONS!$CR$2:$CS$5,2,FALSE),IF(D89="Trench Grate",H89*VLOOKUP(E89,VALIDATIONS!$CT$2:$CU$2,2,FALSE),IF(D89="Capped Line",VLOOKUP(E89,VALIDATIONS!$CF$2:$CG$2,2,FALSE),IF(D89="Head Wall",VLOOKUP(E89,VALIDATIONS!$CH$2:$CI$2,2,FALSE),IF(D89="House Connection",VLOOKUP(E89,VALIDATIONS!$CJ$2:$CK$2,2,FALSE),0))))))+IF(AND(F89&lt;&gt;"",D89="Inlet Pit"),VLOOKUP(F89,VALIDATIONS!$CP$2:$CQ$66,2,FALSE),0))</f>
        <v/>
      </c>
      <c r="N89" s="194"/>
      <c r="O89" s="379"/>
      <c r="P89" s="368"/>
      <c r="Q89" s="194"/>
      <c r="R89" s="370"/>
      <c r="S89" s="194"/>
      <c r="T89" s="368"/>
      <c r="U89" s="368"/>
      <c r="V89" s="194"/>
      <c r="W89" s="195"/>
      <c r="X89" s="194"/>
      <c r="Y89" s="195"/>
      <c r="Z89" s="194"/>
      <c r="AA89" s="368"/>
      <c r="AB89" s="368"/>
      <c r="AC89" s="370"/>
      <c r="AD89" s="106" t="str">
        <f>IF(OR(R89="",T89="",U89="",Z89="",AA89="",AB89="",AC89=""),"",Z89*IF(AC89="uPVC",VLOOKUP(AA89,VALIDATIONS!$CZ$2:$DU$42,VLOOKUP(AB89,VALIDATIONS!$FF$2:$FG$5,2,FALSE),FALSE), IF(AC89="Steel Reinforced Concrete",VLOOKUP(AA89,VALIDATIONS!$CZ$2:$DU$42,8+VLOOKUP(AB89,VALIDATIONS!$FF$2:$FG$5,2,FALSE),FALSE),IF(AC89="Fibre Reinforced Concrete",VLOOKUP(AA89,VALIDATIONS!$CZ$2:$DU$42,4+VLOOKUP(AB89,VALIDATIONS!$FF$2:$FG$5,2,FALSE),FALSE))))   +IF(T89="Up to 10% Rock",VLOOKUP(AA89,VALIDATIONS!$CZ$2:$DU$42,13+VLOOKUP(AB89,VALIDATIONS!$FF$2:$FG$5,2,FALSE),FALSE),0)+IF(OR(U89="Urban Development (moderate)",U89="Urban Development (heavy)"),VLOOKUP(AA89,VALIDATIONS!$CZ$2:$DU$42,VLOOKUP(U89,VALIDATIONS!$FJ$2:$FK$4,2,FALSE)+4,FALSE),0))</f>
        <v/>
      </c>
      <c r="AE89" s="194"/>
    </row>
    <row r="90" spans="1:31" x14ac:dyDescent="0.2">
      <c r="A90" s="232"/>
      <c r="B90" s="361"/>
      <c r="C90" s="370"/>
      <c r="D90" s="370"/>
      <c r="E90" s="370"/>
      <c r="F90" s="370"/>
      <c r="G90" s="194"/>
      <c r="H90" s="194"/>
      <c r="I90" s="195"/>
      <c r="J90" s="194"/>
      <c r="K90" s="168"/>
      <c r="L90" s="168"/>
      <c r="M90" s="106" t="str">
        <f>IF(OR(D90="",E90="",G90=""),"",IF(AND(F90&lt;&gt;"",D90="Inlet Pit"),VLOOKUP(E90,VALIDATIONS!$CN$2:$CO$14,2,FALSE),IF(D90="Junction Pit",VLOOKUP(E90,VALIDATIONS!$CR$2:$CS$5,2,FALSE),IF(D90="Trench Grate",H90*VLOOKUP(E90,VALIDATIONS!$CT$2:$CU$2,2,FALSE),IF(D90="Capped Line",VLOOKUP(E90,VALIDATIONS!$CF$2:$CG$2,2,FALSE),IF(D90="Head Wall",VLOOKUP(E90,VALIDATIONS!$CH$2:$CI$2,2,FALSE),IF(D90="House Connection",VLOOKUP(E90,VALIDATIONS!$CJ$2:$CK$2,2,FALSE),0))))))+IF(AND(F90&lt;&gt;"",D90="Inlet Pit"),VLOOKUP(F90,VALIDATIONS!$CP$2:$CQ$66,2,FALSE),0))</f>
        <v/>
      </c>
      <c r="N90" s="194"/>
      <c r="O90" s="379"/>
      <c r="P90" s="368"/>
      <c r="Q90" s="194"/>
      <c r="R90" s="370"/>
      <c r="S90" s="194"/>
      <c r="T90" s="368"/>
      <c r="U90" s="368"/>
      <c r="V90" s="194"/>
      <c r="W90" s="195"/>
      <c r="X90" s="194"/>
      <c r="Y90" s="195"/>
      <c r="Z90" s="194"/>
      <c r="AA90" s="368"/>
      <c r="AB90" s="368"/>
      <c r="AC90" s="370"/>
      <c r="AD90" s="106" t="str">
        <f>IF(OR(R90="",T90="",U90="",Z90="",AA90="",AB90="",AC90=""),"",Z90*IF(AC90="uPVC",VLOOKUP(AA90,VALIDATIONS!$CZ$2:$DU$42,VLOOKUP(AB90,VALIDATIONS!$FF$2:$FG$5,2,FALSE),FALSE), IF(AC90="Steel Reinforced Concrete",VLOOKUP(AA90,VALIDATIONS!$CZ$2:$DU$42,8+VLOOKUP(AB90,VALIDATIONS!$FF$2:$FG$5,2,FALSE),FALSE),IF(AC90="Fibre Reinforced Concrete",VLOOKUP(AA90,VALIDATIONS!$CZ$2:$DU$42,4+VLOOKUP(AB90,VALIDATIONS!$FF$2:$FG$5,2,FALSE),FALSE))))   +IF(T90="Up to 10% Rock",VLOOKUP(AA90,VALIDATIONS!$CZ$2:$DU$42,13+VLOOKUP(AB90,VALIDATIONS!$FF$2:$FG$5,2,FALSE),FALSE),0)+IF(OR(U90="Urban Development (moderate)",U90="Urban Development (heavy)"),VLOOKUP(AA90,VALIDATIONS!$CZ$2:$DU$42,VLOOKUP(U90,VALIDATIONS!$FJ$2:$FK$4,2,FALSE)+4,FALSE),0))</f>
        <v/>
      </c>
      <c r="AE90" s="194"/>
    </row>
    <row r="91" spans="1:31" x14ac:dyDescent="0.2">
      <c r="A91" s="232"/>
      <c r="B91" s="361"/>
      <c r="C91" s="370"/>
      <c r="D91" s="370"/>
      <c r="E91" s="370"/>
      <c r="F91" s="370"/>
      <c r="G91" s="194"/>
      <c r="H91" s="194"/>
      <c r="I91" s="195"/>
      <c r="J91" s="194"/>
      <c r="K91" s="168"/>
      <c r="L91" s="168"/>
      <c r="M91" s="106" t="str">
        <f>IF(OR(D91="",E91="",G91=""),"",IF(AND(F91&lt;&gt;"",D91="Inlet Pit"),VLOOKUP(E91,VALIDATIONS!$CN$2:$CO$14,2,FALSE),IF(D91="Junction Pit",VLOOKUP(E91,VALIDATIONS!$CR$2:$CS$5,2,FALSE),IF(D91="Trench Grate",H91*VLOOKUP(E91,VALIDATIONS!$CT$2:$CU$2,2,FALSE),IF(D91="Capped Line",VLOOKUP(E91,VALIDATIONS!$CF$2:$CG$2,2,FALSE),IF(D91="Head Wall",VLOOKUP(E91,VALIDATIONS!$CH$2:$CI$2,2,FALSE),IF(D91="House Connection",VLOOKUP(E91,VALIDATIONS!$CJ$2:$CK$2,2,FALSE),0))))))+IF(AND(F91&lt;&gt;"",D91="Inlet Pit"),VLOOKUP(F91,VALIDATIONS!$CP$2:$CQ$66,2,FALSE),0))</f>
        <v/>
      </c>
      <c r="N91" s="194"/>
      <c r="O91" s="379"/>
      <c r="P91" s="368"/>
      <c r="Q91" s="194"/>
      <c r="R91" s="370"/>
      <c r="S91" s="194"/>
      <c r="T91" s="368"/>
      <c r="U91" s="368"/>
      <c r="V91" s="194"/>
      <c r="W91" s="195"/>
      <c r="X91" s="194"/>
      <c r="Y91" s="195"/>
      <c r="Z91" s="194"/>
      <c r="AA91" s="368"/>
      <c r="AB91" s="368"/>
      <c r="AC91" s="370"/>
      <c r="AD91" s="106" t="str">
        <f>IF(OR(R91="",T91="",U91="",Z91="",AA91="",AB91="",AC91=""),"",Z91*IF(AC91="uPVC",VLOOKUP(AA91,VALIDATIONS!$CZ$2:$DU$42,VLOOKUP(AB91,VALIDATIONS!$FF$2:$FG$5,2,FALSE),FALSE), IF(AC91="Steel Reinforced Concrete",VLOOKUP(AA91,VALIDATIONS!$CZ$2:$DU$42,8+VLOOKUP(AB91,VALIDATIONS!$FF$2:$FG$5,2,FALSE),FALSE),IF(AC91="Fibre Reinforced Concrete",VLOOKUP(AA91,VALIDATIONS!$CZ$2:$DU$42,4+VLOOKUP(AB91,VALIDATIONS!$FF$2:$FG$5,2,FALSE),FALSE))))   +IF(T91="Up to 10% Rock",VLOOKUP(AA91,VALIDATIONS!$CZ$2:$DU$42,13+VLOOKUP(AB91,VALIDATIONS!$FF$2:$FG$5,2,FALSE),FALSE),0)+IF(OR(U91="Urban Development (moderate)",U91="Urban Development (heavy)"),VLOOKUP(AA91,VALIDATIONS!$CZ$2:$DU$42,VLOOKUP(U91,VALIDATIONS!$FJ$2:$FK$4,2,FALSE)+4,FALSE),0))</f>
        <v/>
      </c>
      <c r="AE91" s="194"/>
    </row>
    <row r="92" spans="1:31" x14ac:dyDescent="0.2">
      <c r="A92" s="232"/>
      <c r="B92" s="361"/>
      <c r="C92" s="370"/>
      <c r="D92" s="370"/>
      <c r="E92" s="370"/>
      <c r="F92" s="370"/>
      <c r="G92" s="194"/>
      <c r="H92" s="194"/>
      <c r="I92" s="195"/>
      <c r="J92" s="194"/>
      <c r="K92" s="168"/>
      <c r="L92" s="168"/>
      <c r="M92" s="106" t="str">
        <f>IF(OR(D92="",E92="",G92=""),"",IF(AND(F92&lt;&gt;"",D92="Inlet Pit"),VLOOKUP(E92,VALIDATIONS!$CN$2:$CO$14,2,FALSE),IF(D92="Junction Pit",VLOOKUP(E92,VALIDATIONS!$CR$2:$CS$5,2,FALSE),IF(D92="Trench Grate",H92*VLOOKUP(E92,VALIDATIONS!$CT$2:$CU$2,2,FALSE),IF(D92="Capped Line",VLOOKUP(E92,VALIDATIONS!$CF$2:$CG$2,2,FALSE),IF(D92="Head Wall",VLOOKUP(E92,VALIDATIONS!$CH$2:$CI$2,2,FALSE),IF(D92="House Connection",VLOOKUP(E92,VALIDATIONS!$CJ$2:$CK$2,2,FALSE),0))))))+IF(AND(F92&lt;&gt;"",D92="Inlet Pit"),VLOOKUP(F92,VALIDATIONS!$CP$2:$CQ$66,2,FALSE),0))</f>
        <v/>
      </c>
      <c r="N92" s="194"/>
      <c r="O92" s="379"/>
      <c r="P92" s="368"/>
      <c r="Q92" s="194"/>
      <c r="R92" s="370"/>
      <c r="S92" s="194"/>
      <c r="T92" s="368"/>
      <c r="U92" s="368"/>
      <c r="V92" s="194"/>
      <c r="W92" s="195"/>
      <c r="X92" s="194"/>
      <c r="Y92" s="195"/>
      <c r="Z92" s="194"/>
      <c r="AA92" s="368"/>
      <c r="AB92" s="368"/>
      <c r="AC92" s="370"/>
      <c r="AD92" s="106" t="str">
        <f>IF(OR(R92="",T92="",U92="",Z92="",AA92="",AB92="",AC92=""),"",Z92*IF(AC92="uPVC",VLOOKUP(AA92,VALIDATIONS!$CZ$2:$DU$42,VLOOKUP(AB92,VALIDATIONS!$FF$2:$FG$5,2,FALSE),FALSE), IF(AC92="Steel Reinforced Concrete",VLOOKUP(AA92,VALIDATIONS!$CZ$2:$DU$42,8+VLOOKUP(AB92,VALIDATIONS!$FF$2:$FG$5,2,FALSE),FALSE),IF(AC92="Fibre Reinforced Concrete",VLOOKUP(AA92,VALIDATIONS!$CZ$2:$DU$42,4+VLOOKUP(AB92,VALIDATIONS!$FF$2:$FG$5,2,FALSE),FALSE))))   +IF(T92="Up to 10% Rock",VLOOKUP(AA92,VALIDATIONS!$CZ$2:$DU$42,13+VLOOKUP(AB92,VALIDATIONS!$FF$2:$FG$5,2,FALSE),FALSE),0)+IF(OR(U92="Urban Development (moderate)",U92="Urban Development (heavy)"),VLOOKUP(AA92,VALIDATIONS!$CZ$2:$DU$42,VLOOKUP(U92,VALIDATIONS!$FJ$2:$FK$4,2,FALSE)+4,FALSE),0))</f>
        <v/>
      </c>
      <c r="AE92" s="194"/>
    </row>
    <row r="93" spans="1:31" x14ac:dyDescent="0.2">
      <c r="A93" s="232"/>
      <c r="B93" s="361"/>
      <c r="C93" s="370"/>
      <c r="D93" s="370"/>
      <c r="E93" s="370"/>
      <c r="F93" s="370"/>
      <c r="G93" s="194"/>
      <c r="H93" s="194"/>
      <c r="I93" s="195"/>
      <c r="J93" s="194"/>
      <c r="K93" s="168"/>
      <c r="L93" s="168"/>
      <c r="M93" s="106" t="str">
        <f>IF(OR(D93="",E93="",G93=""),"",IF(AND(F93&lt;&gt;"",D93="Inlet Pit"),VLOOKUP(E93,VALIDATIONS!$CN$2:$CO$14,2,FALSE),IF(D93="Junction Pit",VLOOKUP(E93,VALIDATIONS!$CR$2:$CS$5,2,FALSE),IF(D93="Trench Grate",H93*VLOOKUP(E93,VALIDATIONS!$CT$2:$CU$2,2,FALSE),IF(D93="Capped Line",VLOOKUP(E93,VALIDATIONS!$CF$2:$CG$2,2,FALSE),IF(D93="Head Wall",VLOOKUP(E93,VALIDATIONS!$CH$2:$CI$2,2,FALSE),IF(D93="House Connection",VLOOKUP(E93,VALIDATIONS!$CJ$2:$CK$2,2,FALSE),0))))))+IF(AND(F93&lt;&gt;"",D93="Inlet Pit"),VLOOKUP(F93,VALIDATIONS!$CP$2:$CQ$66,2,FALSE),0))</f>
        <v/>
      </c>
      <c r="N93" s="194"/>
      <c r="O93" s="379"/>
      <c r="P93" s="368"/>
      <c r="Q93" s="194"/>
      <c r="R93" s="370"/>
      <c r="S93" s="194"/>
      <c r="T93" s="368"/>
      <c r="U93" s="368"/>
      <c r="V93" s="194"/>
      <c r="W93" s="195"/>
      <c r="X93" s="194"/>
      <c r="Y93" s="195"/>
      <c r="Z93" s="194"/>
      <c r="AA93" s="368"/>
      <c r="AB93" s="368"/>
      <c r="AC93" s="370"/>
      <c r="AD93" s="106" t="str">
        <f>IF(OR(R93="",T93="",U93="",Z93="",AA93="",AB93="",AC93=""),"",Z93*IF(AC93="uPVC",VLOOKUP(AA93,VALIDATIONS!$CZ$2:$DU$42,VLOOKUP(AB93,VALIDATIONS!$FF$2:$FG$5,2,FALSE),FALSE), IF(AC93="Steel Reinforced Concrete",VLOOKUP(AA93,VALIDATIONS!$CZ$2:$DU$42,8+VLOOKUP(AB93,VALIDATIONS!$FF$2:$FG$5,2,FALSE),FALSE),IF(AC93="Fibre Reinforced Concrete",VLOOKUP(AA93,VALIDATIONS!$CZ$2:$DU$42,4+VLOOKUP(AB93,VALIDATIONS!$FF$2:$FG$5,2,FALSE),FALSE))))   +IF(T93="Up to 10% Rock",VLOOKUP(AA93,VALIDATIONS!$CZ$2:$DU$42,13+VLOOKUP(AB93,VALIDATIONS!$FF$2:$FG$5,2,FALSE),FALSE),0)+IF(OR(U93="Urban Development (moderate)",U93="Urban Development (heavy)"),VLOOKUP(AA93,VALIDATIONS!$CZ$2:$DU$42,VLOOKUP(U93,VALIDATIONS!$FJ$2:$FK$4,2,FALSE)+4,FALSE),0))</f>
        <v/>
      </c>
      <c r="AE93" s="194"/>
    </row>
    <row r="94" spans="1:31" x14ac:dyDescent="0.2">
      <c r="A94" s="232"/>
      <c r="B94" s="361"/>
      <c r="C94" s="370"/>
      <c r="D94" s="370"/>
      <c r="E94" s="370"/>
      <c r="F94" s="370"/>
      <c r="G94" s="194"/>
      <c r="H94" s="194"/>
      <c r="I94" s="195"/>
      <c r="J94" s="194"/>
      <c r="K94" s="168"/>
      <c r="L94" s="168"/>
      <c r="M94" s="106" t="str">
        <f>IF(OR(D94="",E94="",G94=""),"",IF(AND(F94&lt;&gt;"",D94="Inlet Pit"),VLOOKUP(E94,VALIDATIONS!$CN$2:$CO$14,2,FALSE),IF(D94="Junction Pit",VLOOKUP(E94,VALIDATIONS!$CR$2:$CS$5,2,FALSE),IF(D94="Trench Grate",H94*VLOOKUP(E94,VALIDATIONS!$CT$2:$CU$2,2,FALSE),IF(D94="Capped Line",VLOOKUP(E94,VALIDATIONS!$CF$2:$CG$2,2,FALSE),IF(D94="Head Wall",VLOOKUP(E94,VALIDATIONS!$CH$2:$CI$2,2,FALSE),IF(D94="House Connection",VLOOKUP(E94,VALIDATIONS!$CJ$2:$CK$2,2,FALSE),0))))))+IF(AND(F94&lt;&gt;"",D94="Inlet Pit"),VLOOKUP(F94,VALIDATIONS!$CP$2:$CQ$66,2,FALSE),0))</f>
        <v/>
      </c>
      <c r="N94" s="194"/>
      <c r="O94" s="379"/>
      <c r="P94" s="368"/>
      <c r="Q94" s="194"/>
      <c r="R94" s="370"/>
      <c r="S94" s="194"/>
      <c r="T94" s="368"/>
      <c r="U94" s="368"/>
      <c r="V94" s="194"/>
      <c r="W94" s="195"/>
      <c r="X94" s="194"/>
      <c r="Y94" s="195"/>
      <c r="Z94" s="194"/>
      <c r="AA94" s="368"/>
      <c r="AB94" s="368"/>
      <c r="AC94" s="370"/>
      <c r="AD94" s="106" t="str">
        <f>IF(OR(R94="",T94="",U94="",Z94="",AA94="",AB94="",AC94=""),"",Z94*IF(AC94="uPVC",VLOOKUP(AA94,VALIDATIONS!$CZ$2:$DU$42,VLOOKUP(AB94,VALIDATIONS!$FF$2:$FG$5,2,FALSE),FALSE), IF(AC94="Steel Reinforced Concrete",VLOOKUP(AA94,VALIDATIONS!$CZ$2:$DU$42,8+VLOOKUP(AB94,VALIDATIONS!$FF$2:$FG$5,2,FALSE),FALSE),IF(AC94="Fibre Reinforced Concrete",VLOOKUP(AA94,VALIDATIONS!$CZ$2:$DU$42,4+VLOOKUP(AB94,VALIDATIONS!$FF$2:$FG$5,2,FALSE),FALSE))))   +IF(T94="Up to 10% Rock",VLOOKUP(AA94,VALIDATIONS!$CZ$2:$DU$42,13+VLOOKUP(AB94,VALIDATIONS!$FF$2:$FG$5,2,FALSE),FALSE),0)+IF(OR(U94="Urban Development (moderate)",U94="Urban Development (heavy)"),VLOOKUP(AA94,VALIDATIONS!$CZ$2:$DU$42,VLOOKUP(U94,VALIDATIONS!$FJ$2:$FK$4,2,FALSE)+4,FALSE),0))</f>
        <v/>
      </c>
      <c r="AE94" s="194"/>
    </row>
    <row r="95" spans="1:31" x14ac:dyDescent="0.2">
      <c r="A95" s="232"/>
      <c r="B95" s="361"/>
      <c r="C95" s="370"/>
      <c r="D95" s="370"/>
      <c r="E95" s="370"/>
      <c r="F95" s="370"/>
      <c r="G95" s="194"/>
      <c r="H95" s="194"/>
      <c r="I95" s="195"/>
      <c r="J95" s="194"/>
      <c r="K95" s="168"/>
      <c r="L95" s="168"/>
      <c r="M95" s="106" t="str">
        <f>IF(OR(D95="",E95="",G95=""),"",IF(AND(F95&lt;&gt;"",D95="Inlet Pit"),VLOOKUP(E95,VALIDATIONS!$CN$2:$CO$14,2,FALSE),IF(D95="Junction Pit",VLOOKUP(E95,VALIDATIONS!$CR$2:$CS$5,2,FALSE),IF(D95="Trench Grate",H95*VLOOKUP(E95,VALIDATIONS!$CT$2:$CU$2,2,FALSE),IF(D95="Capped Line",VLOOKUP(E95,VALIDATIONS!$CF$2:$CG$2,2,FALSE),IF(D95="Head Wall",VLOOKUP(E95,VALIDATIONS!$CH$2:$CI$2,2,FALSE),IF(D95="House Connection",VLOOKUP(E95,VALIDATIONS!$CJ$2:$CK$2,2,FALSE),0))))))+IF(AND(F95&lt;&gt;"",D95="Inlet Pit"),VLOOKUP(F95,VALIDATIONS!$CP$2:$CQ$66,2,FALSE),0))</f>
        <v/>
      </c>
      <c r="N95" s="194"/>
      <c r="O95" s="379"/>
      <c r="P95" s="368"/>
      <c r="Q95" s="194"/>
      <c r="R95" s="370"/>
      <c r="S95" s="194"/>
      <c r="T95" s="368"/>
      <c r="U95" s="368"/>
      <c r="V95" s="194"/>
      <c r="W95" s="195"/>
      <c r="X95" s="194"/>
      <c r="Y95" s="195"/>
      <c r="Z95" s="194"/>
      <c r="AA95" s="368"/>
      <c r="AB95" s="368"/>
      <c r="AC95" s="370"/>
      <c r="AD95" s="106" t="str">
        <f>IF(OR(R95="",T95="",U95="",Z95="",AA95="",AB95="",AC95=""),"",Z95*IF(AC95="uPVC",VLOOKUP(AA95,VALIDATIONS!$CZ$2:$DU$42,VLOOKUP(AB95,VALIDATIONS!$FF$2:$FG$5,2,FALSE),FALSE), IF(AC95="Steel Reinforced Concrete",VLOOKUP(AA95,VALIDATIONS!$CZ$2:$DU$42,8+VLOOKUP(AB95,VALIDATIONS!$FF$2:$FG$5,2,FALSE),FALSE),IF(AC95="Fibre Reinforced Concrete",VLOOKUP(AA95,VALIDATIONS!$CZ$2:$DU$42,4+VLOOKUP(AB95,VALIDATIONS!$FF$2:$FG$5,2,FALSE),FALSE))))   +IF(T95="Up to 10% Rock",VLOOKUP(AA95,VALIDATIONS!$CZ$2:$DU$42,13+VLOOKUP(AB95,VALIDATIONS!$FF$2:$FG$5,2,FALSE),FALSE),0)+IF(OR(U95="Urban Development (moderate)",U95="Urban Development (heavy)"),VLOOKUP(AA95,VALIDATIONS!$CZ$2:$DU$42,VLOOKUP(U95,VALIDATIONS!$FJ$2:$FK$4,2,FALSE)+4,FALSE),0))</f>
        <v/>
      </c>
      <c r="AE95" s="194"/>
    </row>
    <row r="96" spans="1:31" x14ac:dyDescent="0.2">
      <c r="A96" s="232"/>
      <c r="B96" s="361"/>
      <c r="C96" s="370"/>
      <c r="D96" s="370"/>
      <c r="E96" s="370"/>
      <c r="F96" s="370"/>
      <c r="G96" s="194"/>
      <c r="H96" s="194"/>
      <c r="I96" s="195"/>
      <c r="J96" s="194"/>
      <c r="K96" s="168"/>
      <c r="L96" s="168"/>
      <c r="M96" s="106" t="str">
        <f>IF(OR(D96="",E96="",G96=""),"",IF(AND(F96&lt;&gt;"",D96="Inlet Pit"),VLOOKUP(E96,VALIDATIONS!$CN$2:$CO$14,2,FALSE),IF(D96="Junction Pit",VLOOKUP(E96,VALIDATIONS!$CR$2:$CS$5,2,FALSE),IF(D96="Trench Grate",H96*VLOOKUP(E96,VALIDATIONS!$CT$2:$CU$2,2,FALSE),IF(D96="Capped Line",VLOOKUP(E96,VALIDATIONS!$CF$2:$CG$2,2,FALSE),IF(D96="Head Wall",VLOOKUP(E96,VALIDATIONS!$CH$2:$CI$2,2,FALSE),IF(D96="House Connection",VLOOKUP(E96,VALIDATIONS!$CJ$2:$CK$2,2,FALSE),0))))))+IF(AND(F96&lt;&gt;"",D96="Inlet Pit"),VLOOKUP(F96,VALIDATIONS!$CP$2:$CQ$66,2,FALSE),0))</f>
        <v/>
      </c>
      <c r="N96" s="194"/>
      <c r="O96" s="379"/>
      <c r="P96" s="368"/>
      <c r="Q96" s="194"/>
      <c r="R96" s="370"/>
      <c r="S96" s="194"/>
      <c r="T96" s="368"/>
      <c r="U96" s="368"/>
      <c r="V96" s="194"/>
      <c r="W96" s="195"/>
      <c r="X96" s="194"/>
      <c r="Y96" s="195"/>
      <c r="Z96" s="194"/>
      <c r="AA96" s="368"/>
      <c r="AB96" s="368"/>
      <c r="AC96" s="370"/>
      <c r="AD96" s="106" t="str">
        <f>IF(OR(R96="",T96="",U96="",Z96="",AA96="",AB96="",AC96=""),"",Z96*IF(AC96="uPVC",VLOOKUP(AA96,VALIDATIONS!$CZ$2:$DU$42,VLOOKUP(AB96,VALIDATIONS!$FF$2:$FG$5,2,FALSE),FALSE), IF(AC96="Steel Reinforced Concrete",VLOOKUP(AA96,VALIDATIONS!$CZ$2:$DU$42,8+VLOOKUP(AB96,VALIDATIONS!$FF$2:$FG$5,2,FALSE),FALSE),IF(AC96="Fibre Reinforced Concrete",VLOOKUP(AA96,VALIDATIONS!$CZ$2:$DU$42,4+VLOOKUP(AB96,VALIDATIONS!$FF$2:$FG$5,2,FALSE),FALSE))))   +IF(T96="Up to 10% Rock",VLOOKUP(AA96,VALIDATIONS!$CZ$2:$DU$42,13+VLOOKUP(AB96,VALIDATIONS!$FF$2:$FG$5,2,FALSE),FALSE),0)+IF(OR(U96="Urban Development (moderate)",U96="Urban Development (heavy)"),VLOOKUP(AA96,VALIDATIONS!$CZ$2:$DU$42,VLOOKUP(U96,VALIDATIONS!$FJ$2:$FK$4,2,FALSE)+4,FALSE),0))</f>
        <v/>
      </c>
      <c r="AE96" s="194"/>
    </row>
    <row r="97" spans="1:31" x14ac:dyDescent="0.2">
      <c r="A97" s="232"/>
      <c r="B97" s="361"/>
      <c r="C97" s="370"/>
      <c r="D97" s="370"/>
      <c r="E97" s="370"/>
      <c r="F97" s="370"/>
      <c r="G97" s="194"/>
      <c r="H97" s="194"/>
      <c r="I97" s="195"/>
      <c r="J97" s="194"/>
      <c r="K97" s="168"/>
      <c r="L97" s="168"/>
      <c r="M97" s="106" t="str">
        <f>IF(OR(D97="",E97="",G97=""),"",IF(AND(F97&lt;&gt;"",D97="Inlet Pit"),VLOOKUP(E97,VALIDATIONS!$CN$2:$CO$14,2,FALSE),IF(D97="Junction Pit",VLOOKUP(E97,VALIDATIONS!$CR$2:$CS$5,2,FALSE),IF(D97="Trench Grate",H97*VLOOKUP(E97,VALIDATIONS!$CT$2:$CU$2,2,FALSE),IF(D97="Capped Line",VLOOKUP(E97,VALIDATIONS!$CF$2:$CG$2,2,FALSE),IF(D97="Head Wall",VLOOKUP(E97,VALIDATIONS!$CH$2:$CI$2,2,FALSE),IF(D97="House Connection",VLOOKUP(E97,VALIDATIONS!$CJ$2:$CK$2,2,FALSE),0))))))+IF(AND(F97&lt;&gt;"",D97="Inlet Pit"),VLOOKUP(F97,VALIDATIONS!$CP$2:$CQ$66,2,FALSE),0))</f>
        <v/>
      </c>
      <c r="N97" s="194"/>
      <c r="O97" s="379"/>
      <c r="P97" s="368"/>
      <c r="Q97" s="194"/>
      <c r="R97" s="370"/>
      <c r="S97" s="194"/>
      <c r="T97" s="368"/>
      <c r="U97" s="368"/>
      <c r="V97" s="194"/>
      <c r="W97" s="195"/>
      <c r="X97" s="194"/>
      <c r="Y97" s="195"/>
      <c r="Z97" s="194"/>
      <c r="AA97" s="368"/>
      <c r="AB97" s="368"/>
      <c r="AC97" s="370"/>
      <c r="AD97" s="106" t="str">
        <f>IF(OR(R97="",T97="",U97="",Z97="",AA97="",AB97="",AC97=""),"",Z97*IF(AC97="uPVC",VLOOKUP(AA97,VALIDATIONS!$CZ$2:$DU$42,VLOOKUP(AB97,VALIDATIONS!$FF$2:$FG$5,2,FALSE),FALSE), IF(AC97="Steel Reinforced Concrete",VLOOKUP(AA97,VALIDATIONS!$CZ$2:$DU$42,8+VLOOKUP(AB97,VALIDATIONS!$FF$2:$FG$5,2,FALSE),FALSE),IF(AC97="Fibre Reinforced Concrete",VLOOKUP(AA97,VALIDATIONS!$CZ$2:$DU$42,4+VLOOKUP(AB97,VALIDATIONS!$FF$2:$FG$5,2,FALSE),FALSE))))   +IF(T97="Up to 10% Rock",VLOOKUP(AA97,VALIDATIONS!$CZ$2:$DU$42,13+VLOOKUP(AB97,VALIDATIONS!$FF$2:$FG$5,2,FALSE),FALSE),0)+IF(OR(U97="Urban Development (moderate)",U97="Urban Development (heavy)"),VLOOKUP(AA97,VALIDATIONS!$CZ$2:$DU$42,VLOOKUP(U97,VALIDATIONS!$FJ$2:$FK$4,2,FALSE)+4,FALSE),0))</f>
        <v/>
      </c>
      <c r="AE97" s="194"/>
    </row>
    <row r="98" spans="1:31" x14ac:dyDescent="0.2">
      <c r="A98" s="232"/>
      <c r="B98" s="361"/>
      <c r="C98" s="370"/>
      <c r="D98" s="370"/>
      <c r="E98" s="370"/>
      <c r="F98" s="370"/>
      <c r="G98" s="194"/>
      <c r="H98" s="194"/>
      <c r="I98" s="195"/>
      <c r="J98" s="194"/>
      <c r="K98" s="168"/>
      <c r="L98" s="168"/>
      <c r="M98" s="106" t="str">
        <f>IF(OR(D98="",E98="",G98=""),"",IF(AND(F98&lt;&gt;"",D98="Inlet Pit"),VLOOKUP(E98,VALIDATIONS!$CN$2:$CO$14,2,FALSE),IF(D98="Junction Pit",VLOOKUP(E98,VALIDATIONS!$CR$2:$CS$5,2,FALSE),IF(D98="Trench Grate",H98*VLOOKUP(E98,VALIDATIONS!$CT$2:$CU$2,2,FALSE),IF(D98="Capped Line",VLOOKUP(E98,VALIDATIONS!$CF$2:$CG$2,2,FALSE),IF(D98="Head Wall",VLOOKUP(E98,VALIDATIONS!$CH$2:$CI$2,2,FALSE),IF(D98="House Connection",VLOOKUP(E98,VALIDATIONS!$CJ$2:$CK$2,2,FALSE),0))))))+IF(AND(F98&lt;&gt;"",D98="Inlet Pit"),VLOOKUP(F98,VALIDATIONS!$CP$2:$CQ$66,2,FALSE),0))</f>
        <v/>
      </c>
      <c r="N98" s="194"/>
      <c r="O98" s="379"/>
      <c r="P98" s="368"/>
      <c r="Q98" s="194"/>
      <c r="R98" s="370"/>
      <c r="S98" s="194"/>
      <c r="T98" s="368"/>
      <c r="U98" s="368"/>
      <c r="V98" s="194"/>
      <c r="W98" s="195"/>
      <c r="X98" s="194"/>
      <c r="Y98" s="195"/>
      <c r="Z98" s="194"/>
      <c r="AA98" s="368"/>
      <c r="AB98" s="368"/>
      <c r="AC98" s="370"/>
      <c r="AD98" s="106" t="str">
        <f>IF(OR(R98="",T98="",U98="",Z98="",AA98="",AB98="",AC98=""),"",Z98*IF(AC98="uPVC",VLOOKUP(AA98,VALIDATIONS!$CZ$2:$DU$42,VLOOKUP(AB98,VALIDATIONS!$FF$2:$FG$5,2,FALSE),FALSE), IF(AC98="Steel Reinforced Concrete",VLOOKUP(AA98,VALIDATIONS!$CZ$2:$DU$42,8+VLOOKUP(AB98,VALIDATIONS!$FF$2:$FG$5,2,FALSE),FALSE),IF(AC98="Fibre Reinforced Concrete",VLOOKUP(AA98,VALIDATIONS!$CZ$2:$DU$42,4+VLOOKUP(AB98,VALIDATIONS!$FF$2:$FG$5,2,FALSE),FALSE))))   +IF(T98="Up to 10% Rock",VLOOKUP(AA98,VALIDATIONS!$CZ$2:$DU$42,13+VLOOKUP(AB98,VALIDATIONS!$FF$2:$FG$5,2,FALSE),FALSE),0)+IF(OR(U98="Urban Development (moderate)",U98="Urban Development (heavy)"),VLOOKUP(AA98,VALIDATIONS!$CZ$2:$DU$42,VLOOKUP(U98,VALIDATIONS!$FJ$2:$FK$4,2,FALSE)+4,FALSE),0))</f>
        <v/>
      </c>
      <c r="AE98" s="194"/>
    </row>
    <row r="99" spans="1:31" x14ac:dyDescent="0.2">
      <c r="A99" s="232"/>
      <c r="B99" s="361"/>
      <c r="C99" s="370"/>
      <c r="D99" s="370"/>
      <c r="E99" s="370"/>
      <c r="F99" s="370"/>
      <c r="G99" s="194"/>
      <c r="H99" s="194"/>
      <c r="I99" s="195"/>
      <c r="J99" s="194"/>
      <c r="K99" s="168"/>
      <c r="L99" s="168"/>
      <c r="M99" s="106" t="str">
        <f>IF(OR(D99="",E99="",G99=""),"",IF(AND(F99&lt;&gt;"",D99="Inlet Pit"),VLOOKUP(E99,VALIDATIONS!$CN$2:$CO$14,2,FALSE),IF(D99="Junction Pit",VLOOKUP(E99,VALIDATIONS!$CR$2:$CS$5,2,FALSE),IF(D99="Trench Grate",H99*VLOOKUP(E99,VALIDATIONS!$CT$2:$CU$2,2,FALSE),IF(D99="Capped Line",VLOOKUP(E99,VALIDATIONS!$CF$2:$CG$2,2,FALSE),IF(D99="Head Wall",VLOOKUP(E99,VALIDATIONS!$CH$2:$CI$2,2,FALSE),IF(D99="House Connection",VLOOKUP(E99,VALIDATIONS!$CJ$2:$CK$2,2,FALSE),0))))))+IF(AND(F99&lt;&gt;"",D99="Inlet Pit"),VLOOKUP(F99,VALIDATIONS!$CP$2:$CQ$66,2,FALSE),0))</f>
        <v/>
      </c>
      <c r="N99" s="194"/>
      <c r="O99" s="379"/>
      <c r="P99" s="368"/>
      <c r="Q99" s="194"/>
      <c r="R99" s="370"/>
      <c r="S99" s="194"/>
      <c r="T99" s="368"/>
      <c r="U99" s="368"/>
      <c r="V99" s="194"/>
      <c r="W99" s="195"/>
      <c r="X99" s="194"/>
      <c r="Y99" s="195"/>
      <c r="Z99" s="194"/>
      <c r="AA99" s="368"/>
      <c r="AB99" s="368"/>
      <c r="AC99" s="370"/>
      <c r="AD99" s="106" t="str">
        <f>IF(OR(R99="",T99="",U99="",Z99="",AA99="",AB99="",AC99=""),"",Z99*IF(AC99="uPVC",VLOOKUP(AA99,VALIDATIONS!$CZ$2:$DU$42,VLOOKUP(AB99,VALIDATIONS!$FF$2:$FG$5,2,FALSE),FALSE), IF(AC99="Steel Reinforced Concrete",VLOOKUP(AA99,VALIDATIONS!$CZ$2:$DU$42,8+VLOOKUP(AB99,VALIDATIONS!$FF$2:$FG$5,2,FALSE),FALSE),IF(AC99="Fibre Reinforced Concrete",VLOOKUP(AA99,VALIDATIONS!$CZ$2:$DU$42,4+VLOOKUP(AB99,VALIDATIONS!$FF$2:$FG$5,2,FALSE),FALSE))))   +IF(T99="Up to 10% Rock",VLOOKUP(AA99,VALIDATIONS!$CZ$2:$DU$42,13+VLOOKUP(AB99,VALIDATIONS!$FF$2:$FG$5,2,FALSE),FALSE),0)+IF(OR(U99="Urban Development (moderate)",U99="Urban Development (heavy)"),VLOOKUP(AA99,VALIDATIONS!$CZ$2:$DU$42,VLOOKUP(U99,VALIDATIONS!$FJ$2:$FK$4,2,FALSE)+4,FALSE),0))</f>
        <v/>
      </c>
      <c r="AE99" s="194"/>
    </row>
    <row r="100" spans="1:31" x14ac:dyDescent="0.2">
      <c r="A100" s="232"/>
      <c r="B100" s="361"/>
      <c r="C100" s="370"/>
      <c r="D100" s="370"/>
      <c r="E100" s="370"/>
      <c r="F100" s="370"/>
      <c r="G100" s="194"/>
      <c r="H100" s="194"/>
      <c r="I100" s="195"/>
      <c r="J100" s="194"/>
      <c r="K100" s="168"/>
      <c r="L100" s="168"/>
      <c r="M100" s="106" t="str">
        <f>IF(OR(D100="",E100="",G100=""),"",IF(AND(F100&lt;&gt;"",D100="Inlet Pit"),VLOOKUP(E100,VALIDATIONS!$CN$2:$CO$14,2,FALSE),IF(D100="Junction Pit",VLOOKUP(E100,VALIDATIONS!$CR$2:$CS$5,2,FALSE),IF(D100="Trench Grate",H100*VLOOKUP(E100,VALIDATIONS!$CT$2:$CU$2,2,FALSE),IF(D100="Capped Line",VLOOKUP(E100,VALIDATIONS!$CF$2:$CG$2,2,FALSE),IF(D100="Head Wall",VLOOKUP(E100,VALIDATIONS!$CH$2:$CI$2,2,FALSE),IF(D100="House Connection",VLOOKUP(E100,VALIDATIONS!$CJ$2:$CK$2,2,FALSE),0))))))+IF(AND(F100&lt;&gt;"",D100="Inlet Pit"),VLOOKUP(F100,VALIDATIONS!$CP$2:$CQ$66,2,FALSE),0))</f>
        <v/>
      </c>
      <c r="N100" s="194"/>
      <c r="O100" s="379"/>
      <c r="P100" s="368"/>
      <c r="Q100" s="194"/>
      <c r="R100" s="370"/>
      <c r="S100" s="194"/>
      <c r="T100" s="368"/>
      <c r="U100" s="368"/>
      <c r="V100" s="194"/>
      <c r="W100" s="195"/>
      <c r="X100" s="194"/>
      <c r="Y100" s="195"/>
      <c r="Z100" s="194"/>
      <c r="AA100" s="368"/>
      <c r="AB100" s="368"/>
      <c r="AC100" s="370"/>
      <c r="AD100" s="106" t="str">
        <f>IF(OR(R100="",T100="",U100="",Z100="",AA100="",AB100="",AC100=""),"",Z100*IF(AC100="uPVC",VLOOKUP(AA100,VALIDATIONS!$CZ$2:$DU$42,VLOOKUP(AB100,VALIDATIONS!$FF$2:$FG$5,2,FALSE),FALSE), IF(AC100="Steel Reinforced Concrete",VLOOKUP(AA100,VALIDATIONS!$CZ$2:$DU$42,8+VLOOKUP(AB100,VALIDATIONS!$FF$2:$FG$5,2,FALSE),FALSE),IF(AC100="Fibre Reinforced Concrete",VLOOKUP(AA100,VALIDATIONS!$CZ$2:$DU$42,4+VLOOKUP(AB100,VALIDATIONS!$FF$2:$FG$5,2,FALSE),FALSE))))   +IF(T100="Up to 10% Rock",VLOOKUP(AA100,VALIDATIONS!$CZ$2:$DU$42,13+VLOOKUP(AB100,VALIDATIONS!$FF$2:$FG$5,2,FALSE),FALSE),0)+IF(OR(U100="Urban Development (moderate)",U100="Urban Development (heavy)"),VLOOKUP(AA100,VALIDATIONS!$CZ$2:$DU$42,VLOOKUP(U100,VALIDATIONS!$FJ$2:$FK$4,2,FALSE)+4,FALSE),0))</f>
        <v/>
      </c>
      <c r="AE100" s="194"/>
    </row>
    <row r="101" spans="1:31" x14ac:dyDescent="0.2">
      <c r="A101" s="232"/>
      <c r="B101" s="361"/>
      <c r="C101" s="370"/>
      <c r="D101" s="370"/>
      <c r="E101" s="370"/>
      <c r="F101" s="370"/>
      <c r="G101" s="194"/>
      <c r="H101" s="194"/>
      <c r="I101" s="195"/>
      <c r="J101" s="194"/>
      <c r="K101" s="168"/>
      <c r="L101" s="168"/>
      <c r="M101" s="106" t="str">
        <f>IF(OR(D101="",E101="",G101=""),"",IF(AND(F101&lt;&gt;"",D101="Inlet Pit"),VLOOKUP(E101,VALIDATIONS!$CN$2:$CO$14,2,FALSE),IF(D101="Junction Pit",VLOOKUP(E101,VALIDATIONS!$CR$2:$CS$5,2,FALSE),IF(D101="Trench Grate",H101*VLOOKUP(E101,VALIDATIONS!$CT$2:$CU$2,2,FALSE),IF(D101="Capped Line",VLOOKUP(E101,VALIDATIONS!$CF$2:$CG$2,2,FALSE),IF(D101="Head Wall",VLOOKUP(E101,VALIDATIONS!$CH$2:$CI$2,2,FALSE),IF(D101="House Connection",VLOOKUP(E101,VALIDATIONS!$CJ$2:$CK$2,2,FALSE),0))))))+IF(AND(F101&lt;&gt;"",D101="Inlet Pit"),VLOOKUP(F101,VALIDATIONS!$CP$2:$CQ$66,2,FALSE),0))</f>
        <v/>
      </c>
      <c r="N101" s="194"/>
      <c r="O101" s="379"/>
      <c r="P101" s="368"/>
      <c r="Q101" s="194"/>
      <c r="R101" s="370"/>
      <c r="S101" s="194"/>
      <c r="T101" s="368"/>
      <c r="U101" s="368"/>
      <c r="V101" s="194"/>
      <c r="W101" s="195"/>
      <c r="X101" s="194"/>
      <c r="Y101" s="195"/>
      <c r="Z101" s="194"/>
      <c r="AA101" s="368"/>
      <c r="AB101" s="368"/>
      <c r="AC101" s="370"/>
      <c r="AD101" s="106" t="str">
        <f>IF(OR(R101="",T101="",U101="",Z101="",AA101="",AB101="",AC101=""),"",Z101*IF(AC101="uPVC",VLOOKUP(AA101,VALIDATIONS!$CZ$2:$DU$42,VLOOKUP(AB101,VALIDATIONS!$FF$2:$FG$5,2,FALSE),FALSE), IF(AC101="Steel Reinforced Concrete",VLOOKUP(AA101,VALIDATIONS!$CZ$2:$DU$42,8+VLOOKUP(AB101,VALIDATIONS!$FF$2:$FG$5,2,FALSE),FALSE),IF(AC101="Fibre Reinforced Concrete",VLOOKUP(AA101,VALIDATIONS!$CZ$2:$DU$42,4+VLOOKUP(AB101,VALIDATIONS!$FF$2:$FG$5,2,FALSE),FALSE))))   +IF(T101="Up to 10% Rock",VLOOKUP(AA101,VALIDATIONS!$CZ$2:$DU$42,13+VLOOKUP(AB101,VALIDATIONS!$FF$2:$FG$5,2,FALSE),FALSE),0)+IF(OR(U101="Urban Development (moderate)",U101="Urban Development (heavy)"),VLOOKUP(AA101,VALIDATIONS!$CZ$2:$DU$42,VLOOKUP(U101,VALIDATIONS!$FJ$2:$FK$4,2,FALSE)+4,FALSE),0))</f>
        <v/>
      </c>
      <c r="AE101" s="194"/>
    </row>
    <row r="102" spans="1:31" x14ac:dyDescent="0.2">
      <c r="A102" s="232"/>
      <c r="B102" s="361"/>
      <c r="C102" s="370"/>
      <c r="D102" s="370"/>
      <c r="E102" s="370"/>
      <c r="F102" s="370"/>
      <c r="G102" s="194"/>
      <c r="H102" s="194"/>
      <c r="I102" s="195"/>
      <c r="J102" s="194"/>
      <c r="K102" s="168"/>
      <c r="L102" s="168"/>
      <c r="M102" s="106" t="str">
        <f>IF(OR(D102="",E102="",G102=""),"",IF(AND(F102&lt;&gt;"",D102="Inlet Pit"),VLOOKUP(E102,VALIDATIONS!$CN$2:$CO$14,2,FALSE),IF(D102="Junction Pit",VLOOKUP(E102,VALIDATIONS!$CR$2:$CS$5,2,FALSE),IF(D102="Trench Grate",H102*VLOOKUP(E102,VALIDATIONS!$CT$2:$CU$2,2,FALSE),IF(D102="Capped Line",VLOOKUP(E102,VALIDATIONS!$CF$2:$CG$2,2,FALSE),IF(D102="Head Wall",VLOOKUP(E102,VALIDATIONS!$CH$2:$CI$2,2,FALSE),IF(D102="House Connection",VLOOKUP(E102,VALIDATIONS!$CJ$2:$CK$2,2,FALSE),0))))))+IF(AND(F102&lt;&gt;"",D102="Inlet Pit"),VLOOKUP(F102,VALIDATIONS!$CP$2:$CQ$66,2,FALSE),0))</f>
        <v/>
      </c>
      <c r="N102" s="194"/>
      <c r="O102" s="379"/>
      <c r="P102" s="368"/>
      <c r="Q102" s="194"/>
      <c r="R102" s="370"/>
      <c r="S102" s="194"/>
      <c r="T102" s="368"/>
      <c r="U102" s="368"/>
      <c r="V102" s="194"/>
      <c r="W102" s="195"/>
      <c r="X102" s="194"/>
      <c r="Y102" s="195"/>
      <c r="Z102" s="194"/>
      <c r="AA102" s="368"/>
      <c r="AB102" s="368"/>
      <c r="AC102" s="370"/>
      <c r="AD102" s="106" t="str">
        <f>IF(OR(R102="",T102="",U102="",Z102="",AA102="",AB102="",AC102=""),"",Z102*IF(AC102="uPVC",VLOOKUP(AA102,VALIDATIONS!$CZ$2:$DU$42,VLOOKUP(AB102,VALIDATIONS!$FF$2:$FG$5,2,FALSE),FALSE), IF(AC102="Steel Reinforced Concrete",VLOOKUP(AA102,VALIDATIONS!$CZ$2:$DU$42,8+VLOOKUP(AB102,VALIDATIONS!$FF$2:$FG$5,2,FALSE),FALSE),IF(AC102="Fibre Reinforced Concrete",VLOOKUP(AA102,VALIDATIONS!$CZ$2:$DU$42,4+VLOOKUP(AB102,VALIDATIONS!$FF$2:$FG$5,2,FALSE),FALSE))))   +IF(T102="Up to 10% Rock",VLOOKUP(AA102,VALIDATIONS!$CZ$2:$DU$42,13+VLOOKUP(AB102,VALIDATIONS!$FF$2:$FG$5,2,FALSE),FALSE),0)+IF(OR(U102="Urban Development (moderate)",U102="Urban Development (heavy)"),VLOOKUP(AA102,VALIDATIONS!$CZ$2:$DU$42,VLOOKUP(U102,VALIDATIONS!$FJ$2:$FK$4,2,FALSE)+4,FALSE),0))</f>
        <v/>
      </c>
      <c r="AE102" s="194"/>
    </row>
    <row r="103" spans="1:31" x14ac:dyDescent="0.2">
      <c r="A103" s="232"/>
      <c r="B103" s="361"/>
      <c r="C103" s="370"/>
      <c r="D103" s="370"/>
      <c r="E103" s="370"/>
      <c r="F103" s="370"/>
      <c r="G103" s="194"/>
      <c r="H103" s="194"/>
      <c r="I103" s="195"/>
      <c r="J103" s="194"/>
      <c r="K103" s="168"/>
      <c r="L103" s="168"/>
      <c r="M103" s="106" t="str">
        <f>IF(OR(D103="",E103="",G103=""),"",IF(AND(F103&lt;&gt;"",D103="Inlet Pit"),VLOOKUP(E103,VALIDATIONS!$CN$2:$CO$14,2,FALSE),IF(D103="Junction Pit",VLOOKUP(E103,VALIDATIONS!$CR$2:$CS$5,2,FALSE),IF(D103="Trench Grate",H103*VLOOKUP(E103,VALIDATIONS!$CT$2:$CU$2,2,FALSE),IF(D103="Capped Line",VLOOKUP(E103,VALIDATIONS!$CF$2:$CG$2,2,FALSE),IF(D103="Head Wall",VLOOKUP(E103,VALIDATIONS!$CH$2:$CI$2,2,FALSE),IF(D103="House Connection",VLOOKUP(E103,VALIDATIONS!$CJ$2:$CK$2,2,FALSE),0))))))+IF(AND(F103&lt;&gt;"",D103="Inlet Pit"),VLOOKUP(F103,VALIDATIONS!$CP$2:$CQ$66,2,FALSE),0))</f>
        <v/>
      </c>
      <c r="N103" s="194"/>
      <c r="O103" s="379"/>
      <c r="P103" s="368"/>
      <c r="Q103" s="194"/>
      <c r="R103" s="370"/>
      <c r="S103" s="194"/>
      <c r="T103" s="368"/>
      <c r="U103" s="368"/>
      <c r="V103" s="194"/>
      <c r="W103" s="195"/>
      <c r="X103" s="194"/>
      <c r="Y103" s="195"/>
      <c r="Z103" s="194"/>
      <c r="AA103" s="368"/>
      <c r="AB103" s="368"/>
      <c r="AC103" s="370"/>
      <c r="AD103" s="106" t="str">
        <f>IF(OR(R103="",T103="",U103="",Z103="",AA103="",AB103="",AC103=""),"",Z103*IF(AC103="uPVC",VLOOKUP(AA103,VALIDATIONS!$CZ$2:$DU$42,VLOOKUP(AB103,VALIDATIONS!$FF$2:$FG$5,2,FALSE),FALSE), IF(AC103="Steel Reinforced Concrete",VLOOKUP(AA103,VALIDATIONS!$CZ$2:$DU$42,8+VLOOKUP(AB103,VALIDATIONS!$FF$2:$FG$5,2,FALSE),FALSE),IF(AC103="Fibre Reinforced Concrete",VLOOKUP(AA103,VALIDATIONS!$CZ$2:$DU$42,4+VLOOKUP(AB103,VALIDATIONS!$FF$2:$FG$5,2,FALSE),FALSE))))   +IF(T103="Up to 10% Rock",VLOOKUP(AA103,VALIDATIONS!$CZ$2:$DU$42,13+VLOOKUP(AB103,VALIDATIONS!$FF$2:$FG$5,2,FALSE),FALSE),0)+IF(OR(U103="Urban Development (moderate)",U103="Urban Development (heavy)"),VLOOKUP(AA103,VALIDATIONS!$CZ$2:$DU$42,VLOOKUP(U103,VALIDATIONS!$FJ$2:$FK$4,2,FALSE)+4,FALSE),0))</f>
        <v/>
      </c>
      <c r="AE103" s="194"/>
    </row>
    <row r="104" spans="1:31" x14ac:dyDescent="0.2">
      <c r="A104" s="232"/>
      <c r="B104" s="361"/>
      <c r="C104" s="370"/>
      <c r="D104" s="370"/>
      <c r="E104" s="370"/>
      <c r="F104" s="370"/>
      <c r="G104" s="194"/>
      <c r="H104" s="194"/>
      <c r="I104" s="195"/>
      <c r="J104" s="194"/>
      <c r="K104" s="168"/>
      <c r="L104" s="168"/>
      <c r="M104" s="106" t="str">
        <f>IF(OR(D104="",E104="",G104=""),"",IF(AND(F104&lt;&gt;"",D104="Inlet Pit"),VLOOKUP(E104,VALIDATIONS!$CN$2:$CO$14,2,FALSE),IF(D104="Junction Pit",VLOOKUP(E104,VALIDATIONS!$CR$2:$CS$5,2,FALSE),IF(D104="Trench Grate",H104*VLOOKUP(E104,VALIDATIONS!$CT$2:$CU$2,2,FALSE),IF(D104="Capped Line",VLOOKUP(E104,VALIDATIONS!$CF$2:$CG$2,2,FALSE),IF(D104="Head Wall",VLOOKUP(E104,VALIDATIONS!$CH$2:$CI$2,2,FALSE),IF(D104="House Connection",VLOOKUP(E104,VALIDATIONS!$CJ$2:$CK$2,2,FALSE),0))))))+IF(AND(F104&lt;&gt;"",D104="Inlet Pit"),VLOOKUP(F104,VALIDATIONS!$CP$2:$CQ$66,2,FALSE),0))</f>
        <v/>
      </c>
      <c r="N104" s="194"/>
      <c r="O104" s="379"/>
      <c r="P104" s="368"/>
      <c r="Q104" s="194"/>
      <c r="R104" s="370"/>
      <c r="S104" s="194"/>
      <c r="T104" s="368"/>
      <c r="U104" s="368"/>
      <c r="V104" s="194"/>
      <c r="W104" s="195"/>
      <c r="X104" s="194"/>
      <c r="Y104" s="195"/>
      <c r="Z104" s="194"/>
      <c r="AA104" s="368"/>
      <c r="AB104" s="368"/>
      <c r="AC104" s="370"/>
      <c r="AD104" s="106" t="str">
        <f>IF(OR(R104="",T104="",U104="",Z104="",AA104="",AB104="",AC104=""),"",Z104*IF(AC104="uPVC",VLOOKUP(AA104,VALIDATIONS!$CZ$2:$DU$42,VLOOKUP(AB104,VALIDATIONS!$FF$2:$FG$5,2,FALSE),FALSE), IF(AC104="Steel Reinforced Concrete",VLOOKUP(AA104,VALIDATIONS!$CZ$2:$DU$42,8+VLOOKUP(AB104,VALIDATIONS!$FF$2:$FG$5,2,FALSE),FALSE),IF(AC104="Fibre Reinforced Concrete",VLOOKUP(AA104,VALIDATIONS!$CZ$2:$DU$42,4+VLOOKUP(AB104,VALIDATIONS!$FF$2:$FG$5,2,FALSE),FALSE))))   +IF(T104="Up to 10% Rock",VLOOKUP(AA104,VALIDATIONS!$CZ$2:$DU$42,13+VLOOKUP(AB104,VALIDATIONS!$FF$2:$FG$5,2,FALSE),FALSE),0)+IF(OR(U104="Urban Development (moderate)",U104="Urban Development (heavy)"),VLOOKUP(AA104,VALIDATIONS!$CZ$2:$DU$42,VLOOKUP(U104,VALIDATIONS!$FJ$2:$FK$4,2,FALSE)+4,FALSE),0))</f>
        <v/>
      </c>
      <c r="AE104" s="194"/>
    </row>
    <row r="105" spans="1:31" x14ac:dyDescent="0.2">
      <c r="A105" s="232"/>
      <c r="B105" s="361"/>
      <c r="C105" s="370"/>
      <c r="D105" s="370"/>
      <c r="E105" s="370"/>
      <c r="F105" s="370"/>
      <c r="G105" s="194"/>
      <c r="H105" s="194"/>
      <c r="I105" s="195"/>
      <c r="J105" s="194"/>
      <c r="K105" s="168"/>
      <c r="L105" s="168"/>
      <c r="M105" s="106" t="str">
        <f>IF(OR(D105="",E105="",G105=""),"",IF(AND(F105&lt;&gt;"",D105="Inlet Pit"),VLOOKUP(E105,VALIDATIONS!$CN$2:$CO$14,2,FALSE),IF(D105="Junction Pit",VLOOKUP(E105,VALIDATIONS!$CR$2:$CS$5,2,FALSE),IF(D105="Trench Grate",H105*VLOOKUP(E105,VALIDATIONS!$CT$2:$CU$2,2,FALSE),IF(D105="Capped Line",VLOOKUP(E105,VALIDATIONS!$CF$2:$CG$2,2,FALSE),IF(D105="Head Wall",VLOOKUP(E105,VALIDATIONS!$CH$2:$CI$2,2,FALSE),IF(D105="House Connection",VLOOKUP(E105,VALIDATIONS!$CJ$2:$CK$2,2,FALSE),0))))))+IF(AND(F105&lt;&gt;"",D105="Inlet Pit"),VLOOKUP(F105,VALIDATIONS!$CP$2:$CQ$66,2,FALSE),0))</f>
        <v/>
      </c>
      <c r="N105" s="194"/>
      <c r="O105" s="379"/>
      <c r="P105" s="368"/>
      <c r="Q105" s="194"/>
      <c r="R105" s="370"/>
      <c r="S105" s="194"/>
      <c r="T105" s="368"/>
      <c r="U105" s="368"/>
      <c r="V105" s="194"/>
      <c r="W105" s="195"/>
      <c r="X105" s="194"/>
      <c r="Y105" s="195"/>
      <c r="Z105" s="194"/>
      <c r="AA105" s="368"/>
      <c r="AB105" s="368"/>
      <c r="AC105" s="370"/>
      <c r="AD105" s="106" t="str">
        <f>IF(OR(R105="",T105="",U105="",Z105="",AA105="",AB105="",AC105=""),"",Z105*IF(AC105="uPVC",VLOOKUP(AA105,VALIDATIONS!$CZ$2:$DU$42,VLOOKUP(AB105,VALIDATIONS!$FF$2:$FG$5,2,FALSE),FALSE), IF(AC105="Steel Reinforced Concrete",VLOOKUP(AA105,VALIDATIONS!$CZ$2:$DU$42,8+VLOOKUP(AB105,VALIDATIONS!$FF$2:$FG$5,2,FALSE),FALSE),IF(AC105="Fibre Reinforced Concrete",VLOOKUP(AA105,VALIDATIONS!$CZ$2:$DU$42,4+VLOOKUP(AB105,VALIDATIONS!$FF$2:$FG$5,2,FALSE),FALSE))))   +IF(T105="Up to 10% Rock",VLOOKUP(AA105,VALIDATIONS!$CZ$2:$DU$42,13+VLOOKUP(AB105,VALIDATIONS!$FF$2:$FG$5,2,FALSE),FALSE),0)+IF(OR(U105="Urban Development (moderate)",U105="Urban Development (heavy)"),VLOOKUP(AA105,VALIDATIONS!$CZ$2:$DU$42,VLOOKUP(U105,VALIDATIONS!$FJ$2:$FK$4,2,FALSE)+4,FALSE),0))</f>
        <v/>
      </c>
      <c r="AE105" s="194"/>
    </row>
    <row r="106" spans="1:31" x14ac:dyDescent="0.2">
      <c r="A106" s="232"/>
      <c r="B106" s="361"/>
      <c r="C106" s="370"/>
      <c r="D106" s="370"/>
      <c r="E106" s="370"/>
      <c r="F106" s="370"/>
      <c r="G106" s="194"/>
      <c r="H106" s="194"/>
      <c r="I106" s="195"/>
      <c r="J106" s="194"/>
      <c r="K106" s="168"/>
      <c r="L106" s="168"/>
      <c r="M106" s="106" t="str">
        <f>IF(OR(D106="",E106="",G106=""),"",IF(AND(F106&lt;&gt;"",D106="Inlet Pit"),VLOOKUP(E106,VALIDATIONS!$CN$2:$CO$14,2,FALSE),IF(D106="Junction Pit",VLOOKUP(E106,VALIDATIONS!$CR$2:$CS$5,2,FALSE),IF(D106="Trench Grate",H106*VLOOKUP(E106,VALIDATIONS!$CT$2:$CU$2,2,FALSE),IF(D106="Capped Line",VLOOKUP(E106,VALIDATIONS!$CF$2:$CG$2,2,FALSE),IF(D106="Head Wall",VLOOKUP(E106,VALIDATIONS!$CH$2:$CI$2,2,FALSE),IF(D106="House Connection",VLOOKUP(E106,VALIDATIONS!$CJ$2:$CK$2,2,FALSE),0))))))+IF(AND(F106&lt;&gt;"",D106="Inlet Pit"),VLOOKUP(F106,VALIDATIONS!$CP$2:$CQ$66,2,FALSE),0))</f>
        <v/>
      </c>
      <c r="N106" s="194"/>
      <c r="O106" s="379"/>
      <c r="P106" s="368"/>
      <c r="Q106" s="194"/>
      <c r="R106" s="370"/>
      <c r="S106" s="194"/>
      <c r="T106" s="368"/>
      <c r="U106" s="368"/>
      <c r="V106" s="194"/>
      <c r="W106" s="195"/>
      <c r="X106" s="194"/>
      <c r="Y106" s="195"/>
      <c r="Z106" s="194"/>
      <c r="AA106" s="368"/>
      <c r="AB106" s="368"/>
      <c r="AC106" s="370"/>
      <c r="AD106" s="106" t="str">
        <f>IF(OR(R106="",T106="",U106="",Z106="",AA106="",AB106="",AC106=""),"",Z106*IF(AC106="uPVC",VLOOKUP(AA106,VALIDATIONS!$CZ$2:$DU$42,VLOOKUP(AB106,VALIDATIONS!$FF$2:$FG$5,2,FALSE),FALSE), IF(AC106="Steel Reinforced Concrete",VLOOKUP(AA106,VALIDATIONS!$CZ$2:$DU$42,8+VLOOKUP(AB106,VALIDATIONS!$FF$2:$FG$5,2,FALSE),FALSE),IF(AC106="Fibre Reinforced Concrete",VLOOKUP(AA106,VALIDATIONS!$CZ$2:$DU$42,4+VLOOKUP(AB106,VALIDATIONS!$FF$2:$FG$5,2,FALSE),FALSE))))   +IF(T106="Up to 10% Rock",VLOOKUP(AA106,VALIDATIONS!$CZ$2:$DU$42,13+VLOOKUP(AB106,VALIDATIONS!$FF$2:$FG$5,2,FALSE),FALSE),0)+IF(OR(U106="Urban Development (moderate)",U106="Urban Development (heavy)"),VLOOKUP(AA106,VALIDATIONS!$CZ$2:$DU$42,VLOOKUP(U106,VALIDATIONS!$FJ$2:$FK$4,2,FALSE)+4,FALSE),0))</f>
        <v/>
      </c>
      <c r="AE106" s="194"/>
    </row>
    <row r="107" spans="1:31" x14ac:dyDescent="0.2">
      <c r="A107" s="232"/>
      <c r="B107" s="361"/>
      <c r="C107" s="370"/>
      <c r="D107" s="370"/>
      <c r="E107" s="370"/>
      <c r="F107" s="370"/>
      <c r="G107" s="194"/>
      <c r="H107" s="194"/>
      <c r="I107" s="195"/>
      <c r="J107" s="194"/>
      <c r="K107" s="168"/>
      <c r="L107" s="168"/>
      <c r="M107" s="106" t="str">
        <f>IF(OR(D107="",E107="",G107=""),"",IF(AND(F107&lt;&gt;"",D107="Inlet Pit"),VLOOKUP(E107,VALIDATIONS!$CN$2:$CO$14,2,FALSE),IF(D107="Junction Pit",VLOOKUP(E107,VALIDATIONS!$CR$2:$CS$5,2,FALSE),IF(D107="Trench Grate",H107*VLOOKUP(E107,VALIDATIONS!$CT$2:$CU$2,2,FALSE),IF(D107="Capped Line",VLOOKUP(E107,VALIDATIONS!$CF$2:$CG$2,2,FALSE),IF(D107="Head Wall",VLOOKUP(E107,VALIDATIONS!$CH$2:$CI$2,2,FALSE),IF(D107="House Connection",VLOOKUP(E107,VALIDATIONS!$CJ$2:$CK$2,2,FALSE),0))))))+IF(AND(F107&lt;&gt;"",D107="Inlet Pit"),VLOOKUP(F107,VALIDATIONS!$CP$2:$CQ$66,2,FALSE),0))</f>
        <v/>
      </c>
      <c r="N107" s="194"/>
      <c r="O107" s="379"/>
      <c r="P107" s="368"/>
      <c r="Q107" s="194"/>
      <c r="R107" s="370"/>
      <c r="S107" s="194"/>
      <c r="T107" s="368"/>
      <c r="U107" s="368"/>
      <c r="V107" s="194"/>
      <c r="W107" s="195"/>
      <c r="X107" s="194"/>
      <c r="Y107" s="195"/>
      <c r="Z107" s="194"/>
      <c r="AA107" s="368"/>
      <c r="AB107" s="368"/>
      <c r="AC107" s="370"/>
      <c r="AD107" s="106" t="str">
        <f>IF(OR(R107="",T107="",U107="",Z107="",AA107="",AB107="",AC107=""),"",Z107*IF(AC107="uPVC",VLOOKUP(AA107,VALIDATIONS!$CZ$2:$DU$42,VLOOKUP(AB107,VALIDATIONS!$FF$2:$FG$5,2,FALSE),FALSE), IF(AC107="Steel Reinforced Concrete",VLOOKUP(AA107,VALIDATIONS!$CZ$2:$DU$42,8+VLOOKUP(AB107,VALIDATIONS!$FF$2:$FG$5,2,FALSE),FALSE),IF(AC107="Fibre Reinforced Concrete",VLOOKUP(AA107,VALIDATIONS!$CZ$2:$DU$42,4+VLOOKUP(AB107,VALIDATIONS!$FF$2:$FG$5,2,FALSE),FALSE))))   +IF(T107="Up to 10% Rock",VLOOKUP(AA107,VALIDATIONS!$CZ$2:$DU$42,13+VLOOKUP(AB107,VALIDATIONS!$FF$2:$FG$5,2,FALSE),FALSE),0)+IF(OR(U107="Urban Development (moderate)",U107="Urban Development (heavy)"),VLOOKUP(AA107,VALIDATIONS!$CZ$2:$DU$42,VLOOKUP(U107,VALIDATIONS!$FJ$2:$FK$4,2,FALSE)+4,FALSE),0))</f>
        <v/>
      </c>
      <c r="AE107" s="194"/>
    </row>
    <row r="108" spans="1:31" x14ac:dyDescent="0.2">
      <c r="A108" s="232"/>
      <c r="B108" s="361"/>
      <c r="C108" s="370"/>
      <c r="D108" s="370"/>
      <c r="E108" s="370"/>
      <c r="F108" s="370"/>
      <c r="G108" s="194"/>
      <c r="H108" s="194"/>
      <c r="I108" s="195"/>
      <c r="J108" s="194"/>
      <c r="K108" s="168"/>
      <c r="L108" s="168"/>
      <c r="M108" s="106" t="str">
        <f>IF(OR(D108="",E108="",G108=""),"",IF(AND(F108&lt;&gt;"",D108="Inlet Pit"),VLOOKUP(E108,VALIDATIONS!$CN$2:$CO$14,2,FALSE),IF(D108="Junction Pit",VLOOKUP(E108,VALIDATIONS!$CR$2:$CS$5,2,FALSE),IF(D108="Trench Grate",H108*VLOOKUP(E108,VALIDATIONS!$CT$2:$CU$2,2,FALSE),IF(D108="Capped Line",VLOOKUP(E108,VALIDATIONS!$CF$2:$CG$2,2,FALSE),IF(D108="Head Wall",VLOOKUP(E108,VALIDATIONS!$CH$2:$CI$2,2,FALSE),IF(D108="House Connection",VLOOKUP(E108,VALIDATIONS!$CJ$2:$CK$2,2,FALSE),0))))))+IF(AND(F108&lt;&gt;"",D108="Inlet Pit"),VLOOKUP(F108,VALIDATIONS!$CP$2:$CQ$66,2,FALSE),0))</f>
        <v/>
      </c>
      <c r="N108" s="194"/>
      <c r="O108" s="379"/>
      <c r="P108" s="368"/>
      <c r="Q108" s="194"/>
      <c r="R108" s="370"/>
      <c r="S108" s="194"/>
      <c r="T108" s="368"/>
      <c r="U108" s="368"/>
      <c r="V108" s="194"/>
      <c r="W108" s="195"/>
      <c r="X108" s="194"/>
      <c r="Y108" s="195"/>
      <c r="Z108" s="194"/>
      <c r="AA108" s="368"/>
      <c r="AB108" s="368"/>
      <c r="AC108" s="370"/>
      <c r="AD108" s="106" t="str">
        <f>IF(OR(R108="",T108="",U108="",Z108="",AA108="",AB108="",AC108=""),"",Z108*IF(AC108="uPVC",VLOOKUP(AA108,VALIDATIONS!$CZ$2:$DU$42,VLOOKUP(AB108,VALIDATIONS!$FF$2:$FG$5,2,FALSE),FALSE), IF(AC108="Steel Reinforced Concrete",VLOOKUP(AA108,VALIDATIONS!$CZ$2:$DU$42,8+VLOOKUP(AB108,VALIDATIONS!$FF$2:$FG$5,2,FALSE),FALSE),IF(AC108="Fibre Reinforced Concrete",VLOOKUP(AA108,VALIDATIONS!$CZ$2:$DU$42,4+VLOOKUP(AB108,VALIDATIONS!$FF$2:$FG$5,2,FALSE),FALSE))))   +IF(T108="Up to 10% Rock",VLOOKUP(AA108,VALIDATIONS!$CZ$2:$DU$42,13+VLOOKUP(AB108,VALIDATIONS!$FF$2:$FG$5,2,FALSE),FALSE),0)+IF(OR(U108="Urban Development (moderate)",U108="Urban Development (heavy)"),VLOOKUP(AA108,VALIDATIONS!$CZ$2:$DU$42,VLOOKUP(U108,VALIDATIONS!$FJ$2:$FK$4,2,FALSE)+4,FALSE),0))</f>
        <v/>
      </c>
      <c r="AE108" s="194"/>
    </row>
    <row r="109" spans="1:31" x14ac:dyDescent="0.2">
      <c r="A109" s="232"/>
      <c r="B109" s="361"/>
      <c r="C109" s="370"/>
      <c r="D109" s="370"/>
      <c r="E109" s="370"/>
      <c r="F109" s="370"/>
      <c r="G109" s="194"/>
      <c r="H109" s="194"/>
      <c r="I109" s="195"/>
      <c r="J109" s="194"/>
      <c r="K109" s="168"/>
      <c r="L109" s="168"/>
      <c r="M109" s="106" t="str">
        <f>IF(OR(D109="",E109="",G109=""),"",IF(AND(F109&lt;&gt;"",D109="Inlet Pit"),VLOOKUP(E109,VALIDATIONS!$CN$2:$CO$14,2,FALSE),IF(D109="Junction Pit",VLOOKUP(E109,VALIDATIONS!$CR$2:$CS$5,2,FALSE),IF(D109="Trench Grate",H109*VLOOKUP(E109,VALIDATIONS!$CT$2:$CU$2,2,FALSE),IF(D109="Capped Line",VLOOKUP(E109,VALIDATIONS!$CF$2:$CG$2,2,FALSE),IF(D109="Head Wall",VLOOKUP(E109,VALIDATIONS!$CH$2:$CI$2,2,FALSE),IF(D109="House Connection",VLOOKUP(E109,VALIDATIONS!$CJ$2:$CK$2,2,FALSE),0))))))+IF(AND(F109&lt;&gt;"",D109="Inlet Pit"),VLOOKUP(F109,VALIDATIONS!$CP$2:$CQ$66,2,FALSE),0))</f>
        <v/>
      </c>
      <c r="N109" s="194"/>
      <c r="O109" s="379"/>
      <c r="P109" s="368"/>
      <c r="Q109" s="194"/>
      <c r="R109" s="370"/>
      <c r="S109" s="194"/>
      <c r="T109" s="368"/>
      <c r="U109" s="368"/>
      <c r="V109" s="194"/>
      <c r="W109" s="195"/>
      <c r="X109" s="194"/>
      <c r="Y109" s="195"/>
      <c r="Z109" s="194"/>
      <c r="AA109" s="368"/>
      <c r="AB109" s="368"/>
      <c r="AC109" s="370"/>
      <c r="AD109" s="106" t="str">
        <f>IF(OR(R109="",T109="",U109="",Z109="",AA109="",AB109="",AC109=""),"",Z109*IF(AC109="uPVC",VLOOKUP(AA109,VALIDATIONS!$CZ$2:$DU$42,VLOOKUP(AB109,VALIDATIONS!$FF$2:$FG$5,2,FALSE),FALSE), IF(AC109="Steel Reinforced Concrete",VLOOKUP(AA109,VALIDATIONS!$CZ$2:$DU$42,8+VLOOKUP(AB109,VALIDATIONS!$FF$2:$FG$5,2,FALSE),FALSE),IF(AC109="Fibre Reinforced Concrete",VLOOKUP(AA109,VALIDATIONS!$CZ$2:$DU$42,4+VLOOKUP(AB109,VALIDATIONS!$FF$2:$FG$5,2,FALSE),FALSE))))   +IF(T109="Up to 10% Rock",VLOOKUP(AA109,VALIDATIONS!$CZ$2:$DU$42,13+VLOOKUP(AB109,VALIDATIONS!$FF$2:$FG$5,2,FALSE),FALSE),0)+IF(OR(U109="Urban Development (moderate)",U109="Urban Development (heavy)"),VLOOKUP(AA109,VALIDATIONS!$CZ$2:$DU$42,VLOOKUP(U109,VALIDATIONS!$FJ$2:$FK$4,2,FALSE)+4,FALSE),0))</f>
        <v/>
      </c>
      <c r="AE109" s="194"/>
    </row>
    <row r="110" spans="1:31" x14ac:dyDescent="0.2">
      <c r="A110" s="232"/>
      <c r="B110" s="361"/>
      <c r="C110" s="370"/>
      <c r="D110" s="370"/>
      <c r="E110" s="370"/>
      <c r="F110" s="370"/>
      <c r="G110" s="194"/>
      <c r="H110" s="194"/>
      <c r="I110" s="195"/>
      <c r="J110" s="194"/>
      <c r="K110" s="168"/>
      <c r="L110" s="168"/>
      <c r="M110" s="106" t="str">
        <f>IF(OR(D110="",E110="",G110=""),"",IF(AND(F110&lt;&gt;"",D110="Inlet Pit"),VLOOKUP(E110,VALIDATIONS!$CN$2:$CO$14,2,FALSE),IF(D110="Junction Pit",VLOOKUP(E110,VALIDATIONS!$CR$2:$CS$5,2,FALSE),IF(D110="Trench Grate",H110*VLOOKUP(E110,VALIDATIONS!$CT$2:$CU$2,2,FALSE),IF(D110="Capped Line",VLOOKUP(E110,VALIDATIONS!$CF$2:$CG$2,2,FALSE),IF(D110="Head Wall",VLOOKUP(E110,VALIDATIONS!$CH$2:$CI$2,2,FALSE),IF(D110="House Connection",VLOOKUP(E110,VALIDATIONS!$CJ$2:$CK$2,2,FALSE),0))))))+IF(AND(F110&lt;&gt;"",D110="Inlet Pit"),VLOOKUP(F110,VALIDATIONS!$CP$2:$CQ$66,2,FALSE),0))</f>
        <v/>
      </c>
      <c r="N110" s="194"/>
      <c r="O110" s="379"/>
      <c r="P110" s="368"/>
      <c r="Q110" s="194"/>
      <c r="R110" s="370"/>
      <c r="S110" s="194"/>
      <c r="T110" s="368"/>
      <c r="U110" s="368"/>
      <c r="V110" s="194"/>
      <c r="W110" s="195"/>
      <c r="X110" s="194"/>
      <c r="Y110" s="195"/>
      <c r="Z110" s="194"/>
      <c r="AA110" s="368"/>
      <c r="AB110" s="368"/>
      <c r="AC110" s="370"/>
      <c r="AD110" s="106" t="str">
        <f>IF(OR(R110="",T110="",U110="",Z110="",AA110="",AB110="",AC110=""),"",Z110*IF(AC110="uPVC",VLOOKUP(AA110,VALIDATIONS!$CZ$2:$DU$42,VLOOKUP(AB110,VALIDATIONS!$FF$2:$FG$5,2,FALSE),FALSE), IF(AC110="Steel Reinforced Concrete",VLOOKUP(AA110,VALIDATIONS!$CZ$2:$DU$42,8+VLOOKUP(AB110,VALIDATIONS!$FF$2:$FG$5,2,FALSE),FALSE),IF(AC110="Fibre Reinforced Concrete",VLOOKUP(AA110,VALIDATIONS!$CZ$2:$DU$42,4+VLOOKUP(AB110,VALIDATIONS!$FF$2:$FG$5,2,FALSE),FALSE))))   +IF(T110="Up to 10% Rock",VLOOKUP(AA110,VALIDATIONS!$CZ$2:$DU$42,13+VLOOKUP(AB110,VALIDATIONS!$FF$2:$FG$5,2,FALSE),FALSE),0)+IF(OR(U110="Urban Development (moderate)",U110="Urban Development (heavy)"),VLOOKUP(AA110,VALIDATIONS!$CZ$2:$DU$42,VLOOKUP(U110,VALIDATIONS!$FJ$2:$FK$4,2,FALSE)+4,FALSE),0))</f>
        <v/>
      </c>
      <c r="AE110" s="194"/>
    </row>
    <row r="111" spans="1:31" x14ac:dyDescent="0.2">
      <c r="A111" s="232"/>
      <c r="B111" s="361"/>
      <c r="C111" s="370"/>
      <c r="D111" s="370"/>
      <c r="E111" s="370"/>
      <c r="F111" s="370"/>
      <c r="G111" s="194"/>
      <c r="H111" s="194"/>
      <c r="I111" s="195"/>
      <c r="J111" s="194"/>
      <c r="K111" s="168"/>
      <c r="L111" s="168"/>
      <c r="M111" s="106" t="str">
        <f>IF(OR(D111="",E111="",G111=""),"",IF(AND(F111&lt;&gt;"",D111="Inlet Pit"),VLOOKUP(E111,VALIDATIONS!$CN$2:$CO$14,2,FALSE),IF(D111="Junction Pit",VLOOKUP(E111,VALIDATIONS!$CR$2:$CS$5,2,FALSE),IF(D111="Trench Grate",H111*VLOOKUP(E111,VALIDATIONS!$CT$2:$CU$2,2,FALSE),IF(D111="Capped Line",VLOOKUP(E111,VALIDATIONS!$CF$2:$CG$2,2,FALSE),IF(D111="Head Wall",VLOOKUP(E111,VALIDATIONS!$CH$2:$CI$2,2,FALSE),IF(D111="House Connection",VLOOKUP(E111,VALIDATIONS!$CJ$2:$CK$2,2,FALSE),0))))))+IF(AND(F111&lt;&gt;"",D111="Inlet Pit"),VLOOKUP(F111,VALIDATIONS!$CP$2:$CQ$66,2,FALSE),0))</f>
        <v/>
      </c>
      <c r="N111" s="194"/>
      <c r="O111" s="379"/>
      <c r="P111" s="368"/>
      <c r="Q111" s="194"/>
      <c r="R111" s="370"/>
      <c r="S111" s="194"/>
      <c r="T111" s="368"/>
      <c r="U111" s="368"/>
      <c r="V111" s="194"/>
      <c r="W111" s="195"/>
      <c r="X111" s="194"/>
      <c r="Y111" s="195"/>
      <c r="Z111" s="194"/>
      <c r="AA111" s="368"/>
      <c r="AB111" s="368"/>
      <c r="AC111" s="370"/>
      <c r="AD111" s="106" t="str">
        <f>IF(OR(R111="",T111="",U111="",Z111="",AA111="",AB111="",AC111=""),"",Z111*IF(AC111="uPVC",VLOOKUP(AA111,VALIDATIONS!$CZ$2:$DU$42,VLOOKUP(AB111,VALIDATIONS!$FF$2:$FG$5,2,FALSE),FALSE), IF(AC111="Steel Reinforced Concrete",VLOOKUP(AA111,VALIDATIONS!$CZ$2:$DU$42,8+VLOOKUP(AB111,VALIDATIONS!$FF$2:$FG$5,2,FALSE),FALSE),IF(AC111="Fibre Reinforced Concrete",VLOOKUP(AA111,VALIDATIONS!$CZ$2:$DU$42,4+VLOOKUP(AB111,VALIDATIONS!$FF$2:$FG$5,2,FALSE),FALSE))))   +IF(T111="Up to 10% Rock",VLOOKUP(AA111,VALIDATIONS!$CZ$2:$DU$42,13+VLOOKUP(AB111,VALIDATIONS!$FF$2:$FG$5,2,FALSE),FALSE),0)+IF(OR(U111="Urban Development (moderate)",U111="Urban Development (heavy)"),VLOOKUP(AA111,VALIDATIONS!$CZ$2:$DU$42,VLOOKUP(U111,VALIDATIONS!$FJ$2:$FK$4,2,FALSE)+4,FALSE),0))</f>
        <v/>
      </c>
      <c r="AE111" s="194"/>
    </row>
    <row r="112" spans="1:31" x14ac:dyDescent="0.2">
      <c r="A112" s="232"/>
      <c r="B112" s="361"/>
      <c r="C112" s="370"/>
      <c r="D112" s="370"/>
      <c r="E112" s="370"/>
      <c r="F112" s="370"/>
      <c r="G112" s="194"/>
      <c r="H112" s="194"/>
      <c r="I112" s="195"/>
      <c r="J112" s="194"/>
      <c r="K112" s="168"/>
      <c r="L112" s="168"/>
      <c r="M112" s="106" t="str">
        <f>IF(OR(D112="",E112="",G112=""),"",IF(AND(F112&lt;&gt;"",D112="Inlet Pit"),VLOOKUP(E112,VALIDATIONS!$CN$2:$CO$14,2,FALSE),IF(D112="Junction Pit",VLOOKUP(E112,VALIDATIONS!$CR$2:$CS$5,2,FALSE),IF(D112="Trench Grate",H112*VLOOKUP(E112,VALIDATIONS!$CT$2:$CU$2,2,FALSE),IF(D112="Capped Line",VLOOKUP(E112,VALIDATIONS!$CF$2:$CG$2,2,FALSE),IF(D112="Head Wall",VLOOKUP(E112,VALIDATIONS!$CH$2:$CI$2,2,FALSE),IF(D112="House Connection",VLOOKUP(E112,VALIDATIONS!$CJ$2:$CK$2,2,FALSE),0))))))+IF(AND(F112&lt;&gt;"",D112="Inlet Pit"),VLOOKUP(F112,VALIDATIONS!$CP$2:$CQ$66,2,FALSE),0))</f>
        <v/>
      </c>
      <c r="N112" s="194"/>
      <c r="O112" s="379"/>
      <c r="P112" s="368"/>
      <c r="Q112" s="194"/>
      <c r="R112" s="370"/>
      <c r="S112" s="194"/>
      <c r="T112" s="368"/>
      <c r="U112" s="368"/>
      <c r="V112" s="194"/>
      <c r="W112" s="195"/>
      <c r="X112" s="194"/>
      <c r="Y112" s="195"/>
      <c r="Z112" s="194"/>
      <c r="AA112" s="368"/>
      <c r="AB112" s="368"/>
      <c r="AC112" s="370"/>
      <c r="AD112" s="106" t="str">
        <f>IF(OR(R112="",T112="",U112="",Z112="",AA112="",AB112="",AC112=""),"",Z112*IF(AC112="uPVC",VLOOKUP(AA112,VALIDATIONS!$CZ$2:$DU$42,VLOOKUP(AB112,VALIDATIONS!$FF$2:$FG$5,2,FALSE),FALSE), IF(AC112="Steel Reinforced Concrete",VLOOKUP(AA112,VALIDATIONS!$CZ$2:$DU$42,8+VLOOKUP(AB112,VALIDATIONS!$FF$2:$FG$5,2,FALSE),FALSE),IF(AC112="Fibre Reinforced Concrete",VLOOKUP(AA112,VALIDATIONS!$CZ$2:$DU$42,4+VLOOKUP(AB112,VALIDATIONS!$FF$2:$FG$5,2,FALSE),FALSE))))   +IF(T112="Up to 10% Rock",VLOOKUP(AA112,VALIDATIONS!$CZ$2:$DU$42,13+VLOOKUP(AB112,VALIDATIONS!$FF$2:$FG$5,2,FALSE),FALSE),0)+IF(OR(U112="Urban Development (moderate)",U112="Urban Development (heavy)"),VLOOKUP(AA112,VALIDATIONS!$CZ$2:$DU$42,VLOOKUP(U112,VALIDATIONS!$FJ$2:$FK$4,2,FALSE)+4,FALSE),0))</f>
        <v/>
      </c>
      <c r="AE112" s="194"/>
    </row>
    <row r="113" spans="1:31" x14ac:dyDescent="0.2">
      <c r="A113" s="232"/>
      <c r="B113" s="361"/>
      <c r="C113" s="370"/>
      <c r="D113" s="370"/>
      <c r="E113" s="370"/>
      <c r="F113" s="370"/>
      <c r="G113" s="194"/>
      <c r="H113" s="194"/>
      <c r="I113" s="195"/>
      <c r="J113" s="194"/>
      <c r="K113" s="168"/>
      <c r="L113" s="168"/>
      <c r="M113" s="106" t="str">
        <f>IF(OR(D113="",E113="",G113=""),"",IF(AND(F113&lt;&gt;"",D113="Inlet Pit"),VLOOKUP(E113,VALIDATIONS!$CN$2:$CO$14,2,FALSE),IF(D113="Junction Pit",VLOOKUP(E113,VALIDATIONS!$CR$2:$CS$5,2,FALSE),IF(D113="Trench Grate",H113*VLOOKUP(E113,VALIDATIONS!$CT$2:$CU$2,2,FALSE),IF(D113="Capped Line",VLOOKUP(E113,VALIDATIONS!$CF$2:$CG$2,2,FALSE),IF(D113="Head Wall",VLOOKUP(E113,VALIDATIONS!$CH$2:$CI$2,2,FALSE),IF(D113="House Connection",VLOOKUP(E113,VALIDATIONS!$CJ$2:$CK$2,2,FALSE),0))))))+IF(AND(F113&lt;&gt;"",D113="Inlet Pit"),VLOOKUP(F113,VALIDATIONS!$CP$2:$CQ$66,2,FALSE),0))</f>
        <v/>
      </c>
      <c r="N113" s="194"/>
      <c r="O113" s="379"/>
      <c r="P113" s="368"/>
      <c r="Q113" s="194"/>
      <c r="R113" s="370"/>
      <c r="S113" s="194"/>
      <c r="T113" s="368"/>
      <c r="U113" s="368"/>
      <c r="V113" s="194"/>
      <c r="W113" s="195"/>
      <c r="X113" s="194"/>
      <c r="Y113" s="195"/>
      <c r="Z113" s="194"/>
      <c r="AA113" s="368"/>
      <c r="AB113" s="368"/>
      <c r="AC113" s="370"/>
      <c r="AD113" s="106" t="str">
        <f>IF(OR(R113="",T113="",U113="",Z113="",AA113="",AB113="",AC113=""),"",Z113*IF(AC113="uPVC",VLOOKUP(AA113,VALIDATIONS!$CZ$2:$DU$42,VLOOKUP(AB113,VALIDATIONS!$FF$2:$FG$5,2,FALSE),FALSE), IF(AC113="Steel Reinforced Concrete",VLOOKUP(AA113,VALIDATIONS!$CZ$2:$DU$42,8+VLOOKUP(AB113,VALIDATIONS!$FF$2:$FG$5,2,FALSE),FALSE),IF(AC113="Fibre Reinforced Concrete",VLOOKUP(AA113,VALIDATIONS!$CZ$2:$DU$42,4+VLOOKUP(AB113,VALIDATIONS!$FF$2:$FG$5,2,FALSE),FALSE))))   +IF(T113="Up to 10% Rock",VLOOKUP(AA113,VALIDATIONS!$CZ$2:$DU$42,13+VLOOKUP(AB113,VALIDATIONS!$FF$2:$FG$5,2,FALSE),FALSE),0)+IF(OR(U113="Urban Development (moderate)",U113="Urban Development (heavy)"),VLOOKUP(AA113,VALIDATIONS!$CZ$2:$DU$42,VLOOKUP(U113,VALIDATIONS!$FJ$2:$FK$4,2,FALSE)+4,FALSE),0))</f>
        <v/>
      </c>
      <c r="AE113" s="194"/>
    </row>
    <row r="114" spans="1:31" x14ac:dyDescent="0.2">
      <c r="A114" s="232"/>
      <c r="B114" s="361"/>
      <c r="C114" s="370"/>
      <c r="D114" s="370"/>
      <c r="E114" s="370"/>
      <c r="F114" s="370"/>
      <c r="G114" s="194"/>
      <c r="H114" s="194"/>
      <c r="I114" s="195"/>
      <c r="J114" s="194"/>
      <c r="K114" s="168"/>
      <c r="L114" s="168"/>
      <c r="M114" s="106" t="str">
        <f>IF(OR(D114="",E114="",G114=""),"",IF(AND(F114&lt;&gt;"",D114="Inlet Pit"),VLOOKUP(E114,VALIDATIONS!$CN$2:$CO$14,2,FALSE),IF(D114="Junction Pit",VLOOKUP(E114,VALIDATIONS!$CR$2:$CS$5,2,FALSE),IF(D114="Trench Grate",H114*VLOOKUP(E114,VALIDATIONS!$CT$2:$CU$2,2,FALSE),IF(D114="Capped Line",VLOOKUP(E114,VALIDATIONS!$CF$2:$CG$2,2,FALSE),IF(D114="Head Wall",VLOOKUP(E114,VALIDATIONS!$CH$2:$CI$2,2,FALSE),IF(D114="House Connection",VLOOKUP(E114,VALIDATIONS!$CJ$2:$CK$2,2,FALSE),0))))))+IF(AND(F114&lt;&gt;"",D114="Inlet Pit"),VLOOKUP(F114,VALIDATIONS!$CP$2:$CQ$66,2,FALSE),0))</f>
        <v/>
      </c>
      <c r="N114" s="194"/>
      <c r="O114" s="379"/>
      <c r="P114" s="368"/>
      <c r="Q114" s="194"/>
      <c r="R114" s="370"/>
      <c r="S114" s="194"/>
      <c r="T114" s="368"/>
      <c r="U114" s="368"/>
      <c r="V114" s="194"/>
      <c r="W114" s="195"/>
      <c r="X114" s="194"/>
      <c r="Y114" s="195"/>
      <c r="Z114" s="194"/>
      <c r="AA114" s="368"/>
      <c r="AB114" s="368"/>
      <c r="AC114" s="370"/>
      <c r="AD114" s="106" t="str">
        <f>IF(OR(R114="",T114="",U114="",Z114="",AA114="",AB114="",AC114=""),"",Z114*IF(AC114="uPVC",VLOOKUP(AA114,VALIDATIONS!$CZ$2:$DU$42,VLOOKUP(AB114,VALIDATIONS!$FF$2:$FG$5,2,FALSE),FALSE), IF(AC114="Steel Reinforced Concrete",VLOOKUP(AA114,VALIDATIONS!$CZ$2:$DU$42,8+VLOOKUP(AB114,VALIDATIONS!$FF$2:$FG$5,2,FALSE),FALSE),IF(AC114="Fibre Reinforced Concrete",VLOOKUP(AA114,VALIDATIONS!$CZ$2:$DU$42,4+VLOOKUP(AB114,VALIDATIONS!$FF$2:$FG$5,2,FALSE),FALSE))))   +IF(T114="Up to 10% Rock",VLOOKUP(AA114,VALIDATIONS!$CZ$2:$DU$42,13+VLOOKUP(AB114,VALIDATIONS!$FF$2:$FG$5,2,FALSE),FALSE),0)+IF(OR(U114="Urban Development (moderate)",U114="Urban Development (heavy)"),VLOOKUP(AA114,VALIDATIONS!$CZ$2:$DU$42,VLOOKUP(U114,VALIDATIONS!$FJ$2:$FK$4,2,FALSE)+4,FALSE),0))</f>
        <v/>
      </c>
      <c r="AE114" s="194"/>
    </row>
    <row r="115" spans="1:31" x14ac:dyDescent="0.2">
      <c r="A115" s="232"/>
      <c r="B115" s="361"/>
      <c r="C115" s="370"/>
      <c r="D115" s="370"/>
      <c r="E115" s="370"/>
      <c r="F115" s="370"/>
      <c r="G115" s="194"/>
      <c r="H115" s="194"/>
      <c r="I115" s="195"/>
      <c r="J115" s="194"/>
      <c r="K115" s="168"/>
      <c r="L115" s="168"/>
      <c r="M115" s="106" t="str">
        <f>IF(OR(D115="",E115="",G115=""),"",IF(AND(F115&lt;&gt;"",D115="Inlet Pit"),VLOOKUP(E115,VALIDATIONS!$CN$2:$CO$14,2,FALSE),IF(D115="Junction Pit",VLOOKUP(E115,VALIDATIONS!$CR$2:$CS$5,2,FALSE),IF(D115="Trench Grate",H115*VLOOKUP(E115,VALIDATIONS!$CT$2:$CU$2,2,FALSE),IF(D115="Capped Line",VLOOKUP(E115,VALIDATIONS!$CF$2:$CG$2,2,FALSE),IF(D115="Head Wall",VLOOKUP(E115,VALIDATIONS!$CH$2:$CI$2,2,FALSE),IF(D115="House Connection",VLOOKUP(E115,VALIDATIONS!$CJ$2:$CK$2,2,FALSE),0))))))+IF(AND(F115&lt;&gt;"",D115="Inlet Pit"),VLOOKUP(F115,VALIDATIONS!$CP$2:$CQ$66,2,FALSE),0))</f>
        <v/>
      </c>
      <c r="N115" s="194"/>
      <c r="O115" s="379"/>
      <c r="P115" s="368"/>
      <c r="Q115" s="194"/>
      <c r="R115" s="370"/>
      <c r="S115" s="194"/>
      <c r="T115" s="368"/>
      <c r="U115" s="368"/>
      <c r="V115" s="194"/>
      <c r="W115" s="195"/>
      <c r="X115" s="194"/>
      <c r="Y115" s="195"/>
      <c r="Z115" s="194"/>
      <c r="AA115" s="368"/>
      <c r="AB115" s="368"/>
      <c r="AC115" s="370"/>
      <c r="AD115" s="106" t="str">
        <f>IF(OR(R115="",T115="",U115="",Z115="",AA115="",AB115="",AC115=""),"",Z115*IF(AC115="uPVC",VLOOKUP(AA115,VALIDATIONS!$CZ$2:$DU$42,VLOOKUP(AB115,VALIDATIONS!$FF$2:$FG$5,2,FALSE),FALSE), IF(AC115="Steel Reinforced Concrete",VLOOKUP(AA115,VALIDATIONS!$CZ$2:$DU$42,8+VLOOKUP(AB115,VALIDATIONS!$FF$2:$FG$5,2,FALSE),FALSE),IF(AC115="Fibre Reinforced Concrete",VLOOKUP(AA115,VALIDATIONS!$CZ$2:$DU$42,4+VLOOKUP(AB115,VALIDATIONS!$FF$2:$FG$5,2,FALSE),FALSE))))   +IF(T115="Up to 10% Rock",VLOOKUP(AA115,VALIDATIONS!$CZ$2:$DU$42,13+VLOOKUP(AB115,VALIDATIONS!$FF$2:$FG$5,2,FALSE),FALSE),0)+IF(OR(U115="Urban Development (moderate)",U115="Urban Development (heavy)"),VLOOKUP(AA115,VALIDATIONS!$CZ$2:$DU$42,VLOOKUP(U115,VALIDATIONS!$FJ$2:$FK$4,2,FALSE)+4,FALSE),0))</f>
        <v/>
      </c>
      <c r="AE115" s="194"/>
    </row>
    <row r="116" spans="1:31" x14ac:dyDescent="0.2">
      <c r="A116" s="232"/>
      <c r="B116" s="361"/>
      <c r="C116" s="370"/>
      <c r="D116" s="370"/>
      <c r="E116" s="370"/>
      <c r="F116" s="370"/>
      <c r="G116" s="194"/>
      <c r="H116" s="194"/>
      <c r="I116" s="195"/>
      <c r="J116" s="194"/>
      <c r="K116" s="168"/>
      <c r="L116" s="168"/>
      <c r="M116" s="106" t="str">
        <f>IF(OR(D116="",E116="",G116=""),"",IF(AND(F116&lt;&gt;"",D116="Inlet Pit"),VLOOKUP(E116,VALIDATIONS!$CN$2:$CO$14,2,FALSE),IF(D116="Junction Pit",VLOOKUP(E116,VALIDATIONS!$CR$2:$CS$5,2,FALSE),IF(D116="Trench Grate",H116*VLOOKUP(E116,VALIDATIONS!$CT$2:$CU$2,2,FALSE),IF(D116="Capped Line",VLOOKUP(E116,VALIDATIONS!$CF$2:$CG$2,2,FALSE),IF(D116="Head Wall",VLOOKUP(E116,VALIDATIONS!$CH$2:$CI$2,2,FALSE),IF(D116="House Connection",VLOOKUP(E116,VALIDATIONS!$CJ$2:$CK$2,2,FALSE),0))))))+IF(AND(F116&lt;&gt;"",D116="Inlet Pit"),VLOOKUP(F116,VALIDATIONS!$CP$2:$CQ$66,2,FALSE),0))</f>
        <v/>
      </c>
      <c r="N116" s="194"/>
      <c r="O116" s="379"/>
      <c r="P116" s="368"/>
      <c r="Q116" s="194"/>
      <c r="R116" s="370"/>
      <c r="S116" s="194"/>
      <c r="T116" s="368"/>
      <c r="U116" s="368"/>
      <c r="V116" s="194"/>
      <c r="W116" s="195"/>
      <c r="X116" s="194"/>
      <c r="Y116" s="195"/>
      <c r="Z116" s="194"/>
      <c r="AA116" s="368"/>
      <c r="AB116" s="368"/>
      <c r="AC116" s="370"/>
      <c r="AD116" s="106" t="str">
        <f>IF(OR(R116="",T116="",U116="",Z116="",AA116="",AB116="",AC116=""),"",Z116*IF(AC116="uPVC",VLOOKUP(AA116,VALIDATIONS!$CZ$2:$DU$42,VLOOKUP(AB116,VALIDATIONS!$FF$2:$FG$5,2,FALSE),FALSE), IF(AC116="Steel Reinforced Concrete",VLOOKUP(AA116,VALIDATIONS!$CZ$2:$DU$42,8+VLOOKUP(AB116,VALIDATIONS!$FF$2:$FG$5,2,FALSE),FALSE),IF(AC116="Fibre Reinforced Concrete",VLOOKUP(AA116,VALIDATIONS!$CZ$2:$DU$42,4+VLOOKUP(AB116,VALIDATIONS!$FF$2:$FG$5,2,FALSE),FALSE))))   +IF(T116="Up to 10% Rock",VLOOKUP(AA116,VALIDATIONS!$CZ$2:$DU$42,13+VLOOKUP(AB116,VALIDATIONS!$FF$2:$FG$5,2,FALSE),FALSE),0)+IF(OR(U116="Urban Development (moderate)",U116="Urban Development (heavy)"),VLOOKUP(AA116,VALIDATIONS!$CZ$2:$DU$42,VLOOKUP(U116,VALIDATIONS!$FJ$2:$FK$4,2,FALSE)+4,FALSE),0))</f>
        <v/>
      </c>
      <c r="AE116" s="194"/>
    </row>
    <row r="117" spans="1:31" x14ac:dyDescent="0.2">
      <c r="A117" s="232"/>
      <c r="B117" s="361"/>
      <c r="C117" s="370"/>
      <c r="D117" s="370"/>
      <c r="E117" s="370"/>
      <c r="F117" s="370"/>
      <c r="G117" s="194"/>
      <c r="H117" s="194"/>
      <c r="I117" s="195"/>
      <c r="J117" s="194"/>
      <c r="K117" s="168"/>
      <c r="L117" s="168"/>
      <c r="M117" s="106" t="str">
        <f>IF(OR(D117="",E117="",G117=""),"",IF(AND(F117&lt;&gt;"",D117="Inlet Pit"),VLOOKUP(E117,VALIDATIONS!$CN$2:$CO$14,2,FALSE),IF(D117="Junction Pit",VLOOKUP(E117,VALIDATIONS!$CR$2:$CS$5,2,FALSE),IF(D117="Trench Grate",H117*VLOOKUP(E117,VALIDATIONS!$CT$2:$CU$2,2,FALSE),IF(D117="Capped Line",VLOOKUP(E117,VALIDATIONS!$CF$2:$CG$2,2,FALSE),IF(D117="Head Wall",VLOOKUP(E117,VALIDATIONS!$CH$2:$CI$2,2,FALSE),IF(D117="House Connection",VLOOKUP(E117,VALIDATIONS!$CJ$2:$CK$2,2,FALSE),0))))))+IF(AND(F117&lt;&gt;"",D117="Inlet Pit"),VLOOKUP(F117,VALIDATIONS!$CP$2:$CQ$66,2,FALSE),0))</f>
        <v/>
      </c>
      <c r="N117" s="194"/>
      <c r="O117" s="379"/>
      <c r="P117" s="368"/>
      <c r="Q117" s="194"/>
      <c r="R117" s="370"/>
      <c r="S117" s="194"/>
      <c r="T117" s="368"/>
      <c r="U117" s="368"/>
      <c r="V117" s="194"/>
      <c r="W117" s="195"/>
      <c r="X117" s="194"/>
      <c r="Y117" s="195"/>
      <c r="Z117" s="194"/>
      <c r="AA117" s="368"/>
      <c r="AB117" s="368"/>
      <c r="AC117" s="370"/>
      <c r="AD117" s="106" t="str">
        <f>IF(OR(R117="",T117="",U117="",Z117="",AA117="",AB117="",AC117=""),"",Z117*IF(AC117="uPVC",VLOOKUP(AA117,VALIDATIONS!$CZ$2:$DU$42,VLOOKUP(AB117,VALIDATIONS!$FF$2:$FG$5,2,FALSE),FALSE), IF(AC117="Steel Reinforced Concrete",VLOOKUP(AA117,VALIDATIONS!$CZ$2:$DU$42,8+VLOOKUP(AB117,VALIDATIONS!$FF$2:$FG$5,2,FALSE),FALSE),IF(AC117="Fibre Reinforced Concrete",VLOOKUP(AA117,VALIDATIONS!$CZ$2:$DU$42,4+VLOOKUP(AB117,VALIDATIONS!$FF$2:$FG$5,2,FALSE),FALSE))))   +IF(T117="Up to 10% Rock",VLOOKUP(AA117,VALIDATIONS!$CZ$2:$DU$42,13+VLOOKUP(AB117,VALIDATIONS!$FF$2:$FG$5,2,FALSE),FALSE),0)+IF(OR(U117="Urban Development (moderate)",U117="Urban Development (heavy)"),VLOOKUP(AA117,VALIDATIONS!$CZ$2:$DU$42,VLOOKUP(U117,VALIDATIONS!$FJ$2:$FK$4,2,FALSE)+4,FALSE),0))</f>
        <v/>
      </c>
      <c r="AE117" s="194"/>
    </row>
    <row r="118" spans="1:31" x14ac:dyDescent="0.2">
      <c r="A118" s="232"/>
      <c r="B118" s="361"/>
      <c r="C118" s="370"/>
      <c r="D118" s="370"/>
      <c r="E118" s="370"/>
      <c r="F118" s="370"/>
      <c r="G118" s="194"/>
      <c r="H118" s="194"/>
      <c r="I118" s="195"/>
      <c r="J118" s="194"/>
      <c r="K118" s="168"/>
      <c r="L118" s="168"/>
      <c r="M118" s="106" t="str">
        <f>IF(OR(D118="",E118="",G118=""),"",IF(AND(F118&lt;&gt;"",D118="Inlet Pit"),VLOOKUP(E118,VALIDATIONS!$CN$2:$CO$14,2,FALSE),IF(D118="Junction Pit",VLOOKUP(E118,VALIDATIONS!$CR$2:$CS$5,2,FALSE),IF(D118="Trench Grate",H118*VLOOKUP(E118,VALIDATIONS!$CT$2:$CU$2,2,FALSE),IF(D118="Capped Line",VLOOKUP(E118,VALIDATIONS!$CF$2:$CG$2,2,FALSE),IF(D118="Head Wall",VLOOKUP(E118,VALIDATIONS!$CH$2:$CI$2,2,FALSE),IF(D118="House Connection",VLOOKUP(E118,VALIDATIONS!$CJ$2:$CK$2,2,FALSE),0))))))+IF(AND(F118&lt;&gt;"",D118="Inlet Pit"),VLOOKUP(F118,VALIDATIONS!$CP$2:$CQ$66,2,FALSE),0))</f>
        <v/>
      </c>
      <c r="N118" s="194"/>
      <c r="O118" s="379"/>
      <c r="P118" s="368"/>
      <c r="Q118" s="194"/>
      <c r="R118" s="370"/>
      <c r="S118" s="194"/>
      <c r="T118" s="368"/>
      <c r="U118" s="368"/>
      <c r="V118" s="194"/>
      <c r="W118" s="195"/>
      <c r="X118" s="194"/>
      <c r="Y118" s="195"/>
      <c r="Z118" s="194"/>
      <c r="AA118" s="368"/>
      <c r="AB118" s="368"/>
      <c r="AC118" s="370"/>
      <c r="AD118" s="106" t="str">
        <f>IF(OR(R118="",T118="",U118="",Z118="",AA118="",AB118="",AC118=""),"",Z118*IF(AC118="uPVC",VLOOKUP(AA118,VALIDATIONS!$CZ$2:$DU$42,VLOOKUP(AB118,VALIDATIONS!$FF$2:$FG$5,2,FALSE),FALSE), IF(AC118="Steel Reinforced Concrete",VLOOKUP(AA118,VALIDATIONS!$CZ$2:$DU$42,8+VLOOKUP(AB118,VALIDATIONS!$FF$2:$FG$5,2,FALSE),FALSE),IF(AC118="Fibre Reinforced Concrete",VLOOKUP(AA118,VALIDATIONS!$CZ$2:$DU$42,4+VLOOKUP(AB118,VALIDATIONS!$FF$2:$FG$5,2,FALSE),FALSE))))   +IF(T118="Up to 10% Rock",VLOOKUP(AA118,VALIDATIONS!$CZ$2:$DU$42,13+VLOOKUP(AB118,VALIDATIONS!$FF$2:$FG$5,2,FALSE),FALSE),0)+IF(OR(U118="Urban Development (moderate)",U118="Urban Development (heavy)"),VLOOKUP(AA118,VALIDATIONS!$CZ$2:$DU$42,VLOOKUP(U118,VALIDATIONS!$FJ$2:$FK$4,2,FALSE)+4,FALSE),0))</f>
        <v/>
      </c>
      <c r="AE118" s="194"/>
    </row>
    <row r="119" spans="1:31" x14ac:dyDescent="0.2">
      <c r="A119" s="232"/>
      <c r="B119" s="361"/>
      <c r="C119" s="370"/>
      <c r="D119" s="370"/>
      <c r="E119" s="370"/>
      <c r="F119" s="370"/>
      <c r="G119" s="194"/>
      <c r="H119" s="194"/>
      <c r="I119" s="195"/>
      <c r="J119" s="194"/>
      <c r="K119" s="168"/>
      <c r="L119" s="168"/>
      <c r="M119" s="106" t="str">
        <f>IF(OR(D119="",E119="",G119=""),"",IF(AND(F119&lt;&gt;"",D119="Inlet Pit"),VLOOKUP(E119,VALIDATIONS!$CN$2:$CO$14,2,FALSE),IF(D119="Junction Pit",VLOOKUP(E119,VALIDATIONS!$CR$2:$CS$5,2,FALSE),IF(D119="Trench Grate",H119*VLOOKUP(E119,VALIDATIONS!$CT$2:$CU$2,2,FALSE),IF(D119="Capped Line",VLOOKUP(E119,VALIDATIONS!$CF$2:$CG$2,2,FALSE),IF(D119="Head Wall",VLOOKUP(E119,VALIDATIONS!$CH$2:$CI$2,2,FALSE),IF(D119="House Connection",VLOOKUP(E119,VALIDATIONS!$CJ$2:$CK$2,2,FALSE),0))))))+IF(AND(F119&lt;&gt;"",D119="Inlet Pit"),VLOOKUP(F119,VALIDATIONS!$CP$2:$CQ$66,2,FALSE),0))</f>
        <v/>
      </c>
      <c r="N119" s="194"/>
      <c r="O119" s="379"/>
      <c r="P119" s="368"/>
      <c r="Q119" s="194"/>
      <c r="R119" s="370"/>
      <c r="S119" s="194"/>
      <c r="T119" s="368"/>
      <c r="U119" s="368"/>
      <c r="V119" s="194"/>
      <c r="W119" s="195"/>
      <c r="X119" s="194"/>
      <c r="Y119" s="195"/>
      <c r="Z119" s="194"/>
      <c r="AA119" s="368"/>
      <c r="AB119" s="368"/>
      <c r="AC119" s="370"/>
      <c r="AD119" s="106" t="str">
        <f>IF(OR(R119="",T119="",U119="",Z119="",AA119="",AB119="",AC119=""),"",Z119*IF(AC119="uPVC",VLOOKUP(AA119,VALIDATIONS!$CZ$2:$DU$42,VLOOKUP(AB119,VALIDATIONS!$FF$2:$FG$5,2,FALSE),FALSE), IF(AC119="Steel Reinforced Concrete",VLOOKUP(AA119,VALIDATIONS!$CZ$2:$DU$42,8+VLOOKUP(AB119,VALIDATIONS!$FF$2:$FG$5,2,FALSE),FALSE),IF(AC119="Fibre Reinforced Concrete",VLOOKUP(AA119,VALIDATIONS!$CZ$2:$DU$42,4+VLOOKUP(AB119,VALIDATIONS!$FF$2:$FG$5,2,FALSE),FALSE))))   +IF(T119="Up to 10% Rock",VLOOKUP(AA119,VALIDATIONS!$CZ$2:$DU$42,13+VLOOKUP(AB119,VALIDATIONS!$FF$2:$FG$5,2,FALSE),FALSE),0)+IF(OR(U119="Urban Development (moderate)",U119="Urban Development (heavy)"),VLOOKUP(AA119,VALIDATIONS!$CZ$2:$DU$42,VLOOKUP(U119,VALIDATIONS!$FJ$2:$FK$4,2,FALSE)+4,FALSE),0))</f>
        <v/>
      </c>
      <c r="AE119" s="194"/>
    </row>
    <row r="120" spans="1:31" x14ac:dyDescent="0.2">
      <c r="A120" s="232"/>
      <c r="B120" s="361"/>
      <c r="C120" s="370"/>
      <c r="D120" s="370"/>
      <c r="E120" s="370"/>
      <c r="F120" s="370"/>
      <c r="G120" s="194"/>
      <c r="H120" s="194"/>
      <c r="I120" s="195"/>
      <c r="J120" s="194"/>
      <c r="K120" s="168"/>
      <c r="L120" s="168"/>
      <c r="M120" s="106" t="str">
        <f>IF(OR(D120="",E120="",G120=""),"",IF(AND(F120&lt;&gt;"",D120="Inlet Pit"),VLOOKUP(E120,VALIDATIONS!$CN$2:$CO$14,2,FALSE),IF(D120="Junction Pit",VLOOKUP(E120,VALIDATIONS!$CR$2:$CS$5,2,FALSE),IF(D120="Trench Grate",H120*VLOOKUP(E120,VALIDATIONS!$CT$2:$CU$2,2,FALSE),IF(D120="Capped Line",VLOOKUP(E120,VALIDATIONS!$CF$2:$CG$2,2,FALSE),IF(D120="Head Wall",VLOOKUP(E120,VALIDATIONS!$CH$2:$CI$2,2,FALSE),IF(D120="House Connection",VLOOKUP(E120,VALIDATIONS!$CJ$2:$CK$2,2,FALSE),0))))))+IF(AND(F120&lt;&gt;"",D120="Inlet Pit"),VLOOKUP(F120,VALIDATIONS!$CP$2:$CQ$66,2,FALSE),0))</f>
        <v/>
      </c>
      <c r="N120" s="194"/>
      <c r="O120" s="379"/>
      <c r="P120" s="368"/>
      <c r="Q120" s="194"/>
      <c r="R120" s="370"/>
      <c r="S120" s="194"/>
      <c r="T120" s="368"/>
      <c r="U120" s="368"/>
      <c r="V120" s="194"/>
      <c r="W120" s="195"/>
      <c r="X120" s="194"/>
      <c r="Y120" s="195"/>
      <c r="Z120" s="194"/>
      <c r="AA120" s="368"/>
      <c r="AB120" s="368"/>
      <c r="AC120" s="370"/>
      <c r="AD120" s="106" t="str">
        <f>IF(OR(R120="",T120="",U120="",Z120="",AA120="",AB120="",AC120=""),"",Z120*IF(AC120="uPVC",VLOOKUP(AA120,VALIDATIONS!$CZ$2:$DU$42,VLOOKUP(AB120,VALIDATIONS!$FF$2:$FG$5,2,FALSE),FALSE), IF(AC120="Steel Reinforced Concrete",VLOOKUP(AA120,VALIDATIONS!$CZ$2:$DU$42,8+VLOOKUP(AB120,VALIDATIONS!$FF$2:$FG$5,2,FALSE),FALSE),IF(AC120="Fibre Reinforced Concrete",VLOOKUP(AA120,VALIDATIONS!$CZ$2:$DU$42,4+VLOOKUP(AB120,VALIDATIONS!$FF$2:$FG$5,2,FALSE),FALSE))))   +IF(T120="Up to 10% Rock",VLOOKUP(AA120,VALIDATIONS!$CZ$2:$DU$42,13+VLOOKUP(AB120,VALIDATIONS!$FF$2:$FG$5,2,FALSE),FALSE),0)+IF(OR(U120="Urban Development (moderate)",U120="Urban Development (heavy)"),VLOOKUP(AA120,VALIDATIONS!$CZ$2:$DU$42,VLOOKUP(U120,VALIDATIONS!$FJ$2:$FK$4,2,FALSE)+4,FALSE),0))</f>
        <v/>
      </c>
      <c r="AE120" s="194"/>
    </row>
    <row r="121" spans="1:31" x14ac:dyDescent="0.2">
      <c r="A121" s="232"/>
      <c r="B121" s="361"/>
      <c r="C121" s="370"/>
      <c r="D121" s="370"/>
      <c r="E121" s="370"/>
      <c r="F121" s="370"/>
      <c r="G121" s="194"/>
      <c r="H121" s="194"/>
      <c r="I121" s="195"/>
      <c r="J121" s="194"/>
      <c r="K121" s="168"/>
      <c r="L121" s="168"/>
      <c r="M121" s="106" t="str">
        <f>IF(OR(D121="",E121="",G121=""),"",IF(AND(F121&lt;&gt;"",D121="Inlet Pit"),VLOOKUP(E121,VALIDATIONS!$CN$2:$CO$14,2,FALSE),IF(D121="Junction Pit",VLOOKUP(E121,VALIDATIONS!$CR$2:$CS$5,2,FALSE),IF(D121="Trench Grate",H121*VLOOKUP(E121,VALIDATIONS!$CT$2:$CU$2,2,FALSE),IF(D121="Capped Line",VLOOKUP(E121,VALIDATIONS!$CF$2:$CG$2,2,FALSE),IF(D121="Head Wall",VLOOKUP(E121,VALIDATIONS!$CH$2:$CI$2,2,FALSE),IF(D121="House Connection",VLOOKUP(E121,VALIDATIONS!$CJ$2:$CK$2,2,FALSE),0))))))+IF(AND(F121&lt;&gt;"",D121="Inlet Pit"),VLOOKUP(F121,VALIDATIONS!$CP$2:$CQ$66,2,FALSE),0))</f>
        <v/>
      </c>
      <c r="N121" s="194"/>
      <c r="O121" s="379"/>
      <c r="P121" s="368"/>
      <c r="Q121" s="194"/>
      <c r="R121" s="370"/>
      <c r="S121" s="194"/>
      <c r="T121" s="368"/>
      <c r="U121" s="368"/>
      <c r="V121" s="194"/>
      <c r="W121" s="195"/>
      <c r="X121" s="194"/>
      <c r="Y121" s="195"/>
      <c r="Z121" s="194"/>
      <c r="AA121" s="368"/>
      <c r="AB121" s="368"/>
      <c r="AC121" s="370"/>
      <c r="AD121" s="106" t="str">
        <f>IF(OR(R121="",T121="",U121="",Z121="",AA121="",AB121="",AC121=""),"",Z121*IF(AC121="uPVC",VLOOKUP(AA121,VALIDATIONS!$CZ$2:$DU$42,VLOOKUP(AB121,VALIDATIONS!$FF$2:$FG$5,2,FALSE),FALSE), IF(AC121="Steel Reinforced Concrete",VLOOKUP(AA121,VALIDATIONS!$CZ$2:$DU$42,8+VLOOKUP(AB121,VALIDATIONS!$FF$2:$FG$5,2,FALSE),FALSE),IF(AC121="Fibre Reinforced Concrete",VLOOKUP(AA121,VALIDATIONS!$CZ$2:$DU$42,4+VLOOKUP(AB121,VALIDATIONS!$FF$2:$FG$5,2,FALSE),FALSE))))   +IF(T121="Up to 10% Rock",VLOOKUP(AA121,VALIDATIONS!$CZ$2:$DU$42,13+VLOOKUP(AB121,VALIDATIONS!$FF$2:$FG$5,2,FALSE),FALSE),0)+IF(OR(U121="Urban Development (moderate)",U121="Urban Development (heavy)"),VLOOKUP(AA121,VALIDATIONS!$CZ$2:$DU$42,VLOOKUP(U121,VALIDATIONS!$FJ$2:$FK$4,2,FALSE)+4,FALSE),0))</f>
        <v/>
      </c>
      <c r="AE121" s="194"/>
    </row>
    <row r="122" spans="1:31" x14ac:dyDescent="0.2">
      <c r="A122" s="232"/>
      <c r="B122" s="361"/>
      <c r="C122" s="370"/>
      <c r="D122" s="370"/>
      <c r="E122" s="370"/>
      <c r="F122" s="370"/>
      <c r="G122" s="194"/>
      <c r="H122" s="194"/>
      <c r="I122" s="195"/>
      <c r="J122" s="194"/>
      <c r="K122" s="168"/>
      <c r="L122" s="168"/>
      <c r="M122" s="106" t="str">
        <f>IF(OR(D122="",E122="",G122=""),"",IF(AND(F122&lt;&gt;"",D122="Inlet Pit"),VLOOKUP(E122,VALIDATIONS!$CN$2:$CO$14,2,FALSE),IF(D122="Junction Pit",VLOOKUP(E122,VALIDATIONS!$CR$2:$CS$5,2,FALSE),IF(D122="Trench Grate",H122*VLOOKUP(E122,VALIDATIONS!$CT$2:$CU$2,2,FALSE),IF(D122="Capped Line",VLOOKUP(E122,VALIDATIONS!$CF$2:$CG$2,2,FALSE),IF(D122="Head Wall",VLOOKUP(E122,VALIDATIONS!$CH$2:$CI$2,2,FALSE),IF(D122="House Connection",VLOOKUP(E122,VALIDATIONS!$CJ$2:$CK$2,2,FALSE),0))))))+IF(AND(F122&lt;&gt;"",D122="Inlet Pit"),VLOOKUP(F122,VALIDATIONS!$CP$2:$CQ$66,2,FALSE),0))</f>
        <v/>
      </c>
      <c r="N122" s="194"/>
      <c r="O122" s="379"/>
      <c r="P122" s="368"/>
      <c r="Q122" s="194"/>
      <c r="R122" s="370"/>
      <c r="S122" s="194"/>
      <c r="T122" s="368"/>
      <c r="U122" s="368"/>
      <c r="V122" s="194"/>
      <c r="W122" s="195"/>
      <c r="X122" s="194"/>
      <c r="Y122" s="195"/>
      <c r="Z122" s="194"/>
      <c r="AA122" s="368"/>
      <c r="AB122" s="368"/>
      <c r="AC122" s="370"/>
      <c r="AD122" s="106" t="str">
        <f>IF(OR(R122="",T122="",U122="",Z122="",AA122="",AB122="",AC122=""),"",Z122*IF(AC122="uPVC",VLOOKUP(AA122,VALIDATIONS!$CZ$2:$DU$42,VLOOKUP(AB122,VALIDATIONS!$FF$2:$FG$5,2,FALSE),FALSE), IF(AC122="Steel Reinforced Concrete",VLOOKUP(AA122,VALIDATIONS!$CZ$2:$DU$42,8+VLOOKUP(AB122,VALIDATIONS!$FF$2:$FG$5,2,FALSE),FALSE),IF(AC122="Fibre Reinforced Concrete",VLOOKUP(AA122,VALIDATIONS!$CZ$2:$DU$42,4+VLOOKUP(AB122,VALIDATIONS!$FF$2:$FG$5,2,FALSE),FALSE))))   +IF(T122="Up to 10% Rock",VLOOKUP(AA122,VALIDATIONS!$CZ$2:$DU$42,13+VLOOKUP(AB122,VALIDATIONS!$FF$2:$FG$5,2,FALSE),FALSE),0)+IF(OR(U122="Urban Development (moderate)",U122="Urban Development (heavy)"),VLOOKUP(AA122,VALIDATIONS!$CZ$2:$DU$42,VLOOKUP(U122,VALIDATIONS!$FJ$2:$FK$4,2,FALSE)+4,FALSE),0))</f>
        <v/>
      </c>
      <c r="AE122" s="194"/>
    </row>
    <row r="123" spans="1:31" x14ac:dyDescent="0.2">
      <c r="A123" s="232"/>
      <c r="B123" s="361"/>
      <c r="C123" s="370"/>
      <c r="D123" s="370"/>
      <c r="E123" s="370"/>
      <c r="F123" s="370"/>
      <c r="G123" s="194"/>
      <c r="H123" s="194"/>
      <c r="I123" s="195"/>
      <c r="J123" s="194"/>
      <c r="K123" s="168"/>
      <c r="L123" s="168"/>
      <c r="M123" s="106" t="str">
        <f>IF(OR(D123="",E123="",G123=""),"",IF(AND(F123&lt;&gt;"",D123="Inlet Pit"),VLOOKUP(E123,VALIDATIONS!$CN$2:$CO$14,2,FALSE),IF(D123="Junction Pit",VLOOKUP(E123,VALIDATIONS!$CR$2:$CS$5,2,FALSE),IF(D123="Trench Grate",H123*VLOOKUP(E123,VALIDATIONS!$CT$2:$CU$2,2,FALSE),IF(D123="Capped Line",VLOOKUP(E123,VALIDATIONS!$CF$2:$CG$2,2,FALSE),IF(D123="Head Wall",VLOOKUP(E123,VALIDATIONS!$CH$2:$CI$2,2,FALSE),IF(D123="House Connection",VLOOKUP(E123,VALIDATIONS!$CJ$2:$CK$2,2,FALSE),0))))))+IF(AND(F123&lt;&gt;"",D123="Inlet Pit"),VLOOKUP(F123,VALIDATIONS!$CP$2:$CQ$66,2,FALSE),0))</f>
        <v/>
      </c>
      <c r="N123" s="194"/>
      <c r="O123" s="379"/>
      <c r="P123" s="368"/>
      <c r="Q123" s="194"/>
      <c r="R123" s="370"/>
      <c r="S123" s="194"/>
      <c r="T123" s="368"/>
      <c r="U123" s="368"/>
      <c r="V123" s="194"/>
      <c r="W123" s="195"/>
      <c r="X123" s="194"/>
      <c r="Y123" s="195"/>
      <c r="Z123" s="194"/>
      <c r="AA123" s="368"/>
      <c r="AB123" s="368"/>
      <c r="AC123" s="370"/>
      <c r="AD123" s="106" t="str">
        <f>IF(OR(R123="",T123="",U123="",Z123="",AA123="",AB123="",AC123=""),"",Z123*IF(AC123="uPVC",VLOOKUP(AA123,VALIDATIONS!$CZ$2:$DU$42,VLOOKUP(AB123,VALIDATIONS!$FF$2:$FG$5,2,FALSE),FALSE), IF(AC123="Steel Reinforced Concrete",VLOOKUP(AA123,VALIDATIONS!$CZ$2:$DU$42,8+VLOOKUP(AB123,VALIDATIONS!$FF$2:$FG$5,2,FALSE),FALSE),IF(AC123="Fibre Reinforced Concrete",VLOOKUP(AA123,VALIDATIONS!$CZ$2:$DU$42,4+VLOOKUP(AB123,VALIDATIONS!$FF$2:$FG$5,2,FALSE),FALSE))))   +IF(T123="Up to 10% Rock",VLOOKUP(AA123,VALIDATIONS!$CZ$2:$DU$42,13+VLOOKUP(AB123,VALIDATIONS!$FF$2:$FG$5,2,FALSE),FALSE),0)+IF(OR(U123="Urban Development (moderate)",U123="Urban Development (heavy)"),VLOOKUP(AA123,VALIDATIONS!$CZ$2:$DU$42,VLOOKUP(U123,VALIDATIONS!$FJ$2:$FK$4,2,FALSE)+4,FALSE),0))</f>
        <v/>
      </c>
      <c r="AE123" s="194"/>
    </row>
    <row r="124" spans="1:31" x14ac:dyDescent="0.2">
      <c r="A124" s="232"/>
      <c r="B124" s="361"/>
      <c r="C124" s="370"/>
      <c r="D124" s="370"/>
      <c r="E124" s="370"/>
      <c r="F124" s="370"/>
      <c r="G124" s="194"/>
      <c r="H124" s="194"/>
      <c r="I124" s="195"/>
      <c r="J124" s="194"/>
      <c r="K124" s="168"/>
      <c r="L124" s="168"/>
      <c r="M124" s="106" t="str">
        <f>IF(OR(D124="",E124="",G124=""),"",IF(AND(F124&lt;&gt;"",D124="Inlet Pit"),VLOOKUP(E124,VALIDATIONS!$CN$2:$CO$14,2,FALSE),IF(D124="Junction Pit",VLOOKUP(E124,VALIDATIONS!$CR$2:$CS$5,2,FALSE),IF(D124="Trench Grate",H124*VLOOKUP(E124,VALIDATIONS!$CT$2:$CU$2,2,FALSE),IF(D124="Capped Line",VLOOKUP(E124,VALIDATIONS!$CF$2:$CG$2,2,FALSE),IF(D124="Head Wall",VLOOKUP(E124,VALIDATIONS!$CH$2:$CI$2,2,FALSE),IF(D124="House Connection",VLOOKUP(E124,VALIDATIONS!$CJ$2:$CK$2,2,FALSE),0))))))+IF(AND(F124&lt;&gt;"",D124="Inlet Pit"),VLOOKUP(F124,VALIDATIONS!$CP$2:$CQ$66,2,FALSE),0))</f>
        <v/>
      </c>
      <c r="N124" s="194"/>
      <c r="O124" s="379"/>
      <c r="P124" s="368"/>
      <c r="Q124" s="194"/>
      <c r="R124" s="370"/>
      <c r="S124" s="194"/>
      <c r="T124" s="368"/>
      <c r="U124" s="368"/>
      <c r="V124" s="194"/>
      <c r="W124" s="195"/>
      <c r="X124" s="194"/>
      <c r="Y124" s="195"/>
      <c r="Z124" s="194"/>
      <c r="AA124" s="368"/>
      <c r="AB124" s="368"/>
      <c r="AC124" s="370"/>
      <c r="AD124" s="106" t="str">
        <f>IF(OR(R124="",T124="",U124="",Z124="",AA124="",AB124="",AC124=""),"",Z124*IF(AC124="uPVC",VLOOKUP(AA124,VALIDATIONS!$CZ$2:$DU$42,VLOOKUP(AB124,VALIDATIONS!$FF$2:$FG$5,2,FALSE),FALSE), IF(AC124="Steel Reinforced Concrete",VLOOKUP(AA124,VALIDATIONS!$CZ$2:$DU$42,8+VLOOKUP(AB124,VALIDATIONS!$FF$2:$FG$5,2,FALSE),FALSE),IF(AC124="Fibre Reinforced Concrete",VLOOKUP(AA124,VALIDATIONS!$CZ$2:$DU$42,4+VLOOKUP(AB124,VALIDATIONS!$FF$2:$FG$5,2,FALSE),FALSE))))   +IF(T124="Up to 10% Rock",VLOOKUP(AA124,VALIDATIONS!$CZ$2:$DU$42,13+VLOOKUP(AB124,VALIDATIONS!$FF$2:$FG$5,2,FALSE),FALSE),0)+IF(OR(U124="Urban Development (moderate)",U124="Urban Development (heavy)"),VLOOKUP(AA124,VALIDATIONS!$CZ$2:$DU$42,VLOOKUP(U124,VALIDATIONS!$FJ$2:$FK$4,2,FALSE)+4,FALSE),0))</f>
        <v/>
      </c>
      <c r="AE124" s="194"/>
    </row>
    <row r="125" spans="1:31" x14ac:dyDescent="0.2">
      <c r="A125" s="232"/>
      <c r="B125" s="361"/>
      <c r="C125" s="370"/>
      <c r="D125" s="370"/>
      <c r="E125" s="370"/>
      <c r="F125" s="370"/>
      <c r="G125" s="194"/>
      <c r="H125" s="194"/>
      <c r="I125" s="195"/>
      <c r="J125" s="194"/>
      <c r="K125" s="168"/>
      <c r="L125" s="168"/>
      <c r="M125" s="106" t="str">
        <f>IF(OR(D125="",E125="",G125=""),"",IF(AND(F125&lt;&gt;"",D125="Inlet Pit"),VLOOKUP(E125,VALIDATIONS!$CN$2:$CO$14,2,FALSE),IF(D125="Junction Pit",VLOOKUP(E125,VALIDATIONS!$CR$2:$CS$5,2,FALSE),IF(D125="Trench Grate",H125*VLOOKUP(E125,VALIDATIONS!$CT$2:$CU$2,2,FALSE),IF(D125="Capped Line",VLOOKUP(E125,VALIDATIONS!$CF$2:$CG$2,2,FALSE),IF(D125="Head Wall",VLOOKUP(E125,VALIDATIONS!$CH$2:$CI$2,2,FALSE),IF(D125="House Connection",VLOOKUP(E125,VALIDATIONS!$CJ$2:$CK$2,2,FALSE),0))))))+IF(AND(F125&lt;&gt;"",D125="Inlet Pit"),VLOOKUP(F125,VALIDATIONS!$CP$2:$CQ$66,2,FALSE),0))</f>
        <v/>
      </c>
      <c r="N125" s="194"/>
      <c r="O125" s="379"/>
      <c r="P125" s="368"/>
      <c r="Q125" s="194"/>
      <c r="R125" s="370"/>
      <c r="S125" s="194"/>
      <c r="T125" s="368"/>
      <c r="U125" s="368"/>
      <c r="V125" s="194"/>
      <c r="W125" s="195"/>
      <c r="X125" s="194"/>
      <c r="Y125" s="195"/>
      <c r="Z125" s="194"/>
      <c r="AA125" s="368"/>
      <c r="AB125" s="368"/>
      <c r="AC125" s="370"/>
      <c r="AD125" s="106" t="str">
        <f>IF(OR(R125="",T125="",U125="",Z125="",AA125="",AB125="",AC125=""),"",Z125*IF(AC125="uPVC",VLOOKUP(AA125,VALIDATIONS!$CZ$2:$DU$42,VLOOKUP(AB125,VALIDATIONS!$FF$2:$FG$5,2,FALSE),FALSE), IF(AC125="Steel Reinforced Concrete",VLOOKUP(AA125,VALIDATIONS!$CZ$2:$DU$42,8+VLOOKUP(AB125,VALIDATIONS!$FF$2:$FG$5,2,FALSE),FALSE),IF(AC125="Fibre Reinforced Concrete",VLOOKUP(AA125,VALIDATIONS!$CZ$2:$DU$42,4+VLOOKUP(AB125,VALIDATIONS!$FF$2:$FG$5,2,FALSE),FALSE))))   +IF(T125="Up to 10% Rock",VLOOKUP(AA125,VALIDATIONS!$CZ$2:$DU$42,13+VLOOKUP(AB125,VALIDATIONS!$FF$2:$FG$5,2,FALSE),FALSE),0)+IF(OR(U125="Urban Development (moderate)",U125="Urban Development (heavy)"),VLOOKUP(AA125,VALIDATIONS!$CZ$2:$DU$42,VLOOKUP(U125,VALIDATIONS!$FJ$2:$FK$4,2,FALSE)+4,FALSE),0))</f>
        <v/>
      </c>
      <c r="AE125" s="194"/>
    </row>
    <row r="126" spans="1:31" x14ac:dyDescent="0.2">
      <c r="A126" s="232"/>
      <c r="B126" s="361"/>
      <c r="C126" s="370"/>
      <c r="D126" s="370"/>
      <c r="E126" s="370"/>
      <c r="F126" s="370"/>
      <c r="G126" s="194"/>
      <c r="H126" s="194"/>
      <c r="I126" s="195"/>
      <c r="J126" s="194"/>
      <c r="K126" s="168"/>
      <c r="L126" s="168"/>
      <c r="M126" s="106" t="str">
        <f>IF(OR(D126="",E126="",G126=""),"",IF(AND(F126&lt;&gt;"",D126="Inlet Pit"),VLOOKUP(E126,VALIDATIONS!$CN$2:$CO$14,2,FALSE),IF(D126="Junction Pit",VLOOKUP(E126,VALIDATIONS!$CR$2:$CS$5,2,FALSE),IF(D126="Trench Grate",H126*VLOOKUP(E126,VALIDATIONS!$CT$2:$CU$2,2,FALSE),IF(D126="Capped Line",VLOOKUP(E126,VALIDATIONS!$CF$2:$CG$2,2,FALSE),IF(D126="Head Wall",VLOOKUP(E126,VALIDATIONS!$CH$2:$CI$2,2,FALSE),IF(D126="House Connection",VLOOKUP(E126,VALIDATIONS!$CJ$2:$CK$2,2,FALSE),0))))))+IF(AND(F126&lt;&gt;"",D126="Inlet Pit"),VLOOKUP(F126,VALIDATIONS!$CP$2:$CQ$66,2,FALSE),0))</f>
        <v/>
      </c>
      <c r="N126" s="194"/>
      <c r="O126" s="379"/>
      <c r="P126" s="368"/>
      <c r="Q126" s="194"/>
      <c r="R126" s="370"/>
      <c r="S126" s="194"/>
      <c r="T126" s="368"/>
      <c r="U126" s="368"/>
      <c r="V126" s="194"/>
      <c r="W126" s="195"/>
      <c r="X126" s="194"/>
      <c r="Y126" s="195"/>
      <c r="Z126" s="194"/>
      <c r="AA126" s="368"/>
      <c r="AB126" s="368"/>
      <c r="AC126" s="370"/>
      <c r="AD126" s="106" t="str">
        <f>IF(OR(R126="",T126="",U126="",Z126="",AA126="",AB126="",AC126=""),"",Z126*IF(AC126="uPVC",VLOOKUP(AA126,VALIDATIONS!$CZ$2:$DU$42,VLOOKUP(AB126,VALIDATIONS!$FF$2:$FG$5,2,FALSE),FALSE), IF(AC126="Steel Reinforced Concrete",VLOOKUP(AA126,VALIDATIONS!$CZ$2:$DU$42,8+VLOOKUP(AB126,VALIDATIONS!$FF$2:$FG$5,2,FALSE),FALSE),IF(AC126="Fibre Reinforced Concrete",VLOOKUP(AA126,VALIDATIONS!$CZ$2:$DU$42,4+VLOOKUP(AB126,VALIDATIONS!$FF$2:$FG$5,2,FALSE),FALSE))))   +IF(T126="Up to 10% Rock",VLOOKUP(AA126,VALIDATIONS!$CZ$2:$DU$42,13+VLOOKUP(AB126,VALIDATIONS!$FF$2:$FG$5,2,FALSE),FALSE),0)+IF(OR(U126="Urban Development (moderate)",U126="Urban Development (heavy)"),VLOOKUP(AA126,VALIDATIONS!$CZ$2:$DU$42,VLOOKUP(U126,VALIDATIONS!$FJ$2:$FK$4,2,FALSE)+4,FALSE),0))</f>
        <v/>
      </c>
      <c r="AE126" s="194"/>
    </row>
    <row r="127" spans="1:31" x14ac:dyDescent="0.2">
      <c r="A127" s="232"/>
      <c r="B127" s="361"/>
      <c r="C127" s="370"/>
      <c r="D127" s="370"/>
      <c r="E127" s="370"/>
      <c r="F127" s="370"/>
      <c r="G127" s="194"/>
      <c r="H127" s="194"/>
      <c r="I127" s="195"/>
      <c r="J127" s="194"/>
      <c r="K127" s="168"/>
      <c r="L127" s="168"/>
      <c r="M127" s="106" t="str">
        <f>IF(OR(D127="",E127="",G127=""),"",IF(AND(F127&lt;&gt;"",D127="Inlet Pit"),VLOOKUP(E127,VALIDATIONS!$CN$2:$CO$14,2,FALSE),IF(D127="Junction Pit",VLOOKUP(E127,VALIDATIONS!$CR$2:$CS$5,2,FALSE),IF(D127="Trench Grate",H127*VLOOKUP(E127,VALIDATIONS!$CT$2:$CU$2,2,FALSE),IF(D127="Capped Line",VLOOKUP(E127,VALIDATIONS!$CF$2:$CG$2,2,FALSE),IF(D127="Head Wall",VLOOKUP(E127,VALIDATIONS!$CH$2:$CI$2,2,FALSE),IF(D127="House Connection",VLOOKUP(E127,VALIDATIONS!$CJ$2:$CK$2,2,FALSE),0))))))+IF(AND(F127&lt;&gt;"",D127="Inlet Pit"),VLOOKUP(F127,VALIDATIONS!$CP$2:$CQ$66,2,FALSE),0))</f>
        <v/>
      </c>
      <c r="N127" s="194"/>
      <c r="O127" s="379"/>
      <c r="P127" s="368"/>
      <c r="Q127" s="194"/>
      <c r="R127" s="370"/>
      <c r="S127" s="194"/>
      <c r="T127" s="368"/>
      <c r="U127" s="368"/>
      <c r="V127" s="194"/>
      <c r="W127" s="195"/>
      <c r="X127" s="194"/>
      <c r="Y127" s="195"/>
      <c r="Z127" s="194"/>
      <c r="AA127" s="368"/>
      <c r="AB127" s="368"/>
      <c r="AC127" s="370"/>
      <c r="AD127" s="106" t="str">
        <f>IF(OR(R127="",T127="",U127="",Z127="",AA127="",AB127="",AC127=""),"",Z127*IF(AC127="uPVC",VLOOKUP(AA127,VALIDATIONS!$CZ$2:$DU$42,VLOOKUP(AB127,VALIDATIONS!$FF$2:$FG$5,2,FALSE),FALSE), IF(AC127="Steel Reinforced Concrete",VLOOKUP(AA127,VALIDATIONS!$CZ$2:$DU$42,8+VLOOKUP(AB127,VALIDATIONS!$FF$2:$FG$5,2,FALSE),FALSE),IF(AC127="Fibre Reinforced Concrete",VLOOKUP(AA127,VALIDATIONS!$CZ$2:$DU$42,4+VLOOKUP(AB127,VALIDATIONS!$FF$2:$FG$5,2,FALSE),FALSE))))   +IF(T127="Up to 10% Rock",VLOOKUP(AA127,VALIDATIONS!$CZ$2:$DU$42,13+VLOOKUP(AB127,VALIDATIONS!$FF$2:$FG$5,2,FALSE),FALSE),0)+IF(OR(U127="Urban Development (moderate)",U127="Urban Development (heavy)"),VLOOKUP(AA127,VALIDATIONS!$CZ$2:$DU$42,VLOOKUP(U127,VALIDATIONS!$FJ$2:$FK$4,2,FALSE)+4,FALSE),0))</f>
        <v/>
      </c>
      <c r="AE127" s="194"/>
    </row>
    <row r="128" spans="1:31" x14ac:dyDescent="0.2">
      <c r="A128" s="232"/>
      <c r="B128" s="361"/>
      <c r="C128" s="370"/>
      <c r="D128" s="370"/>
      <c r="E128" s="370"/>
      <c r="F128" s="370"/>
      <c r="G128" s="194"/>
      <c r="H128" s="194"/>
      <c r="I128" s="195"/>
      <c r="J128" s="194"/>
      <c r="K128" s="168"/>
      <c r="L128" s="168"/>
      <c r="M128" s="106" t="str">
        <f>IF(OR(D128="",E128="",G128=""),"",IF(AND(F128&lt;&gt;"",D128="Inlet Pit"),VLOOKUP(E128,VALIDATIONS!$CN$2:$CO$14,2,FALSE),IF(D128="Junction Pit",VLOOKUP(E128,VALIDATIONS!$CR$2:$CS$5,2,FALSE),IF(D128="Trench Grate",H128*VLOOKUP(E128,VALIDATIONS!$CT$2:$CU$2,2,FALSE),IF(D128="Capped Line",VLOOKUP(E128,VALIDATIONS!$CF$2:$CG$2,2,FALSE),IF(D128="Head Wall",VLOOKUP(E128,VALIDATIONS!$CH$2:$CI$2,2,FALSE),IF(D128="House Connection",VLOOKUP(E128,VALIDATIONS!$CJ$2:$CK$2,2,FALSE),0))))))+IF(AND(F128&lt;&gt;"",D128="Inlet Pit"),VLOOKUP(F128,VALIDATIONS!$CP$2:$CQ$66,2,FALSE),0))</f>
        <v/>
      </c>
      <c r="N128" s="194"/>
      <c r="O128" s="379"/>
      <c r="P128" s="368"/>
      <c r="Q128" s="194"/>
      <c r="R128" s="370"/>
      <c r="S128" s="194"/>
      <c r="T128" s="368"/>
      <c r="U128" s="368"/>
      <c r="V128" s="194"/>
      <c r="W128" s="195"/>
      <c r="X128" s="194"/>
      <c r="Y128" s="195"/>
      <c r="Z128" s="194"/>
      <c r="AA128" s="368"/>
      <c r="AB128" s="368"/>
      <c r="AC128" s="370"/>
      <c r="AD128" s="106" t="str">
        <f>IF(OR(R128="",T128="",U128="",Z128="",AA128="",AB128="",AC128=""),"",Z128*IF(AC128="uPVC",VLOOKUP(AA128,VALIDATIONS!$CZ$2:$DU$42,VLOOKUP(AB128,VALIDATIONS!$FF$2:$FG$5,2,FALSE),FALSE), IF(AC128="Steel Reinforced Concrete",VLOOKUP(AA128,VALIDATIONS!$CZ$2:$DU$42,8+VLOOKUP(AB128,VALIDATIONS!$FF$2:$FG$5,2,FALSE),FALSE),IF(AC128="Fibre Reinforced Concrete",VLOOKUP(AA128,VALIDATIONS!$CZ$2:$DU$42,4+VLOOKUP(AB128,VALIDATIONS!$FF$2:$FG$5,2,FALSE),FALSE))))   +IF(T128="Up to 10% Rock",VLOOKUP(AA128,VALIDATIONS!$CZ$2:$DU$42,13+VLOOKUP(AB128,VALIDATIONS!$FF$2:$FG$5,2,FALSE),FALSE),0)+IF(OR(U128="Urban Development (moderate)",U128="Urban Development (heavy)"),VLOOKUP(AA128,VALIDATIONS!$CZ$2:$DU$42,VLOOKUP(U128,VALIDATIONS!$FJ$2:$FK$4,2,FALSE)+4,FALSE),0))</f>
        <v/>
      </c>
      <c r="AE128" s="194"/>
    </row>
    <row r="129" spans="1:31" x14ac:dyDescent="0.2">
      <c r="A129" s="232"/>
      <c r="B129" s="361"/>
      <c r="C129" s="370"/>
      <c r="D129" s="370"/>
      <c r="E129" s="370"/>
      <c r="F129" s="370"/>
      <c r="G129" s="194"/>
      <c r="H129" s="194"/>
      <c r="I129" s="195"/>
      <c r="J129" s="194"/>
      <c r="K129" s="168"/>
      <c r="L129" s="168"/>
      <c r="M129" s="106" t="str">
        <f>IF(OR(D129="",E129="",G129=""),"",IF(AND(F129&lt;&gt;"",D129="Inlet Pit"),VLOOKUP(E129,VALIDATIONS!$CN$2:$CO$14,2,FALSE),IF(D129="Junction Pit",VLOOKUP(E129,VALIDATIONS!$CR$2:$CS$5,2,FALSE),IF(D129="Trench Grate",H129*VLOOKUP(E129,VALIDATIONS!$CT$2:$CU$2,2,FALSE),IF(D129="Capped Line",VLOOKUP(E129,VALIDATIONS!$CF$2:$CG$2,2,FALSE),IF(D129="Head Wall",VLOOKUP(E129,VALIDATIONS!$CH$2:$CI$2,2,FALSE),IF(D129="House Connection",VLOOKUP(E129,VALIDATIONS!$CJ$2:$CK$2,2,FALSE),0))))))+IF(AND(F129&lt;&gt;"",D129="Inlet Pit"),VLOOKUP(F129,VALIDATIONS!$CP$2:$CQ$66,2,FALSE),0))</f>
        <v/>
      </c>
      <c r="N129" s="194"/>
      <c r="O129" s="379"/>
      <c r="P129" s="368"/>
      <c r="Q129" s="194"/>
      <c r="R129" s="370"/>
      <c r="S129" s="194"/>
      <c r="T129" s="368"/>
      <c r="U129" s="368"/>
      <c r="V129" s="194"/>
      <c r="W129" s="195"/>
      <c r="X129" s="194"/>
      <c r="Y129" s="195"/>
      <c r="Z129" s="194"/>
      <c r="AA129" s="368"/>
      <c r="AB129" s="368"/>
      <c r="AC129" s="370"/>
      <c r="AD129" s="106" t="str">
        <f>IF(OR(R129="",T129="",U129="",Z129="",AA129="",AB129="",AC129=""),"",Z129*IF(AC129="uPVC",VLOOKUP(AA129,VALIDATIONS!$CZ$2:$DU$42,VLOOKUP(AB129,VALIDATIONS!$FF$2:$FG$5,2,FALSE),FALSE), IF(AC129="Steel Reinforced Concrete",VLOOKUP(AA129,VALIDATIONS!$CZ$2:$DU$42,8+VLOOKUP(AB129,VALIDATIONS!$FF$2:$FG$5,2,FALSE),FALSE),IF(AC129="Fibre Reinforced Concrete",VLOOKUP(AA129,VALIDATIONS!$CZ$2:$DU$42,4+VLOOKUP(AB129,VALIDATIONS!$FF$2:$FG$5,2,FALSE),FALSE))))   +IF(T129="Up to 10% Rock",VLOOKUP(AA129,VALIDATIONS!$CZ$2:$DU$42,13+VLOOKUP(AB129,VALIDATIONS!$FF$2:$FG$5,2,FALSE),FALSE),0)+IF(OR(U129="Urban Development (moderate)",U129="Urban Development (heavy)"),VLOOKUP(AA129,VALIDATIONS!$CZ$2:$DU$42,VLOOKUP(U129,VALIDATIONS!$FJ$2:$FK$4,2,FALSE)+4,FALSE),0))</f>
        <v/>
      </c>
      <c r="AE129" s="194"/>
    </row>
    <row r="130" spans="1:31" x14ac:dyDescent="0.2">
      <c r="A130" s="232"/>
      <c r="B130" s="361"/>
      <c r="C130" s="370"/>
      <c r="D130" s="370"/>
      <c r="E130" s="370"/>
      <c r="F130" s="370"/>
      <c r="G130" s="194"/>
      <c r="H130" s="194"/>
      <c r="I130" s="195"/>
      <c r="J130" s="194"/>
      <c r="K130" s="168"/>
      <c r="L130" s="168"/>
      <c r="M130" s="106" t="str">
        <f>IF(OR(D130="",E130="",G130=""),"",IF(AND(F130&lt;&gt;"",D130="Inlet Pit"),VLOOKUP(E130,VALIDATIONS!$CN$2:$CO$14,2,FALSE),IF(D130="Junction Pit",VLOOKUP(E130,VALIDATIONS!$CR$2:$CS$5,2,FALSE),IF(D130="Trench Grate",H130*VLOOKUP(E130,VALIDATIONS!$CT$2:$CU$2,2,FALSE),IF(D130="Capped Line",VLOOKUP(E130,VALIDATIONS!$CF$2:$CG$2,2,FALSE),IF(D130="Head Wall",VLOOKUP(E130,VALIDATIONS!$CH$2:$CI$2,2,FALSE),IF(D130="House Connection",VLOOKUP(E130,VALIDATIONS!$CJ$2:$CK$2,2,FALSE),0))))))+IF(AND(F130&lt;&gt;"",D130="Inlet Pit"),VLOOKUP(F130,VALIDATIONS!$CP$2:$CQ$66,2,FALSE),0))</f>
        <v/>
      </c>
      <c r="N130" s="194"/>
      <c r="O130" s="379"/>
      <c r="P130" s="368"/>
      <c r="Q130" s="194"/>
      <c r="R130" s="370"/>
      <c r="S130" s="194"/>
      <c r="T130" s="368"/>
      <c r="U130" s="368"/>
      <c r="V130" s="194"/>
      <c r="W130" s="195"/>
      <c r="X130" s="194"/>
      <c r="Y130" s="195"/>
      <c r="Z130" s="194"/>
      <c r="AA130" s="368"/>
      <c r="AB130" s="368"/>
      <c r="AC130" s="370"/>
      <c r="AD130" s="106" t="str">
        <f>IF(OR(R130="",T130="",U130="",Z130="",AA130="",AB130="",AC130=""),"",Z130*IF(AC130="uPVC",VLOOKUP(AA130,VALIDATIONS!$CZ$2:$DU$42,VLOOKUP(AB130,VALIDATIONS!$FF$2:$FG$5,2,FALSE),FALSE), IF(AC130="Steel Reinforced Concrete",VLOOKUP(AA130,VALIDATIONS!$CZ$2:$DU$42,8+VLOOKUP(AB130,VALIDATIONS!$FF$2:$FG$5,2,FALSE),FALSE),IF(AC130="Fibre Reinforced Concrete",VLOOKUP(AA130,VALIDATIONS!$CZ$2:$DU$42,4+VLOOKUP(AB130,VALIDATIONS!$FF$2:$FG$5,2,FALSE),FALSE))))   +IF(T130="Up to 10% Rock",VLOOKUP(AA130,VALIDATIONS!$CZ$2:$DU$42,13+VLOOKUP(AB130,VALIDATIONS!$FF$2:$FG$5,2,FALSE),FALSE),0)+IF(OR(U130="Urban Development (moderate)",U130="Urban Development (heavy)"),VLOOKUP(AA130,VALIDATIONS!$CZ$2:$DU$42,VLOOKUP(U130,VALIDATIONS!$FJ$2:$FK$4,2,FALSE)+4,FALSE),0))</f>
        <v/>
      </c>
      <c r="AE130" s="194"/>
    </row>
    <row r="131" spans="1:31" x14ac:dyDescent="0.2">
      <c r="A131" s="232"/>
      <c r="B131" s="361"/>
      <c r="C131" s="370"/>
      <c r="D131" s="370"/>
      <c r="E131" s="370"/>
      <c r="F131" s="370"/>
      <c r="G131" s="194"/>
      <c r="H131" s="194"/>
      <c r="I131" s="195"/>
      <c r="J131" s="194"/>
      <c r="K131" s="168"/>
      <c r="L131" s="168"/>
      <c r="M131" s="106" t="str">
        <f>IF(OR(D131="",E131="",G131=""),"",IF(AND(F131&lt;&gt;"",D131="Inlet Pit"),VLOOKUP(E131,VALIDATIONS!$CN$2:$CO$14,2,FALSE),IF(D131="Junction Pit",VLOOKUP(E131,VALIDATIONS!$CR$2:$CS$5,2,FALSE),IF(D131="Trench Grate",H131*VLOOKUP(E131,VALIDATIONS!$CT$2:$CU$2,2,FALSE),IF(D131="Capped Line",VLOOKUP(E131,VALIDATIONS!$CF$2:$CG$2,2,FALSE),IF(D131="Head Wall",VLOOKUP(E131,VALIDATIONS!$CH$2:$CI$2,2,FALSE),IF(D131="House Connection",VLOOKUP(E131,VALIDATIONS!$CJ$2:$CK$2,2,FALSE),0))))))+IF(AND(F131&lt;&gt;"",D131="Inlet Pit"),VLOOKUP(F131,VALIDATIONS!$CP$2:$CQ$66,2,FALSE),0))</f>
        <v/>
      </c>
      <c r="N131" s="194"/>
      <c r="O131" s="379"/>
      <c r="P131" s="368"/>
      <c r="Q131" s="194"/>
      <c r="R131" s="370"/>
      <c r="S131" s="194"/>
      <c r="T131" s="368"/>
      <c r="U131" s="368"/>
      <c r="V131" s="194"/>
      <c r="W131" s="195"/>
      <c r="X131" s="194"/>
      <c r="Y131" s="195"/>
      <c r="Z131" s="194"/>
      <c r="AA131" s="368"/>
      <c r="AB131" s="368"/>
      <c r="AC131" s="370"/>
      <c r="AD131" s="106" t="str">
        <f>IF(OR(R131="",T131="",U131="",Z131="",AA131="",AB131="",AC131=""),"",Z131*IF(AC131="uPVC",VLOOKUP(AA131,VALIDATIONS!$CZ$2:$DU$42,VLOOKUP(AB131,VALIDATIONS!$FF$2:$FG$5,2,FALSE),FALSE), IF(AC131="Steel Reinforced Concrete",VLOOKUP(AA131,VALIDATIONS!$CZ$2:$DU$42,8+VLOOKUP(AB131,VALIDATIONS!$FF$2:$FG$5,2,FALSE),FALSE),IF(AC131="Fibre Reinforced Concrete",VLOOKUP(AA131,VALIDATIONS!$CZ$2:$DU$42,4+VLOOKUP(AB131,VALIDATIONS!$FF$2:$FG$5,2,FALSE),FALSE))))   +IF(T131="Up to 10% Rock",VLOOKUP(AA131,VALIDATIONS!$CZ$2:$DU$42,13+VLOOKUP(AB131,VALIDATIONS!$FF$2:$FG$5,2,FALSE),FALSE),0)+IF(OR(U131="Urban Development (moderate)",U131="Urban Development (heavy)"),VLOOKUP(AA131,VALIDATIONS!$CZ$2:$DU$42,VLOOKUP(U131,VALIDATIONS!$FJ$2:$FK$4,2,FALSE)+4,FALSE),0))</f>
        <v/>
      </c>
      <c r="AE131" s="194"/>
    </row>
    <row r="132" spans="1:31" x14ac:dyDescent="0.2">
      <c r="A132" s="232"/>
      <c r="B132" s="361"/>
      <c r="C132" s="370"/>
      <c r="D132" s="370"/>
      <c r="E132" s="370"/>
      <c r="F132" s="370"/>
      <c r="G132" s="194"/>
      <c r="H132" s="194"/>
      <c r="I132" s="195"/>
      <c r="J132" s="194"/>
      <c r="K132" s="168"/>
      <c r="L132" s="168"/>
      <c r="M132" s="106" t="str">
        <f>IF(OR(D132="",E132="",G132=""),"",IF(AND(F132&lt;&gt;"",D132="Inlet Pit"),VLOOKUP(E132,VALIDATIONS!$CN$2:$CO$14,2,FALSE),IF(D132="Junction Pit",VLOOKUP(E132,VALIDATIONS!$CR$2:$CS$5,2,FALSE),IF(D132="Trench Grate",H132*VLOOKUP(E132,VALIDATIONS!$CT$2:$CU$2,2,FALSE),IF(D132="Capped Line",VLOOKUP(E132,VALIDATIONS!$CF$2:$CG$2,2,FALSE),IF(D132="Head Wall",VLOOKUP(E132,VALIDATIONS!$CH$2:$CI$2,2,FALSE),IF(D132="House Connection",VLOOKUP(E132,VALIDATIONS!$CJ$2:$CK$2,2,FALSE),0))))))+IF(AND(F132&lt;&gt;"",D132="Inlet Pit"),VLOOKUP(F132,VALIDATIONS!$CP$2:$CQ$66,2,FALSE),0))</f>
        <v/>
      </c>
      <c r="N132" s="194"/>
      <c r="O132" s="379"/>
      <c r="P132" s="368"/>
      <c r="Q132" s="194"/>
      <c r="R132" s="370"/>
      <c r="S132" s="194"/>
      <c r="T132" s="368"/>
      <c r="U132" s="368"/>
      <c r="V132" s="194"/>
      <c r="W132" s="195"/>
      <c r="X132" s="194"/>
      <c r="Y132" s="195"/>
      <c r="Z132" s="194"/>
      <c r="AA132" s="368"/>
      <c r="AB132" s="368"/>
      <c r="AC132" s="370"/>
      <c r="AD132" s="106" t="str">
        <f>IF(OR(R132="",T132="",U132="",Z132="",AA132="",AB132="",AC132=""),"",Z132*IF(AC132="uPVC",VLOOKUP(AA132,VALIDATIONS!$CZ$2:$DU$42,VLOOKUP(AB132,VALIDATIONS!$FF$2:$FG$5,2,FALSE),FALSE), IF(AC132="Steel Reinforced Concrete",VLOOKUP(AA132,VALIDATIONS!$CZ$2:$DU$42,8+VLOOKUP(AB132,VALIDATIONS!$FF$2:$FG$5,2,FALSE),FALSE),IF(AC132="Fibre Reinforced Concrete",VLOOKUP(AA132,VALIDATIONS!$CZ$2:$DU$42,4+VLOOKUP(AB132,VALIDATIONS!$FF$2:$FG$5,2,FALSE),FALSE))))   +IF(T132="Up to 10% Rock",VLOOKUP(AA132,VALIDATIONS!$CZ$2:$DU$42,13+VLOOKUP(AB132,VALIDATIONS!$FF$2:$FG$5,2,FALSE),FALSE),0)+IF(OR(U132="Urban Development (moderate)",U132="Urban Development (heavy)"),VLOOKUP(AA132,VALIDATIONS!$CZ$2:$DU$42,VLOOKUP(U132,VALIDATIONS!$FJ$2:$FK$4,2,FALSE)+4,FALSE),0))</f>
        <v/>
      </c>
      <c r="AE132" s="194"/>
    </row>
    <row r="133" spans="1:31" x14ac:dyDescent="0.2">
      <c r="A133" s="232"/>
      <c r="B133" s="361"/>
      <c r="C133" s="370"/>
      <c r="D133" s="370"/>
      <c r="E133" s="370"/>
      <c r="F133" s="370"/>
      <c r="G133" s="194"/>
      <c r="H133" s="194"/>
      <c r="I133" s="195"/>
      <c r="J133" s="194"/>
      <c r="K133" s="168"/>
      <c r="L133" s="168"/>
      <c r="M133" s="106" t="str">
        <f>IF(OR(D133="",E133="",G133=""),"",IF(AND(F133&lt;&gt;"",D133="Inlet Pit"),VLOOKUP(E133,VALIDATIONS!$CN$2:$CO$14,2,FALSE),IF(D133="Junction Pit",VLOOKUP(E133,VALIDATIONS!$CR$2:$CS$5,2,FALSE),IF(D133="Trench Grate",H133*VLOOKUP(E133,VALIDATIONS!$CT$2:$CU$2,2,FALSE),IF(D133="Capped Line",VLOOKUP(E133,VALIDATIONS!$CF$2:$CG$2,2,FALSE),IF(D133="Head Wall",VLOOKUP(E133,VALIDATIONS!$CH$2:$CI$2,2,FALSE),IF(D133="House Connection",VLOOKUP(E133,VALIDATIONS!$CJ$2:$CK$2,2,FALSE),0))))))+IF(AND(F133&lt;&gt;"",D133="Inlet Pit"),VLOOKUP(F133,VALIDATIONS!$CP$2:$CQ$66,2,FALSE),0))</f>
        <v/>
      </c>
      <c r="N133" s="194"/>
      <c r="O133" s="379"/>
      <c r="P133" s="368"/>
      <c r="Q133" s="194"/>
      <c r="R133" s="370"/>
      <c r="S133" s="194"/>
      <c r="T133" s="368"/>
      <c r="U133" s="368"/>
      <c r="V133" s="194"/>
      <c r="W133" s="195"/>
      <c r="X133" s="194"/>
      <c r="Y133" s="195"/>
      <c r="Z133" s="194"/>
      <c r="AA133" s="368"/>
      <c r="AB133" s="368"/>
      <c r="AC133" s="370"/>
      <c r="AD133" s="106" t="str">
        <f>IF(OR(R133="",T133="",U133="",Z133="",AA133="",AB133="",AC133=""),"",Z133*IF(AC133="uPVC",VLOOKUP(AA133,VALIDATIONS!$CZ$2:$DU$42,VLOOKUP(AB133,VALIDATIONS!$FF$2:$FG$5,2,FALSE),FALSE), IF(AC133="Steel Reinforced Concrete",VLOOKUP(AA133,VALIDATIONS!$CZ$2:$DU$42,8+VLOOKUP(AB133,VALIDATIONS!$FF$2:$FG$5,2,FALSE),FALSE),IF(AC133="Fibre Reinforced Concrete",VLOOKUP(AA133,VALIDATIONS!$CZ$2:$DU$42,4+VLOOKUP(AB133,VALIDATIONS!$FF$2:$FG$5,2,FALSE),FALSE))))   +IF(T133="Up to 10% Rock",VLOOKUP(AA133,VALIDATIONS!$CZ$2:$DU$42,13+VLOOKUP(AB133,VALIDATIONS!$FF$2:$FG$5,2,FALSE),FALSE),0)+IF(OR(U133="Urban Development (moderate)",U133="Urban Development (heavy)"),VLOOKUP(AA133,VALIDATIONS!$CZ$2:$DU$42,VLOOKUP(U133,VALIDATIONS!$FJ$2:$FK$4,2,FALSE)+4,FALSE),0))</f>
        <v/>
      </c>
      <c r="AE133" s="194"/>
    </row>
    <row r="134" spans="1:31" x14ac:dyDescent="0.2">
      <c r="A134" s="232"/>
      <c r="B134" s="361"/>
      <c r="C134" s="370"/>
      <c r="D134" s="370"/>
      <c r="E134" s="370"/>
      <c r="F134" s="370"/>
      <c r="G134" s="194"/>
      <c r="H134" s="194"/>
      <c r="I134" s="195"/>
      <c r="J134" s="194"/>
      <c r="K134" s="168"/>
      <c r="L134" s="168"/>
      <c r="M134" s="106" t="str">
        <f>IF(OR(D134="",E134="",G134=""),"",IF(AND(F134&lt;&gt;"",D134="Inlet Pit"),VLOOKUP(E134,VALIDATIONS!$CN$2:$CO$14,2,FALSE),IF(D134="Junction Pit",VLOOKUP(E134,VALIDATIONS!$CR$2:$CS$5,2,FALSE),IF(D134="Trench Grate",H134*VLOOKUP(E134,VALIDATIONS!$CT$2:$CU$2,2,FALSE),IF(D134="Capped Line",VLOOKUP(E134,VALIDATIONS!$CF$2:$CG$2,2,FALSE),IF(D134="Head Wall",VLOOKUP(E134,VALIDATIONS!$CH$2:$CI$2,2,FALSE),IF(D134="House Connection",VLOOKUP(E134,VALIDATIONS!$CJ$2:$CK$2,2,FALSE),0))))))+IF(AND(F134&lt;&gt;"",D134="Inlet Pit"),VLOOKUP(F134,VALIDATIONS!$CP$2:$CQ$66,2,FALSE),0))</f>
        <v/>
      </c>
      <c r="N134" s="194"/>
      <c r="O134" s="379"/>
      <c r="P134" s="368"/>
      <c r="Q134" s="194"/>
      <c r="R134" s="370"/>
      <c r="S134" s="194"/>
      <c r="T134" s="368"/>
      <c r="U134" s="368"/>
      <c r="V134" s="194"/>
      <c r="W134" s="195"/>
      <c r="X134" s="194"/>
      <c r="Y134" s="195"/>
      <c r="Z134" s="194"/>
      <c r="AA134" s="368"/>
      <c r="AB134" s="368"/>
      <c r="AC134" s="370"/>
      <c r="AD134" s="106" t="str">
        <f>IF(OR(R134="",T134="",U134="",Z134="",AA134="",AB134="",AC134=""),"",Z134*IF(AC134="uPVC",VLOOKUP(AA134,VALIDATIONS!$CZ$2:$DU$42,VLOOKUP(AB134,VALIDATIONS!$FF$2:$FG$5,2,FALSE),FALSE), IF(AC134="Steel Reinforced Concrete",VLOOKUP(AA134,VALIDATIONS!$CZ$2:$DU$42,8+VLOOKUP(AB134,VALIDATIONS!$FF$2:$FG$5,2,FALSE),FALSE),IF(AC134="Fibre Reinforced Concrete",VLOOKUP(AA134,VALIDATIONS!$CZ$2:$DU$42,4+VLOOKUP(AB134,VALIDATIONS!$FF$2:$FG$5,2,FALSE),FALSE))))   +IF(T134="Up to 10% Rock",VLOOKUP(AA134,VALIDATIONS!$CZ$2:$DU$42,13+VLOOKUP(AB134,VALIDATIONS!$FF$2:$FG$5,2,FALSE),FALSE),0)+IF(OR(U134="Urban Development (moderate)",U134="Urban Development (heavy)"),VLOOKUP(AA134,VALIDATIONS!$CZ$2:$DU$42,VLOOKUP(U134,VALIDATIONS!$FJ$2:$FK$4,2,FALSE)+4,FALSE),0))</f>
        <v/>
      </c>
      <c r="AE134" s="194"/>
    </row>
    <row r="135" spans="1:31" x14ac:dyDescent="0.2">
      <c r="A135" s="232"/>
      <c r="B135" s="361"/>
      <c r="C135" s="370"/>
      <c r="D135" s="370"/>
      <c r="E135" s="370"/>
      <c r="F135" s="370"/>
      <c r="G135" s="194"/>
      <c r="H135" s="194"/>
      <c r="I135" s="195"/>
      <c r="J135" s="194"/>
      <c r="K135" s="168"/>
      <c r="L135" s="168"/>
      <c r="M135" s="106" t="str">
        <f>IF(OR(D135="",E135="",G135=""),"",IF(AND(F135&lt;&gt;"",D135="Inlet Pit"),VLOOKUP(E135,VALIDATIONS!$CN$2:$CO$14,2,FALSE),IF(D135="Junction Pit",VLOOKUP(E135,VALIDATIONS!$CR$2:$CS$5,2,FALSE),IF(D135="Trench Grate",H135*VLOOKUP(E135,VALIDATIONS!$CT$2:$CU$2,2,FALSE),IF(D135="Capped Line",VLOOKUP(E135,VALIDATIONS!$CF$2:$CG$2,2,FALSE),IF(D135="Head Wall",VLOOKUP(E135,VALIDATIONS!$CH$2:$CI$2,2,FALSE),IF(D135="House Connection",VLOOKUP(E135,VALIDATIONS!$CJ$2:$CK$2,2,FALSE),0))))))+IF(AND(F135&lt;&gt;"",D135="Inlet Pit"),VLOOKUP(F135,VALIDATIONS!$CP$2:$CQ$66,2,FALSE),0))</f>
        <v/>
      </c>
      <c r="N135" s="194"/>
      <c r="O135" s="379"/>
      <c r="P135" s="368"/>
      <c r="Q135" s="194"/>
      <c r="R135" s="370"/>
      <c r="S135" s="194"/>
      <c r="T135" s="368"/>
      <c r="U135" s="368"/>
      <c r="V135" s="194"/>
      <c r="W135" s="195"/>
      <c r="X135" s="194"/>
      <c r="Y135" s="195"/>
      <c r="Z135" s="194"/>
      <c r="AA135" s="368"/>
      <c r="AB135" s="368"/>
      <c r="AC135" s="370"/>
      <c r="AD135" s="106" t="str">
        <f>IF(OR(R135="",T135="",U135="",Z135="",AA135="",AB135="",AC135=""),"",Z135*IF(AC135="uPVC",VLOOKUP(AA135,VALIDATIONS!$CZ$2:$DU$42,VLOOKUP(AB135,VALIDATIONS!$FF$2:$FG$5,2,FALSE),FALSE), IF(AC135="Steel Reinforced Concrete",VLOOKUP(AA135,VALIDATIONS!$CZ$2:$DU$42,8+VLOOKUP(AB135,VALIDATIONS!$FF$2:$FG$5,2,FALSE),FALSE),IF(AC135="Fibre Reinforced Concrete",VLOOKUP(AA135,VALIDATIONS!$CZ$2:$DU$42,4+VLOOKUP(AB135,VALIDATIONS!$FF$2:$FG$5,2,FALSE),FALSE))))   +IF(T135="Up to 10% Rock",VLOOKUP(AA135,VALIDATIONS!$CZ$2:$DU$42,13+VLOOKUP(AB135,VALIDATIONS!$FF$2:$FG$5,2,FALSE),FALSE),0)+IF(OR(U135="Urban Development (moderate)",U135="Urban Development (heavy)"),VLOOKUP(AA135,VALIDATIONS!$CZ$2:$DU$42,VLOOKUP(U135,VALIDATIONS!$FJ$2:$FK$4,2,FALSE)+4,FALSE),0))</f>
        <v/>
      </c>
      <c r="AE135" s="194"/>
    </row>
    <row r="136" spans="1:31" x14ac:dyDescent="0.2">
      <c r="A136" s="232"/>
      <c r="B136" s="361"/>
      <c r="C136" s="370"/>
      <c r="D136" s="370"/>
      <c r="E136" s="370"/>
      <c r="F136" s="370"/>
      <c r="G136" s="194"/>
      <c r="H136" s="194"/>
      <c r="I136" s="195"/>
      <c r="J136" s="194"/>
      <c r="K136" s="168"/>
      <c r="L136" s="168"/>
      <c r="M136" s="106" t="str">
        <f>IF(OR(D136="",E136="",G136=""),"",IF(AND(F136&lt;&gt;"",D136="Inlet Pit"),VLOOKUP(E136,VALIDATIONS!$CN$2:$CO$14,2,FALSE),IF(D136="Junction Pit",VLOOKUP(E136,VALIDATIONS!$CR$2:$CS$5,2,FALSE),IF(D136="Trench Grate",H136*VLOOKUP(E136,VALIDATIONS!$CT$2:$CU$2,2,FALSE),IF(D136="Capped Line",VLOOKUP(E136,VALIDATIONS!$CF$2:$CG$2,2,FALSE),IF(D136="Head Wall",VLOOKUP(E136,VALIDATIONS!$CH$2:$CI$2,2,FALSE),IF(D136="House Connection",VLOOKUP(E136,VALIDATIONS!$CJ$2:$CK$2,2,FALSE),0))))))+IF(AND(F136&lt;&gt;"",D136="Inlet Pit"),VLOOKUP(F136,VALIDATIONS!$CP$2:$CQ$66,2,FALSE),0))</f>
        <v/>
      </c>
      <c r="N136" s="194"/>
      <c r="O136" s="379"/>
      <c r="P136" s="368"/>
      <c r="Q136" s="194"/>
      <c r="R136" s="370"/>
      <c r="S136" s="194"/>
      <c r="T136" s="368"/>
      <c r="U136" s="368"/>
      <c r="V136" s="194"/>
      <c r="W136" s="195"/>
      <c r="X136" s="194"/>
      <c r="Y136" s="195"/>
      <c r="Z136" s="194"/>
      <c r="AA136" s="368"/>
      <c r="AB136" s="368"/>
      <c r="AC136" s="370"/>
      <c r="AD136" s="106" t="str">
        <f>IF(OR(R136="",T136="",U136="",Z136="",AA136="",AB136="",AC136=""),"",Z136*IF(AC136="uPVC",VLOOKUP(AA136,VALIDATIONS!$CZ$2:$DU$42,VLOOKUP(AB136,VALIDATIONS!$FF$2:$FG$5,2,FALSE),FALSE), IF(AC136="Steel Reinforced Concrete",VLOOKUP(AA136,VALIDATIONS!$CZ$2:$DU$42,8+VLOOKUP(AB136,VALIDATIONS!$FF$2:$FG$5,2,FALSE),FALSE),IF(AC136="Fibre Reinforced Concrete",VLOOKUP(AA136,VALIDATIONS!$CZ$2:$DU$42,4+VLOOKUP(AB136,VALIDATIONS!$FF$2:$FG$5,2,FALSE),FALSE))))   +IF(T136="Up to 10% Rock",VLOOKUP(AA136,VALIDATIONS!$CZ$2:$DU$42,13+VLOOKUP(AB136,VALIDATIONS!$FF$2:$FG$5,2,FALSE),FALSE),0)+IF(OR(U136="Urban Development (moderate)",U136="Urban Development (heavy)"),VLOOKUP(AA136,VALIDATIONS!$CZ$2:$DU$42,VLOOKUP(U136,VALIDATIONS!$FJ$2:$FK$4,2,FALSE)+4,FALSE),0))</f>
        <v/>
      </c>
      <c r="AE136" s="194"/>
    </row>
    <row r="137" spans="1:31" x14ac:dyDescent="0.2">
      <c r="A137" s="232"/>
      <c r="B137" s="361"/>
      <c r="C137" s="370"/>
      <c r="D137" s="370"/>
      <c r="E137" s="370"/>
      <c r="F137" s="370"/>
      <c r="G137" s="194"/>
      <c r="H137" s="194"/>
      <c r="I137" s="195"/>
      <c r="J137" s="194"/>
      <c r="K137" s="168"/>
      <c r="L137" s="168"/>
      <c r="M137" s="106" t="str">
        <f>IF(OR(D137="",E137="",G137=""),"",IF(AND(F137&lt;&gt;"",D137="Inlet Pit"),VLOOKUP(E137,VALIDATIONS!$CN$2:$CO$14,2,FALSE),IF(D137="Junction Pit",VLOOKUP(E137,VALIDATIONS!$CR$2:$CS$5,2,FALSE),IF(D137="Trench Grate",H137*VLOOKUP(E137,VALIDATIONS!$CT$2:$CU$2,2,FALSE),IF(D137="Capped Line",VLOOKUP(E137,VALIDATIONS!$CF$2:$CG$2,2,FALSE),IF(D137="Head Wall",VLOOKUP(E137,VALIDATIONS!$CH$2:$CI$2,2,FALSE),IF(D137="House Connection",VLOOKUP(E137,VALIDATIONS!$CJ$2:$CK$2,2,FALSE),0))))))+IF(AND(F137&lt;&gt;"",D137="Inlet Pit"),VLOOKUP(F137,VALIDATIONS!$CP$2:$CQ$66,2,FALSE),0))</f>
        <v/>
      </c>
      <c r="N137" s="194"/>
      <c r="O137" s="379"/>
      <c r="P137" s="368"/>
      <c r="Q137" s="194"/>
      <c r="R137" s="370"/>
      <c r="S137" s="194"/>
      <c r="T137" s="368"/>
      <c r="U137" s="368"/>
      <c r="V137" s="194"/>
      <c r="W137" s="195"/>
      <c r="X137" s="194"/>
      <c r="Y137" s="195"/>
      <c r="Z137" s="194"/>
      <c r="AA137" s="368"/>
      <c r="AB137" s="368"/>
      <c r="AC137" s="370"/>
      <c r="AD137" s="106" t="str">
        <f>IF(OR(R137="",T137="",U137="",Z137="",AA137="",AB137="",AC137=""),"",Z137*IF(AC137="uPVC",VLOOKUP(AA137,VALIDATIONS!$CZ$2:$DU$42,VLOOKUP(AB137,VALIDATIONS!$FF$2:$FG$5,2,FALSE),FALSE), IF(AC137="Steel Reinforced Concrete",VLOOKUP(AA137,VALIDATIONS!$CZ$2:$DU$42,8+VLOOKUP(AB137,VALIDATIONS!$FF$2:$FG$5,2,FALSE),FALSE),IF(AC137="Fibre Reinforced Concrete",VLOOKUP(AA137,VALIDATIONS!$CZ$2:$DU$42,4+VLOOKUP(AB137,VALIDATIONS!$FF$2:$FG$5,2,FALSE),FALSE))))   +IF(T137="Up to 10% Rock",VLOOKUP(AA137,VALIDATIONS!$CZ$2:$DU$42,13+VLOOKUP(AB137,VALIDATIONS!$FF$2:$FG$5,2,FALSE),FALSE),0)+IF(OR(U137="Urban Development (moderate)",U137="Urban Development (heavy)"),VLOOKUP(AA137,VALIDATIONS!$CZ$2:$DU$42,VLOOKUP(U137,VALIDATIONS!$FJ$2:$FK$4,2,FALSE)+4,FALSE),0))</f>
        <v/>
      </c>
      <c r="AE137" s="194"/>
    </row>
    <row r="138" spans="1:31" x14ac:dyDescent="0.2">
      <c r="A138" s="232"/>
      <c r="B138" s="361"/>
      <c r="C138" s="370"/>
      <c r="D138" s="370"/>
      <c r="E138" s="370"/>
      <c r="F138" s="370"/>
      <c r="G138" s="194"/>
      <c r="H138" s="194"/>
      <c r="I138" s="195"/>
      <c r="J138" s="194"/>
      <c r="K138" s="168"/>
      <c r="L138" s="168"/>
      <c r="M138" s="106" t="str">
        <f>IF(OR(D138="",E138="",G138=""),"",IF(AND(F138&lt;&gt;"",D138="Inlet Pit"),VLOOKUP(E138,VALIDATIONS!$CN$2:$CO$14,2,FALSE),IF(D138="Junction Pit",VLOOKUP(E138,VALIDATIONS!$CR$2:$CS$5,2,FALSE),IF(D138="Trench Grate",H138*VLOOKUP(E138,VALIDATIONS!$CT$2:$CU$2,2,FALSE),IF(D138="Capped Line",VLOOKUP(E138,VALIDATIONS!$CF$2:$CG$2,2,FALSE),IF(D138="Head Wall",VLOOKUP(E138,VALIDATIONS!$CH$2:$CI$2,2,FALSE),IF(D138="House Connection",VLOOKUP(E138,VALIDATIONS!$CJ$2:$CK$2,2,FALSE),0))))))+IF(AND(F138&lt;&gt;"",D138="Inlet Pit"),VLOOKUP(F138,VALIDATIONS!$CP$2:$CQ$66,2,FALSE),0))</f>
        <v/>
      </c>
      <c r="N138" s="194"/>
      <c r="O138" s="379"/>
      <c r="P138" s="368"/>
      <c r="Q138" s="194"/>
      <c r="R138" s="370"/>
      <c r="S138" s="194"/>
      <c r="T138" s="368"/>
      <c r="U138" s="368"/>
      <c r="V138" s="194"/>
      <c r="W138" s="195"/>
      <c r="X138" s="194"/>
      <c r="Y138" s="195"/>
      <c r="Z138" s="194"/>
      <c r="AA138" s="368"/>
      <c r="AB138" s="368"/>
      <c r="AC138" s="370"/>
      <c r="AD138" s="106" t="str">
        <f>IF(OR(R138="",T138="",U138="",Z138="",AA138="",AB138="",AC138=""),"",Z138*IF(AC138="uPVC",VLOOKUP(AA138,VALIDATIONS!$CZ$2:$DU$42,VLOOKUP(AB138,VALIDATIONS!$FF$2:$FG$5,2,FALSE),FALSE), IF(AC138="Steel Reinforced Concrete",VLOOKUP(AA138,VALIDATIONS!$CZ$2:$DU$42,8+VLOOKUP(AB138,VALIDATIONS!$FF$2:$FG$5,2,FALSE),FALSE),IF(AC138="Fibre Reinforced Concrete",VLOOKUP(AA138,VALIDATIONS!$CZ$2:$DU$42,4+VLOOKUP(AB138,VALIDATIONS!$FF$2:$FG$5,2,FALSE),FALSE))))   +IF(T138="Up to 10% Rock",VLOOKUP(AA138,VALIDATIONS!$CZ$2:$DU$42,13+VLOOKUP(AB138,VALIDATIONS!$FF$2:$FG$5,2,FALSE),FALSE),0)+IF(OR(U138="Urban Development (moderate)",U138="Urban Development (heavy)"),VLOOKUP(AA138,VALIDATIONS!$CZ$2:$DU$42,VLOOKUP(U138,VALIDATIONS!$FJ$2:$FK$4,2,FALSE)+4,FALSE),0))</f>
        <v/>
      </c>
      <c r="AE138" s="194"/>
    </row>
    <row r="139" spans="1:31" x14ac:dyDescent="0.2">
      <c r="A139" s="232"/>
      <c r="B139" s="361"/>
      <c r="C139" s="370"/>
      <c r="D139" s="370"/>
      <c r="E139" s="370"/>
      <c r="F139" s="370"/>
      <c r="G139" s="194"/>
      <c r="H139" s="194"/>
      <c r="I139" s="195"/>
      <c r="J139" s="194"/>
      <c r="K139" s="168"/>
      <c r="L139" s="168"/>
      <c r="M139" s="106" t="str">
        <f>IF(OR(D139="",E139="",G139=""),"",IF(AND(F139&lt;&gt;"",D139="Inlet Pit"),VLOOKUP(E139,VALIDATIONS!$CN$2:$CO$14,2,FALSE),IF(D139="Junction Pit",VLOOKUP(E139,VALIDATIONS!$CR$2:$CS$5,2,FALSE),IF(D139="Trench Grate",H139*VLOOKUP(E139,VALIDATIONS!$CT$2:$CU$2,2,FALSE),IF(D139="Capped Line",VLOOKUP(E139,VALIDATIONS!$CF$2:$CG$2,2,FALSE),IF(D139="Head Wall",VLOOKUP(E139,VALIDATIONS!$CH$2:$CI$2,2,FALSE),IF(D139="House Connection",VLOOKUP(E139,VALIDATIONS!$CJ$2:$CK$2,2,FALSE),0))))))+IF(AND(F139&lt;&gt;"",D139="Inlet Pit"),VLOOKUP(F139,VALIDATIONS!$CP$2:$CQ$66,2,FALSE),0))</f>
        <v/>
      </c>
      <c r="N139" s="194"/>
      <c r="O139" s="379"/>
      <c r="P139" s="368"/>
      <c r="Q139" s="194"/>
      <c r="R139" s="370"/>
      <c r="S139" s="194"/>
      <c r="T139" s="368"/>
      <c r="U139" s="368"/>
      <c r="V139" s="194"/>
      <c r="W139" s="195"/>
      <c r="X139" s="194"/>
      <c r="Y139" s="195"/>
      <c r="Z139" s="194"/>
      <c r="AA139" s="368"/>
      <c r="AB139" s="368"/>
      <c r="AC139" s="370"/>
      <c r="AD139" s="106" t="str">
        <f>IF(OR(R139="",T139="",U139="",Z139="",AA139="",AB139="",AC139=""),"",Z139*IF(AC139="uPVC",VLOOKUP(AA139,VALIDATIONS!$CZ$2:$DU$42,VLOOKUP(AB139,VALIDATIONS!$FF$2:$FG$5,2,FALSE),FALSE), IF(AC139="Steel Reinforced Concrete",VLOOKUP(AA139,VALIDATIONS!$CZ$2:$DU$42,8+VLOOKUP(AB139,VALIDATIONS!$FF$2:$FG$5,2,FALSE),FALSE),IF(AC139="Fibre Reinforced Concrete",VLOOKUP(AA139,VALIDATIONS!$CZ$2:$DU$42,4+VLOOKUP(AB139,VALIDATIONS!$FF$2:$FG$5,2,FALSE),FALSE))))   +IF(T139="Up to 10% Rock",VLOOKUP(AA139,VALIDATIONS!$CZ$2:$DU$42,13+VLOOKUP(AB139,VALIDATIONS!$FF$2:$FG$5,2,FALSE),FALSE),0)+IF(OR(U139="Urban Development (moderate)",U139="Urban Development (heavy)"),VLOOKUP(AA139,VALIDATIONS!$CZ$2:$DU$42,VLOOKUP(U139,VALIDATIONS!$FJ$2:$FK$4,2,FALSE)+4,FALSE),0))</f>
        <v/>
      </c>
      <c r="AE139" s="194"/>
    </row>
    <row r="140" spans="1:31" x14ac:dyDescent="0.2">
      <c r="A140" s="232"/>
      <c r="B140" s="361"/>
      <c r="C140" s="370"/>
      <c r="D140" s="370"/>
      <c r="E140" s="370"/>
      <c r="F140" s="370"/>
      <c r="G140" s="194"/>
      <c r="H140" s="194"/>
      <c r="I140" s="195"/>
      <c r="J140" s="194"/>
      <c r="K140" s="168"/>
      <c r="L140" s="168"/>
      <c r="M140" s="106" t="str">
        <f>IF(OR(D140="",E140="",G140=""),"",IF(AND(F140&lt;&gt;"",D140="Inlet Pit"),VLOOKUP(E140,VALIDATIONS!$CN$2:$CO$14,2,FALSE),IF(D140="Junction Pit",VLOOKUP(E140,VALIDATIONS!$CR$2:$CS$5,2,FALSE),IF(D140="Trench Grate",H140*VLOOKUP(E140,VALIDATIONS!$CT$2:$CU$2,2,FALSE),IF(D140="Capped Line",VLOOKUP(E140,VALIDATIONS!$CF$2:$CG$2,2,FALSE),IF(D140="Head Wall",VLOOKUP(E140,VALIDATIONS!$CH$2:$CI$2,2,FALSE),IF(D140="House Connection",VLOOKUP(E140,VALIDATIONS!$CJ$2:$CK$2,2,FALSE),0))))))+IF(AND(F140&lt;&gt;"",D140="Inlet Pit"),VLOOKUP(F140,VALIDATIONS!$CP$2:$CQ$66,2,FALSE),0))</f>
        <v/>
      </c>
      <c r="N140" s="194"/>
      <c r="O140" s="379"/>
      <c r="P140" s="368"/>
      <c r="Q140" s="194"/>
      <c r="R140" s="370"/>
      <c r="S140" s="194"/>
      <c r="T140" s="368"/>
      <c r="U140" s="368"/>
      <c r="V140" s="194"/>
      <c r="W140" s="195"/>
      <c r="X140" s="194"/>
      <c r="Y140" s="195"/>
      <c r="Z140" s="194"/>
      <c r="AA140" s="368"/>
      <c r="AB140" s="368"/>
      <c r="AC140" s="370"/>
      <c r="AD140" s="106" t="str">
        <f>IF(OR(R140="",T140="",U140="",Z140="",AA140="",AB140="",AC140=""),"",Z140*IF(AC140="uPVC",VLOOKUP(AA140,VALIDATIONS!$CZ$2:$DU$42,VLOOKUP(AB140,VALIDATIONS!$FF$2:$FG$5,2,FALSE),FALSE), IF(AC140="Steel Reinforced Concrete",VLOOKUP(AA140,VALIDATIONS!$CZ$2:$DU$42,8+VLOOKUP(AB140,VALIDATIONS!$FF$2:$FG$5,2,FALSE),FALSE),IF(AC140="Fibre Reinforced Concrete",VLOOKUP(AA140,VALIDATIONS!$CZ$2:$DU$42,4+VLOOKUP(AB140,VALIDATIONS!$FF$2:$FG$5,2,FALSE),FALSE))))   +IF(T140="Up to 10% Rock",VLOOKUP(AA140,VALIDATIONS!$CZ$2:$DU$42,13+VLOOKUP(AB140,VALIDATIONS!$FF$2:$FG$5,2,FALSE),FALSE),0)+IF(OR(U140="Urban Development (moderate)",U140="Urban Development (heavy)"),VLOOKUP(AA140,VALIDATIONS!$CZ$2:$DU$42,VLOOKUP(U140,VALIDATIONS!$FJ$2:$FK$4,2,FALSE)+4,FALSE),0))</f>
        <v/>
      </c>
      <c r="AE140" s="194"/>
    </row>
    <row r="141" spans="1:31" x14ac:dyDescent="0.2">
      <c r="A141" s="232"/>
      <c r="B141" s="361"/>
      <c r="C141" s="370"/>
      <c r="D141" s="370"/>
      <c r="E141" s="370"/>
      <c r="F141" s="370"/>
      <c r="G141" s="194"/>
      <c r="H141" s="194"/>
      <c r="I141" s="195"/>
      <c r="J141" s="194"/>
      <c r="K141" s="168"/>
      <c r="L141" s="168"/>
      <c r="M141" s="106" t="str">
        <f>IF(OR(D141="",E141="",G141=""),"",IF(AND(F141&lt;&gt;"",D141="Inlet Pit"),VLOOKUP(E141,VALIDATIONS!$CN$2:$CO$14,2,FALSE),IF(D141="Junction Pit",VLOOKUP(E141,VALIDATIONS!$CR$2:$CS$5,2,FALSE),IF(D141="Trench Grate",H141*VLOOKUP(E141,VALIDATIONS!$CT$2:$CU$2,2,FALSE),IF(D141="Capped Line",VLOOKUP(E141,VALIDATIONS!$CF$2:$CG$2,2,FALSE),IF(D141="Head Wall",VLOOKUP(E141,VALIDATIONS!$CH$2:$CI$2,2,FALSE),IF(D141="House Connection",VLOOKUP(E141,VALIDATIONS!$CJ$2:$CK$2,2,FALSE),0))))))+IF(AND(F141&lt;&gt;"",D141="Inlet Pit"),VLOOKUP(F141,VALIDATIONS!$CP$2:$CQ$66,2,FALSE),0))</f>
        <v/>
      </c>
      <c r="N141" s="194"/>
      <c r="O141" s="379"/>
      <c r="P141" s="368"/>
      <c r="Q141" s="194"/>
      <c r="R141" s="370"/>
      <c r="S141" s="194"/>
      <c r="T141" s="368"/>
      <c r="U141" s="368"/>
      <c r="V141" s="194"/>
      <c r="W141" s="195"/>
      <c r="X141" s="194"/>
      <c r="Y141" s="195"/>
      <c r="Z141" s="194"/>
      <c r="AA141" s="368"/>
      <c r="AB141" s="368"/>
      <c r="AC141" s="370"/>
      <c r="AD141" s="106" t="str">
        <f>IF(OR(R141="",T141="",U141="",Z141="",AA141="",AB141="",AC141=""),"",Z141*IF(AC141="uPVC",VLOOKUP(AA141,VALIDATIONS!$CZ$2:$DU$42,VLOOKUP(AB141,VALIDATIONS!$FF$2:$FG$5,2,FALSE),FALSE), IF(AC141="Steel Reinforced Concrete",VLOOKUP(AA141,VALIDATIONS!$CZ$2:$DU$42,8+VLOOKUP(AB141,VALIDATIONS!$FF$2:$FG$5,2,FALSE),FALSE),IF(AC141="Fibre Reinforced Concrete",VLOOKUP(AA141,VALIDATIONS!$CZ$2:$DU$42,4+VLOOKUP(AB141,VALIDATIONS!$FF$2:$FG$5,2,FALSE),FALSE))))   +IF(T141="Up to 10% Rock",VLOOKUP(AA141,VALIDATIONS!$CZ$2:$DU$42,13+VLOOKUP(AB141,VALIDATIONS!$FF$2:$FG$5,2,FALSE),FALSE),0)+IF(OR(U141="Urban Development (moderate)",U141="Urban Development (heavy)"),VLOOKUP(AA141,VALIDATIONS!$CZ$2:$DU$42,VLOOKUP(U141,VALIDATIONS!$FJ$2:$FK$4,2,FALSE)+4,FALSE),0))</f>
        <v/>
      </c>
      <c r="AE141" s="194"/>
    </row>
    <row r="142" spans="1:31" x14ac:dyDescent="0.2">
      <c r="A142" s="232"/>
      <c r="B142" s="361"/>
      <c r="C142" s="370"/>
      <c r="D142" s="370"/>
      <c r="E142" s="370"/>
      <c r="F142" s="370"/>
      <c r="G142" s="194"/>
      <c r="H142" s="194"/>
      <c r="I142" s="195"/>
      <c r="J142" s="194"/>
      <c r="K142" s="168"/>
      <c r="L142" s="168"/>
      <c r="M142" s="106" t="str">
        <f>IF(OR(D142="",E142="",G142=""),"",IF(AND(F142&lt;&gt;"",D142="Inlet Pit"),VLOOKUP(E142,VALIDATIONS!$CN$2:$CO$14,2,FALSE),IF(D142="Junction Pit",VLOOKUP(E142,VALIDATIONS!$CR$2:$CS$5,2,FALSE),IF(D142="Trench Grate",H142*VLOOKUP(E142,VALIDATIONS!$CT$2:$CU$2,2,FALSE),IF(D142="Capped Line",VLOOKUP(E142,VALIDATIONS!$CF$2:$CG$2,2,FALSE),IF(D142="Head Wall",VLOOKUP(E142,VALIDATIONS!$CH$2:$CI$2,2,FALSE),IF(D142="House Connection",VLOOKUP(E142,VALIDATIONS!$CJ$2:$CK$2,2,FALSE),0))))))+IF(AND(F142&lt;&gt;"",D142="Inlet Pit"),VLOOKUP(F142,VALIDATIONS!$CP$2:$CQ$66,2,FALSE),0))</f>
        <v/>
      </c>
      <c r="N142" s="194"/>
      <c r="O142" s="379"/>
      <c r="P142" s="368"/>
      <c r="Q142" s="194"/>
      <c r="R142" s="370"/>
      <c r="S142" s="194"/>
      <c r="T142" s="368"/>
      <c r="U142" s="368"/>
      <c r="V142" s="194"/>
      <c r="W142" s="195"/>
      <c r="X142" s="194"/>
      <c r="Y142" s="195"/>
      <c r="Z142" s="194"/>
      <c r="AA142" s="368"/>
      <c r="AB142" s="368"/>
      <c r="AC142" s="370"/>
      <c r="AD142" s="106" t="str">
        <f>IF(OR(R142="",T142="",U142="",Z142="",AA142="",AB142="",AC142=""),"",Z142*IF(AC142="uPVC",VLOOKUP(AA142,VALIDATIONS!$CZ$2:$DU$42,VLOOKUP(AB142,VALIDATIONS!$FF$2:$FG$5,2,FALSE),FALSE), IF(AC142="Steel Reinforced Concrete",VLOOKUP(AA142,VALIDATIONS!$CZ$2:$DU$42,8+VLOOKUP(AB142,VALIDATIONS!$FF$2:$FG$5,2,FALSE),FALSE),IF(AC142="Fibre Reinforced Concrete",VLOOKUP(AA142,VALIDATIONS!$CZ$2:$DU$42,4+VLOOKUP(AB142,VALIDATIONS!$FF$2:$FG$5,2,FALSE),FALSE))))   +IF(T142="Up to 10% Rock",VLOOKUP(AA142,VALIDATIONS!$CZ$2:$DU$42,13+VLOOKUP(AB142,VALIDATIONS!$FF$2:$FG$5,2,FALSE),FALSE),0)+IF(OR(U142="Urban Development (moderate)",U142="Urban Development (heavy)"),VLOOKUP(AA142,VALIDATIONS!$CZ$2:$DU$42,VLOOKUP(U142,VALIDATIONS!$FJ$2:$FK$4,2,FALSE)+4,FALSE),0))</f>
        <v/>
      </c>
      <c r="AE142" s="194"/>
    </row>
    <row r="143" spans="1:31" x14ac:dyDescent="0.2">
      <c r="A143" s="232"/>
      <c r="B143" s="361"/>
      <c r="C143" s="370"/>
      <c r="D143" s="370"/>
      <c r="E143" s="370"/>
      <c r="F143" s="370"/>
      <c r="G143" s="194"/>
      <c r="H143" s="194"/>
      <c r="I143" s="195"/>
      <c r="J143" s="194"/>
      <c r="K143" s="168"/>
      <c r="L143" s="168"/>
      <c r="M143" s="106" t="str">
        <f>IF(OR(D143="",E143="",G143=""),"",IF(AND(F143&lt;&gt;"",D143="Inlet Pit"),VLOOKUP(E143,VALIDATIONS!$CN$2:$CO$14,2,FALSE),IF(D143="Junction Pit",VLOOKUP(E143,VALIDATIONS!$CR$2:$CS$5,2,FALSE),IF(D143="Trench Grate",H143*VLOOKUP(E143,VALIDATIONS!$CT$2:$CU$2,2,FALSE),IF(D143="Capped Line",VLOOKUP(E143,VALIDATIONS!$CF$2:$CG$2,2,FALSE),IF(D143="Head Wall",VLOOKUP(E143,VALIDATIONS!$CH$2:$CI$2,2,FALSE),IF(D143="House Connection",VLOOKUP(E143,VALIDATIONS!$CJ$2:$CK$2,2,FALSE),0))))))+IF(AND(F143&lt;&gt;"",D143="Inlet Pit"),VLOOKUP(F143,VALIDATIONS!$CP$2:$CQ$66,2,FALSE),0))</f>
        <v/>
      </c>
      <c r="N143" s="194"/>
      <c r="O143" s="379"/>
      <c r="P143" s="368"/>
      <c r="Q143" s="194"/>
      <c r="R143" s="370"/>
      <c r="S143" s="194"/>
      <c r="T143" s="368"/>
      <c r="U143" s="368"/>
      <c r="V143" s="194"/>
      <c r="W143" s="195"/>
      <c r="X143" s="194"/>
      <c r="Y143" s="195"/>
      <c r="Z143" s="194"/>
      <c r="AA143" s="368"/>
      <c r="AB143" s="368"/>
      <c r="AC143" s="370"/>
      <c r="AD143" s="106" t="str">
        <f>IF(OR(R143="",T143="",U143="",Z143="",AA143="",AB143="",AC143=""),"",Z143*IF(AC143="uPVC",VLOOKUP(AA143,VALIDATIONS!$CZ$2:$DU$42,VLOOKUP(AB143,VALIDATIONS!$FF$2:$FG$5,2,FALSE),FALSE), IF(AC143="Steel Reinforced Concrete",VLOOKUP(AA143,VALIDATIONS!$CZ$2:$DU$42,8+VLOOKUP(AB143,VALIDATIONS!$FF$2:$FG$5,2,FALSE),FALSE),IF(AC143="Fibre Reinforced Concrete",VLOOKUP(AA143,VALIDATIONS!$CZ$2:$DU$42,4+VLOOKUP(AB143,VALIDATIONS!$FF$2:$FG$5,2,FALSE),FALSE))))   +IF(T143="Up to 10% Rock",VLOOKUP(AA143,VALIDATIONS!$CZ$2:$DU$42,13+VLOOKUP(AB143,VALIDATIONS!$FF$2:$FG$5,2,FALSE),FALSE),0)+IF(OR(U143="Urban Development (moderate)",U143="Urban Development (heavy)"),VLOOKUP(AA143,VALIDATIONS!$CZ$2:$DU$42,VLOOKUP(U143,VALIDATIONS!$FJ$2:$FK$4,2,FALSE)+4,FALSE),0))</f>
        <v/>
      </c>
      <c r="AE143" s="194"/>
    </row>
    <row r="144" spans="1:31" x14ac:dyDescent="0.2">
      <c r="A144" s="232"/>
      <c r="B144" s="361"/>
      <c r="C144" s="370"/>
      <c r="D144" s="370"/>
      <c r="E144" s="370"/>
      <c r="F144" s="370"/>
      <c r="G144" s="194"/>
      <c r="H144" s="194"/>
      <c r="I144" s="195"/>
      <c r="J144" s="194"/>
      <c r="K144" s="168"/>
      <c r="L144" s="168"/>
      <c r="M144" s="106" t="str">
        <f>IF(OR(D144="",E144="",G144=""),"",IF(AND(F144&lt;&gt;"",D144="Inlet Pit"),VLOOKUP(E144,VALIDATIONS!$CN$2:$CO$14,2,FALSE),IF(D144="Junction Pit",VLOOKUP(E144,VALIDATIONS!$CR$2:$CS$5,2,FALSE),IF(D144="Trench Grate",H144*VLOOKUP(E144,VALIDATIONS!$CT$2:$CU$2,2,FALSE),IF(D144="Capped Line",VLOOKUP(E144,VALIDATIONS!$CF$2:$CG$2,2,FALSE),IF(D144="Head Wall",VLOOKUP(E144,VALIDATIONS!$CH$2:$CI$2,2,FALSE),IF(D144="House Connection",VLOOKUP(E144,VALIDATIONS!$CJ$2:$CK$2,2,FALSE),0))))))+IF(AND(F144&lt;&gt;"",D144="Inlet Pit"),VLOOKUP(F144,VALIDATIONS!$CP$2:$CQ$66,2,FALSE),0))</f>
        <v/>
      </c>
      <c r="N144" s="194"/>
      <c r="O144" s="379"/>
      <c r="P144" s="368"/>
      <c r="Q144" s="194"/>
      <c r="R144" s="370"/>
      <c r="S144" s="194"/>
      <c r="T144" s="368"/>
      <c r="U144" s="368"/>
      <c r="V144" s="194"/>
      <c r="W144" s="195"/>
      <c r="X144" s="194"/>
      <c r="Y144" s="195"/>
      <c r="Z144" s="194"/>
      <c r="AA144" s="368"/>
      <c r="AB144" s="368"/>
      <c r="AC144" s="370"/>
      <c r="AD144" s="106" t="str">
        <f>IF(OR(R144="",T144="",U144="",Z144="",AA144="",AB144="",AC144=""),"",Z144*IF(AC144="uPVC",VLOOKUP(AA144,VALIDATIONS!$CZ$2:$DU$42,VLOOKUP(AB144,VALIDATIONS!$FF$2:$FG$5,2,FALSE),FALSE), IF(AC144="Steel Reinforced Concrete",VLOOKUP(AA144,VALIDATIONS!$CZ$2:$DU$42,8+VLOOKUP(AB144,VALIDATIONS!$FF$2:$FG$5,2,FALSE),FALSE),IF(AC144="Fibre Reinforced Concrete",VLOOKUP(AA144,VALIDATIONS!$CZ$2:$DU$42,4+VLOOKUP(AB144,VALIDATIONS!$FF$2:$FG$5,2,FALSE),FALSE))))   +IF(T144="Up to 10% Rock",VLOOKUP(AA144,VALIDATIONS!$CZ$2:$DU$42,13+VLOOKUP(AB144,VALIDATIONS!$FF$2:$FG$5,2,FALSE),FALSE),0)+IF(OR(U144="Urban Development (moderate)",U144="Urban Development (heavy)"),VLOOKUP(AA144,VALIDATIONS!$CZ$2:$DU$42,VLOOKUP(U144,VALIDATIONS!$FJ$2:$FK$4,2,FALSE)+4,FALSE),0))</f>
        <v/>
      </c>
      <c r="AE144" s="194"/>
    </row>
    <row r="145" spans="1:31" x14ac:dyDescent="0.2">
      <c r="A145" s="232"/>
      <c r="B145" s="361"/>
      <c r="C145" s="370"/>
      <c r="D145" s="370"/>
      <c r="E145" s="370"/>
      <c r="F145" s="370"/>
      <c r="G145" s="194"/>
      <c r="H145" s="194"/>
      <c r="I145" s="195"/>
      <c r="J145" s="194"/>
      <c r="K145" s="168"/>
      <c r="L145" s="168"/>
      <c r="M145" s="106" t="str">
        <f>IF(OR(D145="",E145="",G145=""),"",IF(AND(F145&lt;&gt;"",D145="Inlet Pit"),VLOOKUP(E145,VALIDATIONS!$CN$2:$CO$14,2,FALSE),IF(D145="Junction Pit",VLOOKUP(E145,VALIDATIONS!$CR$2:$CS$5,2,FALSE),IF(D145="Trench Grate",H145*VLOOKUP(E145,VALIDATIONS!$CT$2:$CU$2,2,FALSE),IF(D145="Capped Line",VLOOKUP(E145,VALIDATIONS!$CF$2:$CG$2,2,FALSE),IF(D145="Head Wall",VLOOKUP(E145,VALIDATIONS!$CH$2:$CI$2,2,FALSE),IF(D145="House Connection",VLOOKUP(E145,VALIDATIONS!$CJ$2:$CK$2,2,FALSE),0))))))+IF(AND(F145&lt;&gt;"",D145="Inlet Pit"),VLOOKUP(F145,VALIDATIONS!$CP$2:$CQ$66,2,FALSE),0))</f>
        <v/>
      </c>
      <c r="N145" s="194"/>
      <c r="O145" s="379"/>
      <c r="P145" s="368"/>
      <c r="Q145" s="194"/>
      <c r="R145" s="370"/>
      <c r="S145" s="194"/>
      <c r="T145" s="368"/>
      <c r="U145" s="368"/>
      <c r="V145" s="194"/>
      <c r="W145" s="195"/>
      <c r="X145" s="194"/>
      <c r="Y145" s="195"/>
      <c r="Z145" s="194"/>
      <c r="AA145" s="368"/>
      <c r="AB145" s="368"/>
      <c r="AC145" s="370"/>
      <c r="AD145" s="106" t="str">
        <f>IF(OR(R145="",T145="",U145="",Z145="",AA145="",AB145="",AC145=""),"",Z145*IF(AC145="uPVC",VLOOKUP(AA145,VALIDATIONS!$CZ$2:$DU$42,VLOOKUP(AB145,VALIDATIONS!$FF$2:$FG$5,2,FALSE),FALSE), IF(AC145="Steel Reinforced Concrete",VLOOKUP(AA145,VALIDATIONS!$CZ$2:$DU$42,8+VLOOKUP(AB145,VALIDATIONS!$FF$2:$FG$5,2,FALSE),FALSE),IF(AC145="Fibre Reinforced Concrete",VLOOKUP(AA145,VALIDATIONS!$CZ$2:$DU$42,4+VLOOKUP(AB145,VALIDATIONS!$FF$2:$FG$5,2,FALSE),FALSE))))   +IF(T145="Up to 10% Rock",VLOOKUP(AA145,VALIDATIONS!$CZ$2:$DU$42,13+VLOOKUP(AB145,VALIDATIONS!$FF$2:$FG$5,2,FALSE),FALSE),0)+IF(OR(U145="Urban Development (moderate)",U145="Urban Development (heavy)"),VLOOKUP(AA145,VALIDATIONS!$CZ$2:$DU$42,VLOOKUP(U145,VALIDATIONS!$FJ$2:$FK$4,2,FALSE)+4,FALSE),0))</f>
        <v/>
      </c>
      <c r="AE145" s="194"/>
    </row>
    <row r="146" spans="1:31" x14ac:dyDescent="0.2">
      <c r="A146" s="232"/>
      <c r="B146" s="361"/>
      <c r="C146" s="370"/>
      <c r="D146" s="370"/>
      <c r="E146" s="370"/>
      <c r="F146" s="370"/>
      <c r="G146" s="194"/>
      <c r="H146" s="194"/>
      <c r="I146" s="195"/>
      <c r="J146" s="194"/>
      <c r="K146" s="168"/>
      <c r="L146" s="168"/>
      <c r="M146" s="106" t="str">
        <f>IF(OR(D146="",E146="",G146=""),"",IF(AND(F146&lt;&gt;"",D146="Inlet Pit"),VLOOKUP(E146,VALIDATIONS!$CN$2:$CO$14,2,FALSE),IF(D146="Junction Pit",VLOOKUP(E146,VALIDATIONS!$CR$2:$CS$5,2,FALSE),IF(D146="Trench Grate",H146*VLOOKUP(E146,VALIDATIONS!$CT$2:$CU$2,2,FALSE),IF(D146="Capped Line",VLOOKUP(E146,VALIDATIONS!$CF$2:$CG$2,2,FALSE),IF(D146="Head Wall",VLOOKUP(E146,VALIDATIONS!$CH$2:$CI$2,2,FALSE),IF(D146="House Connection",VLOOKUP(E146,VALIDATIONS!$CJ$2:$CK$2,2,FALSE),0))))))+IF(AND(F146&lt;&gt;"",D146="Inlet Pit"),VLOOKUP(F146,VALIDATIONS!$CP$2:$CQ$66,2,FALSE),0))</f>
        <v/>
      </c>
      <c r="N146" s="194"/>
      <c r="O146" s="379"/>
      <c r="P146" s="368"/>
      <c r="Q146" s="194"/>
      <c r="R146" s="370"/>
      <c r="S146" s="194"/>
      <c r="T146" s="368"/>
      <c r="U146" s="368"/>
      <c r="V146" s="194"/>
      <c r="W146" s="195"/>
      <c r="X146" s="194"/>
      <c r="Y146" s="195"/>
      <c r="Z146" s="194"/>
      <c r="AA146" s="368"/>
      <c r="AB146" s="368"/>
      <c r="AC146" s="370"/>
      <c r="AD146" s="106" t="str">
        <f>IF(OR(R146="",T146="",U146="",Z146="",AA146="",AB146="",AC146=""),"",Z146*IF(AC146="uPVC",VLOOKUP(AA146,VALIDATIONS!$CZ$2:$DU$42,VLOOKUP(AB146,VALIDATIONS!$FF$2:$FG$5,2,FALSE),FALSE), IF(AC146="Steel Reinforced Concrete",VLOOKUP(AA146,VALIDATIONS!$CZ$2:$DU$42,8+VLOOKUP(AB146,VALIDATIONS!$FF$2:$FG$5,2,FALSE),FALSE),IF(AC146="Fibre Reinforced Concrete",VLOOKUP(AA146,VALIDATIONS!$CZ$2:$DU$42,4+VLOOKUP(AB146,VALIDATIONS!$FF$2:$FG$5,2,FALSE),FALSE))))   +IF(T146="Up to 10% Rock",VLOOKUP(AA146,VALIDATIONS!$CZ$2:$DU$42,13+VLOOKUP(AB146,VALIDATIONS!$FF$2:$FG$5,2,FALSE),FALSE),0)+IF(OR(U146="Urban Development (moderate)",U146="Urban Development (heavy)"),VLOOKUP(AA146,VALIDATIONS!$CZ$2:$DU$42,VLOOKUP(U146,VALIDATIONS!$FJ$2:$FK$4,2,FALSE)+4,FALSE),0))</f>
        <v/>
      </c>
      <c r="AE146" s="194"/>
    </row>
    <row r="147" spans="1:31" x14ac:dyDescent="0.2">
      <c r="A147" s="232"/>
      <c r="B147" s="361"/>
      <c r="C147" s="370"/>
      <c r="D147" s="370"/>
      <c r="E147" s="370"/>
      <c r="F147" s="370"/>
      <c r="G147" s="194"/>
      <c r="H147" s="194"/>
      <c r="I147" s="195"/>
      <c r="J147" s="194"/>
      <c r="K147" s="168"/>
      <c r="L147" s="168"/>
      <c r="M147" s="106" t="str">
        <f>IF(OR(D147="",E147="",G147=""),"",IF(AND(F147&lt;&gt;"",D147="Inlet Pit"),VLOOKUP(E147,VALIDATIONS!$CN$2:$CO$14,2,FALSE),IF(D147="Junction Pit",VLOOKUP(E147,VALIDATIONS!$CR$2:$CS$5,2,FALSE),IF(D147="Trench Grate",H147*VLOOKUP(E147,VALIDATIONS!$CT$2:$CU$2,2,FALSE),IF(D147="Capped Line",VLOOKUP(E147,VALIDATIONS!$CF$2:$CG$2,2,FALSE),IF(D147="Head Wall",VLOOKUP(E147,VALIDATIONS!$CH$2:$CI$2,2,FALSE),IF(D147="House Connection",VLOOKUP(E147,VALIDATIONS!$CJ$2:$CK$2,2,FALSE),0))))))+IF(AND(F147&lt;&gt;"",D147="Inlet Pit"),VLOOKUP(F147,VALIDATIONS!$CP$2:$CQ$66,2,FALSE),0))</f>
        <v/>
      </c>
      <c r="N147" s="194"/>
      <c r="O147" s="379"/>
      <c r="P147" s="368"/>
      <c r="Q147" s="194"/>
      <c r="R147" s="370"/>
      <c r="S147" s="194"/>
      <c r="T147" s="368"/>
      <c r="U147" s="368"/>
      <c r="V147" s="194"/>
      <c r="W147" s="195"/>
      <c r="X147" s="194"/>
      <c r="Y147" s="195"/>
      <c r="Z147" s="194"/>
      <c r="AA147" s="368"/>
      <c r="AB147" s="368"/>
      <c r="AC147" s="370"/>
      <c r="AD147" s="106" t="str">
        <f>IF(OR(R147="",T147="",U147="",Z147="",AA147="",AB147="",AC147=""),"",Z147*IF(AC147="uPVC",VLOOKUP(AA147,VALIDATIONS!$CZ$2:$DU$42,VLOOKUP(AB147,VALIDATIONS!$FF$2:$FG$5,2,FALSE),FALSE), IF(AC147="Steel Reinforced Concrete",VLOOKUP(AA147,VALIDATIONS!$CZ$2:$DU$42,8+VLOOKUP(AB147,VALIDATIONS!$FF$2:$FG$5,2,FALSE),FALSE),IF(AC147="Fibre Reinforced Concrete",VLOOKUP(AA147,VALIDATIONS!$CZ$2:$DU$42,4+VLOOKUP(AB147,VALIDATIONS!$FF$2:$FG$5,2,FALSE),FALSE))))   +IF(T147="Up to 10% Rock",VLOOKUP(AA147,VALIDATIONS!$CZ$2:$DU$42,13+VLOOKUP(AB147,VALIDATIONS!$FF$2:$FG$5,2,FALSE),FALSE),0)+IF(OR(U147="Urban Development (moderate)",U147="Urban Development (heavy)"),VLOOKUP(AA147,VALIDATIONS!$CZ$2:$DU$42,VLOOKUP(U147,VALIDATIONS!$FJ$2:$FK$4,2,FALSE)+4,FALSE),0))</f>
        <v/>
      </c>
      <c r="AE147" s="194"/>
    </row>
    <row r="148" spans="1:31" x14ac:dyDescent="0.2">
      <c r="A148" s="232"/>
      <c r="B148" s="361"/>
      <c r="C148" s="370"/>
      <c r="D148" s="370"/>
      <c r="E148" s="370"/>
      <c r="F148" s="370"/>
      <c r="G148" s="194"/>
      <c r="H148" s="194"/>
      <c r="I148" s="195"/>
      <c r="J148" s="194"/>
      <c r="K148" s="168"/>
      <c r="L148" s="168"/>
      <c r="M148" s="106" t="str">
        <f>IF(OR(D148="",E148="",G148=""),"",IF(AND(F148&lt;&gt;"",D148="Inlet Pit"),VLOOKUP(E148,VALIDATIONS!$CN$2:$CO$14,2,FALSE),IF(D148="Junction Pit",VLOOKUP(E148,VALIDATIONS!$CR$2:$CS$5,2,FALSE),IF(D148="Trench Grate",H148*VLOOKUP(E148,VALIDATIONS!$CT$2:$CU$2,2,FALSE),IF(D148="Capped Line",VLOOKUP(E148,VALIDATIONS!$CF$2:$CG$2,2,FALSE),IF(D148="Head Wall",VLOOKUP(E148,VALIDATIONS!$CH$2:$CI$2,2,FALSE),IF(D148="House Connection",VLOOKUP(E148,VALIDATIONS!$CJ$2:$CK$2,2,FALSE),0))))))+IF(AND(F148&lt;&gt;"",D148="Inlet Pit"),VLOOKUP(F148,VALIDATIONS!$CP$2:$CQ$66,2,FALSE),0))</f>
        <v/>
      </c>
      <c r="N148" s="194"/>
      <c r="O148" s="379"/>
      <c r="P148" s="368"/>
      <c r="Q148" s="194"/>
      <c r="R148" s="370"/>
      <c r="S148" s="194"/>
      <c r="T148" s="368"/>
      <c r="U148" s="368"/>
      <c r="V148" s="194"/>
      <c r="W148" s="195"/>
      <c r="X148" s="194"/>
      <c r="Y148" s="195"/>
      <c r="Z148" s="194"/>
      <c r="AA148" s="368"/>
      <c r="AB148" s="368"/>
      <c r="AC148" s="370"/>
      <c r="AD148" s="106" t="str">
        <f>IF(OR(R148="",T148="",U148="",Z148="",AA148="",AB148="",AC148=""),"",Z148*IF(AC148="uPVC",VLOOKUP(AA148,VALIDATIONS!$CZ$2:$DU$42,VLOOKUP(AB148,VALIDATIONS!$FF$2:$FG$5,2,FALSE),FALSE), IF(AC148="Steel Reinforced Concrete",VLOOKUP(AA148,VALIDATIONS!$CZ$2:$DU$42,8+VLOOKUP(AB148,VALIDATIONS!$FF$2:$FG$5,2,FALSE),FALSE),IF(AC148="Fibre Reinforced Concrete",VLOOKUP(AA148,VALIDATIONS!$CZ$2:$DU$42,4+VLOOKUP(AB148,VALIDATIONS!$FF$2:$FG$5,2,FALSE),FALSE))))   +IF(T148="Up to 10% Rock",VLOOKUP(AA148,VALIDATIONS!$CZ$2:$DU$42,13+VLOOKUP(AB148,VALIDATIONS!$FF$2:$FG$5,2,FALSE),FALSE),0)+IF(OR(U148="Urban Development (moderate)",U148="Urban Development (heavy)"),VLOOKUP(AA148,VALIDATIONS!$CZ$2:$DU$42,VLOOKUP(U148,VALIDATIONS!$FJ$2:$FK$4,2,FALSE)+4,FALSE),0))</f>
        <v/>
      </c>
      <c r="AE148" s="194"/>
    </row>
    <row r="149" spans="1:31" x14ac:dyDescent="0.2">
      <c r="A149" s="232"/>
      <c r="B149" s="361"/>
      <c r="C149" s="370"/>
      <c r="D149" s="370"/>
      <c r="E149" s="370"/>
      <c r="F149" s="370"/>
      <c r="G149" s="194"/>
      <c r="H149" s="194"/>
      <c r="I149" s="195"/>
      <c r="J149" s="194"/>
      <c r="K149" s="168"/>
      <c r="L149" s="168"/>
      <c r="M149" s="106" t="str">
        <f>IF(OR(D149="",E149="",G149=""),"",IF(AND(F149&lt;&gt;"",D149="Inlet Pit"),VLOOKUP(E149,VALIDATIONS!$CN$2:$CO$14,2,FALSE),IF(D149="Junction Pit",VLOOKUP(E149,VALIDATIONS!$CR$2:$CS$5,2,FALSE),IF(D149="Trench Grate",H149*VLOOKUP(E149,VALIDATIONS!$CT$2:$CU$2,2,FALSE),IF(D149="Capped Line",VLOOKUP(E149,VALIDATIONS!$CF$2:$CG$2,2,FALSE),IF(D149="Head Wall",VLOOKUP(E149,VALIDATIONS!$CH$2:$CI$2,2,FALSE),IF(D149="House Connection",VLOOKUP(E149,VALIDATIONS!$CJ$2:$CK$2,2,FALSE),0))))))+IF(AND(F149&lt;&gt;"",D149="Inlet Pit"),VLOOKUP(F149,VALIDATIONS!$CP$2:$CQ$66,2,FALSE),0))</f>
        <v/>
      </c>
      <c r="N149" s="194"/>
      <c r="O149" s="379"/>
      <c r="P149" s="368"/>
      <c r="Q149" s="194"/>
      <c r="R149" s="370"/>
      <c r="S149" s="194"/>
      <c r="T149" s="368"/>
      <c r="U149" s="368"/>
      <c r="V149" s="194"/>
      <c r="W149" s="195"/>
      <c r="X149" s="194"/>
      <c r="Y149" s="195"/>
      <c r="Z149" s="194"/>
      <c r="AA149" s="368"/>
      <c r="AB149" s="368"/>
      <c r="AC149" s="370"/>
      <c r="AD149" s="106" t="str">
        <f>IF(OR(R149="",T149="",U149="",Z149="",AA149="",AB149="",AC149=""),"",Z149*IF(AC149="uPVC",VLOOKUP(AA149,VALIDATIONS!$CZ$2:$DU$42,VLOOKUP(AB149,VALIDATIONS!$FF$2:$FG$5,2,FALSE),FALSE), IF(AC149="Steel Reinforced Concrete",VLOOKUP(AA149,VALIDATIONS!$CZ$2:$DU$42,8+VLOOKUP(AB149,VALIDATIONS!$FF$2:$FG$5,2,FALSE),FALSE),IF(AC149="Fibre Reinforced Concrete",VLOOKUP(AA149,VALIDATIONS!$CZ$2:$DU$42,4+VLOOKUP(AB149,VALIDATIONS!$FF$2:$FG$5,2,FALSE),FALSE))))   +IF(T149="Up to 10% Rock",VLOOKUP(AA149,VALIDATIONS!$CZ$2:$DU$42,13+VLOOKUP(AB149,VALIDATIONS!$FF$2:$FG$5,2,FALSE),FALSE),0)+IF(OR(U149="Urban Development (moderate)",U149="Urban Development (heavy)"),VLOOKUP(AA149,VALIDATIONS!$CZ$2:$DU$42,VLOOKUP(U149,VALIDATIONS!$FJ$2:$FK$4,2,FALSE)+4,FALSE),0))</f>
        <v/>
      </c>
      <c r="AE149" s="194"/>
    </row>
    <row r="150" spans="1:31" x14ac:dyDescent="0.2">
      <c r="A150" s="232"/>
      <c r="B150" s="361"/>
      <c r="C150" s="370"/>
      <c r="D150" s="370"/>
      <c r="E150" s="370"/>
      <c r="F150" s="370"/>
      <c r="G150" s="194"/>
      <c r="H150" s="194"/>
      <c r="I150" s="195"/>
      <c r="J150" s="194"/>
      <c r="K150" s="168"/>
      <c r="L150" s="168"/>
      <c r="M150" s="106" t="str">
        <f>IF(OR(D150="",E150="",G150=""),"",IF(AND(F150&lt;&gt;"",D150="Inlet Pit"),VLOOKUP(E150,VALIDATIONS!$CN$2:$CO$14,2,FALSE),IF(D150="Junction Pit",VLOOKUP(E150,VALIDATIONS!$CR$2:$CS$5,2,FALSE),IF(D150="Trench Grate",H150*VLOOKUP(E150,VALIDATIONS!$CT$2:$CU$2,2,FALSE),IF(D150="Capped Line",VLOOKUP(E150,VALIDATIONS!$CF$2:$CG$2,2,FALSE),IF(D150="Head Wall",VLOOKUP(E150,VALIDATIONS!$CH$2:$CI$2,2,FALSE),IF(D150="House Connection",VLOOKUP(E150,VALIDATIONS!$CJ$2:$CK$2,2,FALSE),0))))))+IF(AND(F150&lt;&gt;"",D150="Inlet Pit"),VLOOKUP(F150,VALIDATIONS!$CP$2:$CQ$66,2,FALSE),0))</f>
        <v/>
      </c>
      <c r="N150" s="194"/>
      <c r="O150" s="379"/>
      <c r="P150" s="368"/>
      <c r="Q150" s="194"/>
      <c r="R150" s="370"/>
      <c r="S150" s="194"/>
      <c r="T150" s="368"/>
      <c r="U150" s="368"/>
      <c r="V150" s="194"/>
      <c r="W150" s="195"/>
      <c r="X150" s="194"/>
      <c r="Y150" s="195"/>
      <c r="Z150" s="194"/>
      <c r="AA150" s="368"/>
      <c r="AB150" s="368"/>
      <c r="AC150" s="370"/>
      <c r="AD150" s="106" t="str">
        <f>IF(OR(R150="",T150="",U150="",Z150="",AA150="",AB150="",AC150=""),"",Z150*IF(AC150="uPVC",VLOOKUP(AA150,VALIDATIONS!$CZ$2:$DU$42,VLOOKUP(AB150,VALIDATIONS!$FF$2:$FG$5,2,FALSE),FALSE), IF(AC150="Steel Reinforced Concrete",VLOOKUP(AA150,VALIDATIONS!$CZ$2:$DU$42,8+VLOOKUP(AB150,VALIDATIONS!$FF$2:$FG$5,2,FALSE),FALSE),IF(AC150="Fibre Reinforced Concrete",VLOOKUP(AA150,VALIDATIONS!$CZ$2:$DU$42,4+VLOOKUP(AB150,VALIDATIONS!$FF$2:$FG$5,2,FALSE),FALSE))))   +IF(T150="Up to 10% Rock",VLOOKUP(AA150,VALIDATIONS!$CZ$2:$DU$42,13+VLOOKUP(AB150,VALIDATIONS!$FF$2:$FG$5,2,FALSE),FALSE),0)+IF(OR(U150="Urban Development (moderate)",U150="Urban Development (heavy)"),VLOOKUP(AA150,VALIDATIONS!$CZ$2:$DU$42,VLOOKUP(U150,VALIDATIONS!$FJ$2:$FK$4,2,FALSE)+4,FALSE),0))</f>
        <v/>
      </c>
      <c r="AE150" s="194"/>
    </row>
    <row r="151" spans="1:31" x14ac:dyDescent="0.2">
      <c r="A151" s="232"/>
      <c r="B151" s="361"/>
      <c r="C151" s="370"/>
      <c r="D151" s="370"/>
      <c r="E151" s="370"/>
      <c r="F151" s="370"/>
      <c r="G151" s="194"/>
      <c r="H151" s="194"/>
      <c r="I151" s="195"/>
      <c r="J151" s="194"/>
      <c r="K151" s="168"/>
      <c r="L151" s="168"/>
      <c r="M151" s="106" t="str">
        <f>IF(OR(D151="",E151="",G151=""),"",IF(AND(F151&lt;&gt;"",D151="Inlet Pit"),VLOOKUP(E151,VALIDATIONS!$CN$2:$CO$14,2,FALSE),IF(D151="Junction Pit",VLOOKUP(E151,VALIDATIONS!$CR$2:$CS$5,2,FALSE),IF(D151="Trench Grate",H151*VLOOKUP(E151,VALIDATIONS!$CT$2:$CU$2,2,FALSE),IF(D151="Capped Line",VLOOKUP(E151,VALIDATIONS!$CF$2:$CG$2,2,FALSE),IF(D151="Head Wall",VLOOKUP(E151,VALIDATIONS!$CH$2:$CI$2,2,FALSE),IF(D151="House Connection",VLOOKUP(E151,VALIDATIONS!$CJ$2:$CK$2,2,FALSE),0))))))+IF(AND(F151&lt;&gt;"",D151="Inlet Pit"),VLOOKUP(F151,VALIDATIONS!$CP$2:$CQ$66,2,FALSE),0))</f>
        <v/>
      </c>
      <c r="N151" s="194"/>
      <c r="O151" s="379"/>
      <c r="P151" s="368"/>
      <c r="Q151" s="194"/>
      <c r="R151" s="370"/>
      <c r="S151" s="194"/>
      <c r="T151" s="368"/>
      <c r="U151" s="368"/>
      <c r="V151" s="194"/>
      <c r="W151" s="195"/>
      <c r="X151" s="194"/>
      <c r="Y151" s="195"/>
      <c r="Z151" s="194"/>
      <c r="AA151" s="368"/>
      <c r="AB151" s="368"/>
      <c r="AC151" s="370"/>
      <c r="AD151" s="106" t="str">
        <f>IF(OR(R151="",T151="",U151="",Z151="",AA151="",AB151="",AC151=""),"",Z151*IF(AC151="uPVC",VLOOKUP(AA151,VALIDATIONS!$CZ$2:$DU$42,VLOOKUP(AB151,VALIDATIONS!$FF$2:$FG$5,2,FALSE),FALSE), IF(AC151="Steel Reinforced Concrete",VLOOKUP(AA151,VALIDATIONS!$CZ$2:$DU$42,8+VLOOKUP(AB151,VALIDATIONS!$FF$2:$FG$5,2,FALSE),FALSE),IF(AC151="Fibre Reinforced Concrete",VLOOKUP(AA151,VALIDATIONS!$CZ$2:$DU$42,4+VLOOKUP(AB151,VALIDATIONS!$FF$2:$FG$5,2,FALSE),FALSE))))   +IF(T151="Up to 10% Rock",VLOOKUP(AA151,VALIDATIONS!$CZ$2:$DU$42,13+VLOOKUP(AB151,VALIDATIONS!$FF$2:$FG$5,2,FALSE),FALSE),0)+IF(OR(U151="Urban Development (moderate)",U151="Urban Development (heavy)"),VLOOKUP(AA151,VALIDATIONS!$CZ$2:$DU$42,VLOOKUP(U151,VALIDATIONS!$FJ$2:$FK$4,2,FALSE)+4,FALSE),0))</f>
        <v/>
      </c>
      <c r="AE151" s="194"/>
    </row>
    <row r="152" spans="1:31" x14ac:dyDescent="0.2">
      <c r="A152" s="232"/>
      <c r="B152" s="361"/>
      <c r="C152" s="370"/>
      <c r="D152" s="370"/>
      <c r="E152" s="370"/>
      <c r="F152" s="370"/>
      <c r="G152" s="194"/>
      <c r="H152" s="194"/>
      <c r="I152" s="195"/>
      <c r="J152" s="194"/>
      <c r="K152" s="168"/>
      <c r="L152" s="168"/>
      <c r="M152" s="106" t="str">
        <f>IF(OR(D152="",E152="",G152=""),"",IF(AND(F152&lt;&gt;"",D152="Inlet Pit"),VLOOKUP(E152,VALIDATIONS!$CN$2:$CO$14,2,FALSE),IF(D152="Junction Pit",VLOOKUP(E152,VALIDATIONS!$CR$2:$CS$5,2,FALSE),IF(D152="Trench Grate",H152*VLOOKUP(E152,VALIDATIONS!$CT$2:$CU$2,2,FALSE),IF(D152="Capped Line",VLOOKUP(E152,VALIDATIONS!$CF$2:$CG$2,2,FALSE),IF(D152="Head Wall",VLOOKUP(E152,VALIDATIONS!$CH$2:$CI$2,2,FALSE),IF(D152="House Connection",VLOOKUP(E152,VALIDATIONS!$CJ$2:$CK$2,2,FALSE),0))))))+IF(AND(F152&lt;&gt;"",D152="Inlet Pit"),VLOOKUP(F152,VALIDATIONS!$CP$2:$CQ$66,2,FALSE),0))</f>
        <v/>
      </c>
      <c r="N152" s="194"/>
      <c r="O152" s="379"/>
      <c r="P152" s="368"/>
      <c r="Q152" s="194"/>
      <c r="R152" s="370"/>
      <c r="S152" s="194"/>
      <c r="T152" s="368"/>
      <c r="U152" s="368"/>
      <c r="V152" s="194"/>
      <c r="W152" s="195"/>
      <c r="X152" s="194"/>
      <c r="Y152" s="195"/>
      <c r="Z152" s="194"/>
      <c r="AA152" s="368"/>
      <c r="AB152" s="368"/>
      <c r="AC152" s="370"/>
      <c r="AD152" s="106" t="str">
        <f>IF(OR(R152="",T152="",U152="",Z152="",AA152="",AB152="",AC152=""),"",Z152*IF(AC152="uPVC",VLOOKUP(AA152,VALIDATIONS!$CZ$2:$DU$42,VLOOKUP(AB152,VALIDATIONS!$FF$2:$FG$5,2,FALSE),FALSE), IF(AC152="Steel Reinforced Concrete",VLOOKUP(AA152,VALIDATIONS!$CZ$2:$DU$42,8+VLOOKUP(AB152,VALIDATIONS!$FF$2:$FG$5,2,FALSE),FALSE),IF(AC152="Fibre Reinforced Concrete",VLOOKUP(AA152,VALIDATIONS!$CZ$2:$DU$42,4+VLOOKUP(AB152,VALIDATIONS!$FF$2:$FG$5,2,FALSE),FALSE))))   +IF(T152="Up to 10% Rock",VLOOKUP(AA152,VALIDATIONS!$CZ$2:$DU$42,13+VLOOKUP(AB152,VALIDATIONS!$FF$2:$FG$5,2,FALSE),FALSE),0)+IF(OR(U152="Urban Development (moderate)",U152="Urban Development (heavy)"),VLOOKUP(AA152,VALIDATIONS!$CZ$2:$DU$42,VLOOKUP(U152,VALIDATIONS!$FJ$2:$FK$4,2,FALSE)+4,FALSE),0))</f>
        <v/>
      </c>
      <c r="AE152" s="194"/>
    </row>
    <row r="153" spans="1:31" x14ac:dyDescent="0.2">
      <c r="A153" s="232"/>
      <c r="B153" s="361"/>
      <c r="C153" s="370"/>
      <c r="D153" s="370"/>
      <c r="E153" s="370"/>
      <c r="F153" s="370"/>
      <c r="G153" s="194"/>
      <c r="H153" s="194"/>
      <c r="I153" s="195"/>
      <c r="J153" s="194"/>
      <c r="K153" s="168"/>
      <c r="L153" s="168"/>
      <c r="M153" s="106" t="str">
        <f>IF(OR(D153="",E153="",G153=""),"",IF(AND(F153&lt;&gt;"",D153="Inlet Pit"),VLOOKUP(E153,VALIDATIONS!$CN$2:$CO$14,2,FALSE),IF(D153="Junction Pit",VLOOKUP(E153,VALIDATIONS!$CR$2:$CS$5,2,FALSE),IF(D153="Trench Grate",H153*VLOOKUP(E153,VALIDATIONS!$CT$2:$CU$2,2,FALSE),IF(D153="Capped Line",VLOOKUP(E153,VALIDATIONS!$CF$2:$CG$2,2,FALSE),IF(D153="Head Wall",VLOOKUP(E153,VALIDATIONS!$CH$2:$CI$2,2,FALSE),IF(D153="House Connection",VLOOKUP(E153,VALIDATIONS!$CJ$2:$CK$2,2,FALSE),0))))))+IF(AND(F153&lt;&gt;"",D153="Inlet Pit"),VLOOKUP(F153,VALIDATIONS!$CP$2:$CQ$66,2,FALSE),0))</f>
        <v/>
      </c>
      <c r="N153" s="194"/>
      <c r="O153" s="379"/>
      <c r="P153" s="368"/>
      <c r="Q153" s="194"/>
      <c r="R153" s="370"/>
      <c r="S153" s="194"/>
      <c r="T153" s="368"/>
      <c r="U153" s="368"/>
      <c r="V153" s="194"/>
      <c r="W153" s="195"/>
      <c r="X153" s="194"/>
      <c r="Y153" s="195"/>
      <c r="Z153" s="194"/>
      <c r="AA153" s="368"/>
      <c r="AB153" s="368"/>
      <c r="AC153" s="370"/>
      <c r="AD153" s="106" t="str">
        <f>IF(OR(R153="",T153="",U153="",Z153="",AA153="",AB153="",AC153=""),"",Z153*IF(AC153="uPVC",VLOOKUP(AA153,VALIDATIONS!$CZ$2:$DU$42,VLOOKUP(AB153,VALIDATIONS!$FF$2:$FG$5,2,FALSE),FALSE), IF(AC153="Steel Reinforced Concrete",VLOOKUP(AA153,VALIDATIONS!$CZ$2:$DU$42,8+VLOOKUP(AB153,VALIDATIONS!$FF$2:$FG$5,2,FALSE),FALSE),IF(AC153="Fibre Reinforced Concrete",VLOOKUP(AA153,VALIDATIONS!$CZ$2:$DU$42,4+VLOOKUP(AB153,VALIDATIONS!$FF$2:$FG$5,2,FALSE),FALSE))))   +IF(T153="Up to 10% Rock",VLOOKUP(AA153,VALIDATIONS!$CZ$2:$DU$42,13+VLOOKUP(AB153,VALIDATIONS!$FF$2:$FG$5,2,FALSE),FALSE),0)+IF(OR(U153="Urban Development (moderate)",U153="Urban Development (heavy)"),VLOOKUP(AA153,VALIDATIONS!$CZ$2:$DU$42,VLOOKUP(U153,VALIDATIONS!$FJ$2:$FK$4,2,FALSE)+4,FALSE),0))</f>
        <v/>
      </c>
      <c r="AE153" s="194"/>
    </row>
    <row r="154" spans="1:31" x14ac:dyDescent="0.2">
      <c r="A154" s="232"/>
      <c r="B154" s="361"/>
      <c r="C154" s="370"/>
      <c r="D154" s="370"/>
      <c r="E154" s="370"/>
      <c r="F154" s="370"/>
      <c r="G154" s="194"/>
      <c r="H154" s="194"/>
      <c r="I154" s="195"/>
      <c r="J154" s="194"/>
      <c r="K154" s="168"/>
      <c r="L154" s="168"/>
      <c r="M154" s="106" t="str">
        <f>IF(OR(D154="",E154="",G154=""),"",IF(AND(F154&lt;&gt;"",D154="Inlet Pit"),VLOOKUP(E154,VALIDATIONS!$CN$2:$CO$14,2,FALSE),IF(D154="Junction Pit",VLOOKUP(E154,VALIDATIONS!$CR$2:$CS$5,2,FALSE),IF(D154="Trench Grate",H154*VLOOKUP(E154,VALIDATIONS!$CT$2:$CU$2,2,FALSE),IF(D154="Capped Line",VLOOKUP(E154,VALIDATIONS!$CF$2:$CG$2,2,FALSE),IF(D154="Head Wall",VLOOKUP(E154,VALIDATIONS!$CH$2:$CI$2,2,FALSE),IF(D154="House Connection",VLOOKUP(E154,VALIDATIONS!$CJ$2:$CK$2,2,FALSE),0))))))+IF(AND(F154&lt;&gt;"",D154="Inlet Pit"),VLOOKUP(F154,VALIDATIONS!$CP$2:$CQ$66,2,FALSE),0))</f>
        <v/>
      </c>
      <c r="N154" s="194"/>
      <c r="O154" s="379"/>
      <c r="P154" s="368"/>
      <c r="Q154" s="194"/>
      <c r="R154" s="370"/>
      <c r="S154" s="194"/>
      <c r="T154" s="368"/>
      <c r="U154" s="368"/>
      <c r="V154" s="194"/>
      <c r="W154" s="195"/>
      <c r="X154" s="194"/>
      <c r="Y154" s="195"/>
      <c r="Z154" s="194"/>
      <c r="AA154" s="368"/>
      <c r="AB154" s="368"/>
      <c r="AC154" s="370"/>
      <c r="AD154" s="106" t="str">
        <f>IF(OR(R154="",T154="",U154="",Z154="",AA154="",AB154="",AC154=""),"",Z154*IF(AC154="uPVC",VLOOKUP(AA154,VALIDATIONS!$CZ$2:$DU$42,VLOOKUP(AB154,VALIDATIONS!$FF$2:$FG$5,2,FALSE),FALSE), IF(AC154="Steel Reinforced Concrete",VLOOKUP(AA154,VALIDATIONS!$CZ$2:$DU$42,8+VLOOKUP(AB154,VALIDATIONS!$FF$2:$FG$5,2,FALSE),FALSE),IF(AC154="Fibre Reinforced Concrete",VLOOKUP(AA154,VALIDATIONS!$CZ$2:$DU$42,4+VLOOKUP(AB154,VALIDATIONS!$FF$2:$FG$5,2,FALSE),FALSE))))   +IF(T154="Up to 10% Rock",VLOOKUP(AA154,VALIDATIONS!$CZ$2:$DU$42,13+VLOOKUP(AB154,VALIDATIONS!$FF$2:$FG$5,2,FALSE),FALSE),0)+IF(OR(U154="Urban Development (moderate)",U154="Urban Development (heavy)"),VLOOKUP(AA154,VALIDATIONS!$CZ$2:$DU$42,VLOOKUP(U154,VALIDATIONS!$FJ$2:$FK$4,2,FALSE)+4,FALSE),0))</f>
        <v/>
      </c>
      <c r="AE154" s="194"/>
    </row>
    <row r="155" spans="1:31" x14ac:dyDescent="0.2">
      <c r="A155" s="232"/>
      <c r="B155" s="361"/>
      <c r="C155" s="370"/>
      <c r="D155" s="370"/>
      <c r="E155" s="370"/>
      <c r="F155" s="370"/>
      <c r="G155" s="194"/>
      <c r="H155" s="194"/>
      <c r="I155" s="195"/>
      <c r="J155" s="194"/>
      <c r="K155" s="168"/>
      <c r="L155" s="168"/>
      <c r="M155" s="106" t="str">
        <f>IF(OR(D155="",E155="",G155=""),"",IF(AND(F155&lt;&gt;"",D155="Inlet Pit"),VLOOKUP(E155,VALIDATIONS!$CN$2:$CO$14,2,FALSE),IF(D155="Junction Pit",VLOOKUP(E155,VALIDATIONS!$CR$2:$CS$5,2,FALSE),IF(D155="Trench Grate",H155*VLOOKUP(E155,VALIDATIONS!$CT$2:$CU$2,2,FALSE),IF(D155="Capped Line",VLOOKUP(E155,VALIDATIONS!$CF$2:$CG$2,2,FALSE),IF(D155="Head Wall",VLOOKUP(E155,VALIDATIONS!$CH$2:$CI$2,2,FALSE),IF(D155="House Connection",VLOOKUP(E155,VALIDATIONS!$CJ$2:$CK$2,2,FALSE),0))))))+IF(AND(F155&lt;&gt;"",D155="Inlet Pit"),VLOOKUP(F155,VALIDATIONS!$CP$2:$CQ$66,2,FALSE),0))</f>
        <v/>
      </c>
      <c r="N155" s="194"/>
      <c r="O155" s="379"/>
      <c r="P155" s="368"/>
      <c r="Q155" s="194"/>
      <c r="R155" s="370"/>
      <c r="S155" s="194"/>
      <c r="T155" s="368"/>
      <c r="U155" s="368"/>
      <c r="V155" s="194"/>
      <c r="W155" s="195"/>
      <c r="X155" s="194"/>
      <c r="Y155" s="195"/>
      <c r="Z155" s="194"/>
      <c r="AA155" s="368"/>
      <c r="AB155" s="368"/>
      <c r="AC155" s="370"/>
      <c r="AD155" s="106" t="str">
        <f>IF(OR(R155="",T155="",U155="",Z155="",AA155="",AB155="",AC155=""),"",Z155*IF(AC155="uPVC",VLOOKUP(AA155,VALIDATIONS!$CZ$2:$DU$42,VLOOKUP(AB155,VALIDATIONS!$FF$2:$FG$5,2,FALSE),FALSE), IF(AC155="Steel Reinforced Concrete",VLOOKUP(AA155,VALIDATIONS!$CZ$2:$DU$42,8+VLOOKUP(AB155,VALIDATIONS!$FF$2:$FG$5,2,FALSE),FALSE),IF(AC155="Fibre Reinforced Concrete",VLOOKUP(AA155,VALIDATIONS!$CZ$2:$DU$42,4+VLOOKUP(AB155,VALIDATIONS!$FF$2:$FG$5,2,FALSE),FALSE))))   +IF(T155="Up to 10% Rock",VLOOKUP(AA155,VALIDATIONS!$CZ$2:$DU$42,13+VLOOKUP(AB155,VALIDATIONS!$FF$2:$FG$5,2,FALSE),FALSE),0)+IF(OR(U155="Urban Development (moderate)",U155="Urban Development (heavy)"),VLOOKUP(AA155,VALIDATIONS!$CZ$2:$DU$42,VLOOKUP(U155,VALIDATIONS!$FJ$2:$FK$4,2,FALSE)+4,FALSE),0))</f>
        <v/>
      </c>
      <c r="AE155" s="194"/>
    </row>
    <row r="156" spans="1:31" x14ac:dyDescent="0.2">
      <c r="A156" s="232"/>
      <c r="B156" s="361"/>
      <c r="C156" s="370"/>
      <c r="D156" s="370"/>
      <c r="E156" s="370"/>
      <c r="F156" s="370"/>
      <c r="G156" s="194"/>
      <c r="H156" s="194"/>
      <c r="I156" s="195"/>
      <c r="J156" s="194"/>
      <c r="K156" s="168"/>
      <c r="L156" s="168"/>
      <c r="M156" s="106" t="str">
        <f>IF(OR(D156="",E156="",G156=""),"",IF(AND(F156&lt;&gt;"",D156="Inlet Pit"),VLOOKUP(E156,VALIDATIONS!$CN$2:$CO$14,2,FALSE),IF(D156="Junction Pit",VLOOKUP(E156,VALIDATIONS!$CR$2:$CS$5,2,FALSE),IF(D156="Trench Grate",H156*VLOOKUP(E156,VALIDATIONS!$CT$2:$CU$2,2,FALSE),IF(D156="Capped Line",VLOOKUP(E156,VALIDATIONS!$CF$2:$CG$2,2,FALSE),IF(D156="Head Wall",VLOOKUP(E156,VALIDATIONS!$CH$2:$CI$2,2,FALSE),IF(D156="House Connection",VLOOKUP(E156,VALIDATIONS!$CJ$2:$CK$2,2,FALSE),0))))))+IF(AND(F156&lt;&gt;"",D156="Inlet Pit"),VLOOKUP(F156,VALIDATIONS!$CP$2:$CQ$66,2,FALSE),0))</f>
        <v/>
      </c>
      <c r="N156" s="194"/>
      <c r="O156" s="379"/>
      <c r="P156" s="368"/>
      <c r="Q156" s="194"/>
      <c r="R156" s="370"/>
      <c r="S156" s="194"/>
      <c r="T156" s="368"/>
      <c r="U156" s="368"/>
      <c r="V156" s="194"/>
      <c r="W156" s="195"/>
      <c r="X156" s="194"/>
      <c r="Y156" s="195"/>
      <c r="Z156" s="194"/>
      <c r="AA156" s="368"/>
      <c r="AB156" s="368"/>
      <c r="AC156" s="370"/>
      <c r="AD156" s="106" t="str">
        <f>IF(OR(R156="",T156="",U156="",Z156="",AA156="",AB156="",AC156=""),"",Z156*IF(AC156="uPVC",VLOOKUP(AA156,VALIDATIONS!$CZ$2:$DU$42,VLOOKUP(AB156,VALIDATIONS!$FF$2:$FG$5,2,FALSE),FALSE), IF(AC156="Steel Reinforced Concrete",VLOOKUP(AA156,VALIDATIONS!$CZ$2:$DU$42,8+VLOOKUP(AB156,VALIDATIONS!$FF$2:$FG$5,2,FALSE),FALSE),IF(AC156="Fibre Reinforced Concrete",VLOOKUP(AA156,VALIDATIONS!$CZ$2:$DU$42,4+VLOOKUP(AB156,VALIDATIONS!$FF$2:$FG$5,2,FALSE),FALSE))))   +IF(T156="Up to 10% Rock",VLOOKUP(AA156,VALIDATIONS!$CZ$2:$DU$42,13+VLOOKUP(AB156,VALIDATIONS!$FF$2:$FG$5,2,FALSE),FALSE),0)+IF(OR(U156="Urban Development (moderate)",U156="Urban Development (heavy)"),VLOOKUP(AA156,VALIDATIONS!$CZ$2:$DU$42,VLOOKUP(U156,VALIDATIONS!$FJ$2:$FK$4,2,FALSE)+4,FALSE),0))</f>
        <v/>
      </c>
      <c r="AE156" s="194"/>
    </row>
    <row r="157" spans="1:31" x14ac:dyDescent="0.2">
      <c r="A157" s="232"/>
      <c r="B157" s="361"/>
      <c r="C157" s="370"/>
      <c r="D157" s="370"/>
      <c r="E157" s="370"/>
      <c r="F157" s="370"/>
      <c r="G157" s="194"/>
      <c r="H157" s="194"/>
      <c r="I157" s="195"/>
      <c r="J157" s="194"/>
      <c r="K157" s="168"/>
      <c r="L157" s="168"/>
      <c r="M157" s="106" t="str">
        <f>IF(OR(D157="",E157="",G157=""),"",IF(AND(F157&lt;&gt;"",D157="Inlet Pit"),VLOOKUP(E157,VALIDATIONS!$CN$2:$CO$14,2,FALSE),IF(D157="Junction Pit",VLOOKUP(E157,VALIDATIONS!$CR$2:$CS$5,2,FALSE),IF(D157="Trench Grate",H157*VLOOKUP(E157,VALIDATIONS!$CT$2:$CU$2,2,FALSE),IF(D157="Capped Line",VLOOKUP(E157,VALIDATIONS!$CF$2:$CG$2,2,FALSE),IF(D157="Head Wall",VLOOKUP(E157,VALIDATIONS!$CH$2:$CI$2,2,FALSE),IF(D157="House Connection",VLOOKUP(E157,VALIDATIONS!$CJ$2:$CK$2,2,FALSE),0))))))+IF(AND(F157&lt;&gt;"",D157="Inlet Pit"),VLOOKUP(F157,VALIDATIONS!$CP$2:$CQ$66,2,FALSE),0))</f>
        <v/>
      </c>
      <c r="N157" s="194"/>
      <c r="O157" s="379"/>
      <c r="P157" s="368"/>
      <c r="Q157" s="194"/>
      <c r="R157" s="370"/>
      <c r="S157" s="194"/>
      <c r="T157" s="368"/>
      <c r="U157" s="368"/>
      <c r="V157" s="194"/>
      <c r="W157" s="195"/>
      <c r="X157" s="194"/>
      <c r="Y157" s="195"/>
      <c r="Z157" s="194"/>
      <c r="AA157" s="368"/>
      <c r="AB157" s="368"/>
      <c r="AC157" s="370"/>
      <c r="AD157" s="106" t="str">
        <f>IF(OR(R157="",T157="",U157="",Z157="",AA157="",AB157="",AC157=""),"",Z157*IF(AC157="uPVC",VLOOKUP(AA157,VALIDATIONS!$CZ$2:$DU$42,VLOOKUP(AB157,VALIDATIONS!$FF$2:$FG$5,2,FALSE),FALSE), IF(AC157="Steel Reinforced Concrete",VLOOKUP(AA157,VALIDATIONS!$CZ$2:$DU$42,8+VLOOKUP(AB157,VALIDATIONS!$FF$2:$FG$5,2,FALSE),FALSE),IF(AC157="Fibre Reinforced Concrete",VLOOKUP(AA157,VALIDATIONS!$CZ$2:$DU$42,4+VLOOKUP(AB157,VALIDATIONS!$FF$2:$FG$5,2,FALSE),FALSE))))   +IF(T157="Up to 10% Rock",VLOOKUP(AA157,VALIDATIONS!$CZ$2:$DU$42,13+VLOOKUP(AB157,VALIDATIONS!$FF$2:$FG$5,2,FALSE),FALSE),0)+IF(OR(U157="Urban Development (moderate)",U157="Urban Development (heavy)"),VLOOKUP(AA157,VALIDATIONS!$CZ$2:$DU$42,VLOOKUP(U157,VALIDATIONS!$FJ$2:$FK$4,2,FALSE)+4,FALSE),0))</f>
        <v/>
      </c>
      <c r="AE157" s="194"/>
    </row>
    <row r="158" spans="1:31" x14ac:dyDescent="0.2">
      <c r="A158" s="232"/>
      <c r="B158" s="361"/>
      <c r="C158" s="370"/>
      <c r="D158" s="370"/>
      <c r="E158" s="370"/>
      <c r="F158" s="370"/>
      <c r="G158" s="194"/>
      <c r="H158" s="194"/>
      <c r="I158" s="195"/>
      <c r="J158" s="194"/>
      <c r="K158" s="168"/>
      <c r="L158" s="168"/>
      <c r="M158" s="106" t="str">
        <f>IF(OR(D158="",E158="",G158=""),"",IF(AND(F158&lt;&gt;"",D158="Inlet Pit"),VLOOKUP(E158,VALIDATIONS!$CN$2:$CO$14,2,FALSE),IF(D158="Junction Pit",VLOOKUP(E158,VALIDATIONS!$CR$2:$CS$5,2,FALSE),IF(D158="Trench Grate",H158*VLOOKUP(E158,VALIDATIONS!$CT$2:$CU$2,2,FALSE),IF(D158="Capped Line",VLOOKUP(E158,VALIDATIONS!$CF$2:$CG$2,2,FALSE),IF(D158="Head Wall",VLOOKUP(E158,VALIDATIONS!$CH$2:$CI$2,2,FALSE),IF(D158="House Connection",VLOOKUP(E158,VALIDATIONS!$CJ$2:$CK$2,2,FALSE),0))))))+IF(AND(F158&lt;&gt;"",D158="Inlet Pit"),VLOOKUP(F158,VALIDATIONS!$CP$2:$CQ$66,2,FALSE),0))</f>
        <v/>
      </c>
      <c r="N158" s="194"/>
      <c r="O158" s="379"/>
      <c r="P158" s="368"/>
      <c r="Q158" s="194"/>
      <c r="R158" s="370"/>
      <c r="S158" s="194"/>
      <c r="T158" s="368"/>
      <c r="U158" s="368"/>
      <c r="V158" s="194"/>
      <c r="W158" s="195"/>
      <c r="X158" s="194"/>
      <c r="Y158" s="195"/>
      <c r="Z158" s="194"/>
      <c r="AA158" s="368"/>
      <c r="AB158" s="368"/>
      <c r="AC158" s="370"/>
      <c r="AD158" s="106" t="str">
        <f>IF(OR(R158="",T158="",U158="",Z158="",AA158="",AB158="",AC158=""),"",Z158*IF(AC158="uPVC",VLOOKUP(AA158,VALIDATIONS!$CZ$2:$DU$42,VLOOKUP(AB158,VALIDATIONS!$FF$2:$FG$5,2,FALSE),FALSE), IF(AC158="Steel Reinforced Concrete",VLOOKUP(AA158,VALIDATIONS!$CZ$2:$DU$42,8+VLOOKUP(AB158,VALIDATIONS!$FF$2:$FG$5,2,FALSE),FALSE),IF(AC158="Fibre Reinforced Concrete",VLOOKUP(AA158,VALIDATIONS!$CZ$2:$DU$42,4+VLOOKUP(AB158,VALIDATIONS!$FF$2:$FG$5,2,FALSE),FALSE))))   +IF(T158="Up to 10% Rock",VLOOKUP(AA158,VALIDATIONS!$CZ$2:$DU$42,13+VLOOKUP(AB158,VALIDATIONS!$FF$2:$FG$5,2,FALSE),FALSE),0)+IF(OR(U158="Urban Development (moderate)",U158="Urban Development (heavy)"),VLOOKUP(AA158,VALIDATIONS!$CZ$2:$DU$42,VLOOKUP(U158,VALIDATIONS!$FJ$2:$FK$4,2,FALSE)+4,FALSE),0))</f>
        <v/>
      </c>
      <c r="AE158" s="194"/>
    </row>
    <row r="159" spans="1:31" x14ac:dyDescent="0.2">
      <c r="A159" s="232"/>
      <c r="B159" s="361"/>
      <c r="C159" s="370"/>
      <c r="D159" s="370"/>
      <c r="E159" s="370"/>
      <c r="F159" s="370"/>
      <c r="G159" s="194"/>
      <c r="H159" s="194"/>
      <c r="I159" s="195"/>
      <c r="J159" s="194"/>
      <c r="K159" s="168"/>
      <c r="L159" s="168"/>
      <c r="M159" s="106" t="str">
        <f>IF(OR(D159="",E159="",G159=""),"",IF(AND(F159&lt;&gt;"",D159="Inlet Pit"),VLOOKUP(E159,VALIDATIONS!$CN$2:$CO$14,2,FALSE),IF(D159="Junction Pit",VLOOKUP(E159,VALIDATIONS!$CR$2:$CS$5,2,FALSE),IF(D159="Trench Grate",H159*VLOOKUP(E159,VALIDATIONS!$CT$2:$CU$2,2,FALSE),IF(D159="Capped Line",VLOOKUP(E159,VALIDATIONS!$CF$2:$CG$2,2,FALSE),IF(D159="Head Wall",VLOOKUP(E159,VALIDATIONS!$CH$2:$CI$2,2,FALSE),IF(D159="House Connection",VLOOKUP(E159,VALIDATIONS!$CJ$2:$CK$2,2,FALSE),0))))))+IF(AND(F159&lt;&gt;"",D159="Inlet Pit"),VLOOKUP(F159,VALIDATIONS!$CP$2:$CQ$66,2,FALSE),0))</f>
        <v/>
      </c>
      <c r="N159" s="194"/>
      <c r="O159" s="379"/>
      <c r="P159" s="368"/>
      <c r="Q159" s="194"/>
      <c r="R159" s="370"/>
      <c r="S159" s="194"/>
      <c r="T159" s="368"/>
      <c r="U159" s="368"/>
      <c r="V159" s="194"/>
      <c r="W159" s="195"/>
      <c r="X159" s="194"/>
      <c r="Y159" s="195"/>
      <c r="Z159" s="194"/>
      <c r="AA159" s="368"/>
      <c r="AB159" s="368"/>
      <c r="AC159" s="370"/>
      <c r="AD159" s="106" t="str">
        <f>IF(OR(R159="",T159="",U159="",Z159="",AA159="",AB159="",AC159=""),"",Z159*IF(AC159="uPVC",VLOOKUP(AA159,VALIDATIONS!$CZ$2:$DU$42,VLOOKUP(AB159,VALIDATIONS!$FF$2:$FG$5,2,FALSE),FALSE), IF(AC159="Steel Reinforced Concrete",VLOOKUP(AA159,VALIDATIONS!$CZ$2:$DU$42,8+VLOOKUP(AB159,VALIDATIONS!$FF$2:$FG$5,2,FALSE),FALSE),IF(AC159="Fibre Reinforced Concrete",VLOOKUP(AA159,VALIDATIONS!$CZ$2:$DU$42,4+VLOOKUP(AB159,VALIDATIONS!$FF$2:$FG$5,2,FALSE),FALSE))))   +IF(T159="Up to 10% Rock",VLOOKUP(AA159,VALIDATIONS!$CZ$2:$DU$42,13+VLOOKUP(AB159,VALIDATIONS!$FF$2:$FG$5,2,FALSE),FALSE),0)+IF(OR(U159="Urban Development (moderate)",U159="Urban Development (heavy)"),VLOOKUP(AA159,VALIDATIONS!$CZ$2:$DU$42,VLOOKUP(U159,VALIDATIONS!$FJ$2:$FK$4,2,FALSE)+4,FALSE),0))</f>
        <v/>
      </c>
      <c r="AE159" s="194"/>
    </row>
    <row r="160" spans="1:31" x14ac:dyDescent="0.2">
      <c r="A160" s="232"/>
      <c r="B160" s="361"/>
      <c r="C160" s="370"/>
      <c r="D160" s="370"/>
      <c r="E160" s="370"/>
      <c r="F160" s="370"/>
      <c r="G160" s="194"/>
      <c r="H160" s="194"/>
      <c r="I160" s="195"/>
      <c r="J160" s="194"/>
      <c r="K160" s="168"/>
      <c r="L160" s="168"/>
      <c r="M160" s="106" t="str">
        <f>IF(OR(D160="",E160="",G160=""),"",IF(AND(F160&lt;&gt;"",D160="Inlet Pit"),VLOOKUP(E160,VALIDATIONS!$CN$2:$CO$14,2,FALSE),IF(D160="Junction Pit",VLOOKUP(E160,VALIDATIONS!$CR$2:$CS$5,2,FALSE),IF(D160="Trench Grate",H160*VLOOKUP(E160,VALIDATIONS!$CT$2:$CU$2,2,FALSE),IF(D160="Capped Line",VLOOKUP(E160,VALIDATIONS!$CF$2:$CG$2,2,FALSE),IF(D160="Head Wall",VLOOKUP(E160,VALIDATIONS!$CH$2:$CI$2,2,FALSE),IF(D160="House Connection",VLOOKUP(E160,VALIDATIONS!$CJ$2:$CK$2,2,FALSE),0))))))+IF(AND(F160&lt;&gt;"",D160="Inlet Pit"),VLOOKUP(F160,VALIDATIONS!$CP$2:$CQ$66,2,FALSE),0))</f>
        <v/>
      </c>
      <c r="N160" s="194"/>
      <c r="O160" s="379"/>
      <c r="P160" s="368"/>
      <c r="Q160" s="194"/>
      <c r="R160" s="370"/>
      <c r="S160" s="194"/>
      <c r="T160" s="368"/>
      <c r="U160" s="368"/>
      <c r="V160" s="194"/>
      <c r="W160" s="195"/>
      <c r="X160" s="194"/>
      <c r="Y160" s="195"/>
      <c r="Z160" s="194"/>
      <c r="AA160" s="368"/>
      <c r="AB160" s="368"/>
      <c r="AC160" s="370"/>
      <c r="AD160" s="106" t="str">
        <f>IF(OR(R160="",T160="",U160="",Z160="",AA160="",AB160="",AC160=""),"",Z160*IF(AC160="uPVC",VLOOKUP(AA160,VALIDATIONS!$CZ$2:$DU$42,VLOOKUP(AB160,VALIDATIONS!$FF$2:$FG$5,2,FALSE),FALSE), IF(AC160="Steel Reinforced Concrete",VLOOKUP(AA160,VALIDATIONS!$CZ$2:$DU$42,8+VLOOKUP(AB160,VALIDATIONS!$FF$2:$FG$5,2,FALSE),FALSE),IF(AC160="Fibre Reinforced Concrete",VLOOKUP(AA160,VALIDATIONS!$CZ$2:$DU$42,4+VLOOKUP(AB160,VALIDATIONS!$FF$2:$FG$5,2,FALSE),FALSE))))   +IF(T160="Up to 10% Rock",VLOOKUP(AA160,VALIDATIONS!$CZ$2:$DU$42,13+VLOOKUP(AB160,VALIDATIONS!$FF$2:$FG$5,2,FALSE),FALSE),0)+IF(OR(U160="Urban Development (moderate)",U160="Urban Development (heavy)"),VLOOKUP(AA160,VALIDATIONS!$CZ$2:$DU$42,VLOOKUP(U160,VALIDATIONS!$FJ$2:$FK$4,2,FALSE)+4,FALSE),0))</f>
        <v/>
      </c>
      <c r="AE160" s="194"/>
    </row>
    <row r="161" spans="1:31" x14ac:dyDescent="0.2">
      <c r="A161" s="232"/>
      <c r="B161" s="361"/>
      <c r="C161" s="370"/>
      <c r="D161" s="370"/>
      <c r="E161" s="370"/>
      <c r="F161" s="370"/>
      <c r="G161" s="194"/>
      <c r="H161" s="194"/>
      <c r="I161" s="195"/>
      <c r="J161" s="194"/>
      <c r="K161" s="168"/>
      <c r="L161" s="168"/>
      <c r="M161" s="106" t="str">
        <f>IF(OR(D161="",E161="",G161=""),"",IF(AND(F161&lt;&gt;"",D161="Inlet Pit"),VLOOKUP(E161,VALIDATIONS!$CN$2:$CO$14,2,FALSE),IF(D161="Junction Pit",VLOOKUP(E161,VALIDATIONS!$CR$2:$CS$5,2,FALSE),IF(D161="Trench Grate",H161*VLOOKUP(E161,VALIDATIONS!$CT$2:$CU$2,2,FALSE),IF(D161="Capped Line",VLOOKUP(E161,VALIDATIONS!$CF$2:$CG$2,2,FALSE),IF(D161="Head Wall",VLOOKUP(E161,VALIDATIONS!$CH$2:$CI$2,2,FALSE),IF(D161="House Connection",VLOOKUP(E161,VALIDATIONS!$CJ$2:$CK$2,2,FALSE),0))))))+IF(AND(F161&lt;&gt;"",D161="Inlet Pit"),VLOOKUP(F161,VALIDATIONS!$CP$2:$CQ$66,2,FALSE),0))</f>
        <v/>
      </c>
      <c r="N161" s="194"/>
      <c r="O161" s="379"/>
      <c r="P161" s="368"/>
      <c r="Q161" s="194"/>
      <c r="R161" s="370"/>
      <c r="S161" s="194"/>
      <c r="T161" s="368"/>
      <c r="U161" s="368"/>
      <c r="V161" s="194"/>
      <c r="W161" s="195"/>
      <c r="X161" s="194"/>
      <c r="Y161" s="195"/>
      <c r="Z161" s="194"/>
      <c r="AA161" s="368"/>
      <c r="AB161" s="368"/>
      <c r="AC161" s="370"/>
      <c r="AD161" s="106" t="str">
        <f>IF(OR(R161="",T161="",U161="",Z161="",AA161="",AB161="",AC161=""),"",Z161*IF(AC161="uPVC",VLOOKUP(AA161,VALIDATIONS!$CZ$2:$DU$42,VLOOKUP(AB161,VALIDATIONS!$FF$2:$FG$5,2,FALSE),FALSE), IF(AC161="Steel Reinforced Concrete",VLOOKUP(AA161,VALIDATIONS!$CZ$2:$DU$42,8+VLOOKUP(AB161,VALIDATIONS!$FF$2:$FG$5,2,FALSE),FALSE),IF(AC161="Fibre Reinforced Concrete",VLOOKUP(AA161,VALIDATIONS!$CZ$2:$DU$42,4+VLOOKUP(AB161,VALIDATIONS!$FF$2:$FG$5,2,FALSE),FALSE))))   +IF(T161="Up to 10% Rock",VLOOKUP(AA161,VALIDATIONS!$CZ$2:$DU$42,13+VLOOKUP(AB161,VALIDATIONS!$FF$2:$FG$5,2,FALSE),FALSE),0)+IF(OR(U161="Urban Development (moderate)",U161="Urban Development (heavy)"),VLOOKUP(AA161,VALIDATIONS!$CZ$2:$DU$42,VLOOKUP(U161,VALIDATIONS!$FJ$2:$FK$4,2,FALSE)+4,FALSE),0))</f>
        <v/>
      </c>
      <c r="AE161" s="194"/>
    </row>
    <row r="162" spans="1:31" x14ac:dyDescent="0.2">
      <c r="A162" s="232"/>
      <c r="B162" s="361"/>
      <c r="C162" s="370"/>
      <c r="D162" s="370"/>
      <c r="E162" s="370"/>
      <c r="F162" s="370"/>
      <c r="G162" s="194"/>
      <c r="H162" s="194"/>
      <c r="I162" s="195"/>
      <c r="J162" s="194"/>
      <c r="K162" s="168"/>
      <c r="L162" s="168"/>
      <c r="M162" s="106" t="str">
        <f>IF(OR(D162="",E162="",G162=""),"",IF(AND(F162&lt;&gt;"",D162="Inlet Pit"),VLOOKUP(E162,VALIDATIONS!$CN$2:$CO$14,2,FALSE),IF(D162="Junction Pit",VLOOKUP(E162,VALIDATIONS!$CR$2:$CS$5,2,FALSE),IF(D162="Trench Grate",H162*VLOOKUP(E162,VALIDATIONS!$CT$2:$CU$2,2,FALSE),IF(D162="Capped Line",VLOOKUP(E162,VALIDATIONS!$CF$2:$CG$2,2,FALSE),IF(D162="Head Wall",VLOOKUP(E162,VALIDATIONS!$CH$2:$CI$2,2,FALSE),IF(D162="House Connection",VLOOKUP(E162,VALIDATIONS!$CJ$2:$CK$2,2,FALSE),0))))))+IF(AND(F162&lt;&gt;"",D162="Inlet Pit"),VLOOKUP(F162,VALIDATIONS!$CP$2:$CQ$66,2,FALSE),0))</f>
        <v/>
      </c>
      <c r="N162" s="194"/>
      <c r="O162" s="379"/>
      <c r="P162" s="368"/>
      <c r="Q162" s="194"/>
      <c r="R162" s="370"/>
      <c r="S162" s="194"/>
      <c r="T162" s="368"/>
      <c r="U162" s="368"/>
      <c r="V162" s="194"/>
      <c r="W162" s="195"/>
      <c r="X162" s="194"/>
      <c r="Y162" s="195"/>
      <c r="Z162" s="194"/>
      <c r="AA162" s="368"/>
      <c r="AB162" s="368"/>
      <c r="AC162" s="370"/>
      <c r="AD162" s="106" t="str">
        <f>IF(OR(R162="",T162="",U162="",Z162="",AA162="",AB162="",AC162=""),"",Z162*IF(AC162="uPVC",VLOOKUP(AA162,VALIDATIONS!$CZ$2:$DU$42,VLOOKUP(AB162,VALIDATIONS!$FF$2:$FG$5,2,FALSE),FALSE), IF(AC162="Steel Reinforced Concrete",VLOOKUP(AA162,VALIDATIONS!$CZ$2:$DU$42,8+VLOOKUP(AB162,VALIDATIONS!$FF$2:$FG$5,2,FALSE),FALSE),IF(AC162="Fibre Reinforced Concrete",VLOOKUP(AA162,VALIDATIONS!$CZ$2:$DU$42,4+VLOOKUP(AB162,VALIDATIONS!$FF$2:$FG$5,2,FALSE),FALSE))))   +IF(T162="Up to 10% Rock",VLOOKUP(AA162,VALIDATIONS!$CZ$2:$DU$42,13+VLOOKUP(AB162,VALIDATIONS!$FF$2:$FG$5,2,FALSE),FALSE),0)+IF(OR(U162="Urban Development (moderate)",U162="Urban Development (heavy)"),VLOOKUP(AA162,VALIDATIONS!$CZ$2:$DU$42,VLOOKUP(U162,VALIDATIONS!$FJ$2:$FK$4,2,FALSE)+4,FALSE),0))</f>
        <v/>
      </c>
      <c r="AE162" s="194"/>
    </row>
    <row r="163" spans="1:31" x14ac:dyDescent="0.2">
      <c r="A163" s="232"/>
      <c r="B163" s="361"/>
      <c r="C163" s="370"/>
      <c r="D163" s="370"/>
      <c r="E163" s="370"/>
      <c r="F163" s="370"/>
      <c r="G163" s="194"/>
      <c r="H163" s="194"/>
      <c r="I163" s="195"/>
      <c r="J163" s="194"/>
      <c r="K163" s="168"/>
      <c r="L163" s="168"/>
      <c r="M163" s="106" t="str">
        <f>IF(OR(D163="",E163="",G163=""),"",IF(AND(F163&lt;&gt;"",D163="Inlet Pit"),VLOOKUP(E163,VALIDATIONS!$CN$2:$CO$14,2,FALSE),IF(D163="Junction Pit",VLOOKUP(E163,VALIDATIONS!$CR$2:$CS$5,2,FALSE),IF(D163="Trench Grate",H163*VLOOKUP(E163,VALIDATIONS!$CT$2:$CU$2,2,FALSE),IF(D163="Capped Line",VLOOKUP(E163,VALIDATIONS!$CF$2:$CG$2,2,FALSE),IF(D163="Head Wall",VLOOKUP(E163,VALIDATIONS!$CH$2:$CI$2,2,FALSE),IF(D163="House Connection",VLOOKUP(E163,VALIDATIONS!$CJ$2:$CK$2,2,FALSE),0))))))+IF(AND(F163&lt;&gt;"",D163="Inlet Pit"),VLOOKUP(F163,VALIDATIONS!$CP$2:$CQ$66,2,FALSE),0))</f>
        <v/>
      </c>
      <c r="N163" s="194"/>
      <c r="O163" s="379"/>
      <c r="P163" s="368"/>
      <c r="Q163" s="194"/>
      <c r="R163" s="370"/>
      <c r="S163" s="194"/>
      <c r="T163" s="368"/>
      <c r="U163" s="368"/>
      <c r="V163" s="194"/>
      <c r="W163" s="195"/>
      <c r="X163" s="194"/>
      <c r="Y163" s="195"/>
      <c r="Z163" s="194"/>
      <c r="AA163" s="368"/>
      <c r="AB163" s="368"/>
      <c r="AC163" s="370"/>
      <c r="AD163" s="106" t="str">
        <f>IF(OR(R163="",T163="",U163="",Z163="",AA163="",AB163="",AC163=""),"",Z163*IF(AC163="uPVC",VLOOKUP(AA163,VALIDATIONS!$CZ$2:$DU$42,VLOOKUP(AB163,VALIDATIONS!$FF$2:$FG$5,2,FALSE),FALSE), IF(AC163="Steel Reinforced Concrete",VLOOKUP(AA163,VALIDATIONS!$CZ$2:$DU$42,8+VLOOKUP(AB163,VALIDATIONS!$FF$2:$FG$5,2,FALSE),FALSE),IF(AC163="Fibre Reinforced Concrete",VLOOKUP(AA163,VALIDATIONS!$CZ$2:$DU$42,4+VLOOKUP(AB163,VALIDATIONS!$FF$2:$FG$5,2,FALSE),FALSE))))   +IF(T163="Up to 10% Rock",VLOOKUP(AA163,VALIDATIONS!$CZ$2:$DU$42,13+VLOOKUP(AB163,VALIDATIONS!$FF$2:$FG$5,2,FALSE),FALSE),0)+IF(OR(U163="Urban Development (moderate)",U163="Urban Development (heavy)"),VLOOKUP(AA163,VALIDATIONS!$CZ$2:$DU$42,VLOOKUP(U163,VALIDATIONS!$FJ$2:$FK$4,2,FALSE)+4,FALSE),0))</f>
        <v/>
      </c>
      <c r="AE163" s="194"/>
    </row>
    <row r="164" spans="1:31" x14ac:dyDescent="0.2">
      <c r="A164" s="232"/>
      <c r="B164" s="361"/>
      <c r="C164" s="370"/>
      <c r="D164" s="370"/>
      <c r="E164" s="370"/>
      <c r="F164" s="370"/>
      <c r="G164" s="194"/>
      <c r="H164" s="194"/>
      <c r="I164" s="195"/>
      <c r="J164" s="194"/>
      <c r="K164" s="168"/>
      <c r="L164" s="168"/>
      <c r="M164" s="106" t="str">
        <f>IF(OR(D164="",E164="",G164=""),"",IF(AND(F164&lt;&gt;"",D164="Inlet Pit"),VLOOKUP(E164,VALIDATIONS!$CN$2:$CO$14,2,FALSE),IF(D164="Junction Pit",VLOOKUP(E164,VALIDATIONS!$CR$2:$CS$5,2,FALSE),IF(D164="Trench Grate",H164*VLOOKUP(E164,VALIDATIONS!$CT$2:$CU$2,2,FALSE),IF(D164="Capped Line",VLOOKUP(E164,VALIDATIONS!$CF$2:$CG$2,2,FALSE),IF(D164="Head Wall",VLOOKUP(E164,VALIDATIONS!$CH$2:$CI$2,2,FALSE),IF(D164="House Connection",VLOOKUP(E164,VALIDATIONS!$CJ$2:$CK$2,2,FALSE),0))))))+IF(AND(F164&lt;&gt;"",D164="Inlet Pit"),VLOOKUP(F164,VALIDATIONS!$CP$2:$CQ$66,2,FALSE),0))</f>
        <v/>
      </c>
      <c r="N164" s="194"/>
      <c r="O164" s="379"/>
      <c r="P164" s="368"/>
      <c r="Q164" s="194"/>
      <c r="R164" s="370"/>
      <c r="S164" s="194"/>
      <c r="T164" s="368"/>
      <c r="U164" s="368"/>
      <c r="V164" s="194"/>
      <c r="W164" s="195"/>
      <c r="X164" s="194"/>
      <c r="Y164" s="195"/>
      <c r="Z164" s="194"/>
      <c r="AA164" s="368"/>
      <c r="AB164" s="368"/>
      <c r="AC164" s="370"/>
      <c r="AD164" s="106" t="str">
        <f>IF(OR(R164="",T164="",U164="",Z164="",AA164="",AB164="",AC164=""),"",Z164*IF(AC164="uPVC",VLOOKUP(AA164,VALIDATIONS!$CZ$2:$DU$42,VLOOKUP(AB164,VALIDATIONS!$FF$2:$FG$5,2,FALSE),FALSE), IF(AC164="Steel Reinforced Concrete",VLOOKUP(AA164,VALIDATIONS!$CZ$2:$DU$42,8+VLOOKUP(AB164,VALIDATIONS!$FF$2:$FG$5,2,FALSE),FALSE),IF(AC164="Fibre Reinforced Concrete",VLOOKUP(AA164,VALIDATIONS!$CZ$2:$DU$42,4+VLOOKUP(AB164,VALIDATIONS!$FF$2:$FG$5,2,FALSE),FALSE))))   +IF(T164="Up to 10% Rock",VLOOKUP(AA164,VALIDATIONS!$CZ$2:$DU$42,13+VLOOKUP(AB164,VALIDATIONS!$FF$2:$FG$5,2,FALSE),FALSE),0)+IF(OR(U164="Urban Development (moderate)",U164="Urban Development (heavy)"),VLOOKUP(AA164,VALIDATIONS!$CZ$2:$DU$42,VLOOKUP(U164,VALIDATIONS!$FJ$2:$FK$4,2,FALSE)+4,FALSE),0))</f>
        <v/>
      </c>
      <c r="AE164" s="194"/>
    </row>
    <row r="165" spans="1:31" x14ac:dyDescent="0.2">
      <c r="A165" s="232"/>
      <c r="B165" s="361"/>
      <c r="C165" s="370"/>
      <c r="D165" s="370"/>
      <c r="E165" s="370"/>
      <c r="F165" s="370"/>
      <c r="G165" s="194"/>
      <c r="H165" s="194"/>
      <c r="I165" s="195"/>
      <c r="J165" s="194"/>
      <c r="K165" s="168"/>
      <c r="L165" s="168"/>
      <c r="M165" s="106" t="str">
        <f>IF(OR(D165="",E165="",G165=""),"",IF(AND(F165&lt;&gt;"",D165="Inlet Pit"),VLOOKUP(E165,VALIDATIONS!$CN$2:$CO$14,2,FALSE),IF(D165="Junction Pit",VLOOKUP(E165,VALIDATIONS!$CR$2:$CS$5,2,FALSE),IF(D165="Trench Grate",H165*VLOOKUP(E165,VALIDATIONS!$CT$2:$CU$2,2,FALSE),IF(D165="Capped Line",VLOOKUP(E165,VALIDATIONS!$CF$2:$CG$2,2,FALSE),IF(D165="Head Wall",VLOOKUP(E165,VALIDATIONS!$CH$2:$CI$2,2,FALSE),IF(D165="House Connection",VLOOKUP(E165,VALIDATIONS!$CJ$2:$CK$2,2,FALSE),0))))))+IF(AND(F165&lt;&gt;"",D165="Inlet Pit"),VLOOKUP(F165,VALIDATIONS!$CP$2:$CQ$66,2,FALSE),0))</f>
        <v/>
      </c>
      <c r="N165" s="194"/>
      <c r="O165" s="379"/>
      <c r="P165" s="368"/>
      <c r="Q165" s="194"/>
      <c r="R165" s="370"/>
      <c r="S165" s="194"/>
      <c r="T165" s="368"/>
      <c r="U165" s="368"/>
      <c r="V165" s="194"/>
      <c r="W165" s="195"/>
      <c r="X165" s="194"/>
      <c r="Y165" s="195"/>
      <c r="Z165" s="194"/>
      <c r="AA165" s="368"/>
      <c r="AB165" s="368"/>
      <c r="AC165" s="370"/>
      <c r="AD165" s="106" t="str">
        <f>IF(OR(R165="",T165="",U165="",Z165="",AA165="",AB165="",AC165=""),"",Z165*IF(AC165="uPVC",VLOOKUP(AA165,VALIDATIONS!$CZ$2:$DU$42,VLOOKUP(AB165,VALIDATIONS!$FF$2:$FG$5,2,FALSE),FALSE), IF(AC165="Steel Reinforced Concrete",VLOOKUP(AA165,VALIDATIONS!$CZ$2:$DU$42,8+VLOOKUP(AB165,VALIDATIONS!$FF$2:$FG$5,2,FALSE),FALSE),IF(AC165="Fibre Reinforced Concrete",VLOOKUP(AA165,VALIDATIONS!$CZ$2:$DU$42,4+VLOOKUP(AB165,VALIDATIONS!$FF$2:$FG$5,2,FALSE),FALSE))))   +IF(T165="Up to 10% Rock",VLOOKUP(AA165,VALIDATIONS!$CZ$2:$DU$42,13+VLOOKUP(AB165,VALIDATIONS!$FF$2:$FG$5,2,FALSE),FALSE),0)+IF(OR(U165="Urban Development (moderate)",U165="Urban Development (heavy)"),VLOOKUP(AA165,VALIDATIONS!$CZ$2:$DU$42,VLOOKUP(U165,VALIDATIONS!$FJ$2:$FK$4,2,FALSE)+4,FALSE),0))</f>
        <v/>
      </c>
      <c r="AE165" s="194"/>
    </row>
    <row r="166" spans="1:31" x14ac:dyDescent="0.2">
      <c r="A166" s="232"/>
      <c r="B166" s="361"/>
      <c r="C166" s="370"/>
      <c r="D166" s="370"/>
      <c r="E166" s="370"/>
      <c r="F166" s="370"/>
      <c r="G166" s="194"/>
      <c r="H166" s="194"/>
      <c r="I166" s="195"/>
      <c r="J166" s="194"/>
      <c r="K166" s="168"/>
      <c r="L166" s="168"/>
      <c r="M166" s="106" t="str">
        <f>IF(OR(D166="",E166="",G166=""),"",IF(AND(F166&lt;&gt;"",D166="Inlet Pit"),VLOOKUP(E166,VALIDATIONS!$CN$2:$CO$14,2,FALSE),IF(D166="Junction Pit",VLOOKUP(E166,VALIDATIONS!$CR$2:$CS$5,2,FALSE),IF(D166="Trench Grate",H166*VLOOKUP(E166,VALIDATIONS!$CT$2:$CU$2,2,FALSE),IF(D166="Capped Line",VLOOKUP(E166,VALIDATIONS!$CF$2:$CG$2,2,FALSE),IF(D166="Head Wall",VLOOKUP(E166,VALIDATIONS!$CH$2:$CI$2,2,FALSE),IF(D166="House Connection",VLOOKUP(E166,VALIDATIONS!$CJ$2:$CK$2,2,FALSE),0))))))+IF(AND(F166&lt;&gt;"",D166="Inlet Pit"),VLOOKUP(F166,VALIDATIONS!$CP$2:$CQ$66,2,FALSE),0))</f>
        <v/>
      </c>
      <c r="N166" s="194"/>
      <c r="O166" s="379"/>
      <c r="P166" s="368"/>
      <c r="Q166" s="194"/>
      <c r="R166" s="370"/>
      <c r="S166" s="194"/>
      <c r="T166" s="368"/>
      <c r="U166" s="368"/>
      <c r="V166" s="194"/>
      <c r="W166" s="195"/>
      <c r="X166" s="194"/>
      <c r="Y166" s="195"/>
      <c r="Z166" s="194"/>
      <c r="AA166" s="368"/>
      <c r="AB166" s="368"/>
      <c r="AC166" s="370"/>
      <c r="AD166" s="106" t="str">
        <f>IF(OR(R166="",T166="",U166="",Z166="",AA166="",AB166="",AC166=""),"",Z166*IF(AC166="uPVC",VLOOKUP(AA166,VALIDATIONS!$CZ$2:$DU$42,VLOOKUP(AB166,VALIDATIONS!$FF$2:$FG$5,2,FALSE),FALSE), IF(AC166="Steel Reinforced Concrete",VLOOKUP(AA166,VALIDATIONS!$CZ$2:$DU$42,8+VLOOKUP(AB166,VALIDATIONS!$FF$2:$FG$5,2,FALSE),FALSE),IF(AC166="Fibre Reinforced Concrete",VLOOKUP(AA166,VALIDATIONS!$CZ$2:$DU$42,4+VLOOKUP(AB166,VALIDATIONS!$FF$2:$FG$5,2,FALSE),FALSE))))   +IF(T166="Up to 10% Rock",VLOOKUP(AA166,VALIDATIONS!$CZ$2:$DU$42,13+VLOOKUP(AB166,VALIDATIONS!$FF$2:$FG$5,2,FALSE),FALSE),0)+IF(OR(U166="Urban Development (moderate)",U166="Urban Development (heavy)"),VLOOKUP(AA166,VALIDATIONS!$CZ$2:$DU$42,VLOOKUP(U166,VALIDATIONS!$FJ$2:$FK$4,2,FALSE)+4,FALSE),0))</f>
        <v/>
      </c>
      <c r="AE166" s="194"/>
    </row>
    <row r="167" spans="1:31" x14ac:dyDescent="0.2">
      <c r="A167" s="232"/>
      <c r="B167" s="361"/>
      <c r="C167" s="370"/>
      <c r="D167" s="370"/>
      <c r="E167" s="370"/>
      <c r="F167" s="370"/>
      <c r="G167" s="194"/>
      <c r="H167" s="194"/>
      <c r="I167" s="195"/>
      <c r="J167" s="194"/>
      <c r="K167" s="168"/>
      <c r="L167" s="168"/>
      <c r="M167" s="106" t="str">
        <f>IF(OR(D167="",E167="",G167=""),"",IF(AND(F167&lt;&gt;"",D167="Inlet Pit"),VLOOKUP(E167,VALIDATIONS!$CN$2:$CO$14,2,FALSE),IF(D167="Junction Pit",VLOOKUP(E167,VALIDATIONS!$CR$2:$CS$5,2,FALSE),IF(D167="Trench Grate",H167*VLOOKUP(E167,VALIDATIONS!$CT$2:$CU$2,2,FALSE),IF(D167="Capped Line",VLOOKUP(E167,VALIDATIONS!$CF$2:$CG$2,2,FALSE),IF(D167="Head Wall",VLOOKUP(E167,VALIDATIONS!$CH$2:$CI$2,2,FALSE),IF(D167="House Connection",VLOOKUP(E167,VALIDATIONS!$CJ$2:$CK$2,2,FALSE),0))))))+IF(AND(F167&lt;&gt;"",D167="Inlet Pit"),VLOOKUP(F167,VALIDATIONS!$CP$2:$CQ$66,2,FALSE),0))</f>
        <v/>
      </c>
      <c r="N167" s="194"/>
      <c r="O167" s="379"/>
      <c r="P167" s="368"/>
      <c r="Q167" s="194"/>
      <c r="R167" s="370"/>
      <c r="S167" s="194"/>
      <c r="T167" s="368"/>
      <c r="U167" s="368"/>
      <c r="V167" s="194"/>
      <c r="W167" s="195"/>
      <c r="X167" s="194"/>
      <c r="Y167" s="195"/>
      <c r="Z167" s="194"/>
      <c r="AA167" s="368"/>
      <c r="AB167" s="368"/>
      <c r="AC167" s="370"/>
      <c r="AD167" s="106" t="str">
        <f>IF(OR(R167="",T167="",U167="",Z167="",AA167="",AB167="",AC167=""),"",Z167*IF(AC167="uPVC",VLOOKUP(AA167,VALIDATIONS!$CZ$2:$DU$42,VLOOKUP(AB167,VALIDATIONS!$FF$2:$FG$5,2,FALSE),FALSE), IF(AC167="Steel Reinforced Concrete",VLOOKUP(AA167,VALIDATIONS!$CZ$2:$DU$42,8+VLOOKUP(AB167,VALIDATIONS!$FF$2:$FG$5,2,FALSE),FALSE),IF(AC167="Fibre Reinforced Concrete",VLOOKUP(AA167,VALIDATIONS!$CZ$2:$DU$42,4+VLOOKUP(AB167,VALIDATIONS!$FF$2:$FG$5,2,FALSE),FALSE))))   +IF(T167="Up to 10% Rock",VLOOKUP(AA167,VALIDATIONS!$CZ$2:$DU$42,13+VLOOKUP(AB167,VALIDATIONS!$FF$2:$FG$5,2,FALSE),FALSE),0)+IF(OR(U167="Urban Development (moderate)",U167="Urban Development (heavy)"),VLOOKUP(AA167,VALIDATIONS!$CZ$2:$DU$42,VLOOKUP(U167,VALIDATIONS!$FJ$2:$FK$4,2,FALSE)+4,FALSE),0))</f>
        <v/>
      </c>
      <c r="AE167" s="194"/>
    </row>
    <row r="168" spans="1:31" x14ac:dyDescent="0.2">
      <c r="A168" s="232"/>
      <c r="B168" s="361"/>
      <c r="C168" s="370"/>
      <c r="D168" s="370"/>
      <c r="E168" s="370"/>
      <c r="F168" s="370"/>
      <c r="G168" s="194"/>
      <c r="H168" s="194"/>
      <c r="I168" s="195"/>
      <c r="J168" s="194"/>
      <c r="K168" s="168"/>
      <c r="L168" s="168"/>
      <c r="M168" s="106" t="str">
        <f>IF(OR(D168="",E168="",G168=""),"",IF(AND(F168&lt;&gt;"",D168="Inlet Pit"),VLOOKUP(E168,VALIDATIONS!$CN$2:$CO$14,2,FALSE),IF(D168="Junction Pit",VLOOKUP(E168,VALIDATIONS!$CR$2:$CS$5,2,FALSE),IF(D168="Trench Grate",H168*VLOOKUP(E168,VALIDATIONS!$CT$2:$CU$2,2,FALSE),IF(D168="Capped Line",VLOOKUP(E168,VALIDATIONS!$CF$2:$CG$2,2,FALSE),IF(D168="Head Wall",VLOOKUP(E168,VALIDATIONS!$CH$2:$CI$2,2,FALSE),IF(D168="House Connection",VLOOKUP(E168,VALIDATIONS!$CJ$2:$CK$2,2,FALSE),0))))))+IF(AND(F168&lt;&gt;"",D168="Inlet Pit"),VLOOKUP(F168,VALIDATIONS!$CP$2:$CQ$66,2,FALSE),0))</f>
        <v/>
      </c>
      <c r="N168" s="194"/>
      <c r="O168" s="379"/>
      <c r="P168" s="368"/>
      <c r="Q168" s="194"/>
      <c r="R168" s="370"/>
      <c r="S168" s="194"/>
      <c r="T168" s="368"/>
      <c r="U168" s="368"/>
      <c r="V168" s="194"/>
      <c r="W168" s="195"/>
      <c r="X168" s="194"/>
      <c r="Y168" s="195"/>
      <c r="Z168" s="194"/>
      <c r="AA168" s="368"/>
      <c r="AB168" s="368"/>
      <c r="AC168" s="370"/>
      <c r="AD168" s="106" t="str">
        <f>IF(OR(R168="",T168="",U168="",Z168="",AA168="",AB168="",AC168=""),"",Z168*IF(AC168="uPVC",VLOOKUP(AA168,VALIDATIONS!$CZ$2:$DU$42,VLOOKUP(AB168,VALIDATIONS!$FF$2:$FG$5,2,FALSE),FALSE), IF(AC168="Steel Reinforced Concrete",VLOOKUP(AA168,VALIDATIONS!$CZ$2:$DU$42,8+VLOOKUP(AB168,VALIDATIONS!$FF$2:$FG$5,2,FALSE),FALSE),IF(AC168="Fibre Reinforced Concrete",VLOOKUP(AA168,VALIDATIONS!$CZ$2:$DU$42,4+VLOOKUP(AB168,VALIDATIONS!$FF$2:$FG$5,2,FALSE),FALSE))))   +IF(T168="Up to 10% Rock",VLOOKUP(AA168,VALIDATIONS!$CZ$2:$DU$42,13+VLOOKUP(AB168,VALIDATIONS!$FF$2:$FG$5,2,FALSE),FALSE),0)+IF(OR(U168="Urban Development (moderate)",U168="Urban Development (heavy)"),VLOOKUP(AA168,VALIDATIONS!$CZ$2:$DU$42,VLOOKUP(U168,VALIDATIONS!$FJ$2:$FK$4,2,FALSE)+4,FALSE),0))</f>
        <v/>
      </c>
      <c r="AE168" s="194"/>
    </row>
    <row r="169" spans="1:31" x14ac:dyDescent="0.2">
      <c r="A169" s="232"/>
      <c r="B169" s="361"/>
      <c r="C169" s="370"/>
      <c r="D169" s="370"/>
      <c r="E169" s="370"/>
      <c r="F169" s="370"/>
      <c r="G169" s="194"/>
      <c r="H169" s="194"/>
      <c r="I169" s="195"/>
      <c r="J169" s="194"/>
      <c r="K169" s="168"/>
      <c r="L169" s="168"/>
      <c r="M169" s="106" t="str">
        <f>IF(OR(D169="",E169="",G169=""),"",IF(AND(F169&lt;&gt;"",D169="Inlet Pit"),VLOOKUP(E169,VALIDATIONS!$CN$2:$CO$14,2,FALSE),IF(D169="Junction Pit",VLOOKUP(E169,VALIDATIONS!$CR$2:$CS$5,2,FALSE),IF(D169="Trench Grate",H169*VLOOKUP(E169,VALIDATIONS!$CT$2:$CU$2,2,FALSE),IF(D169="Capped Line",VLOOKUP(E169,VALIDATIONS!$CF$2:$CG$2,2,FALSE),IF(D169="Head Wall",VLOOKUP(E169,VALIDATIONS!$CH$2:$CI$2,2,FALSE),IF(D169="House Connection",VLOOKUP(E169,VALIDATIONS!$CJ$2:$CK$2,2,FALSE),0))))))+IF(AND(F169&lt;&gt;"",D169="Inlet Pit"),VLOOKUP(F169,VALIDATIONS!$CP$2:$CQ$66,2,FALSE),0))</f>
        <v/>
      </c>
      <c r="N169" s="194"/>
      <c r="O169" s="379"/>
      <c r="P169" s="368"/>
      <c r="Q169" s="194"/>
      <c r="R169" s="370"/>
      <c r="S169" s="194"/>
      <c r="T169" s="368"/>
      <c r="U169" s="368"/>
      <c r="V169" s="194"/>
      <c r="W169" s="195"/>
      <c r="X169" s="194"/>
      <c r="Y169" s="195"/>
      <c r="Z169" s="194"/>
      <c r="AA169" s="368"/>
      <c r="AB169" s="368"/>
      <c r="AC169" s="370"/>
      <c r="AD169" s="106" t="str">
        <f>IF(OR(R169="",T169="",U169="",Z169="",AA169="",AB169="",AC169=""),"",Z169*IF(AC169="uPVC",VLOOKUP(AA169,VALIDATIONS!$CZ$2:$DU$42,VLOOKUP(AB169,VALIDATIONS!$FF$2:$FG$5,2,FALSE),FALSE), IF(AC169="Steel Reinforced Concrete",VLOOKUP(AA169,VALIDATIONS!$CZ$2:$DU$42,8+VLOOKUP(AB169,VALIDATIONS!$FF$2:$FG$5,2,FALSE),FALSE),IF(AC169="Fibre Reinforced Concrete",VLOOKUP(AA169,VALIDATIONS!$CZ$2:$DU$42,4+VLOOKUP(AB169,VALIDATIONS!$FF$2:$FG$5,2,FALSE),FALSE))))   +IF(T169="Up to 10% Rock",VLOOKUP(AA169,VALIDATIONS!$CZ$2:$DU$42,13+VLOOKUP(AB169,VALIDATIONS!$FF$2:$FG$5,2,FALSE),FALSE),0)+IF(OR(U169="Urban Development (moderate)",U169="Urban Development (heavy)"),VLOOKUP(AA169,VALIDATIONS!$CZ$2:$DU$42,VLOOKUP(U169,VALIDATIONS!$FJ$2:$FK$4,2,FALSE)+4,FALSE),0))</f>
        <v/>
      </c>
      <c r="AE169" s="194"/>
    </row>
    <row r="170" spans="1:31" x14ac:dyDescent="0.2">
      <c r="A170" s="232"/>
      <c r="B170" s="361"/>
      <c r="C170" s="370"/>
      <c r="D170" s="370"/>
      <c r="E170" s="370"/>
      <c r="F170" s="370"/>
      <c r="G170" s="194"/>
      <c r="H170" s="194"/>
      <c r="I170" s="195"/>
      <c r="J170" s="194"/>
      <c r="K170" s="168"/>
      <c r="L170" s="168"/>
      <c r="M170" s="106" t="str">
        <f>IF(OR(D170="",E170="",G170=""),"",IF(AND(F170&lt;&gt;"",D170="Inlet Pit"),VLOOKUP(E170,VALIDATIONS!$CN$2:$CO$14,2,FALSE),IF(D170="Junction Pit",VLOOKUP(E170,VALIDATIONS!$CR$2:$CS$5,2,FALSE),IF(D170="Trench Grate",H170*VLOOKUP(E170,VALIDATIONS!$CT$2:$CU$2,2,FALSE),IF(D170="Capped Line",VLOOKUP(E170,VALIDATIONS!$CF$2:$CG$2,2,FALSE),IF(D170="Head Wall",VLOOKUP(E170,VALIDATIONS!$CH$2:$CI$2,2,FALSE),IF(D170="House Connection",VLOOKUP(E170,VALIDATIONS!$CJ$2:$CK$2,2,FALSE),0))))))+IF(AND(F170&lt;&gt;"",D170="Inlet Pit"),VLOOKUP(F170,VALIDATIONS!$CP$2:$CQ$66,2,FALSE),0))</f>
        <v/>
      </c>
      <c r="N170" s="194"/>
      <c r="O170" s="379"/>
      <c r="P170" s="368"/>
      <c r="Q170" s="194"/>
      <c r="R170" s="370"/>
      <c r="S170" s="194"/>
      <c r="T170" s="368"/>
      <c r="U170" s="368"/>
      <c r="V170" s="194"/>
      <c r="W170" s="195"/>
      <c r="X170" s="194"/>
      <c r="Y170" s="195"/>
      <c r="Z170" s="194"/>
      <c r="AA170" s="368"/>
      <c r="AB170" s="368"/>
      <c r="AC170" s="370"/>
      <c r="AD170" s="106" t="str">
        <f>IF(OR(R170="",T170="",U170="",Z170="",AA170="",AB170="",AC170=""),"",Z170*IF(AC170="uPVC",VLOOKUP(AA170,VALIDATIONS!$CZ$2:$DU$42,VLOOKUP(AB170,VALIDATIONS!$FF$2:$FG$5,2,FALSE),FALSE), IF(AC170="Steel Reinforced Concrete",VLOOKUP(AA170,VALIDATIONS!$CZ$2:$DU$42,8+VLOOKUP(AB170,VALIDATIONS!$FF$2:$FG$5,2,FALSE),FALSE),IF(AC170="Fibre Reinforced Concrete",VLOOKUP(AA170,VALIDATIONS!$CZ$2:$DU$42,4+VLOOKUP(AB170,VALIDATIONS!$FF$2:$FG$5,2,FALSE),FALSE))))   +IF(T170="Up to 10% Rock",VLOOKUP(AA170,VALIDATIONS!$CZ$2:$DU$42,13+VLOOKUP(AB170,VALIDATIONS!$FF$2:$FG$5,2,FALSE),FALSE),0)+IF(OR(U170="Urban Development (moderate)",U170="Urban Development (heavy)"),VLOOKUP(AA170,VALIDATIONS!$CZ$2:$DU$42,VLOOKUP(U170,VALIDATIONS!$FJ$2:$FK$4,2,FALSE)+4,FALSE),0))</f>
        <v/>
      </c>
      <c r="AE170" s="194"/>
    </row>
    <row r="171" spans="1:31" x14ac:dyDescent="0.2">
      <c r="A171" s="232"/>
      <c r="B171" s="361"/>
      <c r="C171" s="370"/>
      <c r="D171" s="370"/>
      <c r="E171" s="370"/>
      <c r="F171" s="370"/>
      <c r="G171" s="194"/>
      <c r="H171" s="194"/>
      <c r="I171" s="195"/>
      <c r="J171" s="194"/>
      <c r="K171" s="168"/>
      <c r="L171" s="168"/>
      <c r="M171" s="106" t="str">
        <f>IF(OR(D171="",E171="",G171=""),"",IF(AND(F171&lt;&gt;"",D171="Inlet Pit"),VLOOKUP(E171,VALIDATIONS!$CN$2:$CO$14,2,FALSE),IF(D171="Junction Pit",VLOOKUP(E171,VALIDATIONS!$CR$2:$CS$5,2,FALSE),IF(D171="Trench Grate",H171*VLOOKUP(E171,VALIDATIONS!$CT$2:$CU$2,2,FALSE),IF(D171="Capped Line",VLOOKUP(E171,VALIDATIONS!$CF$2:$CG$2,2,FALSE),IF(D171="Head Wall",VLOOKUP(E171,VALIDATIONS!$CH$2:$CI$2,2,FALSE),IF(D171="House Connection",VLOOKUP(E171,VALIDATIONS!$CJ$2:$CK$2,2,FALSE),0))))))+IF(AND(F171&lt;&gt;"",D171="Inlet Pit"),VLOOKUP(F171,VALIDATIONS!$CP$2:$CQ$66,2,FALSE),0))</f>
        <v/>
      </c>
      <c r="N171" s="194"/>
      <c r="O171" s="379"/>
      <c r="P171" s="368"/>
      <c r="Q171" s="194"/>
      <c r="R171" s="370"/>
      <c r="S171" s="194"/>
      <c r="T171" s="368"/>
      <c r="U171" s="368"/>
      <c r="V171" s="194"/>
      <c r="W171" s="195"/>
      <c r="X171" s="194"/>
      <c r="Y171" s="195"/>
      <c r="Z171" s="194"/>
      <c r="AA171" s="368"/>
      <c r="AB171" s="368"/>
      <c r="AC171" s="370"/>
      <c r="AD171" s="106" t="str">
        <f>IF(OR(R171="",T171="",U171="",Z171="",AA171="",AB171="",AC171=""),"",Z171*IF(AC171="uPVC",VLOOKUP(AA171,VALIDATIONS!$CZ$2:$DU$42,VLOOKUP(AB171,VALIDATIONS!$FF$2:$FG$5,2,FALSE),FALSE), IF(AC171="Steel Reinforced Concrete",VLOOKUP(AA171,VALIDATIONS!$CZ$2:$DU$42,8+VLOOKUP(AB171,VALIDATIONS!$FF$2:$FG$5,2,FALSE),FALSE),IF(AC171="Fibre Reinforced Concrete",VLOOKUP(AA171,VALIDATIONS!$CZ$2:$DU$42,4+VLOOKUP(AB171,VALIDATIONS!$FF$2:$FG$5,2,FALSE),FALSE))))   +IF(T171="Up to 10% Rock",VLOOKUP(AA171,VALIDATIONS!$CZ$2:$DU$42,13+VLOOKUP(AB171,VALIDATIONS!$FF$2:$FG$5,2,FALSE),FALSE),0)+IF(OR(U171="Urban Development (moderate)",U171="Urban Development (heavy)"),VLOOKUP(AA171,VALIDATIONS!$CZ$2:$DU$42,VLOOKUP(U171,VALIDATIONS!$FJ$2:$FK$4,2,FALSE)+4,FALSE),0))</f>
        <v/>
      </c>
      <c r="AE171" s="194"/>
    </row>
    <row r="172" spans="1:31" x14ac:dyDescent="0.2">
      <c r="A172" s="232"/>
      <c r="B172" s="361"/>
      <c r="C172" s="370"/>
      <c r="D172" s="370"/>
      <c r="E172" s="370"/>
      <c r="F172" s="370"/>
      <c r="G172" s="194"/>
      <c r="H172" s="194"/>
      <c r="I172" s="195"/>
      <c r="J172" s="194"/>
      <c r="K172" s="168"/>
      <c r="L172" s="168"/>
      <c r="M172" s="106" t="str">
        <f>IF(OR(D172="",E172="",G172=""),"",IF(AND(F172&lt;&gt;"",D172="Inlet Pit"),VLOOKUP(E172,VALIDATIONS!$CN$2:$CO$14,2,FALSE),IF(D172="Junction Pit",VLOOKUP(E172,VALIDATIONS!$CR$2:$CS$5,2,FALSE),IF(D172="Trench Grate",H172*VLOOKUP(E172,VALIDATIONS!$CT$2:$CU$2,2,FALSE),IF(D172="Capped Line",VLOOKUP(E172,VALIDATIONS!$CF$2:$CG$2,2,FALSE),IF(D172="Head Wall",VLOOKUP(E172,VALIDATIONS!$CH$2:$CI$2,2,FALSE),IF(D172="House Connection",VLOOKUP(E172,VALIDATIONS!$CJ$2:$CK$2,2,FALSE),0))))))+IF(AND(F172&lt;&gt;"",D172="Inlet Pit"),VLOOKUP(F172,VALIDATIONS!$CP$2:$CQ$66,2,FALSE),0))</f>
        <v/>
      </c>
      <c r="N172" s="194"/>
      <c r="O172" s="379"/>
      <c r="P172" s="368"/>
      <c r="Q172" s="194"/>
      <c r="R172" s="370"/>
      <c r="S172" s="194"/>
      <c r="T172" s="368"/>
      <c r="U172" s="368"/>
      <c r="V172" s="194"/>
      <c r="W172" s="195"/>
      <c r="X172" s="194"/>
      <c r="Y172" s="195"/>
      <c r="Z172" s="194"/>
      <c r="AA172" s="368"/>
      <c r="AB172" s="368"/>
      <c r="AC172" s="370"/>
      <c r="AD172" s="106" t="str">
        <f>IF(OR(R172="",T172="",U172="",Z172="",AA172="",AB172="",AC172=""),"",Z172*IF(AC172="uPVC",VLOOKUP(AA172,VALIDATIONS!$CZ$2:$DU$42,VLOOKUP(AB172,VALIDATIONS!$FF$2:$FG$5,2,FALSE),FALSE), IF(AC172="Steel Reinforced Concrete",VLOOKUP(AA172,VALIDATIONS!$CZ$2:$DU$42,8+VLOOKUP(AB172,VALIDATIONS!$FF$2:$FG$5,2,FALSE),FALSE),IF(AC172="Fibre Reinforced Concrete",VLOOKUP(AA172,VALIDATIONS!$CZ$2:$DU$42,4+VLOOKUP(AB172,VALIDATIONS!$FF$2:$FG$5,2,FALSE),FALSE))))   +IF(T172="Up to 10% Rock",VLOOKUP(AA172,VALIDATIONS!$CZ$2:$DU$42,13+VLOOKUP(AB172,VALIDATIONS!$FF$2:$FG$5,2,FALSE),FALSE),0)+IF(OR(U172="Urban Development (moderate)",U172="Urban Development (heavy)"),VLOOKUP(AA172,VALIDATIONS!$CZ$2:$DU$42,VLOOKUP(U172,VALIDATIONS!$FJ$2:$FK$4,2,FALSE)+4,FALSE),0))</f>
        <v/>
      </c>
      <c r="AE172" s="194"/>
    </row>
    <row r="173" spans="1:31" x14ac:dyDescent="0.2">
      <c r="A173" s="232"/>
      <c r="B173" s="361"/>
      <c r="C173" s="370"/>
      <c r="D173" s="370"/>
      <c r="E173" s="370"/>
      <c r="F173" s="370"/>
      <c r="G173" s="194"/>
      <c r="H173" s="194"/>
      <c r="I173" s="195"/>
      <c r="J173" s="194"/>
      <c r="K173" s="168"/>
      <c r="L173" s="168"/>
      <c r="M173" s="106" t="str">
        <f>IF(OR(D173="",E173="",G173=""),"",IF(AND(F173&lt;&gt;"",D173="Inlet Pit"),VLOOKUP(E173,VALIDATIONS!$CN$2:$CO$14,2,FALSE),IF(D173="Junction Pit",VLOOKUP(E173,VALIDATIONS!$CR$2:$CS$5,2,FALSE),IF(D173="Trench Grate",H173*VLOOKUP(E173,VALIDATIONS!$CT$2:$CU$2,2,FALSE),IF(D173="Capped Line",VLOOKUP(E173,VALIDATIONS!$CF$2:$CG$2,2,FALSE),IF(D173="Head Wall",VLOOKUP(E173,VALIDATIONS!$CH$2:$CI$2,2,FALSE),IF(D173="House Connection",VLOOKUP(E173,VALIDATIONS!$CJ$2:$CK$2,2,FALSE),0))))))+IF(AND(F173&lt;&gt;"",D173="Inlet Pit"),VLOOKUP(F173,VALIDATIONS!$CP$2:$CQ$66,2,FALSE),0))</f>
        <v/>
      </c>
      <c r="N173" s="194"/>
      <c r="O173" s="379"/>
      <c r="P173" s="368"/>
      <c r="Q173" s="194"/>
      <c r="R173" s="370"/>
      <c r="S173" s="194"/>
      <c r="T173" s="368"/>
      <c r="U173" s="368"/>
      <c r="V173" s="194"/>
      <c r="W173" s="195"/>
      <c r="X173" s="194"/>
      <c r="Y173" s="195"/>
      <c r="Z173" s="194"/>
      <c r="AA173" s="368"/>
      <c r="AB173" s="368"/>
      <c r="AC173" s="370"/>
      <c r="AD173" s="106" t="str">
        <f>IF(OR(R173="",T173="",U173="",Z173="",AA173="",AB173="",AC173=""),"",Z173*IF(AC173="uPVC",VLOOKUP(AA173,VALIDATIONS!$CZ$2:$DU$42,VLOOKUP(AB173,VALIDATIONS!$FF$2:$FG$5,2,FALSE),FALSE), IF(AC173="Steel Reinforced Concrete",VLOOKUP(AA173,VALIDATIONS!$CZ$2:$DU$42,8+VLOOKUP(AB173,VALIDATIONS!$FF$2:$FG$5,2,FALSE),FALSE),IF(AC173="Fibre Reinforced Concrete",VLOOKUP(AA173,VALIDATIONS!$CZ$2:$DU$42,4+VLOOKUP(AB173,VALIDATIONS!$FF$2:$FG$5,2,FALSE),FALSE))))   +IF(T173="Up to 10% Rock",VLOOKUP(AA173,VALIDATIONS!$CZ$2:$DU$42,13+VLOOKUP(AB173,VALIDATIONS!$FF$2:$FG$5,2,FALSE),FALSE),0)+IF(OR(U173="Urban Development (moderate)",U173="Urban Development (heavy)"),VLOOKUP(AA173,VALIDATIONS!$CZ$2:$DU$42,VLOOKUP(U173,VALIDATIONS!$FJ$2:$FK$4,2,FALSE)+4,FALSE),0))</f>
        <v/>
      </c>
      <c r="AE173" s="194"/>
    </row>
    <row r="174" spans="1:31" x14ac:dyDescent="0.2">
      <c r="A174" s="232"/>
      <c r="B174" s="361"/>
      <c r="C174" s="370"/>
      <c r="D174" s="370"/>
      <c r="E174" s="370"/>
      <c r="F174" s="370"/>
      <c r="G174" s="194"/>
      <c r="H174" s="194"/>
      <c r="I174" s="195"/>
      <c r="J174" s="194"/>
      <c r="K174" s="168"/>
      <c r="L174" s="168"/>
      <c r="M174" s="106" t="str">
        <f>IF(OR(D174="",E174="",G174=""),"",IF(AND(F174&lt;&gt;"",D174="Inlet Pit"),VLOOKUP(E174,VALIDATIONS!$CN$2:$CO$14,2,FALSE),IF(D174="Junction Pit",VLOOKUP(E174,VALIDATIONS!$CR$2:$CS$5,2,FALSE),IF(D174="Trench Grate",H174*VLOOKUP(E174,VALIDATIONS!$CT$2:$CU$2,2,FALSE),IF(D174="Capped Line",VLOOKUP(E174,VALIDATIONS!$CF$2:$CG$2,2,FALSE),IF(D174="Head Wall",VLOOKUP(E174,VALIDATIONS!$CH$2:$CI$2,2,FALSE),IF(D174="House Connection",VLOOKUP(E174,VALIDATIONS!$CJ$2:$CK$2,2,FALSE),0))))))+IF(AND(F174&lt;&gt;"",D174="Inlet Pit"),VLOOKUP(F174,VALIDATIONS!$CP$2:$CQ$66,2,FALSE),0))</f>
        <v/>
      </c>
      <c r="N174" s="194"/>
      <c r="O174" s="379"/>
      <c r="P174" s="368"/>
      <c r="Q174" s="194"/>
      <c r="R174" s="370"/>
      <c r="S174" s="194"/>
      <c r="T174" s="368"/>
      <c r="U174" s="368"/>
      <c r="V174" s="194"/>
      <c r="W174" s="195"/>
      <c r="X174" s="194"/>
      <c r="Y174" s="195"/>
      <c r="Z174" s="194"/>
      <c r="AA174" s="368"/>
      <c r="AB174" s="368"/>
      <c r="AC174" s="370"/>
      <c r="AD174" s="106" t="str">
        <f>IF(OR(R174="",T174="",U174="",Z174="",AA174="",AB174="",AC174=""),"",Z174*IF(AC174="uPVC",VLOOKUP(AA174,VALIDATIONS!$CZ$2:$DU$42,VLOOKUP(AB174,VALIDATIONS!$FF$2:$FG$5,2,FALSE),FALSE), IF(AC174="Steel Reinforced Concrete",VLOOKUP(AA174,VALIDATIONS!$CZ$2:$DU$42,8+VLOOKUP(AB174,VALIDATIONS!$FF$2:$FG$5,2,FALSE),FALSE),IF(AC174="Fibre Reinforced Concrete",VLOOKUP(AA174,VALIDATIONS!$CZ$2:$DU$42,4+VLOOKUP(AB174,VALIDATIONS!$FF$2:$FG$5,2,FALSE),FALSE))))   +IF(T174="Up to 10% Rock",VLOOKUP(AA174,VALIDATIONS!$CZ$2:$DU$42,13+VLOOKUP(AB174,VALIDATIONS!$FF$2:$FG$5,2,FALSE),FALSE),0)+IF(OR(U174="Urban Development (moderate)",U174="Urban Development (heavy)"),VLOOKUP(AA174,VALIDATIONS!$CZ$2:$DU$42,VLOOKUP(U174,VALIDATIONS!$FJ$2:$FK$4,2,FALSE)+4,FALSE),0))</f>
        <v/>
      </c>
      <c r="AE174" s="194"/>
    </row>
    <row r="175" spans="1:31" x14ac:dyDescent="0.2">
      <c r="A175" s="232"/>
      <c r="B175" s="361"/>
      <c r="C175" s="370"/>
      <c r="D175" s="370"/>
      <c r="E175" s="370"/>
      <c r="F175" s="370"/>
      <c r="G175" s="194"/>
      <c r="H175" s="194"/>
      <c r="I175" s="195"/>
      <c r="J175" s="194"/>
      <c r="K175" s="168"/>
      <c r="L175" s="168"/>
      <c r="M175" s="106" t="str">
        <f>IF(OR(D175="",E175="",G175=""),"",IF(AND(F175&lt;&gt;"",D175="Inlet Pit"),VLOOKUP(E175,VALIDATIONS!$CN$2:$CO$14,2,FALSE),IF(D175="Junction Pit",VLOOKUP(E175,VALIDATIONS!$CR$2:$CS$5,2,FALSE),IF(D175="Trench Grate",H175*VLOOKUP(E175,VALIDATIONS!$CT$2:$CU$2,2,FALSE),IF(D175="Capped Line",VLOOKUP(E175,VALIDATIONS!$CF$2:$CG$2,2,FALSE),IF(D175="Head Wall",VLOOKUP(E175,VALIDATIONS!$CH$2:$CI$2,2,FALSE),IF(D175="House Connection",VLOOKUP(E175,VALIDATIONS!$CJ$2:$CK$2,2,FALSE),0))))))+IF(AND(F175&lt;&gt;"",D175="Inlet Pit"),VLOOKUP(F175,VALIDATIONS!$CP$2:$CQ$66,2,FALSE),0))</f>
        <v/>
      </c>
      <c r="N175" s="194"/>
      <c r="O175" s="379"/>
      <c r="P175" s="368"/>
      <c r="Q175" s="194"/>
      <c r="R175" s="370"/>
      <c r="S175" s="194"/>
      <c r="T175" s="368"/>
      <c r="U175" s="368"/>
      <c r="V175" s="194"/>
      <c r="W175" s="195"/>
      <c r="X175" s="194"/>
      <c r="Y175" s="195"/>
      <c r="Z175" s="194"/>
      <c r="AA175" s="368"/>
      <c r="AB175" s="368"/>
      <c r="AC175" s="370"/>
      <c r="AD175" s="106" t="str">
        <f>IF(OR(R175="",T175="",U175="",Z175="",AA175="",AB175="",AC175=""),"",Z175*IF(AC175="uPVC",VLOOKUP(AA175,VALIDATIONS!$CZ$2:$DU$42,VLOOKUP(AB175,VALIDATIONS!$FF$2:$FG$5,2,FALSE),FALSE), IF(AC175="Steel Reinforced Concrete",VLOOKUP(AA175,VALIDATIONS!$CZ$2:$DU$42,8+VLOOKUP(AB175,VALIDATIONS!$FF$2:$FG$5,2,FALSE),FALSE),IF(AC175="Fibre Reinforced Concrete",VLOOKUP(AA175,VALIDATIONS!$CZ$2:$DU$42,4+VLOOKUP(AB175,VALIDATIONS!$FF$2:$FG$5,2,FALSE),FALSE))))   +IF(T175="Up to 10% Rock",VLOOKUP(AA175,VALIDATIONS!$CZ$2:$DU$42,13+VLOOKUP(AB175,VALIDATIONS!$FF$2:$FG$5,2,FALSE),FALSE),0)+IF(OR(U175="Urban Development (moderate)",U175="Urban Development (heavy)"),VLOOKUP(AA175,VALIDATIONS!$CZ$2:$DU$42,VLOOKUP(U175,VALIDATIONS!$FJ$2:$FK$4,2,FALSE)+4,FALSE),0))</f>
        <v/>
      </c>
      <c r="AE175" s="194"/>
    </row>
    <row r="176" spans="1:31" x14ac:dyDescent="0.2">
      <c r="A176" s="232"/>
      <c r="B176" s="361"/>
      <c r="C176" s="370"/>
      <c r="D176" s="370"/>
      <c r="E176" s="370"/>
      <c r="F176" s="370"/>
      <c r="G176" s="194"/>
      <c r="H176" s="194"/>
      <c r="I176" s="195"/>
      <c r="J176" s="194"/>
      <c r="K176" s="168"/>
      <c r="L176" s="168"/>
      <c r="M176" s="106" t="str">
        <f>IF(OR(D176="",E176="",G176=""),"",IF(AND(F176&lt;&gt;"",D176="Inlet Pit"),VLOOKUP(E176,VALIDATIONS!$CN$2:$CO$14,2,FALSE),IF(D176="Junction Pit",VLOOKUP(E176,VALIDATIONS!$CR$2:$CS$5,2,FALSE),IF(D176="Trench Grate",H176*VLOOKUP(E176,VALIDATIONS!$CT$2:$CU$2,2,FALSE),IF(D176="Capped Line",VLOOKUP(E176,VALIDATIONS!$CF$2:$CG$2,2,FALSE),IF(D176="Head Wall",VLOOKUP(E176,VALIDATIONS!$CH$2:$CI$2,2,FALSE),IF(D176="House Connection",VLOOKUP(E176,VALIDATIONS!$CJ$2:$CK$2,2,FALSE),0))))))+IF(AND(F176&lt;&gt;"",D176="Inlet Pit"),VLOOKUP(F176,VALIDATIONS!$CP$2:$CQ$66,2,FALSE),0))</f>
        <v/>
      </c>
      <c r="N176" s="194"/>
      <c r="O176" s="379"/>
      <c r="P176" s="368"/>
      <c r="Q176" s="194"/>
      <c r="R176" s="370"/>
      <c r="S176" s="194"/>
      <c r="T176" s="368"/>
      <c r="U176" s="368"/>
      <c r="V176" s="194"/>
      <c r="W176" s="195"/>
      <c r="X176" s="194"/>
      <c r="Y176" s="195"/>
      <c r="Z176" s="194"/>
      <c r="AA176" s="368"/>
      <c r="AB176" s="368"/>
      <c r="AC176" s="370"/>
      <c r="AD176" s="106" t="str">
        <f>IF(OR(R176="",T176="",U176="",Z176="",AA176="",AB176="",AC176=""),"",Z176*IF(AC176="uPVC",VLOOKUP(AA176,VALIDATIONS!$CZ$2:$DU$42,VLOOKUP(AB176,VALIDATIONS!$FF$2:$FG$5,2,FALSE),FALSE), IF(AC176="Steel Reinforced Concrete",VLOOKUP(AA176,VALIDATIONS!$CZ$2:$DU$42,8+VLOOKUP(AB176,VALIDATIONS!$FF$2:$FG$5,2,FALSE),FALSE),IF(AC176="Fibre Reinforced Concrete",VLOOKUP(AA176,VALIDATIONS!$CZ$2:$DU$42,4+VLOOKUP(AB176,VALIDATIONS!$FF$2:$FG$5,2,FALSE),FALSE))))   +IF(T176="Up to 10% Rock",VLOOKUP(AA176,VALIDATIONS!$CZ$2:$DU$42,13+VLOOKUP(AB176,VALIDATIONS!$FF$2:$FG$5,2,FALSE),FALSE),0)+IF(OR(U176="Urban Development (moderate)",U176="Urban Development (heavy)"),VLOOKUP(AA176,VALIDATIONS!$CZ$2:$DU$42,VLOOKUP(U176,VALIDATIONS!$FJ$2:$FK$4,2,FALSE)+4,FALSE),0))</f>
        <v/>
      </c>
      <c r="AE176" s="194"/>
    </row>
    <row r="177" spans="1:31" x14ac:dyDescent="0.2">
      <c r="A177" s="232"/>
      <c r="B177" s="361"/>
      <c r="C177" s="370"/>
      <c r="D177" s="370"/>
      <c r="E177" s="370"/>
      <c r="F177" s="370"/>
      <c r="G177" s="194"/>
      <c r="H177" s="194"/>
      <c r="I177" s="195"/>
      <c r="J177" s="194"/>
      <c r="K177" s="168"/>
      <c r="L177" s="168"/>
      <c r="M177" s="106" t="str">
        <f>IF(OR(D177="",E177="",G177=""),"",IF(AND(F177&lt;&gt;"",D177="Inlet Pit"),VLOOKUP(E177,VALIDATIONS!$CN$2:$CO$14,2,FALSE),IF(D177="Junction Pit",VLOOKUP(E177,VALIDATIONS!$CR$2:$CS$5,2,FALSE),IF(D177="Trench Grate",H177*VLOOKUP(E177,VALIDATIONS!$CT$2:$CU$2,2,FALSE),IF(D177="Capped Line",VLOOKUP(E177,VALIDATIONS!$CF$2:$CG$2,2,FALSE),IF(D177="Head Wall",VLOOKUP(E177,VALIDATIONS!$CH$2:$CI$2,2,FALSE),IF(D177="House Connection",VLOOKUP(E177,VALIDATIONS!$CJ$2:$CK$2,2,FALSE),0))))))+IF(AND(F177&lt;&gt;"",D177="Inlet Pit"),VLOOKUP(F177,VALIDATIONS!$CP$2:$CQ$66,2,FALSE),0))</f>
        <v/>
      </c>
      <c r="N177" s="194"/>
      <c r="O177" s="379"/>
      <c r="P177" s="368"/>
      <c r="Q177" s="194"/>
      <c r="R177" s="370"/>
      <c r="S177" s="194"/>
      <c r="T177" s="368"/>
      <c r="U177" s="368"/>
      <c r="V177" s="194"/>
      <c r="W177" s="195"/>
      <c r="X177" s="194"/>
      <c r="Y177" s="195"/>
      <c r="Z177" s="194"/>
      <c r="AA177" s="368"/>
      <c r="AB177" s="368"/>
      <c r="AC177" s="370"/>
      <c r="AD177" s="106" t="str">
        <f>IF(OR(R177="",T177="",U177="",Z177="",AA177="",AB177="",AC177=""),"",Z177*IF(AC177="uPVC",VLOOKUP(AA177,VALIDATIONS!$CZ$2:$DU$42,VLOOKUP(AB177,VALIDATIONS!$FF$2:$FG$5,2,FALSE),FALSE), IF(AC177="Steel Reinforced Concrete",VLOOKUP(AA177,VALIDATIONS!$CZ$2:$DU$42,8+VLOOKUP(AB177,VALIDATIONS!$FF$2:$FG$5,2,FALSE),FALSE),IF(AC177="Fibre Reinforced Concrete",VLOOKUP(AA177,VALIDATIONS!$CZ$2:$DU$42,4+VLOOKUP(AB177,VALIDATIONS!$FF$2:$FG$5,2,FALSE),FALSE))))   +IF(T177="Up to 10% Rock",VLOOKUP(AA177,VALIDATIONS!$CZ$2:$DU$42,13+VLOOKUP(AB177,VALIDATIONS!$FF$2:$FG$5,2,FALSE),FALSE),0)+IF(OR(U177="Urban Development (moderate)",U177="Urban Development (heavy)"),VLOOKUP(AA177,VALIDATIONS!$CZ$2:$DU$42,VLOOKUP(U177,VALIDATIONS!$FJ$2:$FK$4,2,FALSE)+4,FALSE),0))</f>
        <v/>
      </c>
      <c r="AE177" s="194"/>
    </row>
    <row r="178" spans="1:31" x14ac:dyDescent="0.2">
      <c r="A178" s="232"/>
      <c r="B178" s="361"/>
      <c r="C178" s="370"/>
      <c r="D178" s="370"/>
      <c r="E178" s="370"/>
      <c r="F178" s="370"/>
      <c r="G178" s="194"/>
      <c r="H178" s="194"/>
      <c r="I178" s="195"/>
      <c r="J178" s="194"/>
      <c r="K178" s="168"/>
      <c r="L178" s="168"/>
      <c r="M178" s="106" t="str">
        <f>IF(OR(D178="",E178="",G178=""),"",IF(AND(F178&lt;&gt;"",D178="Inlet Pit"),VLOOKUP(E178,VALIDATIONS!$CN$2:$CO$14,2,FALSE),IF(D178="Junction Pit",VLOOKUP(E178,VALIDATIONS!$CR$2:$CS$5,2,FALSE),IF(D178="Trench Grate",H178*VLOOKUP(E178,VALIDATIONS!$CT$2:$CU$2,2,FALSE),IF(D178="Capped Line",VLOOKUP(E178,VALIDATIONS!$CF$2:$CG$2,2,FALSE),IF(D178="Head Wall",VLOOKUP(E178,VALIDATIONS!$CH$2:$CI$2,2,FALSE),IF(D178="House Connection",VLOOKUP(E178,VALIDATIONS!$CJ$2:$CK$2,2,FALSE),0))))))+IF(AND(F178&lt;&gt;"",D178="Inlet Pit"),VLOOKUP(F178,VALIDATIONS!$CP$2:$CQ$66,2,FALSE),0))</f>
        <v/>
      </c>
      <c r="N178" s="194"/>
      <c r="O178" s="379"/>
      <c r="P178" s="368"/>
      <c r="Q178" s="194"/>
      <c r="R178" s="370"/>
      <c r="S178" s="194"/>
      <c r="T178" s="368"/>
      <c r="U178" s="368"/>
      <c r="V178" s="194"/>
      <c r="W178" s="195"/>
      <c r="X178" s="194"/>
      <c r="Y178" s="195"/>
      <c r="Z178" s="194"/>
      <c r="AA178" s="368"/>
      <c r="AB178" s="368"/>
      <c r="AC178" s="370"/>
      <c r="AD178" s="106" t="str">
        <f>IF(OR(R178="",T178="",U178="",Z178="",AA178="",AB178="",AC178=""),"",Z178*IF(AC178="uPVC",VLOOKUP(AA178,VALIDATIONS!$CZ$2:$DU$42,VLOOKUP(AB178,VALIDATIONS!$FF$2:$FG$5,2,FALSE),FALSE), IF(AC178="Steel Reinforced Concrete",VLOOKUP(AA178,VALIDATIONS!$CZ$2:$DU$42,8+VLOOKUP(AB178,VALIDATIONS!$FF$2:$FG$5,2,FALSE),FALSE),IF(AC178="Fibre Reinforced Concrete",VLOOKUP(AA178,VALIDATIONS!$CZ$2:$DU$42,4+VLOOKUP(AB178,VALIDATIONS!$FF$2:$FG$5,2,FALSE),FALSE))))   +IF(T178="Up to 10% Rock",VLOOKUP(AA178,VALIDATIONS!$CZ$2:$DU$42,13+VLOOKUP(AB178,VALIDATIONS!$FF$2:$FG$5,2,FALSE),FALSE),0)+IF(OR(U178="Urban Development (moderate)",U178="Urban Development (heavy)"),VLOOKUP(AA178,VALIDATIONS!$CZ$2:$DU$42,VLOOKUP(U178,VALIDATIONS!$FJ$2:$FK$4,2,FALSE)+4,FALSE),0))</f>
        <v/>
      </c>
      <c r="AE178" s="194"/>
    </row>
    <row r="179" spans="1:31" x14ac:dyDescent="0.2">
      <c r="A179" s="232"/>
      <c r="B179" s="361"/>
      <c r="C179" s="370"/>
      <c r="D179" s="370"/>
      <c r="E179" s="370"/>
      <c r="F179" s="370"/>
      <c r="G179" s="194"/>
      <c r="H179" s="194"/>
      <c r="I179" s="195"/>
      <c r="J179" s="194"/>
      <c r="K179" s="168"/>
      <c r="L179" s="168"/>
      <c r="M179" s="106" t="str">
        <f>IF(OR(D179="",E179="",G179=""),"",IF(AND(F179&lt;&gt;"",D179="Inlet Pit"),VLOOKUP(E179,VALIDATIONS!$CN$2:$CO$14,2,FALSE),IF(D179="Junction Pit",VLOOKUP(E179,VALIDATIONS!$CR$2:$CS$5,2,FALSE),IF(D179="Trench Grate",H179*VLOOKUP(E179,VALIDATIONS!$CT$2:$CU$2,2,FALSE),IF(D179="Capped Line",VLOOKUP(E179,VALIDATIONS!$CF$2:$CG$2,2,FALSE),IF(D179="Head Wall",VLOOKUP(E179,VALIDATIONS!$CH$2:$CI$2,2,FALSE),IF(D179="House Connection",VLOOKUP(E179,VALIDATIONS!$CJ$2:$CK$2,2,FALSE),0))))))+IF(AND(F179&lt;&gt;"",D179="Inlet Pit"),VLOOKUP(F179,VALIDATIONS!$CP$2:$CQ$66,2,FALSE),0))</f>
        <v/>
      </c>
      <c r="N179" s="194"/>
      <c r="O179" s="379"/>
      <c r="P179" s="368"/>
      <c r="Q179" s="194"/>
      <c r="R179" s="370"/>
      <c r="S179" s="194"/>
      <c r="T179" s="368"/>
      <c r="U179" s="368"/>
      <c r="V179" s="194"/>
      <c r="W179" s="195"/>
      <c r="X179" s="194"/>
      <c r="Y179" s="195"/>
      <c r="Z179" s="194"/>
      <c r="AA179" s="368"/>
      <c r="AB179" s="368"/>
      <c r="AC179" s="370"/>
      <c r="AD179" s="106" t="str">
        <f>IF(OR(R179="",T179="",U179="",Z179="",AA179="",AB179="",AC179=""),"",Z179*IF(AC179="uPVC",VLOOKUP(AA179,VALIDATIONS!$CZ$2:$DU$42,VLOOKUP(AB179,VALIDATIONS!$FF$2:$FG$5,2,FALSE),FALSE), IF(AC179="Steel Reinforced Concrete",VLOOKUP(AA179,VALIDATIONS!$CZ$2:$DU$42,8+VLOOKUP(AB179,VALIDATIONS!$FF$2:$FG$5,2,FALSE),FALSE),IF(AC179="Fibre Reinforced Concrete",VLOOKUP(AA179,VALIDATIONS!$CZ$2:$DU$42,4+VLOOKUP(AB179,VALIDATIONS!$FF$2:$FG$5,2,FALSE),FALSE))))   +IF(T179="Up to 10% Rock",VLOOKUP(AA179,VALIDATIONS!$CZ$2:$DU$42,13+VLOOKUP(AB179,VALIDATIONS!$FF$2:$FG$5,2,FALSE),FALSE),0)+IF(OR(U179="Urban Development (moderate)",U179="Urban Development (heavy)"),VLOOKUP(AA179,VALIDATIONS!$CZ$2:$DU$42,VLOOKUP(U179,VALIDATIONS!$FJ$2:$FK$4,2,FALSE)+4,FALSE),0))</f>
        <v/>
      </c>
      <c r="AE179" s="194"/>
    </row>
    <row r="180" spans="1:31" x14ac:dyDescent="0.2">
      <c r="A180" s="232"/>
      <c r="B180" s="361"/>
      <c r="C180" s="370"/>
      <c r="D180" s="370"/>
      <c r="E180" s="370"/>
      <c r="F180" s="370"/>
      <c r="G180" s="194"/>
      <c r="H180" s="194"/>
      <c r="I180" s="195"/>
      <c r="J180" s="194"/>
      <c r="K180" s="168"/>
      <c r="L180" s="168"/>
      <c r="M180" s="106" t="str">
        <f>IF(OR(D180="",E180="",G180=""),"",IF(AND(F180&lt;&gt;"",D180="Inlet Pit"),VLOOKUP(E180,VALIDATIONS!$CN$2:$CO$14,2,FALSE),IF(D180="Junction Pit",VLOOKUP(E180,VALIDATIONS!$CR$2:$CS$5,2,FALSE),IF(D180="Trench Grate",H180*VLOOKUP(E180,VALIDATIONS!$CT$2:$CU$2,2,FALSE),IF(D180="Capped Line",VLOOKUP(E180,VALIDATIONS!$CF$2:$CG$2,2,FALSE),IF(D180="Head Wall",VLOOKUP(E180,VALIDATIONS!$CH$2:$CI$2,2,FALSE),IF(D180="House Connection",VLOOKUP(E180,VALIDATIONS!$CJ$2:$CK$2,2,FALSE),0))))))+IF(AND(F180&lt;&gt;"",D180="Inlet Pit"),VLOOKUP(F180,VALIDATIONS!$CP$2:$CQ$66,2,FALSE),0))</f>
        <v/>
      </c>
      <c r="N180" s="194"/>
      <c r="O180" s="379"/>
      <c r="P180" s="368"/>
      <c r="Q180" s="194"/>
      <c r="R180" s="370"/>
      <c r="S180" s="194"/>
      <c r="T180" s="368"/>
      <c r="U180" s="368"/>
      <c r="V180" s="194"/>
      <c r="W180" s="195"/>
      <c r="X180" s="194"/>
      <c r="Y180" s="195"/>
      <c r="Z180" s="194"/>
      <c r="AA180" s="368"/>
      <c r="AB180" s="368"/>
      <c r="AC180" s="370"/>
      <c r="AD180" s="106" t="str">
        <f>IF(OR(R180="",T180="",U180="",Z180="",AA180="",AB180="",AC180=""),"",Z180*IF(AC180="uPVC",VLOOKUP(AA180,VALIDATIONS!$CZ$2:$DU$42,VLOOKUP(AB180,VALIDATIONS!$FF$2:$FG$5,2,FALSE),FALSE), IF(AC180="Steel Reinforced Concrete",VLOOKUP(AA180,VALIDATIONS!$CZ$2:$DU$42,8+VLOOKUP(AB180,VALIDATIONS!$FF$2:$FG$5,2,FALSE),FALSE),IF(AC180="Fibre Reinforced Concrete",VLOOKUP(AA180,VALIDATIONS!$CZ$2:$DU$42,4+VLOOKUP(AB180,VALIDATIONS!$FF$2:$FG$5,2,FALSE),FALSE))))   +IF(T180="Up to 10% Rock",VLOOKUP(AA180,VALIDATIONS!$CZ$2:$DU$42,13+VLOOKUP(AB180,VALIDATIONS!$FF$2:$FG$5,2,FALSE),FALSE),0)+IF(OR(U180="Urban Development (moderate)",U180="Urban Development (heavy)"),VLOOKUP(AA180,VALIDATIONS!$CZ$2:$DU$42,VLOOKUP(U180,VALIDATIONS!$FJ$2:$FK$4,2,FALSE)+4,FALSE),0))</f>
        <v/>
      </c>
      <c r="AE180" s="194"/>
    </row>
    <row r="181" spans="1:31" x14ac:dyDescent="0.2">
      <c r="A181" s="232"/>
      <c r="B181" s="361"/>
      <c r="C181" s="370"/>
      <c r="D181" s="370"/>
      <c r="E181" s="370"/>
      <c r="F181" s="370"/>
      <c r="G181" s="194"/>
      <c r="H181" s="194"/>
      <c r="I181" s="195"/>
      <c r="J181" s="194"/>
      <c r="K181" s="168"/>
      <c r="L181" s="168"/>
      <c r="M181" s="106" t="str">
        <f>IF(OR(D181="",E181="",G181=""),"",IF(AND(F181&lt;&gt;"",D181="Inlet Pit"),VLOOKUP(E181,VALIDATIONS!$CN$2:$CO$14,2,FALSE),IF(D181="Junction Pit",VLOOKUP(E181,VALIDATIONS!$CR$2:$CS$5,2,FALSE),IF(D181="Trench Grate",H181*VLOOKUP(E181,VALIDATIONS!$CT$2:$CU$2,2,FALSE),IF(D181="Capped Line",VLOOKUP(E181,VALIDATIONS!$CF$2:$CG$2,2,FALSE),IF(D181="Head Wall",VLOOKUP(E181,VALIDATIONS!$CH$2:$CI$2,2,FALSE),IF(D181="House Connection",VLOOKUP(E181,VALIDATIONS!$CJ$2:$CK$2,2,FALSE),0))))))+IF(AND(F181&lt;&gt;"",D181="Inlet Pit"),VLOOKUP(F181,VALIDATIONS!$CP$2:$CQ$66,2,FALSE),0))</f>
        <v/>
      </c>
      <c r="N181" s="194"/>
      <c r="O181" s="379"/>
      <c r="P181" s="368"/>
      <c r="Q181" s="194"/>
      <c r="R181" s="370"/>
      <c r="S181" s="194"/>
      <c r="T181" s="368"/>
      <c r="U181" s="368"/>
      <c r="V181" s="194"/>
      <c r="W181" s="195"/>
      <c r="X181" s="194"/>
      <c r="Y181" s="195"/>
      <c r="Z181" s="194"/>
      <c r="AA181" s="368"/>
      <c r="AB181" s="368"/>
      <c r="AC181" s="370"/>
      <c r="AD181" s="106" t="str">
        <f>IF(OR(R181="",T181="",U181="",Z181="",AA181="",AB181="",AC181=""),"",Z181*IF(AC181="uPVC",VLOOKUP(AA181,VALIDATIONS!$CZ$2:$DU$42,VLOOKUP(AB181,VALIDATIONS!$FF$2:$FG$5,2,FALSE),FALSE), IF(AC181="Steel Reinforced Concrete",VLOOKUP(AA181,VALIDATIONS!$CZ$2:$DU$42,8+VLOOKUP(AB181,VALIDATIONS!$FF$2:$FG$5,2,FALSE),FALSE),IF(AC181="Fibre Reinforced Concrete",VLOOKUP(AA181,VALIDATIONS!$CZ$2:$DU$42,4+VLOOKUP(AB181,VALIDATIONS!$FF$2:$FG$5,2,FALSE),FALSE))))   +IF(T181="Up to 10% Rock",VLOOKUP(AA181,VALIDATIONS!$CZ$2:$DU$42,13+VLOOKUP(AB181,VALIDATIONS!$FF$2:$FG$5,2,FALSE),FALSE),0)+IF(OR(U181="Urban Development (moderate)",U181="Urban Development (heavy)"),VLOOKUP(AA181,VALIDATIONS!$CZ$2:$DU$42,VLOOKUP(U181,VALIDATIONS!$FJ$2:$FK$4,2,FALSE)+4,FALSE),0))</f>
        <v/>
      </c>
      <c r="AE181" s="194"/>
    </row>
    <row r="182" spans="1:31" x14ac:dyDescent="0.2">
      <c r="A182" s="232"/>
      <c r="B182" s="361"/>
      <c r="C182" s="370"/>
      <c r="D182" s="370"/>
      <c r="E182" s="370"/>
      <c r="F182" s="370"/>
      <c r="G182" s="194"/>
      <c r="H182" s="194"/>
      <c r="I182" s="195"/>
      <c r="J182" s="194"/>
      <c r="K182" s="168"/>
      <c r="L182" s="168"/>
      <c r="M182" s="106" t="str">
        <f>IF(OR(D182="",E182="",G182=""),"",IF(AND(F182&lt;&gt;"",D182="Inlet Pit"),VLOOKUP(E182,VALIDATIONS!$CN$2:$CO$14,2,FALSE),IF(D182="Junction Pit",VLOOKUP(E182,VALIDATIONS!$CR$2:$CS$5,2,FALSE),IF(D182="Trench Grate",H182*VLOOKUP(E182,VALIDATIONS!$CT$2:$CU$2,2,FALSE),IF(D182="Capped Line",VLOOKUP(E182,VALIDATIONS!$CF$2:$CG$2,2,FALSE),IF(D182="Head Wall",VLOOKUP(E182,VALIDATIONS!$CH$2:$CI$2,2,FALSE),IF(D182="House Connection",VLOOKUP(E182,VALIDATIONS!$CJ$2:$CK$2,2,FALSE),0))))))+IF(AND(F182&lt;&gt;"",D182="Inlet Pit"),VLOOKUP(F182,VALIDATIONS!$CP$2:$CQ$66,2,FALSE),0))</f>
        <v/>
      </c>
      <c r="N182" s="194"/>
      <c r="O182" s="379"/>
      <c r="P182" s="368"/>
      <c r="Q182" s="194"/>
      <c r="R182" s="370"/>
      <c r="S182" s="194"/>
      <c r="T182" s="368"/>
      <c r="U182" s="368"/>
      <c r="V182" s="194"/>
      <c r="W182" s="195"/>
      <c r="X182" s="194"/>
      <c r="Y182" s="195"/>
      <c r="Z182" s="194"/>
      <c r="AA182" s="368"/>
      <c r="AB182" s="368"/>
      <c r="AC182" s="370"/>
      <c r="AD182" s="106" t="str">
        <f>IF(OR(R182="",T182="",U182="",Z182="",AA182="",AB182="",AC182=""),"",Z182*IF(AC182="uPVC",VLOOKUP(AA182,VALIDATIONS!$CZ$2:$DU$42,VLOOKUP(AB182,VALIDATIONS!$FF$2:$FG$5,2,FALSE),FALSE), IF(AC182="Steel Reinforced Concrete",VLOOKUP(AA182,VALIDATIONS!$CZ$2:$DU$42,8+VLOOKUP(AB182,VALIDATIONS!$FF$2:$FG$5,2,FALSE),FALSE),IF(AC182="Fibre Reinforced Concrete",VLOOKUP(AA182,VALIDATIONS!$CZ$2:$DU$42,4+VLOOKUP(AB182,VALIDATIONS!$FF$2:$FG$5,2,FALSE),FALSE))))   +IF(T182="Up to 10% Rock",VLOOKUP(AA182,VALIDATIONS!$CZ$2:$DU$42,13+VLOOKUP(AB182,VALIDATIONS!$FF$2:$FG$5,2,FALSE),FALSE),0)+IF(OR(U182="Urban Development (moderate)",U182="Urban Development (heavy)"),VLOOKUP(AA182,VALIDATIONS!$CZ$2:$DU$42,VLOOKUP(U182,VALIDATIONS!$FJ$2:$FK$4,2,FALSE)+4,FALSE),0))</f>
        <v/>
      </c>
      <c r="AE182" s="194"/>
    </row>
    <row r="183" spans="1:31" x14ac:dyDescent="0.2">
      <c r="A183" s="232"/>
      <c r="B183" s="361"/>
      <c r="C183" s="370"/>
      <c r="D183" s="370"/>
      <c r="E183" s="370"/>
      <c r="F183" s="370"/>
      <c r="G183" s="194"/>
      <c r="H183" s="194"/>
      <c r="I183" s="195"/>
      <c r="J183" s="194"/>
      <c r="K183" s="168"/>
      <c r="L183" s="168"/>
      <c r="M183" s="106" t="str">
        <f>IF(OR(D183="",E183="",G183=""),"",IF(AND(F183&lt;&gt;"",D183="Inlet Pit"),VLOOKUP(E183,VALIDATIONS!$CN$2:$CO$14,2,FALSE),IF(D183="Junction Pit",VLOOKUP(E183,VALIDATIONS!$CR$2:$CS$5,2,FALSE),IF(D183="Trench Grate",H183*VLOOKUP(E183,VALIDATIONS!$CT$2:$CU$2,2,FALSE),IF(D183="Capped Line",VLOOKUP(E183,VALIDATIONS!$CF$2:$CG$2,2,FALSE),IF(D183="Head Wall",VLOOKUP(E183,VALIDATIONS!$CH$2:$CI$2,2,FALSE),IF(D183="House Connection",VLOOKUP(E183,VALIDATIONS!$CJ$2:$CK$2,2,FALSE),0))))))+IF(AND(F183&lt;&gt;"",D183="Inlet Pit"),VLOOKUP(F183,VALIDATIONS!$CP$2:$CQ$66,2,FALSE),0))</f>
        <v/>
      </c>
      <c r="N183" s="194"/>
      <c r="O183" s="379"/>
      <c r="P183" s="368"/>
      <c r="Q183" s="194"/>
      <c r="R183" s="370"/>
      <c r="S183" s="194"/>
      <c r="T183" s="368"/>
      <c r="U183" s="368"/>
      <c r="V183" s="194"/>
      <c r="W183" s="195"/>
      <c r="X183" s="194"/>
      <c r="Y183" s="195"/>
      <c r="Z183" s="194"/>
      <c r="AA183" s="368"/>
      <c r="AB183" s="368"/>
      <c r="AC183" s="370"/>
      <c r="AD183" s="106" t="str">
        <f>IF(OR(R183="",T183="",U183="",Z183="",AA183="",AB183="",AC183=""),"",Z183*IF(AC183="uPVC",VLOOKUP(AA183,VALIDATIONS!$CZ$2:$DU$42,VLOOKUP(AB183,VALIDATIONS!$FF$2:$FG$5,2,FALSE),FALSE), IF(AC183="Steel Reinforced Concrete",VLOOKUP(AA183,VALIDATIONS!$CZ$2:$DU$42,8+VLOOKUP(AB183,VALIDATIONS!$FF$2:$FG$5,2,FALSE),FALSE),IF(AC183="Fibre Reinforced Concrete",VLOOKUP(AA183,VALIDATIONS!$CZ$2:$DU$42,4+VLOOKUP(AB183,VALIDATIONS!$FF$2:$FG$5,2,FALSE),FALSE))))   +IF(T183="Up to 10% Rock",VLOOKUP(AA183,VALIDATIONS!$CZ$2:$DU$42,13+VLOOKUP(AB183,VALIDATIONS!$FF$2:$FG$5,2,FALSE),FALSE),0)+IF(OR(U183="Urban Development (moderate)",U183="Urban Development (heavy)"),VLOOKUP(AA183,VALIDATIONS!$CZ$2:$DU$42,VLOOKUP(U183,VALIDATIONS!$FJ$2:$FK$4,2,FALSE)+4,FALSE),0))</f>
        <v/>
      </c>
      <c r="AE183" s="194"/>
    </row>
    <row r="184" spans="1:31" x14ac:dyDescent="0.2">
      <c r="A184" s="232"/>
      <c r="B184" s="361"/>
      <c r="C184" s="370"/>
      <c r="D184" s="370"/>
      <c r="E184" s="370"/>
      <c r="F184" s="370"/>
      <c r="G184" s="194"/>
      <c r="H184" s="194"/>
      <c r="I184" s="195"/>
      <c r="J184" s="194"/>
      <c r="K184" s="168"/>
      <c r="L184" s="168"/>
      <c r="M184" s="106" t="str">
        <f>IF(OR(D184="",E184="",G184=""),"",IF(AND(F184&lt;&gt;"",D184="Inlet Pit"),VLOOKUP(E184,VALIDATIONS!$CN$2:$CO$14,2,FALSE),IF(D184="Junction Pit",VLOOKUP(E184,VALIDATIONS!$CR$2:$CS$5,2,FALSE),IF(D184="Trench Grate",H184*VLOOKUP(E184,VALIDATIONS!$CT$2:$CU$2,2,FALSE),IF(D184="Capped Line",VLOOKUP(E184,VALIDATIONS!$CF$2:$CG$2,2,FALSE),IF(D184="Head Wall",VLOOKUP(E184,VALIDATIONS!$CH$2:$CI$2,2,FALSE),IF(D184="House Connection",VLOOKUP(E184,VALIDATIONS!$CJ$2:$CK$2,2,FALSE),0))))))+IF(AND(F184&lt;&gt;"",D184="Inlet Pit"),VLOOKUP(F184,VALIDATIONS!$CP$2:$CQ$66,2,FALSE),0))</f>
        <v/>
      </c>
      <c r="N184" s="194"/>
      <c r="O184" s="379"/>
      <c r="P184" s="368"/>
      <c r="Q184" s="194"/>
      <c r="R184" s="370"/>
      <c r="S184" s="194"/>
      <c r="T184" s="368"/>
      <c r="U184" s="368"/>
      <c r="V184" s="194"/>
      <c r="W184" s="195"/>
      <c r="X184" s="194"/>
      <c r="Y184" s="195"/>
      <c r="Z184" s="194"/>
      <c r="AA184" s="368"/>
      <c r="AB184" s="368"/>
      <c r="AC184" s="370"/>
      <c r="AD184" s="106" t="str">
        <f>IF(OR(R184="",T184="",U184="",Z184="",AA184="",AB184="",AC184=""),"",Z184*IF(AC184="uPVC",VLOOKUP(AA184,VALIDATIONS!$CZ$2:$DU$42,VLOOKUP(AB184,VALIDATIONS!$FF$2:$FG$5,2,FALSE),FALSE), IF(AC184="Steel Reinforced Concrete",VLOOKUP(AA184,VALIDATIONS!$CZ$2:$DU$42,8+VLOOKUP(AB184,VALIDATIONS!$FF$2:$FG$5,2,FALSE),FALSE),IF(AC184="Fibre Reinforced Concrete",VLOOKUP(AA184,VALIDATIONS!$CZ$2:$DU$42,4+VLOOKUP(AB184,VALIDATIONS!$FF$2:$FG$5,2,FALSE),FALSE))))   +IF(T184="Up to 10% Rock",VLOOKUP(AA184,VALIDATIONS!$CZ$2:$DU$42,13+VLOOKUP(AB184,VALIDATIONS!$FF$2:$FG$5,2,FALSE),FALSE),0)+IF(OR(U184="Urban Development (moderate)",U184="Urban Development (heavy)"),VLOOKUP(AA184,VALIDATIONS!$CZ$2:$DU$42,VLOOKUP(U184,VALIDATIONS!$FJ$2:$FK$4,2,FALSE)+4,FALSE),0))</f>
        <v/>
      </c>
      <c r="AE184" s="194"/>
    </row>
    <row r="185" spans="1:31" x14ac:dyDescent="0.2">
      <c r="A185" s="232"/>
      <c r="B185" s="361"/>
      <c r="C185" s="370"/>
      <c r="D185" s="370"/>
      <c r="E185" s="370"/>
      <c r="F185" s="370"/>
      <c r="G185" s="194"/>
      <c r="H185" s="194"/>
      <c r="I185" s="195"/>
      <c r="J185" s="194"/>
      <c r="K185" s="168"/>
      <c r="L185" s="168"/>
      <c r="M185" s="106" t="str">
        <f>IF(OR(D185="",E185="",G185=""),"",IF(AND(F185&lt;&gt;"",D185="Inlet Pit"),VLOOKUP(E185,VALIDATIONS!$CN$2:$CO$14,2,FALSE),IF(D185="Junction Pit",VLOOKUP(E185,VALIDATIONS!$CR$2:$CS$5,2,FALSE),IF(D185="Trench Grate",H185*VLOOKUP(E185,VALIDATIONS!$CT$2:$CU$2,2,FALSE),IF(D185="Capped Line",VLOOKUP(E185,VALIDATIONS!$CF$2:$CG$2,2,FALSE),IF(D185="Head Wall",VLOOKUP(E185,VALIDATIONS!$CH$2:$CI$2,2,FALSE),IF(D185="House Connection",VLOOKUP(E185,VALIDATIONS!$CJ$2:$CK$2,2,FALSE),0))))))+IF(AND(F185&lt;&gt;"",D185="Inlet Pit"),VLOOKUP(F185,VALIDATIONS!$CP$2:$CQ$66,2,FALSE),0))</f>
        <v/>
      </c>
      <c r="N185" s="194"/>
      <c r="O185" s="379"/>
      <c r="P185" s="368"/>
      <c r="Q185" s="194"/>
      <c r="R185" s="370"/>
      <c r="S185" s="194"/>
      <c r="T185" s="368"/>
      <c r="U185" s="368"/>
      <c r="V185" s="194"/>
      <c r="W185" s="195"/>
      <c r="X185" s="194"/>
      <c r="Y185" s="195"/>
      <c r="Z185" s="194"/>
      <c r="AA185" s="368"/>
      <c r="AB185" s="368"/>
      <c r="AC185" s="370"/>
      <c r="AD185" s="106" t="str">
        <f>IF(OR(R185="",T185="",U185="",Z185="",AA185="",AB185="",AC185=""),"",Z185*IF(AC185="uPVC",VLOOKUP(AA185,VALIDATIONS!$CZ$2:$DU$42,VLOOKUP(AB185,VALIDATIONS!$FF$2:$FG$5,2,FALSE),FALSE), IF(AC185="Steel Reinforced Concrete",VLOOKUP(AA185,VALIDATIONS!$CZ$2:$DU$42,8+VLOOKUP(AB185,VALIDATIONS!$FF$2:$FG$5,2,FALSE),FALSE),IF(AC185="Fibre Reinforced Concrete",VLOOKUP(AA185,VALIDATIONS!$CZ$2:$DU$42,4+VLOOKUP(AB185,VALIDATIONS!$FF$2:$FG$5,2,FALSE),FALSE))))   +IF(T185="Up to 10% Rock",VLOOKUP(AA185,VALIDATIONS!$CZ$2:$DU$42,13+VLOOKUP(AB185,VALIDATIONS!$FF$2:$FG$5,2,FALSE),FALSE),0)+IF(OR(U185="Urban Development (moderate)",U185="Urban Development (heavy)"),VLOOKUP(AA185,VALIDATIONS!$CZ$2:$DU$42,VLOOKUP(U185,VALIDATIONS!$FJ$2:$FK$4,2,FALSE)+4,FALSE),0))</f>
        <v/>
      </c>
      <c r="AE185" s="194"/>
    </row>
    <row r="186" spans="1:31" x14ac:dyDescent="0.2">
      <c r="A186" s="232"/>
      <c r="B186" s="361"/>
      <c r="C186" s="370"/>
      <c r="D186" s="370"/>
      <c r="E186" s="370"/>
      <c r="F186" s="370"/>
      <c r="G186" s="194"/>
      <c r="H186" s="194"/>
      <c r="I186" s="195"/>
      <c r="J186" s="194"/>
      <c r="K186" s="168"/>
      <c r="L186" s="168"/>
      <c r="M186" s="106" t="str">
        <f>IF(OR(D186="",E186="",G186=""),"",IF(AND(F186&lt;&gt;"",D186="Inlet Pit"),VLOOKUP(E186,VALIDATIONS!$CN$2:$CO$14,2,FALSE),IF(D186="Junction Pit",VLOOKUP(E186,VALIDATIONS!$CR$2:$CS$5,2,FALSE),IF(D186="Trench Grate",H186*VLOOKUP(E186,VALIDATIONS!$CT$2:$CU$2,2,FALSE),IF(D186="Capped Line",VLOOKUP(E186,VALIDATIONS!$CF$2:$CG$2,2,FALSE),IF(D186="Head Wall",VLOOKUP(E186,VALIDATIONS!$CH$2:$CI$2,2,FALSE),IF(D186="House Connection",VLOOKUP(E186,VALIDATIONS!$CJ$2:$CK$2,2,FALSE),0))))))+IF(AND(F186&lt;&gt;"",D186="Inlet Pit"),VLOOKUP(F186,VALIDATIONS!$CP$2:$CQ$66,2,FALSE),0))</f>
        <v/>
      </c>
      <c r="N186" s="194"/>
      <c r="O186" s="379"/>
      <c r="P186" s="368"/>
      <c r="Q186" s="194"/>
      <c r="R186" s="370"/>
      <c r="S186" s="194"/>
      <c r="T186" s="368"/>
      <c r="U186" s="368"/>
      <c r="V186" s="194"/>
      <c r="W186" s="195"/>
      <c r="X186" s="194"/>
      <c r="Y186" s="195"/>
      <c r="Z186" s="194"/>
      <c r="AA186" s="368"/>
      <c r="AB186" s="368"/>
      <c r="AC186" s="370"/>
      <c r="AD186" s="106" t="str">
        <f>IF(OR(R186="",T186="",U186="",Z186="",AA186="",AB186="",AC186=""),"",Z186*IF(AC186="uPVC",VLOOKUP(AA186,VALIDATIONS!$CZ$2:$DU$42,VLOOKUP(AB186,VALIDATIONS!$FF$2:$FG$5,2,FALSE),FALSE), IF(AC186="Steel Reinforced Concrete",VLOOKUP(AA186,VALIDATIONS!$CZ$2:$DU$42,8+VLOOKUP(AB186,VALIDATIONS!$FF$2:$FG$5,2,FALSE),FALSE),IF(AC186="Fibre Reinforced Concrete",VLOOKUP(AA186,VALIDATIONS!$CZ$2:$DU$42,4+VLOOKUP(AB186,VALIDATIONS!$FF$2:$FG$5,2,FALSE),FALSE))))   +IF(T186="Up to 10% Rock",VLOOKUP(AA186,VALIDATIONS!$CZ$2:$DU$42,13+VLOOKUP(AB186,VALIDATIONS!$FF$2:$FG$5,2,FALSE),FALSE),0)+IF(OR(U186="Urban Development (moderate)",U186="Urban Development (heavy)"),VLOOKUP(AA186,VALIDATIONS!$CZ$2:$DU$42,VLOOKUP(U186,VALIDATIONS!$FJ$2:$FK$4,2,FALSE)+4,FALSE),0))</f>
        <v/>
      </c>
      <c r="AE186" s="194"/>
    </row>
    <row r="187" spans="1:31" x14ac:dyDescent="0.2">
      <c r="A187" s="232"/>
      <c r="B187" s="361"/>
      <c r="C187" s="370"/>
      <c r="D187" s="370"/>
      <c r="E187" s="370"/>
      <c r="F187" s="370"/>
      <c r="G187" s="194"/>
      <c r="H187" s="194"/>
      <c r="I187" s="195"/>
      <c r="J187" s="194"/>
      <c r="K187" s="168"/>
      <c r="L187" s="168"/>
      <c r="M187" s="106" t="str">
        <f>IF(OR(D187="",E187="",G187=""),"",IF(AND(F187&lt;&gt;"",D187="Inlet Pit"),VLOOKUP(E187,VALIDATIONS!$CN$2:$CO$14,2,FALSE),IF(D187="Junction Pit",VLOOKUP(E187,VALIDATIONS!$CR$2:$CS$5,2,FALSE),IF(D187="Trench Grate",H187*VLOOKUP(E187,VALIDATIONS!$CT$2:$CU$2,2,FALSE),IF(D187="Capped Line",VLOOKUP(E187,VALIDATIONS!$CF$2:$CG$2,2,FALSE),IF(D187="Head Wall",VLOOKUP(E187,VALIDATIONS!$CH$2:$CI$2,2,FALSE),IF(D187="House Connection",VLOOKUP(E187,VALIDATIONS!$CJ$2:$CK$2,2,FALSE),0))))))+IF(AND(F187&lt;&gt;"",D187="Inlet Pit"),VLOOKUP(F187,VALIDATIONS!$CP$2:$CQ$66,2,FALSE),0))</f>
        <v/>
      </c>
      <c r="N187" s="194"/>
      <c r="O187" s="379"/>
      <c r="P187" s="368"/>
      <c r="Q187" s="194"/>
      <c r="R187" s="370"/>
      <c r="S187" s="194"/>
      <c r="T187" s="368"/>
      <c r="U187" s="368"/>
      <c r="V187" s="194"/>
      <c r="W187" s="195"/>
      <c r="X187" s="194"/>
      <c r="Y187" s="195"/>
      <c r="Z187" s="194"/>
      <c r="AA187" s="368"/>
      <c r="AB187" s="368"/>
      <c r="AC187" s="370"/>
      <c r="AD187" s="106" t="str">
        <f>IF(OR(R187="",T187="",U187="",Z187="",AA187="",AB187="",AC187=""),"",Z187*IF(AC187="uPVC",VLOOKUP(AA187,VALIDATIONS!$CZ$2:$DU$42,VLOOKUP(AB187,VALIDATIONS!$FF$2:$FG$5,2,FALSE),FALSE), IF(AC187="Steel Reinforced Concrete",VLOOKUP(AA187,VALIDATIONS!$CZ$2:$DU$42,8+VLOOKUP(AB187,VALIDATIONS!$FF$2:$FG$5,2,FALSE),FALSE),IF(AC187="Fibre Reinforced Concrete",VLOOKUP(AA187,VALIDATIONS!$CZ$2:$DU$42,4+VLOOKUP(AB187,VALIDATIONS!$FF$2:$FG$5,2,FALSE),FALSE))))   +IF(T187="Up to 10% Rock",VLOOKUP(AA187,VALIDATIONS!$CZ$2:$DU$42,13+VLOOKUP(AB187,VALIDATIONS!$FF$2:$FG$5,2,FALSE),FALSE),0)+IF(OR(U187="Urban Development (moderate)",U187="Urban Development (heavy)"),VLOOKUP(AA187,VALIDATIONS!$CZ$2:$DU$42,VLOOKUP(U187,VALIDATIONS!$FJ$2:$FK$4,2,FALSE)+4,FALSE),0))</f>
        <v/>
      </c>
      <c r="AE187" s="194"/>
    </row>
    <row r="188" spans="1:31" x14ac:dyDescent="0.2">
      <c r="A188" s="232"/>
      <c r="B188" s="361"/>
      <c r="C188" s="370"/>
      <c r="D188" s="370"/>
      <c r="E188" s="370"/>
      <c r="F188" s="370"/>
      <c r="G188" s="194"/>
      <c r="H188" s="194"/>
      <c r="I188" s="195"/>
      <c r="J188" s="194"/>
      <c r="K188" s="168"/>
      <c r="L188" s="168"/>
      <c r="M188" s="106" t="str">
        <f>IF(OR(D188="",E188="",G188=""),"",IF(AND(F188&lt;&gt;"",D188="Inlet Pit"),VLOOKUP(E188,VALIDATIONS!$CN$2:$CO$14,2,FALSE),IF(D188="Junction Pit",VLOOKUP(E188,VALIDATIONS!$CR$2:$CS$5,2,FALSE),IF(D188="Trench Grate",H188*VLOOKUP(E188,VALIDATIONS!$CT$2:$CU$2,2,FALSE),IF(D188="Capped Line",VLOOKUP(E188,VALIDATIONS!$CF$2:$CG$2,2,FALSE),IF(D188="Head Wall",VLOOKUP(E188,VALIDATIONS!$CH$2:$CI$2,2,FALSE),IF(D188="House Connection",VLOOKUP(E188,VALIDATIONS!$CJ$2:$CK$2,2,FALSE),0))))))+IF(AND(F188&lt;&gt;"",D188="Inlet Pit"),VLOOKUP(F188,VALIDATIONS!$CP$2:$CQ$66,2,FALSE),0))</f>
        <v/>
      </c>
      <c r="N188" s="194"/>
      <c r="O188" s="379"/>
      <c r="P188" s="368"/>
      <c r="Q188" s="194"/>
      <c r="R188" s="370"/>
      <c r="S188" s="194"/>
      <c r="T188" s="368"/>
      <c r="U188" s="368"/>
      <c r="V188" s="194"/>
      <c r="W188" s="195"/>
      <c r="X188" s="194"/>
      <c r="Y188" s="195"/>
      <c r="Z188" s="194"/>
      <c r="AA188" s="368"/>
      <c r="AB188" s="368"/>
      <c r="AC188" s="370"/>
      <c r="AD188" s="106" t="str">
        <f>IF(OR(R188="",T188="",U188="",Z188="",AA188="",AB188="",AC188=""),"",Z188*IF(AC188="uPVC",VLOOKUP(AA188,VALIDATIONS!$CZ$2:$DU$42,VLOOKUP(AB188,VALIDATIONS!$FF$2:$FG$5,2,FALSE),FALSE), IF(AC188="Steel Reinforced Concrete",VLOOKUP(AA188,VALIDATIONS!$CZ$2:$DU$42,8+VLOOKUP(AB188,VALIDATIONS!$FF$2:$FG$5,2,FALSE),FALSE),IF(AC188="Fibre Reinforced Concrete",VLOOKUP(AA188,VALIDATIONS!$CZ$2:$DU$42,4+VLOOKUP(AB188,VALIDATIONS!$FF$2:$FG$5,2,FALSE),FALSE))))   +IF(T188="Up to 10% Rock",VLOOKUP(AA188,VALIDATIONS!$CZ$2:$DU$42,13+VLOOKUP(AB188,VALIDATIONS!$FF$2:$FG$5,2,FALSE),FALSE),0)+IF(OR(U188="Urban Development (moderate)",U188="Urban Development (heavy)"),VLOOKUP(AA188,VALIDATIONS!$CZ$2:$DU$42,VLOOKUP(U188,VALIDATIONS!$FJ$2:$FK$4,2,FALSE)+4,FALSE),0))</f>
        <v/>
      </c>
      <c r="AE188" s="194"/>
    </row>
    <row r="189" spans="1:31" x14ac:dyDescent="0.2">
      <c r="A189" s="232"/>
      <c r="B189" s="361"/>
      <c r="C189" s="370"/>
      <c r="D189" s="370"/>
      <c r="E189" s="370"/>
      <c r="F189" s="370"/>
      <c r="G189" s="194"/>
      <c r="H189" s="194"/>
      <c r="I189" s="195"/>
      <c r="J189" s="194"/>
      <c r="K189" s="168"/>
      <c r="L189" s="168"/>
      <c r="M189" s="106" t="str">
        <f>IF(OR(D189="",E189="",G189=""),"",IF(AND(F189&lt;&gt;"",D189="Inlet Pit"),VLOOKUP(E189,VALIDATIONS!$CN$2:$CO$14,2,FALSE),IF(D189="Junction Pit",VLOOKUP(E189,VALIDATIONS!$CR$2:$CS$5,2,FALSE),IF(D189="Trench Grate",H189*VLOOKUP(E189,VALIDATIONS!$CT$2:$CU$2,2,FALSE),IF(D189="Capped Line",VLOOKUP(E189,VALIDATIONS!$CF$2:$CG$2,2,FALSE),IF(D189="Head Wall",VLOOKUP(E189,VALIDATIONS!$CH$2:$CI$2,2,FALSE),IF(D189="House Connection",VLOOKUP(E189,VALIDATIONS!$CJ$2:$CK$2,2,FALSE),0))))))+IF(AND(F189&lt;&gt;"",D189="Inlet Pit"),VLOOKUP(F189,VALIDATIONS!$CP$2:$CQ$66,2,FALSE),0))</f>
        <v/>
      </c>
      <c r="N189" s="194"/>
      <c r="O189" s="379"/>
      <c r="P189" s="368"/>
      <c r="Q189" s="194"/>
      <c r="R189" s="370"/>
      <c r="S189" s="194"/>
      <c r="T189" s="368"/>
      <c r="U189" s="368"/>
      <c r="V189" s="194"/>
      <c r="W189" s="195"/>
      <c r="X189" s="194"/>
      <c r="Y189" s="195"/>
      <c r="Z189" s="194"/>
      <c r="AA189" s="368"/>
      <c r="AB189" s="368"/>
      <c r="AC189" s="370"/>
      <c r="AD189" s="106" t="str">
        <f>IF(OR(R189="",T189="",U189="",Z189="",AA189="",AB189="",AC189=""),"",Z189*IF(AC189="uPVC",VLOOKUP(AA189,VALIDATIONS!$CZ$2:$DU$42,VLOOKUP(AB189,VALIDATIONS!$FF$2:$FG$5,2,FALSE),FALSE), IF(AC189="Steel Reinforced Concrete",VLOOKUP(AA189,VALIDATIONS!$CZ$2:$DU$42,8+VLOOKUP(AB189,VALIDATIONS!$FF$2:$FG$5,2,FALSE),FALSE),IF(AC189="Fibre Reinforced Concrete",VLOOKUP(AA189,VALIDATIONS!$CZ$2:$DU$42,4+VLOOKUP(AB189,VALIDATIONS!$FF$2:$FG$5,2,FALSE),FALSE))))   +IF(T189="Up to 10% Rock",VLOOKUP(AA189,VALIDATIONS!$CZ$2:$DU$42,13+VLOOKUP(AB189,VALIDATIONS!$FF$2:$FG$5,2,FALSE),FALSE),0)+IF(OR(U189="Urban Development (moderate)",U189="Urban Development (heavy)"),VLOOKUP(AA189,VALIDATIONS!$CZ$2:$DU$42,VLOOKUP(U189,VALIDATIONS!$FJ$2:$FK$4,2,FALSE)+4,FALSE),0))</f>
        <v/>
      </c>
      <c r="AE189" s="194"/>
    </row>
    <row r="190" spans="1:31" x14ac:dyDescent="0.2">
      <c r="A190" s="232"/>
      <c r="B190" s="361"/>
      <c r="C190" s="370"/>
      <c r="D190" s="370"/>
      <c r="E190" s="370"/>
      <c r="F190" s="370"/>
      <c r="G190" s="194"/>
      <c r="H190" s="194"/>
      <c r="I190" s="195"/>
      <c r="J190" s="194"/>
      <c r="K190" s="168"/>
      <c r="L190" s="168"/>
      <c r="M190" s="106" t="str">
        <f>IF(OR(D190="",E190="",G190=""),"",IF(AND(F190&lt;&gt;"",D190="Inlet Pit"),VLOOKUP(E190,VALIDATIONS!$CN$2:$CO$14,2,FALSE),IF(D190="Junction Pit",VLOOKUP(E190,VALIDATIONS!$CR$2:$CS$5,2,FALSE),IF(D190="Trench Grate",H190*VLOOKUP(E190,VALIDATIONS!$CT$2:$CU$2,2,FALSE),IF(D190="Capped Line",VLOOKUP(E190,VALIDATIONS!$CF$2:$CG$2,2,FALSE),IF(D190="Head Wall",VLOOKUP(E190,VALIDATIONS!$CH$2:$CI$2,2,FALSE),IF(D190="House Connection",VLOOKUP(E190,VALIDATIONS!$CJ$2:$CK$2,2,FALSE),0))))))+IF(AND(F190&lt;&gt;"",D190="Inlet Pit"),VLOOKUP(F190,VALIDATIONS!$CP$2:$CQ$66,2,FALSE),0))</f>
        <v/>
      </c>
      <c r="N190" s="194"/>
      <c r="O190" s="379"/>
      <c r="P190" s="368"/>
      <c r="Q190" s="194"/>
      <c r="R190" s="370"/>
      <c r="S190" s="194"/>
      <c r="T190" s="368"/>
      <c r="U190" s="368"/>
      <c r="V190" s="194"/>
      <c r="W190" s="195"/>
      <c r="X190" s="194"/>
      <c r="Y190" s="195"/>
      <c r="Z190" s="194"/>
      <c r="AA190" s="368"/>
      <c r="AB190" s="368"/>
      <c r="AC190" s="370"/>
      <c r="AD190" s="106" t="str">
        <f>IF(OR(R190="",T190="",U190="",Z190="",AA190="",AB190="",AC190=""),"",Z190*IF(AC190="uPVC",VLOOKUP(AA190,VALIDATIONS!$CZ$2:$DU$42,VLOOKUP(AB190,VALIDATIONS!$FF$2:$FG$5,2,FALSE),FALSE), IF(AC190="Steel Reinforced Concrete",VLOOKUP(AA190,VALIDATIONS!$CZ$2:$DU$42,8+VLOOKUP(AB190,VALIDATIONS!$FF$2:$FG$5,2,FALSE),FALSE),IF(AC190="Fibre Reinforced Concrete",VLOOKUP(AA190,VALIDATIONS!$CZ$2:$DU$42,4+VLOOKUP(AB190,VALIDATIONS!$FF$2:$FG$5,2,FALSE),FALSE))))   +IF(T190="Up to 10% Rock",VLOOKUP(AA190,VALIDATIONS!$CZ$2:$DU$42,13+VLOOKUP(AB190,VALIDATIONS!$FF$2:$FG$5,2,FALSE),FALSE),0)+IF(OR(U190="Urban Development (moderate)",U190="Urban Development (heavy)"),VLOOKUP(AA190,VALIDATIONS!$CZ$2:$DU$42,VLOOKUP(U190,VALIDATIONS!$FJ$2:$FK$4,2,FALSE)+4,FALSE),0))</f>
        <v/>
      </c>
      <c r="AE190" s="194"/>
    </row>
    <row r="191" spans="1:31" x14ac:dyDescent="0.2">
      <c r="A191" s="232"/>
      <c r="B191" s="361"/>
      <c r="C191" s="370"/>
      <c r="D191" s="370"/>
      <c r="E191" s="370"/>
      <c r="F191" s="370"/>
      <c r="G191" s="194"/>
      <c r="H191" s="194"/>
      <c r="I191" s="195"/>
      <c r="J191" s="194"/>
      <c r="K191" s="168"/>
      <c r="L191" s="168"/>
      <c r="M191" s="106" t="str">
        <f>IF(OR(D191="",E191="",G191=""),"",IF(AND(F191&lt;&gt;"",D191="Inlet Pit"),VLOOKUP(E191,VALIDATIONS!$CN$2:$CO$14,2,FALSE),IF(D191="Junction Pit",VLOOKUP(E191,VALIDATIONS!$CR$2:$CS$5,2,FALSE),IF(D191="Trench Grate",H191*VLOOKUP(E191,VALIDATIONS!$CT$2:$CU$2,2,FALSE),IF(D191="Capped Line",VLOOKUP(E191,VALIDATIONS!$CF$2:$CG$2,2,FALSE),IF(D191="Head Wall",VLOOKUP(E191,VALIDATIONS!$CH$2:$CI$2,2,FALSE),IF(D191="House Connection",VLOOKUP(E191,VALIDATIONS!$CJ$2:$CK$2,2,FALSE),0))))))+IF(AND(F191&lt;&gt;"",D191="Inlet Pit"),VLOOKUP(F191,VALIDATIONS!$CP$2:$CQ$66,2,FALSE),0))</f>
        <v/>
      </c>
      <c r="N191" s="194"/>
      <c r="O191" s="379"/>
      <c r="P191" s="368"/>
      <c r="Q191" s="194"/>
      <c r="R191" s="370"/>
      <c r="S191" s="194"/>
      <c r="T191" s="368"/>
      <c r="U191" s="368"/>
      <c r="V191" s="194"/>
      <c r="W191" s="195"/>
      <c r="X191" s="194"/>
      <c r="Y191" s="195"/>
      <c r="Z191" s="194"/>
      <c r="AA191" s="368"/>
      <c r="AB191" s="368"/>
      <c r="AC191" s="370"/>
      <c r="AD191" s="106" t="str">
        <f>IF(OR(R191="",T191="",U191="",Z191="",AA191="",AB191="",AC191=""),"",Z191*IF(AC191="uPVC",VLOOKUP(AA191,VALIDATIONS!$CZ$2:$DU$42,VLOOKUP(AB191,VALIDATIONS!$FF$2:$FG$5,2,FALSE),FALSE), IF(AC191="Steel Reinforced Concrete",VLOOKUP(AA191,VALIDATIONS!$CZ$2:$DU$42,8+VLOOKUP(AB191,VALIDATIONS!$FF$2:$FG$5,2,FALSE),FALSE),IF(AC191="Fibre Reinforced Concrete",VLOOKUP(AA191,VALIDATIONS!$CZ$2:$DU$42,4+VLOOKUP(AB191,VALIDATIONS!$FF$2:$FG$5,2,FALSE),FALSE))))   +IF(T191="Up to 10% Rock",VLOOKUP(AA191,VALIDATIONS!$CZ$2:$DU$42,13+VLOOKUP(AB191,VALIDATIONS!$FF$2:$FG$5,2,FALSE),FALSE),0)+IF(OR(U191="Urban Development (moderate)",U191="Urban Development (heavy)"),VLOOKUP(AA191,VALIDATIONS!$CZ$2:$DU$42,VLOOKUP(U191,VALIDATIONS!$FJ$2:$FK$4,2,FALSE)+4,FALSE),0))</f>
        <v/>
      </c>
      <c r="AE191" s="194"/>
    </row>
    <row r="192" spans="1:31" x14ac:dyDescent="0.2">
      <c r="A192" s="232"/>
      <c r="B192" s="361"/>
      <c r="C192" s="370"/>
      <c r="D192" s="370"/>
      <c r="E192" s="370"/>
      <c r="F192" s="370"/>
      <c r="G192" s="194"/>
      <c r="H192" s="194"/>
      <c r="I192" s="195"/>
      <c r="J192" s="194"/>
      <c r="K192" s="168"/>
      <c r="L192" s="168"/>
      <c r="M192" s="106" t="str">
        <f>IF(OR(D192="",E192="",G192=""),"",IF(AND(F192&lt;&gt;"",D192="Inlet Pit"),VLOOKUP(E192,VALIDATIONS!$CN$2:$CO$14,2,FALSE),IF(D192="Junction Pit",VLOOKUP(E192,VALIDATIONS!$CR$2:$CS$5,2,FALSE),IF(D192="Trench Grate",H192*VLOOKUP(E192,VALIDATIONS!$CT$2:$CU$2,2,FALSE),IF(D192="Capped Line",VLOOKUP(E192,VALIDATIONS!$CF$2:$CG$2,2,FALSE),IF(D192="Head Wall",VLOOKUP(E192,VALIDATIONS!$CH$2:$CI$2,2,FALSE),IF(D192="House Connection",VLOOKUP(E192,VALIDATIONS!$CJ$2:$CK$2,2,FALSE),0))))))+IF(AND(F192&lt;&gt;"",D192="Inlet Pit"),VLOOKUP(F192,VALIDATIONS!$CP$2:$CQ$66,2,FALSE),0))</f>
        <v/>
      </c>
      <c r="N192" s="194"/>
      <c r="O192" s="379"/>
      <c r="P192" s="368"/>
      <c r="Q192" s="194"/>
      <c r="R192" s="370"/>
      <c r="S192" s="194"/>
      <c r="T192" s="368"/>
      <c r="U192" s="368"/>
      <c r="V192" s="194"/>
      <c r="W192" s="195"/>
      <c r="X192" s="194"/>
      <c r="Y192" s="195"/>
      <c r="Z192" s="194"/>
      <c r="AA192" s="368"/>
      <c r="AB192" s="368"/>
      <c r="AC192" s="370"/>
      <c r="AD192" s="106" t="str">
        <f>IF(OR(R192="",T192="",U192="",Z192="",AA192="",AB192="",AC192=""),"",Z192*IF(AC192="uPVC",VLOOKUP(AA192,VALIDATIONS!$CZ$2:$DU$42,VLOOKUP(AB192,VALIDATIONS!$FF$2:$FG$5,2,FALSE),FALSE), IF(AC192="Steel Reinforced Concrete",VLOOKUP(AA192,VALIDATIONS!$CZ$2:$DU$42,8+VLOOKUP(AB192,VALIDATIONS!$FF$2:$FG$5,2,FALSE),FALSE),IF(AC192="Fibre Reinforced Concrete",VLOOKUP(AA192,VALIDATIONS!$CZ$2:$DU$42,4+VLOOKUP(AB192,VALIDATIONS!$FF$2:$FG$5,2,FALSE),FALSE))))   +IF(T192="Up to 10% Rock",VLOOKUP(AA192,VALIDATIONS!$CZ$2:$DU$42,13+VLOOKUP(AB192,VALIDATIONS!$FF$2:$FG$5,2,FALSE),FALSE),0)+IF(OR(U192="Urban Development (moderate)",U192="Urban Development (heavy)"),VLOOKUP(AA192,VALIDATIONS!$CZ$2:$DU$42,VLOOKUP(U192,VALIDATIONS!$FJ$2:$FK$4,2,FALSE)+4,FALSE),0))</f>
        <v/>
      </c>
      <c r="AE192" s="194"/>
    </row>
    <row r="193" spans="1:31" x14ac:dyDescent="0.2">
      <c r="A193" s="232"/>
      <c r="B193" s="361"/>
      <c r="C193" s="370"/>
      <c r="D193" s="370"/>
      <c r="E193" s="370"/>
      <c r="F193" s="370"/>
      <c r="G193" s="194"/>
      <c r="H193" s="194"/>
      <c r="I193" s="195"/>
      <c r="J193" s="194"/>
      <c r="K193" s="168"/>
      <c r="L193" s="168"/>
      <c r="M193" s="106" t="str">
        <f>IF(OR(D193="",E193="",G193=""),"",IF(AND(F193&lt;&gt;"",D193="Inlet Pit"),VLOOKUP(E193,VALIDATIONS!$CN$2:$CO$14,2,FALSE),IF(D193="Junction Pit",VLOOKUP(E193,VALIDATIONS!$CR$2:$CS$5,2,FALSE),IF(D193="Trench Grate",H193*VLOOKUP(E193,VALIDATIONS!$CT$2:$CU$2,2,FALSE),IF(D193="Capped Line",VLOOKUP(E193,VALIDATIONS!$CF$2:$CG$2,2,FALSE),IF(D193="Head Wall",VLOOKUP(E193,VALIDATIONS!$CH$2:$CI$2,2,FALSE),IF(D193="House Connection",VLOOKUP(E193,VALIDATIONS!$CJ$2:$CK$2,2,FALSE),0))))))+IF(AND(F193&lt;&gt;"",D193="Inlet Pit"),VLOOKUP(F193,VALIDATIONS!$CP$2:$CQ$66,2,FALSE),0))</f>
        <v/>
      </c>
      <c r="N193" s="194"/>
      <c r="O193" s="379"/>
      <c r="P193" s="368"/>
      <c r="Q193" s="194"/>
      <c r="R193" s="370"/>
      <c r="S193" s="194"/>
      <c r="T193" s="368"/>
      <c r="U193" s="368"/>
      <c r="V193" s="194"/>
      <c r="W193" s="195"/>
      <c r="X193" s="194"/>
      <c r="Y193" s="195"/>
      <c r="Z193" s="194"/>
      <c r="AA193" s="368"/>
      <c r="AB193" s="368"/>
      <c r="AC193" s="370"/>
      <c r="AD193" s="106" t="str">
        <f>IF(OR(R193="",T193="",U193="",Z193="",AA193="",AB193="",AC193=""),"",Z193*IF(AC193="uPVC",VLOOKUP(AA193,VALIDATIONS!$CZ$2:$DU$42,VLOOKUP(AB193,VALIDATIONS!$FF$2:$FG$5,2,FALSE),FALSE), IF(AC193="Steel Reinforced Concrete",VLOOKUP(AA193,VALIDATIONS!$CZ$2:$DU$42,8+VLOOKUP(AB193,VALIDATIONS!$FF$2:$FG$5,2,FALSE),FALSE),IF(AC193="Fibre Reinforced Concrete",VLOOKUP(AA193,VALIDATIONS!$CZ$2:$DU$42,4+VLOOKUP(AB193,VALIDATIONS!$FF$2:$FG$5,2,FALSE),FALSE))))   +IF(T193="Up to 10% Rock",VLOOKUP(AA193,VALIDATIONS!$CZ$2:$DU$42,13+VLOOKUP(AB193,VALIDATIONS!$FF$2:$FG$5,2,FALSE),FALSE),0)+IF(OR(U193="Urban Development (moderate)",U193="Urban Development (heavy)"),VLOOKUP(AA193,VALIDATIONS!$CZ$2:$DU$42,VLOOKUP(U193,VALIDATIONS!$FJ$2:$FK$4,2,FALSE)+4,FALSE),0))</f>
        <v/>
      </c>
      <c r="AE193" s="194"/>
    </row>
    <row r="194" spans="1:31" x14ac:dyDescent="0.2">
      <c r="A194" s="232"/>
      <c r="B194" s="361"/>
      <c r="C194" s="370"/>
      <c r="D194" s="370"/>
      <c r="E194" s="370"/>
      <c r="F194" s="370"/>
      <c r="G194" s="194"/>
      <c r="H194" s="194"/>
      <c r="I194" s="195"/>
      <c r="J194" s="194"/>
      <c r="K194" s="168"/>
      <c r="L194" s="168"/>
      <c r="M194" s="106" t="str">
        <f>IF(OR(D194="",E194="",G194=""),"",IF(AND(F194&lt;&gt;"",D194="Inlet Pit"),VLOOKUP(E194,VALIDATIONS!$CN$2:$CO$14,2,FALSE),IF(D194="Junction Pit",VLOOKUP(E194,VALIDATIONS!$CR$2:$CS$5,2,FALSE),IF(D194="Trench Grate",H194*VLOOKUP(E194,VALIDATIONS!$CT$2:$CU$2,2,FALSE),IF(D194="Capped Line",VLOOKUP(E194,VALIDATIONS!$CF$2:$CG$2,2,FALSE),IF(D194="Head Wall",VLOOKUP(E194,VALIDATIONS!$CH$2:$CI$2,2,FALSE),IF(D194="House Connection",VLOOKUP(E194,VALIDATIONS!$CJ$2:$CK$2,2,FALSE),0))))))+IF(AND(F194&lt;&gt;"",D194="Inlet Pit"),VLOOKUP(F194,VALIDATIONS!$CP$2:$CQ$66,2,FALSE),0))</f>
        <v/>
      </c>
      <c r="N194" s="194"/>
      <c r="O194" s="379"/>
      <c r="P194" s="368"/>
      <c r="Q194" s="194"/>
      <c r="R194" s="370"/>
      <c r="S194" s="194"/>
      <c r="T194" s="368"/>
      <c r="U194" s="368"/>
      <c r="V194" s="194"/>
      <c r="W194" s="195"/>
      <c r="X194" s="194"/>
      <c r="Y194" s="195"/>
      <c r="Z194" s="194"/>
      <c r="AA194" s="368"/>
      <c r="AB194" s="368"/>
      <c r="AC194" s="370"/>
      <c r="AD194" s="106" t="str">
        <f>IF(OR(R194="",T194="",U194="",Z194="",AA194="",AB194="",AC194=""),"",Z194*IF(AC194="uPVC",VLOOKUP(AA194,VALIDATIONS!$CZ$2:$DU$42,VLOOKUP(AB194,VALIDATIONS!$FF$2:$FG$5,2,FALSE),FALSE), IF(AC194="Steel Reinforced Concrete",VLOOKUP(AA194,VALIDATIONS!$CZ$2:$DU$42,8+VLOOKUP(AB194,VALIDATIONS!$FF$2:$FG$5,2,FALSE),FALSE),IF(AC194="Fibre Reinforced Concrete",VLOOKUP(AA194,VALIDATIONS!$CZ$2:$DU$42,4+VLOOKUP(AB194,VALIDATIONS!$FF$2:$FG$5,2,FALSE),FALSE))))   +IF(T194="Up to 10% Rock",VLOOKUP(AA194,VALIDATIONS!$CZ$2:$DU$42,13+VLOOKUP(AB194,VALIDATIONS!$FF$2:$FG$5,2,FALSE),FALSE),0)+IF(OR(U194="Urban Development (moderate)",U194="Urban Development (heavy)"),VLOOKUP(AA194,VALIDATIONS!$CZ$2:$DU$42,VLOOKUP(U194,VALIDATIONS!$FJ$2:$FK$4,2,FALSE)+4,FALSE),0))</f>
        <v/>
      </c>
      <c r="AE194" s="194"/>
    </row>
    <row r="195" spans="1:31" x14ac:dyDescent="0.2">
      <c r="A195" s="232"/>
      <c r="B195" s="361"/>
      <c r="C195" s="370"/>
      <c r="D195" s="370"/>
      <c r="E195" s="370"/>
      <c r="F195" s="370"/>
      <c r="G195" s="194"/>
      <c r="H195" s="194"/>
      <c r="I195" s="195"/>
      <c r="J195" s="194"/>
      <c r="K195" s="168"/>
      <c r="L195" s="168"/>
      <c r="M195" s="106" t="str">
        <f>IF(OR(D195="",E195="",G195=""),"",IF(AND(F195&lt;&gt;"",D195="Inlet Pit"),VLOOKUP(E195,VALIDATIONS!$CN$2:$CO$14,2,FALSE),IF(D195="Junction Pit",VLOOKUP(E195,VALIDATIONS!$CR$2:$CS$5,2,FALSE),IF(D195="Trench Grate",H195*VLOOKUP(E195,VALIDATIONS!$CT$2:$CU$2,2,FALSE),IF(D195="Capped Line",VLOOKUP(E195,VALIDATIONS!$CF$2:$CG$2,2,FALSE),IF(D195="Head Wall",VLOOKUP(E195,VALIDATIONS!$CH$2:$CI$2,2,FALSE),IF(D195="House Connection",VLOOKUP(E195,VALIDATIONS!$CJ$2:$CK$2,2,FALSE),0))))))+IF(AND(F195&lt;&gt;"",D195="Inlet Pit"),VLOOKUP(F195,VALIDATIONS!$CP$2:$CQ$66,2,FALSE),0))</f>
        <v/>
      </c>
      <c r="N195" s="194"/>
      <c r="O195" s="379"/>
      <c r="P195" s="368"/>
      <c r="Q195" s="194"/>
      <c r="R195" s="370"/>
      <c r="S195" s="194"/>
      <c r="T195" s="368"/>
      <c r="U195" s="368"/>
      <c r="V195" s="194"/>
      <c r="W195" s="195"/>
      <c r="X195" s="194"/>
      <c r="Y195" s="195"/>
      <c r="Z195" s="194"/>
      <c r="AA195" s="368"/>
      <c r="AB195" s="368"/>
      <c r="AC195" s="370"/>
      <c r="AD195" s="106" t="str">
        <f>IF(OR(R195="",T195="",U195="",Z195="",AA195="",AB195="",AC195=""),"",Z195*IF(AC195="uPVC",VLOOKUP(AA195,VALIDATIONS!$CZ$2:$DU$42,VLOOKUP(AB195,VALIDATIONS!$FF$2:$FG$5,2,FALSE),FALSE), IF(AC195="Steel Reinforced Concrete",VLOOKUP(AA195,VALIDATIONS!$CZ$2:$DU$42,8+VLOOKUP(AB195,VALIDATIONS!$FF$2:$FG$5,2,FALSE),FALSE),IF(AC195="Fibre Reinforced Concrete",VLOOKUP(AA195,VALIDATIONS!$CZ$2:$DU$42,4+VLOOKUP(AB195,VALIDATIONS!$FF$2:$FG$5,2,FALSE),FALSE))))   +IF(T195="Up to 10% Rock",VLOOKUP(AA195,VALIDATIONS!$CZ$2:$DU$42,13+VLOOKUP(AB195,VALIDATIONS!$FF$2:$FG$5,2,FALSE),FALSE),0)+IF(OR(U195="Urban Development (moderate)",U195="Urban Development (heavy)"),VLOOKUP(AA195,VALIDATIONS!$CZ$2:$DU$42,VLOOKUP(U195,VALIDATIONS!$FJ$2:$FK$4,2,FALSE)+4,FALSE),0))</f>
        <v/>
      </c>
      <c r="AE195" s="194"/>
    </row>
    <row r="196" spans="1:31" x14ac:dyDescent="0.2">
      <c r="A196" s="232"/>
      <c r="B196" s="361"/>
      <c r="C196" s="370"/>
      <c r="D196" s="370"/>
      <c r="E196" s="370"/>
      <c r="F196" s="370"/>
      <c r="G196" s="194"/>
      <c r="H196" s="194"/>
      <c r="I196" s="195"/>
      <c r="J196" s="194"/>
      <c r="K196" s="168"/>
      <c r="L196" s="168"/>
      <c r="M196" s="106" t="str">
        <f>IF(OR(D196="",E196="",G196=""),"",IF(AND(F196&lt;&gt;"",D196="Inlet Pit"),VLOOKUP(E196,VALIDATIONS!$CN$2:$CO$14,2,FALSE),IF(D196="Junction Pit",VLOOKUP(E196,VALIDATIONS!$CR$2:$CS$5,2,FALSE),IF(D196="Trench Grate",H196*VLOOKUP(E196,VALIDATIONS!$CT$2:$CU$2,2,FALSE),IF(D196="Capped Line",VLOOKUP(E196,VALIDATIONS!$CF$2:$CG$2,2,FALSE),IF(D196="Head Wall",VLOOKUP(E196,VALIDATIONS!$CH$2:$CI$2,2,FALSE),IF(D196="House Connection",VLOOKUP(E196,VALIDATIONS!$CJ$2:$CK$2,2,FALSE),0))))))+IF(AND(F196&lt;&gt;"",D196="Inlet Pit"),VLOOKUP(F196,VALIDATIONS!$CP$2:$CQ$66,2,FALSE),0))</f>
        <v/>
      </c>
      <c r="N196" s="194"/>
      <c r="O196" s="379"/>
      <c r="P196" s="368"/>
      <c r="Q196" s="194"/>
      <c r="R196" s="370"/>
      <c r="S196" s="194"/>
      <c r="T196" s="368"/>
      <c r="U196" s="368"/>
      <c r="V196" s="194"/>
      <c r="W196" s="195"/>
      <c r="X196" s="194"/>
      <c r="Y196" s="195"/>
      <c r="Z196" s="194"/>
      <c r="AA196" s="368"/>
      <c r="AB196" s="368"/>
      <c r="AC196" s="370"/>
      <c r="AD196" s="106" t="str">
        <f>IF(OR(R196="",T196="",U196="",Z196="",AA196="",AB196="",AC196=""),"",Z196*IF(AC196="uPVC",VLOOKUP(AA196,VALIDATIONS!$CZ$2:$DU$42,VLOOKUP(AB196,VALIDATIONS!$FF$2:$FG$5,2,FALSE),FALSE), IF(AC196="Steel Reinforced Concrete",VLOOKUP(AA196,VALIDATIONS!$CZ$2:$DU$42,8+VLOOKUP(AB196,VALIDATIONS!$FF$2:$FG$5,2,FALSE),FALSE),IF(AC196="Fibre Reinforced Concrete",VLOOKUP(AA196,VALIDATIONS!$CZ$2:$DU$42,4+VLOOKUP(AB196,VALIDATIONS!$FF$2:$FG$5,2,FALSE),FALSE))))   +IF(T196="Up to 10% Rock",VLOOKUP(AA196,VALIDATIONS!$CZ$2:$DU$42,13+VLOOKUP(AB196,VALIDATIONS!$FF$2:$FG$5,2,FALSE),FALSE),0)+IF(OR(U196="Urban Development (moderate)",U196="Urban Development (heavy)"),VLOOKUP(AA196,VALIDATIONS!$CZ$2:$DU$42,VLOOKUP(U196,VALIDATIONS!$FJ$2:$FK$4,2,FALSE)+4,FALSE),0))</f>
        <v/>
      </c>
      <c r="AE196" s="194"/>
    </row>
    <row r="197" spans="1:31" x14ac:dyDescent="0.2">
      <c r="A197" s="232"/>
      <c r="B197" s="361"/>
      <c r="C197" s="370"/>
      <c r="D197" s="370"/>
      <c r="E197" s="370"/>
      <c r="F197" s="370"/>
      <c r="G197" s="194"/>
      <c r="H197" s="194"/>
      <c r="I197" s="195"/>
      <c r="J197" s="194"/>
      <c r="K197" s="168"/>
      <c r="L197" s="168"/>
      <c r="M197" s="106" t="str">
        <f>IF(OR(D197="",E197="",G197=""),"",IF(AND(F197&lt;&gt;"",D197="Inlet Pit"),VLOOKUP(E197,VALIDATIONS!$CN$2:$CO$14,2,FALSE),IF(D197="Junction Pit",VLOOKUP(E197,VALIDATIONS!$CR$2:$CS$5,2,FALSE),IF(D197="Trench Grate",H197*VLOOKUP(E197,VALIDATIONS!$CT$2:$CU$2,2,FALSE),IF(D197="Capped Line",VLOOKUP(E197,VALIDATIONS!$CF$2:$CG$2,2,FALSE),IF(D197="Head Wall",VLOOKUP(E197,VALIDATIONS!$CH$2:$CI$2,2,FALSE),IF(D197="House Connection",VLOOKUP(E197,VALIDATIONS!$CJ$2:$CK$2,2,FALSE),0))))))+IF(AND(F197&lt;&gt;"",D197="Inlet Pit"),VLOOKUP(F197,VALIDATIONS!$CP$2:$CQ$66,2,FALSE),0))</f>
        <v/>
      </c>
      <c r="N197" s="194"/>
      <c r="O197" s="379"/>
      <c r="P197" s="368"/>
      <c r="Q197" s="194"/>
      <c r="R197" s="370"/>
      <c r="S197" s="194"/>
      <c r="T197" s="368"/>
      <c r="U197" s="368"/>
      <c r="V197" s="194"/>
      <c r="W197" s="195"/>
      <c r="X197" s="194"/>
      <c r="Y197" s="195"/>
      <c r="Z197" s="194"/>
      <c r="AA197" s="368"/>
      <c r="AB197" s="368"/>
      <c r="AC197" s="370"/>
      <c r="AD197" s="106" t="str">
        <f>IF(OR(R197="",T197="",U197="",Z197="",AA197="",AB197="",AC197=""),"",Z197*IF(AC197="uPVC",VLOOKUP(AA197,VALIDATIONS!$CZ$2:$DU$42,VLOOKUP(AB197,VALIDATIONS!$FF$2:$FG$5,2,FALSE),FALSE), IF(AC197="Steel Reinforced Concrete",VLOOKUP(AA197,VALIDATIONS!$CZ$2:$DU$42,8+VLOOKUP(AB197,VALIDATIONS!$FF$2:$FG$5,2,FALSE),FALSE),IF(AC197="Fibre Reinforced Concrete",VLOOKUP(AA197,VALIDATIONS!$CZ$2:$DU$42,4+VLOOKUP(AB197,VALIDATIONS!$FF$2:$FG$5,2,FALSE),FALSE))))   +IF(T197="Up to 10% Rock",VLOOKUP(AA197,VALIDATIONS!$CZ$2:$DU$42,13+VLOOKUP(AB197,VALIDATIONS!$FF$2:$FG$5,2,FALSE),FALSE),0)+IF(OR(U197="Urban Development (moderate)",U197="Urban Development (heavy)"),VLOOKUP(AA197,VALIDATIONS!$CZ$2:$DU$42,VLOOKUP(U197,VALIDATIONS!$FJ$2:$FK$4,2,FALSE)+4,FALSE),0))</f>
        <v/>
      </c>
      <c r="AE197" s="194"/>
    </row>
    <row r="198" spans="1:31" x14ac:dyDescent="0.2">
      <c r="A198" s="232"/>
      <c r="B198" s="361"/>
      <c r="C198" s="370"/>
      <c r="D198" s="370"/>
      <c r="E198" s="370"/>
      <c r="F198" s="370"/>
      <c r="G198" s="194"/>
      <c r="H198" s="194"/>
      <c r="I198" s="195"/>
      <c r="J198" s="194"/>
      <c r="K198" s="168"/>
      <c r="L198" s="168"/>
      <c r="M198" s="106" t="str">
        <f>IF(OR(D198="",E198="",G198=""),"",IF(AND(F198&lt;&gt;"",D198="Inlet Pit"),VLOOKUP(E198,VALIDATIONS!$CN$2:$CO$14,2,FALSE),IF(D198="Junction Pit",VLOOKUP(E198,VALIDATIONS!$CR$2:$CS$5,2,FALSE),IF(D198="Trench Grate",H198*VLOOKUP(E198,VALIDATIONS!$CT$2:$CU$2,2,FALSE),IF(D198="Capped Line",VLOOKUP(E198,VALIDATIONS!$CF$2:$CG$2,2,FALSE),IF(D198="Head Wall",VLOOKUP(E198,VALIDATIONS!$CH$2:$CI$2,2,FALSE),IF(D198="House Connection",VLOOKUP(E198,VALIDATIONS!$CJ$2:$CK$2,2,FALSE),0))))))+IF(AND(F198&lt;&gt;"",D198="Inlet Pit"),VLOOKUP(F198,VALIDATIONS!$CP$2:$CQ$66,2,FALSE),0))</f>
        <v/>
      </c>
      <c r="N198" s="194"/>
      <c r="O198" s="379"/>
      <c r="P198" s="368"/>
      <c r="Q198" s="194"/>
      <c r="R198" s="370"/>
      <c r="S198" s="194"/>
      <c r="T198" s="368"/>
      <c r="U198" s="368"/>
      <c r="V198" s="194"/>
      <c r="W198" s="195"/>
      <c r="X198" s="194"/>
      <c r="Y198" s="195"/>
      <c r="Z198" s="194"/>
      <c r="AA198" s="368"/>
      <c r="AB198" s="368"/>
      <c r="AC198" s="370"/>
      <c r="AD198" s="106" t="str">
        <f>IF(OR(R198="",T198="",U198="",Z198="",AA198="",AB198="",AC198=""),"",Z198*IF(AC198="uPVC",VLOOKUP(AA198,VALIDATIONS!$CZ$2:$DU$42,VLOOKUP(AB198,VALIDATIONS!$FF$2:$FG$5,2,FALSE),FALSE), IF(AC198="Steel Reinforced Concrete",VLOOKUP(AA198,VALIDATIONS!$CZ$2:$DU$42,8+VLOOKUP(AB198,VALIDATIONS!$FF$2:$FG$5,2,FALSE),FALSE),IF(AC198="Fibre Reinforced Concrete",VLOOKUP(AA198,VALIDATIONS!$CZ$2:$DU$42,4+VLOOKUP(AB198,VALIDATIONS!$FF$2:$FG$5,2,FALSE),FALSE))))   +IF(T198="Up to 10% Rock",VLOOKUP(AA198,VALIDATIONS!$CZ$2:$DU$42,13+VLOOKUP(AB198,VALIDATIONS!$FF$2:$FG$5,2,FALSE),FALSE),0)+IF(OR(U198="Urban Development (moderate)",U198="Urban Development (heavy)"),VLOOKUP(AA198,VALIDATIONS!$CZ$2:$DU$42,VLOOKUP(U198,VALIDATIONS!$FJ$2:$FK$4,2,FALSE)+4,FALSE),0))</f>
        <v/>
      </c>
      <c r="AE198" s="194"/>
    </row>
    <row r="199" spans="1:31" x14ac:dyDescent="0.2">
      <c r="A199" s="232"/>
      <c r="B199" s="361"/>
      <c r="C199" s="370"/>
      <c r="D199" s="370"/>
      <c r="E199" s="370"/>
      <c r="F199" s="370"/>
      <c r="G199" s="194"/>
      <c r="H199" s="194"/>
      <c r="I199" s="195"/>
      <c r="J199" s="194"/>
      <c r="K199" s="168"/>
      <c r="L199" s="168"/>
      <c r="M199" s="106" t="str">
        <f>IF(OR(D199="",E199="",G199=""),"",IF(AND(F199&lt;&gt;"",D199="Inlet Pit"),VLOOKUP(E199,VALIDATIONS!$CN$2:$CO$14,2,FALSE),IF(D199="Junction Pit",VLOOKUP(E199,VALIDATIONS!$CR$2:$CS$5,2,FALSE),IF(D199="Trench Grate",H199*VLOOKUP(E199,VALIDATIONS!$CT$2:$CU$2,2,FALSE),IF(D199="Capped Line",VLOOKUP(E199,VALIDATIONS!$CF$2:$CG$2,2,FALSE),IF(D199="Head Wall",VLOOKUP(E199,VALIDATIONS!$CH$2:$CI$2,2,FALSE),IF(D199="House Connection",VLOOKUP(E199,VALIDATIONS!$CJ$2:$CK$2,2,FALSE),0))))))+IF(AND(F199&lt;&gt;"",D199="Inlet Pit"),VLOOKUP(F199,VALIDATIONS!$CP$2:$CQ$66,2,FALSE),0))</f>
        <v/>
      </c>
      <c r="N199" s="194"/>
      <c r="O199" s="379"/>
      <c r="P199" s="368"/>
      <c r="Q199" s="194"/>
      <c r="R199" s="370"/>
      <c r="S199" s="194"/>
      <c r="T199" s="368"/>
      <c r="U199" s="368"/>
      <c r="V199" s="194"/>
      <c r="W199" s="195"/>
      <c r="X199" s="194"/>
      <c r="Y199" s="195"/>
      <c r="Z199" s="194"/>
      <c r="AA199" s="368"/>
      <c r="AB199" s="368"/>
      <c r="AC199" s="370"/>
      <c r="AD199" s="106" t="str">
        <f>IF(OR(R199="",T199="",U199="",Z199="",AA199="",AB199="",AC199=""),"",Z199*IF(AC199="uPVC",VLOOKUP(AA199,VALIDATIONS!$CZ$2:$DU$42,VLOOKUP(AB199,VALIDATIONS!$FF$2:$FG$5,2,FALSE),FALSE), IF(AC199="Steel Reinforced Concrete",VLOOKUP(AA199,VALIDATIONS!$CZ$2:$DU$42,8+VLOOKUP(AB199,VALIDATIONS!$FF$2:$FG$5,2,FALSE),FALSE),IF(AC199="Fibre Reinforced Concrete",VLOOKUP(AA199,VALIDATIONS!$CZ$2:$DU$42,4+VLOOKUP(AB199,VALIDATIONS!$FF$2:$FG$5,2,FALSE),FALSE))))   +IF(T199="Up to 10% Rock",VLOOKUP(AA199,VALIDATIONS!$CZ$2:$DU$42,13+VLOOKUP(AB199,VALIDATIONS!$FF$2:$FG$5,2,FALSE),FALSE),0)+IF(OR(U199="Urban Development (moderate)",U199="Urban Development (heavy)"),VLOOKUP(AA199,VALIDATIONS!$CZ$2:$DU$42,VLOOKUP(U199,VALIDATIONS!$FJ$2:$FK$4,2,FALSE)+4,FALSE),0))</f>
        <v/>
      </c>
      <c r="AE199" s="194"/>
    </row>
    <row r="200" spans="1:31" x14ac:dyDescent="0.2">
      <c r="A200" s="232"/>
      <c r="B200" s="361"/>
      <c r="C200" s="370"/>
      <c r="D200" s="370"/>
      <c r="E200" s="370"/>
      <c r="F200" s="370"/>
      <c r="G200" s="194"/>
      <c r="H200" s="194"/>
      <c r="I200" s="195"/>
      <c r="J200" s="194"/>
      <c r="K200" s="168"/>
      <c r="L200" s="168"/>
      <c r="M200" s="106" t="str">
        <f>IF(OR(D200="",E200="",G200=""),"",IF(AND(F200&lt;&gt;"",D200="Inlet Pit"),VLOOKUP(E200,VALIDATIONS!$CN$2:$CO$14,2,FALSE),IF(D200="Junction Pit",VLOOKUP(E200,VALIDATIONS!$CR$2:$CS$5,2,FALSE),IF(D200="Trench Grate",H200*VLOOKUP(E200,VALIDATIONS!$CT$2:$CU$2,2,FALSE),IF(D200="Capped Line",VLOOKUP(E200,VALIDATIONS!$CF$2:$CG$2,2,FALSE),IF(D200="Head Wall",VLOOKUP(E200,VALIDATIONS!$CH$2:$CI$2,2,FALSE),IF(D200="House Connection",VLOOKUP(E200,VALIDATIONS!$CJ$2:$CK$2,2,FALSE),0))))))+IF(AND(F200&lt;&gt;"",D200="Inlet Pit"),VLOOKUP(F200,VALIDATIONS!$CP$2:$CQ$66,2,FALSE),0))</f>
        <v/>
      </c>
      <c r="N200" s="194"/>
      <c r="O200" s="379"/>
      <c r="P200" s="368"/>
      <c r="Q200" s="194"/>
      <c r="R200" s="370"/>
      <c r="S200" s="194"/>
      <c r="T200" s="368"/>
      <c r="U200" s="368"/>
      <c r="V200" s="194"/>
      <c r="W200" s="195"/>
      <c r="X200" s="194"/>
      <c r="Y200" s="195"/>
      <c r="Z200" s="194"/>
      <c r="AA200" s="368"/>
      <c r="AB200" s="368"/>
      <c r="AC200" s="370"/>
      <c r="AD200" s="106" t="str">
        <f>IF(OR(R200="",T200="",U200="",Z200="",AA200="",AB200="",AC200=""),"",Z200*IF(AC200="uPVC",VLOOKUP(AA200,VALIDATIONS!$CZ$2:$DU$42,VLOOKUP(AB200,VALIDATIONS!$FF$2:$FG$5,2,FALSE),FALSE), IF(AC200="Steel Reinforced Concrete",VLOOKUP(AA200,VALIDATIONS!$CZ$2:$DU$42,8+VLOOKUP(AB200,VALIDATIONS!$FF$2:$FG$5,2,FALSE),FALSE),IF(AC200="Fibre Reinforced Concrete",VLOOKUP(AA200,VALIDATIONS!$CZ$2:$DU$42,4+VLOOKUP(AB200,VALIDATIONS!$FF$2:$FG$5,2,FALSE),FALSE))))   +IF(T200="Up to 10% Rock",VLOOKUP(AA200,VALIDATIONS!$CZ$2:$DU$42,13+VLOOKUP(AB200,VALIDATIONS!$FF$2:$FG$5,2,FALSE),FALSE),0)+IF(OR(U200="Urban Development (moderate)",U200="Urban Development (heavy)"),VLOOKUP(AA200,VALIDATIONS!$CZ$2:$DU$42,VLOOKUP(U200,VALIDATIONS!$FJ$2:$FK$4,2,FALSE)+4,FALSE),0))</f>
        <v/>
      </c>
      <c r="AE200" s="194"/>
    </row>
    <row r="201" spans="1:31" x14ac:dyDescent="0.2">
      <c r="A201" s="232"/>
      <c r="B201" s="361"/>
      <c r="C201" s="370"/>
      <c r="D201" s="370"/>
      <c r="E201" s="370"/>
      <c r="F201" s="370"/>
      <c r="G201" s="194"/>
      <c r="H201" s="194"/>
      <c r="I201" s="195"/>
      <c r="J201" s="194"/>
      <c r="K201" s="168"/>
      <c r="L201" s="168"/>
      <c r="M201" s="106" t="str">
        <f>IF(OR(D201="",E201="",G201=""),"",IF(AND(F201&lt;&gt;"",D201="Inlet Pit"),VLOOKUP(E201,VALIDATIONS!$CN$2:$CO$14,2,FALSE),IF(D201="Junction Pit",VLOOKUP(E201,VALIDATIONS!$CR$2:$CS$5,2,FALSE),IF(D201="Trench Grate",H201*VLOOKUP(E201,VALIDATIONS!$CT$2:$CU$2,2,FALSE),IF(D201="Capped Line",VLOOKUP(E201,VALIDATIONS!$CF$2:$CG$2,2,FALSE),IF(D201="Head Wall",VLOOKUP(E201,VALIDATIONS!$CH$2:$CI$2,2,FALSE),IF(D201="House Connection",VLOOKUP(E201,VALIDATIONS!$CJ$2:$CK$2,2,FALSE),0))))))+IF(AND(F201&lt;&gt;"",D201="Inlet Pit"),VLOOKUP(F201,VALIDATIONS!$CP$2:$CQ$66,2,FALSE),0))</f>
        <v/>
      </c>
      <c r="N201" s="194"/>
      <c r="O201" s="379"/>
      <c r="P201" s="368"/>
      <c r="Q201" s="194"/>
      <c r="R201" s="370"/>
      <c r="S201" s="194"/>
      <c r="T201" s="368"/>
      <c r="U201" s="368"/>
      <c r="V201" s="194"/>
      <c r="W201" s="195"/>
      <c r="X201" s="194"/>
      <c r="Y201" s="195"/>
      <c r="Z201" s="194"/>
      <c r="AA201" s="368"/>
      <c r="AB201" s="368"/>
      <c r="AC201" s="370"/>
      <c r="AD201" s="106" t="str">
        <f>IF(OR(R201="",T201="",U201="",Z201="",AA201="",AB201="",AC201=""),"",Z201*IF(AC201="uPVC",VLOOKUP(AA201,VALIDATIONS!$CZ$2:$DU$42,VLOOKUP(AB201,VALIDATIONS!$FF$2:$FG$5,2,FALSE),FALSE), IF(AC201="Steel Reinforced Concrete",VLOOKUP(AA201,VALIDATIONS!$CZ$2:$DU$42,8+VLOOKUP(AB201,VALIDATIONS!$FF$2:$FG$5,2,FALSE),FALSE),IF(AC201="Fibre Reinforced Concrete",VLOOKUP(AA201,VALIDATIONS!$CZ$2:$DU$42,4+VLOOKUP(AB201,VALIDATIONS!$FF$2:$FG$5,2,FALSE),FALSE))))   +IF(T201="Up to 10% Rock",VLOOKUP(AA201,VALIDATIONS!$CZ$2:$DU$42,13+VLOOKUP(AB201,VALIDATIONS!$FF$2:$FG$5,2,FALSE),FALSE),0)+IF(OR(U201="Urban Development (moderate)",U201="Urban Development (heavy)"),VLOOKUP(AA201,VALIDATIONS!$CZ$2:$DU$42,VLOOKUP(U201,VALIDATIONS!$FJ$2:$FK$4,2,FALSE)+4,FALSE),0))</f>
        <v/>
      </c>
      <c r="AE201" s="194"/>
    </row>
    <row r="202" spans="1:31" x14ac:dyDescent="0.2">
      <c r="A202" s="232"/>
      <c r="B202" s="361"/>
      <c r="C202" s="370"/>
      <c r="D202" s="370"/>
      <c r="E202" s="370"/>
      <c r="F202" s="370"/>
      <c r="G202" s="194"/>
      <c r="H202" s="194"/>
      <c r="I202" s="195"/>
      <c r="J202" s="194"/>
      <c r="K202" s="168"/>
      <c r="L202" s="168"/>
      <c r="M202" s="106" t="str">
        <f>IF(OR(D202="",E202="",G202=""),"",IF(AND(F202&lt;&gt;"",D202="Inlet Pit"),VLOOKUP(E202,VALIDATIONS!$CN$2:$CO$14,2,FALSE),IF(D202="Junction Pit",VLOOKUP(E202,VALIDATIONS!$CR$2:$CS$5,2,FALSE),IF(D202="Trench Grate",H202*VLOOKUP(E202,VALIDATIONS!$CT$2:$CU$2,2,FALSE),IF(D202="Capped Line",VLOOKUP(E202,VALIDATIONS!$CF$2:$CG$2,2,FALSE),IF(D202="Head Wall",VLOOKUP(E202,VALIDATIONS!$CH$2:$CI$2,2,FALSE),IF(D202="House Connection",VLOOKUP(E202,VALIDATIONS!$CJ$2:$CK$2,2,FALSE),0))))))+IF(AND(F202&lt;&gt;"",D202="Inlet Pit"),VLOOKUP(F202,VALIDATIONS!$CP$2:$CQ$66,2,FALSE),0))</f>
        <v/>
      </c>
      <c r="N202" s="194"/>
      <c r="O202" s="379"/>
      <c r="P202" s="368"/>
      <c r="Q202" s="194"/>
      <c r="R202" s="370"/>
      <c r="S202" s="194"/>
      <c r="T202" s="368"/>
      <c r="U202" s="368"/>
      <c r="V202" s="194"/>
      <c r="W202" s="195"/>
      <c r="X202" s="194"/>
      <c r="Y202" s="195"/>
      <c r="Z202" s="194"/>
      <c r="AA202" s="368"/>
      <c r="AB202" s="368"/>
      <c r="AC202" s="370"/>
      <c r="AD202" s="106" t="str">
        <f>IF(OR(R202="",T202="",U202="",Z202="",AA202="",AB202="",AC202=""),"",Z202*IF(AC202="uPVC",VLOOKUP(AA202,VALIDATIONS!$CZ$2:$DU$42,VLOOKUP(AB202,VALIDATIONS!$FF$2:$FG$5,2,FALSE),FALSE), IF(AC202="Steel Reinforced Concrete",VLOOKUP(AA202,VALIDATIONS!$CZ$2:$DU$42,8+VLOOKUP(AB202,VALIDATIONS!$FF$2:$FG$5,2,FALSE),FALSE),IF(AC202="Fibre Reinforced Concrete",VLOOKUP(AA202,VALIDATIONS!$CZ$2:$DU$42,4+VLOOKUP(AB202,VALIDATIONS!$FF$2:$FG$5,2,FALSE),FALSE))))   +IF(T202="Up to 10% Rock",VLOOKUP(AA202,VALIDATIONS!$CZ$2:$DU$42,13+VLOOKUP(AB202,VALIDATIONS!$FF$2:$FG$5,2,FALSE),FALSE),0)+IF(OR(U202="Urban Development (moderate)",U202="Urban Development (heavy)"),VLOOKUP(AA202,VALIDATIONS!$CZ$2:$DU$42,VLOOKUP(U202,VALIDATIONS!$FJ$2:$FK$4,2,FALSE)+4,FALSE),0))</f>
        <v/>
      </c>
      <c r="AE202" s="194"/>
    </row>
    <row r="203" spans="1:31" x14ac:dyDescent="0.2">
      <c r="A203" s="232"/>
      <c r="B203" s="361"/>
      <c r="C203" s="370"/>
      <c r="D203" s="370"/>
      <c r="E203" s="370"/>
      <c r="F203" s="370"/>
      <c r="G203" s="194"/>
      <c r="H203" s="194"/>
      <c r="I203" s="195"/>
      <c r="J203" s="194"/>
      <c r="K203" s="168"/>
      <c r="L203" s="168"/>
      <c r="M203" s="106" t="str">
        <f>IF(OR(D203="",E203="",G203=""),"",IF(AND(F203&lt;&gt;"",D203="Inlet Pit"),VLOOKUP(E203,VALIDATIONS!$CN$2:$CO$14,2,FALSE),IF(D203="Junction Pit",VLOOKUP(E203,VALIDATIONS!$CR$2:$CS$5,2,FALSE),IF(D203="Trench Grate",H203*VLOOKUP(E203,VALIDATIONS!$CT$2:$CU$2,2,FALSE),IF(D203="Capped Line",VLOOKUP(E203,VALIDATIONS!$CF$2:$CG$2,2,FALSE),IF(D203="Head Wall",VLOOKUP(E203,VALIDATIONS!$CH$2:$CI$2,2,FALSE),IF(D203="House Connection",VLOOKUP(E203,VALIDATIONS!$CJ$2:$CK$2,2,FALSE),0))))))+IF(AND(F203&lt;&gt;"",D203="Inlet Pit"),VLOOKUP(F203,VALIDATIONS!$CP$2:$CQ$66,2,FALSE),0))</f>
        <v/>
      </c>
      <c r="N203" s="194"/>
      <c r="O203" s="379"/>
      <c r="P203" s="368"/>
      <c r="Q203" s="194"/>
      <c r="R203" s="370"/>
      <c r="S203" s="194"/>
      <c r="T203" s="368"/>
      <c r="U203" s="368"/>
      <c r="V203" s="194"/>
      <c r="W203" s="195"/>
      <c r="X203" s="194"/>
      <c r="Y203" s="195"/>
      <c r="Z203" s="194"/>
      <c r="AA203" s="368"/>
      <c r="AB203" s="368"/>
      <c r="AC203" s="370"/>
      <c r="AD203" s="106" t="str">
        <f>IF(OR(R203="",T203="",U203="",Z203="",AA203="",AB203="",AC203=""),"",Z203*IF(AC203="uPVC",VLOOKUP(AA203,VALIDATIONS!$CZ$2:$DU$42,VLOOKUP(AB203,VALIDATIONS!$FF$2:$FG$5,2,FALSE),FALSE), IF(AC203="Steel Reinforced Concrete",VLOOKUP(AA203,VALIDATIONS!$CZ$2:$DU$42,8+VLOOKUP(AB203,VALIDATIONS!$FF$2:$FG$5,2,FALSE),FALSE),IF(AC203="Fibre Reinforced Concrete",VLOOKUP(AA203,VALIDATIONS!$CZ$2:$DU$42,4+VLOOKUP(AB203,VALIDATIONS!$FF$2:$FG$5,2,FALSE),FALSE))))   +IF(T203="Up to 10% Rock",VLOOKUP(AA203,VALIDATIONS!$CZ$2:$DU$42,13+VLOOKUP(AB203,VALIDATIONS!$FF$2:$FG$5,2,FALSE),FALSE),0)+IF(OR(U203="Urban Development (moderate)",U203="Urban Development (heavy)"),VLOOKUP(AA203,VALIDATIONS!$CZ$2:$DU$42,VLOOKUP(U203,VALIDATIONS!$FJ$2:$FK$4,2,FALSE)+4,FALSE),0))</f>
        <v/>
      </c>
      <c r="AE203" s="194"/>
    </row>
    <row r="204" spans="1:31" x14ac:dyDescent="0.2">
      <c r="A204" s="232"/>
      <c r="B204" s="361"/>
      <c r="C204" s="370"/>
      <c r="D204" s="370"/>
      <c r="E204" s="370"/>
      <c r="F204" s="370"/>
      <c r="G204" s="194"/>
      <c r="H204" s="194"/>
      <c r="I204" s="195"/>
      <c r="J204" s="194"/>
      <c r="K204" s="168"/>
      <c r="L204" s="168"/>
      <c r="M204" s="106" t="str">
        <f>IF(OR(D204="",E204="",G204=""),"",IF(AND(F204&lt;&gt;"",D204="Inlet Pit"),VLOOKUP(E204,VALIDATIONS!$CN$2:$CO$14,2,FALSE),IF(D204="Junction Pit",VLOOKUP(E204,VALIDATIONS!$CR$2:$CS$5,2,FALSE),IF(D204="Trench Grate",H204*VLOOKUP(E204,VALIDATIONS!$CT$2:$CU$2,2,FALSE),IF(D204="Capped Line",VLOOKUP(E204,VALIDATIONS!$CF$2:$CG$2,2,FALSE),IF(D204="Head Wall",VLOOKUP(E204,VALIDATIONS!$CH$2:$CI$2,2,FALSE),IF(D204="House Connection",VLOOKUP(E204,VALIDATIONS!$CJ$2:$CK$2,2,FALSE),0))))))+IF(AND(F204&lt;&gt;"",D204="Inlet Pit"),VLOOKUP(F204,VALIDATIONS!$CP$2:$CQ$66,2,FALSE),0))</f>
        <v/>
      </c>
      <c r="N204" s="194"/>
      <c r="O204" s="379"/>
      <c r="P204" s="368"/>
      <c r="Q204" s="194"/>
      <c r="R204" s="370"/>
      <c r="S204" s="194"/>
      <c r="T204" s="368"/>
      <c r="U204" s="368"/>
      <c r="V204" s="194"/>
      <c r="W204" s="195"/>
      <c r="X204" s="194"/>
      <c r="Y204" s="195"/>
      <c r="Z204" s="194"/>
      <c r="AA204" s="368"/>
      <c r="AB204" s="368"/>
      <c r="AC204" s="370"/>
      <c r="AD204" s="106" t="str">
        <f>IF(OR(R204="",T204="",U204="",Z204="",AA204="",AB204="",AC204=""),"",Z204*IF(AC204="uPVC",VLOOKUP(AA204,VALIDATIONS!$CZ$2:$DU$42,VLOOKUP(AB204,VALIDATIONS!$FF$2:$FG$5,2,FALSE),FALSE), IF(AC204="Steel Reinforced Concrete",VLOOKUP(AA204,VALIDATIONS!$CZ$2:$DU$42,8+VLOOKUP(AB204,VALIDATIONS!$FF$2:$FG$5,2,FALSE),FALSE),IF(AC204="Fibre Reinforced Concrete",VLOOKUP(AA204,VALIDATIONS!$CZ$2:$DU$42,4+VLOOKUP(AB204,VALIDATIONS!$FF$2:$FG$5,2,FALSE),FALSE))))   +IF(T204="Up to 10% Rock",VLOOKUP(AA204,VALIDATIONS!$CZ$2:$DU$42,13+VLOOKUP(AB204,VALIDATIONS!$FF$2:$FG$5,2,FALSE),FALSE),0)+IF(OR(U204="Urban Development (moderate)",U204="Urban Development (heavy)"),VLOOKUP(AA204,VALIDATIONS!$CZ$2:$DU$42,VLOOKUP(U204,VALIDATIONS!$FJ$2:$FK$4,2,FALSE)+4,FALSE),0))</f>
        <v/>
      </c>
      <c r="AE204" s="194"/>
    </row>
    <row r="205" spans="1:31" x14ac:dyDescent="0.2">
      <c r="A205" s="232"/>
      <c r="B205" s="361"/>
      <c r="C205" s="370"/>
      <c r="D205" s="370"/>
      <c r="E205" s="370"/>
      <c r="F205" s="370"/>
      <c r="G205" s="194"/>
      <c r="H205" s="194"/>
      <c r="I205" s="195"/>
      <c r="J205" s="194"/>
      <c r="K205" s="168"/>
      <c r="L205" s="168"/>
      <c r="M205" s="106" t="str">
        <f>IF(OR(D205="",E205="",G205=""),"",IF(AND(F205&lt;&gt;"",D205="Inlet Pit"),VLOOKUP(E205,VALIDATIONS!$CN$2:$CO$14,2,FALSE),IF(D205="Junction Pit",VLOOKUP(E205,VALIDATIONS!$CR$2:$CS$5,2,FALSE),IF(D205="Trench Grate",H205*VLOOKUP(E205,VALIDATIONS!$CT$2:$CU$2,2,FALSE),IF(D205="Capped Line",VLOOKUP(E205,VALIDATIONS!$CF$2:$CG$2,2,FALSE),IF(D205="Head Wall",VLOOKUP(E205,VALIDATIONS!$CH$2:$CI$2,2,FALSE),IF(D205="House Connection",VLOOKUP(E205,VALIDATIONS!$CJ$2:$CK$2,2,FALSE),0))))))+IF(AND(F205&lt;&gt;"",D205="Inlet Pit"),VLOOKUP(F205,VALIDATIONS!$CP$2:$CQ$66,2,FALSE),0))</f>
        <v/>
      </c>
      <c r="N205" s="194"/>
      <c r="O205" s="379"/>
      <c r="P205" s="368"/>
      <c r="Q205" s="194"/>
      <c r="R205" s="370"/>
      <c r="S205" s="194"/>
      <c r="T205" s="368"/>
      <c r="U205" s="368"/>
      <c r="V205" s="194"/>
      <c r="W205" s="195"/>
      <c r="X205" s="194"/>
      <c r="Y205" s="195"/>
      <c r="Z205" s="194"/>
      <c r="AA205" s="368"/>
      <c r="AB205" s="368"/>
      <c r="AC205" s="370"/>
      <c r="AD205" s="106" t="str">
        <f>IF(OR(R205="",T205="",U205="",Z205="",AA205="",AB205="",AC205=""),"",Z205*IF(AC205="uPVC",VLOOKUP(AA205,VALIDATIONS!$CZ$2:$DU$42,VLOOKUP(AB205,VALIDATIONS!$FF$2:$FG$5,2,FALSE),FALSE), IF(AC205="Steel Reinforced Concrete",VLOOKUP(AA205,VALIDATIONS!$CZ$2:$DU$42,8+VLOOKUP(AB205,VALIDATIONS!$FF$2:$FG$5,2,FALSE),FALSE),IF(AC205="Fibre Reinforced Concrete",VLOOKUP(AA205,VALIDATIONS!$CZ$2:$DU$42,4+VLOOKUP(AB205,VALIDATIONS!$FF$2:$FG$5,2,FALSE),FALSE))))   +IF(T205="Up to 10% Rock",VLOOKUP(AA205,VALIDATIONS!$CZ$2:$DU$42,13+VLOOKUP(AB205,VALIDATIONS!$FF$2:$FG$5,2,FALSE),FALSE),0)+IF(OR(U205="Urban Development (moderate)",U205="Urban Development (heavy)"),VLOOKUP(AA205,VALIDATIONS!$CZ$2:$DU$42,VLOOKUP(U205,VALIDATIONS!$FJ$2:$FK$4,2,FALSE)+4,FALSE),0))</f>
        <v/>
      </c>
      <c r="AE205" s="194"/>
    </row>
    <row r="206" spans="1:31" x14ac:dyDescent="0.2">
      <c r="A206" s="232"/>
      <c r="B206" s="361"/>
      <c r="C206" s="370"/>
      <c r="D206" s="370"/>
      <c r="E206" s="370"/>
      <c r="F206" s="370"/>
      <c r="G206" s="194"/>
      <c r="H206" s="194"/>
      <c r="I206" s="195"/>
      <c r="J206" s="194"/>
      <c r="K206" s="168"/>
      <c r="L206" s="168"/>
      <c r="M206" s="106" t="str">
        <f>IF(OR(D206="",E206="",G206=""),"",IF(AND(F206&lt;&gt;"",D206="Inlet Pit"),VLOOKUP(E206,VALIDATIONS!$CN$2:$CO$14,2,FALSE),IF(D206="Junction Pit",VLOOKUP(E206,VALIDATIONS!$CR$2:$CS$5,2,FALSE),IF(D206="Trench Grate",H206*VLOOKUP(E206,VALIDATIONS!$CT$2:$CU$2,2,FALSE),IF(D206="Capped Line",VLOOKUP(E206,VALIDATIONS!$CF$2:$CG$2,2,FALSE),IF(D206="Head Wall",VLOOKUP(E206,VALIDATIONS!$CH$2:$CI$2,2,FALSE),IF(D206="House Connection",VLOOKUP(E206,VALIDATIONS!$CJ$2:$CK$2,2,FALSE),0))))))+IF(AND(F206&lt;&gt;"",D206="Inlet Pit"),VLOOKUP(F206,VALIDATIONS!$CP$2:$CQ$66,2,FALSE),0))</f>
        <v/>
      </c>
      <c r="N206" s="194"/>
      <c r="O206" s="379"/>
      <c r="P206" s="368"/>
      <c r="Q206" s="194"/>
      <c r="R206" s="370"/>
      <c r="S206" s="194"/>
      <c r="T206" s="368"/>
      <c r="U206" s="368"/>
      <c r="V206" s="194"/>
      <c r="W206" s="195"/>
      <c r="X206" s="194"/>
      <c r="Y206" s="195"/>
      <c r="Z206" s="194"/>
      <c r="AA206" s="368"/>
      <c r="AB206" s="368"/>
      <c r="AC206" s="370"/>
      <c r="AD206" s="106" t="str">
        <f>IF(OR(R206="",T206="",U206="",Z206="",AA206="",AB206="",AC206=""),"",Z206*IF(AC206="uPVC",VLOOKUP(AA206,VALIDATIONS!$CZ$2:$DU$42,VLOOKUP(AB206,VALIDATIONS!$FF$2:$FG$5,2,FALSE),FALSE), IF(AC206="Steel Reinforced Concrete",VLOOKUP(AA206,VALIDATIONS!$CZ$2:$DU$42,8+VLOOKUP(AB206,VALIDATIONS!$FF$2:$FG$5,2,FALSE),FALSE),IF(AC206="Fibre Reinforced Concrete",VLOOKUP(AA206,VALIDATIONS!$CZ$2:$DU$42,4+VLOOKUP(AB206,VALIDATIONS!$FF$2:$FG$5,2,FALSE),FALSE))))   +IF(T206="Up to 10% Rock",VLOOKUP(AA206,VALIDATIONS!$CZ$2:$DU$42,13+VLOOKUP(AB206,VALIDATIONS!$FF$2:$FG$5,2,FALSE),FALSE),0)+IF(OR(U206="Urban Development (moderate)",U206="Urban Development (heavy)"),VLOOKUP(AA206,VALIDATIONS!$CZ$2:$DU$42,VLOOKUP(U206,VALIDATIONS!$FJ$2:$FK$4,2,FALSE)+4,FALSE),0))</f>
        <v/>
      </c>
      <c r="AE206" s="194"/>
    </row>
    <row r="207" spans="1:31" x14ac:dyDescent="0.2">
      <c r="A207" s="232"/>
      <c r="B207" s="361"/>
      <c r="C207" s="370"/>
      <c r="D207" s="370"/>
      <c r="E207" s="370"/>
      <c r="F207" s="370"/>
      <c r="G207" s="194"/>
      <c r="H207" s="194"/>
      <c r="I207" s="195"/>
      <c r="J207" s="194"/>
      <c r="K207" s="168"/>
      <c r="L207" s="168"/>
      <c r="M207" s="106" t="str">
        <f>IF(OR(D207="",E207="",G207=""),"",IF(AND(F207&lt;&gt;"",D207="Inlet Pit"),VLOOKUP(E207,VALIDATIONS!$CN$2:$CO$14,2,FALSE),IF(D207="Junction Pit",VLOOKUP(E207,VALIDATIONS!$CR$2:$CS$5,2,FALSE),IF(D207="Trench Grate",H207*VLOOKUP(E207,VALIDATIONS!$CT$2:$CU$2,2,FALSE),IF(D207="Capped Line",VLOOKUP(E207,VALIDATIONS!$CF$2:$CG$2,2,FALSE),IF(D207="Head Wall",VLOOKUP(E207,VALIDATIONS!$CH$2:$CI$2,2,FALSE),IF(D207="House Connection",VLOOKUP(E207,VALIDATIONS!$CJ$2:$CK$2,2,FALSE),0))))))+IF(AND(F207&lt;&gt;"",D207="Inlet Pit"),VLOOKUP(F207,VALIDATIONS!$CP$2:$CQ$66,2,FALSE),0))</f>
        <v/>
      </c>
      <c r="N207" s="194"/>
      <c r="O207" s="379"/>
      <c r="P207" s="368"/>
      <c r="Q207" s="194"/>
      <c r="R207" s="370"/>
      <c r="S207" s="194"/>
      <c r="T207" s="368"/>
      <c r="U207" s="368"/>
      <c r="V207" s="194"/>
      <c r="W207" s="195"/>
      <c r="X207" s="194"/>
      <c r="Y207" s="195"/>
      <c r="Z207" s="194"/>
      <c r="AA207" s="368"/>
      <c r="AB207" s="368"/>
      <c r="AC207" s="370"/>
      <c r="AD207" s="106" t="str">
        <f>IF(OR(R207="",T207="",U207="",Z207="",AA207="",AB207="",AC207=""),"",Z207*IF(AC207="uPVC",VLOOKUP(AA207,VALIDATIONS!$CZ$2:$DU$42,VLOOKUP(AB207,VALIDATIONS!$FF$2:$FG$5,2,FALSE),FALSE), IF(AC207="Steel Reinforced Concrete",VLOOKUP(AA207,VALIDATIONS!$CZ$2:$DU$42,8+VLOOKUP(AB207,VALIDATIONS!$FF$2:$FG$5,2,FALSE),FALSE),IF(AC207="Fibre Reinforced Concrete",VLOOKUP(AA207,VALIDATIONS!$CZ$2:$DU$42,4+VLOOKUP(AB207,VALIDATIONS!$FF$2:$FG$5,2,FALSE),FALSE))))   +IF(T207="Up to 10% Rock",VLOOKUP(AA207,VALIDATIONS!$CZ$2:$DU$42,13+VLOOKUP(AB207,VALIDATIONS!$FF$2:$FG$5,2,FALSE),FALSE),0)+IF(OR(U207="Urban Development (moderate)",U207="Urban Development (heavy)"),VLOOKUP(AA207,VALIDATIONS!$CZ$2:$DU$42,VLOOKUP(U207,VALIDATIONS!$FJ$2:$FK$4,2,FALSE)+4,FALSE),0))</f>
        <v/>
      </c>
      <c r="AE207" s="194"/>
    </row>
    <row r="208" spans="1:31" x14ac:dyDescent="0.2">
      <c r="A208" s="232"/>
      <c r="B208" s="361"/>
      <c r="C208" s="370"/>
      <c r="D208" s="370"/>
      <c r="E208" s="370"/>
      <c r="F208" s="370"/>
      <c r="G208" s="194"/>
      <c r="H208" s="194"/>
      <c r="I208" s="195"/>
      <c r="J208" s="194"/>
      <c r="K208" s="168"/>
      <c r="L208" s="168"/>
      <c r="M208" s="106" t="str">
        <f>IF(OR(D208="",E208="",G208=""),"",IF(AND(F208&lt;&gt;"",D208="Inlet Pit"),VLOOKUP(E208,VALIDATIONS!$CN$2:$CO$14,2,FALSE),IF(D208="Junction Pit",VLOOKUP(E208,VALIDATIONS!$CR$2:$CS$5,2,FALSE),IF(D208="Trench Grate",H208*VLOOKUP(E208,VALIDATIONS!$CT$2:$CU$2,2,FALSE),IF(D208="Capped Line",VLOOKUP(E208,VALIDATIONS!$CF$2:$CG$2,2,FALSE),IF(D208="Head Wall",VLOOKUP(E208,VALIDATIONS!$CH$2:$CI$2,2,FALSE),IF(D208="House Connection",VLOOKUP(E208,VALIDATIONS!$CJ$2:$CK$2,2,FALSE),0))))))+IF(AND(F208&lt;&gt;"",D208="Inlet Pit"),VLOOKUP(F208,VALIDATIONS!$CP$2:$CQ$66,2,FALSE),0))</f>
        <v/>
      </c>
      <c r="N208" s="194"/>
      <c r="O208" s="379"/>
      <c r="P208" s="368"/>
      <c r="Q208" s="194"/>
      <c r="R208" s="370"/>
      <c r="S208" s="194"/>
      <c r="T208" s="368"/>
      <c r="U208" s="368"/>
      <c r="V208" s="194"/>
      <c r="W208" s="195"/>
      <c r="X208" s="194"/>
      <c r="Y208" s="195"/>
      <c r="Z208" s="194"/>
      <c r="AA208" s="368"/>
      <c r="AB208" s="368"/>
      <c r="AC208" s="370"/>
      <c r="AD208" s="106" t="str">
        <f>IF(OR(R208="",T208="",U208="",Z208="",AA208="",AB208="",AC208=""),"",Z208*IF(AC208="uPVC",VLOOKUP(AA208,VALIDATIONS!$CZ$2:$DU$42,VLOOKUP(AB208,VALIDATIONS!$FF$2:$FG$5,2,FALSE),FALSE), IF(AC208="Steel Reinforced Concrete",VLOOKUP(AA208,VALIDATIONS!$CZ$2:$DU$42,8+VLOOKUP(AB208,VALIDATIONS!$FF$2:$FG$5,2,FALSE),FALSE),IF(AC208="Fibre Reinforced Concrete",VLOOKUP(AA208,VALIDATIONS!$CZ$2:$DU$42,4+VLOOKUP(AB208,VALIDATIONS!$FF$2:$FG$5,2,FALSE),FALSE))))   +IF(T208="Up to 10% Rock",VLOOKUP(AA208,VALIDATIONS!$CZ$2:$DU$42,13+VLOOKUP(AB208,VALIDATIONS!$FF$2:$FG$5,2,FALSE),FALSE),0)+IF(OR(U208="Urban Development (moderate)",U208="Urban Development (heavy)"),VLOOKUP(AA208,VALIDATIONS!$CZ$2:$DU$42,VLOOKUP(U208,VALIDATIONS!$FJ$2:$FK$4,2,FALSE)+4,FALSE),0))</f>
        <v/>
      </c>
      <c r="AE208" s="194"/>
    </row>
    <row r="209" spans="1:31" x14ac:dyDescent="0.2">
      <c r="A209" s="232"/>
      <c r="B209" s="361"/>
      <c r="C209" s="370"/>
      <c r="D209" s="370"/>
      <c r="E209" s="370"/>
      <c r="F209" s="370"/>
      <c r="G209" s="194"/>
      <c r="H209" s="194"/>
      <c r="I209" s="195"/>
      <c r="J209" s="194"/>
      <c r="K209" s="168"/>
      <c r="L209" s="168"/>
      <c r="M209" s="106" t="str">
        <f>IF(OR(D209="",E209="",G209=""),"",IF(AND(F209&lt;&gt;"",D209="Inlet Pit"),VLOOKUP(E209,VALIDATIONS!$CN$2:$CO$14,2,FALSE),IF(D209="Junction Pit",VLOOKUP(E209,VALIDATIONS!$CR$2:$CS$5,2,FALSE),IF(D209="Trench Grate",H209*VLOOKUP(E209,VALIDATIONS!$CT$2:$CU$2,2,FALSE),IF(D209="Capped Line",VLOOKUP(E209,VALIDATIONS!$CF$2:$CG$2,2,FALSE),IF(D209="Head Wall",VLOOKUP(E209,VALIDATIONS!$CH$2:$CI$2,2,FALSE),IF(D209="House Connection",VLOOKUP(E209,VALIDATIONS!$CJ$2:$CK$2,2,FALSE),0))))))+IF(AND(F209&lt;&gt;"",D209="Inlet Pit"),VLOOKUP(F209,VALIDATIONS!$CP$2:$CQ$66,2,FALSE),0))</f>
        <v/>
      </c>
      <c r="N209" s="194"/>
      <c r="O209" s="379"/>
      <c r="P209" s="368"/>
      <c r="Q209" s="194"/>
      <c r="R209" s="370"/>
      <c r="S209" s="194"/>
      <c r="T209" s="368"/>
      <c r="U209" s="368"/>
      <c r="V209" s="194"/>
      <c r="W209" s="195"/>
      <c r="X209" s="194"/>
      <c r="Y209" s="195"/>
      <c r="Z209" s="194"/>
      <c r="AA209" s="368"/>
      <c r="AB209" s="368"/>
      <c r="AC209" s="370"/>
      <c r="AD209" s="106" t="str">
        <f>IF(OR(R209="",T209="",U209="",Z209="",AA209="",AB209="",AC209=""),"",Z209*IF(AC209="uPVC",VLOOKUP(AA209,VALIDATIONS!$CZ$2:$DU$42,VLOOKUP(AB209,VALIDATIONS!$FF$2:$FG$5,2,FALSE),FALSE), IF(AC209="Steel Reinforced Concrete",VLOOKUP(AA209,VALIDATIONS!$CZ$2:$DU$42,8+VLOOKUP(AB209,VALIDATIONS!$FF$2:$FG$5,2,FALSE),FALSE),IF(AC209="Fibre Reinforced Concrete",VLOOKUP(AA209,VALIDATIONS!$CZ$2:$DU$42,4+VLOOKUP(AB209,VALIDATIONS!$FF$2:$FG$5,2,FALSE),FALSE))))   +IF(T209="Up to 10% Rock",VLOOKUP(AA209,VALIDATIONS!$CZ$2:$DU$42,13+VLOOKUP(AB209,VALIDATIONS!$FF$2:$FG$5,2,FALSE),FALSE),0)+IF(OR(U209="Urban Development (moderate)",U209="Urban Development (heavy)"),VLOOKUP(AA209,VALIDATIONS!$CZ$2:$DU$42,VLOOKUP(U209,VALIDATIONS!$FJ$2:$FK$4,2,FALSE)+4,FALSE),0))</f>
        <v/>
      </c>
      <c r="AE209" s="194"/>
    </row>
    <row r="210" spans="1:31" x14ac:dyDescent="0.2">
      <c r="A210" s="232"/>
      <c r="B210" s="361"/>
      <c r="C210" s="370"/>
      <c r="D210" s="370"/>
      <c r="E210" s="370"/>
      <c r="F210" s="370"/>
      <c r="G210" s="194"/>
      <c r="H210" s="194"/>
      <c r="I210" s="195"/>
      <c r="J210" s="194"/>
      <c r="K210" s="168"/>
      <c r="L210" s="168"/>
      <c r="M210" s="106" t="str">
        <f>IF(OR(D210="",E210="",G210=""),"",IF(AND(F210&lt;&gt;"",D210="Inlet Pit"),VLOOKUP(E210,VALIDATIONS!$CN$2:$CO$14,2,FALSE),IF(D210="Junction Pit",VLOOKUP(E210,VALIDATIONS!$CR$2:$CS$5,2,FALSE),IF(D210="Trench Grate",H210*VLOOKUP(E210,VALIDATIONS!$CT$2:$CU$2,2,FALSE),IF(D210="Capped Line",VLOOKUP(E210,VALIDATIONS!$CF$2:$CG$2,2,FALSE),IF(D210="Head Wall",VLOOKUP(E210,VALIDATIONS!$CH$2:$CI$2,2,FALSE),IF(D210="House Connection",VLOOKUP(E210,VALIDATIONS!$CJ$2:$CK$2,2,FALSE),0))))))+IF(AND(F210&lt;&gt;"",D210="Inlet Pit"),VLOOKUP(F210,VALIDATIONS!$CP$2:$CQ$66,2,FALSE),0))</f>
        <v/>
      </c>
      <c r="N210" s="194"/>
      <c r="O210" s="379"/>
      <c r="P210" s="368"/>
      <c r="Q210" s="194"/>
      <c r="R210" s="370"/>
      <c r="S210" s="194"/>
      <c r="T210" s="368"/>
      <c r="U210" s="368"/>
      <c r="V210" s="194"/>
      <c r="W210" s="195"/>
      <c r="X210" s="194"/>
      <c r="Y210" s="195"/>
      <c r="Z210" s="194"/>
      <c r="AA210" s="368"/>
      <c r="AB210" s="368"/>
      <c r="AC210" s="370"/>
      <c r="AD210" s="106" t="str">
        <f>IF(OR(R210="",T210="",U210="",Z210="",AA210="",AB210="",AC210=""),"",Z210*IF(AC210="uPVC",VLOOKUP(AA210,VALIDATIONS!$CZ$2:$DU$42,VLOOKUP(AB210,VALIDATIONS!$FF$2:$FG$5,2,FALSE),FALSE), IF(AC210="Steel Reinforced Concrete",VLOOKUP(AA210,VALIDATIONS!$CZ$2:$DU$42,8+VLOOKUP(AB210,VALIDATIONS!$FF$2:$FG$5,2,FALSE),FALSE),IF(AC210="Fibre Reinforced Concrete",VLOOKUP(AA210,VALIDATIONS!$CZ$2:$DU$42,4+VLOOKUP(AB210,VALIDATIONS!$FF$2:$FG$5,2,FALSE),FALSE))))   +IF(T210="Up to 10% Rock",VLOOKUP(AA210,VALIDATIONS!$CZ$2:$DU$42,13+VLOOKUP(AB210,VALIDATIONS!$FF$2:$FG$5,2,FALSE),FALSE),0)+IF(OR(U210="Urban Development (moderate)",U210="Urban Development (heavy)"),VLOOKUP(AA210,VALIDATIONS!$CZ$2:$DU$42,VLOOKUP(U210,VALIDATIONS!$FJ$2:$FK$4,2,FALSE)+4,FALSE),0))</f>
        <v/>
      </c>
      <c r="AE210" s="194"/>
    </row>
    <row r="211" spans="1:31" x14ac:dyDescent="0.2">
      <c r="A211" s="232"/>
      <c r="B211" s="361"/>
      <c r="C211" s="370"/>
      <c r="D211" s="370"/>
      <c r="E211" s="370"/>
      <c r="F211" s="370"/>
      <c r="G211" s="194"/>
      <c r="H211" s="194"/>
      <c r="I211" s="195"/>
      <c r="J211" s="194"/>
      <c r="K211" s="168"/>
      <c r="L211" s="168"/>
      <c r="M211" s="106" t="str">
        <f>IF(OR(D211="",E211="",G211=""),"",IF(AND(F211&lt;&gt;"",D211="Inlet Pit"),VLOOKUP(E211,VALIDATIONS!$CN$2:$CO$14,2,FALSE),IF(D211="Junction Pit",VLOOKUP(E211,VALIDATIONS!$CR$2:$CS$5,2,FALSE),IF(D211="Trench Grate",H211*VLOOKUP(E211,VALIDATIONS!$CT$2:$CU$2,2,FALSE),IF(D211="Capped Line",VLOOKUP(E211,VALIDATIONS!$CF$2:$CG$2,2,FALSE),IF(D211="Head Wall",VLOOKUP(E211,VALIDATIONS!$CH$2:$CI$2,2,FALSE),IF(D211="House Connection",VLOOKUP(E211,VALIDATIONS!$CJ$2:$CK$2,2,FALSE),0))))))+IF(AND(F211&lt;&gt;"",D211="Inlet Pit"),VLOOKUP(F211,VALIDATIONS!$CP$2:$CQ$66,2,FALSE),0))</f>
        <v/>
      </c>
      <c r="N211" s="194"/>
      <c r="O211" s="379"/>
      <c r="P211" s="368"/>
      <c r="Q211" s="194"/>
      <c r="R211" s="370"/>
      <c r="S211" s="194"/>
      <c r="T211" s="368"/>
      <c r="U211" s="368"/>
      <c r="V211" s="194"/>
      <c r="W211" s="195"/>
      <c r="X211" s="194"/>
      <c r="Y211" s="195"/>
      <c r="Z211" s="194"/>
      <c r="AA211" s="368"/>
      <c r="AB211" s="368"/>
      <c r="AC211" s="370"/>
      <c r="AD211" s="106" t="str">
        <f>IF(OR(R211="",T211="",U211="",Z211="",AA211="",AB211="",AC211=""),"",Z211*IF(AC211="uPVC",VLOOKUP(AA211,VALIDATIONS!$CZ$2:$DU$42,VLOOKUP(AB211,VALIDATIONS!$FF$2:$FG$5,2,FALSE),FALSE), IF(AC211="Steel Reinforced Concrete",VLOOKUP(AA211,VALIDATIONS!$CZ$2:$DU$42,8+VLOOKUP(AB211,VALIDATIONS!$FF$2:$FG$5,2,FALSE),FALSE),IF(AC211="Fibre Reinforced Concrete",VLOOKUP(AA211,VALIDATIONS!$CZ$2:$DU$42,4+VLOOKUP(AB211,VALIDATIONS!$FF$2:$FG$5,2,FALSE),FALSE))))   +IF(T211="Up to 10% Rock",VLOOKUP(AA211,VALIDATIONS!$CZ$2:$DU$42,13+VLOOKUP(AB211,VALIDATIONS!$FF$2:$FG$5,2,FALSE),FALSE),0)+IF(OR(U211="Urban Development (moderate)",U211="Urban Development (heavy)"),VLOOKUP(AA211,VALIDATIONS!$CZ$2:$DU$42,VLOOKUP(U211,VALIDATIONS!$FJ$2:$FK$4,2,FALSE)+4,FALSE),0))</f>
        <v/>
      </c>
      <c r="AE211" s="194"/>
    </row>
    <row r="212" spans="1:31" x14ac:dyDescent="0.2">
      <c r="A212" s="232"/>
      <c r="B212" s="361"/>
      <c r="C212" s="370"/>
      <c r="D212" s="370"/>
      <c r="E212" s="370"/>
      <c r="F212" s="370"/>
      <c r="G212" s="194"/>
      <c r="H212" s="194"/>
      <c r="I212" s="195"/>
      <c r="J212" s="194"/>
      <c r="K212" s="168"/>
      <c r="L212" s="168"/>
      <c r="M212" s="106" t="str">
        <f>IF(OR(D212="",E212="",G212=""),"",IF(AND(F212&lt;&gt;"",D212="Inlet Pit"),VLOOKUP(E212,VALIDATIONS!$CN$2:$CO$14,2,FALSE),IF(D212="Junction Pit",VLOOKUP(E212,VALIDATIONS!$CR$2:$CS$5,2,FALSE),IF(D212="Trench Grate",H212*VLOOKUP(E212,VALIDATIONS!$CT$2:$CU$2,2,FALSE),IF(D212="Capped Line",VLOOKUP(E212,VALIDATIONS!$CF$2:$CG$2,2,FALSE),IF(D212="Head Wall",VLOOKUP(E212,VALIDATIONS!$CH$2:$CI$2,2,FALSE),IF(D212="House Connection",VLOOKUP(E212,VALIDATIONS!$CJ$2:$CK$2,2,FALSE),0))))))+IF(AND(F212&lt;&gt;"",D212="Inlet Pit"),VLOOKUP(F212,VALIDATIONS!$CP$2:$CQ$66,2,FALSE),0))</f>
        <v/>
      </c>
      <c r="N212" s="194"/>
      <c r="O212" s="379"/>
      <c r="P212" s="368"/>
      <c r="Q212" s="194"/>
      <c r="R212" s="370"/>
      <c r="S212" s="194"/>
      <c r="T212" s="368"/>
      <c r="U212" s="368"/>
      <c r="V212" s="194"/>
      <c r="W212" s="195"/>
      <c r="X212" s="194"/>
      <c r="Y212" s="195"/>
      <c r="Z212" s="194"/>
      <c r="AA212" s="368"/>
      <c r="AB212" s="368"/>
      <c r="AC212" s="370"/>
      <c r="AD212" s="106" t="str">
        <f>IF(OR(R212="",T212="",U212="",Z212="",AA212="",AB212="",AC212=""),"",Z212*IF(AC212="uPVC",VLOOKUP(AA212,VALIDATIONS!$CZ$2:$DU$42,VLOOKUP(AB212,VALIDATIONS!$FF$2:$FG$5,2,FALSE),FALSE), IF(AC212="Steel Reinforced Concrete",VLOOKUP(AA212,VALIDATIONS!$CZ$2:$DU$42,8+VLOOKUP(AB212,VALIDATIONS!$FF$2:$FG$5,2,FALSE),FALSE),IF(AC212="Fibre Reinforced Concrete",VLOOKUP(AA212,VALIDATIONS!$CZ$2:$DU$42,4+VLOOKUP(AB212,VALIDATIONS!$FF$2:$FG$5,2,FALSE),FALSE))))   +IF(T212="Up to 10% Rock",VLOOKUP(AA212,VALIDATIONS!$CZ$2:$DU$42,13+VLOOKUP(AB212,VALIDATIONS!$FF$2:$FG$5,2,FALSE),FALSE),0)+IF(OR(U212="Urban Development (moderate)",U212="Urban Development (heavy)"),VLOOKUP(AA212,VALIDATIONS!$CZ$2:$DU$42,VLOOKUP(U212,VALIDATIONS!$FJ$2:$FK$4,2,FALSE)+4,FALSE),0))</f>
        <v/>
      </c>
      <c r="AE212" s="194"/>
    </row>
    <row r="213" spans="1:31" x14ac:dyDescent="0.2">
      <c r="A213" s="232"/>
      <c r="B213" s="361"/>
      <c r="C213" s="370"/>
      <c r="D213" s="370"/>
      <c r="E213" s="370"/>
      <c r="F213" s="370"/>
      <c r="G213" s="194"/>
      <c r="H213" s="194"/>
      <c r="I213" s="195"/>
      <c r="J213" s="194"/>
      <c r="K213" s="168"/>
      <c r="L213" s="168"/>
      <c r="M213" s="106" t="str">
        <f>IF(OR(D213="",E213="",G213=""),"",IF(AND(F213&lt;&gt;"",D213="Inlet Pit"),VLOOKUP(E213,VALIDATIONS!$CN$2:$CO$14,2,FALSE),IF(D213="Junction Pit",VLOOKUP(E213,VALIDATIONS!$CR$2:$CS$5,2,FALSE),IF(D213="Trench Grate",H213*VLOOKUP(E213,VALIDATIONS!$CT$2:$CU$2,2,FALSE),IF(D213="Capped Line",VLOOKUP(E213,VALIDATIONS!$CF$2:$CG$2,2,FALSE),IF(D213="Head Wall",VLOOKUP(E213,VALIDATIONS!$CH$2:$CI$2,2,FALSE),IF(D213="House Connection",VLOOKUP(E213,VALIDATIONS!$CJ$2:$CK$2,2,FALSE),0))))))+IF(AND(F213&lt;&gt;"",D213="Inlet Pit"),VLOOKUP(F213,VALIDATIONS!$CP$2:$CQ$66,2,FALSE),0))</f>
        <v/>
      </c>
      <c r="N213" s="194"/>
      <c r="O213" s="379"/>
      <c r="P213" s="368"/>
      <c r="Q213" s="194"/>
      <c r="R213" s="370"/>
      <c r="S213" s="194"/>
      <c r="T213" s="368"/>
      <c r="U213" s="368"/>
      <c r="V213" s="194"/>
      <c r="W213" s="195"/>
      <c r="X213" s="194"/>
      <c r="Y213" s="195"/>
      <c r="Z213" s="194"/>
      <c r="AA213" s="368"/>
      <c r="AB213" s="368"/>
      <c r="AC213" s="370"/>
      <c r="AD213" s="106" t="str">
        <f>IF(OR(R213="",T213="",U213="",Z213="",AA213="",AB213="",AC213=""),"",Z213*IF(AC213="uPVC",VLOOKUP(AA213,VALIDATIONS!$CZ$2:$DU$42,VLOOKUP(AB213,VALIDATIONS!$FF$2:$FG$5,2,FALSE),FALSE), IF(AC213="Steel Reinforced Concrete",VLOOKUP(AA213,VALIDATIONS!$CZ$2:$DU$42,8+VLOOKUP(AB213,VALIDATIONS!$FF$2:$FG$5,2,FALSE),FALSE),IF(AC213="Fibre Reinforced Concrete",VLOOKUP(AA213,VALIDATIONS!$CZ$2:$DU$42,4+VLOOKUP(AB213,VALIDATIONS!$FF$2:$FG$5,2,FALSE),FALSE))))   +IF(T213="Up to 10% Rock",VLOOKUP(AA213,VALIDATIONS!$CZ$2:$DU$42,13+VLOOKUP(AB213,VALIDATIONS!$FF$2:$FG$5,2,FALSE),FALSE),0)+IF(OR(U213="Urban Development (moderate)",U213="Urban Development (heavy)"),VLOOKUP(AA213,VALIDATIONS!$CZ$2:$DU$42,VLOOKUP(U213,VALIDATIONS!$FJ$2:$FK$4,2,FALSE)+4,FALSE),0))</f>
        <v/>
      </c>
      <c r="AE213" s="194"/>
    </row>
    <row r="214" spans="1:31" x14ac:dyDescent="0.2">
      <c r="A214" s="232"/>
      <c r="B214" s="361"/>
      <c r="C214" s="370"/>
      <c r="D214" s="370"/>
      <c r="E214" s="370"/>
      <c r="F214" s="370"/>
      <c r="G214" s="194"/>
      <c r="H214" s="194"/>
      <c r="I214" s="195"/>
      <c r="J214" s="194"/>
      <c r="K214" s="168"/>
      <c r="L214" s="168"/>
      <c r="M214" s="106" t="str">
        <f>IF(OR(D214="",E214="",G214=""),"",IF(AND(F214&lt;&gt;"",D214="Inlet Pit"),VLOOKUP(E214,VALIDATIONS!$CN$2:$CO$14,2,FALSE),IF(D214="Junction Pit",VLOOKUP(E214,VALIDATIONS!$CR$2:$CS$5,2,FALSE),IF(D214="Trench Grate",H214*VLOOKUP(E214,VALIDATIONS!$CT$2:$CU$2,2,FALSE),IF(D214="Capped Line",VLOOKUP(E214,VALIDATIONS!$CF$2:$CG$2,2,FALSE),IF(D214="Head Wall",VLOOKUP(E214,VALIDATIONS!$CH$2:$CI$2,2,FALSE),IF(D214="House Connection",VLOOKUP(E214,VALIDATIONS!$CJ$2:$CK$2,2,FALSE),0))))))+IF(AND(F214&lt;&gt;"",D214="Inlet Pit"),VLOOKUP(F214,VALIDATIONS!$CP$2:$CQ$66,2,FALSE),0))</f>
        <v/>
      </c>
      <c r="N214" s="194"/>
      <c r="O214" s="379"/>
      <c r="P214" s="368"/>
      <c r="Q214" s="194"/>
      <c r="R214" s="370"/>
      <c r="S214" s="194"/>
      <c r="T214" s="368"/>
      <c r="U214" s="368"/>
      <c r="V214" s="194"/>
      <c r="W214" s="195"/>
      <c r="X214" s="194"/>
      <c r="Y214" s="195"/>
      <c r="Z214" s="194"/>
      <c r="AA214" s="368"/>
      <c r="AB214" s="368"/>
      <c r="AC214" s="370"/>
      <c r="AD214" s="106" t="str">
        <f>IF(OR(R214="",T214="",U214="",Z214="",AA214="",AB214="",AC214=""),"",Z214*IF(AC214="uPVC",VLOOKUP(AA214,VALIDATIONS!$CZ$2:$DU$42,VLOOKUP(AB214,VALIDATIONS!$FF$2:$FG$5,2,FALSE),FALSE), IF(AC214="Steel Reinforced Concrete",VLOOKUP(AA214,VALIDATIONS!$CZ$2:$DU$42,8+VLOOKUP(AB214,VALIDATIONS!$FF$2:$FG$5,2,FALSE),FALSE),IF(AC214="Fibre Reinforced Concrete",VLOOKUP(AA214,VALIDATIONS!$CZ$2:$DU$42,4+VLOOKUP(AB214,VALIDATIONS!$FF$2:$FG$5,2,FALSE),FALSE))))   +IF(T214="Up to 10% Rock",VLOOKUP(AA214,VALIDATIONS!$CZ$2:$DU$42,13+VLOOKUP(AB214,VALIDATIONS!$FF$2:$FG$5,2,FALSE),FALSE),0)+IF(OR(U214="Urban Development (moderate)",U214="Urban Development (heavy)"),VLOOKUP(AA214,VALIDATIONS!$CZ$2:$DU$42,VLOOKUP(U214,VALIDATIONS!$FJ$2:$FK$4,2,FALSE)+4,FALSE),0))</f>
        <v/>
      </c>
      <c r="AE214" s="194"/>
    </row>
    <row r="215" spans="1:31" x14ac:dyDescent="0.2">
      <c r="A215" s="232"/>
      <c r="B215" s="361"/>
      <c r="C215" s="370"/>
      <c r="D215" s="370"/>
      <c r="E215" s="370"/>
      <c r="F215" s="370"/>
      <c r="G215" s="194"/>
      <c r="H215" s="194"/>
      <c r="I215" s="195"/>
      <c r="J215" s="194"/>
      <c r="K215" s="168"/>
      <c r="L215" s="168"/>
      <c r="M215" s="106" t="str">
        <f>IF(OR(D215="",E215="",G215=""),"",IF(AND(F215&lt;&gt;"",D215="Inlet Pit"),VLOOKUP(E215,VALIDATIONS!$CN$2:$CO$14,2,FALSE),IF(D215="Junction Pit",VLOOKUP(E215,VALIDATIONS!$CR$2:$CS$5,2,FALSE),IF(D215="Trench Grate",H215*VLOOKUP(E215,VALIDATIONS!$CT$2:$CU$2,2,FALSE),IF(D215="Capped Line",VLOOKUP(E215,VALIDATIONS!$CF$2:$CG$2,2,FALSE),IF(D215="Head Wall",VLOOKUP(E215,VALIDATIONS!$CH$2:$CI$2,2,FALSE),IF(D215="House Connection",VLOOKUP(E215,VALIDATIONS!$CJ$2:$CK$2,2,FALSE),0))))))+IF(AND(F215&lt;&gt;"",D215="Inlet Pit"),VLOOKUP(F215,VALIDATIONS!$CP$2:$CQ$66,2,FALSE),0))</f>
        <v/>
      </c>
      <c r="N215" s="194"/>
      <c r="O215" s="379"/>
      <c r="P215" s="368"/>
      <c r="Q215" s="194"/>
      <c r="R215" s="370"/>
      <c r="S215" s="194"/>
      <c r="T215" s="368"/>
      <c r="U215" s="368"/>
      <c r="V215" s="194"/>
      <c r="W215" s="195"/>
      <c r="X215" s="194"/>
      <c r="Y215" s="195"/>
      <c r="Z215" s="194"/>
      <c r="AA215" s="368"/>
      <c r="AB215" s="368"/>
      <c r="AC215" s="370"/>
      <c r="AD215" s="106" t="str">
        <f>IF(OR(R215="",T215="",U215="",Z215="",AA215="",AB215="",AC215=""),"",Z215*IF(AC215="uPVC",VLOOKUP(AA215,VALIDATIONS!$CZ$2:$DU$42,VLOOKUP(AB215,VALIDATIONS!$FF$2:$FG$5,2,FALSE),FALSE), IF(AC215="Steel Reinforced Concrete",VLOOKUP(AA215,VALIDATIONS!$CZ$2:$DU$42,8+VLOOKUP(AB215,VALIDATIONS!$FF$2:$FG$5,2,FALSE),FALSE),IF(AC215="Fibre Reinforced Concrete",VLOOKUP(AA215,VALIDATIONS!$CZ$2:$DU$42,4+VLOOKUP(AB215,VALIDATIONS!$FF$2:$FG$5,2,FALSE),FALSE))))   +IF(T215="Up to 10% Rock",VLOOKUP(AA215,VALIDATIONS!$CZ$2:$DU$42,13+VLOOKUP(AB215,VALIDATIONS!$FF$2:$FG$5,2,FALSE),FALSE),0)+IF(OR(U215="Urban Development (moderate)",U215="Urban Development (heavy)"),VLOOKUP(AA215,VALIDATIONS!$CZ$2:$DU$42,VLOOKUP(U215,VALIDATIONS!$FJ$2:$FK$4,2,FALSE)+4,FALSE),0))</f>
        <v/>
      </c>
      <c r="AE215" s="194"/>
    </row>
    <row r="216" spans="1:31" x14ac:dyDescent="0.2">
      <c r="A216" s="232"/>
      <c r="B216" s="361"/>
      <c r="C216" s="370"/>
      <c r="D216" s="370"/>
      <c r="E216" s="370"/>
      <c r="F216" s="370"/>
      <c r="G216" s="194"/>
      <c r="H216" s="194"/>
      <c r="I216" s="195"/>
      <c r="J216" s="194"/>
      <c r="K216" s="168"/>
      <c r="L216" s="168"/>
      <c r="M216" s="106" t="str">
        <f>IF(OR(D216="",E216="",G216=""),"",IF(AND(F216&lt;&gt;"",D216="Inlet Pit"),VLOOKUP(E216,VALIDATIONS!$CN$2:$CO$14,2,FALSE),IF(D216="Junction Pit",VLOOKUP(E216,VALIDATIONS!$CR$2:$CS$5,2,FALSE),IF(D216="Trench Grate",H216*VLOOKUP(E216,VALIDATIONS!$CT$2:$CU$2,2,FALSE),IF(D216="Capped Line",VLOOKUP(E216,VALIDATIONS!$CF$2:$CG$2,2,FALSE),IF(D216="Head Wall",VLOOKUP(E216,VALIDATIONS!$CH$2:$CI$2,2,FALSE),IF(D216="House Connection",VLOOKUP(E216,VALIDATIONS!$CJ$2:$CK$2,2,FALSE),0))))))+IF(AND(F216&lt;&gt;"",D216="Inlet Pit"),VLOOKUP(F216,VALIDATIONS!$CP$2:$CQ$66,2,FALSE),0))</f>
        <v/>
      </c>
      <c r="N216" s="194"/>
      <c r="O216" s="379"/>
      <c r="P216" s="368"/>
      <c r="Q216" s="194"/>
      <c r="R216" s="370"/>
      <c r="S216" s="194"/>
      <c r="T216" s="368"/>
      <c r="U216" s="368"/>
      <c r="V216" s="194"/>
      <c r="W216" s="195"/>
      <c r="X216" s="194"/>
      <c r="Y216" s="195"/>
      <c r="Z216" s="194"/>
      <c r="AA216" s="368"/>
      <c r="AB216" s="368"/>
      <c r="AC216" s="370"/>
      <c r="AD216" s="106" t="str">
        <f>IF(OR(R216="",T216="",U216="",Z216="",AA216="",AB216="",AC216=""),"",Z216*IF(AC216="uPVC",VLOOKUP(AA216,VALIDATIONS!$CZ$2:$DU$42,VLOOKUP(AB216,VALIDATIONS!$FF$2:$FG$5,2,FALSE),FALSE), IF(AC216="Steel Reinforced Concrete",VLOOKUP(AA216,VALIDATIONS!$CZ$2:$DU$42,8+VLOOKUP(AB216,VALIDATIONS!$FF$2:$FG$5,2,FALSE),FALSE),IF(AC216="Fibre Reinforced Concrete",VLOOKUP(AA216,VALIDATIONS!$CZ$2:$DU$42,4+VLOOKUP(AB216,VALIDATIONS!$FF$2:$FG$5,2,FALSE),FALSE))))   +IF(T216="Up to 10% Rock",VLOOKUP(AA216,VALIDATIONS!$CZ$2:$DU$42,13+VLOOKUP(AB216,VALIDATIONS!$FF$2:$FG$5,2,FALSE),FALSE),0)+IF(OR(U216="Urban Development (moderate)",U216="Urban Development (heavy)"),VLOOKUP(AA216,VALIDATIONS!$CZ$2:$DU$42,VLOOKUP(U216,VALIDATIONS!$FJ$2:$FK$4,2,FALSE)+4,FALSE),0))</f>
        <v/>
      </c>
      <c r="AE216" s="194"/>
    </row>
    <row r="217" spans="1:31" x14ac:dyDescent="0.2">
      <c r="A217" s="232"/>
      <c r="B217" s="361"/>
      <c r="C217" s="370"/>
      <c r="D217" s="370"/>
      <c r="E217" s="370"/>
      <c r="F217" s="370"/>
      <c r="G217" s="194"/>
      <c r="H217" s="194"/>
      <c r="I217" s="195"/>
      <c r="J217" s="194"/>
      <c r="K217" s="168"/>
      <c r="L217" s="168"/>
      <c r="M217" s="106" t="str">
        <f>IF(OR(D217="",E217="",G217=""),"",IF(AND(F217&lt;&gt;"",D217="Inlet Pit"),VLOOKUP(E217,VALIDATIONS!$CN$2:$CO$14,2,FALSE),IF(D217="Junction Pit",VLOOKUP(E217,VALIDATIONS!$CR$2:$CS$5,2,FALSE),IF(D217="Trench Grate",H217*VLOOKUP(E217,VALIDATIONS!$CT$2:$CU$2,2,FALSE),IF(D217="Capped Line",VLOOKUP(E217,VALIDATIONS!$CF$2:$CG$2,2,FALSE),IF(D217="Head Wall",VLOOKUP(E217,VALIDATIONS!$CH$2:$CI$2,2,FALSE),IF(D217="House Connection",VLOOKUP(E217,VALIDATIONS!$CJ$2:$CK$2,2,FALSE),0))))))+IF(AND(F217&lt;&gt;"",D217="Inlet Pit"),VLOOKUP(F217,VALIDATIONS!$CP$2:$CQ$66,2,FALSE),0))</f>
        <v/>
      </c>
      <c r="N217" s="194"/>
      <c r="O217" s="379"/>
      <c r="P217" s="368"/>
      <c r="Q217" s="194"/>
      <c r="R217" s="370"/>
      <c r="S217" s="194"/>
      <c r="T217" s="368"/>
      <c r="U217" s="368"/>
      <c r="V217" s="194"/>
      <c r="W217" s="195"/>
      <c r="X217" s="194"/>
      <c r="Y217" s="195"/>
      <c r="Z217" s="194"/>
      <c r="AA217" s="368"/>
      <c r="AB217" s="368"/>
      <c r="AC217" s="370"/>
      <c r="AD217" s="106" t="str">
        <f>IF(OR(R217="",T217="",U217="",Z217="",AA217="",AB217="",AC217=""),"",Z217*IF(AC217="uPVC",VLOOKUP(AA217,VALIDATIONS!$CZ$2:$DU$42,VLOOKUP(AB217,VALIDATIONS!$FF$2:$FG$5,2,FALSE),FALSE), IF(AC217="Steel Reinforced Concrete",VLOOKUP(AA217,VALIDATIONS!$CZ$2:$DU$42,8+VLOOKUP(AB217,VALIDATIONS!$FF$2:$FG$5,2,FALSE),FALSE),IF(AC217="Fibre Reinforced Concrete",VLOOKUP(AA217,VALIDATIONS!$CZ$2:$DU$42,4+VLOOKUP(AB217,VALIDATIONS!$FF$2:$FG$5,2,FALSE),FALSE))))   +IF(T217="Up to 10% Rock",VLOOKUP(AA217,VALIDATIONS!$CZ$2:$DU$42,13+VLOOKUP(AB217,VALIDATIONS!$FF$2:$FG$5,2,FALSE),FALSE),0)+IF(OR(U217="Urban Development (moderate)",U217="Urban Development (heavy)"),VLOOKUP(AA217,VALIDATIONS!$CZ$2:$DU$42,VLOOKUP(U217,VALIDATIONS!$FJ$2:$FK$4,2,FALSE)+4,FALSE),0))</f>
        <v/>
      </c>
      <c r="AE217" s="194"/>
    </row>
    <row r="218" spans="1:31" x14ac:dyDescent="0.2">
      <c r="A218" s="232"/>
      <c r="B218" s="361"/>
      <c r="C218" s="370"/>
      <c r="D218" s="370"/>
      <c r="E218" s="370"/>
      <c r="F218" s="370"/>
      <c r="G218" s="194"/>
      <c r="H218" s="194"/>
      <c r="I218" s="195"/>
      <c r="J218" s="194"/>
      <c r="K218" s="168"/>
      <c r="L218" s="168"/>
      <c r="M218" s="106" t="str">
        <f>IF(OR(D218="",E218="",G218=""),"",IF(AND(F218&lt;&gt;"",D218="Inlet Pit"),VLOOKUP(E218,VALIDATIONS!$CN$2:$CO$14,2,FALSE),IF(D218="Junction Pit",VLOOKUP(E218,VALIDATIONS!$CR$2:$CS$5,2,FALSE),IF(D218="Trench Grate",H218*VLOOKUP(E218,VALIDATIONS!$CT$2:$CU$2,2,FALSE),IF(D218="Capped Line",VLOOKUP(E218,VALIDATIONS!$CF$2:$CG$2,2,FALSE),IF(D218="Head Wall",VLOOKUP(E218,VALIDATIONS!$CH$2:$CI$2,2,FALSE),IF(D218="House Connection",VLOOKUP(E218,VALIDATIONS!$CJ$2:$CK$2,2,FALSE),0))))))+IF(AND(F218&lt;&gt;"",D218="Inlet Pit"),VLOOKUP(F218,VALIDATIONS!$CP$2:$CQ$66,2,FALSE),0))</f>
        <v/>
      </c>
      <c r="N218" s="194"/>
      <c r="O218" s="379"/>
      <c r="P218" s="368"/>
      <c r="Q218" s="194"/>
      <c r="R218" s="370"/>
      <c r="S218" s="194"/>
      <c r="T218" s="368"/>
      <c r="U218" s="368"/>
      <c r="V218" s="194"/>
      <c r="W218" s="195"/>
      <c r="X218" s="194"/>
      <c r="Y218" s="195"/>
      <c r="Z218" s="194"/>
      <c r="AA218" s="368"/>
      <c r="AB218" s="368"/>
      <c r="AC218" s="370"/>
      <c r="AD218" s="106" t="str">
        <f>IF(OR(R218="",T218="",U218="",Z218="",AA218="",AB218="",AC218=""),"",Z218*IF(AC218="uPVC",VLOOKUP(AA218,VALIDATIONS!$CZ$2:$DU$42,VLOOKUP(AB218,VALIDATIONS!$FF$2:$FG$5,2,FALSE),FALSE), IF(AC218="Steel Reinforced Concrete",VLOOKUP(AA218,VALIDATIONS!$CZ$2:$DU$42,8+VLOOKUP(AB218,VALIDATIONS!$FF$2:$FG$5,2,FALSE),FALSE),IF(AC218="Fibre Reinforced Concrete",VLOOKUP(AA218,VALIDATIONS!$CZ$2:$DU$42,4+VLOOKUP(AB218,VALIDATIONS!$FF$2:$FG$5,2,FALSE),FALSE))))   +IF(T218="Up to 10% Rock",VLOOKUP(AA218,VALIDATIONS!$CZ$2:$DU$42,13+VLOOKUP(AB218,VALIDATIONS!$FF$2:$FG$5,2,FALSE),FALSE),0)+IF(OR(U218="Urban Development (moderate)",U218="Urban Development (heavy)"),VLOOKUP(AA218,VALIDATIONS!$CZ$2:$DU$42,VLOOKUP(U218,VALIDATIONS!$FJ$2:$FK$4,2,FALSE)+4,FALSE),0))</f>
        <v/>
      </c>
      <c r="AE218" s="194"/>
    </row>
    <row r="219" spans="1:31" x14ac:dyDescent="0.2">
      <c r="A219" s="232"/>
      <c r="B219" s="361"/>
      <c r="C219" s="370"/>
      <c r="D219" s="370"/>
      <c r="E219" s="370"/>
      <c r="F219" s="370"/>
      <c r="G219" s="194"/>
      <c r="H219" s="194"/>
      <c r="I219" s="195"/>
      <c r="J219" s="194"/>
      <c r="K219" s="168"/>
      <c r="L219" s="168"/>
      <c r="M219" s="106" t="str">
        <f>IF(OR(D219="",E219="",G219=""),"",IF(AND(F219&lt;&gt;"",D219="Inlet Pit"),VLOOKUP(E219,VALIDATIONS!$CN$2:$CO$14,2,FALSE),IF(D219="Junction Pit",VLOOKUP(E219,VALIDATIONS!$CR$2:$CS$5,2,FALSE),IF(D219="Trench Grate",H219*VLOOKUP(E219,VALIDATIONS!$CT$2:$CU$2,2,FALSE),IF(D219="Capped Line",VLOOKUP(E219,VALIDATIONS!$CF$2:$CG$2,2,FALSE),IF(D219="Head Wall",VLOOKUP(E219,VALIDATIONS!$CH$2:$CI$2,2,FALSE),IF(D219="House Connection",VLOOKUP(E219,VALIDATIONS!$CJ$2:$CK$2,2,FALSE),0))))))+IF(AND(F219&lt;&gt;"",D219="Inlet Pit"),VLOOKUP(F219,VALIDATIONS!$CP$2:$CQ$66,2,FALSE),0))</f>
        <v/>
      </c>
      <c r="N219" s="194"/>
      <c r="O219" s="379"/>
      <c r="P219" s="368"/>
      <c r="Q219" s="194"/>
      <c r="R219" s="370"/>
      <c r="S219" s="194"/>
      <c r="T219" s="368"/>
      <c r="U219" s="368"/>
      <c r="V219" s="194"/>
      <c r="W219" s="195"/>
      <c r="X219" s="194"/>
      <c r="Y219" s="195"/>
      <c r="Z219" s="194"/>
      <c r="AA219" s="368"/>
      <c r="AB219" s="368"/>
      <c r="AC219" s="370"/>
      <c r="AD219" s="106" t="str">
        <f>IF(OR(R219="",T219="",U219="",Z219="",AA219="",AB219="",AC219=""),"",Z219*IF(AC219="uPVC",VLOOKUP(AA219,VALIDATIONS!$CZ$2:$DU$42,VLOOKUP(AB219,VALIDATIONS!$FF$2:$FG$5,2,FALSE),FALSE), IF(AC219="Steel Reinforced Concrete",VLOOKUP(AA219,VALIDATIONS!$CZ$2:$DU$42,8+VLOOKUP(AB219,VALIDATIONS!$FF$2:$FG$5,2,FALSE),FALSE),IF(AC219="Fibre Reinforced Concrete",VLOOKUP(AA219,VALIDATIONS!$CZ$2:$DU$42,4+VLOOKUP(AB219,VALIDATIONS!$FF$2:$FG$5,2,FALSE),FALSE))))   +IF(T219="Up to 10% Rock",VLOOKUP(AA219,VALIDATIONS!$CZ$2:$DU$42,13+VLOOKUP(AB219,VALIDATIONS!$FF$2:$FG$5,2,FALSE),FALSE),0)+IF(OR(U219="Urban Development (moderate)",U219="Urban Development (heavy)"),VLOOKUP(AA219,VALIDATIONS!$CZ$2:$DU$42,VLOOKUP(U219,VALIDATIONS!$FJ$2:$FK$4,2,FALSE)+4,FALSE),0))</f>
        <v/>
      </c>
      <c r="AE219" s="194"/>
    </row>
    <row r="220" spans="1:31" x14ac:dyDescent="0.2">
      <c r="A220" s="232"/>
      <c r="B220" s="361"/>
      <c r="C220" s="370"/>
      <c r="D220" s="370"/>
      <c r="E220" s="370"/>
      <c r="F220" s="370"/>
      <c r="G220" s="194"/>
      <c r="H220" s="194"/>
      <c r="I220" s="195"/>
      <c r="J220" s="194"/>
      <c r="K220" s="168"/>
      <c r="L220" s="168"/>
      <c r="M220" s="106" t="str">
        <f>IF(OR(D220="",E220="",G220=""),"",IF(AND(F220&lt;&gt;"",D220="Inlet Pit"),VLOOKUP(E220,VALIDATIONS!$CN$2:$CO$14,2,FALSE),IF(D220="Junction Pit",VLOOKUP(E220,VALIDATIONS!$CR$2:$CS$5,2,FALSE),IF(D220="Trench Grate",H220*VLOOKUP(E220,VALIDATIONS!$CT$2:$CU$2,2,FALSE),IF(D220="Capped Line",VLOOKUP(E220,VALIDATIONS!$CF$2:$CG$2,2,FALSE),IF(D220="Head Wall",VLOOKUP(E220,VALIDATIONS!$CH$2:$CI$2,2,FALSE),IF(D220="House Connection",VLOOKUP(E220,VALIDATIONS!$CJ$2:$CK$2,2,FALSE),0))))))+IF(AND(F220&lt;&gt;"",D220="Inlet Pit"),VLOOKUP(F220,VALIDATIONS!$CP$2:$CQ$66,2,FALSE),0))</f>
        <v/>
      </c>
      <c r="N220" s="194"/>
      <c r="O220" s="379"/>
      <c r="P220" s="368"/>
      <c r="Q220" s="194"/>
      <c r="R220" s="370"/>
      <c r="S220" s="194"/>
      <c r="T220" s="368"/>
      <c r="U220" s="368"/>
      <c r="V220" s="194"/>
      <c r="W220" s="195"/>
      <c r="X220" s="194"/>
      <c r="Y220" s="195"/>
      <c r="Z220" s="194"/>
      <c r="AA220" s="368"/>
      <c r="AB220" s="368"/>
      <c r="AC220" s="370"/>
      <c r="AD220" s="106" t="str">
        <f>IF(OR(R220="",T220="",U220="",Z220="",AA220="",AB220="",AC220=""),"",Z220*IF(AC220="uPVC",VLOOKUP(AA220,VALIDATIONS!$CZ$2:$DU$42,VLOOKUP(AB220,VALIDATIONS!$FF$2:$FG$5,2,FALSE),FALSE), IF(AC220="Steel Reinforced Concrete",VLOOKUP(AA220,VALIDATIONS!$CZ$2:$DU$42,8+VLOOKUP(AB220,VALIDATIONS!$FF$2:$FG$5,2,FALSE),FALSE),IF(AC220="Fibre Reinforced Concrete",VLOOKUP(AA220,VALIDATIONS!$CZ$2:$DU$42,4+VLOOKUP(AB220,VALIDATIONS!$FF$2:$FG$5,2,FALSE),FALSE))))   +IF(T220="Up to 10% Rock",VLOOKUP(AA220,VALIDATIONS!$CZ$2:$DU$42,13+VLOOKUP(AB220,VALIDATIONS!$FF$2:$FG$5,2,FALSE),FALSE),0)+IF(OR(U220="Urban Development (moderate)",U220="Urban Development (heavy)"),VLOOKUP(AA220,VALIDATIONS!$CZ$2:$DU$42,VLOOKUP(U220,VALIDATIONS!$FJ$2:$FK$4,2,FALSE)+4,FALSE),0))</f>
        <v/>
      </c>
      <c r="AE220" s="194"/>
    </row>
    <row r="221" spans="1:31" x14ac:dyDescent="0.2">
      <c r="A221" s="232"/>
      <c r="B221" s="361"/>
      <c r="C221" s="370"/>
      <c r="D221" s="370"/>
      <c r="E221" s="370"/>
      <c r="F221" s="370"/>
      <c r="G221" s="194"/>
      <c r="H221" s="194"/>
      <c r="I221" s="195"/>
      <c r="J221" s="194"/>
      <c r="K221" s="168"/>
      <c r="L221" s="168"/>
      <c r="M221" s="106" t="str">
        <f>IF(OR(D221="",E221="",G221=""),"",IF(AND(F221&lt;&gt;"",D221="Inlet Pit"),VLOOKUP(E221,VALIDATIONS!$CN$2:$CO$14,2,FALSE),IF(D221="Junction Pit",VLOOKUP(E221,VALIDATIONS!$CR$2:$CS$5,2,FALSE),IF(D221="Trench Grate",H221*VLOOKUP(E221,VALIDATIONS!$CT$2:$CU$2,2,FALSE),IF(D221="Capped Line",VLOOKUP(E221,VALIDATIONS!$CF$2:$CG$2,2,FALSE),IF(D221="Head Wall",VLOOKUP(E221,VALIDATIONS!$CH$2:$CI$2,2,FALSE),IF(D221="House Connection",VLOOKUP(E221,VALIDATIONS!$CJ$2:$CK$2,2,FALSE),0))))))+IF(AND(F221&lt;&gt;"",D221="Inlet Pit"),VLOOKUP(F221,VALIDATIONS!$CP$2:$CQ$66,2,FALSE),0))</f>
        <v/>
      </c>
      <c r="N221" s="194"/>
      <c r="O221" s="379"/>
      <c r="P221" s="368"/>
      <c r="Q221" s="194"/>
      <c r="R221" s="370"/>
      <c r="S221" s="194"/>
      <c r="T221" s="368"/>
      <c r="U221" s="368"/>
      <c r="V221" s="194"/>
      <c r="W221" s="195"/>
      <c r="X221" s="194"/>
      <c r="Y221" s="195"/>
      <c r="Z221" s="194"/>
      <c r="AA221" s="368"/>
      <c r="AB221" s="368"/>
      <c r="AC221" s="370"/>
      <c r="AD221" s="106" t="str">
        <f>IF(OR(R221="",T221="",U221="",Z221="",AA221="",AB221="",AC221=""),"",Z221*IF(AC221="uPVC",VLOOKUP(AA221,VALIDATIONS!$CZ$2:$DU$42,VLOOKUP(AB221,VALIDATIONS!$FF$2:$FG$5,2,FALSE),FALSE), IF(AC221="Steel Reinforced Concrete",VLOOKUP(AA221,VALIDATIONS!$CZ$2:$DU$42,8+VLOOKUP(AB221,VALIDATIONS!$FF$2:$FG$5,2,FALSE),FALSE),IF(AC221="Fibre Reinforced Concrete",VLOOKUP(AA221,VALIDATIONS!$CZ$2:$DU$42,4+VLOOKUP(AB221,VALIDATIONS!$FF$2:$FG$5,2,FALSE),FALSE))))   +IF(T221="Up to 10% Rock",VLOOKUP(AA221,VALIDATIONS!$CZ$2:$DU$42,13+VLOOKUP(AB221,VALIDATIONS!$FF$2:$FG$5,2,FALSE),FALSE),0)+IF(OR(U221="Urban Development (moderate)",U221="Urban Development (heavy)"),VLOOKUP(AA221,VALIDATIONS!$CZ$2:$DU$42,VLOOKUP(U221,VALIDATIONS!$FJ$2:$FK$4,2,FALSE)+4,FALSE),0))</f>
        <v/>
      </c>
      <c r="AE221" s="194"/>
    </row>
    <row r="222" spans="1:31" x14ac:dyDescent="0.2">
      <c r="A222" s="232"/>
      <c r="B222" s="361"/>
      <c r="C222" s="370"/>
      <c r="D222" s="370"/>
      <c r="E222" s="370"/>
      <c r="F222" s="370"/>
      <c r="G222" s="194"/>
      <c r="H222" s="194"/>
      <c r="I222" s="195"/>
      <c r="J222" s="194"/>
      <c r="K222" s="168"/>
      <c r="L222" s="168"/>
      <c r="M222" s="106" t="str">
        <f>IF(OR(D222="",E222="",G222=""),"",IF(AND(F222&lt;&gt;"",D222="Inlet Pit"),VLOOKUP(E222,VALIDATIONS!$CN$2:$CO$14,2,FALSE),IF(D222="Junction Pit",VLOOKUP(E222,VALIDATIONS!$CR$2:$CS$5,2,FALSE),IF(D222="Trench Grate",H222*VLOOKUP(E222,VALIDATIONS!$CT$2:$CU$2,2,FALSE),IF(D222="Capped Line",VLOOKUP(E222,VALIDATIONS!$CF$2:$CG$2,2,FALSE),IF(D222="Head Wall",VLOOKUP(E222,VALIDATIONS!$CH$2:$CI$2,2,FALSE),IF(D222="House Connection",VLOOKUP(E222,VALIDATIONS!$CJ$2:$CK$2,2,FALSE),0))))))+IF(AND(F222&lt;&gt;"",D222="Inlet Pit"),VLOOKUP(F222,VALIDATIONS!$CP$2:$CQ$66,2,FALSE),0))</f>
        <v/>
      </c>
      <c r="N222" s="194"/>
      <c r="O222" s="379"/>
      <c r="P222" s="368"/>
      <c r="Q222" s="194"/>
      <c r="R222" s="370"/>
      <c r="S222" s="194"/>
      <c r="T222" s="368"/>
      <c r="U222" s="368"/>
      <c r="V222" s="194"/>
      <c r="W222" s="195"/>
      <c r="X222" s="194"/>
      <c r="Y222" s="195"/>
      <c r="Z222" s="194"/>
      <c r="AA222" s="368"/>
      <c r="AB222" s="368"/>
      <c r="AC222" s="370"/>
      <c r="AD222" s="106" t="str">
        <f>IF(OR(R222="",T222="",U222="",Z222="",AA222="",AB222="",AC222=""),"",Z222*IF(AC222="uPVC",VLOOKUP(AA222,VALIDATIONS!$CZ$2:$DU$42,VLOOKUP(AB222,VALIDATIONS!$FF$2:$FG$5,2,FALSE),FALSE), IF(AC222="Steel Reinforced Concrete",VLOOKUP(AA222,VALIDATIONS!$CZ$2:$DU$42,8+VLOOKUP(AB222,VALIDATIONS!$FF$2:$FG$5,2,FALSE),FALSE),IF(AC222="Fibre Reinforced Concrete",VLOOKUP(AA222,VALIDATIONS!$CZ$2:$DU$42,4+VLOOKUP(AB222,VALIDATIONS!$FF$2:$FG$5,2,FALSE),FALSE))))   +IF(T222="Up to 10% Rock",VLOOKUP(AA222,VALIDATIONS!$CZ$2:$DU$42,13+VLOOKUP(AB222,VALIDATIONS!$FF$2:$FG$5,2,FALSE),FALSE),0)+IF(OR(U222="Urban Development (moderate)",U222="Urban Development (heavy)"),VLOOKUP(AA222,VALIDATIONS!$CZ$2:$DU$42,VLOOKUP(U222,VALIDATIONS!$FJ$2:$FK$4,2,FALSE)+4,FALSE),0))</f>
        <v/>
      </c>
      <c r="AE222" s="194"/>
    </row>
    <row r="223" spans="1:31" x14ac:dyDescent="0.2">
      <c r="A223" s="232"/>
      <c r="B223" s="361"/>
      <c r="C223" s="370"/>
      <c r="D223" s="370"/>
      <c r="E223" s="370"/>
      <c r="F223" s="370"/>
      <c r="G223" s="194"/>
      <c r="H223" s="194"/>
      <c r="I223" s="195"/>
      <c r="J223" s="194"/>
      <c r="K223" s="168"/>
      <c r="L223" s="168"/>
      <c r="M223" s="106" t="str">
        <f>IF(OR(D223="",E223="",G223=""),"",IF(AND(F223&lt;&gt;"",D223="Inlet Pit"),VLOOKUP(E223,VALIDATIONS!$CN$2:$CO$14,2,FALSE),IF(D223="Junction Pit",VLOOKUP(E223,VALIDATIONS!$CR$2:$CS$5,2,FALSE),IF(D223="Trench Grate",H223*VLOOKUP(E223,VALIDATIONS!$CT$2:$CU$2,2,FALSE),IF(D223="Capped Line",VLOOKUP(E223,VALIDATIONS!$CF$2:$CG$2,2,FALSE),IF(D223="Head Wall",VLOOKUP(E223,VALIDATIONS!$CH$2:$CI$2,2,FALSE),IF(D223="House Connection",VLOOKUP(E223,VALIDATIONS!$CJ$2:$CK$2,2,FALSE),0))))))+IF(AND(F223&lt;&gt;"",D223="Inlet Pit"),VLOOKUP(F223,VALIDATIONS!$CP$2:$CQ$66,2,FALSE),0))</f>
        <v/>
      </c>
      <c r="N223" s="194"/>
      <c r="O223" s="379"/>
      <c r="P223" s="368"/>
      <c r="Q223" s="194"/>
      <c r="R223" s="370"/>
      <c r="S223" s="194"/>
      <c r="T223" s="368"/>
      <c r="U223" s="368"/>
      <c r="V223" s="194"/>
      <c r="W223" s="195"/>
      <c r="X223" s="194"/>
      <c r="Y223" s="195"/>
      <c r="Z223" s="194"/>
      <c r="AA223" s="368"/>
      <c r="AB223" s="368"/>
      <c r="AC223" s="370"/>
      <c r="AD223" s="106" t="str">
        <f>IF(OR(R223="",T223="",U223="",Z223="",AA223="",AB223="",AC223=""),"",Z223*IF(AC223="uPVC",VLOOKUP(AA223,VALIDATIONS!$CZ$2:$DU$42,VLOOKUP(AB223,VALIDATIONS!$FF$2:$FG$5,2,FALSE),FALSE), IF(AC223="Steel Reinforced Concrete",VLOOKUP(AA223,VALIDATIONS!$CZ$2:$DU$42,8+VLOOKUP(AB223,VALIDATIONS!$FF$2:$FG$5,2,FALSE),FALSE),IF(AC223="Fibre Reinforced Concrete",VLOOKUP(AA223,VALIDATIONS!$CZ$2:$DU$42,4+VLOOKUP(AB223,VALIDATIONS!$FF$2:$FG$5,2,FALSE),FALSE))))   +IF(T223="Up to 10% Rock",VLOOKUP(AA223,VALIDATIONS!$CZ$2:$DU$42,13+VLOOKUP(AB223,VALIDATIONS!$FF$2:$FG$5,2,FALSE),FALSE),0)+IF(OR(U223="Urban Development (moderate)",U223="Urban Development (heavy)"),VLOOKUP(AA223,VALIDATIONS!$CZ$2:$DU$42,VLOOKUP(U223,VALIDATIONS!$FJ$2:$FK$4,2,FALSE)+4,FALSE),0))</f>
        <v/>
      </c>
      <c r="AE223" s="194"/>
    </row>
    <row r="224" spans="1:31" x14ac:dyDescent="0.2">
      <c r="A224" s="232"/>
      <c r="B224" s="361"/>
      <c r="C224" s="370"/>
      <c r="D224" s="370"/>
      <c r="E224" s="370"/>
      <c r="F224" s="370"/>
      <c r="G224" s="194"/>
      <c r="H224" s="194"/>
      <c r="I224" s="195"/>
      <c r="J224" s="194"/>
      <c r="K224" s="168"/>
      <c r="L224" s="168"/>
      <c r="M224" s="106" t="str">
        <f>IF(OR(D224="",E224="",G224=""),"",IF(AND(F224&lt;&gt;"",D224="Inlet Pit"),VLOOKUP(E224,VALIDATIONS!$CN$2:$CO$14,2,FALSE),IF(D224="Junction Pit",VLOOKUP(E224,VALIDATIONS!$CR$2:$CS$5,2,FALSE),IF(D224="Trench Grate",H224*VLOOKUP(E224,VALIDATIONS!$CT$2:$CU$2,2,FALSE),IF(D224="Capped Line",VLOOKUP(E224,VALIDATIONS!$CF$2:$CG$2,2,FALSE),IF(D224="Head Wall",VLOOKUP(E224,VALIDATIONS!$CH$2:$CI$2,2,FALSE),IF(D224="House Connection",VLOOKUP(E224,VALIDATIONS!$CJ$2:$CK$2,2,FALSE),0))))))+IF(AND(F224&lt;&gt;"",D224="Inlet Pit"),VLOOKUP(F224,VALIDATIONS!$CP$2:$CQ$66,2,FALSE),0))</f>
        <v/>
      </c>
      <c r="N224" s="194"/>
      <c r="O224" s="379"/>
      <c r="P224" s="368"/>
      <c r="Q224" s="194"/>
      <c r="R224" s="370"/>
      <c r="S224" s="194"/>
      <c r="T224" s="368"/>
      <c r="U224" s="368"/>
      <c r="V224" s="194"/>
      <c r="W224" s="195"/>
      <c r="X224" s="194"/>
      <c r="Y224" s="195"/>
      <c r="Z224" s="194"/>
      <c r="AA224" s="368"/>
      <c r="AB224" s="368"/>
      <c r="AC224" s="370"/>
      <c r="AD224" s="106" t="str">
        <f>IF(OR(R224="",T224="",U224="",Z224="",AA224="",AB224="",AC224=""),"",Z224*IF(AC224="uPVC",VLOOKUP(AA224,VALIDATIONS!$CZ$2:$DU$42,VLOOKUP(AB224,VALIDATIONS!$FF$2:$FG$5,2,FALSE),FALSE), IF(AC224="Steel Reinforced Concrete",VLOOKUP(AA224,VALIDATIONS!$CZ$2:$DU$42,8+VLOOKUP(AB224,VALIDATIONS!$FF$2:$FG$5,2,FALSE),FALSE),IF(AC224="Fibre Reinforced Concrete",VLOOKUP(AA224,VALIDATIONS!$CZ$2:$DU$42,4+VLOOKUP(AB224,VALIDATIONS!$FF$2:$FG$5,2,FALSE),FALSE))))   +IF(T224="Up to 10% Rock",VLOOKUP(AA224,VALIDATIONS!$CZ$2:$DU$42,13+VLOOKUP(AB224,VALIDATIONS!$FF$2:$FG$5,2,FALSE),FALSE),0)+IF(OR(U224="Urban Development (moderate)",U224="Urban Development (heavy)"),VLOOKUP(AA224,VALIDATIONS!$CZ$2:$DU$42,VLOOKUP(U224,VALIDATIONS!$FJ$2:$FK$4,2,FALSE)+4,FALSE),0))</f>
        <v/>
      </c>
      <c r="AE224" s="194"/>
    </row>
    <row r="225" spans="1:31" x14ac:dyDescent="0.2">
      <c r="A225" s="232"/>
      <c r="B225" s="361"/>
      <c r="C225" s="370"/>
      <c r="D225" s="370"/>
      <c r="E225" s="370"/>
      <c r="F225" s="370"/>
      <c r="G225" s="194"/>
      <c r="H225" s="194"/>
      <c r="I225" s="195"/>
      <c r="J225" s="194"/>
      <c r="K225" s="168"/>
      <c r="L225" s="168"/>
      <c r="M225" s="106" t="str">
        <f>IF(OR(D225="",E225="",G225=""),"",IF(AND(F225&lt;&gt;"",D225="Inlet Pit"),VLOOKUP(E225,VALIDATIONS!$CN$2:$CO$14,2,FALSE),IF(D225="Junction Pit",VLOOKUP(E225,VALIDATIONS!$CR$2:$CS$5,2,FALSE),IF(D225="Trench Grate",H225*VLOOKUP(E225,VALIDATIONS!$CT$2:$CU$2,2,FALSE),IF(D225="Capped Line",VLOOKUP(E225,VALIDATIONS!$CF$2:$CG$2,2,FALSE),IF(D225="Head Wall",VLOOKUP(E225,VALIDATIONS!$CH$2:$CI$2,2,FALSE),IF(D225="House Connection",VLOOKUP(E225,VALIDATIONS!$CJ$2:$CK$2,2,FALSE),0))))))+IF(AND(F225&lt;&gt;"",D225="Inlet Pit"),VLOOKUP(F225,VALIDATIONS!$CP$2:$CQ$66,2,FALSE),0))</f>
        <v/>
      </c>
      <c r="N225" s="194"/>
      <c r="O225" s="379"/>
      <c r="P225" s="368"/>
      <c r="Q225" s="194"/>
      <c r="R225" s="370"/>
      <c r="S225" s="194"/>
      <c r="T225" s="368"/>
      <c r="U225" s="368"/>
      <c r="V225" s="194"/>
      <c r="W225" s="195"/>
      <c r="X225" s="194"/>
      <c r="Y225" s="195"/>
      <c r="Z225" s="194"/>
      <c r="AA225" s="368"/>
      <c r="AB225" s="368"/>
      <c r="AC225" s="370"/>
      <c r="AD225" s="106" t="str">
        <f>IF(OR(R225="",T225="",U225="",Z225="",AA225="",AB225="",AC225=""),"",Z225*IF(AC225="uPVC",VLOOKUP(AA225,VALIDATIONS!$CZ$2:$DU$42,VLOOKUP(AB225,VALIDATIONS!$FF$2:$FG$5,2,FALSE),FALSE), IF(AC225="Steel Reinforced Concrete",VLOOKUP(AA225,VALIDATIONS!$CZ$2:$DU$42,8+VLOOKUP(AB225,VALIDATIONS!$FF$2:$FG$5,2,FALSE),FALSE),IF(AC225="Fibre Reinforced Concrete",VLOOKUP(AA225,VALIDATIONS!$CZ$2:$DU$42,4+VLOOKUP(AB225,VALIDATIONS!$FF$2:$FG$5,2,FALSE),FALSE))))   +IF(T225="Up to 10% Rock",VLOOKUP(AA225,VALIDATIONS!$CZ$2:$DU$42,13+VLOOKUP(AB225,VALIDATIONS!$FF$2:$FG$5,2,FALSE),FALSE),0)+IF(OR(U225="Urban Development (moderate)",U225="Urban Development (heavy)"),VLOOKUP(AA225,VALIDATIONS!$CZ$2:$DU$42,VLOOKUP(U225,VALIDATIONS!$FJ$2:$FK$4,2,FALSE)+4,FALSE),0))</f>
        <v/>
      </c>
      <c r="AE225" s="194"/>
    </row>
    <row r="226" spans="1:31" x14ac:dyDescent="0.2">
      <c r="A226" s="232"/>
      <c r="B226" s="361"/>
      <c r="C226" s="370"/>
      <c r="D226" s="370"/>
      <c r="E226" s="370"/>
      <c r="F226" s="370"/>
      <c r="G226" s="194"/>
      <c r="H226" s="194"/>
      <c r="I226" s="195"/>
      <c r="J226" s="194"/>
      <c r="K226" s="168"/>
      <c r="L226" s="168"/>
      <c r="M226" s="106" t="str">
        <f>IF(OR(D226="",E226="",G226=""),"",IF(AND(F226&lt;&gt;"",D226="Inlet Pit"),VLOOKUP(E226,VALIDATIONS!$CN$2:$CO$14,2,FALSE),IF(D226="Junction Pit",VLOOKUP(E226,VALIDATIONS!$CR$2:$CS$5,2,FALSE),IF(D226="Trench Grate",H226*VLOOKUP(E226,VALIDATIONS!$CT$2:$CU$2,2,FALSE),IF(D226="Capped Line",VLOOKUP(E226,VALIDATIONS!$CF$2:$CG$2,2,FALSE),IF(D226="Head Wall",VLOOKUP(E226,VALIDATIONS!$CH$2:$CI$2,2,FALSE),IF(D226="House Connection",VLOOKUP(E226,VALIDATIONS!$CJ$2:$CK$2,2,FALSE),0))))))+IF(AND(F226&lt;&gt;"",D226="Inlet Pit"),VLOOKUP(F226,VALIDATIONS!$CP$2:$CQ$66,2,FALSE),0))</f>
        <v/>
      </c>
      <c r="N226" s="194"/>
      <c r="O226" s="379"/>
      <c r="P226" s="368"/>
      <c r="Q226" s="194"/>
      <c r="R226" s="370"/>
      <c r="S226" s="194"/>
      <c r="T226" s="368"/>
      <c r="U226" s="368"/>
      <c r="V226" s="194"/>
      <c r="W226" s="195"/>
      <c r="X226" s="194"/>
      <c r="Y226" s="195"/>
      <c r="Z226" s="194"/>
      <c r="AA226" s="368"/>
      <c r="AB226" s="368"/>
      <c r="AC226" s="370"/>
      <c r="AD226" s="106" t="str">
        <f>IF(OR(R226="",T226="",U226="",Z226="",AA226="",AB226="",AC226=""),"",Z226*IF(AC226="uPVC",VLOOKUP(AA226,VALIDATIONS!$CZ$2:$DU$42,VLOOKUP(AB226,VALIDATIONS!$FF$2:$FG$5,2,FALSE),FALSE), IF(AC226="Steel Reinforced Concrete",VLOOKUP(AA226,VALIDATIONS!$CZ$2:$DU$42,8+VLOOKUP(AB226,VALIDATIONS!$FF$2:$FG$5,2,FALSE),FALSE),IF(AC226="Fibre Reinforced Concrete",VLOOKUP(AA226,VALIDATIONS!$CZ$2:$DU$42,4+VLOOKUP(AB226,VALIDATIONS!$FF$2:$FG$5,2,FALSE),FALSE))))   +IF(T226="Up to 10% Rock",VLOOKUP(AA226,VALIDATIONS!$CZ$2:$DU$42,13+VLOOKUP(AB226,VALIDATIONS!$FF$2:$FG$5,2,FALSE),FALSE),0)+IF(OR(U226="Urban Development (moderate)",U226="Urban Development (heavy)"),VLOOKUP(AA226,VALIDATIONS!$CZ$2:$DU$42,VLOOKUP(U226,VALIDATIONS!$FJ$2:$FK$4,2,FALSE)+4,FALSE),0))</f>
        <v/>
      </c>
      <c r="AE226" s="194"/>
    </row>
    <row r="227" spans="1:31" x14ac:dyDescent="0.2">
      <c r="A227" s="232"/>
      <c r="B227" s="361"/>
      <c r="C227" s="370"/>
      <c r="D227" s="370"/>
      <c r="E227" s="370"/>
      <c r="F227" s="370"/>
      <c r="G227" s="194"/>
      <c r="H227" s="194"/>
      <c r="I227" s="195"/>
      <c r="J227" s="194"/>
      <c r="K227" s="168"/>
      <c r="L227" s="168"/>
      <c r="M227" s="106" t="str">
        <f>IF(OR(D227="",E227="",G227=""),"",IF(AND(F227&lt;&gt;"",D227="Inlet Pit"),VLOOKUP(E227,VALIDATIONS!$CN$2:$CO$14,2,FALSE),IF(D227="Junction Pit",VLOOKUP(E227,VALIDATIONS!$CR$2:$CS$5,2,FALSE),IF(D227="Trench Grate",H227*VLOOKUP(E227,VALIDATIONS!$CT$2:$CU$2,2,FALSE),IF(D227="Capped Line",VLOOKUP(E227,VALIDATIONS!$CF$2:$CG$2,2,FALSE),IF(D227="Head Wall",VLOOKUP(E227,VALIDATIONS!$CH$2:$CI$2,2,FALSE),IF(D227="House Connection",VLOOKUP(E227,VALIDATIONS!$CJ$2:$CK$2,2,FALSE),0))))))+IF(AND(F227&lt;&gt;"",D227="Inlet Pit"),VLOOKUP(F227,VALIDATIONS!$CP$2:$CQ$66,2,FALSE),0))</f>
        <v/>
      </c>
      <c r="N227" s="194"/>
      <c r="O227" s="379"/>
      <c r="P227" s="368"/>
      <c r="Q227" s="194"/>
      <c r="R227" s="370"/>
      <c r="S227" s="194"/>
      <c r="T227" s="368"/>
      <c r="U227" s="368"/>
      <c r="V227" s="194"/>
      <c r="W227" s="195"/>
      <c r="X227" s="194"/>
      <c r="Y227" s="195"/>
      <c r="Z227" s="194"/>
      <c r="AA227" s="368"/>
      <c r="AB227" s="368"/>
      <c r="AC227" s="370"/>
      <c r="AD227" s="106" t="str">
        <f>IF(OR(R227="",T227="",U227="",Z227="",AA227="",AB227="",AC227=""),"",Z227*IF(AC227="uPVC",VLOOKUP(AA227,VALIDATIONS!$CZ$2:$DU$42,VLOOKUP(AB227,VALIDATIONS!$FF$2:$FG$5,2,FALSE),FALSE), IF(AC227="Steel Reinforced Concrete",VLOOKUP(AA227,VALIDATIONS!$CZ$2:$DU$42,8+VLOOKUP(AB227,VALIDATIONS!$FF$2:$FG$5,2,FALSE),FALSE),IF(AC227="Fibre Reinforced Concrete",VLOOKUP(AA227,VALIDATIONS!$CZ$2:$DU$42,4+VLOOKUP(AB227,VALIDATIONS!$FF$2:$FG$5,2,FALSE),FALSE))))   +IF(T227="Up to 10% Rock",VLOOKUP(AA227,VALIDATIONS!$CZ$2:$DU$42,13+VLOOKUP(AB227,VALIDATIONS!$FF$2:$FG$5,2,FALSE),FALSE),0)+IF(OR(U227="Urban Development (moderate)",U227="Urban Development (heavy)"),VLOOKUP(AA227,VALIDATIONS!$CZ$2:$DU$42,VLOOKUP(U227,VALIDATIONS!$FJ$2:$FK$4,2,FALSE)+4,FALSE),0))</f>
        <v/>
      </c>
      <c r="AE227" s="194"/>
    </row>
    <row r="228" spans="1:31" x14ac:dyDescent="0.2">
      <c r="A228" s="232"/>
      <c r="B228" s="361"/>
      <c r="C228" s="370"/>
      <c r="D228" s="370"/>
      <c r="E228" s="370"/>
      <c r="F228" s="370"/>
      <c r="G228" s="194"/>
      <c r="H228" s="194"/>
      <c r="I228" s="195"/>
      <c r="J228" s="194"/>
      <c r="K228" s="168"/>
      <c r="L228" s="168"/>
      <c r="M228" s="106" t="str">
        <f>IF(OR(D228="",E228="",G228=""),"",IF(AND(F228&lt;&gt;"",D228="Inlet Pit"),VLOOKUP(E228,VALIDATIONS!$CN$2:$CO$14,2,FALSE),IF(D228="Junction Pit",VLOOKUP(E228,VALIDATIONS!$CR$2:$CS$5,2,FALSE),IF(D228="Trench Grate",H228*VLOOKUP(E228,VALIDATIONS!$CT$2:$CU$2,2,FALSE),IF(D228="Capped Line",VLOOKUP(E228,VALIDATIONS!$CF$2:$CG$2,2,FALSE),IF(D228="Head Wall",VLOOKUP(E228,VALIDATIONS!$CH$2:$CI$2,2,FALSE),IF(D228="House Connection",VLOOKUP(E228,VALIDATIONS!$CJ$2:$CK$2,2,FALSE),0))))))+IF(AND(F228&lt;&gt;"",D228="Inlet Pit"),VLOOKUP(F228,VALIDATIONS!$CP$2:$CQ$66,2,FALSE),0))</f>
        <v/>
      </c>
      <c r="N228" s="194"/>
      <c r="O228" s="379"/>
      <c r="P228" s="368"/>
      <c r="Q228" s="194"/>
      <c r="R228" s="370"/>
      <c r="S228" s="194"/>
      <c r="T228" s="368"/>
      <c r="U228" s="368"/>
      <c r="V228" s="194"/>
      <c r="W228" s="195"/>
      <c r="X228" s="194"/>
      <c r="Y228" s="195"/>
      <c r="Z228" s="194"/>
      <c r="AA228" s="368"/>
      <c r="AB228" s="368"/>
      <c r="AC228" s="370"/>
      <c r="AD228" s="106" t="str">
        <f>IF(OR(R228="",T228="",U228="",Z228="",AA228="",AB228="",AC228=""),"",Z228*IF(AC228="uPVC",VLOOKUP(AA228,VALIDATIONS!$CZ$2:$DU$42,VLOOKUP(AB228,VALIDATIONS!$FF$2:$FG$5,2,FALSE),FALSE), IF(AC228="Steel Reinforced Concrete",VLOOKUP(AA228,VALIDATIONS!$CZ$2:$DU$42,8+VLOOKUP(AB228,VALIDATIONS!$FF$2:$FG$5,2,FALSE),FALSE),IF(AC228="Fibre Reinforced Concrete",VLOOKUP(AA228,VALIDATIONS!$CZ$2:$DU$42,4+VLOOKUP(AB228,VALIDATIONS!$FF$2:$FG$5,2,FALSE),FALSE))))   +IF(T228="Up to 10% Rock",VLOOKUP(AA228,VALIDATIONS!$CZ$2:$DU$42,13+VLOOKUP(AB228,VALIDATIONS!$FF$2:$FG$5,2,FALSE),FALSE),0)+IF(OR(U228="Urban Development (moderate)",U228="Urban Development (heavy)"),VLOOKUP(AA228,VALIDATIONS!$CZ$2:$DU$42,VLOOKUP(U228,VALIDATIONS!$FJ$2:$FK$4,2,FALSE)+4,FALSE),0))</f>
        <v/>
      </c>
      <c r="AE228" s="194"/>
    </row>
    <row r="229" spans="1:31" x14ac:dyDescent="0.2">
      <c r="A229" s="232"/>
      <c r="B229" s="361"/>
      <c r="C229" s="370"/>
      <c r="D229" s="370"/>
      <c r="E229" s="370"/>
      <c r="F229" s="370"/>
      <c r="G229" s="194"/>
      <c r="H229" s="194"/>
      <c r="I229" s="195"/>
      <c r="J229" s="194"/>
      <c r="K229" s="168"/>
      <c r="L229" s="168"/>
      <c r="M229" s="106" t="str">
        <f>IF(OR(D229="",E229="",G229=""),"",IF(AND(F229&lt;&gt;"",D229="Inlet Pit"),VLOOKUP(E229,VALIDATIONS!$CN$2:$CO$14,2,FALSE),IF(D229="Junction Pit",VLOOKUP(E229,VALIDATIONS!$CR$2:$CS$5,2,FALSE),IF(D229="Trench Grate",H229*VLOOKUP(E229,VALIDATIONS!$CT$2:$CU$2,2,FALSE),IF(D229="Capped Line",VLOOKUP(E229,VALIDATIONS!$CF$2:$CG$2,2,FALSE),IF(D229="Head Wall",VLOOKUP(E229,VALIDATIONS!$CH$2:$CI$2,2,FALSE),IF(D229="House Connection",VLOOKUP(E229,VALIDATIONS!$CJ$2:$CK$2,2,FALSE),0))))))+IF(AND(F229&lt;&gt;"",D229="Inlet Pit"),VLOOKUP(F229,VALIDATIONS!$CP$2:$CQ$66,2,FALSE),0))</f>
        <v/>
      </c>
      <c r="N229" s="194"/>
      <c r="O229" s="379"/>
      <c r="P229" s="368"/>
      <c r="Q229" s="194"/>
      <c r="R229" s="370"/>
      <c r="S229" s="194"/>
      <c r="T229" s="368"/>
      <c r="U229" s="368"/>
      <c r="V229" s="194"/>
      <c r="W229" s="195"/>
      <c r="X229" s="194"/>
      <c r="Y229" s="195"/>
      <c r="Z229" s="194"/>
      <c r="AA229" s="368"/>
      <c r="AB229" s="368"/>
      <c r="AC229" s="370"/>
      <c r="AD229" s="106" t="str">
        <f>IF(OR(R229="",T229="",U229="",Z229="",AA229="",AB229="",AC229=""),"",Z229*IF(AC229="uPVC",VLOOKUP(AA229,VALIDATIONS!$CZ$2:$DU$42,VLOOKUP(AB229,VALIDATIONS!$FF$2:$FG$5,2,FALSE),FALSE), IF(AC229="Steel Reinforced Concrete",VLOOKUP(AA229,VALIDATIONS!$CZ$2:$DU$42,8+VLOOKUP(AB229,VALIDATIONS!$FF$2:$FG$5,2,FALSE),FALSE),IF(AC229="Fibre Reinforced Concrete",VLOOKUP(AA229,VALIDATIONS!$CZ$2:$DU$42,4+VLOOKUP(AB229,VALIDATIONS!$FF$2:$FG$5,2,FALSE),FALSE))))   +IF(T229="Up to 10% Rock",VLOOKUP(AA229,VALIDATIONS!$CZ$2:$DU$42,13+VLOOKUP(AB229,VALIDATIONS!$FF$2:$FG$5,2,FALSE),FALSE),0)+IF(OR(U229="Urban Development (moderate)",U229="Urban Development (heavy)"),VLOOKUP(AA229,VALIDATIONS!$CZ$2:$DU$42,VLOOKUP(U229,VALIDATIONS!$FJ$2:$FK$4,2,FALSE)+4,FALSE),0))</f>
        <v/>
      </c>
      <c r="AE229" s="194"/>
    </row>
    <row r="230" spans="1:31" x14ac:dyDescent="0.2">
      <c r="A230" s="232"/>
      <c r="B230" s="361"/>
      <c r="C230" s="370"/>
      <c r="D230" s="370"/>
      <c r="E230" s="370"/>
      <c r="F230" s="370"/>
      <c r="G230" s="194"/>
      <c r="H230" s="194"/>
      <c r="I230" s="195"/>
      <c r="J230" s="194"/>
      <c r="K230" s="168"/>
      <c r="L230" s="168"/>
      <c r="M230" s="106" t="str">
        <f>IF(OR(D230="",E230="",G230=""),"",IF(AND(F230&lt;&gt;"",D230="Inlet Pit"),VLOOKUP(E230,VALIDATIONS!$CN$2:$CO$14,2,FALSE),IF(D230="Junction Pit",VLOOKUP(E230,VALIDATIONS!$CR$2:$CS$5,2,FALSE),IF(D230="Trench Grate",H230*VLOOKUP(E230,VALIDATIONS!$CT$2:$CU$2,2,FALSE),IF(D230="Capped Line",VLOOKUP(E230,VALIDATIONS!$CF$2:$CG$2,2,FALSE),IF(D230="Head Wall",VLOOKUP(E230,VALIDATIONS!$CH$2:$CI$2,2,FALSE),IF(D230="House Connection",VLOOKUP(E230,VALIDATIONS!$CJ$2:$CK$2,2,FALSE),0))))))+IF(AND(F230&lt;&gt;"",D230="Inlet Pit"),VLOOKUP(F230,VALIDATIONS!$CP$2:$CQ$66,2,FALSE),0))</f>
        <v/>
      </c>
      <c r="N230" s="194"/>
      <c r="O230" s="379"/>
      <c r="P230" s="368"/>
      <c r="Q230" s="194"/>
      <c r="R230" s="370"/>
      <c r="S230" s="194"/>
      <c r="T230" s="368"/>
      <c r="U230" s="368"/>
      <c r="V230" s="194"/>
      <c r="W230" s="195"/>
      <c r="X230" s="194"/>
      <c r="Y230" s="195"/>
      <c r="Z230" s="194"/>
      <c r="AA230" s="368"/>
      <c r="AB230" s="368"/>
      <c r="AC230" s="370"/>
      <c r="AD230" s="106" t="str">
        <f>IF(OR(R230="",T230="",U230="",Z230="",AA230="",AB230="",AC230=""),"",Z230*IF(AC230="uPVC",VLOOKUP(AA230,VALIDATIONS!$CZ$2:$DU$42,VLOOKUP(AB230,VALIDATIONS!$FF$2:$FG$5,2,FALSE),FALSE), IF(AC230="Steel Reinforced Concrete",VLOOKUP(AA230,VALIDATIONS!$CZ$2:$DU$42,8+VLOOKUP(AB230,VALIDATIONS!$FF$2:$FG$5,2,FALSE),FALSE),IF(AC230="Fibre Reinforced Concrete",VLOOKUP(AA230,VALIDATIONS!$CZ$2:$DU$42,4+VLOOKUP(AB230,VALIDATIONS!$FF$2:$FG$5,2,FALSE),FALSE))))   +IF(T230="Up to 10% Rock",VLOOKUP(AA230,VALIDATIONS!$CZ$2:$DU$42,13+VLOOKUP(AB230,VALIDATIONS!$FF$2:$FG$5,2,FALSE),FALSE),0)+IF(OR(U230="Urban Development (moderate)",U230="Urban Development (heavy)"),VLOOKUP(AA230,VALIDATIONS!$CZ$2:$DU$42,VLOOKUP(U230,VALIDATIONS!$FJ$2:$FK$4,2,FALSE)+4,FALSE),0))</f>
        <v/>
      </c>
      <c r="AE230" s="194"/>
    </row>
    <row r="231" spans="1:31" x14ac:dyDescent="0.2">
      <c r="A231" s="232"/>
      <c r="B231" s="361"/>
      <c r="C231" s="370"/>
      <c r="D231" s="370"/>
      <c r="E231" s="370"/>
      <c r="F231" s="370"/>
      <c r="G231" s="194"/>
      <c r="H231" s="194"/>
      <c r="I231" s="195"/>
      <c r="J231" s="194"/>
      <c r="K231" s="168"/>
      <c r="L231" s="168"/>
      <c r="M231" s="106" t="str">
        <f>IF(OR(D231="",E231="",G231=""),"",IF(AND(F231&lt;&gt;"",D231="Inlet Pit"),VLOOKUP(E231,VALIDATIONS!$CN$2:$CO$14,2,FALSE),IF(D231="Junction Pit",VLOOKUP(E231,VALIDATIONS!$CR$2:$CS$5,2,FALSE),IF(D231="Trench Grate",H231*VLOOKUP(E231,VALIDATIONS!$CT$2:$CU$2,2,FALSE),IF(D231="Capped Line",VLOOKUP(E231,VALIDATIONS!$CF$2:$CG$2,2,FALSE),IF(D231="Head Wall",VLOOKUP(E231,VALIDATIONS!$CH$2:$CI$2,2,FALSE),IF(D231="House Connection",VLOOKUP(E231,VALIDATIONS!$CJ$2:$CK$2,2,FALSE),0))))))+IF(AND(F231&lt;&gt;"",D231="Inlet Pit"),VLOOKUP(F231,VALIDATIONS!$CP$2:$CQ$66,2,FALSE),0))</f>
        <v/>
      </c>
      <c r="N231" s="194"/>
      <c r="O231" s="379"/>
      <c r="P231" s="368"/>
      <c r="Q231" s="194"/>
      <c r="R231" s="370"/>
      <c r="S231" s="194"/>
      <c r="T231" s="368"/>
      <c r="U231" s="368"/>
      <c r="V231" s="194"/>
      <c r="W231" s="195"/>
      <c r="X231" s="194"/>
      <c r="Y231" s="195"/>
      <c r="Z231" s="194"/>
      <c r="AA231" s="368"/>
      <c r="AB231" s="368"/>
      <c r="AC231" s="370"/>
      <c r="AD231" s="106" t="str">
        <f>IF(OR(R231="",T231="",U231="",Z231="",AA231="",AB231="",AC231=""),"",Z231*IF(AC231="uPVC",VLOOKUP(AA231,VALIDATIONS!$CZ$2:$DU$42,VLOOKUP(AB231,VALIDATIONS!$FF$2:$FG$5,2,FALSE),FALSE), IF(AC231="Steel Reinforced Concrete",VLOOKUP(AA231,VALIDATIONS!$CZ$2:$DU$42,8+VLOOKUP(AB231,VALIDATIONS!$FF$2:$FG$5,2,FALSE),FALSE),IF(AC231="Fibre Reinforced Concrete",VLOOKUP(AA231,VALIDATIONS!$CZ$2:$DU$42,4+VLOOKUP(AB231,VALIDATIONS!$FF$2:$FG$5,2,FALSE),FALSE))))   +IF(T231="Up to 10% Rock",VLOOKUP(AA231,VALIDATIONS!$CZ$2:$DU$42,13+VLOOKUP(AB231,VALIDATIONS!$FF$2:$FG$5,2,FALSE),FALSE),0)+IF(OR(U231="Urban Development (moderate)",U231="Urban Development (heavy)"),VLOOKUP(AA231,VALIDATIONS!$CZ$2:$DU$42,VLOOKUP(U231,VALIDATIONS!$FJ$2:$FK$4,2,FALSE)+4,FALSE),0))</f>
        <v/>
      </c>
      <c r="AE231" s="194"/>
    </row>
    <row r="232" spans="1:31" x14ac:dyDescent="0.2">
      <c r="A232" s="232"/>
      <c r="B232" s="361"/>
      <c r="C232" s="370"/>
      <c r="D232" s="370"/>
      <c r="E232" s="370"/>
      <c r="F232" s="370"/>
      <c r="G232" s="194"/>
      <c r="H232" s="194"/>
      <c r="I232" s="195"/>
      <c r="J232" s="194"/>
      <c r="K232" s="168"/>
      <c r="L232" s="168"/>
      <c r="M232" s="106" t="str">
        <f>IF(OR(D232="",E232="",G232=""),"",IF(AND(F232&lt;&gt;"",D232="Inlet Pit"),VLOOKUP(E232,VALIDATIONS!$CN$2:$CO$14,2,FALSE),IF(D232="Junction Pit",VLOOKUP(E232,VALIDATIONS!$CR$2:$CS$5,2,FALSE),IF(D232="Trench Grate",H232*VLOOKUP(E232,VALIDATIONS!$CT$2:$CU$2,2,FALSE),IF(D232="Capped Line",VLOOKUP(E232,VALIDATIONS!$CF$2:$CG$2,2,FALSE),IF(D232="Head Wall",VLOOKUP(E232,VALIDATIONS!$CH$2:$CI$2,2,FALSE),IF(D232="House Connection",VLOOKUP(E232,VALIDATIONS!$CJ$2:$CK$2,2,FALSE),0))))))+IF(AND(F232&lt;&gt;"",D232="Inlet Pit"),VLOOKUP(F232,VALIDATIONS!$CP$2:$CQ$66,2,FALSE),0))</f>
        <v/>
      </c>
      <c r="N232" s="194"/>
      <c r="O232" s="379"/>
      <c r="P232" s="368"/>
      <c r="Q232" s="194"/>
      <c r="R232" s="370"/>
      <c r="S232" s="194"/>
      <c r="T232" s="368"/>
      <c r="U232" s="368"/>
      <c r="V232" s="194"/>
      <c r="W232" s="195"/>
      <c r="X232" s="194"/>
      <c r="Y232" s="195"/>
      <c r="Z232" s="194"/>
      <c r="AA232" s="368"/>
      <c r="AB232" s="368"/>
      <c r="AC232" s="370"/>
      <c r="AD232" s="106" t="str">
        <f>IF(OR(R232="",T232="",U232="",Z232="",AA232="",AB232="",AC232=""),"",Z232*IF(AC232="uPVC",VLOOKUP(AA232,VALIDATIONS!$CZ$2:$DU$42,VLOOKUP(AB232,VALIDATIONS!$FF$2:$FG$5,2,FALSE),FALSE), IF(AC232="Steel Reinforced Concrete",VLOOKUP(AA232,VALIDATIONS!$CZ$2:$DU$42,8+VLOOKUP(AB232,VALIDATIONS!$FF$2:$FG$5,2,FALSE),FALSE),IF(AC232="Fibre Reinforced Concrete",VLOOKUP(AA232,VALIDATIONS!$CZ$2:$DU$42,4+VLOOKUP(AB232,VALIDATIONS!$FF$2:$FG$5,2,FALSE),FALSE))))   +IF(T232="Up to 10% Rock",VLOOKUP(AA232,VALIDATIONS!$CZ$2:$DU$42,13+VLOOKUP(AB232,VALIDATIONS!$FF$2:$FG$5,2,FALSE),FALSE),0)+IF(OR(U232="Urban Development (moderate)",U232="Urban Development (heavy)"),VLOOKUP(AA232,VALIDATIONS!$CZ$2:$DU$42,VLOOKUP(U232,VALIDATIONS!$FJ$2:$FK$4,2,FALSE)+4,FALSE),0))</f>
        <v/>
      </c>
      <c r="AE232" s="194"/>
    </row>
    <row r="233" spans="1:31" x14ac:dyDescent="0.2">
      <c r="A233" s="232"/>
      <c r="B233" s="361"/>
      <c r="C233" s="370"/>
      <c r="D233" s="370"/>
      <c r="E233" s="370"/>
      <c r="F233" s="370"/>
      <c r="G233" s="194"/>
      <c r="H233" s="194"/>
      <c r="I233" s="195"/>
      <c r="J233" s="194"/>
      <c r="K233" s="168"/>
      <c r="L233" s="168"/>
      <c r="M233" s="106" t="str">
        <f>IF(OR(D233="",E233="",G233=""),"",IF(AND(F233&lt;&gt;"",D233="Inlet Pit"),VLOOKUP(E233,VALIDATIONS!$CN$2:$CO$14,2,FALSE),IF(D233="Junction Pit",VLOOKUP(E233,VALIDATIONS!$CR$2:$CS$5,2,FALSE),IF(D233="Trench Grate",H233*VLOOKUP(E233,VALIDATIONS!$CT$2:$CU$2,2,FALSE),IF(D233="Capped Line",VLOOKUP(E233,VALIDATIONS!$CF$2:$CG$2,2,FALSE),IF(D233="Head Wall",VLOOKUP(E233,VALIDATIONS!$CH$2:$CI$2,2,FALSE),IF(D233="House Connection",VLOOKUP(E233,VALIDATIONS!$CJ$2:$CK$2,2,FALSE),0))))))+IF(AND(F233&lt;&gt;"",D233="Inlet Pit"),VLOOKUP(F233,VALIDATIONS!$CP$2:$CQ$66,2,FALSE),0))</f>
        <v/>
      </c>
      <c r="N233" s="194"/>
      <c r="O233" s="379"/>
      <c r="P233" s="368"/>
      <c r="Q233" s="194"/>
      <c r="R233" s="370"/>
      <c r="S233" s="194"/>
      <c r="T233" s="368"/>
      <c r="U233" s="368"/>
      <c r="V233" s="194"/>
      <c r="W233" s="195"/>
      <c r="X233" s="194"/>
      <c r="Y233" s="195"/>
      <c r="Z233" s="194"/>
      <c r="AA233" s="368"/>
      <c r="AB233" s="368"/>
      <c r="AC233" s="370"/>
      <c r="AD233" s="106" t="str">
        <f>IF(OR(R233="",T233="",U233="",Z233="",AA233="",AB233="",AC233=""),"",Z233*IF(AC233="uPVC",VLOOKUP(AA233,VALIDATIONS!$CZ$2:$DU$42,VLOOKUP(AB233,VALIDATIONS!$FF$2:$FG$5,2,FALSE),FALSE), IF(AC233="Steel Reinforced Concrete",VLOOKUP(AA233,VALIDATIONS!$CZ$2:$DU$42,8+VLOOKUP(AB233,VALIDATIONS!$FF$2:$FG$5,2,FALSE),FALSE),IF(AC233="Fibre Reinforced Concrete",VLOOKUP(AA233,VALIDATIONS!$CZ$2:$DU$42,4+VLOOKUP(AB233,VALIDATIONS!$FF$2:$FG$5,2,FALSE),FALSE))))   +IF(T233="Up to 10% Rock",VLOOKUP(AA233,VALIDATIONS!$CZ$2:$DU$42,13+VLOOKUP(AB233,VALIDATIONS!$FF$2:$FG$5,2,FALSE),FALSE),0)+IF(OR(U233="Urban Development (moderate)",U233="Urban Development (heavy)"),VLOOKUP(AA233,VALIDATIONS!$CZ$2:$DU$42,VLOOKUP(U233,VALIDATIONS!$FJ$2:$FK$4,2,FALSE)+4,FALSE),0))</f>
        <v/>
      </c>
      <c r="AE233" s="194"/>
    </row>
    <row r="234" spans="1:31" x14ac:dyDescent="0.2">
      <c r="A234" s="232"/>
      <c r="B234" s="361"/>
      <c r="C234" s="370"/>
      <c r="D234" s="370"/>
      <c r="E234" s="370"/>
      <c r="F234" s="370"/>
      <c r="G234" s="194"/>
      <c r="H234" s="194"/>
      <c r="I234" s="195"/>
      <c r="J234" s="194"/>
      <c r="K234" s="168"/>
      <c r="L234" s="168"/>
      <c r="M234" s="106" t="str">
        <f>IF(OR(D234="",E234="",G234=""),"",IF(AND(F234&lt;&gt;"",D234="Inlet Pit"),VLOOKUP(E234,VALIDATIONS!$CN$2:$CO$14,2,FALSE),IF(D234="Junction Pit",VLOOKUP(E234,VALIDATIONS!$CR$2:$CS$5,2,FALSE),IF(D234="Trench Grate",H234*VLOOKUP(E234,VALIDATIONS!$CT$2:$CU$2,2,FALSE),IF(D234="Capped Line",VLOOKUP(E234,VALIDATIONS!$CF$2:$CG$2,2,FALSE),IF(D234="Head Wall",VLOOKUP(E234,VALIDATIONS!$CH$2:$CI$2,2,FALSE),IF(D234="House Connection",VLOOKUP(E234,VALIDATIONS!$CJ$2:$CK$2,2,FALSE),0))))))+IF(AND(F234&lt;&gt;"",D234="Inlet Pit"),VLOOKUP(F234,VALIDATIONS!$CP$2:$CQ$66,2,FALSE),0))</f>
        <v/>
      </c>
      <c r="N234" s="194"/>
      <c r="O234" s="379"/>
      <c r="P234" s="368"/>
      <c r="Q234" s="194"/>
      <c r="R234" s="370"/>
      <c r="S234" s="194"/>
      <c r="T234" s="368"/>
      <c r="U234" s="368"/>
      <c r="V234" s="194"/>
      <c r="W234" s="195"/>
      <c r="X234" s="194"/>
      <c r="Y234" s="195"/>
      <c r="Z234" s="194"/>
      <c r="AA234" s="368"/>
      <c r="AB234" s="368"/>
      <c r="AC234" s="370"/>
      <c r="AD234" s="106" t="str">
        <f>IF(OR(R234="",T234="",U234="",Z234="",AA234="",AB234="",AC234=""),"",Z234*IF(AC234="uPVC",VLOOKUP(AA234,VALIDATIONS!$CZ$2:$DU$42,VLOOKUP(AB234,VALIDATIONS!$FF$2:$FG$5,2,FALSE),FALSE), IF(AC234="Steel Reinforced Concrete",VLOOKUP(AA234,VALIDATIONS!$CZ$2:$DU$42,8+VLOOKUP(AB234,VALIDATIONS!$FF$2:$FG$5,2,FALSE),FALSE),IF(AC234="Fibre Reinforced Concrete",VLOOKUP(AA234,VALIDATIONS!$CZ$2:$DU$42,4+VLOOKUP(AB234,VALIDATIONS!$FF$2:$FG$5,2,FALSE),FALSE))))   +IF(T234="Up to 10% Rock",VLOOKUP(AA234,VALIDATIONS!$CZ$2:$DU$42,13+VLOOKUP(AB234,VALIDATIONS!$FF$2:$FG$5,2,FALSE),FALSE),0)+IF(OR(U234="Urban Development (moderate)",U234="Urban Development (heavy)"),VLOOKUP(AA234,VALIDATIONS!$CZ$2:$DU$42,VLOOKUP(U234,VALIDATIONS!$FJ$2:$FK$4,2,FALSE)+4,FALSE),0))</f>
        <v/>
      </c>
      <c r="AE234" s="194"/>
    </row>
    <row r="235" spans="1:31" x14ac:dyDescent="0.2">
      <c r="A235" s="232"/>
      <c r="B235" s="361"/>
      <c r="C235" s="370"/>
      <c r="D235" s="370"/>
      <c r="E235" s="370"/>
      <c r="F235" s="370"/>
      <c r="G235" s="194"/>
      <c r="H235" s="194"/>
      <c r="I235" s="195"/>
      <c r="J235" s="194"/>
      <c r="K235" s="168"/>
      <c r="L235" s="168"/>
      <c r="M235" s="106" t="str">
        <f>IF(OR(D235="",E235="",G235=""),"",IF(AND(F235&lt;&gt;"",D235="Inlet Pit"),VLOOKUP(E235,VALIDATIONS!$CN$2:$CO$14,2,FALSE),IF(D235="Junction Pit",VLOOKUP(E235,VALIDATIONS!$CR$2:$CS$5,2,FALSE),IF(D235="Trench Grate",H235*VLOOKUP(E235,VALIDATIONS!$CT$2:$CU$2,2,FALSE),IF(D235="Capped Line",VLOOKUP(E235,VALIDATIONS!$CF$2:$CG$2,2,FALSE),IF(D235="Head Wall",VLOOKUP(E235,VALIDATIONS!$CH$2:$CI$2,2,FALSE),IF(D235="House Connection",VLOOKUP(E235,VALIDATIONS!$CJ$2:$CK$2,2,FALSE),0))))))+IF(AND(F235&lt;&gt;"",D235="Inlet Pit"),VLOOKUP(F235,VALIDATIONS!$CP$2:$CQ$66,2,FALSE),0))</f>
        <v/>
      </c>
      <c r="N235" s="194"/>
      <c r="O235" s="379"/>
      <c r="P235" s="368"/>
      <c r="Q235" s="194"/>
      <c r="R235" s="370"/>
      <c r="S235" s="194"/>
      <c r="T235" s="368"/>
      <c r="U235" s="368"/>
      <c r="V235" s="194"/>
      <c r="W235" s="195"/>
      <c r="X235" s="194"/>
      <c r="Y235" s="195"/>
      <c r="Z235" s="194"/>
      <c r="AA235" s="368"/>
      <c r="AB235" s="368"/>
      <c r="AC235" s="370"/>
      <c r="AD235" s="106" t="str">
        <f>IF(OR(R235="",T235="",U235="",Z235="",AA235="",AB235="",AC235=""),"",Z235*IF(AC235="uPVC",VLOOKUP(AA235,VALIDATIONS!$CZ$2:$DU$42,VLOOKUP(AB235,VALIDATIONS!$FF$2:$FG$5,2,FALSE),FALSE), IF(AC235="Steel Reinforced Concrete",VLOOKUP(AA235,VALIDATIONS!$CZ$2:$DU$42,8+VLOOKUP(AB235,VALIDATIONS!$FF$2:$FG$5,2,FALSE),FALSE),IF(AC235="Fibre Reinforced Concrete",VLOOKUP(AA235,VALIDATIONS!$CZ$2:$DU$42,4+VLOOKUP(AB235,VALIDATIONS!$FF$2:$FG$5,2,FALSE),FALSE))))   +IF(T235="Up to 10% Rock",VLOOKUP(AA235,VALIDATIONS!$CZ$2:$DU$42,13+VLOOKUP(AB235,VALIDATIONS!$FF$2:$FG$5,2,FALSE),FALSE),0)+IF(OR(U235="Urban Development (moderate)",U235="Urban Development (heavy)"),VLOOKUP(AA235,VALIDATIONS!$CZ$2:$DU$42,VLOOKUP(U235,VALIDATIONS!$FJ$2:$FK$4,2,FALSE)+4,FALSE),0))</f>
        <v/>
      </c>
      <c r="AE235" s="194"/>
    </row>
    <row r="236" spans="1:31" x14ac:dyDescent="0.2">
      <c r="A236" s="232"/>
      <c r="B236" s="361"/>
      <c r="C236" s="370"/>
      <c r="D236" s="370"/>
      <c r="E236" s="370"/>
      <c r="F236" s="370"/>
      <c r="G236" s="194"/>
      <c r="H236" s="194"/>
      <c r="I236" s="195"/>
      <c r="J236" s="194"/>
      <c r="K236" s="168"/>
      <c r="L236" s="168"/>
      <c r="M236" s="106" t="str">
        <f>IF(OR(D236="",E236="",G236=""),"",IF(AND(F236&lt;&gt;"",D236="Inlet Pit"),VLOOKUP(E236,VALIDATIONS!$CN$2:$CO$14,2,FALSE),IF(D236="Junction Pit",VLOOKUP(E236,VALIDATIONS!$CR$2:$CS$5,2,FALSE),IF(D236="Trench Grate",H236*VLOOKUP(E236,VALIDATIONS!$CT$2:$CU$2,2,FALSE),IF(D236="Capped Line",VLOOKUP(E236,VALIDATIONS!$CF$2:$CG$2,2,FALSE),IF(D236="Head Wall",VLOOKUP(E236,VALIDATIONS!$CH$2:$CI$2,2,FALSE),IF(D236="House Connection",VLOOKUP(E236,VALIDATIONS!$CJ$2:$CK$2,2,FALSE),0))))))+IF(AND(F236&lt;&gt;"",D236="Inlet Pit"),VLOOKUP(F236,VALIDATIONS!$CP$2:$CQ$66,2,FALSE),0))</f>
        <v/>
      </c>
      <c r="N236" s="194"/>
      <c r="O236" s="379"/>
      <c r="P236" s="368"/>
      <c r="Q236" s="194"/>
      <c r="R236" s="370"/>
      <c r="S236" s="194"/>
      <c r="T236" s="368"/>
      <c r="U236" s="368"/>
      <c r="V236" s="194"/>
      <c r="W236" s="195"/>
      <c r="X236" s="194"/>
      <c r="Y236" s="195"/>
      <c r="Z236" s="194"/>
      <c r="AA236" s="368"/>
      <c r="AB236" s="368"/>
      <c r="AC236" s="370"/>
      <c r="AD236" s="106" t="str">
        <f>IF(OR(R236="",T236="",U236="",Z236="",AA236="",AB236="",AC236=""),"",Z236*IF(AC236="uPVC",VLOOKUP(AA236,VALIDATIONS!$CZ$2:$DU$42,VLOOKUP(AB236,VALIDATIONS!$FF$2:$FG$5,2,FALSE),FALSE), IF(AC236="Steel Reinforced Concrete",VLOOKUP(AA236,VALIDATIONS!$CZ$2:$DU$42,8+VLOOKUP(AB236,VALIDATIONS!$FF$2:$FG$5,2,FALSE),FALSE),IF(AC236="Fibre Reinforced Concrete",VLOOKUP(AA236,VALIDATIONS!$CZ$2:$DU$42,4+VLOOKUP(AB236,VALIDATIONS!$FF$2:$FG$5,2,FALSE),FALSE))))   +IF(T236="Up to 10% Rock",VLOOKUP(AA236,VALIDATIONS!$CZ$2:$DU$42,13+VLOOKUP(AB236,VALIDATIONS!$FF$2:$FG$5,2,FALSE),FALSE),0)+IF(OR(U236="Urban Development (moderate)",U236="Urban Development (heavy)"),VLOOKUP(AA236,VALIDATIONS!$CZ$2:$DU$42,VLOOKUP(U236,VALIDATIONS!$FJ$2:$FK$4,2,FALSE)+4,FALSE),0))</f>
        <v/>
      </c>
      <c r="AE236" s="194"/>
    </row>
    <row r="237" spans="1:31" x14ac:dyDescent="0.2">
      <c r="A237" s="232"/>
      <c r="B237" s="361"/>
      <c r="C237" s="370"/>
      <c r="D237" s="370"/>
      <c r="E237" s="370"/>
      <c r="F237" s="370"/>
      <c r="G237" s="194"/>
      <c r="H237" s="194"/>
      <c r="I237" s="195"/>
      <c r="J237" s="194"/>
      <c r="K237" s="168"/>
      <c r="L237" s="168"/>
      <c r="M237" s="106" t="str">
        <f>IF(OR(D237="",E237="",G237=""),"",IF(AND(F237&lt;&gt;"",D237="Inlet Pit"),VLOOKUP(E237,VALIDATIONS!$CN$2:$CO$14,2,FALSE),IF(D237="Junction Pit",VLOOKUP(E237,VALIDATIONS!$CR$2:$CS$5,2,FALSE),IF(D237="Trench Grate",H237*VLOOKUP(E237,VALIDATIONS!$CT$2:$CU$2,2,FALSE),IF(D237="Capped Line",VLOOKUP(E237,VALIDATIONS!$CF$2:$CG$2,2,FALSE),IF(D237="Head Wall",VLOOKUP(E237,VALIDATIONS!$CH$2:$CI$2,2,FALSE),IF(D237="House Connection",VLOOKUP(E237,VALIDATIONS!$CJ$2:$CK$2,2,FALSE),0))))))+IF(AND(F237&lt;&gt;"",D237="Inlet Pit"),VLOOKUP(F237,VALIDATIONS!$CP$2:$CQ$66,2,FALSE),0))</f>
        <v/>
      </c>
      <c r="N237" s="194"/>
      <c r="O237" s="379"/>
      <c r="P237" s="368"/>
      <c r="Q237" s="194"/>
      <c r="R237" s="370"/>
      <c r="S237" s="194"/>
      <c r="T237" s="368"/>
      <c r="U237" s="368"/>
      <c r="V237" s="194"/>
      <c r="W237" s="195"/>
      <c r="X237" s="194"/>
      <c r="Y237" s="195"/>
      <c r="Z237" s="194"/>
      <c r="AA237" s="368"/>
      <c r="AB237" s="368"/>
      <c r="AC237" s="370"/>
      <c r="AD237" s="106" t="str">
        <f>IF(OR(R237="",T237="",U237="",Z237="",AA237="",AB237="",AC237=""),"",Z237*IF(AC237="uPVC",VLOOKUP(AA237,VALIDATIONS!$CZ$2:$DU$42,VLOOKUP(AB237,VALIDATIONS!$FF$2:$FG$5,2,FALSE),FALSE), IF(AC237="Steel Reinforced Concrete",VLOOKUP(AA237,VALIDATIONS!$CZ$2:$DU$42,8+VLOOKUP(AB237,VALIDATIONS!$FF$2:$FG$5,2,FALSE),FALSE),IF(AC237="Fibre Reinforced Concrete",VLOOKUP(AA237,VALIDATIONS!$CZ$2:$DU$42,4+VLOOKUP(AB237,VALIDATIONS!$FF$2:$FG$5,2,FALSE),FALSE))))   +IF(T237="Up to 10% Rock",VLOOKUP(AA237,VALIDATIONS!$CZ$2:$DU$42,13+VLOOKUP(AB237,VALIDATIONS!$FF$2:$FG$5,2,FALSE),FALSE),0)+IF(OR(U237="Urban Development (moderate)",U237="Urban Development (heavy)"),VLOOKUP(AA237,VALIDATIONS!$CZ$2:$DU$42,VLOOKUP(U237,VALIDATIONS!$FJ$2:$FK$4,2,FALSE)+4,FALSE),0))</f>
        <v/>
      </c>
      <c r="AE237" s="194"/>
    </row>
    <row r="238" spans="1:31" x14ac:dyDescent="0.2">
      <c r="A238" s="232"/>
      <c r="B238" s="361"/>
      <c r="C238" s="370"/>
      <c r="D238" s="370"/>
      <c r="E238" s="370"/>
      <c r="F238" s="370"/>
      <c r="G238" s="194"/>
      <c r="H238" s="194"/>
      <c r="I238" s="195"/>
      <c r="J238" s="194"/>
      <c r="K238" s="168"/>
      <c r="L238" s="168"/>
      <c r="M238" s="106" t="str">
        <f>IF(OR(D238="",E238="",G238=""),"",IF(AND(F238&lt;&gt;"",D238="Inlet Pit"),VLOOKUP(E238,VALIDATIONS!$CN$2:$CO$14,2,FALSE),IF(D238="Junction Pit",VLOOKUP(E238,VALIDATIONS!$CR$2:$CS$5,2,FALSE),IF(D238="Trench Grate",H238*VLOOKUP(E238,VALIDATIONS!$CT$2:$CU$2,2,FALSE),IF(D238="Capped Line",VLOOKUP(E238,VALIDATIONS!$CF$2:$CG$2,2,FALSE),IF(D238="Head Wall",VLOOKUP(E238,VALIDATIONS!$CH$2:$CI$2,2,FALSE),IF(D238="House Connection",VLOOKUP(E238,VALIDATIONS!$CJ$2:$CK$2,2,FALSE),0))))))+IF(AND(F238&lt;&gt;"",D238="Inlet Pit"),VLOOKUP(F238,VALIDATIONS!$CP$2:$CQ$66,2,FALSE),0))</f>
        <v/>
      </c>
      <c r="N238" s="194"/>
      <c r="O238" s="379"/>
      <c r="P238" s="368"/>
      <c r="Q238" s="194"/>
      <c r="R238" s="370"/>
      <c r="S238" s="194"/>
      <c r="T238" s="368"/>
      <c r="U238" s="368"/>
      <c r="V238" s="194"/>
      <c r="W238" s="195"/>
      <c r="X238" s="194"/>
      <c r="Y238" s="195"/>
      <c r="Z238" s="194"/>
      <c r="AA238" s="368"/>
      <c r="AB238" s="368"/>
      <c r="AC238" s="370"/>
      <c r="AD238" s="106" t="str">
        <f>IF(OR(R238="",T238="",U238="",Z238="",AA238="",AB238="",AC238=""),"",Z238*IF(AC238="uPVC",VLOOKUP(AA238,VALIDATIONS!$CZ$2:$DU$42,VLOOKUP(AB238,VALIDATIONS!$FF$2:$FG$5,2,FALSE),FALSE), IF(AC238="Steel Reinforced Concrete",VLOOKUP(AA238,VALIDATIONS!$CZ$2:$DU$42,8+VLOOKUP(AB238,VALIDATIONS!$FF$2:$FG$5,2,FALSE),FALSE),IF(AC238="Fibre Reinforced Concrete",VLOOKUP(AA238,VALIDATIONS!$CZ$2:$DU$42,4+VLOOKUP(AB238,VALIDATIONS!$FF$2:$FG$5,2,FALSE),FALSE))))   +IF(T238="Up to 10% Rock",VLOOKUP(AA238,VALIDATIONS!$CZ$2:$DU$42,13+VLOOKUP(AB238,VALIDATIONS!$FF$2:$FG$5,2,FALSE),FALSE),0)+IF(OR(U238="Urban Development (moderate)",U238="Urban Development (heavy)"),VLOOKUP(AA238,VALIDATIONS!$CZ$2:$DU$42,VLOOKUP(U238,VALIDATIONS!$FJ$2:$FK$4,2,FALSE)+4,FALSE),0))</f>
        <v/>
      </c>
      <c r="AE238" s="194"/>
    </row>
    <row r="239" spans="1:31" x14ac:dyDescent="0.2">
      <c r="A239" s="232"/>
      <c r="B239" s="361"/>
      <c r="C239" s="370"/>
      <c r="D239" s="370"/>
      <c r="E239" s="370"/>
      <c r="F239" s="370"/>
      <c r="G239" s="194"/>
      <c r="H239" s="194"/>
      <c r="I239" s="195"/>
      <c r="J239" s="194"/>
      <c r="K239" s="168"/>
      <c r="L239" s="168"/>
      <c r="M239" s="106" t="str">
        <f>IF(OR(D239="",E239="",G239=""),"",IF(AND(F239&lt;&gt;"",D239="Inlet Pit"),VLOOKUP(E239,VALIDATIONS!$CN$2:$CO$14,2,FALSE),IF(D239="Junction Pit",VLOOKUP(E239,VALIDATIONS!$CR$2:$CS$5,2,FALSE),IF(D239="Trench Grate",H239*VLOOKUP(E239,VALIDATIONS!$CT$2:$CU$2,2,FALSE),IF(D239="Capped Line",VLOOKUP(E239,VALIDATIONS!$CF$2:$CG$2,2,FALSE),IF(D239="Head Wall",VLOOKUP(E239,VALIDATIONS!$CH$2:$CI$2,2,FALSE),IF(D239="House Connection",VLOOKUP(E239,VALIDATIONS!$CJ$2:$CK$2,2,FALSE),0))))))+IF(AND(F239&lt;&gt;"",D239="Inlet Pit"),VLOOKUP(F239,VALIDATIONS!$CP$2:$CQ$66,2,FALSE),0))</f>
        <v/>
      </c>
      <c r="N239" s="194"/>
      <c r="O239" s="379"/>
      <c r="P239" s="368"/>
      <c r="Q239" s="194"/>
      <c r="R239" s="370"/>
      <c r="S239" s="194"/>
      <c r="T239" s="368"/>
      <c r="U239" s="368"/>
      <c r="V239" s="194"/>
      <c r="W239" s="195"/>
      <c r="X239" s="194"/>
      <c r="Y239" s="195"/>
      <c r="Z239" s="194"/>
      <c r="AA239" s="368"/>
      <c r="AB239" s="368"/>
      <c r="AC239" s="370"/>
      <c r="AD239" s="106" t="str">
        <f>IF(OR(R239="",T239="",U239="",Z239="",AA239="",AB239="",AC239=""),"",Z239*IF(AC239="uPVC",VLOOKUP(AA239,VALIDATIONS!$CZ$2:$DU$42,VLOOKUP(AB239,VALIDATIONS!$FF$2:$FG$5,2,FALSE),FALSE), IF(AC239="Steel Reinforced Concrete",VLOOKUP(AA239,VALIDATIONS!$CZ$2:$DU$42,8+VLOOKUP(AB239,VALIDATIONS!$FF$2:$FG$5,2,FALSE),FALSE),IF(AC239="Fibre Reinforced Concrete",VLOOKUP(AA239,VALIDATIONS!$CZ$2:$DU$42,4+VLOOKUP(AB239,VALIDATIONS!$FF$2:$FG$5,2,FALSE),FALSE))))   +IF(T239="Up to 10% Rock",VLOOKUP(AA239,VALIDATIONS!$CZ$2:$DU$42,13+VLOOKUP(AB239,VALIDATIONS!$FF$2:$FG$5,2,FALSE),FALSE),0)+IF(OR(U239="Urban Development (moderate)",U239="Urban Development (heavy)"),VLOOKUP(AA239,VALIDATIONS!$CZ$2:$DU$42,VLOOKUP(U239,VALIDATIONS!$FJ$2:$FK$4,2,FALSE)+4,FALSE),0))</f>
        <v/>
      </c>
      <c r="AE239" s="194"/>
    </row>
    <row r="240" spans="1:31" x14ac:dyDescent="0.2">
      <c r="A240" s="232"/>
      <c r="B240" s="361"/>
      <c r="C240" s="370"/>
      <c r="D240" s="370"/>
      <c r="E240" s="370"/>
      <c r="F240" s="370"/>
      <c r="G240" s="194"/>
      <c r="H240" s="194"/>
      <c r="I240" s="195"/>
      <c r="J240" s="194"/>
      <c r="K240" s="168"/>
      <c r="L240" s="168"/>
      <c r="M240" s="106" t="str">
        <f>IF(OR(D240="",E240="",G240=""),"",IF(AND(F240&lt;&gt;"",D240="Inlet Pit"),VLOOKUP(E240,VALIDATIONS!$CN$2:$CO$14,2,FALSE),IF(D240="Junction Pit",VLOOKUP(E240,VALIDATIONS!$CR$2:$CS$5,2,FALSE),IF(D240="Trench Grate",H240*VLOOKUP(E240,VALIDATIONS!$CT$2:$CU$2,2,FALSE),IF(D240="Capped Line",VLOOKUP(E240,VALIDATIONS!$CF$2:$CG$2,2,FALSE),IF(D240="Head Wall",VLOOKUP(E240,VALIDATIONS!$CH$2:$CI$2,2,FALSE),IF(D240="House Connection",VLOOKUP(E240,VALIDATIONS!$CJ$2:$CK$2,2,FALSE),0))))))+IF(AND(F240&lt;&gt;"",D240="Inlet Pit"),VLOOKUP(F240,VALIDATIONS!$CP$2:$CQ$66,2,FALSE),0))</f>
        <v/>
      </c>
      <c r="N240" s="194"/>
      <c r="O240" s="379"/>
      <c r="P240" s="368"/>
      <c r="Q240" s="194"/>
      <c r="R240" s="370"/>
      <c r="S240" s="194"/>
      <c r="T240" s="368"/>
      <c r="U240" s="368"/>
      <c r="V240" s="194"/>
      <c r="W240" s="195"/>
      <c r="X240" s="194"/>
      <c r="Y240" s="195"/>
      <c r="Z240" s="194"/>
      <c r="AA240" s="368"/>
      <c r="AB240" s="368"/>
      <c r="AC240" s="370"/>
      <c r="AD240" s="106" t="str">
        <f>IF(OR(R240="",T240="",U240="",Z240="",AA240="",AB240="",AC240=""),"",Z240*IF(AC240="uPVC",VLOOKUP(AA240,VALIDATIONS!$CZ$2:$DU$42,VLOOKUP(AB240,VALIDATIONS!$FF$2:$FG$5,2,FALSE),FALSE), IF(AC240="Steel Reinforced Concrete",VLOOKUP(AA240,VALIDATIONS!$CZ$2:$DU$42,8+VLOOKUP(AB240,VALIDATIONS!$FF$2:$FG$5,2,FALSE),FALSE),IF(AC240="Fibre Reinforced Concrete",VLOOKUP(AA240,VALIDATIONS!$CZ$2:$DU$42,4+VLOOKUP(AB240,VALIDATIONS!$FF$2:$FG$5,2,FALSE),FALSE))))   +IF(T240="Up to 10% Rock",VLOOKUP(AA240,VALIDATIONS!$CZ$2:$DU$42,13+VLOOKUP(AB240,VALIDATIONS!$FF$2:$FG$5,2,FALSE),FALSE),0)+IF(OR(U240="Urban Development (moderate)",U240="Urban Development (heavy)"),VLOOKUP(AA240,VALIDATIONS!$CZ$2:$DU$42,VLOOKUP(U240,VALIDATIONS!$FJ$2:$FK$4,2,FALSE)+4,FALSE),0))</f>
        <v/>
      </c>
      <c r="AE240" s="194"/>
    </row>
    <row r="241" spans="1:31" x14ac:dyDescent="0.2">
      <c r="A241" s="232"/>
      <c r="B241" s="361"/>
      <c r="C241" s="370"/>
      <c r="D241" s="370"/>
      <c r="E241" s="370"/>
      <c r="F241" s="370"/>
      <c r="G241" s="194"/>
      <c r="H241" s="194"/>
      <c r="I241" s="195"/>
      <c r="J241" s="194"/>
      <c r="K241" s="168"/>
      <c r="L241" s="168"/>
      <c r="M241" s="106" t="str">
        <f>IF(OR(D241="",E241="",G241=""),"",IF(AND(F241&lt;&gt;"",D241="Inlet Pit"),VLOOKUP(E241,VALIDATIONS!$CN$2:$CO$14,2,FALSE),IF(D241="Junction Pit",VLOOKUP(E241,VALIDATIONS!$CR$2:$CS$5,2,FALSE),IF(D241="Trench Grate",H241*VLOOKUP(E241,VALIDATIONS!$CT$2:$CU$2,2,FALSE),IF(D241="Capped Line",VLOOKUP(E241,VALIDATIONS!$CF$2:$CG$2,2,FALSE),IF(D241="Head Wall",VLOOKUP(E241,VALIDATIONS!$CH$2:$CI$2,2,FALSE),IF(D241="House Connection",VLOOKUP(E241,VALIDATIONS!$CJ$2:$CK$2,2,FALSE),0))))))+IF(AND(F241&lt;&gt;"",D241="Inlet Pit"),VLOOKUP(F241,VALIDATIONS!$CP$2:$CQ$66,2,FALSE),0))</f>
        <v/>
      </c>
      <c r="N241" s="194"/>
      <c r="O241" s="379"/>
      <c r="P241" s="368"/>
      <c r="Q241" s="194"/>
      <c r="R241" s="370"/>
      <c r="S241" s="194"/>
      <c r="T241" s="368"/>
      <c r="U241" s="368"/>
      <c r="V241" s="194"/>
      <c r="W241" s="195"/>
      <c r="X241" s="194"/>
      <c r="Y241" s="195"/>
      <c r="Z241" s="194"/>
      <c r="AA241" s="368"/>
      <c r="AB241" s="368"/>
      <c r="AC241" s="370"/>
      <c r="AD241" s="106" t="str">
        <f>IF(OR(R241="",T241="",U241="",Z241="",AA241="",AB241="",AC241=""),"",Z241*IF(AC241="uPVC",VLOOKUP(AA241,VALIDATIONS!$CZ$2:$DU$42,VLOOKUP(AB241,VALIDATIONS!$FF$2:$FG$5,2,FALSE),FALSE), IF(AC241="Steel Reinforced Concrete",VLOOKUP(AA241,VALIDATIONS!$CZ$2:$DU$42,8+VLOOKUP(AB241,VALIDATIONS!$FF$2:$FG$5,2,FALSE),FALSE),IF(AC241="Fibre Reinforced Concrete",VLOOKUP(AA241,VALIDATIONS!$CZ$2:$DU$42,4+VLOOKUP(AB241,VALIDATIONS!$FF$2:$FG$5,2,FALSE),FALSE))))   +IF(T241="Up to 10% Rock",VLOOKUP(AA241,VALIDATIONS!$CZ$2:$DU$42,13+VLOOKUP(AB241,VALIDATIONS!$FF$2:$FG$5,2,FALSE),FALSE),0)+IF(OR(U241="Urban Development (moderate)",U241="Urban Development (heavy)"),VLOOKUP(AA241,VALIDATIONS!$CZ$2:$DU$42,VLOOKUP(U241,VALIDATIONS!$FJ$2:$FK$4,2,FALSE)+4,FALSE),0))</f>
        <v/>
      </c>
      <c r="AE241" s="194"/>
    </row>
    <row r="242" spans="1:31" x14ac:dyDescent="0.2">
      <c r="A242" s="232"/>
      <c r="B242" s="361"/>
      <c r="C242" s="370"/>
      <c r="D242" s="370"/>
      <c r="E242" s="370"/>
      <c r="F242" s="370"/>
      <c r="G242" s="194"/>
      <c r="H242" s="194"/>
      <c r="I242" s="195"/>
      <c r="J242" s="194"/>
      <c r="K242" s="168"/>
      <c r="L242" s="168"/>
      <c r="M242" s="106" t="str">
        <f>IF(OR(D242="",E242="",G242=""),"",IF(AND(F242&lt;&gt;"",D242="Inlet Pit"),VLOOKUP(E242,VALIDATIONS!$CN$2:$CO$14,2,FALSE),IF(D242="Junction Pit",VLOOKUP(E242,VALIDATIONS!$CR$2:$CS$5,2,FALSE),IF(D242="Trench Grate",H242*VLOOKUP(E242,VALIDATIONS!$CT$2:$CU$2,2,FALSE),IF(D242="Capped Line",VLOOKUP(E242,VALIDATIONS!$CF$2:$CG$2,2,FALSE),IF(D242="Head Wall",VLOOKUP(E242,VALIDATIONS!$CH$2:$CI$2,2,FALSE),IF(D242="House Connection",VLOOKUP(E242,VALIDATIONS!$CJ$2:$CK$2,2,FALSE),0))))))+IF(AND(F242&lt;&gt;"",D242="Inlet Pit"),VLOOKUP(F242,VALIDATIONS!$CP$2:$CQ$66,2,FALSE),0))</f>
        <v/>
      </c>
      <c r="N242" s="194"/>
      <c r="O242" s="379"/>
      <c r="P242" s="368"/>
      <c r="Q242" s="194"/>
      <c r="R242" s="370"/>
      <c r="S242" s="194"/>
      <c r="T242" s="368"/>
      <c r="U242" s="368"/>
      <c r="V242" s="194"/>
      <c r="W242" s="195"/>
      <c r="X242" s="194"/>
      <c r="Y242" s="195"/>
      <c r="Z242" s="194"/>
      <c r="AA242" s="368"/>
      <c r="AB242" s="368"/>
      <c r="AC242" s="370"/>
      <c r="AD242" s="106" t="str">
        <f>IF(OR(R242="",T242="",U242="",Z242="",AA242="",AB242="",AC242=""),"",Z242*IF(AC242="uPVC",VLOOKUP(AA242,VALIDATIONS!$CZ$2:$DU$42,VLOOKUP(AB242,VALIDATIONS!$FF$2:$FG$5,2,FALSE),FALSE), IF(AC242="Steel Reinforced Concrete",VLOOKUP(AA242,VALIDATIONS!$CZ$2:$DU$42,8+VLOOKUP(AB242,VALIDATIONS!$FF$2:$FG$5,2,FALSE),FALSE),IF(AC242="Fibre Reinforced Concrete",VLOOKUP(AA242,VALIDATIONS!$CZ$2:$DU$42,4+VLOOKUP(AB242,VALIDATIONS!$FF$2:$FG$5,2,FALSE),FALSE))))   +IF(T242="Up to 10% Rock",VLOOKUP(AA242,VALIDATIONS!$CZ$2:$DU$42,13+VLOOKUP(AB242,VALIDATIONS!$FF$2:$FG$5,2,FALSE),FALSE),0)+IF(OR(U242="Urban Development (moderate)",U242="Urban Development (heavy)"),VLOOKUP(AA242,VALIDATIONS!$CZ$2:$DU$42,VLOOKUP(U242,VALIDATIONS!$FJ$2:$FK$4,2,FALSE)+4,FALSE),0))</f>
        <v/>
      </c>
      <c r="AE242" s="194"/>
    </row>
    <row r="243" spans="1:31" x14ac:dyDescent="0.2">
      <c r="A243" s="232"/>
      <c r="B243" s="361"/>
      <c r="C243" s="370"/>
      <c r="D243" s="370"/>
      <c r="E243" s="370"/>
      <c r="F243" s="370"/>
      <c r="G243" s="194"/>
      <c r="H243" s="194"/>
      <c r="I243" s="195"/>
      <c r="J243" s="194"/>
      <c r="K243" s="168"/>
      <c r="L243" s="168"/>
      <c r="M243" s="106" t="str">
        <f>IF(OR(D243="",E243="",G243=""),"",IF(AND(F243&lt;&gt;"",D243="Inlet Pit"),VLOOKUP(E243,VALIDATIONS!$CN$2:$CO$14,2,FALSE),IF(D243="Junction Pit",VLOOKUP(E243,VALIDATIONS!$CR$2:$CS$5,2,FALSE),IF(D243="Trench Grate",H243*VLOOKUP(E243,VALIDATIONS!$CT$2:$CU$2,2,FALSE),IF(D243="Capped Line",VLOOKUP(E243,VALIDATIONS!$CF$2:$CG$2,2,FALSE),IF(D243="Head Wall",VLOOKUP(E243,VALIDATIONS!$CH$2:$CI$2,2,FALSE),IF(D243="House Connection",VLOOKUP(E243,VALIDATIONS!$CJ$2:$CK$2,2,FALSE),0))))))+IF(AND(F243&lt;&gt;"",D243="Inlet Pit"),VLOOKUP(F243,VALIDATIONS!$CP$2:$CQ$66,2,FALSE),0))</f>
        <v/>
      </c>
      <c r="N243" s="194"/>
      <c r="O243" s="379"/>
      <c r="P243" s="368"/>
      <c r="Q243" s="194"/>
      <c r="R243" s="370"/>
      <c r="S243" s="194"/>
      <c r="T243" s="368"/>
      <c r="U243" s="368"/>
      <c r="V243" s="194"/>
      <c r="W243" s="195"/>
      <c r="X243" s="194"/>
      <c r="Y243" s="195"/>
      <c r="Z243" s="194"/>
      <c r="AA243" s="368"/>
      <c r="AB243" s="368"/>
      <c r="AC243" s="370"/>
      <c r="AD243" s="106" t="str">
        <f>IF(OR(R243="",T243="",U243="",Z243="",AA243="",AB243="",AC243=""),"",Z243*IF(AC243="uPVC",VLOOKUP(AA243,VALIDATIONS!$CZ$2:$DU$42,VLOOKUP(AB243,VALIDATIONS!$FF$2:$FG$5,2,FALSE),FALSE), IF(AC243="Steel Reinforced Concrete",VLOOKUP(AA243,VALIDATIONS!$CZ$2:$DU$42,8+VLOOKUP(AB243,VALIDATIONS!$FF$2:$FG$5,2,FALSE),FALSE),IF(AC243="Fibre Reinforced Concrete",VLOOKUP(AA243,VALIDATIONS!$CZ$2:$DU$42,4+VLOOKUP(AB243,VALIDATIONS!$FF$2:$FG$5,2,FALSE),FALSE))))   +IF(T243="Up to 10% Rock",VLOOKUP(AA243,VALIDATIONS!$CZ$2:$DU$42,13+VLOOKUP(AB243,VALIDATIONS!$FF$2:$FG$5,2,FALSE),FALSE),0)+IF(OR(U243="Urban Development (moderate)",U243="Urban Development (heavy)"),VLOOKUP(AA243,VALIDATIONS!$CZ$2:$DU$42,VLOOKUP(U243,VALIDATIONS!$FJ$2:$FK$4,2,FALSE)+4,FALSE),0))</f>
        <v/>
      </c>
      <c r="AE243" s="194"/>
    </row>
    <row r="244" spans="1:31" x14ac:dyDescent="0.2">
      <c r="A244" s="232"/>
      <c r="B244" s="361"/>
      <c r="C244" s="370"/>
      <c r="D244" s="370"/>
      <c r="E244" s="370"/>
      <c r="F244" s="370"/>
      <c r="G244" s="194"/>
      <c r="H244" s="194"/>
      <c r="I244" s="195"/>
      <c r="J244" s="194"/>
      <c r="K244" s="168"/>
      <c r="L244" s="168"/>
      <c r="M244" s="106" t="str">
        <f>IF(OR(D244="",E244="",G244=""),"",IF(AND(F244&lt;&gt;"",D244="Inlet Pit"),VLOOKUP(E244,VALIDATIONS!$CN$2:$CO$14,2,FALSE),IF(D244="Junction Pit",VLOOKUP(E244,VALIDATIONS!$CR$2:$CS$5,2,FALSE),IF(D244="Trench Grate",H244*VLOOKUP(E244,VALIDATIONS!$CT$2:$CU$2,2,FALSE),IF(D244="Capped Line",VLOOKUP(E244,VALIDATIONS!$CF$2:$CG$2,2,FALSE),IF(D244="Head Wall",VLOOKUP(E244,VALIDATIONS!$CH$2:$CI$2,2,FALSE),IF(D244="House Connection",VLOOKUP(E244,VALIDATIONS!$CJ$2:$CK$2,2,FALSE),0))))))+IF(AND(F244&lt;&gt;"",D244="Inlet Pit"),VLOOKUP(F244,VALIDATIONS!$CP$2:$CQ$66,2,FALSE),0))</f>
        <v/>
      </c>
      <c r="N244" s="194"/>
      <c r="O244" s="379"/>
      <c r="P244" s="368"/>
      <c r="Q244" s="194"/>
      <c r="R244" s="370"/>
      <c r="S244" s="194"/>
      <c r="T244" s="368"/>
      <c r="U244" s="368"/>
      <c r="V244" s="194"/>
      <c r="W244" s="195"/>
      <c r="X244" s="194"/>
      <c r="Y244" s="195"/>
      <c r="Z244" s="194"/>
      <c r="AA244" s="368"/>
      <c r="AB244" s="368"/>
      <c r="AC244" s="370"/>
      <c r="AD244" s="106" t="str">
        <f>IF(OR(R244="",T244="",U244="",Z244="",AA244="",AB244="",AC244=""),"",Z244*IF(AC244="uPVC",VLOOKUP(AA244,VALIDATIONS!$CZ$2:$DU$42,VLOOKUP(AB244,VALIDATIONS!$FF$2:$FG$5,2,FALSE),FALSE), IF(AC244="Steel Reinforced Concrete",VLOOKUP(AA244,VALIDATIONS!$CZ$2:$DU$42,8+VLOOKUP(AB244,VALIDATIONS!$FF$2:$FG$5,2,FALSE),FALSE),IF(AC244="Fibre Reinforced Concrete",VLOOKUP(AA244,VALIDATIONS!$CZ$2:$DU$42,4+VLOOKUP(AB244,VALIDATIONS!$FF$2:$FG$5,2,FALSE),FALSE))))   +IF(T244="Up to 10% Rock",VLOOKUP(AA244,VALIDATIONS!$CZ$2:$DU$42,13+VLOOKUP(AB244,VALIDATIONS!$FF$2:$FG$5,2,FALSE),FALSE),0)+IF(OR(U244="Urban Development (moderate)",U244="Urban Development (heavy)"),VLOOKUP(AA244,VALIDATIONS!$CZ$2:$DU$42,VLOOKUP(U244,VALIDATIONS!$FJ$2:$FK$4,2,FALSE)+4,FALSE),0))</f>
        <v/>
      </c>
      <c r="AE244" s="194"/>
    </row>
    <row r="245" spans="1:31" x14ac:dyDescent="0.2">
      <c r="A245" s="232"/>
      <c r="B245" s="361"/>
      <c r="C245" s="370"/>
      <c r="D245" s="370"/>
      <c r="E245" s="370"/>
      <c r="F245" s="370"/>
      <c r="G245" s="194"/>
      <c r="H245" s="194"/>
      <c r="I245" s="195"/>
      <c r="J245" s="194"/>
      <c r="K245" s="168"/>
      <c r="L245" s="168"/>
      <c r="M245" s="106" t="str">
        <f>IF(OR(D245="",E245="",G245=""),"",IF(AND(F245&lt;&gt;"",D245="Inlet Pit"),VLOOKUP(E245,VALIDATIONS!$CN$2:$CO$14,2,FALSE),IF(D245="Junction Pit",VLOOKUP(E245,VALIDATIONS!$CR$2:$CS$5,2,FALSE),IF(D245="Trench Grate",H245*VLOOKUP(E245,VALIDATIONS!$CT$2:$CU$2,2,FALSE),IF(D245="Capped Line",VLOOKUP(E245,VALIDATIONS!$CF$2:$CG$2,2,FALSE),IF(D245="Head Wall",VLOOKUP(E245,VALIDATIONS!$CH$2:$CI$2,2,FALSE),IF(D245="House Connection",VLOOKUP(E245,VALIDATIONS!$CJ$2:$CK$2,2,FALSE),0))))))+IF(AND(F245&lt;&gt;"",D245="Inlet Pit"),VLOOKUP(F245,VALIDATIONS!$CP$2:$CQ$66,2,FALSE),0))</f>
        <v/>
      </c>
      <c r="N245" s="194"/>
      <c r="O245" s="379"/>
      <c r="P245" s="368"/>
      <c r="Q245" s="194"/>
      <c r="R245" s="370"/>
      <c r="S245" s="194"/>
      <c r="T245" s="368"/>
      <c r="U245" s="368"/>
      <c r="V245" s="194"/>
      <c r="W245" s="195"/>
      <c r="X245" s="194"/>
      <c r="Y245" s="195"/>
      <c r="Z245" s="194"/>
      <c r="AA245" s="368"/>
      <c r="AB245" s="368"/>
      <c r="AC245" s="370"/>
      <c r="AD245" s="106" t="str">
        <f>IF(OR(R245="",T245="",U245="",Z245="",AA245="",AB245="",AC245=""),"",Z245*IF(AC245="uPVC",VLOOKUP(AA245,VALIDATIONS!$CZ$2:$DU$42,VLOOKUP(AB245,VALIDATIONS!$FF$2:$FG$5,2,FALSE),FALSE), IF(AC245="Steel Reinforced Concrete",VLOOKUP(AA245,VALIDATIONS!$CZ$2:$DU$42,8+VLOOKUP(AB245,VALIDATIONS!$FF$2:$FG$5,2,FALSE),FALSE),IF(AC245="Fibre Reinforced Concrete",VLOOKUP(AA245,VALIDATIONS!$CZ$2:$DU$42,4+VLOOKUP(AB245,VALIDATIONS!$FF$2:$FG$5,2,FALSE),FALSE))))   +IF(T245="Up to 10% Rock",VLOOKUP(AA245,VALIDATIONS!$CZ$2:$DU$42,13+VLOOKUP(AB245,VALIDATIONS!$FF$2:$FG$5,2,FALSE),FALSE),0)+IF(OR(U245="Urban Development (moderate)",U245="Urban Development (heavy)"),VLOOKUP(AA245,VALIDATIONS!$CZ$2:$DU$42,VLOOKUP(U245,VALIDATIONS!$FJ$2:$FK$4,2,FALSE)+4,FALSE),0))</f>
        <v/>
      </c>
      <c r="AE245" s="194"/>
    </row>
    <row r="246" spans="1:31" x14ac:dyDescent="0.2">
      <c r="A246" s="232"/>
      <c r="B246" s="361"/>
      <c r="C246" s="370"/>
      <c r="D246" s="370"/>
      <c r="E246" s="370"/>
      <c r="F246" s="370"/>
      <c r="G246" s="194"/>
      <c r="H246" s="194"/>
      <c r="I246" s="195"/>
      <c r="J246" s="194"/>
      <c r="K246" s="168"/>
      <c r="L246" s="168"/>
      <c r="M246" s="106" t="str">
        <f>IF(OR(D246="",E246="",G246=""),"",IF(AND(F246&lt;&gt;"",D246="Inlet Pit"),VLOOKUP(E246,VALIDATIONS!$CN$2:$CO$14,2,FALSE),IF(D246="Junction Pit",VLOOKUP(E246,VALIDATIONS!$CR$2:$CS$5,2,FALSE),IF(D246="Trench Grate",H246*VLOOKUP(E246,VALIDATIONS!$CT$2:$CU$2,2,FALSE),IF(D246="Capped Line",VLOOKUP(E246,VALIDATIONS!$CF$2:$CG$2,2,FALSE),IF(D246="Head Wall",VLOOKUP(E246,VALIDATIONS!$CH$2:$CI$2,2,FALSE),IF(D246="House Connection",VLOOKUP(E246,VALIDATIONS!$CJ$2:$CK$2,2,FALSE),0))))))+IF(AND(F246&lt;&gt;"",D246="Inlet Pit"),VLOOKUP(F246,VALIDATIONS!$CP$2:$CQ$66,2,FALSE),0))</f>
        <v/>
      </c>
      <c r="N246" s="194"/>
      <c r="O246" s="379"/>
      <c r="P246" s="368"/>
      <c r="Q246" s="194"/>
      <c r="R246" s="370"/>
      <c r="S246" s="194"/>
      <c r="T246" s="368"/>
      <c r="U246" s="368"/>
      <c r="V246" s="194"/>
      <c r="W246" s="195"/>
      <c r="X246" s="194"/>
      <c r="Y246" s="195"/>
      <c r="Z246" s="194"/>
      <c r="AA246" s="368"/>
      <c r="AB246" s="368"/>
      <c r="AC246" s="370"/>
      <c r="AD246" s="106" t="str">
        <f>IF(OR(R246="",T246="",U246="",Z246="",AA246="",AB246="",AC246=""),"",Z246*IF(AC246="uPVC",VLOOKUP(AA246,VALIDATIONS!$CZ$2:$DU$42,VLOOKUP(AB246,VALIDATIONS!$FF$2:$FG$5,2,FALSE),FALSE), IF(AC246="Steel Reinforced Concrete",VLOOKUP(AA246,VALIDATIONS!$CZ$2:$DU$42,8+VLOOKUP(AB246,VALIDATIONS!$FF$2:$FG$5,2,FALSE),FALSE),IF(AC246="Fibre Reinforced Concrete",VLOOKUP(AA246,VALIDATIONS!$CZ$2:$DU$42,4+VLOOKUP(AB246,VALIDATIONS!$FF$2:$FG$5,2,FALSE),FALSE))))   +IF(T246="Up to 10% Rock",VLOOKUP(AA246,VALIDATIONS!$CZ$2:$DU$42,13+VLOOKUP(AB246,VALIDATIONS!$FF$2:$FG$5,2,FALSE),FALSE),0)+IF(OR(U246="Urban Development (moderate)",U246="Urban Development (heavy)"),VLOOKUP(AA246,VALIDATIONS!$CZ$2:$DU$42,VLOOKUP(U246,VALIDATIONS!$FJ$2:$FK$4,2,FALSE)+4,FALSE),0))</f>
        <v/>
      </c>
      <c r="AE246" s="194"/>
    </row>
    <row r="247" spans="1:31" x14ac:dyDescent="0.2">
      <c r="A247" s="232"/>
      <c r="B247" s="361"/>
      <c r="C247" s="370"/>
      <c r="D247" s="370"/>
      <c r="E247" s="370"/>
      <c r="F247" s="370"/>
      <c r="G247" s="194"/>
      <c r="H247" s="194"/>
      <c r="I247" s="195"/>
      <c r="J247" s="194"/>
      <c r="K247" s="168"/>
      <c r="L247" s="168"/>
      <c r="M247" s="106" t="str">
        <f>IF(OR(D247="",E247="",G247=""),"",IF(AND(F247&lt;&gt;"",D247="Inlet Pit"),VLOOKUP(E247,VALIDATIONS!$CN$2:$CO$14,2,FALSE),IF(D247="Junction Pit",VLOOKUP(E247,VALIDATIONS!$CR$2:$CS$5,2,FALSE),IF(D247="Trench Grate",H247*VLOOKUP(E247,VALIDATIONS!$CT$2:$CU$2,2,FALSE),IF(D247="Capped Line",VLOOKUP(E247,VALIDATIONS!$CF$2:$CG$2,2,FALSE),IF(D247="Head Wall",VLOOKUP(E247,VALIDATIONS!$CH$2:$CI$2,2,FALSE),IF(D247="House Connection",VLOOKUP(E247,VALIDATIONS!$CJ$2:$CK$2,2,FALSE),0))))))+IF(AND(F247&lt;&gt;"",D247="Inlet Pit"),VLOOKUP(F247,VALIDATIONS!$CP$2:$CQ$66,2,FALSE),0))</f>
        <v/>
      </c>
      <c r="N247" s="194"/>
      <c r="O247" s="379"/>
      <c r="P247" s="368"/>
      <c r="Q247" s="194"/>
      <c r="R247" s="370"/>
      <c r="S247" s="194"/>
      <c r="T247" s="368"/>
      <c r="U247" s="368"/>
      <c r="V247" s="194"/>
      <c r="W247" s="195"/>
      <c r="X247" s="194"/>
      <c r="Y247" s="195"/>
      <c r="Z247" s="194"/>
      <c r="AA247" s="368"/>
      <c r="AB247" s="368"/>
      <c r="AC247" s="370"/>
      <c r="AD247" s="106" t="str">
        <f>IF(OR(R247="",T247="",U247="",Z247="",AA247="",AB247="",AC247=""),"",Z247*IF(AC247="uPVC",VLOOKUP(AA247,VALIDATIONS!$CZ$2:$DU$42,VLOOKUP(AB247,VALIDATIONS!$FF$2:$FG$5,2,FALSE),FALSE), IF(AC247="Steel Reinforced Concrete",VLOOKUP(AA247,VALIDATIONS!$CZ$2:$DU$42,8+VLOOKUP(AB247,VALIDATIONS!$FF$2:$FG$5,2,FALSE),FALSE),IF(AC247="Fibre Reinforced Concrete",VLOOKUP(AA247,VALIDATIONS!$CZ$2:$DU$42,4+VLOOKUP(AB247,VALIDATIONS!$FF$2:$FG$5,2,FALSE),FALSE))))   +IF(T247="Up to 10% Rock",VLOOKUP(AA247,VALIDATIONS!$CZ$2:$DU$42,13+VLOOKUP(AB247,VALIDATIONS!$FF$2:$FG$5,2,FALSE),FALSE),0)+IF(OR(U247="Urban Development (moderate)",U247="Urban Development (heavy)"),VLOOKUP(AA247,VALIDATIONS!$CZ$2:$DU$42,VLOOKUP(U247,VALIDATIONS!$FJ$2:$FK$4,2,FALSE)+4,FALSE),0))</f>
        <v/>
      </c>
      <c r="AE247" s="194"/>
    </row>
    <row r="248" spans="1:31" x14ac:dyDescent="0.2">
      <c r="A248" s="232"/>
      <c r="B248" s="361"/>
      <c r="C248" s="370"/>
      <c r="D248" s="370"/>
      <c r="E248" s="370"/>
      <c r="F248" s="370"/>
      <c r="G248" s="194"/>
      <c r="H248" s="194"/>
      <c r="I248" s="195"/>
      <c r="J248" s="194"/>
      <c r="K248" s="168"/>
      <c r="L248" s="168"/>
      <c r="M248" s="106" t="str">
        <f>IF(OR(D248="",E248="",G248=""),"",IF(AND(F248&lt;&gt;"",D248="Inlet Pit"),VLOOKUP(E248,VALIDATIONS!$CN$2:$CO$14,2,FALSE),IF(D248="Junction Pit",VLOOKUP(E248,VALIDATIONS!$CR$2:$CS$5,2,FALSE),IF(D248="Trench Grate",H248*VLOOKUP(E248,VALIDATIONS!$CT$2:$CU$2,2,FALSE),IF(D248="Capped Line",VLOOKUP(E248,VALIDATIONS!$CF$2:$CG$2,2,FALSE),IF(D248="Head Wall",VLOOKUP(E248,VALIDATIONS!$CH$2:$CI$2,2,FALSE),IF(D248="House Connection",VLOOKUP(E248,VALIDATIONS!$CJ$2:$CK$2,2,FALSE),0))))))+IF(AND(F248&lt;&gt;"",D248="Inlet Pit"),VLOOKUP(F248,VALIDATIONS!$CP$2:$CQ$66,2,FALSE),0))</f>
        <v/>
      </c>
      <c r="N248" s="194"/>
      <c r="O248" s="379"/>
      <c r="P248" s="368"/>
      <c r="Q248" s="194"/>
      <c r="R248" s="370"/>
      <c r="S248" s="194"/>
      <c r="T248" s="368"/>
      <c r="U248" s="368"/>
      <c r="V248" s="194"/>
      <c r="W248" s="195"/>
      <c r="X248" s="194"/>
      <c r="Y248" s="195"/>
      <c r="Z248" s="194"/>
      <c r="AA248" s="368"/>
      <c r="AB248" s="368"/>
      <c r="AC248" s="370"/>
      <c r="AD248" s="106" t="str">
        <f>IF(OR(R248="",T248="",U248="",Z248="",AA248="",AB248="",AC248=""),"",Z248*IF(AC248="uPVC",VLOOKUP(AA248,VALIDATIONS!$CZ$2:$DU$42,VLOOKUP(AB248,VALIDATIONS!$FF$2:$FG$5,2,FALSE),FALSE), IF(AC248="Steel Reinforced Concrete",VLOOKUP(AA248,VALIDATIONS!$CZ$2:$DU$42,8+VLOOKUP(AB248,VALIDATIONS!$FF$2:$FG$5,2,FALSE),FALSE),IF(AC248="Fibre Reinforced Concrete",VLOOKUP(AA248,VALIDATIONS!$CZ$2:$DU$42,4+VLOOKUP(AB248,VALIDATIONS!$FF$2:$FG$5,2,FALSE),FALSE))))   +IF(T248="Up to 10% Rock",VLOOKUP(AA248,VALIDATIONS!$CZ$2:$DU$42,13+VLOOKUP(AB248,VALIDATIONS!$FF$2:$FG$5,2,FALSE),FALSE),0)+IF(OR(U248="Urban Development (moderate)",U248="Urban Development (heavy)"),VLOOKUP(AA248,VALIDATIONS!$CZ$2:$DU$42,VLOOKUP(U248,VALIDATIONS!$FJ$2:$FK$4,2,FALSE)+4,FALSE),0))</f>
        <v/>
      </c>
      <c r="AE248" s="194"/>
    </row>
    <row r="249" spans="1:31" x14ac:dyDescent="0.2">
      <c r="A249" s="232"/>
      <c r="B249" s="361"/>
      <c r="C249" s="370"/>
      <c r="D249" s="370"/>
      <c r="E249" s="370"/>
      <c r="F249" s="370"/>
      <c r="G249" s="194"/>
      <c r="H249" s="194"/>
      <c r="I249" s="195"/>
      <c r="J249" s="194"/>
      <c r="K249" s="168"/>
      <c r="L249" s="168"/>
      <c r="M249" s="106" t="str">
        <f>IF(OR(D249="",E249="",G249=""),"",IF(AND(F249&lt;&gt;"",D249="Inlet Pit"),VLOOKUP(E249,VALIDATIONS!$CN$2:$CO$14,2,FALSE),IF(D249="Junction Pit",VLOOKUP(E249,VALIDATIONS!$CR$2:$CS$5,2,FALSE),IF(D249="Trench Grate",H249*VLOOKUP(E249,VALIDATIONS!$CT$2:$CU$2,2,FALSE),IF(D249="Capped Line",VLOOKUP(E249,VALIDATIONS!$CF$2:$CG$2,2,FALSE),IF(D249="Head Wall",VLOOKUP(E249,VALIDATIONS!$CH$2:$CI$2,2,FALSE),IF(D249="House Connection",VLOOKUP(E249,VALIDATIONS!$CJ$2:$CK$2,2,FALSE),0))))))+IF(AND(F249&lt;&gt;"",D249="Inlet Pit"),VLOOKUP(F249,VALIDATIONS!$CP$2:$CQ$66,2,FALSE),0))</f>
        <v/>
      </c>
      <c r="N249" s="194"/>
      <c r="O249" s="379"/>
      <c r="P249" s="368"/>
      <c r="Q249" s="194"/>
      <c r="R249" s="370"/>
      <c r="S249" s="194"/>
      <c r="T249" s="368"/>
      <c r="U249" s="368"/>
      <c r="V249" s="194"/>
      <c r="W249" s="195"/>
      <c r="X249" s="194"/>
      <c r="Y249" s="195"/>
      <c r="Z249" s="194"/>
      <c r="AA249" s="368"/>
      <c r="AB249" s="368"/>
      <c r="AC249" s="370"/>
      <c r="AD249" s="106" t="str">
        <f>IF(OR(R249="",T249="",U249="",Z249="",AA249="",AB249="",AC249=""),"",Z249*IF(AC249="uPVC",VLOOKUP(AA249,VALIDATIONS!$CZ$2:$DU$42,VLOOKUP(AB249,VALIDATIONS!$FF$2:$FG$5,2,FALSE),FALSE), IF(AC249="Steel Reinforced Concrete",VLOOKUP(AA249,VALIDATIONS!$CZ$2:$DU$42,8+VLOOKUP(AB249,VALIDATIONS!$FF$2:$FG$5,2,FALSE),FALSE),IF(AC249="Fibre Reinforced Concrete",VLOOKUP(AA249,VALIDATIONS!$CZ$2:$DU$42,4+VLOOKUP(AB249,VALIDATIONS!$FF$2:$FG$5,2,FALSE),FALSE))))   +IF(T249="Up to 10% Rock",VLOOKUP(AA249,VALIDATIONS!$CZ$2:$DU$42,13+VLOOKUP(AB249,VALIDATIONS!$FF$2:$FG$5,2,FALSE),FALSE),0)+IF(OR(U249="Urban Development (moderate)",U249="Urban Development (heavy)"),VLOOKUP(AA249,VALIDATIONS!$CZ$2:$DU$42,VLOOKUP(U249,VALIDATIONS!$FJ$2:$FK$4,2,FALSE)+4,FALSE),0))</f>
        <v/>
      </c>
      <c r="AE249" s="194"/>
    </row>
    <row r="250" spans="1:31" x14ac:dyDescent="0.2">
      <c r="A250" s="232"/>
      <c r="B250" s="361"/>
      <c r="C250" s="370"/>
      <c r="D250" s="370"/>
      <c r="E250" s="370"/>
      <c r="F250" s="370"/>
      <c r="G250" s="194"/>
      <c r="H250" s="194"/>
      <c r="I250" s="195"/>
      <c r="J250" s="194"/>
      <c r="K250" s="168"/>
      <c r="L250" s="168"/>
      <c r="M250" s="106" t="str">
        <f>IF(OR(D250="",E250="",G250=""),"",IF(AND(F250&lt;&gt;"",D250="Inlet Pit"),VLOOKUP(E250,VALIDATIONS!$CN$2:$CO$14,2,FALSE),IF(D250="Junction Pit",VLOOKUP(E250,VALIDATIONS!$CR$2:$CS$5,2,FALSE),IF(D250="Trench Grate",H250*VLOOKUP(E250,VALIDATIONS!$CT$2:$CU$2,2,FALSE),IF(D250="Capped Line",VLOOKUP(E250,VALIDATIONS!$CF$2:$CG$2,2,FALSE),IF(D250="Head Wall",VLOOKUP(E250,VALIDATIONS!$CH$2:$CI$2,2,FALSE),IF(D250="House Connection",VLOOKUP(E250,VALIDATIONS!$CJ$2:$CK$2,2,FALSE),0))))))+IF(AND(F250&lt;&gt;"",D250="Inlet Pit"),VLOOKUP(F250,VALIDATIONS!$CP$2:$CQ$66,2,FALSE),0))</f>
        <v/>
      </c>
      <c r="N250" s="194"/>
      <c r="O250" s="379"/>
      <c r="P250" s="368"/>
      <c r="Q250" s="194"/>
      <c r="R250" s="370"/>
      <c r="S250" s="194"/>
      <c r="T250" s="368"/>
      <c r="U250" s="368"/>
      <c r="V250" s="194"/>
      <c r="W250" s="195"/>
      <c r="X250" s="194"/>
      <c r="Y250" s="195"/>
      <c r="Z250" s="194"/>
      <c r="AA250" s="368"/>
      <c r="AB250" s="368"/>
      <c r="AC250" s="370"/>
      <c r="AD250" s="106" t="str">
        <f>IF(OR(R250="",T250="",U250="",Z250="",AA250="",AB250="",AC250=""),"",Z250*IF(AC250="uPVC",VLOOKUP(AA250,VALIDATIONS!$CZ$2:$DU$42,VLOOKUP(AB250,VALIDATIONS!$FF$2:$FG$5,2,FALSE),FALSE), IF(AC250="Steel Reinforced Concrete",VLOOKUP(AA250,VALIDATIONS!$CZ$2:$DU$42,8+VLOOKUP(AB250,VALIDATIONS!$FF$2:$FG$5,2,FALSE),FALSE),IF(AC250="Fibre Reinforced Concrete",VLOOKUP(AA250,VALIDATIONS!$CZ$2:$DU$42,4+VLOOKUP(AB250,VALIDATIONS!$FF$2:$FG$5,2,FALSE),FALSE))))   +IF(T250="Up to 10% Rock",VLOOKUP(AA250,VALIDATIONS!$CZ$2:$DU$42,13+VLOOKUP(AB250,VALIDATIONS!$FF$2:$FG$5,2,FALSE),FALSE),0)+IF(OR(U250="Urban Development (moderate)",U250="Urban Development (heavy)"),VLOOKUP(AA250,VALIDATIONS!$CZ$2:$DU$42,VLOOKUP(U250,VALIDATIONS!$FJ$2:$FK$4,2,FALSE)+4,FALSE),0))</f>
        <v/>
      </c>
      <c r="AE250" s="194"/>
    </row>
    <row r="251" spans="1:31" x14ac:dyDescent="0.2">
      <c r="A251" s="232"/>
      <c r="B251" s="361"/>
      <c r="C251" s="370"/>
      <c r="D251" s="370"/>
      <c r="E251" s="370"/>
      <c r="F251" s="370"/>
      <c r="G251" s="194"/>
      <c r="H251" s="194"/>
      <c r="I251" s="195"/>
      <c r="J251" s="194"/>
      <c r="K251" s="168"/>
      <c r="L251" s="168"/>
      <c r="M251" s="106" t="str">
        <f>IF(OR(D251="",E251="",G251=""),"",IF(AND(F251&lt;&gt;"",D251="Inlet Pit"),VLOOKUP(E251,VALIDATIONS!$CN$2:$CO$14,2,FALSE),IF(D251="Junction Pit",VLOOKUP(E251,VALIDATIONS!$CR$2:$CS$5,2,FALSE),IF(D251="Trench Grate",H251*VLOOKUP(E251,VALIDATIONS!$CT$2:$CU$2,2,FALSE),IF(D251="Capped Line",VLOOKUP(E251,VALIDATIONS!$CF$2:$CG$2,2,FALSE),IF(D251="Head Wall",VLOOKUP(E251,VALIDATIONS!$CH$2:$CI$2,2,FALSE),IF(D251="House Connection",VLOOKUP(E251,VALIDATIONS!$CJ$2:$CK$2,2,FALSE),0))))))+IF(AND(F251&lt;&gt;"",D251="Inlet Pit"),VLOOKUP(F251,VALIDATIONS!$CP$2:$CQ$66,2,FALSE),0))</f>
        <v/>
      </c>
      <c r="N251" s="194"/>
      <c r="O251" s="379"/>
      <c r="P251" s="368"/>
      <c r="Q251" s="194"/>
      <c r="R251" s="370"/>
      <c r="S251" s="194"/>
      <c r="T251" s="368"/>
      <c r="U251" s="368"/>
      <c r="V251" s="194"/>
      <c r="W251" s="195"/>
      <c r="X251" s="194"/>
      <c r="Y251" s="195"/>
      <c r="Z251" s="194"/>
      <c r="AA251" s="368"/>
      <c r="AB251" s="368"/>
      <c r="AC251" s="370"/>
      <c r="AD251" s="106" t="str">
        <f>IF(OR(R251="",T251="",U251="",Z251="",AA251="",AB251="",AC251=""),"",Z251*IF(AC251="uPVC",VLOOKUP(AA251,VALIDATIONS!$CZ$2:$DU$42,VLOOKUP(AB251,VALIDATIONS!$FF$2:$FG$5,2,FALSE),FALSE), IF(AC251="Steel Reinforced Concrete",VLOOKUP(AA251,VALIDATIONS!$CZ$2:$DU$42,8+VLOOKUP(AB251,VALIDATIONS!$FF$2:$FG$5,2,FALSE),FALSE),IF(AC251="Fibre Reinforced Concrete",VLOOKUP(AA251,VALIDATIONS!$CZ$2:$DU$42,4+VLOOKUP(AB251,VALIDATIONS!$FF$2:$FG$5,2,FALSE),FALSE))))   +IF(T251="Up to 10% Rock",VLOOKUP(AA251,VALIDATIONS!$CZ$2:$DU$42,13+VLOOKUP(AB251,VALIDATIONS!$FF$2:$FG$5,2,FALSE),FALSE),0)+IF(OR(U251="Urban Development (moderate)",U251="Urban Development (heavy)"),VLOOKUP(AA251,VALIDATIONS!$CZ$2:$DU$42,VLOOKUP(U251,VALIDATIONS!$FJ$2:$FK$4,2,FALSE)+4,FALSE),0))</f>
        <v/>
      </c>
      <c r="AE251" s="194"/>
    </row>
    <row r="252" spans="1:31" x14ac:dyDescent="0.2">
      <c r="A252" s="232"/>
      <c r="B252" s="361"/>
      <c r="C252" s="370"/>
      <c r="D252" s="370"/>
      <c r="E252" s="370"/>
      <c r="F252" s="370"/>
      <c r="G252" s="194"/>
      <c r="H252" s="194"/>
      <c r="I252" s="195"/>
      <c r="J252" s="194"/>
      <c r="K252" s="168"/>
      <c r="L252" s="168"/>
      <c r="M252" s="106" t="str">
        <f>IF(OR(D252="",E252="",G252=""),"",IF(AND(F252&lt;&gt;"",D252="Inlet Pit"),VLOOKUP(E252,VALIDATIONS!$CN$2:$CO$14,2,FALSE),IF(D252="Junction Pit",VLOOKUP(E252,VALIDATIONS!$CR$2:$CS$5,2,FALSE),IF(D252="Trench Grate",H252*VLOOKUP(E252,VALIDATIONS!$CT$2:$CU$2,2,FALSE),IF(D252="Capped Line",VLOOKUP(E252,VALIDATIONS!$CF$2:$CG$2,2,FALSE),IF(D252="Head Wall",VLOOKUP(E252,VALIDATIONS!$CH$2:$CI$2,2,FALSE),IF(D252="House Connection",VLOOKUP(E252,VALIDATIONS!$CJ$2:$CK$2,2,FALSE),0))))))+IF(AND(F252&lt;&gt;"",D252="Inlet Pit"),VLOOKUP(F252,VALIDATIONS!$CP$2:$CQ$66,2,FALSE),0))</f>
        <v/>
      </c>
      <c r="N252" s="194"/>
      <c r="O252" s="379"/>
      <c r="P252" s="368"/>
      <c r="Q252" s="194"/>
      <c r="R252" s="370"/>
      <c r="S252" s="194"/>
      <c r="T252" s="368"/>
      <c r="U252" s="368"/>
      <c r="V252" s="194"/>
      <c r="W252" s="195"/>
      <c r="X252" s="194"/>
      <c r="Y252" s="195"/>
      <c r="Z252" s="194"/>
      <c r="AA252" s="368"/>
      <c r="AB252" s="368"/>
      <c r="AC252" s="370"/>
      <c r="AD252" s="106" t="str">
        <f>IF(OR(R252="",T252="",U252="",Z252="",AA252="",AB252="",AC252=""),"",Z252*IF(AC252="uPVC",VLOOKUP(AA252,VALIDATIONS!$CZ$2:$DU$42,VLOOKUP(AB252,VALIDATIONS!$FF$2:$FG$5,2,FALSE),FALSE), IF(AC252="Steel Reinforced Concrete",VLOOKUP(AA252,VALIDATIONS!$CZ$2:$DU$42,8+VLOOKUP(AB252,VALIDATIONS!$FF$2:$FG$5,2,FALSE),FALSE),IF(AC252="Fibre Reinforced Concrete",VLOOKUP(AA252,VALIDATIONS!$CZ$2:$DU$42,4+VLOOKUP(AB252,VALIDATIONS!$FF$2:$FG$5,2,FALSE),FALSE))))   +IF(T252="Up to 10% Rock",VLOOKUP(AA252,VALIDATIONS!$CZ$2:$DU$42,13+VLOOKUP(AB252,VALIDATIONS!$FF$2:$FG$5,2,FALSE),FALSE),0)+IF(OR(U252="Urban Development (moderate)",U252="Urban Development (heavy)"),VLOOKUP(AA252,VALIDATIONS!$CZ$2:$DU$42,VLOOKUP(U252,VALIDATIONS!$FJ$2:$FK$4,2,FALSE)+4,FALSE),0))</f>
        <v/>
      </c>
      <c r="AE252" s="194"/>
    </row>
    <row r="253" spans="1:31" x14ac:dyDescent="0.2">
      <c r="A253" s="232"/>
      <c r="B253" s="361"/>
      <c r="C253" s="370"/>
      <c r="D253" s="370"/>
      <c r="E253" s="370"/>
      <c r="F253" s="370"/>
      <c r="G253" s="194"/>
      <c r="H253" s="194"/>
      <c r="I253" s="195"/>
      <c r="J253" s="194"/>
      <c r="K253" s="168"/>
      <c r="L253" s="168"/>
      <c r="M253" s="106" t="str">
        <f>IF(OR(D253="",E253="",G253=""),"",IF(AND(F253&lt;&gt;"",D253="Inlet Pit"),VLOOKUP(E253,VALIDATIONS!$CN$2:$CO$14,2,FALSE),IF(D253="Junction Pit",VLOOKUP(E253,VALIDATIONS!$CR$2:$CS$5,2,FALSE),IF(D253="Trench Grate",H253*VLOOKUP(E253,VALIDATIONS!$CT$2:$CU$2,2,FALSE),IF(D253="Capped Line",VLOOKUP(E253,VALIDATIONS!$CF$2:$CG$2,2,FALSE),IF(D253="Head Wall",VLOOKUP(E253,VALIDATIONS!$CH$2:$CI$2,2,FALSE),IF(D253="House Connection",VLOOKUP(E253,VALIDATIONS!$CJ$2:$CK$2,2,FALSE),0))))))+IF(AND(F253&lt;&gt;"",D253="Inlet Pit"),VLOOKUP(F253,VALIDATIONS!$CP$2:$CQ$66,2,FALSE),0))</f>
        <v/>
      </c>
      <c r="N253" s="194"/>
      <c r="O253" s="379"/>
      <c r="P253" s="368"/>
      <c r="Q253" s="194"/>
      <c r="R253" s="370"/>
      <c r="S253" s="194"/>
      <c r="T253" s="368"/>
      <c r="U253" s="368"/>
      <c r="V253" s="194"/>
      <c r="W253" s="195"/>
      <c r="X253" s="194"/>
      <c r="Y253" s="195"/>
      <c r="Z253" s="194"/>
      <c r="AA253" s="368"/>
      <c r="AB253" s="368"/>
      <c r="AC253" s="370"/>
      <c r="AD253" s="106" t="str">
        <f>IF(OR(R253="",T253="",U253="",Z253="",AA253="",AB253="",AC253=""),"",Z253*IF(AC253="uPVC",VLOOKUP(AA253,VALIDATIONS!$CZ$2:$DU$42,VLOOKUP(AB253,VALIDATIONS!$FF$2:$FG$5,2,FALSE),FALSE), IF(AC253="Steel Reinforced Concrete",VLOOKUP(AA253,VALIDATIONS!$CZ$2:$DU$42,8+VLOOKUP(AB253,VALIDATIONS!$FF$2:$FG$5,2,FALSE),FALSE),IF(AC253="Fibre Reinforced Concrete",VLOOKUP(AA253,VALIDATIONS!$CZ$2:$DU$42,4+VLOOKUP(AB253,VALIDATIONS!$FF$2:$FG$5,2,FALSE),FALSE))))   +IF(T253="Up to 10% Rock",VLOOKUP(AA253,VALIDATIONS!$CZ$2:$DU$42,13+VLOOKUP(AB253,VALIDATIONS!$FF$2:$FG$5,2,FALSE),FALSE),0)+IF(OR(U253="Urban Development (moderate)",U253="Urban Development (heavy)"),VLOOKUP(AA253,VALIDATIONS!$CZ$2:$DU$42,VLOOKUP(U253,VALIDATIONS!$FJ$2:$FK$4,2,FALSE)+4,FALSE),0))</f>
        <v/>
      </c>
      <c r="AE253" s="194"/>
    </row>
    <row r="254" spans="1:31" x14ac:dyDescent="0.2">
      <c r="A254" s="232"/>
      <c r="B254" s="361"/>
      <c r="C254" s="370"/>
      <c r="D254" s="370"/>
      <c r="E254" s="370"/>
      <c r="F254" s="370"/>
      <c r="G254" s="194"/>
      <c r="H254" s="194"/>
      <c r="I254" s="195"/>
      <c r="J254" s="194"/>
      <c r="K254" s="168"/>
      <c r="L254" s="168"/>
      <c r="M254" s="106" t="str">
        <f>IF(OR(D254="",E254="",G254=""),"",IF(AND(F254&lt;&gt;"",D254="Inlet Pit"),VLOOKUP(E254,VALIDATIONS!$CN$2:$CO$14,2,FALSE),IF(D254="Junction Pit",VLOOKUP(E254,VALIDATIONS!$CR$2:$CS$5,2,FALSE),IF(D254="Trench Grate",H254*VLOOKUP(E254,VALIDATIONS!$CT$2:$CU$2,2,FALSE),IF(D254="Capped Line",VLOOKUP(E254,VALIDATIONS!$CF$2:$CG$2,2,FALSE),IF(D254="Head Wall",VLOOKUP(E254,VALIDATIONS!$CH$2:$CI$2,2,FALSE),IF(D254="House Connection",VLOOKUP(E254,VALIDATIONS!$CJ$2:$CK$2,2,FALSE),0))))))+IF(AND(F254&lt;&gt;"",D254="Inlet Pit"),VLOOKUP(F254,VALIDATIONS!$CP$2:$CQ$66,2,FALSE),0))</f>
        <v/>
      </c>
      <c r="N254" s="194"/>
      <c r="O254" s="379"/>
      <c r="P254" s="368"/>
      <c r="Q254" s="194"/>
      <c r="R254" s="370"/>
      <c r="S254" s="194"/>
      <c r="T254" s="368"/>
      <c r="U254" s="368"/>
      <c r="V254" s="194"/>
      <c r="W254" s="195"/>
      <c r="X254" s="194"/>
      <c r="Y254" s="195"/>
      <c r="Z254" s="194"/>
      <c r="AA254" s="368"/>
      <c r="AB254" s="368"/>
      <c r="AC254" s="370"/>
      <c r="AD254" s="106" t="str">
        <f>IF(OR(R254="",T254="",U254="",Z254="",AA254="",AB254="",AC254=""),"",Z254*IF(AC254="uPVC",VLOOKUP(AA254,VALIDATIONS!$CZ$2:$DU$42,VLOOKUP(AB254,VALIDATIONS!$FF$2:$FG$5,2,FALSE),FALSE), IF(AC254="Steel Reinforced Concrete",VLOOKUP(AA254,VALIDATIONS!$CZ$2:$DU$42,8+VLOOKUP(AB254,VALIDATIONS!$FF$2:$FG$5,2,FALSE),FALSE),IF(AC254="Fibre Reinforced Concrete",VLOOKUP(AA254,VALIDATIONS!$CZ$2:$DU$42,4+VLOOKUP(AB254,VALIDATIONS!$FF$2:$FG$5,2,FALSE),FALSE))))   +IF(T254="Up to 10% Rock",VLOOKUP(AA254,VALIDATIONS!$CZ$2:$DU$42,13+VLOOKUP(AB254,VALIDATIONS!$FF$2:$FG$5,2,FALSE),FALSE),0)+IF(OR(U254="Urban Development (moderate)",U254="Urban Development (heavy)"),VLOOKUP(AA254,VALIDATIONS!$CZ$2:$DU$42,VLOOKUP(U254,VALIDATIONS!$FJ$2:$FK$4,2,FALSE)+4,FALSE),0))</f>
        <v/>
      </c>
      <c r="AE254" s="194"/>
    </row>
    <row r="255" spans="1:31" x14ac:dyDescent="0.2">
      <c r="A255" s="232"/>
      <c r="B255" s="361"/>
      <c r="C255" s="370"/>
      <c r="D255" s="370"/>
      <c r="E255" s="370"/>
      <c r="F255" s="370"/>
      <c r="G255" s="194"/>
      <c r="H255" s="194"/>
      <c r="I255" s="195"/>
      <c r="J255" s="194"/>
      <c r="K255" s="168"/>
      <c r="L255" s="168"/>
      <c r="M255" s="106" t="str">
        <f>IF(OR(D255="",E255="",G255=""),"",IF(AND(F255&lt;&gt;"",D255="Inlet Pit"),VLOOKUP(E255,VALIDATIONS!$CN$2:$CO$14,2,FALSE),IF(D255="Junction Pit",VLOOKUP(E255,VALIDATIONS!$CR$2:$CS$5,2,FALSE),IF(D255="Trench Grate",H255*VLOOKUP(E255,VALIDATIONS!$CT$2:$CU$2,2,FALSE),IF(D255="Capped Line",VLOOKUP(E255,VALIDATIONS!$CF$2:$CG$2,2,FALSE),IF(D255="Head Wall",VLOOKUP(E255,VALIDATIONS!$CH$2:$CI$2,2,FALSE),IF(D255="House Connection",VLOOKUP(E255,VALIDATIONS!$CJ$2:$CK$2,2,FALSE),0))))))+IF(AND(F255&lt;&gt;"",D255="Inlet Pit"),VLOOKUP(F255,VALIDATIONS!$CP$2:$CQ$66,2,FALSE),0))</f>
        <v/>
      </c>
      <c r="N255" s="194"/>
      <c r="O255" s="379"/>
      <c r="P255" s="368"/>
      <c r="Q255" s="194"/>
      <c r="R255" s="370"/>
      <c r="S255" s="194"/>
      <c r="T255" s="368"/>
      <c r="U255" s="368"/>
      <c r="V255" s="194"/>
      <c r="W255" s="195"/>
      <c r="X255" s="194"/>
      <c r="Y255" s="195"/>
      <c r="Z255" s="194"/>
      <c r="AA255" s="368"/>
      <c r="AB255" s="368"/>
      <c r="AC255" s="370"/>
      <c r="AD255" s="106" t="str">
        <f>IF(OR(R255="",T255="",U255="",Z255="",AA255="",AB255="",AC255=""),"",Z255*IF(AC255="uPVC",VLOOKUP(AA255,VALIDATIONS!$CZ$2:$DU$42,VLOOKUP(AB255,VALIDATIONS!$FF$2:$FG$5,2,FALSE),FALSE), IF(AC255="Steel Reinforced Concrete",VLOOKUP(AA255,VALIDATIONS!$CZ$2:$DU$42,8+VLOOKUP(AB255,VALIDATIONS!$FF$2:$FG$5,2,FALSE),FALSE),IF(AC255="Fibre Reinforced Concrete",VLOOKUP(AA255,VALIDATIONS!$CZ$2:$DU$42,4+VLOOKUP(AB255,VALIDATIONS!$FF$2:$FG$5,2,FALSE),FALSE))))   +IF(T255="Up to 10% Rock",VLOOKUP(AA255,VALIDATIONS!$CZ$2:$DU$42,13+VLOOKUP(AB255,VALIDATIONS!$FF$2:$FG$5,2,FALSE),FALSE),0)+IF(OR(U255="Urban Development (moderate)",U255="Urban Development (heavy)"),VLOOKUP(AA255,VALIDATIONS!$CZ$2:$DU$42,VLOOKUP(U255,VALIDATIONS!$FJ$2:$FK$4,2,FALSE)+4,FALSE),0))</f>
        <v/>
      </c>
      <c r="AE255" s="194"/>
    </row>
    <row r="256" spans="1:31" x14ac:dyDescent="0.2">
      <c r="A256" s="232"/>
      <c r="B256" s="361"/>
      <c r="C256" s="370"/>
      <c r="D256" s="370"/>
      <c r="E256" s="370"/>
      <c r="F256" s="370"/>
      <c r="G256" s="194"/>
      <c r="H256" s="194"/>
      <c r="I256" s="195"/>
      <c r="J256" s="194"/>
      <c r="K256" s="168"/>
      <c r="L256" s="168"/>
      <c r="M256" s="106" t="str">
        <f>IF(OR(D256="",E256="",G256=""),"",IF(AND(F256&lt;&gt;"",D256="Inlet Pit"),VLOOKUP(E256,VALIDATIONS!$CN$2:$CO$14,2,FALSE),IF(D256="Junction Pit",VLOOKUP(E256,VALIDATIONS!$CR$2:$CS$5,2,FALSE),IF(D256="Trench Grate",H256*VLOOKUP(E256,VALIDATIONS!$CT$2:$CU$2,2,FALSE),IF(D256="Capped Line",VLOOKUP(E256,VALIDATIONS!$CF$2:$CG$2,2,FALSE),IF(D256="Head Wall",VLOOKUP(E256,VALIDATIONS!$CH$2:$CI$2,2,FALSE),IF(D256="House Connection",VLOOKUP(E256,VALIDATIONS!$CJ$2:$CK$2,2,FALSE),0))))))+IF(AND(F256&lt;&gt;"",D256="Inlet Pit"),VLOOKUP(F256,VALIDATIONS!$CP$2:$CQ$66,2,FALSE),0))</f>
        <v/>
      </c>
      <c r="N256" s="194"/>
      <c r="O256" s="379"/>
      <c r="P256" s="368"/>
      <c r="Q256" s="194"/>
      <c r="R256" s="370"/>
      <c r="S256" s="194"/>
      <c r="T256" s="368"/>
      <c r="U256" s="368"/>
      <c r="V256" s="194"/>
      <c r="W256" s="195"/>
      <c r="X256" s="194"/>
      <c r="Y256" s="195"/>
      <c r="Z256" s="194"/>
      <c r="AA256" s="368"/>
      <c r="AB256" s="368"/>
      <c r="AC256" s="370"/>
      <c r="AD256" s="106" t="str">
        <f>IF(OR(R256="",T256="",U256="",Z256="",AA256="",AB256="",AC256=""),"",Z256*IF(AC256="uPVC",VLOOKUP(AA256,VALIDATIONS!$CZ$2:$DU$42,VLOOKUP(AB256,VALIDATIONS!$FF$2:$FG$5,2,FALSE),FALSE), IF(AC256="Steel Reinforced Concrete",VLOOKUP(AA256,VALIDATIONS!$CZ$2:$DU$42,8+VLOOKUP(AB256,VALIDATIONS!$FF$2:$FG$5,2,FALSE),FALSE),IF(AC256="Fibre Reinforced Concrete",VLOOKUP(AA256,VALIDATIONS!$CZ$2:$DU$42,4+VLOOKUP(AB256,VALIDATIONS!$FF$2:$FG$5,2,FALSE),FALSE))))   +IF(T256="Up to 10% Rock",VLOOKUP(AA256,VALIDATIONS!$CZ$2:$DU$42,13+VLOOKUP(AB256,VALIDATIONS!$FF$2:$FG$5,2,FALSE),FALSE),0)+IF(OR(U256="Urban Development (moderate)",U256="Urban Development (heavy)"),VLOOKUP(AA256,VALIDATIONS!$CZ$2:$DU$42,VLOOKUP(U256,VALIDATIONS!$FJ$2:$FK$4,2,FALSE)+4,FALSE),0))</f>
        <v/>
      </c>
      <c r="AE256" s="194"/>
    </row>
    <row r="257" spans="1:31" x14ac:dyDescent="0.2">
      <c r="A257" s="232"/>
      <c r="B257" s="361"/>
      <c r="C257" s="370"/>
      <c r="D257" s="370"/>
      <c r="E257" s="370"/>
      <c r="F257" s="370"/>
      <c r="G257" s="194"/>
      <c r="H257" s="194"/>
      <c r="I257" s="195"/>
      <c r="J257" s="194"/>
      <c r="K257" s="168"/>
      <c r="L257" s="168"/>
      <c r="M257" s="106" t="str">
        <f>IF(OR(D257="",E257="",G257=""),"",IF(AND(F257&lt;&gt;"",D257="Inlet Pit"),VLOOKUP(E257,VALIDATIONS!$CN$2:$CO$14,2,FALSE),IF(D257="Junction Pit",VLOOKUP(E257,VALIDATIONS!$CR$2:$CS$5,2,FALSE),IF(D257="Trench Grate",H257*VLOOKUP(E257,VALIDATIONS!$CT$2:$CU$2,2,FALSE),IF(D257="Capped Line",VLOOKUP(E257,VALIDATIONS!$CF$2:$CG$2,2,FALSE),IF(D257="Head Wall",VLOOKUP(E257,VALIDATIONS!$CH$2:$CI$2,2,FALSE),IF(D257="House Connection",VLOOKUP(E257,VALIDATIONS!$CJ$2:$CK$2,2,FALSE),0))))))+IF(AND(F257&lt;&gt;"",D257="Inlet Pit"),VLOOKUP(F257,VALIDATIONS!$CP$2:$CQ$66,2,FALSE),0))</f>
        <v/>
      </c>
      <c r="N257" s="194"/>
      <c r="O257" s="379"/>
      <c r="P257" s="368"/>
      <c r="Q257" s="194"/>
      <c r="R257" s="370"/>
      <c r="S257" s="194"/>
      <c r="T257" s="368"/>
      <c r="U257" s="368"/>
      <c r="V257" s="194"/>
      <c r="W257" s="195"/>
      <c r="X257" s="194"/>
      <c r="Y257" s="195"/>
      <c r="Z257" s="194"/>
      <c r="AA257" s="368"/>
      <c r="AB257" s="368"/>
      <c r="AC257" s="370"/>
      <c r="AD257" s="106" t="str">
        <f>IF(OR(R257="",T257="",U257="",Z257="",AA257="",AB257="",AC257=""),"",Z257*IF(AC257="uPVC",VLOOKUP(AA257,VALIDATIONS!$CZ$2:$DU$42,VLOOKUP(AB257,VALIDATIONS!$FF$2:$FG$5,2,FALSE),FALSE), IF(AC257="Steel Reinforced Concrete",VLOOKUP(AA257,VALIDATIONS!$CZ$2:$DU$42,8+VLOOKUP(AB257,VALIDATIONS!$FF$2:$FG$5,2,FALSE),FALSE),IF(AC257="Fibre Reinforced Concrete",VLOOKUP(AA257,VALIDATIONS!$CZ$2:$DU$42,4+VLOOKUP(AB257,VALIDATIONS!$FF$2:$FG$5,2,FALSE),FALSE))))   +IF(T257="Up to 10% Rock",VLOOKUP(AA257,VALIDATIONS!$CZ$2:$DU$42,13+VLOOKUP(AB257,VALIDATIONS!$FF$2:$FG$5,2,FALSE),FALSE),0)+IF(OR(U257="Urban Development (moderate)",U257="Urban Development (heavy)"),VLOOKUP(AA257,VALIDATIONS!$CZ$2:$DU$42,VLOOKUP(U257,VALIDATIONS!$FJ$2:$FK$4,2,FALSE)+4,FALSE),0))</f>
        <v/>
      </c>
      <c r="AE257" s="194"/>
    </row>
    <row r="258" spans="1:31" x14ac:dyDescent="0.2">
      <c r="A258" s="232"/>
      <c r="B258" s="361"/>
      <c r="C258" s="370"/>
      <c r="D258" s="370"/>
      <c r="E258" s="370"/>
      <c r="F258" s="370"/>
      <c r="G258" s="194"/>
      <c r="H258" s="194"/>
      <c r="I258" s="195"/>
      <c r="J258" s="194"/>
      <c r="K258" s="168"/>
      <c r="L258" s="168"/>
      <c r="M258" s="106" t="str">
        <f>IF(OR(D258="",E258="",G258=""),"",IF(AND(F258&lt;&gt;"",D258="Inlet Pit"),VLOOKUP(E258,VALIDATIONS!$CN$2:$CO$14,2,FALSE),IF(D258="Junction Pit",VLOOKUP(E258,VALIDATIONS!$CR$2:$CS$5,2,FALSE),IF(D258="Trench Grate",H258*VLOOKUP(E258,VALIDATIONS!$CT$2:$CU$2,2,FALSE),IF(D258="Capped Line",VLOOKUP(E258,VALIDATIONS!$CF$2:$CG$2,2,FALSE),IF(D258="Head Wall",VLOOKUP(E258,VALIDATIONS!$CH$2:$CI$2,2,FALSE),IF(D258="House Connection",VLOOKUP(E258,VALIDATIONS!$CJ$2:$CK$2,2,FALSE),0))))))+IF(AND(F258&lt;&gt;"",D258="Inlet Pit"),VLOOKUP(F258,VALIDATIONS!$CP$2:$CQ$66,2,FALSE),0))</f>
        <v/>
      </c>
      <c r="N258" s="194"/>
      <c r="O258" s="379"/>
      <c r="P258" s="368"/>
      <c r="Q258" s="194"/>
      <c r="R258" s="370"/>
      <c r="S258" s="194"/>
      <c r="T258" s="368"/>
      <c r="U258" s="368"/>
      <c r="V258" s="194"/>
      <c r="W258" s="195"/>
      <c r="X258" s="194"/>
      <c r="Y258" s="195"/>
      <c r="Z258" s="194"/>
      <c r="AA258" s="368"/>
      <c r="AB258" s="368"/>
      <c r="AC258" s="370"/>
      <c r="AD258" s="106" t="str">
        <f>IF(OR(R258="",T258="",U258="",Z258="",AA258="",AB258="",AC258=""),"",Z258*IF(AC258="uPVC",VLOOKUP(AA258,VALIDATIONS!$CZ$2:$DU$42,VLOOKUP(AB258,VALIDATIONS!$FF$2:$FG$5,2,FALSE),FALSE), IF(AC258="Steel Reinforced Concrete",VLOOKUP(AA258,VALIDATIONS!$CZ$2:$DU$42,8+VLOOKUP(AB258,VALIDATIONS!$FF$2:$FG$5,2,FALSE),FALSE),IF(AC258="Fibre Reinforced Concrete",VLOOKUP(AA258,VALIDATIONS!$CZ$2:$DU$42,4+VLOOKUP(AB258,VALIDATIONS!$FF$2:$FG$5,2,FALSE),FALSE))))   +IF(T258="Up to 10% Rock",VLOOKUP(AA258,VALIDATIONS!$CZ$2:$DU$42,13+VLOOKUP(AB258,VALIDATIONS!$FF$2:$FG$5,2,FALSE),FALSE),0)+IF(OR(U258="Urban Development (moderate)",U258="Urban Development (heavy)"),VLOOKUP(AA258,VALIDATIONS!$CZ$2:$DU$42,VLOOKUP(U258,VALIDATIONS!$FJ$2:$FK$4,2,FALSE)+4,FALSE),0))</f>
        <v/>
      </c>
      <c r="AE258" s="194"/>
    </row>
    <row r="259" spans="1:31" x14ac:dyDescent="0.2">
      <c r="A259" s="232"/>
      <c r="B259" s="361"/>
      <c r="C259" s="370"/>
      <c r="D259" s="370"/>
      <c r="E259" s="370"/>
      <c r="F259" s="370"/>
      <c r="G259" s="194"/>
      <c r="H259" s="194"/>
      <c r="I259" s="195"/>
      <c r="J259" s="194"/>
      <c r="K259" s="168"/>
      <c r="L259" s="168"/>
      <c r="M259" s="106" t="str">
        <f>IF(OR(D259="",E259="",G259=""),"",IF(AND(F259&lt;&gt;"",D259="Inlet Pit"),VLOOKUP(E259,VALIDATIONS!$CN$2:$CO$14,2,FALSE),IF(D259="Junction Pit",VLOOKUP(E259,VALIDATIONS!$CR$2:$CS$5,2,FALSE),IF(D259="Trench Grate",H259*VLOOKUP(E259,VALIDATIONS!$CT$2:$CU$2,2,FALSE),IF(D259="Capped Line",VLOOKUP(E259,VALIDATIONS!$CF$2:$CG$2,2,FALSE),IF(D259="Head Wall",VLOOKUP(E259,VALIDATIONS!$CH$2:$CI$2,2,FALSE),IF(D259="House Connection",VLOOKUP(E259,VALIDATIONS!$CJ$2:$CK$2,2,FALSE),0))))))+IF(AND(F259&lt;&gt;"",D259="Inlet Pit"),VLOOKUP(F259,VALIDATIONS!$CP$2:$CQ$66,2,FALSE),0))</f>
        <v/>
      </c>
      <c r="N259" s="194"/>
      <c r="O259" s="379"/>
      <c r="P259" s="368"/>
      <c r="Q259" s="194"/>
      <c r="R259" s="370"/>
      <c r="S259" s="194"/>
      <c r="T259" s="368"/>
      <c r="U259" s="368"/>
      <c r="V259" s="194"/>
      <c r="W259" s="195"/>
      <c r="X259" s="194"/>
      <c r="Y259" s="195"/>
      <c r="Z259" s="194"/>
      <c r="AA259" s="368"/>
      <c r="AB259" s="368"/>
      <c r="AC259" s="370"/>
      <c r="AD259" s="106" t="str">
        <f>IF(OR(R259="",T259="",U259="",Z259="",AA259="",AB259="",AC259=""),"",Z259*IF(AC259="uPVC",VLOOKUP(AA259,VALIDATIONS!$CZ$2:$DU$42,VLOOKUP(AB259,VALIDATIONS!$FF$2:$FG$5,2,FALSE),FALSE), IF(AC259="Steel Reinforced Concrete",VLOOKUP(AA259,VALIDATIONS!$CZ$2:$DU$42,8+VLOOKUP(AB259,VALIDATIONS!$FF$2:$FG$5,2,FALSE),FALSE),IF(AC259="Fibre Reinforced Concrete",VLOOKUP(AA259,VALIDATIONS!$CZ$2:$DU$42,4+VLOOKUP(AB259,VALIDATIONS!$FF$2:$FG$5,2,FALSE),FALSE))))   +IF(T259="Up to 10% Rock",VLOOKUP(AA259,VALIDATIONS!$CZ$2:$DU$42,13+VLOOKUP(AB259,VALIDATIONS!$FF$2:$FG$5,2,FALSE),FALSE),0)+IF(OR(U259="Urban Development (moderate)",U259="Urban Development (heavy)"),VLOOKUP(AA259,VALIDATIONS!$CZ$2:$DU$42,VLOOKUP(U259,VALIDATIONS!$FJ$2:$FK$4,2,FALSE)+4,FALSE),0))</f>
        <v/>
      </c>
      <c r="AE259" s="194"/>
    </row>
    <row r="260" spans="1:31" x14ac:dyDescent="0.2">
      <c r="A260" s="232"/>
      <c r="B260" s="361"/>
      <c r="C260" s="370"/>
      <c r="D260" s="370"/>
      <c r="E260" s="370"/>
      <c r="F260" s="370"/>
      <c r="G260" s="194"/>
      <c r="H260" s="194"/>
      <c r="I260" s="195"/>
      <c r="J260" s="194"/>
      <c r="K260" s="168"/>
      <c r="L260" s="168"/>
      <c r="M260" s="106" t="str">
        <f>IF(OR(D260="",E260="",G260=""),"",IF(AND(F260&lt;&gt;"",D260="Inlet Pit"),VLOOKUP(E260,VALIDATIONS!$CN$2:$CO$14,2,FALSE),IF(D260="Junction Pit",VLOOKUP(E260,VALIDATIONS!$CR$2:$CS$5,2,FALSE),IF(D260="Trench Grate",H260*VLOOKUP(E260,VALIDATIONS!$CT$2:$CU$2,2,FALSE),IF(D260="Capped Line",VLOOKUP(E260,VALIDATIONS!$CF$2:$CG$2,2,FALSE),IF(D260="Head Wall",VLOOKUP(E260,VALIDATIONS!$CH$2:$CI$2,2,FALSE),IF(D260="House Connection",VLOOKUP(E260,VALIDATIONS!$CJ$2:$CK$2,2,FALSE),0))))))+IF(AND(F260&lt;&gt;"",D260="Inlet Pit"),VLOOKUP(F260,VALIDATIONS!$CP$2:$CQ$66,2,FALSE),0))</f>
        <v/>
      </c>
      <c r="N260" s="194"/>
      <c r="O260" s="379"/>
      <c r="P260" s="368"/>
      <c r="Q260" s="194"/>
      <c r="R260" s="370"/>
      <c r="S260" s="194"/>
      <c r="T260" s="368"/>
      <c r="U260" s="368"/>
      <c r="V260" s="194"/>
      <c r="W260" s="195"/>
      <c r="X260" s="194"/>
      <c r="Y260" s="195"/>
      <c r="Z260" s="194"/>
      <c r="AA260" s="368"/>
      <c r="AB260" s="368"/>
      <c r="AC260" s="370"/>
      <c r="AD260" s="106" t="str">
        <f>IF(OR(R260="",T260="",U260="",Z260="",AA260="",AB260="",AC260=""),"",Z260*IF(AC260="uPVC",VLOOKUP(AA260,VALIDATIONS!$CZ$2:$DU$42,VLOOKUP(AB260,VALIDATIONS!$FF$2:$FG$5,2,FALSE),FALSE), IF(AC260="Steel Reinforced Concrete",VLOOKUP(AA260,VALIDATIONS!$CZ$2:$DU$42,8+VLOOKUP(AB260,VALIDATIONS!$FF$2:$FG$5,2,FALSE),FALSE),IF(AC260="Fibre Reinforced Concrete",VLOOKUP(AA260,VALIDATIONS!$CZ$2:$DU$42,4+VLOOKUP(AB260,VALIDATIONS!$FF$2:$FG$5,2,FALSE),FALSE))))   +IF(T260="Up to 10% Rock",VLOOKUP(AA260,VALIDATIONS!$CZ$2:$DU$42,13+VLOOKUP(AB260,VALIDATIONS!$FF$2:$FG$5,2,FALSE),FALSE),0)+IF(OR(U260="Urban Development (moderate)",U260="Urban Development (heavy)"),VLOOKUP(AA260,VALIDATIONS!$CZ$2:$DU$42,VLOOKUP(U260,VALIDATIONS!$FJ$2:$FK$4,2,FALSE)+4,FALSE),0))</f>
        <v/>
      </c>
      <c r="AE260" s="194"/>
    </row>
    <row r="261" spans="1:31" x14ac:dyDescent="0.2">
      <c r="A261" s="232"/>
      <c r="B261" s="361"/>
      <c r="C261" s="370"/>
      <c r="D261" s="370"/>
      <c r="E261" s="370"/>
      <c r="F261" s="370"/>
      <c r="G261" s="194"/>
      <c r="H261" s="194"/>
      <c r="I261" s="195"/>
      <c r="J261" s="194"/>
      <c r="K261" s="168"/>
      <c r="L261" s="168"/>
      <c r="M261" s="106" t="str">
        <f>IF(OR(D261="",E261="",G261=""),"",IF(AND(F261&lt;&gt;"",D261="Inlet Pit"),VLOOKUP(E261,VALIDATIONS!$CN$2:$CO$14,2,FALSE),IF(D261="Junction Pit",VLOOKUP(E261,VALIDATIONS!$CR$2:$CS$5,2,FALSE),IF(D261="Trench Grate",H261*VLOOKUP(E261,VALIDATIONS!$CT$2:$CU$2,2,FALSE),IF(D261="Capped Line",VLOOKUP(E261,VALIDATIONS!$CF$2:$CG$2,2,FALSE),IF(D261="Head Wall",VLOOKUP(E261,VALIDATIONS!$CH$2:$CI$2,2,FALSE),IF(D261="House Connection",VLOOKUP(E261,VALIDATIONS!$CJ$2:$CK$2,2,FALSE),0))))))+IF(AND(F261&lt;&gt;"",D261="Inlet Pit"),VLOOKUP(F261,VALIDATIONS!$CP$2:$CQ$66,2,FALSE),0))</f>
        <v/>
      </c>
      <c r="N261" s="194"/>
      <c r="O261" s="379"/>
      <c r="P261" s="368"/>
      <c r="Q261" s="194"/>
      <c r="R261" s="370"/>
      <c r="S261" s="194"/>
      <c r="T261" s="368"/>
      <c r="U261" s="368"/>
      <c r="V261" s="194"/>
      <c r="W261" s="195"/>
      <c r="X261" s="194"/>
      <c r="Y261" s="195"/>
      <c r="Z261" s="194"/>
      <c r="AA261" s="368"/>
      <c r="AB261" s="368"/>
      <c r="AC261" s="370"/>
      <c r="AD261" s="106" t="str">
        <f>IF(OR(R261="",T261="",U261="",Z261="",AA261="",AB261="",AC261=""),"",Z261*IF(AC261="uPVC",VLOOKUP(AA261,VALIDATIONS!$CZ$2:$DU$42,VLOOKUP(AB261,VALIDATIONS!$FF$2:$FG$5,2,FALSE),FALSE), IF(AC261="Steel Reinforced Concrete",VLOOKUP(AA261,VALIDATIONS!$CZ$2:$DU$42,8+VLOOKUP(AB261,VALIDATIONS!$FF$2:$FG$5,2,FALSE),FALSE),IF(AC261="Fibre Reinforced Concrete",VLOOKUP(AA261,VALIDATIONS!$CZ$2:$DU$42,4+VLOOKUP(AB261,VALIDATIONS!$FF$2:$FG$5,2,FALSE),FALSE))))   +IF(T261="Up to 10% Rock",VLOOKUP(AA261,VALIDATIONS!$CZ$2:$DU$42,13+VLOOKUP(AB261,VALIDATIONS!$FF$2:$FG$5,2,FALSE),FALSE),0)+IF(OR(U261="Urban Development (moderate)",U261="Urban Development (heavy)"),VLOOKUP(AA261,VALIDATIONS!$CZ$2:$DU$42,VLOOKUP(U261,VALIDATIONS!$FJ$2:$FK$4,2,FALSE)+4,FALSE),0))</f>
        <v/>
      </c>
      <c r="AE261" s="194"/>
    </row>
    <row r="262" spans="1:31" x14ac:dyDescent="0.2">
      <c r="A262" s="232"/>
      <c r="B262" s="361"/>
      <c r="C262" s="370"/>
      <c r="D262" s="370"/>
      <c r="E262" s="370"/>
      <c r="F262" s="370"/>
      <c r="G262" s="194"/>
      <c r="H262" s="194"/>
      <c r="I262" s="195"/>
      <c r="J262" s="194"/>
      <c r="K262" s="168"/>
      <c r="L262" s="168"/>
      <c r="M262" s="106" t="str">
        <f>IF(OR(D262="",E262="",G262=""),"",IF(AND(F262&lt;&gt;"",D262="Inlet Pit"),VLOOKUP(E262,VALIDATIONS!$CN$2:$CO$14,2,FALSE),IF(D262="Junction Pit",VLOOKUP(E262,VALIDATIONS!$CR$2:$CS$5,2,FALSE),IF(D262="Trench Grate",H262*VLOOKUP(E262,VALIDATIONS!$CT$2:$CU$2,2,FALSE),IF(D262="Capped Line",VLOOKUP(E262,VALIDATIONS!$CF$2:$CG$2,2,FALSE),IF(D262="Head Wall",VLOOKUP(E262,VALIDATIONS!$CH$2:$CI$2,2,FALSE),IF(D262="House Connection",VLOOKUP(E262,VALIDATIONS!$CJ$2:$CK$2,2,FALSE),0))))))+IF(AND(F262&lt;&gt;"",D262="Inlet Pit"),VLOOKUP(F262,VALIDATIONS!$CP$2:$CQ$66,2,FALSE),0))</f>
        <v/>
      </c>
      <c r="N262" s="194"/>
      <c r="O262" s="379"/>
      <c r="P262" s="368"/>
      <c r="Q262" s="194"/>
      <c r="R262" s="370"/>
      <c r="S262" s="194"/>
      <c r="T262" s="368"/>
      <c r="U262" s="368"/>
      <c r="V262" s="194"/>
      <c r="W262" s="195"/>
      <c r="X262" s="194"/>
      <c r="Y262" s="195"/>
      <c r="Z262" s="194"/>
      <c r="AA262" s="368"/>
      <c r="AB262" s="368"/>
      <c r="AC262" s="370"/>
      <c r="AD262" s="106" t="str">
        <f>IF(OR(R262="",T262="",U262="",Z262="",AA262="",AB262="",AC262=""),"",Z262*IF(AC262="uPVC",VLOOKUP(AA262,VALIDATIONS!$CZ$2:$DU$42,VLOOKUP(AB262,VALIDATIONS!$FF$2:$FG$5,2,FALSE),FALSE), IF(AC262="Steel Reinforced Concrete",VLOOKUP(AA262,VALIDATIONS!$CZ$2:$DU$42,8+VLOOKUP(AB262,VALIDATIONS!$FF$2:$FG$5,2,FALSE),FALSE),IF(AC262="Fibre Reinforced Concrete",VLOOKUP(AA262,VALIDATIONS!$CZ$2:$DU$42,4+VLOOKUP(AB262,VALIDATIONS!$FF$2:$FG$5,2,FALSE),FALSE))))   +IF(T262="Up to 10% Rock",VLOOKUP(AA262,VALIDATIONS!$CZ$2:$DU$42,13+VLOOKUP(AB262,VALIDATIONS!$FF$2:$FG$5,2,FALSE),FALSE),0)+IF(OR(U262="Urban Development (moderate)",U262="Urban Development (heavy)"),VLOOKUP(AA262,VALIDATIONS!$CZ$2:$DU$42,VLOOKUP(U262,VALIDATIONS!$FJ$2:$FK$4,2,FALSE)+4,FALSE),0))</f>
        <v/>
      </c>
      <c r="AE262" s="194"/>
    </row>
    <row r="263" spans="1:31" x14ac:dyDescent="0.2">
      <c r="A263" s="232"/>
      <c r="B263" s="361"/>
      <c r="C263" s="370"/>
      <c r="D263" s="370"/>
      <c r="E263" s="370"/>
      <c r="F263" s="370"/>
      <c r="G263" s="194"/>
      <c r="H263" s="194"/>
      <c r="I263" s="195"/>
      <c r="J263" s="194"/>
      <c r="K263" s="168"/>
      <c r="L263" s="168"/>
      <c r="M263" s="106" t="str">
        <f>IF(OR(D263="",E263="",G263=""),"",IF(AND(F263&lt;&gt;"",D263="Inlet Pit"),VLOOKUP(E263,VALIDATIONS!$CN$2:$CO$14,2,FALSE),IF(D263="Junction Pit",VLOOKUP(E263,VALIDATIONS!$CR$2:$CS$5,2,FALSE),IF(D263="Trench Grate",H263*VLOOKUP(E263,VALIDATIONS!$CT$2:$CU$2,2,FALSE),IF(D263="Capped Line",VLOOKUP(E263,VALIDATIONS!$CF$2:$CG$2,2,FALSE),IF(D263="Head Wall",VLOOKUP(E263,VALIDATIONS!$CH$2:$CI$2,2,FALSE),IF(D263="House Connection",VLOOKUP(E263,VALIDATIONS!$CJ$2:$CK$2,2,FALSE),0))))))+IF(AND(F263&lt;&gt;"",D263="Inlet Pit"),VLOOKUP(F263,VALIDATIONS!$CP$2:$CQ$66,2,FALSE),0))</f>
        <v/>
      </c>
      <c r="N263" s="194"/>
      <c r="O263" s="379"/>
      <c r="P263" s="368"/>
      <c r="Q263" s="194"/>
      <c r="R263" s="370"/>
      <c r="S263" s="194"/>
      <c r="T263" s="368"/>
      <c r="U263" s="368"/>
      <c r="V263" s="194"/>
      <c r="W263" s="195"/>
      <c r="X263" s="194"/>
      <c r="Y263" s="195"/>
      <c r="Z263" s="194"/>
      <c r="AA263" s="368"/>
      <c r="AB263" s="368"/>
      <c r="AC263" s="370"/>
      <c r="AD263" s="106" t="str">
        <f>IF(OR(R263="",T263="",U263="",Z263="",AA263="",AB263="",AC263=""),"",Z263*IF(AC263="uPVC",VLOOKUP(AA263,VALIDATIONS!$CZ$2:$DU$42,VLOOKUP(AB263,VALIDATIONS!$FF$2:$FG$5,2,FALSE),FALSE), IF(AC263="Steel Reinforced Concrete",VLOOKUP(AA263,VALIDATIONS!$CZ$2:$DU$42,8+VLOOKUP(AB263,VALIDATIONS!$FF$2:$FG$5,2,FALSE),FALSE),IF(AC263="Fibre Reinforced Concrete",VLOOKUP(AA263,VALIDATIONS!$CZ$2:$DU$42,4+VLOOKUP(AB263,VALIDATIONS!$FF$2:$FG$5,2,FALSE),FALSE))))   +IF(T263="Up to 10% Rock",VLOOKUP(AA263,VALIDATIONS!$CZ$2:$DU$42,13+VLOOKUP(AB263,VALIDATIONS!$FF$2:$FG$5,2,FALSE),FALSE),0)+IF(OR(U263="Urban Development (moderate)",U263="Urban Development (heavy)"),VLOOKUP(AA263,VALIDATIONS!$CZ$2:$DU$42,VLOOKUP(U263,VALIDATIONS!$FJ$2:$FK$4,2,FALSE)+4,FALSE),0))</f>
        <v/>
      </c>
      <c r="AE263" s="194"/>
    </row>
    <row r="264" spans="1:31" x14ac:dyDescent="0.2">
      <c r="A264" s="232"/>
      <c r="B264" s="361"/>
      <c r="C264" s="370"/>
      <c r="D264" s="370"/>
      <c r="E264" s="370"/>
      <c r="F264" s="370"/>
      <c r="G264" s="194"/>
      <c r="H264" s="194"/>
      <c r="I264" s="195"/>
      <c r="J264" s="194"/>
      <c r="K264" s="168"/>
      <c r="L264" s="168"/>
      <c r="M264" s="106" t="str">
        <f>IF(OR(D264="",E264="",G264=""),"",IF(AND(F264&lt;&gt;"",D264="Inlet Pit"),VLOOKUP(E264,VALIDATIONS!$CN$2:$CO$14,2,FALSE),IF(D264="Junction Pit",VLOOKUP(E264,VALIDATIONS!$CR$2:$CS$5,2,FALSE),IF(D264="Trench Grate",H264*VLOOKUP(E264,VALIDATIONS!$CT$2:$CU$2,2,FALSE),IF(D264="Capped Line",VLOOKUP(E264,VALIDATIONS!$CF$2:$CG$2,2,FALSE),IF(D264="Head Wall",VLOOKUP(E264,VALIDATIONS!$CH$2:$CI$2,2,FALSE),IF(D264="House Connection",VLOOKUP(E264,VALIDATIONS!$CJ$2:$CK$2,2,FALSE),0))))))+IF(AND(F264&lt;&gt;"",D264="Inlet Pit"),VLOOKUP(F264,VALIDATIONS!$CP$2:$CQ$66,2,FALSE),0))</f>
        <v/>
      </c>
      <c r="N264" s="194"/>
      <c r="O264" s="379"/>
      <c r="P264" s="368"/>
      <c r="Q264" s="194"/>
      <c r="R264" s="370"/>
      <c r="S264" s="194"/>
      <c r="T264" s="368"/>
      <c r="U264" s="368"/>
      <c r="V264" s="194"/>
      <c r="W264" s="195"/>
      <c r="X264" s="194"/>
      <c r="Y264" s="195"/>
      <c r="Z264" s="194"/>
      <c r="AA264" s="368"/>
      <c r="AB264" s="368"/>
      <c r="AC264" s="370"/>
      <c r="AD264" s="106" t="str">
        <f>IF(OR(R264="",T264="",U264="",Z264="",AA264="",AB264="",AC264=""),"",Z264*IF(AC264="uPVC",VLOOKUP(AA264,VALIDATIONS!$CZ$2:$DU$42,VLOOKUP(AB264,VALIDATIONS!$FF$2:$FG$5,2,FALSE),FALSE), IF(AC264="Steel Reinforced Concrete",VLOOKUP(AA264,VALIDATIONS!$CZ$2:$DU$42,8+VLOOKUP(AB264,VALIDATIONS!$FF$2:$FG$5,2,FALSE),FALSE),IF(AC264="Fibre Reinforced Concrete",VLOOKUP(AA264,VALIDATIONS!$CZ$2:$DU$42,4+VLOOKUP(AB264,VALIDATIONS!$FF$2:$FG$5,2,FALSE),FALSE))))   +IF(T264="Up to 10% Rock",VLOOKUP(AA264,VALIDATIONS!$CZ$2:$DU$42,13+VLOOKUP(AB264,VALIDATIONS!$FF$2:$FG$5,2,FALSE),FALSE),0)+IF(OR(U264="Urban Development (moderate)",U264="Urban Development (heavy)"),VLOOKUP(AA264,VALIDATIONS!$CZ$2:$DU$42,VLOOKUP(U264,VALIDATIONS!$FJ$2:$FK$4,2,FALSE)+4,FALSE),0))</f>
        <v/>
      </c>
      <c r="AE264" s="194"/>
    </row>
    <row r="265" spans="1:31" x14ac:dyDescent="0.2">
      <c r="A265" s="232"/>
      <c r="B265" s="361"/>
      <c r="C265" s="370"/>
      <c r="D265" s="370"/>
      <c r="E265" s="370"/>
      <c r="F265" s="370"/>
      <c r="G265" s="194"/>
      <c r="H265" s="194"/>
      <c r="I265" s="195"/>
      <c r="J265" s="194"/>
      <c r="K265" s="168"/>
      <c r="L265" s="168"/>
      <c r="M265" s="106" t="str">
        <f>IF(OR(D265="",E265="",G265=""),"",IF(AND(F265&lt;&gt;"",D265="Inlet Pit"),VLOOKUP(E265,VALIDATIONS!$CN$2:$CO$14,2,FALSE),IF(D265="Junction Pit",VLOOKUP(E265,VALIDATIONS!$CR$2:$CS$5,2,FALSE),IF(D265="Trench Grate",H265*VLOOKUP(E265,VALIDATIONS!$CT$2:$CU$2,2,FALSE),IF(D265="Capped Line",VLOOKUP(E265,VALIDATIONS!$CF$2:$CG$2,2,FALSE),IF(D265="Head Wall",VLOOKUP(E265,VALIDATIONS!$CH$2:$CI$2,2,FALSE),IF(D265="House Connection",VLOOKUP(E265,VALIDATIONS!$CJ$2:$CK$2,2,FALSE),0))))))+IF(AND(F265&lt;&gt;"",D265="Inlet Pit"),VLOOKUP(F265,VALIDATIONS!$CP$2:$CQ$66,2,FALSE),0))</f>
        <v/>
      </c>
      <c r="N265" s="194"/>
      <c r="O265" s="379"/>
      <c r="P265" s="368"/>
      <c r="Q265" s="194"/>
      <c r="R265" s="370"/>
      <c r="S265" s="194"/>
      <c r="T265" s="368"/>
      <c r="U265" s="368"/>
      <c r="V265" s="194"/>
      <c r="W265" s="195"/>
      <c r="X265" s="194"/>
      <c r="Y265" s="195"/>
      <c r="Z265" s="194"/>
      <c r="AA265" s="368"/>
      <c r="AB265" s="368"/>
      <c r="AC265" s="370"/>
      <c r="AD265" s="106" t="str">
        <f>IF(OR(R265="",T265="",U265="",Z265="",AA265="",AB265="",AC265=""),"",Z265*IF(AC265="uPVC",VLOOKUP(AA265,VALIDATIONS!$CZ$2:$DU$42,VLOOKUP(AB265,VALIDATIONS!$FF$2:$FG$5,2,FALSE),FALSE), IF(AC265="Steel Reinforced Concrete",VLOOKUP(AA265,VALIDATIONS!$CZ$2:$DU$42,8+VLOOKUP(AB265,VALIDATIONS!$FF$2:$FG$5,2,FALSE),FALSE),IF(AC265="Fibre Reinforced Concrete",VLOOKUP(AA265,VALIDATIONS!$CZ$2:$DU$42,4+VLOOKUP(AB265,VALIDATIONS!$FF$2:$FG$5,2,FALSE),FALSE))))   +IF(T265="Up to 10% Rock",VLOOKUP(AA265,VALIDATIONS!$CZ$2:$DU$42,13+VLOOKUP(AB265,VALIDATIONS!$FF$2:$FG$5,2,FALSE),FALSE),0)+IF(OR(U265="Urban Development (moderate)",U265="Urban Development (heavy)"),VLOOKUP(AA265,VALIDATIONS!$CZ$2:$DU$42,VLOOKUP(U265,VALIDATIONS!$FJ$2:$FK$4,2,FALSE)+4,FALSE),0))</f>
        <v/>
      </c>
      <c r="AE265" s="194"/>
    </row>
    <row r="266" spans="1:31" x14ac:dyDescent="0.2">
      <c r="A266" s="232"/>
      <c r="B266" s="361"/>
      <c r="C266" s="370"/>
      <c r="D266" s="370"/>
      <c r="E266" s="370"/>
      <c r="F266" s="370"/>
      <c r="G266" s="194"/>
      <c r="H266" s="194"/>
      <c r="I266" s="195"/>
      <c r="J266" s="194"/>
      <c r="K266" s="168"/>
      <c r="L266" s="168"/>
      <c r="M266" s="106" t="str">
        <f>IF(OR(D266="",E266="",G266=""),"",IF(AND(F266&lt;&gt;"",D266="Inlet Pit"),VLOOKUP(E266,VALIDATIONS!$CN$2:$CO$14,2,FALSE),IF(D266="Junction Pit",VLOOKUP(E266,VALIDATIONS!$CR$2:$CS$5,2,FALSE),IF(D266="Trench Grate",H266*VLOOKUP(E266,VALIDATIONS!$CT$2:$CU$2,2,FALSE),IF(D266="Capped Line",VLOOKUP(E266,VALIDATIONS!$CF$2:$CG$2,2,FALSE),IF(D266="Head Wall",VLOOKUP(E266,VALIDATIONS!$CH$2:$CI$2,2,FALSE),IF(D266="House Connection",VLOOKUP(E266,VALIDATIONS!$CJ$2:$CK$2,2,FALSE),0))))))+IF(AND(F266&lt;&gt;"",D266="Inlet Pit"),VLOOKUP(F266,VALIDATIONS!$CP$2:$CQ$66,2,FALSE),0))</f>
        <v/>
      </c>
      <c r="N266" s="194"/>
      <c r="O266" s="379"/>
      <c r="P266" s="368"/>
      <c r="Q266" s="194"/>
      <c r="R266" s="370"/>
      <c r="S266" s="194"/>
      <c r="T266" s="368"/>
      <c r="U266" s="368"/>
      <c r="V266" s="194"/>
      <c r="W266" s="195"/>
      <c r="X266" s="194"/>
      <c r="Y266" s="195"/>
      <c r="Z266" s="194"/>
      <c r="AA266" s="368"/>
      <c r="AB266" s="368"/>
      <c r="AC266" s="370"/>
      <c r="AD266" s="106" t="str">
        <f>IF(OR(R266="",T266="",U266="",Z266="",AA266="",AB266="",AC266=""),"",Z266*IF(AC266="uPVC",VLOOKUP(AA266,VALIDATIONS!$CZ$2:$DU$42,VLOOKUP(AB266,VALIDATIONS!$FF$2:$FG$5,2,FALSE),FALSE), IF(AC266="Steel Reinforced Concrete",VLOOKUP(AA266,VALIDATIONS!$CZ$2:$DU$42,8+VLOOKUP(AB266,VALIDATIONS!$FF$2:$FG$5,2,FALSE),FALSE),IF(AC266="Fibre Reinforced Concrete",VLOOKUP(AA266,VALIDATIONS!$CZ$2:$DU$42,4+VLOOKUP(AB266,VALIDATIONS!$FF$2:$FG$5,2,FALSE),FALSE))))   +IF(T266="Up to 10% Rock",VLOOKUP(AA266,VALIDATIONS!$CZ$2:$DU$42,13+VLOOKUP(AB266,VALIDATIONS!$FF$2:$FG$5,2,FALSE),FALSE),0)+IF(OR(U266="Urban Development (moderate)",U266="Urban Development (heavy)"),VLOOKUP(AA266,VALIDATIONS!$CZ$2:$DU$42,VLOOKUP(U266,VALIDATIONS!$FJ$2:$FK$4,2,FALSE)+4,FALSE),0))</f>
        <v/>
      </c>
      <c r="AE266" s="194"/>
    </row>
    <row r="267" spans="1:31" x14ac:dyDescent="0.2">
      <c r="A267" s="232"/>
      <c r="B267" s="361"/>
      <c r="C267" s="370"/>
      <c r="D267" s="370"/>
      <c r="E267" s="370"/>
      <c r="F267" s="370"/>
      <c r="G267" s="194"/>
      <c r="H267" s="194"/>
      <c r="I267" s="195"/>
      <c r="J267" s="194"/>
      <c r="K267" s="168"/>
      <c r="L267" s="168"/>
      <c r="M267" s="106" t="str">
        <f>IF(OR(D267="",E267="",G267=""),"",IF(AND(F267&lt;&gt;"",D267="Inlet Pit"),VLOOKUP(E267,VALIDATIONS!$CN$2:$CO$14,2,FALSE),IF(D267="Junction Pit",VLOOKUP(E267,VALIDATIONS!$CR$2:$CS$5,2,FALSE),IF(D267="Trench Grate",H267*VLOOKUP(E267,VALIDATIONS!$CT$2:$CU$2,2,FALSE),IF(D267="Capped Line",VLOOKUP(E267,VALIDATIONS!$CF$2:$CG$2,2,FALSE),IF(D267="Head Wall",VLOOKUP(E267,VALIDATIONS!$CH$2:$CI$2,2,FALSE),IF(D267="House Connection",VLOOKUP(E267,VALIDATIONS!$CJ$2:$CK$2,2,FALSE),0))))))+IF(AND(F267&lt;&gt;"",D267="Inlet Pit"),VLOOKUP(F267,VALIDATIONS!$CP$2:$CQ$66,2,FALSE),0))</f>
        <v/>
      </c>
      <c r="N267" s="194"/>
      <c r="O267" s="379"/>
      <c r="P267" s="368"/>
      <c r="Q267" s="194"/>
      <c r="R267" s="370"/>
      <c r="S267" s="194"/>
      <c r="T267" s="368"/>
      <c r="U267" s="368"/>
      <c r="V267" s="194"/>
      <c r="W267" s="195"/>
      <c r="X267" s="194"/>
      <c r="Y267" s="195"/>
      <c r="Z267" s="194"/>
      <c r="AA267" s="368"/>
      <c r="AB267" s="368"/>
      <c r="AC267" s="370"/>
      <c r="AD267" s="106" t="str">
        <f>IF(OR(R267="",T267="",U267="",Z267="",AA267="",AB267="",AC267=""),"",Z267*IF(AC267="uPVC",VLOOKUP(AA267,VALIDATIONS!$CZ$2:$DU$42,VLOOKUP(AB267,VALIDATIONS!$FF$2:$FG$5,2,FALSE),FALSE), IF(AC267="Steel Reinforced Concrete",VLOOKUP(AA267,VALIDATIONS!$CZ$2:$DU$42,8+VLOOKUP(AB267,VALIDATIONS!$FF$2:$FG$5,2,FALSE),FALSE),IF(AC267="Fibre Reinforced Concrete",VLOOKUP(AA267,VALIDATIONS!$CZ$2:$DU$42,4+VLOOKUP(AB267,VALIDATIONS!$FF$2:$FG$5,2,FALSE),FALSE))))   +IF(T267="Up to 10% Rock",VLOOKUP(AA267,VALIDATIONS!$CZ$2:$DU$42,13+VLOOKUP(AB267,VALIDATIONS!$FF$2:$FG$5,2,FALSE),FALSE),0)+IF(OR(U267="Urban Development (moderate)",U267="Urban Development (heavy)"),VLOOKUP(AA267,VALIDATIONS!$CZ$2:$DU$42,VLOOKUP(U267,VALIDATIONS!$FJ$2:$FK$4,2,FALSE)+4,FALSE),0))</f>
        <v/>
      </c>
      <c r="AE267" s="194"/>
    </row>
    <row r="268" spans="1:31" x14ac:dyDescent="0.2">
      <c r="A268" s="232"/>
      <c r="B268" s="361"/>
      <c r="C268" s="370"/>
      <c r="D268" s="370"/>
      <c r="E268" s="370"/>
      <c r="F268" s="370"/>
      <c r="G268" s="194"/>
      <c r="H268" s="194"/>
      <c r="I268" s="195"/>
      <c r="J268" s="194"/>
      <c r="K268" s="168"/>
      <c r="L268" s="168"/>
      <c r="M268" s="106" t="str">
        <f>IF(OR(D268="",E268="",G268=""),"",IF(AND(F268&lt;&gt;"",D268="Inlet Pit"),VLOOKUP(E268,VALIDATIONS!$CN$2:$CO$14,2,FALSE),IF(D268="Junction Pit",VLOOKUP(E268,VALIDATIONS!$CR$2:$CS$5,2,FALSE),IF(D268="Trench Grate",H268*VLOOKUP(E268,VALIDATIONS!$CT$2:$CU$2,2,FALSE),IF(D268="Capped Line",VLOOKUP(E268,VALIDATIONS!$CF$2:$CG$2,2,FALSE),IF(D268="Head Wall",VLOOKUP(E268,VALIDATIONS!$CH$2:$CI$2,2,FALSE),IF(D268="House Connection",VLOOKUP(E268,VALIDATIONS!$CJ$2:$CK$2,2,FALSE),0))))))+IF(AND(F268&lt;&gt;"",D268="Inlet Pit"),VLOOKUP(F268,VALIDATIONS!$CP$2:$CQ$66,2,FALSE),0))</f>
        <v/>
      </c>
      <c r="N268" s="194"/>
      <c r="O268" s="379"/>
      <c r="P268" s="368"/>
      <c r="Q268" s="194"/>
      <c r="R268" s="370"/>
      <c r="S268" s="194"/>
      <c r="T268" s="368"/>
      <c r="U268" s="368"/>
      <c r="V268" s="194"/>
      <c r="W268" s="195"/>
      <c r="X268" s="194"/>
      <c r="Y268" s="195"/>
      <c r="Z268" s="194"/>
      <c r="AA268" s="368"/>
      <c r="AB268" s="368"/>
      <c r="AC268" s="370"/>
      <c r="AD268" s="106" t="str">
        <f>IF(OR(R268="",T268="",U268="",Z268="",AA268="",AB268="",AC268=""),"",Z268*IF(AC268="uPVC",VLOOKUP(AA268,VALIDATIONS!$CZ$2:$DU$42,VLOOKUP(AB268,VALIDATIONS!$FF$2:$FG$5,2,FALSE),FALSE), IF(AC268="Steel Reinforced Concrete",VLOOKUP(AA268,VALIDATIONS!$CZ$2:$DU$42,8+VLOOKUP(AB268,VALIDATIONS!$FF$2:$FG$5,2,FALSE),FALSE),IF(AC268="Fibre Reinforced Concrete",VLOOKUP(AA268,VALIDATIONS!$CZ$2:$DU$42,4+VLOOKUP(AB268,VALIDATIONS!$FF$2:$FG$5,2,FALSE),FALSE))))   +IF(T268="Up to 10% Rock",VLOOKUP(AA268,VALIDATIONS!$CZ$2:$DU$42,13+VLOOKUP(AB268,VALIDATIONS!$FF$2:$FG$5,2,FALSE),FALSE),0)+IF(OR(U268="Urban Development (moderate)",U268="Urban Development (heavy)"),VLOOKUP(AA268,VALIDATIONS!$CZ$2:$DU$42,VLOOKUP(U268,VALIDATIONS!$FJ$2:$FK$4,2,FALSE)+4,FALSE),0))</f>
        <v/>
      </c>
      <c r="AE268" s="194"/>
    </row>
    <row r="269" spans="1:31" x14ac:dyDescent="0.2">
      <c r="A269" s="232"/>
      <c r="B269" s="361"/>
      <c r="C269" s="370"/>
      <c r="D269" s="370"/>
      <c r="E269" s="370"/>
      <c r="F269" s="370"/>
      <c r="G269" s="194"/>
      <c r="H269" s="194"/>
      <c r="I269" s="195"/>
      <c r="J269" s="194"/>
      <c r="K269" s="168"/>
      <c r="L269" s="168"/>
      <c r="M269" s="106" t="str">
        <f>IF(OR(D269="",E269="",G269=""),"",IF(AND(F269&lt;&gt;"",D269="Inlet Pit"),VLOOKUP(E269,VALIDATIONS!$CN$2:$CO$14,2,FALSE),IF(D269="Junction Pit",VLOOKUP(E269,VALIDATIONS!$CR$2:$CS$5,2,FALSE),IF(D269="Trench Grate",H269*VLOOKUP(E269,VALIDATIONS!$CT$2:$CU$2,2,FALSE),IF(D269="Capped Line",VLOOKUP(E269,VALIDATIONS!$CF$2:$CG$2,2,FALSE),IF(D269="Head Wall",VLOOKUP(E269,VALIDATIONS!$CH$2:$CI$2,2,FALSE),IF(D269="House Connection",VLOOKUP(E269,VALIDATIONS!$CJ$2:$CK$2,2,FALSE),0))))))+IF(AND(F269&lt;&gt;"",D269="Inlet Pit"),VLOOKUP(F269,VALIDATIONS!$CP$2:$CQ$66,2,FALSE),0))</f>
        <v/>
      </c>
      <c r="N269" s="194"/>
      <c r="O269" s="379"/>
      <c r="P269" s="368"/>
      <c r="Q269" s="194"/>
      <c r="R269" s="370"/>
      <c r="S269" s="194"/>
      <c r="T269" s="368"/>
      <c r="U269" s="368"/>
      <c r="V269" s="194"/>
      <c r="W269" s="195"/>
      <c r="X269" s="194"/>
      <c r="Y269" s="195"/>
      <c r="Z269" s="194"/>
      <c r="AA269" s="368"/>
      <c r="AB269" s="368"/>
      <c r="AC269" s="370"/>
      <c r="AD269" s="106" t="str">
        <f>IF(OR(R269="",T269="",U269="",Z269="",AA269="",AB269="",AC269=""),"",Z269*IF(AC269="uPVC",VLOOKUP(AA269,VALIDATIONS!$CZ$2:$DU$42,VLOOKUP(AB269,VALIDATIONS!$FF$2:$FG$5,2,FALSE),FALSE), IF(AC269="Steel Reinforced Concrete",VLOOKUP(AA269,VALIDATIONS!$CZ$2:$DU$42,8+VLOOKUP(AB269,VALIDATIONS!$FF$2:$FG$5,2,FALSE),FALSE),IF(AC269="Fibre Reinforced Concrete",VLOOKUP(AA269,VALIDATIONS!$CZ$2:$DU$42,4+VLOOKUP(AB269,VALIDATIONS!$FF$2:$FG$5,2,FALSE),FALSE))))   +IF(T269="Up to 10% Rock",VLOOKUP(AA269,VALIDATIONS!$CZ$2:$DU$42,13+VLOOKUP(AB269,VALIDATIONS!$FF$2:$FG$5,2,FALSE),FALSE),0)+IF(OR(U269="Urban Development (moderate)",U269="Urban Development (heavy)"),VLOOKUP(AA269,VALIDATIONS!$CZ$2:$DU$42,VLOOKUP(U269,VALIDATIONS!$FJ$2:$FK$4,2,FALSE)+4,FALSE),0))</f>
        <v/>
      </c>
      <c r="AE269" s="194"/>
    </row>
    <row r="270" spans="1:31" x14ac:dyDescent="0.2">
      <c r="A270" s="232"/>
      <c r="B270" s="361"/>
      <c r="C270" s="370"/>
      <c r="D270" s="370"/>
      <c r="E270" s="370"/>
      <c r="F270" s="370"/>
      <c r="G270" s="194"/>
      <c r="H270" s="194"/>
      <c r="I270" s="195"/>
      <c r="J270" s="194"/>
      <c r="K270" s="168"/>
      <c r="L270" s="168"/>
      <c r="M270" s="106" t="str">
        <f>IF(OR(D270="",E270="",G270=""),"",IF(AND(F270&lt;&gt;"",D270="Inlet Pit"),VLOOKUP(E270,VALIDATIONS!$CN$2:$CO$14,2,FALSE),IF(D270="Junction Pit",VLOOKUP(E270,VALIDATIONS!$CR$2:$CS$5,2,FALSE),IF(D270="Trench Grate",H270*VLOOKUP(E270,VALIDATIONS!$CT$2:$CU$2,2,FALSE),IF(D270="Capped Line",VLOOKUP(E270,VALIDATIONS!$CF$2:$CG$2,2,FALSE),IF(D270="Head Wall",VLOOKUP(E270,VALIDATIONS!$CH$2:$CI$2,2,FALSE),IF(D270="House Connection",VLOOKUP(E270,VALIDATIONS!$CJ$2:$CK$2,2,FALSE),0))))))+IF(AND(F270&lt;&gt;"",D270="Inlet Pit"),VLOOKUP(F270,VALIDATIONS!$CP$2:$CQ$66,2,FALSE),0))</f>
        <v/>
      </c>
      <c r="N270" s="194"/>
      <c r="O270" s="379"/>
      <c r="P270" s="368"/>
      <c r="Q270" s="194"/>
      <c r="R270" s="370"/>
      <c r="S270" s="194"/>
      <c r="T270" s="368"/>
      <c r="U270" s="368"/>
      <c r="V270" s="194"/>
      <c r="W270" s="195"/>
      <c r="X270" s="194"/>
      <c r="Y270" s="195"/>
      <c r="Z270" s="194"/>
      <c r="AA270" s="368"/>
      <c r="AB270" s="368"/>
      <c r="AC270" s="370"/>
      <c r="AD270" s="106" t="str">
        <f>IF(OR(R270="",T270="",U270="",Z270="",AA270="",AB270="",AC270=""),"",Z270*IF(AC270="uPVC",VLOOKUP(AA270,VALIDATIONS!$CZ$2:$DU$42,VLOOKUP(AB270,VALIDATIONS!$FF$2:$FG$5,2,FALSE),FALSE), IF(AC270="Steel Reinforced Concrete",VLOOKUP(AA270,VALIDATIONS!$CZ$2:$DU$42,8+VLOOKUP(AB270,VALIDATIONS!$FF$2:$FG$5,2,FALSE),FALSE),IF(AC270="Fibre Reinforced Concrete",VLOOKUP(AA270,VALIDATIONS!$CZ$2:$DU$42,4+VLOOKUP(AB270,VALIDATIONS!$FF$2:$FG$5,2,FALSE),FALSE))))   +IF(T270="Up to 10% Rock",VLOOKUP(AA270,VALIDATIONS!$CZ$2:$DU$42,13+VLOOKUP(AB270,VALIDATIONS!$FF$2:$FG$5,2,FALSE),FALSE),0)+IF(OR(U270="Urban Development (moderate)",U270="Urban Development (heavy)"),VLOOKUP(AA270,VALIDATIONS!$CZ$2:$DU$42,VLOOKUP(U270,VALIDATIONS!$FJ$2:$FK$4,2,FALSE)+4,FALSE),0))</f>
        <v/>
      </c>
      <c r="AE270" s="194"/>
    </row>
    <row r="271" spans="1:31" x14ac:dyDescent="0.2">
      <c r="A271" s="232"/>
      <c r="B271" s="361"/>
      <c r="C271" s="370"/>
      <c r="D271" s="370"/>
      <c r="E271" s="370"/>
      <c r="F271" s="370"/>
      <c r="G271" s="194"/>
      <c r="H271" s="194"/>
      <c r="I271" s="195"/>
      <c r="J271" s="194"/>
      <c r="K271" s="168"/>
      <c r="L271" s="168"/>
      <c r="M271" s="106" t="str">
        <f>IF(OR(D271="",E271="",G271=""),"",IF(AND(F271&lt;&gt;"",D271="Inlet Pit"),VLOOKUP(E271,VALIDATIONS!$CN$2:$CO$14,2,FALSE),IF(D271="Junction Pit",VLOOKUP(E271,VALIDATIONS!$CR$2:$CS$5,2,FALSE),IF(D271="Trench Grate",H271*VLOOKUP(E271,VALIDATIONS!$CT$2:$CU$2,2,FALSE),IF(D271="Capped Line",VLOOKUP(E271,VALIDATIONS!$CF$2:$CG$2,2,FALSE),IF(D271="Head Wall",VLOOKUP(E271,VALIDATIONS!$CH$2:$CI$2,2,FALSE),IF(D271="House Connection",VLOOKUP(E271,VALIDATIONS!$CJ$2:$CK$2,2,FALSE),0))))))+IF(AND(F271&lt;&gt;"",D271="Inlet Pit"),VLOOKUP(F271,VALIDATIONS!$CP$2:$CQ$66,2,FALSE),0))</f>
        <v/>
      </c>
      <c r="N271" s="194"/>
      <c r="O271" s="379"/>
      <c r="P271" s="368"/>
      <c r="Q271" s="194"/>
      <c r="R271" s="370"/>
      <c r="S271" s="194"/>
      <c r="T271" s="368"/>
      <c r="U271" s="368"/>
      <c r="V271" s="194"/>
      <c r="W271" s="195"/>
      <c r="X271" s="194"/>
      <c r="Y271" s="195"/>
      <c r="Z271" s="194"/>
      <c r="AA271" s="368"/>
      <c r="AB271" s="368"/>
      <c r="AC271" s="370"/>
      <c r="AD271" s="106" t="str">
        <f>IF(OR(R271="",T271="",U271="",Z271="",AA271="",AB271="",AC271=""),"",Z271*IF(AC271="uPVC",VLOOKUP(AA271,VALIDATIONS!$CZ$2:$DU$42,VLOOKUP(AB271,VALIDATIONS!$FF$2:$FG$5,2,FALSE),FALSE), IF(AC271="Steel Reinforced Concrete",VLOOKUP(AA271,VALIDATIONS!$CZ$2:$DU$42,8+VLOOKUP(AB271,VALIDATIONS!$FF$2:$FG$5,2,FALSE),FALSE),IF(AC271="Fibre Reinforced Concrete",VLOOKUP(AA271,VALIDATIONS!$CZ$2:$DU$42,4+VLOOKUP(AB271,VALIDATIONS!$FF$2:$FG$5,2,FALSE),FALSE))))   +IF(T271="Up to 10% Rock",VLOOKUP(AA271,VALIDATIONS!$CZ$2:$DU$42,13+VLOOKUP(AB271,VALIDATIONS!$FF$2:$FG$5,2,FALSE),FALSE),0)+IF(OR(U271="Urban Development (moderate)",U271="Urban Development (heavy)"),VLOOKUP(AA271,VALIDATIONS!$CZ$2:$DU$42,VLOOKUP(U271,VALIDATIONS!$FJ$2:$FK$4,2,FALSE)+4,FALSE),0))</f>
        <v/>
      </c>
      <c r="AE271" s="194"/>
    </row>
    <row r="272" spans="1:31" x14ac:dyDescent="0.2">
      <c r="A272" s="232"/>
      <c r="B272" s="361"/>
      <c r="C272" s="370"/>
      <c r="D272" s="370"/>
      <c r="E272" s="370"/>
      <c r="F272" s="370"/>
      <c r="G272" s="194"/>
      <c r="H272" s="194"/>
      <c r="I272" s="195"/>
      <c r="J272" s="194"/>
      <c r="K272" s="168"/>
      <c r="L272" s="168"/>
      <c r="M272" s="106" t="str">
        <f>IF(OR(D272="",E272="",G272=""),"",IF(AND(F272&lt;&gt;"",D272="Inlet Pit"),VLOOKUP(E272,VALIDATIONS!$CN$2:$CO$14,2,FALSE),IF(D272="Junction Pit",VLOOKUP(E272,VALIDATIONS!$CR$2:$CS$5,2,FALSE),IF(D272="Trench Grate",H272*VLOOKUP(E272,VALIDATIONS!$CT$2:$CU$2,2,FALSE),IF(D272="Capped Line",VLOOKUP(E272,VALIDATIONS!$CF$2:$CG$2,2,FALSE),IF(D272="Head Wall",VLOOKUP(E272,VALIDATIONS!$CH$2:$CI$2,2,FALSE),IF(D272="House Connection",VLOOKUP(E272,VALIDATIONS!$CJ$2:$CK$2,2,FALSE),0))))))+IF(AND(F272&lt;&gt;"",D272="Inlet Pit"),VLOOKUP(F272,VALIDATIONS!$CP$2:$CQ$66,2,FALSE),0))</f>
        <v/>
      </c>
      <c r="N272" s="194"/>
      <c r="O272" s="379"/>
      <c r="P272" s="368"/>
      <c r="Q272" s="194"/>
      <c r="R272" s="370"/>
      <c r="S272" s="194"/>
      <c r="T272" s="368"/>
      <c r="U272" s="368"/>
      <c r="V272" s="194"/>
      <c r="W272" s="195"/>
      <c r="X272" s="194"/>
      <c r="Y272" s="195"/>
      <c r="Z272" s="194"/>
      <c r="AA272" s="368"/>
      <c r="AB272" s="368"/>
      <c r="AC272" s="370"/>
      <c r="AD272" s="106" t="str">
        <f>IF(OR(R272="",T272="",U272="",Z272="",AA272="",AB272="",AC272=""),"",Z272*IF(AC272="uPVC",VLOOKUP(AA272,VALIDATIONS!$CZ$2:$DU$42,VLOOKUP(AB272,VALIDATIONS!$FF$2:$FG$5,2,FALSE),FALSE), IF(AC272="Steel Reinforced Concrete",VLOOKUP(AA272,VALIDATIONS!$CZ$2:$DU$42,8+VLOOKUP(AB272,VALIDATIONS!$FF$2:$FG$5,2,FALSE),FALSE),IF(AC272="Fibre Reinforced Concrete",VLOOKUP(AA272,VALIDATIONS!$CZ$2:$DU$42,4+VLOOKUP(AB272,VALIDATIONS!$FF$2:$FG$5,2,FALSE),FALSE))))   +IF(T272="Up to 10% Rock",VLOOKUP(AA272,VALIDATIONS!$CZ$2:$DU$42,13+VLOOKUP(AB272,VALIDATIONS!$FF$2:$FG$5,2,FALSE),FALSE),0)+IF(OR(U272="Urban Development (moderate)",U272="Urban Development (heavy)"),VLOOKUP(AA272,VALIDATIONS!$CZ$2:$DU$42,VLOOKUP(U272,VALIDATIONS!$FJ$2:$FK$4,2,FALSE)+4,FALSE),0))</f>
        <v/>
      </c>
      <c r="AE272" s="194"/>
    </row>
    <row r="273" spans="1:31" x14ac:dyDescent="0.2">
      <c r="A273" s="232"/>
      <c r="B273" s="361"/>
      <c r="C273" s="370"/>
      <c r="D273" s="370"/>
      <c r="E273" s="370"/>
      <c r="F273" s="370"/>
      <c r="G273" s="194"/>
      <c r="H273" s="194"/>
      <c r="I273" s="195"/>
      <c r="J273" s="194"/>
      <c r="K273" s="168"/>
      <c r="L273" s="168"/>
      <c r="M273" s="106" t="str">
        <f>IF(OR(D273="",E273="",G273=""),"",IF(AND(F273&lt;&gt;"",D273="Inlet Pit"),VLOOKUP(E273,VALIDATIONS!$CN$2:$CO$14,2,FALSE),IF(D273="Junction Pit",VLOOKUP(E273,VALIDATIONS!$CR$2:$CS$5,2,FALSE),IF(D273="Trench Grate",H273*VLOOKUP(E273,VALIDATIONS!$CT$2:$CU$2,2,FALSE),IF(D273="Capped Line",VLOOKUP(E273,VALIDATIONS!$CF$2:$CG$2,2,FALSE),IF(D273="Head Wall",VLOOKUP(E273,VALIDATIONS!$CH$2:$CI$2,2,FALSE),IF(D273="House Connection",VLOOKUP(E273,VALIDATIONS!$CJ$2:$CK$2,2,FALSE),0))))))+IF(AND(F273&lt;&gt;"",D273="Inlet Pit"),VLOOKUP(F273,VALIDATIONS!$CP$2:$CQ$66,2,FALSE),0))</f>
        <v/>
      </c>
      <c r="N273" s="194"/>
      <c r="O273" s="379"/>
      <c r="P273" s="368"/>
      <c r="Q273" s="194"/>
      <c r="R273" s="370"/>
      <c r="S273" s="194"/>
      <c r="T273" s="368"/>
      <c r="U273" s="368"/>
      <c r="V273" s="194"/>
      <c r="W273" s="195"/>
      <c r="X273" s="194"/>
      <c r="Y273" s="195"/>
      <c r="Z273" s="194"/>
      <c r="AA273" s="368"/>
      <c r="AB273" s="368"/>
      <c r="AC273" s="370"/>
      <c r="AD273" s="106" t="str">
        <f>IF(OR(R273="",T273="",U273="",Z273="",AA273="",AB273="",AC273=""),"",Z273*IF(AC273="uPVC",VLOOKUP(AA273,VALIDATIONS!$CZ$2:$DU$42,VLOOKUP(AB273,VALIDATIONS!$FF$2:$FG$5,2,FALSE),FALSE), IF(AC273="Steel Reinforced Concrete",VLOOKUP(AA273,VALIDATIONS!$CZ$2:$DU$42,8+VLOOKUP(AB273,VALIDATIONS!$FF$2:$FG$5,2,FALSE),FALSE),IF(AC273="Fibre Reinforced Concrete",VLOOKUP(AA273,VALIDATIONS!$CZ$2:$DU$42,4+VLOOKUP(AB273,VALIDATIONS!$FF$2:$FG$5,2,FALSE),FALSE))))   +IF(T273="Up to 10% Rock",VLOOKUP(AA273,VALIDATIONS!$CZ$2:$DU$42,13+VLOOKUP(AB273,VALIDATIONS!$FF$2:$FG$5,2,FALSE),FALSE),0)+IF(OR(U273="Urban Development (moderate)",U273="Urban Development (heavy)"),VLOOKUP(AA273,VALIDATIONS!$CZ$2:$DU$42,VLOOKUP(U273,VALIDATIONS!$FJ$2:$FK$4,2,FALSE)+4,FALSE),0))</f>
        <v/>
      </c>
      <c r="AE273" s="194"/>
    </row>
    <row r="274" spans="1:31" x14ac:dyDescent="0.2">
      <c r="A274" s="232"/>
      <c r="B274" s="361"/>
      <c r="C274" s="370"/>
      <c r="D274" s="370"/>
      <c r="E274" s="370"/>
      <c r="F274" s="370"/>
      <c r="G274" s="194"/>
      <c r="H274" s="194"/>
      <c r="I274" s="195"/>
      <c r="J274" s="194"/>
      <c r="K274" s="168"/>
      <c r="L274" s="168"/>
      <c r="M274" s="106" t="str">
        <f>IF(OR(D274="",E274="",G274=""),"",IF(AND(F274&lt;&gt;"",D274="Inlet Pit"),VLOOKUP(E274,VALIDATIONS!$CN$2:$CO$14,2,FALSE),IF(D274="Junction Pit",VLOOKUP(E274,VALIDATIONS!$CR$2:$CS$5,2,FALSE),IF(D274="Trench Grate",H274*VLOOKUP(E274,VALIDATIONS!$CT$2:$CU$2,2,FALSE),IF(D274="Capped Line",VLOOKUP(E274,VALIDATIONS!$CF$2:$CG$2,2,FALSE),IF(D274="Head Wall",VLOOKUP(E274,VALIDATIONS!$CH$2:$CI$2,2,FALSE),IF(D274="House Connection",VLOOKUP(E274,VALIDATIONS!$CJ$2:$CK$2,2,FALSE),0))))))+IF(AND(F274&lt;&gt;"",D274="Inlet Pit"),VLOOKUP(F274,VALIDATIONS!$CP$2:$CQ$66,2,FALSE),0))</f>
        <v/>
      </c>
      <c r="N274" s="194"/>
      <c r="O274" s="379"/>
      <c r="P274" s="368"/>
      <c r="Q274" s="194"/>
      <c r="R274" s="370"/>
      <c r="S274" s="194"/>
      <c r="T274" s="368"/>
      <c r="U274" s="368"/>
      <c r="V274" s="194"/>
      <c r="W274" s="195"/>
      <c r="X274" s="194"/>
      <c r="Y274" s="195"/>
      <c r="Z274" s="194"/>
      <c r="AA274" s="368"/>
      <c r="AB274" s="368"/>
      <c r="AC274" s="370"/>
      <c r="AD274" s="106" t="str">
        <f>IF(OR(R274="",T274="",U274="",Z274="",AA274="",AB274="",AC274=""),"",Z274*IF(AC274="uPVC",VLOOKUP(AA274,VALIDATIONS!$CZ$2:$DU$42,VLOOKUP(AB274,VALIDATIONS!$FF$2:$FG$5,2,FALSE),FALSE), IF(AC274="Steel Reinforced Concrete",VLOOKUP(AA274,VALIDATIONS!$CZ$2:$DU$42,8+VLOOKUP(AB274,VALIDATIONS!$FF$2:$FG$5,2,FALSE),FALSE),IF(AC274="Fibre Reinforced Concrete",VLOOKUP(AA274,VALIDATIONS!$CZ$2:$DU$42,4+VLOOKUP(AB274,VALIDATIONS!$FF$2:$FG$5,2,FALSE),FALSE))))   +IF(T274="Up to 10% Rock",VLOOKUP(AA274,VALIDATIONS!$CZ$2:$DU$42,13+VLOOKUP(AB274,VALIDATIONS!$FF$2:$FG$5,2,FALSE),FALSE),0)+IF(OR(U274="Urban Development (moderate)",U274="Urban Development (heavy)"),VLOOKUP(AA274,VALIDATIONS!$CZ$2:$DU$42,VLOOKUP(U274,VALIDATIONS!$FJ$2:$FK$4,2,FALSE)+4,FALSE),0))</f>
        <v/>
      </c>
      <c r="AE274" s="194"/>
    </row>
    <row r="275" spans="1:31" x14ac:dyDescent="0.2">
      <c r="A275" s="232"/>
      <c r="B275" s="361"/>
      <c r="C275" s="370"/>
      <c r="D275" s="370"/>
      <c r="E275" s="370"/>
      <c r="F275" s="370"/>
      <c r="G275" s="194"/>
      <c r="H275" s="194"/>
      <c r="I275" s="195"/>
      <c r="J275" s="194"/>
      <c r="K275" s="168"/>
      <c r="L275" s="168"/>
      <c r="M275" s="106" t="str">
        <f>IF(OR(D275="",E275="",G275=""),"",IF(AND(F275&lt;&gt;"",D275="Inlet Pit"),VLOOKUP(E275,VALIDATIONS!$CN$2:$CO$14,2,FALSE),IF(D275="Junction Pit",VLOOKUP(E275,VALIDATIONS!$CR$2:$CS$5,2,FALSE),IF(D275="Trench Grate",H275*VLOOKUP(E275,VALIDATIONS!$CT$2:$CU$2,2,FALSE),IF(D275="Capped Line",VLOOKUP(E275,VALIDATIONS!$CF$2:$CG$2,2,FALSE),IF(D275="Head Wall",VLOOKUP(E275,VALIDATIONS!$CH$2:$CI$2,2,FALSE),IF(D275="House Connection",VLOOKUP(E275,VALIDATIONS!$CJ$2:$CK$2,2,FALSE),0))))))+IF(AND(F275&lt;&gt;"",D275="Inlet Pit"),VLOOKUP(F275,VALIDATIONS!$CP$2:$CQ$66,2,FALSE),0))</f>
        <v/>
      </c>
      <c r="N275" s="194"/>
      <c r="O275" s="379"/>
      <c r="P275" s="368"/>
      <c r="Q275" s="194"/>
      <c r="R275" s="370"/>
      <c r="S275" s="194"/>
      <c r="T275" s="368"/>
      <c r="U275" s="368"/>
      <c r="V275" s="194"/>
      <c r="W275" s="195"/>
      <c r="X275" s="194"/>
      <c r="Y275" s="195"/>
      <c r="Z275" s="194"/>
      <c r="AA275" s="368"/>
      <c r="AB275" s="368"/>
      <c r="AC275" s="370"/>
      <c r="AD275" s="106" t="str">
        <f>IF(OR(R275="",T275="",U275="",Z275="",AA275="",AB275="",AC275=""),"",Z275*IF(AC275="uPVC",VLOOKUP(AA275,VALIDATIONS!$CZ$2:$DU$42,VLOOKUP(AB275,VALIDATIONS!$FF$2:$FG$5,2,FALSE),FALSE), IF(AC275="Steel Reinforced Concrete",VLOOKUP(AA275,VALIDATIONS!$CZ$2:$DU$42,8+VLOOKUP(AB275,VALIDATIONS!$FF$2:$FG$5,2,FALSE),FALSE),IF(AC275="Fibre Reinforced Concrete",VLOOKUP(AA275,VALIDATIONS!$CZ$2:$DU$42,4+VLOOKUP(AB275,VALIDATIONS!$FF$2:$FG$5,2,FALSE),FALSE))))   +IF(T275="Up to 10% Rock",VLOOKUP(AA275,VALIDATIONS!$CZ$2:$DU$42,13+VLOOKUP(AB275,VALIDATIONS!$FF$2:$FG$5,2,FALSE),FALSE),0)+IF(OR(U275="Urban Development (moderate)",U275="Urban Development (heavy)"),VLOOKUP(AA275,VALIDATIONS!$CZ$2:$DU$42,VLOOKUP(U275,VALIDATIONS!$FJ$2:$FK$4,2,FALSE)+4,FALSE),0))</f>
        <v/>
      </c>
      <c r="AE275" s="194"/>
    </row>
    <row r="276" spans="1:31" x14ac:dyDescent="0.2">
      <c r="A276" s="232"/>
      <c r="B276" s="361"/>
      <c r="C276" s="370"/>
      <c r="D276" s="370"/>
      <c r="E276" s="370"/>
      <c r="F276" s="370"/>
      <c r="G276" s="194"/>
      <c r="H276" s="194"/>
      <c r="I276" s="195"/>
      <c r="J276" s="194"/>
      <c r="K276" s="168"/>
      <c r="L276" s="168"/>
      <c r="M276" s="106" t="str">
        <f>IF(OR(D276="",E276="",G276=""),"",IF(AND(F276&lt;&gt;"",D276="Inlet Pit"),VLOOKUP(E276,VALIDATIONS!$CN$2:$CO$14,2,FALSE),IF(D276="Junction Pit",VLOOKUP(E276,VALIDATIONS!$CR$2:$CS$5,2,FALSE),IF(D276="Trench Grate",H276*VLOOKUP(E276,VALIDATIONS!$CT$2:$CU$2,2,FALSE),IF(D276="Capped Line",VLOOKUP(E276,VALIDATIONS!$CF$2:$CG$2,2,FALSE),IF(D276="Head Wall",VLOOKUP(E276,VALIDATIONS!$CH$2:$CI$2,2,FALSE),IF(D276="House Connection",VLOOKUP(E276,VALIDATIONS!$CJ$2:$CK$2,2,FALSE),0))))))+IF(AND(F276&lt;&gt;"",D276="Inlet Pit"),VLOOKUP(F276,VALIDATIONS!$CP$2:$CQ$66,2,FALSE),0))</f>
        <v/>
      </c>
      <c r="N276" s="194"/>
      <c r="O276" s="379"/>
      <c r="P276" s="368"/>
      <c r="Q276" s="194"/>
      <c r="R276" s="370"/>
      <c r="S276" s="194"/>
      <c r="T276" s="368"/>
      <c r="U276" s="368"/>
      <c r="V276" s="194"/>
      <c r="W276" s="195"/>
      <c r="X276" s="194"/>
      <c r="Y276" s="195"/>
      <c r="Z276" s="194"/>
      <c r="AA276" s="368"/>
      <c r="AB276" s="368"/>
      <c r="AC276" s="370"/>
      <c r="AD276" s="106" t="str">
        <f>IF(OR(R276="",T276="",U276="",Z276="",AA276="",AB276="",AC276=""),"",Z276*IF(AC276="uPVC",VLOOKUP(AA276,VALIDATIONS!$CZ$2:$DU$42,VLOOKUP(AB276,VALIDATIONS!$FF$2:$FG$5,2,FALSE),FALSE), IF(AC276="Steel Reinforced Concrete",VLOOKUP(AA276,VALIDATIONS!$CZ$2:$DU$42,8+VLOOKUP(AB276,VALIDATIONS!$FF$2:$FG$5,2,FALSE),FALSE),IF(AC276="Fibre Reinforced Concrete",VLOOKUP(AA276,VALIDATIONS!$CZ$2:$DU$42,4+VLOOKUP(AB276,VALIDATIONS!$FF$2:$FG$5,2,FALSE),FALSE))))   +IF(T276="Up to 10% Rock",VLOOKUP(AA276,VALIDATIONS!$CZ$2:$DU$42,13+VLOOKUP(AB276,VALIDATIONS!$FF$2:$FG$5,2,FALSE),FALSE),0)+IF(OR(U276="Urban Development (moderate)",U276="Urban Development (heavy)"),VLOOKUP(AA276,VALIDATIONS!$CZ$2:$DU$42,VLOOKUP(U276,VALIDATIONS!$FJ$2:$FK$4,2,FALSE)+4,FALSE),0))</f>
        <v/>
      </c>
      <c r="AE276" s="194"/>
    </row>
    <row r="277" spans="1:31" x14ac:dyDescent="0.2">
      <c r="A277" s="232"/>
      <c r="B277" s="361"/>
      <c r="C277" s="370"/>
      <c r="D277" s="370"/>
      <c r="E277" s="370"/>
      <c r="F277" s="370"/>
      <c r="G277" s="194"/>
      <c r="H277" s="194"/>
      <c r="I277" s="195"/>
      <c r="J277" s="194"/>
      <c r="K277" s="168"/>
      <c r="L277" s="168"/>
      <c r="M277" s="106" t="str">
        <f>IF(OR(D277="",E277="",G277=""),"",IF(AND(F277&lt;&gt;"",D277="Inlet Pit"),VLOOKUP(E277,VALIDATIONS!$CN$2:$CO$14,2,FALSE),IF(D277="Junction Pit",VLOOKUP(E277,VALIDATIONS!$CR$2:$CS$5,2,FALSE),IF(D277="Trench Grate",H277*VLOOKUP(E277,VALIDATIONS!$CT$2:$CU$2,2,FALSE),IF(D277="Capped Line",VLOOKUP(E277,VALIDATIONS!$CF$2:$CG$2,2,FALSE),IF(D277="Head Wall",VLOOKUP(E277,VALIDATIONS!$CH$2:$CI$2,2,FALSE),IF(D277="House Connection",VLOOKUP(E277,VALIDATIONS!$CJ$2:$CK$2,2,FALSE),0))))))+IF(AND(F277&lt;&gt;"",D277="Inlet Pit"),VLOOKUP(F277,VALIDATIONS!$CP$2:$CQ$66,2,FALSE),0))</f>
        <v/>
      </c>
      <c r="N277" s="194"/>
      <c r="O277" s="379"/>
      <c r="P277" s="368"/>
      <c r="Q277" s="194"/>
      <c r="R277" s="370"/>
      <c r="S277" s="194"/>
      <c r="T277" s="368"/>
      <c r="U277" s="368"/>
      <c r="V277" s="194"/>
      <c r="W277" s="195"/>
      <c r="X277" s="194"/>
      <c r="Y277" s="195"/>
      <c r="Z277" s="194"/>
      <c r="AA277" s="368"/>
      <c r="AB277" s="368"/>
      <c r="AC277" s="370"/>
      <c r="AD277" s="106" t="str">
        <f>IF(OR(R277="",T277="",U277="",Z277="",AA277="",AB277="",AC277=""),"",Z277*IF(AC277="uPVC",VLOOKUP(AA277,VALIDATIONS!$CZ$2:$DU$42,VLOOKUP(AB277,VALIDATIONS!$FF$2:$FG$5,2,FALSE),FALSE), IF(AC277="Steel Reinforced Concrete",VLOOKUP(AA277,VALIDATIONS!$CZ$2:$DU$42,8+VLOOKUP(AB277,VALIDATIONS!$FF$2:$FG$5,2,FALSE),FALSE),IF(AC277="Fibre Reinforced Concrete",VLOOKUP(AA277,VALIDATIONS!$CZ$2:$DU$42,4+VLOOKUP(AB277,VALIDATIONS!$FF$2:$FG$5,2,FALSE),FALSE))))   +IF(T277="Up to 10% Rock",VLOOKUP(AA277,VALIDATIONS!$CZ$2:$DU$42,13+VLOOKUP(AB277,VALIDATIONS!$FF$2:$FG$5,2,FALSE),FALSE),0)+IF(OR(U277="Urban Development (moderate)",U277="Urban Development (heavy)"),VLOOKUP(AA277,VALIDATIONS!$CZ$2:$DU$42,VLOOKUP(U277,VALIDATIONS!$FJ$2:$FK$4,2,FALSE)+4,FALSE),0))</f>
        <v/>
      </c>
      <c r="AE277" s="194"/>
    </row>
    <row r="278" spans="1:31" x14ac:dyDescent="0.2">
      <c r="A278" s="232"/>
      <c r="B278" s="361"/>
      <c r="C278" s="370"/>
      <c r="D278" s="370"/>
      <c r="E278" s="370"/>
      <c r="F278" s="370"/>
      <c r="G278" s="194"/>
      <c r="H278" s="194"/>
      <c r="I278" s="195"/>
      <c r="J278" s="194"/>
      <c r="K278" s="168"/>
      <c r="L278" s="168"/>
      <c r="M278" s="106" t="str">
        <f>IF(OR(D278="",E278="",G278=""),"",IF(AND(F278&lt;&gt;"",D278="Inlet Pit"),VLOOKUP(E278,VALIDATIONS!$CN$2:$CO$14,2,FALSE),IF(D278="Junction Pit",VLOOKUP(E278,VALIDATIONS!$CR$2:$CS$5,2,FALSE),IF(D278="Trench Grate",H278*VLOOKUP(E278,VALIDATIONS!$CT$2:$CU$2,2,FALSE),IF(D278="Capped Line",VLOOKUP(E278,VALIDATIONS!$CF$2:$CG$2,2,FALSE),IF(D278="Head Wall",VLOOKUP(E278,VALIDATIONS!$CH$2:$CI$2,2,FALSE),IF(D278="House Connection",VLOOKUP(E278,VALIDATIONS!$CJ$2:$CK$2,2,FALSE),0))))))+IF(AND(F278&lt;&gt;"",D278="Inlet Pit"),VLOOKUP(F278,VALIDATIONS!$CP$2:$CQ$66,2,FALSE),0))</f>
        <v/>
      </c>
      <c r="N278" s="194"/>
      <c r="O278" s="379"/>
      <c r="P278" s="368"/>
      <c r="Q278" s="194"/>
      <c r="R278" s="370"/>
      <c r="S278" s="194"/>
      <c r="T278" s="368"/>
      <c r="U278" s="368"/>
      <c r="V278" s="194"/>
      <c r="W278" s="195"/>
      <c r="X278" s="194"/>
      <c r="Y278" s="195"/>
      <c r="Z278" s="194"/>
      <c r="AA278" s="368"/>
      <c r="AB278" s="368"/>
      <c r="AC278" s="370"/>
      <c r="AD278" s="106" t="str">
        <f>IF(OR(R278="",T278="",U278="",Z278="",AA278="",AB278="",AC278=""),"",Z278*IF(AC278="uPVC",VLOOKUP(AA278,VALIDATIONS!$CZ$2:$DU$42,VLOOKUP(AB278,VALIDATIONS!$FF$2:$FG$5,2,FALSE),FALSE), IF(AC278="Steel Reinforced Concrete",VLOOKUP(AA278,VALIDATIONS!$CZ$2:$DU$42,8+VLOOKUP(AB278,VALIDATIONS!$FF$2:$FG$5,2,FALSE),FALSE),IF(AC278="Fibre Reinforced Concrete",VLOOKUP(AA278,VALIDATIONS!$CZ$2:$DU$42,4+VLOOKUP(AB278,VALIDATIONS!$FF$2:$FG$5,2,FALSE),FALSE))))   +IF(T278="Up to 10% Rock",VLOOKUP(AA278,VALIDATIONS!$CZ$2:$DU$42,13+VLOOKUP(AB278,VALIDATIONS!$FF$2:$FG$5,2,FALSE),FALSE),0)+IF(OR(U278="Urban Development (moderate)",U278="Urban Development (heavy)"),VLOOKUP(AA278,VALIDATIONS!$CZ$2:$DU$42,VLOOKUP(U278,VALIDATIONS!$FJ$2:$FK$4,2,FALSE)+4,FALSE),0))</f>
        <v/>
      </c>
      <c r="AE278" s="194"/>
    </row>
    <row r="279" spans="1:31" x14ac:dyDescent="0.2">
      <c r="A279" s="232"/>
      <c r="B279" s="361"/>
      <c r="C279" s="370"/>
      <c r="D279" s="370"/>
      <c r="E279" s="370"/>
      <c r="F279" s="370"/>
      <c r="G279" s="194"/>
      <c r="H279" s="194"/>
      <c r="I279" s="195"/>
      <c r="J279" s="194"/>
      <c r="K279" s="168"/>
      <c r="L279" s="168"/>
      <c r="M279" s="106" t="str">
        <f>IF(OR(D279="",E279="",G279=""),"",IF(AND(F279&lt;&gt;"",D279="Inlet Pit"),VLOOKUP(E279,VALIDATIONS!$CN$2:$CO$14,2,FALSE),IF(D279="Junction Pit",VLOOKUP(E279,VALIDATIONS!$CR$2:$CS$5,2,FALSE),IF(D279="Trench Grate",H279*VLOOKUP(E279,VALIDATIONS!$CT$2:$CU$2,2,FALSE),IF(D279="Capped Line",VLOOKUP(E279,VALIDATIONS!$CF$2:$CG$2,2,FALSE),IF(D279="Head Wall",VLOOKUP(E279,VALIDATIONS!$CH$2:$CI$2,2,FALSE),IF(D279="House Connection",VLOOKUP(E279,VALIDATIONS!$CJ$2:$CK$2,2,FALSE),0))))))+IF(AND(F279&lt;&gt;"",D279="Inlet Pit"),VLOOKUP(F279,VALIDATIONS!$CP$2:$CQ$66,2,FALSE),0))</f>
        <v/>
      </c>
      <c r="N279" s="194"/>
      <c r="O279" s="379"/>
      <c r="P279" s="368"/>
      <c r="Q279" s="194"/>
      <c r="R279" s="370"/>
      <c r="S279" s="194"/>
      <c r="T279" s="368"/>
      <c r="U279" s="368"/>
      <c r="V279" s="194"/>
      <c r="W279" s="195"/>
      <c r="X279" s="194"/>
      <c r="Y279" s="195"/>
      <c r="Z279" s="194"/>
      <c r="AA279" s="368"/>
      <c r="AB279" s="368"/>
      <c r="AC279" s="370"/>
      <c r="AD279" s="106" t="str">
        <f>IF(OR(R279="",T279="",U279="",Z279="",AA279="",AB279="",AC279=""),"",Z279*IF(AC279="uPVC",VLOOKUP(AA279,VALIDATIONS!$CZ$2:$DU$42,VLOOKUP(AB279,VALIDATIONS!$FF$2:$FG$5,2,FALSE),FALSE), IF(AC279="Steel Reinforced Concrete",VLOOKUP(AA279,VALIDATIONS!$CZ$2:$DU$42,8+VLOOKUP(AB279,VALIDATIONS!$FF$2:$FG$5,2,FALSE),FALSE),IF(AC279="Fibre Reinforced Concrete",VLOOKUP(AA279,VALIDATIONS!$CZ$2:$DU$42,4+VLOOKUP(AB279,VALIDATIONS!$FF$2:$FG$5,2,FALSE),FALSE))))   +IF(T279="Up to 10% Rock",VLOOKUP(AA279,VALIDATIONS!$CZ$2:$DU$42,13+VLOOKUP(AB279,VALIDATIONS!$FF$2:$FG$5,2,FALSE),FALSE),0)+IF(OR(U279="Urban Development (moderate)",U279="Urban Development (heavy)"),VLOOKUP(AA279,VALIDATIONS!$CZ$2:$DU$42,VLOOKUP(U279,VALIDATIONS!$FJ$2:$FK$4,2,FALSE)+4,FALSE),0))</f>
        <v/>
      </c>
      <c r="AE279" s="194"/>
    </row>
    <row r="280" spans="1:31" x14ac:dyDescent="0.2">
      <c r="A280" s="232"/>
      <c r="B280" s="361"/>
      <c r="C280" s="370"/>
      <c r="D280" s="370"/>
      <c r="E280" s="370"/>
      <c r="F280" s="370"/>
      <c r="G280" s="194"/>
      <c r="H280" s="194"/>
      <c r="I280" s="195"/>
      <c r="J280" s="194"/>
      <c r="K280" s="168"/>
      <c r="L280" s="168"/>
      <c r="M280" s="106" t="str">
        <f>IF(OR(D280="",E280="",G280=""),"",IF(AND(F280&lt;&gt;"",D280="Inlet Pit"),VLOOKUP(E280,VALIDATIONS!$CN$2:$CO$14,2,FALSE),IF(D280="Junction Pit",VLOOKUP(E280,VALIDATIONS!$CR$2:$CS$5,2,FALSE),IF(D280="Trench Grate",H280*VLOOKUP(E280,VALIDATIONS!$CT$2:$CU$2,2,FALSE),IF(D280="Capped Line",VLOOKUP(E280,VALIDATIONS!$CF$2:$CG$2,2,FALSE),IF(D280="Head Wall",VLOOKUP(E280,VALIDATIONS!$CH$2:$CI$2,2,FALSE),IF(D280="House Connection",VLOOKUP(E280,VALIDATIONS!$CJ$2:$CK$2,2,FALSE),0))))))+IF(AND(F280&lt;&gt;"",D280="Inlet Pit"),VLOOKUP(F280,VALIDATIONS!$CP$2:$CQ$66,2,FALSE),0))</f>
        <v/>
      </c>
      <c r="N280" s="194"/>
      <c r="O280" s="379"/>
      <c r="P280" s="368"/>
      <c r="Q280" s="194"/>
      <c r="R280" s="370"/>
      <c r="S280" s="194"/>
      <c r="T280" s="368"/>
      <c r="U280" s="368"/>
      <c r="V280" s="194"/>
      <c r="W280" s="195"/>
      <c r="X280" s="194"/>
      <c r="Y280" s="195"/>
      <c r="Z280" s="194"/>
      <c r="AA280" s="368"/>
      <c r="AB280" s="368"/>
      <c r="AC280" s="370"/>
      <c r="AD280" s="106" t="str">
        <f>IF(OR(R280="",T280="",U280="",Z280="",AA280="",AB280="",AC280=""),"",Z280*IF(AC280="uPVC",VLOOKUP(AA280,VALIDATIONS!$CZ$2:$DU$42,VLOOKUP(AB280,VALIDATIONS!$FF$2:$FG$5,2,FALSE),FALSE), IF(AC280="Steel Reinforced Concrete",VLOOKUP(AA280,VALIDATIONS!$CZ$2:$DU$42,8+VLOOKUP(AB280,VALIDATIONS!$FF$2:$FG$5,2,FALSE),FALSE),IF(AC280="Fibre Reinforced Concrete",VLOOKUP(AA280,VALIDATIONS!$CZ$2:$DU$42,4+VLOOKUP(AB280,VALIDATIONS!$FF$2:$FG$5,2,FALSE),FALSE))))   +IF(T280="Up to 10% Rock",VLOOKUP(AA280,VALIDATIONS!$CZ$2:$DU$42,13+VLOOKUP(AB280,VALIDATIONS!$FF$2:$FG$5,2,FALSE),FALSE),0)+IF(OR(U280="Urban Development (moderate)",U280="Urban Development (heavy)"),VLOOKUP(AA280,VALIDATIONS!$CZ$2:$DU$42,VLOOKUP(U280,VALIDATIONS!$FJ$2:$FK$4,2,FALSE)+4,FALSE),0))</f>
        <v/>
      </c>
      <c r="AE280" s="194"/>
    </row>
    <row r="281" spans="1:31" x14ac:dyDescent="0.2">
      <c r="A281" s="232"/>
      <c r="B281" s="361"/>
      <c r="C281" s="370"/>
      <c r="D281" s="370"/>
      <c r="E281" s="370"/>
      <c r="F281" s="370"/>
      <c r="G281" s="194"/>
      <c r="H281" s="194"/>
      <c r="I281" s="195"/>
      <c r="J281" s="194"/>
      <c r="K281" s="168"/>
      <c r="L281" s="168"/>
      <c r="M281" s="106" t="str">
        <f>IF(OR(D281="",E281="",G281=""),"",IF(AND(F281&lt;&gt;"",D281="Inlet Pit"),VLOOKUP(E281,VALIDATIONS!$CN$2:$CO$14,2,FALSE),IF(D281="Junction Pit",VLOOKUP(E281,VALIDATIONS!$CR$2:$CS$5,2,FALSE),IF(D281="Trench Grate",H281*VLOOKUP(E281,VALIDATIONS!$CT$2:$CU$2,2,FALSE),IF(D281="Capped Line",VLOOKUP(E281,VALIDATIONS!$CF$2:$CG$2,2,FALSE),IF(D281="Head Wall",VLOOKUP(E281,VALIDATIONS!$CH$2:$CI$2,2,FALSE),IF(D281="House Connection",VLOOKUP(E281,VALIDATIONS!$CJ$2:$CK$2,2,FALSE),0))))))+IF(AND(F281&lt;&gt;"",D281="Inlet Pit"),VLOOKUP(F281,VALIDATIONS!$CP$2:$CQ$66,2,FALSE),0))</f>
        <v/>
      </c>
      <c r="N281" s="194"/>
      <c r="O281" s="379"/>
      <c r="P281" s="368"/>
      <c r="Q281" s="194"/>
      <c r="R281" s="370"/>
      <c r="S281" s="194"/>
      <c r="T281" s="368"/>
      <c r="U281" s="368"/>
      <c r="V281" s="194"/>
      <c r="W281" s="195"/>
      <c r="X281" s="194"/>
      <c r="Y281" s="195"/>
      <c r="Z281" s="194"/>
      <c r="AA281" s="368"/>
      <c r="AB281" s="368"/>
      <c r="AC281" s="370"/>
      <c r="AD281" s="106" t="str">
        <f>IF(OR(R281="",T281="",U281="",Z281="",AA281="",AB281="",AC281=""),"",Z281*IF(AC281="uPVC",VLOOKUP(AA281,VALIDATIONS!$CZ$2:$DU$42,VLOOKUP(AB281,VALIDATIONS!$FF$2:$FG$5,2,FALSE),FALSE), IF(AC281="Steel Reinforced Concrete",VLOOKUP(AA281,VALIDATIONS!$CZ$2:$DU$42,8+VLOOKUP(AB281,VALIDATIONS!$FF$2:$FG$5,2,FALSE),FALSE),IF(AC281="Fibre Reinforced Concrete",VLOOKUP(AA281,VALIDATIONS!$CZ$2:$DU$42,4+VLOOKUP(AB281,VALIDATIONS!$FF$2:$FG$5,2,FALSE),FALSE))))   +IF(T281="Up to 10% Rock",VLOOKUP(AA281,VALIDATIONS!$CZ$2:$DU$42,13+VLOOKUP(AB281,VALIDATIONS!$FF$2:$FG$5,2,FALSE),FALSE),0)+IF(OR(U281="Urban Development (moderate)",U281="Urban Development (heavy)"),VLOOKUP(AA281,VALIDATIONS!$CZ$2:$DU$42,VLOOKUP(U281,VALIDATIONS!$FJ$2:$FK$4,2,FALSE)+4,FALSE),0))</f>
        <v/>
      </c>
      <c r="AE281" s="194"/>
    </row>
    <row r="282" spans="1:31" x14ac:dyDescent="0.2">
      <c r="A282" s="232"/>
      <c r="B282" s="361"/>
      <c r="C282" s="370"/>
      <c r="D282" s="370"/>
      <c r="E282" s="370"/>
      <c r="F282" s="370"/>
      <c r="G282" s="194"/>
      <c r="H282" s="194"/>
      <c r="I282" s="195"/>
      <c r="J282" s="194"/>
      <c r="K282" s="168"/>
      <c r="L282" s="168"/>
      <c r="M282" s="106" t="str">
        <f>IF(OR(D282="",E282="",G282=""),"",IF(AND(F282&lt;&gt;"",D282="Inlet Pit"),VLOOKUP(E282,VALIDATIONS!$CN$2:$CO$14,2,FALSE),IF(D282="Junction Pit",VLOOKUP(E282,VALIDATIONS!$CR$2:$CS$5,2,FALSE),IF(D282="Trench Grate",H282*VLOOKUP(E282,VALIDATIONS!$CT$2:$CU$2,2,FALSE),IF(D282="Capped Line",VLOOKUP(E282,VALIDATIONS!$CF$2:$CG$2,2,FALSE),IF(D282="Head Wall",VLOOKUP(E282,VALIDATIONS!$CH$2:$CI$2,2,FALSE),IF(D282="House Connection",VLOOKUP(E282,VALIDATIONS!$CJ$2:$CK$2,2,FALSE),0))))))+IF(AND(F282&lt;&gt;"",D282="Inlet Pit"),VLOOKUP(F282,VALIDATIONS!$CP$2:$CQ$66,2,FALSE),0))</f>
        <v/>
      </c>
      <c r="N282" s="194"/>
      <c r="O282" s="379"/>
      <c r="P282" s="368"/>
      <c r="Q282" s="194"/>
      <c r="R282" s="370"/>
      <c r="S282" s="194"/>
      <c r="T282" s="368"/>
      <c r="U282" s="368"/>
      <c r="V282" s="194"/>
      <c r="W282" s="195"/>
      <c r="X282" s="194"/>
      <c r="Y282" s="195"/>
      <c r="Z282" s="194"/>
      <c r="AA282" s="368"/>
      <c r="AB282" s="368"/>
      <c r="AC282" s="370"/>
      <c r="AD282" s="106" t="str">
        <f>IF(OR(R282="",T282="",U282="",Z282="",AA282="",AB282="",AC282=""),"",Z282*IF(AC282="uPVC",VLOOKUP(AA282,VALIDATIONS!$CZ$2:$DU$42,VLOOKUP(AB282,VALIDATIONS!$FF$2:$FG$5,2,FALSE),FALSE), IF(AC282="Steel Reinforced Concrete",VLOOKUP(AA282,VALIDATIONS!$CZ$2:$DU$42,8+VLOOKUP(AB282,VALIDATIONS!$FF$2:$FG$5,2,FALSE),FALSE),IF(AC282="Fibre Reinforced Concrete",VLOOKUP(AA282,VALIDATIONS!$CZ$2:$DU$42,4+VLOOKUP(AB282,VALIDATIONS!$FF$2:$FG$5,2,FALSE),FALSE))))   +IF(T282="Up to 10% Rock",VLOOKUP(AA282,VALIDATIONS!$CZ$2:$DU$42,13+VLOOKUP(AB282,VALIDATIONS!$FF$2:$FG$5,2,FALSE),FALSE),0)+IF(OR(U282="Urban Development (moderate)",U282="Urban Development (heavy)"),VLOOKUP(AA282,VALIDATIONS!$CZ$2:$DU$42,VLOOKUP(U282,VALIDATIONS!$FJ$2:$FK$4,2,FALSE)+4,FALSE),0))</f>
        <v/>
      </c>
      <c r="AE282" s="194"/>
    </row>
    <row r="283" spans="1:31" x14ac:dyDescent="0.2">
      <c r="A283" s="232"/>
      <c r="B283" s="361"/>
      <c r="C283" s="370"/>
      <c r="D283" s="370"/>
      <c r="E283" s="370"/>
      <c r="F283" s="370"/>
      <c r="G283" s="194"/>
      <c r="H283" s="194"/>
      <c r="I283" s="195"/>
      <c r="J283" s="194"/>
      <c r="K283" s="168"/>
      <c r="L283" s="168"/>
      <c r="M283" s="106" t="str">
        <f>IF(OR(D283="",E283="",G283=""),"",IF(AND(F283&lt;&gt;"",D283="Inlet Pit"),VLOOKUP(E283,VALIDATIONS!$CN$2:$CO$14,2,FALSE),IF(D283="Junction Pit",VLOOKUP(E283,VALIDATIONS!$CR$2:$CS$5,2,FALSE),IF(D283="Trench Grate",H283*VLOOKUP(E283,VALIDATIONS!$CT$2:$CU$2,2,FALSE),IF(D283="Capped Line",VLOOKUP(E283,VALIDATIONS!$CF$2:$CG$2,2,FALSE),IF(D283="Head Wall",VLOOKUP(E283,VALIDATIONS!$CH$2:$CI$2,2,FALSE),IF(D283="House Connection",VLOOKUP(E283,VALIDATIONS!$CJ$2:$CK$2,2,FALSE),0))))))+IF(AND(F283&lt;&gt;"",D283="Inlet Pit"),VLOOKUP(F283,VALIDATIONS!$CP$2:$CQ$66,2,FALSE),0))</f>
        <v/>
      </c>
      <c r="N283" s="194"/>
      <c r="O283" s="379"/>
      <c r="P283" s="368"/>
      <c r="Q283" s="194"/>
      <c r="R283" s="370"/>
      <c r="S283" s="194"/>
      <c r="T283" s="368"/>
      <c r="U283" s="368"/>
      <c r="V283" s="194"/>
      <c r="W283" s="195"/>
      <c r="X283" s="194"/>
      <c r="Y283" s="195"/>
      <c r="Z283" s="194"/>
      <c r="AA283" s="368"/>
      <c r="AB283" s="368"/>
      <c r="AC283" s="370"/>
      <c r="AD283" s="106" t="str">
        <f>IF(OR(R283="",T283="",U283="",Z283="",AA283="",AB283="",AC283=""),"",Z283*IF(AC283="uPVC",VLOOKUP(AA283,VALIDATIONS!$CZ$2:$DU$42,VLOOKUP(AB283,VALIDATIONS!$FF$2:$FG$5,2,FALSE),FALSE), IF(AC283="Steel Reinforced Concrete",VLOOKUP(AA283,VALIDATIONS!$CZ$2:$DU$42,8+VLOOKUP(AB283,VALIDATIONS!$FF$2:$FG$5,2,FALSE),FALSE),IF(AC283="Fibre Reinforced Concrete",VLOOKUP(AA283,VALIDATIONS!$CZ$2:$DU$42,4+VLOOKUP(AB283,VALIDATIONS!$FF$2:$FG$5,2,FALSE),FALSE))))   +IF(T283="Up to 10% Rock",VLOOKUP(AA283,VALIDATIONS!$CZ$2:$DU$42,13+VLOOKUP(AB283,VALIDATIONS!$FF$2:$FG$5,2,FALSE),FALSE),0)+IF(OR(U283="Urban Development (moderate)",U283="Urban Development (heavy)"),VLOOKUP(AA283,VALIDATIONS!$CZ$2:$DU$42,VLOOKUP(U283,VALIDATIONS!$FJ$2:$FK$4,2,FALSE)+4,FALSE),0))</f>
        <v/>
      </c>
      <c r="AE283" s="194"/>
    </row>
    <row r="284" spans="1:31" x14ac:dyDescent="0.2">
      <c r="A284" s="232"/>
      <c r="B284" s="361"/>
      <c r="C284" s="370"/>
      <c r="D284" s="370"/>
      <c r="E284" s="370"/>
      <c r="F284" s="370"/>
      <c r="G284" s="194"/>
      <c r="H284" s="194"/>
      <c r="I284" s="195"/>
      <c r="J284" s="194"/>
      <c r="K284" s="168"/>
      <c r="L284" s="168"/>
      <c r="M284" s="106" t="str">
        <f>IF(OR(D284="",E284="",G284=""),"",IF(AND(F284&lt;&gt;"",D284="Inlet Pit"),VLOOKUP(E284,VALIDATIONS!$CN$2:$CO$14,2,FALSE),IF(D284="Junction Pit",VLOOKUP(E284,VALIDATIONS!$CR$2:$CS$5,2,FALSE),IF(D284="Trench Grate",H284*VLOOKUP(E284,VALIDATIONS!$CT$2:$CU$2,2,FALSE),IF(D284="Capped Line",VLOOKUP(E284,VALIDATIONS!$CF$2:$CG$2,2,FALSE),IF(D284="Head Wall",VLOOKUP(E284,VALIDATIONS!$CH$2:$CI$2,2,FALSE),IF(D284="House Connection",VLOOKUP(E284,VALIDATIONS!$CJ$2:$CK$2,2,FALSE),0))))))+IF(AND(F284&lt;&gt;"",D284="Inlet Pit"),VLOOKUP(F284,VALIDATIONS!$CP$2:$CQ$66,2,FALSE),0))</f>
        <v/>
      </c>
      <c r="N284" s="194"/>
      <c r="O284" s="379"/>
      <c r="P284" s="368"/>
      <c r="Q284" s="194"/>
      <c r="R284" s="370"/>
      <c r="S284" s="194"/>
      <c r="T284" s="368"/>
      <c r="U284" s="368"/>
      <c r="V284" s="194"/>
      <c r="W284" s="195"/>
      <c r="X284" s="194"/>
      <c r="Y284" s="195"/>
      <c r="Z284" s="194"/>
      <c r="AA284" s="368"/>
      <c r="AB284" s="368"/>
      <c r="AC284" s="370"/>
      <c r="AD284" s="106" t="str">
        <f>IF(OR(R284="",T284="",U284="",Z284="",AA284="",AB284="",AC284=""),"",Z284*IF(AC284="uPVC",VLOOKUP(AA284,VALIDATIONS!$CZ$2:$DU$42,VLOOKUP(AB284,VALIDATIONS!$FF$2:$FG$5,2,FALSE),FALSE), IF(AC284="Steel Reinforced Concrete",VLOOKUP(AA284,VALIDATIONS!$CZ$2:$DU$42,8+VLOOKUP(AB284,VALIDATIONS!$FF$2:$FG$5,2,FALSE),FALSE),IF(AC284="Fibre Reinforced Concrete",VLOOKUP(AA284,VALIDATIONS!$CZ$2:$DU$42,4+VLOOKUP(AB284,VALIDATIONS!$FF$2:$FG$5,2,FALSE),FALSE))))   +IF(T284="Up to 10% Rock",VLOOKUP(AA284,VALIDATIONS!$CZ$2:$DU$42,13+VLOOKUP(AB284,VALIDATIONS!$FF$2:$FG$5,2,FALSE),FALSE),0)+IF(OR(U284="Urban Development (moderate)",U284="Urban Development (heavy)"),VLOOKUP(AA284,VALIDATIONS!$CZ$2:$DU$42,VLOOKUP(U284,VALIDATIONS!$FJ$2:$FK$4,2,FALSE)+4,FALSE),0))</f>
        <v/>
      </c>
      <c r="AE284" s="194"/>
    </row>
    <row r="285" spans="1:31" x14ac:dyDescent="0.2">
      <c r="A285" s="232"/>
      <c r="B285" s="361"/>
      <c r="C285" s="370"/>
      <c r="D285" s="370"/>
      <c r="E285" s="370"/>
      <c r="F285" s="370"/>
      <c r="G285" s="194"/>
      <c r="H285" s="194"/>
      <c r="I285" s="195"/>
      <c r="J285" s="194"/>
      <c r="K285" s="168"/>
      <c r="L285" s="168"/>
      <c r="M285" s="106" t="str">
        <f>IF(OR(D285="",E285="",G285=""),"",IF(AND(F285&lt;&gt;"",D285="Inlet Pit"),VLOOKUP(E285,VALIDATIONS!$CN$2:$CO$14,2,FALSE),IF(D285="Junction Pit",VLOOKUP(E285,VALIDATIONS!$CR$2:$CS$5,2,FALSE),IF(D285="Trench Grate",H285*VLOOKUP(E285,VALIDATIONS!$CT$2:$CU$2,2,FALSE),IF(D285="Capped Line",VLOOKUP(E285,VALIDATIONS!$CF$2:$CG$2,2,FALSE),IF(D285="Head Wall",VLOOKUP(E285,VALIDATIONS!$CH$2:$CI$2,2,FALSE),IF(D285="House Connection",VLOOKUP(E285,VALIDATIONS!$CJ$2:$CK$2,2,FALSE),0))))))+IF(AND(F285&lt;&gt;"",D285="Inlet Pit"),VLOOKUP(F285,VALIDATIONS!$CP$2:$CQ$66,2,FALSE),0))</f>
        <v/>
      </c>
      <c r="N285" s="194"/>
      <c r="O285" s="379"/>
      <c r="P285" s="368"/>
      <c r="Q285" s="194"/>
      <c r="R285" s="370"/>
      <c r="S285" s="194"/>
      <c r="T285" s="368"/>
      <c r="U285" s="368"/>
      <c r="V285" s="194"/>
      <c r="W285" s="195"/>
      <c r="X285" s="194"/>
      <c r="Y285" s="195"/>
      <c r="Z285" s="194"/>
      <c r="AA285" s="368"/>
      <c r="AB285" s="368"/>
      <c r="AC285" s="370"/>
      <c r="AD285" s="106" t="str">
        <f>IF(OR(R285="",T285="",U285="",Z285="",AA285="",AB285="",AC285=""),"",Z285*IF(AC285="uPVC",VLOOKUP(AA285,VALIDATIONS!$CZ$2:$DU$42,VLOOKUP(AB285,VALIDATIONS!$FF$2:$FG$5,2,FALSE),FALSE), IF(AC285="Steel Reinforced Concrete",VLOOKUP(AA285,VALIDATIONS!$CZ$2:$DU$42,8+VLOOKUP(AB285,VALIDATIONS!$FF$2:$FG$5,2,FALSE),FALSE),IF(AC285="Fibre Reinforced Concrete",VLOOKUP(AA285,VALIDATIONS!$CZ$2:$DU$42,4+VLOOKUP(AB285,VALIDATIONS!$FF$2:$FG$5,2,FALSE),FALSE))))   +IF(T285="Up to 10% Rock",VLOOKUP(AA285,VALIDATIONS!$CZ$2:$DU$42,13+VLOOKUP(AB285,VALIDATIONS!$FF$2:$FG$5,2,FALSE),FALSE),0)+IF(OR(U285="Urban Development (moderate)",U285="Urban Development (heavy)"),VLOOKUP(AA285,VALIDATIONS!$CZ$2:$DU$42,VLOOKUP(U285,VALIDATIONS!$FJ$2:$FK$4,2,FALSE)+4,FALSE),0))</f>
        <v/>
      </c>
      <c r="AE285" s="194"/>
    </row>
    <row r="286" spans="1:31" x14ac:dyDescent="0.2">
      <c r="A286" s="232"/>
      <c r="B286" s="361"/>
      <c r="C286" s="370"/>
      <c r="D286" s="370"/>
      <c r="E286" s="370"/>
      <c r="F286" s="370"/>
      <c r="G286" s="194"/>
      <c r="H286" s="194"/>
      <c r="I286" s="195"/>
      <c r="J286" s="194"/>
      <c r="K286" s="168"/>
      <c r="L286" s="168"/>
      <c r="M286" s="106" t="str">
        <f>IF(OR(D286="",E286="",G286=""),"",IF(AND(F286&lt;&gt;"",D286="Inlet Pit"),VLOOKUP(E286,VALIDATIONS!$CN$2:$CO$14,2,FALSE),IF(D286="Junction Pit",VLOOKUP(E286,VALIDATIONS!$CR$2:$CS$5,2,FALSE),IF(D286="Trench Grate",H286*VLOOKUP(E286,VALIDATIONS!$CT$2:$CU$2,2,FALSE),IF(D286="Capped Line",VLOOKUP(E286,VALIDATIONS!$CF$2:$CG$2,2,FALSE),IF(D286="Head Wall",VLOOKUP(E286,VALIDATIONS!$CH$2:$CI$2,2,FALSE),IF(D286="House Connection",VLOOKUP(E286,VALIDATIONS!$CJ$2:$CK$2,2,FALSE),0))))))+IF(AND(F286&lt;&gt;"",D286="Inlet Pit"),VLOOKUP(F286,VALIDATIONS!$CP$2:$CQ$66,2,FALSE),0))</f>
        <v/>
      </c>
      <c r="N286" s="194"/>
      <c r="O286" s="379"/>
      <c r="P286" s="368"/>
      <c r="Q286" s="194"/>
      <c r="R286" s="370"/>
      <c r="S286" s="194"/>
      <c r="T286" s="368"/>
      <c r="U286" s="368"/>
      <c r="V286" s="194"/>
      <c r="W286" s="195"/>
      <c r="X286" s="194"/>
      <c r="Y286" s="195"/>
      <c r="Z286" s="194"/>
      <c r="AA286" s="368"/>
      <c r="AB286" s="368"/>
      <c r="AC286" s="370"/>
      <c r="AD286" s="106" t="str">
        <f>IF(OR(R286="",T286="",U286="",Z286="",AA286="",AB286="",AC286=""),"",Z286*IF(AC286="uPVC",VLOOKUP(AA286,VALIDATIONS!$CZ$2:$DU$42,VLOOKUP(AB286,VALIDATIONS!$FF$2:$FG$5,2,FALSE),FALSE), IF(AC286="Steel Reinforced Concrete",VLOOKUP(AA286,VALIDATIONS!$CZ$2:$DU$42,8+VLOOKUP(AB286,VALIDATIONS!$FF$2:$FG$5,2,FALSE),FALSE),IF(AC286="Fibre Reinforced Concrete",VLOOKUP(AA286,VALIDATIONS!$CZ$2:$DU$42,4+VLOOKUP(AB286,VALIDATIONS!$FF$2:$FG$5,2,FALSE),FALSE))))   +IF(T286="Up to 10% Rock",VLOOKUP(AA286,VALIDATIONS!$CZ$2:$DU$42,13+VLOOKUP(AB286,VALIDATIONS!$FF$2:$FG$5,2,FALSE),FALSE),0)+IF(OR(U286="Urban Development (moderate)",U286="Urban Development (heavy)"),VLOOKUP(AA286,VALIDATIONS!$CZ$2:$DU$42,VLOOKUP(U286,VALIDATIONS!$FJ$2:$FK$4,2,FALSE)+4,FALSE),0))</f>
        <v/>
      </c>
      <c r="AE286" s="194"/>
    </row>
    <row r="287" spans="1:31" x14ac:dyDescent="0.2">
      <c r="A287" s="232"/>
      <c r="B287" s="361"/>
      <c r="C287" s="370"/>
      <c r="D287" s="370"/>
      <c r="E287" s="370"/>
      <c r="F287" s="370"/>
      <c r="G287" s="194"/>
      <c r="H287" s="194"/>
      <c r="I287" s="195"/>
      <c r="J287" s="194"/>
      <c r="K287" s="168"/>
      <c r="L287" s="168"/>
      <c r="M287" s="106" t="str">
        <f>IF(OR(D287="",E287="",G287=""),"",IF(AND(F287&lt;&gt;"",D287="Inlet Pit"),VLOOKUP(E287,VALIDATIONS!$CN$2:$CO$14,2,FALSE),IF(D287="Junction Pit",VLOOKUP(E287,VALIDATIONS!$CR$2:$CS$5,2,FALSE),IF(D287="Trench Grate",H287*VLOOKUP(E287,VALIDATIONS!$CT$2:$CU$2,2,FALSE),IF(D287="Capped Line",VLOOKUP(E287,VALIDATIONS!$CF$2:$CG$2,2,FALSE),IF(D287="Head Wall",VLOOKUP(E287,VALIDATIONS!$CH$2:$CI$2,2,FALSE),IF(D287="House Connection",VLOOKUP(E287,VALIDATIONS!$CJ$2:$CK$2,2,FALSE),0))))))+IF(AND(F287&lt;&gt;"",D287="Inlet Pit"),VLOOKUP(F287,VALIDATIONS!$CP$2:$CQ$66,2,FALSE),0))</f>
        <v/>
      </c>
      <c r="N287" s="194"/>
      <c r="O287" s="379"/>
      <c r="P287" s="368"/>
      <c r="Q287" s="194"/>
      <c r="R287" s="370"/>
      <c r="S287" s="194"/>
      <c r="T287" s="368"/>
      <c r="U287" s="368"/>
      <c r="V287" s="194"/>
      <c r="W287" s="195"/>
      <c r="X287" s="194"/>
      <c r="Y287" s="195"/>
      <c r="Z287" s="194"/>
      <c r="AA287" s="368"/>
      <c r="AB287" s="368"/>
      <c r="AC287" s="370"/>
      <c r="AD287" s="106" t="str">
        <f>IF(OR(R287="",T287="",U287="",Z287="",AA287="",AB287="",AC287=""),"",Z287*IF(AC287="uPVC",VLOOKUP(AA287,VALIDATIONS!$CZ$2:$DU$42,VLOOKUP(AB287,VALIDATIONS!$FF$2:$FG$5,2,FALSE),FALSE), IF(AC287="Steel Reinforced Concrete",VLOOKUP(AA287,VALIDATIONS!$CZ$2:$DU$42,8+VLOOKUP(AB287,VALIDATIONS!$FF$2:$FG$5,2,FALSE),FALSE),IF(AC287="Fibre Reinforced Concrete",VLOOKUP(AA287,VALIDATIONS!$CZ$2:$DU$42,4+VLOOKUP(AB287,VALIDATIONS!$FF$2:$FG$5,2,FALSE),FALSE))))   +IF(T287="Up to 10% Rock",VLOOKUP(AA287,VALIDATIONS!$CZ$2:$DU$42,13+VLOOKUP(AB287,VALIDATIONS!$FF$2:$FG$5,2,FALSE),FALSE),0)+IF(OR(U287="Urban Development (moderate)",U287="Urban Development (heavy)"),VLOOKUP(AA287,VALIDATIONS!$CZ$2:$DU$42,VLOOKUP(U287,VALIDATIONS!$FJ$2:$FK$4,2,FALSE)+4,FALSE),0))</f>
        <v/>
      </c>
      <c r="AE287" s="194"/>
    </row>
    <row r="288" spans="1:31" x14ac:dyDescent="0.2">
      <c r="A288" s="232"/>
      <c r="B288" s="361"/>
      <c r="C288" s="370"/>
      <c r="D288" s="370"/>
      <c r="E288" s="370"/>
      <c r="F288" s="370"/>
      <c r="G288" s="194"/>
      <c r="H288" s="194"/>
      <c r="I288" s="195"/>
      <c r="J288" s="194"/>
      <c r="K288" s="168"/>
      <c r="L288" s="168"/>
      <c r="M288" s="106" t="str">
        <f>IF(OR(D288="",E288="",G288=""),"",IF(AND(F288&lt;&gt;"",D288="Inlet Pit"),VLOOKUP(E288,VALIDATIONS!$CN$2:$CO$14,2,FALSE),IF(D288="Junction Pit",VLOOKUP(E288,VALIDATIONS!$CR$2:$CS$5,2,FALSE),IF(D288="Trench Grate",H288*VLOOKUP(E288,VALIDATIONS!$CT$2:$CU$2,2,FALSE),IF(D288="Capped Line",VLOOKUP(E288,VALIDATIONS!$CF$2:$CG$2,2,FALSE),IF(D288="Head Wall",VLOOKUP(E288,VALIDATIONS!$CH$2:$CI$2,2,FALSE),IF(D288="House Connection",VLOOKUP(E288,VALIDATIONS!$CJ$2:$CK$2,2,FALSE),0))))))+IF(AND(F288&lt;&gt;"",D288="Inlet Pit"),VLOOKUP(F288,VALIDATIONS!$CP$2:$CQ$66,2,FALSE),0))</f>
        <v/>
      </c>
      <c r="N288" s="194"/>
      <c r="O288" s="379"/>
      <c r="P288" s="368"/>
      <c r="Q288" s="194"/>
      <c r="R288" s="370"/>
      <c r="S288" s="194"/>
      <c r="T288" s="368"/>
      <c r="U288" s="368"/>
      <c r="V288" s="194"/>
      <c r="W288" s="195"/>
      <c r="X288" s="194"/>
      <c r="Y288" s="195"/>
      <c r="Z288" s="194"/>
      <c r="AA288" s="368"/>
      <c r="AB288" s="368"/>
      <c r="AC288" s="370"/>
      <c r="AD288" s="106" t="str">
        <f>IF(OR(R288="",T288="",U288="",Z288="",AA288="",AB288="",AC288=""),"",Z288*IF(AC288="uPVC",VLOOKUP(AA288,VALIDATIONS!$CZ$2:$DU$42,VLOOKUP(AB288,VALIDATIONS!$FF$2:$FG$5,2,FALSE),FALSE), IF(AC288="Steel Reinforced Concrete",VLOOKUP(AA288,VALIDATIONS!$CZ$2:$DU$42,8+VLOOKUP(AB288,VALIDATIONS!$FF$2:$FG$5,2,FALSE),FALSE),IF(AC288="Fibre Reinforced Concrete",VLOOKUP(AA288,VALIDATIONS!$CZ$2:$DU$42,4+VLOOKUP(AB288,VALIDATIONS!$FF$2:$FG$5,2,FALSE),FALSE))))   +IF(T288="Up to 10% Rock",VLOOKUP(AA288,VALIDATIONS!$CZ$2:$DU$42,13+VLOOKUP(AB288,VALIDATIONS!$FF$2:$FG$5,2,FALSE),FALSE),0)+IF(OR(U288="Urban Development (moderate)",U288="Urban Development (heavy)"),VLOOKUP(AA288,VALIDATIONS!$CZ$2:$DU$42,VLOOKUP(U288,VALIDATIONS!$FJ$2:$FK$4,2,FALSE)+4,FALSE),0))</f>
        <v/>
      </c>
      <c r="AE288" s="194"/>
    </row>
    <row r="289" spans="1:31" x14ac:dyDescent="0.2">
      <c r="A289" s="232"/>
      <c r="B289" s="361"/>
      <c r="C289" s="370"/>
      <c r="D289" s="370"/>
      <c r="E289" s="370"/>
      <c r="F289" s="370"/>
      <c r="G289" s="194"/>
      <c r="H289" s="194"/>
      <c r="I289" s="195"/>
      <c r="J289" s="194"/>
      <c r="K289" s="168"/>
      <c r="L289" s="168"/>
      <c r="M289" s="106" t="str">
        <f>IF(OR(D289="",E289="",G289=""),"",IF(AND(F289&lt;&gt;"",D289="Inlet Pit"),VLOOKUP(E289,VALIDATIONS!$CN$2:$CO$14,2,FALSE),IF(D289="Junction Pit",VLOOKUP(E289,VALIDATIONS!$CR$2:$CS$5,2,FALSE),IF(D289="Trench Grate",H289*VLOOKUP(E289,VALIDATIONS!$CT$2:$CU$2,2,FALSE),IF(D289="Capped Line",VLOOKUP(E289,VALIDATIONS!$CF$2:$CG$2,2,FALSE),IF(D289="Head Wall",VLOOKUP(E289,VALIDATIONS!$CH$2:$CI$2,2,FALSE),IF(D289="House Connection",VLOOKUP(E289,VALIDATIONS!$CJ$2:$CK$2,2,FALSE),0))))))+IF(AND(F289&lt;&gt;"",D289="Inlet Pit"),VLOOKUP(F289,VALIDATIONS!$CP$2:$CQ$66,2,FALSE),0))</f>
        <v/>
      </c>
      <c r="N289" s="194"/>
      <c r="O289" s="379"/>
      <c r="P289" s="368"/>
      <c r="Q289" s="194"/>
      <c r="R289" s="370"/>
      <c r="S289" s="194"/>
      <c r="T289" s="368"/>
      <c r="U289" s="368"/>
      <c r="V289" s="194"/>
      <c r="W289" s="195"/>
      <c r="X289" s="194"/>
      <c r="Y289" s="195"/>
      <c r="Z289" s="194"/>
      <c r="AA289" s="368"/>
      <c r="AB289" s="368"/>
      <c r="AC289" s="370"/>
      <c r="AD289" s="106" t="str">
        <f>IF(OR(R289="",T289="",U289="",Z289="",AA289="",AB289="",AC289=""),"",Z289*IF(AC289="uPVC",VLOOKUP(AA289,VALIDATIONS!$CZ$2:$DU$42,VLOOKUP(AB289,VALIDATIONS!$FF$2:$FG$5,2,FALSE),FALSE), IF(AC289="Steel Reinforced Concrete",VLOOKUP(AA289,VALIDATIONS!$CZ$2:$DU$42,8+VLOOKUP(AB289,VALIDATIONS!$FF$2:$FG$5,2,FALSE),FALSE),IF(AC289="Fibre Reinforced Concrete",VLOOKUP(AA289,VALIDATIONS!$CZ$2:$DU$42,4+VLOOKUP(AB289,VALIDATIONS!$FF$2:$FG$5,2,FALSE),FALSE))))   +IF(T289="Up to 10% Rock",VLOOKUP(AA289,VALIDATIONS!$CZ$2:$DU$42,13+VLOOKUP(AB289,VALIDATIONS!$FF$2:$FG$5,2,FALSE),FALSE),0)+IF(OR(U289="Urban Development (moderate)",U289="Urban Development (heavy)"),VLOOKUP(AA289,VALIDATIONS!$CZ$2:$DU$42,VLOOKUP(U289,VALIDATIONS!$FJ$2:$FK$4,2,FALSE)+4,FALSE),0))</f>
        <v/>
      </c>
      <c r="AE289" s="194"/>
    </row>
    <row r="290" spans="1:31" x14ac:dyDescent="0.2">
      <c r="A290" s="232"/>
      <c r="B290" s="361"/>
      <c r="C290" s="370"/>
      <c r="D290" s="370"/>
      <c r="E290" s="370"/>
      <c r="F290" s="370"/>
      <c r="G290" s="194"/>
      <c r="H290" s="194"/>
      <c r="I290" s="195"/>
      <c r="J290" s="194"/>
      <c r="K290" s="168"/>
      <c r="L290" s="168"/>
      <c r="M290" s="106" t="str">
        <f>IF(OR(D290="",E290="",G290=""),"",IF(AND(F290&lt;&gt;"",D290="Inlet Pit"),VLOOKUP(E290,VALIDATIONS!$CN$2:$CO$14,2,FALSE),IF(D290="Junction Pit",VLOOKUP(E290,VALIDATIONS!$CR$2:$CS$5,2,FALSE),IF(D290="Trench Grate",H290*VLOOKUP(E290,VALIDATIONS!$CT$2:$CU$2,2,FALSE),IF(D290="Capped Line",VLOOKUP(E290,VALIDATIONS!$CF$2:$CG$2,2,FALSE),IF(D290="Head Wall",VLOOKUP(E290,VALIDATIONS!$CH$2:$CI$2,2,FALSE),IF(D290="House Connection",VLOOKUP(E290,VALIDATIONS!$CJ$2:$CK$2,2,FALSE),0))))))+IF(AND(F290&lt;&gt;"",D290="Inlet Pit"),VLOOKUP(F290,VALIDATIONS!$CP$2:$CQ$66,2,FALSE),0))</f>
        <v/>
      </c>
      <c r="N290" s="194"/>
      <c r="O290" s="379"/>
      <c r="P290" s="368"/>
      <c r="Q290" s="194"/>
      <c r="R290" s="370"/>
      <c r="S290" s="194"/>
      <c r="T290" s="368"/>
      <c r="U290" s="368"/>
      <c r="V290" s="194"/>
      <c r="W290" s="195"/>
      <c r="X290" s="194"/>
      <c r="Y290" s="195"/>
      <c r="Z290" s="194"/>
      <c r="AA290" s="368"/>
      <c r="AB290" s="368"/>
      <c r="AC290" s="370"/>
      <c r="AD290" s="106" t="str">
        <f>IF(OR(R290="",T290="",U290="",Z290="",AA290="",AB290="",AC290=""),"",Z290*IF(AC290="uPVC",VLOOKUP(AA290,VALIDATIONS!$CZ$2:$DU$42,VLOOKUP(AB290,VALIDATIONS!$FF$2:$FG$5,2,FALSE),FALSE), IF(AC290="Steel Reinforced Concrete",VLOOKUP(AA290,VALIDATIONS!$CZ$2:$DU$42,8+VLOOKUP(AB290,VALIDATIONS!$FF$2:$FG$5,2,FALSE),FALSE),IF(AC290="Fibre Reinforced Concrete",VLOOKUP(AA290,VALIDATIONS!$CZ$2:$DU$42,4+VLOOKUP(AB290,VALIDATIONS!$FF$2:$FG$5,2,FALSE),FALSE))))   +IF(T290="Up to 10% Rock",VLOOKUP(AA290,VALIDATIONS!$CZ$2:$DU$42,13+VLOOKUP(AB290,VALIDATIONS!$FF$2:$FG$5,2,FALSE),FALSE),0)+IF(OR(U290="Urban Development (moderate)",U290="Urban Development (heavy)"),VLOOKUP(AA290,VALIDATIONS!$CZ$2:$DU$42,VLOOKUP(U290,VALIDATIONS!$FJ$2:$FK$4,2,FALSE)+4,FALSE),0))</f>
        <v/>
      </c>
      <c r="AE290" s="194"/>
    </row>
    <row r="291" spans="1:31" x14ac:dyDescent="0.2">
      <c r="A291" s="232"/>
      <c r="B291" s="361"/>
      <c r="C291" s="370"/>
      <c r="D291" s="370"/>
      <c r="E291" s="370"/>
      <c r="F291" s="370"/>
      <c r="G291" s="194"/>
      <c r="H291" s="194"/>
      <c r="I291" s="195"/>
      <c r="J291" s="194"/>
      <c r="K291" s="168"/>
      <c r="L291" s="168"/>
      <c r="M291" s="106" t="str">
        <f>IF(OR(D291="",E291="",G291=""),"",IF(AND(F291&lt;&gt;"",D291="Inlet Pit"),VLOOKUP(E291,VALIDATIONS!$CN$2:$CO$14,2,FALSE),IF(D291="Junction Pit",VLOOKUP(E291,VALIDATIONS!$CR$2:$CS$5,2,FALSE),IF(D291="Trench Grate",H291*VLOOKUP(E291,VALIDATIONS!$CT$2:$CU$2,2,FALSE),IF(D291="Capped Line",VLOOKUP(E291,VALIDATIONS!$CF$2:$CG$2,2,FALSE),IF(D291="Head Wall",VLOOKUP(E291,VALIDATIONS!$CH$2:$CI$2,2,FALSE),IF(D291="House Connection",VLOOKUP(E291,VALIDATIONS!$CJ$2:$CK$2,2,FALSE),0))))))+IF(AND(F291&lt;&gt;"",D291="Inlet Pit"),VLOOKUP(F291,VALIDATIONS!$CP$2:$CQ$66,2,FALSE),0))</f>
        <v/>
      </c>
      <c r="N291" s="194"/>
      <c r="O291" s="379"/>
      <c r="P291" s="368"/>
      <c r="Q291" s="194"/>
      <c r="R291" s="370"/>
      <c r="S291" s="194"/>
      <c r="T291" s="368"/>
      <c r="U291" s="368"/>
      <c r="V291" s="194"/>
      <c r="W291" s="195"/>
      <c r="X291" s="194"/>
      <c r="Y291" s="195"/>
      <c r="Z291" s="194"/>
      <c r="AA291" s="368"/>
      <c r="AB291" s="368"/>
      <c r="AC291" s="370"/>
      <c r="AD291" s="106" t="str">
        <f>IF(OR(R291="",T291="",U291="",Z291="",AA291="",AB291="",AC291=""),"",Z291*IF(AC291="uPVC",VLOOKUP(AA291,VALIDATIONS!$CZ$2:$DU$42,VLOOKUP(AB291,VALIDATIONS!$FF$2:$FG$5,2,FALSE),FALSE), IF(AC291="Steel Reinforced Concrete",VLOOKUP(AA291,VALIDATIONS!$CZ$2:$DU$42,8+VLOOKUP(AB291,VALIDATIONS!$FF$2:$FG$5,2,FALSE),FALSE),IF(AC291="Fibre Reinforced Concrete",VLOOKUP(AA291,VALIDATIONS!$CZ$2:$DU$42,4+VLOOKUP(AB291,VALIDATIONS!$FF$2:$FG$5,2,FALSE),FALSE))))   +IF(T291="Up to 10% Rock",VLOOKUP(AA291,VALIDATIONS!$CZ$2:$DU$42,13+VLOOKUP(AB291,VALIDATIONS!$FF$2:$FG$5,2,FALSE),FALSE),0)+IF(OR(U291="Urban Development (moderate)",U291="Urban Development (heavy)"),VLOOKUP(AA291,VALIDATIONS!$CZ$2:$DU$42,VLOOKUP(U291,VALIDATIONS!$FJ$2:$FK$4,2,FALSE)+4,FALSE),0))</f>
        <v/>
      </c>
      <c r="AE291" s="194"/>
    </row>
    <row r="292" spans="1:31" x14ac:dyDescent="0.2">
      <c r="A292" s="232"/>
      <c r="B292" s="361"/>
      <c r="C292" s="370"/>
      <c r="D292" s="370"/>
      <c r="E292" s="370"/>
      <c r="F292" s="370"/>
      <c r="G292" s="194"/>
      <c r="H292" s="194"/>
      <c r="I292" s="195"/>
      <c r="J292" s="194"/>
      <c r="K292" s="168"/>
      <c r="L292" s="168"/>
      <c r="M292" s="106" t="str">
        <f>IF(OR(D292="",E292="",G292=""),"",IF(AND(F292&lt;&gt;"",D292="Inlet Pit"),VLOOKUP(E292,VALIDATIONS!$CN$2:$CO$14,2,FALSE),IF(D292="Junction Pit",VLOOKUP(E292,VALIDATIONS!$CR$2:$CS$5,2,FALSE),IF(D292="Trench Grate",H292*VLOOKUP(E292,VALIDATIONS!$CT$2:$CU$2,2,FALSE),IF(D292="Capped Line",VLOOKUP(E292,VALIDATIONS!$CF$2:$CG$2,2,FALSE),IF(D292="Head Wall",VLOOKUP(E292,VALIDATIONS!$CH$2:$CI$2,2,FALSE),IF(D292="House Connection",VLOOKUP(E292,VALIDATIONS!$CJ$2:$CK$2,2,FALSE),0))))))+IF(AND(F292&lt;&gt;"",D292="Inlet Pit"),VLOOKUP(F292,VALIDATIONS!$CP$2:$CQ$66,2,FALSE),0))</f>
        <v/>
      </c>
      <c r="N292" s="194"/>
      <c r="O292" s="379"/>
      <c r="P292" s="368"/>
      <c r="Q292" s="194"/>
      <c r="R292" s="370"/>
      <c r="S292" s="194"/>
      <c r="T292" s="368"/>
      <c r="U292" s="368"/>
      <c r="V292" s="194"/>
      <c r="W292" s="195"/>
      <c r="X292" s="194"/>
      <c r="Y292" s="195"/>
      <c r="Z292" s="194"/>
      <c r="AA292" s="368"/>
      <c r="AB292" s="368"/>
      <c r="AC292" s="370"/>
      <c r="AD292" s="106" t="str">
        <f>IF(OR(R292="",T292="",U292="",Z292="",AA292="",AB292="",AC292=""),"",Z292*IF(AC292="uPVC",VLOOKUP(AA292,VALIDATIONS!$CZ$2:$DU$42,VLOOKUP(AB292,VALIDATIONS!$FF$2:$FG$5,2,FALSE),FALSE), IF(AC292="Steel Reinforced Concrete",VLOOKUP(AA292,VALIDATIONS!$CZ$2:$DU$42,8+VLOOKUP(AB292,VALIDATIONS!$FF$2:$FG$5,2,FALSE),FALSE),IF(AC292="Fibre Reinforced Concrete",VLOOKUP(AA292,VALIDATIONS!$CZ$2:$DU$42,4+VLOOKUP(AB292,VALIDATIONS!$FF$2:$FG$5,2,FALSE),FALSE))))   +IF(T292="Up to 10% Rock",VLOOKUP(AA292,VALIDATIONS!$CZ$2:$DU$42,13+VLOOKUP(AB292,VALIDATIONS!$FF$2:$FG$5,2,FALSE),FALSE),0)+IF(OR(U292="Urban Development (moderate)",U292="Urban Development (heavy)"),VLOOKUP(AA292,VALIDATIONS!$CZ$2:$DU$42,VLOOKUP(U292,VALIDATIONS!$FJ$2:$FK$4,2,FALSE)+4,FALSE),0))</f>
        <v/>
      </c>
      <c r="AE292" s="194"/>
    </row>
    <row r="293" spans="1:31" x14ac:dyDescent="0.2">
      <c r="A293" s="232"/>
      <c r="B293" s="361"/>
      <c r="C293" s="370"/>
      <c r="D293" s="370"/>
      <c r="E293" s="370"/>
      <c r="F293" s="370"/>
      <c r="G293" s="194"/>
      <c r="H293" s="194"/>
      <c r="I293" s="195"/>
      <c r="J293" s="194"/>
      <c r="K293" s="168"/>
      <c r="L293" s="168"/>
      <c r="M293" s="106" t="str">
        <f>IF(OR(D293="",E293="",G293=""),"",IF(AND(F293&lt;&gt;"",D293="Inlet Pit"),VLOOKUP(E293,VALIDATIONS!$CN$2:$CO$14,2,FALSE),IF(D293="Junction Pit",VLOOKUP(E293,VALIDATIONS!$CR$2:$CS$5,2,FALSE),IF(D293="Trench Grate",H293*VLOOKUP(E293,VALIDATIONS!$CT$2:$CU$2,2,FALSE),IF(D293="Capped Line",VLOOKUP(E293,VALIDATIONS!$CF$2:$CG$2,2,FALSE),IF(D293="Head Wall",VLOOKUP(E293,VALIDATIONS!$CH$2:$CI$2,2,FALSE),IF(D293="House Connection",VLOOKUP(E293,VALIDATIONS!$CJ$2:$CK$2,2,FALSE),0))))))+IF(AND(F293&lt;&gt;"",D293="Inlet Pit"),VLOOKUP(F293,VALIDATIONS!$CP$2:$CQ$66,2,FALSE),0))</f>
        <v/>
      </c>
      <c r="N293" s="194"/>
      <c r="O293" s="379"/>
      <c r="P293" s="368"/>
      <c r="Q293" s="194"/>
      <c r="R293" s="370"/>
      <c r="S293" s="194"/>
      <c r="T293" s="368"/>
      <c r="U293" s="368"/>
      <c r="V293" s="194"/>
      <c r="W293" s="195"/>
      <c r="X293" s="194"/>
      <c r="Y293" s="195"/>
      <c r="Z293" s="194"/>
      <c r="AA293" s="368"/>
      <c r="AB293" s="368"/>
      <c r="AC293" s="370"/>
      <c r="AD293" s="106" t="str">
        <f>IF(OR(R293="",T293="",U293="",Z293="",AA293="",AB293="",AC293=""),"",Z293*IF(AC293="uPVC",VLOOKUP(AA293,VALIDATIONS!$CZ$2:$DU$42,VLOOKUP(AB293,VALIDATIONS!$FF$2:$FG$5,2,FALSE),FALSE), IF(AC293="Steel Reinforced Concrete",VLOOKUP(AA293,VALIDATIONS!$CZ$2:$DU$42,8+VLOOKUP(AB293,VALIDATIONS!$FF$2:$FG$5,2,FALSE),FALSE),IF(AC293="Fibre Reinforced Concrete",VLOOKUP(AA293,VALIDATIONS!$CZ$2:$DU$42,4+VLOOKUP(AB293,VALIDATIONS!$FF$2:$FG$5,2,FALSE),FALSE))))   +IF(T293="Up to 10% Rock",VLOOKUP(AA293,VALIDATIONS!$CZ$2:$DU$42,13+VLOOKUP(AB293,VALIDATIONS!$FF$2:$FG$5,2,FALSE),FALSE),0)+IF(OR(U293="Urban Development (moderate)",U293="Urban Development (heavy)"),VLOOKUP(AA293,VALIDATIONS!$CZ$2:$DU$42,VLOOKUP(U293,VALIDATIONS!$FJ$2:$FK$4,2,FALSE)+4,FALSE),0))</f>
        <v/>
      </c>
      <c r="AE293" s="194"/>
    </row>
    <row r="294" spans="1:31" x14ac:dyDescent="0.2">
      <c r="A294" s="232"/>
      <c r="B294" s="361"/>
      <c r="C294" s="370"/>
      <c r="D294" s="370"/>
      <c r="E294" s="370"/>
      <c r="F294" s="370"/>
      <c r="G294" s="194"/>
      <c r="H294" s="194"/>
      <c r="I294" s="195"/>
      <c r="J294" s="194"/>
      <c r="K294" s="168"/>
      <c r="L294" s="168"/>
      <c r="M294" s="106" t="str">
        <f>IF(OR(D294="",E294="",G294=""),"",IF(AND(F294&lt;&gt;"",D294="Inlet Pit"),VLOOKUP(E294,VALIDATIONS!$CN$2:$CO$14,2,FALSE),IF(D294="Junction Pit",VLOOKUP(E294,VALIDATIONS!$CR$2:$CS$5,2,FALSE),IF(D294="Trench Grate",H294*VLOOKUP(E294,VALIDATIONS!$CT$2:$CU$2,2,FALSE),IF(D294="Capped Line",VLOOKUP(E294,VALIDATIONS!$CF$2:$CG$2,2,FALSE),IF(D294="Head Wall",VLOOKUP(E294,VALIDATIONS!$CH$2:$CI$2,2,FALSE),IF(D294="House Connection",VLOOKUP(E294,VALIDATIONS!$CJ$2:$CK$2,2,FALSE),0))))))+IF(AND(F294&lt;&gt;"",D294="Inlet Pit"),VLOOKUP(F294,VALIDATIONS!$CP$2:$CQ$66,2,FALSE),0))</f>
        <v/>
      </c>
      <c r="N294" s="194"/>
      <c r="O294" s="379"/>
      <c r="P294" s="368"/>
      <c r="Q294" s="194"/>
      <c r="R294" s="370"/>
      <c r="S294" s="194"/>
      <c r="T294" s="368"/>
      <c r="U294" s="368"/>
      <c r="V294" s="194"/>
      <c r="W294" s="195"/>
      <c r="X294" s="194"/>
      <c r="Y294" s="195"/>
      <c r="Z294" s="194"/>
      <c r="AA294" s="368"/>
      <c r="AB294" s="368"/>
      <c r="AC294" s="370"/>
      <c r="AD294" s="106" t="str">
        <f>IF(OR(R294="",T294="",U294="",Z294="",AA294="",AB294="",AC294=""),"",Z294*IF(AC294="uPVC",VLOOKUP(AA294,VALIDATIONS!$CZ$2:$DU$42,VLOOKUP(AB294,VALIDATIONS!$FF$2:$FG$5,2,FALSE),FALSE), IF(AC294="Steel Reinforced Concrete",VLOOKUP(AA294,VALIDATIONS!$CZ$2:$DU$42,8+VLOOKUP(AB294,VALIDATIONS!$FF$2:$FG$5,2,FALSE),FALSE),IF(AC294="Fibre Reinforced Concrete",VLOOKUP(AA294,VALIDATIONS!$CZ$2:$DU$42,4+VLOOKUP(AB294,VALIDATIONS!$FF$2:$FG$5,2,FALSE),FALSE))))   +IF(T294="Up to 10% Rock",VLOOKUP(AA294,VALIDATIONS!$CZ$2:$DU$42,13+VLOOKUP(AB294,VALIDATIONS!$FF$2:$FG$5,2,FALSE),FALSE),0)+IF(OR(U294="Urban Development (moderate)",U294="Urban Development (heavy)"),VLOOKUP(AA294,VALIDATIONS!$CZ$2:$DU$42,VLOOKUP(U294,VALIDATIONS!$FJ$2:$FK$4,2,FALSE)+4,FALSE),0))</f>
        <v/>
      </c>
      <c r="AE294" s="194"/>
    </row>
    <row r="295" spans="1:31" x14ac:dyDescent="0.2">
      <c r="A295" s="232"/>
      <c r="B295" s="361"/>
      <c r="C295" s="370"/>
      <c r="D295" s="370"/>
      <c r="E295" s="370"/>
      <c r="F295" s="370"/>
      <c r="G295" s="194"/>
      <c r="H295" s="194"/>
      <c r="I295" s="195"/>
      <c r="J295" s="194"/>
      <c r="K295" s="168"/>
      <c r="L295" s="168"/>
      <c r="M295" s="106" t="str">
        <f>IF(OR(D295="",E295="",G295=""),"",IF(AND(F295&lt;&gt;"",D295="Inlet Pit"),VLOOKUP(E295,VALIDATIONS!$CN$2:$CO$14,2,FALSE),IF(D295="Junction Pit",VLOOKUP(E295,VALIDATIONS!$CR$2:$CS$5,2,FALSE),IF(D295="Trench Grate",H295*VLOOKUP(E295,VALIDATIONS!$CT$2:$CU$2,2,FALSE),IF(D295="Capped Line",VLOOKUP(E295,VALIDATIONS!$CF$2:$CG$2,2,FALSE),IF(D295="Head Wall",VLOOKUP(E295,VALIDATIONS!$CH$2:$CI$2,2,FALSE),IF(D295="House Connection",VLOOKUP(E295,VALIDATIONS!$CJ$2:$CK$2,2,FALSE),0))))))+IF(AND(F295&lt;&gt;"",D295="Inlet Pit"),VLOOKUP(F295,VALIDATIONS!$CP$2:$CQ$66,2,FALSE),0))</f>
        <v/>
      </c>
      <c r="N295" s="194"/>
      <c r="O295" s="379"/>
      <c r="P295" s="368"/>
      <c r="Q295" s="194"/>
      <c r="R295" s="370"/>
      <c r="S295" s="194"/>
      <c r="T295" s="368"/>
      <c r="U295" s="368"/>
      <c r="V295" s="194"/>
      <c r="W295" s="195"/>
      <c r="X295" s="194"/>
      <c r="Y295" s="195"/>
      <c r="Z295" s="194"/>
      <c r="AA295" s="368"/>
      <c r="AB295" s="368"/>
      <c r="AC295" s="370"/>
      <c r="AD295" s="106" t="str">
        <f>IF(OR(R295="",T295="",U295="",Z295="",AA295="",AB295="",AC295=""),"",Z295*IF(AC295="uPVC",VLOOKUP(AA295,VALIDATIONS!$CZ$2:$DU$42,VLOOKUP(AB295,VALIDATIONS!$FF$2:$FG$5,2,FALSE),FALSE), IF(AC295="Steel Reinforced Concrete",VLOOKUP(AA295,VALIDATIONS!$CZ$2:$DU$42,8+VLOOKUP(AB295,VALIDATIONS!$FF$2:$FG$5,2,FALSE),FALSE),IF(AC295="Fibre Reinforced Concrete",VLOOKUP(AA295,VALIDATIONS!$CZ$2:$DU$42,4+VLOOKUP(AB295,VALIDATIONS!$FF$2:$FG$5,2,FALSE),FALSE))))   +IF(T295="Up to 10% Rock",VLOOKUP(AA295,VALIDATIONS!$CZ$2:$DU$42,13+VLOOKUP(AB295,VALIDATIONS!$FF$2:$FG$5,2,FALSE),FALSE),0)+IF(OR(U295="Urban Development (moderate)",U295="Urban Development (heavy)"),VLOOKUP(AA295,VALIDATIONS!$CZ$2:$DU$42,VLOOKUP(U295,VALIDATIONS!$FJ$2:$FK$4,2,FALSE)+4,FALSE),0))</f>
        <v/>
      </c>
      <c r="AE295" s="194"/>
    </row>
    <row r="296" spans="1:31" x14ac:dyDescent="0.2">
      <c r="A296" s="232"/>
      <c r="B296" s="361"/>
      <c r="C296" s="370"/>
      <c r="D296" s="370"/>
      <c r="E296" s="370"/>
      <c r="F296" s="370"/>
      <c r="G296" s="194"/>
      <c r="H296" s="194"/>
      <c r="I296" s="195"/>
      <c r="J296" s="194"/>
      <c r="K296" s="168"/>
      <c r="L296" s="168"/>
      <c r="M296" s="106" t="str">
        <f>IF(OR(D296="",E296="",G296=""),"",IF(AND(F296&lt;&gt;"",D296="Inlet Pit"),VLOOKUP(E296,VALIDATIONS!$CN$2:$CO$14,2,FALSE),IF(D296="Junction Pit",VLOOKUP(E296,VALIDATIONS!$CR$2:$CS$5,2,FALSE),IF(D296="Trench Grate",H296*VLOOKUP(E296,VALIDATIONS!$CT$2:$CU$2,2,FALSE),IF(D296="Capped Line",VLOOKUP(E296,VALIDATIONS!$CF$2:$CG$2,2,FALSE),IF(D296="Head Wall",VLOOKUP(E296,VALIDATIONS!$CH$2:$CI$2,2,FALSE),IF(D296="House Connection",VLOOKUP(E296,VALIDATIONS!$CJ$2:$CK$2,2,FALSE),0))))))+IF(AND(F296&lt;&gt;"",D296="Inlet Pit"),VLOOKUP(F296,VALIDATIONS!$CP$2:$CQ$66,2,FALSE),0))</f>
        <v/>
      </c>
      <c r="N296" s="194"/>
      <c r="O296" s="379"/>
      <c r="P296" s="368"/>
      <c r="Q296" s="194"/>
      <c r="R296" s="370"/>
      <c r="S296" s="194"/>
      <c r="T296" s="368"/>
      <c r="U296" s="368"/>
      <c r="V296" s="194"/>
      <c r="W296" s="195"/>
      <c r="X296" s="194"/>
      <c r="Y296" s="195"/>
      <c r="Z296" s="194"/>
      <c r="AA296" s="368"/>
      <c r="AB296" s="368"/>
      <c r="AC296" s="370"/>
      <c r="AD296" s="106" t="str">
        <f>IF(OR(R296="",T296="",U296="",Z296="",AA296="",AB296="",AC296=""),"",Z296*IF(AC296="uPVC",VLOOKUP(AA296,VALIDATIONS!$CZ$2:$DU$42,VLOOKUP(AB296,VALIDATIONS!$FF$2:$FG$5,2,FALSE),FALSE), IF(AC296="Steel Reinforced Concrete",VLOOKUP(AA296,VALIDATIONS!$CZ$2:$DU$42,8+VLOOKUP(AB296,VALIDATIONS!$FF$2:$FG$5,2,FALSE),FALSE),IF(AC296="Fibre Reinforced Concrete",VLOOKUP(AA296,VALIDATIONS!$CZ$2:$DU$42,4+VLOOKUP(AB296,VALIDATIONS!$FF$2:$FG$5,2,FALSE),FALSE))))   +IF(T296="Up to 10% Rock",VLOOKUP(AA296,VALIDATIONS!$CZ$2:$DU$42,13+VLOOKUP(AB296,VALIDATIONS!$FF$2:$FG$5,2,FALSE),FALSE),0)+IF(OR(U296="Urban Development (moderate)",U296="Urban Development (heavy)"),VLOOKUP(AA296,VALIDATIONS!$CZ$2:$DU$42,VLOOKUP(U296,VALIDATIONS!$FJ$2:$FK$4,2,FALSE)+4,FALSE),0))</f>
        <v/>
      </c>
      <c r="AE296" s="194"/>
    </row>
    <row r="297" spans="1:31" x14ac:dyDescent="0.2">
      <c r="A297" s="232"/>
      <c r="B297" s="361"/>
      <c r="C297" s="370"/>
      <c r="D297" s="370"/>
      <c r="E297" s="370"/>
      <c r="F297" s="370"/>
      <c r="G297" s="194"/>
      <c r="H297" s="194"/>
      <c r="I297" s="195"/>
      <c r="J297" s="194"/>
      <c r="K297" s="168"/>
      <c r="L297" s="168"/>
      <c r="M297" s="106" t="str">
        <f>IF(OR(D297="",E297="",G297=""),"",IF(AND(F297&lt;&gt;"",D297="Inlet Pit"),VLOOKUP(E297,VALIDATIONS!$CN$2:$CO$14,2,FALSE),IF(D297="Junction Pit",VLOOKUP(E297,VALIDATIONS!$CR$2:$CS$5,2,FALSE),IF(D297="Trench Grate",H297*VLOOKUP(E297,VALIDATIONS!$CT$2:$CU$2,2,FALSE),IF(D297="Capped Line",VLOOKUP(E297,VALIDATIONS!$CF$2:$CG$2,2,FALSE),IF(D297="Head Wall",VLOOKUP(E297,VALIDATIONS!$CH$2:$CI$2,2,FALSE),IF(D297="House Connection",VLOOKUP(E297,VALIDATIONS!$CJ$2:$CK$2,2,FALSE),0))))))+IF(AND(F297&lt;&gt;"",D297="Inlet Pit"),VLOOKUP(F297,VALIDATIONS!$CP$2:$CQ$66,2,FALSE),0))</f>
        <v/>
      </c>
      <c r="N297" s="194"/>
      <c r="O297" s="379"/>
      <c r="P297" s="368"/>
      <c r="Q297" s="194"/>
      <c r="R297" s="370"/>
      <c r="S297" s="194"/>
      <c r="T297" s="368"/>
      <c r="U297" s="368"/>
      <c r="V297" s="194"/>
      <c r="W297" s="195"/>
      <c r="X297" s="194"/>
      <c r="Y297" s="195"/>
      <c r="Z297" s="194"/>
      <c r="AA297" s="368"/>
      <c r="AB297" s="368"/>
      <c r="AC297" s="370"/>
      <c r="AD297" s="106" t="str">
        <f>IF(OR(R297="",T297="",U297="",Z297="",AA297="",AB297="",AC297=""),"",Z297*IF(AC297="uPVC",VLOOKUP(AA297,VALIDATIONS!$CZ$2:$DU$42,VLOOKUP(AB297,VALIDATIONS!$FF$2:$FG$5,2,FALSE),FALSE), IF(AC297="Steel Reinforced Concrete",VLOOKUP(AA297,VALIDATIONS!$CZ$2:$DU$42,8+VLOOKUP(AB297,VALIDATIONS!$FF$2:$FG$5,2,FALSE),FALSE),IF(AC297="Fibre Reinforced Concrete",VLOOKUP(AA297,VALIDATIONS!$CZ$2:$DU$42,4+VLOOKUP(AB297,VALIDATIONS!$FF$2:$FG$5,2,FALSE),FALSE))))   +IF(T297="Up to 10% Rock",VLOOKUP(AA297,VALIDATIONS!$CZ$2:$DU$42,13+VLOOKUP(AB297,VALIDATIONS!$FF$2:$FG$5,2,FALSE),FALSE),0)+IF(OR(U297="Urban Development (moderate)",U297="Urban Development (heavy)"),VLOOKUP(AA297,VALIDATIONS!$CZ$2:$DU$42,VLOOKUP(U297,VALIDATIONS!$FJ$2:$FK$4,2,FALSE)+4,FALSE),0))</f>
        <v/>
      </c>
      <c r="AE297" s="194"/>
    </row>
    <row r="298" spans="1:31" x14ac:dyDescent="0.2">
      <c r="A298" s="232"/>
      <c r="B298" s="361"/>
      <c r="C298" s="370"/>
      <c r="D298" s="370"/>
      <c r="E298" s="370"/>
      <c r="F298" s="370"/>
      <c r="G298" s="194"/>
      <c r="H298" s="194"/>
      <c r="I298" s="195"/>
      <c r="J298" s="194"/>
      <c r="K298" s="168"/>
      <c r="L298" s="168"/>
      <c r="M298" s="106" t="str">
        <f>IF(OR(D298="",E298="",G298=""),"",IF(AND(F298&lt;&gt;"",D298="Inlet Pit"),VLOOKUP(E298,VALIDATIONS!$CN$2:$CO$14,2,FALSE),IF(D298="Junction Pit",VLOOKUP(E298,VALIDATIONS!$CR$2:$CS$5,2,FALSE),IF(D298="Trench Grate",H298*VLOOKUP(E298,VALIDATIONS!$CT$2:$CU$2,2,FALSE),IF(D298="Capped Line",VLOOKUP(E298,VALIDATIONS!$CF$2:$CG$2,2,FALSE),IF(D298="Head Wall",VLOOKUP(E298,VALIDATIONS!$CH$2:$CI$2,2,FALSE),IF(D298="House Connection",VLOOKUP(E298,VALIDATIONS!$CJ$2:$CK$2,2,FALSE),0))))))+IF(AND(F298&lt;&gt;"",D298="Inlet Pit"),VLOOKUP(F298,VALIDATIONS!$CP$2:$CQ$66,2,FALSE),0))</f>
        <v/>
      </c>
      <c r="N298" s="194"/>
      <c r="O298" s="379"/>
      <c r="P298" s="368"/>
      <c r="Q298" s="194"/>
      <c r="R298" s="370"/>
      <c r="S298" s="194"/>
      <c r="T298" s="368"/>
      <c r="U298" s="368"/>
      <c r="V298" s="194"/>
      <c r="W298" s="195"/>
      <c r="X298" s="194"/>
      <c r="Y298" s="195"/>
      <c r="Z298" s="194"/>
      <c r="AA298" s="368"/>
      <c r="AB298" s="368"/>
      <c r="AC298" s="370"/>
      <c r="AD298" s="106" t="str">
        <f>IF(OR(R298="",T298="",U298="",Z298="",AA298="",AB298="",AC298=""),"",Z298*IF(AC298="uPVC",VLOOKUP(AA298,VALIDATIONS!$CZ$2:$DU$42,VLOOKUP(AB298,VALIDATIONS!$FF$2:$FG$5,2,FALSE),FALSE), IF(AC298="Steel Reinforced Concrete",VLOOKUP(AA298,VALIDATIONS!$CZ$2:$DU$42,8+VLOOKUP(AB298,VALIDATIONS!$FF$2:$FG$5,2,FALSE),FALSE),IF(AC298="Fibre Reinforced Concrete",VLOOKUP(AA298,VALIDATIONS!$CZ$2:$DU$42,4+VLOOKUP(AB298,VALIDATIONS!$FF$2:$FG$5,2,FALSE),FALSE))))   +IF(T298="Up to 10% Rock",VLOOKUP(AA298,VALIDATIONS!$CZ$2:$DU$42,13+VLOOKUP(AB298,VALIDATIONS!$FF$2:$FG$5,2,FALSE),FALSE),0)+IF(OR(U298="Urban Development (moderate)",U298="Urban Development (heavy)"),VLOOKUP(AA298,VALIDATIONS!$CZ$2:$DU$42,VLOOKUP(U298,VALIDATIONS!$FJ$2:$FK$4,2,FALSE)+4,FALSE),0))</f>
        <v/>
      </c>
      <c r="AE298" s="194"/>
    </row>
    <row r="299" spans="1:31" x14ac:dyDescent="0.2">
      <c r="A299" s="232"/>
      <c r="B299" s="361"/>
      <c r="C299" s="370"/>
      <c r="D299" s="370"/>
      <c r="E299" s="370"/>
      <c r="F299" s="370"/>
      <c r="G299" s="194"/>
      <c r="H299" s="194"/>
      <c r="I299" s="195"/>
      <c r="J299" s="194"/>
      <c r="K299" s="168"/>
      <c r="L299" s="168"/>
      <c r="M299" s="106" t="str">
        <f>IF(OR(D299="",E299="",G299=""),"",IF(AND(F299&lt;&gt;"",D299="Inlet Pit"),VLOOKUP(E299,VALIDATIONS!$CN$2:$CO$14,2,FALSE),IF(D299="Junction Pit",VLOOKUP(E299,VALIDATIONS!$CR$2:$CS$5,2,FALSE),IF(D299="Trench Grate",H299*VLOOKUP(E299,VALIDATIONS!$CT$2:$CU$2,2,FALSE),IF(D299="Capped Line",VLOOKUP(E299,VALIDATIONS!$CF$2:$CG$2,2,FALSE),IF(D299="Head Wall",VLOOKUP(E299,VALIDATIONS!$CH$2:$CI$2,2,FALSE),IF(D299="House Connection",VLOOKUP(E299,VALIDATIONS!$CJ$2:$CK$2,2,FALSE),0))))))+IF(AND(F299&lt;&gt;"",D299="Inlet Pit"),VLOOKUP(F299,VALIDATIONS!$CP$2:$CQ$66,2,FALSE),0))</f>
        <v/>
      </c>
      <c r="N299" s="194"/>
      <c r="O299" s="379"/>
      <c r="P299" s="368"/>
      <c r="Q299" s="194"/>
      <c r="R299" s="370"/>
      <c r="S299" s="194"/>
      <c r="T299" s="368"/>
      <c r="U299" s="368"/>
      <c r="V299" s="194"/>
      <c r="W299" s="195"/>
      <c r="X299" s="194"/>
      <c r="Y299" s="195"/>
      <c r="Z299" s="194"/>
      <c r="AA299" s="368"/>
      <c r="AB299" s="368"/>
      <c r="AC299" s="370"/>
      <c r="AD299" s="106" t="str">
        <f>IF(OR(R299="",T299="",U299="",Z299="",AA299="",AB299="",AC299=""),"",Z299*IF(AC299="uPVC",VLOOKUP(AA299,VALIDATIONS!$CZ$2:$DU$42,VLOOKUP(AB299,VALIDATIONS!$FF$2:$FG$5,2,FALSE),FALSE), IF(AC299="Steel Reinforced Concrete",VLOOKUP(AA299,VALIDATIONS!$CZ$2:$DU$42,8+VLOOKUP(AB299,VALIDATIONS!$FF$2:$FG$5,2,FALSE),FALSE),IF(AC299="Fibre Reinforced Concrete",VLOOKUP(AA299,VALIDATIONS!$CZ$2:$DU$42,4+VLOOKUP(AB299,VALIDATIONS!$FF$2:$FG$5,2,FALSE),FALSE))))   +IF(T299="Up to 10% Rock",VLOOKUP(AA299,VALIDATIONS!$CZ$2:$DU$42,13+VLOOKUP(AB299,VALIDATIONS!$FF$2:$FG$5,2,FALSE),FALSE),0)+IF(OR(U299="Urban Development (moderate)",U299="Urban Development (heavy)"),VLOOKUP(AA299,VALIDATIONS!$CZ$2:$DU$42,VLOOKUP(U299,VALIDATIONS!$FJ$2:$FK$4,2,FALSE)+4,FALSE),0))</f>
        <v/>
      </c>
      <c r="AE299" s="194"/>
    </row>
    <row r="300" spans="1:31" x14ac:dyDescent="0.2">
      <c r="A300" s="232"/>
      <c r="B300" s="361"/>
      <c r="C300" s="370"/>
      <c r="D300" s="370"/>
      <c r="E300" s="370"/>
      <c r="F300" s="370"/>
      <c r="G300" s="194"/>
      <c r="H300" s="194"/>
      <c r="I300" s="195"/>
      <c r="J300" s="194"/>
      <c r="K300" s="168"/>
      <c r="L300" s="168"/>
      <c r="M300" s="106" t="str">
        <f>IF(OR(D300="",E300="",G300=""),"",IF(AND(F300&lt;&gt;"",D300="Inlet Pit"),VLOOKUP(E300,VALIDATIONS!$CN$2:$CO$14,2,FALSE),IF(D300="Junction Pit",VLOOKUP(E300,VALIDATIONS!$CR$2:$CS$5,2,FALSE),IF(D300="Trench Grate",H300*VLOOKUP(E300,VALIDATIONS!$CT$2:$CU$2,2,FALSE),IF(D300="Capped Line",VLOOKUP(E300,VALIDATIONS!$CF$2:$CG$2,2,FALSE),IF(D300="Head Wall",VLOOKUP(E300,VALIDATIONS!$CH$2:$CI$2,2,FALSE),IF(D300="House Connection",VLOOKUP(E300,VALIDATIONS!$CJ$2:$CK$2,2,FALSE),0))))))+IF(AND(F300&lt;&gt;"",D300="Inlet Pit"),VLOOKUP(F300,VALIDATIONS!$CP$2:$CQ$66,2,FALSE),0))</f>
        <v/>
      </c>
      <c r="N300" s="194"/>
      <c r="O300" s="379"/>
      <c r="P300" s="368"/>
      <c r="Q300" s="194"/>
      <c r="R300" s="370"/>
      <c r="S300" s="194"/>
      <c r="T300" s="368"/>
      <c r="U300" s="368"/>
      <c r="V300" s="194"/>
      <c r="W300" s="195"/>
      <c r="X300" s="194"/>
      <c r="Y300" s="195"/>
      <c r="Z300" s="194"/>
      <c r="AA300" s="368"/>
      <c r="AB300" s="368"/>
      <c r="AC300" s="370"/>
      <c r="AD300" s="106" t="str">
        <f>IF(OR(R300="",T300="",U300="",Z300="",AA300="",AB300="",AC300=""),"",Z300*IF(AC300="uPVC",VLOOKUP(AA300,VALIDATIONS!$CZ$2:$DU$42,VLOOKUP(AB300,VALIDATIONS!$FF$2:$FG$5,2,FALSE),FALSE), IF(AC300="Steel Reinforced Concrete",VLOOKUP(AA300,VALIDATIONS!$CZ$2:$DU$42,8+VLOOKUP(AB300,VALIDATIONS!$FF$2:$FG$5,2,FALSE),FALSE),IF(AC300="Fibre Reinforced Concrete",VLOOKUP(AA300,VALIDATIONS!$CZ$2:$DU$42,4+VLOOKUP(AB300,VALIDATIONS!$FF$2:$FG$5,2,FALSE),FALSE))))   +IF(T300="Up to 10% Rock",VLOOKUP(AA300,VALIDATIONS!$CZ$2:$DU$42,13+VLOOKUP(AB300,VALIDATIONS!$FF$2:$FG$5,2,FALSE),FALSE),0)+IF(OR(U300="Urban Development (moderate)",U300="Urban Development (heavy)"),VLOOKUP(AA300,VALIDATIONS!$CZ$2:$DU$42,VLOOKUP(U300,VALIDATIONS!$FJ$2:$FK$4,2,FALSE)+4,FALSE),0))</f>
        <v/>
      </c>
      <c r="AE300" s="194"/>
    </row>
    <row r="301" spans="1:31" x14ac:dyDescent="0.2">
      <c r="A301" s="232"/>
      <c r="B301" s="361"/>
      <c r="C301" s="370"/>
      <c r="D301" s="370"/>
      <c r="E301" s="370"/>
      <c r="F301" s="370"/>
      <c r="G301" s="194"/>
      <c r="H301" s="194"/>
      <c r="I301" s="195"/>
      <c r="J301" s="194"/>
      <c r="K301" s="168"/>
      <c r="L301" s="168"/>
      <c r="M301" s="106" t="str">
        <f>IF(OR(D301="",E301="",G301=""),"",IF(AND(F301&lt;&gt;"",D301="Inlet Pit"),VLOOKUP(E301,VALIDATIONS!$CN$2:$CO$14,2,FALSE),IF(D301="Junction Pit",VLOOKUP(E301,VALIDATIONS!$CR$2:$CS$5,2,FALSE),IF(D301="Trench Grate",H301*VLOOKUP(E301,VALIDATIONS!$CT$2:$CU$2,2,FALSE),IF(D301="Capped Line",VLOOKUP(E301,VALIDATIONS!$CF$2:$CG$2,2,FALSE),IF(D301="Head Wall",VLOOKUP(E301,VALIDATIONS!$CH$2:$CI$2,2,FALSE),IF(D301="House Connection",VLOOKUP(E301,VALIDATIONS!$CJ$2:$CK$2,2,FALSE),0))))))+IF(AND(F301&lt;&gt;"",D301="Inlet Pit"),VLOOKUP(F301,VALIDATIONS!$CP$2:$CQ$66,2,FALSE),0))</f>
        <v/>
      </c>
      <c r="N301" s="194"/>
      <c r="O301" s="379"/>
      <c r="P301" s="368"/>
      <c r="Q301" s="194"/>
      <c r="R301" s="370"/>
      <c r="S301" s="194"/>
      <c r="T301" s="368"/>
      <c r="U301" s="368"/>
      <c r="V301" s="194"/>
      <c r="W301" s="195"/>
      <c r="X301" s="194"/>
      <c r="Y301" s="195"/>
      <c r="Z301" s="194"/>
      <c r="AA301" s="368"/>
      <c r="AB301" s="368"/>
      <c r="AC301" s="370"/>
      <c r="AD301" s="106" t="str">
        <f>IF(OR(R301="",T301="",U301="",Z301="",AA301="",AB301="",AC301=""),"",Z301*IF(AC301="uPVC",VLOOKUP(AA301,VALIDATIONS!$CZ$2:$DU$42,VLOOKUP(AB301,VALIDATIONS!$FF$2:$FG$5,2,FALSE),FALSE), IF(AC301="Steel Reinforced Concrete",VLOOKUP(AA301,VALIDATIONS!$CZ$2:$DU$42,8+VLOOKUP(AB301,VALIDATIONS!$FF$2:$FG$5,2,FALSE),FALSE),IF(AC301="Fibre Reinforced Concrete",VLOOKUP(AA301,VALIDATIONS!$CZ$2:$DU$42,4+VLOOKUP(AB301,VALIDATIONS!$FF$2:$FG$5,2,FALSE),FALSE))))   +IF(T301="Up to 10% Rock",VLOOKUP(AA301,VALIDATIONS!$CZ$2:$DU$42,13+VLOOKUP(AB301,VALIDATIONS!$FF$2:$FG$5,2,FALSE),FALSE),0)+IF(OR(U301="Urban Development (moderate)",U301="Urban Development (heavy)"),VLOOKUP(AA301,VALIDATIONS!$CZ$2:$DU$42,VLOOKUP(U301,VALIDATIONS!$FJ$2:$FK$4,2,FALSE)+4,FALSE),0))</f>
        <v/>
      </c>
      <c r="AE301" s="194"/>
    </row>
    <row r="302" spans="1:31" x14ac:dyDescent="0.2">
      <c r="A302" s="232"/>
      <c r="B302" s="361"/>
      <c r="C302" s="370"/>
      <c r="D302" s="370"/>
      <c r="E302" s="370"/>
      <c r="F302" s="370"/>
      <c r="G302" s="194"/>
      <c r="H302" s="194"/>
      <c r="I302" s="195"/>
      <c r="J302" s="194"/>
      <c r="K302" s="168"/>
      <c r="L302" s="168"/>
      <c r="M302" s="106" t="str">
        <f>IF(OR(D302="",E302="",G302=""),"",IF(AND(F302&lt;&gt;"",D302="Inlet Pit"),VLOOKUP(E302,VALIDATIONS!$CN$2:$CO$14,2,FALSE),IF(D302="Junction Pit",VLOOKUP(E302,VALIDATIONS!$CR$2:$CS$5,2,FALSE),IF(D302="Trench Grate",H302*VLOOKUP(E302,VALIDATIONS!$CT$2:$CU$2,2,FALSE),IF(D302="Capped Line",VLOOKUP(E302,VALIDATIONS!$CF$2:$CG$2,2,FALSE),IF(D302="Head Wall",VLOOKUP(E302,VALIDATIONS!$CH$2:$CI$2,2,FALSE),IF(D302="House Connection",VLOOKUP(E302,VALIDATIONS!$CJ$2:$CK$2,2,FALSE),0))))))+IF(AND(F302&lt;&gt;"",D302="Inlet Pit"),VLOOKUP(F302,VALIDATIONS!$CP$2:$CQ$66,2,FALSE),0))</f>
        <v/>
      </c>
      <c r="N302" s="194"/>
      <c r="O302" s="379"/>
      <c r="P302" s="368"/>
      <c r="Q302" s="194"/>
      <c r="R302" s="370"/>
      <c r="S302" s="194"/>
      <c r="T302" s="368"/>
      <c r="U302" s="368"/>
      <c r="V302" s="194"/>
      <c r="W302" s="195"/>
      <c r="X302" s="194"/>
      <c r="Y302" s="195"/>
      <c r="Z302" s="194"/>
      <c r="AA302" s="368"/>
      <c r="AB302" s="368"/>
      <c r="AC302" s="370"/>
      <c r="AD302" s="106" t="str">
        <f>IF(OR(R302="",T302="",U302="",Z302="",AA302="",AB302="",AC302=""),"",Z302*IF(AC302="uPVC",VLOOKUP(AA302,VALIDATIONS!$CZ$2:$DU$42,VLOOKUP(AB302,VALIDATIONS!$FF$2:$FG$5,2,FALSE),FALSE), IF(AC302="Steel Reinforced Concrete",VLOOKUP(AA302,VALIDATIONS!$CZ$2:$DU$42,8+VLOOKUP(AB302,VALIDATIONS!$FF$2:$FG$5,2,FALSE),FALSE),IF(AC302="Fibre Reinforced Concrete",VLOOKUP(AA302,VALIDATIONS!$CZ$2:$DU$42,4+VLOOKUP(AB302,VALIDATIONS!$FF$2:$FG$5,2,FALSE),FALSE))))   +IF(T302="Up to 10% Rock",VLOOKUP(AA302,VALIDATIONS!$CZ$2:$DU$42,13+VLOOKUP(AB302,VALIDATIONS!$FF$2:$FG$5,2,FALSE),FALSE),0)+IF(OR(U302="Urban Development (moderate)",U302="Urban Development (heavy)"),VLOOKUP(AA302,VALIDATIONS!$CZ$2:$DU$42,VLOOKUP(U302,VALIDATIONS!$FJ$2:$FK$4,2,FALSE)+4,FALSE),0))</f>
        <v/>
      </c>
      <c r="AE302" s="194"/>
    </row>
    <row r="303" spans="1:31" x14ac:dyDescent="0.2">
      <c r="A303" s="232"/>
      <c r="B303" s="361"/>
      <c r="C303" s="370"/>
      <c r="D303" s="370"/>
      <c r="E303" s="370"/>
      <c r="F303" s="370"/>
      <c r="G303" s="194"/>
      <c r="H303" s="194"/>
      <c r="I303" s="195"/>
      <c r="J303" s="194"/>
      <c r="K303" s="168"/>
      <c r="L303" s="168"/>
      <c r="M303" s="106" t="str">
        <f>IF(OR(D303="",E303="",G303=""),"",IF(AND(F303&lt;&gt;"",D303="Inlet Pit"),VLOOKUP(E303,VALIDATIONS!$CN$2:$CO$14,2,FALSE),IF(D303="Junction Pit",VLOOKUP(E303,VALIDATIONS!$CR$2:$CS$5,2,FALSE),IF(D303="Trench Grate",H303*VLOOKUP(E303,VALIDATIONS!$CT$2:$CU$2,2,FALSE),IF(D303="Capped Line",VLOOKUP(E303,VALIDATIONS!$CF$2:$CG$2,2,FALSE),IF(D303="Head Wall",VLOOKUP(E303,VALIDATIONS!$CH$2:$CI$2,2,FALSE),IF(D303="House Connection",VLOOKUP(E303,VALIDATIONS!$CJ$2:$CK$2,2,FALSE),0))))))+IF(AND(F303&lt;&gt;"",D303="Inlet Pit"),VLOOKUP(F303,VALIDATIONS!$CP$2:$CQ$66,2,FALSE),0))</f>
        <v/>
      </c>
      <c r="N303" s="194"/>
      <c r="O303" s="379"/>
      <c r="P303" s="368"/>
      <c r="Q303" s="194"/>
      <c r="R303" s="370"/>
      <c r="S303" s="194"/>
      <c r="T303" s="368"/>
      <c r="U303" s="368"/>
      <c r="V303" s="194"/>
      <c r="W303" s="195"/>
      <c r="X303" s="194"/>
      <c r="Y303" s="195"/>
      <c r="Z303" s="194"/>
      <c r="AA303" s="368"/>
      <c r="AB303" s="368"/>
      <c r="AC303" s="370"/>
      <c r="AD303" s="106" t="str">
        <f>IF(OR(R303="",T303="",U303="",Z303="",AA303="",AB303="",AC303=""),"",Z303*IF(AC303="uPVC",VLOOKUP(AA303,VALIDATIONS!$CZ$2:$DU$42,VLOOKUP(AB303,VALIDATIONS!$FF$2:$FG$5,2,FALSE),FALSE), IF(AC303="Steel Reinforced Concrete",VLOOKUP(AA303,VALIDATIONS!$CZ$2:$DU$42,8+VLOOKUP(AB303,VALIDATIONS!$FF$2:$FG$5,2,FALSE),FALSE),IF(AC303="Fibre Reinforced Concrete",VLOOKUP(AA303,VALIDATIONS!$CZ$2:$DU$42,4+VLOOKUP(AB303,VALIDATIONS!$FF$2:$FG$5,2,FALSE),FALSE))))   +IF(T303="Up to 10% Rock",VLOOKUP(AA303,VALIDATIONS!$CZ$2:$DU$42,13+VLOOKUP(AB303,VALIDATIONS!$FF$2:$FG$5,2,FALSE),FALSE),0)+IF(OR(U303="Urban Development (moderate)",U303="Urban Development (heavy)"),VLOOKUP(AA303,VALIDATIONS!$CZ$2:$DU$42,VLOOKUP(U303,VALIDATIONS!$FJ$2:$FK$4,2,FALSE)+4,FALSE),0))</f>
        <v/>
      </c>
      <c r="AE303" s="194"/>
    </row>
    <row r="304" spans="1:31" x14ac:dyDescent="0.2">
      <c r="A304" s="232"/>
      <c r="B304" s="361"/>
      <c r="C304" s="370"/>
      <c r="D304" s="370"/>
      <c r="E304" s="370"/>
      <c r="F304" s="370"/>
      <c r="G304" s="194"/>
      <c r="H304" s="194"/>
      <c r="I304" s="195"/>
      <c r="J304" s="194"/>
      <c r="K304" s="168"/>
      <c r="L304" s="168"/>
      <c r="M304" s="106" t="str">
        <f>IF(OR(D304="",E304="",G304=""),"",IF(AND(F304&lt;&gt;"",D304="Inlet Pit"),VLOOKUP(E304,VALIDATIONS!$CN$2:$CO$14,2,FALSE),IF(D304="Junction Pit",VLOOKUP(E304,VALIDATIONS!$CR$2:$CS$5,2,FALSE),IF(D304="Trench Grate",H304*VLOOKUP(E304,VALIDATIONS!$CT$2:$CU$2,2,FALSE),IF(D304="Capped Line",VLOOKUP(E304,VALIDATIONS!$CF$2:$CG$2,2,FALSE),IF(D304="Head Wall",VLOOKUP(E304,VALIDATIONS!$CH$2:$CI$2,2,FALSE),IF(D304="House Connection",VLOOKUP(E304,VALIDATIONS!$CJ$2:$CK$2,2,FALSE),0))))))+IF(AND(F304&lt;&gt;"",D304="Inlet Pit"),VLOOKUP(F304,VALIDATIONS!$CP$2:$CQ$66,2,FALSE),0))</f>
        <v/>
      </c>
      <c r="N304" s="194"/>
      <c r="O304" s="379"/>
      <c r="P304" s="368"/>
      <c r="Q304" s="194"/>
      <c r="R304" s="370"/>
      <c r="S304" s="194"/>
      <c r="T304" s="368"/>
      <c r="U304" s="368"/>
      <c r="V304" s="194"/>
      <c r="W304" s="195"/>
      <c r="X304" s="194"/>
      <c r="Y304" s="195"/>
      <c r="Z304" s="194"/>
      <c r="AA304" s="368"/>
      <c r="AB304" s="368"/>
      <c r="AC304" s="370"/>
      <c r="AD304" s="106" t="str">
        <f>IF(OR(R304="",T304="",U304="",Z304="",AA304="",AB304="",AC304=""),"",Z304*IF(AC304="uPVC",VLOOKUP(AA304,VALIDATIONS!$CZ$2:$DU$42,VLOOKUP(AB304,VALIDATIONS!$FF$2:$FG$5,2,FALSE),FALSE), IF(AC304="Steel Reinforced Concrete",VLOOKUP(AA304,VALIDATIONS!$CZ$2:$DU$42,8+VLOOKUP(AB304,VALIDATIONS!$FF$2:$FG$5,2,FALSE),FALSE),IF(AC304="Fibre Reinforced Concrete",VLOOKUP(AA304,VALIDATIONS!$CZ$2:$DU$42,4+VLOOKUP(AB304,VALIDATIONS!$FF$2:$FG$5,2,FALSE),FALSE))))   +IF(T304="Up to 10% Rock",VLOOKUP(AA304,VALIDATIONS!$CZ$2:$DU$42,13+VLOOKUP(AB304,VALIDATIONS!$FF$2:$FG$5,2,FALSE),FALSE),0)+IF(OR(U304="Urban Development (moderate)",U304="Urban Development (heavy)"),VLOOKUP(AA304,VALIDATIONS!$CZ$2:$DU$42,VLOOKUP(U304,VALIDATIONS!$FJ$2:$FK$4,2,FALSE)+4,FALSE),0))</f>
        <v/>
      </c>
      <c r="AE304" s="194"/>
    </row>
    <row r="305" spans="1:31" x14ac:dyDescent="0.2">
      <c r="A305" s="232"/>
      <c r="B305" s="361"/>
      <c r="C305" s="370"/>
      <c r="D305" s="370"/>
      <c r="E305" s="370"/>
      <c r="F305" s="370"/>
      <c r="G305" s="194"/>
      <c r="H305" s="194"/>
      <c r="I305" s="195"/>
      <c r="J305" s="194"/>
      <c r="K305" s="168"/>
      <c r="L305" s="168"/>
      <c r="M305" s="106" t="str">
        <f>IF(OR(D305="",E305="",G305=""),"",IF(AND(F305&lt;&gt;"",D305="Inlet Pit"),VLOOKUP(E305,VALIDATIONS!$CN$2:$CO$14,2,FALSE),IF(D305="Junction Pit",VLOOKUP(E305,VALIDATIONS!$CR$2:$CS$5,2,FALSE),IF(D305="Trench Grate",H305*VLOOKUP(E305,VALIDATIONS!$CT$2:$CU$2,2,FALSE),IF(D305="Capped Line",VLOOKUP(E305,VALIDATIONS!$CF$2:$CG$2,2,FALSE),IF(D305="Head Wall",VLOOKUP(E305,VALIDATIONS!$CH$2:$CI$2,2,FALSE),IF(D305="House Connection",VLOOKUP(E305,VALIDATIONS!$CJ$2:$CK$2,2,FALSE),0))))))+IF(AND(F305&lt;&gt;"",D305="Inlet Pit"),VLOOKUP(F305,VALIDATIONS!$CP$2:$CQ$66,2,FALSE),0))</f>
        <v/>
      </c>
      <c r="N305" s="194"/>
      <c r="O305" s="379"/>
      <c r="P305" s="368"/>
      <c r="Q305" s="194"/>
      <c r="R305" s="370"/>
      <c r="S305" s="194"/>
      <c r="T305" s="368"/>
      <c r="U305" s="368"/>
      <c r="V305" s="194"/>
      <c r="W305" s="195"/>
      <c r="X305" s="194"/>
      <c r="Y305" s="195"/>
      <c r="Z305" s="194"/>
      <c r="AA305" s="368"/>
      <c r="AB305" s="368"/>
      <c r="AC305" s="370"/>
      <c r="AD305" s="106" t="str">
        <f>IF(OR(R305="",T305="",U305="",Z305="",AA305="",AB305="",AC305=""),"",Z305*IF(AC305="uPVC",VLOOKUP(AA305,VALIDATIONS!$CZ$2:$DU$42,VLOOKUP(AB305,VALIDATIONS!$FF$2:$FG$5,2,FALSE),FALSE), IF(AC305="Steel Reinforced Concrete",VLOOKUP(AA305,VALIDATIONS!$CZ$2:$DU$42,8+VLOOKUP(AB305,VALIDATIONS!$FF$2:$FG$5,2,FALSE),FALSE),IF(AC305="Fibre Reinforced Concrete",VLOOKUP(AA305,VALIDATIONS!$CZ$2:$DU$42,4+VLOOKUP(AB305,VALIDATIONS!$FF$2:$FG$5,2,FALSE),FALSE))))   +IF(T305="Up to 10% Rock",VLOOKUP(AA305,VALIDATIONS!$CZ$2:$DU$42,13+VLOOKUP(AB305,VALIDATIONS!$FF$2:$FG$5,2,FALSE),FALSE),0)+IF(OR(U305="Urban Development (moderate)",U305="Urban Development (heavy)"),VLOOKUP(AA305,VALIDATIONS!$CZ$2:$DU$42,VLOOKUP(U305,VALIDATIONS!$FJ$2:$FK$4,2,FALSE)+4,FALSE),0))</f>
        <v/>
      </c>
      <c r="AE305" s="194"/>
    </row>
    <row r="306" spans="1:31" x14ac:dyDescent="0.2">
      <c r="A306" s="232"/>
      <c r="B306" s="361"/>
      <c r="C306" s="370"/>
      <c r="D306" s="370"/>
      <c r="E306" s="370"/>
      <c r="F306" s="370"/>
      <c r="G306" s="194"/>
      <c r="H306" s="194"/>
      <c r="I306" s="195"/>
      <c r="J306" s="194"/>
      <c r="K306" s="168"/>
      <c r="L306" s="168"/>
      <c r="M306" s="106" t="str">
        <f>IF(OR(D306="",E306="",G306=""),"",IF(AND(F306&lt;&gt;"",D306="Inlet Pit"),VLOOKUP(E306,VALIDATIONS!$CN$2:$CO$14,2,FALSE),IF(D306="Junction Pit",VLOOKUP(E306,VALIDATIONS!$CR$2:$CS$5,2,FALSE),IF(D306="Trench Grate",H306*VLOOKUP(E306,VALIDATIONS!$CT$2:$CU$2,2,FALSE),IF(D306="Capped Line",VLOOKUP(E306,VALIDATIONS!$CF$2:$CG$2,2,FALSE),IF(D306="Head Wall",VLOOKUP(E306,VALIDATIONS!$CH$2:$CI$2,2,FALSE),IF(D306="House Connection",VLOOKUP(E306,VALIDATIONS!$CJ$2:$CK$2,2,FALSE),0))))))+IF(AND(F306&lt;&gt;"",D306="Inlet Pit"),VLOOKUP(F306,VALIDATIONS!$CP$2:$CQ$66,2,FALSE),0))</f>
        <v/>
      </c>
      <c r="N306" s="194"/>
      <c r="O306" s="379"/>
      <c r="P306" s="368"/>
      <c r="Q306" s="194"/>
      <c r="R306" s="370"/>
      <c r="S306" s="194"/>
      <c r="T306" s="368"/>
      <c r="U306" s="368"/>
      <c r="V306" s="194"/>
      <c r="W306" s="195"/>
      <c r="X306" s="194"/>
      <c r="Y306" s="195"/>
      <c r="Z306" s="194"/>
      <c r="AA306" s="368"/>
      <c r="AB306" s="368"/>
      <c r="AC306" s="370"/>
      <c r="AD306" s="106" t="str">
        <f>IF(OR(R306="",T306="",U306="",Z306="",AA306="",AB306="",AC306=""),"",Z306*IF(AC306="uPVC",VLOOKUP(AA306,VALIDATIONS!$CZ$2:$DU$42,VLOOKUP(AB306,VALIDATIONS!$FF$2:$FG$5,2,FALSE),FALSE), IF(AC306="Steel Reinforced Concrete",VLOOKUP(AA306,VALIDATIONS!$CZ$2:$DU$42,8+VLOOKUP(AB306,VALIDATIONS!$FF$2:$FG$5,2,FALSE),FALSE),IF(AC306="Fibre Reinforced Concrete",VLOOKUP(AA306,VALIDATIONS!$CZ$2:$DU$42,4+VLOOKUP(AB306,VALIDATIONS!$FF$2:$FG$5,2,FALSE),FALSE))))   +IF(T306="Up to 10% Rock",VLOOKUP(AA306,VALIDATIONS!$CZ$2:$DU$42,13+VLOOKUP(AB306,VALIDATIONS!$FF$2:$FG$5,2,FALSE),FALSE),0)+IF(OR(U306="Urban Development (moderate)",U306="Urban Development (heavy)"),VLOOKUP(AA306,VALIDATIONS!$CZ$2:$DU$42,VLOOKUP(U306,VALIDATIONS!$FJ$2:$FK$4,2,FALSE)+4,FALSE),0))</f>
        <v/>
      </c>
      <c r="AE306" s="194"/>
    </row>
    <row r="307" spans="1:31" x14ac:dyDescent="0.2">
      <c r="A307" s="232"/>
      <c r="B307" s="361"/>
      <c r="C307" s="370"/>
      <c r="D307" s="370"/>
      <c r="E307" s="370"/>
      <c r="F307" s="370"/>
      <c r="G307" s="194"/>
      <c r="H307" s="194"/>
      <c r="I307" s="195"/>
      <c r="J307" s="194"/>
      <c r="K307" s="168"/>
      <c r="L307" s="168"/>
      <c r="M307" s="106" t="str">
        <f>IF(OR(D307="",E307="",G307=""),"",IF(AND(F307&lt;&gt;"",D307="Inlet Pit"),VLOOKUP(E307,VALIDATIONS!$CN$2:$CO$14,2,FALSE),IF(D307="Junction Pit",VLOOKUP(E307,VALIDATIONS!$CR$2:$CS$5,2,FALSE),IF(D307="Trench Grate",H307*VLOOKUP(E307,VALIDATIONS!$CT$2:$CU$2,2,FALSE),IF(D307="Capped Line",VLOOKUP(E307,VALIDATIONS!$CF$2:$CG$2,2,FALSE),IF(D307="Head Wall",VLOOKUP(E307,VALIDATIONS!$CH$2:$CI$2,2,FALSE),IF(D307="House Connection",VLOOKUP(E307,VALIDATIONS!$CJ$2:$CK$2,2,FALSE),0))))))+IF(AND(F307&lt;&gt;"",D307="Inlet Pit"),VLOOKUP(F307,VALIDATIONS!$CP$2:$CQ$66,2,FALSE),0))</f>
        <v/>
      </c>
      <c r="N307" s="194"/>
      <c r="O307" s="379"/>
      <c r="P307" s="368"/>
      <c r="Q307" s="194"/>
      <c r="R307" s="370"/>
      <c r="S307" s="194"/>
      <c r="T307" s="368"/>
      <c r="U307" s="368"/>
      <c r="V307" s="194"/>
      <c r="W307" s="195"/>
      <c r="X307" s="194"/>
      <c r="Y307" s="195"/>
      <c r="Z307" s="194"/>
      <c r="AA307" s="368"/>
      <c r="AB307" s="368"/>
      <c r="AC307" s="370"/>
      <c r="AD307" s="106" t="str">
        <f>IF(OR(R307="",T307="",U307="",Z307="",AA307="",AB307="",AC307=""),"",Z307*IF(AC307="uPVC",VLOOKUP(AA307,VALIDATIONS!$CZ$2:$DU$42,VLOOKUP(AB307,VALIDATIONS!$FF$2:$FG$5,2,FALSE),FALSE), IF(AC307="Steel Reinforced Concrete",VLOOKUP(AA307,VALIDATIONS!$CZ$2:$DU$42,8+VLOOKUP(AB307,VALIDATIONS!$FF$2:$FG$5,2,FALSE),FALSE),IF(AC307="Fibre Reinforced Concrete",VLOOKUP(AA307,VALIDATIONS!$CZ$2:$DU$42,4+VLOOKUP(AB307,VALIDATIONS!$FF$2:$FG$5,2,FALSE),FALSE))))   +IF(T307="Up to 10% Rock",VLOOKUP(AA307,VALIDATIONS!$CZ$2:$DU$42,13+VLOOKUP(AB307,VALIDATIONS!$FF$2:$FG$5,2,FALSE),FALSE),0)+IF(OR(U307="Urban Development (moderate)",U307="Urban Development (heavy)"),VLOOKUP(AA307,VALIDATIONS!$CZ$2:$DU$42,VLOOKUP(U307,VALIDATIONS!$FJ$2:$FK$4,2,FALSE)+4,FALSE),0))</f>
        <v/>
      </c>
      <c r="AE307" s="194"/>
    </row>
    <row r="308" spans="1:31" x14ac:dyDescent="0.2">
      <c r="A308" s="232"/>
      <c r="B308" s="361"/>
      <c r="C308" s="370"/>
      <c r="D308" s="370"/>
      <c r="E308" s="370"/>
      <c r="F308" s="370"/>
      <c r="G308" s="194"/>
      <c r="H308" s="194"/>
      <c r="I308" s="195"/>
      <c r="J308" s="194"/>
      <c r="K308" s="168"/>
      <c r="L308" s="168"/>
      <c r="M308" s="106" t="str">
        <f>IF(OR(D308="",E308="",G308=""),"",IF(AND(F308&lt;&gt;"",D308="Inlet Pit"),VLOOKUP(E308,VALIDATIONS!$CN$2:$CO$14,2,FALSE),IF(D308="Junction Pit",VLOOKUP(E308,VALIDATIONS!$CR$2:$CS$5,2,FALSE),IF(D308="Trench Grate",H308*VLOOKUP(E308,VALIDATIONS!$CT$2:$CU$2,2,FALSE),IF(D308="Capped Line",VLOOKUP(E308,VALIDATIONS!$CF$2:$CG$2,2,FALSE),IF(D308="Head Wall",VLOOKUP(E308,VALIDATIONS!$CH$2:$CI$2,2,FALSE),IF(D308="House Connection",VLOOKUP(E308,VALIDATIONS!$CJ$2:$CK$2,2,FALSE),0))))))+IF(AND(F308&lt;&gt;"",D308="Inlet Pit"),VLOOKUP(F308,VALIDATIONS!$CP$2:$CQ$66,2,FALSE),0))</f>
        <v/>
      </c>
      <c r="N308" s="194"/>
      <c r="O308" s="379"/>
      <c r="P308" s="368"/>
      <c r="Q308" s="194"/>
      <c r="R308" s="370"/>
      <c r="S308" s="194"/>
      <c r="T308" s="368"/>
      <c r="U308" s="368"/>
      <c r="V308" s="194"/>
      <c r="W308" s="195"/>
      <c r="X308" s="194"/>
      <c r="Y308" s="195"/>
      <c r="Z308" s="194"/>
      <c r="AA308" s="368"/>
      <c r="AB308" s="368"/>
      <c r="AC308" s="370"/>
      <c r="AD308" s="106" t="str">
        <f>IF(OR(R308="",T308="",U308="",Z308="",AA308="",AB308="",AC308=""),"",Z308*IF(AC308="uPVC",VLOOKUP(AA308,VALIDATIONS!$CZ$2:$DU$42,VLOOKUP(AB308,VALIDATIONS!$FF$2:$FG$5,2,FALSE),FALSE), IF(AC308="Steel Reinforced Concrete",VLOOKUP(AA308,VALIDATIONS!$CZ$2:$DU$42,8+VLOOKUP(AB308,VALIDATIONS!$FF$2:$FG$5,2,FALSE),FALSE),IF(AC308="Fibre Reinforced Concrete",VLOOKUP(AA308,VALIDATIONS!$CZ$2:$DU$42,4+VLOOKUP(AB308,VALIDATIONS!$FF$2:$FG$5,2,FALSE),FALSE))))   +IF(T308="Up to 10% Rock",VLOOKUP(AA308,VALIDATIONS!$CZ$2:$DU$42,13+VLOOKUP(AB308,VALIDATIONS!$FF$2:$FG$5,2,FALSE),FALSE),0)+IF(OR(U308="Urban Development (moderate)",U308="Urban Development (heavy)"),VLOOKUP(AA308,VALIDATIONS!$CZ$2:$DU$42,VLOOKUP(U308,VALIDATIONS!$FJ$2:$FK$4,2,FALSE)+4,FALSE),0))</f>
        <v/>
      </c>
      <c r="AE308" s="194"/>
    </row>
    <row r="309" spans="1:31" x14ac:dyDescent="0.2">
      <c r="A309" s="232"/>
      <c r="B309" s="361"/>
      <c r="C309" s="370"/>
      <c r="D309" s="370"/>
      <c r="E309" s="370"/>
      <c r="F309" s="370"/>
      <c r="G309" s="194"/>
      <c r="H309" s="194"/>
      <c r="I309" s="195"/>
      <c r="J309" s="194"/>
      <c r="K309" s="168"/>
      <c r="L309" s="168"/>
      <c r="M309" s="106" t="str">
        <f>IF(OR(D309="",E309="",G309=""),"",IF(AND(F309&lt;&gt;"",D309="Inlet Pit"),VLOOKUP(E309,VALIDATIONS!$CN$2:$CO$14,2,FALSE),IF(D309="Junction Pit",VLOOKUP(E309,VALIDATIONS!$CR$2:$CS$5,2,FALSE),IF(D309="Trench Grate",H309*VLOOKUP(E309,VALIDATIONS!$CT$2:$CU$2,2,FALSE),IF(D309="Capped Line",VLOOKUP(E309,VALIDATIONS!$CF$2:$CG$2,2,FALSE),IF(D309="Head Wall",VLOOKUP(E309,VALIDATIONS!$CH$2:$CI$2,2,FALSE),IF(D309="House Connection",VLOOKUP(E309,VALIDATIONS!$CJ$2:$CK$2,2,FALSE),0))))))+IF(AND(F309&lt;&gt;"",D309="Inlet Pit"),VLOOKUP(F309,VALIDATIONS!$CP$2:$CQ$66,2,FALSE),0))</f>
        <v/>
      </c>
      <c r="N309" s="194"/>
      <c r="O309" s="379"/>
      <c r="P309" s="368"/>
      <c r="Q309" s="194"/>
      <c r="R309" s="370"/>
      <c r="S309" s="194"/>
      <c r="T309" s="368"/>
      <c r="U309" s="368"/>
      <c r="V309" s="194"/>
      <c r="W309" s="195"/>
      <c r="X309" s="194"/>
      <c r="Y309" s="195"/>
      <c r="Z309" s="194"/>
      <c r="AA309" s="368"/>
      <c r="AB309" s="368"/>
      <c r="AC309" s="370"/>
      <c r="AD309" s="106" t="str">
        <f>IF(OR(R309="",T309="",U309="",Z309="",AA309="",AB309="",AC309=""),"",Z309*IF(AC309="uPVC",VLOOKUP(AA309,VALIDATIONS!$CZ$2:$DU$42,VLOOKUP(AB309,VALIDATIONS!$FF$2:$FG$5,2,FALSE),FALSE), IF(AC309="Steel Reinforced Concrete",VLOOKUP(AA309,VALIDATIONS!$CZ$2:$DU$42,8+VLOOKUP(AB309,VALIDATIONS!$FF$2:$FG$5,2,FALSE),FALSE),IF(AC309="Fibre Reinforced Concrete",VLOOKUP(AA309,VALIDATIONS!$CZ$2:$DU$42,4+VLOOKUP(AB309,VALIDATIONS!$FF$2:$FG$5,2,FALSE),FALSE))))   +IF(T309="Up to 10% Rock",VLOOKUP(AA309,VALIDATIONS!$CZ$2:$DU$42,13+VLOOKUP(AB309,VALIDATIONS!$FF$2:$FG$5,2,FALSE),FALSE),0)+IF(OR(U309="Urban Development (moderate)",U309="Urban Development (heavy)"),VLOOKUP(AA309,VALIDATIONS!$CZ$2:$DU$42,VLOOKUP(U309,VALIDATIONS!$FJ$2:$FK$4,2,FALSE)+4,FALSE),0))</f>
        <v/>
      </c>
      <c r="AE309" s="194"/>
    </row>
    <row r="310" spans="1:31" x14ac:dyDescent="0.2">
      <c r="A310" s="232"/>
      <c r="B310" s="361"/>
      <c r="C310" s="370"/>
      <c r="D310" s="370"/>
      <c r="E310" s="370"/>
      <c r="F310" s="370"/>
      <c r="G310" s="194"/>
      <c r="H310" s="194"/>
      <c r="I310" s="195"/>
      <c r="J310" s="194"/>
      <c r="K310" s="168"/>
      <c r="L310" s="168"/>
      <c r="M310" s="106" t="str">
        <f>IF(OR(D310="",E310="",G310=""),"",IF(AND(F310&lt;&gt;"",D310="Inlet Pit"),VLOOKUP(E310,VALIDATIONS!$CN$2:$CO$14,2,FALSE),IF(D310="Junction Pit",VLOOKUP(E310,VALIDATIONS!$CR$2:$CS$5,2,FALSE),IF(D310="Trench Grate",H310*VLOOKUP(E310,VALIDATIONS!$CT$2:$CU$2,2,FALSE),IF(D310="Capped Line",VLOOKUP(E310,VALIDATIONS!$CF$2:$CG$2,2,FALSE),IF(D310="Head Wall",VLOOKUP(E310,VALIDATIONS!$CH$2:$CI$2,2,FALSE),IF(D310="House Connection",VLOOKUP(E310,VALIDATIONS!$CJ$2:$CK$2,2,FALSE),0))))))+IF(AND(F310&lt;&gt;"",D310="Inlet Pit"),VLOOKUP(F310,VALIDATIONS!$CP$2:$CQ$66,2,FALSE),0))</f>
        <v/>
      </c>
      <c r="N310" s="194"/>
      <c r="O310" s="379"/>
      <c r="P310" s="368"/>
      <c r="Q310" s="194"/>
      <c r="R310" s="370"/>
      <c r="S310" s="194"/>
      <c r="T310" s="368"/>
      <c r="U310" s="368"/>
      <c r="V310" s="194"/>
      <c r="W310" s="195"/>
      <c r="X310" s="194"/>
      <c r="Y310" s="195"/>
      <c r="Z310" s="194"/>
      <c r="AA310" s="368"/>
      <c r="AB310" s="368"/>
      <c r="AC310" s="370"/>
      <c r="AD310" s="106" t="str">
        <f>IF(OR(R310="",T310="",U310="",Z310="",AA310="",AB310="",AC310=""),"",Z310*IF(AC310="uPVC",VLOOKUP(AA310,VALIDATIONS!$CZ$2:$DU$42,VLOOKUP(AB310,VALIDATIONS!$FF$2:$FG$5,2,FALSE),FALSE), IF(AC310="Steel Reinforced Concrete",VLOOKUP(AA310,VALIDATIONS!$CZ$2:$DU$42,8+VLOOKUP(AB310,VALIDATIONS!$FF$2:$FG$5,2,FALSE),FALSE),IF(AC310="Fibre Reinforced Concrete",VLOOKUP(AA310,VALIDATIONS!$CZ$2:$DU$42,4+VLOOKUP(AB310,VALIDATIONS!$FF$2:$FG$5,2,FALSE),FALSE))))   +IF(T310="Up to 10% Rock",VLOOKUP(AA310,VALIDATIONS!$CZ$2:$DU$42,13+VLOOKUP(AB310,VALIDATIONS!$FF$2:$FG$5,2,FALSE),FALSE),0)+IF(OR(U310="Urban Development (moderate)",U310="Urban Development (heavy)"),VLOOKUP(AA310,VALIDATIONS!$CZ$2:$DU$42,VLOOKUP(U310,VALIDATIONS!$FJ$2:$FK$4,2,FALSE)+4,FALSE),0))</f>
        <v/>
      </c>
      <c r="AE310" s="194"/>
    </row>
    <row r="311" spans="1:31" x14ac:dyDescent="0.2">
      <c r="A311" s="232"/>
      <c r="B311" s="361"/>
      <c r="C311" s="370"/>
      <c r="D311" s="370"/>
      <c r="E311" s="370"/>
      <c r="F311" s="370"/>
      <c r="G311" s="194"/>
      <c r="H311" s="194"/>
      <c r="I311" s="195"/>
      <c r="J311" s="194"/>
      <c r="K311" s="168"/>
      <c r="L311" s="168"/>
      <c r="M311" s="106" t="str">
        <f>IF(OR(D311="",E311="",G311=""),"",IF(AND(F311&lt;&gt;"",D311="Inlet Pit"),VLOOKUP(E311,VALIDATIONS!$CN$2:$CO$14,2,FALSE),IF(D311="Junction Pit",VLOOKUP(E311,VALIDATIONS!$CR$2:$CS$5,2,FALSE),IF(D311="Trench Grate",H311*VLOOKUP(E311,VALIDATIONS!$CT$2:$CU$2,2,FALSE),IF(D311="Capped Line",VLOOKUP(E311,VALIDATIONS!$CF$2:$CG$2,2,FALSE),IF(D311="Head Wall",VLOOKUP(E311,VALIDATIONS!$CH$2:$CI$2,2,FALSE),IF(D311="House Connection",VLOOKUP(E311,VALIDATIONS!$CJ$2:$CK$2,2,FALSE),0))))))+IF(AND(F311&lt;&gt;"",D311="Inlet Pit"),VLOOKUP(F311,VALIDATIONS!$CP$2:$CQ$66,2,FALSE),0))</f>
        <v/>
      </c>
      <c r="N311" s="194"/>
      <c r="O311" s="379"/>
      <c r="P311" s="368"/>
      <c r="Q311" s="194"/>
      <c r="R311" s="370"/>
      <c r="S311" s="194"/>
      <c r="T311" s="368"/>
      <c r="U311" s="368"/>
      <c r="V311" s="194"/>
      <c r="W311" s="195"/>
      <c r="X311" s="194"/>
      <c r="Y311" s="195"/>
      <c r="Z311" s="194"/>
      <c r="AA311" s="368"/>
      <c r="AB311" s="368"/>
      <c r="AC311" s="370"/>
      <c r="AD311" s="106" t="str">
        <f>IF(OR(R311="",T311="",U311="",Z311="",AA311="",AB311="",AC311=""),"",Z311*IF(AC311="uPVC",VLOOKUP(AA311,VALIDATIONS!$CZ$2:$DU$42,VLOOKUP(AB311,VALIDATIONS!$FF$2:$FG$5,2,FALSE),FALSE), IF(AC311="Steel Reinforced Concrete",VLOOKUP(AA311,VALIDATIONS!$CZ$2:$DU$42,8+VLOOKUP(AB311,VALIDATIONS!$FF$2:$FG$5,2,FALSE),FALSE),IF(AC311="Fibre Reinforced Concrete",VLOOKUP(AA311,VALIDATIONS!$CZ$2:$DU$42,4+VLOOKUP(AB311,VALIDATIONS!$FF$2:$FG$5,2,FALSE),FALSE))))   +IF(T311="Up to 10% Rock",VLOOKUP(AA311,VALIDATIONS!$CZ$2:$DU$42,13+VLOOKUP(AB311,VALIDATIONS!$FF$2:$FG$5,2,FALSE),FALSE),0)+IF(OR(U311="Urban Development (moderate)",U311="Urban Development (heavy)"),VLOOKUP(AA311,VALIDATIONS!$CZ$2:$DU$42,VLOOKUP(U311,VALIDATIONS!$FJ$2:$FK$4,2,FALSE)+4,FALSE),0))</f>
        <v/>
      </c>
      <c r="AE311" s="194"/>
    </row>
    <row r="312" spans="1:31" x14ac:dyDescent="0.2">
      <c r="A312" s="232"/>
      <c r="B312" s="361"/>
      <c r="C312" s="370"/>
      <c r="D312" s="370"/>
      <c r="E312" s="370"/>
      <c r="F312" s="370"/>
      <c r="G312" s="194"/>
      <c r="H312" s="194"/>
      <c r="I312" s="195"/>
      <c r="J312" s="194"/>
      <c r="K312" s="168"/>
      <c r="L312" s="168"/>
      <c r="M312" s="106" t="str">
        <f>IF(OR(D312="",E312="",G312=""),"",IF(AND(F312&lt;&gt;"",D312="Inlet Pit"),VLOOKUP(E312,VALIDATIONS!$CN$2:$CO$14,2,FALSE),IF(D312="Junction Pit",VLOOKUP(E312,VALIDATIONS!$CR$2:$CS$5,2,FALSE),IF(D312="Trench Grate",H312*VLOOKUP(E312,VALIDATIONS!$CT$2:$CU$2,2,FALSE),IF(D312="Capped Line",VLOOKUP(E312,VALIDATIONS!$CF$2:$CG$2,2,FALSE),IF(D312="Head Wall",VLOOKUP(E312,VALIDATIONS!$CH$2:$CI$2,2,FALSE),IF(D312="House Connection",VLOOKUP(E312,VALIDATIONS!$CJ$2:$CK$2,2,FALSE),0))))))+IF(AND(F312&lt;&gt;"",D312="Inlet Pit"),VLOOKUP(F312,VALIDATIONS!$CP$2:$CQ$66,2,FALSE),0))</f>
        <v/>
      </c>
      <c r="N312" s="194"/>
      <c r="O312" s="379"/>
      <c r="P312" s="368"/>
      <c r="Q312" s="194"/>
      <c r="R312" s="370"/>
      <c r="S312" s="194"/>
      <c r="T312" s="368"/>
      <c r="U312" s="368"/>
      <c r="V312" s="194"/>
      <c r="W312" s="195"/>
      <c r="X312" s="194"/>
      <c r="Y312" s="195"/>
      <c r="Z312" s="194"/>
      <c r="AA312" s="368"/>
      <c r="AB312" s="368"/>
      <c r="AC312" s="370"/>
      <c r="AD312" s="106" t="str">
        <f>IF(OR(R312="",T312="",U312="",Z312="",AA312="",AB312="",AC312=""),"",Z312*IF(AC312="uPVC",VLOOKUP(AA312,VALIDATIONS!$CZ$2:$DU$42,VLOOKUP(AB312,VALIDATIONS!$FF$2:$FG$5,2,FALSE),FALSE), IF(AC312="Steel Reinforced Concrete",VLOOKUP(AA312,VALIDATIONS!$CZ$2:$DU$42,8+VLOOKUP(AB312,VALIDATIONS!$FF$2:$FG$5,2,FALSE),FALSE),IF(AC312="Fibre Reinforced Concrete",VLOOKUP(AA312,VALIDATIONS!$CZ$2:$DU$42,4+VLOOKUP(AB312,VALIDATIONS!$FF$2:$FG$5,2,FALSE),FALSE))))   +IF(T312="Up to 10% Rock",VLOOKUP(AA312,VALIDATIONS!$CZ$2:$DU$42,13+VLOOKUP(AB312,VALIDATIONS!$FF$2:$FG$5,2,FALSE),FALSE),0)+IF(OR(U312="Urban Development (moderate)",U312="Urban Development (heavy)"),VLOOKUP(AA312,VALIDATIONS!$CZ$2:$DU$42,VLOOKUP(U312,VALIDATIONS!$FJ$2:$FK$4,2,FALSE)+4,FALSE),0))</f>
        <v/>
      </c>
      <c r="AE312" s="194"/>
    </row>
    <row r="313" spans="1:31" x14ac:dyDescent="0.2">
      <c r="A313" s="232"/>
      <c r="B313" s="361"/>
      <c r="C313" s="370"/>
      <c r="D313" s="370"/>
      <c r="E313" s="370"/>
      <c r="F313" s="370"/>
      <c r="G313" s="194"/>
      <c r="H313" s="194"/>
      <c r="I313" s="195"/>
      <c r="J313" s="194"/>
      <c r="K313" s="168"/>
      <c r="L313" s="168"/>
      <c r="M313" s="106" t="str">
        <f>IF(OR(D313="",E313="",G313=""),"",IF(AND(F313&lt;&gt;"",D313="Inlet Pit"),VLOOKUP(E313,VALIDATIONS!$CN$2:$CO$14,2,FALSE),IF(D313="Junction Pit",VLOOKUP(E313,VALIDATIONS!$CR$2:$CS$5,2,FALSE),IF(D313="Trench Grate",H313*VLOOKUP(E313,VALIDATIONS!$CT$2:$CU$2,2,FALSE),IF(D313="Capped Line",VLOOKUP(E313,VALIDATIONS!$CF$2:$CG$2,2,FALSE),IF(D313="Head Wall",VLOOKUP(E313,VALIDATIONS!$CH$2:$CI$2,2,FALSE),IF(D313="House Connection",VLOOKUP(E313,VALIDATIONS!$CJ$2:$CK$2,2,FALSE),0))))))+IF(AND(F313&lt;&gt;"",D313="Inlet Pit"),VLOOKUP(F313,VALIDATIONS!$CP$2:$CQ$66,2,FALSE),0))</f>
        <v/>
      </c>
      <c r="N313" s="194"/>
      <c r="O313" s="379"/>
      <c r="P313" s="368"/>
      <c r="Q313" s="194"/>
      <c r="R313" s="370"/>
      <c r="S313" s="194"/>
      <c r="T313" s="368"/>
      <c r="U313" s="368"/>
      <c r="V313" s="194"/>
      <c r="W313" s="195"/>
      <c r="X313" s="194"/>
      <c r="Y313" s="195"/>
      <c r="Z313" s="194"/>
      <c r="AA313" s="368"/>
      <c r="AB313" s="368"/>
      <c r="AC313" s="370"/>
      <c r="AD313" s="106" t="str">
        <f>IF(OR(R313="",T313="",U313="",Z313="",AA313="",AB313="",AC313=""),"",Z313*IF(AC313="uPVC",VLOOKUP(AA313,VALIDATIONS!$CZ$2:$DU$42,VLOOKUP(AB313,VALIDATIONS!$FF$2:$FG$5,2,FALSE),FALSE), IF(AC313="Steel Reinforced Concrete",VLOOKUP(AA313,VALIDATIONS!$CZ$2:$DU$42,8+VLOOKUP(AB313,VALIDATIONS!$FF$2:$FG$5,2,FALSE),FALSE),IF(AC313="Fibre Reinforced Concrete",VLOOKUP(AA313,VALIDATIONS!$CZ$2:$DU$42,4+VLOOKUP(AB313,VALIDATIONS!$FF$2:$FG$5,2,FALSE),FALSE))))   +IF(T313="Up to 10% Rock",VLOOKUP(AA313,VALIDATIONS!$CZ$2:$DU$42,13+VLOOKUP(AB313,VALIDATIONS!$FF$2:$FG$5,2,FALSE),FALSE),0)+IF(OR(U313="Urban Development (moderate)",U313="Urban Development (heavy)"),VLOOKUP(AA313,VALIDATIONS!$CZ$2:$DU$42,VLOOKUP(U313,VALIDATIONS!$FJ$2:$FK$4,2,FALSE)+4,FALSE),0))</f>
        <v/>
      </c>
      <c r="AE313" s="194"/>
    </row>
    <row r="314" spans="1:31" x14ac:dyDescent="0.2">
      <c r="A314" s="232"/>
      <c r="B314" s="361"/>
      <c r="C314" s="370"/>
      <c r="D314" s="370"/>
      <c r="E314" s="370"/>
      <c r="F314" s="370"/>
      <c r="G314" s="194"/>
      <c r="H314" s="194"/>
      <c r="I314" s="195"/>
      <c r="J314" s="194"/>
      <c r="K314" s="168"/>
      <c r="L314" s="168"/>
      <c r="M314" s="106" t="str">
        <f>IF(OR(D314="",E314="",G314=""),"",IF(AND(F314&lt;&gt;"",D314="Inlet Pit"),VLOOKUP(E314,VALIDATIONS!$CN$2:$CO$14,2,FALSE),IF(D314="Junction Pit",VLOOKUP(E314,VALIDATIONS!$CR$2:$CS$5,2,FALSE),IF(D314="Trench Grate",H314*VLOOKUP(E314,VALIDATIONS!$CT$2:$CU$2,2,FALSE),IF(D314="Capped Line",VLOOKUP(E314,VALIDATIONS!$CF$2:$CG$2,2,FALSE),IF(D314="Head Wall",VLOOKUP(E314,VALIDATIONS!$CH$2:$CI$2,2,FALSE),IF(D314="House Connection",VLOOKUP(E314,VALIDATIONS!$CJ$2:$CK$2,2,FALSE),0))))))+IF(AND(F314&lt;&gt;"",D314="Inlet Pit"),VLOOKUP(F314,VALIDATIONS!$CP$2:$CQ$66,2,FALSE),0))</f>
        <v/>
      </c>
      <c r="N314" s="194"/>
      <c r="O314" s="379"/>
      <c r="P314" s="368"/>
      <c r="Q314" s="194"/>
      <c r="R314" s="370"/>
      <c r="S314" s="194"/>
      <c r="T314" s="368"/>
      <c r="U314" s="368"/>
      <c r="V314" s="194"/>
      <c r="W314" s="195"/>
      <c r="X314" s="194"/>
      <c r="Y314" s="195"/>
      <c r="Z314" s="194"/>
      <c r="AA314" s="368"/>
      <c r="AB314" s="368"/>
      <c r="AC314" s="370"/>
      <c r="AD314" s="106" t="str">
        <f>IF(OR(R314="",T314="",U314="",Z314="",AA314="",AB314="",AC314=""),"",Z314*IF(AC314="uPVC",VLOOKUP(AA314,VALIDATIONS!$CZ$2:$DU$42,VLOOKUP(AB314,VALIDATIONS!$FF$2:$FG$5,2,FALSE),FALSE), IF(AC314="Steel Reinforced Concrete",VLOOKUP(AA314,VALIDATIONS!$CZ$2:$DU$42,8+VLOOKUP(AB314,VALIDATIONS!$FF$2:$FG$5,2,FALSE),FALSE),IF(AC314="Fibre Reinforced Concrete",VLOOKUP(AA314,VALIDATIONS!$CZ$2:$DU$42,4+VLOOKUP(AB314,VALIDATIONS!$FF$2:$FG$5,2,FALSE),FALSE))))   +IF(T314="Up to 10% Rock",VLOOKUP(AA314,VALIDATIONS!$CZ$2:$DU$42,13+VLOOKUP(AB314,VALIDATIONS!$FF$2:$FG$5,2,FALSE),FALSE),0)+IF(OR(U314="Urban Development (moderate)",U314="Urban Development (heavy)"),VLOOKUP(AA314,VALIDATIONS!$CZ$2:$DU$42,VLOOKUP(U314,VALIDATIONS!$FJ$2:$FK$4,2,FALSE)+4,FALSE),0))</f>
        <v/>
      </c>
      <c r="AE314" s="194"/>
    </row>
    <row r="315" spans="1:31" x14ac:dyDescent="0.2">
      <c r="A315" s="232"/>
      <c r="B315" s="361"/>
      <c r="C315" s="370"/>
      <c r="D315" s="370"/>
      <c r="E315" s="370"/>
      <c r="F315" s="370"/>
      <c r="G315" s="194"/>
      <c r="H315" s="194"/>
      <c r="I315" s="195"/>
      <c r="J315" s="194"/>
      <c r="K315" s="168"/>
      <c r="L315" s="168"/>
      <c r="M315" s="106" t="str">
        <f>IF(OR(D315="",E315="",G315=""),"",IF(AND(F315&lt;&gt;"",D315="Inlet Pit"),VLOOKUP(E315,VALIDATIONS!$CN$2:$CO$14,2,FALSE),IF(D315="Junction Pit",VLOOKUP(E315,VALIDATIONS!$CR$2:$CS$5,2,FALSE),IF(D315="Trench Grate",H315*VLOOKUP(E315,VALIDATIONS!$CT$2:$CU$2,2,FALSE),IF(D315="Capped Line",VLOOKUP(E315,VALIDATIONS!$CF$2:$CG$2,2,FALSE),IF(D315="Head Wall",VLOOKUP(E315,VALIDATIONS!$CH$2:$CI$2,2,FALSE),IF(D315="House Connection",VLOOKUP(E315,VALIDATIONS!$CJ$2:$CK$2,2,FALSE),0))))))+IF(AND(F315&lt;&gt;"",D315="Inlet Pit"),VLOOKUP(F315,VALIDATIONS!$CP$2:$CQ$66,2,FALSE),0))</f>
        <v/>
      </c>
      <c r="N315" s="194"/>
      <c r="O315" s="379"/>
      <c r="P315" s="368"/>
      <c r="Q315" s="194"/>
      <c r="R315" s="370"/>
      <c r="S315" s="194"/>
      <c r="T315" s="368"/>
      <c r="U315" s="368"/>
      <c r="V315" s="194"/>
      <c r="W315" s="195"/>
      <c r="X315" s="194"/>
      <c r="Y315" s="195"/>
      <c r="Z315" s="194"/>
      <c r="AA315" s="368"/>
      <c r="AB315" s="368"/>
      <c r="AC315" s="370"/>
      <c r="AD315" s="106" t="str">
        <f>IF(OR(R315="",T315="",U315="",Z315="",AA315="",AB315="",AC315=""),"",Z315*IF(AC315="uPVC",VLOOKUP(AA315,VALIDATIONS!$CZ$2:$DU$42,VLOOKUP(AB315,VALIDATIONS!$FF$2:$FG$5,2,FALSE),FALSE), IF(AC315="Steel Reinforced Concrete",VLOOKUP(AA315,VALIDATIONS!$CZ$2:$DU$42,8+VLOOKUP(AB315,VALIDATIONS!$FF$2:$FG$5,2,FALSE),FALSE),IF(AC315="Fibre Reinforced Concrete",VLOOKUP(AA315,VALIDATIONS!$CZ$2:$DU$42,4+VLOOKUP(AB315,VALIDATIONS!$FF$2:$FG$5,2,FALSE),FALSE))))   +IF(T315="Up to 10% Rock",VLOOKUP(AA315,VALIDATIONS!$CZ$2:$DU$42,13+VLOOKUP(AB315,VALIDATIONS!$FF$2:$FG$5,2,FALSE),FALSE),0)+IF(OR(U315="Urban Development (moderate)",U315="Urban Development (heavy)"),VLOOKUP(AA315,VALIDATIONS!$CZ$2:$DU$42,VLOOKUP(U315,VALIDATIONS!$FJ$2:$FK$4,2,FALSE)+4,FALSE),0))</f>
        <v/>
      </c>
      <c r="AE315" s="194"/>
    </row>
    <row r="316" spans="1:31" x14ac:dyDescent="0.2">
      <c r="A316" s="232"/>
      <c r="B316" s="361"/>
      <c r="C316" s="370"/>
      <c r="D316" s="370"/>
      <c r="E316" s="370"/>
      <c r="F316" s="370"/>
      <c r="G316" s="194"/>
      <c r="H316" s="194"/>
      <c r="I316" s="195"/>
      <c r="J316" s="194"/>
      <c r="K316" s="168"/>
      <c r="L316" s="168"/>
      <c r="M316" s="106" t="str">
        <f>IF(OR(D316="",E316="",G316=""),"",IF(AND(F316&lt;&gt;"",D316="Inlet Pit"),VLOOKUP(E316,VALIDATIONS!$CN$2:$CO$14,2,FALSE),IF(D316="Junction Pit",VLOOKUP(E316,VALIDATIONS!$CR$2:$CS$5,2,FALSE),IF(D316="Trench Grate",H316*VLOOKUP(E316,VALIDATIONS!$CT$2:$CU$2,2,FALSE),IF(D316="Capped Line",VLOOKUP(E316,VALIDATIONS!$CF$2:$CG$2,2,FALSE),IF(D316="Head Wall",VLOOKUP(E316,VALIDATIONS!$CH$2:$CI$2,2,FALSE),IF(D316="House Connection",VLOOKUP(E316,VALIDATIONS!$CJ$2:$CK$2,2,FALSE),0))))))+IF(AND(F316&lt;&gt;"",D316="Inlet Pit"),VLOOKUP(F316,VALIDATIONS!$CP$2:$CQ$66,2,FALSE),0))</f>
        <v/>
      </c>
      <c r="N316" s="194"/>
      <c r="O316" s="379"/>
      <c r="P316" s="368"/>
      <c r="Q316" s="194"/>
      <c r="R316" s="370"/>
      <c r="S316" s="194"/>
      <c r="T316" s="368"/>
      <c r="U316" s="368"/>
      <c r="V316" s="194"/>
      <c r="W316" s="195"/>
      <c r="X316" s="194"/>
      <c r="Y316" s="195"/>
      <c r="Z316" s="194"/>
      <c r="AA316" s="368"/>
      <c r="AB316" s="368"/>
      <c r="AC316" s="370"/>
      <c r="AD316" s="106" t="str">
        <f>IF(OR(R316="",T316="",U316="",Z316="",AA316="",AB316="",AC316=""),"",Z316*IF(AC316="uPVC",VLOOKUP(AA316,VALIDATIONS!$CZ$2:$DU$42,VLOOKUP(AB316,VALIDATIONS!$FF$2:$FG$5,2,FALSE),FALSE), IF(AC316="Steel Reinforced Concrete",VLOOKUP(AA316,VALIDATIONS!$CZ$2:$DU$42,8+VLOOKUP(AB316,VALIDATIONS!$FF$2:$FG$5,2,FALSE),FALSE),IF(AC316="Fibre Reinforced Concrete",VLOOKUP(AA316,VALIDATIONS!$CZ$2:$DU$42,4+VLOOKUP(AB316,VALIDATIONS!$FF$2:$FG$5,2,FALSE),FALSE))))   +IF(T316="Up to 10% Rock",VLOOKUP(AA316,VALIDATIONS!$CZ$2:$DU$42,13+VLOOKUP(AB316,VALIDATIONS!$FF$2:$FG$5,2,FALSE),FALSE),0)+IF(OR(U316="Urban Development (moderate)",U316="Urban Development (heavy)"),VLOOKUP(AA316,VALIDATIONS!$CZ$2:$DU$42,VLOOKUP(U316,VALIDATIONS!$FJ$2:$FK$4,2,FALSE)+4,FALSE),0))</f>
        <v/>
      </c>
      <c r="AE316" s="194"/>
    </row>
    <row r="317" spans="1:31" x14ac:dyDescent="0.2">
      <c r="A317" s="232"/>
      <c r="B317" s="361"/>
      <c r="C317" s="370"/>
      <c r="D317" s="370"/>
      <c r="E317" s="370"/>
      <c r="F317" s="370"/>
      <c r="G317" s="194"/>
      <c r="H317" s="194"/>
      <c r="I317" s="195"/>
      <c r="J317" s="194"/>
      <c r="K317" s="168"/>
      <c r="L317" s="168"/>
      <c r="M317" s="106" t="str">
        <f>IF(OR(D317="",E317="",G317=""),"",IF(AND(F317&lt;&gt;"",D317="Inlet Pit"),VLOOKUP(E317,VALIDATIONS!$CN$2:$CO$14,2,FALSE),IF(D317="Junction Pit",VLOOKUP(E317,VALIDATIONS!$CR$2:$CS$5,2,FALSE),IF(D317="Trench Grate",H317*VLOOKUP(E317,VALIDATIONS!$CT$2:$CU$2,2,FALSE),IF(D317="Capped Line",VLOOKUP(E317,VALIDATIONS!$CF$2:$CG$2,2,FALSE),IF(D317="Head Wall",VLOOKUP(E317,VALIDATIONS!$CH$2:$CI$2,2,FALSE),IF(D317="House Connection",VLOOKUP(E317,VALIDATIONS!$CJ$2:$CK$2,2,FALSE),0))))))+IF(AND(F317&lt;&gt;"",D317="Inlet Pit"),VLOOKUP(F317,VALIDATIONS!$CP$2:$CQ$66,2,FALSE),0))</f>
        <v/>
      </c>
      <c r="N317" s="194"/>
      <c r="O317" s="379"/>
      <c r="P317" s="368"/>
      <c r="Q317" s="194"/>
      <c r="R317" s="370"/>
      <c r="S317" s="194"/>
      <c r="T317" s="368"/>
      <c r="U317" s="368"/>
      <c r="V317" s="194"/>
      <c r="W317" s="195"/>
      <c r="X317" s="194"/>
      <c r="Y317" s="195"/>
      <c r="Z317" s="194"/>
      <c r="AA317" s="368"/>
      <c r="AB317" s="368"/>
      <c r="AC317" s="370"/>
      <c r="AD317" s="106" t="str">
        <f>IF(OR(R317="",T317="",U317="",Z317="",AA317="",AB317="",AC317=""),"",Z317*IF(AC317="uPVC",VLOOKUP(AA317,VALIDATIONS!$CZ$2:$DU$42,VLOOKUP(AB317,VALIDATIONS!$FF$2:$FG$5,2,FALSE),FALSE), IF(AC317="Steel Reinforced Concrete",VLOOKUP(AA317,VALIDATIONS!$CZ$2:$DU$42,8+VLOOKUP(AB317,VALIDATIONS!$FF$2:$FG$5,2,FALSE),FALSE),IF(AC317="Fibre Reinforced Concrete",VLOOKUP(AA317,VALIDATIONS!$CZ$2:$DU$42,4+VLOOKUP(AB317,VALIDATIONS!$FF$2:$FG$5,2,FALSE),FALSE))))   +IF(T317="Up to 10% Rock",VLOOKUP(AA317,VALIDATIONS!$CZ$2:$DU$42,13+VLOOKUP(AB317,VALIDATIONS!$FF$2:$FG$5,2,FALSE),FALSE),0)+IF(OR(U317="Urban Development (moderate)",U317="Urban Development (heavy)"),VLOOKUP(AA317,VALIDATIONS!$CZ$2:$DU$42,VLOOKUP(U317,VALIDATIONS!$FJ$2:$FK$4,2,FALSE)+4,FALSE),0))</f>
        <v/>
      </c>
      <c r="AE317" s="194"/>
    </row>
    <row r="318" spans="1:31" x14ac:dyDescent="0.2">
      <c r="A318" s="232"/>
      <c r="B318" s="361"/>
      <c r="C318" s="370"/>
      <c r="D318" s="370"/>
      <c r="E318" s="370"/>
      <c r="F318" s="370"/>
      <c r="G318" s="194"/>
      <c r="H318" s="194"/>
      <c r="I318" s="195"/>
      <c r="J318" s="194"/>
      <c r="K318" s="168"/>
      <c r="L318" s="168"/>
      <c r="M318" s="106" t="str">
        <f>IF(OR(D318="",E318="",G318=""),"",IF(AND(F318&lt;&gt;"",D318="Inlet Pit"),VLOOKUP(E318,VALIDATIONS!$CN$2:$CO$14,2,FALSE),IF(D318="Junction Pit",VLOOKUP(E318,VALIDATIONS!$CR$2:$CS$5,2,FALSE),IF(D318="Trench Grate",H318*VLOOKUP(E318,VALIDATIONS!$CT$2:$CU$2,2,FALSE),IF(D318="Capped Line",VLOOKUP(E318,VALIDATIONS!$CF$2:$CG$2,2,FALSE),IF(D318="Head Wall",VLOOKUP(E318,VALIDATIONS!$CH$2:$CI$2,2,FALSE),IF(D318="House Connection",VLOOKUP(E318,VALIDATIONS!$CJ$2:$CK$2,2,FALSE),0))))))+IF(AND(F318&lt;&gt;"",D318="Inlet Pit"),VLOOKUP(F318,VALIDATIONS!$CP$2:$CQ$66,2,FALSE),0))</f>
        <v/>
      </c>
      <c r="N318" s="194"/>
      <c r="O318" s="379"/>
      <c r="P318" s="368"/>
      <c r="Q318" s="194"/>
      <c r="R318" s="370"/>
      <c r="S318" s="194"/>
      <c r="T318" s="368"/>
      <c r="U318" s="368"/>
      <c r="V318" s="194"/>
      <c r="W318" s="195"/>
      <c r="X318" s="194"/>
      <c r="Y318" s="195"/>
      <c r="Z318" s="194"/>
      <c r="AA318" s="368"/>
      <c r="AB318" s="368"/>
      <c r="AC318" s="370"/>
      <c r="AD318" s="106" t="str">
        <f>IF(OR(R318="",T318="",U318="",Z318="",AA318="",AB318="",AC318=""),"",Z318*IF(AC318="uPVC",VLOOKUP(AA318,VALIDATIONS!$CZ$2:$DU$42,VLOOKUP(AB318,VALIDATIONS!$FF$2:$FG$5,2,FALSE),FALSE), IF(AC318="Steel Reinforced Concrete",VLOOKUP(AA318,VALIDATIONS!$CZ$2:$DU$42,8+VLOOKUP(AB318,VALIDATIONS!$FF$2:$FG$5,2,FALSE),FALSE),IF(AC318="Fibre Reinforced Concrete",VLOOKUP(AA318,VALIDATIONS!$CZ$2:$DU$42,4+VLOOKUP(AB318,VALIDATIONS!$FF$2:$FG$5,2,FALSE),FALSE))))   +IF(T318="Up to 10% Rock",VLOOKUP(AA318,VALIDATIONS!$CZ$2:$DU$42,13+VLOOKUP(AB318,VALIDATIONS!$FF$2:$FG$5,2,FALSE),FALSE),0)+IF(OR(U318="Urban Development (moderate)",U318="Urban Development (heavy)"),VLOOKUP(AA318,VALIDATIONS!$CZ$2:$DU$42,VLOOKUP(U318,VALIDATIONS!$FJ$2:$FK$4,2,FALSE)+4,FALSE),0))</f>
        <v/>
      </c>
      <c r="AE318" s="194"/>
    </row>
    <row r="319" spans="1:31" x14ac:dyDescent="0.2">
      <c r="A319" s="232"/>
      <c r="B319" s="361"/>
      <c r="C319" s="370"/>
      <c r="D319" s="370"/>
      <c r="E319" s="370"/>
      <c r="F319" s="370"/>
      <c r="G319" s="194"/>
      <c r="H319" s="194"/>
      <c r="I319" s="195"/>
      <c r="J319" s="194"/>
      <c r="K319" s="168"/>
      <c r="L319" s="168"/>
      <c r="M319" s="106" t="str">
        <f>IF(OR(D319="",E319="",G319=""),"",IF(AND(F319&lt;&gt;"",D319="Inlet Pit"),VLOOKUP(E319,VALIDATIONS!$CN$2:$CO$14,2,FALSE),IF(D319="Junction Pit",VLOOKUP(E319,VALIDATIONS!$CR$2:$CS$5,2,FALSE),IF(D319="Trench Grate",H319*VLOOKUP(E319,VALIDATIONS!$CT$2:$CU$2,2,FALSE),IF(D319="Capped Line",VLOOKUP(E319,VALIDATIONS!$CF$2:$CG$2,2,FALSE),IF(D319="Head Wall",VLOOKUP(E319,VALIDATIONS!$CH$2:$CI$2,2,FALSE),IF(D319="House Connection",VLOOKUP(E319,VALIDATIONS!$CJ$2:$CK$2,2,FALSE),0))))))+IF(AND(F319&lt;&gt;"",D319="Inlet Pit"),VLOOKUP(F319,VALIDATIONS!$CP$2:$CQ$66,2,FALSE),0))</f>
        <v/>
      </c>
      <c r="N319" s="194"/>
      <c r="O319" s="379"/>
      <c r="P319" s="368"/>
      <c r="Q319" s="194"/>
      <c r="R319" s="370"/>
      <c r="S319" s="194"/>
      <c r="T319" s="368"/>
      <c r="U319" s="368"/>
      <c r="V319" s="194"/>
      <c r="W319" s="195"/>
      <c r="X319" s="194"/>
      <c r="Y319" s="195"/>
      <c r="Z319" s="194"/>
      <c r="AA319" s="368"/>
      <c r="AB319" s="368"/>
      <c r="AC319" s="370"/>
      <c r="AD319" s="106" t="str">
        <f>IF(OR(R319="",T319="",U319="",Z319="",AA319="",AB319="",AC319=""),"",Z319*IF(AC319="uPVC",VLOOKUP(AA319,VALIDATIONS!$CZ$2:$DU$42,VLOOKUP(AB319,VALIDATIONS!$FF$2:$FG$5,2,FALSE),FALSE), IF(AC319="Steel Reinforced Concrete",VLOOKUP(AA319,VALIDATIONS!$CZ$2:$DU$42,8+VLOOKUP(AB319,VALIDATIONS!$FF$2:$FG$5,2,FALSE),FALSE),IF(AC319="Fibre Reinforced Concrete",VLOOKUP(AA319,VALIDATIONS!$CZ$2:$DU$42,4+VLOOKUP(AB319,VALIDATIONS!$FF$2:$FG$5,2,FALSE),FALSE))))   +IF(T319="Up to 10% Rock",VLOOKUP(AA319,VALIDATIONS!$CZ$2:$DU$42,13+VLOOKUP(AB319,VALIDATIONS!$FF$2:$FG$5,2,FALSE),FALSE),0)+IF(OR(U319="Urban Development (moderate)",U319="Urban Development (heavy)"),VLOOKUP(AA319,VALIDATIONS!$CZ$2:$DU$42,VLOOKUP(U319,VALIDATIONS!$FJ$2:$FK$4,2,FALSE)+4,FALSE),0))</f>
        <v/>
      </c>
      <c r="AE319" s="194"/>
    </row>
    <row r="320" spans="1:31" x14ac:dyDescent="0.2">
      <c r="A320" s="232"/>
      <c r="B320" s="361"/>
      <c r="C320" s="370"/>
      <c r="D320" s="370"/>
      <c r="E320" s="370"/>
      <c r="F320" s="370"/>
      <c r="G320" s="194"/>
      <c r="H320" s="194"/>
      <c r="I320" s="195"/>
      <c r="J320" s="194"/>
      <c r="K320" s="168"/>
      <c r="L320" s="168"/>
      <c r="M320" s="106" t="str">
        <f>IF(OR(D320="",E320="",G320=""),"",IF(AND(F320&lt;&gt;"",D320="Inlet Pit"),VLOOKUP(E320,VALIDATIONS!$CN$2:$CO$14,2,FALSE),IF(D320="Junction Pit",VLOOKUP(E320,VALIDATIONS!$CR$2:$CS$5,2,FALSE),IF(D320="Trench Grate",H320*VLOOKUP(E320,VALIDATIONS!$CT$2:$CU$2,2,FALSE),IF(D320="Capped Line",VLOOKUP(E320,VALIDATIONS!$CF$2:$CG$2,2,FALSE),IF(D320="Head Wall",VLOOKUP(E320,VALIDATIONS!$CH$2:$CI$2,2,FALSE),IF(D320="House Connection",VLOOKUP(E320,VALIDATIONS!$CJ$2:$CK$2,2,FALSE),0))))))+IF(AND(F320&lt;&gt;"",D320="Inlet Pit"),VLOOKUP(F320,VALIDATIONS!$CP$2:$CQ$66,2,FALSE),0))</f>
        <v/>
      </c>
      <c r="N320" s="194"/>
      <c r="O320" s="379"/>
      <c r="P320" s="368"/>
      <c r="Q320" s="194"/>
      <c r="R320" s="370"/>
      <c r="S320" s="194"/>
      <c r="T320" s="368"/>
      <c r="U320" s="368"/>
      <c r="V320" s="194"/>
      <c r="W320" s="195"/>
      <c r="X320" s="194"/>
      <c r="Y320" s="195"/>
      <c r="Z320" s="194"/>
      <c r="AA320" s="368"/>
      <c r="AB320" s="368"/>
      <c r="AC320" s="370"/>
      <c r="AD320" s="106" t="str">
        <f>IF(OR(R320="",T320="",U320="",Z320="",AA320="",AB320="",AC320=""),"",Z320*IF(AC320="uPVC",VLOOKUP(AA320,VALIDATIONS!$CZ$2:$DU$42,VLOOKUP(AB320,VALIDATIONS!$FF$2:$FG$5,2,FALSE),FALSE), IF(AC320="Steel Reinforced Concrete",VLOOKUP(AA320,VALIDATIONS!$CZ$2:$DU$42,8+VLOOKUP(AB320,VALIDATIONS!$FF$2:$FG$5,2,FALSE),FALSE),IF(AC320="Fibre Reinforced Concrete",VLOOKUP(AA320,VALIDATIONS!$CZ$2:$DU$42,4+VLOOKUP(AB320,VALIDATIONS!$FF$2:$FG$5,2,FALSE),FALSE))))   +IF(T320="Up to 10% Rock",VLOOKUP(AA320,VALIDATIONS!$CZ$2:$DU$42,13+VLOOKUP(AB320,VALIDATIONS!$FF$2:$FG$5,2,FALSE),FALSE),0)+IF(OR(U320="Urban Development (moderate)",U320="Urban Development (heavy)"),VLOOKUP(AA320,VALIDATIONS!$CZ$2:$DU$42,VLOOKUP(U320,VALIDATIONS!$FJ$2:$FK$4,2,FALSE)+4,FALSE),0))</f>
        <v/>
      </c>
      <c r="AE320" s="194"/>
    </row>
    <row r="321" spans="1:31" x14ac:dyDescent="0.2">
      <c r="A321" s="232"/>
      <c r="B321" s="361"/>
      <c r="C321" s="370"/>
      <c r="D321" s="370"/>
      <c r="E321" s="370"/>
      <c r="F321" s="370"/>
      <c r="G321" s="194"/>
      <c r="H321" s="194"/>
      <c r="I321" s="195"/>
      <c r="J321" s="194"/>
      <c r="K321" s="168"/>
      <c r="L321" s="168"/>
      <c r="M321" s="106" t="str">
        <f>IF(OR(D321="",E321="",G321=""),"",IF(AND(F321&lt;&gt;"",D321="Inlet Pit"),VLOOKUP(E321,VALIDATIONS!$CN$2:$CO$14,2,FALSE),IF(D321="Junction Pit",VLOOKUP(E321,VALIDATIONS!$CR$2:$CS$5,2,FALSE),IF(D321="Trench Grate",H321*VLOOKUP(E321,VALIDATIONS!$CT$2:$CU$2,2,FALSE),IF(D321="Capped Line",VLOOKUP(E321,VALIDATIONS!$CF$2:$CG$2,2,FALSE),IF(D321="Head Wall",VLOOKUP(E321,VALIDATIONS!$CH$2:$CI$2,2,FALSE),IF(D321="House Connection",VLOOKUP(E321,VALIDATIONS!$CJ$2:$CK$2,2,FALSE),0))))))+IF(AND(F321&lt;&gt;"",D321="Inlet Pit"),VLOOKUP(F321,VALIDATIONS!$CP$2:$CQ$66,2,FALSE),0))</f>
        <v/>
      </c>
      <c r="N321" s="194"/>
      <c r="O321" s="379"/>
      <c r="P321" s="368"/>
      <c r="Q321" s="194"/>
      <c r="R321" s="370"/>
      <c r="S321" s="194"/>
      <c r="T321" s="368"/>
      <c r="U321" s="368"/>
      <c r="V321" s="194"/>
      <c r="W321" s="195"/>
      <c r="X321" s="194"/>
      <c r="Y321" s="195"/>
      <c r="Z321" s="194"/>
      <c r="AA321" s="368"/>
      <c r="AB321" s="368"/>
      <c r="AC321" s="370"/>
      <c r="AD321" s="106" t="str">
        <f>IF(OR(R321="",T321="",U321="",Z321="",AA321="",AB321="",AC321=""),"",Z321*IF(AC321="uPVC",VLOOKUP(AA321,VALIDATIONS!$CZ$2:$DU$42,VLOOKUP(AB321,VALIDATIONS!$FF$2:$FG$5,2,FALSE),FALSE), IF(AC321="Steel Reinforced Concrete",VLOOKUP(AA321,VALIDATIONS!$CZ$2:$DU$42,8+VLOOKUP(AB321,VALIDATIONS!$FF$2:$FG$5,2,FALSE),FALSE),IF(AC321="Fibre Reinforced Concrete",VLOOKUP(AA321,VALIDATIONS!$CZ$2:$DU$42,4+VLOOKUP(AB321,VALIDATIONS!$FF$2:$FG$5,2,FALSE),FALSE))))   +IF(T321="Up to 10% Rock",VLOOKUP(AA321,VALIDATIONS!$CZ$2:$DU$42,13+VLOOKUP(AB321,VALIDATIONS!$FF$2:$FG$5,2,FALSE),FALSE),0)+IF(OR(U321="Urban Development (moderate)",U321="Urban Development (heavy)"),VLOOKUP(AA321,VALIDATIONS!$CZ$2:$DU$42,VLOOKUP(U321,VALIDATIONS!$FJ$2:$FK$4,2,FALSE)+4,FALSE),0))</f>
        <v/>
      </c>
      <c r="AE321" s="194"/>
    </row>
    <row r="322" spans="1:31" x14ac:dyDescent="0.2">
      <c r="A322" s="232"/>
      <c r="B322" s="361"/>
      <c r="C322" s="370"/>
      <c r="D322" s="370"/>
      <c r="E322" s="370"/>
      <c r="F322" s="370"/>
      <c r="G322" s="194"/>
      <c r="H322" s="194"/>
      <c r="I322" s="195"/>
      <c r="J322" s="194"/>
      <c r="K322" s="168"/>
      <c r="L322" s="168"/>
      <c r="M322" s="106" t="str">
        <f>IF(OR(D322="",E322="",G322=""),"",IF(AND(F322&lt;&gt;"",D322="Inlet Pit"),VLOOKUP(E322,VALIDATIONS!$CN$2:$CO$14,2,FALSE),IF(D322="Junction Pit",VLOOKUP(E322,VALIDATIONS!$CR$2:$CS$5,2,FALSE),IF(D322="Trench Grate",H322*VLOOKUP(E322,VALIDATIONS!$CT$2:$CU$2,2,FALSE),IF(D322="Capped Line",VLOOKUP(E322,VALIDATIONS!$CF$2:$CG$2,2,FALSE),IF(D322="Head Wall",VLOOKUP(E322,VALIDATIONS!$CH$2:$CI$2,2,FALSE),IF(D322="House Connection",VLOOKUP(E322,VALIDATIONS!$CJ$2:$CK$2,2,FALSE),0))))))+IF(AND(F322&lt;&gt;"",D322="Inlet Pit"),VLOOKUP(F322,VALIDATIONS!$CP$2:$CQ$66,2,FALSE),0))</f>
        <v/>
      </c>
      <c r="N322" s="194"/>
      <c r="O322" s="379"/>
      <c r="P322" s="368"/>
      <c r="Q322" s="194"/>
      <c r="R322" s="370"/>
      <c r="S322" s="194"/>
      <c r="T322" s="368"/>
      <c r="U322" s="368"/>
      <c r="V322" s="194"/>
      <c r="W322" s="195"/>
      <c r="X322" s="194"/>
      <c r="Y322" s="195"/>
      <c r="Z322" s="194"/>
      <c r="AA322" s="368"/>
      <c r="AB322" s="368"/>
      <c r="AC322" s="370"/>
      <c r="AD322" s="106" t="str">
        <f>IF(OR(R322="",T322="",U322="",Z322="",AA322="",AB322="",AC322=""),"",Z322*IF(AC322="uPVC",VLOOKUP(AA322,VALIDATIONS!$CZ$2:$DU$42,VLOOKUP(AB322,VALIDATIONS!$FF$2:$FG$5,2,FALSE),FALSE), IF(AC322="Steel Reinforced Concrete",VLOOKUP(AA322,VALIDATIONS!$CZ$2:$DU$42,8+VLOOKUP(AB322,VALIDATIONS!$FF$2:$FG$5,2,FALSE),FALSE),IF(AC322="Fibre Reinforced Concrete",VLOOKUP(AA322,VALIDATIONS!$CZ$2:$DU$42,4+VLOOKUP(AB322,VALIDATIONS!$FF$2:$FG$5,2,FALSE),FALSE))))   +IF(T322="Up to 10% Rock",VLOOKUP(AA322,VALIDATIONS!$CZ$2:$DU$42,13+VLOOKUP(AB322,VALIDATIONS!$FF$2:$FG$5,2,FALSE),FALSE),0)+IF(OR(U322="Urban Development (moderate)",U322="Urban Development (heavy)"),VLOOKUP(AA322,VALIDATIONS!$CZ$2:$DU$42,VLOOKUP(U322,VALIDATIONS!$FJ$2:$FK$4,2,FALSE)+4,FALSE),0))</f>
        <v/>
      </c>
      <c r="AE322" s="194"/>
    </row>
    <row r="323" spans="1:31" x14ac:dyDescent="0.2">
      <c r="A323" s="232"/>
      <c r="B323" s="361"/>
      <c r="C323" s="370"/>
      <c r="D323" s="370"/>
      <c r="E323" s="370"/>
      <c r="F323" s="370"/>
      <c r="G323" s="194"/>
      <c r="H323" s="194"/>
      <c r="I323" s="195"/>
      <c r="J323" s="194"/>
      <c r="K323" s="168"/>
      <c r="L323" s="168"/>
      <c r="M323" s="106" t="str">
        <f>IF(OR(D323="",E323="",G323=""),"",IF(AND(F323&lt;&gt;"",D323="Inlet Pit"),VLOOKUP(E323,VALIDATIONS!$CN$2:$CO$14,2,FALSE),IF(D323="Junction Pit",VLOOKUP(E323,VALIDATIONS!$CR$2:$CS$5,2,FALSE),IF(D323="Trench Grate",H323*VLOOKUP(E323,VALIDATIONS!$CT$2:$CU$2,2,FALSE),IF(D323="Capped Line",VLOOKUP(E323,VALIDATIONS!$CF$2:$CG$2,2,FALSE),IF(D323="Head Wall",VLOOKUP(E323,VALIDATIONS!$CH$2:$CI$2,2,FALSE),IF(D323="House Connection",VLOOKUP(E323,VALIDATIONS!$CJ$2:$CK$2,2,FALSE),0))))))+IF(AND(F323&lt;&gt;"",D323="Inlet Pit"),VLOOKUP(F323,VALIDATIONS!$CP$2:$CQ$66,2,FALSE),0))</f>
        <v/>
      </c>
      <c r="N323" s="194"/>
      <c r="O323" s="379"/>
      <c r="P323" s="368"/>
      <c r="Q323" s="194"/>
      <c r="R323" s="370"/>
      <c r="S323" s="194"/>
      <c r="T323" s="368"/>
      <c r="U323" s="368"/>
      <c r="V323" s="194"/>
      <c r="W323" s="195"/>
      <c r="X323" s="194"/>
      <c r="Y323" s="195"/>
      <c r="Z323" s="194"/>
      <c r="AA323" s="368"/>
      <c r="AB323" s="368"/>
      <c r="AC323" s="370"/>
      <c r="AD323" s="106" t="str">
        <f>IF(OR(R323="",T323="",U323="",Z323="",AA323="",AB323="",AC323=""),"",Z323*IF(AC323="uPVC",VLOOKUP(AA323,VALIDATIONS!$CZ$2:$DU$42,VLOOKUP(AB323,VALIDATIONS!$FF$2:$FG$5,2,FALSE),FALSE), IF(AC323="Steel Reinforced Concrete",VLOOKUP(AA323,VALIDATIONS!$CZ$2:$DU$42,8+VLOOKUP(AB323,VALIDATIONS!$FF$2:$FG$5,2,FALSE),FALSE),IF(AC323="Fibre Reinforced Concrete",VLOOKUP(AA323,VALIDATIONS!$CZ$2:$DU$42,4+VLOOKUP(AB323,VALIDATIONS!$FF$2:$FG$5,2,FALSE),FALSE))))   +IF(T323="Up to 10% Rock",VLOOKUP(AA323,VALIDATIONS!$CZ$2:$DU$42,13+VLOOKUP(AB323,VALIDATIONS!$FF$2:$FG$5,2,FALSE),FALSE),0)+IF(OR(U323="Urban Development (moderate)",U323="Urban Development (heavy)"),VLOOKUP(AA323,VALIDATIONS!$CZ$2:$DU$42,VLOOKUP(U323,VALIDATIONS!$FJ$2:$FK$4,2,FALSE)+4,FALSE),0))</f>
        <v/>
      </c>
      <c r="AE323" s="194"/>
    </row>
    <row r="324" spans="1:31" x14ac:dyDescent="0.2">
      <c r="A324" s="232"/>
      <c r="B324" s="361"/>
      <c r="C324" s="370"/>
      <c r="D324" s="370"/>
      <c r="E324" s="370"/>
      <c r="F324" s="370"/>
      <c r="G324" s="194"/>
      <c r="H324" s="194"/>
      <c r="I324" s="195"/>
      <c r="J324" s="194"/>
      <c r="K324" s="168"/>
      <c r="L324" s="168"/>
      <c r="M324" s="106" t="str">
        <f>IF(OR(D324="",E324="",G324=""),"",IF(AND(F324&lt;&gt;"",D324="Inlet Pit"),VLOOKUP(E324,VALIDATIONS!$CN$2:$CO$14,2,FALSE),IF(D324="Junction Pit",VLOOKUP(E324,VALIDATIONS!$CR$2:$CS$5,2,FALSE),IF(D324="Trench Grate",H324*VLOOKUP(E324,VALIDATIONS!$CT$2:$CU$2,2,FALSE),IF(D324="Capped Line",VLOOKUP(E324,VALIDATIONS!$CF$2:$CG$2,2,FALSE),IF(D324="Head Wall",VLOOKUP(E324,VALIDATIONS!$CH$2:$CI$2,2,FALSE),IF(D324="House Connection",VLOOKUP(E324,VALIDATIONS!$CJ$2:$CK$2,2,FALSE),0))))))+IF(AND(F324&lt;&gt;"",D324="Inlet Pit"),VLOOKUP(F324,VALIDATIONS!$CP$2:$CQ$66,2,FALSE),0))</f>
        <v/>
      </c>
      <c r="N324" s="194"/>
      <c r="O324" s="379"/>
      <c r="P324" s="368"/>
      <c r="Q324" s="194"/>
      <c r="R324" s="370"/>
      <c r="S324" s="194"/>
      <c r="T324" s="368"/>
      <c r="U324" s="368"/>
      <c r="V324" s="194"/>
      <c r="W324" s="195"/>
      <c r="X324" s="194"/>
      <c r="Y324" s="195"/>
      <c r="Z324" s="194"/>
      <c r="AA324" s="368"/>
      <c r="AB324" s="368"/>
      <c r="AC324" s="370"/>
      <c r="AD324" s="106" t="str">
        <f>IF(OR(R324="",T324="",U324="",Z324="",AA324="",AB324="",AC324=""),"",Z324*IF(AC324="uPVC",VLOOKUP(AA324,VALIDATIONS!$CZ$2:$DU$42,VLOOKUP(AB324,VALIDATIONS!$FF$2:$FG$5,2,FALSE),FALSE), IF(AC324="Steel Reinforced Concrete",VLOOKUP(AA324,VALIDATIONS!$CZ$2:$DU$42,8+VLOOKUP(AB324,VALIDATIONS!$FF$2:$FG$5,2,FALSE),FALSE),IF(AC324="Fibre Reinforced Concrete",VLOOKUP(AA324,VALIDATIONS!$CZ$2:$DU$42,4+VLOOKUP(AB324,VALIDATIONS!$FF$2:$FG$5,2,FALSE),FALSE))))   +IF(T324="Up to 10% Rock",VLOOKUP(AA324,VALIDATIONS!$CZ$2:$DU$42,13+VLOOKUP(AB324,VALIDATIONS!$FF$2:$FG$5,2,FALSE),FALSE),0)+IF(OR(U324="Urban Development (moderate)",U324="Urban Development (heavy)"),VLOOKUP(AA324,VALIDATIONS!$CZ$2:$DU$42,VLOOKUP(U324,VALIDATIONS!$FJ$2:$FK$4,2,FALSE)+4,FALSE),0))</f>
        <v/>
      </c>
      <c r="AE324" s="194"/>
    </row>
    <row r="325" spans="1:31" x14ac:dyDescent="0.2">
      <c r="A325" s="232"/>
      <c r="B325" s="361"/>
      <c r="C325" s="370"/>
      <c r="D325" s="370"/>
      <c r="E325" s="370"/>
      <c r="F325" s="370"/>
      <c r="G325" s="194"/>
      <c r="H325" s="194"/>
      <c r="I325" s="195"/>
      <c r="J325" s="194"/>
      <c r="K325" s="168"/>
      <c r="L325" s="168"/>
      <c r="M325" s="106" t="str">
        <f>IF(OR(D325="",E325="",G325=""),"",IF(AND(F325&lt;&gt;"",D325="Inlet Pit"),VLOOKUP(E325,VALIDATIONS!$CN$2:$CO$14,2,FALSE),IF(D325="Junction Pit",VLOOKUP(E325,VALIDATIONS!$CR$2:$CS$5,2,FALSE),IF(D325="Trench Grate",H325*VLOOKUP(E325,VALIDATIONS!$CT$2:$CU$2,2,FALSE),IF(D325="Capped Line",VLOOKUP(E325,VALIDATIONS!$CF$2:$CG$2,2,FALSE),IF(D325="Head Wall",VLOOKUP(E325,VALIDATIONS!$CH$2:$CI$2,2,FALSE),IF(D325="House Connection",VLOOKUP(E325,VALIDATIONS!$CJ$2:$CK$2,2,FALSE),0))))))+IF(AND(F325&lt;&gt;"",D325="Inlet Pit"),VLOOKUP(F325,VALIDATIONS!$CP$2:$CQ$66,2,FALSE),0))</f>
        <v/>
      </c>
      <c r="N325" s="194"/>
      <c r="O325" s="379"/>
      <c r="P325" s="368"/>
      <c r="Q325" s="194"/>
      <c r="R325" s="370"/>
      <c r="S325" s="194"/>
      <c r="T325" s="368"/>
      <c r="U325" s="368"/>
      <c r="V325" s="194"/>
      <c r="W325" s="195"/>
      <c r="X325" s="194"/>
      <c r="Y325" s="195"/>
      <c r="Z325" s="194"/>
      <c r="AA325" s="368"/>
      <c r="AB325" s="368"/>
      <c r="AC325" s="370"/>
      <c r="AD325" s="106" t="str">
        <f>IF(OR(R325="",T325="",U325="",Z325="",AA325="",AB325="",AC325=""),"",Z325*IF(AC325="uPVC",VLOOKUP(AA325,VALIDATIONS!$CZ$2:$DU$42,VLOOKUP(AB325,VALIDATIONS!$FF$2:$FG$5,2,FALSE),FALSE), IF(AC325="Steel Reinforced Concrete",VLOOKUP(AA325,VALIDATIONS!$CZ$2:$DU$42,8+VLOOKUP(AB325,VALIDATIONS!$FF$2:$FG$5,2,FALSE),FALSE),IF(AC325="Fibre Reinforced Concrete",VLOOKUP(AA325,VALIDATIONS!$CZ$2:$DU$42,4+VLOOKUP(AB325,VALIDATIONS!$FF$2:$FG$5,2,FALSE),FALSE))))   +IF(T325="Up to 10% Rock",VLOOKUP(AA325,VALIDATIONS!$CZ$2:$DU$42,13+VLOOKUP(AB325,VALIDATIONS!$FF$2:$FG$5,2,FALSE),FALSE),0)+IF(OR(U325="Urban Development (moderate)",U325="Urban Development (heavy)"),VLOOKUP(AA325,VALIDATIONS!$CZ$2:$DU$42,VLOOKUP(U325,VALIDATIONS!$FJ$2:$FK$4,2,FALSE)+4,FALSE),0))</f>
        <v/>
      </c>
      <c r="AE325" s="194"/>
    </row>
    <row r="326" spans="1:31" x14ac:dyDescent="0.2">
      <c r="A326" s="232"/>
      <c r="B326" s="361"/>
      <c r="C326" s="370"/>
      <c r="D326" s="370"/>
      <c r="E326" s="370"/>
      <c r="F326" s="370"/>
      <c r="G326" s="194"/>
      <c r="H326" s="194"/>
      <c r="I326" s="195"/>
      <c r="J326" s="194"/>
      <c r="K326" s="168"/>
      <c r="L326" s="168"/>
      <c r="M326" s="106" t="str">
        <f>IF(OR(D326="",E326="",G326=""),"",IF(AND(F326&lt;&gt;"",D326="Inlet Pit"),VLOOKUP(E326,VALIDATIONS!$CN$2:$CO$14,2,FALSE),IF(D326="Junction Pit",VLOOKUP(E326,VALIDATIONS!$CR$2:$CS$5,2,FALSE),IF(D326="Trench Grate",H326*VLOOKUP(E326,VALIDATIONS!$CT$2:$CU$2,2,FALSE),IF(D326="Capped Line",VLOOKUP(E326,VALIDATIONS!$CF$2:$CG$2,2,FALSE),IF(D326="Head Wall",VLOOKUP(E326,VALIDATIONS!$CH$2:$CI$2,2,FALSE),IF(D326="House Connection",VLOOKUP(E326,VALIDATIONS!$CJ$2:$CK$2,2,FALSE),0))))))+IF(AND(F326&lt;&gt;"",D326="Inlet Pit"),VLOOKUP(F326,VALIDATIONS!$CP$2:$CQ$66,2,FALSE),0))</f>
        <v/>
      </c>
      <c r="N326" s="194"/>
      <c r="O326" s="379"/>
      <c r="P326" s="368"/>
      <c r="Q326" s="194"/>
      <c r="R326" s="370"/>
      <c r="S326" s="194"/>
      <c r="T326" s="368"/>
      <c r="U326" s="368"/>
      <c r="V326" s="194"/>
      <c r="W326" s="195"/>
      <c r="X326" s="194"/>
      <c r="Y326" s="195"/>
      <c r="Z326" s="194"/>
      <c r="AA326" s="368"/>
      <c r="AB326" s="368"/>
      <c r="AC326" s="370"/>
      <c r="AD326" s="106" t="str">
        <f>IF(OR(R326="",T326="",U326="",Z326="",AA326="",AB326="",AC326=""),"",Z326*IF(AC326="uPVC",VLOOKUP(AA326,VALIDATIONS!$CZ$2:$DU$42,VLOOKUP(AB326,VALIDATIONS!$FF$2:$FG$5,2,FALSE),FALSE), IF(AC326="Steel Reinforced Concrete",VLOOKUP(AA326,VALIDATIONS!$CZ$2:$DU$42,8+VLOOKUP(AB326,VALIDATIONS!$FF$2:$FG$5,2,FALSE),FALSE),IF(AC326="Fibre Reinforced Concrete",VLOOKUP(AA326,VALIDATIONS!$CZ$2:$DU$42,4+VLOOKUP(AB326,VALIDATIONS!$FF$2:$FG$5,2,FALSE),FALSE))))   +IF(T326="Up to 10% Rock",VLOOKUP(AA326,VALIDATIONS!$CZ$2:$DU$42,13+VLOOKUP(AB326,VALIDATIONS!$FF$2:$FG$5,2,FALSE),FALSE),0)+IF(OR(U326="Urban Development (moderate)",U326="Urban Development (heavy)"),VLOOKUP(AA326,VALIDATIONS!$CZ$2:$DU$42,VLOOKUP(U326,VALIDATIONS!$FJ$2:$FK$4,2,FALSE)+4,FALSE),0))</f>
        <v/>
      </c>
      <c r="AE326" s="194"/>
    </row>
    <row r="327" spans="1:31" x14ac:dyDescent="0.2">
      <c r="A327" s="232"/>
      <c r="B327" s="361"/>
      <c r="C327" s="370"/>
      <c r="D327" s="370"/>
      <c r="E327" s="370"/>
      <c r="F327" s="370"/>
      <c r="G327" s="194"/>
      <c r="H327" s="194"/>
      <c r="I327" s="195"/>
      <c r="J327" s="194"/>
      <c r="K327" s="168"/>
      <c r="L327" s="168"/>
      <c r="M327" s="106" t="str">
        <f>IF(OR(D327="",E327="",G327=""),"",IF(AND(F327&lt;&gt;"",D327="Inlet Pit"),VLOOKUP(E327,VALIDATIONS!$CN$2:$CO$14,2,FALSE),IF(D327="Junction Pit",VLOOKUP(E327,VALIDATIONS!$CR$2:$CS$5,2,FALSE),IF(D327="Trench Grate",H327*VLOOKUP(E327,VALIDATIONS!$CT$2:$CU$2,2,FALSE),IF(D327="Capped Line",VLOOKUP(E327,VALIDATIONS!$CF$2:$CG$2,2,FALSE),IF(D327="Head Wall",VLOOKUP(E327,VALIDATIONS!$CH$2:$CI$2,2,FALSE),IF(D327="House Connection",VLOOKUP(E327,VALIDATIONS!$CJ$2:$CK$2,2,FALSE),0))))))+IF(AND(F327&lt;&gt;"",D327="Inlet Pit"),VLOOKUP(F327,VALIDATIONS!$CP$2:$CQ$66,2,FALSE),0))</f>
        <v/>
      </c>
      <c r="N327" s="194"/>
      <c r="O327" s="379"/>
      <c r="P327" s="368"/>
      <c r="Q327" s="194"/>
      <c r="R327" s="370"/>
      <c r="S327" s="194"/>
      <c r="T327" s="368"/>
      <c r="U327" s="368"/>
      <c r="V327" s="194"/>
      <c r="W327" s="195"/>
      <c r="X327" s="194"/>
      <c r="Y327" s="195"/>
      <c r="Z327" s="194"/>
      <c r="AA327" s="368"/>
      <c r="AB327" s="368"/>
      <c r="AC327" s="370"/>
      <c r="AD327" s="106" t="str">
        <f>IF(OR(R327="",T327="",U327="",Z327="",AA327="",AB327="",AC327=""),"",Z327*IF(AC327="uPVC",VLOOKUP(AA327,VALIDATIONS!$CZ$2:$DU$42,VLOOKUP(AB327,VALIDATIONS!$FF$2:$FG$5,2,FALSE),FALSE), IF(AC327="Steel Reinforced Concrete",VLOOKUP(AA327,VALIDATIONS!$CZ$2:$DU$42,8+VLOOKUP(AB327,VALIDATIONS!$FF$2:$FG$5,2,FALSE),FALSE),IF(AC327="Fibre Reinforced Concrete",VLOOKUP(AA327,VALIDATIONS!$CZ$2:$DU$42,4+VLOOKUP(AB327,VALIDATIONS!$FF$2:$FG$5,2,FALSE),FALSE))))   +IF(T327="Up to 10% Rock",VLOOKUP(AA327,VALIDATIONS!$CZ$2:$DU$42,13+VLOOKUP(AB327,VALIDATIONS!$FF$2:$FG$5,2,FALSE),FALSE),0)+IF(OR(U327="Urban Development (moderate)",U327="Urban Development (heavy)"),VLOOKUP(AA327,VALIDATIONS!$CZ$2:$DU$42,VLOOKUP(U327,VALIDATIONS!$FJ$2:$FK$4,2,FALSE)+4,FALSE),0))</f>
        <v/>
      </c>
      <c r="AE327" s="194"/>
    </row>
    <row r="328" spans="1:31" x14ac:dyDescent="0.2">
      <c r="A328" s="232"/>
      <c r="B328" s="361"/>
      <c r="C328" s="370"/>
      <c r="D328" s="370"/>
      <c r="E328" s="370"/>
      <c r="F328" s="370"/>
      <c r="G328" s="194"/>
      <c r="H328" s="194"/>
      <c r="I328" s="195"/>
      <c r="J328" s="194"/>
      <c r="K328" s="168"/>
      <c r="L328" s="168"/>
      <c r="M328" s="106" t="str">
        <f>IF(OR(D328="",E328="",G328=""),"",IF(AND(F328&lt;&gt;"",D328="Inlet Pit"),VLOOKUP(E328,VALIDATIONS!$CN$2:$CO$14,2,FALSE),IF(D328="Junction Pit",VLOOKUP(E328,VALIDATIONS!$CR$2:$CS$5,2,FALSE),IF(D328="Trench Grate",H328*VLOOKUP(E328,VALIDATIONS!$CT$2:$CU$2,2,FALSE),IF(D328="Capped Line",VLOOKUP(E328,VALIDATIONS!$CF$2:$CG$2,2,FALSE),IF(D328="Head Wall",VLOOKUP(E328,VALIDATIONS!$CH$2:$CI$2,2,FALSE),IF(D328="House Connection",VLOOKUP(E328,VALIDATIONS!$CJ$2:$CK$2,2,FALSE),0))))))+IF(AND(F328&lt;&gt;"",D328="Inlet Pit"),VLOOKUP(F328,VALIDATIONS!$CP$2:$CQ$66,2,FALSE),0))</f>
        <v/>
      </c>
      <c r="N328" s="194"/>
      <c r="O328" s="379"/>
      <c r="P328" s="368"/>
      <c r="Q328" s="194"/>
      <c r="R328" s="370"/>
      <c r="S328" s="194"/>
      <c r="T328" s="368"/>
      <c r="U328" s="368"/>
      <c r="V328" s="194"/>
      <c r="W328" s="195"/>
      <c r="X328" s="194"/>
      <c r="Y328" s="195"/>
      <c r="Z328" s="194"/>
      <c r="AA328" s="368"/>
      <c r="AB328" s="368"/>
      <c r="AC328" s="370"/>
      <c r="AD328" s="106" t="str">
        <f>IF(OR(R328="",T328="",U328="",Z328="",AA328="",AB328="",AC328=""),"",Z328*IF(AC328="uPVC",VLOOKUP(AA328,VALIDATIONS!$CZ$2:$DU$42,VLOOKUP(AB328,VALIDATIONS!$FF$2:$FG$5,2,FALSE),FALSE), IF(AC328="Steel Reinforced Concrete",VLOOKUP(AA328,VALIDATIONS!$CZ$2:$DU$42,8+VLOOKUP(AB328,VALIDATIONS!$FF$2:$FG$5,2,FALSE),FALSE),IF(AC328="Fibre Reinforced Concrete",VLOOKUP(AA328,VALIDATIONS!$CZ$2:$DU$42,4+VLOOKUP(AB328,VALIDATIONS!$FF$2:$FG$5,2,FALSE),FALSE))))   +IF(T328="Up to 10% Rock",VLOOKUP(AA328,VALIDATIONS!$CZ$2:$DU$42,13+VLOOKUP(AB328,VALIDATIONS!$FF$2:$FG$5,2,FALSE),FALSE),0)+IF(OR(U328="Urban Development (moderate)",U328="Urban Development (heavy)"),VLOOKUP(AA328,VALIDATIONS!$CZ$2:$DU$42,VLOOKUP(U328,VALIDATIONS!$FJ$2:$FK$4,2,FALSE)+4,FALSE),0))</f>
        <v/>
      </c>
      <c r="AE328" s="194"/>
    </row>
    <row r="329" spans="1:31" x14ac:dyDescent="0.2">
      <c r="A329" s="232"/>
      <c r="B329" s="361"/>
      <c r="C329" s="370"/>
      <c r="D329" s="370"/>
      <c r="E329" s="370"/>
      <c r="F329" s="370"/>
      <c r="G329" s="194"/>
      <c r="H329" s="194"/>
      <c r="I329" s="195"/>
      <c r="J329" s="194"/>
      <c r="K329" s="168"/>
      <c r="L329" s="168"/>
      <c r="M329" s="106" t="str">
        <f>IF(OR(D329="",E329="",G329=""),"",IF(AND(F329&lt;&gt;"",D329="Inlet Pit"),VLOOKUP(E329,VALIDATIONS!$CN$2:$CO$14,2,FALSE),IF(D329="Junction Pit",VLOOKUP(E329,VALIDATIONS!$CR$2:$CS$5,2,FALSE),IF(D329="Trench Grate",H329*VLOOKUP(E329,VALIDATIONS!$CT$2:$CU$2,2,FALSE),IF(D329="Capped Line",VLOOKUP(E329,VALIDATIONS!$CF$2:$CG$2,2,FALSE),IF(D329="Head Wall",VLOOKUP(E329,VALIDATIONS!$CH$2:$CI$2,2,FALSE),IF(D329="House Connection",VLOOKUP(E329,VALIDATIONS!$CJ$2:$CK$2,2,FALSE),0))))))+IF(AND(F329&lt;&gt;"",D329="Inlet Pit"),VLOOKUP(F329,VALIDATIONS!$CP$2:$CQ$66,2,FALSE),0))</f>
        <v/>
      </c>
      <c r="N329" s="194"/>
      <c r="O329" s="379"/>
      <c r="P329" s="368"/>
      <c r="Q329" s="194"/>
      <c r="R329" s="370"/>
      <c r="S329" s="194"/>
      <c r="T329" s="368"/>
      <c r="U329" s="368"/>
      <c r="V329" s="194"/>
      <c r="W329" s="195"/>
      <c r="X329" s="194"/>
      <c r="Y329" s="195"/>
      <c r="Z329" s="194"/>
      <c r="AA329" s="368"/>
      <c r="AB329" s="368"/>
      <c r="AC329" s="370"/>
      <c r="AD329" s="106" t="str">
        <f>IF(OR(R329="",T329="",U329="",Z329="",AA329="",AB329="",AC329=""),"",Z329*IF(AC329="uPVC",VLOOKUP(AA329,VALIDATIONS!$CZ$2:$DU$42,VLOOKUP(AB329,VALIDATIONS!$FF$2:$FG$5,2,FALSE),FALSE), IF(AC329="Steel Reinforced Concrete",VLOOKUP(AA329,VALIDATIONS!$CZ$2:$DU$42,8+VLOOKUP(AB329,VALIDATIONS!$FF$2:$FG$5,2,FALSE),FALSE),IF(AC329="Fibre Reinforced Concrete",VLOOKUP(AA329,VALIDATIONS!$CZ$2:$DU$42,4+VLOOKUP(AB329,VALIDATIONS!$FF$2:$FG$5,2,FALSE),FALSE))))   +IF(T329="Up to 10% Rock",VLOOKUP(AA329,VALIDATIONS!$CZ$2:$DU$42,13+VLOOKUP(AB329,VALIDATIONS!$FF$2:$FG$5,2,FALSE),FALSE),0)+IF(OR(U329="Urban Development (moderate)",U329="Urban Development (heavy)"),VLOOKUP(AA329,VALIDATIONS!$CZ$2:$DU$42,VLOOKUP(U329,VALIDATIONS!$FJ$2:$FK$4,2,FALSE)+4,FALSE),0))</f>
        <v/>
      </c>
      <c r="AE329" s="194"/>
    </row>
    <row r="330" spans="1:31" x14ac:dyDescent="0.2">
      <c r="A330" s="232"/>
      <c r="B330" s="361"/>
      <c r="C330" s="370"/>
      <c r="D330" s="370"/>
      <c r="E330" s="370"/>
      <c r="F330" s="370"/>
      <c r="G330" s="194"/>
      <c r="H330" s="194"/>
      <c r="I330" s="195"/>
      <c r="J330" s="194"/>
      <c r="K330" s="168"/>
      <c r="L330" s="168"/>
      <c r="M330" s="106" t="str">
        <f>IF(OR(D330="",E330="",G330=""),"",IF(AND(F330&lt;&gt;"",D330="Inlet Pit"),VLOOKUP(E330,VALIDATIONS!$CN$2:$CO$14,2,FALSE),IF(D330="Junction Pit",VLOOKUP(E330,VALIDATIONS!$CR$2:$CS$5,2,FALSE),IF(D330="Trench Grate",H330*VLOOKUP(E330,VALIDATIONS!$CT$2:$CU$2,2,FALSE),IF(D330="Capped Line",VLOOKUP(E330,VALIDATIONS!$CF$2:$CG$2,2,FALSE),IF(D330="Head Wall",VLOOKUP(E330,VALIDATIONS!$CH$2:$CI$2,2,FALSE),IF(D330="House Connection",VLOOKUP(E330,VALIDATIONS!$CJ$2:$CK$2,2,FALSE),0))))))+IF(AND(F330&lt;&gt;"",D330="Inlet Pit"),VLOOKUP(F330,VALIDATIONS!$CP$2:$CQ$66,2,FALSE),0))</f>
        <v/>
      </c>
      <c r="N330" s="194"/>
      <c r="O330" s="379"/>
      <c r="P330" s="368"/>
      <c r="Q330" s="194"/>
      <c r="R330" s="370"/>
      <c r="S330" s="194"/>
      <c r="T330" s="368"/>
      <c r="U330" s="368"/>
      <c r="V330" s="194"/>
      <c r="W330" s="195"/>
      <c r="X330" s="194"/>
      <c r="Y330" s="195"/>
      <c r="Z330" s="194"/>
      <c r="AA330" s="368"/>
      <c r="AB330" s="368"/>
      <c r="AC330" s="370"/>
      <c r="AD330" s="106" t="str">
        <f>IF(OR(R330="",T330="",U330="",Z330="",AA330="",AB330="",AC330=""),"",Z330*IF(AC330="uPVC",VLOOKUP(AA330,VALIDATIONS!$CZ$2:$DU$42,VLOOKUP(AB330,VALIDATIONS!$FF$2:$FG$5,2,FALSE),FALSE), IF(AC330="Steel Reinforced Concrete",VLOOKUP(AA330,VALIDATIONS!$CZ$2:$DU$42,8+VLOOKUP(AB330,VALIDATIONS!$FF$2:$FG$5,2,FALSE),FALSE),IF(AC330="Fibre Reinforced Concrete",VLOOKUP(AA330,VALIDATIONS!$CZ$2:$DU$42,4+VLOOKUP(AB330,VALIDATIONS!$FF$2:$FG$5,2,FALSE),FALSE))))   +IF(T330="Up to 10% Rock",VLOOKUP(AA330,VALIDATIONS!$CZ$2:$DU$42,13+VLOOKUP(AB330,VALIDATIONS!$FF$2:$FG$5,2,FALSE),FALSE),0)+IF(OR(U330="Urban Development (moderate)",U330="Urban Development (heavy)"),VLOOKUP(AA330,VALIDATIONS!$CZ$2:$DU$42,VLOOKUP(U330,VALIDATIONS!$FJ$2:$FK$4,2,FALSE)+4,FALSE),0))</f>
        <v/>
      </c>
      <c r="AE330" s="194"/>
    </row>
    <row r="331" spans="1:31" x14ac:dyDescent="0.2">
      <c r="A331" s="232"/>
      <c r="B331" s="361"/>
      <c r="C331" s="370"/>
      <c r="D331" s="370"/>
      <c r="E331" s="370"/>
      <c r="F331" s="370"/>
      <c r="G331" s="194"/>
      <c r="H331" s="194"/>
      <c r="I331" s="195"/>
      <c r="J331" s="194"/>
      <c r="K331" s="168"/>
      <c r="L331" s="168"/>
      <c r="M331" s="106" t="str">
        <f>IF(OR(D331="",E331="",G331=""),"",IF(AND(F331&lt;&gt;"",D331="Inlet Pit"),VLOOKUP(E331,VALIDATIONS!$CN$2:$CO$14,2,FALSE),IF(D331="Junction Pit",VLOOKUP(E331,VALIDATIONS!$CR$2:$CS$5,2,FALSE),IF(D331="Trench Grate",H331*VLOOKUP(E331,VALIDATIONS!$CT$2:$CU$2,2,FALSE),IF(D331="Capped Line",VLOOKUP(E331,VALIDATIONS!$CF$2:$CG$2,2,FALSE),IF(D331="Head Wall",VLOOKUP(E331,VALIDATIONS!$CH$2:$CI$2,2,FALSE),IF(D331="House Connection",VLOOKUP(E331,VALIDATIONS!$CJ$2:$CK$2,2,FALSE),0))))))+IF(AND(F331&lt;&gt;"",D331="Inlet Pit"),VLOOKUP(F331,VALIDATIONS!$CP$2:$CQ$66,2,FALSE),0))</f>
        <v/>
      </c>
      <c r="N331" s="194"/>
      <c r="O331" s="379"/>
      <c r="P331" s="368"/>
      <c r="Q331" s="194"/>
      <c r="R331" s="370"/>
      <c r="S331" s="194"/>
      <c r="T331" s="368"/>
      <c r="U331" s="368"/>
      <c r="V331" s="194"/>
      <c r="W331" s="195"/>
      <c r="X331" s="194"/>
      <c r="Y331" s="195"/>
      <c r="Z331" s="194"/>
      <c r="AA331" s="368"/>
      <c r="AB331" s="368"/>
      <c r="AC331" s="370"/>
      <c r="AD331" s="106" t="str">
        <f>IF(OR(R331="",T331="",U331="",Z331="",AA331="",AB331="",AC331=""),"",Z331*IF(AC331="uPVC",VLOOKUP(AA331,VALIDATIONS!$CZ$2:$DU$42,VLOOKUP(AB331,VALIDATIONS!$FF$2:$FG$5,2,FALSE),FALSE), IF(AC331="Steel Reinforced Concrete",VLOOKUP(AA331,VALIDATIONS!$CZ$2:$DU$42,8+VLOOKUP(AB331,VALIDATIONS!$FF$2:$FG$5,2,FALSE),FALSE),IF(AC331="Fibre Reinforced Concrete",VLOOKUP(AA331,VALIDATIONS!$CZ$2:$DU$42,4+VLOOKUP(AB331,VALIDATIONS!$FF$2:$FG$5,2,FALSE),FALSE))))   +IF(T331="Up to 10% Rock",VLOOKUP(AA331,VALIDATIONS!$CZ$2:$DU$42,13+VLOOKUP(AB331,VALIDATIONS!$FF$2:$FG$5,2,FALSE),FALSE),0)+IF(OR(U331="Urban Development (moderate)",U331="Urban Development (heavy)"),VLOOKUP(AA331,VALIDATIONS!$CZ$2:$DU$42,VLOOKUP(U331,VALIDATIONS!$FJ$2:$FK$4,2,FALSE)+4,FALSE),0))</f>
        <v/>
      </c>
      <c r="AE331" s="194"/>
    </row>
    <row r="332" spans="1:31" x14ac:dyDescent="0.2">
      <c r="A332" s="232"/>
      <c r="B332" s="361"/>
      <c r="C332" s="370"/>
      <c r="D332" s="370"/>
      <c r="E332" s="370"/>
      <c r="F332" s="370"/>
      <c r="G332" s="194"/>
      <c r="H332" s="194"/>
      <c r="I332" s="195"/>
      <c r="J332" s="194"/>
      <c r="K332" s="168"/>
      <c r="L332" s="168"/>
      <c r="M332" s="106" t="str">
        <f>IF(OR(D332="",E332="",G332=""),"",IF(AND(F332&lt;&gt;"",D332="Inlet Pit"),VLOOKUP(E332,VALIDATIONS!$CN$2:$CO$14,2,FALSE),IF(D332="Junction Pit",VLOOKUP(E332,VALIDATIONS!$CR$2:$CS$5,2,FALSE),IF(D332="Trench Grate",H332*VLOOKUP(E332,VALIDATIONS!$CT$2:$CU$2,2,FALSE),IF(D332="Capped Line",VLOOKUP(E332,VALIDATIONS!$CF$2:$CG$2,2,FALSE),IF(D332="Head Wall",VLOOKUP(E332,VALIDATIONS!$CH$2:$CI$2,2,FALSE),IF(D332="House Connection",VLOOKUP(E332,VALIDATIONS!$CJ$2:$CK$2,2,FALSE),0))))))+IF(AND(F332&lt;&gt;"",D332="Inlet Pit"),VLOOKUP(F332,VALIDATIONS!$CP$2:$CQ$66,2,FALSE),0))</f>
        <v/>
      </c>
      <c r="N332" s="194"/>
      <c r="O332" s="379"/>
      <c r="P332" s="368"/>
      <c r="Q332" s="194"/>
      <c r="R332" s="370"/>
      <c r="S332" s="194"/>
      <c r="T332" s="368"/>
      <c r="U332" s="368"/>
      <c r="V332" s="194"/>
      <c r="W332" s="195"/>
      <c r="X332" s="194"/>
      <c r="Y332" s="195"/>
      <c r="Z332" s="194"/>
      <c r="AA332" s="368"/>
      <c r="AB332" s="368"/>
      <c r="AC332" s="370"/>
      <c r="AD332" s="106" t="str">
        <f>IF(OR(R332="",T332="",U332="",Z332="",AA332="",AB332="",AC332=""),"",Z332*IF(AC332="uPVC",VLOOKUP(AA332,VALIDATIONS!$CZ$2:$DU$42,VLOOKUP(AB332,VALIDATIONS!$FF$2:$FG$5,2,FALSE),FALSE), IF(AC332="Steel Reinforced Concrete",VLOOKUP(AA332,VALIDATIONS!$CZ$2:$DU$42,8+VLOOKUP(AB332,VALIDATIONS!$FF$2:$FG$5,2,FALSE),FALSE),IF(AC332="Fibre Reinforced Concrete",VLOOKUP(AA332,VALIDATIONS!$CZ$2:$DU$42,4+VLOOKUP(AB332,VALIDATIONS!$FF$2:$FG$5,2,FALSE),FALSE))))   +IF(T332="Up to 10% Rock",VLOOKUP(AA332,VALIDATIONS!$CZ$2:$DU$42,13+VLOOKUP(AB332,VALIDATIONS!$FF$2:$FG$5,2,FALSE),FALSE),0)+IF(OR(U332="Urban Development (moderate)",U332="Urban Development (heavy)"),VLOOKUP(AA332,VALIDATIONS!$CZ$2:$DU$42,VLOOKUP(U332,VALIDATIONS!$FJ$2:$FK$4,2,FALSE)+4,FALSE),0))</f>
        <v/>
      </c>
      <c r="AE332" s="194"/>
    </row>
    <row r="333" spans="1:31" x14ac:dyDescent="0.2">
      <c r="A333" s="232"/>
      <c r="B333" s="361"/>
      <c r="C333" s="370"/>
      <c r="D333" s="370"/>
      <c r="E333" s="370"/>
      <c r="F333" s="370"/>
      <c r="G333" s="194"/>
      <c r="H333" s="194"/>
      <c r="I333" s="195"/>
      <c r="J333" s="194"/>
      <c r="K333" s="168"/>
      <c r="L333" s="168"/>
      <c r="M333" s="106" t="str">
        <f>IF(OR(D333="",E333="",G333=""),"",IF(AND(F333&lt;&gt;"",D333="Inlet Pit"),VLOOKUP(E333,VALIDATIONS!$CN$2:$CO$14,2,FALSE),IF(D333="Junction Pit",VLOOKUP(E333,VALIDATIONS!$CR$2:$CS$5,2,FALSE),IF(D333="Trench Grate",H333*VLOOKUP(E333,VALIDATIONS!$CT$2:$CU$2,2,FALSE),IF(D333="Capped Line",VLOOKUP(E333,VALIDATIONS!$CF$2:$CG$2,2,FALSE),IF(D333="Head Wall",VLOOKUP(E333,VALIDATIONS!$CH$2:$CI$2,2,FALSE),IF(D333="House Connection",VLOOKUP(E333,VALIDATIONS!$CJ$2:$CK$2,2,FALSE),0))))))+IF(AND(F333&lt;&gt;"",D333="Inlet Pit"),VLOOKUP(F333,VALIDATIONS!$CP$2:$CQ$66,2,FALSE),0))</f>
        <v/>
      </c>
      <c r="N333" s="194"/>
      <c r="O333" s="379"/>
      <c r="P333" s="368"/>
      <c r="Q333" s="194"/>
      <c r="R333" s="370"/>
      <c r="S333" s="194"/>
      <c r="T333" s="368"/>
      <c r="U333" s="368"/>
      <c r="V333" s="194"/>
      <c r="W333" s="195"/>
      <c r="X333" s="194"/>
      <c r="Y333" s="195"/>
      <c r="Z333" s="194"/>
      <c r="AA333" s="368"/>
      <c r="AB333" s="368"/>
      <c r="AC333" s="370"/>
      <c r="AD333" s="106" t="str">
        <f>IF(OR(R333="",T333="",U333="",Z333="",AA333="",AB333="",AC333=""),"",Z333*IF(AC333="uPVC",VLOOKUP(AA333,VALIDATIONS!$CZ$2:$DU$42,VLOOKUP(AB333,VALIDATIONS!$FF$2:$FG$5,2,FALSE),FALSE), IF(AC333="Steel Reinforced Concrete",VLOOKUP(AA333,VALIDATIONS!$CZ$2:$DU$42,8+VLOOKUP(AB333,VALIDATIONS!$FF$2:$FG$5,2,FALSE),FALSE),IF(AC333="Fibre Reinforced Concrete",VLOOKUP(AA333,VALIDATIONS!$CZ$2:$DU$42,4+VLOOKUP(AB333,VALIDATIONS!$FF$2:$FG$5,2,FALSE),FALSE))))   +IF(T333="Up to 10% Rock",VLOOKUP(AA333,VALIDATIONS!$CZ$2:$DU$42,13+VLOOKUP(AB333,VALIDATIONS!$FF$2:$FG$5,2,FALSE),FALSE),0)+IF(OR(U333="Urban Development (moderate)",U333="Urban Development (heavy)"),VLOOKUP(AA333,VALIDATIONS!$CZ$2:$DU$42,VLOOKUP(U333,VALIDATIONS!$FJ$2:$FK$4,2,FALSE)+4,FALSE),0))</f>
        <v/>
      </c>
      <c r="AE333" s="194"/>
    </row>
    <row r="334" spans="1:31" x14ac:dyDescent="0.2">
      <c r="A334" s="232"/>
      <c r="B334" s="361"/>
      <c r="C334" s="370"/>
      <c r="D334" s="370"/>
      <c r="E334" s="370"/>
      <c r="F334" s="370"/>
      <c r="G334" s="194"/>
      <c r="H334" s="194"/>
      <c r="I334" s="195"/>
      <c r="J334" s="194"/>
      <c r="K334" s="168"/>
      <c r="L334" s="168"/>
      <c r="M334" s="106" t="str">
        <f>IF(OR(D334="",E334="",G334=""),"",IF(AND(F334&lt;&gt;"",D334="Inlet Pit"),VLOOKUP(E334,VALIDATIONS!$CN$2:$CO$14,2,FALSE),IF(D334="Junction Pit",VLOOKUP(E334,VALIDATIONS!$CR$2:$CS$5,2,FALSE),IF(D334="Trench Grate",H334*VLOOKUP(E334,VALIDATIONS!$CT$2:$CU$2,2,FALSE),IF(D334="Capped Line",VLOOKUP(E334,VALIDATIONS!$CF$2:$CG$2,2,FALSE),IF(D334="Head Wall",VLOOKUP(E334,VALIDATIONS!$CH$2:$CI$2,2,FALSE),IF(D334="House Connection",VLOOKUP(E334,VALIDATIONS!$CJ$2:$CK$2,2,FALSE),0))))))+IF(AND(F334&lt;&gt;"",D334="Inlet Pit"),VLOOKUP(F334,VALIDATIONS!$CP$2:$CQ$66,2,FALSE),0))</f>
        <v/>
      </c>
      <c r="N334" s="194"/>
      <c r="O334" s="379"/>
      <c r="P334" s="368"/>
      <c r="Q334" s="194"/>
      <c r="R334" s="370"/>
      <c r="S334" s="194"/>
      <c r="T334" s="368"/>
      <c r="U334" s="368"/>
      <c r="V334" s="194"/>
      <c r="W334" s="195"/>
      <c r="X334" s="194"/>
      <c r="Y334" s="195"/>
      <c r="Z334" s="194"/>
      <c r="AA334" s="368"/>
      <c r="AB334" s="368"/>
      <c r="AC334" s="370"/>
      <c r="AD334" s="106" t="str">
        <f>IF(OR(R334="",T334="",U334="",Z334="",AA334="",AB334="",AC334=""),"",Z334*IF(AC334="uPVC",VLOOKUP(AA334,VALIDATIONS!$CZ$2:$DU$42,VLOOKUP(AB334,VALIDATIONS!$FF$2:$FG$5,2,FALSE),FALSE), IF(AC334="Steel Reinforced Concrete",VLOOKUP(AA334,VALIDATIONS!$CZ$2:$DU$42,8+VLOOKUP(AB334,VALIDATIONS!$FF$2:$FG$5,2,FALSE),FALSE),IF(AC334="Fibre Reinforced Concrete",VLOOKUP(AA334,VALIDATIONS!$CZ$2:$DU$42,4+VLOOKUP(AB334,VALIDATIONS!$FF$2:$FG$5,2,FALSE),FALSE))))   +IF(T334="Up to 10% Rock",VLOOKUP(AA334,VALIDATIONS!$CZ$2:$DU$42,13+VLOOKUP(AB334,VALIDATIONS!$FF$2:$FG$5,2,FALSE),FALSE),0)+IF(OR(U334="Urban Development (moderate)",U334="Urban Development (heavy)"),VLOOKUP(AA334,VALIDATIONS!$CZ$2:$DU$42,VLOOKUP(U334,VALIDATIONS!$FJ$2:$FK$4,2,FALSE)+4,FALSE),0))</f>
        <v/>
      </c>
      <c r="AE334" s="194"/>
    </row>
    <row r="335" spans="1:31" x14ac:dyDescent="0.2">
      <c r="A335" s="232"/>
      <c r="B335" s="361"/>
      <c r="C335" s="370"/>
      <c r="D335" s="370"/>
      <c r="E335" s="370"/>
      <c r="F335" s="370"/>
      <c r="G335" s="194"/>
      <c r="H335" s="194"/>
      <c r="I335" s="195"/>
      <c r="J335" s="194"/>
      <c r="K335" s="168"/>
      <c r="L335" s="168"/>
      <c r="M335" s="106" t="str">
        <f>IF(OR(D335="",E335="",G335=""),"",IF(AND(F335&lt;&gt;"",D335="Inlet Pit"),VLOOKUP(E335,VALIDATIONS!$CN$2:$CO$14,2,FALSE),IF(D335="Junction Pit",VLOOKUP(E335,VALIDATIONS!$CR$2:$CS$5,2,FALSE),IF(D335="Trench Grate",H335*VLOOKUP(E335,VALIDATIONS!$CT$2:$CU$2,2,FALSE),IF(D335="Capped Line",VLOOKUP(E335,VALIDATIONS!$CF$2:$CG$2,2,FALSE),IF(D335="Head Wall",VLOOKUP(E335,VALIDATIONS!$CH$2:$CI$2,2,FALSE),IF(D335="House Connection",VLOOKUP(E335,VALIDATIONS!$CJ$2:$CK$2,2,FALSE),0))))))+IF(AND(F335&lt;&gt;"",D335="Inlet Pit"),VLOOKUP(F335,VALIDATIONS!$CP$2:$CQ$66,2,FALSE),0))</f>
        <v/>
      </c>
      <c r="N335" s="194"/>
      <c r="O335" s="379"/>
      <c r="P335" s="368"/>
      <c r="Q335" s="194"/>
      <c r="R335" s="370"/>
      <c r="S335" s="194"/>
      <c r="T335" s="368"/>
      <c r="U335" s="368"/>
      <c r="V335" s="194"/>
      <c r="W335" s="195"/>
      <c r="X335" s="194"/>
      <c r="Y335" s="195"/>
      <c r="Z335" s="194"/>
      <c r="AA335" s="368"/>
      <c r="AB335" s="368"/>
      <c r="AC335" s="370"/>
      <c r="AD335" s="106" t="str">
        <f>IF(OR(R335="",T335="",U335="",Z335="",AA335="",AB335="",AC335=""),"",Z335*IF(AC335="uPVC",VLOOKUP(AA335,VALIDATIONS!$CZ$2:$DU$42,VLOOKUP(AB335,VALIDATIONS!$FF$2:$FG$5,2,FALSE),FALSE), IF(AC335="Steel Reinforced Concrete",VLOOKUP(AA335,VALIDATIONS!$CZ$2:$DU$42,8+VLOOKUP(AB335,VALIDATIONS!$FF$2:$FG$5,2,FALSE),FALSE),IF(AC335="Fibre Reinforced Concrete",VLOOKUP(AA335,VALIDATIONS!$CZ$2:$DU$42,4+VLOOKUP(AB335,VALIDATIONS!$FF$2:$FG$5,2,FALSE),FALSE))))   +IF(T335="Up to 10% Rock",VLOOKUP(AA335,VALIDATIONS!$CZ$2:$DU$42,13+VLOOKUP(AB335,VALIDATIONS!$FF$2:$FG$5,2,FALSE),FALSE),0)+IF(OR(U335="Urban Development (moderate)",U335="Urban Development (heavy)"),VLOOKUP(AA335,VALIDATIONS!$CZ$2:$DU$42,VLOOKUP(U335,VALIDATIONS!$FJ$2:$FK$4,2,FALSE)+4,FALSE),0))</f>
        <v/>
      </c>
      <c r="AE335" s="194"/>
    </row>
    <row r="336" spans="1:31" x14ac:dyDescent="0.2">
      <c r="A336" s="232"/>
      <c r="B336" s="361"/>
      <c r="C336" s="370"/>
      <c r="D336" s="370"/>
      <c r="E336" s="370"/>
      <c r="F336" s="370"/>
      <c r="G336" s="194"/>
      <c r="H336" s="194"/>
      <c r="I336" s="195"/>
      <c r="J336" s="194"/>
      <c r="K336" s="168"/>
      <c r="L336" s="168"/>
      <c r="M336" s="106" t="str">
        <f>IF(OR(D336="",E336="",G336=""),"",IF(AND(F336&lt;&gt;"",D336="Inlet Pit"),VLOOKUP(E336,VALIDATIONS!$CN$2:$CO$14,2,FALSE),IF(D336="Junction Pit",VLOOKUP(E336,VALIDATIONS!$CR$2:$CS$5,2,FALSE),IF(D336="Trench Grate",H336*VLOOKUP(E336,VALIDATIONS!$CT$2:$CU$2,2,FALSE),IF(D336="Capped Line",VLOOKUP(E336,VALIDATIONS!$CF$2:$CG$2,2,FALSE),IF(D336="Head Wall",VLOOKUP(E336,VALIDATIONS!$CH$2:$CI$2,2,FALSE),IF(D336="House Connection",VLOOKUP(E336,VALIDATIONS!$CJ$2:$CK$2,2,FALSE),0))))))+IF(AND(F336&lt;&gt;"",D336="Inlet Pit"),VLOOKUP(F336,VALIDATIONS!$CP$2:$CQ$66,2,FALSE),0))</f>
        <v/>
      </c>
      <c r="N336" s="194"/>
      <c r="O336" s="379"/>
      <c r="P336" s="368"/>
      <c r="Q336" s="194"/>
      <c r="R336" s="370"/>
      <c r="S336" s="194"/>
      <c r="T336" s="368"/>
      <c r="U336" s="368"/>
      <c r="V336" s="194"/>
      <c r="W336" s="195"/>
      <c r="X336" s="194"/>
      <c r="Y336" s="195"/>
      <c r="Z336" s="194"/>
      <c r="AA336" s="368"/>
      <c r="AB336" s="368"/>
      <c r="AC336" s="370"/>
      <c r="AD336" s="106" t="str">
        <f>IF(OR(R336="",T336="",U336="",Z336="",AA336="",AB336="",AC336=""),"",Z336*IF(AC336="uPVC",VLOOKUP(AA336,VALIDATIONS!$CZ$2:$DU$42,VLOOKUP(AB336,VALIDATIONS!$FF$2:$FG$5,2,FALSE),FALSE), IF(AC336="Steel Reinforced Concrete",VLOOKUP(AA336,VALIDATIONS!$CZ$2:$DU$42,8+VLOOKUP(AB336,VALIDATIONS!$FF$2:$FG$5,2,FALSE),FALSE),IF(AC336="Fibre Reinforced Concrete",VLOOKUP(AA336,VALIDATIONS!$CZ$2:$DU$42,4+VLOOKUP(AB336,VALIDATIONS!$FF$2:$FG$5,2,FALSE),FALSE))))   +IF(T336="Up to 10% Rock",VLOOKUP(AA336,VALIDATIONS!$CZ$2:$DU$42,13+VLOOKUP(AB336,VALIDATIONS!$FF$2:$FG$5,2,FALSE),FALSE),0)+IF(OR(U336="Urban Development (moderate)",U336="Urban Development (heavy)"),VLOOKUP(AA336,VALIDATIONS!$CZ$2:$DU$42,VLOOKUP(U336,VALIDATIONS!$FJ$2:$FK$4,2,FALSE)+4,FALSE),0))</f>
        <v/>
      </c>
      <c r="AE336" s="194"/>
    </row>
    <row r="337" spans="1:31" x14ac:dyDescent="0.2">
      <c r="A337" s="232"/>
      <c r="B337" s="361"/>
      <c r="C337" s="370"/>
      <c r="D337" s="370"/>
      <c r="E337" s="370"/>
      <c r="F337" s="370"/>
      <c r="G337" s="194"/>
      <c r="H337" s="194"/>
      <c r="I337" s="195"/>
      <c r="J337" s="194"/>
      <c r="K337" s="168"/>
      <c r="L337" s="168"/>
      <c r="M337" s="106" t="str">
        <f>IF(OR(D337="",E337="",G337=""),"",IF(AND(F337&lt;&gt;"",D337="Inlet Pit"),VLOOKUP(E337,VALIDATIONS!$CN$2:$CO$14,2,FALSE),IF(D337="Junction Pit",VLOOKUP(E337,VALIDATIONS!$CR$2:$CS$5,2,FALSE),IF(D337="Trench Grate",H337*VLOOKUP(E337,VALIDATIONS!$CT$2:$CU$2,2,FALSE),IF(D337="Capped Line",VLOOKUP(E337,VALIDATIONS!$CF$2:$CG$2,2,FALSE),IF(D337="Head Wall",VLOOKUP(E337,VALIDATIONS!$CH$2:$CI$2,2,FALSE),IF(D337="House Connection",VLOOKUP(E337,VALIDATIONS!$CJ$2:$CK$2,2,FALSE),0))))))+IF(AND(F337&lt;&gt;"",D337="Inlet Pit"),VLOOKUP(F337,VALIDATIONS!$CP$2:$CQ$66,2,FALSE),0))</f>
        <v/>
      </c>
      <c r="N337" s="194"/>
      <c r="O337" s="379"/>
      <c r="P337" s="368"/>
      <c r="Q337" s="194"/>
      <c r="R337" s="370"/>
      <c r="S337" s="194"/>
      <c r="T337" s="368"/>
      <c r="U337" s="368"/>
      <c r="V337" s="194"/>
      <c r="W337" s="195"/>
      <c r="X337" s="194"/>
      <c r="Y337" s="195"/>
      <c r="Z337" s="194"/>
      <c r="AA337" s="368"/>
      <c r="AB337" s="368"/>
      <c r="AC337" s="370"/>
      <c r="AD337" s="106" t="str">
        <f>IF(OR(R337="",T337="",U337="",Z337="",AA337="",AB337="",AC337=""),"",Z337*IF(AC337="uPVC",VLOOKUP(AA337,VALIDATIONS!$CZ$2:$DU$42,VLOOKUP(AB337,VALIDATIONS!$FF$2:$FG$5,2,FALSE),FALSE), IF(AC337="Steel Reinforced Concrete",VLOOKUP(AA337,VALIDATIONS!$CZ$2:$DU$42,8+VLOOKUP(AB337,VALIDATIONS!$FF$2:$FG$5,2,FALSE),FALSE),IF(AC337="Fibre Reinforced Concrete",VLOOKUP(AA337,VALIDATIONS!$CZ$2:$DU$42,4+VLOOKUP(AB337,VALIDATIONS!$FF$2:$FG$5,2,FALSE),FALSE))))   +IF(T337="Up to 10% Rock",VLOOKUP(AA337,VALIDATIONS!$CZ$2:$DU$42,13+VLOOKUP(AB337,VALIDATIONS!$FF$2:$FG$5,2,FALSE),FALSE),0)+IF(OR(U337="Urban Development (moderate)",U337="Urban Development (heavy)"),VLOOKUP(AA337,VALIDATIONS!$CZ$2:$DU$42,VLOOKUP(U337,VALIDATIONS!$FJ$2:$FK$4,2,FALSE)+4,FALSE),0))</f>
        <v/>
      </c>
      <c r="AE337" s="194"/>
    </row>
    <row r="338" spans="1:31" x14ac:dyDescent="0.2">
      <c r="A338" s="232"/>
      <c r="B338" s="361"/>
      <c r="C338" s="370"/>
      <c r="D338" s="370"/>
      <c r="E338" s="370"/>
      <c r="F338" s="370"/>
      <c r="G338" s="194"/>
      <c r="H338" s="194"/>
      <c r="I338" s="195"/>
      <c r="J338" s="194"/>
      <c r="K338" s="168"/>
      <c r="L338" s="168"/>
      <c r="M338" s="106" t="str">
        <f>IF(OR(D338="",E338="",G338=""),"",IF(AND(F338&lt;&gt;"",D338="Inlet Pit"),VLOOKUP(E338,VALIDATIONS!$CN$2:$CO$14,2,FALSE),IF(D338="Junction Pit",VLOOKUP(E338,VALIDATIONS!$CR$2:$CS$5,2,FALSE),IF(D338="Trench Grate",H338*VLOOKUP(E338,VALIDATIONS!$CT$2:$CU$2,2,FALSE),IF(D338="Capped Line",VLOOKUP(E338,VALIDATIONS!$CF$2:$CG$2,2,FALSE),IF(D338="Head Wall",VLOOKUP(E338,VALIDATIONS!$CH$2:$CI$2,2,FALSE),IF(D338="House Connection",VLOOKUP(E338,VALIDATIONS!$CJ$2:$CK$2,2,FALSE),0))))))+IF(AND(F338&lt;&gt;"",D338="Inlet Pit"),VLOOKUP(F338,VALIDATIONS!$CP$2:$CQ$66,2,FALSE),0))</f>
        <v/>
      </c>
      <c r="N338" s="194"/>
      <c r="O338" s="379"/>
      <c r="P338" s="368"/>
      <c r="Q338" s="194"/>
      <c r="R338" s="370"/>
      <c r="S338" s="194"/>
      <c r="T338" s="368"/>
      <c r="U338" s="368"/>
      <c r="V338" s="194"/>
      <c r="W338" s="195"/>
      <c r="X338" s="194"/>
      <c r="Y338" s="195"/>
      <c r="Z338" s="194"/>
      <c r="AA338" s="368"/>
      <c r="AB338" s="368"/>
      <c r="AC338" s="370"/>
      <c r="AD338" s="106" t="str">
        <f>IF(OR(R338="",T338="",U338="",Z338="",AA338="",AB338="",AC338=""),"",Z338*IF(AC338="uPVC",VLOOKUP(AA338,VALIDATIONS!$CZ$2:$DU$42,VLOOKUP(AB338,VALIDATIONS!$FF$2:$FG$5,2,FALSE),FALSE), IF(AC338="Steel Reinforced Concrete",VLOOKUP(AA338,VALIDATIONS!$CZ$2:$DU$42,8+VLOOKUP(AB338,VALIDATIONS!$FF$2:$FG$5,2,FALSE),FALSE),IF(AC338="Fibre Reinforced Concrete",VLOOKUP(AA338,VALIDATIONS!$CZ$2:$DU$42,4+VLOOKUP(AB338,VALIDATIONS!$FF$2:$FG$5,2,FALSE),FALSE))))   +IF(T338="Up to 10% Rock",VLOOKUP(AA338,VALIDATIONS!$CZ$2:$DU$42,13+VLOOKUP(AB338,VALIDATIONS!$FF$2:$FG$5,2,FALSE),FALSE),0)+IF(OR(U338="Urban Development (moderate)",U338="Urban Development (heavy)"),VLOOKUP(AA338,VALIDATIONS!$CZ$2:$DU$42,VLOOKUP(U338,VALIDATIONS!$FJ$2:$FK$4,2,FALSE)+4,FALSE),0))</f>
        <v/>
      </c>
      <c r="AE338" s="194"/>
    </row>
    <row r="339" spans="1:31" x14ac:dyDescent="0.2">
      <c r="A339" s="232"/>
      <c r="B339" s="361"/>
      <c r="C339" s="370"/>
      <c r="D339" s="370"/>
      <c r="E339" s="370"/>
      <c r="F339" s="370"/>
      <c r="G339" s="194"/>
      <c r="H339" s="194"/>
      <c r="I339" s="195"/>
      <c r="J339" s="194"/>
      <c r="K339" s="168"/>
      <c r="L339" s="168"/>
      <c r="M339" s="106" t="str">
        <f>IF(OR(D339="",E339="",G339=""),"",IF(AND(F339&lt;&gt;"",D339="Inlet Pit"),VLOOKUP(E339,VALIDATIONS!$CN$2:$CO$14,2,FALSE),IF(D339="Junction Pit",VLOOKUP(E339,VALIDATIONS!$CR$2:$CS$5,2,FALSE),IF(D339="Trench Grate",H339*VLOOKUP(E339,VALIDATIONS!$CT$2:$CU$2,2,FALSE),IF(D339="Capped Line",VLOOKUP(E339,VALIDATIONS!$CF$2:$CG$2,2,FALSE),IF(D339="Head Wall",VLOOKUP(E339,VALIDATIONS!$CH$2:$CI$2,2,FALSE),IF(D339="House Connection",VLOOKUP(E339,VALIDATIONS!$CJ$2:$CK$2,2,FALSE),0))))))+IF(AND(F339&lt;&gt;"",D339="Inlet Pit"),VLOOKUP(F339,VALIDATIONS!$CP$2:$CQ$66,2,FALSE),0))</f>
        <v/>
      </c>
      <c r="N339" s="194"/>
      <c r="O339" s="379"/>
      <c r="P339" s="368"/>
      <c r="Q339" s="194"/>
      <c r="R339" s="370"/>
      <c r="S339" s="194"/>
      <c r="T339" s="368"/>
      <c r="U339" s="368"/>
      <c r="V339" s="194"/>
      <c r="W339" s="195"/>
      <c r="X339" s="194"/>
      <c r="Y339" s="195"/>
      <c r="Z339" s="194"/>
      <c r="AA339" s="368"/>
      <c r="AB339" s="368"/>
      <c r="AC339" s="370"/>
      <c r="AD339" s="106" t="str">
        <f>IF(OR(R339="",T339="",U339="",Z339="",AA339="",AB339="",AC339=""),"",Z339*IF(AC339="uPVC",VLOOKUP(AA339,VALIDATIONS!$CZ$2:$DU$42,VLOOKUP(AB339,VALIDATIONS!$FF$2:$FG$5,2,FALSE),FALSE), IF(AC339="Steel Reinforced Concrete",VLOOKUP(AA339,VALIDATIONS!$CZ$2:$DU$42,8+VLOOKUP(AB339,VALIDATIONS!$FF$2:$FG$5,2,FALSE),FALSE),IF(AC339="Fibre Reinforced Concrete",VLOOKUP(AA339,VALIDATIONS!$CZ$2:$DU$42,4+VLOOKUP(AB339,VALIDATIONS!$FF$2:$FG$5,2,FALSE),FALSE))))   +IF(T339="Up to 10% Rock",VLOOKUP(AA339,VALIDATIONS!$CZ$2:$DU$42,13+VLOOKUP(AB339,VALIDATIONS!$FF$2:$FG$5,2,FALSE),FALSE),0)+IF(OR(U339="Urban Development (moderate)",U339="Urban Development (heavy)"),VLOOKUP(AA339,VALIDATIONS!$CZ$2:$DU$42,VLOOKUP(U339,VALIDATIONS!$FJ$2:$FK$4,2,FALSE)+4,FALSE),0))</f>
        <v/>
      </c>
      <c r="AE339" s="194"/>
    </row>
    <row r="340" spans="1:31" x14ac:dyDescent="0.2">
      <c r="A340" s="232"/>
      <c r="B340" s="361"/>
      <c r="C340" s="370"/>
      <c r="D340" s="370"/>
      <c r="E340" s="370"/>
      <c r="F340" s="370"/>
      <c r="G340" s="194"/>
      <c r="H340" s="194"/>
      <c r="I340" s="195"/>
      <c r="J340" s="194"/>
      <c r="K340" s="168"/>
      <c r="L340" s="168"/>
      <c r="M340" s="106" t="str">
        <f>IF(OR(D340="",E340="",G340=""),"",IF(AND(F340&lt;&gt;"",D340="Inlet Pit"),VLOOKUP(E340,VALIDATIONS!$CN$2:$CO$14,2,FALSE),IF(D340="Junction Pit",VLOOKUP(E340,VALIDATIONS!$CR$2:$CS$5,2,FALSE),IF(D340="Trench Grate",H340*VLOOKUP(E340,VALIDATIONS!$CT$2:$CU$2,2,FALSE),IF(D340="Capped Line",VLOOKUP(E340,VALIDATIONS!$CF$2:$CG$2,2,FALSE),IF(D340="Head Wall",VLOOKUP(E340,VALIDATIONS!$CH$2:$CI$2,2,FALSE),IF(D340="House Connection",VLOOKUP(E340,VALIDATIONS!$CJ$2:$CK$2,2,FALSE),0))))))+IF(AND(F340&lt;&gt;"",D340="Inlet Pit"),VLOOKUP(F340,VALIDATIONS!$CP$2:$CQ$66,2,FALSE),0))</f>
        <v/>
      </c>
      <c r="N340" s="194"/>
      <c r="O340" s="379"/>
      <c r="P340" s="368"/>
      <c r="Q340" s="194"/>
      <c r="R340" s="370"/>
      <c r="S340" s="194"/>
      <c r="T340" s="368"/>
      <c r="U340" s="368"/>
      <c r="V340" s="194"/>
      <c r="W340" s="195"/>
      <c r="X340" s="194"/>
      <c r="Y340" s="195"/>
      <c r="Z340" s="194"/>
      <c r="AA340" s="368"/>
      <c r="AB340" s="368"/>
      <c r="AC340" s="370"/>
      <c r="AD340" s="106" t="str">
        <f>IF(OR(R340="",T340="",U340="",Z340="",AA340="",AB340="",AC340=""),"",Z340*IF(AC340="uPVC",VLOOKUP(AA340,VALIDATIONS!$CZ$2:$DU$42,VLOOKUP(AB340,VALIDATIONS!$FF$2:$FG$5,2,FALSE),FALSE), IF(AC340="Steel Reinforced Concrete",VLOOKUP(AA340,VALIDATIONS!$CZ$2:$DU$42,8+VLOOKUP(AB340,VALIDATIONS!$FF$2:$FG$5,2,FALSE),FALSE),IF(AC340="Fibre Reinforced Concrete",VLOOKUP(AA340,VALIDATIONS!$CZ$2:$DU$42,4+VLOOKUP(AB340,VALIDATIONS!$FF$2:$FG$5,2,FALSE),FALSE))))   +IF(T340="Up to 10% Rock",VLOOKUP(AA340,VALIDATIONS!$CZ$2:$DU$42,13+VLOOKUP(AB340,VALIDATIONS!$FF$2:$FG$5,2,FALSE),FALSE),0)+IF(OR(U340="Urban Development (moderate)",U340="Urban Development (heavy)"),VLOOKUP(AA340,VALIDATIONS!$CZ$2:$DU$42,VLOOKUP(U340,VALIDATIONS!$FJ$2:$FK$4,2,FALSE)+4,FALSE),0))</f>
        <v/>
      </c>
      <c r="AE340" s="194"/>
    </row>
    <row r="341" spans="1:31" x14ac:dyDescent="0.2">
      <c r="A341" s="232"/>
      <c r="B341" s="361"/>
      <c r="C341" s="370"/>
      <c r="D341" s="370"/>
      <c r="E341" s="370"/>
      <c r="F341" s="370"/>
      <c r="G341" s="194"/>
      <c r="H341" s="194"/>
      <c r="I341" s="195"/>
      <c r="J341" s="194"/>
      <c r="K341" s="168"/>
      <c r="L341" s="168"/>
      <c r="M341" s="106" t="str">
        <f>IF(OR(D341="",E341="",G341=""),"",IF(AND(F341&lt;&gt;"",D341="Inlet Pit"),VLOOKUP(E341,VALIDATIONS!$CN$2:$CO$14,2,FALSE),IF(D341="Junction Pit",VLOOKUP(E341,VALIDATIONS!$CR$2:$CS$5,2,FALSE),IF(D341="Trench Grate",H341*VLOOKUP(E341,VALIDATIONS!$CT$2:$CU$2,2,FALSE),IF(D341="Capped Line",VLOOKUP(E341,VALIDATIONS!$CF$2:$CG$2,2,FALSE),IF(D341="Head Wall",VLOOKUP(E341,VALIDATIONS!$CH$2:$CI$2,2,FALSE),IF(D341="House Connection",VLOOKUP(E341,VALIDATIONS!$CJ$2:$CK$2,2,FALSE),0))))))+IF(AND(F341&lt;&gt;"",D341="Inlet Pit"),VLOOKUP(F341,VALIDATIONS!$CP$2:$CQ$66,2,FALSE),0))</f>
        <v/>
      </c>
      <c r="N341" s="194"/>
      <c r="O341" s="379"/>
      <c r="P341" s="368"/>
      <c r="Q341" s="194"/>
      <c r="R341" s="370"/>
      <c r="S341" s="194"/>
      <c r="T341" s="368"/>
      <c r="U341" s="368"/>
      <c r="V341" s="194"/>
      <c r="W341" s="195"/>
      <c r="X341" s="194"/>
      <c r="Y341" s="195"/>
      <c r="Z341" s="194"/>
      <c r="AA341" s="368"/>
      <c r="AB341" s="368"/>
      <c r="AC341" s="370"/>
      <c r="AD341" s="106" t="str">
        <f>IF(OR(R341="",T341="",U341="",Z341="",AA341="",AB341="",AC341=""),"",Z341*IF(AC341="uPVC",VLOOKUP(AA341,VALIDATIONS!$CZ$2:$DU$42,VLOOKUP(AB341,VALIDATIONS!$FF$2:$FG$5,2,FALSE),FALSE), IF(AC341="Steel Reinforced Concrete",VLOOKUP(AA341,VALIDATIONS!$CZ$2:$DU$42,8+VLOOKUP(AB341,VALIDATIONS!$FF$2:$FG$5,2,FALSE),FALSE),IF(AC341="Fibre Reinforced Concrete",VLOOKUP(AA341,VALIDATIONS!$CZ$2:$DU$42,4+VLOOKUP(AB341,VALIDATIONS!$FF$2:$FG$5,2,FALSE),FALSE))))   +IF(T341="Up to 10% Rock",VLOOKUP(AA341,VALIDATIONS!$CZ$2:$DU$42,13+VLOOKUP(AB341,VALIDATIONS!$FF$2:$FG$5,2,FALSE),FALSE),0)+IF(OR(U341="Urban Development (moderate)",U341="Urban Development (heavy)"),VLOOKUP(AA341,VALIDATIONS!$CZ$2:$DU$42,VLOOKUP(U341,VALIDATIONS!$FJ$2:$FK$4,2,FALSE)+4,FALSE),0))</f>
        <v/>
      </c>
      <c r="AE341" s="194"/>
    </row>
    <row r="342" spans="1:31" x14ac:dyDescent="0.2">
      <c r="A342" s="232"/>
      <c r="B342" s="361"/>
      <c r="C342" s="370"/>
      <c r="D342" s="370"/>
      <c r="E342" s="370"/>
      <c r="F342" s="370"/>
      <c r="G342" s="194"/>
      <c r="H342" s="194"/>
      <c r="I342" s="195"/>
      <c r="J342" s="194"/>
      <c r="K342" s="168"/>
      <c r="L342" s="168"/>
      <c r="M342" s="106" t="str">
        <f>IF(OR(D342="",E342="",G342=""),"",IF(AND(F342&lt;&gt;"",D342="Inlet Pit"),VLOOKUP(E342,VALIDATIONS!$CN$2:$CO$14,2,FALSE),IF(D342="Junction Pit",VLOOKUP(E342,VALIDATIONS!$CR$2:$CS$5,2,FALSE),IF(D342="Trench Grate",H342*VLOOKUP(E342,VALIDATIONS!$CT$2:$CU$2,2,FALSE),IF(D342="Capped Line",VLOOKUP(E342,VALIDATIONS!$CF$2:$CG$2,2,FALSE),IF(D342="Head Wall",VLOOKUP(E342,VALIDATIONS!$CH$2:$CI$2,2,FALSE),IF(D342="House Connection",VLOOKUP(E342,VALIDATIONS!$CJ$2:$CK$2,2,FALSE),0))))))+IF(AND(F342&lt;&gt;"",D342="Inlet Pit"),VLOOKUP(F342,VALIDATIONS!$CP$2:$CQ$66,2,FALSE),0))</f>
        <v/>
      </c>
      <c r="N342" s="194"/>
      <c r="O342" s="379"/>
      <c r="P342" s="368"/>
      <c r="Q342" s="194"/>
      <c r="R342" s="370"/>
      <c r="S342" s="194"/>
      <c r="T342" s="368"/>
      <c r="U342" s="368"/>
      <c r="V342" s="194"/>
      <c r="W342" s="195"/>
      <c r="X342" s="194"/>
      <c r="Y342" s="195"/>
      <c r="Z342" s="194"/>
      <c r="AA342" s="368"/>
      <c r="AB342" s="368"/>
      <c r="AC342" s="370"/>
      <c r="AD342" s="106" t="str">
        <f>IF(OR(R342="",T342="",U342="",Z342="",AA342="",AB342="",AC342=""),"",Z342*IF(AC342="uPVC",VLOOKUP(AA342,VALIDATIONS!$CZ$2:$DU$42,VLOOKUP(AB342,VALIDATIONS!$FF$2:$FG$5,2,FALSE),FALSE), IF(AC342="Steel Reinforced Concrete",VLOOKUP(AA342,VALIDATIONS!$CZ$2:$DU$42,8+VLOOKUP(AB342,VALIDATIONS!$FF$2:$FG$5,2,FALSE),FALSE),IF(AC342="Fibre Reinforced Concrete",VLOOKUP(AA342,VALIDATIONS!$CZ$2:$DU$42,4+VLOOKUP(AB342,VALIDATIONS!$FF$2:$FG$5,2,FALSE),FALSE))))   +IF(T342="Up to 10% Rock",VLOOKUP(AA342,VALIDATIONS!$CZ$2:$DU$42,13+VLOOKUP(AB342,VALIDATIONS!$FF$2:$FG$5,2,FALSE),FALSE),0)+IF(OR(U342="Urban Development (moderate)",U342="Urban Development (heavy)"),VLOOKUP(AA342,VALIDATIONS!$CZ$2:$DU$42,VLOOKUP(U342,VALIDATIONS!$FJ$2:$FK$4,2,FALSE)+4,FALSE),0))</f>
        <v/>
      </c>
      <c r="AE342" s="194"/>
    </row>
    <row r="343" spans="1:31" x14ac:dyDescent="0.2">
      <c r="A343" s="232"/>
      <c r="B343" s="361"/>
      <c r="C343" s="370"/>
      <c r="D343" s="370"/>
      <c r="E343" s="370"/>
      <c r="F343" s="370"/>
      <c r="G343" s="194"/>
      <c r="H343" s="194"/>
      <c r="I343" s="195"/>
      <c r="J343" s="194"/>
      <c r="K343" s="168"/>
      <c r="L343" s="168"/>
      <c r="M343" s="106" t="str">
        <f>IF(OR(D343="",E343="",G343=""),"",IF(AND(F343&lt;&gt;"",D343="Inlet Pit"),VLOOKUP(E343,VALIDATIONS!$CN$2:$CO$14,2,FALSE),IF(D343="Junction Pit",VLOOKUP(E343,VALIDATIONS!$CR$2:$CS$5,2,FALSE),IF(D343="Trench Grate",H343*VLOOKUP(E343,VALIDATIONS!$CT$2:$CU$2,2,FALSE),IF(D343="Capped Line",VLOOKUP(E343,VALIDATIONS!$CF$2:$CG$2,2,FALSE),IF(D343="Head Wall",VLOOKUP(E343,VALIDATIONS!$CH$2:$CI$2,2,FALSE),IF(D343="House Connection",VLOOKUP(E343,VALIDATIONS!$CJ$2:$CK$2,2,FALSE),0))))))+IF(AND(F343&lt;&gt;"",D343="Inlet Pit"),VLOOKUP(F343,VALIDATIONS!$CP$2:$CQ$66,2,FALSE),0))</f>
        <v/>
      </c>
      <c r="N343" s="194"/>
      <c r="O343" s="379"/>
      <c r="P343" s="368"/>
      <c r="Q343" s="194"/>
      <c r="R343" s="370"/>
      <c r="S343" s="194"/>
      <c r="T343" s="368"/>
      <c r="U343" s="368"/>
      <c r="V343" s="194"/>
      <c r="W343" s="195"/>
      <c r="X343" s="194"/>
      <c r="Y343" s="195"/>
      <c r="Z343" s="194"/>
      <c r="AA343" s="368"/>
      <c r="AB343" s="368"/>
      <c r="AC343" s="370"/>
      <c r="AD343" s="106" t="str">
        <f>IF(OR(R343="",T343="",U343="",Z343="",AA343="",AB343="",AC343=""),"",Z343*IF(AC343="uPVC",VLOOKUP(AA343,VALIDATIONS!$CZ$2:$DU$42,VLOOKUP(AB343,VALIDATIONS!$FF$2:$FG$5,2,FALSE),FALSE), IF(AC343="Steel Reinforced Concrete",VLOOKUP(AA343,VALIDATIONS!$CZ$2:$DU$42,8+VLOOKUP(AB343,VALIDATIONS!$FF$2:$FG$5,2,FALSE),FALSE),IF(AC343="Fibre Reinforced Concrete",VLOOKUP(AA343,VALIDATIONS!$CZ$2:$DU$42,4+VLOOKUP(AB343,VALIDATIONS!$FF$2:$FG$5,2,FALSE),FALSE))))   +IF(T343="Up to 10% Rock",VLOOKUP(AA343,VALIDATIONS!$CZ$2:$DU$42,13+VLOOKUP(AB343,VALIDATIONS!$FF$2:$FG$5,2,FALSE),FALSE),0)+IF(OR(U343="Urban Development (moderate)",U343="Urban Development (heavy)"),VLOOKUP(AA343,VALIDATIONS!$CZ$2:$DU$42,VLOOKUP(U343,VALIDATIONS!$FJ$2:$FK$4,2,FALSE)+4,FALSE),0))</f>
        <v/>
      </c>
      <c r="AE343" s="194"/>
    </row>
    <row r="344" spans="1:31" x14ac:dyDescent="0.2">
      <c r="A344" s="232"/>
      <c r="B344" s="361"/>
      <c r="C344" s="370"/>
      <c r="D344" s="370"/>
      <c r="E344" s="370"/>
      <c r="F344" s="370"/>
      <c r="G344" s="194"/>
      <c r="H344" s="194"/>
      <c r="I344" s="195"/>
      <c r="J344" s="194"/>
      <c r="K344" s="168"/>
      <c r="L344" s="168"/>
      <c r="M344" s="106" t="str">
        <f>IF(OR(D344="",E344="",G344=""),"",IF(AND(F344&lt;&gt;"",D344="Inlet Pit"),VLOOKUP(E344,VALIDATIONS!$CN$2:$CO$14,2,FALSE),IF(D344="Junction Pit",VLOOKUP(E344,VALIDATIONS!$CR$2:$CS$5,2,FALSE),IF(D344="Trench Grate",H344*VLOOKUP(E344,VALIDATIONS!$CT$2:$CU$2,2,FALSE),IF(D344="Capped Line",VLOOKUP(E344,VALIDATIONS!$CF$2:$CG$2,2,FALSE),IF(D344="Head Wall",VLOOKUP(E344,VALIDATIONS!$CH$2:$CI$2,2,FALSE),IF(D344="House Connection",VLOOKUP(E344,VALIDATIONS!$CJ$2:$CK$2,2,FALSE),0))))))+IF(AND(F344&lt;&gt;"",D344="Inlet Pit"),VLOOKUP(F344,VALIDATIONS!$CP$2:$CQ$66,2,FALSE),0))</f>
        <v/>
      </c>
      <c r="N344" s="194"/>
      <c r="O344" s="379"/>
      <c r="P344" s="368"/>
      <c r="Q344" s="194"/>
      <c r="R344" s="370"/>
      <c r="S344" s="194"/>
      <c r="T344" s="368"/>
      <c r="U344" s="368"/>
      <c r="V344" s="194"/>
      <c r="W344" s="195"/>
      <c r="X344" s="194"/>
      <c r="Y344" s="195"/>
      <c r="Z344" s="194"/>
      <c r="AA344" s="368"/>
      <c r="AB344" s="368"/>
      <c r="AC344" s="370"/>
      <c r="AD344" s="106" t="str">
        <f>IF(OR(R344="",T344="",U344="",Z344="",AA344="",AB344="",AC344=""),"",Z344*IF(AC344="uPVC",VLOOKUP(AA344,VALIDATIONS!$CZ$2:$DU$42,VLOOKUP(AB344,VALIDATIONS!$FF$2:$FG$5,2,FALSE),FALSE), IF(AC344="Steel Reinforced Concrete",VLOOKUP(AA344,VALIDATIONS!$CZ$2:$DU$42,8+VLOOKUP(AB344,VALIDATIONS!$FF$2:$FG$5,2,FALSE),FALSE),IF(AC344="Fibre Reinforced Concrete",VLOOKUP(AA344,VALIDATIONS!$CZ$2:$DU$42,4+VLOOKUP(AB344,VALIDATIONS!$FF$2:$FG$5,2,FALSE),FALSE))))   +IF(T344="Up to 10% Rock",VLOOKUP(AA344,VALIDATIONS!$CZ$2:$DU$42,13+VLOOKUP(AB344,VALIDATIONS!$FF$2:$FG$5,2,FALSE),FALSE),0)+IF(OR(U344="Urban Development (moderate)",U344="Urban Development (heavy)"),VLOOKUP(AA344,VALIDATIONS!$CZ$2:$DU$42,VLOOKUP(U344,VALIDATIONS!$FJ$2:$FK$4,2,FALSE)+4,FALSE),0))</f>
        <v/>
      </c>
      <c r="AE344" s="194"/>
    </row>
    <row r="345" spans="1:31" x14ac:dyDescent="0.2">
      <c r="A345" s="232"/>
      <c r="B345" s="361"/>
      <c r="C345" s="370"/>
      <c r="D345" s="370"/>
      <c r="E345" s="370"/>
      <c r="F345" s="370"/>
      <c r="G345" s="194"/>
      <c r="H345" s="194"/>
      <c r="I345" s="195"/>
      <c r="J345" s="194"/>
      <c r="K345" s="168"/>
      <c r="L345" s="168"/>
      <c r="M345" s="106" t="str">
        <f>IF(OR(D345="",E345="",G345=""),"",IF(AND(F345&lt;&gt;"",D345="Inlet Pit"),VLOOKUP(E345,VALIDATIONS!$CN$2:$CO$14,2,FALSE),IF(D345="Junction Pit",VLOOKUP(E345,VALIDATIONS!$CR$2:$CS$5,2,FALSE),IF(D345="Trench Grate",H345*VLOOKUP(E345,VALIDATIONS!$CT$2:$CU$2,2,FALSE),IF(D345="Capped Line",VLOOKUP(E345,VALIDATIONS!$CF$2:$CG$2,2,FALSE),IF(D345="Head Wall",VLOOKUP(E345,VALIDATIONS!$CH$2:$CI$2,2,FALSE),IF(D345="House Connection",VLOOKUP(E345,VALIDATIONS!$CJ$2:$CK$2,2,FALSE),0))))))+IF(AND(F345&lt;&gt;"",D345="Inlet Pit"),VLOOKUP(F345,VALIDATIONS!$CP$2:$CQ$66,2,FALSE),0))</f>
        <v/>
      </c>
      <c r="N345" s="194"/>
      <c r="O345" s="379"/>
      <c r="P345" s="368"/>
      <c r="Q345" s="194"/>
      <c r="R345" s="370"/>
      <c r="S345" s="194"/>
      <c r="T345" s="368"/>
      <c r="U345" s="368"/>
      <c r="V345" s="194"/>
      <c r="W345" s="195"/>
      <c r="X345" s="194"/>
      <c r="Y345" s="195"/>
      <c r="Z345" s="194"/>
      <c r="AA345" s="368"/>
      <c r="AB345" s="368"/>
      <c r="AC345" s="370"/>
      <c r="AD345" s="106" t="str">
        <f>IF(OR(R345="",T345="",U345="",Z345="",AA345="",AB345="",AC345=""),"",Z345*IF(AC345="uPVC",VLOOKUP(AA345,VALIDATIONS!$CZ$2:$DU$42,VLOOKUP(AB345,VALIDATIONS!$FF$2:$FG$5,2,FALSE),FALSE), IF(AC345="Steel Reinforced Concrete",VLOOKUP(AA345,VALIDATIONS!$CZ$2:$DU$42,8+VLOOKUP(AB345,VALIDATIONS!$FF$2:$FG$5,2,FALSE),FALSE),IF(AC345="Fibre Reinforced Concrete",VLOOKUP(AA345,VALIDATIONS!$CZ$2:$DU$42,4+VLOOKUP(AB345,VALIDATIONS!$FF$2:$FG$5,2,FALSE),FALSE))))   +IF(T345="Up to 10% Rock",VLOOKUP(AA345,VALIDATIONS!$CZ$2:$DU$42,13+VLOOKUP(AB345,VALIDATIONS!$FF$2:$FG$5,2,FALSE),FALSE),0)+IF(OR(U345="Urban Development (moderate)",U345="Urban Development (heavy)"),VLOOKUP(AA345,VALIDATIONS!$CZ$2:$DU$42,VLOOKUP(U345,VALIDATIONS!$FJ$2:$FK$4,2,FALSE)+4,FALSE),0))</f>
        <v/>
      </c>
      <c r="AE345" s="194"/>
    </row>
    <row r="346" spans="1:31" x14ac:dyDescent="0.2">
      <c r="A346" s="232"/>
      <c r="B346" s="361"/>
      <c r="C346" s="370"/>
      <c r="D346" s="370"/>
      <c r="E346" s="370"/>
      <c r="F346" s="370"/>
      <c r="G346" s="194"/>
      <c r="H346" s="194"/>
      <c r="I346" s="195"/>
      <c r="J346" s="194"/>
      <c r="K346" s="168"/>
      <c r="L346" s="168"/>
      <c r="M346" s="106" t="str">
        <f>IF(OR(D346="",E346="",G346=""),"",IF(AND(F346&lt;&gt;"",D346="Inlet Pit"),VLOOKUP(E346,VALIDATIONS!$CN$2:$CO$14,2,FALSE),IF(D346="Junction Pit",VLOOKUP(E346,VALIDATIONS!$CR$2:$CS$5,2,FALSE),IF(D346="Trench Grate",H346*VLOOKUP(E346,VALIDATIONS!$CT$2:$CU$2,2,FALSE),IF(D346="Capped Line",VLOOKUP(E346,VALIDATIONS!$CF$2:$CG$2,2,FALSE),IF(D346="Head Wall",VLOOKUP(E346,VALIDATIONS!$CH$2:$CI$2,2,FALSE),IF(D346="House Connection",VLOOKUP(E346,VALIDATIONS!$CJ$2:$CK$2,2,FALSE),0))))))+IF(AND(F346&lt;&gt;"",D346="Inlet Pit"),VLOOKUP(F346,VALIDATIONS!$CP$2:$CQ$66,2,FALSE),0))</f>
        <v/>
      </c>
      <c r="N346" s="194"/>
      <c r="O346" s="379"/>
      <c r="P346" s="368"/>
      <c r="Q346" s="194"/>
      <c r="R346" s="370"/>
      <c r="S346" s="194"/>
      <c r="T346" s="368"/>
      <c r="U346" s="368"/>
      <c r="V346" s="194"/>
      <c r="W346" s="195"/>
      <c r="X346" s="194"/>
      <c r="Y346" s="195"/>
      <c r="Z346" s="194"/>
      <c r="AA346" s="368"/>
      <c r="AB346" s="368"/>
      <c r="AC346" s="370"/>
      <c r="AD346" s="106" t="str">
        <f>IF(OR(R346="",T346="",U346="",Z346="",AA346="",AB346="",AC346=""),"",Z346*IF(AC346="uPVC",VLOOKUP(AA346,VALIDATIONS!$CZ$2:$DU$42,VLOOKUP(AB346,VALIDATIONS!$FF$2:$FG$5,2,FALSE),FALSE), IF(AC346="Steel Reinforced Concrete",VLOOKUP(AA346,VALIDATIONS!$CZ$2:$DU$42,8+VLOOKUP(AB346,VALIDATIONS!$FF$2:$FG$5,2,FALSE),FALSE),IF(AC346="Fibre Reinforced Concrete",VLOOKUP(AA346,VALIDATIONS!$CZ$2:$DU$42,4+VLOOKUP(AB346,VALIDATIONS!$FF$2:$FG$5,2,FALSE),FALSE))))   +IF(T346="Up to 10% Rock",VLOOKUP(AA346,VALIDATIONS!$CZ$2:$DU$42,13+VLOOKUP(AB346,VALIDATIONS!$FF$2:$FG$5,2,FALSE),FALSE),0)+IF(OR(U346="Urban Development (moderate)",U346="Urban Development (heavy)"),VLOOKUP(AA346,VALIDATIONS!$CZ$2:$DU$42,VLOOKUP(U346,VALIDATIONS!$FJ$2:$FK$4,2,FALSE)+4,FALSE),0))</f>
        <v/>
      </c>
      <c r="AE346" s="194"/>
    </row>
    <row r="347" spans="1:31" x14ac:dyDescent="0.2">
      <c r="A347" s="232"/>
      <c r="B347" s="361"/>
      <c r="C347" s="370"/>
      <c r="D347" s="370"/>
      <c r="E347" s="370"/>
      <c r="F347" s="370"/>
      <c r="G347" s="194"/>
      <c r="H347" s="194"/>
      <c r="I347" s="195"/>
      <c r="J347" s="194"/>
      <c r="K347" s="168"/>
      <c r="L347" s="168"/>
      <c r="M347" s="106" t="str">
        <f>IF(OR(D347="",E347="",G347=""),"",IF(AND(F347&lt;&gt;"",D347="Inlet Pit"),VLOOKUP(E347,VALIDATIONS!$CN$2:$CO$14,2,FALSE),IF(D347="Junction Pit",VLOOKUP(E347,VALIDATIONS!$CR$2:$CS$5,2,FALSE),IF(D347="Trench Grate",H347*VLOOKUP(E347,VALIDATIONS!$CT$2:$CU$2,2,FALSE),IF(D347="Capped Line",VLOOKUP(E347,VALIDATIONS!$CF$2:$CG$2,2,FALSE),IF(D347="Head Wall",VLOOKUP(E347,VALIDATIONS!$CH$2:$CI$2,2,FALSE),IF(D347="House Connection",VLOOKUP(E347,VALIDATIONS!$CJ$2:$CK$2,2,FALSE),0))))))+IF(AND(F347&lt;&gt;"",D347="Inlet Pit"),VLOOKUP(F347,VALIDATIONS!$CP$2:$CQ$66,2,FALSE),0))</f>
        <v/>
      </c>
      <c r="N347" s="194"/>
      <c r="O347" s="379"/>
      <c r="P347" s="368"/>
      <c r="Q347" s="194"/>
      <c r="R347" s="370"/>
      <c r="S347" s="194"/>
      <c r="T347" s="368"/>
      <c r="U347" s="368"/>
      <c r="V347" s="194"/>
      <c r="W347" s="195"/>
      <c r="X347" s="194"/>
      <c r="Y347" s="195"/>
      <c r="Z347" s="194"/>
      <c r="AA347" s="368"/>
      <c r="AB347" s="368"/>
      <c r="AC347" s="370"/>
      <c r="AD347" s="106" t="str">
        <f>IF(OR(R347="",T347="",U347="",Z347="",AA347="",AB347="",AC347=""),"",Z347*IF(AC347="uPVC",VLOOKUP(AA347,VALIDATIONS!$CZ$2:$DU$42,VLOOKUP(AB347,VALIDATIONS!$FF$2:$FG$5,2,FALSE),FALSE), IF(AC347="Steel Reinforced Concrete",VLOOKUP(AA347,VALIDATIONS!$CZ$2:$DU$42,8+VLOOKUP(AB347,VALIDATIONS!$FF$2:$FG$5,2,FALSE),FALSE),IF(AC347="Fibre Reinforced Concrete",VLOOKUP(AA347,VALIDATIONS!$CZ$2:$DU$42,4+VLOOKUP(AB347,VALIDATIONS!$FF$2:$FG$5,2,FALSE),FALSE))))   +IF(T347="Up to 10% Rock",VLOOKUP(AA347,VALIDATIONS!$CZ$2:$DU$42,13+VLOOKUP(AB347,VALIDATIONS!$FF$2:$FG$5,2,FALSE),FALSE),0)+IF(OR(U347="Urban Development (moderate)",U347="Urban Development (heavy)"),VLOOKUP(AA347,VALIDATIONS!$CZ$2:$DU$42,VLOOKUP(U347,VALIDATIONS!$FJ$2:$FK$4,2,FALSE)+4,FALSE),0))</f>
        <v/>
      </c>
      <c r="AE347" s="194"/>
    </row>
    <row r="348" spans="1:31" x14ac:dyDescent="0.2">
      <c r="A348" s="232"/>
      <c r="B348" s="361"/>
      <c r="C348" s="370"/>
      <c r="D348" s="370"/>
      <c r="E348" s="370"/>
      <c r="F348" s="370"/>
      <c r="G348" s="194"/>
      <c r="H348" s="194"/>
      <c r="I348" s="195"/>
      <c r="J348" s="194"/>
      <c r="K348" s="168"/>
      <c r="L348" s="168"/>
      <c r="M348" s="106" t="str">
        <f>IF(OR(D348="",E348="",G348=""),"",IF(AND(F348&lt;&gt;"",D348="Inlet Pit"),VLOOKUP(E348,VALIDATIONS!$CN$2:$CO$14,2,FALSE),IF(D348="Junction Pit",VLOOKUP(E348,VALIDATIONS!$CR$2:$CS$5,2,FALSE),IF(D348="Trench Grate",H348*VLOOKUP(E348,VALIDATIONS!$CT$2:$CU$2,2,FALSE),IF(D348="Capped Line",VLOOKUP(E348,VALIDATIONS!$CF$2:$CG$2,2,FALSE),IF(D348="Head Wall",VLOOKUP(E348,VALIDATIONS!$CH$2:$CI$2,2,FALSE),IF(D348="House Connection",VLOOKUP(E348,VALIDATIONS!$CJ$2:$CK$2,2,FALSE),0))))))+IF(AND(F348&lt;&gt;"",D348="Inlet Pit"),VLOOKUP(F348,VALIDATIONS!$CP$2:$CQ$66,2,FALSE),0))</f>
        <v/>
      </c>
      <c r="N348" s="194"/>
      <c r="O348" s="379"/>
      <c r="P348" s="368"/>
      <c r="Q348" s="194"/>
      <c r="R348" s="370"/>
      <c r="S348" s="194"/>
      <c r="T348" s="368"/>
      <c r="U348" s="368"/>
      <c r="V348" s="194"/>
      <c r="W348" s="195"/>
      <c r="X348" s="194"/>
      <c r="Y348" s="195"/>
      <c r="Z348" s="194"/>
      <c r="AA348" s="368"/>
      <c r="AB348" s="368"/>
      <c r="AC348" s="370"/>
      <c r="AD348" s="106" t="str">
        <f>IF(OR(R348="",T348="",U348="",Z348="",AA348="",AB348="",AC348=""),"",Z348*IF(AC348="uPVC",VLOOKUP(AA348,VALIDATIONS!$CZ$2:$DU$42,VLOOKUP(AB348,VALIDATIONS!$FF$2:$FG$5,2,FALSE),FALSE), IF(AC348="Steel Reinforced Concrete",VLOOKUP(AA348,VALIDATIONS!$CZ$2:$DU$42,8+VLOOKUP(AB348,VALIDATIONS!$FF$2:$FG$5,2,FALSE),FALSE),IF(AC348="Fibre Reinforced Concrete",VLOOKUP(AA348,VALIDATIONS!$CZ$2:$DU$42,4+VLOOKUP(AB348,VALIDATIONS!$FF$2:$FG$5,2,FALSE),FALSE))))   +IF(T348="Up to 10% Rock",VLOOKUP(AA348,VALIDATIONS!$CZ$2:$DU$42,13+VLOOKUP(AB348,VALIDATIONS!$FF$2:$FG$5,2,FALSE),FALSE),0)+IF(OR(U348="Urban Development (moderate)",U348="Urban Development (heavy)"),VLOOKUP(AA348,VALIDATIONS!$CZ$2:$DU$42,VLOOKUP(U348,VALIDATIONS!$FJ$2:$FK$4,2,FALSE)+4,FALSE),0))</f>
        <v/>
      </c>
      <c r="AE348" s="194"/>
    </row>
    <row r="349" spans="1:31" x14ac:dyDescent="0.2">
      <c r="A349" s="232"/>
      <c r="B349" s="361"/>
      <c r="C349" s="370"/>
      <c r="D349" s="370"/>
      <c r="E349" s="370"/>
      <c r="F349" s="370"/>
      <c r="G349" s="194"/>
      <c r="H349" s="194"/>
      <c r="I349" s="195"/>
      <c r="J349" s="194"/>
      <c r="K349" s="168"/>
      <c r="L349" s="168"/>
      <c r="M349" s="106" t="str">
        <f>IF(OR(D349="",E349="",G349=""),"",IF(AND(F349&lt;&gt;"",D349="Inlet Pit"),VLOOKUP(E349,VALIDATIONS!$CN$2:$CO$14,2,FALSE),IF(D349="Junction Pit",VLOOKUP(E349,VALIDATIONS!$CR$2:$CS$5,2,FALSE),IF(D349="Trench Grate",H349*VLOOKUP(E349,VALIDATIONS!$CT$2:$CU$2,2,FALSE),IF(D349="Capped Line",VLOOKUP(E349,VALIDATIONS!$CF$2:$CG$2,2,FALSE),IF(D349="Head Wall",VLOOKUP(E349,VALIDATIONS!$CH$2:$CI$2,2,FALSE),IF(D349="House Connection",VLOOKUP(E349,VALIDATIONS!$CJ$2:$CK$2,2,FALSE),0))))))+IF(AND(F349&lt;&gt;"",D349="Inlet Pit"),VLOOKUP(F349,VALIDATIONS!$CP$2:$CQ$66,2,FALSE),0))</f>
        <v/>
      </c>
      <c r="N349" s="194"/>
      <c r="O349" s="379"/>
      <c r="P349" s="368"/>
      <c r="Q349" s="194"/>
      <c r="R349" s="370"/>
      <c r="S349" s="194"/>
      <c r="T349" s="368"/>
      <c r="U349" s="368"/>
      <c r="V349" s="194"/>
      <c r="W349" s="195"/>
      <c r="X349" s="194"/>
      <c r="Y349" s="195"/>
      <c r="Z349" s="194"/>
      <c r="AA349" s="368"/>
      <c r="AB349" s="368"/>
      <c r="AC349" s="370"/>
      <c r="AD349" s="106" t="str">
        <f>IF(OR(R349="",T349="",U349="",Z349="",AA349="",AB349="",AC349=""),"",Z349*IF(AC349="uPVC",VLOOKUP(AA349,VALIDATIONS!$CZ$2:$DU$42,VLOOKUP(AB349,VALIDATIONS!$FF$2:$FG$5,2,FALSE),FALSE), IF(AC349="Steel Reinforced Concrete",VLOOKUP(AA349,VALIDATIONS!$CZ$2:$DU$42,8+VLOOKUP(AB349,VALIDATIONS!$FF$2:$FG$5,2,FALSE),FALSE),IF(AC349="Fibre Reinforced Concrete",VLOOKUP(AA349,VALIDATIONS!$CZ$2:$DU$42,4+VLOOKUP(AB349,VALIDATIONS!$FF$2:$FG$5,2,FALSE),FALSE))))   +IF(T349="Up to 10% Rock",VLOOKUP(AA349,VALIDATIONS!$CZ$2:$DU$42,13+VLOOKUP(AB349,VALIDATIONS!$FF$2:$FG$5,2,FALSE),FALSE),0)+IF(OR(U349="Urban Development (moderate)",U349="Urban Development (heavy)"),VLOOKUP(AA349,VALIDATIONS!$CZ$2:$DU$42,VLOOKUP(U349,VALIDATIONS!$FJ$2:$FK$4,2,FALSE)+4,FALSE),0))</f>
        <v/>
      </c>
      <c r="AE349" s="194"/>
    </row>
    <row r="350" spans="1:31" x14ac:dyDescent="0.2">
      <c r="A350" s="232"/>
      <c r="B350" s="361"/>
      <c r="C350" s="370"/>
      <c r="D350" s="370"/>
      <c r="E350" s="370"/>
      <c r="F350" s="370"/>
      <c r="G350" s="194"/>
      <c r="H350" s="194"/>
      <c r="I350" s="195"/>
      <c r="J350" s="194"/>
      <c r="K350" s="168"/>
      <c r="L350" s="168"/>
      <c r="M350" s="106" t="str">
        <f>IF(OR(D350="",E350="",G350=""),"",IF(AND(F350&lt;&gt;"",D350="Inlet Pit"),VLOOKUP(E350,VALIDATIONS!$CN$2:$CO$14,2,FALSE),IF(D350="Junction Pit",VLOOKUP(E350,VALIDATIONS!$CR$2:$CS$5,2,FALSE),IF(D350="Trench Grate",H350*VLOOKUP(E350,VALIDATIONS!$CT$2:$CU$2,2,FALSE),IF(D350="Capped Line",VLOOKUP(E350,VALIDATIONS!$CF$2:$CG$2,2,FALSE),IF(D350="Head Wall",VLOOKUP(E350,VALIDATIONS!$CH$2:$CI$2,2,FALSE),IF(D350="House Connection",VLOOKUP(E350,VALIDATIONS!$CJ$2:$CK$2,2,FALSE),0))))))+IF(AND(F350&lt;&gt;"",D350="Inlet Pit"),VLOOKUP(F350,VALIDATIONS!$CP$2:$CQ$66,2,FALSE),0))</f>
        <v/>
      </c>
      <c r="N350" s="194"/>
      <c r="O350" s="379"/>
      <c r="P350" s="368"/>
      <c r="Q350" s="194"/>
      <c r="R350" s="370"/>
      <c r="S350" s="194"/>
      <c r="T350" s="368"/>
      <c r="U350" s="368"/>
      <c r="V350" s="194"/>
      <c r="W350" s="195"/>
      <c r="X350" s="194"/>
      <c r="Y350" s="195"/>
      <c r="Z350" s="194"/>
      <c r="AA350" s="368"/>
      <c r="AB350" s="368"/>
      <c r="AC350" s="370"/>
      <c r="AD350" s="106" t="str">
        <f>IF(OR(R350="",T350="",U350="",Z350="",AA350="",AB350="",AC350=""),"",Z350*IF(AC350="uPVC",VLOOKUP(AA350,VALIDATIONS!$CZ$2:$DU$42,VLOOKUP(AB350,VALIDATIONS!$FF$2:$FG$5,2,FALSE),FALSE), IF(AC350="Steel Reinforced Concrete",VLOOKUP(AA350,VALIDATIONS!$CZ$2:$DU$42,8+VLOOKUP(AB350,VALIDATIONS!$FF$2:$FG$5,2,FALSE),FALSE),IF(AC350="Fibre Reinforced Concrete",VLOOKUP(AA350,VALIDATIONS!$CZ$2:$DU$42,4+VLOOKUP(AB350,VALIDATIONS!$FF$2:$FG$5,2,FALSE),FALSE))))   +IF(T350="Up to 10% Rock",VLOOKUP(AA350,VALIDATIONS!$CZ$2:$DU$42,13+VLOOKUP(AB350,VALIDATIONS!$FF$2:$FG$5,2,FALSE),FALSE),0)+IF(OR(U350="Urban Development (moderate)",U350="Urban Development (heavy)"),VLOOKUP(AA350,VALIDATIONS!$CZ$2:$DU$42,VLOOKUP(U350,VALIDATIONS!$FJ$2:$FK$4,2,FALSE)+4,FALSE),0))</f>
        <v/>
      </c>
      <c r="AE350" s="194"/>
    </row>
    <row r="351" spans="1:31" x14ac:dyDescent="0.2">
      <c r="A351" s="232"/>
      <c r="B351" s="361"/>
      <c r="C351" s="370"/>
      <c r="D351" s="370"/>
      <c r="E351" s="370"/>
      <c r="F351" s="370"/>
      <c r="G351" s="194"/>
      <c r="H351" s="194"/>
      <c r="I351" s="195"/>
      <c r="J351" s="194"/>
      <c r="K351" s="168"/>
      <c r="L351" s="168"/>
      <c r="M351" s="106" t="str">
        <f>IF(OR(D351="",E351="",G351=""),"",IF(AND(F351&lt;&gt;"",D351="Inlet Pit"),VLOOKUP(E351,VALIDATIONS!$CN$2:$CO$14,2,FALSE),IF(D351="Junction Pit",VLOOKUP(E351,VALIDATIONS!$CR$2:$CS$5,2,FALSE),IF(D351="Trench Grate",H351*VLOOKUP(E351,VALIDATIONS!$CT$2:$CU$2,2,FALSE),IF(D351="Capped Line",VLOOKUP(E351,VALIDATIONS!$CF$2:$CG$2,2,FALSE),IF(D351="Head Wall",VLOOKUP(E351,VALIDATIONS!$CH$2:$CI$2,2,FALSE),IF(D351="House Connection",VLOOKUP(E351,VALIDATIONS!$CJ$2:$CK$2,2,FALSE),0))))))+IF(AND(F351&lt;&gt;"",D351="Inlet Pit"),VLOOKUP(F351,VALIDATIONS!$CP$2:$CQ$66,2,FALSE),0))</f>
        <v/>
      </c>
      <c r="N351" s="194"/>
      <c r="O351" s="379"/>
      <c r="P351" s="368"/>
      <c r="Q351" s="194"/>
      <c r="R351" s="370"/>
      <c r="S351" s="194"/>
      <c r="T351" s="368"/>
      <c r="U351" s="368"/>
      <c r="V351" s="194"/>
      <c r="W351" s="195"/>
      <c r="X351" s="194"/>
      <c r="Y351" s="195"/>
      <c r="Z351" s="194"/>
      <c r="AA351" s="368"/>
      <c r="AB351" s="368"/>
      <c r="AC351" s="370"/>
      <c r="AD351" s="106" t="str">
        <f>IF(OR(R351="",T351="",U351="",Z351="",AA351="",AB351="",AC351=""),"",Z351*IF(AC351="uPVC",VLOOKUP(AA351,VALIDATIONS!$CZ$2:$DU$42,VLOOKUP(AB351,VALIDATIONS!$FF$2:$FG$5,2,FALSE),FALSE), IF(AC351="Steel Reinforced Concrete",VLOOKUP(AA351,VALIDATIONS!$CZ$2:$DU$42,8+VLOOKUP(AB351,VALIDATIONS!$FF$2:$FG$5,2,FALSE),FALSE),IF(AC351="Fibre Reinforced Concrete",VLOOKUP(AA351,VALIDATIONS!$CZ$2:$DU$42,4+VLOOKUP(AB351,VALIDATIONS!$FF$2:$FG$5,2,FALSE),FALSE))))   +IF(T351="Up to 10% Rock",VLOOKUP(AA351,VALIDATIONS!$CZ$2:$DU$42,13+VLOOKUP(AB351,VALIDATIONS!$FF$2:$FG$5,2,FALSE),FALSE),0)+IF(OR(U351="Urban Development (moderate)",U351="Urban Development (heavy)"),VLOOKUP(AA351,VALIDATIONS!$CZ$2:$DU$42,VLOOKUP(U351,VALIDATIONS!$FJ$2:$FK$4,2,FALSE)+4,FALSE),0))</f>
        <v/>
      </c>
      <c r="AE351" s="194"/>
    </row>
    <row r="352" spans="1:31" x14ac:dyDescent="0.2">
      <c r="A352" s="232"/>
      <c r="B352" s="361"/>
      <c r="C352" s="370"/>
      <c r="D352" s="370"/>
      <c r="E352" s="370"/>
      <c r="F352" s="370"/>
      <c r="G352" s="194"/>
      <c r="H352" s="194"/>
      <c r="I352" s="195"/>
      <c r="J352" s="194"/>
      <c r="K352" s="168"/>
      <c r="L352" s="168"/>
      <c r="M352" s="106" t="str">
        <f>IF(OR(D352="",E352="",G352=""),"",IF(AND(F352&lt;&gt;"",D352="Inlet Pit"),VLOOKUP(E352,VALIDATIONS!$CN$2:$CO$14,2,FALSE),IF(D352="Junction Pit",VLOOKUP(E352,VALIDATIONS!$CR$2:$CS$5,2,FALSE),IF(D352="Trench Grate",H352*VLOOKUP(E352,VALIDATIONS!$CT$2:$CU$2,2,FALSE),IF(D352="Capped Line",VLOOKUP(E352,VALIDATIONS!$CF$2:$CG$2,2,FALSE),IF(D352="Head Wall",VLOOKUP(E352,VALIDATIONS!$CH$2:$CI$2,2,FALSE),IF(D352="House Connection",VLOOKUP(E352,VALIDATIONS!$CJ$2:$CK$2,2,FALSE),0))))))+IF(AND(F352&lt;&gt;"",D352="Inlet Pit"),VLOOKUP(F352,VALIDATIONS!$CP$2:$CQ$66,2,FALSE),0))</f>
        <v/>
      </c>
      <c r="N352" s="194"/>
      <c r="O352" s="379"/>
      <c r="P352" s="368"/>
      <c r="Q352" s="194"/>
      <c r="R352" s="370"/>
      <c r="S352" s="194"/>
      <c r="T352" s="368"/>
      <c r="U352" s="368"/>
      <c r="V352" s="194"/>
      <c r="W352" s="195"/>
      <c r="X352" s="194"/>
      <c r="Y352" s="195"/>
      <c r="Z352" s="194"/>
      <c r="AA352" s="368"/>
      <c r="AB352" s="368"/>
      <c r="AC352" s="370"/>
      <c r="AD352" s="106" t="str">
        <f>IF(OR(R352="",T352="",U352="",Z352="",AA352="",AB352="",AC352=""),"",Z352*IF(AC352="uPVC",VLOOKUP(AA352,VALIDATIONS!$CZ$2:$DU$42,VLOOKUP(AB352,VALIDATIONS!$FF$2:$FG$5,2,FALSE),FALSE), IF(AC352="Steel Reinforced Concrete",VLOOKUP(AA352,VALIDATIONS!$CZ$2:$DU$42,8+VLOOKUP(AB352,VALIDATIONS!$FF$2:$FG$5,2,FALSE),FALSE),IF(AC352="Fibre Reinforced Concrete",VLOOKUP(AA352,VALIDATIONS!$CZ$2:$DU$42,4+VLOOKUP(AB352,VALIDATIONS!$FF$2:$FG$5,2,FALSE),FALSE))))   +IF(T352="Up to 10% Rock",VLOOKUP(AA352,VALIDATIONS!$CZ$2:$DU$42,13+VLOOKUP(AB352,VALIDATIONS!$FF$2:$FG$5,2,FALSE),FALSE),0)+IF(OR(U352="Urban Development (moderate)",U352="Urban Development (heavy)"),VLOOKUP(AA352,VALIDATIONS!$CZ$2:$DU$42,VLOOKUP(U352,VALIDATIONS!$FJ$2:$FK$4,2,FALSE)+4,FALSE),0))</f>
        <v/>
      </c>
      <c r="AE352" s="194"/>
    </row>
    <row r="353" spans="1:31" x14ac:dyDescent="0.2">
      <c r="A353" s="232"/>
      <c r="B353" s="361"/>
      <c r="C353" s="370"/>
      <c r="D353" s="370"/>
      <c r="E353" s="370"/>
      <c r="F353" s="370"/>
      <c r="G353" s="194"/>
      <c r="H353" s="194"/>
      <c r="I353" s="195"/>
      <c r="J353" s="194"/>
      <c r="K353" s="168"/>
      <c r="L353" s="168"/>
      <c r="M353" s="106" t="str">
        <f>IF(OR(D353="",E353="",G353=""),"",IF(AND(F353&lt;&gt;"",D353="Inlet Pit"),VLOOKUP(E353,VALIDATIONS!$CN$2:$CO$14,2,FALSE),IF(D353="Junction Pit",VLOOKUP(E353,VALIDATIONS!$CR$2:$CS$5,2,FALSE),IF(D353="Trench Grate",H353*VLOOKUP(E353,VALIDATIONS!$CT$2:$CU$2,2,FALSE),IF(D353="Capped Line",VLOOKUP(E353,VALIDATIONS!$CF$2:$CG$2,2,FALSE),IF(D353="Head Wall",VLOOKUP(E353,VALIDATIONS!$CH$2:$CI$2,2,FALSE),IF(D353="House Connection",VLOOKUP(E353,VALIDATIONS!$CJ$2:$CK$2,2,FALSE),0))))))+IF(AND(F353&lt;&gt;"",D353="Inlet Pit"),VLOOKUP(F353,VALIDATIONS!$CP$2:$CQ$66,2,FALSE),0))</f>
        <v/>
      </c>
      <c r="N353" s="194"/>
      <c r="O353" s="379"/>
      <c r="P353" s="368"/>
      <c r="Q353" s="194"/>
      <c r="R353" s="370"/>
      <c r="S353" s="194"/>
      <c r="T353" s="368"/>
      <c r="U353" s="368"/>
      <c r="V353" s="194"/>
      <c r="W353" s="195"/>
      <c r="X353" s="194"/>
      <c r="Y353" s="195"/>
      <c r="Z353" s="194"/>
      <c r="AA353" s="368"/>
      <c r="AB353" s="368"/>
      <c r="AC353" s="370"/>
      <c r="AD353" s="106" t="str">
        <f>IF(OR(R353="",T353="",U353="",Z353="",AA353="",AB353="",AC353=""),"",Z353*IF(AC353="uPVC",VLOOKUP(AA353,VALIDATIONS!$CZ$2:$DU$42,VLOOKUP(AB353,VALIDATIONS!$FF$2:$FG$5,2,FALSE),FALSE), IF(AC353="Steel Reinforced Concrete",VLOOKUP(AA353,VALIDATIONS!$CZ$2:$DU$42,8+VLOOKUP(AB353,VALIDATIONS!$FF$2:$FG$5,2,FALSE),FALSE),IF(AC353="Fibre Reinforced Concrete",VLOOKUP(AA353,VALIDATIONS!$CZ$2:$DU$42,4+VLOOKUP(AB353,VALIDATIONS!$FF$2:$FG$5,2,FALSE),FALSE))))   +IF(T353="Up to 10% Rock",VLOOKUP(AA353,VALIDATIONS!$CZ$2:$DU$42,13+VLOOKUP(AB353,VALIDATIONS!$FF$2:$FG$5,2,FALSE),FALSE),0)+IF(OR(U353="Urban Development (moderate)",U353="Urban Development (heavy)"),VLOOKUP(AA353,VALIDATIONS!$CZ$2:$DU$42,VLOOKUP(U353,VALIDATIONS!$FJ$2:$FK$4,2,FALSE)+4,FALSE),0))</f>
        <v/>
      </c>
      <c r="AE353" s="194"/>
    </row>
    <row r="354" spans="1:31" x14ac:dyDescent="0.2">
      <c r="A354" s="232"/>
      <c r="B354" s="361"/>
      <c r="C354" s="370"/>
      <c r="D354" s="370"/>
      <c r="E354" s="370"/>
      <c r="F354" s="370"/>
      <c r="G354" s="194"/>
      <c r="H354" s="194"/>
      <c r="I354" s="195"/>
      <c r="J354" s="194"/>
      <c r="K354" s="168"/>
      <c r="L354" s="168"/>
      <c r="M354" s="106" t="str">
        <f>IF(OR(D354="",E354="",G354=""),"",IF(AND(F354&lt;&gt;"",D354="Inlet Pit"),VLOOKUP(E354,VALIDATIONS!$CN$2:$CO$14,2,FALSE),IF(D354="Junction Pit",VLOOKUP(E354,VALIDATIONS!$CR$2:$CS$5,2,FALSE),IF(D354="Trench Grate",H354*VLOOKUP(E354,VALIDATIONS!$CT$2:$CU$2,2,FALSE),IF(D354="Capped Line",VLOOKUP(E354,VALIDATIONS!$CF$2:$CG$2,2,FALSE),IF(D354="Head Wall",VLOOKUP(E354,VALIDATIONS!$CH$2:$CI$2,2,FALSE),IF(D354="House Connection",VLOOKUP(E354,VALIDATIONS!$CJ$2:$CK$2,2,FALSE),0))))))+IF(AND(F354&lt;&gt;"",D354="Inlet Pit"),VLOOKUP(F354,VALIDATIONS!$CP$2:$CQ$66,2,FALSE),0))</f>
        <v/>
      </c>
      <c r="N354" s="194"/>
      <c r="O354" s="379"/>
      <c r="P354" s="368"/>
      <c r="Q354" s="194"/>
      <c r="R354" s="370"/>
      <c r="S354" s="194"/>
      <c r="T354" s="368"/>
      <c r="U354" s="368"/>
      <c r="V354" s="194"/>
      <c r="W354" s="195"/>
      <c r="X354" s="194"/>
      <c r="Y354" s="195"/>
      <c r="Z354" s="194"/>
      <c r="AA354" s="368"/>
      <c r="AB354" s="368"/>
      <c r="AC354" s="370"/>
      <c r="AD354" s="106" t="str">
        <f>IF(OR(R354="",T354="",U354="",Z354="",AA354="",AB354="",AC354=""),"",Z354*IF(AC354="uPVC",VLOOKUP(AA354,VALIDATIONS!$CZ$2:$DU$42,VLOOKUP(AB354,VALIDATIONS!$FF$2:$FG$5,2,FALSE),FALSE), IF(AC354="Steel Reinforced Concrete",VLOOKUP(AA354,VALIDATIONS!$CZ$2:$DU$42,8+VLOOKUP(AB354,VALIDATIONS!$FF$2:$FG$5,2,FALSE),FALSE),IF(AC354="Fibre Reinforced Concrete",VLOOKUP(AA354,VALIDATIONS!$CZ$2:$DU$42,4+VLOOKUP(AB354,VALIDATIONS!$FF$2:$FG$5,2,FALSE),FALSE))))   +IF(T354="Up to 10% Rock",VLOOKUP(AA354,VALIDATIONS!$CZ$2:$DU$42,13+VLOOKUP(AB354,VALIDATIONS!$FF$2:$FG$5,2,FALSE),FALSE),0)+IF(OR(U354="Urban Development (moderate)",U354="Urban Development (heavy)"),VLOOKUP(AA354,VALIDATIONS!$CZ$2:$DU$42,VLOOKUP(U354,VALIDATIONS!$FJ$2:$FK$4,2,FALSE)+4,FALSE),0))</f>
        <v/>
      </c>
      <c r="AE354" s="194"/>
    </row>
    <row r="355" spans="1:31" x14ac:dyDescent="0.2">
      <c r="A355" s="232"/>
      <c r="B355" s="361"/>
      <c r="C355" s="370"/>
      <c r="D355" s="370"/>
      <c r="E355" s="370"/>
      <c r="F355" s="370"/>
      <c r="G355" s="194"/>
      <c r="H355" s="194"/>
      <c r="I355" s="195"/>
      <c r="J355" s="194"/>
      <c r="K355" s="168"/>
      <c r="L355" s="168"/>
      <c r="M355" s="106" t="str">
        <f>IF(OR(D355="",E355="",G355=""),"",IF(AND(F355&lt;&gt;"",D355="Inlet Pit"),VLOOKUP(E355,VALIDATIONS!$CN$2:$CO$14,2,FALSE),IF(D355="Junction Pit",VLOOKUP(E355,VALIDATIONS!$CR$2:$CS$5,2,FALSE),IF(D355="Trench Grate",H355*VLOOKUP(E355,VALIDATIONS!$CT$2:$CU$2,2,FALSE),IF(D355="Capped Line",VLOOKUP(E355,VALIDATIONS!$CF$2:$CG$2,2,FALSE),IF(D355="Head Wall",VLOOKUP(E355,VALIDATIONS!$CH$2:$CI$2,2,FALSE),IF(D355="House Connection",VLOOKUP(E355,VALIDATIONS!$CJ$2:$CK$2,2,FALSE),0))))))+IF(AND(F355&lt;&gt;"",D355="Inlet Pit"),VLOOKUP(F355,VALIDATIONS!$CP$2:$CQ$66,2,FALSE),0))</f>
        <v/>
      </c>
      <c r="N355" s="194"/>
      <c r="O355" s="379"/>
      <c r="P355" s="368"/>
      <c r="Q355" s="194"/>
      <c r="R355" s="370"/>
      <c r="S355" s="194"/>
      <c r="T355" s="368"/>
      <c r="U355" s="368"/>
      <c r="V355" s="194"/>
      <c r="W355" s="195"/>
      <c r="X355" s="194"/>
      <c r="Y355" s="195"/>
      <c r="Z355" s="194"/>
      <c r="AA355" s="368"/>
      <c r="AB355" s="368"/>
      <c r="AC355" s="370"/>
      <c r="AD355" s="106" t="str">
        <f>IF(OR(R355="",T355="",U355="",Z355="",AA355="",AB355="",AC355=""),"",Z355*IF(AC355="uPVC",VLOOKUP(AA355,VALIDATIONS!$CZ$2:$DU$42,VLOOKUP(AB355,VALIDATIONS!$FF$2:$FG$5,2,FALSE),FALSE), IF(AC355="Steel Reinforced Concrete",VLOOKUP(AA355,VALIDATIONS!$CZ$2:$DU$42,8+VLOOKUP(AB355,VALIDATIONS!$FF$2:$FG$5,2,FALSE),FALSE),IF(AC355="Fibre Reinforced Concrete",VLOOKUP(AA355,VALIDATIONS!$CZ$2:$DU$42,4+VLOOKUP(AB355,VALIDATIONS!$FF$2:$FG$5,2,FALSE),FALSE))))   +IF(T355="Up to 10% Rock",VLOOKUP(AA355,VALIDATIONS!$CZ$2:$DU$42,13+VLOOKUP(AB355,VALIDATIONS!$FF$2:$FG$5,2,FALSE),FALSE),0)+IF(OR(U355="Urban Development (moderate)",U355="Urban Development (heavy)"),VLOOKUP(AA355,VALIDATIONS!$CZ$2:$DU$42,VLOOKUP(U355,VALIDATIONS!$FJ$2:$FK$4,2,FALSE)+4,FALSE),0))</f>
        <v/>
      </c>
      <c r="AE355" s="194"/>
    </row>
    <row r="356" spans="1:31" x14ac:dyDescent="0.2">
      <c r="A356" s="232"/>
      <c r="B356" s="361"/>
      <c r="C356" s="370"/>
      <c r="D356" s="370"/>
      <c r="E356" s="370"/>
      <c r="F356" s="370"/>
      <c r="G356" s="194"/>
      <c r="H356" s="194"/>
      <c r="I356" s="195"/>
      <c r="J356" s="194"/>
      <c r="K356" s="168"/>
      <c r="L356" s="168"/>
      <c r="M356" s="106" t="str">
        <f>IF(OR(D356="",E356="",G356=""),"",IF(AND(F356&lt;&gt;"",D356="Inlet Pit"),VLOOKUP(E356,VALIDATIONS!$CN$2:$CO$14,2,FALSE),IF(D356="Junction Pit",VLOOKUP(E356,VALIDATIONS!$CR$2:$CS$5,2,FALSE),IF(D356="Trench Grate",H356*VLOOKUP(E356,VALIDATIONS!$CT$2:$CU$2,2,FALSE),IF(D356="Capped Line",VLOOKUP(E356,VALIDATIONS!$CF$2:$CG$2,2,FALSE),IF(D356="Head Wall",VLOOKUP(E356,VALIDATIONS!$CH$2:$CI$2,2,FALSE),IF(D356="House Connection",VLOOKUP(E356,VALIDATIONS!$CJ$2:$CK$2,2,FALSE),0))))))+IF(AND(F356&lt;&gt;"",D356="Inlet Pit"),VLOOKUP(F356,VALIDATIONS!$CP$2:$CQ$66,2,FALSE),0))</f>
        <v/>
      </c>
      <c r="N356" s="194"/>
      <c r="O356" s="379"/>
      <c r="P356" s="368"/>
      <c r="Q356" s="194"/>
      <c r="R356" s="370"/>
      <c r="S356" s="194"/>
      <c r="T356" s="368"/>
      <c r="U356" s="368"/>
      <c r="V356" s="194"/>
      <c r="W356" s="195"/>
      <c r="X356" s="194"/>
      <c r="Y356" s="195"/>
      <c r="Z356" s="194"/>
      <c r="AA356" s="368"/>
      <c r="AB356" s="368"/>
      <c r="AC356" s="370"/>
      <c r="AD356" s="106" t="str">
        <f>IF(OR(R356="",T356="",U356="",Z356="",AA356="",AB356="",AC356=""),"",Z356*IF(AC356="uPVC",VLOOKUP(AA356,VALIDATIONS!$CZ$2:$DU$42,VLOOKUP(AB356,VALIDATIONS!$FF$2:$FG$5,2,FALSE),FALSE), IF(AC356="Steel Reinforced Concrete",VLOOKUP(AA356,VALIDATIONS!$CZ$2:$DU$42,8+VLOOKUP(AB356,VALIDATIONS!$FF$2:$FG$5,2,FALSE),FALSE),IF(AC356="Fibre Reinforced Concrete",VLOOKUP(AA356,VALIDATIONS!$CZ$2:$DU$42,4+VLOOKUP(AB356,VALIDATIONS!$FF$2:$FG$5,2,FALSE),FALSE))))   +IF(T356="Up to 10% Rock",VLOOKUP(AA356,VALIDATIONS!$CZ$2:$DU$42,13+VLOOKUP(AB356,VALIDATIONS!$FF$2:$FG$5,2,FALSE),FALSE),0)+IF(OR(U356="Urban Development (moderate)",U356="Urban Development (heavy)"),VLOOKUP(AA356,VALIDATIONS!$CZ$2:$DU$42,VLOOKUP(U356,VALIDATIONS!$FJ$2:$FK$4,2,FALSE)+4,FALSE),0))</f>
        <v/>
      </c>
      <c r="AE356" s="194"/>
    </row>
    <row r="357" spans="1:31" x14ac:dyDescent="0.2">
      <c r="A357" s="232"/>
      <c r="B357" s="361"/>
      <c r="C357" s="370"/>
      <c r="D357" s="370"/>
      <c r="E357" s="370"/>
      <c r="F357" s="370"/>
      <c r="G357" s="194"/>
      <c r="H357" s="194"/>
      <c r="I357" s="195"/>
      <c r="J357" s="194"/>
      <c r="K357" s="168"/>
      <c r="L357" s="168"/>
      <c r="M357" s="106" t="str">
        <f>IF(OR(D357="",E357="",G357=""),"",IF(AND(F357&lt;&gt;"",D357="Inlet Pit"),VLOOKUP(E357,VALIDATIONS!$CN$2:$CO$14,2,FALSE),IF(D357="Junction Pit",VLOOKUP(E357,VALIDATIONS!$CR$2:$CS$5,2,FALSE),IF(D357="Trench Grate",H357*VLOOKUP(E357,VALIDATIONS!$CT$2:$CU$2,2,FALSE),IF(D357="Capped Line",VLOOKUP(E357,VALIDATIONS!$CF$2:$CG$2,2,FALSE),IF(D357="Head Wall",VLOOKUP(E357,VALIDATIONS!$CH$2:$CI$2,2,FALSE),IF(D357="House Connection",VLOOKUP(E357,VALIDATIONS!$CJ$2:$CK$2,2,FALSE),0))))))+IF(AND(F357&lt;&gt;"",D357="Inlet Pit"),VLOOKUP(F357,VALIDATIONS!$CP$2:$CQ$66,2,FALSE),0))</f>
        <v/>
      </c>
      <c r="N357" s="194"/>
      <c r="O357" s="379"/>
      <c r="P357" s="368"/>
      <c r="Q357" s="194"/>
      <c r="R357" s="370"/>
      <c r="S357" s="194"/>
      <c r="T357" s="368"/>
      <c r="U357" s="368"/>
      <c r="V357" s="194"/>
      <c r="W357" s="195"/>
      <c r="X357" s="194"/>
      <c r="Y357" s="195"/>
      <c r="Z357" s="194"/>
      <c r="AA357" s="368"/>
      <c r="AB357" s="368"/>
      <c r="AC357" s="370"/>
      <c r="AD357" s="106" t="str">
        <f>IF(OR(R357="",T357="",U357="",Z357="",AA357="",AB357="",AC357=""),"",Z357*IF(AC357="uPVC",VLOOKUP(AA357,VALIDATIONS!$CZ$2:$DU$42,VLOOKUP(AB357,VALIDATIONS!$FF$2:$FG$5,2,FALSE),FALSE), IF(AC357="Steel Reinforced Concrete",VLOOKUP(AA357,VALIDATIONS!$CZ$2:$DU$42,8+VLOOKUP(AB357,VALIDATIONS!$FF$2:$FG$5,2,FALSE),FALSE),IF(AC357="Fibre Reinforced Concrete",VLOOKUP(AA357,VALIDATIONS!$CZ$2:$DU$42,4+VLOOKUP(AB357,VALIDATIONS!$FF$2:$FG$5,2,FALSE),FALSE))))   +IF(T357="Up to 10% Rock",VLOOKUP(AA357,VALIDATIONS!$CZ$2:$DU$42,13+VLOOKUP(AB357,VALIDATIONS!$FF$2:$FG$5,2,FALSE),FALSE),0)+IF(OR(U357="Urban Development (moderate)",U357="Urban Development (heavy)"),VLOOKUP(AA357,VALIDATIONS!$CZ$2:$DU$42,VLOOKUP(U357,VALIDATIONS!$FJ$2:$FK$4,2,FALSE)+4,FALSE),0))</f>
        <v/>
      </c>
      <c r="AE357" s="194"/>
    </row>
    <row r="358" spans="1:31" x14ac:dyDescent="0.2">
      <c r="A358" s="232"/>
      <c r="B358" s="361"/>
      <c r="C358" s="370"/>
      <c r="D358" s="370"/>
      <c r="E358" s="370"/>
      <c r="F358" s="370"/>
      <c r="G358" s="194"/>
      <c r="H358" s="194"/>
      <c r="I358" s="195"/>
      <c r="J358" s="194"/>
      <c r="K358" s="168"/>
      <c r="L358" s="168"/>
      <c r="M358" s="106" t="str">
        <f>IF(OR(D358="",E358="",G358=""),"",IF(AND(F358&lt;&gt;"",D358="Inlet Pit"),VLOOKUP(E358,VALIDATIONS!$CN$2:$CO$14,2,FALSE),IF(D358="Junction Pit",VLOOKUP(E358,VALIDATIONS!$CR$2:$CS$5,2,FALSE),IF(D358="Trench Grate",H358*VLOOKUP(E358,VALIDATIONS!$CT$2:$CU$2,2,FALSE),IF(D358="Capped Line",VLOOKUP(E358,VALIDATIONS!$CF$2:$CG$2,2,FALSE),IF(D358="Head Wall",VLOOKUP(E358,VALIDATIONS!$CH$2:$CI$2,2,FALSE),IF(D358="House Connection",VLOOKUP(E358,VALIDATIONS!$CJ$2:$CK$2,2,FALSE),0))))))+IF(AND(F358&lt;&gt;"",D358="Inlet Pit"),VLOOKUP(F358,VALIDATIONS!$CP$2:$CQ$66,2,FALSE),0))</f>
        <v/>
      </c>
      <c r="N358" s="194"/>
      <c r="O358" s="379"/>
      <c r="P358" s="368"/>
      <c r="Q358" s="194"/>
      <c r="R358" s="370"/>
      <c r="S358" s="194"/>
      <c r="T358" s="368"/>
      <c r="U358" s="368"/>
      <c r="V358" s="194"/>
      <c r="W358" s="195"/>
      <c r="X358" s="194"/>
      <c r="Y358" s="195"/>
      <c r="Z358" s="194"/>
      <c r="AA358" s="368"/>
      <c r="AB358" s="368"/>
      <c r="AC358" s="370"/>
      <c r="AD358" s="106" t="str">
        <f>IF(OR(R358="",T358="",U358="",Z358="",AA358="",AB358="",AC358=""),"",Z358*IF(AC358="uPVC",VLOOKUP(AA358,VALIDATIONS!$CZ$2:$DU$42,VLOOKUP(AB358,VALIDATIONS!$FF$2:$FG$5,2,FALSE),FALSE), IF(AC358="Steel Reinforced Concrete",VLOOKUP(AA358,VALIDATIONS!$CZ$2:$DU$42,8+VLOOKUP(AB358,VALIDATIONS!$FF$2:$FG$5,2,FALSE),FALSE),IF(AC358="Fibre Reinforced Concrete",VLOOKUP(AA358,VALIDATIONS!$CZ$2:$DU$42,4+VLOOKUP(AB358,VALIDATIONS!$FF$2:$FG$5,2,FALSE),FALSE))))   +IF(T358="Up to 10% Rock",VLOOKUP(AA358,VALIDATIONS!$CZ$2:$DU$42,13+VLOOKUP(AB358,VALIDATIONS!$FF$2:$FG$5,2,FALSE),FALSE),0)+IF(OR(U358="Urban Development (moderate)",U358="Urban Development (heavy)"),VLOOKUP(AA358,VALIDATIONS!$CZ$2:$DU$42,VLOOKUP(U358,VALIDATIONS!$FJ$2:$FK$4,2,FALSE)+4,FALSE),0))</f>
        <v/>
      </c>
      <c r="AE358" s="194"/>
    </row>
    <row r="359" spans="1:31" x14ac:dyDescent="0.2">
      <c r="A359" s="232"/>
      <c r="B359" s="361"/>
      <c r="C359" s="370"/>
      <c r="D359" s="370"/>
      <c r="E359" s="370"/>
      <c r="F359" s="370"/>
      <c r="G359" s="194"/>
      <c r="H359" s="194"/>
      <c r="I359" s="195"/>
      <c r="J359" s="194"/>
      <c r="K359" s="168"/>
      <c r="L359" s="168"/>
      <c r="M359" s="106" t="str">
        <f>IF(OR(D359="",E359="",G359=""),"",IF(AND(F359&lt;&gt;"",D359="Inlet Pit"),VLOOKUP(E359,VALIDATIONS!$CN$2:$CO$14,2,FALSE),IF(D359="Junction Pit",VLOOKUP(E359,VALIDATIONS!$CR$2:$CS$5,2,FALSE),IF(D359="Trench Grate",H359*VLOOKUP(E359,VALIDATIONS!$CT$2:$CU$2,2,FALSE),IF(D359="Capped Line",VLOOKUP(E359,VALIDATIONS!$CF$2:$CG$2,2,FALSE),IF(D359="Head Wall",VLOOKUP(E359,VALIDATIONS!$CH$2:$CI$2,2,FALSE),IF(D359="House Connection",VLOOKUP(E359,VALIDATIONS!$CJ$2:$CK$2,2,FALSE),0))))))+IF(AND(F359&lt;&gt;"",D359="Inlet Pit"),VLOOKUP(F359,VALIDATIONS!$CP$2:$CQ$66,2,FALSE),0))</f>
        <v/>
      </c>
      <c r="N359" s="194"/>
      <c r="O359" s="379"/>
      <c r="P359" s="368"/>
      <c r="Q359" s="194"/>
      <c r="R359" s="370"/>
      <c r="S359" s="194"/>
      <c r="T359" s="368"/>
      <c r="U359" s="368"/>
      <c r="V359" s="194"/>
      <c r="W359" s="195"/>
      <c r="X359" s="194"/>
      <c r="Y359" s="195"/>
      <c r="Z359" s="194"/>
      <c r="AA359" s="368"/>
      <c r="AB359" s="368"/>
      <c r="AC359" s="370"/>
      <c r="AD359" s="106" t="str">
        <f>IF(OR(R359="",T359="",U359="",Z359="",AA359="",AB359="",AC359=""),"",Z359*IF(AC359="uPVC",VLOOKUP(AA359,VALIDATIONS!$CZ$2:$DU$42,VLOOKUP(AB359,VALIDATIONS!$FF$2:$FG$5,2,FALSE),FALSE), IF(AC359="Steel Reinforced Concrete",VLOOKUP(AA359,VALIDATIONS!$CZ$2:$DU$42,8+VLOOKUP(AB359,VALIDATIONS!$FF$2:$FG$5,2,FALSE),FALSE),IF(AC359="Fibre Reinforced Concrete",VLOOKUP(AA359,VALIDATIONS!$CZ$2:$DU$42,4+VLOOKUP(AB359,VALIDATIONS!$FF$2:$FG$5,2,FALSE),FALSE))))   +IF(T359="Up to 10% Rock",VLOOKUP(AA359,VALIDATIONS!$CZ$2:$DU$42,13+VLOOKUP(AB359,VALIDATIONS!$FF$2:$FG$5,2,FALSE),FALSE),0)+IF(OR(U359="Urban Development (moderate)",U359="Urban Development (heavy)"),VLOOKUP(AA359,VALIDATIONS!$CZ$2:$DU$42,VLOOKUP(U359,VALIDATIONS!$FJ$2:$FK$4,2,FALSE)+4,FALSE),0))</f>
        <v/>
      </c>
      <c r="AE359" s="194"/>
    </row>
    <row r="360" spans="1:31" x14ac:dyDescent="0.2">
      <c r="A360" s="232"/>
      <c r="B360" s="361"/>
      <c r="C360" s="370"/>
      <c r="D360" s="370"/>
      <c r="E360" s="370"/>
      <c r="F360" s="370"/>
      <c r="G360" s="194"/>
      <c r="H360" s="194"/>
      <c r="I360" s="195"/>
      <c r="J360" s="194"/>
      <c r="K360" s="168"/>
      <c r="L360" s="168"/>
      <c r="M360" s="106" t="str">
        <f>IF(OR(D360="",E360="",G360=""),"",IF(AND(F360&lt;&gt;"",D360="Inlet Pit"),VLOOKUP(E360,VALIDATIONS!$CN$2:$CO$14,2,FALSE),IF(D360="Junction Pit",VLOOKUP(E360,VALIDATIONS!$CR$2:$CS$5,2,FALSE),IF(D360="Trench Grate",H360*VLOOKUP(E360,VALIDATIONS!$CT$2:$CU$2,2,FALSE),IF(D360="Capped Line",VLOOKUP(E360,VALIDATIONS!$CF$2:$CG$2,2,FALSE),IF(D360="Head Wall",VLOOKUP(E360,VALIDATIONS!$CH$2:$CI$2,2,FALSE),IF(D360="House Connection",VLOOKUP(E360,VALIDATIONS!$CJ$2:$CK$2,2,FALSE),0))))))+IF(AND(F360&lt;&gt;"",D360="Inlet Pit"),VLOOKUP(F360,VALIDATIONS!$CP$2:$CQ$66,2,FALSE),0))</f>
        <v/>
      </c>
      <c r="N360" s="194"/>
      <c r="O360" s="379"/>
      <c r="P360" s="368"/>
      <c r="Q360" s="194"/>
      <c r="R360" s="370"/>
      <c r="S360" s="194"/>
      <c r="T360" s="368"/>
      <c r="U360" s="368"/>
      <c r="V360" s="194"/>
      <c r="W360" s="195"/>
      <c r="X360" s="194"/>
      <c r="Y360" s="195"/>
      <c r="Z360" s="194"/>
      <c r="AA360" s="368"/>
      <c r="AB360" s="368"/>
      <c r="AC360" s="370"/>
      <c r="AD360" s="106" t="str">
        <f>IF(OR(R360="",T360="",U360="",Z360="",AA360="",AB360="",AC360=""),"",Z360*IF(AC360="uPVC",VLOOKUP(AA360,VALIDATIONS!$CZ$2:$DU$42,VLOOKUP(AB360,VALIDATIONS!$FF$2:$FG$5,2,FALSE),FALSE), IF(AC360="Steel Reinforced Concrete",VLOOKUP(AA360,VALIDATIONS!$CZ$2:$DU$42,8+VLOOKUP(AB360,VALIDATIONS!$FF$2:$FG$5,2,FALSE),FALSE),IF(AC360="Fibre Reinforced Concrete",VLOOKUP(AA360,VALIDATIONS!$CZ$2:$DU$42,4+VLOOKUP(AB360,VALIDATIONS!$FF$2:$FG$5,2,FALSE),FALSE))))   +IF(T360="Up to 10% Rock",VLOOKUP(AA360,VALIDATIONS!$CZ$2:$DU$42,13+VLOOKUP(AB360,VALIDATIONS!$FF$2:$FG$5,2,FALSE),FALSE),0)+IF(OR(U360="Urban Development (moderate)",U360="Urban Development (heavy)"),VLOOKUP(AA360,VALIDATIONS!$CZ$2:$DU$42,VLOOKUP(U360,VALIDATIONS!$FJ$2:$FK$4,2,FALSE)+4,FALSE),0))</f>
        <v/>
      </c>
      <c r="AE360" s="194"/>
    </row>
    <row r="361" spans="1:31" x14ac:dyDescent="0.2">
      <c r="A361" s="232"/>
      <c r="B361" s="361"/>
      <c r="C361" s="370"/>
      <c r="D361" s="370"/>
      <c r="E361" s="370"/>
      <c r="F361" s="370"/>
      <c r="G361" s="194"/>
      <c r="H361" s="194"/>
      <c r="I361" s="195"/>
      <c r="J361" s="194"/>
      <c r="K361" s="168"/>
      <c r="L361" s="168"/>
      <c r="M361" s="106" t="str">
        <f>IF(OR(D361="",E361="",G361=""),"",IF(AND(F361&lt;&gt;"",D361="Inlet Pit"),VLOOKUP(E361,VALIDATIONS!$CN$2:$CO$14,2,FALSE),IF(D361="Junction Pit",VLOOKUP(E361,VALIDATIONS!$CR$2:$CS$5,2,FALSE),IF(D361="Trench Grate",H361*VLOOKUP(E361,VALIDATIONS!$CT$2:$CU$2,2,FALSE),IF(D361="Capped Line",VLOOKUP(E361,VALIDATIONS!$CF$2:$CG$2,2,FALSE),IF(D361="Head Wall",VLOOKUP(E361,VALIDATIONS!$CH$2:$CI$2,2,FALSE),IF(D361="House Connection",VLOOKUP(E361,VALIDATIONS!$CJ$2:$CK$2,2,FALSE),0))))))+IF(AND(F361&lt;&gt;"",D361="Inlet Pit"),VLOOKUP(F361,VALIDATIONS!$CP$2:$CQ$66,2,FALSE),0))</f>
        <v/>
      </c>
      <c r="N361" s="194"/>
      <c r="O361" s="379"/>
      <c r="P361" s="368"/>
      <c r="Q361" s="194"/>
      <c r="R361" s="370"/>
      <c r="S361" s="194"/>
      <c r="T361" s="368"/>
      <c r="U361" s="368"/>
      <c r="V361" s="194"/>
      <c r="W361" s="195"/>
      <c r="X361" s="194"/>
      <c r="Y361" s="195"/>
      <c r="Z361" s="194"/>
      <c r="AA361" s="368"/>
      <c r="AB361" s="368"/>
      <c r="AC361" s="370"/>
      <c r="AD361" s="106" t="str">
        <f>IF(OR(R361="",T361="",U361="",Z361="",AA361="",AB361="",AC361=""),"",Z361*IF(AC361="uPVC",VLOOKUP(AA361,VALIDATIONS!$CZ$2:$DU$42,VLOOKUP(AB361,VALIDATIONS!$FF$2:$FG$5,2,FALSE),FALSE), IF(AC361="Steel Reinforced Concrete",VLOOKUP(AA361,VALIDATIONS!$CZ$2:$DU$42,8+VLOOKUP(AB361,VALIDATIONS!$FF$2:$FG$5,2,FALSE),FALSE),IF(AC361="Fibre Reinforced Concrete",VLOOKUP(AA361,VALIDATIONS!$CZ$2:$DU$42,4+VLOOKUP(AB361,VALIDATIONS!$FF$2:$FG$5,2,FALSE),FALSE))))   +IF(T361="Up to 10% Rock",VLOOKUP(AA361,VALIDATIONS!$CZ$2:$DU$42,13+VLOOKUP(AB361,VALIDATIONS!$FF$2:$FG$5,2,FALSE),FALSE),0)+IF(OR(U361="Urban Development (moderate)",U361="Urban Development (heavy)"),VLOOKUP(AA361,VALIDATIONS!$CZ$2:$DU$42,VLOOKUP(U361,VALIDATIONS!$FJ$2:$FK$4,2,FALSE)+4,FALSE),0))</f>
        <v/>
      </c>
      <c r="AE361" s="194"/>
    </row>
    <row r="362" spans="1:31" x14ac:dyDescent="0.2">
      <c r="A362" s="232"/>
      <c r="B362" s="361"/>
      <c r="C362" s="370"/>
      <c r="D362" s="370"/>
      <c r="E362" s="370"/>
      <c r="F362" s="370"/>
      <c r="G362" s="194"/>
      <c r="H362" s="194"/>
      <c r="I362" s="195"/>
      <c r="J362" s="194"/>
      <c r="K362" s="168"/>
      <c r="L362" s="168"/>
      <c r="M362" s="106" t="str">
        <f>IF(OR(D362="",E362="",G362=""),"",IF(AND(F362&lt;&gt;"",D362="Inlet Pit"),VLOOKUP(E362,VALIDATIONS!$CN$2:$CO$14,2,FALSE),IF(D362="Junction Pit",VLOOKUP(E362,VALIDATIONS!$CR$2:$CS$5,2,FALSE),IF(D362="Trench Grate",H362*VLOOKUP(E362,VALIDATIONS!$CT$2:$CU$2,2,FALSE),IF(D362="Capped Line",VLOOKUP(E362,VALIDATIONS!$CF$2:$CG$2,2,FALSE),IF(D362="Head Wall",VLOOKUP(E362,VALIDATIONS!$CH$2:$CI$2,2,FALSE),IF(D362="House Connection",VLOOKUP(E362,VALIDATIONS!$CJ$2:$CK$2,2,FALSE),0))))))+IF(AND(F362&lt;&gt;"",D362="Inlet Pit"),VLOOKUP(F362,VALIDATIONS!$CP$2:$CQ$66,2,FALSE),0))</f>
        <v/>
      </c>
      <c r="N362" s="194"/>
      <c r="O362" s="379"/>
      <c r="P362" s="368"/>
      <c r="Q362" s="194"/>
      <c r="R362" s="370"/>
      <c r="S362" s="194"/>
      <c r="T362" s="368"/>
      <c r="U362" s="368"/>
      <c r="V362" s="194"/>
      <c r="W362" s="195"/>
      <c r="X362" s="194"/>
      <c r="Y362" s="195"/>
      <c r="Z362" s="194"/>
      <c r="AA362" s="368"/>
      <c r="AB362" s="368"/>
      <c r="AC362" s="370"/>
      <c r="AD362" s="106" t="str">
        <f>IF(OR(R362="",T362="",U362="",Z362="",AA362="",AB362="",AC362=""),"",Z362*IF(AC362="uPVC",VLOOKUP(AA362,VALIDATIONS!$CZ$2:$DU$42,VLOOKUP(AB362,VALIDATIONS!$FF$2:$FG$5,2,FALSE),FALSE), IF(AC362="Steel Reinforced Concrete",VLOOKUP(AA362,VALIDATIONS!$CZ$2:$DU$42,8+VLOOKUP(AB362,VALIDATIONS!$FF$2:$FG$5,2,FALSE),FALSE),IF(AC362="Fibre Reinforced Concrete",VLOOKUP(AA362,VALIDATIONS!$CZ$2:$DU$42,4+VLOOKUP(AB362,VALIDATIONS!$FF$2:$FG$5,2,FALSE),FALSE))))   +IF(T362="Up to 10% Rock",VLOOKUP(AA362,VALIDATIONS!$CZ$2:$DU$42,13+VLOOKUP(AB362,VALIDATIONS!$FF$2:$FG$5,2,FALSE),FALSE),0)+IF(OR(U362="Urban Development (moderate)",U362="Urban Development (heavy)"),VLOOKUP(AA362,VALIDATIONS!$CZ$2:$DU$42,VLOOKUP(U362,VALIDATIONS!$FJ$2:$FK$4,2,FALSE)+4,FALSE),0))</f>
        <v/>
      </c>
      <c r="AE362" s="194"/>
    </row>
    <row r="363" spans="1:31" x14ac:dyDescent="0.2">
      <c r="A363" s="232"/>
      <c r="B363" s="361"/>
      <c r="C363" s="370"/>
      <c r="D363" s="370"/>
      <c r="E363" s="370"/>
      <c r="F363" s="370"/>
      <c r="G363" s="194"/>
      <c r="H363" s="194"/>
      <c r="I363" s="195"/>
      <c r="J363" s="194"/>
      <c r="K363" s="168"/>
      <c r="L363" s="168"/>
      <c r="M363" s="106" t="str">
        <f>IF(OR(D363="",E363="",G363=""),"",IF(AND(F363&lt;&gt;"",D363="Inlet Pit"),VLOOKUP(E363,VALIDATIONS!$CN$2:$CO$14,2,FALSE),IF(D363="Junction Pit",VLOOKUP(E363,VALIDATIONS!$CR$2:$CS$5,2,FALSE),IF(D363="Trench Grate",H363*VLOOKUP(E363,VALIDATIONS!$CT$2:$CU$2,2,FALSE),IF(D363="Capped Line",VLOOKUP(E363,VALIDATIONS!$CF$2:$CG$2,2,FALSE),IF(D363="Head Wall",VLOOKUP(E363,VALIDATIONS!$CH$2:$CI$2,2,FALSE),IF(D363="House Connection",VLOOKUP(E363,VALIDATIONS!$CJ$2:$CK$2,2,FALSE),0))))))+IF(AND(F363&lt;&gt;"",D363="Inlet Pit"),VLOOKUP(F363,VALIDATIONS!$CP$2:$CQ$66,2,FALSE),0))</f>
        <v/>
      </c>
      <c r="N363" s="194"/>
      <c r="O363" s="379"/>
      <c r="P363" s="368"/>
      <c r="Q363" s="194"/>
      <c r="R363" s="370"/>
      <c r="S363" s="194"/>
      <c r="T363" s="368"/>
      <c r="U363" s="368"/>
      <c r="V363" s="194"/>
      <c r="W363" s="195"/>
      <c r="X363" s="194"/>
      <c r="Y363" s="195"/>
      <c r="Z363" s="194"/>
      <c r="AA363" s="368"/>
      <c r="AB363" s="368"/>
      <c r="AC363" s="370"/>
      <c r="AD363" s="106" t="str">
        <f>IF(OR(R363="",T363="",U363="",Z363="",AA363="",AB363="",AC363=""),"",Z363*IF(AC363="uPVC",VLOOKUP(AA363,VALIDATIONS!$CZ$2:$DU$42,VLOOKUP(AB363,VALIDATIONS!$FF$2:$FG$5,2,FALSE),FALSE), IF(AC363="Steel Reinforced Concrete",VLOOKUP(AA363,VALIDATIONS!$CZ$2:$DU$42,8+VLOOKUP(AB363,VALIDATIONS!$FF$2:$FG$5,2,FALSE),FALSE),IF(AC363="Fibre Reinforced Concrete",VLOOKUP(AA363,VALIDATIONS!$CZ$2:$DU$42,4+VLOOKUP(AB363,VALIDATIONS!$FF$2:$FG$5,2,FALSE),FALSE))))   +IF(T363="Up to 10% Rock",VLOOKUP(AA363,VALIDATIONS!$CZ$2:$DU$42,13+VLOOKUP(AB363,VALIDATIONS!$FF$2:$FG$5,2,FALSE),FALSE),0)+IF(OR(U363="Urban Development (moderate)",U363="Urban Development (heavy)"),VLOOKUP(AA363,VALIDATIONS!$CZ$2:$DU$42,VLOOKUP(U363,VALIDATIONS!$FJ$2:$FK$4,2,FALSE)+4,FALSE),0))</f>
        <v/>
      </c>
      <c r="AE363" s="194"/>
    </row>
    <row r="364" spans="1:31" x14ac:dyDescent="0.2">
      <c r="A364" s="232"/>
      <c r="B364" s="361"/>
      <c r="C364" s="370"/>
      <c r="D364" s="370"/>
      <c r="E364" s="370"/>
      <c r="F364" s="370"/>
      <c r="G364" s="194"/>
      <c r="H364" s="194"/>
      <c r="I364" s="195"/>
      <c r="J364" s="194"/>
      <c r="K364" s="168"/>
      <c r="L364" s="168"/>
      <c r="M364" s="106" t="str">
        <f>IF(OR(D364="",E364="",G364=""),"",IF(AND(F364&lt;&gt;"",D364="Inlet Pit"),VLOOKUP(E364,VALIDATIONS!$CN$2:$CO$14,2,FALSE),IF(D364="Junction Pit",VLOOKUP(E364,VALIDATIONS!$CR$2:$CS$5,2,FALSE),IF(D364="Trench Grate",H364*VLOOKUP(E364,VALIDATIONS!$CT$2:$CU$2,2,FALSE),IF(D364="Capped Line",VLOOKUP(E364,VALIDATIONS!$CF$2:$CG$2,2,FALSE),IF(D364="Head Wall",VLOOKUP(E364,VALIDATIONS!$CH$2:$CI$2,2,FALSE),IF(D364="House Connection",VLOOKUP(E364,VALIDATIONS!$CJ$2:$CK$2,2,FALSE),0))))))+IF(AND(F364&lt;&gt;"",D364="Inlet Pit"),VLOOKUP(F364,VALIDATIONS!$CP$2:$CQ$66,2,FALSE),0))</f>
        <v/>
      </c>
      <c r="N364" s="194"/>
      <c r="O364" s="379"/>
      <c r="P364" s="368"/>
      <c r="Q364" s="194"/>
      <c r="R364" s="370"/>
      <c r="S364" s="194"/>
      <c r="T364" s="368"/>
      <c r="U364" s="368"/>
      <c r="V364" s="194"/>
      <c r="W364" s="195"/>
      <c r="X364" s="194"/>
      <c r="Y364" s="195"/>
      <c r="Z364" s="194"/>
      <c r="AA364" s="368"/>
      <c r="AB364" s="368"/>
      <c r="AC364" s="370"/>
      <c r="AD364" s="106" t="str">
        <f>IF(OR(R364="",T364="",U364="",Z364="",AA364="",AB364="",AC364=""),"",Z364*IF(AC364="uPVC",VLOOKUP(AA364,VALIDATIONS!$CZ$2:$DU$42,VLOOKUP(AB364,VALIDATIONS!$FF$2:$FG$5,2,FALSE),FALSE), IF(AC364="Steel Reinforced Concrete",VLOOKUP(AA364,VALIDATIONS!$CZ$2:$DU$42,8+VLOOKUP(AB364,VALIDATIONS!$FF$2:$FG$5,2,FALSE),FALSE),IF(AC364="Fibre Reinforced Concrete",VLOOKUP(AA364,VALIDATIONS!$CZ$2:$DU$42,4+VLOOKUP(AB364,VALIDATIONS!$FF$2:$FG$5,2,FALSE),FALSE))))   +IF(T364="Up to 10% Rock",VLOOKUP(AA364,VALIDATIONS!$CZ$2:$DU$42,13+VLOOKUP(AB364,VALIDATIONS!$FF$2:$FG$5,2,FALSE),FALSE),0)+IF(OR(U364="Urban Development (moderate)",U364="Urban Development (heavy)"),VLOOKUP(AA364,VALIDATIONS!$CZ$2:$DU$42,VLOOKUP(U364,VALIDATIONS!$FJ$2:$FK$4,2,FALSE)+4,FALSE),0))</f>
        <v/>
      </c>
      <c r="AE364" s="194"/>
    </row>
    <row r="365" spans="1:31" x14ac:dyDescent="0.2">
      <c r="A365" s="232"/>
      <c r="B365" s="361"/>
      <c r="C365" s="370"/>
      <c r="D365" s="370"/>
      <c r="E365" s="370"/>
      <c r="F365" s="370"/>
      <c r="G365" s="194"/>
      <c r="H365" s="194"/>
      <c r="I365" s="195"/>
      <c r="J365" s="194"/>
      <c r="K365" s="168"/>
      <c r="L365" s="168"/>
      <c r="M365" s="106" t="str">
        <f>IF(OR(D365="",E365="",G365=""),"",IF(AND(F365&lt;&gt;"",D365="Inlet Pit"),VLOOKUP(E365,VALIDATIONS!$CN$2:$CO$14,2,FALSE),IF(D365="Junction Pit",VLOOKUP(E365,VALIDATIONS!$CR$2:$CS$5,2,FALSE),IF(D365="Trench Grate",H365*VLOOKUP(E365,VALIDATIONS!$CT$2:$CU$2,2,FALSE),IF(D365="Capped Line",VLOOKUP(E365,VALIDATIONS!$CF$2:$CG$2,2,FALSE),IF(D365="Head Wall",VLOOKUP(E365,VALIDATIONS!$CH$2:$CI$2,2,FALSE),IF(D365="House Connection",VLOOKUP(E365,VALIDATIONS!$CJ$2:$CK$2,2,FALSE),0))))))+IF(AND(F365&lt;&gt;"",D365="Inlet Pit"),VLOOKUP(F365,VALIDATIONS!$CP$2:$CQ$66,2,FALSE),0))</f>
        <v/>
      </c>
      <c r="N365" s="194"/>
      <c r="O365" s="379"/>
      <c r="P365" s="368"/>
      <c r="Q365" s="194"/>
      <c r="R365" s="370"/>
      <c r="S365" s="194"/>
      <c r="T365" s="368"/>
      <c r="U365" s="368"/>
      <c r="V365" s="194"/>
      <c r="W365" s="195"/>
      <c r="X365" s="194"/>
      <c r="Y365" s="195"/>
      <c r="Z365" s="194"/>
      <c r="AA365" s="368"/>
      <c r="AB365" s="368"/>
      <c r="AC365" s="370"/>
      <c r="AD365" s="106" t="str">
        <f>IF(OR(R365="",T365="",U365="",Z365="",AA365="",AB365="",AC365=""),"",Z365*IF(AC365="uPVC",VLOOKUP(AA365,VALIDATIONS!$CZ$2:$DU$42,VLOOKUP(AB365,VALIDATIONS!$FF$2:$FG$5,2,FALSE),FALSE), IF(AC365="Steel Reinforced Concrete",VLOOKUP(AA365,VALIDATIONS!$CZ$2:$DU$42,8+VLOOKUP(AB365,VALIDATIONS!$FF$2:$FG$5,2,FALSE),FALSE),IF(AC365="Fibre Reinforced Concrete",VLOOKUP(AA365,VALIDATIONS!$CZ$2:$DU$42,4+VLOOKUP(AB365,VALIDATIONS!$FF$2:$FG$5,2,FALSE),FALSE))))   +IF(T365="Up to 10% Rock",VLOOKUP(AA365,VALIDATIONS!$CZ$2:$DU$42,13+VLOOKUP(AB365,VALIDATIONS!$FF$2:$FG$5,2,FALSE),FALSE),0)+IF(OR(U365="Urban Development (moderate)",U365="Urban Development (heavy)"),VLOOKUP(AA365,VALIDATIONS!$CZ$2:$DU$42,VLOOKUP(U365,VALIDATIONS!$FJ$2:$FK$4,2,FALSE)+4,FALSE),0))</f>
        <v/>
      </c>
      <c r="AE365" s="194"/>
    </row>
    <row r="366" spans="1:31" x14ac:dyDescent="0.2">
      <c r="A366" s="232"/>
      <c r="B366" s="361"/>
      <c r="C366" s="370"/>
      <c r="D366" s="370"/>
      <c r="E366" s="370"/>
      <c r="F366" s="370"/>
      <c r="G366" s="194"/>
      <c r="H366" s="194"/>
      <c r="I366" s="195"/>
      <c r="J366" s="194"/>
      <c r="K366" s="168"/>
      <c r="L366" s="168"/>
      <c r="M366" s="106" t="str">
        <f>IF(OR(D366="",E366="",G366=""),"",IF(AND(F366&lt;&gt;"",D366="Inlet Pit"),VLOOKUP(E366,VALIDATIONS!$CN$2:$CO$14,2,FALSE),IF(D366="Junction Pit",VLOOKUP(E366,VALIDATIONS!$CR$2:$CS$5,2,FALSE),IF(D366="Trench Grate",H366*VLOOKUP(E366,VALIDATIONS!$CT$2:$CU$2,2,FALSE),IF(D366="Capped Line",VLOOKUP(E366,VALIDATIONS!$CF$2:$CG$2,2,FALSE),IF(D366="Head Wall",VLOOKUP(E366,VALIDATIONS!$CH$2:$CI$2,2,FALSE),IF(D366="House Connection",VLOOKUP(E366,VALIDATIONS!$CJ$2:$CK$2,2,FALSE),0))))))+IF(AND(F366&lt;&gt;"",D366="Inlet Pit"),VLOOKUP(F366,VALIDATIONS!$CP$2:$CQ$66,2,FALSE),0))</f>
        <v/>
      </c>
      <c r="N366" s="194"/>
      <c r="O366" s="379"/>
      <c r="P366" s="368"/>
      <c r="Q366" s="194"/>
      <c r="R366" s="370"/>
      <c r="S366" s="194"/>
      <c r="T366" s="368"/>
      <c r="U366" s="368"/>
      <c r="V366" s="194"/>
      <c r="W366" s="195"/>
      <c r="X366" s="194"/>
      <c r="Y366" s="195"/>
      <c r="Z366" s="194"/>
      <c r="AA366" s="368"/>
      <c r="AB366" s="368"/>
      <c r="AC366" s="370"/>
      <c r="AD366" s="106" t="str">
        <f>IF(OR(R366="",T366="",U366="",Z366="",AA366="",AB366="",AC366=""),"",Z366*IF(AC366="uPVC",VLOOKUP(AA366,VALIDATIONS!$CZ$2:$DU$42,VLOOKUP(AB366,VALIDATIONS!$FF$2:$FG$5,2,FALSE),FALSE), IF(AC366="Steel Reinforced Concrete",VLOOKUP(AA366,VALIDATIONS!$CZ$2:$DU$42,8+VLOOKUP(AB366,VALIDATIONS!$FF$2:$FG$5,2,FALSE),FALSE),IF(AC366="Fibre Reinforced Concrete",VLOOKUP(AA366,VALIDATIONS!$CZ$2:$DU$42,4+VLOOKUP(AB366,VALIDATIONS!$FF$2:$FG$5,2,FALSE),FALSE))))   +IF(T366="Up to 10% Rock",VLOOKUP(AA366,VALIDATIONS!$CZ$2:$DU$42,13+VLOOKUP(AB366,VALIDATIONS!$FF$2:$FG$5,2,FALSE),FALSE),0)+IF(OR(U366="Urban Development (moderate)",U366="Urban Development (heavy)"),VLOOKUP(AA366,VALIDATIONS!$CZ$2:$DU$42,VLOOKUP(U366,VALIDATIONS!$FJ$2:$FK$4,2,FALSE)+4,FALSE),0))</f>
        <v/>
      </c>
      <c r="AE366" s="194"/>
    </row>
    <row r="367" spans="1:31" x14ac:dyDescent="0.2">
      <c r="A367" s="232"/>
      <c r="B367" s="361"/>
      <c r="C367" s="370"/>
      <c r="D367" s="370"/>
      <c r="E367" s="370"/>
      <c r="F367" s="370"/>
      <c r="G367" s="194"/>
      <c r="H367" s="194"/>
      <c r="I367" s="195"/>
      <c r="J367" s="194"/>
      <c r="K367" s="168"/>
      <c r="L367" s="168"/>
      <c r="M367" s="106" t="str">
        <f>IF(OR(D367="",E367="",G367=""),"",IF(AND(F367&lt;&gt;"",D367="Inlet Pit"),VLOOKUP(E367,VALIDATIONS!$CN$2:$CO$14,2,FALSE),IF(D367="Junction Pit",VLOOKUP(E367,VALIDATIONS!$CR$2:$CS$5,2,FALSE),IF(D367="Trench Grate",H367*VLOOKUP(E367,VALIDATIONS!$CT$2:$CU$2,2,FALSE),IF(D367="Capped Line",VLOOKUP(E367,VALIDATIONS!$CF$2:$CG$2,2,FALSE),IF(D367="Head Wall",VLOOKUP(E367,VALIDATIONS!$CH$2:$CI$2,2,FALSE),IF(D367="House Connection",VLOOKUP(E367,VALIDATIONS!$CJ$2:$CK$2,2,FALSE),0))))))+IF(AND(F367&lt;&gt;"",D367="Inlet Pit"),VLOOKUP(F367,VALIDATIONS!$CP$2:$CQ$66,2,FALSE),0))</f>
        <v/>
      </c>
      <c r="N367" s="194"/>
      <c r="O367" s="379"/>
      <c r="P367" s="368"/>
      <c r="Q367" s="194"/>
      <c r="R367" s="370"/>
      <c r="S367" s="194"/>
      <c r="T367" s="368"/>
      <c r="U367" s="368"/>
      <c r="V367" s="194"/>
      <c r="W367" s="195"/>
      <c r="X367" s="194"/>
      <c r="Y367" s="195"/>
      <c r="Z367" s="194"/>
      <c r="AA367" s="368"/>
      <c r="AB367" s="368"/>
      <c r="AC367" s="370"/>
      <c r="AD367" s="106" t="str">
        <f>IF(OR(R367="",T367="",U367="",Z367="",AA367="",AB367="",AC367=""),"",Z367*IF(AC367="uPVC",VLOOKUP(AA367,VALIDATIONS!$CZ$2:$DU$42,VLOOKUP(AB367,VALIDATIONS!$FF$2:$FG$5,2,FALSE),FALSE), IF(AC367="Steel Reinforced Concrete",VLOOKUP(AA367,VALIDATIONS!$CZ$2:$DU$42,8+VLOOKUP(AB367,VALIDATIONS!$FF$2:$FG$5,2,FALSE),FALSE),IF(AC367="Fibre Reinforced Concrete",VLOOKUP(AA367,VALIDATIONS!$CZ$2:$DU$42,4+VLOOKUP(AB367,VALIDATIONS!$FF$2:$FG$5,2,FALSE),FALSE))))   +IF(T367="Up to 10% Rock",VLOOKUP(AA367,VALIDATIONS!$CZ$2:$DU$42,13+VLOOKUP(AB367,VALIDATIONS!$FF$2:$FG$5,2,FALSE),FALSE),0)+IF(OR(U367="Urban Development (moderate)",U367="Urban Development (heavy)"),VLOOKUP(AA367,VALIDATIONS!$CZ$2:$DU$42,VLOOKUP(U367,VALIDATIONS!$FJ$2:$FK$4,2,FALSE)+4,FALSE),0))</f>
        <v/>
      </c>
      <c r="AE367" s="194"/>
    </row>
    <row r="368" spans="1:31" x14ac:dyDescent="0.2">
      <c r="A368" s="232"/>
      <c r="B368" s="361"/>
      <c r="C368" s="370"/>
      <c r="D368" s="370"/>
      <c r="E368" s="370"/>
      <c r="F368" s="370"/>
      <c r="G368" s="194"/>
      <c r="H368" s="194"/>
      <c r="I368" s="195"/>
      <c r="J368" s="194"/>
      <c r="K368" s="168"/>
      <c r="L368" s="168"/>
      <c r="M368" s="106" t="str">
        <f>IF(OR(D368="",E368="",G368=""),"",IF(AND(F368&lt;&gt;"",D368="Inlet Pit"),VLOOKUP(E368,VALIDATIONS!$CN$2:$CO$14,2,FALSE),IF(D368="Junction Pit",VLOOKUP(E368,VALIDATIONS!$CR$2:$CS$5,2,FALSE),IF(D368="Trench Grate",H368*VLOOKUP(E368,VALIDATIONS!$CT$2:$CU$2,2,FALSE),IF(D368="Capped Line",VLOOKUP(E368,VALIDATIONS!$CF$2:$CG$2,2,FALSE),IF(D368="Head Wall",VLOOKUP(E368,VALIDATIONS!$CH$2:$CI$2,2,FALSE),IF(D368="House Connection",VLOOKUP(E368,VALIDATIONS!$CJ$2:$CK$2,2,FALSE),0))))))+IF(AND(F368&lt;&gt;"",D368="Inlet Pit"),VLOOKUP(F368,VALIDATIONS!$CP$2:$CQ$66,2,FALSE),0))</f>
        <v/>
      </c>
      <c r="N368" s="194"/>
      <c r="O368" s="379"/>
      <c r="P368" s="368"/>
      <c r="Q368" s="194"/>
      <c r="R368" s="370"/>
      <c r="S368" s="194"/>
      <c r="T368" s="368"/>
      <c r="U368" s="368"/>
      <c r="V368" s="194"/>
      <c r="W368" s="195"/>
      <c r="X368" s="194"/>
      <c r="Y368" s="195"/>
      <c r="Z368" s="194"/>
      <c r="AA368" s="368"/>
      <c r="AB368" s="368"/>
      <c r="AC368" s="370"/>
      <c r="AD368" s="106" t="str">
        <f>IF(OR(R368="",T368="",U368="",Z368="",AA368="",AB368="",AC368=""),"",Z368*IF(AC368="uPVC",VLOOKUP(AA368,VALIDATIONS!$CZ$2:$DU$42,VLOOKUP(AB368,VALIDATIONS!$FF$2:$FG$5,2,FALSE),FALSE), IF(AC368="Steel Reinforced Concrete",VLOOKUP(AA368,VALIDATIONS!$CZ$2:$DU$42,8+VLOOKUP(AB368,VALIDATIONS!$FF$2:$FG$5,2,FALSE),FALSE),IF(AC368="Fibre Reinforced Concrete",VLOOKUP(AA368,VALIDATIONS!$CZ$2:$DU$42,4+VLOOKUP(AB368,VALIDATIONS!$FF$2:$FG$5,2,FALSE),FALSE))))   +IF(T368="Up to 10% Rock",VLOOKUP(AA368,VALIDATIONS!$CZ$2:$DU$42,13+VLOOKUP(AB368,VALIDATIONS!$FF$2:$FG$5,2,FALSE),FALSE),0)+IF(OR(U368="Urban Development (moderate)",U368="Urban Development (heavy)"),VLOOKUP(AA368,VALIDATIONS!$CZ$2:$DU$42,VLOOKUP(U368,VALIDATIONS!$FJ$2:$FK$4,2,FALSE)+4,FALSE),0))</f>
        <v/>
      </c>
      <c r="AE368" s="194"/>
    </row>
    <row r="369" spans="1:31" x14ac:dyDescent="0.2">
      <c r="A369" s="232"/>
      <c r="B369" s="361"/>
      <c r="C369" s="370"/>
      <c r="D369" s="370"/>
      <c r="E369" s="370"/>
      <c r="F369" s="370"/>
      <c r="G369" s="194"/>
      <c r="H369" s="194"/>
      <c r="I369" s="195"/>
      <c r="J369" s="194"/>
      <c r="K369" s="168"/>
      <c r="L369" s="168"/>
      <c r="M369" s="106" t="str">
        <f>IF(OR(D369="",E369="",G369=""),"",IF(AND(F369&lt;&gt;"",D369="Inlet Pit"),VLOOKUP(E369,VALIDATIONS!$CN$2:$CO$14,2,FALSE),IF(D369="Junction Pit",VLOOKUP(E369,VALIDATIONS!$CR$2:$CS$5,2,FALSE),IF(D369="Trench Grate",H369*VLOOKUP(E369,VALIDATIONS!$CT$2:$CU$2,2,FALSE),IF(D369="Capped Line",VLOOKUP(E369,VALIDATIONS!$CF$2:$CG$2,2,FALSE),IF(D369="Head Wall",VLOOKUP(E369,VALIDATIONS!$CH$2:$CI$2,2,FALSE),IF(D369="House Connection",VLOOKUP(E369,VALIDATIONS!$CJ$2:$CK$2,2,FALSE),0))))))+IF(AND(F369&lt;&gt;"",D369="Inlet Pit"),VLOOKUP(F369,VALIDATIONS!$CP$2:$CQ$66,2,FALSE),0))</f>
        <v/>
      </c>
      <c r="N369" s="194"/>
      <c r="O369" s="379"/>
      <c r="P369" s="368"/>
      <c r="Q369" s="194"/>
      <c r="R369" s="370"/>
      <c r="S369" s="194"/>
      <c r="T369" s="368"/>
      <c r="U369" s="368"/>
      <c r="V369" s="194"/>
      <c r="W369" s="195"/>
      <c r="X369" s="194"/>
      <c r="Y369" s="195"/>
      <c r="Z369" s="194"/>
      <c r="AA369" s="368"/>
      <c r="AB369" s="368"/>
      <c r="AC369" s="370"/>
      <c r="AD369" s="106" t="str">
        <f>IF(OR(R369="",T369="",U369="",Z369="",AA369="",AB369="",AC369=""),"",Z369*IF(AC369="uPVC",VLOOKUP(AA369,VALIDATIONS!$CZ$2:$DU$42,VLOOKUP(AB369,VALIDATIONS!$FF$2:$FG$5,2,FALSE),FALSE), IF(AC369="Steel Reinforced Concrete",VLOOKUP(AA369,VALIDATIONS!$CZ$2:$DU$42,8+VLOOKUP(AB369,VALIDATIONS!$FF$2:$FG$5,2,FALSE),FALSE),IF(AC369="Fibre Reinforced Concrete",VLOOKUP(AA369,VALIDATIONS!$CZ$2:$DU$42,4+VLOOKUP(AB369,VALIDATIONS!$FF$2:$FG$5,2,FALSE),FALSE))))   +IF(T369="Up to 10% Rock",VLOOKUP(AA369,VALIDATIONS!$CZ$2:$DU$42,13+VLOOKUP(AB369,VALIDATIONS!$FF$2:$FG$5,2,FALSE),FALSE),0)+IF(OR(U369="Urban Development (moderate)",U369="Urban Development (heavy)"),VLOOKUP(AA369,VALIDATIONS!$CZ$2:$DU$42,VLOOKUP(U369,VALIDATIONS!$FJ$2:$FK$4,2,FALSE)+4,FALSE),0))</f>
        <v/>
      </c>
      <c r="AE369" s="194"/>
    </row>
    <row r="370" spans="1:31" x14ac:dyDescent="0.2">
      <c r="A370" s="232"/>
      <c r="B370" s="361"/>
      <c r="C370" s="370"/>
      <c r="D370" s="370"/>
      <c r="E370" s="370"/>
      <c r="F370" s="370"/>
      <c r="G370" s="194"/>
      <c r="H370" s="194"/>
      <c r="I370" s="195"/>
      <c r="J370" s="194"/>
      <c r="K370" s="168"/>
      <c r="L370" s="168"/>
      <c r="M370" s="106" t="str">
        <f>IF(OR(D370="",E370="",G370=""),"",IF(AND(F370&lt;&gt;"",D370="Inlet Pit"),VLOOKUP(E370,VALIDATIONS!$CN$2:$CO$14,2,FALSE),IF(D370="Junction Pit",VLOOKUP(E370,VALIDATIONS!$CR$2:$CS$5,2,FALSE),IF(D370="Trench Grate",H370*VLOOKUP(E370,VALIDATIONS!$CT$2:$CU$2,2,FALSE),IF(D370="Capped Line",VLOOKUP(E370,VALIDATIONS!$CF$2:$CG$2,2,FALSE),IF(D370="Head Wall",VLOOKUP(E370,VALIDATIONS!$CH$2:$CI$2,2,FALSE),IF(D370="House Connection",VLOOKUP(E370,VALIDATIONS!$CJ$2:$CK$2,2,FALSE),0))))))+IF(AND(F370&lt;&gt;"",D370="Inlet Pit"),VLOOKUP(F370,VALIDATIONS!$CP$2:$CQ$66,2,FALSE),0))</f>
        <v/>
      </c>
      <c r="N370" s="194"/>
      <c r="O370" s="379"/>
      <c r="P370" s="368"/>
      <c r="Q370" s="194"/>
      <c r="R370" s="370"/>
      <c r="S370" s="194"/>
      <c r="T370" s="368"/>
      <c r="U370" s="368"/>
      <c r="V370" s="194"/>
      <c r="W370" s="195"/>
      <c r="X370" s="194"/>
      <c r="Y370" s="195"/>
      <c r="Z370" s="194"/>
      <c r="AA370" s="368"/>
      <c r="AB370" s="368"/>
      <c r="AC370" s="370"/>
      <c r="AD370" s="106" t="str">
        <f>IF(OR(R370="",T370="",U370="",Z370="",AA370="",AB370="",AC370=""),"",Z370*IF(AC370="uPVC",VLOOKUP(AA370,VALIDATIONS!$CZ$2:$DU$42,VLOOKUP(AB370,VALIDATIONS!$FF$2:$FG$5,2,FALSE),FALSE), IF(AC370="Steel Reinforced Concrete",VLOOKUP(AA370,VALIDATIONS!$CZ$2:$DU$42,8+VLOOKUP(AB370,VALIDATIONS!$FF$2:$FG$5,2,FALSE),FALSE),IF(AC370="Fibre Reinforced Concrete",VLOOKUP(AA370,VALIDATIONS!$CZ$2:$DU$42,4+VLOOKUP(AB370,VALIDATIONS!$FF$2:$FG$5,2,FALSE),FALSE))))   +IF(T370="Up to 10% Rock",VLOOKUP(AA370,VALIDATIONS!$CZ$2:$DU$42,13+VLOOKUP(AB370,VALIDATIONS!$FF$2:$FG$5,2,FALSE),FALSE),0)+IF(OR(U370="Urban Development (moderate)",U370="Urban Development (heavy)"),VLOOKUP(AA370,VALIDATIONS!$CZ$2:$DU$42,VLOOKUP(U370,VALIDATIONS!$FJ$2:$FK$4,2,FALSE)+4,FALSE),0))</f>
        <v/>
      </c>
      <c r="AE370" s="194"/>
    </row>
    <row r="371" spans="1:31" x14ac:dyDescent="0.2">
      <c r="A371" s="232"/>
      <c r="B371" s="361"/>
      <c r="C371" s="370"/>
      <c r="D371" s="370"/>
      <c r="E371" s="370"/>
      <c r="F371" s="370"/>
      <c r="G371" s="194"/>
      <c r="H371" s="194"/>
      <c r="I371" s="195"/>
      <c r="J371" s="194"/>
      <c r="K371" s="168"/>
      <c r="L371" s="168"/>
      <c r="M371" s="106" t="str">
        <f>IF(OR(D371="",E371="",G371=""),"",IF(AND(F371&lt;&gt;"",D371="Inlet Pit"),VLOOKUP(E371,VALIDATIONS!$CN$2:$CO$14,2,FALSE),IF(D371="Junction Pit",VLOOKUP(E371,VALIDATIONS!$CR$2:$CS$5,2,FALSE),IF(D371="Trench Grate",H371*VLOOKUP(E371,VALIDATIONS!$CT$2:$CU$2,2,FALSE),IF(D371="Capped Line",VLOOKUP(E371,VALIDATIONS!$CF$2:$CG$2,2,FALSE),IF(D371="Head Wall",VLOOKUP(E371,VALIDATIONS!$CH$2:$CI$2,2,FALSE),IF(D371="House Connection",VLOOKUP(E371,VALIDATIONS!$CJ$2:$CK$2,2,FALSE),0))))))+IF(AND(F371&lt;&gt;"",D371="Inlet Pit"),VLOOKUP(F371,VALIDATIONS!$CP$2:$CQ$66,2,FALSE),0))</f>
        <v/>
      </c>
      <c r="N371" s="194"/>
      <c r="O371" s="379"/>
      <c r="P371" s="368"/>
      <c r="Q371" s="194"/>
      <c r="R371" s="370"/>
      <c r="S371" s="194"/>
      <c r="T371" s="368"/>
      <c r="U371" s="368"/>
      <c r="V371" s="194"/>
      <c r="W371" s="195"/>
      <c r="X371" s="194"/>
      <c r="Y371" s="195"/>
      <c r="Z371" s="194"/>
      <c r="AA371" s="368"/>
      <c r="AB371" s="368"/>
      <c r="AC371" s="370"/>
      <c r="AD371" s="106" t="str">
        <f>IF(OR(R371="",T371="",U371="",Z371="",AA371="",AB371="",AC371=""),"",Z371*IF(AC371="uPVC",VLOOKUP(AA371,VALIDATIONS!$CZ$2:$DU$42,VLOOKUP(AB371,VALIDATIONS!$FF$2:$FG$5,2,FALSE),FALSE), IF(AC371="Steel Reinforced Concrete",VLOOKUP(AA371,VALIDATIONS!$CZ$2:$DU$42,8+VLOOKUP(AB371,VALIDATIONS!$FF$2:$FG$5,2,FALSE),FALSE),IF(AC371="Fibre Reinforced Concrete",VLOOKUP(AA371,VALIDATIONS!$CZ$2:$DU$42,4+VLOOKUP(AB371,VALIDATIONS!$FF$2:$FG$5,2,FALSE),FALSE))))   +IF(T371="Up to 10% Rock",VLOOKUP(AA371,VALIDATIONS!$CZ$2:$DU$42,13+VLOOKUP(AB371,VALIDATIONS!$FF$2:$FG$5,2,FALSE),FALSE),0)+IF(OR(U371="Urban Development (moderate)",U371="Urban Development (heavy)"),VLOOKUP(AA371,VALIDATIONS!$CZ$2:$DU$42,VLOOKUP(U371,VALIDATIONS!$FJ$2:$FK$4,2,FALSE)+4,FALSE),0))</f>
        <v/>
      </c>
      <c r="AE371" s="194"/>
    </row>
    <row r="372" spans="1:31" x14ac:dyDescent="0.2">
      <c r="A372" s="232"/>
      <c r="B372" s="361"/>
      <c r="C372" s="370"/>
      <c r="D372" s="370"/>
      <c r="E372" s="370"/>
      <c r="F372" s="370"/>
      <c r="G372" s="194"/>
      <c r="H372" s="194"/>
      <c r="I372" s="195"/>
      <c r="J372" s="194"/>
      <c r="K372" s="168"/>
      <c r="L372" s="168"/>
      <c r="M372" s="106" t="str">
        <f>IF(OR(D372="",E372="",G372=""),"",IF(AND(F372&lt;&gt;"",D372="Inlet Pit"),VLOOKUP(E372,VALIDATIONS!$CN$2:$CO$14,2,FALSE),IF(D372="Junction Pit",VLOOKUP(E372,VALIDATIONS!$CR$2:$CS$5,2,FALSE),IF(D372="Trench Grate",H372*VLOOKUP(E372,VALIDATIONS!$CT$2:$CU$2,2,FALSE),IF(D372="Capped Line",VLOOKUP(E372,VALIDATIONS!$CF$2:$CG$2,2,FALSE),IF(D372="Head Wall",VLOOKUP(E372,VALIDATIONS!$CH$2:$CI$2,2,FALSE),IF(D372="House Connection",VLOOKUP(E372,VALIDATIONS!$CJ$2:$CK$2,2,FALSE),0))))))+IF(AND(F372&lt;&gt;"",D372="Inlet Pit"),VLOOKUP(F372,VALIDATIONS!$CP$2:$CQ$66,2,FALSE),0))</f>
        <v/>
      </c>
      <c r="N372" s="194"/>
      <c r="O372" s="379"/>
      <c r="P372" s="368"/>
      <c r="Q372" s="194"/>
      <c r="R372" s="370"/>
      <c r="S372" s="194"/>
      <c r="T372" s="368"/>
      <c r="U372" s="368"/>
      <c r="V372" s="194"/>
      <c r="W372" s="195"/>
      <c r="X372" s="194"/>
      <c r="Y372" s="195"/>
      <c r="Z372" s="194"/>
      <c r="AA372" s="368"/>
      <c r="AB372" s="368"/>
      <c r="AC372" s="370"/>
      <c r="AD372" s="106" t="str">
        <f>IF(OR(R372="",T372="",U372="",Z372="",AA372="",AB372="",AC372=""),"",Z372*IF(AC372="uPVC",VLOOKUP(AA372,VALIDATIONS!$CZ$2:$DU$42,VLOOKUP(AB372,VALIDATIONS!$FF$2:$FG$5,2,FALSE),FALSE), IF(AC372="Steel Reinforced Concrete",VLOOKUP(AA372,VALIDATIONS!$CZ$2:$DU$42,8+VLOOKUP(AB372,VALIDATIONS!$FF$2:$FG$5,2,FALSE),FALSE),IF(AC372="Fibre Reinforced Concrete",VLOOKUP(AA372,VALIDATIONS!$CZ$2:$DU$42,4+VLOOKUP(AB372,VALIDATIONS!$FF$2:$FG$5,2,FALSE),FALSE))))   +IF(T372="Up to 10% Rock",VLOOKUP(AA372,VALIDATIONS!$CZ$2:$DU$42,13+VLOOKUP(AB372,VALIDATIONS!$FF$2:$FG$5,2,FALSE),FALSE),0)+IF(OR(U372="Urban Development (moderate)",U372="Urban Development (heavy)"),VLOOKUP(AA372,VALIDATIONS!$CZ$2:$DU$42,VLOOKUP(U372,VALIDATIONS!$FJ$2:$FK$4,2,FALSE)+4,FALSE),0))</f>
        <v/>
      </c>
      <c r="AE372" s="194"/>
    </row>
    <row r="373" spans="1:31" x14ac:dyDescent="0.2">
      <c r="A373" s="232"/>
      <c r="B373" s="361"/>
      <c r="C373" s="370"/>
      <c r="D373" s="370"/>
      <c r="E373" s="370"/>
      <c r="F373" s="370"/>
      <c r="G373" s="194"/>
      <c r="H373" s="194"/>
      <c r="I373" s="195"/>
      <c r="J373" s="194"/>
      <c r="K373" s="168"/>
      <c r="L373" s="168"/>
      <c r="M373" s="106" t="str">
        <f>IF(OR(D373="",E373="",G373=""),"",IF(AND(F373&lt;&gt;"",D373="Inlet Pit"),VLOOKUP(E373,VALIDATIONS!$CN$2:$CO$14,2,FALSE),IF(D373="Junction Pit",VLOOKUP(E373,VALIDATIONS!$CR$2:$CS$5,2,FALSE),IF(D373="Trench Grate",H373*VLOOKUP(E373,VALIDATIONS!$CT$2:$CU$2,2,FALSE),IF(D373="Capped Line",VLOOKUP(E373,VALIDATIONS!$CF$2:$CG$2,2,FALSE),IF(D373="Head Wall",VLOOKUP(E373,VALIDATIONS!$CH$2:$CI$2,2,FALSE),IF(D373="House Connection",VLOOKUP(E373,VALIDATIONS!$CJ$2:$CK$2,2,FALSE),0))))))+IF(AND(F373&lt;&gt;"",D373="Inlet Pit"),VLOOKUP(F373,VALIDATIONS!$CP$2:$CQ$66,2,FALSE),0))</f>
        <v/>
      </c>
      <c r="N373" s="194"/>
      <c r="O373" s="379"/>
      <c r="P373" s="368"/>
      <c r="Q373" s="194"/>
      <c r="R373" s="370"/>
      <c r="S373" s="194"/>
      <c r="T373" s="368"/>
      <c r="U373" s="368"/>
      <c r="V373" s="194"/>
      <c r="W373" s="195"/>
      <c r="X373" s="194"/>
      <c r="Y373" s="195"/>
      <c r="Z373" s="194"/>
      <c r="AA373" s="368"/>
      <c r="AB373" s="368"/>
      <c r="AC373" s="370"/>
      <c r="AD373" s="106" t="str">
        <f>IF(OR(R373="",T373="",U373="",Z373="",AA373="",AB373="",AC373=""),"",Z373*IF(AC373="uPVC",VLOOKUP(AA373,VALIDATIONS!$CZ$2:$DU$42,VLOOKUP(AB373,VALIDATIONS!$FF$2:$FG$5,2,FALSE),FALSE), IF(AC373="Steel Reinforced Concrete",VLOOKUP(AA373,VALIDATIONS!$CZ$2:$DU$42,8+VLOOKUP(AB373,VALIDATIONS!$FF$2:$FG$5,2,FALSE),FALSE),IF(AC373="Fibre Reinforced Concrete",VLOOKUP(AA373,VALIDATIONS!$CZ$2:$DU$42,4+VLOOKUP(AB373,VALIDATIONS!$FF$2:$FG$5,2,FALSE),FALSE))))   +IF(T373="Up to 10% Rock",VLOOKUP(AA373,VALIDATIONS!$CZ$2:$DU$42,13+VLOOKUP(AB373,VALIDATIONS!$FF$2:$FG$5,2,FALSE),FALSE),0)+IF(OR(U373="Urban Development (moderate)",U373="Urban Development (heavy)"),VLOOKUP(AA373,VALIDATIONS!$CZ$2:$DU$42,VLOOKUP(U373,VALIDATIONS!$FJ$2:$FK$4,2,FALSE)+4,FALSE),0))</f>
        <v/>
      </c>
      <c r="AE373" s="194"/>
    </row>
    <row r="374" spans="1:31" x14ac:dyDescent="0.2">
      <c r="A374" s="232"/>
      <c r="B374" s="361"/>
      <c r="C374" s="370"/>
      <c r="D374" s="370"/>
      <c r="E374" s="370"/>
      <c r="F374" s="370"/>
      <c r="G374" s="194"/>
      <c r="H374" s="194"/>
      <c r="I374" s="195"/>
      <c r="J374" s="194"/>
      <c r="K374" s="168"/>
      <c r="L374" s="168"/>
      <c r="M374" s="106" t="str">
        <f>IF(OR(D374="",E374="",G374=""),"",IF(AND(F374&lt;&gt;"",D374="Inlet Pit"),VLOOKUP(E374,VALIDATIONS!$CN$2:$CO$14,2,FALSE),IF(D374="Junction Pit",VLOOKUP(E374,VALIDATIONS!$CR$2:$CS$5,2,FALSE),IF(D374="Trench Grate",H374*VLOOKUP(E374,VALIDATIONS!$CT$2:$CU$2,2,FALSE),IF(D374="Capped Line",VLOOKUP(E374,VALIDATIONS!$CF$2:$CG$2,2,FALSE),IF(D374="Head Wall",VLOOKUP(E374,VALIDATIONS!$CH$2:$CI$2,2,FALSE),IF(D374="House Connection",VLOOKUP(E374,VALIDATIONS!$CJ$2:$CK$2,2,FALSE),0))))))+IF(AND(F374&lt;&gt;"",D374="Inlet Pit"),VLOOKUP(F374,VALIDATIONS!$CP$2:$CQ$66,2,FALSE),0))</f>
        <v/>
      </c>
      <c r="N374" s="194"/>
      <c r="O374" s="379"/>
      <c r="P374" s="368"/>
      <c r="Q374" s="194"/>
      <c r="R374" s="370"/>
      <c r="S374" s="194"/>
      <c r="T374" s="368"/>
      <c r="U374" s="368"/>
      <c r="V374" s="194"/>
      <c r="W374" s="195"/>
      <c r="X374" s="194"/>
      <c r="Y374" s="195"/>
      <c r="Z374" s="194"/>
      <c r="AA374" s="368"/>
      <c r="AB374" s="368"/>
      <c r="AC374" s="370"/>
      <c r="AD374" s="106" t="str">
        <f>IF(OR(R374="",T374="",U374="",Z374="",AA374="",AB374="",AC374=""),"",Z374*IF(AC374="uPVC",VLOOKUP(AA374,VALIDATIONS!$CZ$2:$DU$42,VLOOKUP(AB374,VALIDATIONS!$FF$2:$FG$5,2,FALSE),FALSE), IF(AC374="Steel Reinforced Concrete",VLOOKUP(AA374,VALIDATIONS!$CZ$2:$DU$42,8+VLOOKUP(AB374,VALIDATIONS!$FF$2:$FG$5,2,FALSE),FALSE),IF(AC374="Fibre Reinforced Concrete",VLOOKUP(AA374,VALIDATIONS!$CZ$2:$DU$42,4+VLOOKUP(AB374,VALIDATIONS!$FF$2:$FG$5,2,FALSE),FALSE))))   +IF(T374="Up to 10% Rock",VLOOKUP(AA374,VALIDATIONS!$CZ$2:$DU$42,13+VLOOKUP(AB374,VALIDATIONS!$FF$2:$FG$5,2,FALSE),FALSE),0)+IF(OR(U374="Urban Development (moderate)",U374="Urban Development (heavy)"),VLOOKUP(AA374,VALIDATIONS!$CZ$2:$DU$42,VLOOKUP(U374,VALIDATIONS!$FJ$2:$FK$4,2,FALSE)+4,FALSE),0))</f>
        <v/>
      </c>
      <c r="AE374" s="194"/>
    </row>
    <row r="375" spans="1:31" x14ac:dyDescent="0.2">
      <c r="A375" s="232"/>
      <c r="B375" s="361"/>
      <c r="C375" s="370"/>
      <c r="D375" s="370"/>
      <c r="E375" s="370"/>
      <c r="F375" s="370"/>
      <c r="G375" s="194"/>
      <c r="H375" s="194"/>
      <c r="I375" s="195"/>
      <c r="J375" s="194"/>
      <c r="K375" s="168"/>
      <c r="L375" s="168"/>
      <c r="M375" s="106" t="str">
        <f>IF(OR(D375="",E375="",G375=""),"",IF(AND(F375&lt;&gt;"",D375="Inlet Pit"),VLOOKUP(E375,VALIDATIONS!$CN$2:$CO$14,2,FALSE),IF(D375="Junction Pit",VLOOKUP(E375,VALIDATIONS!$CR$2:$CS$5,2,FALSE),IF(D375="Trench Grate",H375*VLOOKUP(E375,VALIDATIONS!$CT$2:$CU$2,2,FALSE),IF(D375="Capped Line",VLOOKUP(E375,VALIDATIONS!$CF$2:$CG$2,2,FALSE),IF(D375="Head Wall",VLOOKUP(E375,VALIDATIONS!$CH$2:$CI$2,2,FALSE),IF(D375="House Connection",VLOOKUP(E375,VALIDATIONS!$CJ$2:$CK$2,2,FALSE),0))))))+IF(AND(F375&lt;&gt;"",D375="Inlet Pit"),VLOOKUP(F375,VALIDATIONS!$CP$2:$CQ$66,2,FALSE),0))</f>
        <v/>
      </c>
      <c r="N375" s="194"/>
      <c r="O375" s="379"/>
      <c r="P375" s="368"/>
      <c r="Q375" s="194"/>
      <c r="R375" s="370"/>
      <c r="S375" s="194"/>
      <c r="T375" s="368"/>
      <c r="U375" s="368"/>
      <c r="V375" s="194"/>
      <c r="W375" s="195"/>
      <c r="X375" s="194"/>
      <c r="Y375" s="195"/>
      <c r="Z375" s="194"/>
      <c r="AA375" s="368"/>
      <c r="AB375" s="368"/>
      <c r="AC375" s="370"/>
      <c r="AD375" s="106" t="str">
        <f>IF(OR(R375="",T375="",U375="",Z375="",AA375="",AB375="",AC375=""),"",Z375*IF(AC375="uPVC",VLOOKUP(AA375,VALIDATIONS!$CZ$2:$DU$42,VLOOKUP(AB375,VALIDATIONS!$FF$2:$FG$5,2,FALSE),FALSE), IF(AC375="Steel Reinforced Concrete",VLOOKUP(AA375,VALIDATIONS!$CZ$2:$DU$42,8+VLOOKUP(AB375,VALIDATIONS!$FF$2:$FG$5,2,FALSE),FALSE),IF(AC375="Fibre Reinforced Concrete",VLOOKUP(AA375,VALIDATIONS!$CZ$2:$DU$42,4+VLOOKUP(AB375,VALIDATIONS!$FF$2:$FG$5,2,FALSE),FALSE))))   +IF(T375="Up to 10% Rock",VLOOKUP(AA375,VALIDATIONS!$CZ$2:$DU$42,13+VLOOKUP(AB375,VALIDATIONS!$FF$2:$FG$5,2,FALSE),FALSE),0)+IF(OR(U375="Urban Development (moderate)",U375="Urban Development (heavy)"),VLOOKUP(AA375,VALIDATIONS!$CZ$2:$DU$42,VLOOKUP(U375,VALIDATIONS!$FJ$2:$FK$4,2,FALSE)+4,FALSE),0))</f>
        <v/>
      </c>
      <c r="AE375" s="194"/>
    </row>
    <row r="376" spans="1:31" x14ac:dyDescent="0.2">
      <c r="A376" s="232"/>
      <c r="B376" s="361"/>
      <c r="C376" s="370"/>
      <c r="D376" s="370"/>
      <c r="E376" s="370"/>
      <c r="F376" s="370"/>
      <c r="G376" s="194"/>
      <c r="H376" s="194"/>
      <c r="I376" s="195"/>
      <c r="J376" s="194"/>
      <c r="K376" s="168"/>
      <c r="L376" s="168"/>
      <c r="M376" s="106" t="str">
        <f>IF(OR(D376="",E376="",G376=""),"",IF(AND(F376&lt;&gt;"",D376="Inlet Pit"),VLOOKUP(E376,VALIDATIONS!$CN$2:$CO$14,2,FALSE),IF(D376="Junction Pit",VLOOKUP(E376,VALIDATIONS!$CR$2:$CS$5,2,FALSE),IF(D376="Trench Grate",H376*VLOOKUP(E376,VALIDATIONS!$CT$2:$CU$2,2,FALSE),IF(D376="Capped Line",VLOOKUP(E376,VALIDATIONS!$CF$2:$CG$2,2,FALSE),IF(D376="Head Wall",VLOOKUP(E376,VALIDATIONS!$CH$2:$CI$2,2,FALSE),IF(D376="House Connection",VLOOKUP(E376,VALIDATIONS!$CJ$2:$CK$2,2,FALSE),0))))))+IF(AND(F376&lt;&gt;"",D376="Inlet Pit"),VLOOKUP(F376,VALIDATIONS!$CP$2:$CQ$66,2,FALSE),0))</f>
        <v/>
      </c>
      <c r="N376" s="194"/>
      <c r="O376" s="379"/>
      <c r="P376" s="368"/>
      <c r="Q376" s="194"/>
      <c r="R376" s="370"/>
      <c r="S376" s="194"/>
      <c r="T376" s="368"/>
      <c r="U376" s="368"/>
      <c r="V376" s="194"/>
      <c r="W376" s="195"/>
      <c r="X376" s="194"/>
      <c r="Y376" s="195"/>
      <c r="Z376" s="194"/>
      <c r="AA376" s="368"/>
      <c r="AB376" s="368"/>
      <c r="AC376" s="370"/>
      <c r="AD376" s="106" t="str">
        <f>IF(OR(R376="",T376="",U376="",Z376="",AA376="",AB376="",AC376=""),"",Z376*IF(AC376="uPVC",VLOOKUP(AA376,VALIDATIONS!$CZ$2:$DU$42,VLOOKUP(AB376,VALIDATIONS!$FF$2:$FG$5,2,FALSE),FALSE), IF(AC376="Steel Reinforced Concrete",VLOOKUP(AA376,VALIDATIONS!$CZ$2:$DU$42,8+VLOOKUP(AB376,VALIDATIONS!$FF$2:$FG$5,2,FALSE),FALSE),IF(AC376="Fibre Reinforced Concrete",VLOOKUP(AA376,VALIDATIONS!$CZ$2:$DU$42,4+VLOOKUP(AB376,VALIDATIONS!$FF$2:$FG$5,2,FALSE),FALSE))))   +IF(T376="Up to 10% Rock",VLOOKUP(AA376,VALIDATIONS!$CZ$2:$DU$42,13+VLOOKUP(AB376,VALIDATIONS!$FF$2:$FG$5,2,FALSE),FALSE),0)+IF(OR(U376="Urban Development (moderate)",U376="Urban Development (heavy)"),VLOOKUP(AA376,VALIDATIONS!$CZ$2:$DU$42,VLOOKUP(U376,VALIDATIONS!$FJ$2:$FK$4,2,FALSE)+4,FALSE),0))</f>
        <v/>
      </c>
      <c r="AE376" s="194"/>
    </row>
    <row r="377" spans="1:31" x14ac:dyDescent="0.2">
      <c r="A377" s="232"/>
      <c r="B377" s="361"/>
      <c r="C377" s="370"/>
      <c r="D377" s="370"/>
      <c r="E377" s="370"/>
      <c r="F377" s="370"/>
      <c r="G377" s="194"/>
      <c r="H377" s="194"/>
      <c r="I377" s="195"/>
      <c r="J377" s="194"/>
      <c r="K377" s="168"/>
      <c r="L377" s="168"/>
      <c r="M377" s="106" t="str">
        <f>IF(OR(D377="",E377="",G377=""),"",IF(AND(F377&lt;&gt;"",D377="Inlet Pit"),VLOOKUP(E377,VALIDATIONS!$CN$2:$CO$14,2,FALSE),IF(D377="Junction Pit",VLOOKUP(E377,VALIDATIONS!$CR$2:$CS$5,2,FALSE),IF(D377="Trench Grate",H377*VLOOKUP(E377,VALIDATIONS!$CT$2:$CU$2,2,FALSE),IF(D377="Capped Line",VLOOKUP(E377,VALIDATIONS!$CF$2:$CG$2,2,FALSE),IF(D377="Head Wall",VLOOKUP(E377,VALIDATIONS!$CH$2:$CI$2,2,FALSE),IF(D377="House Connection",VLOOKUP(E377,VALIDATIONS!$CJ$2:$CK$2,2,FALSE),0))))))+IF(AND(F377&lt;&gt;"",D377="Inlet Pit"),VLOOKUP(F377,VALIDATIONS!$CP$2:$CQ$66,2,FALSE),0))</f>
        <v/>
      </c>
      <c r="N377" s="194"/>
      <c r="O377" s="379"/>
      <c r="P377" s="368"/>
      <c r="Q377" s="194"/>
      <c r="R377" s="370"/>
      <c r="S377" s="194"/>
      <c r="T377" s="368"/>
      <c r="U377" s="368"/>
      <c r="V377" s="194"/>
      <c r="W377" s="195"/>
      <c r="X377" s="194"/>
      <c r="Y377" s="195"/>
      <c r="Z377" s="194"/>
      <c r="AA377" s="368"/>
      <c r="AB377" s="368"/>
      <c r="AC377" s="370"/>
      <c r="AD377" s="106" t="str">
        <f>IF(OR(R377="",T377="",U377="",Z377="",AA377="",AB377="",AC377=""),"",Z377*IF(AC377="uPVC",VLOOKUP(AA377,VALIDATIONS!$CZ$2:$DU$42,VLOOKUP(AB377,VALIDATIONS!$FF$2:$FG$5,2,FALSE),FALSE), IF(AC377="Steel Reinforced Concrete",VLOOKUP(AA377,VALIDATIONS!$CZ$2:$DU$42,8+VLOOKUP(AB377,VALIDATIONS!$FF$2:$FG$5,2,FALSE),FALSE),IF(AC377="Fibre Reinforced Concrete",VLOOKUP(AA377,VALIDATIONS!$CZ$2:$DU$42,4+VLOOKUP(AB377,VALIDATIONS!$FF$2:$FG$5,2,FALSE),FALSE))))   +IF(T377="Up to 10% Rock",VLOOKUP(AA377,VALIDATIONS!$CZ$2:$DU$42,13+VLOOKUP(AB377,VALIDATIONS!$FF$2:$FG$5,2,FALSE),FALSE),0)+IF(OR(U377="Urban Development (moderate)",U377="Urban Development (heavy)"),VLOOKUP(AA377,VALIDATIONS!$CZ$2:$DU$42,VLOOKUP(U377,VALIDATIONS!$FJ$2:$FK$4,2,FALSE)+4,FALSE),0))</f>
        <v/>
      </c>
      <c r="AE377" s="194"/>
    </row>
    <row r="378" spans="1:31" x14ac:dyDescent="0.2">
      <c r="A378" s="232"/>
      <c r="B378" s="361"/>
      <c r="C378" s="370"/>
      <c r="D378" s="370"/>
      <c r="E378" s="370"/>
      <c r="F378" s="370"/>
      <c r="G378" s="194"/>
      <c r="H378" s="194"/>
      <c r="I378" s="195"/>
      <c r="J378" s="194"/>
      <c r="K378" s="168"/>
      <c r="L378" s="168"/>
      <c r="M378" s="106" t="str">
        <f>IF(OR(D378="",E378="",G378=""),"",IF(AND(F378&lt;&gt;"",D378="Inlet Pit"),VLOOKUP(E378,VALIDATIONS!$CN$2:$CO$14,2,FALSE),IF(D378="Junction Pit",VLOOKUP(E378,VALIDATIONS!$CR$2:$CS$5,2,FALSE),IF(D378="Trench Grate",H378*VLOOKUP(E378,VALIDATIONS!$CT$2:$CU$2,2,FALSE),IF(D378="Capped Line",VLOOKUP(E378,VALIDATIONS!$CF$2:$CG$2,2,FALSE),IF(D378="Head Wall",VLOOKUP(E378,VALIDATIONS!$CH$2:$CI$2,2,FALSE),IF(D378="House Connection",VLOOKUP(E378,VALIDATIONS!$CJ$2:$CK$2,2,FALSE),0))))))+IF(AND(F378&lt;&gt;"",D378="Inlet Pit"),VLOOKUP(F378,VALIDATIONS!$CP$2:$CQ$66,2,FALSE),0))</f>
        <v/>
      </c>
      <c r="N378" s="194"/>
      <c r="O378" s="379"/>
      <c r="P378" s="368"/>
      <c r="Q378" s="194"/>
      <c r="R378" s="370"/>
      <c r="S378" s="194"/>
      <c r="T378" s="368"/>
      <c r="U378" s="368"/>
      <c r="V378" s="194"/>
      <c r="W378" s="195"/>
      <c r="X378" s="194"/>
      <c r="Y378" s="195"/>
      <c r="Z378" s="194"/>
      <c r="AA378" s="368"/>
      <c r="AB378" s="368"/>
      <c r="AC378" s="370"/>
      <c r="AD378" s="106" t="str">
        <f>IF(OR(R378="",T378="",U378="",Z378="",AA378="",AB378="",AC378=""),"",Z378*IF(AC378="uPVC",VLOOKUP(AA378,VALIDATIONS!$CZ$2:$DU$42,VLOOKUP(AB378,VALIDATIONS!$FF$2:$FG$5,2,FALSE),FALSE), IF(AC378="Steel Reinforced Concrete",VLOOKUP(AA378,VALIDATIONS!$CZ$2:$DU$42,8+VLOOKUP(AB378,VALIDATIONS!$FF$2:$FG$5,2,FALSE),FALSE),IF(AC378="Fibre Reinforced Concrete",VLOOKUP(AA378,VALIDATIONS!$CZ$2:$DU$42,4+VLOOKUP(AB378,VALIDATIONS!$FF$2:$FG$5,2,FALSE),FALSE))))   +IF(T378="Up to 10% Rock",VLOOKUP(AA378,VALIDATIONS!$CZ$2:$DU$42,13+VLOOKUP(AB378,VALIDATIONS!$FF$2:$FG$5,2,FALSE),FALSE),0)+IF(OR(U378="Urban Development (moderate)",U378="Urban Development (heavy)"),VLOOKUP(AA378,VALIDATIONS!$CZ$2:$DU$42,VLOOKUP(U378,VALIDATIONS!$FJ$2:$FK$4,2,FALSE)+4,FALSE),0))</f>
        <v/>
      </c>
      <c r="AE378" s="194"/>
    </row>
    <row r="379" spans="1:31" x14ac:dyDescent="0.2">
      <c r="A379" s="232"/>
      <c r="B379" s="361"/>
      <c r="C379" s="370"/>
      <c r="D379" s="370"/>
      <c r="E379" s="370"/>
      <c r="F379" s="370"/>
      <c r="G379" s="194"/>
      <c r="H379" s="194"/>
      <c r="I379" s="195"/>
      <c r="J379" s="194"/>
      <c r="K379" s="168"/>
      <c r="L379" s="168"/>
      <c r="M379" s="106" t="str">
        <f>IF(OR(D379="",E379="",G379=""),"",IF(AND(F379&lt;&gt;"",D379="Inlet Pit"),VLOOKUP(E379,VALIDATIONS!$CN$2:$CO$14,2,FALSE),IF(D379="Junction Pit",VLOOKUP(E379,VALIDATIONS!$CR$2:$CS$5,2,FALSE),IF(D379="Trench Grate",H379*VLOOKUP(E379,VALIDATIONS!$CT$2:$CU$2,2,FALSE),IF(D379="Capped Line",VLOOKUP(E379,VALIDATIONS!$CF$2:$CG$2,2,FALSE),IF(D379="Head Wall",VLOOKUP(E379,VALIDATIONS!$CH$2:$CI$2,2,FALSE),IF(D379="House Connection",VLOOKUP(E379,VALIDATIONS!$CJ$2:$CK$2,2,FALSE),0))))))+IF(AND(F379&lt;&gt;"",D379="Inlet Pit"),VLOOKUP(F379,VALIDATIONS!$CP$2:$CQ$66,2,FALSE),0))</f>
        <v/>
      </c>
      <c r="N379" s="194"/>
      <c r="O379" s="379"/>
      <c r="P379" s="368"/>
      <c r="Q379" s="194"/>
      <c r="R379" s="370"/>
      <c r="S379" s="194"/>
      <c r="T379" s="368"/>
      <c r="U379" s="368"/>
      <c r="V379" s="194"/>
      <c r="W379" s="195"/>
      <c r="X379" s="194"/>
      <c r="Y379" s="195"/>
      <c r="Z379" s="194"/>
      <c r="AA379" s="368"/>
      <c r="AB379" s="368"/>
      <c r="AC379" s="370"/>
      <c r="AD379" s="106" t="str">
        <f>IF(OR(R379="",T379="",U379="",Z379="",AA379="",AB379="",AC379=""),"",Z379*IF(AC379="uPVC",VLOOKUP(AA379,VALIDATIONS!$CZ$2:$DU$42,VLOOKUP(AB379,VALIDATIONS!$FF$2:$FG$5,2,FALSE),FALSE), IF(AC379="Steel Reinforced Concrete",VLOOKUP(AA379,VALIDATIONS!$CZ$2:$DU$42,8+VLOOKUP(AB379,VALIDATIONS!$FF$2:$FG$5,2,FALSE),FALSE),IF(AC379="Fibre Reinforced Concrete",VLOOKUP(AA379,VALIDATIONS!$CZ$2:$DU$42,4+VLOOKUP(AB379,VALIDATIONS!$FF$2:$FG$5,2,FALSE),FALSE))))   +IF(T379="Up to 10% Rock",VLOOKUP(AA379,VALIDATIONS!$CZ$2:$DU$42,13+VLOOKUP(AB379,VALIDATIONS!$FF$2:$FG$5,2,FALSE),FALSE),0)+IF(OR(U379="Urban Development (moderate)",U379="Urban Development (heavy)"),VLOOKUP(AA379,VALIDATIONS!$CZ$2:$DU$42,VLOOKUP(U379,VALIDATIONS!$FJ$2:$FK$4,2,FALSE)+4,FALSE),0))</f>
        <v/>
      </c>
      <c r="AE379" s="194"/>
    </row>
    <row r="380" spans="1:31" x14ac:dyDescent="0.2">
      <c r="A380" s="232"/>
      <c r="B380" s="361"/>
      <c r="C380" s="370"/>
      <c r="D380" s="370"/>
      <c r="E380" s="370"/>
      <c r="F380" s="370"/>
      <c r="G380" s="194"/>
      <c r="H380" s="194"/>
      <c r="I380" s="195"/>
      <c r="J380" s="194"/>
      <c r="K380" s="168"/>
      <c r="L380" s="168"/>
      <c r="M380" s="106" t="str">
        <f>IF(OR(D380="",E380="",G380=""),"",IF(AND(F380&lt;&gt;"",D380="Inlet Pit"),VLOOKUP(E380,VALIDATIONS!$CN$2:$CO$14,2,FALSE),IF(D380="Junction Pit",VLOOKUP(E380,VALIDATIONS!$CR$2:$CS$5,2,FALSE),IF(D380="Trench Grate",H380*VLOOKUP(E380,VALIDATIONS!$CT$2:$CU$2,2,FALSE),IF(D380="Capped Line",VLOOKUP(E380,VALIDATIONS!$CF$2:$CG$2,2,FALSE),IF(D380="Head Wall",VLOOKUP(E380,VALIDATIONS!$CH$2:$CI$2,2,FALSE),IF(D380="House Connection",VLOOKUP(E380,VALIDATIONS!$CJ$2:$CK$2,2,FALSE),0))))))+IF(AND(F380&lt;&gt;"",D380="Inlet Pit"),VLOOKUP(F380,VALIDATIONS!$CP$2:$CQ$66,2,FALSE),0))</f>
        <v/>
      </c>
      <c r="N380" s="194"/>
      <c r="O380" s="379"/>
      <c r="P380" s="368"/>
      <c r="Q380" s="194"/>
      <c r="R380" s="370"/>
      <c r="S380" s="194"/>
      <c r="T380" s="368"/>
      <c r="U380" s="368"/>
      <c r="V380" s="194"/>
      <c r="W380" s="195"/>
      <c r="X380" s="194"/>
      <c r="Y380" s="195"/>
      <c r="Z380" s="194"/>
      <c r="AA380" s="368"/>
      <c r="AB380" s="368"/>
      <c r="AC380" s="370"/>
      <c r="AD380" s="106" t="str">
        <f>IF(OR(R380="",T380="",U380="",Z380="",AA380="",AB380="",AC380=""),"",Z380*IF(AC380="uPVC",VLOOKUP(AA380,VALIDATIONS!$CZ$2:$DU$42,VLOOKUP(AB380,VALIDATIONS!$FF$2:$FG$5,2,FALSE),FALSE), IF(AC380="Steel Reinforced Concrete",VLOOKUP(AA380,VALIDATIONS!$CZ$2:$DU$42,8+VLOOKUP(AB380,VALIDATIONS!$FF$2:$FG$5,2,FALSE),FALSE),IF(AC380="Fibre Reinforced Concrete",VLOOKUP(AA380,VALIDATIONS!$CZ$2:$DU$42,4+VLOOKUP(AB380,VALIDATIONS!$FF$2:$FG$5,2,FALSE),FALSE))))   +IF(T380="Up to 10% Rock",VLOOKUP(AA380,VALIDATIONS!$CZ$2:$DU$42,13+VLOOKUP(AB380,VALIDATIONS!$FF$2:$FG$5,2,FALSE),FALSE),0)+IF(OR(U380="Urban Development (moderate)",U380="Urban Development (heavy)"),VLOOKUP(AA380,VALIDATIONS!$CZ$2:$DU$42,VLOOKUP(U380,VALIDATIONS!$FJ$2:$FK$4,2,FALSE)+4,FALSE),0))</f>
        <v/>
      </c>
      <c r="AE380" s="194"/>
    </row>
    <row r="381" spans="1:31" x14ac:dyDescent="0.2">
      <c r="A381" s="232"/>
      <c r="B381" s="361"/>
      <c r="C381" s="370"/>
      <c r="D381" s="370"/>
      <c r="E381" s="370"/>
      <c r="F381" s="370"/>
      <c r="G381" s="194"/>
      <c r="H381" s="194"/>
      <c r="I381" s="195"/>
      <c r="J381" s="194"/>
      <c r="K381" s="168"/>
      <c r="L381" s="168"/>
      <c r="M381" s="106" t="str">
        <f>IF(OR(D381="",E381="",G381=""),"",IF(AND(F381&lt;&gt;"",D381="Inlet Pit"),VLOOKUP(E381,VALIDATIONS!$CN$2:$CO$14,2,FALSE),IF(D381="Junction Pit",VLOOKUP(E381,VALIDATIONS!$CR$2:$CS$5,2,FALSE),IF(D381="Trench Grate",H381*VLOOKUP(E381,VALIDATIONS!$CT$2:$CU$2,2,FALSE),IF(D381="Capped Line",VLOOKUP(E381,VALIDATIONS!$CF$2:$CG$2,2,FALSE),IF(D381="Head Wall",VLOOKUP(E381,VALIDATIONS!$CH$2:$CI$2,2,FALSE),IF(D381="House Connection",VLOOKUP(E381,VALIDATIONS!$CJ$2:$CK$2,2,FALSE),0))))))+IF(AND(F381&lt;&gt;"",D381="Inlet Pit"),VLOOKUP(F381,VALIDATIONS!$CP$2:$CQ$66,2,FALSE),0))</f>
        <v/>
      </c>
      <c r="N381" s="194"/>
      <c r="O381" s="379"/>
      <c r="P381" s="368"/>
      <c r="Q381" s="194"/>
      <c r="R381" s="370"/>
      <c r="S381" s="194"/>
      <c r="T381" s="368"/>
      <c r="U381" s="368"/>
      <c r="V381" s="194"/>
      <c r="W381" s="195"/>
      <c r="X381" s="194"/>
      <c r="Y381" s="195"/>
      <c r="Z381" s="194"/>
      <c r="AA381" s="368"/>
      <c r="AB381" s="368"/>
      <c r="AC381" s="370"/>
      <c r="AD381" s="106" t="str">
        <f>IF(OR(R381="",T381="",U381="",Z381="",AA381="",AB381="",AC381=""),"",Z381*IF(AC381="uPVC",VLOOKUP(AA381,VALIDATIONS!$CZ$2:$DU$42,VLOOKUP(AB381,VALIDATIONS!$FF$2:$FG$5,2,FALSE),FALSE), IF(AC381="Steel Reinforced Concrete",VLOOKUP(AA381,VALIDATIONS!$CZ$2:$DU$42,8+VLOOKUP(AB381,VALIDATIONS!$FF$2:$FG$5,2,FALSE),FALSE),IF(AC381="Fibre Reinforced Concrete",VLOOKUP(AA381,VALIDATIONS!$CZ$2:$DU$42,4+VLOOKUP(AB381,VALIDATIONS!$FF$2:$FG$5,2,FALSE),FALSE))))   +IF(T381="Up to 10% Rock",VLOOKUP(AA381,VALIDATIONS!$CZ$2:$DU$42,13+VLOOKUP(AB381,VALIDATIONS!$FF$2:$FG$5,2,FALSE),FALSE),0)+IF(OR(U381="Urban Development (moderate)",U381="Urban Development (heavy)"),VLOOKUP(AA381,VALIDATIONS!$CZ$2:$DU$42,VLOOKUP(U381,VALIDATIONS!$FJ$2:$FK$4,2,FALSE)+4,FALSE),0))</f>
        <v/>
      </c>
      <c r="AE381" s="194"/>
    </row>
    <row r="382" spans="1:31" x14ac:dyDescent="0.2">
      <c r="A382" s="232"/>
      <c r="B382" s="361"/>
      <c r="C382" s="370"/>
      <c r="D382" s="370"/>
      <c r="E382" s="370"/>
      <c r="F382" s="370"/>
      <c r="G382" s="194"/>
      <c r="H382" s="194"/>
      <c r="I382" s="195"/>
      <c r="J382" s="194"/>
      <c r="K382" s="168"/>
      <c r="L382" s="168"/>
      <c r="M382" s="106" t="str">
        <f>IF(OR(D382="",E382="",G382=""),"",IF(AND(F382&lt;&gt;"",D382="Inlet Pit"),VLOOKUP(E382,VALIDATIONS!$CN$2:$CO$14,2,FALSE),IF(D382="Junction Pit",VLOOKUP(E382,VALIDATIONS!$CR$2:$CS$5,2,FALSE),IF(D382="Trench Grate",H382*VLOOKUP(E382,VALIDATIONS!$CT$2:$CU$2,2,FALSE),IF(D382="Capped Line",VLOOKUP(E382,VALIDATIONS!$CF$2:$CG$2,2,FALSE),IF(D382="Head Wall",VLOOKUP(E382,VALIDATIONS!$CH$2:$CI$2,2,FALSE),IF(D382="House Connection",VLOOKUP(E382,VALIDATIONS!$CJ$2:$CK$2,2,FALSE),0))))))+IF(AND(F382&lt;&gt;"",D382="Inlet Pit"),VLOOKUP(F382,VALIDATIONS!$CP$2:$CQ$66,2,FALSE),0))</f>
        <v/>
      </c>
      <c r="N382" s="194"/>
      <c r="O382" s="379"/>
      <c r="P382" s="368"/>
      <c r="Q382" s="194"/>
      <c r="R382" s="370"/>
      <c r="S382" s="194"/>
      <c r="T382" s="368"/>
      <c r="U382" s="368"/>
      <c r="V382" s="194"/>
      <c r="W382" s="195"/>
      <c r="X382" s="194"/>
      <c r="Y382" s="195"/>
      <c r="Z382" s="194"/>
      <c r="AA382" s="368"/>
      <c r="AB382" s="368"/>
      <c r="AC382" s="370"/>
      <c r="AD382" s="106" t="str">
        <f>IF(OR(R382="",T382="",U382="",Z382="",AA382="",AB382="",AC382=""),"",Z382*IF(AC382="uPVC",VLOOKUP(AA382,VALIDATIONS!$CZ$2:$DU$42,VLOOKUP(AB382,VALIDATIONS!$FF$2:$FG$5,2,FALSE),FALSE), IF(AC382="Steel Reinforced Concrete",VLOOKUP(AA382,VALIDATIONS!$CZ$2:$DU$42,8+VLOOKUP(AB382,VALIDATIONS!$FF$2:$FG$5,2,FALSE),FALSE),IF(AC382="Fibre Reinforced Concrete",VLOOKUP(AA382,VALIDATIONS!$CZ$2:$DU$42,4+VLOOKUP(AB382,VALIDATIONS!$FF$2:$FG$5,2,FALSE),FALSE))))   +IF(T382="Up to 10% Rock",VLOOKUP(AA382,VALIDATIONS!$CZ$2:$DU$42,13+VLOOKUP(AB382,VALIDATIONS!$FF$2:$FG$5,2,FALSE),FALSE),0)+IF(OR(U382="Urban Development (moderate)",U382="Urban Development (heavy)"),VLOOKUP(AA382,VALIDATIONS!$CZ$2:$DU$42,VLOOKUP(U382,VALIDATIONS!$FJ$2:$FK$4,2,FALSE)+4,FALSE),0))</f>
        <v/>
      </c>
      <c r="AE382" s="194"/>
    </row>
    <row r="383" spans="1:31" x14ac:dyDescent="0.2">
      <c r="A383" s="232"/>
      <c r="B383" s="361"/>
      <c r="C383" s="370"/>
      <c r="D383" s="370"/>
      <c r="E383" s="370"/>
      <c r="F383" s="370"/>
      <c r="G383" s="194"/>
      <c r="H383" s="194"/>
      <c r="I383" s="195"/>
      <c r="J383" s="194"/>
      <c r="K383" s="168"/>
      <c r="L383" s="168"/>
      <c r="M383" s="106" t="str">
        <f>IF(OR(D383="",E383="",G383=""),"",IF(AND(F383&lt;&gt;"",D383="Inlet Pit"),VLOOKUP(E383,VALIDATIONS!$CN$2:$CO$14,2,FALSE),IF(D383="Junction Pit",VLOOKUP(E383,VALIDATIONS!$CR$2:$CS$5,2,FALSE),IF(D383="Trench Grate",H383*VLOOKUP(E383,VALIDATIONS!$CT$2:$CU$2,2,FALSE),IF(D383="Capped Line",VLOOKUP(E383,VALIDATIONS!$CF$2:$CG$2,2,FALSE),IF(D383="Head Wall",VLOOKUP(E383,VALIDATIONS!$CH$2:$CI$2,2,FALSE),IF(D383="House Connection",VLOOKUP(E383,VALIDATIONS!$CJ$2:$CK$2,2,FALSE),0))))))+IF(AND(F383&lt;&gt;"",D383="Inlet Pit"),VLOOKUP(F383,VALIDATIONS!$CP$2:$CQ$66,2,FALSE),0))</f>
        <v/>
      </c>
      <c r="N383" s="194"/>
      <c r="O383" s="379"/>
      <c r="P383" s="368"/>
      <c r="Q383" s="194"/>
      <c r="R383" s="370"/>
      <c r="S383" s="194"/>
      <c r="T383" s="368"/>
      <c r="U383" s="368"/>
      <c r="V383" s="194"/>
      <c r="W383" s="195"/>
      <c r="X383" s="194"/>
      <c r="Y383" s="195"/>
      <c r="Z383" s="194"/>
      <c r="AA383" s="368"/>
      <c r="AB383" s="368"/>
      <c r="AC383" s="370"/>
      <c r="AD383" s="106" t="str">
        <f>IF(OR(R383="",T383="",U383="",Z383="",AA383="",AB383="",AC383=""),"",Z383*IF(AC383="uPVC",VLOOKUP(AA383,VALIDATIONS!$CZ$2:$DU$42,VLOOKUP(AB383,VALIDATIONS!$FF$2:$FG$5,2,FALSE),FALSE), IF(AC383="Steel Reinforced Concrete",VLOOKUP(AA383,VALIDATIONS!$CZ$2:$DU$42,8+VLOOKUP(AB383,VALIDATIONS!$FF$2:$FG$5,2,FALSE),FALSE),IF(AC383="Fibre Reinforced Concrete",VLOOKUP(AA383,VALIDATIONS!$CZ$2:$DU$42,4+VLOOKUP(AB383,VALIDATIONS!$FF$2:$FG$5,2,FALSE),FALSE))))   +IF(T383="Up to 10% Rock",VLOOKUP(AA383,VALIDATIONS!$CZ$2:$DU$42,13+VLOOKUP(AB383,VALIDATIONS!$FF$2:$FG$5,2,FALSE),FALSE),0)+IF(OR(U383="Urban Development (moderate)",U383="Urban Development (heavy)"),VLOOKUP(AA383,VALIDATIONS!$CZ$2:$DU$42,VLOOKUP(U383,VALIDATIONS!$FJ$2:$FK$4,2,FALSE)+4,FALSE),0))</f>
        <v/>
      </c>
      <c r="AE383" s="194"/>
    </row>
    <row r="384" spans="1:31" x14ac:dyDescent="0.2">
      <c r="A384" s="232"/>
      <c r="B384" s="361"/>
      <c r="C384" s="370"/>
      <c r="D384" s="370"/>
      <c r="E384" s="370"/>
      <c r="F384" s="370"/>
      <c r="G384" s="194"/>
      <c r="H384" s="194"/>
      <c r="I384" s="195"/>
      <c r="J384" s="194"/>
      <c r="K384" s="168"/>
      <c r="L384" s="168"/>
      <c r="M384" s="106" t="str">
        <f>IF(OR(D384="",E384="",G384=""),"",IF(AND(F384&lt;&gt;"",D384="Inlet Pit"),VLOOKUP(E384,VALIDATIONS!$CN$2:$CO$14,2,FALSE),IF(D384="Junction Pit",VLOOKUP(E384,VALIDATIONS!$CR$2:$CS$5,2,FALSE),IF(D384="Trench Grate",H384*VLOOKUP(E384,VALIDATIONS!$CT$2:$CU$2,2,FALSE),IF(D384="Capped Line",VLOOKUP(E384,VALIDATIONS!$CF$2:$CG$2,2,FALSE),IF(D384="Head Wall",VLOOKUP(E384,VALIDATIONS!$CH$2:$CI$2,2,FALSE),IF(D384="House Connection",VLOOKUP(E384,VALIDATIONS!$CJ$2:$CK$2,2,FALSE),0))))))+IF(AND(F384&lt;&gt;"",D384="Inlet Pit"),VLOOKUP(F384,VALIDATIONS!$CP$2:$CQ$66,2,FALSE),0))</f>
        <v/>
      </c>
      <c r="N384" s="194"/>
      <c r="O384" s="379"/>
      <c r="P384" s="368"/>
      <c r="Q384" s="194"/>
      <c r="R384" s="370"/>
      <c r="S384" s="194"/>
      <c r="T384" s="368"/>
      <c r="U384" s="368"/>
      <c r="V384" s="194"/>
      <c r="W384" s="195"/>
      <c r="X384" s="194"/>
      <c r="Y384" s="195"/>
      <c r="Z384" s="194"/>
      <c r="AA384" s="368"/>
      <c r="AB384" s="368"/>
      <c r="AC384" s="370"/>
      <c r="AD384" s="106" t="str">
        <f>IF(OR(R384="",T384="",U384="",Z384="",AA384="",AB384="",AC384=""),"",Z384*IF(AC384="uPVC",VLOOKUP(AA384,VALIDATIONS!$CZ$2:$DU$42,VLOOKUP(AB384,VALIDATIONS!$FF$2:$FG$5,2,FALSE),FALSE), IF(AC384="Steel Reinforced Concrete",VLOOKUP(AA384,VALIDATIONS!$CZ$2:$DU$42,8+VLOOKUP(AB384,VALIDATIONS!$FF$2:$FG$5,2,FALSE),FALSE),IF(AC384="Fibre Reinforced Concrete",VLOOKUP(AA384,VALIDATIONS!$CZ$2:$DU$42,4+VLOOKUP(AB384,VALIDATIONS!$FF$2:$FG$5,2,FALSE),FALSE))))   +IF(T384="Up to 10% Rock",VLOOKUP(AA384,VALIDATIONS!$CZ$2:$DU$42,13+VLOOKUP(AB384,VALIDATIONS!$FF$2:$FG$5,2,FALSE),FALSE),0)+IF(OR(U384="Urban Development (moderate)",U384="Urban Development (heavy)"),VLOOKUP(AA384,VALIDATIONS!$CZ$2:$DU$42,VLOOKUP(U384,VALIDATIONS!$FJ$2:$FK$4,2,FALSE)+4,FALSE),0))</f>
        <v/>
      </c>
      <c r="AE384" s="194"/>
    </row>
    <row r="385" spans="1:31" x14ac:dyDescent="0.2">
      <c r="A385" s="232"/>
      <c r="B385" s="361"/>
      <c r="C385" s="370"/>
      <c r="D385" s="370"/>
      <c r="E385" s="370"/>
      <c r="F385" s="370"/>
      <c r="G385" s="194"/>
      <c r="H385" s="194"/>
      <c r="I385" s="195"/>
      <c r="J385" s="194"/>
      <c r="K385" s="168"/>
      <c r="L385" s="168"/>
      <c r="M385" s="106" t="str">
        <f>IF(OR(D385="",E385="",G385=""),"",IF(AND(F385&lt;&gt;"",D385="Inlet Pit"),VLOOKUP(E385,VALIDATIONS!$CN$2:$CO$14,2,FALSE),IF(D385="Junction Pit",VLOOKUP(E385,VALIDATIONS!$CR$2:$CS$5,2,FALSE),IF(D385="Trench Grate",H385*VLOOKUP(E385,VALIDATIONS!$CT$2:$CU$2,2,FALSE),IF(D385="Capped Line",VLOOKUP(E385,VALIDATIONS!$CF$2:$CG$2,2,FALSE),IF(D385="Head Wall",VLOOKUP(E385,VALIDATIONS!$CH$2:$CI$2,2,FALSE),IF(D385="House Connection",VLOOKUP(E385,VALIDATIONS!$CJ$2:$CK$2,2,FALSE),0))))))+IF(AND(F385&lt;&gt;"",D385="Inlet Pit"),VLOOKUP(F385,VALIDATIONS!$CP$2:$CQ$66,2,FALSE),0))</f>
        <v/>
      </c>
      <c r="N385" s="194"/>
      <c r="O385" s="379"/>
      <c r="P385" s="368"/>
      <c r="Q385" s="194"/>
      <c r="R385" s="370"/>
      <c r="S385" s="194"/>
      <c r="T385" s="368"/>
      <c r="U385" s="368"/>
      <c r="V385" s="194"/>
      <c r="W385" s="195"/>
      <c r="X385" s="194"/>
      <c r="Y385" s="195"/>
      <c r="Z385" s="194"/>
      <c r="AA385" s="368"/>
      <c r="AB385" s="368"/>
      <c r="AC385" s="370"/>
      <c r="AD385" s="106" t="str">
        <f>IF(OR(R385="",T385="",U385="",Z385="",AA385="",AB385="",AC385=""),"",Z385*IF(AC385="uPVC",VLOOKUP(AA385,VALIDATIONS!$CZ$2:$DU$42,VLOOKUP(AB385,VALIDATIONS!$FF$2:$FG$5,2,FALSE),FALSE), IF(AC385="Steel Reinforced Concrete",VLOOKUP(AA385,VALIDATIONS!$CZ$2:$DU$42,8+VLOOKUP(AB385,VALIDATIONS!$FF$2:$FG$5,2,FALSE),FALSE),IF(AC385="Fibre Reinforced Concrete",VLOOKUP(AA385,VALIDATIONS!$CZ$2:$DU$42,4+VLOOKUP(AB385,VALIDATIONS!$FF$2:$FG$5,2,FALSE),FALSE))))   +IF(T385="Up to 10% Rock",VLOOKUP(AA385,VALIDATIONS!$CZ$2:$DU$42,13+VLOOKUP(AB385,VALIDATIONS!$FF$2:$FG$5,2,FALSE),FALSE),0)+IF(OR(U385="Urban Development (moderate)",U385="Urban Development (heavy)"),VLOOKUP(AA385,VALIDATIONS!$CZ$2:$DU$42,VLOOKUP(U385,VALIDATIONS!$FJ$2:$FK$4,2,FALSE)+4,FALSE),0))</f>
        <v/>
      </c>
      <c r="AE385" s="194"/>
    </row>
    <row r="386" spans="1:31" x14ac:dyDescent="0.2">
      <c r="A386" s="232"/>
      <c r="B386" s="361"/>
      <c r="C386" s="370"/>
      <c r="D386" s="370"/>
      <c r="E386" s="370"/>
      <c r="F386" s="370"/>
      <c r="G386" s="194"/>
      <c r="H386" s="194"/>
      <c r="I386" s="195"/>
      <c r="J386" s="194"/>
      <c r="K386" s="168"/>
      <c r="L386" s="168"/>
      <c r="M386" s="106" t="str">
        <f>IF(OR(D386="",E386="",G386=""),"",IF(AND(F386&lt;&gt;"",D386="Inlet Pit"),VLOOKUP(E386,VALIDATIONS!$CN$2:$CO$14,2,FALSE),IF(D386="Junction Pit",VLOOKUP(E386,VALIDATIONS!$CR$2:$CS$5,2,FALSE),IF(D386="Trench Grate",H386*VLOOKUP(E386,VALIDATIONS!$CT$2:$CU$2,2,FALSE),IF(D386="Capped Line",VLOOKUP(E386,VALIDATIONS!$CF$2:$CG$2,2,FALSE),IF(D386="Head Wall",VLOOKUP(E386,VALIDATIONS!$CH$2:$CI$2,2,FALSE),IF(D386="House Connection",VLOOKUP(E386,VALIDATIONS!$CJ$2:$CK$2,2,FALSE),0))))))+IF(AND(F386&lt;&gt;"",D386="Inlet Pit"),VLOOKUP(F386,VALIDATIONS!$CP$2:$CQ$66,2,FALSE),0))</f>
        <v/>
      </c>
      <c r="N386" s="194"/>
      <c r="O386" s="379"/>
      <c r="P386" s="368"/>
      <c r="Q386" s="194"/>
      <c r="R386" s="370"/>
      <c r="S386" s="194"/>
      <c r="T386" s="368"/>
      <c r="U386" s="368"/>
      <c r="V386" s="194"/>
      <c r="W386" s="195"/>
      <c r="X386" s="194"/>
      <c r="Y386" s="195"/>
      <c r="Z386" s="194"/>
      <c r="AA386" s="368"/>
      <c r="AB386" s="368"/>
      <c r="AC386" s="370"/>
      <c r="AD386" s="106" t="str">
        <f>IF(OR(R386="",T386="",U386="",Z386="",AA386="",AB386="",AC386=""),"",Z386*IF(AC386="uPVC",VLOOKUP(AA386,VALIDATIONS!$CZ$2:$DU$42,VLOOKUP(AB386,VALIDATIONS!$FF$2:$FG$5,2,FALSE),FALSE), IF(AC386="Steel Reinforced Concrete",VLOOKUP(AA386,VALIDATIONS!$CZ$2:$DU$42,8+VLOOKUP(AB386,VALIDATIONS!$FF$2:$FG$5,2,FALSE),FALSE),IF(AC386="Fibre Reinforced Concrete",VLOOKUP(AA386,VALIDATIONS!$CZ$2:$DU$42,4+VLOOKUP(AB386,VALIDATIONS!$FF$2:$FG$5,2,FALSE),FALSE))))   +IF(T386="Up to 10% Rock",VLOOKUP(AA386,VALIDATIONS!$CZ$2:$DU$42,13+VLOOKUP(AB386,VALIDATIONS!$FF$2:$FG$5,2,FALSE),FALSE),0)+IF(OR(U386="Urban Development (moderate)",U386="Urban Development (heavy)"),VLOOKUP(AA386,VALIDATIONS!$CZ$2:$DU$42,VLOOKUP(U386,VALIDATIONS!$FJ$2:$FK$4,2,FALSE)+4,FALSE),0))</f>
        <v/>
      </c>
      <c r="AE386" s="194"/>
    </row>
    <row r="387" spans="1:31" x14ac:dyDescent="0.2">
      <c r="A387" s="232"/>
      <c r="B387" s="361"/>
      <c r="C387" s="370"/>
      <c r="D387" s="370"/>
      <c r="E387" s="370"/>
      <c r="F387" s="370"/>
      <c r="G387" s="194"/>
      <c r="H387" s="194"/>
      <c r="I387" s="195"/>
      <c r="J387" s="194"/>
      <c r="K387" s="168"/>
      <c r="L387" s="168"/>
      <c r="M387" s="106" t="str">
        <f>IF(OR(D387="",E387="",G387=""),"",IF(AND(F387&lt;&gt;"",D387="Inlet Pit"),VLOOKUP(E387,VALIDATIONS!$CN$2:$CO$14,2,FALSE),IF(D387="Junction Pit",VLOOKUP(E387,VALIDATIONS!$CR$2:$CS$5,2,FALSE),IF(D387="Trench Grate",H387*VLOOKUP(E387,VALIDATIONS!$CT$2:$CU$2,2,FALSE),IF(D387="Capped Line",VLOOKUP(E387,VALIDATIONS!$CF$2:$CG$2,2,FALSE),IF(D387="Head Wall",VLOOKUP(E387,VALIDATIONS!$CH$2:$CI$2,2,FALSE),IF(D387="House Connection",VLOOKUP(E387,VALIDATIONS!$CJ$2:$CK$2,2,FALSE),0))))))+IF(AND(F387&lt;&gt;"",D387="Inlet Pit"),VLOOKUP(F387,VALIDATIONS!$CP$2:$CQ$66,2,FALSE),0))</f>
        <v/>
      </c>
      <c r="N387" s="194"/>
      <c r="O387" s="379"/>
      <c r="P387" s="368"/>
      <c r="Q387" s="194"/>
      <c r="R387" s="370"/>
      <c r="S387" s="194"/>
      <c r="T387" s="368"/>
      <c r="U387" s="368"/>
      <c r="V387" s="194"/>
      <c r="W387" s="195"/>
      <c r="X387" s="194"/>
      <c r="Y387" s="195"/>
      <c r="Z387" s="194"/>
      <c r="AA387" s="368"/>
      <c r="AB387" s="368"/>
      <c r="AC387" s="370"/>
      <c r="AD387" s="106" t="str">
        <f>IF(OR(R387="",T387="",U387="",Z387="",AA387="",AB387="",AC387=""),"",Z387*IF(AC387="uPVC",VLOOKUP(AA387,VALIDATIONS!$CZ$2:$DU$42,VLOOKUP(AB387,VALIDATIONS!$FF$2:$FG$5,2,FALSE),FALSE), IF(AC387="Steel Reinforced Concrete",VLOOKUP(AA387,VALIDATIONS!$CZ$2:$DU$42,8+VLOOKUP(AB387,VALIDATIONS!$FF$2:$FG$5,2,FALSE),FALSE),IF(AC387="Fibre Reinforced Concrete",VLOOKUP(AA387,VALIDATIONS!$CZ$2:$DU$42,4+VLOOKUP(AB387,VALIDATIONS!$FF$2:$FG$5,2,FALSE),FALSE))))   +IF(T387="Up to 10% Rock",VLOOKUP(AA387,VALIDATIONS!$CZ$2:$DU$42,13+VLOOKUP(AB387,VALIDATIONS!$FF$2:$FG$5,2,FALSE),FALSE),0)+IF(OR(U387="Urban Development (moderate)",U387="Urban Development (heavy)"),VLOOKUP(AA387,VALIDATIONS!$CZ$2:$DU$42,VLOOKUP(U387,VALIDATIONS!$FJ$2:$FK$4,2,FALSE)+4,FALSE),0))</f>
        <v/>
      </c>
      <c r="AE387" s="194"/>
    </row>
    <row r="388" spans="1:31" x14ac:dyDescent="0.2">
      <c r="A388" s="232"/>
      <c r="B388" s="361"/>
      <c r="C388" s="370"/>
      <c r="D388" s="370"/>
      <c r="E388" s="370"/>
      <c r="F388" s="370"/>
      <c r="G388" s="194"/>
      <c r="H388" s="194"/>
      <c r="I388" s="195"/>
      <c r="J388" s="194"/>
      <c r="K388" s="168"/>
      <c r="L388" s="168"/>
      <c r="M388" s="106" t="str">
        <f>IF(OR(D388="",E388="",G388=""),"",IF(AND(F388&lt;&gt;"",D388="Inlet Pit"),VLOOKUP(E388,VALIDATIONS!$CN$2:$CO$14,2,FALSE),IF(D388="Junction Pit",VLOOKUP(E388,VALIDATIONS!$CR$2:$CS$5,2,FALSE),IF(D388="Trench Grate",H388*VLOOKUP(E388,VALIDATIONS!$CT$2:$CU$2,2,FALSE),IF(D388="Capped Line",VLOOKUP(E388,VALIDATIONS!$CF$2:$CG$2,2,FALSE),IF(D388="Head Wall",VLOOKUP(E388,VALIDATIONS!$CH$2:$CI$2,2,FALSE),IF(D388="House Connection",VLOOKUP(E388,VALIDATIONS!$CJ$2:$CK$2,2,FALSE),0))))))+IF(AND(F388&lt;&gt;"",D388="Inlet Pit"),VLOOKUP(F388,VALIDATIONS!$CP$2:$CQ$66,2,FALSE),0))</f>
        <v/>
      </c>
      <c r="N388" s="194"/>
      <c r="O388" s="379"/>
      <c r="P388" s="368"/>
      <c r="Q388" s="194"/>
      <c r="R388" s="370"/>
      <c r="S388" s="194"/>
      <c r="T388" s="368"/>
      <c r="U388" s="368"/>
      <c r="V388" s="194"/>
      <c r="W388" s="195"/>
      <c r="X388" s="194"/>
      <c r="Y388" s="195"/>
      <c r="Z388" s="194"/>
      <c r="AA388" s="368"/>
      <c r="AB388" s="368"/>
      <c r="AC388" s="370"/>
      <c r="AD388" s="106" t="str">
        <f>IF(OR(R388="",T388="",U388="",Z388="",AA388="",AB388="",AC388=""),"",Z388*IF(AC388="uPVC",VLOOKUP(AA388,VALIDATIONS!$CZ$2:$DU$42,VLOOKUP(AB388,VALIDATIONS!$FF$2:$FG$5,2,FALSE),FALSE), IF(AC388="Steel Reinforced Concrete",VLOOKUP(AA388,VALIDATIONS!$CZ$2:$DU$42,8+VLOOKUP(AB388,VALIDATIONS!$FF$2:$FG$5,2,FALSE),FALSE),IF(AC388="Fibre Reinforced Concrete",VLOOKUP(AA388,VALIDATIONS!$CZ$2:$DU$42,4+VLOOKUP(AB388,VALIDATIONS!$FF$2:$FG$5,2,FALSE),FALSE))))   +IF(T388="Up to 10% Rock",VLOOKUP(AA388,VALIDATIONS!$CZ$2:$DU$42,13+VLOOKUP(AB388,VALIDATIONS!$FF$2:$FG$5,2,FALSE),FALSE),0)+IF(OR(U388="Urban Development (moderate)",U388="Urban Development (heavy)"),VLOOKUP(AA388,VALIDATIONS!$CZ$2:$DU$42,VLOOKUP(U388,VALIDATIONS!$FJ$2:$FK$4,2,FALSE)+4,FALSE),0))</f>
        <v/>
      </c>
      <c r="AE388" s="194"/>
    </row>
    <row r="389" spans="1:31" x14ac:dyDescent="0.2">
      <c r="A389" s="232"/>
      <c r="B389" s="361"/>
      <c r="C389" s="370"/>
      <c r="D389" s="370"/>
      <c r="E389" s="370"/>
      <c r="F389" s="370"/>
      <c r="G389" s="194"/>
      <c r="H389" s="194"/>
      <c r="I389" s="195"/>
      <c r="J389" s="194"/>
      <c r="K389" s="168"/>
      <c r="L389" s="168"/>
      <c r="M389" s="106" t="str">
        <f>IF(OR(D389="",E389="",G389=""),"",IF(AND(F389&lt;&gt;"",D389="Inlet Pit"),VLOOKUP(E389,VALIDATIONS!$CN$2:$CO$14,2,FALSE),IF(D389="Junction Pit",VLOOKUP(E389,VALIDATIONS!$CR$2:$CS$5,2,FALSE),IF(D389="Trench Grate",H389*VLOOKUP(E389,VALIDATIONS!$CT$2:$CU$2,2,FALSE),IF(D389="Capped Line",VLOOKUP(E389,VALIDATIONS!$CF$2:$CG$2,2,FALSE),IF(D389="Head Wall",VLOOKUP(E389,VALIDATIONS!$CH$2:$CI$2,2,FALSE),IF(D389="House Connection",VLOOKUP(E389,VALIDATIONS!$CJ$2:$CK$2,2,FALSE),0))))))+IF(AND(F389&lt;&gt;"",D389="Inlet Pit"),VLOOKUP(F389,VALIDATIONS!$CP$2:$CQ$66,2,FALSE),0))</f>
        <v/>
      </c>
      <c r="N389" s="194"/>
      <c r="O389" s="379"/>
      <c r="P389" s="368"/>
      <c r="Q389" s="194"/>
      <c r="R389" s="370"/>
      <c r="S389" s="194"/>
      <c r="T389" s="368"/>
      <c r="U389" s="368"/>
      <c r="V389" s="194"/>
      <c r="W389" s="195"/>
      <c r="X389" s="194"/>
      <c r="Y389" s="195"/>
      <c r="Z389" s="194"/>
      <c r="AA389" s="368"/>
      <c r="AB389" s="368"/>
      <c r="AC389" s="370"/>
      <c r="AD389" s="106" t="str">
        <f>IF(OR(R389="",T389="",U389="",Z389="",AA389="",AB389="",AC389=""),"",Z389*IF(AC389="uPVC",VLOOKUP(AA389,VALIDATIONS!$CZ$2:$DU$42,VLOOKUP(AB389,VALIDATIONS!$FF$2:$FG$5,2,FALSE),FALSE), IF(AC389="Steel Reinforced Concrete",VLOOKUP(AA389,VALIDATIONS!$CZ$2:$DU$42,8+VLOOKUP(AB389,VALIDATIONS!$FF$2:$FG$5,2,FALSE),FALSE),IF(AC389="Fibre Reinforced Concrete",VLOOKUP(AA389,VALIDATIONS!$CZ$2:$DU$42,4+VLOOKUP(AB389,VALIDATIONS!$FF$2:$FG$5,2,FALSE),FALSE))))   +IF(T389="Up to 10% Rock",VLOOKUP(AA389,VALIDATIONS!$CZ$2:$DU$42,13+VLOOKUP(AB389,VALIDATIONS!$FF$2:$FG$5,2,FALSE),FALSE),0)+IF(OR(U389="Urban Development (moderate)",U389="Urban Development (heavy)"),VLOOKUP(AA389,VALIDATIONS!$CZ$2:$DU$42,VLOOKUP(U389,VALIDATIONS!$FJ$2:$FK$4,2,FALSE)+4,FALSE),0))</f>
        <v/>
      </c>
      <c r="AE389" s="194"/>
    </row>
    <row r="390" spans="1:31" x14ac:dyDescent="0.2">
      <c r="A390" s="232"/>
      <c r="B390" s="361"/>
      <c r="C390" s="370"/>
      <c r="D390" s="370"/>
      <c r="E390" s="370"/>
      <c r="F390" s="370"/>
      <c r="G390" s="194"/>
      <c r="H390" s="194"/>
      <c r="I390" s="195"/>
      <c r="J390" s="194"/>
      <c r="K390" s="168"/>
      <c r="L390" s="168"/>
      <c r="M390" s="106" t="str">
        <f>IF(OR(D390="",E390="",G390=""),"",IF(AND(F390&lt;&gt;"",D390="Inlet Pit"),VLOOKUP(E390,VALIDATIONS!$CN$2:$CO$14,2,FALSE),IF(D390="Junction Pit",VLOOKUP(E390,VALIDATIONS!$CR$2:$CS$5,2,FALSE),IF(D390="Trench Grate",H390*VLOOKUP(E390,VALIDATIONS!$CT$2:$CU$2,2,FALSE),IF(D390="Capped Line",VLOOKUP(E390,VALIDATIONS!$CF$2:$CG$2,2,FALSE),IF(D390="Head Wall",VLOOKUP(E390,VALIDATIONS!$CH$2:$CI$2,2,FALSE),IF(D390="House Connection",VLOOKUP(E390,VALIDATIONS!$CJ$2:$CK$2,2,FALSE),0))))))+IF(AND(F390&lt;&gt;"",D390="Inlet Pit"),VLOOKUP(F390,VALIDATIONS!$CP$2:$CQ$66,2,FALSE),0))</f>
        <v/>
      </c>
      <c r="N390" s="194"/>
      <c r="O390" s="379"/>
      <c r="P390" s="368"/>
      <c r="Q390" s="194"/>
      <c r="R390" s="370"/>
      <c r="S390" s="194"/>
      <c r="T390" s="368"/>
      <c r="U390" s="368"/>
      <c r="V390" s="194"/>
      <c r="W390" s="195"/>
      <c r="X390" s="194"/>
      <c r="Y390" s="195"/>
      <c r="Z390" s="194"/>
      <c r="AA390" s="368"/>
      <c r="AB390" s="368"/>
      <c r="AC390" s="370"/>
      <c r="AD390" s="106" t="str">
        <f>IF(OR(R390="",T390="",U390="",Z390="",AA390="",AB390="",AC390=""),"",Z390*IF(AC390="uPVC",VLOOKUP(AA390,VALIDATIONS!$CZ$2:$DU$42,VLOOKUP(AB390,VALIDATIONS!$FF$2:$FG$5,2,FALSE),FALSE), IF(AC390="Steel Reinforced Concrete",VLOOKUP(AA390,VALIDATIONS!$CZ$2:$DU$42,8+VLOOKUP(AB390,VALIDATIONS!$FF$2:$FG$5,2,FALSE),FALSE),IF(AC390="Fibre Reinforced Concrete",VLOOKUP(AA390,VALIDATIONS!$CZ$2:$DU$42,4+VLOOKUP(AB390,VALIDATIONS!$FF$2:$FG$5,2,FALSE),FALSE))))   +IF(T390="Up to 10% Rock",VLOOKUP(AA390,VALIDATIONS!$CZ$2:$DU$42,13+VLOOKUP(AB390,VALIDATIONS!$FF$2:$FG$5,2,FALSE),FALSE),0)+IF(OR(U390="Urban Development (moderate)",U390="Urban Development (heavy)"),VLOOKUP(AA390,VALIDATIONS!$CZ$2:$DU$42,VLOOKUP(U390,VALIDATIONS!$FJ$2:$FK$4,2,FALSE)+4,FALSE),0))</f>
        <v/>
      </c>
      <c r="AE390" s="194"/>
    </row>
    <row r="391" spans="1:31" x14ac:dyDescent="0.2">
      <c r="A391" s="232"/>
      <c r="B391" s="361"/>
      <c r="C391" s="370"/>
      <c r="D391" s="370"/>
      <c r="E391" s="370"/>
      <c r="F391" s="370"/>
      <c r="G391" s="194"/>
      <c r="H391" s="194"/>
      <c r="I391" s="195"/>
      <c r="J391" s="194"/>
      <c r="K391" s="168"/>
      <c r="L391" s="168"/>
      <c r="M391" s="106" t="str">
        <f>IF(OR(D391="",E391="",G391=""),"",IF(AND(F391&lt;&gt;"",D391="Inlet Pit"),VLOOKUP(E391,VALIDATIONS!$CN$2:$CO$14,2,FALSE),IF(D391="Junction Pit",VLOOKUP(E391,VALIDATIONS!$CR$2:$CS$5,2,FALSE),IF(D391="Trench Grate",H391*VLOOKUP(E391,VALIDATIONS!$CT$2:$CU$2,2,FALSE),IF(D391="Capped Line",VLOOKUP(E391,VALIDATIONS!$CF$2:$CG$2,2,FALSE),IF(D391="Head Wall",VLOOKUP(E391,VALIDATIONS!$CH$2:$CI$2,2,FALSE),IF(D391="House Connection",VLOOKUP(E391,VALIDATIONS!$CJ$2:$CK$2,2,FALSE),0))))))+IF(AND(F391&lt;&gt;"",D391="Inlet Pit"),VLOOKUP(F391,VALIDATIONS!$CP$2:$CQ$66,2,FALSE),0))</f>
        <v/>
      </c>
      <c r="N391" s="194"/>
      <c r="O391" s="379"/>
      <c r="P391" s="368"/>
      <c r="Q391" s="194"/>
      <c r="R391" s="370"/>
      <c r="S391" s="194"/>
      <c r="T391" s="368"/>
      <c r="U391" s="368"/>
      <c r="V391" s="194"/>
      <c r="W391" s="195"/>
      <c r="X391" s="194"/>
      <c r="Y391" s="195"/>
      <c r="Z391" s="194"/>
      <c r="AA391" s="368"/>
      <c r="AB391" s="368"/>
      <c r="AC391" s="370"/>
      <c r="AD391" s="106" t="str">
        <f>IF(OR(R391="",T391="",U391="",Z391="",AA391="",AB391="",AC391=""),"",Z391*IF(AC391="uPVC",VLOOKUP(AA391,VALIDATIONS!$CZ$2:$DU$42,VLOOKUP(AB391,VALIDATIONS!$FF$2:$FG$5,2,FALSE),FALSE), IF(AC391="Steel Reinforced Concrete",VLOOKUP(AA391,VALIDATIONS!$CZ$2:$DU$42,8+VLOOKUP(AB391,VALIDATIONS!$FF$2:$FG$5,2,FALSE),FALSE),IF(AC391="Fibre Reinforced Concrete",VLOOKUP(AA391,VALIDATIONS!$CZ$2:$DU$42,4+VLOOKUP(AB391,VALIDATIONS!$FF$2:$FG$5,2,FALSE),FALSE))))   +IF(T391="Up to 10% Rock",VLOOKUP(AA391,VALIDATIONS!$CZ$2:$DU$42,13+VLOOKUP(AB391,VALIDATIONS!$FF$2:$FG$5,2,FALSE),FALSE),0)+IF(OR(U391="Urban Development (moderate)",U391="Urban Development (heavy)"),VLOOKUP(AA391,VALIDATIONS!$CZ$2:$DU$42,VLOOKUP(U391,VALIDATIONS!$FJ$2:$FK$4,2,FALSE)+4,FALSE),0))</f>
        <v/>
      </c>
      <c r="AE391" s="194"/>
    </row>
    <row r="392" spans="1:31" x14ac:dyDescent="0.2">
      <c r="A392" s="232"/>
      <c r="B392" s="361"/>
      <c r="C392" s="370"/>
      <c r="D392" s="370"/>
      <c r="E392" s="370"/>
      <c r="F392" s="370"/>
      <c r="G392" s="194"/>
      <c r="H392" s="194"/>
      <c r="I392" s="195"/>
      <c r="J392" s="194"/>
      <c r="K392" s="168"/>
      <c r="L392" s="168"/>
      <c r="M392" s="106" t="str">
        <f>IF(OR(D392="",E392="",G392=""),"",IF(AND(F392&lt;&gt;"",D392="Inlet Pit"),VLOOKUP(E392,VALIDATIONS!$CN$2:$CO$14,2,FALSE),IF(D392="Junction Pit",VLOOKUP(E392,VALIDATIONS!$CR$2:$CS$5,2,FALSE),IF(D392="Trench Grate",H392*VLOOKUP(E392,VALIDATIONS!$CT$2:$CU$2,2,FALSE),IF(D392="Capped Line",VLOOKUP(E392,VALIDATIONS!$CF$2:$CG$2,2,FALSE),IF(D392="Head Wall",VLOOKUP(E392,VALIDATIONS!$CH$2:$CI$2,2,FALSE),IF(D392="House Connection",VLOOKUP(E392,VALIDATIONS!$CJ$2:$CK$2,2,FALSE),0))))))+IF(AND(F392&lt;&gt;"",D392="Inlet Pit"),VLOOKUP(F392,VALIDATIONS!$CP$2:$CQ$66,2,FALSE),0))</f>
        <v/>
      </c>
      <c r="N392" s="194"/>
      <c r="O392" s="379"/>
      <c r="P392" s="368"/>
      <c r="Q392" s="194"/>
      <c r="R392" s="370"/>
      <c r="S392" s="194"/>
      <c r="T392" s="368"/>
      <c r="U392" s="368"/>
      <c r="V392" s="194"/>
      <c r="W392" s="195"/>
      <c r="X392" s="194"/>
      <c r="Y392" s="195"/>
      <c r="Z392" s="194"/>
      <c r="AA392" s="368"/>
      <c r="AB392" s="368"/>
      <c r="AC392" s="370"/>
      <c r="AD392" s="106" t="str">
        <f>IF(OR(R392="",T392="",U392="",Z392="",AA392="",AB392="",AC392=""),"",Z392*IF(AC392="uPVC",VLOOKUP(AA392,VALIDATIONS!$CZ$2:$DU$42,VLOOKUP(AB392,VALIDATIONS!$FF$2:$FG$5,2,FALSE),FALSE), IF(AC392="Steel Reinforced Concrete",VLOOKUP(AA392,VALIDATIONS!$CZ$2:$DU$42,8+VLOOKUP(AB392,VALIDATIONS!$FF$2:$FG$5,2,FALSE),FALSE),IF(AC392="Fibre Reinforced Concrete",VLOOKUP(AA392,VALIDATIONS!$CZ$2:$DU$42,4+VLOOKUP(AB392,VALIDATIONS!$FF$2:$FG$5,2,FALSE),FALSE))))   +IF(T392="Up to 10% Rock",VLOOKUP(AA392,VALIDATIONS!$CZ$2:$DU$42,13+VLOOKUP(AB392,VALIDATIONS!$FF$2:$FG$5,2,FALSE),FALSE),0)+IF(OR(U392="Urban Development (moderate)",U392="Urban Development (heavy)"),VLOOKUP(AA392,VALIDATIONS!$CZ$2:$DU$42,VLOOKUP(U392,VALIDATIONS!$FJ$2:$FK$4,2,FALSE)+4,FALSE),0))</f>
        <v/>
      </c>
      <c r="AE392" s="194"/>
    </row>
    <row r="393" spans="1:31" x14ac:dyDescent="0.2">
      <c r="A393" s="232"/>
      <c r="B393" s="361"/>
      <c r="C393" s="370"/>
      <c r="D393" s="370"/>
      <c r="E393" s="370"/>
      <c r="F393" s="370"/>
      <c r="G393" s="194"/>
      <c r="H393" s="194"/>
      <c r="I393" s="195"/>
      <c r="J393" s="194"/>
      <c r="K393" s="168"/>
      <c r="L393" s="168"/>
      <c r="M393" s="106" t="str">
        <f>IF(OR(D393="",E393="",G393=""),"",IF(AND(F393&lt;&gt;"",D393="Inlet Pit"),VLOOKUP(E393,VALIDATIONS!$CN$2:$CO$14,2,FALSE),IF(D393="Junction Pit",VLOOKUP(E393,VALIDATIONS!$CR$2:$CS$5,2,FALSE),IF(D393="Trench Grate",H393*VLOOKUP(E393,VALIDATIONS!$CT$2:$CU$2,2,FALSE),IF(D393="Capped Line",VLOOKUP(E393,VALIDATIONS!$CF$2:$CG$2,2,FALSE),IF(D393="Head Wall",VLOOKUP(E393,VALIDATIONS!$CH$2:$CI$2,2,FALSE),IF(D393="House Connection",VLOOKUP(E393,VALIDATIONS!$CJ$2:$CK$2,2,FALSE),0))))))+IF(AND(F393&lt;&gt;"",D393="Inlet Pit"),VLOOKUP(F393,VALIDATIONS!$CP$2:$CQ$66,2,FALSE),0))</f>
        <v/>
      </c>
      <c r="N393" s="194"/>
      <c r="O393" s="379"/>
      <c r="P393" s="368"/>
      <c r="Q393" s="194"/>
      <c r="R393" s="370"/>
      <c r="S393" s="194"/>
      <c r="T393" s="368"/>
      <c r="U393" s="368"/>
      <c r="V393" s="194"/>
      <c r="W393" s="195"/>
      <c r="X393" s="194"/>
      <c r="Y393" s="195"/>
      <c r="Z393" s="194"/>
      <c r="AA393" s="368"/>
      <c r="AB393" s="368"/>
      <c r="AC393" s="370"/>
      <c r="AD393" s="106" t="str">
        <f>IF(OR(R393="",T393="",U393="",Z393="",AA393="",AB393="",AC393=""),"",Z393*IF(AC393="uPVC",VLOOKUP(AA393,VALIDATIONS!$CZ$2:$DU$42,VLOOKUP(AB393,VALIDATIONS!$FF$2:$FG$5,2,FALSE),FALSE), IF(AC393="Steel Reinforced Concrete",VLOOKUP(AA393,VALIDATIONS!$CZ$2:$DU$42,8+VLOOKUP(AB393,VALIDATIONS!$FF$2:$FG$5,2,FALSE),FALSE),IF(AC393="Fibre Reinforced Concrete",VLOOKUP(AA393,VALIDATIONS!$CZ$2:$DU$42,4+VLOOKUP(AB393,VALIDATIONS!$FF$2:$FG$5,2,FALSE),FALSE))))   +IF(T393="Up to 10% Rock",VLOOKUP(AA393,VALIDATIONS!$CZ$2:$DU$42,13+VLOOKUP(AB393,VALIDATIONS!$FF$2:$FG$5,2,FALSE),FALSE),0)+IF(OR(U393="Urban Development (moderate)",U393="Urban Development (heavy)"),VLOOKUP(AA393,VALIDATIONS!$CZ$2:$DU$42,VLOOKUP(U393,VALIDATIONS!$FJ$2:$FK$4,2,FALSE)+4,FALSE),0))</f>
        <v/>
      </c>
      <c r="AE393" s="194"/>
    </row>
    <row r="394" spans="1:31" x14ac:dyDescent="0.2">
      <c r="A394" s="232"/>
      <c r="B394" s="361"/>
      <c r="C394" s="370"/>
      <c r="D394" s="370"/>
      <c r="E394" s="370"/>
      <c r="F394" s="370"/>
      <c r="G394" s="194"/>
      <c r="H394" s="194"/>
      <c r="I394" s="195"/>
      <c r="J394" s="194"/>
      <c r="K394" s="168"/>
      <c r="L394" s="168"/>
      <c r="M394" s="106" t="str">
        <f>IF(OR(D394="",E394="",G394=""),"",IF(AND(F394&lt;&gt;"",D394="Inlet Pit"),VLOOKUP(E394,VALIDATIONS!$CN$2:$CO$14,2,FALSE),IF(D394="Junction Pit",VLOOKUP(E394,VALIDATIONS!$CR$2:$CS$5,2,FALSE),IF(D394="Trench Grate",H394*VLOOKUP(E394,VALIDATIONS!$CT$2:$CU$2,2,FALSE),IF(D394="Capped Line",VLOOKUP(E394,VALIDATIONS!$CF$2:$CG$2,2,FALSE),IF(D394="Head Wall",VLOOKUP(E394,VALIDATIONS!$CH$2:$CI$2,2,FALSE),IF(D394="House Connection",VLOOKUP(E394,VALIDATIONS!$CJ$2:$CK$2,2,FALSE),0))))))+IF(AND(F394&lt;&gt;"",D394="Inlet Pit"),VLOOKUP(F394,VALIDATIONS!$CP$2:$CQ$66,2,FALSE),0))</f>
        <v/>
      </c>
      <c r="N394" s="194"/>
      <c r="O394" s="379"/>
      <c r="P394" s="368"/>
      <c r="Q394" s="194"/>
      <c r="R394" s="370"/>
      <c r="S394" s="194"/>
      <c r="T394" s="368"/>
      <c r="U394" s="368"/>
      <c r="V394" s="194"/>
      <c r="W394" s="195"/>
      <c r="X394" s="194"/>
      <c r="Y394" s="195"/>
      <c r="Z394" s="194"/>
      <c r="AA394" s="368"/>
      <c r="AB394" s="368"/>
      <c r="AC394" s="370"/>
      <c r="AD394" s="106" t="str">
        <f>IF(OR(R394="",T394="",U394="",Z394="",AA394="",AB394="",AC394=""),"",Z394*IF(AC394="uPVC",VLOOKUP(AA394,VALIDATIONS!$CZ$2:$DU$42,VLOOKUP(AB394,VALIDATIONS!$FF$2:$FG$5,2,FALSE),FALSE), IF(AC394="Steel Reinforced Concrete",VLOOKUP(AA394,VALIDATIONS!$CZ$2:$DU$42,8+VLOOKUP(AB394,VALIDATIONS!$FF$2:$FG$5,2,FALSE),FALSE),IF(AC394="Fibre Reinforced Concrete",VLOOKUP(AA394,VALIDATIONS!$CZ$2:$DU$42,4+VLOOKUP(AB394,VALIDATIONS!$FF$2:$FG$5,2,FALSE),FALSE))))   +IF(T394="Up to 10% Rock",VLOOKUP(AA394,VALIDATIONS!$CZ$2:$DU$42,13+VLOOKUP(AB394,VALIDATIONS!$FF$2:$FG$5,2,FALSE),FALSE),0)+IF(OR(U394="Urban Development (moderate)",U394="Urban Development (heavy)"),VLOOKUP(AA394,VALIDATIONS!$CZ$2:$DU$42,VLOOKUP(U394,VALIDATIONS!$FJ$2:$FK$4,2,FALSE)+4,FALSE),0))</f>
        <v/>
      </c>
      <c r="AE394" s="194"/>
    </row>
    <row r="395" spans="1:31" x14ac:dyDescent="0.2">
      <c r="A395" s="232"/>
      <c r="B395" s="361"/>
      <c r="C395" s="370"/>
      <c r="D395" s="370"/>
      <c r="E395" s="370"/>
      <c r="F395" s="370"/>
      <c r="G395" s="194"/>
      <c r="H395" s="194"/>
      <c r="I395" s="195"/>
      <c r="J395" s="194"/>
      <c r="K395" s="168"/>
      <c r="L395" s="168"/>
      <c r="M395" s="106" t="str">
        <f>IF(OR(D395="",E395="",G395=""),"",IF(AND(F395&lt;&gt;"",D395="Inlet Pit"),VLOOKUP(E395,VALIDATIONS!$CN$2:$CO$14,2,FALSE),IF(D395="Junction Pit",VLOOKUP(E395,VALIDATIONS!$CR$2:$CS$5,2,FALSE),IF(D395="Trench Grate",H395*VLOOKUP(E395,VALIDATIONS!$CT$2:$CU$2,2,FALSE),IF(D395="Capped Line",VLOOKUP(E395,VALIDATIONS!$CF$2:$CG$2,2,FALSE),IF(D395="Head Wall",VLOOKUP(E395,VALIDATIONS!$CH$2:$CI$2,2,FALSE),IF(D395="House Connection",VLOOKUP(E395,VALIDATIONS!$CJ$2:$CK$2,2,FALSE),0))))))+IF(AND(F395&lt;&gt;"",D395="Inlet Pit"),VLOOKUP(F395,VALIDATIONS!$CP$2:$CQ$66,2,FALSE),0))</f>
        <v/>
      </c>
      <c r="N395" s="194"/>
      <c r="O395" s="379"/>
      <c r="P395" s="368"/>
      <c r="Q395" s="194"/>
      <c r="R395" s="370"/>
      <c r="S395" s="194"/>
      <c r="T395" s="368"/>
      <c r="U395" s="368"/>
      <c r="V395" s="194"/>
      <c r="W395" s="195"/>
      <c r="X395" s="194"/>
      <c r="Y395" s="195"/>
      <c r="Z395" s="194"/>
      <c r="AA395" s="368"/>
      <c r="AB395" s="368"/>
      <c r="AC395" s="370"/>
      <c r="AD395" s="106" t="str">
        <f>IF(OR(R395="",T395="",U395="",Z395="",AA395="",AB395="",AC395=""),"",Z395*IF(AC395="uPVC",VLOOKUP(AA395,VALIDATIONS!$CZ$2:$DU$42,VLOOKUP(AB395,VALIDATIONS!$FF$2:$FG$5,2,FALSE),FALSE), IF(AC395="Steel Reinforced Concrete",VLOOKUP(AA395,VALIDATIONS!$CZ$2:$DU$42,8+VLOOKUP(AB395,VALIDATIONS!$FF$2:$FG$5,2,FALSE),FALSE),IF(AC395="Fibre Reinforced Concrete",VLOOKUP(AA395,VALIDATIONS!$CZ$2:$DU$42,4+VLOOKUP(AB395,VALIDATIONS!$FF$2:$FG$5,2,FALSE),FALSE))))   +IF(T395="Up to 10% Rock",VLOOKUP(AA395,VALIDATIONS!$CZ$2:$DU$42,13+VLOOKUP(AB395,VALIDATIONS!$FF$2:$FG$5,2,FALSE),FALSE),0)+IF(OR(U395="Urban Development (moderate)",U395="Urban Development (heavy)"),VLOOKUP(AA395,VALIDATIONS!$CZ$2:$DU$42,VLOOKUP(U395,VALIDATIONS!$FJ$2:$FK$4,2,FALSE)+4,FALSE),0))</f>
        <v/>
      </c>
      <c r="AE395" s="194"/>
    </row>
    <row r="396" spans="1:31" x14ac:dyDescent="0.2">
      <c r="A396" s="232"/>
      <c r="B396" s="361"/>
      <c r="C396" s="370"/>
      <c r="D396" s="370"/>
      <c r="E396" s="370"/>
      <c r="F396" s="370"/>
      <c r="G396" s="194"/>
      <c r="H396" s="194"/>
      <c r="I396" s="195"/>
      <c r="J396" s="194"/>
      <c r="K396" s="168"/>
      <c r="L396" s="168"/>
      <c r="M396" s="106" t="str">
        <f>IF(OR(D396="",E396="",G396=""),"",IF(AND(F396&lt;&gt;"",D396="Inlet Pit"),VLOOKUP(E396,VALIDATIONS!$CN$2:$CO$14,2,FALSE),IF(D396="Junction Pit",VLOOKUP(E396,VALIDATIONS!$CR$2:$CS$5,2,FALSE),IF(D396="Trench Grate",H396*VLOOKUP(E396,VALIDATIONS!$CT$2:$CU$2,2,FALSE),IF(D396="Capped Line",VLOOKUP(E396,VALIDATIONS!$CF$2:$CG$2,2,FALSE),IF(D396="Head Wall",VLOOKUP(E396,VALIDATIONS!$CH$2:$CI$2,2,FALSE),IF(D396="House Connection",VLOOKUP(E396,VALIDATIONS!$CJ$2:$CK$2,2,FALSE),0))))))+IF(AND(F396&lt;&gt;"",D396="Inlet Pit"),VLOOKUP(F396,VALIDATIONS!$CP$2:$CQ$66,2,FALSE),0))</f>
        <v/>
      </c>
      <c r="N396" s="194"/>
      <c r="O396" s="379"/>
      <c r="P396" s="368"/>
      <c r="Q396" s="194"/>
      <c r="R396" s="370"/>
      <c r="S396" s="194"/>
      <c r="T396" s="368"/>
      <c r="U396" s="368"/>
      <c r="V396" s="194"/>
      <c r="W396" s="195"/>
      <c r="X396" s="194"/>
      <c r="Y396" s="195"/>
      <c r="Z396" s="194"/>
      <c r="AA396" s="368"/>
      <c r="AB396" s="368"/>
      <c r="AC396" s="370"/>
      <c r="AD396" s="106" t="str">
        <f>IF(OR(R396="",T396="",U396="",Z396="",AA396="",AB396="",AC396=""),"",Z396*IF(AC396="uPVC",VLOOKUP(AA396,VALIDATIONS!$CZ$2:$DU$42,VLOOKUP(AB396,VALIDATIONS!$FF$2:$FG$5,2,FALSE),FALSE), IF(AC396="Steel Reinforced Concrete",VLOOKUP(AA396,VALIDATIONS!$CZ$2:$DU$42,8+VLOOKUP(AB396,VALIDATIONS!$FF$2:$FG$5,2,FALSE),FALSE),IF(AC396="Fibre Reinforced Concrete",VLOOKUP(AA396,VALIDATIONS!$CZ$2:$DU$42,4+VLOOKUP(AB396,VALIDATIONS!$FF$2:$FG$5,2,FALSE),FALSE))))   +IF(T396="Up to 10% Rock",VLOOKUP(AA396,VALIDATIONS!$CZ$2:$DU$42,13+VLOOKUP(AB396,VALIDATIONS!$FF$2:$FG$5,2,FALSE),FALSE),0)+IF(OR(U396="Urban Development (moderate)",U396="Urban Development (heavy)"),VLOOKUP(AA396,VALIDATIONS!$CZ$2:$DU$42,VLOOKUP(U396,VALIDATIONS!$FJ$2:$FK$4,2,FALSE)+4,FALSE),0))</f>
        <v/>
      </c>
      <c r="AE396" s="194"/>
    </row>
    <row r="397" spans="1:31" x14ac:dyDescent="0.2">
      <c r="A397" s="232"/>
      <c r="B397" s="361"/>
      <c r="C397" s="370"/>
      <c r="D397" s="370"/>
      <c r="E397" s="370"/>
      <c r="F397" s="370"/>
      <c r="G397" s="194"/>
      <c r="H397" s="194"/>
      <c r="I397" s="195"/>
      <c r="J397" s="194"/>
      <c r="K397" s="168"/>
      <c r="L397" s="168"/>
      <c r="M397" s="106" t="str">
        <f>IF(OR(D397="",E397="",G397=""),"",IF(AND(F397&lt;&gt;"",D397="Inlet Pit"),VLOOKUP(E397,VALIDATIONS!$CN$2:$CO$14,2,FALSE),IF(D397="Junction Pit",VLOOKUP(E397,VALIDATIONS!$CR$2:$CS$5,2,FALSE),IF(D397="Trench Grate",H397*VLOOKUP(E397,VALIDATIONS!$CT$2:$CU$2,2,FALSE),IF(D397="Capped Line",VLOOKUP(E397,VALIDATIONS!$CF$2:$CG$2,2,FALSE),IF(D397="Head Wall",VLOOKUP(E397,VALIDATIONS!$CH$2:$CI$2,2,FALSE),IF(D397="House Connection",VLOOKUP(E397,VALIDATIONS!$CJ$2:$CK$2,2,FALSE),0))))))+IF(AND(F397&lt;&gt;"",D397="Inlet Pit"),VLOOKUP(F397,VALIDATIONS!$CP$2:$CQ$66,2,FALSE),0))</f>
        <v/>
      </c>
      <c r="N397" s="194"/>
      <c r="O397" s="379"/>
      <c r="P397" s="368"/>
      <c r="Q397" s="194"/>
      <c r="R397" s="370"/>
      <c r="S397" s="194"/>
      <c r="T397" s="368"/>
      <c r="U397" s="368"/>
      <c r="V397" s="194"/>
      <c r="W397" s="195"/>
      <c r="X397" s="194"/>
      <c r="Y397" s="195"/>
      <c r="Z397" s="194"/>
      <c r="AA397" s="368"/>
      <c r="AB397" s="368"/>
      <c r="AC397" s="370"/>
      <c r="AD397" s="106" t="str">
        <f>IF(OR(R397="",T397="",U397="",Z397="",AA397="",AB397="",AC397=""),"",Z397*IF(AC397="uPVC",VLOOKUP(AA397,VALIDATIONS!$CZ$2:$DU$42,VLOOKUP(AB397,VALIDATIONS!$FF$2:$FG$5,2,FALSE),FALSE), IF(AC397="Steel Reinforced Concrete",VLOOKUP(AA397,VALIDATIONS!$CZ$2:$DU$42,8+VLOOKUP(AB397,VALIDATIONS!$FF$2:$FG$5,2,FALSE),FALSE),IF(AC397="Fibre Reinforced Concrete",VLOOKUP(AA397,VALIDATIONS!$CZ$2:$DU$42,4+VLOOKUP(AB397,VALIDATIONS!$FF$2:$FG$5,2,FALSE),FALSE))))   +IF(T397="Up to 10% Rock",VLOOKUP(AA397,VALIDATIONS!$CZ$2:$DU$42,13+VLOOKUP(AB397,VALIDATIONS!$FF$2:$FG$5,2,FALSE),FALSE),0)+IF(OR(U397="Urban Development (moderate)",U397="Urban Development (heavy)"),VLOOKUP(AA397,VALIDATIONS!$CZ$2:$DU$42,VLOOKUP(U397,VALIDATIONS!$FJ$2:$FK$4,2,FALSE)+4,FALSE),0))</f>
        <v/>
      </c>
      <c r="AE397" s="194"/>
    </row>
    <row r="398" spans="1:31" x14ac:dyDescent="0.2">
      <c r="A398" s="232"/>
      <c r="B398" s="361"/>
      <c r="C398" s="370"/>
      <c r="D398" s="370"/>
      <c r="E398" s="370"/>
      <c r="F398" s="370"/>
      <c r="G398" s="194"/>
      <c r="H398" s="194"/>
      <c r="I398" s="195"/>
      <c r="J398" s="194"/>
      <c r="K398" s="168"/>
      <c r="L398" s="168"/>
      <c r="M398" s="106" t="str">
        <f>IF(OR(D398="",E398="",G398=""),"",IF(AND(F398&lt;&gt;"",D398="Inlet Pit"),VLOOKUP(E398,VALIDATIONS!$CN$2:$CO$14,2,FALSE),IF(D398="Junction Pit",VLOOKUP(E398,VALIDATIONS!$CR$2:$CS$5,2,FALSE),IF(D398="Trench Grate",H398*VLOOKUP(E398,VALIDATIONS!$CT$2:$CU$2,2,FALSE),IF(D398="Capped Line",VLOOKUP(E398,VALIDATIONS!$CF$2:$CG$2,2,FALSE),IF(D398="Head Wall",VLOOKUP(E398,VALIDATIONS!$CH$2:$CI$2,2,FALSE),IF(D398="House Connection",VLOOKUP(E398,VALIDATIONS!$CJ$2:$CK$2,2,FALSE),0))))))+IF(AND(F398&lt;&gt;"",D398="Inlet Pit"),VLOOKUP(F398,VALIDATIONS!$CP$2:$CQ$66,2,FALSE),0))</f>
        <v/>
      </c>
      <c r="N398" s="194"/>
      <c r="O398" s="379"/>
      <c r="P398" s="368"/>
      <c r="Q398" s="194"/>
      <c r="R398" s="370"/>
      <c r="S398" s="194"/>
      <c r="T398" s="368"/>
      <c r="U398" s="368"/>
      <c r="V398" s="194"/>
      <c r="W398" s="195"/>
      <c r="X398" s="194"/>
      <c r="Y398" s="195"/>
      <c r="Z398" s="194"/>
      <c r="AA398" s="368"/>
      <c r="AB398" s="368"/>
      <c r="AC398" s="370"/>
      <c r="AD398" s="106" t="str">
        <f>IF(OR(R398="",T398="",U398="",Z398="",AA398="",AB398="",AC398=""),"",Z398*IF(AC398="uPVC",VLOOKUP(AA398,VALIDATIONS!$CZ$2:$DU$42,VLOOKUP(AB398,VALIDATIONS!$FF$2:$FG$5,2,FALSE),FALSE), IF(AC398="Steel Reinforced Concrete",VLOOKUP(AA398,VALIDATIONS!$CZ$2:$DU$42,8+VLOOKUP(AB398,VALIDATIONS!$FF$2:$FG$5,2,FALSE),FALSE),IF(AC398="Fibre Reinforced Concrete",VLOOKUP(AA398,VALIDATIONS!$CZ$2:$DU$42,4+VLOOKUP(AB398,VALIDATIONS!$FF$2:$FG$5,2,FALSE),FALSE))))   +IF(T398="Up to 10% Rock",VLOOKUP(AA398,VALIDATIONS!$CZ$2:$DU$42,13+VLOOKUP(AB398,VALIDATIONS!$FF$2:$FG$5,2,FALSE),FALSE),0)+IF(OR(U398="Urban Development (moderate)",U398="Urban Development (heavy)"),VLOOKUP(AA398,VALIDATIONS!$CZ$2:$DU$42,VLOOKUP(U398,VALIDATIONS!$FJ$2:$FK$4,2,FALSE)+4,FALSE),0))</f>
        <v/>
      </c>
      <c r="AE398" s="194"/>
    </row>
    <row r="399" spans="1:31" x14ac:dyDescent="0.2">
      <c r="A399" s="232"/>
      <c r="B399" s="361"/>
      <c r="C399" s="370"/>
      <c r="D399" s="370"/>
      <c r="E399" s="370"/>
      <c r="F399" s="370"/>
      <c r="G399" s="194"/>
      <c r="H399" s="194"/>
      <c r="I399" s="195"/>
      <c r="J399" s="194"/>
      <c r="K399" s="168"/>
      <c r="L399" s="168"/>
      <c r="M399" s="106" t="str">
        <f>IF(OR(D399="",E399="",G399=""),"",IF(AND(F399&lt;&gt;"",D399="Inlet Pit"),VLOOKUP(E399,VALIDATIONS!$CN$2:$CO$14,2,FALSE),IF(D399="Junction Pit",VLOOKUP(E399,VALIDATIONS!$CR$2:$CS$5,2,FALSE),IF(D399="Trench Grate",H399*VLOOKUP(E399,VALIDATIONS!$CT$2:$CU$2,2,FALSE),IF(D399="Capped Line",VLOOKUP(E399,VALIDATIONS!$CF$2:$CG$2,2,FALSE),IF(D399="Head Wall",VLOOKUP(E399,VALIDATIONS!$CH$2:$CI$2,2,FALSE),IF(D399="House Connection",VLOOKUP(E399,VALIDATIONS!$CJ$2:$CK$2,2,FALSE),0))))))+IF(AND(F399&lt;&gt;"",D399="Inlet Pit"),VLOOKUP(F399,VALIDATIONS!$CP$2:$CQ$66,2,FALSE),0))</f>
        <v/>
      </c>
      <c r="N399" s="194"/>
      <c r="O399" s="379"/>
      <c r="P399" s="368"/>
      <c r="Q399" s="194"/>
      <c r="R399" s="370"/>
      <c r="S399" s="194"/>
      <c r="T399" s="368"/>
      <c r="U399" s="368"/>
      <c r="V399" s="194"/>
      <c r="W399" s="195"/>
      <c r="X399" s="194"/>
      <c r="Y399" s="195"/>
      <c r="Z399" s="194"/>
      <c r="AA399" s="368"/>
      <c r="AB399" s="368"/>
      <c r="AC399" s="370"/>
      <c r="AD399" s="106" t="str">
        <f>IF(OR(R399="",T399="",U399="",Z399="",AA399="",AB399="",AC399=""),"",Z399*IF(AC399="uPVC",VLOOKUP(AA399,VALIDATIONS!$CZ$2:$DU$42,VLOOKUP(AB399,VALIDATIONS!$FF$2:$FG$5,2,FALSE),FALSE), IF(AC399="Steel Reinforced Concrete",VLOOKUP(AA399,VALIDATIONS!$CZ$2:$DU$42,8+VLOOKUP(AB399,VALIDATIONS!$FF$2:$FG$5,2,FALSE),FALSE),IF(AC399="Fibre Reinforced Concrete",VLOOKUP(AA399,VALIDATIONS!$CZ$2:$DU$42,4+VLOOKUP(AB399,VALIDATIONS!$FF$2:$FG$5,2,FALSE),FALSE))))   +IF(T399="Up to 10% Rock",VLOOKUP(AA399,VALIDATIONS!$CZ$2:$DU$42,13+VLOOKUP(AB399,VALIDATIONS!$FF$2:$FG$5,2,FALSE),FALSE),0)+IF(OR(U399="Urban Development (moderate)",U399="Urban Development (heavy)"),VLOOKUP(AA399,VALIDATIONS!$CZ$2:$DU$42,VLOOKUP(U399,VALIDATIONS!$FJ$2:$FK$4,2,FALSE)+4,FALSE),0))</f>
        <v/>
      </c>
      <c r="AE399" s="194"/>
    </row>
    <row r="400" spans="1:31" x14ac:dyDescent="0.2">
      <c r="A400" s="232"/>
      <c r="B400" s="361"/>
      <c r="C400" s="370"/>
      <c r="D400" s="370"/>
      <c r="E400" s="370"/>
      <c r="F400" s="370"/>
      <c r="G400" s="194"/>
      <c r="H400" s="194"/>
      <c r="I400" s="195"/>
      <c r="J400" s="194"/>
      <c r="K400" s="168"/>
      <c r="L400" s="168"/>
      <c r="M400" s="106" t="str">
        <f>IF(OR(D400="",E400="",G400=""),"",IF(AND(F400&lt;&gt;"",D400="Inlet Pit"),VLOOKUP(E400,VALIDATIONS!$CN$2:$CO$14,2,FALSE),IF(D400="Junction Pit",VLOOKUP(E400,VALIDATIONS!$CR$2:$CS$5,2,FALSE),IF(D400="Trench Grate",H400*VLOOKUP(E400,VALIDATIONS!$CT$2:$CU$2,2,FALSE),IF(D400="Capped Line",VLOOKUP(E400,VALIDATIONS!$CF$2:$CG$2,2,FALSE),IF(D400="Head Wall",VLOOKUP(E400,VALIDATIONS!$CH$2:$CI$2,2,FALSE),IF(D400="House Connection",VLOOKUP(E400,VALIDATIONS!$CJ$2:$CK$2,2,FALSE),0))))))+IF(AND(F400&lt;&gt;"",D400="Inlet Pit"),VLOOKUP(F400,VALIDATIONS!$CP$2:$CQ$66,2,FALSE),0))</f>
        <v/>
      </c>
      <c r="N400" s="194"/>
      <c r="O400" s="379"/>
      <c r="P400" s="368"/>
      <c r="Q400" s="194"/>
      <c r="R400" s="370"/>
      <c r="S400" s="194"/>
      <c r="T400" s="368"/>
      <c r="U400" s="368"/>
      <c r="V400" s="194"/>
      <c r="W400" s="195"/>
      <c r="X400" s="194"/>
      <c r="Y400" s="195"/>
      <c r="Z400" s="194"/>
      <c r="AA400" s="368"/>
      <c r="AB400" s="368"/>
      <c r="AC400" s="370"/>
      <c r="AD400" s="106" t="str">
        <f>IF(OR(R400="",T400="",U400="",Z400="",AA400="",AB400="",AC400=""),"",Z400*IF(AC400="uPVC",VLOOKUP(AA400,VALIDATIONS!$CZ$2:$DU$42,VLOOKUP(AB400,VALIDATIONS!$FF$2:$FG$5,2,FALSE),FALSE), IF(AC400="Steel Reinforced Concrete",VLOOKUP(AA400,VALIDATIONS!$CZ$2:$DU$42,8+VLOOKUP(AB400,VALIDATIONS!$FF$2:$FG$5,2,FALSE),FALSE),IF(AC400="Fibre Reinforced Concrete",VLOOKUP(AA400,VALIDATIONS!$CZ$2:$DU$42,4+VLOOKUP(AB400,VALIDATIONS!$FF$2:$FG$5,2,FALSE),FALSE))))   +IF(T400="Up to 10% Rock",VLOOKUP(AA400,VALIDATIONS!$CZ$2:$DU$42,13+VLOOKUP(AB400,VALIDATIONS!$FF$2:$FG$5,2,FALSE),FALSE),0)+IF(OR(U400="Urban Development (moderate)",U400="Urban Development (heavy)"),VLOOKUP(AA400,VALIDATIONS!$CZ$2:$DU$42,VLOOKUP(U400,VALIDATIONS!$FJ$2:$FK$4,2,FALSE)+4,FALSE),0))</f>
        <v/>
      </c>
      <c r="AE400" s="194"/>
    </row>
    <row r="401" spans="1:31" x14ac:dyDescent="0.2">
      <c r="A401" s="232"/>
      <c r="B401" s="361"/>
      <c r="C401" s="370"/>
      <c r="D401" s="370"/>
      <c r="E401" s="370"/>
      <c r="F401" s="370"/>
      <c r="G401" s="194"/>
      <c r="H401" s="194"/>
      <c r="I401" s="195"/>
      <c r="J401" s="194"/>
      <c r="K401" s="168"/>
      <c r="L401" s="168"/>
      <c r="M401" s="106" t="str">
        <f>IF(OR(D401="",E401="",G401=""),"",IF(AND(F401&lt;&gt;"",D401="Inlet Pit"),VLOOKUP(E401,VALIDATIONS!$CN$2:$CO$14,2,FALSE),IF(D401="Junction Pit",VLOOKUP(E401,VALIDATIONS!$CR$2:$CS$5,2,FALSE),IF(D401="Trench Grate",H401*VLOOKUP(E401,VALIDATIONS!$CT$2:$CU$2,2,FALSE),IF(D401="Capped Line",VLOOKUP(E401,VALIDATIONS!$CF$2:$CG$2,2,FALSE),IF(D401="Head Wall",VLOOKUP(E401,VALIDATIONS!$CH$2:$CI$2,2,FALSE),IF(D401="House Connection",VLOOKUP(E401,VALIDATIONS!$CJ$2:$CK$2,2,FALSE),0))))))+IF(AND(F401&lt;&gt;"",D401="Inlet Pit"),VLOOKUP(F401,VALIDATIONS!$CP$2:$CQ$66,2,FALSE),0))</f>
        <v/>
      </c>
      <c r="N401" s="194"/>
      <c r="O401" s="379"/>
      <c r="P401" s="368"/>
      <c r="Q401" s="194"/>
      <c r="R401" s="370"/>
      <c r="S401" s="194"/>
      <c r="T401" s="368"/>
      <c r="U401" s="368"/>
      <c r="V401" s="194"/>
      <c r="W401" s="195"/>
      <c r="X401" s="194"/>
      <c r="Y401" s="195"/>
      <c r="Z401" s="194"/>
      <c r="AA401" s="368"/>
      <c r="AB401" s="368"/>
      <c r="AC401" s="370"/>
      <c r="AD401" s="106" t="str">
        <f>IF(OR(R401="",T401="",U401="",Z401="",AA401="",AB401="",AC401=""),"",Z401*IF(AC401="uPVC",VLOOKUP(AA401,VALIDATIONS!$CZ$2:$DU$42,VLOOKUP(AB401,VALIDATIONS!$FF$2:$FG$5,2,FALSE),FALSE), IF(AC401="Steel Reinforced Concrete",VLOOKUP(AA401,VALIDATIONS!$CZ$2:$DU$42,8+VLOOKUP(AB401,VALIDATIONS!$FF$2:$FG$5,2,FALSE),FALSE),IF(AC401="Fibre Reinforced Concrete",VLOOKUP(AA401,VALIDATIONS!$CZ$2:$DU$42,4+VLOOKUP(AB401,VALIDATIONS!$FF$2:$FG$5,2,FALSE),FALSE))))   +IF(T401="Up to 10% Rock",VLOOKUP(AA401,VALIDATIONS!$CZ$2:$DU$42,13+VLOOKUP(AB401,VALIDATIONS!$FF$2:$FG$5,2,FALSE),FALSE),0)+IF(OR(U401="Urban Development (moderate)",U401="Urban Development (heavy)"),VLOOKUP(AA401,VALIDATIONS!$CZ$2:$DU$42,VLOOKUP(U401,VALIDATIONS!$FJ$2:$FK$4,2,FALSE)+4,FALSE),0))</f>
        <v/>
      </c>
      <c r="AE401" s="194"/>
    </row>
    <row r="402" spans="1:31" x14ac:dyDescent="0.2">
      <c r="A402" s="232"/>
      <c r="B402" s="361"/>
      <c r="C402" s="370"/>
      <c r="D402" s="370"/>
      <c r="E402" s="370"/>
      <c r="F402" s="370"/>
      <c r="G402" s="194"/>
      <c r="H402" s="194"/>
      <c r="I402" s="195"/>
      <c r="J402" s="194"/>
      <c r="K402" s="168"/>
      <c r="L402" s="168"/>
      <c r="M402" s="106" t="str">
        <f>IF(OR(D402="",E402="",G402=""),"",IF(AND(F402&lt;&gt;"",D402="Inlet Pit"),VLOOKUP(E402,VALIDATIONS!$CN$2:$CO$14,2,FALSE),IF(D402="Junction Pit",VLOOKUP(E402,VALIDATIONS!$CR$2:$CS$5,2,FALSE),IF(D402="Trench Grate",H402*VLOOKUP(E402,VALIDATIONS!$CT$2:$CU$2,2,FALSE),IF(D402="Capped Line",VLOOKUP(E402,VALIDATIONS!$CF$2:$CG$2,2,FALSE),IF(D402="Head Wall",VLOOKUP(E402,VALIDATIONS!$CH$2:$CI$2,2,FALSE),IF(D402="House Connection",VLOOKUP(E402,VALIDATIONS!$CJ$2:$CK$2,2,FALSE),0))))))+IF(AND(F402&lt;&gt;"",D402="Inlet Pit"),VLOOKUP(F402,VALIDATIONS!$CP$2:$CQ$66,2,FALSE),0))</f>
        <v/>
      </c>
      <c r="N402" s="194"/>
      <c r="O402" s="379"/>
      <c r="P402" s="368"/>
      <c r="Q402" s="194"/>
      <c r="R402" s="370"/>
      <c r="S402" s="194"/>
      <c r="T402" s="368"/>
      <c r="U402" s="368"/>
      <c r="V402" s="194"/>
      <c r="W402" s="195"/>
      <c r="X402" s="194"/>
      <c r="Y402" s="195"/>
      <c r="Z402" s="194"/>
      <c r="AA402" s="368"/>
      <c r="AB402" s="368"/>
      <c r="AC402" s="370"/>
      <c r="AD402" s="106" t="str">
        <f>IF(OR(R402="",T402="",U402="",Z402="",AA402="",AB402="",AC402=""),"",Z402*IF(AC402="uPVC",VLOOKUP(AA402,VALIDATIONS!$CZ$2:$DU$42,VLOOKUP(AB402,VALIDATIONS!$FF$2:$FG$5,2,FALSE),FALSE), IF(AC402="Steel Reinforced Concrete",VLOOKUP(AA402,VALIDATIONS!$CZ$2:$DU$42,8+VLOOKUP(AB402,VALIDATIONS!$FF$2:$FG$5,2,FALSE),FALSE),IF(AC402="Fibre Reinforced Concrete",VLOOKUP(AA402,VALIDATIONS!$CZ$2:$DU$42,4+VLOOKUP(AB402,VALIDATIONS!$FF$2:$FG$5,2,FALSE),FALSE))))   +IF(T402="Up to 10% Rock",VLOOKUP(AA402,VALIDATIONS!$CZ$2:$DU$42,13+VLOOKUP(AB402,VALIDATIONS!$FF$2:$FG$5,2,FALSE),FALSE),0)+IF(OR(U402="Urban Development (moderate)",U402="Urban Development (heavy)"),VLOOKUP(AA402,VALIDATIONS!$CZ$2:$DU$42,VLOOKUP(U402,VALIDATIONS!$FJ$2:$FK$4,2,FALSE)+4,FALSE),0))</f>
        <v/>
      </c>
      <c r="AE402" s="194"/>
    </row>
    <row r="403" spans="1:31" x14ac:dyDescent="0.2">
      <c r="A403" s="232"/>
      <c r="B403" s="361"/>
      <c r="C403" s="370"/>
      <c r="D403" s="370"/>
      <c r="E403" s="370"/>
      <c r="F403" s="370"/>
      <c r="G403" s="194"/>
      <c r="H403" s="194"/>
      <c r="I403" s="195"/>
      <c r="J403" s="194"/>
      <c r="K403" s="168"/>
      <c r="L403" s="168"/>
      <c r="M403" s="106" t="str">
        <f>IF(OR(D403="",E403="",G403=""),"",IF(AND(F403&lt;&gt;"",D403="Inlet Pit"),VLOOKUP(E403,VALIDATIONS!$CN$2:$CO$14,2,FALSE),IF(D403="Junction Pit",VLOOKUP(E403,VALIDATIONS!$CR$2:$CS$5,2,FALSE),IF(D403="Trench Grate",H403*VLOOKUP(E403,VALIDATIONS!$CT$2:$CU$2,2,FALSE),IF(D403="Capped Line",VLOOKUP(E403,VALIDATIONS!$CF$2:$CG$2,2,FALSE),IF(D403="Head Wall",VLOOKUP(E403,VALIDATIONS!$CH$2:$CI$2,2,FALSE),IF(D403="House Connection",VLOOKUP(E403,VALIDATIONS!$CJ$2:$CK$2,2,FALSE),0))))))+IF(AND(F403&lt;&gt;"",D403="Inlet Pit"),VLOOKUP(F403,VALIDATIONS!$CP$2:$CQ$66,2,FALSE),0))</f>
        <v/>
      </c>
      <c r="N403" s="194"/>
      <c r="O403" s="379"/>
      <c r="P403" s="368"/>
      <c r="Q403" s="194"/>
      <c r="R403" s="370"/>
      <c r="S403" s="194"/>
      <c r="T403" s="368"/>
      <c r="U403" s="368"/>
      <c r="V403" s="194"/>
      <c r="W403" s="195"/>
      <c r="X403" s="194"/>
      <c r="Y403" s="195"/>
      <c r="Z403" s="194"/>
      <c r="AA403" s="368"/>
      <c r="AB403" s="368"/>
      <c r="AC403" s="370"/>
      <c r="AD403" s="106" t="str">
        <f>IF(OR(R403="",T403="",U403="",Z403="",AA403="",AB403="",AC403=""),"",Z403*IF(AC403="uPVC",VLOOKUP(AA403,VALIDATIONS!$CZ$2:$DU$42,VLOOKUP(AB403,VALIDATIONS!$FF$2:$FG$5,2,FALSE),FALSE), IF(AC403="Steel Reinforced Concrete",VLOOKUP(AA403,VALIDATIONS!$CZ$2:$DU$42,8+VLOOKUP(AB403,VALIDATIONS!$FF$2:$FG$5,2,FALSE),FALSE),IF(AC403="Fibre Reinforced Concrete",VLOOKUP(AA403,VALIDATIONS!$CZ$2:$DU$42,4+VLOOKUP(AB403,VALIDATIONS!$FF$2:$FG$5,2,FALSE),FALSE))))   +IF(T403="Up to 10% Rock",VLOOKUP(AA403,VALIDATIONS!$CZ$2:$DU$42,13+VLOOKUP(AB403,VALIDATIONS!$FF$2:$FG$5,2,FALSE),FALSE),0)+IF(OR(U403="Urban Development (moderate)",U403="Urban Development (heavy)"),VLOOKUP(AA403,VALIDATIONS!$CZ$2:$DU$42,VLOOKUP(U403,VALIDATIONS!$FJ$2:$FK$4,2,FALSE)+4,FALSE),0))</f>
        <v/>
      </c>
      <c r="AE403" s="194"/>
    </row>
    <row r="404" spans="1:31" x14ac:dyDescent="0.2">
      <c r="A404" s="232"/>
      <c r="B404" s="361"/>
      <c r="C404" s="370"/>
      <c r="D404" s="370"/>
      <c r="E404" s="370"/>
      <c r="F404" s="370"/>
      <c r="G404" s="194"/>
      <c r="H404" s="194"/>
      <c r="I404" s="195"/>
      <c r="J404" s="194"/>
      <c r="K404" s="168"/>
      <c r="L404" s="168"/>
      <c r="M404" s="106" t="str">
        <f>IF(OR(D404="",E404="",G404=""),"",IF(AND(F404&lt;&gt;"",D404="Inlet Pit"),VLOOKUP(E404,VALIDATIONS!$CN$2:$CO$14,2,FALSE),IF(D404="Junction Pit",VLOOKUP(E404,VALIDATIONS!$CR$2:$CS$5,2,FALSE),IF(D404="Trench Grate",H404*VLOOKUP(E404,VALIDATIONS!$CT$2:$CU$2,2,FALSE),IF(D404="Capped Line",VLOOKUP(E404,VALIDATIONS!$CF$2:$CG$2,2,FALSE),IF(D404="Head Wall",VLOOKUP(E404,VALIDATIONS!$CH$2:$CI$2,2,FALSE),IF(D404="House Connection",VLOOKUP(E404,VALIDATIONS!$CJ$2:$CK$2,2,FALSE),0))))))+IF(AND(F404&lt;&gt;"",D404="Inlet Pit"),VLOOKUP(F404,VALIDATIONS!$CP$2:$CQ$66,2,FALSE),0))</f>
        <v/>
      </c>
      <c r="N404" s="194"/>
      <c r="O404" s="379"/>
      <c r="P404" s="368"/>
      <c r="Q404" s="194"/>
      <c r="R404" s="370"/>
      <c r="S404" s="194"/>
      <c r="T404" s="368"/>
      <c r="U404" s="368"/>
      <c r="V404" s="194"/>
      <c r="W404" s="195"/>
      <c r="X404" s="194"/>
      <c r="Y404" s="195"/>
      <c r="Z404" s="194"/>
      <c r="AA404" s="368"/>
      <c r="AB404" s="368"/>
      <c r="AC404" s="370"/>
      <c r="AD404" s="106" t="str">
        <f>IF(OR(R404="",T404="",U404="",Z404="",AA404="",AB404="",AC404=""),"",Z404*IF(AC404="uPVC",VLOOKUP(AA404,VALIDATIONS!$CZ$2:$DU$42,VLOOKUP(AB404,VALIDATIONS!$FF$2:$FG$5,2,FALSE),FALSE), IF(AC404="Steel Reinforced Concrete",VLOOKUP(AA404,VALIDATIONS!$CZ$2:$DU$42,8+VLOOKUP(AB404,VALIDATIONS!$FF$2:$FG$5,2,FALSE),FALSE),IF(AC404="Fibre Reinforced Concrete",VLOOKUP(AA404,VALIDATIONS!$CZ$2:$DU$42,4+VLOOKUP(AB404,VALIDATIONS!$FF$2:$FG$5,2,FALSE),FALSE))))   +IF(T404="Up to 10% Rock",VLOOKUP(AA404,VALIDATIONS!$CZ$2:$DU$42,13+VLOOKUP(AB404,VALIDATIONS!$FF$2:$FG$5,2,FALSE),FALSE),0)+IF(OR(U404="Urban Development (moderate)",U404="Urban Development (heavy)"),VLOOKUP(AA404,VALIDATIONS!$CZ$2:$DU$42,VLOOKUP(U404,VALIDATIONS!$FJ$2:$FK$4,2,FALSE)+4,FALSE),0))</f>
        <v/>
      </c>
      <c r="AE404" s="194"/>
    </row>
    <row r="405" spans="1:31" x14ac:dyDescent="0.2">
      <c r="A405" s="232"/>
      <c r="B405" s="361"/>
      <c r="C405" s="370"/>
      <c r="D405" s="370"/>
      <c r="E405" s="370"/>
      <c r="F405" s="370"/>
      <c r="G405" s="194"/>
      <c r="H405" s="194"/>
      <c r="I405" s="195"/>
      <c r="J405" s="194"/>
      <c r="K405" s="168"/>
      <c r="L405" s="168"/>
      <c r="M405" s="106" t="str">
        <f>IF(OR(D405="",E405="",G405=""),"",IF(AND(F405&lt;&gt;"",D405="Inlet Pit"),VLOOKUP(E405,VALIDATIONS!$CN$2:$CO$14,2,FALSE),IF(D405="Junction Pit",VLOOKUP(E405,VALIDATIONS!$CR$2:$CS$5,2,FALSE),IF(D405="Trench Grate",H405*VLOOKUP(E405,VALIDATIONS!$CT$2:$CU$2,2,FALSE),IF(D405="Capped Line",VLOOKUP(E405,VALIDATIONS!$CF$2:$CG$2,2,FALSE),IF(D405="Head Wall",VLOOKUP(E405,VALIDATIONS!$CH$2:$CI$2,2,FALSE),IF(D405="House Connection",VLOOKUP(E405,VALIDATIONS!$CJ$2:$CK$2,2,FALSE),0))))))+IF(AND(F405&lt;&gt;"",D405="Inlet Pit"),VLOOKUP(F405,VALIDATIONS!$CP$2:$CQ$66,2,FALSE),0))</f>
        <v/>
      </c>
      <c r="N405" s="194"/>
      <c r="O405" s="379"/>
      <c r="P405" s="368"/>
      <c r="Q405" s="194"/>
      <c r="R405" s="370"/>
      <c r="S405" s="194"/>
      <c r="T405" s="368"/>
      <c r="U405" s="368"/>
      <c r="V405" s="194"/>
      <c r="W405" s="195"/>
      <c r="X405" s="194"/>
      <c r="Y405" s="195"/>
      <c r="Z405" s="194"/>
      <c r="AA405" s="368"/>
      <c r="AB405" s="368"/>
      <c r="AC405" s="370"/>
      <c r="AD405" s="106" t="str">
        <f>IF(OR(R405="",T405="",U405="",Z405="",AA405="",AB405="",AC405=""),"",Z405*IF(AC405="uPVC",VLOOKUP(AA405,VALIDATIONS!$CZ$2:$DU$42,VLOOKUP(AB405,VALIDATIONS!$FF$2:$FG$5,2,FALSE),FALSE), IF(AC405="Steel Reinforced Concrete",VLOOKUP(AA405,VALIDATIONS!$CZ$2:$DU$42,8+VLOOKUP(AB405,VALIDATIONS!$FF$2:$FG$5,2,FALSE),FALSE),IF(AC405="Fibre Reinforced Concrete",VLOOKUP(AA405,VALIDATIONS!$CZ$2:$DU$42,4+VLOOKUP(AB405,VALIDATIONS!$FF$2:$FG$5,2,FALSE),FALSE))))   +IF(T405="Up to 10% Rock",VLOOKUP(AA405,VALIDATIONS!$CZ$2:$DU$42,13+VLOOKUP(AB405,VALIDATIONS!$FF$2:$FG$5,2,FALSE),FALSE),0)+IF(OR(U405="Urban Development (moderate)",U405="Urban Development (heavy)"),VLOOKUP(AA405,VALIDATIONS!$CZ$2:$DU$42,VLOOKUP(U405,VALIDATIONS!$FJ$2:$FK$4,2,FALSE)+4,FALSE),0))</f>
        <v/>
      </c>
      <c r="AE405" s="194"/>
    </row>
    <row r="406" spans="1:31" x14ac:dyDescent="0.2">
      <c r="A406" s="232"/>
      <c r="B406" s="361"/>
      <c r="C406" s="370"/>
      <c r="D406" s="370"/>
      <c r="E406" s="370"/>
      <c r="F406" s="370"/>
      <c r="G406" s="194"/>
      <c r="H406" s="194"/>
      <c r="I406" s="195"/>
      <c r="J406" s="194"/>
      <c r="K406" s="168"/>
      <c r="L406" s="168"/>
      <c r="M406" s="106" t="str">
        <f>IF(OR(D406="",E406="",G406=""),"",IF(AND(F406&lt;&gt;"",D406="Inlet Pit"),VLOOKUP(E406,VALIDATIONS!$CN$2:$CO$14,2,FALSE),IF(D406="Junction Pit",VLOOKUP(E406,VALIDATIONS!$CR$2:$CS$5,2,FALSE),IF(D406="Trench Grate",H406*VLOOKUP(E406,VALIDATIONS!$CT$2:$CU$2,2,FALSE),IF(D406="Capped Line",VLOOKUP(E406,VALIDATIONS!$CF$2:$CG$2,2,FALSE),IF(D406="Head Wall",VLOOKUP(E406,VALIDATIONS!$CH$2:$CI$2,2,FALSE),IF(D406="House Connection",VLOOKUP(E406,VALIDATIONS!$CJ$2:$CK$2,2,FALSE),0))))))+IF(AND(F406&lt;&gt;"",D406="Inlet Pit"),VLOOKUP(F406,VALIDATIONS!$CP$2:$CQ$66,2,FALSE),0))</f>
        <v/>
      </c>
      <c r="N406" s="194"/>
      <c r="O406" s="379"/>
      <c r="P406" s="368"/>
      <c r="Q406" s="194"/>
      <c r="R406" s="370"/>
      <c r="S406" s="194"/>
      <c r="T406" s="368"/>
      <c r="U406" s="368"/>
      <c r="V406" s="194"/>
      <c r="W406" s="195"/>
      <c r="X406" s="194"/>
      <c r="Y406" s="195"/>
      <c r="Z406" s="194"/>
      <c r="AA406" s="368"/>
      <c r="AB406" s="368"/>
      <c r="AC406" s="370"/>
      <c r="AD406" s="106" t="str">
        <f>IF(OR(R406="",T406="",U406="",Z406="",AA406="",AB406="",AC406=""),"",Z406*IF(AC406="uPVC",VLOOKUP(AA406,VALIDATIONS!$CZ$2:$DU$42,VLOOKUP(AB406,VALIDATIONS!$FF$2:$FG$5,2,FALSE),FALSE), IF(AC406="Steel Reinforced Concrete",VLOOKUP(AA406,VALIDATIONS!$CZ$2:$DU$42,8+VLOOKUP(AB406,VALIDATIONS!$FF$2:$FG$5,2,FALSE),FALSE),IF(AC406="Fibre Reinforced Concrete",VLOOKUP(AA406,VALIDATIONS!$CZ$2:$DU$42,4+VLOOKUP(AB406,VALIDATIONS!$FF$2:$FG$5,2,FALSE),FALSE))))   +IF(T406="Up to 10% Rock",VLOOKUP(AA406,VALIDATIONS!$CZ$2:$DU$42,13+VLOOKUP(AB406,VALIDATIONS!$FF$2:$FG$5,2,FALSE),FALSE),0)+IF(OR(U406="Urban Development (moderate)",U406="Urban Development (heavy)"),VLOOKUP(AA406,VALIDATIONS!$CZ$2:$DU$42,VLOOKUP(U406,VALIDATIONS!$FJ$2:$FK$4,2,FALSE)+4,FALSE),0))</f>
        <v/>
      </c>
      <c r="AE406" s="194"/>
    </row>
    <row r="407" spans="1:31" x14ac:dyDescent="0.2">
      <c r="A407" s="232"/>
      <c r="B407" s="361"/>
      <c r="C407" s="370"/>
      <c r="D407" s="370"/>
      <c r="E407" s="370"/>
      <c r="F407" s="370"/>
      <c r="G407" s="194"/>
      <c r="H407" s="194"/>
      <c r="I407" s="195"/>
      <c r="J407" s="194"/>
      <c r="K407" s="168"/>
      <c r="L407" s="168"/>
      <c r="M407" s="106" t="str">
        <f>IF(OR(D407="",E407="",G407=""),"",IF(AND(F407&lt;&gt;"",D407="Inlet Pit"),VLOOKUP(E407,VALIDATIONS!$CN$2:$CO$14,2,FALSE),IF(D407="Junction Pit",VLOOKUP(E407,VALIDATIONS!$CR$2:$CS$5,2,FALSE),IF(D407="Trench Grate",H407*VLOOKUP(E407,VALIDATIONS!$CT$2:$CU$2,2,FALSE),IF(D407="Capped Line",VLOOKUP(E407,VALIDATIONS!$CF$2:$CG$2,2,FALSE),IF(D407="Head Wall",VLOOKUP(E407,VALIDATIONS!$CH$2:$CI$2,2,FALSE),IF(D407="House Connection",VLOOKUP(E407,VALIDATIONS!$CJ$2:$CK$2,2,FALSE),0))))))+IF(AND(F407&lt;&gt;"",D407="Inlet Pit"),VLOOKUP(F407,VALIDATIONS!$CP$2:$CQ$66,2,FALSE),0))</f>
        <v/>
      </c>
      <c r="N407" s="194"/>
      <c r="O407" s="379"/>
      <c r="P407" s="368"/>
      <c r="Q407" s="194"/>
      <c r="R407" s="370"/>
      <c r="S407" s="194"/>
      <c r="T407" s="368"/>
      <c r="U407" s="368"/>
      <c r="V407" s="194"/>
      <c r="W407" s="195"/>
      <c r="X407" s="194"/>
      <c r="Y407" s="195"/>
      <c r="Z407" s="194"/>
      <c r="AA407" s="368"/>
      <c r="AB407" s="368"/>
      <c r="AC407" s="370"/>
      <c r="AD407" s="106" t="str">
        <f>IF(OR(R407="",T407="",U407="",Z407="",AA407="",AB407="",AC407=""),"",Z407*IF(AC407="uPVC",VLOOKUP(AA407,VALIDATIONS!$CZ$2:$DU$42,VLOOKUP(AB407,VALIDATIONS!$FF$2:$FG$5,2,FALSE),FALSE), IF(AC407="Steel Reinforced Concrete",VLOOKUP(AA407,VALIDATIONS!$CZ$2:$DU$42,8+VLOOKUP(AB407,VALIDATIONS!$FF$2:$FG$5,2,FALSE),FALSE),IF(AC407="Fibre Reinforced Concrete",VLOOKUP(AA407,VALIDATIONS!$CZ$2:$DU$42,4+VLOOKUP(AB407,VALIDATIONS!$FF$2:$FG$5,2,FALSE),FALSE))))   +IF(T407="Up to 10% Rock",VLOOKUP(AA407,VALIDATIONS!$CZ$2:$DU$42,13+VLOOKUP(AB407,VALIDATIONS!$FF$2:$FG$5,2,FALSE),FALSE),0)+IF(OR(U407="Urban Development (moderate)",U407="Urban Development (heavy)"),VLOOKUP(AA407,VALIDATIONS!$CZ$2:$DU$42,VLOOKUP(U407,VALIDATIONS!$FJ$2:$FK$4,2,FALSE)+4,FALSE),0))</f>
        <v/>
      </c>
      <c r="AE407" s="194"/>
    </row>
    <row r="408" spans="1:31" x14ac:dyDescent="0.2">
      <c r="A408" s="232"/>
      <c r="B408" s="361"/>
      <c r="C408" s="370"/>
      <c r="D408" s="370"/>
      <c r="E408" s="370"/>
      <c r="F408" s="370"/>
      <c r="G408" s="194"/>
      <c r="H408" s="194"/>
      <c r="I408" s="195"/>
      <c r="J408" s="194"/>
      <c r="K408" s="168"/>
      <c r="L408" s="168"/>
      <c r="M408" s="106" t="str">
        <f>IF(OR(D408="",E408="",G408=""),"",IF(AND(F408&lt;&gt;"",D408="Inlet Pit"),VLOOKUP(E408,VALIDATIONS!$CN$2:$CO$14,2,FALSE),IF(D408="Junction Pit",VLOOKUP(E408,VALIDATIONS!$CR$2:$CS$5,2,FALSE),IF(D408="Trench Grate",H408*VLOOKUP(E408,VALIDATIONS!$CT$2:$CU$2,2,FALSE),IF(D408="Capped Line",VLOOKUP(E408,VALIDATIONS!$CF$2:$CG$2,2,FALSE),IF(D408="Head Wall",VLOOKUP(E408,VALIDATIONS!$CH$2:$CI$2,2,FALSE),IF(D408="House Connection",VLOOKUP(E408,VALIDATIONS!$CJ$2:$CK$2,2,FALSE),0))))))+IF(AND(F408&lt;&gt;"",D408="Inlet Pit"),VLOOKUP(F408,VALIDATIONS!$CP$2:$CQ$66,2,FALSE),0))</f>
        <v/>
      </c>
      <c r="N408" s="194"/>
      <c r="O408" s="379"/>
      <c r="P408" s="368"/>
      <c r="Q408" s="194"/>
      <c r="R408" s="370"/>
      <c r="S408" s="194"/>
      <c r="T408" s="368"/>
      <c r="U408" s="368"/>
      <c r="V408" s="194"/>
      <c r="W408" s="195"/>
      <c r="X408" s="194"/>
      <c r="Y408" s="195"/>
      <c r="Z408" s="194"/>
      <c r="AA408" s="368"/>
      <c r="AB408" s="368"/>
      <c r="AC408" s="370"/>
      <c r="AD408" s="106" t="str">
        <f>IF(OR(R408="",T408="",U408="",Z408="",AA408="",AB408="",AC408=""),"",Z408*IF(AC408="uPVC",VLOOKUP(AA408,VALIDATIONS!$CZ$2:$DU$42,VLOOKUP(AB408,VALIDATIONS!$FF$2:$FG$5,2,FALSE),FALSE), IF(AC408="Steel Reinforced Concrete",VLOOKUP(AA408,VALIDATIONS!$CZ$2:$DU$42,8+VLOOKUP(AB408,VALIDATIONS!$FF$2:$FG$5,2,FALSE),FALSE),IF(AC408="Fibre Reinforced Concrete",VLOOKUP(AA408,VALIDATIONS!$CZ$2:$DU$42,4+VLOOKUP(AB408,VALIDATIONS!$FF$2:$FG$5,2,FALSE),FALSE))))   +IF(T408="Up to 10% Rock",VLOOKUP(AA408,VALIDATIONS!$CZ$2:$DU$42,13+VLOOKUP(AB408,VALIDATIONS!$FF$2:$FG$5,2,FALSE),FALSE),0)+IF(OR(U408="Urban Development (moderate)",U408="Urban Development (heavy)"),VLOOKUP(AA408,VALIDATIONS!$CZ$2:$DU$42,VLOOKUP(U408,VALIDATIONS!$FJ$2:$FK$4,2,FALSE)+4,FALSE),0))</f>
        <v/>
      </c>
      <c r="AE408" s="194"/>
    </row>
    <row r="409" spans="1:31" x14ac:dyDescent="0.2">
      <c r="A409" s="232"/>
      <c r="B409" s="361"/>
      <c r="C409" s="370"/>
      <c r="D409" s="370"/>
      <c r="E409" s="370"/>
      <c r="F409" s="370"/>
      <c r="G409" s="194"/>
      <c r="H409" s="194"/>
      <c r="I409" s="195"/>
      <c r="J409" s="194"/>
      <c r="K409" s="168"/>
      <c r="L409" s="168"/>
      <c r="M409" s="106" t="str">
        <f>IF(OR(D409="",E409="",G409=""),"",IF(AND(F409&lt;&gt;"",D409="Inlet Pit"),VLOOKUP(E409,VALIDATIONS!$CN$2:$CO$14,2,FALSE),IF(D409="Junction Pit",VLOOKUP(E409,VALIDATIONS!$CR$2:$CS$5,2,FALSE),IF(D409="Trench Grate",H409*VLOOKUP(E409,VALIDATIONS!$CT$2:$CU$2,2,FALSE),IF(D409="Capped Line",VLOOKUP(E409,VALIDATIONS!$CF$2:$CG$2,2,FALSE),IF(D409="Head Wall",VLOOKUP(E409,VALIDATIONS!$CH$2:$CI$2,2,FALSE),IF(D409="House Connection",VLOOKUP(E409,VALIDATIONS!$CJ$2:$CK$2,2,FALSE),0))))))+IF(AND(F409&lt;&gt;"",D409="Inlet Pit"),VLOOKUP(F409,VALIDATIONS!$CP$2:$CQ$66,2,FALSE),0))</f>
        <v/>
      </c>
      <c r="N409" s="194"/>
      <c r="O409" s="379"/>
      <c r="P409" s="368"/>
      <c r="Q409" s="194"/>
      <c r="R409" s="370"/>
      <c r="S409" s="194"/>
      <c r="T409" s="368"/>
      <c r="U409" s="368"/>
      <c r="V409" s="194"/>
      <c r="W409" s="195"/>
      <c r="X409" s="194"/>
      <c r="Y409" s="195"/>
      <c r="Z409" s="194"/>
      <c r="AA409" s="368"/>
      <c r="AB409" s="368"/>
      <c r="AC409" s="370"/>
      <c r="AD409" s="106" t="str">
        <f>IF(OR(R409="",T409="",U409="",Z409="",AA409="",AB409="",AC409=""),"",Z409*IF(AC409="uPVC",VLOOKUP(AA409,VALIDATIONS!$CZ$2:$DU$42,VLOOKUP(AB409,VALIDATIONS!$FF$2:$FG$5,2,FALSE),FALSE), IF(AC409="Steel Reinforced Concrete",VLOOKUP(AA409,VALIDATIONS!$CZ$2:$DU$42,8+VLOOKUP(AB409,VALIDATIONS!$FF$2:$FG$5,2,FALSE),FALSE),IF(AC409="Fibre Reinforced Concrete",VLOOKUP(AA409,VALIDATIONS!$CZ$2:$DU$42,4+VLOOKUP(AB409,VALIDATIONS!$FF$2:$FG$5,2,FALSE),FALSE))))   +IF(T409="Up to 10% Rock",VLOOKUP(AA409,VALIDATIONS!$CZ$2:$DU$42,13+VLOOKUP(AB409,VALIDATIONS!$FF$2:$FG$5,2,FALSE),FALSE),0)+IF(OR(U409="Urban Development (moderate)",U409="Urban Development (heavy)"),VLOOKUP(AA409,VALIDATIONS!$CZ$2:$DU$42,VLOOKUP(U409,VALIDATIONS!$FJ$2:$FK$4,2,FALSE)+4,FALSE),0))</f>
        <v/>
      </c>
      <c r="AE409" s="194"/>
    </row>
    <row r="410" spans="1:31" x14ac:dyDescent="0.2">
      <c r="A410" s="232"/>
      <c r="B410" s="361"/>
      <c r="C410" s="370"/>
      <c r="D410" s="370"/>
      <c r="E410" s="370"/>
      <c r="F410" s="370"/>
      <c r="G410" s="194"/>
      <c r="H410" s="194"/>
      <c r="I410" s="195"/>
      <c r="J410" s="194"/>
      <c r="K410" s="168"/>
      <c r="L410" s="168"/>
      <c r="M410" s="106" t="str">
        <f>IF(OR(D410="",E410="",G410=""),"",IF(AND(F410&lt;&gt;"",D410="Inlet Pit"),VLOOKUP(E410,VALIDATIONS!$CN$2:$CO$14,2,FALSE),IF(D410="Junction Pit",VLOOKUP(E410,VALIDATIONS!$CR$2:$CS$5,2,FALSE),IF(D410="Trench Grate",H410*VLOOKUP(E410,VALIDATIONS!$CT$2:$CU$2,2,FALSE),IF(D410="Capped Line",VLOOKUP(E410,VALIDATIONS!$CF$2:$CG$2,2,FALSE),IF(D410="Head Wall",VLOOKUP(E410,VALIDATIONS!$CH$2:$CI$2,2,FALSE),IF(D410="House Connection",VLOOKUP(E410,VALIDATIONS!$CJ$2:$CK$2,2,FALSE),0))))))+IF(AND(F410&lt;&gt;"",D410="Inlet Pit"),VLOOKUP(F410,VALIDATIONS!$CP$2:$CQ$66,2,FALSE),0))</f>
        <v/>
      </c>
      <c r="N410" s="194"/>
      <c r="O410" s="379"/>
      <c r="P410" s="368"/>
      <c r="Q410" s="194"/>
      <c r="R410" s="370"/>
      <c r="S410" s="194"/>
      <c r="T410" s="368"/>
      <c r="U410" s="368"/>
      <c r="V410" s="194"/>
      <c r="W410" s="195"/>
      <c r="X410" s="194"/>
      <c r="Y410" s="195"/>
      <c r="Z410" s="194"/>
      <c r="AA410" s="368"/>
      <c r="AB410" s="368"/>
      <c r="AC410" s="370"/>
      <c r="AD410" s="106" t="str">
        <f>IF(OR(R410="",T410="",U410="",Z410="",AA410="",AB410="",AC410=""),"",Z410*IF(AC410="uPVC",VLOOKUP(AA410,VALIDATIONS!$CZ$2:$DU$42,VLOOKUP(AB410,VALIDATIONS!$FF$2:$FG$5,2,FALSE),FALSE), IF(AC410="Steel Reinforced Concrete",VLOOKUP(AA410,VALIDATIONS!$CZ$2:$DU$42,8+VLOOKUP(AB410,VALIDATIONS!$FF$2:$FG$5,2,FALSE),FALSE),IF(AC410="Fibre Reinforced Concrete",VLOOKUP(AA410,VALIDATIONS!$CZ$2:$DU$42,4+VLOOKUP(AB410,VALIDATIONS!$FF$2:$FG$5,2,FALSE),FALSE))))   +IF(T410="Up to 10% Rock",VLOOKUP(AA410,VALIDATIONS!$CZ$2:$DU$42,13+VLOOKUP(AB410,VALIDATIONS!$FF$2:$FG$5,2,FALSE),FALSE),0)+IF(OR(U410="Urban Development (moderate)",U410="Urban Development (heavy)"),VLOOKUP(AA410,VALIDATIONS!$CZ$2:$DU$42,VLOOKUP(U410,VALIDATIONS!$FJ$2:$FK$4,2,FALSE)+4,FALSE),0))</f>
        <v/>
      </c>
      <c r="AE410" s="194"/>
    </row>
    <row r="411" spans="1:31" x14ac:dyDescent="0.2">
      <c r="A411" s="232"/>
      <c r="B411" s="361"/>
      <c r="C411" s="370"/>
      <c r="D411" s="370"/>
      <c r="E411" s="370"/>
      <c r="F411" s="370"/>
      <c r="G411" s="194"/>
      <c r="H411" s="194"/>
      <c r="I411" s="195"/>
      <c r="J411" s="194"/>
      <c r="K411" s="168"/>
      <c r="L411" s="168"/>
      <c r="M411" s="106" t="str">
        <f>IF(OR(D411="",E411="",G411=""),"",IF(AND(F411&lt;&gt;"",D411="Inlet Pit"),VLOOKUP(E411,VALIDATIONS!$CN$2:$CO$14,2,FALSE),IF(D411="Junction Pit",VLOOKUP(E411,VALIDATIONS!$CR$2:$CS$5,2,FALSE),IF(D411="Trench Grate",H411*VLOOKUP(E411,VALIDATIONS!$CT$2:$CU$2,2,FALSE),IF(D411="Capped Line",VLOOKUP(E411,VALIDATIONS!$CF$2:$CG$2,2,FALSE),IF(D411="Head Wall",VLOOKUP(E411,VALIDATIONS!$CH$2:$CI$2,2,FALSE),IF(D411="House Connection",VLOOKUP(E411,VALIDATIONS!$CJ$2:$CK$2,2,FALSE),0))))))+IF(AND(F411&lt;&gt;"",D411="Inlet Pit"),VLOOKUP(F411,VALIDATIONS!$CP$2:$CQ$66,2,FALSE),0))</f>
        <v/>
      </c>
      <c r="N411" s="194"/>
      <c r="O411" s="379"/>
      <c r="P411" s="368"/>
      <c r="Q411" s="194"/>
      <c r="R411" s="370"/>
      <c r="S411" s="194"/>
      <c r="T411" s="368"/>
      <c r="U411" s="368"/>
      <c r="V411" s="194"/>
      <c r="W411" s="195"/>
      <c r="X411" s="194"/>
      <c r="Y411" s="195"/>
      <c r="Z411" s="194"/>
      <c r="AA411" s="368"/>
      <c r="AB411" s="368"/>
      <c r="AC411" s="370"/>
      <c r="AD411" s="106" t="str">
        <f>IF(OR(R411="",T411="",U411="",Z411="",AA411="",AB411="",AC411=""),"",Z411*IF(AC411="uPVC",VLOOKUP(AA411,VALIDATIONS!$CZ$2:$DU$42,VLOOKUP(AB411,VALIDATIONS!$FF$2:$FG$5,2,FALSE),FALSE), IF(AC411="Steel Reinforced Concrete",VLOOKUP(AA411,VALIDATIONS!$CZ$2:$DU$42,8+VLOOKUP(AB411,VALIDATIONS!$FF$2:$FG$5,2,FALSE),FALSE),IF(AC411="Fibre Reinforced Concrete",VLOOKUP(AA411,VALIDATIONS!$CZ$2:$DU$42,4+VLOOKUP(AB411,VALIDATIONS!$FF$2:$FG$5,2,FALSE),FALSE))))   +IF(T411="Up to 10% Rock",VLOOKUP(AA411,VALIDATIONS!$CZ$2:$DU$42,13+VLOOKUP(AB411,VALIDATIONS!$FF$2:$FG$5,2,FALSE),FALSE),0)+IF(OR(U411="Urban Development (moderate)",U411="Urban Development (heavy)"),VLOOKUP(AA411,VALIDATIONS!$CZ$2:$DU$42,VLOOKUP(U411,VALIDATIONS!$FJ$2:$FK$4,2,FALSE)+4,FALSE),0))</f>
        <v/>
      </c>
      <c r="AE411" s="194"/>
    </row>
    <row r="412" spans="1:31" x14ac:dyDescent="0.2">
      <c r="A412" s="232"/>
      <c r="B412" s="361"/>
      <c r="C412" s="370"/>
      <c r="D412" s="370"/>
      <c r="E412" s="370"/>
      <c r="F412" s="370"/>
      <c r="G412" s="194"/>
      <c r="H412" s="194"/>
      <c r="I412" s="195"/>
      <c r="J412" s="194"/>
      <c r="K412" s="168"/>
      <c r="L412" s="168"/>
      <c r="M412" s="106" t="str">
        <f>IF(OR(D412="",E412="",G412=""),"",IF(AND(F412&lt;&gt;"",D412="Inlet Pit"),VLOOKUP(E412,VALIDATIONS!$CN$2:$CO$14,2,FALSE),IF(D412="Junction Pit",VLOOKUP(E412,VALIDATIONS!$CR$2:$CS$5,2,FALSE),IF(D412="Trench Grate",H412*VLOOKUP(E412,VALIDATIONS!$CT$2:$CU$2,2,FALSE),IF(D412="Capped Line",VLOOKUP(E412,VALIDATIONS!$CF$2:$CG$2,2,FALSE),IF(D412="Head Wall",VLOOKUP(E412,VALIDATIONS!$CH$2:$CI$2,2,FALSE),IF(D412="House Connection",VLOOKUP(E412,VALIDATIONS!$CJ$2:$CK$2,2,FALSE),0))))))+IF(AND(F412&lt;&gt;"",D412="Inlet Pit"),VLOOKUP(F412,VALIDATIONS!$CP$2:$CQ$66,2,FALSE),0))</f>
        <v/>
      </c>
      <c r="N412" s="194"/>
      <c r="O412" s="379"/>
      <c r="P412" s="368"/>
      <c r="Q412" s="194"/>
      <c r="R412" s="370"/>
      <c r="S412" s="194"/>
      <c r="T412" s="368"/>
      <c r="U412" s="368"/>
      <c r="V412" s="194"/>
      <c r="W412" s="195"/>
      <c r="X412" s="194"/>
      <c r="Y412" s="195"/>
      <c r="Z412" s="194"/>
      <c r="AA412" s="368"/>
      <c r="AB412" s="368"/>
      <c r="AC412" s="370"/>
      <c r="AD412" s="106" t="str">
        <f>IF(OR(R412="",T412="",U412="",Z412="",AA412="",AB412="",AC412=""),"",Z412*IF(AC412="uPVC",VLOOKUP(AA412,VALIDATIONS!$CZ$2:$DU$42,VLOOKUP(AB412,VALIDATIONS!$FF$2:$FG$5,2,FALSE),FALSE), IF(AC412="Steel Reinforced Concrete",VLOOKUP(AA412,VALIDATIONS!$CZ$2:$DU$42,8+VLOOKUP(AB412,VALIDATIONS!$FF$2:$FG$5,2,FALSE),FALSE),IF(AC412="Fibre Reinforced Concrete",VLOOKUP(AA412,VALIDATIONS!$CZ$2:$DU$42,4+VLOOKUP(AB412,VALIDATIONS!$FF$2:$FG$5,2,FALSE),FALSE))))   +IF(T412="Up to 10% Rock",VLOOKUP(AA412,VALIDATIONS!$CZ$2:$DU$42,13+VLOOKUP(AB412,VALIDATIONS!$FF$2:$FG$5,2,FALSE),FALSE),0)+IF(OR(U412="Urban Development (moderate)",U412="Urban Development (heavy)"),VLOOKUP(AA412,VALIDATIONS!$CZ$2:$DU$42,VLOOKUP(U412,VALIDATIONS!$FJ$2:$FK$4,2,FALSE)+4,FALSE),0))</f>
        <v/>
      </c>
      <c r="AE412" s="194"/>
    </row>
    <row r="413" spans="1:31" x14ac:dyDescent="0.2">
      <c r="A413" s="232"/>
      <c r="B413" s="361"/>
      <c r="C413" s="370"/>
      <c r="D413" s="370"/>
      <c r="E413" s="370"/>
      <c r="F413" s="370"/>
      <c r="G413" s="194"/>
      <c r="H413" s="194"/>
      <c r="I413" s="195"/>
      <c r="J413" s="194"/>
      <c r="K413" s="168"/>
      <c r="L413" s="168"/>
      <c r="M413" s="106" t="str">
        <f>IF(OR(D413="",E413="",G413=""),"",IF(AND(F413&lt;&gt;"",D413="Inlet Pit"),VLOOKUP(E413,VALIDATIONS!$CN$2:$CO$14,2,FALSE),IF(D413="Junction Pit",VLOOKUP(E413,VALIDATIONS!$CR$2:$CS$5,2,FALSE),IF(D413="Trench Grate",H413*VLOOKUP(E413,VALIDATIONS!$CT$2:$CU$2,2,FALSE),IF(D413="Capped Line",VLOOKUP(E413,VALIDATIONS!$CF$2:$CG$2,2,FALSE),IF(D413="Head Wall",VLOOKUP(E413,VALIDATIONS!$CH$2:$CI$2,2,FALSE),IF(D413="House Connection",VLOOKUP(E413,VALIDATIONS!$CJ$2:$CK$2,2,FALSE),0))))))+IF(AND(F413&lt;&gt;"",D413="Inlet Pit"),VLOOKUP(F413,VALIDATIONS!$CP$2:$CQ$66,2,FALSE),0))</f>
        <v/>
      </c>
      <c r="N413" s="194"/>
      <c r="O413" s="379"/>
      <c r="P413" s="368"/>
      <c r="Q413" s="194"/>
      <c r="R413" s="370"/>
      <c r="S413" s="194"/>
      <c r="T413" s="368"/>
      <c r="U413" s="368"/>
      <c r="V413" s="194"/>
      <c r="W413" s="195"/>
      <c r="X413" s="194"/>
      <c r="Y413" s="195"/>
      <c r="Z413" s="194"/>
      <c r="AA413" s="368"/>
      <c r="AB413" s="368"/>
      <c r="AC413" s="370"/>
      <c r="AD413" s="106" t="str">
        <f>IF(OR(R413="",T413="",U413="",Z413="",AA413="",AB413="",AC413=""),"",Z413*IF(AC413="uPVC",VLOOKUP(AA413,VALIDATIONS!$CZ$2:$DU$42,VLOOKUP(AB413,VALIDATIONS!$FF$2:$FG$5,2,FALSE),FALSE), IF(AC413="Steel Reinforced Concrete",VLOOKUP(AA413,VALIDATIONS!$CZ$2:$DU$42,8+VLOOKUP(AB413,VALIDATIONS!$FF$2:$FG$5,2,FALSE),FALSE),IF(AC413="Fibre Reinforced Concrete",VLOOKUP(AA413,VALIDATIONS!$CZ$2:$DU$42,4+VLOOKUP(AB413,VALIDATIONS!$FF$2:$FG$5,2,FALSE),FALSE))))   +IF(T413="Up to 10% Rock",VLOOKUP(AA413,VALIDATIONS!$CZ$2:$DU$42,13+VLOOKUP(AB413,VALIDATIONS!$FF$2:$FG$5,2,FALSE),FALSE),0)+IF(OR(U413="Urban Development (moderate)",U413="Urban Development (heavy)"),VLOOKUP(AA413,VALIDATIONS!$CZ$2:$DU$42,VLOOKUP(U413,VALIDATIONS!$FJ$2:$FK$4,2,FALSE)+4,FALSE),0))</f>
        <v/>
      </c>
      <c r="AE413" s="194"/>
    </row>
    <row r="414" spans="1:31" x14ac:dyDescent="0.2">
      <c r="A414" s="232"/>
      <c r="B414" s="361"/>
      <c r="C414" s="370"/>
      <c r="D414" s="370"/>
      <c r="E414" s="370"/>
      <c r="F414" s="370"/>
      <c r="G414" s="194"/>
      <c r="H414" s="194"/>
      <c r="I414" s="195"/>
      <c r="J414" s="194"/>
      <c r="K414" s="168"/>
      <c r="L414" s="168"/>
      <c r="M414" s="106" t="str">
        <f>IF(OR(D414="",E414="",G414=""),"",IF(AND(F414&lt;&gt;"",D414="Inlet Pit"),VLOOKUP(E414,VALIDATIONS!$CN$2:$CO$14,2,FALSE),IF(D414="Junction Pit",VLOOKUP(E414,VALIDATIONS!$CR$2:$CS$5,2,FALSE),IF(D414="Trench Grate",H414*VLOOKUP(E414,VALIDATIONS!$CT$2:$CU$2,2,FALSE),IF(D414="Capped Line",VLOOKUP(E414,VALIDATIONS!$CF$2:$CG$2,2,FALSE),IF(D414="Head Wall",VLOOKUP(E414,VALIDATIONS!$CH$2:$CI$2,2,FALSE),IF(D414="House Connection",VLOOKUP(E414,VALIDATIONS!$CJ$2:$CK$2,2,FALSE),0))))))+IF(AND(F414&lt;&gt;"",D414="Inlet Pit"),VLOOKUP(F414,VALIDATIONS!$CP$2:$CQ$66,2,FALSE),0))</f>
        <v/>
      </c>
      <c r="N414" s="194"/>
      <c r="O414" s="379"/>
      <c r="P414" s="368"/>
      <c r="Q414" s="194"/>
      <c r="R414" s="370"/>
      <c r="S414" s="194"/>
      <c r="T414" s="368"/>
      <c r="U414" s="368"/>
      <c r="V414" s="194"/>
      <c r="W414" s="195"/>
      <c r="X414" s="194"/>
      <c r="Y414" s="195"/>
      <c r="Z414" s="194"/>
      <c r="AA414" s="368"/>
      <c r="AB414" s="368"/>
      <c r="AC414" s="370"/>
      <c r="AD414" s="106" t="str">
        <f>IF(OR(R414="",T414="",U414="",Z414="",AA414="",AB414="",AC414=""),"",Z414*IF(AC414="uPVC",VLOOKUP(AA414,VALIDATIONS!$CZ$2:$DU$42,VLOOKUP(AB414,VALIDATIONS!$FF$2:$FG$5,2,FALSE),FALSE), IF(AC414="Steel Reinforced Concrete",VLOOKUP(AA414,VALIDATIONS!$CZ$2:$DU$42,8+VLOOKUP(AB414,VALIDATIONS!$FF$2:$FG$5,2,FALSE),FALSE),IF(AC414="Fibre Reinforced Concrete",VLOOKUP(AA414,VALIDATIONS!$CZ$2:$DU$42,4+VLOOKUP(AB414,VALIDATIONS!$FF$2:$FG$5,2,FALSE),FALSE))))   +IF(T414="Up to 10% Rock",VLOOKUP(AA414,VALIDATIONS!$CZ$2:$DU$42,13+VLOOKUP(AB414,VALIDATIONS!$FF$2:$FG$5,2,FALSE),FALSE),0)+IF(OR(U414="Urban Development (moderate)",U414="Urban Development (heavy)"),VLOOKUP(AA414,VALIDATIONS!$CZ$2:$DU$42,VLOOKUP(U414,VALIDATIONS!$FJ$2:$FK$4,2,FALSE)+4,FALSE),0))</f>
        <v/>
      </c>
      <c r="AE414" s="194"/>
    </row>
    <row r="415" spans="1:31" x14ac:dyDescent="0.2">
      <c r="A415" s="232"/>
      <c r="B415" s="361"/>
      <c r="C415" s="370"/>
      <c r="D415" s="370"/>
      <c r="E415" s="370"/>
      <c r="F415" s="370"/>
      <c r="G415" s="194"/>
      <c r="H415" s="194"/>
      <c r="I415" s="195"/>
      <c r="J415" s="194"/>
      <c r="K415" s="168"/>
      <c r="L415" s="168"/>
      <c r="M415" s="106" t="str">
        <f>IF(OR(D415="",E415="",G415=""),"",IF(AND(F415&lt;&gt;"",D415="Inlet Pit"),VLOOKUP(E415,VALIDATIONS!$CN$2:$CO$14,2,FALSE),IF(D415="Junction Pit",VLOOKUP(E415,VALIDATIONS!$CR$2:$CS$5,2,FALSE),IF(D415="Trench Grate",H415*VLOOKUP(E415,VALIDATIONS!$CT$2:$CU$2,2,FALSE),IF(D415="Capped Line",VLOOKUP(E415,VALIDATIONS!$CF$2:$CG$2,2,FALSE),IF(D415="Head Wall",VLOOKUP(E415,VALIDATIONS!$CH$2:$CI$2,2,FALSE),IF(D415="House Connection",VLOOKUP(E415,VALIDATIONS!$CJ$2:$CK$2,2,FALSE),0))))))+IF(AND(F415&lt;&gt;"",D415="Inlet Pit"),VLOOKUP(F415,VALIDATIONS!$CP$2:$CQ$66,2,FALSE),0))</f>
        <v/>
      </c>
      <c r="N415" s="194"/>
      <c r="O415" s="379"/>
      <c r="P415" s="368"/>
      <c r="Q415" s="194"/>
      <c r="R415" s="370"/>
      <c r="S415" s="194"/>
      <c r="T415" s="368"/>
      <c r="U415" s="368"/>
      <c r="V415" s="194"/>
      <c r="W415" s="195"/>
      <c r="X415" s="194"/>
      <c r="Y415" s="195"/>
      <c r="Z415" s="194"/>
      <c r="AA415" s="368"/>
      <c r="AB415" s="368"/>
      <c r="AC415" s="370"/>
      <c r="AD415" s="106" t="str">
        <f>IF(OR(R415="",T415="",U415="",Z415="",AA415="",AB415="",AC415=""),"",Z415*IF(AC415="uPVC",VLOOKUP(AA415,VALIDATIONS!$CZ$2:$DU$42,VLOOKUP(AB415,VALIDATIONS!$FF$2:$FG$5,2,FALSE),FALSE), IF(AC415="Steel Reinforced Concrete",VLOOKUP(AA415,VALIDATIONS!$CZ$2:$DU$42,8+VLOOKUP(AB415,VALIDATIONS!$FF$2:$FG$5,2,FALSE),FALSE),IF(AC415="Fibre Reinforced Concrete",VLOOKUP(AA415,VALIDATIONS!$CZ$2:$DU$42,4+VLOOKUP(AB415,VALIDATIONS!$FF$2:$FG$5,2,FALSE),FALSE))))   +IF(T415="Up to 10% Rock",VLOOKUP(AA415,VALIDATIONS!$CZ$2:$DU$42,13+VLOOKUP(AB415,VALIDATIONS!$FF$2:$FG$5,2,FALSE),FALSE),0)+IF(OR(U415="Urban Development (moderate)",U415="Urban Development (heavy)"),VLOOKUP(AA415,VALIDATIONS!$CZ$2:$DU$42,VLOOKUP(U415,VALIDATIONS!$FJ$2:$FK$4,2,FALSE)+4,FALSE),0))</f>
        <v/>
      </c>
      <c r="AE415" s="194"/>
    </row>
    <row r="416" spans="1:31" x14ac:dyDescent="0.2">
      <c r="A416" s="232"/>
      <c r="B416" s="361"/>
      <c r="C416" s="370"/>
      <c r="D416" s="370"/>
      <c r="E416" s="370"/>
      <c r="F416" s="370"/>
      <c r="G416" s="194"/>
      <c r="H416" s="194"/>
      <c r="I416" s="195"/>
      <c r="J416" s="194"/>
      <c r="K416" s="168"/>
      <c r="L416" s="168"/>
      <c r="M416" s="106" t="str">
        <f>IF(OR(D416="",E416="",G416=""),"",IF(AND(F416&lt;&gt;"",D416="Inlet Pit"),VLOOKUP(E416,VALIDATIONS!$CN$2:$CO$14,2,FALSE),IF(D416="Junction Pit",VLOOKUP(E416,VALIDATIONS!$CR$2:$CS$5,2,FALSE),IF(D416="Trench Grate",H416*VLOOKUP(E416,VALIDATIONS!$CT$2:$CU$2,2,FALSE),IF(D416="Capped Line",VLOOKUP(E416,VALIDATIONS!$CF$2:$CG$2,2,FALSE),IF(D416="Head Wall",VLOOKUP(E416,VALIDATIONS!$CH$2:$CI$2,2,FALSE),IF(D416="House Connection",VLOOKUP(E416,VALIDATIONS!$CJ$2:$CK$2,2,FALSE),0))))))+IF(AND(F416&lt;&gt;"",D416="Inlet Pit"),VLOOKUP(F416,VALIDATIONS!$CP$2:$CQ$66,2,FALSE),0))</f>
        <v/>
      </c>
      <c r="N416" s="194"/>
      <c r="O416" s="379"/>
      <c r="P416" s="368"/>
      <c r="Q416" s="194"/>
      <c r="R416" s="370"/>
      <c r="S416" s="194"/>
      <c r="T416" s="368"/>
      <c r="U416" s="368"/>
      <c r="V416" s="194"/>
      <c r="W416" s="195"/>
      <c r="X416" s="194"/>
      <c r="Y416" s="195"/>
      <c r="Z416" s="194"/>
      <c r="AA416" s="368"/>
      <c r="AB416" s="368"/>
      <c r="AC416" s="370"/>
      <c r="AD416" s="106" t="str">
        <f>IF(OR(R416="",T416="",U416="",Z416="",AA416="",AB416="",AC416=""),"",Z416*IF(AC416="uPVC",VLOOKUP(AA416,VALIDATIONS!$CZ$2:$DU$42,VLOOKUP(AB416,VALIDATIONS!$FF$2:$FG$5,2,FALSE),FALSE), IF(AC416="Steel Reinforced Concrete",VLOOKUP(AA416,VALIDATIONS!$CZ$2:$DU$42,8+VLOOKUP(AB416,VALIDATIONS!$FF$2:$FG$5,2,FALSE),FALSE),IF(AC416="Fibre Reinforced Concrete",VLOOKUP(AA416,VALIDATIONS!$CZ$2:$DU$42,4+VLOOKUP(AB416,VALIDATIONS!$FF$2:$FG$5,2,FALSE),FALSE))))   +IF(T416="Up to 10% Rock",VLOOKUP(AA416,VALIDATIONS!$CZ$2:$DU$42,13+VLOOKUP(AB416,VALIDATIONS!$FF$2:$FG$5,2,FALSE),FALSE),0)+IF(OR(U416="Urban Development (moderate)",U416="Urban Development (heavy)"),VLOOKUP(AA416,VALIDATIONS!$CZ$2:$DU$42,VLOOKUP(U416,VALIDATIONS!$FJ$2:$FK$4,2,FALSE)+4,FALSE),0))</f>
        <v/>
      </c>
      <c r="AE416" s="194"/>
    </row>
    <row r="417" spans="1:31" x14ac:dyDescent="0.2">
      <c r="A417" s="232"/>
      <c r="B417" s="361"/>
      <c r="C417" s="370"/>
      <c r="D417" s="370"/>
      <c r="E417" s="370"/>
      <c r="F417" s="370"/>
      <c r="G417" s="194"/>
      <c r="H417" s="194"/>
      <c r="I417" s="195"/>
      <c r="J417" s="194"/>
      <c r="K417" s="168"/>
      <c r="L417" s="168"/>
      <c r="M417" s="106" t="str">
        <f>IF(OR(D417="",E417="",G417=""),"",IF(AND(F417&lt;&gt;"",D417="Inlet Pit"),VLOOKUP(E417,VALIDATIONS!$CN$2:$CO$14,2,FALSE),IF(D417="Junction Pit",VLOOKUP(E417,VALIDATIONS!$CR$2:$CS$5,2,FALSE),IF(D417="Trench Grate",H417*VLOOKUP(E417,VALIDATIONS!$CT$2:$CU$2,2,FALSE),IF(D417="Capped Line",VLOOKUP(E417,VALIDATIONS!$CF$2:$CG$2,2,FALSE),IF(D417="Head Wall",VLOOKUP(E417,VALIDATIONS!$CH$2:$CI$2,2,FALSE),IF(D417="House Connection",VLOOKUP(E417,VALIDATIONS!$CJ$2:$CK$2,2,FALSE),0))))))+IF(AND(F417&lt;&gt;"",D417="Inlet Pit"),VLOOKUP(F417,VALIDATIONS!$CP$2:$CQ$66,2,FALSE),0))</f>
        <v/>
      </c>
      <c r="N417" s="194"/>
      <c r="O417" s="379"/>
      <c r="P417" s="368"/>
      <c r="Q417" s="194"/>
      <c r="R417" s="370"/>
      <c r="S417" s="194"/>
      <c r="T417" s="368"/>
      <c r="U417" s="368"/>
      <c r="V417" s="194"/>
      <c r="W417" s="195"/>
      <c r="X417" s="194"/>
      <c r="Y417" s="195"/>
      <c r="Z417" s="194"/>
      <c r="AA417" s="368"/>
      <c r="AB417" s="368"/>
      <c r="AC417" s="370"/>
      <c r="AD417" s="106" t="str">
        <f>IF(OR(R417="",T417="",U417="",Z417="",AA417="",AB417="",AC417=""),"",Z417*IF(AC417="uPVC",VLOOKUP(AA417,VALIDATIONS!$CZ$2:$DU$42,VLOOKUP(AB417,VALIDATIONS!$FF$2:$FG$5,2,FALSE),FALSE), IF(AC417="Steel Reinforced Concrete",VLOOKUP(AA417,VALIDATIONS!$CZ$2:$DU$42,8+VLOOKUP(AB417,VALIDATIONS!$FF$2:$FG$5,2,FALSE),FALSE),IF(AC417="Fibre Reinforced Concrete",VLOOKUP(AA417,VALIDATIONS!$CZ$2:$DU$42,4+VLOOKUP(AB417,VALIDATIONS!$FF$2:$FG$5,2,FALSE),FALSE))))   +IF(T417="Up to 10% Rock",VLOOKUP(AA417,VALIDATIONS!$CZ$2:$DU$42,13+VLOOKUP(AB417,VALIDATIONS!$FF$2:$FG$5,2,FALSE),FALSE),0)+IF(OR(U417="Urban Development (moderate)",U417="Urban Development (heavy)"),VLOOKUP(AA417,VALIDATIONS!$CZ$2:$DU$42,VLOOKUP(U417,VALIDATIONS!$FJ$2:$FK$4,2,FALSE)+4,FALSE),0))</f>
        <v/>
      </c>
      <c r="AE417" s="194"/>
    </row>
    <row r="418" spans="1:31" x14ac:dyDescent="0.2">
      <c r="A418" s="232"/>
      <c r="B418" s="361"/>
      <c r="C418" s="370"/>
      <c r="D418" s="370"/>
      <c r="E418" s="370"/>
      <c r="F418" s="370"/>
      <c r="G418" s="194"/>
      <c r="H418" s="194"/>
      <c r="I418" s="195"/>
      <c r="J418" s="194"/>
      <c r="K418" s="168"/>
      <c r="L418" s="168"/>
      <c r="M418" s="106" t="str">
        <f>IF(OR(D418="",E418="",G418=""),"",IF(AND(F418&lt;&gt;"",D418="Inlet Pit"),VLOOKUP(E418,VALIDATIONS!$CN$2:$CO$14,2,FALSE),IF(D418="Junction Pit",VLOOKUP(E418,VALIDATIONS!$CR$2:$CS$5,2,FALSE),IF(D418="Trench Grate",H418*VLOOKUP(E418,VALIDATIONS!$CT$2:$CU$2,2,FALSE),IF(D418="Capped Line",VLOOKUP(E418,VALIDATIONS!$CF$2:$CG$2,2,FALSE),IF(D418="Head Wall",VLOOKUP(E418,VALIDATIONS!$CH$2:$CI$2,2,FALSE),IF(D418="House Connection",VLOOKUP(E418,VALIDATIONS!$CJ$2:$CK$2,2,FALSE),0))))))+IF(AND(F418&lt;&gt;"",D418="Inlet Pit"),VLOOKUP(F418,VALIDATIONS!$CP$2:$CQ$66,2,FALSE),0))</f>
        <v/>
      </c>
      <c r="N418" s="194"/>
      <c r="O418" s="379"/>
      <c r="P418" s="368"/>
      <c r="Q418" s="194"/>
      <c r="R418" s="370"/>
      <c r="S418" s="194"/>
      <c r="T418" s="368"/>
      <c r="U418" s="368"/>
      <c r="V418" s="194"/>
      <c r="W418" s="195"/>
      <c r="X418" s="194"/>
      <c r="Y418" s="195"/>
      <c r="Z418" s="194"/>
      <c r="AA418" s="368"/>
      <c r="AB418" s="368"/>
      <c r="AC418" s="370"/>
      <c r="AD418" s="106" t="str">
        <f>IF(OR(R418="",T418="",U418="",Z418="",AA418="",AB418="",AC418=""),"",Z418*IF(AC418="uPVC",VLOOKUP(AA418,VALIDATIONS!$CZ$2:$DU$42,VLOOKUP(AB418,VALIDATIONS!$FF$2:$FG$5,2,FALSE),FALSE), IF(AC418="Steel Reinforced Concrete",VLOOKUP(AA418,VALIDATIONS!$CZ$2:$DU$42,8+VLOOKUP(AB418,VALIDATIONS!$FF$2:$FG$5,2,FALSE),FALSE),IF(AC418="Fibre Reinforced Concrete",VLOOKUP(AA418,VALIDATIONS!$CZ$2:$DU$42,4+VLOOKUP(AB418,VALIDATIONS!$FF$2:$FG$5,2,FALSE),FALSE))))   +IF(T418="Up to 10% Rock",VLOOKUP(AA418,VALIDATIONS!$CZ$2:$DU$42,13+VLOOKUP(AB418,VALIDATIONS!$FF$2:$FG$5,2,FALSE),FALSE),0)+IF(OR(U418="Urban Development (moderate)",U418="Urban Development (heavy)"),VLOOKUP(AA418,VALIDATIONS!$CZ$2:$DU$42,VLOOKUP(U418,VALIDATIONS!$FJ$2:$FK$4,2,FALSE)+4,FALSE),0))</f>
        <v/>
      </c>
      <c r="AE418" s="194"/>
    </row>
    <row r="419" spans="1:31" x14ac:dyDescent="0.2">
      <c r="A419" s="232"/>
      <c r="B419" s="361"/>
      <c r="C419" s="370"/>
      <c r="D419" s="370"/>
      <c r="E419" s="370"/>
      <c r="F419" s="370"/>
      <c r="G419" s="194"/>
      <c r="H419" s="194"/>
      <c r="I419" s="195"/>
      <c r="J419" s="194"/>
      <c r="K419" s="168"/>
      <c r="L419" s="168"/>
      <c r="M419" s="106" t="str">
        <f>IF(OR(D419="",E419="",G419=""),"",IF(AND(F419&lt;&gt;"",D419="Inlet Pit"),VLOOKUP(E419,VALIDATIONS!$CN$2:$CO$14,2,FALSE),IF(D419="Junction Pit",VLOOKUP(E419,VALIDATIONS!$CR$2:$CS$5,2,FALSE),IF(D419="Trench Grate",H419*VLOOKUP(E419,VALIDATIONS!$CT$2:$CU$2,2,FALSE),IF(D419="Capped Line",VLOOKUP(E419,VALIDATIONS!$CF$2:$CG$2,2,FALSE),IF(D419="Head Wall",VLOOKUP(E419,VALIDATIONS!$CH$2:$CI$2,2,FALSE),IF(D419="House Connection",VLOOKUP(E419,VALIDATIONS!$CJ$2:$CK$2,2,FALSE),0))))))+IF(AND(F419&lt;&gt;"",D419="Inlet Pit"),VLOOKUP(F419,VALIDATIONS!$CP$2:$CQ$66,2,FALSE),0))</f>
        <v/>
      </c>
      <c r="N419" s="194"/>
      <c r="O419" s="379"/>
      <c r="P419" s="368"/>
      <c r="Q419" s="194"/>
      <c r="R419" s="370"/>
      <c r="S419" s="194"/>
      <c r="T419" s="368"/>
      <c r="U419" s="368"/>
      <c r="V419" s="194"/>
      <c r="W419" s="195"/>
      <c r="X419" s="194"/>
      <c r="Y419" s="195"/>
      <c r="Z419" s="194"/>
      <c r="AA419" s="368"/>
      <c r="AB419" s="368"/>
      <c r="AC419" s="370"/>
      <c r="AD419" s="106" t="str">
        <f>IF(OR(R419="",T419="",U419="",Z419="",AA419="",AB419="",AC419=""),"",Z419*IF(AC419="uPVC",VLOOKUP(AA419,VALIDATIONS!$CZ$2:$DU$42,VLOOKUP(AB419,VALIDATIONS!$FF$2:$FG$5,2,FALSE),FALSE), IF(AC419="Steel Reinforced Concrete",VLOOKUP(AA419,VALIDATIONS!$CZ$2:$DU$42,8+VLOOKUP(AB419,VALIDATIONS!$FF$2:$FG$5,2,FALSE),FALSE),IF(AC419="Fibre Reinforced Concrete",VLOOKUP(AA419,VALIDATIONS!$CZ$2:$DU$42,4+VLOOKUP(AB419,VALIDATIONS!$FF$2:$FG$5,2,FALSE),FALSE))))   +IF(T419="Up to 10% Rock",VLOOKUP(AA419,VALIDATIONS!$CZ$2:$DU$42,13+VLOOKUP(AB419,VALIDATIONS!$FF$2:$FG$5,2,FALSE),FALSE),0)+IF(OR(U419="Urban Development (moderate)",U419="Urban Development (heavy)"),VLOOKUP(AA419,VALIDATIONS!$CZ$2:$DU$42,VLOOKUP(U419,VALIDATIONS!$FJ$2:$FK$4,2,FALSE)+4,FALSE),0))</f>
        <v/>
      </c>
      <c r="AE419" s="194"/>
    </row>
    <row r="420" spans="1:31" x14ac:dyDescent="0.2">
      <c r="A420" s="232"/>
      <c r="B420" s="361"/>
      <c r="C420" s="370"/>
      <c r="D420" s="370"/>
      <c r="E420" s="370"/>
      <c r="F420" s="370"/>
      <c r="G420" s="194"/>
      <c r="H420" s="194"/>
      <c r="I420" s="195"/>
      <c r="J420" s="194"/>
      <c r="K420" s="168"/>
      <c r="L420" s="168"/>
      <c r="M420" s="106" t="str">
        <f>IF(OR(D420="",E420="",G420=""),"",IF(AND(F420&lt;&gt;"",D420="Inlet Pit"),VLOOKUP(E420,VALIDATIONS!$CN$2:$CO$14,2,FALSE),IF(D420="Junction Pit",VLOOKUP(E420,VALIDATIONS!$CR$2:$CS$5,2,FALSE),IF(D420="Trench Grate",H420*VLOOKUP(E420,VALIDATIONS!$CT$2:$CU$2,2,FALSE),IF(D420="Capped Line",VLOOKUP(E420,VALIDATIONS!$CF$2:$CG$2,2,FALSE),IF(D420="Head Wall",VLOOKUP(E420,VALIDATIONS!$CH$2:$CI$2,2,FALSE),IF(D420="House Connection",VLOOKUP(E420,VALIDATIONS!$CJ$2:$CK$2,2,FALSE),0))))))+IF(AND(F420&lt;&gt;"",D420="Inlet Pit"),VLOOKUP(F420,VALIDATIONS!$CP$2:$CQ$66,2,FALSE),0))</f>
        <v/>
      </c>
      <c r="N420" s="194"/>
      <c r="O420" s="379"/>
      <c r="P420" s="368"/>
      <c r="Q420" s="194"/>
      <c r="R420" s="370"/>
      <c r="S420" s="194"/>
      <c r="T420" s="368"/>
      <c r="U420" s="368"/>
      <c r="V420" s="194"/>
      <c r="W420" s="195"/>
      <c r="X420" s="194"/>
      <c r="Y420" s="195"/>
      <c r="Z420" s="194"/>
      <c r="AA420" s="368"/>
      <c r="AB420" s="368"/>
      <c r="AC420" s="370"/>
      <c r="AD420" s="106" t="str">
        <f>IF(OR(R420="",T420="",U420="",Z420="",AA420="",AB420="",AC420=""),"",Z420*IF(AC420="uPVC",VLOOKUP(AA420,VALIDATIONS!$CZ$2:$DU$42,VLOOKUP(AB420,VALIDATIONS!$FF$2:$FG$5,2,FALSE),FALSE), IF(AC420="Steel Reinforced Concrete",VLOOKUP(AA420,VALIDATIONS!$CZ$2:$DU$42,8+VLOOKUP(AB420,VALIDATIONS!$FF$2:$FG$5,2,FALSE),FALSE),IF(AC420="Fibre Reinforced Concrete",VLOOKUP(AA420,VALIDATIONS!$CZ$2:$DU$42,4+VLOOKUP(AB420,VALIDATIONS!$FF$2:$FG$5,2,FALSE),FALSE))))   +IF(T420="Up to 10% Rock",VLOOKUP(AA420,VALIDATIONS!$CZ$2:$DU$42,13+VLOOKUP(AB420,VALIDATIONS!$FF$2:$FG$5,2,FALSE),FALSE),0)+IF(OR(U420="Urban Development (moderate)",U420="Urban Development (heavy)"),VLOOKUP(AA420,VALIDATIONS!$CZ$2:$DU$42,VLOOKUP(U420,VALIDATIONS!$FJ$2:$FK$4,2,FALSE)+4,FALSE),0))</f>
        <v/>
      </c>
      <c r="AE420" s="194"/>
    </row>
    <row r="421" spans="1:31" x14ac:dyDescent="0.2">
      <c r="A421" s="232"/>
      <c r="B421" s="361"/>
      <c r="C421" s="370"/>
      <c r="D421" s="370"/>
      <c r="E421" s="370"/>
      <c r="F421" s="370"/>
      <c r="G421" s="194"/>
      <c r="H421" s="194"/>
      <c r="I421" s="195"/>
      <c r="J421" s="194"/>
      <c r="K421" s="168"/>
      <c r="L421" s="168"/>
      <c r="M421" s="106" t="str">
        <f>IF(OR(D421="",E421="",G421=""),"",IF(AND(F421&lt;&gt;"",D421="Inlet Pit"),VLOOKUP(E421,VALIDATIONS!$CN$2:$CO$14,2,FALSE),IF(D421="Junction Pit",VLOOKUP(E421,VALIDATIONS!$CR$2:$CS$5,2,FALSE),IF(D421="Trench Grate",H421*VLOOKUP(E421,VALIDATIONS!$CT$2:$CU$2,2,FALSE),IF(D421="Capped Line",VLOOKUP(E421,VALIDATIONS!$CF$2:$CG$2,2,FALSE),IF(D421="Head Wall",VLOOKUP(E421,VALIDATIONS!$CH$2:$CI$2,2,FALSE),IF(D421="House Connection",VLOOKUP(E421,VALIDATIONS!$CJ$2:$CK$2,2,FALSE),0))))))+IF(AND(F421&lt;&gt;"",D421="Inlet Pit"),VLOOKUP(F421,VALIDATIONS!$CP$2:$CQ$66,2,FALSE),0))</f>
        <v/>
      </c>
      <c r="N421" s="194"/>
      <c r="O421" s="379"/>
      <c r="P421" s="368"/>
      <c r="Q421" s="194"/>
      <c r="R421" s="370"/>
      <c r="S421" s="194"/>
      <c r="T421" s="368"/>
      <c r="U421" s="368"/>
      <c r="V421" s="194"/>
      <c r="W421" s="195"/>
      <c r="X421" s="194"/>
      <c r="Y421" s="195"/>
      <c r="Z421" s="194"/>
      <c r="AA421" s="368"/>
      <c r="AB421" s="368"/>
      <c r="AC421" s="370"/>
      <c r="AD421" s="106" t="str">
        <f>IF(OR(R421="",T421="",U421="",Z421="",AA421="",AB421="",AC421=""),"",Z421*IF(AC421="uPVC",VLOOKUP(AA421,VALIDATIONS!$CZ$2:$DU$42,VLOOKUP(AB421,VALIDATIONS!$FF$2:$FG$5,2,FALSE),FALSE), IF(AC421="Steel Reinforced Concrete",VLOOKUP(AA421,VALIDATIONS!$CZ$2:$DU$42,8+VLOOKUP(AB421,VALIDATIONS!$FF$2:$FG$5,2,FALSE),FALSE),IF(AC421="Fibre Reinforced Concrete",VLOOKUP(AA421,VALIDATIONS!$CZ$2:$DU$42,4+VLOOKUP(AB421,VALIDATIONS!$FF$2:$FG$5,2,FALSE),FALSE))))   +IF(T421="Up to 10% Rock",VLOOKUP(AA421,VALIDATIONS!$CZ$2:$DU$42,13+VLOOKUP(AB421,VALIDATIONS!$FF$2:$FG$5,2,FALSE),FALSE),0)+IF(OR(U421="Urban Development (moderate)",U421="Urban Development (heavy)"),VLOOKUP(AA421,VALIDATIONS!$CZ$2:$DU$42,VLOOKUP(U421,VALIDATIONS!$FJ$2:$FK$4,2,FALSE)+4,FALSE),0))</f>
        <v/>
      </c>
      <c r="AE421" s="194"/>
    </row>
    <row r="422" spans="1:31" x14ac:dyDescent="0.2">
      <c r="A422" s="232"/>
      <c r="B422" s="361"/>
      <c r="C422" s="370"/>
      <c r="D422" s="370"/>
      <c r="E422" s="370"/>
      <c r="F422" s="370"/>
      <c r="G422" s="194"/>
      <c r="H422" s="194"/>
      <c r="I422" s="195"/>
      <c r="J422" s="194"/>
      <c r="K422" s="168"/>
      <c r="L422" s="168"/>
      <c r="M422" s="106" t="str">
        <f>IF(OR(D422="",E422="",G422=""),"",IF(AND(F422&lt;&gt;"",D422="Inlet Pit"),VLOOKUP(E422,VALIDATIONS!$CN$2:$CO$14,2,FALSE),IF(D422="Junction Pit",VLOOKUP(E422,VALIDATIONS!$CR$2:$CS$5,2,FALSE),IF(D422="Trench Grate",H422*VLOOKUP(E422,VALIDATIONS!$CT$2:$CU$2,2,FALSE),IF(D422="Capped Line",VLOOKUP(E422,VALIDATIONS!$CF$2:$CG$2,2,FALSE),IF(D422="Head Wall",VLOOKUP(E422,VALIDATIONS!$CH$2:$CI$2,2,FALSE),IF(D422="House Connection",VLOOKUP(E422,VALIDATIONS!$CJ$2:$CK$2,2,FALSE),0))))))+IF(AND(F422&lt;&gt;"",D422="Inlet Pit"),VLOOKUP(F422,VALIDATIONS!$CP$2:$CQ$66,2,FALSE),0))</f>
        <v/>
      </c>
      <c r="N422" s="194"/>
      <c r="O422" s="379"/>
      <c r="P422" s="368"/>
      <c r="Q422" s="194"/>
      <c r="R422" s="370"/>
      <c r="S422" s="194"/>
      <c r="T422" s="368"/>
      <c r="U422" s="368"/>
      <c r="V422" s="194"/>
      <c r="W422" s="195"/>
      <c r="X422" s="194"/>
      <c r="Y422" s="195"/>
      <c r="Z422" s="194"/>
      <c r="AA422" s="368"/>
      <c r="AB422" s="368"/>
      <c r="AC422" s="370"/>
      <c r="AD422" s="106" t="str">
        <f>IF(OR(R422="",T422="",U422="",Z422="",AA422="",AB422="",AC422=""),"",Z422*IF(AC422="uPVC",VLOOKUP(AA422,VALIDATIONS!$CZ$2:$DU$42,VLOOKUP(AB422,VALIDATIONS!$FF$2:$FG$5,2,FALSE),FALSE), IF(AC422="Steel Reinforced Concrete",VLOOKUP(AA422,VALIDATIONS!$CZ$2:$DU$42,8+VLOOKUP(AB422,VALIDATIONS!$FF$2:$FG$5,2,FALSE),FALSE),IF(AC422="Fibre Reinforced Concrete",VLOOKUP(AA422,VALIDATIONS!$CZ$2:$DU$42,4+VLOOKUP(AB422,VALIDATIONS!$FF$2:$FG$5,2,FALSE),FALSE))))   +IF(T422="Up to 10% Rock",VLOOKUP(AA422,VALIDATIONS!$CZ$2:$DU$42,13+VLOOKUP(AB422,VALIDATIONS!$FF$2:$FG$5,2,FALSE),FALSE),0)+IF(OR(U422="Urban Development (moderate)",U422="Urban Development (heavy)"),VLOOKUP(AA422,VALIDATIONS!$CZ$2:$DU$42,VLOOKUP(U422,VALIDATIONS!$FJ$2:$FK$4,2,FALSE)+4,FALSE),0))</f>
        <v/>
      </c>
      <c r="AE422" s="194"/>
    </row>
    <row r="423" spans="1:31" x14ac:dyDescent="0.2">
      <c r="A423" s="232"/>
      <c r="B423" s="361"/>
      <c r="C423" s="370"/>
      <c r="D423" s="370"/>
      <c r="E423" s="370"/>
      <c r="F423" s="370"/>
      <c r="G423" s="194"/>
      <c r="H423" s="194"/>
      <c r="I423" s="195"/>
      <c r="J423" s="194"/>
      <c r="K423" s="168"/>
      <c r="L423" s="168"/>
      <c r="M423" s="106" t="str">
        <f>IF(OR(D423="",E423="",G423=""),"",IF(AND(F423&lt;&gt;"",D423="Inlet Pit"),VLOOKUP(E423,VALIDATIONS!$CN$2:$CO$14,2,FALSE),IF(D423="Junction Pit",VLOOKUP(E423,VALIDATIONS!$CR$2:$CS$5,2,FALSE),IF(D423="Trench Grate",H423*VLOOKUP(E423,VALIDATIONS!$CT$2:$CU$2,2,FALSE),IF(D423="Capped Line",VLOOKUP(E423,VALIDATIONS!$CF$2:$CG$2,2,FALSE),IF(D423="Head Wall",VLOOKUP(E423,VALIDATIONS!$CH$2:$CI$2,2,FALSE),IF(D423="House Connection",VLOOKUP(E423,VALIDATIONS!$CJ$2:$CK$2,2,FALSE),0))))))+IF(AND(F423&lt;&gt;"",D423="Inlet Pit"),VLOOKUP(F423,VALIDATIONS!$CP$2:$CQ$66,2,FALSE),0))</f>
        <v/>
      </c>
      <c r="N423" s="194"/>
      <c r="O423" s="379"/>
      <c r="P423" s="368"/>
      <c r="Q423" s="194"/>
      <c r="R423" s="370"/>
      <c r="S423" s="194"/>
      <c r="T423" s="368"/>
      <c r="U423" s="368"/>
      <c r="V423" s="194"/>
      <c r="W423" s="195"/>
      <c r="X423" s="194"/>
      <c r="Y423" s="195"/>
      <c r="Z423" s="194"/>
      <c r="AA423" s="368"/>
      <c r="AB423" s="368"/>
      <c r="AC423" s="370"/>
      <c r="AD423" s="106" t="str">
        <f>IF(OR(R423="",T423="",U423="",Z423="",AA423="",AB423="",AC423=""),"",Z423*IF(AC423="uPVC",VLOOKUP(AA423,VALIDATIONS!$CZ$2:$DU$42,VLOOKUP(AB423,VALIDATIONS!$FF$2:$FG$5,2,FALSE),FALSE), IF(AC423="Steel Reinforced Concrete",VLOOKUP(AA423,VALIDATIONS!$CZ$2:$DU$42,8+VLOOKUP(AB423,VALIDATIONS!$FF$2:$FG$5,2,FALSE),FALSE),IF(AC423="Fibre Reinforced Concrete",VLOOKUP(AA423,VALIDATIONS!$CZ$2:$DU$42,4+VLOOKUP(AB423,VALIDATIONS!$FF$2:$FG$5,2,FALSE),FALSE))))   +IF(T423="Up to 10% Rock",VLOOKUP(AA423,VALIDATIONS!$CZ$2:$DU$42,13+VLOOKUP(AB423,VALIDATIONS!$FF$2:$FG$5,2,FALSE),FALSE),0)+IF(OR(U423="Urban Development (moderate)",U423="Urban Development (heavy)"),VLOOKUP(AA423,VALIDATIONS!$CZ$2:$DU$42,VLOOKUP(U423,VALIDATIONS!$FJ$2:$FK$4,2,FALSE)+4,FALSE),0))</f>
        <v/>
      </c>
      <c r="AE423" s="194"/>
    </row>
    <row r="424" spans="1:31" x14ac:dyDescent="0.2">
      <c r="A424" s="232"/>
      <c r="B424" s="361"/>
      <c r="C424" s="370"/>
      <c r="D424" s="370"/>
      <c r="E424" s="370"/>
      <c r="F424" s="370"/>
      <c r="G424" s="194"/>
      <c r="H424" s="194"/>
      <c r="I424" s="195"/>
      <c r="J424" s="194"/>
      <c r="K424" s="168"/>
      <c r="L424" s="168"/>
      <c r="M424" s="106" t="str">
        <f>IF(OR(D424="",E424="",G424=""),"",IF(AND(F424&lt;&gt;"",D424="Inlet Pit"),VLOOKUP(E424,VALIDATIONS!$CN$2:$CO$14,2,FALSE),IF(D424="Junction Pit",VLOOKUP(E424,VALIDATIONS!$CR$2:$CS$5,2,FALSE),IF(D424="Trench Grate",H424*VLOOKUP(E424,VALIDATIONS!$CT$2:$CU$2,2,FALSE),IF(D424="Capped Line",VLOOKUP(E424,VALIDATIONS!$CF$2:$CG$2,2,FALSE),IF(D424="Head Wall",VLOOKUP(E424,VALIDATIONS!$CH$2:$CI$2,2,FALSE),IF(D424="House Connection",VLOOKUP(E424,VALIDATIONS!$CJ$2:$CK$2,2,FALSE),0))))))+IF(AND(F424&lt;&gt;"",D424="Inlet Pit"),VLOOKUP(F424,VALIDATIONS!$CP$2:$CQ$66,2,FALSE),0))</f>
        <v/>
      </c>
      <c r="N424" s="194"/>
      <c r="O424" s="379"/>
      <c r="P424" s="368"/>
      <c r="Q424" s="194"/>
      <c r="R424" s="370"/>
      <c r="S424" s="194"/>
      <c r="T424" s="368"/>
      <c r="U424" s="368"/>
      <c r="V424" s="194"/>
      <c r="W424" s="195"/>
      <c r="X424" s="194"/>
      <c r="Y424" s="195"/>
      <c r="Z424" s="194"/>
      <c r="AA424" s="368"/>
      <c r="AB424" s="368"/>
      <c r="AC424" s="370"/>
      <c r="AD424" s="106" t="str">
        <f>IF(OR(R424="",T424="",U424="",Z424="",AA424="",AB424="",AC424=""),"",Z424*IF(AC424="uPVC",VLOOKUP(AA424,VALIDATIONS!$CZ$2:$DU$42,VLOOKUP(AB424,VALIDATIONS!$FF$2:$FG$5,2,FALSE),FALSE), IF(AC424="Steel Reinforced Concrete",VLOOKUP(AA424,VALIDATIONS!$CZ$2:$DU$42,8+VLOOKUP(AB424,VALIDATIONS!$FF$2:$FG$5,2,FALSE),FALSE),IF(AC424="Fibre Reinforced Concrete",VLOOKUP(AA424,VALIDATIONS!$CZ$2:$DU$42,4+VLOOKUP(AB424,VALIDATIONS!$FF$2:$FG$5,2,FALSE),FALSE))))   +IF(T424="Up to 10% Rock",VLOOKUP(AA424,VALIDATIONS!$CZ$2:$DU$42,13+VLOOKUP(AB424,VALIDATIONS!$FF$2:$FG$5,2,FALSE),FALSE),0)+IF(OR(U424="Urban Development (moderate)",U424="Urban Development (heavy)"),VLOOKUP(AA424,VALIDATIONS!$CZ$2:$DU$42,VLOOKUP(U424,VALIDATIONS!$FJ$2:$FK$4,2,FALSE)+4,FALSE),0))</f>
        <v/>
      </c>
      <c r="AE424" s="194"/>
    </row>
    <row r="425" spans="1:31" x14ac:dyDescent="0.2">
      <c r="A425" s="232"/>
      <c r="B425" s="361"/>
      <c r="C425" s="370"/>
      <c r="D425" s="370"/>
      <c r="E425" s="370"/>
      <c r="F425" s="370"/>
      <c r="G425" s="194"/>
      <c r="H425" s="194"/>
      <c r="I425" s="195"/>
      <c r="J425" s="194"/>
      <c r="K425" s="168"/>
      <c r="L425" s="168"/>
      <c r="M425" s="106" t="str">
        <f>IF(OR(D425="",E425="",G425=""),"",IF(AND(F425&lt;&gt;"",D425="Inlet Pit"),VLOOKUP(E425,VALIDATIONS!$CN$2:$CO$14,2,FALSE),IF(D425="Junction Pit",VLOOKUP(E425,VALIDATIONS!$CR$2:$CS$5,2,FALSE),IF(D425="Trench Grate",H425*VLOOKUP(E425,VALIDATIONS!$CT$2:$CU$2,2,FALSE),IF(D425="Capped Line",VLOOKUP(E425,VALIDATIONS!$CF$2:$CG$2,2,FALSE),IF(D425="Head Wall",VLOOKUP(E425,VALIDATIONS!$CH$2:$CI$2,2,FALSE),IF(D425="House Connection",VLOOKUP(E425,VALIDATIONS!$CJ$2:$CK$2,2,FALSE),0))))))+IF(AND(F425&lt;&gt;"",D425="Inlet Pit"),VLOOKUP(F425,VALIDATIONS!$CP$2:$CQ$66,2,FALSE),0))</f>
        <v/>
      </c>
      <c r="N425" s="194"/>
      <c r="O425" s="379"/>
      <c r="P425" s="368"/>
      <c r="Q425" s="194"/>
      <c r="R425" s="370"/>
      <c r="S425" s="194"/>
      <c r="T425" s="368"/>
      <c r="U425" s="368"/>
      <c r="V425" s="194"/>
      <c r="W425" s="195"/>
      <c r="X425" s="194"/>
      <c r="Y425" s="195"/>
      <c r="Z425" s="194"/>
      <c r="AA425" s="368"/>
      <c r="AB425" s="368"/>
      <c r="AC425" s="370"/>
      <c r="AD425" s="106" t="str">
        <f>IF(OR(R425="",T425="",U425="",Z425="",AA425="",AB425="",AC425=""),"",Z425*IF(AC425="uPVC",VLOOKUP(AA425,VALIDATIONS!$CZ$2:$DU$42,VLOOKUP(AB425,VALIDATIONS!$FF$2:$FG$5,2,FALSE),FALSE), IF(AC425="Steel Reinforced Concrete",VLOOKUP(AA425,VALIDATIONS!$CZ$2:$DU$42,8+VLOOKUP(AB425,VALIDATIONS!$FF$2:$FG$5,2,FALSE),FALSE),IF(AC425="Fibre Reinforced Concrete",VLOOKUP(AA425,VALIDATIONS!$CZ$2:$DU$42,4+VLOOKUP(AB425,VALIDATIONS!$FF$2:$FG$5,2,FALSE),FALSE))))   +IF(T425="Up to 10% Rock",VLOOKUP(AA425,VALIDATIONS!$CZ$2:$DU$42,13+VLOOKUP(AB425,VALIDATIONS!$FF$2:$FG$5,2,FALSE),FALSE),0)+IF(OR(U425="Urban Development (moderate)",U425="Urban Development (heavy)"),VLOOKUP(AA425,VALIDATIONS!$CZ$2:$DU$42,VLOOKUP(U425,VALIDATIONS!$FJ$2:$FK$4,2,FALSE)+4,FALSE),0))</f>
        <v/>
      </c>
      <c r="AE425" s="194"/>
    </row>
    <row r="426" spans="1:31" x14ac:dyDescent="0.2">
      <c r="A426" s="232"/>
      <c r="B426" s="361"/>
      <c r="C426" s="370"/>
      <c r="D426" s="370"/>
      <c r="E426" s="370"/>
      <c r="F426" s="370"/>
      <c r="G426" s="194"/>
      <c r="H426" s="194"/>
      <c r="I426" s="195"/>
      <c r="J426" s="194"/>
      <c r="K426" s="168"/>
      <c r="L426" s="168"/>
      <c r="M426" s="106" t="str">
        <f>IF(OR(D426="",E426="",G426=""),"",IF(AND(F426&lt;&gt;"",D426="Inlet Pit"),VLOOKUP(E426,VALIDATIONS!$CN$2:$CO$14,2,FALSE),IF(D426="Junction Pit",VLOOKUP(E426,VALIDATIONS!$CR$2:$CS$5,2,FALSE),IF(D426="Trench Grate",H426*VLOOKUP(E426,VALIDATIONS!$CT$2:$CU$2,2,FALSE),IF(D426="Capped Line",VLOOKUP(E426,VALIDATIONS!$CF$2:$CG$2,2,FALSE),IF(D426="Head Wall",VLOOKUP(E426,VALIDATIONS!$CH$2:$CI$2,2,FALSE),IF(D426="House Connection",VLOOKUP(E426,VALIDATIONS!$CJ$2:$CK$2,2,FALSE),0))))))+IF(AND(F426&lt;&gt;"",D426="Inlet Pit"),VLOOKUP(F426,VALIDATIONS!$CP$2:$CQ$66,2,FALSE),0))</f>
        <v/>
      </c>
      <c r="N426" s="194"/>
      <c r="O426" s="379"/>
      <c r="P426" s="368"/>
      <c r="Q426" s="194"/>
      <c r="R426" s="370"/>
      <c r="S426" s="194"/>
      <c r="T426" s="368"/>
      <c r="U426" s="368"/>
      <c r="V426" s="194"/>
      <c r="W426" s="195"/>
      <c r="X426" s="194"/>
      <c r="Y426" s="195"/>
      <c r="Z426" s="194"/>
      <c r="AA426" s="368"/>
      <c r="AB426" s="368"/>
      <c r="AC426" s="370"/>
      <c r="AD426" s="106" t="str">
        <f>IF(OR(R426="",T426="",U426="",Z426="",AA426="",AB426="",AC426=""),"",Z426*IF(AC426="uPVC",VLOOKUP(AA426,VALIDATIONS!$CZ$2:$DU$42,VLOOKUP(AB426,VALIDATIONS!$FF$2:$FG$5,2,FALSE),FALSE), IF(AC426="Steel Reinforced Concrete",VLOOKUP(AA426,VALIDATIONS!$CZ$2:$DU$42,8+VLOOKUP(AB426,VALIDATIONS!$FF$2:$FG$5,2,FALSE),FALSE),IF(AC426="Fibre Reinforced Concrete",VLOOKUP(AA426,VALIDATIONS!$CZ$2:$DU$42,4+VLOOKUP(AB426,VALIDATIONS!$FF$2:$FG$5,2,FALSE),FALSE))))   +IF(T426="Up to 10% Rock",VLOOKUP(AA426,VALIDATIONS!$CZ$2:$DU$42,13+VLOOKUP(AB426,VALIDATIONS!$FF$2:$FG$5,2,FALSE),FALSE),0)+IF(OR(U426="Urban Development (moderate)",U426="Urban Development (heavy)"),VLOOKUP(AA426,VALIDATIONS!$CZ$2:$DU$42,VLOOKUP(U426,VALIDATIONS!$FJ$2:$FK$4,2,FALSE)+4,FALSE),0))</f>
        <v/>
      </c>
      <c r="AE426" s="194"/>
    </row>
    <row r="427" spans="1:31" x14ac:dyDescent="0.2">
      <c r="A427" s="232"/>
      <c r="B427" s="361"/>
      <c r="C427" s="370"/>
      <c r="D427" s="370"/>
      <c r="E427" s="370"/>
      <c r="F427" s="370"/>
      <c r="G427" s="194"/>
      <c r="H427" s="194"/>
      <c r="I427" s="195"/>
      <c r="J427" s="194"/>
      <c r="K427" s="168"/>
      <c r="L427" s="168"/>
      <c r="M427" s="106" t="str">
        <f>IF(OR(D427="",E427="",G427=""),"",IF(AND(F427&lt;&gt;"",D427="Inlet Pit"),VLOOKUP(E427,VALIDATIONS!$CN$2:$CO$14,2,FALSE),IF(D427="Junction Pit",VLOOKUP(E427,VALIDATIONS!$CR$2:$CS$5,2,FALSE),IF(D427="Trench Grate",H427*VLOOKUP(E427,VALIDATIONS!$CT$2:$CU$2,2,FALSE),IF(D427="Capped Line",VLOOKUP(E427,VALIDATIONS!$CF$2:$CG$2,2,FALSE),IF(D427="Head Wall",VLOOKUP(E427,VALIDATIONS!$CH$2:$CI$2,2,FALSE),IF(D427="House Connection",VLOOKUP(E427,VALIDATIONS!$CJ$2:$CK$2,2,FALSE),0))))))+IF(AND(F427&lt;&gt;"",D427="Inlet Pit"),VLOOKUP(F427,VALIDATIONS!$CP$2:$CQ$66,2,FALSE),0))</f>
        <v/>
      </c>
      <c r="N427" s="194"/>
      <c r="O427" s="379"/>
      <c r="P427" s="368"/>
      <c r="Q427" s="194"/>
      <c r="R427" s="370"/>
      <c r="S427" s="194"/>
      <c r="T427" s="368"/>
      <c r="U427" s="368"/>
      <c r="V427" s="194"/>
      <c r="W427" s="195"/>
      <c r="X427" s="194"/>
      <c r="Y427" s="195"/>
      <c r="Z427" s="194"/>
      <c r="AA427" s="368"/>
      <c r="AB427" s="368"/>
      <c r="AC427" s="370"/>
      <c r="AD427" s="106" t="str">
        <f>IF(OR(R427="",T427="",U427="",Z427="",AA427="",AB427="",AC427=""),"",Z427*IF(AC427="uPVC",VLOOKUP(AA427,VALIDATIONS!$CZ$2:$DU$42,VLOOKUP(AB427,VALIDATIONS!$FF$2:$FG$5,2,FALSE),FALSE), IF(AC427="Steel Reinforced Concrete",VLOOKUP(AA427,VALIDATIONS!$CZ$2:$DU$42,8+VLOOKUP(AB427,VALIDATIONS!$FF$2:$FG$5,2,FALSE),FALSE),IF(AC427="Fibre Reinforced Concrete",VLOOKUP(AA427,VALIDATIONS!$CZ$2:$DU$42,4+VLOOKUP(AB427,VALIDATIONS!$FF$2:$FG$5,2,FALSE),FALSE))))   +IF(T427="Up to 10% Rock",VLOOKUP(AA427,VALIDATIONS!$CZ$2:$DU$42,13+VLOOKUP(AB427,VALIDATIONS!$FF$2:$FG$5,2,FALSE),FALSE),0)+IF(OR(U427="Urban Development (moderate)",U427="Urban Development (heavy)"),VLOOKUP(AA427,VALIDATIONS!$CZ$2:$DU$42,VLOOKUP(U427,VALIDATIONS!$FJ$2:$FK$4,2,FALSE)+4,FALSE),0))</f>
        <v/>
      </c>
      <c r="AE427" s="194"/>
    </row>
    <row r="428" spans="1:31" x14ac:dyDescent="0.2">
      <c r="A428" s="232"/>
      <c r="B428" s="361"/>
      <c r="C428" s="370"/>
      <c r="D428" s="370"/>
      <c r="E428" s="370"/>
      <c r="F428" s="370"/>
      <c r="G428" s="194"/>
      <c r="H428" s="194"/>
      <c r="I428" s="195"/>
      <c r="J428" s="194"/>
      <c r="K428" s="168"/>
      <c r="L428" s="168"/>
      <c r="M428" s="106" t="str">
        <f>IF(OR(D428="",E428="",G428=""),"",IF(AND(F428&lt;&gt;"",D428="Inlet Pit"),VLOOKUP(E428,VALIDATIONS!$CN$2:$CO$14,2,FALSE),IF(D428="Junction Pit",VLOOKUP(E428,VALIDATIONS!$CR$2:$CS$5,2,FALSE),IF(D428="Trench Grate",H428*VLOOKUP(E428,VALIDATIONS!$CT$2:$CU$2,2,FALSE),IF(D428="Capped Line",VLOOKUP(E428,VALIDATIONS!$CF$2:$CG$2,2,FALSE),IF(D428="Head Wall",VLOOKUP(E428,VALIDATIONS!$CH$2:$CI$2,2,FALSE),IF(D428="House Connection",VLOOKUP(E428,VALIDATIONS!$CJ$2:$CK$2,2,FALSE),0))))))+IF(AND(F428&lt;&gt;"",D428="Inlet Pit"),VLOOKUP(F428,VALIDATIONS!$CP$2:$CQ$66,2,FALSE),0))</f>
        <v/>
      </c>
      <c r="N428" s="194"/>
      <c r="O428" s="379"/>
      <c r="P428" s="368"/>
      <c r="Q428" s="194"/>
      <c r="R428" s="370"/>
      <c r="S428" s="194"/>
      <c r="T428" s="368"/>
      <c r="U428" s="368"/>
      <c r="V428" s="194"/>
      <c r="W428" s="195"/>
      <c r="X428" s="194"/>
      <c r="Y428" s="195"/>
      <c r="Z428" s="194"/>
      <c r="AA428" s="368"/>
      <c r="AB428" s="368"/>
      <c r="AC428" s="370"/>
      <c r="AD428" s="106" t="str">
        <f>IF(OR(R428="",T428="",U428="",Z428="",AA428="",AB428="",AC428=""),"",Z428*IF(AC428="uPVC",VLOOKUP(AA428,VALIDATIONS!$CZ$2:$DU$42,VLOOKUP(AB428,VALIDATIONS!$FF$2:$FG$5,2,FALSE),FALSE), IF(AC428="Steel Reinforced Concrete",VLOOKUP(AA428,VALIDATIONS!$CZ$2:$DU$42,8+VLOOKUP(AB428,VALIDATIONS!$FF$2:$FG$5,2,FALSE),FALSE),IF(AC428="Fibre Reinforced Concrete",VLOOKUP(AA428,VALIDATIONS!$CZ$2:$DU$42,4+VLOOKUP(AB428,VALIDATIONS!$FF$2:$FG$5,2,FALSE),FALSE))))   +IF(T428="Up to 10% Rock",VLOOKUP(AA428,VALIDATIONS!$CZ$2:$DU$42,13+VLOOKUP(AB428,VALIDATIONS!$FF$2:$FG$5,2,FALSE),FALSE),0)+IF(OR(U428="Urban Development (moderate)",U428="Urban Development (heavy)"),VLOOKUP(AA428,VALIDATIONS!$CZ$2:$DU$42,VLOOKUP(U428,VALIDATIONS!$FJ$2:$FK$4,2,FALSE)+4,FALSE),0))</f>
        <v/>
      </c>
      <c r="AE428" s="194"/>
    </row>
    <row r="429" spans="1:31" x14ac:dyDescent="0.2">
      <c r="A429" s="232"/>
      <c r="B429" s="361"/>
      <c r="C429" s="370"/>
      <c r="D429" s="370"/>
      <c r="E429" s="370"/>
      <c r="F429" s="370"/>
      <c r="G429" s="194"/>
      <c r="H429" s="194"/>
      <c r="I429" s="195"/>
      <c r="J429" s="194"/>
      <c r="K429" s="168"/>
      <c r="L429" s="168"/>
      <c r="M429" s="106" t="str">
        <f>IF(OR(D429="",E429="",G429=""),"",IF(AND(F429&lt;&gt;"",D429="Inlet Pit"),VLOOKUP(E429,VALIDATIONS!$CN$2:$CO$14,2,FALSE),IF(D429="Junction Pit",VLOOKUP(E429,VALIDATIONS!$CR$2:$CS$5,2,FALSE),IF(D429="Trench Grate",H429*VLOOKUP(E429,VALIDATIONS!$CT$2:$CU$2,2,FALSE),IF(D429="Capped Line",VLOOKUP(E429,VALIDATIONS!$CF$2:$CG$2,2,FALSE),IF(D429="Head Wall",VLOOKUP(E429,VALIDATIONS!$CH$2:$CI$2,2,FALSE),IF(D429="House Connection",VLOOKUP(E429,VALIDATIONS!$CJ$2:$CK$2,2,FALSE),0))))))+IF(AND(F429&lt;&gt;"",D429="Inlet Pit"),VLOOKUP(F429,VALIDATIONS!$CP$2:$CQ$66,2,FALSE),0))</f>
        <v/>
      </c>
      <c r="N429" s="194"/>
      <c r="O429" s="379"/>
      <c r="P429" s="368"/>
      <c r="Q429" s="194"/>
      <c r="R429" s="370"/>
      <c r="S429" s="194"/>
      <c r="T429" s="368"/>
      <c r="U429" s="368"/>
      <c r="V429" s="194"/>
      <c r="W429" s="195"/>
      <c r="X429" s="194"/>
      <c r="Y429" s="195"/>
      <c r="Z429" s="194"/>
      <c r="AA429" s="368"/>
      <c r="AB429" s="368"/>
      <c r="AC429" s="370"/>
      <c r="AD429" s="106" t="str">
        <f>IF(OR(R429="",T429="",U429="",Z429="",AA429="",AB429="",AC429=""),"",Z429*IF(AC429="uPVC",VLOOKUP(AA429,VALIDATIONS!$CZ$2:$DU$42,VLOOKUP(AB429,VALIDATIONS!$FF$2:$FG$5,2,FALSE),FALSE), IF(AC429="Steel Reinforced Concrete",VLOOKUP(AA429,VALIDATIONS!$CZ$2:$DU$42,8+VLOOKUP(AB429,VALIDATIONS!$FF$2:$FG$5,2,FALSE),FALSE),IF(AC429="Fibre Reinforced Concrete",VLOOKUP(AA429,VALIDATIONS!$CZ$2:$DU$42,4+VLOOKUP(AB429,VALIDATIONS!$FF$2:$FG$5,2,FALSE),FALSE))))   +IF(T429="Up to 10% Rock",VLOOKUP(AA429,VALIDATIONS!$CZ$2:$DU$42,13+VLOOKUP(AB429,VALIDATIONS!$FF$2:$FG$5,2,FALSE),FALSE),0)+IF(OR(U429="Urban Development (moderate)",U429="Urban Development (heavy)"),VLOOKUP(AA429,VALIDATIONS!$CZ$2:$DU$42,VLOOKUP(U429,VALIDATIONS!$FJ$2:$FK$4,2,FALSE)+4,FALSE),0))</f>
        <v/>
      </c>
      <c r="AE429" s="194"/>
    </row>
    <row r="430" spans="1:31" x14ac:dyDescent="0.2">
      <c r="A430" s="232"/>
      <c r="B430" s="361"/>
      <c r="C430" s="370"/>
      <c r="D430" s="370"/>
      <c r="E430" s="370"/>
      <c r="F430" s="370"/>
      <c r="G430" s="194"/>
      <c r="H430" s="194"/>
      <c r="I430" s="195"/>
      <c r="J430" s="194"/>
      <c r="K430" s="168"/>
      <c r="L430" s="168"/>
      <c r="M430" s="106" t="str">
        <f>IF(OR(D430="",E430="",G430=""),"",IF(AND(F430&lt;&gt;"",D430="Inlet Pit"),VLOOKUP(E430,VALIDATIONS!$CN$2:$CO$14,2,FALSE),IF(D430="Junction Pit",VLOOKUP(E430,VALIDATIONS!$CR$2:$CS$5,2,FALSE),IF(D430="Trench Grate",H430*VLOOKUP(E430,VALIDATIONS!$CT$2:$CU$2,2,FALSE),IF(D430="Capped Line",VLOOKUP(E430,VALIDATIONS!$CF$2:$CG$2,2,FALSE),IF(D430="Head Wall",VLOOKUP(E430,VALIDATIONS!$CH$2:$CI$2,2,FALSE),IF(D430="House Connection",VLOOKUP(E430,VALIDATIONS!$CJ$2:$CK$2,2,FALSE),0))))))+IF(AND(F430&lt;&gt;"",D430="Inlet Pit"),VLOOKUP(F430,VALIDATIONS!$CP$2:$CQ$66,2,FALSE),0))</f>
        <v/>
      </c>
      <c r="N430" s="194"/>
      <c r="O430" s="379"/>
      <c r="P430" s="368"/>
      <c r="Q430" s="194"/>
      <c r="R430" s="370"/>
      <c r="S430" s="194"/>
      <c r="T430" s="368"/>
      <c r="U430" s="368"/>
      <c r="V430" s="194"/>
      <c r="W430" s="195"/>
      <c r="X430" s="194"/>
      <c r="Y430" s="195"/>
      <c r="Z430" s="194"/>
      <c r="AA430" s="368"/>
      <c r="AB430" s="368"/>
      <c r="AC430" s="370"/>
      <c r="AD430" s="106" t="str">
        <f>IF(OR(R430="",T430="",U430="",Z430="",AA430="",AB430="",AC430=""),"",Z430*IF(AC430="uPVC",VLOOKUP(AA430,VALIDATIONS!$CZ$2:$DU$42,VLOOKUP(AB430,VALIDATIONS!$FF$2:$FG$5,2,FALSE),FALSE), IF(AC430="Steel Reinforced Concrete",VLOOKUP(AA430,VALIDATIONS!$CZ$2:$DU$42,8+VLOOKUP(AB430,VALIDATIONS!$FF$2:$FG$5,2,FALSE),FALSE),IF(AC430="Fibre Reinforced Concrete",VLOOKUP(AA430,VALIDATIONS!$CZ$2:$DU$42,4+VLOOKUP(AB430,VALIDATIONS!$FF$2:$FG$5,2,FALSE),FALSE))))   +IF(T430="Up to 10% Rock",VLOOKUP(AA430,VALIDATIONS!$CZ$2:$DU$42,13+VLOOKUP(AB430,VALIDATIONS!$FF$2:$FG$5,2,FALSE),FALSE),0)+IF(OR(U430="Urban Development (moderate)",U430="Urban Development (heavy)"),VLOOKUP(AA430,VALIDATIONS!$CZ$2:$DU$42,VLOOKUP(U430,VALIDATIONS!$FJ$2:$FK$4,2,FALSE)+4,FALSE),0))</f>
        <v/>
      </c>
      <c r="AE430" s="194"/>
    </row>
    <row r="431" spans="1:31" x14ac:dyDescent="0.2">
      <c r="A431" s="232"/>
      <c r="B431" s="361"/>
      <c r="C431" s="370"/>
      <c r="D431" s="370"/>
      <c r="E431" s="370"/>
      <c r="F431" s="370"/>
      <c r="G431" s="194"/>
      <c r="H431" s="194"/>
      <c r="I431" s="195"/>
      <c r="J431" s="194"/>
      <c r="K431" s="168"/>
      <c r="L431" s="168"/>
      <c r="M431" s="106" t="str">
        <f>IF(OR(D431="",E431="",G431=""),"",IF(AND(F431&lt;&gt;"",D431="Inlet Pit"),VLOOKUP(E431,VALIDATIONS!$CN$2:$CO$14,2,FALSE),IF(D431="Junction Pit",VLOOKUP(E431,VALIDATIONS!$CR$2:$CS$5,2,FALSE),IF(D431="Trench Grate",H431*VLOOKUP(E431,VALIDATIONS!$CT$2:$CU$2,2,FALSE),IF(D431="Capped Line",VLOOKUP(E431,VALIDATIONS!$CF$2:$CG$2,2,FALSE),IF(D431="Head Wall",VLOOKUP(E431,VALIDATIONS!$CH$2:$CI$2,2,FALSE),IF(D431="House Connection",VLOOKUP(E431,VALIDATIONS!$CJ$2:$CK$2,2,FALSE),0))))))+IF(AND(F431&lt;&gt;"",D431="Inlet Pit"),VLOOKUP(F431,VALIDATIONS!$CP$2:$CQ$66,2,FALSE),0))</f>
        <v/>
      </c>
      <c r="N431" s="194"/>
      <c r="O431" s="379"/>
      <c r="P431" s="368"/>
      <c r="Q431" s="194"/>
      <c r="R431" s="370"/>
      <c r="S431" s="194"/>
      <c r="T431" s="368"/>
      <c r="U431" s="368"/>
      <c r="V431" s="194"/>
      <c r="W431" s="195"/>
      <c r="X431" s="194"/>
      <c r="Y431" s="195"/>
      <c r="Z431" s="194"/>
      <c r="AA431" s="368"/>
      <c r="AB431" s="368"/>
      <c r="AC431" s="370"/>
      <c r="AD431" s="106" t="str">
        <f>IF(OR(R431="",T431="",U431="",Z431="",AA431="",AB431="",AC431=""),"",Z431*IF(AC431="uPVC",VLOOKUP(AA431,VALIDATIONS!$CZ$2:$DU$42,VLOOKUP(AB431,VALIDATIONS!$FF$2:$FG$5,2,FALSE),FALSE), IF(AC431="Steel Reinforced Concrete",VLOOKUP(AA431,VALIDATIONS!$CZ$2:$DU$42,8+VLOOKUP(AB431,VALIDATIONS!$FF$2:$FG$5,2,FALSE),FALSE),IF(AC431="Fibre Reinforced Concrete",VLOOKUP(AA431,VALIDATIONS!$CZ$2:$DU$42,4+VLOOKUP(AB431,VALIDATIONS!$FF$2:$FG$5,2,FALSE),FALSE))))   +IF(T431="Up to 10% Rock",VLOOKUP(AA431,VALIDATIONS!$CZ$2:$DU$42,13+VLOOKUP(AB431,VALIDATIONS!$FF$2:$FG$5,2,FALSE),FALSE),0)+IF(OR(U431="Urban Development (moderate)",U431="Urban Development (heavy)"),VLOOKUP(AA431,VALIDATIONS!$CZ$2:$DU$42,VLOOKUP(U431,VALIDATIONS!$FJ$2:$FK$4,2,FALSE)+4,FALSE),0))</f>
        <v/>
      </c>
      <c r="AE431" s="194"/>
    </row>
    <row r="432" spans="1:31" x14ac:dyDescent="0.2">
      <c r="A432" s="232"/>
      <c r="B432" s="361"/>
      <c r="C432" s="370"/>
      <c r="D432" s="370"/>
      <c r="E432" s="370"/>
      <c r="F432" s="370"/>
      <c r="G432" s="194"/>
      <c r="H432" s="194"/>
      <c r="I432" s="195"/>
      <c r="J432" s="194"/>
      <c r="K432" s="168"/>
      <c r="L432" s="168"/>
      <c r="M432" s="106" t="str">
        <f>IF(OR(D432="",E432="",G432=""),"",IF(AND(F432&lt;&gt;"",D432="Inlet Pit"),VLOOKUP(E432,VALIDATIONS!$CN$2:$CO$14,2,FALSE),IF(D432="Junction Pit",VLOOKUP(E432,VALIDATIONS!$CR$2:$CS$5,2,FALSE),IF(D432="Trench Grate",H432*VLOOKUP(E432,VALIDATIONS!$CT$2:$CU$2,2,FALSE),IF(D432="Capped Line",VLOOKUP(E432,VALIDATIONS!$CF$2:$CG$2,2,FALSE),IF(D432="Head Wall",VLOOKUP(E432,VALIDATIONS!$CH$2:$CI$2,2,FALSE),IF(D432="House Connection",VLOOKUP(E432,VALIDATIONS!$CJ$2:$CK$2,2,FALSE),0))))))+IF(AND(F432&lt;&gt;"",D432="Inlet Pit"),VLOOKUP(F432,VALIDATIONS!$CP$2:$CQ$66,2,FALSE),0))</f>
        <v/>
      </c>
      <c r="N432" s="194"/>
      <c r="O432" s="379"/>
      <c r="P432" s="368"/>
      <c r="Q432" s="194"/>
      <c r="R432" s="370"/>
      <c r="S432" s="194"/>
      <c r="T432" s="368"/>
      <c r="U432" s="368"/>
      <c r="V432" s="194"/>
      <c r="W432" s="195"/>
      <c r="X432" s="194"/>
      <c r="Y432" s="195"/>
      <c r="Z432" s="194"/>
      <c r="AA432" s="368"/>
      <c r="AB432" s="368"/>
      <c r="AC432" s="370"/>
      <c r="AD432" s="106" t="str">
        <f>IF(OR(R432="",T432="",U432="",Z432="",AA432="",AB432="",AC432=""),"",Z432*IF(AC432="uPVC",VLOOKUP(AA432,VALIDATIONS!$CZ$2:$DU$42,VLOOKUP(AB432,VALIDATIONS!$FF$2:$FG$5,2,FALSE),FALSE), IF(AC432="Steel Reinforced Concrete",VLOOKUP(AA432,VALIDATIONS!$CZ$2:$DU$42,8+VLOOKUP(AB432,VALIDATIONS!$FF$2:$FG$5,2,FALSE),FALSE),IF(AC432="Fibre Reinforced Concrete",VLOOKUP(AA432,VALIDATIONS!$CZ$2:$DU$42,4+VLOOKUP(AB432,VALIDATIONS!$FF$2:$FG$5,2,FALSE),FALSE))))   +IF(T432="Up to 10% Rock",VLOOKUP(AA432,VALIDATIONS!$CZ$2:$DU$42,13+VLOOKUP(AB432,VALIDATIONS!$FF$2:$FG$5,2,FALSE),FALSE),0)+IF(OR(U432="Urban Development (moderate)",U432="Urban Development (heavy)"),VLOOKUP(AA432,VALIDATIONS!$CZ$2:$DU$42,VLOOKUP(U432,VALIDATIONS!$FJ$2:$FK$4,2,FALSE)+4,FALSE),0))</f>
        <v/>
      </c>
      <c r="AE432" s="194"/>
    </row>
    <row r="433" spans="1:31" x14ac:dyDescent="0.2">
      <c r="A433" s="232"/>
      <c r="B433" s="361"/>
      <c r="C433" s="370"/>
      <c r="D433" s="370"/>
      <c r="E433" s="370"/>
      <c r="F433" s="370"/>
      <c r="G433" s="194"/>
      <c r="H433" s="194"/>
      <c r="I433" s="195"/>
      <c r="J433" s="194"/>
      <c r="K433" s="168"/>
      <c r="L433" s="168"/>
      <c r="M433" s="106" t="str">
        <f>IF(OR(D433="",E433="",G433=""),"",IF(AND(F433&lt;&gt;"",D433="Inlet Pit"),VLOOKUP(E433,VALIDATIONS!$CN$2:$CO$14,2,FALSE),IF(D433="Junction Pit",VLOOKUP(E433,VALIDATIONS!$CR$2:$CS$5,2,FALSE),IF(D433="Trench Grate",H433*VLOOKUP(E433,VALIDATIONS!$CT$2:$CU$2,2,FALSE),IF(D433="Capped Line",VLOOKUP(E433,VALIDATIONS!$CF$2:$CG$2,2,FALSE),IF(D433="Head Wall",VLOOKUP(E433,VALIDATIONS!$CH$2:$CI$2,2,FALSE),IF(D433="House Connection",VLOOKUP(E433,VALIDATIONS!$CJ$2:$CK$2,2,FALSE),0))))))+IF(AND(F433&lt;&gt;"",D433="Inlet Pit"),VLOOKUP(F433,VALIDATIONS!$CP$2:$CQ$66,2,FALSE),0))</f>
        <v/>
      </c>
      <c r="N433" s="194"/>
      <c r="O433" s="379"/>
      <c r="P433" s="368"/>
      <c r="Q433" s="194"/>
      <c r="R433" s="370"/>
      <c r="S433" s="194"/>
      <c r="T433" s="368"/>
      <c r="U433" s="368"/>
      <c r="V433" s="194"/>
      <c r="W433" s="195"/>
      <c r="X433" s="194"/>
      <c r="Y433" s="195"/>
      <c r="Z433" s="194"/>
      <c r="AA433" s="368"/>
      <c r="AB433" s="368"/>
      <c r="AC433" s="370"/>
      <c r="AD433" s="106" t="str">
        <f>IF(OR(R433="",T433="",U433="",Z433="",AA433="",AB433="",AC433=""),"",Z433*IF(AC433="uPVC",VLOOKUP(AA433,VALIDATIONS!$CZ$2:$DU$42,VLOOKUP(AB433,VALIDATIONS!$FF$2:$FG$5,2,FALSE),FALSE), IF(AC433="Steel Reinforced Concrete",VLOOKUP(AA433,VALIDATIONS!$CZ$2:$DU$42,8+VLOOKUP(AB433,VALIDATIONS!$FF$2:$FG$5,2,FALSE),FALSE),IF(AC433="Fibre Reinforced Concrete",VLOOKUP(AA433,VALIDATIONS!$CZ$2:$DU$42,4+VLOOKUP(AB433,VALIDATIONS!$FF$2:$FG$5,2,FALSE),FALSE))))   +IF(T433="Up to 10% Rock",VLOOKUP(AA433,VALIDATIONS!$CZ$2:$DU$42,13+VLOOKUP(AB433,VALIDATIONS!$FF$2:$FG$5,2,FALSE),FALSE),0)+IF(OR(U433="Urban Development (moderate)",U433="Urban Development (heavy)"),VLOOKUP(AA433,VALIDATIONS!$CZ$2:$DU$42,VLOOKUP(U433,VALIDATIONS!$FJ$2:$FK$4,2,FALSE)+4,FALSE),0))</f>
        <v/>
      </c>
      <c r="AE433" s="194"/>
    </row>
    <row r="434" spans="1:31" x14ac:dyDescent="0.2">
      <c r="A434" s="232"/>
      <c r="B434" s="361"/>
      <c r="C434" s="370"/>
      <c r="D434" s="370"/>
      <c r="E434" s="370"/>
      <c r="F434" s="370"/>
      <c r="G434" s="194"/>
      <c r="H434" s="194"/>
      <c r="I434" s="195"/>
      <c r="J434" s="194"/>
      <c r="K434" s="168"/>
      <c r="L434" s="168"/>
      <c r="M434" s="106" t="str">
        <f>IF(OR(D434="",E434="",G434=""),"",IF(AND(F434&lt;&gt;"",D434="Inlet Pit"),VLOOKUP(E434,VALIDATIONS!$CN$2:$CO$14,2,FALSE),IF(D434="Junction Pit",VLOOKUP(E434,VALIDATIONS!$CR$2:$CS$5,2,FALSE),IF(D434="Trench Grate",H434*VLOOKUP(E434,VALIDATIONS!$CT$2:$CU$2,2,FALSE),IF(D434="Capped Line",VLOOKUP(E434,VALIDATIONS!$CF$2:$CG$2,2,FALSE),IF(D434="Head Wall",VLOOKUP(E434,VALIDATIONS!$CH$2:$CI$2,2,FALSE),IF(D434="House Connection",VLOOKUP(E434,VALIDATIONS!$CJ$2:$CK$2,2,FALSE),0))))))+IF(AND(F434&lt;&gt;"",D434="Inlet Pit"),VLOOKUP(F434,VALIDATIONS!$CP$2:$CQ$66,2,FALSE),0))</f>
        <v/>
      </c>
      <c r="N434" s="194"/>
      <c r="O434" s="379"/>
      <c r="P434" s="368"/>
      <c r="Q434" s="194"/>
      <c r="R434" s="370"/>
      <c r="S434" s="194"/>
      <c r="T434" s="368"/>
      <c r="U434" s="368"/>
      <c r="V434" s="194"/>
      <c r="W434" s="195"/>
      <c r="X434" s="194"/>
      <c r="Y434" s="195"/>
      <c r="Z434" s="194"/>
      <c r="AA434" s="368"/>
      <c r="AB434" s="368"/>
      <c r="AC434" s="370"/>
      <c r="AD434" s="106" t="str">
        <f>IF(OR(R434="",T434="",U434="",Z434="",AA434="",AB434="",AC434=""),"",Z434*IF(AC434="uPVC",VLOOKUP(AA434,VALIDATIONS!$CZ$2:$DU$42,VLOOKUP(AB434,VALIDATIONS!$FF$2:$FG$5,2,FALSE),FALSE), IF(AC434="Steel Reinforced Concrete",VLOOKUP(AA434,VALIDATIONS!$CZ$2:$DU$42,8+VLOOKUP(AB434,VALIDATIONS!$FF$2:$FG$5,2,FALSE),FALSE),IF(AC434="Fibre Reinforced Concrete",VLOOKUP(AA434,VALIDATIONS!$CZ$2:$DU$42,4+VLOOKUP(AB434,VALIDATIONS!$FF$2:$FG$5,2,FALSE),FALSE))))   +IF(T434="Up to 10% Rock",VLOOKUP(AA434,VALIDATIONS!$CZ$2:$DU$42,13+VLOOKUP(AB434,VALIDATIONS!$FF$2:$FG$5,2,FALSE),FALSE),0)+IF(OR(U434="Urban Development (moderate)",U434="Urban Development (heavy)"),VLOOKUP(AA434,VALIDATIONS!$CZ$2:$DU$42,VLOOKUP(U434,VALIDATIONS!$FJ$2:$FK$4,2,FALSE)+4,FALSE),0))</f>
        <v/>
      </c>
      <c r="AE434" s="194"/>
    </row>
    <row r="435" spans="1:31" x14ac:dyDescent="0.2">
      <c r="A435" s="232"/>
      <c r="B435" s="361"/>
      <c r="C435" s="370"/>
      <c r="D435" s="370"/>
      <c r="E435" s="370"/>
      <c r="F435" s="370"/>
      <c r="G435" s="194"/>
      <c r="H435" s="194"/>
      <c r="I435" s="195"/>
      <c r="J435" s="194"/>
      <c r="K435" s="168"/>
      <c r="L435" s="168"/>
      <c r="M435" s="106" t="str">
        <f>IF(OR(D435="",E435="",G435=""),"",IF(AND(F435&lt;&gt;"",D435="Inlet Pit"),VLOOKUP(E435,VALIDATIONS!$CN$2:$CO$14,2,FALSE),IF(D435="Junction Pit",VLOOKUP(E435,VALIDATIONS!$CR$2:$CS$5,2,FALSE),IF(D435="Trench Grate",H435*VLOOKUP(E435,VALIDATIONS!$CT$2:$CU$2,2,FALSE),IF(D435="Capped Line",VLOOKUP(E435,VALIDATIONS!$CF$2:$CG$2,2,FALSE),IF(D435="Head Wall",VLOOKUP(E435,VALIDATIONS!$CH$2:$CI$2,2,FALSE),IF(D435="House Connection",VLOOKUP(E435,VALIDATIONS!$CJ$2:$CK$2,2,FALSE),0))))))+IF(AND(F435&lt;&gt;"",D435="Inlet Pit"),VLOOKUP(F435,VALIDATIONS!$CP$2:$CQ$66,2,FALSE),0))</f>
        <v/>
      </c>
      <c r="N435" s="194"/>
      <c r="O435" s="379"/>
      <c r="P435" s="368"/>
      <c r="Q435" s="194"/>
      <c r="R435" s="370"/>
      <c r="S435" s="194"/>
      <c r="T435" s="368"/>
      <c r="U435" s="368"/>
      <c r="V435" s="194"/>
      <c r="W435" s="195"/>
      <c r="X435" s="194"/>
      <c r="Y435" s="195"/>
      <c r="Z435" s="194"/>
      <c r="AA435" s="368"/>
      <c r="AB435" s="368"/>
      <c r="AC435" s="370"/>
      <c r="AD435" s="106" t="str">
        <f>IF(OR(R435="",T435="",U435="",Z435="",AA435="",AB435="",AC435=""),"",Z435*IF(AC435="uPVC",VLOOKUP(AA435,VALIDATIONS!$CZ$2:$DU$42,VLOOKUP(AB435,VALIDATIONS!$FF$2:$FG$5,2,FALSE),FALSE), IF(AC435="Steel Reinforced Concrete",VLOOKUP(AA435,VALIDATIONS!$CZ$2:$DU$42,8+VLOOKUP(AB435,VALIDATIONS!$FF$2:$FG$5,2,FALSE),FALSE),IF(AC435="Fibre Reinforced Concrete",VLOOKUP(AA435,VALIDATIONS!$CZ$2:$DU$42,4+VLOOKUP(AB435,VALIDATIONS!$FF$2:$FG$5,2,FALSE),FALSE))))   +IF(T435="Up to 10% Rock",VLOOKUP(AA435,VALIDATIONS!$CZ$2:$DU$42,13+VLOOKUP(AB435,VALIDATIONS!$FF$2:$FG$5,2,FALSE),FALSE),0)+IF(OR(U435="Urban Development (moderate)",U435="Urban Development (heavy)"),VLOOKUP(AA435,VALIDATIONS!$CZ$2:$DU$42,VLOOKUP(U435,VALIDATIONS!$FJ$2:$FK$4,2,FALSE)+4,FALSE),0))</f>
        <v/>
      </c>
      <c r="AE435" s="194"/>
    </row>
    <row r="436" spans="1:31" x14ac:dyDescent="0.2">
      <c r="A436" s="232"/>
      <c r="B436" s="361"/>
      <c r="C436" s="370"/>
      <c r="D436" s="370"/>
      <c r="E436" s="370"/>
      <c r="F436" s="370"/>
      <c r="G436" s="194"/>
      <c r="H436" s="194"/>
      <c r="I436" s="195"/>
      <c r="J436" s="194"/>
      <c r="K436" s="168"/>
      <c r="L436" s="168"/>
      <c r="M436" s="106" t="str">
        <f>IF(OR(D436="",E436="",G436=""),"",IF(AND(F436&lt;&gt;"",D436="Inlet Pit"),VLOOKUP(E436,VALIDATIONS!$CN$2:$CO$14,2,FALSE),IF(D436="Junction Pit",VLOOKUP(E436,VALIDATIONS!$CR$2:$CS$5,2,FALSE),IF(D436="Trench Grate",H436*VLOOKUP(E436,VALIDATIONS!$CT$2:$CU$2,2,FALSE),IF(D436="Capped Line",VLOOKUP(E436,VALIDATIONS!$CF$2:$CG$2,2,FALSE),IF(D436="Head Wall",VLOOKUP(E436,VALIDATIONS!$CH$2:$CI$2,2,FALSE),IF(D436="House Connection",VLOOKUP(E436,VALIDATIONS!$CJ$2:$CK$2,2,FALSE),0))))))+IF(AND(F436&lt;&gt;"",D436="Inlet Pit"),VLOOKUP(F436,VALIDATIONS!$CP$2:$CQ$66,2,FALSE),0))</f>
        <v/>
      </c>
      <c r="N436" s="194"/>
      <c r="O436" s="379"/>
      <c r="P436" s="368"/>
      <c r="Q436" s="194"/>
      <c r="R436" s="370"/>
      <c r="S436" s="194"/>
      <c r="T436" s="368"/>
      <c r="U436" s="368"/>
      <c r="V436" s="194"/>
      <c r="W436" s="195"/>
      <c r="X436" s="194"/>
      <c r="Y436" s="195"/>
      <c r="Z436" s="194"/>
      <c r="AA436" s="368"/>
      <c r="AB436" s="368"/>
      <c r="AC436" s="370"/>
      <c r="AD436" s="106" t="str">
        <f>IF(OR(R436="",T436="",U436="",Z436="",AA436="",AB436="",AC436=""),"",Z436*IF(AC436="uPVC",VLOOKUP(AA436,VALIDATIONS!$CZ$2:$DU$42,VLOOKUP(AB436,VALIDATIONS!$FF$2:$FG$5,2,FALSE),FALSE), IF(AC436="Steel Reinforced Concrete",VLOOKUP(AA436,VALIDATIONS!$CZ$2:$DU$42,8+VLOOKUP(AB436,VALIDATIONS!$FF$2:$FG$5,2,FALSE),FALSE),IF(AC436="Fibre Reinforced Concrete",VLOOKUP(AA436,VALIDATIONS!$CZ$2:$DU$42,4+VLOOKUP(AB436,VALIDATIONS!$FF$2:$FG$5,2,FALSE),FALSE))))   +IF(T436="Up to 10% Rock",VLOOKUP(AA436,VALIDATIONS!$CZ$2:$DU$42,13+VLOOKUP(AB436,VALIDATIONS!$FF$2:$FG$5,2,FALSE),FALSE),0)+IF(OR(U436="Urban Development (moderate)",U436="Urban Development (heavy)"),VLOOKUP(AA436,VALIDATIONS!$CZ$2:$DU$42,VLOOKUP(U436,VALIDATIONS!$FJ$2:$FK$4,2,FALSE)+4,FALSE),0))</f>
        <v/>
      </c>
      <c r="AE436" s="194"/>
    </row>
    <row r="437" spans="1:31" x14ac:dyDescent="0.2">
      <c r="A437" s="232"/>
      <c r="B437" s="361"/>
      <c r="C437" s="370"/>
      <c r="D437" s="370"/>
      <c r="E437" s="370"/>
      <c r="F437" s="370"/>
      <c r="G437" s="194"/>
      <c r="H437" s="194"/>
      <c r="I437" s="195"/>
      <c r="J437" s="194"/>
      <c r="K437" s="168"/>
      <c r="L437" s="168"/>
      <c r="M437" s="106" t="str">
        <f>IF(OR(D437="",E437="",G437=""),"",IF(AND(F437&lt;&gt;"",D437="Inlet Pit"),VLOOKUP(E437,VALIDATIONS!$CN$2:$CO$14,2,FALSE),IF(D437="Junction Pit",VLOOKUP(E437,VALIDATIONS!$CR$2:$CS$5,2,FALSE),IF(D437="Trench Grate",H437*VLOOKUP(E437,VALIDATIONS!$CT$2:$CU$2,2,FALSE),IF(D437="Capped Line",VLOOKUP(E437,VALIDATIONS!$CF$2:$CG$2,2,FALSE),IF(D437="Head Wall",VLOOKUP(E437,VALIDATIONS!$CH$2:$CI$2,2,FALSE),IF(D437="House Connection",VLOOKUP(E437,VALIDATIONS!$CJ$2:$CK$2,2,FALSE),0))))))+IF(AND(F437&lt;&gt;"",D437="Inlet Pit"),VLOOKUP(F437,VALIDATIONS!$CP$2:$CQ$66,2,FALSE),0))</f>
        <v/>
      </c>
      <c r="N437" s="194"/>
      <c r="O437" s="379"/>
      <c r="P437" s="368"/>
      <c r="Q437" s="194"/>
      <c r="R437" s="370"/>
      <c r="S437" s="194"/>
      <c r="T437" s="368"/>
      <c r="U437" s="368"/>
      <c r="V437" s="194"/>
      <c r="W437" s="195"/>
      <c r="X437" s="194"/>
      <c r="Y437" s="195"/>
      <c r="Z437" s="194"/>
      <c r="AA437" s="368"/>
      <c r="AB437" s="368"/>
      <c r="AC437" s="370"/>
      <c r="AD437" s="106" t="str">
        <f>IF(OR(R437="",T437="",U437="",Z437="",AA437="",AB437="",AC437=""),"",Z437*IF(AC437="uPVC",VLOOKUP(AA437,VALIDATIONS!$CZ$2:$DU$42,VLOOKUP(AB437,VALIDATIONS!$FF$2:$FG$5,2,FALSE),FALSE), IF(AC437="Steel Reinforced Concrete",VLOOKUP(AA437,VALIDATIONS!$CZ$2:$DU$42,8+VLOOKUP(AB437,VALIDATIONS!$FF$2:$FG$5,2,FALSE),FALSE),IF(AC437="Fibre Reinforced Concrete",VLOOKUP(AA437,VALIDATIONS!$CZ$2:$DU$42,4+VLOOKUP(AB437,VALIDATIONS!$FF$2:$FG$5,2,FALSE),FALSE))))   +IF(T437="Up to 10% Rock",VLOOKUP(AA437,VALIDATIONS!$CZ$2:$DU$42,13+VLOOKUP(AB437,VALIDATIONS!$FF$2:$FG$5,2,FALSE),FALSE),0)+IF(OR(U437="Urban Development (moderate)",U437="Urban Development (heavy)"),VLOOKUP(AA437,VALIDATIONS!$CZ$2:$DU$42,VLOOKUP(U437,VALIDATIONS!$FJ$2:$FK$4,2,FALSE)+4,FALSE),0))</f>
        <v/>
      </c>
      <c r="AE437" s="194"/>
    </row>
    <row r="438" spans="1:31" x14ac:dyDescent="0.2">
      <c r="A438" s="232"/>
      <c r="B438" s="361"/>
      <c r="C438" s="370"/>
      <c r="D438" s="370"/>
      <c r="E438" s="370"/>
      <c r="F438" s="370"/>
      <c r="G438" s="194"/>
      <c r="H438" s="194"/>
      <c r="I438" s="195"/>
      <c r="J438" s="194"/>
      <c r="K438" s="168"/>
      <c r="L438" s="168"/>
      <c r="M438" s="106" t="str">
        <f>IF(OR(D438="",E438="",G438=""),"",IF(AND(F438&lt;&gt;"",D438="Inlet Pit"),VLOOKUP(E438,VALIDATIONS!$CN$2:$CO$14,2,FALSE),IF(D438="Junction Pit",VLOOKUP(E438,VALIDATIONS!$CR$2:$CS$5,2,FALSE),IF(D438="Trench Grate",H438*VLOOKUP(E438,VALIDATIONS!$CT$2:$CU$2,2,FALSE),IF(D438="Capped Line",VLOOKUP(E438,VALIDATIONS!$CF$2:$CG$2,2,FALSE),IF(D438="Head Wall",VLOOKUP(E438,VALIDATIONS!$CH$2:$CI$2,2,FALSE),IF(D438="House Connection",VLOOKUP(E438,VALIDATIONS!$CJ$2:$CK$2,2,FALSE),0))))))+IF(AND(F438&lt;&gt;"",D438="Inlet Pit"),VLOOKUP(F438,VALIDATIONS!$CP$2:$CQ$66,2,FALSE),0))</f>
        <v/>
      </c>
      <c r="N438" s="194"/>
      <c r="O438" s="379"/>
      <c r="P438" s="368"/>
      <c r="Q438" s="194"/>
      <c r="R438" s="370"/>
      <c r="S438" s="194"/>
      <c r="T438" s="368"/>
      <c r="U438" s="368"/>
      <c r="V438" s="194"/>
      <c r="W438" s="195"/>
      <c r="X438" s="194"/>
      <c r="Y438" s="195"/>
      <c r="Z438" s="194"/>
      <c r="AA438" s="368"/>
      <c r="AB438" s="368"/>
      <c r="AC438" s="370"/>
      <c r="AD438" s="106" t="str">
        <f>IF(OR(R438="",T438="",U438="",Z438="",AA438="",AB438="",AC438=""),"",Z438*IF(AC438="uPVC",VLOOKUP(AA438,VALIDATIONS!$CZ$2:$DU$42,VLOOKUP(AB438,VALIDATIONS!$FF$2:$FG$5,2,FALSE),FALSE), IF(AC438="Steel Reinforced Concrete",VLOOKUP(AA438,VALIDATIONS!$CZ$2:$DU$42,8+VLOOKUP(AB438,VALIDATIONS!$FF$2:$FG$5,2,FALSE),FALSE),IF(AC438="Fibre Reinforced Concrete",VLOOKUP(AA438,VALIDATIONS!$CZ$2:$DU$42,4+VLOOKUP(AB438,VALIDATIONS!$FF$2:$FG$5,2,FALSE),FALSE))))   +IF(T438="Up to 10% Rock",VLOOKUP(AA438,VALIDATIONS!$CZ$2:$DU$42,13+VLOOKUP(AB438,VALIDATIONS!$FF$2:$FG$5,2,FALSE),FALSE),0)+IF(OR(U438="Urban Development (moderate)",U438="Urban Development (heavy)"),VLOOKUP(AA438,VALIDATIONS!$CZ$2:$DU$42,VLOOKUP(U438,VALIDATIONS!$FJ$2:$FK$4,2,FALSE)+4,FALSE),0))</f>
        <v/>
      </c>
      <c r="AE438" s="194"/>
    </row>
    <row r="439" spans="1:31" x14ac:dyDescent="0.2">
      <c r="A439" s="232"/>
      <c r="B439" s="361"/>
      <c r="C439" s="370"/>
      <c r="D439" s="370"/>
      <c r="E439" s="370"/>
      <c r="F439" s="370"/>
      <c r="G439" s="194"/>
      <c r="H439" s="194"/>
      <c r="I439" s="195"/>
      <c r="J439" s="194"/>
      <c r="K439" s="168"/>
      <c r="L439" s="168"/>
      <c r="M439" s="106" t="str">
        <f>IF(OR(D439="",E439="",G439=""),"",IF(AND(F439&lt;&gt;"",D439="Inlet Pit"),VLOOKUP(E439,VALIDATIONS!$CN$2:$CO$14,2,FALSE),IF(D439="Junction Pit",VLOOKUP(E439,VALIDATIONS!$CR$2:$CS$5,2,FALSE),IF(D439="Trench Grate",H439*VLOOKUP(E439,VALIDATIONS!$CT$2:$CU$2,2,FALSE),IF(D439="Capped Line",VLOOKUP(E439,VALIDATIONS!$CF$2:$CG$2,2,FALSE),IF(D439="Head Wall",VLOOKUP(E439,VALIDATIONS!$CH$2:$CI$2,2,FALSE),IF(D439="House Connection",VLOOKUP(E439,VALIDATIONS!$CJ$2:$CK$2,2,FALSE),0))))))+IF(AND(F439&lt;&gt;"",D439="Inlet Pit"),VLOOKUP(F439,VALIDATIONS!$CP$2:$CQ$66,2,FALSE),0))</f>
        <v/>
      </c>
      <c r="N439" s="194"/>
      <c r="O439" s="379"/>
      <c r="P439" s="368"/>
      <c r="Q439" s="194"/>
      <c r="R439" s="370"/>
      <c r="S439" s="194"/>
      <c r="T439" s="368"/>
      <c r="U439" s="368"/>
      <c r="V439" s="194"/>
      <c r="W439" s="195"/>
      <c r="X439" s="194"/>
      <c r="Y439" s="195"/>
      <c r="Z439" s="194"/>
      <c r="AA439" s="368"/>
      <c r="AB439" s="368"/>
      <c r="AC439" s="370"/>
      <c r="AD439" s="106" t="str">
        <f>IF(OR(R439="",T439="",U439="",Z439="",AA439="",AB439="",AC439=""),"",Z439*IF(AC439="uPVC",VLOOKUP(AA439,VALIDATIONS!$CZ$2:$DU$42,VLOOKUP(AB439,VALIDATIONS!$FF$2:$FG$5,2,FALSE),FALSE), IF(AC439="Steel Reinforced Concrete",VLOOKUP(AA439,VALIDATIONS!$CZ$2:$DU$42,8+VLOOKUP(AB439,VALIDATIONS!$FF$2:$FG$5,2,FALSE),FALSE),IF(AC439="Fibre Reinforced Concrete",VLOOKUP(AA439,VALIDATIONS!$CZ$2:$DU$42,4+VLOOKUP(AB439,VALIDATIONS!$FF$2:$FG$5,2,FALSE),FALSE))))   +IF(T439="Up to 10% Rock",VLOOKUP(AA439,VALIDATIONS!$CZ$2:$DU$42,13+VLOOKUP(AB439,VALIDATIONS!$FF$2:$FG$5,2,FALSE),FALSE),0)+IF(OR(U439="Urban Development (moderate)",U439="Urban Development (heavy)"),VLOOKUP(AA439,VALIDATIONS!$CZ$2:$DU$42,VLOOKUP(U439,VALIDATIONS!$FJ$2:$FK$4,2,FALSE)+4,FALSE),0))</f>
        <v/>
      </c>
      <c r="AE439" s="194"/>
    </row>
    <row r="440" spans="1:31" x14ac:dyDescent="0.2">
      <c r="A440" s="232"/>
      <c r="B440" s="361"/>
      <c r="C440" s="370"/>
      <c r="D440" s="370"/>
      <c r="E440" s="370"/>
      <c r="F440" s="370"/>
      <c r="G440" s="194"/>
      <c r="H440" s="194"/>
      <c r="I440" s="195"/>
      <c r="J440" s="194"/>
      <c r="K440" s="168"/>
      <c r="L440" s="168"/>
      <c r="M440" s="106" t="str">
        <f>IF(OR(D440="",E440="",G440=""),"",IF(AND(F440&lt;&gt;"",D440="Inlet Pit"),VLOOKUP(E440,VALIDATIONS!$CN$2:$CO$14,2,FALSE),IF(D440="Junction Pit",VLOOKUP(E440,VALIDATIONS!$CR$2:$CS$5,2,FALSE),IF(D440="Trench Grate",H440*VLOOKUP(E440,VALIDATIONS!$CT$2:$CU$2,2,FALSE),IF(D440="Capped Line",VLOOKUP(E440,VALIDATIONS!$CF$2:$CG$2,2,FALSE),IF(D440="Head Wall",VLOOKUP(E440,VALIDATIONS!$CH$2:$CI$2,2,FALSE),IF(D440="House Connection",VLOOKUP(E440,VALIDATIONS!$CJ$2:$CK$2,2,FALSE),0))))))+IF(AND(F440&lt;&gt;"",D440="Inlet Pit"),VLOOKUP(F440,VALIDATIONS!$CP$2:$CQ$66,2,FALSE),0))</f>
        <v/>
      </c>
      <c r="N440" s="194"/>
      <c r="O440" s="379"/>
      <c r="P440" s="368"/>
      <c r="Q440" s="194"/>
      <c r="R440" s="370"/>
      <c r="S440" s="194"/>
      <c r="T440" s="368"/>
      <c r="U440" s="368"/>
      <c r="V440" s="194"/>
      <c r="W440" s="195"/>
      <c r="X440" s="194"/>
      <c r="Y440" s="195"/>
      <c r="Z440" s="194"/>
      <c r="AA440" s="368"/>
      <c r="AB440" s="368"/>
      <c r="AC440" s="370"/>
      <c r="AD440" s="106" t="str">
        <f>IF(OR(R440="",T440="",U440="",Z440="",AA440="",AB440="",AC440=""),"",Z440*IF(AC440="uPVC",VLOOKUP(AA440,VALIDATIONS!$CZ$2:$DU$42,VLOOKUP(AB440,VALIDATIONS!$FF$2:$FG$5,2,FALSE),FALSE), IF(AC440="Steel Reinforced Concrete",VLOOKUP(AA440,VALIDATIONS!$CZ$2:$DU$42,8+VLOOKUP(AB440,VALIDATIONS!$FF$2:$FG$5,2,FALSE),FALSE),IF(AC440="Fibre Reinforced Concrete",VLOOKUP(AA440,VALIDATIONS!$CZ$2:$DU$42,4+VLOOKUP(AB440,VALIDATIONS!$FF$2:$FG$5,2,FALSE),FALSE))))   +IF(T440="Up to 10% Rock",VLOOKUP(AA440,VALIDATIONS!$CZ$2:$DU$42,13+VLOOKUP(AB440,VALIDATIONS!$FF$2:$FG$5,2,FALSE),FALSE),0)+IF(OR(U440="Urban Development (moderate)",U440="Urban Development (heavy)"),VLOOKUP(AA440,VALIDATIONS!$CZ$2:$DU$42,VLOOKUP(U440,VALIDATIONS!$FJ$2:$FK$4,2,FALSE)+4,FALSE),0))</f>
        <v/>
      </c>
      <c r="AE440" s="194"/>
    </row>
    <row r="441" spans="1:31" x14ac:dyDescent="0.2">
      <c r="A441" s="232"/>
      <c r="B441" s="361"/>
      <c r="C441" s="370"/>
      <c r="D441" s="370"/>
      <c r="E441" s="370"/>
      <c r="F441" s="370"/>
      <c r="G441" s="194"/>
      <c r="H441" s="194"/>
      <c r="I441" s="195"/>
      <c r="J441" s="194"/>
      <c r="K441" s="168"/>
      <c r="L441" s="168"/>
      <c r="M441" s="106" t="str">
        <f>IF(OR(D441="",E441="",G441=""),"",IF(AND(F441&lt;&gt;"",D441="Inlet Pit"),VLOOKUP(E441,VALIDATIONS!$CN$2:$CO$14,2,FALSE),IF(D441="Junction Pit",VLOOKUP(E441,VALIDATIONS!$CR$2:$CS$5,2,FALSE),IF(D441="Trench Grate",H441*VLOOKUP(E441,VALIDATIONS!$CT$2:$CU$2,2,FALSE),IF(D441="Capped Line",VLOOKUP(E441,VALIDATIONS!$CF$2:$CG$2,2,FALSE),IF(D441="Head Wall",VLOOKUP(E441,VALIDATIONS!$CH$2:$CI$2,2,FALSE),IF(D441="House Connection",VLOOKUP(E441,VALIDATIONS!$CJ$2:$CK$2,2,FALSE),0))))))+IF(AND(F441&lt;&gt;"",D441="Inlet Pit"),VLOOKUP(F441,VALIDATIONS!$CP$2:$CQ$66,2,FALSE),0))</f>
        <v/>
      </c>
      <c r="N441" s="194"/>
      <c r="O441" s="379"/>
      <c r="P441" s="368"/>
      <c r="Q441" s="194"/>
      <c r="R441" s="370"/>
      <c r="S441" s="194"/>
      <c r="T441" s="368"/>
      <c r="U441" s="368"/>
      <c r="V441" s="194"/>
      <c r="W441" s="195"/>
      <c r="X441" s="194"/>
      <c r="Y441" s="195"/>
      <c r="Z441" s="194"/>
      <c r="AA441" s="368"/>
      <c r="AB441" s="368"/>
      <c r="AC441" s="370"/>
      <c r="AD441" s="106" t="str">
        <f>IF(OR(R441="",T441="",U441="",Z441="",AA441="",AB441="",AC441=""),"",Z441*IF(AC441="uPVC",VLOOKUP(AA441,VALIDATIONS!$CZ$2:$DU$42,VLOOKUP(AB441,VALIDATIONS!$FF$2:$FG$5,2,FALSE),FALSE), IF(AC441="Steel Reinforced Concrete",VLOOKUP(AA441,VALIDATIONS!$CZ$2:$DU$42,8+VLOOKUP(AB441,VALIDATIONS!$FF$2:$FG$5,2,FALSE),FALSE),IF(AC441="Fibre Reinforced Concrete",VLOOKUP(AA441,VALIDATIONS!$CZ$2:$DU$42,4+VLOOKUP(AB441,VALIDATIONS!$FF$2:$FG$5,2,FALSE),FALSE))))   +IF(T441="Up to 10% Rock",VLOOKUP(AA441,VALIDATIONS!$CZ$2:$DU$42,13+VLOOKUP(AB441,VALIDATIONS!$FF$2:$FG$5,2,FALSE),FALSE),0)+IF(OR(U441="Urban Development (moderate)",U441="Urban Development (heavy)"),VLOOKUP(AA441,VALIDATIONS!$CZ$2:$DU$42,VLOOKUP(U441,VALIDATIONS!$FJ$2:$FK$4,2,FALSE)+4,FALSE),0))</f>
        <v/>
      </c>
      <c r="AE441" s="194"/>
    </row>
    <row r="442" spans="1:31" x14ac:dyDescent="0.2">
      <c r="A442" s="232"/>
      <c r="B442" s="361"/>
      <c r="C442" s="370"/>
      <c r="D442" s="370"/>
      <c r="E442" s="370"/>
      <c r="F442" s="370"/>
      <c r="G442" s="194"/>
      <c r="H442" s="194"/>
      <c r="I442" s="195"/>
      <c r="J442" s="194"/>
      <c r="K442" s="168"/>
      <c r="L442" s="168"/>
      <c r="M442" s="106" t="str">
        <f>IF(OR(D442="",E442="",G442=""),"",IF(AND(F442&lt;&gt;"",D442="Inlet Pit"),VLOOKUP(E442,VALIDATIONS!$CN$2:$CO$14,2,FALSE),IF(D442="Junction Pit",VLOOKUP(E442,VALIDATIONS!$CR$2:$CS$5,2,FALSE),IF(D442="Trench Grate",H442*VLOOKUP(E442,VALIDATIONS!$CT$2:$CU$2,2,FALSE),IF(D442="Capped Line",VLOOKUP(E442,VALIDATIONS!$CF$2:$CG$2,2,FALSE),IF(D442="Head Wall",VLOOKUP(E442,VALIDATIONS!$CH$2:$CI$2,2,FALSE),IF(D442="House Connection",VLOOKUP(E442,VALIDATIONS!$CJ$2:$CK$2,2,FALSE),0))))))+IF(AND(F442&lt;&gt;"",D442="Inlet Pit"),VLOOKUP(F442,VALIDATIONS!$CP$2:$CQ$66,2,FALSE),0))</f>
        <v/>
      </c>
      <c r="N442" s="194"/>
      <c r="O442" s="379"/>
      <c r="P442" s="368"/>
      <c r="Q442" s="194"/>
      <c r="R442" s="370"/>
      <c r="S442" s="194"/>
      <c r="T442" s="368"/>
      <c r="U442" s="368"/>
      <c r="V442" s="194"/>
      <c r="W442" s="195"/>
      <c r="X442" s="194"/>
      <c r="Y442" s="195"/>
      <c r="Z442" s="194"/>
      <c r="AA442" s="368"/>
      <c r="AB442" s="368"/>
      <c r="AC442" s="370"/>
      <c r="AD442" s="106" t="str">
        <f>IF(OR(R442="",T442="",U442="",Z442="",AA442="",AB442="",AC442=""),"",Z442*IF(AC442="uPVC",VLOOKUP(AA442,VALIDATIONS!$CZ$2:$DU$42,VLOOKUP(AB442,VALIDATIONS!$FF$2:$FG$5,2,FALSE),FALSE), IF(AC442="Steel Reinforced Concrete",VLOOKUP(AA442,VALIDATIONS!$CZ$2:$DU$42,8+VLOOKUP(AB442,VALIDATIONS!$FF$2:$FG$5,2,FALSE),FALSE),IF(AC442="Fibre Reinforced Concrete",VLOOKUP(AA442,VALIDATIONS!$CZ$2:$DU$42,4+VLOOKUP(AB442,VALIDATIONS!$FF$2:$FG$5,2,FALSE),FALSE))))   +IF(T442="Up to 10% Rock",VLOOKUP(AA442,VALIDATIONS!$CZ$2:$DU$42,13+VLOOKUP(AB442,VALIDATIONS!$FF$2:$FG$5,2,FALSE),FALSE),0)+IF(OR(U442="Urban Development (moderate)",U442="Urban Development (heavy)"),VLOOKUP(AA442,VALIDATIONS!$CZ$2:$DU$42,VLOOKUP(U442,VALIDATIONS!$FJ$2:$FK$4,2,FALSE)+4,FALSE),0))</f>
        <v/>
      </c>
      <c r="AE442" s="194"/>
    </row>
    <row r="443" spans="1:31" x14ac:dyDescent="0.2">
      <c r="A443" s="232"/>
      <c r="B443" s="361"/>
      <c r="C443" s="370"/>
      <c r="D443" s="370"/>
      <c r="E443" s="370"/>
      <c r="F443" s="370"/>
      <c r="G443" s="194"/>
      <c r="H443" s="194"/>
      <c r="I443" s="195"/>
      <c r="J443" s="194"/>
      <c r="K443" s="168"/>
      <c r="L443" s="168"/>
      <c r="M443" s="106" t="str">
        <f>IF(OR(D443="",E443="",G443=""),"",IF(AND(F443&lt;&gt;"",D443="Inlet Pit"),VLOOKUP(E443,VALIDATIONS!$CN$2:$CO$14,2,FALSE),IF(D443="Junction Pit",VLOOKUP(E443,VALIDATIONS!$CR$2:$CS$5,2,FALSE),IF(D443="Trench Grate",H443*VLOOKUP(E443,VALIDATIONS!$CT$2:$CU$2,2,FALSE),IF(D443="Capped Line",VLOOKUP(E443,VALIDATIONS!$CF$2:$CG$2,2,FALSE),IF(D443="Head Wall",VLOOKUP(E443,VALIDATIONS!$CH$2:$CI$2,2,FALSE),IF(D443="House Connection",VLOOKUP(E443,VALIDATIONS!$CJ$2:$CK$2,2,FALSE),0))))))+IF(AND(F443&lt;&gt;"",D443="Inlet Pit"),VLOOKUP(F443,VALIDATIONS!$CP$2:$CQ$66,2,FALSE),0))</f>
        <v/>
      </c>
      <c r="N443" s="194"/>
      <c r="O443" s="379"/>
      <c r="P443" s="368"/>
      <c r="Q443" s="194"/>
      <c r="R443" s="370"/>
      <c r="S443" s="194"/>
      <c r="T443" s="368"/>
      <c r="U443" s="368"/>
      <c r="V443" s="194"/>
      <c r="W443" s="195"/>
      <c r="X443" s="194"/>
      <c r="Y443" s="195"/>
      <c r="Z443" s="194"/>
      <c r="AA443" s="368"/>
      <c r="AB443" s="368"/>
      <c r="AC443" s="370"/>
      <c r="AD443" s="106" t="str">
        <f>IF(OR(R443="",T443="",U443="",Z443="",AA443="",AB443="",AC443=""),"",Z443*IF(AC443="uPVC",VLOOKUP(AA443,VALIDATIONS!$CZ$2:$DU$42,VLOOKUP(AB443,VALIDATIONS!$FF$2:$FG$5,2,FALSE),FALSE), IF(AC443="Steel Reinforced Concrete",VLOOKUP(AA443,VALIDATIONS!$CZ$2:$DU$42,8+VLOOKUP(AB443,VALIDATIONS!$FF$2:$FG$5,2,FALSE),FALSE),IF(AC443="Fibre Reinforced Concrete",VLOOKUP(AA443,VALIDATIONS!$CZ$2:$DU$42,4+VLOOKUP(AB443,VALIDATIONS!$FF$2:$FG$5,2,FALSE),FALSE))))   +IF(T443="Up to 10% Rock",VLOOKUP(AA443,VALIDATIONS!$CZ$2:$DU$42,13+VLOOKUP(AB443,VALIDATIONS!$FF$2:$FG$5,2,FALSE),FALSE),0)+IF(OR(U443="Urban Development (moderate)",U443="Urban Development (heavy)"),VLOOKUP(AA443,VALIDATIONS!$CZ$2:$DU$42,VLOOKUP(U443,VALIDATIONS!$FJ$2:$FK$4,2,FALSE)+4,FALSE),0))</f>
        <v/>
      </c>
      <c r="AE443" s="194"/>
    </row>
    <row r="444" spans="1:31" x14ac:dyDescent="0.2">
      <c r="A444" s="232"/>
      <c r="B444" s="361"/>
      <c r="C444" s="370"/>
      <c r="D444" s="370"/>
      <c r="E444" s="370"/>
      <c r="F444" s="370"/>
      <c r="G444" s="194"/>
      <c r="H444" s="194"/>
      <c r="I444" s="195"/>
      <c r="J444" s="194"/>
      <c r="K444" s="168"/>
      <c r="L444" s="168"/>
      <c r="M444" s="106" t="str">
        <f>IF(OR(D444="",E444="",G444=""),"",IF(AND(F444&lt;&gt;"",D444="Inlet Pit"),VLOOKUP(E444,VALIDATIONS!$CN$2:$CO$14,2,FALSE),IF(D444="Junction Pit",VLOOKUP(E444,VALIDATIONS!$CR$2:$CS$5,2,FALSE),IF(D444="Trench Grate",H444*VLOOKUP(E444,VALIDATIONS!$CT$2:$CU$2,2,FALSE),IF(D444="Capped Line",VLOOKUP(E444,VALIDATIONS!$CF$2:$CG$2,2,FALSE),IF(D444="Head Wall",VLOOKUP(E444,VALIDATIONS!$CH$2:$CI$2,2,FALSE),IF(D444="House Connection",VLOOKUP(E444,VALIDATIONS!$CJ$2:$CK$2,2,FALSE),0))))))+IF(AND(F444&lt;&gt;"",D444="Inlet Pit"),VLOOKUP(F444,VALIDATIONS!$CP$2:$CQ$66,2,FALSE),0))</f>
        <v/>
      </c>
      <c r="N444" s="194"/>
      <c r="O444" s="379"/>
      <c r="P444" s="368"/>
      <c r="Q444" s="194"/>
      <c r="R444" s="370"/>
      <c r="S444" s="194"/>
      <c r="T444" s="368"/>
      <c r="U444" s="368"/>
      <c r="V444" s="194"/>
      <c r="W444" s="195"/>
      <c r="X444" s="194"/>
      <c r="Y444" s="195"/>
      <c r="Z444" s="194"/>
      <c r="AA444" s="368"/>
      <c r="AB444" s="368"/>
      <c r="AC444" s="370"/>
      <c r="AD444" s="106" t="str">
        <f>IF(OR(R444="",T444="",U444="",Z444="",AA444="",AB444="",AC444=""),"",Z444*IF(AC444="uPVC",VLOOKUP(AA444,VALIDATIONS!$CZ$2:$DU$42,VLOOKUP(AB444,VALIDATIONS!$FF$2:$FG$5,2,FALSE),FALSE), IF(AC444="Steel Reinforced Concrete",VLOOKUP(AA444,VALIDATIONS!$CZ$2:$DU$42,8+VLOOKUP(AB444,VALIDATIONS!$FF$2:$FG$5,2,FALSE),FALSE),IF(AC444="Fibre Reinforced Concrete",VLOOKUP(AA444,VALIDATIONS!$CZ$2:$DU$42,4+VLOOKUP(AB444,VALIDATIONS!$FF$2:$FG$5,2,FALSE),FALSE))))   +IF(T444="Up to 10% Rock",VLOOKUP(AA444,VALIDATIONS!$CZ$2:$DU$42,13+VLOOKUP(AB444,VALIDATIONS!$FF$2:$FG$5,2,FALSE),FALSE),0)+IF(OR(U444="Urban Development (moderate)",U444="Urban Development (heavy)"),VLOOKUP(AA444,VALIDATIONS!$CZ$2:$DU$42,VLOOKUP(U444,VALIDATIONS!$FJ$2:$FK$4,2,FALSE)+4,FALSE),0))</f>
        <v/>
      </c>
      <c r="AE444" s="194"/>
    </row>
    <row r="445" spans="1:31" x14ac:dyDescent="0.2">
      <c r="A445" s="232"/>
      <c r="B445" s="361"/>
      <c r="C445" s="370"/>
      <c r="D445" s="370"/>
      <c r="E445" s="370"/>
      <c r="F445" s="370"/>
      <c r="G445" s="194"/>
      <c r="H445" s="194"/>
      <c r="I445" s="195"/>
      <c r="J445" s="194"/>
      <c r="K445" s="168"/>
      <c r="L445" s="168"/>
      <c r="M445" s="106" t="str">
        <f>IF(OR(D445="",E445="",G445=""),"",IF(AND(F445&lt;&gt;"",D445="Inlet Pit"),VLOOKUP(E445,VALIDATIONS!$CN$2:$CO$14,2,FALSE),IF(D445="Junction Pit",VLOOKUP(E445,VALIDATIONS!$CR$2:$CS$5,2,FALSE),IF(D445="Trench Grate",H445*VLOOKUP(E445,VALIDATIONS!$CT$2:$CU$2,2,FALSE),IF(D445="Capped Line",VLOOKUP(E445,VALIDATIONS!$CF$2:$CG$2,2,FALSE),IF(D445="Head Wall",VLOOKUP(E445,VALIDATIONS!$CH$2:$CI$2,2,FALSE),IF(D445="House Connection",VLOOKUP(E445,VALIDATIONS!$CJ$2:$CK$2,2,FALSE),0))))))+IF(AND(F445&lt;&gt;"",D445="Inlet Pit"),VLOOKUP(F445,VALIDATIONS!$CP$2:$CQ$66,2,FALSE),0))</f>
        <v/>
      </c>
      <c r="N445" s="194"/>
      <c r="O445" s="379"/>
      <c r="P445" s="368"/>
      <c r="Q445" s="194"/>
      <c r="R445" s="370"/>
      <c r="S445" s="194"/>
      <c r="T445" s="368"/>
      <c r="U445" s="368"/>
      <c r="V445" s="194"/>
      <c r="W445" s="195"/>
      <c r="X445" s="194"/>
      <c r="Y445" s="195"/>
      <c r="Z445" s="194"/>
      <c r="AA445" s="368"/>
      <c r="AB445" s="368"/>
      <c r="AC445" s="370"/>
      <c r="AD445" s="106" t="str">
        <f>IF(OR(R445="",T445="",U445="",Z445="",AA445="",AB445="",AC445=""),"",Z445*IF(AC445="uPVC",VLOOKUP(AA445,VALIDATIONS!$CZ$2:$DU$42,VLOOKUP(AB445,VALIDATIONS!$FF$2:$FG$5,2,FALSE),FALSE), IF(AC445="Steel Reinforced Concrete",VLOOKUP(AA445,VALIDATIONS!$CZ$2:$DU$42,8+VLOOKUP(AB445,VALIDATIONS!$FF$2:$FG$5,2,FALSE),FALSE),IF(AC445="Fibre Reinforced Concrete",VLOOKUP(AA445,VALIDATIONS!$CZ$2:$DU$42,4+VLOOKUP(AB445,VALIDATIONS!$FF$2:$FG$5,2,FALSE),FALSE))))   +IF(T445="Up to 10% Rock",VLOOKUP(AA445,VALIDATIONS!$CZ$2:$DU$42,13+VLOOKUP(AB445,VALIDATIONS!$FF$2:$FG$5,2,FALSE),FALSE),0)+IF(OR(U445="Urban Development (moderate)",U445="Urban Development (heavy)"),VLOOKUP(AA445,VALIDATIONS!$CZ$2:$DU$42,VLOOKUP(U445,VALIDATIONS!$FJ$2:$FK$4,2,FALSE)+4,FALSE),0))</f>
        <v/>
      </c>
      <c r="AE445" s="194"/>
    </row>
    <row r="446" spans="1:31" x14ac:dyDescent="0.2">
      <c r="A446" s="232"/>
      <c r="B446" s="361"/>
      <c r="C446" s="370"/>
      <c r="D446" s="370"/>
      <c r="E446" s="370"/>
      <c r="F446" s="370"/>
      <c r="G446" s="194"/>
      <c r="H446" s="194"/>
      <c r="I446" s="195"/>
      <c r="J446" s="194"/>
      <c r="K446" s="168"/>
      <c r="L446" s="168"/>
      <c r="M446" s="106" t="str">
        <f>IF(OR(D446="",E446="",G446=""),"",IF(AND(F446&lt;&gt;"",D446="Inlet Pit"),VLOOKUP(E446,VALIDATIONS!$CN$2:$CO$14,2,FALSE),IF(D446="Junction Pit",VLOOKUP(E446,VALIDATIONS!$CR$2:$CS$5,2,FALSE),IF(D446="Trench Grate",H446*VLOOKUP(E446,VALIDATIONS!$CT$2:$CU$2,2,FALSE),IF(D446="Capped Line",VLOOKUP(E446,VALIDATIONS!$CF$2:$CG$2,2,FALSE),IF(D446="Head Wall",VLOOKUP(E446,VALIDATIONS!$CH$2:$CI$2,2,FALSE),IF(D446="House Connection",VLOOKUP(E446,VALIDATIONS!$CJ$2:$CK$2,2,FALSE),0))))))+IF(AND(F446&lt;&gt;"",D446="Inlet Pit"),VLOOKUP(F446,VALIDATIONS!$CP$2:$CQ$66,2,FALSE),0))</f>
        <v/>
      </c>
      <c r="N446" s="194"/>
      <c r="O446" s="379"/>
      <c r="P446" s="368"/>
      <c r="Q446" s="194"/>
      <c r="R446" s="370"/>
      <c r="S446" s="194"/>
      <c r="T446" s="368"/>
      <c r="U446" s="368"/>
      <c r="V446" s="194"/>
      <c r="W446" s="195"/>
      <c r="X446" s="194"/>
      <c r="Y446" s="195"/>
      <c r="Z446" s="194"/>
      <c r="AA446" s="368"/>
      <c r="AB446" s="368"/>
      <c r="AC446" s="370"/>
      <c r="AD446" s="106" t="str">
        <f>IF(OR(R446="",T446="",U446="",Z446="",AA446="",AB446="",AC446=""),"",Z446*IF(AC446="uPVC",VLOOKUP(AA446,VALIDATIONS!$CZ$2:$DU$42,VLOOKUP(AB446,VALIDATIONS!$FF$2:$FG$5,2,FALSE),FALSE), IF(AC446="Steel Reinforced Concrete",VLOOKUP(AA446,VALIDATIONS!$CZ$2:$DU$42,8+VLOOKUP(AB446,VALIDATIONS!$FF$2:$FG$5,2,FALSE),FALSE),IF(AC446="Fibre Reinforced Concrete",VLOOKUP(AA446,VALIDATIONS!$CZ$2:$DU$42,4+VLOOKUP(AB446,VALIDATIONS!$FF$2:$FG$5,2,FALSE),FALSE))))   +IF(T446="Up to 10% Rock",VLOOKUP(AA446,VALIDATIONS!$CZ$2:$DU$42,13+VLOOKUP(AB446,VALIDATIONS!$FF$2:$FG$5,2,FALSE),FALSE),0)+IF(OR(U446="Urban Development (moderate)",U446="Urban Development (heavy)"),VLOOKUP(AA446,VALIDATIONS!$CZ$2:$DU$42,VLOOKUP(U446,VALIDATIONS!$FJ$2:$FK$4,2,FALSE)+4,FALSE),0))</f>
        <v/>
      </c>
      <c r="AE446" s="194"/>
    </row>
    <row r="447" spans="1:31" x14ac:dyDescent="0.2">
      <c r="A447" s="232"/>
      <c r="B447" s="361"/>
      <c r="C447" s="370"/>
      <c r="D447" s="370"/>
      <c r="E447" s="370"/>
      <c r="F447" s="370"/>
      <c r="G447" s="194"/>
      <c r="H447" s="194"/>
      <c r="I447" s="195"/>
      <c r="J447" s="194"/>
      <c r="K447" s="168"/>
      <c r="L447" s="168"/>
      <c r="M447" s="106" t="str">
        <f>IF(OR(D447="",E447="",G447=""),"",IF(AND(F447&lt;&gt;"",D447="Inlet Pit"),VLOOKUP(E447,VALIDATIONS!$CN$2:$CO$14,2,FALSE),IF(D447="Junction Pit",VLOOKUP(E447,VALIDATIONS!$CR$2:$CS$5,2,FALSE),IF(D447="Trench Grate",H447*VLOOKUP(E447,VALIDATIONS!$CT$2:$CU$2,2,FALSE),IF(D447="Capped Line",VLOOKUP(E447,VALIDATIONS!$CF$2:$CG$2,2,FALSE),IF(D447="Head Wall",VLOOKUP(E447,VALIDATIONS!$CH$2:$CI$2,2,FALSE),IF(D447="House Connection",VLOOKUP(E447,VALIDATIONS!$CJ$2:$CK$2,2,FALSE),0))))))+IF(AND(F447&lt;&gt;"",D447="Inlet Pit"),VLOOKUP(F447,VALIDATIONS!$CP$2:$CQ$66,2,FALSE),0))</f>
        <v/>
      </c>
      <c r="N447" s="194"/>
      <c r="O447" s="379"/>
      <c r="P447" s="368"/>
      <c r="Q447" s="194"/>
      <c r="R447" s="370"/>
      <c r="S447" s="194"/>
      <c r="T447" s="368"/>
      <c r="U447" s="368"/>
      <c r="V447" s="194"/>
      <c r="W447" s="195"/>
      <c r="X447" s="194"/>
      <c r="Y447" s="195"/>
      <c r="Z447" s="194"/>
      <c r="AA447" s="368"/>
      <c r="AB447" s="368"/>
      <c r="AC447" s="370"/>
      <c r="AD447" s="106" t="str">
        <f>IF(OR(R447="",T447="",U447="",Z447="",AA447="",AB447="",AC447=""),"",Z447*IF(AC447="uPVC",VLOOKUP(AA447,VALIDATIONS!$CZ$2:$DU$42,VLOOKUP(AB447,VALIDATIONS!$FF$2:$FG$5,2,FALSE),FALSE), IF(AC447="Steel Reinforced Concrete",VLOOKUP(AA447,VALIDATIONS!$CZ$2:$DU$42,8+VLOOKUP(AB447,VALIDATIONS!$FF$2:$FG$5,2,FALSE),FALSE),IF(AC447="Fibre Reinforced Concrete",VLOOKUP(AA447,VALIDATIONS!$CZ$2:$DU$42,4+VLOOKUP(AB447,VALIDATIONS!$FF$2:$FG$5,2,FALSE),FALSE))))   +IF(T447="Up to 10% Rock",VLOOKUP(AA447,VALIDATIONS!$CZ$2:$DU$42,13+VLOOKUP(AB447,VALIDATIONS!$FF$2:$FG$5,2,FALSE),FALSE),0)+IF(OR(U447="Urban Development (moderate)",U447="Urban Development (heavy)"),VLOOKUP(AA447,VALIDATIONS!$CZ$2:$DU$42,VLOOKUP(U447,VALIDATIONS!$FJ$2:$FK$4,2,FALSE)+4,FALSE),0))</f>
        <v/>
      </c>
      <c r="AE447" s="194"/>
    </row>
    <row r="448" spans="1:31" x14ac:dyDescent="0.2">
      <c r="A448" s="232"/>
      <c r="B448" s="361"/>
      <c r="C448" s="370"/>
      <c r="D448" s="370"/>
      <c r="E448" s="370"/>
      <c r="F448" s="370"/>
      <c r="G448" s="194"/>
      <c r="H448" s="194"/>
      <c r="I448" s="195"/>
      <c r="J448" s="194"/>
      <c r="K448" s="168"/>
      <c r="L448" s="168"/>
      <c r="M448" s="106" t="str">
        <f>IF(OR(D448="",E448="",G448=""),"",IF(AND(F448&lt;&gt;"",D448="Inlet Pit"),VLOOKUP(E448,VALIDATIONS!$CN$2:$CO$14,2,FALSE),IF(D448="Junction Pit",VLOOKUP(E448,VALIDATIONS!$CR$2:$CS$5,2,FALSE),IF(D448="Trench Grate",H448*VLOOKUP(E448,VALIDATIONS!$CT$2:$CU$2,2,FALSE),IF(D448="Capped Line",VLOOKUP(E448,VALIDATIONS!$CF$2:$CG$2,2,FALSE),IF(D448="Head Wall",VLOOKUP(E448,VALIDATIONS!$CH$2:$CI$2,2,FALSE),IF(D448="House Connection",VLOOKUP(E448,VALIDATIONS!$CJ$2:$CK$2,2,FALSE),0))))))+IF(AND(F448&lt;&gt;"",D448="Inlet Pit"),VLOOKUP(F448,VALIDATIONS!$CP$2:$CQ$66,2,FALSE),0))</f>
        <v/>
      </c>
      <c r="N448" s="194"/>
      <c r="O448" s="379"/>
      <c r="P448" s="368"/>
      <c r="Q448" s="194"/>
      <c r="R448" s="370"/>
      <c r="S448" s="194"/>
      <c r="T448" s="368"/>
      <c r="U448" s="368"/>
      <c r="V448" s="194"/>
      <c r="W448" s="195"/>
      <c r="X448" s="194"/>
      <c r="Y448" s="195"/>
      <c r="Z448" s="194"/>
      <c r="AA448" s="368"/>
      <c r="AB448" s="368"/>
      <c r="AC448" s="370"/>
      <c r="AD448" s="106" t="str">
        <f>IF(OR(R448="",T448="",U448="",Z448="",AA448="",AB448="",AC448=""),"",Z448*IF(AC448="uPVC",VLOOKUP(AA448,VALIDATIONS!$CZ$2:$DU$42,VLOOKUP(AB448,VALIDATIONS!$FF$2:$FG$5,2,FALSE),FALSE), IF(AC448="Steel Reinforced Concrete",VLOOKUP(AA448,VALIDATIONS!$CZ$2:$DU$42,8+VLOOKUP(AB448,VALIDATIONS!$FF$2:$FG$5,2,FALSE),FALSE),IF(AC448="Fibre Reinforced Concrete",VLOOKUP(AA448,VALIDATIONS!$CZ$2:$DU$42,4+VLOOKUP(AB448,VALIDATIONS!$FF$2:$FG$5,2,FALSE),FALSE))))   +IF(T448="Up to 10% Rock",VLOOKUP(AA448,VALIDATIONS!$CZ$2:$DU$42,13+VLOOKUP(AB448,VALIDATIONS!$FF$2:$FG$5,2,FALSE),FALSE),0)+IF(OR(U448="Urban Development (moderate)",U448="Urban Development (heavy)"),VLOOKUP(AA448,VALIDATIONS!$CZ$2:$DU$42,VLOOKUP(U448,VALIDATIONS!$FJ$2:$FK$4,2,FALSE)+4,FALSE),0))</f>
        <v/>
      </c>
      <c r="AE448" s="194"/>
    </row>
    <row r="449" spans="1:31" x14ac:dyDescent="0.2">
      <c r="A449" s="232"/>
      <c r="B449" s="361"/>
      <c r="C449" s="370"/>
      <c r="D449" s="370"/>
      <c r="E449" s="370"/>
      <c r="F449" s="370"/>
      <c r="G449" s="194"/>
      <c r="H449" s="194"/>
      <c r="I449" s="195"/>
      <c r="J449" s="194"/>
      <c r="K449" s="168"/>
      <c r="L449" s="168"/>
      <c r="M449" s="106" t="str">
        <f>IF(OR(D449="",E449="",G449=""),"",IF(AND(F449&lt;&gt;"",D449="Inlet Pit"),VLOOKUP(E449,VALIDATIONS!$CN$2:$CO$14,2,FALSE),IF(D449="Junction Pit",VLOOKUP(E449,VALIDATIONS!$CR$2:$CS$5,2,FALSE),IF(D449="Trench Grate",H449*VLOOKUP(E449,VALIDATIONS!$CT$2:$CU$2,2,FALSE),IF(D449="Capped Line",VLOOKUP(E449,VALIDATIONS!$CF$2:$CG$2,2,FALSE),IF(D449="Head Wall",VLOOKUP(E449,VALIDATIONS!$CH$2:$CI$2,2,FALSE),IF(D449="House Connection",VLOOKUP(E449,VALIDATIONS!$CJ$2:$CK$2,2,FALSE),0))))))+IF(AND(F449&lt;&gt;"",D449="Inlet Pit"),VLOOKUP(F449,VALIDATIONS!$CP$2:$CQ$66,2,FALSE),0))</f>
        <v/>
      </c>
      <c r="N449" s="194"/>
      <c r="O449" s="379"/>
      <c r="P449" s="368"/>
      <c r="Q449" s="194"/>
      <c r="R449" s="370"/>
      <c r="S449" s="194"/>
      <c r="T449" s="368"/>
      <c r="U449" s="368"/>
      <c r="V449" s="194"/>
      <c r="W449" s="195"/>
      <c r="X449" s="194"/>
      <c r="Y449" s="195"/>
      <c r="Z449" s="194"/>
      <c r="AA449" s="368"/>
      <c r="AB449" s="368"/>
      <c r="AC449" s="370"/>
      <c r="AD449" s="106" t="str">
        <f>IF(OR(R449="",T449="",U449="",Z449="",AA449="",AB449="",AC449=""),"",Z449*IF(AC449="uPVC",VLOOKUP(AA449,VALIDATIONS!$CZ$2:$DU$42,VLOOKUP(AB449,VALIDATIONS!$FF$2:$FG$5,2,FALSE),FALSE), IF(AC449="Steel Reinforced Concrete",VLOOKUP(AA449,VALIDATIONS!$CZ$2:$DU$42,8+VLOOKUP(AB449,VALIDATIONS!$FF$2:$FG$5,2,FALSE),FALSE),IF(AC449="Fibre Reinforced Concrete",VLOOKUP(AA449,VALIDATIONS!$CZ$2:$DU$42,4+VLOOKUP(AB449,VALIDATIONS!$FF$2:$FG$5,2,FALSE),FALSE))))   +IF(T449="Up to 10% Rock",VLOOKUP(AA449,VALIDATIONS!$CZ$2:$DU$42,13+VLOOKUP(AB449,VALIDATIONS!$FF$2:$FG$5,2,FALSE),FALSE),0)+IF(OR(U449="Urban Development (moderate)",U449="Urban Development (heavy)"),VLOOKUP(AA449,VALIDATIONS!$CZ$2:$DU$42,VLOOKUP(U449,VALIDATIONS!$FJ$2:$FK$4,2,FALSE)+4,FALSE),0))</f>
        <v/>
      </c>
      <c r="AE449" s="194"/>
    </row>
    <row r="450" spans="1:31" x14ac:dyDescent="0.2">
      <c r="A450" s="232"/>
      <c r="B450" s="361"/>
      <c r="C450" s="370"/>
      <c r="D450" s="370"/>
      <c r="E450" s="370"/>
      <c r="F450" s="370"/>
      <c r="G450" s="194"/>
      <c r="H450" s="194"/>
      <c r="I450" s="195"/>
      <c r="J450" s="194"/>
      <c r="K450" s="168"/>
      <c r="L450" s="168"/>
      <c r="M450" s="106" t="str">
        <f>IF(OR(D450="",E450="",G450=""),"",IF(AND(F450&lt;&gt;"",D450="Inlet Pit"),VLOOKUP(E450,VALIDATIONS!$CN$2:$CO$14,2,FALSE),IF(D450="Junction Pit",VLOOKUP(E450,VALIDATIONS!$CR$2:$CS$5,2,FALSE),IF(D450="Trench Grate",H450*VLOOKUP(E450,VALIDATIONS!$CT$2:$CU$2,2,FALSE),IF(D450="Capped Line",VLOOKUP(E450,VALIDATIONS!$CF$2:$CG$2,2,FALSE),IF(D450="Head Wall",VLOOKUP(E450,VALIDATIONS!$CH$2:$CI$2,2,FALSE),IF(D450="House Connection",VLOOKUP(E450,VALIDATIONS!$CJ$2:$CK$2,2,FALSE),0))))))+IF(AND(F450&lt;&gt;"",D450="Inlet Pit"),VLOOKUP(F450,VALIDATIONS!$CP$2:$CQ$66,2,FALSE),0))</f>
        <v/>
      </c>
      <c r="N450" s="194"/>
      <c r="O450" s="379"/>
      <c r="P450" s="368"/>
      <c r="Q450" s="194"/>
      <c r="R450" s="370"/>
      <c r="S450" s="194"/>
      <c r="T450" s="368"/>
      <c r="U450" s="368"/>
      <c r="V450" s="194"/>
      <c r="W450" s="195"/>
      <c r="X450" s="194"/>
      <c r="Y450" s="195"/>
      <c r="Z450" s="194"/>
      <c r="AA450" s="368"/>
      <c r="AB450" s="368"/>
      <c r="AC450" s="370"/>
      <c r="AD450" s="106" t="str">
        <f>IF(OR(R450="",T450="",U450="",Z450="",AA450="",AB450="",AC450=""),"",Z450*IF(AC450="uPVC",VLOOKUP(AA450,VALIDATIONS!$CZ$2:$DU$42,VLOOKUP(AB450,VALIDATIONS!$FF$2:$FG$5,2,FALSE),FALSE), IF(AC450="Steel Reinforced Concrete",VLOOKUP(AA450,VALIDATIONS!$CZ$2:$DU$42,8+VLOOKUP(AB450,VALIDATIONS!$FF$2:$FG$5,2,FALSE),FALSE),IF(AC450="Fibre Reinforced Concrete",VLOOKUP(AA450,VALIDATIONS!$CZ$2:$DU$42,4+VLOOKUP(AB450,VALIDATIONS!$FF$2:$FG$5,2,FALSE),FALSE))))   +IF(T450="Up to 10% Rock",VLOOKUP(AA450,VALIDATIONS!$CZ$2:$DU$42,13+VLOOKUP(AB450,VALIDATIONS!$FF$2:$FG$5,2,FALSE),FALSE),0)+IF(OR(U450="Urban Development (moderate)",U450="Urban Development (heavy)"),VLOOKUP(AA450,VALIDATIONS!$CZ$2:$DU$42,VLOOKUP(U450,VALIDATIONS!$FJ$2:$FK$4,2,FALSE)+4,FALSE),0))</f>
        <v/>
      </c>
      <c r="AE450" s="194"/>
    </row>
    <row r="451" spans="1:31" x14ac:dyDescent="0.2">
      <c r="A451" s="232"/>
      <c r="B451" s="361"/>
      <c r="C451" s="370"/>
      <c r="D451" s="370"/>
      <c r="E451" s="370"/>
      <c r="F451" s="370"/>
      <c r="G451" s="194"/>
      <c r="H451" s="194"/>
      <c r="I451" s="195"/>
      <c r="J451" s="194"/>
      <c r="K451" s="168"/>
      <c r="L451" s="168"/>
      <c r="M451" s="106" t="str">
        <f>IF(OR(D451="",E451="",G451=""),"",IF(AND(F451&lt;&gt;"",D451="Inlet Pit"),VLOOKUP(E451,VALIDATIONS!$CN$2:$CO$14,2,FALSE),IF(D451="Junction Pit",VLOOKUP(E451,VALIDATIONS!$CR$2:$CS$5,2,FALSE),IF(D451="Trench Grate",H451*VLOOKUP(E451,VALIDATIONS!$CT$2:$CU$2,2,FALSE),IF(D451="Capped Line",VLOOKUP(E451,VALIDATIONS!$CF$2:$CG$2,2,FALSE),IF(D451="Head Wall",VLOOKUP(E451,VALIDATIONS!$CH$2:$CI$2,2,FALSE),IF(D451="House Connection",VLOOKUP(E451,VALIDATIONS!$CJ$2:$CK$2,2,FALSE),0))))))+IF(AND(F451&lt;&gt;"",D451="Inlet Pit"),VLOOKUP(F451,VALIDATIONS!$CP$2:$CQ$66,2,FALSE),0))</f>
        <v/>
      </c>
      <c r="N451" s="194"/>
      <c r="O451" s="379"/>
      <c r="P451" s="368"/>
      <c r="Q451" s="194"/>
      <c r="R451" s="370"/>
      <c r="S451" s="194"/>
      <c r="T451" s="368"/>
      <c r="U451" s="368"/>
      <c r="V451" s="194"/>
      <c r="W451" s="195"/>
      <c r="X451" s="194"/>
      <c r="Y451" s="195"/>
      <c r="Z451" s="194"/>
      <c r="AA451" s="368"/>
      <c r="AB451" s="368"/>
      <c r="AC451" s="370"/>
      <c r="AD451" s="106" t="str">
        <f>IF(OR(R451="",T451="",U451="",Z451="",AA451="",AB451="",AC451=""),"",Z451*IF(AC451="uPVC",VLOOKUP(AA451,VALIDATIONS!$CZ$2:$DU$42,VLOOKUP(AB451,VALIDATIONS!$FF$2:$FG$5,2,FALSE),FALSE), IF(AC451="Steel Reinforced Concrete",VLOOKUP(AA451,VALIDATIONS!$CZ$2:$DU$42,8+VLOOKUP(AB451,VALIDATIONS!$FF$2:$FG$5,2,FALSE),FALSE),IF(AC451="Fibre Reinforced Concrete",VLOOKUP(AA451,VALIDATIONS!$CZ$2:$DU$42,4+VLOOKUP(AB451,VALIDATIONS!$FF$2:$FG$5,2,FALSE),FALSE))))   +IF(T451="Up to 10% Rock",VLOOKUP(AA451,VALIDATIONS!$CZ$2:$DU$42,13+VLOOKUP(AB451,VALIDATIONS!$FF$2:$FG$5,2,FALSE),FALSE),0)+IF(OR(U451="Urban Development (moderate)",U451="Urban Development (heavy)"),VLOOKUP(AA451,VALIDATIONS!$CZ$2:$DU$42,VLOOKUP(U451,VALIDATIONS!$FJ$2:$FK$4,2,FALSE)+4,FALSE),0))</f>
        <v/>
      </c>
      <c r="AE451" s="194"/>
    </row>
    <row r="452" spans="1:31" x14ac:dyDescent="0.2">
      <c r="A452" s="232"/>
      <c r="B452" s="361"/>
      <c r="C452" s="370"/>
      <c r="D452" s="370"/>
      <c r="E452" s="370"/>
      <c r="F452" s="370"/>
      <c r="G452" s="194"/>
      <c r="H452" s="194"/>
      <c r="I452" s="195"/>
      <c r="J452" s="194"/>
      <c r="K452" s="168"/>
      <c r="L452" s="168"/>
      <c r="M452" s="106" t="str">
        <f>IF(OR(D452="",E452="",G452=""),"",IF(AND(F452&lt;&gt;"",D452="Inlet Pit"),VLOOKUP(E452,VALIDATIONS!$CN$2:$CO$14,2,FALSE),IF(D452="Junction Pit",VLOOKUP(E452,VALIDATIONS!$CR$2:$CS$5,2,FALSE),IF(D452="Trench Grate",H452*VLOOKUP(E452,VALIDATIONS!$CT$2:$CU$2,2,FALSE),IF(D452="Capped Line",VLOOKUP(E452,VALIDATIONS!$CF$2:$CG$2,2,FALSE),IF(D452="Head Wall",VLOOKUP(E452,VALIDATIONS!$CH$2:$CI$2,2,FALSE),IF(D452="House Connection",VLOOKUP(E452,VALIDATIONS!$CJ$2:$CK$2,2,FALSE),0))))))+IF(AND(F452&lt;&gt;"",D452="Inlet Pit"),VLOOKUP(F452,VALIDATIONS!$CP$2:$CQ$66,2,FALSE),0))</f>
        <v/>
      </c>
      <c r="N452" s="194"/>
      <c r="O452" s="379"/>
      <c r="P452" s="368"/>
      <c r="Q452" s="194"/>
      <c r="R452" s="370"/>
      <c r="S452" s="194"/>
      <c r="T452" s="368"/>
      <c r="U452" s="368"/>
      <c r="V452" s="194"/>
      <c r="W452" s="195"/>
      <c r="X452" s="194"/>
      <c r="Y452" s="195"/>
      <c r="Z452" s="194"/>
      <c r="AA452" s="368"/>
      <c r="AB452" s="368"/>
      <c r="AC452" s="370"/>
      <c r="AD452" s="106" t="str">
        <f>IF(OR(R452="",T452="",U452="",Z452="",AA452="",AB452="",AC452=""),"",Z452*IF(AC452="uPVC",VLOOKUP(AA452,VALIDATIONS!$CZ$2:$DU$42,VLOOKUP(AB452,VALIDATIONS!$FF$2:$FG$5,2,FALSE),FALSE), IF(AC452="Steel Reinforced Concrete",VLOOKUP(AA452,VALIDATIONS!$CZ$2:$DU$42,8+VLOOKUP(AB452,VALIDATIONS!$FF$2:$FG$5,2,FALSE),FALSE),IF(AC452="Fibre Reinforced Concrete",VLOOKUP(AA452,VALIDATIONS!$CZ$2:$DU$42,4+VLOOKUP(AB452,VALIDATIONS!$FF$2:$FG$5,2,FALSE),FALSE))))   +IF(T452="Up to 10% Rock",VLOOKUP(AA452,VALIDATIONS!$CZ$2:$DU$42,13+VLOOKUP(AB452,VALIDATIONS!$FF$2:$FG$5,2,FALSE),FALSE),0)+IF(OR(U452="Urban Development (moderate)",U452="Urban Development (heavy)"),VLOOKUP(AA452,VALIDATIONS!$CZ$2:$DU$42,VLOOKUP(U452,VALIDATIONS!$FJ$2:$FK$4,2,FALSE)+4,FALSE),0))</f>
        <v/>
      </c>
      <c r="AE452" s="194"/>
    </row>
    <row r="453" spans="1:31" x14ac:dyDescent="0.2">
      <c r="A453" s="232"/>
      <c r="B453" s="361"/>
      <c r="C453" s="370"/>
      <c r="D453" s="370"/>
      <c r="E453" s="370"/>
      <c r="F453" s="370"/>
      <c r="G453" s="194"/>
      <c r="H453" s="194"/>
      <c r="I453" s="195"/>
      <c r="J453" s="194"/>
      <c r="K453" s="168"/>
      <c r="L453" s="168"/>
      <c r="M453" s="106" t="str">
        <f>IF(OR(D453="",E453="",G453=""),"",IF(AND(F453&lt;&gt;"",D453="Inlet Pit"),VLOOKUP(E453,VALIDATIONS!$CN$2:$CO$14,2,FALSE),IF(D453="Junction Pit",VLOOKUP(E453,VALIDATIONS!$CR$2:$CS$5,2,FALSE),IF(D453="Trench Grate",H453*VLOOKUP(E453,VALIDATIONS!$CT$2:$CU$2,2,FALSE),IF(D453="Capped Line",VLOOKUP(E453,VALIDATIONS!$CF$2:$CG$2,2,FALSE),IF(D453="Head Wall",VLOOKUP(E453,VALIDATIONS!$CH$2:$CI$2,2,FALSE),IF(D453="House Connection",VLOOKUP(E453,VALIDATIONS!$CJ$2:$CK$2,2,FALSE),0))))))+IF(AND(F453&lt;&gt;"",D453="Inlet Pit"),VLOOKUP(F453,VALIDATIONS!$CP$2:$CQ$66,2,FALSE),0))</f>
        <v/>
      </c>
      <c r="N453" s="194"/>
      <c r="O453" s="379"/>
      <c r="P453" s="368"/>
      <c r="Q453" s="194"/>
      <c r="R453" s="370"/>
      <c r="S453" s="194"/>
      <c r="T453" s="368"/>
      <c r="U453" s="368"/>
      <c r="V453" s="194"/>
      <c r="W453" s="195"/>
      <c r="X453" s="194"/>
      <c r="Y453" s="195"/>
      <c r="Z453" s="194"/>
      <c r="AA453" s="368"/>
      <c r="AB453" s="368"/>
      <c r="AC453" s="370"/>
      <c r="AD453" s="106" t="str">
        <f>IF(OR(R453="",T453="",U453="",Z453="",AA453="",AB453="",AC453=""),"",Z453*IF(AC453="uPVC",VLOOKUP(AA453,VALIDATIONS!$CZ$2:$DU$42,VLOOKUP(AB453,VALIDATIONS!$FF$2:$FG$5,2,FALSE),FALSE), IF(AC453="Steel Reinforced Concrete",VLOOKUP(AA453,VALIDATIONS!$CZ$2:$DU$42,8+VLOOKUP(AB453,VALIDATIONS!$FF$2:$FG$5,2,FALSE),FALSE),IF(AC453="Fibre Reinforced Concrete",VLOOKUP(AA453,VALIDATIONS!$CZ$2:$DU$42,4+VLOOKUP(AB453,VALIDATIONS!$FF$2:$FG$5,2,FALSE),FALSE))))   +IF(T453="Up to 10% Rock",VLOOKUP(AA453,VALIDATIONS!$CZ$2:$DU$42,13+VLOOKUP(AB453,VALIDATIONS!$FF$2:$FG$5,2,FALSE),FALSE),0)+IF(OR(U453="Urban Development (moderate)",U453="Urban Development (heavy)"),VLOOKUP(AA453,VALIDATIONS!$CZ$2:$DU$42,VLOOKUP(U453,VALIDATIONS!$FJ$2:$FK$4,2,FALSE)+4,FALSE),0))</f>
        <v/>
      </c>
      <c r="AE453" s="194"/>
    </row>
    <row r="454" spans="1:31" x14ac:dyDescent="0.2">
      <c r="A454" s="232"/>
      <c r="B454" s="361"/>
      <c r="C454" s="370"/>
      <c r="D454" s="370"/>
      <c r="E454" s="370"/>
      <c r="F454" s="370"/>
      <c r="G454" s="194"/>
      <c r="H454" s="194"/>
      <c r="I454" s="195"/>
      <c r="J454" s="194"/>
      <c r="K454" s="168"/>
      <c r="L454" s="168"/>
      <c r="M454" s="106" t="str">
        <f>IF(OR(D454="",E454="",G454=""),"",IF(AND(F454&lt;&gt;"",D454="Inlet Pit"),VLOOKUP(E454,VALIDATIONS!$CN$2:$CO$14,2,FALSE),IF(D454="Junction Pit",VLOOKUP(E454,VALIDATIONS!$CR$2:$CS$5,2,FALSE),IF(D454="Trench Grate",H454*VLOOKUP(E454,VALIDATIONS!$CT$2:$CU$2,2,FALSE),IF(D454="Capped Line",VLOOKUP(E454,VALIDATIONS!$CF$2:$CG$2,2,FALSE),IF(D454="Head Wall",VLOOKUP(E454,VALIDATIONS!$CH$2:$CI$2,2,FALSE),IF(D454="House Connection",VLOOKUP(E454,VALIDATIONS!$CJ$2:$CK$2,2,FALSE),0))))))+IF(AND(F454&lt;&gt;"",D454="Inlet Pit"),VLOOKUP(F454,VALIDATIONS!$CP$2:$CQ$66,2,FALSE),0))</f>
        <v/>
      </c>
      <c r="N454" s="194"/>
      <c r="O454" s="379"/>
      <c r="P454" s="368"/>
      <c r="Q454" s="194"/>
      <c r="R454" s="370"/>
      <c r="S454" s="194"/>
      <c r="T454" s="368"/>
      <c r="U454" s="368"/>
      <c r="V454" s="194"/>
      <c r="W454" s="195"/>
      <c r="X454" s="194"/>
      <c r="Y454" s="195"/>
      <c r="Z454" s="194"/>
      <c r="AA454" s="368"/>
      <c r="AB454" s="368"/>
      <c r="AC454" s="370"/>
      <c r="AD454" s="106" t="str">
        <f>IF(OR(R454="",T454="",U454="",Z454="",AA454="",AB454="",AC454=""),"",Z454*IF(AC454="uPVC",VLOOKUP(AA454,VALIDATIONS!$CZ$2:$DU$42,VLOOKUP(AB454,VALIDATIONS!$FF$2:$FG$5,2,FALSE),FALSE), IF(AC454="Steel Reinforced Concrete",VLOOKUP(AA454,VALIDATIONS!$CZ$2:$DU$42,8+VLOOKUP(AB454,VALIDATIONS!$FF$2:$FG$5,2,FALSE),FALSE),IF(AC454="Fibre Reinforced Concrete",VLOOKUP(AA454,VALIDATIONS!$CZ$2:$DU$42,4+VLOOKUP(AB454,VALIDATIONS!$FF$2:$FG$5,2,FALSE),FALSE))))   +IF(T454="Up to 10% Rock",VLOOKUP(AA454,VALIDATIONS!$CZ$2:$DU$42,13+VLOOKUP(AB454,VALIDATIONS!$FF$2:$FG$5,2,FALSE),FALSE),0)+IF(OR(U454="Urban Development (moderate)",U454="Urban Development (heavy)"),VLOOKUP(AA454,VALIDATIONS!$CZ$2:$DU$42,VLOOKUP(U454,VALIDATIONS!$FJ$2:$FK$4,2,FALSE)+4,FALSE),0))</f>
        <v/>
      </c>
      <c r="AE454" s="194"/>
    </row>
    <row r="455" spans="1:31" x14ac:dyDescent="0.2">
      <c r="A455" s="232"/>
      <c r="B455" s="361"/>
      <c r="C455" s="370"/>
      <c r="D455" s="370"/>
      <c r="E455" s="370"/>
      <c r="F455" s="370"/>
      <c r="G455" s="194"/>
      <c r="H455" s="194"/>
      <c r="I455" s="195"/>
      <c r="J455" s="194"/>
      <c r="K455" s="168"/>
      <c r="L455" s="168"/>
      <c r="M455" s="106" t="str">
        <f>IF(OR(D455="",E455="",G455=""),"",IF(AND(F455&lt;&gt;"",D455="Inlet Pit"),VLOOKUP(E455,VALIDATIONS!$CN$2:$CO$14,2,FALSE),IF(D455="Junction Pit",VLOOKUP(E455,VALIDATIONS!$CR$2:$CS$5,2,FALSE),IF(D455="Trench Grate",H455*VLOOKUP(E455,VALIDATIONS!$CT$2:$CU$2,2,FALSE),IF(D455="Capped Line",VLOOKUP(E455,VALIDATIONS!$CF$2:$CG$2,2,FALSE),IF(D455="Head Wall",VLOOKUP(E455,VALIDATIONS!$CH$2:$CI$2,2,FALSE),IF(D455="House Connection",VLOOKUP(E455,VALIDATIONS!$CJ$2:$CK$2,2,FALSE),0))))))+IF(AND(F455&lt;&gt;"",D455="Inlet Pit"),VLOOKUP(F455,VALIDATIONS!$CP$2:$CQ$66,2,FALSE),0))</f>
        <v/>
      </c>
      <c r="N455" s="194"/>
      <c r="O455" s="379"/>
      <c r="P455" s="368"/>
      <c r="Q455" s="194"/>
      <c r="R455" s="370"/>
      <c r="S455" s="194"/>
      <c r="T455" s="368"/>
      <c r="U455" s="368"/>
      <c r="V455" s="194"/>
      <c r="W455" s="195"/>
      <c r="X455" s="194"/>
      <c r="Y455" s="195"/>
      <c r="Z455" s="194"/>
      <c r="AA455" s="368"/>
      <c r="AB455" s="368"/>
      <c r="AC455" s="370"/>
      <c r="AD455" s="106" t="str">
        <f>IF(OR(R455="",T455="",U455="",Z455="",AA455="",AB455="",AC455=""),"",Z455*IF(AC455="uPVC",VLOOKUP(AA455,VALIDATIONS!$CZ$2:$DU$42,VLOOKUP(AB455,VALIDATIONS!$FF$2:$FG$5,2,FALSE),FALSE), IF(AC455="Steel Reinforced Concrete",VLOOKUP(AA455,VALIDATIONS!$CZ$2:$DU$42,8+VLOOKUP(AB455,VALIDATIONS!$FF$2:$FG$5,2,FALSE),FALSE),IF(AC455="Fibre Reinforced Concrete",VLOOKUP(AA455,VALIDATIONS!$CZ$2:$DU$42,4+VLOOKUP(AB455,VALIDATIONS!$FF$2:$FG$5,2,FALSE),FALSE))))   +IF(T455="Up to 10% Rock",VLOOKUP(AA455,VALIDATIONS!$CZ$2:$DU$42,13+VLOOKUP(AB455,VALIDATIONS!$FF$2:$FG$5,2,FALSE),FALSE),0)+IF(OR(U455="Urban Development (moderate)",U455="Urban Development (heavy)"),VLOOKUP(AA455,VALIDATIONS!$CZ$2:$DU$42,VLOOKUP(U455,VALIDATIONS!$FJ$2:$FK$4,2,FALSE)+4,FALSE),0))</f>
        <v/>
      </c>
      <c r="AE455" s="194"/>
    </row>
    <row r="456" spans="1:31" x14ac:dyDescent="0.2">
      <c r="A456" s="232"/>
      <c r="B456" s="361"/>
      <c r="C456" s="370"/>
      <c r="D456" s="370"/>
      <c r="E456" s="370"/>
      <c r="F456" s="370"/>
      <c r="G456" s="194"/>
      <c r="H456" s="194"/>
      <c r="I456" s="195"/>
      <c r="J456" s="194"/>
      <c r="K456" s="168"/>
      <c r="L456" s="168"/>
      <c r="M456" s="106" t="str">
        <f>IF(OR(D456="",E456="",G456=""),"",IF(AND(F456&lt;&gt;"",D456="Inlet Pit"),VLOOKUP(E456,VALIDATIONS!$CN$2:$CO$14,2,FALSE),IF(D456="Junction Pit",VLOOKUP(E456,VALIDATIONS!$CR$2:$CS$5,2,FALSE),IF(D456="Trench Grate",H456*VLOOKUP(E456,VALIDATIONS!$CT$2:$CU$2,2,FALSE),IF(D456="Capped Line",VLOOKUP(E456,VALIDATIONS!$CF$2:$CG$2,2,FALSE),IF(D456="Head Wall",VLOOKUP(E456,VALIDATIONS!$CH$2:$CI$2,2,FALSE),IF(D456="House Connection",VLOOKUP(E456,VALIDATIONS!$CJ$2:$CK$2,2,FALSE),0))))))+IF(AND(F456&lt;&gt;"",D456="Inlet Pit"),VLOOKUP(F456,VALIDATIONS!$CP$2:$CQ$66,2,FALSE),0))</f>
        <v/>
      </c>
      <c r="N456" s="194"/>
      <c r="O456" s="379"/>
      <c r="P456" s="368"/>
      <c r="Q456" s="194"/>
      <c r="R456" s="370"/>
      <c r="S456" s="194"/>
      <c r="T456" s="368"/>
      <c r="U456" s="368"/>
      <c r="V456" s="194"/>
      <c r="W456" s="195"/>
      <c r="X456" s="194"/>
      <c r="Y456" s="195"/>
      <c r="Z456" s="194"/>
      <c r="AA456" s="368"/>
      <c r="AB456" s="368"/>
      <c r="AC456" s="370"/>
      <c r="AD456" s="106" t="str">
        <f>IF(OR(R456="",T456="",U456="",Z456="",AA456="",AB456="",AC456=""),"",Z456*IF(AC456="uPVC",VLOOKUP(AA456,VALIDATIONS!$CZ$2:$DU$42,VLOOKUP(AB456,VALIDATIONS!$FF$2:$FG$5,2,FALSE),FALSE), IF(AC456="Steel Reinforced Concrete",VLOOKUP(AA456,VALIDATIONS!$CZ$2:$DU$42,8+VLOOKUP(AB456,VALIDATIONS!$FF$2:$FG$5,2,FALSE),FALSE),IF(AC456="Fibre Reinforced Concrete",VLOOKUP(AA456,VALIDATIONS!$CZ$2:$DU$42,4+VLOOKUP(AB456,VALIDATIONS!$FF$2:$FG$5,2,FALSE),FALSE))))   +IF(T456="Up to 10% Rock",VLOOKUP(AA456,VALIDATIONS!$CZ$2:$DU$42,13+VLOOKUP(AB456,VALIDATIONS!$FF$2:$FG$5,2,FALSE),FALSE),0)+IF(OR(U456="Urban Development (moderate)",U456="Urban Development (heavy)"),VLOOKUP(AA456,VALIDATIONS!$CZ$2:$DU$42,VLOOKUP(U456,VALIDATIONS!$FJ$2:$FK$4,2,FALSE)+4,FALSE),0))</f>
        <v/>
      </c>
      <c r="AE456" s="194"/>
    </row>
    <row r="457" spans="1:31" x14ac:dyDescent="0.2">
      <c r="A457" s="232"/>
      <c r="B457" s="361"/>
      <c r="C457" s="370"/>
      <c r="D457" s="370"/>
      <c r="E457" s="370"/>
      <c r="F457" s="370"/>
      <c r="G457" s="194"/>
      <c r="H457" s="194"/>
      <c r="I457" s="195"/>
      <c r="J457" s="194"/>
      <c r="K457" s="168"/>
      <c r="L457" s="168"/>
      <c r="M457" s="106" t="str">
        <f>IF(OR(D457="",E457="",G457=""),"",IF(AND(F457&lt;&gt;"",D457="Inlet Pit"),VLOOKUP(E457,VALIDATIONS!$CN$2:$CO$14,2,FALSE),IF(D457="Junction Pit",VLOOKUP(E457,VALIDATIONS!$CR$2:$CS$5,2,FALSE),IF(D457="Trench Grate",H457*VLOOKUP(E457,VALIDATIONS!$CT$2:$CU$2,2,FALSE),IF(D457="Capped Line",VLOOKUP(E457,VALIDATIONS!$CF$2:$CG$2,2,FALSE),IF(D457="Head Wall",VLOOKUP(E457,VALIDATIONS!$CH$2:$CI$2,2,FALSE),IF(D457="House Connection",VLOOKUP(E457,VALIDATIONS!$CJ$2:$CK$2,2,FALSE),0))))))+IF(AND(F457&lt;&gt;"",D457="Inlet Pit"),VLOOKUP(F457,VALIDATIONS!$CP$2:$CQ$66,2,FALSE),0))</f>
        <v/>
      </c>
      <c r="N457" s="194"/>
      <c r="O457" s="379"/>
      <c r="P457" s="368"/>
      <c r="Q457" s="194"/>
      <c r="R457" s="370"/>
      <c r="S457" s="194"/>
      <c r="T457" s="368"/>
      <c r="U457" s="368"/>
      <c r="V457" s="194"/>
      <c r="W457" s="195"/>
      <c r="X457" s="194"/>
      <c r="Y457" s="195"/>
      <c r="Z457" s="194"/>
      <c r="AA457" s="368"/>
      <c r="AB457" s="368"/>
      <c r="AC457" s="370"/>
      <c r="AD457" s="106" t="str">
        <f>IF(OR(R457="",T457="",U457="",Z457="",AA457="",AB457="",AC457=""),"",Z457*IF(AC457="uPVC",VLOOKUP(AA457,VALIDATIONS!$CZ$2:$DU$42,VLOOKUP(AB457,VALIDATIONS!$FF$2:$FG$5,2,FALSE),FALSE), IF(AC457="Steel Reinforced Concrete",VLOOKUP(AA457,VALIDATIONS!$CZ$2:$DU$42,8+VLOOKUP(AB457,VALIDATIONS!$FF$2:$FG$5,2,FALSE),FALSE),IF(AC457="Fibre Reinforced Concrete",VLOOKUP(AA457,VALIDATIONS!$CZ$2:$DU$42,4+VLOOKUP(AB457,VALIDATIONS!$FF$2:$FG$5,2,FALSE),FALSE))))   +IF(T457="Up to 10% Rock",VLOOKUP(AA457,VALIDATIONS!$CZ$2:$DU$42,13+VLOOKUP(AB457,VALIDATIONS!$FF$2:$FG$5,2,FALSE),FALSE),0)+IF(OR(U457="Urban Development (moderate)",U457="Urban Development (heavy)"),VLOOKUP(AA457,VALIDATIONS!$CZ$2:$DU$42,VLOOKUP(U457,VALIDATIONS!$FJ$2:$FK$4,2,FALSE)+4,FALSE),0))</f>
        <v/>
      </c>
      <c r="AE457" s="194"/>
    </row>
    <row r="458" spans="1:31" x14ac:dyDescent="0.2">
      <c r="A458" s="232"/>
      <c r="B458" s="361"/>
      <c r="C458" s="370"/>
      <c r="D458" s="370"/>
      <c r="E458" s="370"/>
      <c r="F458" s="370"/>
      <c r="G458" s="194"/>
      <c r="H458" s="194"/>
      <c r="I458" s="195"/>
      <c r="J458" s="194"/>
      <c r="K458" s="168"/>
      <c r="L458" s="168"/>
      <c r="M458" s="106" t="str">
        <f>IF(OR(D458="",E458="",G458=""),"",IF(AND(F458&lt;&gt;"",D458="Inlet Pit"),VLOOKUP(E458,VALIDATIONS!$CN$2:$CO$14,2,FALSE),IF(D458="Junction Pit",VLOOKUP(E458,VALIDATIONS!$CR$2:$CS$5,2,FALSE),IF(D458="Trench Grate",H458*VLOOKUP(E458,VALIDATIONS!$CT$2:$CU$2,2,FALSE),IF(D458="Capped Line",VLOOKUP(E458,VALIDATIONS!$CF$2:$CG$2,2,FALSE),IF(D458="Head Wall",VLOOKUP(E458,VALIDATIONS!$CH$2:$CI$2,2,FALSE),IF(D458="House Connection",VLOOKUP(E458,VALIDATIONS!$CJ$2:$CK$2,2,FALSE),0))))))+IF(AND(F458&lt;&gt;"",D458="Inlet Pit"),VLOOKUP(F458,VALIDATIONS!$CP$2:$CQ$66,2,FALSE),0))</f>
        <v/>
      </c>
      <c r="N458" s="194"/>
      <c r="O458" s="379"/>
      <c r="P458" s="368"/>
      <c r="Q458" s="194"/>
      <c r="R458" s="370"/>
      <c r="S458" s="194"/>
      <c r="T458" s="368"/>
      <c r="U458" s="368"/>
      <c r="V458" s="194"/>
      <c r="W458" s="195"/>
      <c r="X458" s="194"/>
      <c r="Y458" s="195"/>
      <c r="Z458" s="194"/>
      <c r="AA458" s="368"/>
      <c r="AB458" s="368"/>
      <c r="AC458" s="370"/>
      <c r="AD458" s="106" t="str">
        <f>IF(OR(R458="",T458="",U458="",Z458="",AA458="",AB458="",AC458=""),"",Z458*IF(AC458="uPVC",VLOOKUP(AA458,VALIDATIONS!$CZ$2:$DU$42,VLOOKUP(AB458,VALIDATIONS!$FF$2:$FG$5,2,FALSE),FALSE), IF(AC458="Steel Reinforced Concrete",VLOOKUP(AA458,VALIDATIONS!$CZ$2:$DU$42,8+VLOOKUP(AB458,VALIDATIONS!$FF$2:$FG$5,2,FALSE),FALSE),IF(AC458="Fibre Reinforced Concrete",VLOOKUP(AA458,VALIDATIONS!$CZ$2:$DU$42,4+VLOOKUP(AB458,VALIDATIONS!$FF$2:$FG$5,2,FALSE),FALSE))))   +IF(T458="Up to 10% Rock",VLOOKUP(AA458,VALIDATIONS!$CZ$2:$DU$42,13+VLOOKUP(AB458,VALIDATIONS!$FF$2:$FG$5,2,FALSE),FALSE),0)+IF(OR(U458="Urban Development (moderate)",U458="Urban Development (heavy)"),VLOOKUP(AA458,VALIDATIONS!$CZ$2:$DU$42,VLOOKUP(U458,VALIDATIONS!$FJ$2:$FK$4,2,FALSE)+4,FALSE),0))</f>
        <v/>
      </c>
      <c r="AE458" s="194"/>
    </row>
    <row r="459" spans="1:31" x14ac:dyDescent="0.2">
      <c r="A459" s="232"/>
      <c r="B459" s="361"/>
      <c r="C459" s="370"/>
      <c r="D459" s="370"/>
      <c r="E459" s="370"/>
      <c r="F459" s="370"/>
      <c r="G459" s="194"/>
      <c r="H459" s="194"/>
      <c r="I459" s="195"/>
      <c r="J459" s="194"/>
      <c r="K459" s="168"/>
      <c r="L459" s="168"/>
      <c r="M459" s="106" t="str">
        <f>IF(OR(D459="",E459="",G459=""),"",IF(AND(F459&lt;&gt;"",D459="Inlet Pit"),VLOOKUP(E459,VALIDATIONS!$CN$2:$CO$14,2,FALSE),IF(D459="Junction Pit",VLOOKUP(E459,VALIDATIONS!$CR$2:$CS$5,2,FALSE),IF(D459="Trench Grate",H459*VLOOKUP(E459,VALIDATIONS!$CT$2:$CU$2,2,FALSE),IF(D459="Capped Line",VLOOKUP(E459,VALIDATIONS!$CF$2:$CG$2,2,FALSE),IF(D459="Head Wall",VLOOKUP(E459,VALIDATIONS!$CH$2:$CI$2,2,FALSE),IF(D459="House Connection",VLOOKUP(E459,VALIDATIONS!$CJ$2:$CK$2,2,FALSE),0))))))+IF(AND(F459&lt;&gt;"",D459="Inlet Pit"),VLOOKUP(F459,VALIDATIONS!$CP$2:$CQ$66,2,FALSE),0))</f>
        <v/>
      </c>
      <c r="N459" s="194"/>
      <c r="O459" s="379"/>
      <c r="P459" s="368"/>
      <c r="Q459" s="194"/>
      <c r="R459" s="370"/>
      <c r="S459" s="194"/>
      <c r="T459" s="368"/>
      <c r="U459" s="368"/>
      <c r="V459" s="194"/>
      <c r="W459" s="195"/>
      <c r="X459" s="194"/>
      <c r="Y459" s="195"/>
      <c r="Z459" s="194"/>
      <c r="AA459" s="368"/>
      <c r="AB459" s="368"/>
      <c r="AC459" s="370"/>
      <c r="AD459" s="106" t="str">
        <f>IF(OR(R459="",T459="",U459="",Z459="",AA459="",AB459="",AC459=""),"",Z459*IF(AC459="uPVC",VLOOKUP(AA459,VALIDATIONS!$CZ$2:$DU$42,VLOOKUP(AB459,VALIDATIONS!$FF$2:$FG$5,2,FALSE),FALSE), IF(AC459="Steel Reinforced Concrete",VLOOKUP(AA459,VALIDATIONS!$CZ$2:$DU$42,8+VLOOKUP(AB459,VALIDATIONS!$FF$2:$FG$5,2,FALSE),FALSE),IF(AC459="Fibre Reinforced Concrete",VLOOKUP(AA459,VALIDATIONS!$CZ$2:$DU$42,4+VLOOKUP(AB459,VALIDATIONS!$FF$2:$FG$5,2,FALSE),FALSE))))   +IF(T459="Up to 10% Rock",VLOOKUP(AA459,VALIDATIONS!$CZ$2:$DU$42,13+VLOOKUP(AB459,VALIDATIONS!$FF$2:$FG$5,2,FALSE),FALSE),0)+IF(OR(U459="Urban Development (moderate)",U459="Urban Development (heavy)"),VLOOKUP(AA459,VALIDATIONS!$CZ$2:$DU$42,VLOOKUP(U459,VALIDATIONS!$FJ$2:$FK$4,2,FALSE)+4,FALSE),0))</f>
        <v/>
      </c>
      <c r="AE459" s="194"/>
    </row>
    <row r="460" spans="1:31" x14ac:dyDescent="0.2">
      <c r="A460" s="232"/>
      <c r="B460" s="361"/>
      <c r="C460" s="370"/>
      <c r="D460" s="370"/>
      <c r="E460" s="370"/>
      <c r="F460" s="370"/>
      <c r="G460" s="194"/>
      <c r="H460" s="194"/>
      <c r="I460" s="195"/>
      <c r="J460" s="194"/>
      <c r="K460" s="168"/>
      <c r="L460" s="168"/>
      <c r="M460" s="106" t="str">
        <f>IF(OR(D460="",E460="",G460=""),"",IF(AND(F460&lt;&gt;"",D460="Inlet Pit"),VLOOKUP(E460,VALIDATIONS!$CN$2:$CO$14,2,FALSE),IF(D460="Junction Pit",VLOOKUP(E460,VALIDATIONS!$CR$2:$CS$5,2,FALSE),IF(D460="Trench Grate",H460*VLOOKUP(E460,VALIDATIONS!$CT$2:$CU$2,2,FALSE),IF(D460="Capped Line",VLOOKUP(E460,VALIDATIONS!$CF$2:$CG$2,2,FALSE),IF(D460="Head Wall",VLOOKUP(E460,VALIDATIONS!$CH$2:$CI$2,2,FALSE),IF(D460="House Connection",VLOOKUP(E460,VALIDATIONS!$CJ$2:$CK$2,2,FALSE),0))))))+IF(AND(F460&lt;&gt;"",D460="Inlet Pit"),VLOOKUP(F460,VALIDATIONS!$CP$2:$CQ$66,2,FALSE),0))</f>
        <v/>
      </c>
      <c r="N460" s="194"/>
      <c r="O460" s="379"/>
      <c r="P460" s="368"/>
      <c r="Q460" s="194"/>
      <c r="R460" s="370"/>
      <c r="S460" s="194"/>
      <c r="T460" s="368"/>
      <c r="U460" s="368"/>
      <c r="V460" s="194"/>
      <c r="W460" s="195"/>
      <c r="X460" s="194"/>
      <c r="Y460" s="195"/>
      <c r="Z460" s="194"/>
      <c r="AA460" s="368"/>
      <c r="AB460" s="368"/>
      <c r="AC460" s="370"/>
      <c r="AD460" s="106" t="str">
        <f>IF(OR(R460="",T460="",U460="",Z460="",AA460="",AB460="",AC460=""),"",Z460*IF(AC460="uPVC",VLOOKUP(AA460,VALIDATIONS!$CZ$2:$DU$42,VLOOKUP(AB460,VALIDATIONS!$FF$2:$FG$5,2,FALSE),FALSE), IF(AC460="Steel Reinforced Concrete",VLOOKUP(AA460,VALIDATIONS!$CZ$2:$DU$42,8+VLOOKUP(AB460,VALIDATIONS!$FF$2:$FG$5,2,FALSE),FALSE),IF(AC460="Fibre Reinforced Concrete",VLOOKUP(AA460,VALIDATIONS!$CZ$2:$DU$42,4+VLOOKUP(AB460,VALIDATIONS!$FF$2:$FG$5,2,FALSE),FALSE))))   +IF(T460="Up to 10% Rock",VLOOKUP(AA460,VALIDATIONS!$CZ$2:$DU$42,13+VLOOKUP(AB460,VALIDATIONS!$FF$2:$FG$5,2,FALSE),FALSE),0)+IF(OR(U460="Urban Development (moderate)",U460="Urban Development (heavy)"),VLOOKUP(AA460,VALIDATIONS!$CZ$2:$DU$42,VLOOKUP(U460,VALIDATIONS!$FJ$2:$FK$4,2,FALSE)+4,FALSE),0))</f>
        <v/>
      </c>
      <c r="AE460" s="194"/>
    </row>
    <row r="461" spans="1:31" x14ac:dyDescent="0.2">
      <c r="A461" s="232"/>
      <c r="B461" s="361"/>
      <c r="C461" s="370"/>
      <c r="D461" s="370"/>
      <c r="E461" s="370"/>
      <c r="F461" s="370"/>
      <c r="G461" s="194"/>
      <c r="H461" s="194"/>
      <c r="I461" s="195"/>
      <c r="J461" s="194"/>
      <c r="K461" s="168"/>
      <c r="L461" s="168"/>
      <c r="M461" s="106" t="str">
        <f>IF(OR(D461="",E461="",G461=""),"",IF(AND(F461&lt;&gt;"",D461="Inlet Pit"),VLOOKUP(E461,VALIDATIONS!$CN$2:$CO$14,2,FALSE),IF(D461="Junction Pit",VLOOKUP(E461,VALIDATIONS!$CR$2:$CS$5,2,FALSE),IF(D461="Trench Grate",H461*VLOOKUP(E461,VALIDATIONS!$CT$2:$CU$2,2,FALSE),IF(D461="Capped Line",VLOOKUP(E461,VALIDATIONS!$CF$2:$CG$2,2,FALSE),IF(D461="Head Wall",VLOOKUP(E461,VALIDATIONS!$CH$2:$CI$2,2,FALSE),IF(D461="House Connection",VLOOKUP(E461,VALIDATIONS!$CJ$2:$CK$2,2,FALSE),0))))))+IF(AND(F461&lt;&gt;"",D461="Inlet Pit"),VLOOKUP(F461,VALIDATIONS!$CP$2:$CQ$66,2,FALSE),0))</f>
        <v/>
      </c>
      <c r="N461" s="194"/>
      <c r="O461" s="379"/>
      <c r="P461" s="368"/>
      <c r="Q461" s="194"/>
      <c r="R461" s="370"/>
      <c r="S461" s="194"/>
      <c r="T461" s="368"/>
      <c r="U461" s="368"/>
      <c r="V461" s="194"/>
      <c r="W461" s="195"/>
      <c r="X461" s="194"/>
      <c r="Y461" s="195"/>
      <c r="Z461" s="194"/>
      <c r="AA461" s="368"/>
      <c r="AB461" s="368"/>
      <c r="AC461" s="370"/>
      <c r="AD461" s="106" t="str">
        <f>IF(OR(R461="",T461="",U461="",Z461="",AA461="",AB461="",AC461=""),"",Z461*IF(AC461="uPVC",VLOOKUP(AA461,VALIDATIONS!$CZ$2:$DU$42,VLOOKUP(AB461,VALIDATIONS!$FF$2:$FG$5,2,FALSE),FALSE), IF(AC461="Steel Reinforced Concrete",VLOOKUP(AA461,VALIDATIONS!$CZ$2:$DU$42,8+VLOOKUP(AB461,VALIDATIONS!$FF$2:$FG$5,2,FALSE),FALSE),IF(AC461="Fibre Reinforced Concrete",VLOOKUP(AA461,VALIDATIONS!$CZ$2:$DU$42,4+VLOOKUP(AB461,VALIDATIONS!$FF$2:$FG$5,2,FALSE),FALSE))))   +IF(T461="Up to 10% Rock",VLOOKUP(AA461,VALIDATIONS!$CZ$2:$DU$42,13+VLOOKUP(AB461,VALIDATIONS!$FF$2:$FG$5,2,FALSE),FALSE),0)+IF(OR(U461="Urban Development (moderate)",U461="Urban Development (heavy)"),VLOOKUP(AA461,VALIDATIONS!$CZ$2:$DU$42,VLOOKUP(U461,VALIDATIONS!$FJ$2:$FK$4,2,FALSE)+4,FALSE),0))</f>
        <v/>
      </c>
      <c r="AE461" s="194"/>
    </row>
    <row r="462" spans="1:31" x14ac:dyDescent="0.2">
      <c r="A462" s="232"/>
      <c r="B462" s="361"/>
      <c r="C462" s="370"/>
      <c r="D462" s="370"/>
      <c r="E462" s="370"/>
      <c r="F462" s="370"/>
      <c r="G462" s="194"/>
      <c r="H462" s="194"/>
      <c r="I462" s="195"/>
      <c r="J462" s="194"/>
      <c r="K462" s="168"/>
      <c r="L462" s="168"/>
      <c r="M462" s="106" t="str">
        <f>IF(OR(D462="",E462="",G462=""),"",IF(AND(F462&lt;&gt;"",D462="Inlet Pit"),VLOOKUP(E462,VALIDATIONS!$CN$2:$CO$14,2,FALSE),IF(D462="Junction Pit",VLOOKUP(E462,VALIDATIONS!$CR$2:$CS$5,2,FALSE),IF(D462="Trench Grate",H462*VLOOKUP(E462,VALIDATIONS!$CT$2:$CU$2,2,FALSE),IF(D462="Capped Line",VLOOKUP(E462,VALIDATIONS!$CF$2:$CG$2,2,FALSE),IF(D462="Head Wall",VLOOKUP(E462,VALIDATIONS!$CH$2:$CI$2,2,FALSE),IF(D462="House Connection",VLOOKUP(E462,VALIDATIONS!$CJ$2:$CK$2,2,FALSE),0))))))+IF(AND(F462&lt;&gt;"",D462="Inlet Pit"),VLOOKUP(F462,VALIDATIONS!$CP$2:$CQ$66,2,FALSE),0))</f>
        <v/>
      </c>
      <c r="N462" s="194"/>
      <c r="O462" s="379"/>
      <c r="P462" s="368"/>
      <c r="Q462" s="194"/>
      <c r="R462" s="370"/>
      <c r="S462" s="194"/>
      <c r="T462" s="368"/>
      <c r="U462" s="368"/>
      <c r="V462" s="194"/>
      <c r="W462" s="195"/>
      <c r="X462" s="194"/>
      <c r="Y462" s="195"/>
      <c r="Z462" s="194"/>
      <c r="AA462" s="368"/>
      <c r="AB462" s="368"/>
      <c r="AC462" s="370"/>
      <c r="AD462" s="106" t="str">
        <f>IF(OR(R462="",T462="",U462="",Z462="",AA462="",AB462="",AC462=""),"",Z462*IF(AC462="uPVC",VLOOKUP(AA462,VALIDATIONS!$CZ$2:$DU$42,VLOOKUP(AB462,VALIDATIONS!$FF$2:$FG$5,2,FALSE),FALSE), IF(AC462="Steel Reinforced Concrete",VLOOKUP(AA462,VALIDATIONS!$CZ$2:$DU$42,8+VLOOKUP(AB462,VALIDATIONS!$FF$2:$FG$5,2,FALSE),FALSE),IF(AC462="Fibre Reinforced Concrete",VLOOKUP(AA462,VALIDATIONS!$CZ$2:$DU$42,4+VLOOKUP(AB462,VALIDATIONS!$FF$2:$FG$5,2,FALSE),FALSE))))   +IF(T462="Up to 10% Rock",VLOOKUP(AA462,VALIDATIONS!$CZ$2:$DU$42,13+VLOOKUP(AB462,VALIDATIONS!$FF$2:$FG$5,2,FALSE),FALSE),0)+IF(OR(U462="Urban Development (moderate)",U462="Urban Development (heavy)"),VLOOKUP(AA462,VALIDATIONS!$CZ$2:$DU$42,VLOOKUP(U462,VALIDATIONS!$FJ$2:$FK$4,2,FALSE)+4,FALSE),0))</f>
        <v/>
      </c>
      <c r="AE462" s="194"/>
    </row>
    <row r="463" spans="1:31" x14ac:dyDescent="0.2">
      <c r="A463" s="232"/>
      <c r="B463" s="361"/>
      <c r="C463" s="370"/>
      <c r="D463" s="370"/>
      <c r="E463" s="370"/>
      <c r="F463" s="370"/>
      <c r="G463" s="194"/>
      <c r="H463" s="194"/>
      <c r="I463" s="195"/>
      <c r="J463" s="194"/>
      <c r="K463" s="168"/>
      <c r="L463" s="168"/>
      <c r="M463" s="106" t="str">
        <f>IF(OR(D463="",E463="",G463=""),"",IF(AND(F463&lt;&gt;"",D463="Inlet Pit"),VLOOKUP(E463,VALIDATIONS!$CN$2:$CO$14,2,FALSE),IF(D463="Junction Pit",VLOOKUP(E463,VALIDATIONS!$CR$2:$CS$5,2,FALSE),IF(D463="Trench Grate",H463*VLOOKUP(E463,VALIDATIONS!$CT$2:$CU$2,2,FALSE),IF(D463="Capped Line",VLOOKUP(E463,VALIDATIONS!$CF$2:$CG$2,2,FALSE),IF(D463="Head Wall",VLOOKUP(E463,VALIDATIONS!$CH$2:$CI$2,2,FALSE),IF(D463="House Connection",VLOOKUP(E463,VALIDATIONS!$CJ$2:$CK$2,2,FALSE),0))))))+IF(AND(F463&lt;&gt;"",D463="Inlet Pit"),VLOOKUP(F463,VALIDATIONS!$CP$2:$CQ$66,2,FALSE),0))</f>
        <v/>
      </c>
      <c r="N463" s="194"/>
      <c r="O463" s="379"/>
      <c r="P463" s="368"/>
      <c r="Q463" s="194"/>
      <c r="R463" s="370"/>
      <c r="S463" s="194"/>
      <c r="T463" s="368"/>
      <c r="U463" s="368"/>
      <c r="V463" s="194"/>
      <c r="W463" s="195"/>
      <c r="X463" s="194"/>
      <c r="Y463" s="195"/>
      <c r="Z463" s="194"/>
      <c r="AA463" s="368"/>
      <c r="AB463" s="368"/>
      <c r="AC463" s="370"/>
      <c r="AD463" s="106" t="str">
        <f>IF(OR(R463="",T463="",U463="",Z463="",AA463="",AB463="",AC463=""),"",Z463*IF(AC463="uPVC",VLOOKUP(AA463,VALIDATIONS!$CZ$2:$DU$42,VLOOKUP(AB463,VALIDATIONS!$FF$2:$FG$5,2,FALSE),FALSE), IF(AC463="Steel Reinforced Concrete",VLOOKUP(AA463,VALIDATIONS!$CZ$2:$DU$42,8+VLOOKUP(AB463,VALIDATIONS!$FF$2:$FG$5,2,FALSE),FALSE),IF(AC463="Fibre Reinforced Concrete",VLOOKUP(AA463,VALIDATIONS!$CZ$2:$DU$42,4+VLOOKUP(AB463,VALIDATIONS!$FF$2:$FG$5,2,FALSE),FALSE))))   +IF(T463="Up to 10% Rock",VLOOKUP(AA463,VALIDATIONS!$CZ$2:$DU$42,13+VLOOKUP(AB463,VALIDATIONS!$FF$2:$FG$5,2,FALSE),FALSE),0)+IF(OR(U463="Urban Development (moderate)",U463="Urban Development (heavy)"),VLOOKUP(AA463,VALIDATIONS!$CZ$2:$DU$42,VLOOKUP(U463,VALIDATIONS!$FJ$2:$FK$4,2,FALSE)+4,FALSE),0))</f>
        <v/>
      </c>
      <c r="AE463" s="194"/>
    </row>
    <row r="464" spans="1:31" x14ac:dyDescent="0.2">
      <c r="A464" s="232"/>
      <c r="B464" s="361"/>
      <c r="C464" s="370"/>
      <c r="D464" s="370"/>
      <c r="E464" s="370"/>
      <c r="F464" s="370"/>
      <c r="G464" s="194"/>
      <c r="H464" s="194"/>
      <c r="I464" s="195"/>
      <c r="J464" s="194"/>
      <c r="K464" s="168"/>
      <c r="L464" s="168"/>
      <c r="M464" s="106" t="str">
        <f>IF(OR(D464="",E464="",G464=""),"",IF(AND(F464&lt;&gt;"",D464="Inlet Pit"),VLOOKUP(E464,VALIDATIONS!$CN$2:$CO$14,2,FALSE),IF(D464="Junction Pit",VLOOKUP(E464,VALIDATIONS!$CR$2:$CS$5,2,FALSE),IF(D464="Trench Grate",H464*VLOOKUP(E464,VALIDATIONS!$CT$2:$CU$2,2,FALSE),IF(D464="Capped Line",VLOOKUP(E464,VALIDATIONS!$CF$2:$CG$2,2,FALSE),IF(D464="Head Wall",VLOOKUP(E464,VALIDATIONS!$CH$2:$CI$2,2,FALSE),IF(D464="House Connection",VLOOKUP(E464,VALIDATIONS!$CJ$2:$CK$2,2,FALSE),0))))))+IF(AND(F464&lt;&gt;"",D464="Inlet Pit"),VLOOKUP(F464,VALIDATIONS!$CP$2:$CQ$66,2,FALSE),0))</f>
        <v/>
      </c>
      <c r="N464" s="194"/>
      <c r="O464" s="379"/>
      <c r="P464" s="368"/>
      <c r="Q464" s="194"/>
      <c r="R464" s="370"/>
      <c r="S464" s="194"/>
      <c r="T464" s="368"/>
      <c r="U464" s="368"/>
      <c r="V464" s="194"/>
      <c r="W464" s="195"/>
      <c r="X464" s="194"/>
      <c r="Y464" s="195"/>
      <c r="Z464" s="194"/>
      <c r="AA464" s="368"/>
      <c r="AB464" s="368"/>
      <c r="AC464" s="370"/>
      <c r="AD464" s="106" t="str">
        <f>IF(OR(R464="",T464="",U464="",Z464="",AA464="",AB464="",AC464=""),"",Z464*IF(AC464="uPVC",VLOOKUP(AA464,VALIDATIONS!$CZ$2:$DU$42,VLOOKUP(AB464,VALIDATIONS!$FF$2:$FG$5,2,FALSE),FALSE), IF(AC464="Steel Reinforced Concrete",VLOOKUP(AA464,VALIDATIONS!$CZ$2:$DU$42,8+VLOOKUP(AB464,VALIDATIONS!$FF$2:$FG$5,2,FALSE),FALSE),IF(AC464="Fibre Reinforced Concrete",VLOOKUP(AA464,VALIDATIONS!$CZ$2:$DU$42,4+VLOOKUP(AB464,VALIDATIONS!$FF$2:$FG$5,2,FALSE),FALSE))))   +IF(T464="Up to 10% Rock",VLOOKUP(AA464,VALIDATIONS!$CZ$2:$DU$42,13+VLOOKUP(AB464,VALIDATIONS!$FF$2:$FG$5,2,FALSE),FALSE),0)+IF(OR(U464="Urban Development (moderate)",U464="Urban Development (heavy)"),VLOOKUP(AA464,VALIDATIONS!$CZ$2:$DU$42,VLOOKUP(U464,VALIDATIONS!$FJ$2:$FK$4,2,FALSE)+4,FALSE),0))</f>
        <v/>
      </c>
      <c r="AE464" s="194"/>
    </row>
    <row r="465" spans="1:31" x14ac:dyDescent="0.2">
      <c r="A465" s="232"/>
      <c r="B465" s="361"/>
      <c r="C465" s="370"/>
      <c r="D465" s="370"/>
      <c r="E465" s="370"/>
      <c r="F465" s="370"/>
      <c r="G465" s="194"/>
      <c r="H465" s="194"/>
      <c r="I465" s="195"/>
      <c r="J465" s="194"/>
      <c r="K465" s="168"/>
      <c r="L465" s="168"/>
      <c r="M465" s="106" t="str">
        <f>IF(OR(D465="",E465="",G465=""),"",IF(AND(F465&lt;&gt;"",D465="Inlet Pit"),VLOOKUP(E465,VALIDATIONS!$CN$2:$CO$14,2,FALSE),IF(D465="Junction Pit",VLOOKUP(E465,VALIDATIONS!$CR$2:$CS$5,2,FALSE),IF(D465="Trench Grate",H465*VLOOKUP(E465,VALIDATIONS!$CT$2:$CU$2,2,FALSE),IF(D465="Capped Line",VLOOKUP(E465,VALIDATIONS!$CF$2:$CG$2,2,FALSE),IF(D465="Head Wall",VLOOKUP(E465,VALIDATIONS!$CH$2:$CI$2,2,FALSE),IF(D465="House Connection",VLOOKUP(E465,VALIDATIONS!$CJ$2:$CK$2,2,FALSE),0))))))+IF(AND(F465&lt;&gt;"",D465="Inlet Pit"),VLOOKUP(F465,VALIDATIONS!$CP$2:$CQ$66,2,FALSE),0))</f>
        <v/>
      </c>
      <c r="N465" s="194"/>
      <c r="O465" s="379"/>
      <c r="P465" s="368"/>
      <c r="Q465" s="194"/>
      <c r="R465" s="370"/>
      <c r="S465" s="194"/>
      <c r="T465" s="368"/>
      <c r="U465" s="368"/>
      <c r="V465" s="194"/>
      <c r="W465" s="195"/>
      <c r="X465" s="194"/>
      <c r="Y465" s="195"/>
      <c r="Z465" s="194"/>
      <c r="AA465" s="368"/>
      <c r="AB465" s="368"/>
      <c r="AC465" s="370"/>
      <c r="AD465" s="106" t="str">
        <f>IF(OR(R465="",T465="",U465="",Z465="",AA465="",AB465="",AC465=""),"",Z465*IF(AC465="uPVC",VLOOKUP(AA465,VALIDATIONS!$CZ$2:$DU$42,VLOOKUP(AB465,VALIDATIONS!$FF$2:$FG$5,2,FALSE),FALSE), IF(AC465="Steel Reinforced Concrete",VLOOKUP(AA465,VALIDATIONS!$CZ$2:$DU$42,8+VLOOKUP(AB465,VALIDATIONS!$FF$2:$FG$5,2,FALSE),FALSE),IF(AC465="Fibre Reinforced Concrete",VLOOKUP(AA465,VALIDATIONS!$CZ$2:$DU$42,4+VLOOKUP(AB465,VALIDATIONS!$FF$2:$FG$5,2,FALSE),FALSE))))   +IF(T465="Up to 10% Rock",VLOOKUP(AA465,VALIDATIONS!$CZ$2:$DU$42,13+VLOOKUP(AB465,VALIDATIONS!$FF$2:$FG$5,2,FALSE),FALSE),0)+IF(OR(U465="Urban Development (moderate)",U465="Urban Development (heavy)"),VLOOKUP(AA465,VALIDATIONS!$CZ$2:$DU$42,VLOOKUP(U465,VALIDATIONS!$FJ$2:$FK$4,2,FALSE)+4,FALSE),0))</f>
        <v/>
      </c>
      <c r="AE465" s="194"/>
    </row>
    <row r="466" spans="1:31" x14ac:dyDescent="0.2">
      <c r="A466" s="232"/>
      <c r="B466" s="361"/>
      <c r="C466" s="370"/>
      <c r="D466" s="370"/>
      <c r="E466" s="370"/>
      <c r="F466" s="370"/>
      <c r="G466" s="194"/>
      <c r="H466" s="194"/>
      <c r="I466" s="195"/>
      <c r="J466" s="194"/>
      <c r="K466" s="168"/>
      <c r="L466" s="168"/>
      <c r="M466" s="106" t="str">
        <f>IF(OR(D466="",E466="",G466=""),"",IF(AND(F466&lt;&gt;"",D466="Inlet Pit"),VLOOKUP(E466,VALIDATIONS!$CN$2:$CO$14,2,FALSE),IF(D466="Junction Pit",VLOOKUP(E466,VALIDATIONS!$CR$2:$CS$5,2,FALSE),IF(D466="Trench Grate",H466*VLOOKUP(E466,VALIDATIONS!$CT$2:$CU$2,2,FALSE),IF(D466="Capped Line",VLOOKUP(E466,VALIDATIONS!$CF$2:$CG$2,2,FALSE),IF(D466="Head Wall",VLOOKUP(E466,VALIDATIONS!$CH$2:$CI$2,2,FALSE),IF(D466="House Connection",VLOOKUP(E466,VALIDATIONS!$CJ$2:$CK$2,2,FALSE),0))))))+IF(AND(F466&lt;&gt;"",D466="Inlet Pit"),VLOOKUP(F466,VALIDATIONS!$CP$2:$CQ$66,2,FALSE),0))</f>
        <v/>
      </c>
      <c r="N466" s="194"/>
      <c r="O466" s="379"/>
      <c r="P466" s="368"/>
      <c r="Q466" s="194"/>
      <c r="R466" s="370"/>
      <c r="S466" s="194"/>
      <c r="T466" s="368"/>
      <c r="U466" s="368"/>
      <c r="V466" s="194"/>
      <c r="W466" s="195"/>
      <c r="X466" s="194"/>
      <c r="Y466" s="195"/>
      <c r="Z466" s="194"/>
      <c r="AA466" s="368"/>
      <c r="AB466" s="368"/>
      <c r="AC466" s="370"/>
      <c r="AD466" s="106" t="str">
        <f>IF(OR(R466="",T466="",U466="",Z466="",AA466="",AB466="",AC466=""),"",Z466*IF(AC466="uPVC",VLOOKUP(AA466,VALIDATIONS!$CZ$2:$DU$42,VLOOKUP(AB466,VALIDATIONS!$FF$2:$FG$5,2,FALSE),FALSE), IF(AC466="Steel Reinforced Concrete",VLOOKUP(AA466,VALIDATIONS!$CZ$2:$DU$42,8+VLOOKUP(AB466,VALIDATIONS!$FF$2:$FG$5,2,FALSE),FALSE),IF(AC466="Fibre Reinforced Concrete",VLOOKUP(AA466,VALIDATIONS!$CZ$2:$DU$42,4+VLOOKUP(AB466,VALIDATIONS!$FF$2:$FG$5,2,FALSE),FALSE))))   +IF(T466="Up to 10% Rock",VLOOKUP(AA466,VALIDATIONS!$CZ$2:$DU$42,13+VLOOKUP(AB466,VALIDATIONS!$FF$2:$FG$5,2,FALSE),FALSE),0)+IF(OR(U466="Urban Development (moderate)",U466="Urban Development (heavy)"),VLOOKUP(AA466,VALIDATIONS!$CZ$2:$DU$42,VLOOKUP(U466,VALIDATIONS!$FJ$2:$FK$4,2,FALSE)+4,FALSE),0))</f>
        <v/>
      </c>
      <c r="AE466" s="194"/>
    </row>
    <row r="467" spans="1:31" x14ac:dyDescent="0.2">
      <c r="A467" s="232"/>
      <c r="B467" s="361"/>
      <c r="C467" s="370"/>
      <c r="D467" s="370"/>
      <c r="E467" s="370"/>
      <c r="F467" s="370"/>
      <c r="G467" s="194"/>
      <c r="H467" s="194"/>
      <c r="I467" s="195"/>
      <c r="J467" s="194"/>
      <c r="K467" s="168"/>
      <c r="L467" s="168"/>
      <c r="M467" s="106" t="str">
        <f>IF(OR(D467="",E467="",G467=""),"",IF(AND(F467&lt;&gt;"",D467="Inlet Pit"),VLOOKUP(E467,VALIDATIONS!$CN$2:$CO$14,2,FALSE),IF(D467="Junction Pit",VLOOKUP(E467,VALIDATIONS!$CR$2:$CS$5,2,FALSE),IF(D467="Trench Grate",H467*VLOOKUP(E467,VALIDATIONS!$CT$2:$CU$2,2,FALSE),IF(D467="Capped Line",VLOOKUP(E467,VALIDATIONS!$CF$2:$CG$2,2,FALSE),IF(D467="Head Wall",VLOOKUP(E467,VALIDATIONS!$CH$2:$CI$2,2,FALSE),IF(D467="House Connection",VLOOKUP(E467,VALIDATIONS!$CJ$2:$CK$2,2,FALSE),0))))))+IF(AND(F467&lt;&gt;"",D467="Inlet Pit"),VLOOKUP(F467,VALIDATIONS!$CP$2:$CQ$66,2,FALSE),0))</f>
        <v/>
      </c>
      <c r="N467" s="194"/>
      <c r="O467" s="379"/>
      <c r="P467" s="368"/>
      <c r="Q467" s="194"/>
      <c r="R467" s="370"/>
      <c r="S467" s="194"/>
      <c r="T467" s="368"/>
      <c r="U467" s="368"/>
      <c r="V467" s="194"/>
      <c r="W467" s="195"/>
      <c r="X467" s="194"/>
      <c r="Y467" s="195"/>
      <c r="Z467" s="194"/>
      <c r="AA467" s="368"/>
      <c r="AB467" s="368"/>
      <c r="AC467" s="370"/>
      <c r="AD467" s="106" t="str">
        <f>IF(OR(R467="",T467="",U467="",Z467="",AA467="",AB467="",AC467=""),"",Z467*IF(AC467="uPVC",VLOOKUP(AA467,VALIDATIONS!$CZ$2:$DU$42,VLOOKUP(AB467,VALIDATIONS!$FF$2:$FG$5,2,FALSE),FALSE), IF(AC467="Steel Reinforced Concrete",VLOOKUP(AA467,VALIDATIONS!$CZ$2:$DU$42,8+VLOOKUP(AB467,VALIDATIONS!$FF$2:$FG$5,2,FALSE),FALSE),IF(AC467="Fibre Reinforced Concrete",VLOOKUP(AA467,VALIDATIONS!$CZ$2:$DU$42,4+VLOOKUP(AB467,VALIDATIONS!$FF$2:$FG$5,2,FALSE),FALSE))))   +IF(T467="Up to 10% Rock",VLOOKUP(AA467,VALIDATIONS!$CZ$2:$DU$42,13+VLOOKUP(AB467,VALIDATIONS!$FF$2:$FG$5,2,FALSE),FALSE),0)+IF(OR(U467="Urban Development (moderate)",U467="Urban Development (heavy)"),VLOOKUP(AA467,VALIDATIONS!$CZ$2:$DU$42,VLOOKUP(U467,VALIDATIONS!$FJ$2:$FK$4,2,FALSE)+4,FALSE),0))</f>
        <v/>
      </c>
      <c r="AE467" s="194"/>
    </row>
    <row r="468" spans="1:31" x14ac:dyDescent="0.2">
      <c r="A468" s="232"/>
      <c r="B468" s="361"/>
      <c r="C468" s="370"/>
      <c r="D468" s="370"/>
      <c r="E468" s="370"/>
      <c r="F468" s="370"/>
      <c r="G468" s="194"/>
      <c r="H468" s="194"/>
      <c r="I468" s="195"/>
      <c r="J468" s="194"/>
      <c r="K468" s="168"/>
      <c r="L468" s="168"/>
      <c r="M468" s="106" t="str">
        <f>IF(OR(D468="",E468="",G468=""),"",IF(AND(F468&lt;&gt;"",D468="Inlet Pit"),VLOOKUP(E468,VALIDATIONS!$CN$2:$CO$14,2,FALSE),IF(D468="Junction Pit",VLOOKUP(E468,VALIDATIONS!$CR$2:$CS$5,2,FALSE),IF(D468="Trench Grate",H468*VLOOKUP(E468,VALIDATIONS!$CT$2:$CU$2,2,FALSE),IF(D468="Capped Line",VLOOKUP(E468,VALIDATIONS!$CF$2:$CG$2,2,FALSE),IF(D468="Head Wall",VLOOKUP(E468,VALIDATIONS!$CH$2:$CI$2,2,FALSE),IF(D468="House Connection",VLOOKUP(E468,VALIDATIONS!$CJ$2:$CK$2,2,FALSE),0))))))+IF(AND(F468&lt;&gt;"",D468="Inlet Pit"),VLOOKUP(F468,VALIDATIONS!$CP$2:$CQ$66,2,FALSE),0))</f>
        <v/>
      </c>
      <c r="N468" s="194"/>
      <c r="O468" s="379"/>
      <c r="P468" s="368"/>
      <c r="Q468" s="194"/>
      <c r="R468" s="370"/>
      <c r="S468" s="194"/>
      <c r="T468" s="368"/>
      <c r="U468" s="368"/>
      <c r="V468" s="194"/>
      <c r="W468" s="195"/>
      <c r="X468" s="194"/>
      <c r="Y468" s="195"/>
      <c r="Z468" s="194"/>
      <c r="AA468" s="368"/>
      <c r="AB468" s="368"/>
      <c r="AC468" s="370"/>
      <c r="AD468" s="106" t="str">
        <f>IF(OR(R468="",T468="",U468="",Z468="",AA468="",AB468="",AC468=""),"",Z468*IF(AC468="uPVC",VLOOKUP(AA468,VALIDATIONS!$CZ$2:$DU$42,VLOOKUP(AB468,VALIDATIONS!$FF$2:$FG$5,2,FALSE),FALSE), IF(AC468="Steel Reinforced Concrete",VLOOKUP(AA468,VALIDATIONS!$CZ$2:$DU$42,8+VLOOKUP(AB468,VALIDATIONS!$FF$2:$FG$5,2,FALSE),FALSE),IF(AC468="Fibre Reinforced Concrete",VLOOKUP(AA468,VALIDATIONS!$CZ$2:$DU$42,4+VLOOKUP(AB468,VALIDATIONS!$FF$2:$FG$5,2,FALSE),FALSE))))   +IF(T468="Up to 10% Rock",VLOOKUP(AA468,VALIDATIONS!$CZ$2:$DU$42,13+VLOOKUP(AB468,VALIDATIONS!$FF$2:$FG$5,2,FALSE),FALSE),0)+IF(OR(U468="Urban Development (moderate)",U468="Urban Development (heavy)"),VLOOKUP(AA468,VALIDATIONS!$CZ$2:$DU$42,VLOOKUP(U468,VALIDATIONS!$FJ$2:$FK$4,2,FALSE)+4,FALSE),0))</f>
        <v/>
      </c>
      <c r="AE468" s="194"/>
    </row>
    <row r="469" spans="1:31" x14ac:dyDescent="0.2">
      <c r="A469" s="232"/>
      <c r="B469" s="361"/>
      <c r="C469" s="370"/>
      <c r="D469" s="370"/>
      <c r="E469" s="370"/>
      <c r="F469" s="370"/>
      <c r="G469" s="194"/>
      <c r="H469" s="194"/>
      <c r="I469" s="195"/>
      <c r="J469" s="194"/>
      <c r="K469" s="168"/>
      <c r="L469" s="168"/>
      <c r="M469" s="106" t="str">
        <f>IF(OR(D469="",E469="",G469=""),"",IF(AND(F469&lt;&gt;"",D469="Inlet Pit"),VLOOKUP(E469,VALIDATIONS!$CN$2:$CO$14,2,FALSE),IF(D469="Junction Pit",VLOOKUP(E469,VALIDATIONS!$CR$2:$CS$5,2,FALSE),IF(D469="Trench Grate",H469*VLOOKUP(E469,VALIDATIONS!$CT$2:$CU$2,2,FALSE),IF(D469="Capped Line",VLOOKUP(E469,VALIDATIONS!$CF$2:$CG$2,2,FALSE),IF(D469="Head Wall",VLOOKUP(E469,VALIDATIONS!$CH$2:$CI$2,2,FALSE),IF(D469="House Connection",VLOOKUP(E469,VALIDATIONS!$CJ$2:$CK$2,2,FALSE),0))))))+IF(AND(F469&lt;&gt;"",D469="Inlet Pit"),VLOOKUP(F469,VALIDATIONS!$CP$2:$CQ$66,2,FALSE),0))</f>
        <v/>
      </c>
      <c r="N469" s="194"/>
      <c r="O469" s="379"/>
      <c r="P469" s="368"/>
      <c r="Q469" s="194"/>
      <c r="R469" s="370"/>
      <c r="S469" s="194"/>
      <c r="T469" s="368"/>
      <c r="U469" s="368"/>
      <c r="V469" s="194"/>
      <c r="W469" s="195"/>
      <c r="X469" s="194"/>
      <c r="Y469" s="195"/>
      <c r="Z469" s="194"/>
      <c r="AA469" s="368"/>
      <c r="AB469" s="368"/>
      <c r="AC469" s="370"/>
      <c r="AD469" s="106" t="str">
        <f>IF(OR(R469="",T469="",U469="",Z469="",AA469="",AB469="",AC469=""),"",Z469*IF(AC469="uPVC",VLOOKUP(AA469,VALIDATIONS!$CZ$2:$DU$42,VLOOKUP(AB469,VALIDATIONS!$FF$2:$FG$5,2,FALSE),FALSE), IF(AC469="Steel Reinforced Concrete",VLOOKUP(AA469,VALIDATIONS!$CZ$2:$DU$42,8+VLOOKUP(AB469,VALIDATIONS!$FF$2:$FG$5,2,FALSE),FALSE),IF(AC469="Fibre Reinforced Concrete",VLOOKUP(AA469,VALIDATIONS!$CZ$2:$DU$42,4+VLOOKUP(AB469,VALIDATIONS!$FF$2:$FG$5,2,FALSE),FALSE))))   +IF(T469="Up to 10% Rock",VLOOKUP(AA469,VALIDATIONS!$CZ$2:$DU$42,13+VLOOKUP(AB469,VALIDATIONS!$FF$2:$FG$5,2,FALSE),FALSE),0)+IF(OR(U469="Urban Development (moderate)",U469="Urban Development (heavy)"),VLOOKUP(AA469,VALIDATIONS!$CZ$2:$DU$42,VLOOKUP(U469,VALIDATIONS!$FJ$2:$FK$4,2,FALSE)+4,FALSE),0))</f>
        <v/>
      </c>
      <c r="AE469" s="194"/>
    </row>
    <row r="470" spans="1:31" x14ac:dyDescent="0.2">
      <c r="A470" s="232"/>
      <c r="B470" s="361"/>
      <c r="C470" s="370"/>
      <c r="D470" s="370"/>
      <c r="E470" s="370"/>
      <c r="F470" s="370"/>
      <c r="G470" s="194"/>
      <c r="H470" s="194"/>
      <c r="I470" s="195"/>
      <c r="J470" s="194"/>
      <c r="K470" s="168"/>
      <c r="L470" s="168"/>
      <c r="M470" s="106" t="str">
        <f>IF(OR(D470="",E470="",G470=""),"",IF(AND(F470&lt;&gt;"",D470="Inlet Pit"),VLOOKUP(E470,VALIDATIONS!$CN$2:$CO$14,2,FALSE),IF(D470="Junction Pit",VLOOKUP(E470,VALIDATIONS!$CR$2:$CS$5,2,FALSE),IF(D470="Trench Grate",H470*VLOOKUP(E470,VALIDATIONS!$CT$2:$CU$2,2,FALSE),IF(D470="Capped Line",VLOOKUP(E470,VALIDATIONS!$CF$2:$CG$2,2,FALSE),IF(D470="Head Wall",VLOOKUP(E470,VALIDATIONS!$CH$2:$CI$2,2,FALSE),IF(D470="House Connection",VLOOKUP(E470,VALIDATIONS!$CJ$2:$CK$2,2,FALSE),0))))))+IF(AND(F470&lt;&gt;"",D470="Inlet Pit"),VLOOKUP(F470,VALIDATIONS!$CP$2:$CQ$66,2,FALSE),0))</f>
        <v/>
      </c>
      <c r="N470" s="194"/>
      <c r="O470" s="379"/>
      <c r="P470" s="368"/>
      <c r="Q470" s="194"/>
      <c r="R470" s="370"/>
      <c r="S470" s="194"/>
      <c r="T470" s="368"/>
      <c r="U470" s="368"/>
      <c r="V470" s="194"/>
      <c r="W470" s="195"/>
      <c r="X470" s="194"/>
      <c r="Y470" s="195"/>
      <c r="Z470" s="194"/>
      <c r="AA470" s="368"/>
      <c r="AB470" s="368"/>
      <c r="AC470" s="370"/>
      <c r="AD470" s="106" t="str">
        <f>IF(OR(R470="",T470="",U470="",Z470="",AA470="",AB470="",AC470=""),"",Z470*IF(AC470="uPVC",VLOOKUP(AA470,VALIDATIONS!$CZ$2:$DU$42,VLOOKUP(AB470,VALIDATIONS!$FF$2:$FG$5,2,FALSE),FALSE), IF(AC470="Steel Reinforced Concrete",VLOOKUP(AA470,VALIDATIONS!$CZ$2:$DU$42,8+VLOOKUP(AB470,VALIDATIONS!$FF$2:$FG$5,2,FALSE),FALSE),IF(AC470="Fibre Reinforced Concrete",VLOOKUP(AA470,VALIDATIONS!$CZ$2:$DU$42,4+VLOOKUP(AB470,VALIDATIONS!$FF$2:$FG$5,2,FALSE),FALSE))))   +IF(T470="Up to 10% Rock",VLOOKUP(AA470,VALIDATIONS!$CZ$2:$DU$42,13+VLOOKUP(AB470,VALIDATIONS!$FF$2:$FG$5,2,FALSE),FALSE),0)+IF(OR(U470="Urban Development (moderate)",U470="Urban Development (heavy)"),VLOOKUP(AA470,VALIDATIONS!$CZ$2:$DU$42,VLOOKUP(U470,VALIDATIONS!$FJ$2:$FK$4,2,FALSE)+4,FALSE),0))</f>
        <v/>
      </c>
      <c r="AE470" s="194"/>
    </row>
    <row r="471" spans="1:31" x14ac:dyDescent="0.2">
      <c r="A471" s="232"/>
      <c r="B471" s="361"/>
      <c r="C471" s="370"/>
      <c r="D471" s="370"/>
      <c r="E471" s="370"/>
      <c r="F471" s="370"/>
      <c r="G471" s="194"/>
      <c r="H471" s="194"/>
      <c r="I471" s="195"/>
      <c r="J471" s="194"/>
      <c r="K471" s="168"/>
      <c r="L471" s="168"/>
      <c r="M471" s="106" t="str">
        <f>IF(OR(D471="",E471="",G471=""),"",IF(AND(F471&lt;&gt;"",D471="Inlet Pit"),VLOOKUP(E471,VALIDATIONS!$CN$2:$CO$14,2,FALSE),IF(D471="Junction Pit",VLOOKUP(E471,VALIDATIONS!$CR$2:$CS$5,2,FALSE),IF(D471="Trench Grate",H471*VLOOKUP(E471,VALIDATIONS!$CT$2:$CU$2,2,FALSE),IF(D471="Capped Line",VLOOKUP(E471,VALIDATIONS!$CF$2:$CG$2,2,FALSE),IF(D471="Head Wall",VLOOKUP(E471,VALIDATIONS!$CH$2:$CI$2,2,FALSE),IF(D471="House Connection",VLOOKUP(E471,VALIDATIONS!$CJ$2:$CK$2,2,FALSE),0))))))+IF(AND(F471&lt;&gt;"",D471="Inlet Pit"),VLOOKUP(F471,VALIDATIONS!$CP$2:$CQ$66,2,FALSE),0))</f>
        <v/>
      </c>
      <c r="N471" s="194"/>
      <c r="O471" s="379"/>
      <c r="P471" s="368"/>
      <c r="Q471" s="194"/>
      <c r="R471" s="370"/>
      <c r="S471" s="194"/>
      <c r="T471" s="368"/>
      <c r="U471" s="368"/>
      <c r="V471" s="194"/>
      <c r="W471" s="195"/>
      <c r="X471" s="194"/>
      <c r="Y471" s="195"/>
      <c r="Z471" s="194"/>
      <c r="AA471" s="368"/>
      <c r="AB471" s="368"/>
      <c r="AC471" s="370"/>
      <c r="AD471" s="106" t="str">
        <f>IF(OR(R471="",T471="",U471="",Z471="",AA471="",AB471="",AC471=""),"",Z471*IF(AC471="uPVC",VLOOKUP(AA471,VALIDATIONS!$CZ$2:$DU$42,VLOOKUP(AB471,VALIDATIONS!$FF$2:$FG$5,2,FALSE),FALSE), IF(AC471="Steel Reinforced Concrete",VLOOKUP(AA471,VALIDATIONS!$CZ$2:$DU$42,8+VLOOKUP(AB471,VALIDATIONS!$FF$2:$FG$5,2,FALSE),FALSE),IF(AC471="Fibre Reinforced Concrete",VLOOKUP(AA471,VALIDATIONS!$CZ$2:$DU$42,4+VLOOKUP(AB471,VALIDATIONS!$FF$2:$FG$5,2,FALSE),FALSE))))   +IF(T471="Up to 10% Rock",VLOOKUP(AA471,VALIDATIONS!$CZ$2:$DU$42,13+VLOOKUP(AB471,VALIDATIONS!$FF$2:$FG$5,2,FALSE),FALSE),0)+IF(OR(U471="Urban Development (moderate)",U471="Urban Development (heavy)"),VLOOKUP(AA471,VALIDATIONS!$CZ$2:$DU$42,VLOOKUP(U471,VALIDATIONS!$FJ$2:$FK$4,2,FALSE)+4,FALSE),0))</f>
        <v/>
      </c>
      <c r="AE471" s="194"/>
    </row>
    <row r="472" spans="1:31" x14ac:dyDescent="0.2">
      <c r="A472" s="232"/>
      <c r="B472" s="361"/>
      <c r="C472" s="370"/>
      <c r="D472" s="370"/>
      <c r="E472" s="370"/>
      <c r="F472" s="370"/>
      <c r="G472" s="194"/>
      <c r="H472" s="194"/>
      <c r="I472" s="195"/>
      <c r="J472" s="194"/>
      <c r="K472" s="168"/>
      <c r="L472" s="168"/>
      <c r="M472" s="106" t="str">
        <f>IF(OR(D472="",E472="",G472=""),"",IF(AND(F472&lt;&gt;"",D472="Inlet Pit"),VLOOKUP(E472,VALIDATIONS!$CN$2:$CO$14,2,FALSE),IF(D472="Junction Pit",VLOOKUP(E472,VALIDATIONS!$CR$2:$CS$5,2,FALSE),IF(D472="Trench Grate",H472*VLOOKUP(E472,VALIDATIONS!$CT$2:$CU$2,2,FALSE),IF(D472="Capped Line",VLOOKUP(E472,VALIDATIONS!$CF$2:$CG$2,2,FALSE),IF(D472="Head Wall",VLOOKUP(E472,VALIDATIONS!$CH$2:$CI$2,2,FALSE),IF(D472="House Connection",VLOOKUP(E472,VALIDATIONS!$CJ$2:$CK$2,2,FALSE),0))))))+IF(AND(F472&lt;&gt;"",D472="Inlet Pit"),VLOOKUP(F472,VALIDATIONS!$CP$2:$CQ$66,2,FALSE),0))</f>
        <v/>
      </c>
      <c r="N472" s="194"/>
      <c r="O472" s="379"/>
      <c r="P472" s="368"/>
      <c r="Q472" s="194"/>
      <c r="R472" s="370"/>
      <c r="S472" s="194"/>
      <c r="T472" s="368"/>
      <c r="U472" s="368"/>
      <c r="V472" s="194"/>
      <c r="W472" s="195"/>
      <c r="X472" s="194"/>
      <c r="Y472" s="195"/>
      <c r="Z472" s="194"/>
      <c r="AA472" s="368"/>
      <c r="AB472" s="368"/>
      <c r="AC472" s="370"/>
      <c r="AD472" s="106" t="str">
        <f>IF(OR(R472="",T472="",U472="",Z472="",AA472="",AB472="",AC472=""),"",Z472*IF(AC472="uPVC",VLOOKUP(AA472,VALIDATIONS!$CZ$2:$DU$42,VLOOKUP(AB472,VALIDATIONS!$FF$2:$FG$5,2,FALSE),FALSE), IF(AC472="Steel Reinforced Concrete",VLOOKUP(AA472,VALIDATIONS!$CZ$2:$DU$42,8+VLOOKUP(AB472,VALIDATIONS!$FF$2:$FG$5,2,FALSE),FALSE),IF(AC472="Fibre Reinforced Concrete",VLOOKUP(AA472,VALIDATIONS!$CZ$2:$DU$42,4+VLOOKUP(AB472,VALIDATIONS!$FF$2:$FG$5,2,FALSE),FALSE))))   +IF(T472="Up to 10% Rock",VLOOKUP(AA472,VALIDATIONS!$CZ$2:$DU$42,13+VLOOKUP(AB472,VALIDATIONS!$FF$2:$FG$5,2,FALSE),FALSE),0)+IF(OR(U472="Urban Development (moderate)",U472="Urban Development (heavy)"),VLOOKUP(AA472,VALIDATIONS!$CZ$2:$DU$42,VLOOKUP(U472,VALIDATIONS!$FJ$2:$FK$4,2,FALSE)+4,FALSE),0))</f>
        <v/>
      </c>
      <c r="AE472" s="194"/>
    </row>
    <row r="473" spans="1:31" x14ac:dyDescent="0.2">
      <c r="A473" s="232"/>
      <c r="B473" s="361"/>
      <c r="C473" s="370"/>
      <c r="D473" s="370"/>
      <c r="E473" s="370"/>
      <c r="F473" s="370"/>
      <c r="G473" s="194"/>
      <c r="H473" s="194"/>
      <c r="I473" s="195"/>
      <c r="J473" s="194"/>
      <c r="K473" s="168"/>
      <c r="L473" s="168"/>
      <c r="M473" s="106" t="str">
        <f>IF(OR(D473="",E473="",G473=""),"",IF(AND(F473&lt;&gt;"",D473="Inlet Pit"),VLOOKUP(E473,VALIDATIONS!$CN$2:$CO$14,2,FALSE),IF(D473="Junction Pit",VLOOKUP(E473,VALIDATIONS!$CR$2:$CS$5,2,FALSE),IF(D473="Trench Grate",H473*VLOOKUP(E473,VALIDATIONS!$CT$2:$CU$2,2,FALSE),IF(D473="Capped Line",VLOOKUP(E473,VALIDATIONS!$CF$2:$CG$2,2,FALSE),IF(D473="Head Wall",VLOOKUP(E473,VALIDATIONS!$CH$2:$CI$2,2,FALSE),IF(D473="House Connection",VLOOKUP(E473,VALIDATIONS!$CJ$2:$CK$2,2,FALSE),0))))))+IF(AND(F473&lt;&gt;"",D473="Inlet Pit"),VLOOKUP(F473,VALIDATIONS!$CP$2:$CQ$66,2,FALSE),0))</f>
        <v/>
      </c>
      <c r="N473" s="194"/>
      <c r="O473" s="379"/>
      <c r="P473" s="368"/>
      <c r="Q473" s="194"/>
      <c r="R473" s="370"/>
      <c r="S473" s="194"/>
      <c r="T473" s="368"/>
      <c r="U473" s="368"/>
      <c r="V473" s="194"/>
      <c r="W473" s="195"/>
      <c r="X473" s="194"/>
      <c r="Y473" s="195"/>
      <c r="Z473" s="194"/>
      <c r="AA473" s="368"/>
      <c r="AB473" s="368"/>
      <c r="AC473" s="370"/>
      <c r="AD473" s="106" t="str">
        <f>IF(OR(R473="",T473="",U473="",Z473="",AA473="",AB473="",AC473=""),"",Z473*IF(AC473="uPVC",VLOOKUP(AA473,VALIDATIONS!$CZ$2:$DU$42,VLOOKUP(AB473,VALIDATIONS!$FF$2:$FG$5,2,FALSE),FALSE), IF(AC473="Steel Reinforced Concrete",VLOOKUP(AA473,VALIDATIONS!$CZ$2:$DU$42,8+VLOOKUP(AB473,VALIDATIONS!$FF$2:$FG$5,2,FALSE),FALSE),IF(AC473="Fibre Reinforced Concrete",VLOOKUP(AA473,VALIDATIONS!$CZ$2:$DU$42,4+VLOOKUP(AB473,VALIDATIONS!$FF$2:$FG$5,2,FALSE),FALSE))))   +IF(T473="Up to 10% Rock",VLOOKUP(AA473,VALIDATIONS!$CZ$2:$DU$42,13+VLOOKUP(AB473,VALIDATIONS!$FF$2:$FG$5,2,FALSE),FALSE),0)+IF(OR(U473="Urban Development (moderate)",U473="Urban Development (heavy)"),VLOOKUP(AA473,VALIDATIONS!$CZ$2:$DU$42,VLOOKUP(U473,VALIDATIONS!$FJ$2:$FK$4,2,FALSE)+4,FALSE),0))</f>
        <v/>
      </c>
      <c r="AE473" s="194"/>
    </row>
    <row r="474" spans="1:31" x14ac:dyDescent="0.2">
      <c r="A474" s="232"/>
      <c r="B474" s="361"/>
      <c r="C474" s="370"/>
      <c r="D474" s="370"/>
      <c r="E474" s="370"/>
      <c r="F474" s="370"/>
      <c r="G474" s="194"/>
      <c r="H474" s="194"/>
      <c r="I474" s="195"/>
      <c r="J474" s="194"/>
      <c r="K474" s="168"/>
      <c r="L474" s="168"/>
      <c r="M474" s="106" t="str">
        <f>IF(OR(D474="",E474="",G474=""),"",IF(AND(F474&lt;&gt;"",D474="Inlet Pit"),VLOOKUP(E474,VALIDATIONS!$CN$2:$CO$14,2,FALSE),IF(D474="Junction Pit",VLOOKUP(E474,VALIDATIONS!$CR$2:$CS$5,2,FALSE),IF(D474="Trench Grate",H474*VLOOKUP(E474,VALIDATIONS!$CT$2:$CU$2,2,FALSE),IF(D474="Capped Line",VLOOKUP(E474,VALIDATIONS!$CF$2:$CG$2,2,FALSE),IF(D474="Head Wall",VLOOKUP(E474,VALIDATIONS!$CH$2:$CI$2,2,FALSE),IF(D474="House Connection",VLOOKUP(E474,VALIDATIONS!$CJ$2:$CK$2,2,FALSE),0))))))+IF(AND(F474&lt;&gt;"",D474="Inlet Pit"),VLOOKUP(F474,VALIDATIONS!$CP$2:$CQ$66,2,FALSE),0))</f>
        <v/>
      </c>
      <c r="N474" s="194"/>
      <c r="O474" s="379"/>
      <c r="P474" s="368"/>
      <c r="Q474" s="194"/>
      <c r="R474" s="370"/>
      <c r="S474" s="194"/>
      <c r="T474" s="368"/>
      <c r="U474" s="368"/>
      <c r="V474" s="194"/>
      <c r="W474" s="195"/>
      <c r="X474" s="194"/>
      <c r="Y474" s="195"/>
      <c r="Z474" s="194"/>
      <c r="AA474" s="368"/>
      <c r="AB474" s="368"/>
      <c r="AC474" s="370"/>
      <c r="AD474" s="106" t="str">
        <f>IF(OR(R474="",T474="",U474="",Z474="",AA474="",AB474="",AC474=""),"",Z474*IF(AC474="uPVC",VLOOKUP(AA474,VALIDATIONS!$CZ$2:$DU$42,VLOOKUP(AB474,VALIDATIONS!$FF$2:$FG$5,2,FALSE),FALSE), IF(AC474="Steel Reinforced Concrete",VLOOKUP(AA474,VALIDATIONS!$CZ$2:$DU$42,8+VLOOKUP(AB474,VALIDATIONS!$FF$2:$FG$5,2,FALSE),FALSE),IF(AC474="Fibre Reinforced Concrete",VLOOKUP(AA474,VALIDATIONS!$CZ$2:$DU$42,4+VLOOKUP(AB474,VALIDATIONS!$FF$2:$FG$5,2,FALSE),FALSE))))   +IF(T474="Up to 10% Rock",VLOOKUP(AA474,VALIDATIONS!$CZ$2:$DU$42,13+VLOOKUP(AB474,VALIDATIONS!$FF$2:$FG$5,2,FALSE),FALSE),0)+IF(OR(U474="Urban Development (moderate)",U474="Urban Development (heavy)"),VLOOKUP(AA474,VALIDATIONS!$CZ$2:$DU$42,VLOOKUP(U474,VALIDATIONS!$FJ$2:$FK$4,2,FALSE)+4,FALSE),0))</f>
        <v/>
      </c>
      <c r="AE474" s="194"/>
    </row>
    <row r="475" spans="1:31" x14ac:dyDescent="0.2">
      <c r="A475" s="232"/>
      <c r="B475" s="361"/>
      <c r="C475" s="370"/>
      <c r="D475" s="370"/>
      <c r="E475" s="370"/>
      <c r="F475" s="370"/>
      <c r="G475" s="194"/>
      <c r="H475" s="194"/>
      <c r="I475" s="195"/>
      <c r="J475" s="194"/>
      <c r="K475" s="168"/>
      <c r="L475" s="168"/>
      <c r="M475" s="106" t="str">
        <f>IF(OR(D475="",E475="",G475=""),"",IF(AND(F475&lt;&gt;"",D475="Inlet Pit"),VLOOKUP(E475,VALIDATIONS!$CN$2:$CO$14,2,FALSE),IF(D475="Junction Pit",VLOOKUP(E475,VALIDATIONS!$CR$2:$CS$5,2,FALSE),IF(D475="Trench Grate",H475*VLOOKUP(E475,VALIDATIONS!$CT$2:$CU$2,2,FALSE),IF(D475="Capped Line",VLOOKUP(E475,VALIDATIONS!$CF$2:$CG$2,2,FALSE),IF(D475="Head Wall",VLOOKUP(E475,VALIDATIONS!$CH$2:$CI$2,2,FALSE),IF(D475="House Connection",VLOOKUP(E475,VALIDATIONS!$CJ$2:$CK$2,2,FALSE),0))))))+IF(AND(F475&lt;&gt;"",D475="Inlet Pit"),VLOOKUP(F475,VALIDATIONS!$CP$2:$CQ$66,2,FALSE),0))</f>
        <v/>
      </c>
      <c r="N475" s="194"/>
      <c r="O475" s="379"/>
      <c r="P475" s="368"/>
      <c r="Q475" s="194"/>
      <c r="R475" s="370"/>
      <c r="S475" s="194"/>
      <c r="T475" s="368"/>
      <c r="U475" s="368"/>
      <c r="V475" s="194"/>
      <c r="W475" s="195"/>
      <c r="X475" s="194"/>
      <c r="Y475" s="195"/>
      <c r="Z475" s="194"/>
      <c r="AA475" s="368"/>
      <c r="AB475" s="368"/>
      <c r="AC475" s="370"/>
      <c r="AD475" s="106" t="str">
        <f>IF(OR(R475="",T475="",U475="",Z475="",AA475="",AB475="",AC475=""),"",Z475*IF(AC475="uPVC",VLOOKUP(AA475,VALIDATIONS!$CZ$2:$DU$42,VLOOKUP(AB475,VALIDATIONS!$FF$2:$FG$5,2,FALSE),FALSE), IF(AC475="Steel Reinforced Concrete",VLOOKUP(AA475,VALIDATIONS!$CZ$2:$DU$42,8+VLOOKUP(AB475,VALIDATIONS!$FF$2:$FG$5,2,FALSE),FALSE),IF(AC475="Fibre Reinforced Concrete",VLOOKUP(AA475,VALIDATIONS!$CZ$2:$DU$42,4+VLOOKUP(AB475,VALIDATIONS!$FF$2:$FG$5,2,FALSE),FALSE))))   +IF(T475="Up to 10% Rock",VLOOKUP(AA475,VALIDATIONS!$CZ$2:$DU$42,13+VLOOKUP(AB475,VALIDATIONS!$FF$2:$FG$5,2,FALSE),FALSE),0)+IF(OR(U475="Urban Development (moderate)",U475="Urban Development (heavy)"),VLOOKUP(AA475,VALIDATIONS!$CZ$2:$DU$42,VLOOKUP(U475,VALIDATIONS!$FJ$2:$FK$4,2,FALSE)+4,FALSE),0))</f>
        <v/>
      </c>
      <c r="AE475" s="194"/>
    </row>
    <row r="476" spans="1:31" x14ac:dyDescent="0.2">
      <c r="A476" s="232"/>
      <c r="B476" s="361"/>
      <c r="C476" s="370"/>
      <c r="D476" s="370"/>
      <c r="E476" s="370"/>
      <c r="F476" s="370"/>
      <c r="G476" s="194"/>
      <c r="H476" s="194"/>
      <c r="I476" s="195"/>
      <c r="J476" s="194"/>
      <c r="K476" s="168"/>
      <c r="L476" s="168"/>
      <c r="M476" s="106" t="str">
        <f>IF(OR(D476="",E476="",G476=""),"",IF(AND(F476&lt;&gt;"",D476="Inlet Pit"),VLOOKUP(E476,VALIDATIONS!$CN$2:$CO$14,2,FALSE),IF(D476="Junction Pit",VLOOKUP(E476,VALIDATIONS!$CR$2:$CS$5,2,FALSE),IF(D476="Trench Grate",H476*VLOOKUP(E476,VALIDATIONS!$CT$2:$CU$2,2,FALSE),IF(D476="Capped Line",VLOOKUP(E476,VALIDATIONS!$CF$2:$CG$2,2,FALSE),IF(D476="Head Wall",VLOOKUP(E476,VALIDATIONS!$CH$2:$CI$2,2,FALSE),IF(D476="House Connection",VLOOKUP(E476,VALIDATIONS!$CJ$2:$CK$2,2,FALSE),0))))))+IF(AND(F476&lt;&gt;"",D476="Inlet Pit"),VLOOKUP(F476,VALIDATIONS!$CP$2:$CQ$66,2,FALSE),0))</f>
        <v/>
      </c>
      <c r="N476" s="194"/>
      <c r="O476" s="379"/>
      <c r="P476" s="368"/>
      <c r="Q476" s="194"/>
      <c r="R476" s="370"/>
      <c r="S476" s="194"/>
      <c r="T476" s="368"/>
      <c r="U476" s="368"/>
      <c r="V476" s="194"/>
      <c r="W476" s="195"/>
      <c r="X476" s="194"/>
      <c r="Y476" s="195"/>
      <c r="Z476" s="194"/>
      <c r="AA476" s="368"/>
      <c r="AB476" s="368"/>
      <c r="AC476" s="370"/>
      <c r="AD476" s="106" t="str">
        <f>IF(OR(R476="",T476="",U476="",Z476="",AA476="",AB476="",AC476=""),"",Z476*IF(AC476="uPVC",VLOOKUP(AA476,VALIDATIONS!$CZ$2:$DU$42,VLOOKUP(AB476,VALIDATIONS!$FF$2:$FG$5,2,FALSE),FALSE), IF(AC476="Steel Reinforced Concrete",VLOOKUP(AA476,VALIDATIONS!$CZ$2:$DU$42,8+VLOOKUP(AB476,VALIDATIONS!$FF$2:$FG$5,2,FALSE),FALSE),IF(AC476="Fibre Reinforced Concrete",VLOOKUP(AA476,VALIDATIONS!$CZ$2:$DU$42,4+VLOOKUP(AB476,VALIDATIONS!$FF$2:$FG$5,2,FALSE),FALSE))))   +IF(T476="Up to 10% Rock",VLOOKUP(AA476,VALIDATIONS!$CZ$2:$DU$42,13+VLOOKUP(AB476,VALIDATIONS!$FF$2:$FG$5,2,FALSE),FALSE),0)+IF(OR(U476="Urban Development (moderate)",U476="Urban Development (heavy)"),VLOOKUP(AA476,VALIDATIONS!$CZ$2:$DU$42,VLOOKUP(U476,VALIDATIONS!$FJ$2:$FK$4,2,FALSE)+4,FALSE),0))</f>
        <v/>
      </c>
      <c r="AE476" s="194"/>
    </row>
    <row r="477" spans="1:31" x14ac:dyDescent="0.2">
      <c r="A477" s="232"/>
      <c r="B477" s="361"/>
      <c r="C477" s="370"/>
      <c r="D477" s="370"/>
      <c r="E477" s="370"/>
      <c r="F477" s="370"/>
      <c r="G477" s="194"/>
      <c r="H477" s="194"/>
      <c r="I477" s="195"/>
      <c r="J477" s="194"/>
      <c r="K477" s="168"/>
      <c r="L477" s="168"/>
      <c r="M477" s="106" t="str">
        <f>IF(OR(D477="",E477="",G477=""),"",IF(AND(F477&lt;&gt;"",D477="Inlet Pit"),VLOOKUP(E477,VALIDATIONS!$CN$2:$CO$14,2,FALSE),IF(D477="Junction Pit",VLOOKUP(E477,VALIDATIONS!$CR$2:$CS$5,2,FALSE),IF(D477="Trench Grate",H477*VLOOKUP(E477,VALIDATIONS!$CT$2:$CU$2,2,FALSE),IF(D477="Capped Line",VLOOKUP(E477,VALIDATIONS!$CF$2:$CG$2,2,FALSE),IF(D477="Head Wall",VLOOKUP(E477,VALIDATIONS!$CH$2:$CI$2,2,FALSE),IF(D477="House Connection",VLOOKUP(E477,VALIDATIONS!$CJ$2:$CK$2,2,FALSE),0))))))+IF(AND(F477&lt;&gt;"",D477="Inlet Pit"),VLOOKUP(F477,VALIDATIONS!$CP$2:$CQ$66,2,FALSE),0))</f>
        <v/>
      </c>
      <c r="N477" s="194"/>
      <c r="O477" s="379"/>
      <c r="P477" s="368"/>
      <c r="Q477" s="194"/>
      <c r="R477" s="370"/>
      <c r="S477" s="194"/>
      <c r="T477" s="368"/>
      <c r="U477" s="368"/>
      <c r="V477" s="194"/>
      <c r="W477" s="195"/>
      <c r="X477" s="194"/>
      <c r="Y477" s="195"/>
      <c r="Z477" s="194"/>
      <c r="AA477" s="368"/>
      <c r="AB477" s="368"/>
      <c r="AC477" s="370"/>
      <c r="AD477" s="106" t="str">
        <f>IF(OR(R477="",T477="",U477="",Z477="",AA477="",AB477="",AC477=""),"",Z477*IF(AC477="uPVC",VLOOKUP(AA477,VALIDATIONS!$CZ$2:$DU$42,VLOOKUP(AB477,VALIDATIONS!$FF$2:$FG$5,2,FALSE),FALSE), IF(AC477="Steel Reinforced Concrete",VLOOKUP(AA477,VALIDATIONS!$CZ$2:$DU$42,8+VLOOKUP(AB477,VALIDATIONS!$FF$2:$FG$5,2,FALSE),FALSE),IF(AC477="Fibre Reinforced Concrete",VLOOKUP(AA477,VALIDATIONS!$CZ$2:$DU$42,4+VLOOKUP(AB477,VALIDATIONS!$FF$2:$FG$5,2,FALSE),FALSE))))   +IF(T477="Up to 10% Rock",VLOOKUP(AA477,VALIDATIONS!$CZ$2:$DU$42,13+VLOOKUP(AB477,VALIDATIONS!$FF$2:$FG$5,2,FALSE),FALSE),0)+IF(OR(U477="Urban Development (moderate)",U477="Urban Development (heavy)"),VLOOKUP(AA477,VALIDATIONS!$CZ$2:$DU$42,VLOOKUP(U477,VALIDATIONS!$FJ$2:$FK$4,2,FALSE)+4,FALSE),0))</f>
        <v/>
      </c>
      <c r="AE477" s="194"/>
    </row>
    <row r="478" spans="1:31" x14ac:dyDescent="0.2">
      <c r="A478" s="232"/>
      <c r="B478" s="361"/>
      <c r="C478" s="370"/>
      <c r="D478" s="370"/>
      <c r="E478" s="370"/>
      <c r="F478" s="370"/>
      <c r="G478" s="194"/>
      <c r="H478" s="194"/>
      <c r="I478" s="195"/>
      <c r="J478" s="194"/>
      <c r="K478" s="168"/>
      <c r="L478" s="168"/>
      <c r="M478" s="106" t="str">
        <f>IF(OR(D478="",E478="",G478=""),"",IF(AND(F478&lt;&gt;"",D478="Inlet Pit"),VLOOKUP(E478,VALIDATIONS!$CN$2:$CO$14,2,FALSE),IF(D478="Junction Pit",VLOOKUP(E478,VALIDATIONS!$CR$2:$CS$5,2,FALSE),IF(D478="Trench Grate",H478*VLOOKUP(E478,VALIDATIONS!$CT$2:$CU$2,2,FALSE),IF(D478="Capped Line",VLOOKUP(E478,VALIDATIONS!$CF$2:$CG$2,2,FALSE),IF(D478="Head Wall",VLOOKUP(E478,VALIDATIONS!$CH$2:$CI$2,2,FALSE),IF(D478="House Connection",VLOOKUP(E478,VALIDATIONS!$CJ$2:$CK$2,2,FALSE),0))))))+IF(AND(F478&lt;&gt;"",D478="Inlet Pit"),VLOOKUP(F478,VALIDATIONS!$CP$2:$CQ$66,2,FALSE),0))</f>
        <v/>
      </c>
      <c r="N478" s="194"/>
      <c r="O478" s="379"/>
      <c r="P478" s="368"/>
      <c r="Q478" s="194"/>
      <c r="R478" s="370"/>
      <c r="S478" s="194"/>
      <c r="T478" s="368"/>
      <c r="U478" s="368"/>
      <c r="V478" s="194"/>
      <c r="W478" s="195"/>
      <c r="X478" s="194"/>
      <c r="Y478" s="195"/>
      <c r="Z478" s="194"/>
      <c r="AA478" s="368"/>
      <c r="AB478" s="368"/>
      <c r="AC478" s="370"/>
      <c r="AD478" s="106" t="str">
        <f>IF(OR(R478="",T478="",U478="",Z478="",AA478="",AB478="",AC478=""),"",Z478*IF(AC478="uPVC",VLOOKUP(AA478,VALIDATIONS!$CZ$2:$DU$42,VLOOKUP(AB478,VALIDATIONS!$FF$2:$FG$5,2,FALSE),FALSE), IF(AC478="Steel Reinforced Concrete",VLOOKUP(AA478,VALIDATIONS!$CZ$2:$DU$42,8+VLOOKUP(AB478,VALIDATIONS!$FF$2:$FG$5,2,FALSE),FALSE),IF(AC478="Fibre Reinforced Concrete",VLOOKUP(AA478,VALIDATIONS!$CZ$2:$DU$42,4+VLOOKUP(AB478,VALIDATIONS!$FF$2:$FG$5,2,FALSE),FALSE))))   +IF(T478="Up to 10% Rock",VLOOKUP(AA478,VALIDATIONS!$CZ$2:$DU$42,13+VLOOKUP(AB478,VALIDATIONS!$FF$2:$FG$5,2,FALSE),FALSE),0)+IF(OR(U478="Urban Development (moderate)",U478="Urban Development (heavy)"),VLOOKUP(AA478,VALIDATIONS!$CZ$2:$DU$42,VLOOKUP(U478,VALIDATIONS!$FJ$2:$FK$4,2,FALSE)+4,FALSE),0))</f>
        <v/>
      </c>
      <c r="AE478" s="194"/>
    </row>
    <row r="479" spans="1:31" x14ac:dyDescent="0.2">
      <c r="A479" s="232"/>
      <c r="B479" s="361"/>
      <c r="C479" s="370"/>
      <c r="D479" s="370"/>
      <c r="E479" s="370"/>
      <c r="F479" s="370"/>
      <c r="G479" s="194"/>
      <c r="H479" s="194"/>
      <c r="I479" s="195"/>
      <c r="J479" s="194"/>
      <c r="K479" s="168"/>
      <c r="L479" s="168"/>
      <c r="M479" s="106" t="str">
        <f>IF(OR(D479="",E479="",G479=""),"",IF(AND(F479&lt;&gt;"",D479="Inlet Pit"),VLOOKUP(E479,VALIDATIONS!$CN$2:$CO$14,2,FALSE),IF(D479="Junction Pit",VLOOKUP(E479,VALIDATIONS!$CR$2:$CS$5,2,FALSE),IF(D479="Trench Grate",H479*VLOOKUP(E479,VALIDATIONS!$CT$2:$CU$2,2,FALSE),IF(D479="Capped Line",VLOOKUP(E479,VALIDATIONS!$CF$2:$CG$2,2,FALSE),IF(D479="Head Wall",VLOOKUP(E479,VALIDATIONS!$CH$2:$CI$2,2,FALSE),IF(D479="House Connection",VLOOKUP(E479,VALIDATIONS!$CJ$2:$CK$2,2,FALSE),0))))))+IF(AND(F479&lt;&gt;"",D479="Inlet Pit"),VLOOKUP(F479,VALIDATIONS!$CP$2:$CQ$66,2,FALSE),0))</f>
        <v/>
      </c>
      <c r="N479" s="194"/>
      <c r="O479" s="379"/>
      <c r="P479" s="368"/>
      <c r="Q479" s="194"/>
      <c r="R479" s="370"/>
      <c r="S479" s="194"/>
      <c r="T479" s="368"/>
      <c r="U479" s="368"/>
      <c r="V479" s="194"/>
      <c r="W479" s="195"/>
      <c r="X479" s="194"/>
      <c r="Y479" s="195"/>
      <c r="Z479" s="194"/>
      <c r="AA479" s="368"/>
      <c r="AB479" s="368"/>
      <c r="AC479" s="370"/>
      <c r="AD479" s="106" t="str">
        <f>IF(OR(R479="",T479="",U479="",Z479="",AA479="",AB479="",AC479=""),"",Z479*IF(AC479="uPVC",VLOOKUP(AA479,VALIDATIONS!$CZ$2:$DU$42,VLOOKUP(AB479,VALIDATIONS!$FF$2:$FG$5,2,FALSE),FALSE), IF(AC479="Steel Reinforced Concrete",VLOOKUP(AA479,VALIDATIONS!$CZ$2:$DU$42,8+VLOOKUP(AB479,VALIDATIONS!$FF$2:$FG$5,2,FALSE),FALSE),IF(AC479="Fibre Reinforced Concrete",VLOOKUP(AA479,VALIDATIONS!$CZ$2:$DU$42,4+VLOOKUP(AB479,VALIDATIONS!$FF$2:$FG$5,2,FALSE),FALSE))))   +IF(T479="Up to 10% Rock",VLOOKUP(AA479,VALIDATIONS!$CZ$2:$DU$42,13+VLOOKUP(AB479,VALIDATIONS!$FF$2:$FG$5,2,FALSE),FALSE),0)+IF(OR(U479="Urban Development (moderate)",U479="Urban Development (heavy)"),VLOOKUP(AA479,VALIDATIONS!$CZ$2:$DU$42,VLOOKUP(U479,VALIDATIONS!$FJ$2:$FK$4,2,FALSE)+4,FALSE),0))</f>
        <v/>
      </c>
      <c r="AE479" s="194"/>
    </row>
    <row r="480" spans="1:31" x14ac:dyDescent="0.2">
      <c r="A480" s="232"/>
      <c r="B480" s="361"/>
      <c r="C480" s="370"/>
      <c r="D480" s="370"/>
      <c r="E480" s="370"/>
      <c r="F480" s="370"/>
      <c r="G480" s="194"/>
      <c r="H480" s="194"/>
      <c r="I480" s="195"/>
      <c r="J480" s="194"/>
      <c r="K480" s="168"/>
      <c r="L480" s="168"/>
      <c r="M480" s="106" t="str">
        <f>IF(OR(D480="",E480="",G480=""),"",IF(AND(F480&lt;&gt;"",D480="Inlet Pit"),VLOOKUP(E480,VALIDATIONS!$CN$2:$CO$14,2,FALSE),IF(D480="Junction Pit",VLOOKUP(E480,VALIDATIONS!$CR$2:$CS$5,2,FALSE),IF(D480="Trench Grate",H480*VLOOKUP(E480,VALIDATIONS!$CT$2:$CU$2,2,FALSE),IF(D480="Capped Line",VLOOKUP(E480,VALIDATIONS!$CF$2:$CG$2,2,FALSE),IF(D480="Head Wall",VLOOKUP(E480,VALIDATIONS!$CH$2:$CI$2,2,FALSE),IF(D480="House Connection",VLOOKUP(E480,VALIDATIONS!$CJ$2:$CK$2,2,FALSE),0))))))+IF(AND(F480&lt;&gt;"",D480="Inlet Pit"),VLOOKUP(F480,VALIDATIONS!$CP$2:$CQ$66,2,FALSE),0))</f>
        <v/>
      </c>
      <c r="N480" s="194"/>
      <c r="O480" s="379"/>
      <c r="P480" s="368"/>
      <c r="Q480" s="194"/>
      <c r="R480" s="370"/>
      <c r="S480" s="194"/>
      <c r="T480" s="368"/>
      <c r="U480" s="368"/>
      <c r="V480" s="194"/>
      <c r="W480" s="195"/>
      <c r="X480" s="194"/>
      <c r="Y480" s="195"/>
      <c r="Z480" s="194"/>
      <c r="AA480" s="368"/>
      <c r="AB480" s="368"/>
      <c r="AC480" s="370"/>
      <c r="AD480" s="106" t="str">
        <f>IF(OR(R480="",T480="",U480="",Z480="",AA480="",AB480="",AC480=""),"",Z480*IF(AC480="uPVC",VLOOKUP(AA480,VALIDATIONS!$CZ$2:$DU$42,VLOOKUP(AB480,VALIDATIONS!$FF$2:$FG$5,2,FALSE),FALSE), IF(AC480="Steel Reinforced Concrete",VLOOKUP(AA480,VALIDATIONS!$CZ$2:$DU$42,8+VLOOKUP(AB480,VALIDATIONS!$FF$2:$FG$5,2,FALSE),FALSE),IF(AC480="Fibre Reinforced Concrete",VLOOKUP(AA480,VALIDATIONS!$CZ$2:$DU$42,4+VLOOKUP(AB480,VALIDATIONS!$FF$2:$FG$5,2,FALSE),FALSE))))   +IF(T480="Up to 10% Rock",VLOOKUP(AA480,VALIDATIONS!$CZ$2:$DU$42,13+VLOOKUP(AB480,VALIDATIONS!$FF$2:$FG$5,2,FALSE),FALSE),0)+IF(OR(U480="Urban Development (moderate)",U480="Urban Development (heavy)"),VLOOKUP(AA480,VALIDATIONS!$CZ$2:$DU$42,VLOOKUP(U480,VALIDATIONS!$FJ$2:$FK$4,2,FALSE)+4,FALSE),0))</f>
        <v/>
      </c>
      <c r="AE480" s="194"/>
    </row>
    <row r="481" spans="1:31" x14ac:dyDescent="0.2">
      <c r="A481" s="232"/>
      <c r="B481" s="361"/>
      <c r="C481" s="370"/>
      <c r="D481" s="370"/>
      <c r="E481" s="370"/>
      <c r="F481" s="370"/>
      <c r="G481" s="194"/>
      <c r="H481" s="194"/>
      <c r="I481" s="195"/>
      <c r="J481" s="194"/>
      <c r="K481" s="168"/>
      <c r="L481" s="168"/>
      <c r="M481" s="106" t="str">
        <f>IF(OR(D481="",E481="",G481=""),"",IF(AND(F481&lt;&gt;"",D481="Inlet Pit"),VLOOKUP(E481,VALIDATIONS!$CN$2:$CO$14,2,FALSE),IF(D481="Junction Pit",VLOOKUP(E481,VALIDATIONS!$CR$2:$CS$5,2,FALSE),IF(D481="Trench Grate",H481*VLOOKUP(E481,VALIDATIONS!$CT$2:$CU$2,2,FALSE),IF(D481="Capped Line",VLOOKUP(E481,VALIDATIONS!$CF$2:$CG$2,2,FALSE),IF(D481="Head Wall",VLOOKUP(E481,VALIDATIONS!$CH$2:$CI$2,2,FALSE),IF(D481="House Connection",VLOOKUP(E481,VALIDATIONS!$CJ$2:$CK$2,2,FALSE),0))))))+IF(AND(F481&lt;&gt;"",D481="Inlet Pit"),VLOOKUP(F481,VALIDATIONS!$CP$2:$CQ$66,2,FALSE),0))</f>
        <v/>
      </c>
      <c r="N481" s="194"/>
      <c r="O481" s="379"/>
      <c r="P481" s="368"/>
      <c r="Q481" s="194"/>
      <c r="R481" s="370"/>
      <c r="S481" s="194"/>
      <c r="T481" s="368"/>
      <c r="U481" s="368"/>
      <c r="V481" s="194"/>
      <c r="W481" s="195"/>
      <c r="X481" s="194"/>
      <c r="Y481" s="195"/>
      <c r="Z481" s="194"/>
      <c r="AA481" s="368"/>
      <c r="AB481" s="368"/>
      <c r="AC481" s="370"/>
      <c r="AD481" s="106" t="str">
        <f>IF(OR(R481="",T481="",U481="",Z481="",AA481="",AB481="",AC481=""),"",Z481*IF(AC481="uPVC",VLOOKUP(AA481,VALIDATIONS!$CZ$2:$DU$42,VLOOKUP(AB481,VALIDATIONS!$FF$2:$FG$5,2,FALSE),FALSE), IF(AC481="Steel Reinforced Concrete",VLOOKUP(AA481,VALIDATIONS!$CZ$2:$DU$42,8+VLOOKUP(AB481,VALIDATIONS!$FF$2:$FG$5,2,FALSE),FALSE),IF(AC481="Fibre Reinforced Concrete",VLOOKUP(AA481,VALIDATIONS!$CZ$2:$DU$42,4+VLOOKUP(AB481,VALIDATIONS!$FF$2:$FG$5,2,FALSE),FALSE))))   +IF(T481="Up to 10% Rock",VLOOKUP(AA481,VALIDATIONS!$CZ$2:$DU$42,13+VLOOKUP(AB481,VALIDATIONS!$FF$2:$FG$5,2,FALSE),FALSE),0)+IF(OR(U481="Urban Development (moderate)",U481="Urban Development (heavy)"),VLOOKUP(AA481,VALIDATIONS!$CZ$2:$DU$42,VLOOKUP(U481,VALIDATIONS!$FJ$2:$FK$4,2,FALSE)+4,FALSE),0))</f>
        <v/>
      </c>
      <c r="AE481" s="194"/>
    </row>
    <row r="482" spans="1:31" x14ac:dyDescent="0.2">
      <c r="A482" s="232"/>
      <c r="B482" s="361"/>
      <c r="C482" s="370"/>
      <c r="D482" s="370"/>
      <c r="E482" s="370"/>
      <c r="F482" s="370"/>
      <c r="G482" s="194"/>
      <c r="H482" s="194"/>
      <c r="I482" s="195"/>
      <c r="J482" s="194"/>
      <c r="K482" s="168"/>
      <c r="L482" s="168"/>
      <c r="M482" s="106" t="str">
        <f>IF(OR(D482="",E482="",G482=""),"",IF(AND(F482&lt;&gt;"",D482="Inlet Pit"),VLOOKUP(E482,VALIDATIONS!$CN$2:$CO$14,2,FALSE),IF(D482="Junction Pit",VLOOKUP(E482,VALIDATIONS!$CR$2:$CS$5,2,FALSE),IF(D482="Trench Grate",H482*VLOOKUP(E482,VALIDATIONS!$CT$2:$CU$2,2,FALSE),IF(D482="Capped Line",VLOOKUP(E482,VALIDATIONS!$CF$2:$CG$2,2,FALSE),IF(D482="Head Wall",VLOOKUP(E482,VALIDATIONS!$CH$2:$CI$2,2,FALSE),IF(D482="House Connection",VLOOKUP(E482,VALIDATIONS!$CJ$2:$CK$2,2,FALSE),0))))))+IF(AND(F482&lt;&gt;"",D482="Inlet Pit"),VLOOKUP(F482,VALIDATIONS!$CP$2:$CQ$66,2,FALSE),0))</f>
        <v/>
      </c>
      <c r="N482" s="194"/>
      <c r="O482" s="379"/>
      <c r="P482" s="368"/>
      <c r="Q482" s="194"/>
      <c r="R482" s="370"/>
      <c r="S482" s="194"/>
      <c r="T482" s="368"/>
      <c r="U482" s="368"/>
      <c r="V482" s="194"/>
      <c r="W482" s="195"/>
      <c r="X482" s="194"/>
      <c r="Y482" s="195"/>
      <c r="Z482" s="194"/>
      <c r="AA482" s="368"/>
      <c r="AB482" s="368"/>
      <c r="AC482" s="370"/>
      <c r="AD482" s="106" t="str">
        <f>IF(OR(R482="",T482="",U482="",Z482="",AA482="",AB482="",AC482=""),"",Z482*IF(AC482="uPVC",VLOOKUP(AA482,VALIDATIONS!$CZ$2:$DU$42,VLOOKUP(AB482,VALIDATIONS!$FF$2:$FG$5,2,FALSE),FALSE), IF(AC482="Steel Reinforced Concrete",VLOOKUP(AA482,VALIDATIONS!$CZ$2:$DU$42,8+VLOOKUP(AB482,VALIDATIONS!$FF$2:$FG$5,2,FALSE),FALSE),IF(AC482="Fibre Reinforced Concrete",VLOOKUP(AA482,VALIDATIONS!$CZ$2:$DU$42,4+VLOOKUP(AB482,VALIDATIONS!$FF$2:$FG$5,2,FALSE),FALSE))))   +IF(T482="Up to 10% Rock",VLOOKUP(AA482,VALIDATIONS!$CZ$2:$DU$42,13+VLOOKUP(AB482,VALIDATIONS!$FF$2:$FG$5,2,FALSE),FALSE),0)+IF(OR(U482="Urban Development (moderate)",U482="Urban Development (heavy)"),VLOOKUP(AA482,VALIDATIONS!$CZ$2:$DU$42,VLOOKUP(U482,VALIDATIONS!$FJ$2:$FK$4,2,FALSE)+4,FALSE),0))</f>
        <v/>
      </c>
      <c r="AE482" s="194"/>
    </row>
    <row r="483" spans="1:31" x14ac:dyDescent="0.2">
      <c r="A483" s="232"/>
      <c r="B483" s="361"/>
      <c r="C483" s="370"/>
      <c r="D483" s="370"/>
      <c r="E483" s="370"/>
      <c r="F483" s="370"/>
      <c r="G483" s="194"/>
      <c r="H483" s="194"/>
      <c r="I483" s="195"/>
      <c r="J483" s="194"/>
      <c r="K483" s="168"/>
      <c r="L483" s="168"/>
      <c r="M483" s="106" t="str">
        <f>IF(OR(D483="",E483="",G483=""),"",IF(AND(F483&lt;&gt;"",D483="Inlet Pit"),VLOOKUP(E483,VALIDATIONS!$CN$2:$CO$14,2,FALSE),IF(D483="Junction Pit",VLOOKUP(E483,VALIDATIONS!$CR$2:$CS$5,2,FALSE),IF(D483="Trench Grate",H483*VLOOKUP(E483,VALIDATIONS!$CT$2:$CU$2,2,FALSE),IF(D483="Capped Line",VLOOKUP(E483,VALIDATIONS!$CF$2:$CG$2,2,FALSE),IF(D483="Head Wall",VLOOKUP(E483,VALIDATIONS!$CH$2:$CI$2,2,FALSE),IF(D483="House Connection",VLOOKUP(E483,VALIDATIONS!$CJ$2:$CK$2,2,FALSE),0))))))+IF(AND(F483&lt;&gt;"",D483="Inlet Pit"),VLOOKUP(F483,VALIDATIONS!$CP$2:$CQ$66,2,FALSE),0))</f>
        <v/>
      </c>
      <c r="N483" s="194"/>
      <c r="O483" s="379"/>
      <c r="P483" s="368"/>
      <c r="Q483" s="194"/>
      <c r="R483" s="370"/>
      <c r="S483" s="194"/>
      <c r="T483" s="368"/>
      <c r="U483" s="368"/>
      <c r="V483" s="194"/>
      <c r="W483" s="195"/>
      <c r="X483" s="194"/>
      <c r="Y483" s="195"/>
      <c r="Z483" s="194"/>
      <c r="AA483" s="368"/>
      <c r="AB483" s="368"/>
      <c r="AC483" s="370"/>
      <c r="AD483" s="106" t="str">
        <f>IF(OR(R483="",T483="",U483="",Z483="",AA483="",AB483="",AC483=""),"",Z483*IF(AC483="uPVC",VLOOKUP(AA483,VALIDATIONS!$CZ$2:$DU$42,VLOOKUP(AB483,VALIDATIONS!$FF$2:$FG$5,2,FALSE),FALSE), IF(AC483="Steel Reinforced Concrete",VLOOKUP(AA483,VALIDATIONS!$CZ$2:$DU$42,8+VLOOKUP(AB483,VALIDATIONS!$FF$2:$FG$5,2,FALSE),FALSE),IF(AC483="Fibre Reinforced Concrete",VLOOKUP(AA483,VALIDATIONS!$CZ$2:$DU$42,4+VLOOKUP(AB483,VALIDATIONS!$FF$2:$FG$5,2,FALSE),FALSE))))   +IF(T483="Up to 10% Rock",VLOOKUP(AA483,VALIDATIONS!$CZ$2:$DU$42,13+VLOOKUP(AB483,VALIDATIONS!$FF$2:$FG$5,2,FALSE),FALSE),0)+IF(OR(U483="Urban Development (moderate)",U483="Urban Development (heavy)"),VLOOKUP(AA483,VALIDATIONS!$CZ$2:$DU$42,VLOOKUP(U483,VALIDATIONS!$FJ$2:$FK$4,2,FALSE)+4,FALSE),0))</f>
        <v/>
      </c>
      <c r="AE483" s="194"/>
    </row>
    <row r="484" spans="1:31" x14ac:dyDescent="0.2">
      <c r="A484" s="232"/>
      <c r="B484" s="361"/>
      <c r="C484" s="370"/>
      <c r="D484" s="370"/>
      <c r="E484" s="370"/>
      <c r="F484" s="370"/>
      <c r="G484" s="194"/>
      <c r="H484" s="194"/>
      <c r="I484" s="195"/>
      <c r="J484" s="194"/>
      <c r="K484" s="168"/>
      <c r="L484" s="168"/>
      <c r="M484" s="106" t="str">
        <f>IF(OR(D484="",E484="",G484=""),"",IF(AND(F484&lt;&gt;"",D484="Inlet Pit"),VLOOKUP(E484,VALIDATIONS!$CN$2:$CO$14,2,FALSE),IF(D484="Junction Pit",VLOOKUP(E484,VALIDATIONS!$CR$2:$CS$5,2,FALSE),IF(D484="Trench Grate",H484*VLOOKUP(E484,VALIDATIONS!$CT$2:$CU$2,2,FALSE),IF(D484="Capped Line",VLOOKUP(E484,VALIDATIONS!$CF$2:$CG$2,2,FALSE),IF(D484="Head Wall",VLOOKUP(E484,VALIDATIONS!$CH$2:$CI$2,2,FALSE),IF(D484="House Connection",VLOOKUP(E484,VALIDATIONS!$CJ$2:$CK$2,2,FALSE),0))))))+IF(AND(F484&lt;&gt;"",D484="Inlet Pit"),VLOOKUP(F484,VALIDATIONS!$CP$2:$CQ$66,2,FALSE),0))</f>
        <v/>
      </c>
      <c r="N484" s="194"/>
      <c r="O484" s="379"/>
      <c r="P484" s="368"/>
      <c r="Q484" s="194"/>
      <c r="R484" s="370"/>
      <c r="S484" s="194"/>
      <c r="T484" s="368"/>
      <c r="U484" s="368"/>
      <c r="V484" s="194"/>
      <c r="W484" s="195"/>
      <c r="X484" s="194"/>
      <c r="Y484" s="195"/>
      <c r="Z484" s="194"/>
      <c r="AA484" s="368"/>
      <c r="AB484" s="368"/>
      <c r="AC484" s="370"/>
      <c r="AD484" s="106" t="str">
        <f>IF(OR(R484="",T484="",U484="",Z484="",AA484="",AB484="",AC484=""),"",Z484*IF(AC484="uPVC",VLOOKUP(AA484,VALIDATIONS!$CZ$2:$DU$42,VLOOKUP(AB484,VALIDATIONS!$FF$2:$FG$5,2,FALSE),FALSE), IF(AC484="Steel Reinforced Concrete",VLOOKUP(AA484,VALIDATIONS!$CZ$2:$DU$42,8+VLOOKUP(AB484,VALIDATIONS!$FF$2:$FG$5,2,FALSE),FALSE),IF(AC484="Fibre Reinforced Concrete",VLOOKUP(AA484,VALIDATIONS!$CZ$2:$DU$42,4+VLOOKUP(AB484,VALIDATIONS!$FF$2:$FG$5,2,FALSE),FALSE))))   +IF(T484="Up to 10% Rock",VLOOKUP(AA484,VALIDATIONS!$CZ$2:$DU$42,13+VLOOKUP(AB484,VALIDATIONS!$FF$2:$FG$5,2,FALSE),FALSE),0)+IF(OR(U484="Urban Development (moderate)",U484="Urban Development (heavy)"),VLOOKUP(AA484,VALIDATIONS!$CZ$2:$DU$42,VLOOKUP(U484,VALIDATIONS!$FJ$2:$FK$4,2,FALSE)+4,FALSE),0))</f>
        <v/>
      </c>
      <c r="AE484" s="194"/>
    </row>
    <row r="485" spans="1:31" x14ac:dyDescent="0.2">
      <c r="A485" s="232"/>
      <c r="B485" s="361"/>
      <c r="C485" s="370"/>
      <c r="D485" s="370"/>
      <c r="E485" s="370"/>
      <c r="F485" s="370"/>
      <c r="G485" s="194"/>
      <c r="H485" s="194"/>
      <c r="I485" s="195"/>
      <c r="J485" s="194"/>
      <c r="K485" s="168"/>
      <c r="L485" s="168"/>
      <c r="M485" s="106" t="str">
        <f>IF(OR(D485="",E485="",G485=""),"",IF(AND(F485&lt;&gt;"",D485="Inlet Pit"),VLOOKUP(E485,VALIDATIONS!$CN$2:$CO$14,2,FALSE),IF(D485="Junction Pit",VLOOKUP(E485,VALIDATIONS!$CR$2:$CS$5,2,FALSE),IF(D485="Trench Grate",H485*VLOOKUP(E485,VALIDATIONS!$CT$2:$CU$2,2,FALSE),IF(D485="Capped Line",VLOOKUP(E485,VALIDATIONS!$CF$2:$CG$2,2,FALSE),IF(D485="Head Wall",VLOOKUP(E485,VALIDATIONS!$CH$2:$CI$2,2,FALSE),IF(D485="House Connection",VLOOKUP(E485,VALIDATIONS!$CJ$2:$CK$2,2,FALSE),0))))))+IF(AND(F485&lt;&gt;"",D485="Inlet Pit"),VLOOKUP(F485,VALIDATIONS!$CP$2:$CQ$66,2,FALSE),0))</f>
        <v/>
      </c>
      <c r="N485" s="194"/>
      <c r="O485" s="379"/>
      <c r="P485" s="368"/>
      <c r="Q485" s="194"/>
      <c r="R485" s="370"/>
      <c r="S485" s="194"/>
      <c r="T485" s="368"/>
      <c r="U485" s="368"/>
      <c r="V485" s="194"/>
      <c r="W485" s="195"/>
      <c r="X485" s="194"/>
      <c r="Y485" s="195"/>
      <c r="Z485" s="194"/>
      <c r="AA485" s="368"/>
      <c r="AB485" s="368"/>
      <c r="AC485" s="370"/>
      <c r="AD485" s="106" t="str">
        <f>IF(OR(R485="",T485="",U485="",Z485="",AA485="",AB485="",AC485=""),"",Z485*IF(AC485="uPVC",VLOOKUP(AA485,VALIDATIONS!$CZ$2:$DU$42,VLOOKUP(AB485,VALIDATIONS!$FF$2:$FG$5,2,FALSE),FALSE), IF(AC485="Steel Reinforced Concrete",VLOOKUP(AA485,VALIDATIONS!$CZ$2:$DU$42,8+VLOOKUP(AB485,VALIDATIONS!$FF$2:$FG$5,2,FALSE),FALSE),IF(AC485="Fibre Reinforced Concrete",VLOOKUP(AA485,VALIDATIONS!$CZ$2:$DU$42,4+VLOOKUP(AB485,VALIDATIONS!$FF$2:$FG$5,2,FALSE),FALSE))))   +IF(T485="Up to 10% Rock",VLOOKUP(AA485,VALIDATIONS!$CZ$2:$DU$42,13+VLOOKUP(AB485,VALIDATIONS!$FF$2:$FG$5,2,FALSE),FALSE),0)+IF(OR(U485="Urban Development (moderate)",U485="Urban Development (heavy)"),VLOOKUP(AA485,VALIDATIONS!$CZ$2:$DU$42,VLOOKUP(U485,VALIDATIONS!$FJ$2:$FK$4,2,FALSE)+4,FALSE),0))</f>
        <v/>
      </c>
      <c r="AE485" s="194"/>
    </row>
    <row r="486" spans="1:31" x14ac:dyDescent="0.2">
      <c r="A486" s="232"/>
      <c r="B486" s="361"/>
      <c r="C486" s="370"/>
      <c r="D486" s="370"/>
      <c r="E486" s="370"/>
      <c r="F486" s="370"/>
      <c r="G486" s="194"/>
      <c r="H486" s="194"/>
      <c r="I486" s="195"/>
      <c r="J486" s="194"/>
      <c r="K486" s="168"/>
      <c r="L486" s="168"/>
      <c r="M486" s="106" t="str">
        <f>IF(OR(D486="",E486="",G486=""),"",IF(AND(F486&lt;&gt;"",D486="Inlet Pit"),VLOOKUP(E486,VALIDATIONS!$CN$2:$CO$14,2,FALSE),IF(D486="Junction Pit",VLOOKUP(E486,VALIDATIONS!$CR$2:$CS$5,2,FALSE),IF(D486="Trench Grate",H486*VLOOKUP(E486,VALIDATIONS!$CT$2:$CU$2,2,FALSE),IF(D486="Capped Line",VLOOKUP(E486,VALIDATIONS!$CF$2:$CG$2,2,FALSE),IF(D486="Head Wall",VLOOKUP(E486,VALIDATIONS!$CH$2:$CI$2,2,FALSE),IF(D486="House Connection",VLOOKUP(E486,VALIDATIONS!$CJ$2:$CK$2,2,FALSE),0))))))+IF(AND(F486&lt;&gt;"",D486="Inlet Pit"),VLOOKUP(F486,VALIDATIONS!$CP$2:$CQ$66,2,FALSE),0))</f>
        <v/>
      </c>
      <c r="N486" s="194"/>
      <c r="O486" s="379"/>
      <c r="P486" s="368"/>
      <c r="Q486" s="194"/>
      <c r="R486" s="370"/>
      <c r="S486" s="194"/>
      <c r="T486" s="368"/>
      <c r="U486" s="368"/>
      <c r="V486" s="194"/>
      <c r="W486" s="195"/>
      <c r="X486" s="194"/>
      <c r="Y486" s="195"/>
      <c r="Z486" s="194"/>
      <c r="AA486" s="368"/>
      <c r="AB486" s="368"/>
      <c r="AC486" s="370"/>
      <c r="AD486" s="106" t="str">
        <f>IF(OR(R486="",T486="",U486="",Z486="",AA486="",AB486="",AC486=""),"",Z486*IF(AC486="uPVC",VLOOKUP(AA486,VALIDATIONS!$CZ$2:$DU$42,VLOOKUP(AB486,VALIDATIONS!$FF$2:$FG$5,2,FALSE),FALSE), IF(AC486="Steel Reinforced Concrete",VLOOKUP(AA486,VALIDATIONS!$CZ$2:$DU$42,8+VLOOKUP(AB486,VALIDATIONS!$FF$2:$FG$5,2,FALSE),FALSE),IF(AC486="Fibre Reinforced Concrete",VLOOKUP(AA486,VALIDATIONS!$CZ$2:$DU$42,4+VLOOKUP(AB486,VALIDATIONS!$FF$2:$FG$5,2,FALSE),FALSE))))   +IF(T486="Up to 10% Rock",VLOOKUP(AA486,VALIDATIONS!$CZ$2:$DU$42,13+VLOOKUP(AB486,VALIDATIONS!$FF$2:$FG$5,2,FALSE),FALSE),0)+IF(OR(U486="Urban Development (moderate)",U486="Urban Development (heavy)"),VLOOKUP(AA486,VALIDATIONS!$CZ$2:$DU$42,VLOOKUP(U486,VALIDATIONS!$FJ$2:$FK$4,2,FALSE)+4,FALSE),0))</f>
        <v/>
      </c>
      <c r="AE486" s="194"/>
    </row>
    <row r="487" spans="1:31" x14ac:dyDescent="0.2">
      <c r="A487" s="232"/>
      <c r="B487" s="361"/>
      <c r="C487" s="370"/>
      <c r="D487" s="370"/>
      <c r="E487" s="370"/>
      <c r="F487" s="370"/>
      <c r="G487" s="194"/>
      <c r="H487" s="194"/>
      <c r="I487" s="195"/>
      <c r="J487" s="194"/>
      <c r="K487" s="168"/>
      <c r="L487" s="168"/>
      <c r="M487" s="106" t="str">
        <f>IF(OR(D487="",E487="",G487=""),"",IF(AND(F487&lt;&gt;"",D487="Inlet Pit"),VLOOKUP(E487,VALIDATIONS!$CN$2:$CO$14,2,FALSE),IF(D487="Junction Pit",VLOOKUP(E487,VALIDATIONS!$CR$2:$CS$5,2,FALSE),IF(D487="Trench Grate",H487*VLOOKUP(E487,VALIDATIONS!$CT$2:$CU$2,2,FALSE),IF(D487="Capped Line",VLOOKUP(E487,VALIDATIONS!$CF$2:$CG$2,2,FALSE),IF(D487="Head Wall",VLOOKUP(E487,VALIDATIONS!$CH$2:$CI$2,2,FALSE),IF(D487="House Connection",VLOOKUP(E487,VALIDATIONS!$CJ$2:$CK$2,2,FALSE),0))))))+IF(AND(F487&lt;&gt;"",D487="Inlet Pit"),VLOOKUP(F487,VALIDATIONS!$CP$2:$CQ$66,2,FALSE),0))</f>
        <v/>
      </c>
      <c r="N487" s="194"/>
      <c r="O487" s="379"/>
      <c r="P487" s="368"/>
      <c r="Q487" s="194"/>
      <c r="R487" s="370"/>
      <c r="S487" s="194"/>
      <c r="T487" s="368"/>
      <c r="U487" s="368"/>
      <c r="V487" s="194"/>
      <c r="W487" s="195"/>
      <c r="X487" s="194"/>
      <c r="Y487" s="195"/>
      <c r="Z487" s="194"/>
      <c r="AA487" s="368"/>
      <c r="AB487" s="368"/>
      <c r="AC487" s="370"/>
      <c r="AD487" s="106" t="str">
        <f>IF(OR(R487="",T487="",U487="",Z487="",AA487="",AB487="",AC487=""),"",Z487*IF(AC487="uPVC",VLOOKUP(AA487,VALIDATIONS!$CZ$2:$DU$42,VLOOKUP(AB487,VALIDATIONS!$FF$2:$FG$5,2,FALSE),FALSE), IF(AC487="Steel Reinforced Concrete",VLOOKUP(AA487,VALIDATIONS!$CZ$2:$DU$42,8+VLOOKUP(AB487,VALIDATIONS!$FF$2:$FG$5,2,FALSE),FALSE),IF(AC487="Fibre Reinforced Concrete",VLOOKUP(AA487,VALIDATIONS!$CZ$2:$DU$42,4+VLOOKUP(AB487,VALIDATIONS!$FF$2:$FG$5,2,FALSE),FALSE))))   +IF(T487="Up to 10% Rock",VLOOKUP(AA487,VALIDATIONS!$CZ$2:$DU$42,13+VLOOKUP(AB487,VALIDATIONS!$FF$2:$FG$5,2,FALSE),FALSE),0)+IF(OR(U487="Urban Development (moderate)",U487="Urban Development (heavy)"),VLOOKUP(AA487,VALIDATIONS!$CZ$2:$DU$42,VLOOKUP(U487,VALIDATIONS!$FJ$2:$FK$4,2,FALSE)+4,FALSE),0))</f>
        <v/>
      </c>
      <c r="AE487" s="194"/>
    </row>
    <row r="488" spans="1:31" x14ac:dyDescent="0.2">
      <c r="A488" s="232"/>
      <c r="B488" s="361"/>
      <c r="C488" s="370"/>
      <c r="D488" s="370"/>
      <c r="E488" s="370"/>
      <c r="F488" s="370"/>
      <c r="G488" s="194"/>
      <c r="H488" s="194"/>
      <c r="I488" s="195"/>
      <c r="J488" s="194"/>
      <c r="K488" s="168"/>
      <c r="L488" s="168"/>
      <c r="M488" s="106" t="str">
        <f>IF(OR(D488="",E488="",G488=""),"",IF(AND(F488&lt;&gt;"",D488="Inlet Pit"),VLOOKUP(E488,VALIDATIONS!$CN$2:$CO$14,2,FALSE),IF(D488="Junction Pit",VLOOKUP(E488,VALIDATIONS!$CR$2:$CS$5,2,FALSE),IF(D488="Trench Grate",H488*VLOOKUP(E488,VALIDATIONS!$CT$2:$CU$2,2,FALSE),IF(D488="Capped Line",VLOOKUP(E488,VALIDATIONS!$CF$2:$CG$2,2,FALSE),IF(D488="Head Wall",VLOOKUP(E488,VALIDATIONS!$CH$2:$CI$2,2,FALSE),IF(D488="House Connection",VLOOKUP(E488,VALIDATIONS!$CJ$2:$CK$2,2,FALSE),0))))))+IF(AND(F488&lt;&gt;"",D488="Inlet Pit"),VLOOKUP(F488,VALIDATIONS!$CP$2:$CQ$66,2,FALSE),0))</f>
        <v/>
      </c>
      <c r="N488" s="194"/>
      <c r="O488" s="379"/>
      <c r="P488" s="368"/>
      <c r="Q488" s="194"/>
      <c r="R488" s="370"/>
      <c r="S488" s="194"/>
      <c r="T488" s="368"/>
      <c r="U488" s="368"/>
      <c r="V488" s="194"/>
      <c r="W488" s="195"/>
      <c r="X488" s="194"/>
      <c r="Y488" s="195"/>
      <c r="Z488" s="194"/>
      <c r="AA488" s="368"/>
      <c r="AB488" s="368"/>
      <c r="AC488" s="370"/>
      <c r="AD488" s="106" t="str">
        <f>IF(OR(R488="",T488="",U488="",Z488="",AA488="",AB488="",AC488=""),"",Z488*IF(AC488="uPVC",VLOOKUP(AA488,VALIDATIONS!$CZ$2:$DU$42,VLOOKUP(AB488,VALIDATIONS!$FF$2:$FG$5,2,FALSE),FALSE), IF(AC488="Steel Reinforced Concrete",VLOOKUP(AA488,VALIDATIONS!$CZ$2:$DU$42,8+VLOOKUP(AB488,VALIDATIONS!$FF$2:$FG$5,2,FALSE),FALSE),IF(AC488="Fibre Reinforced Concrete",VLOOKUP(AA488,VALIDATIONS!$CZ$2:$DU$42,4+VLOOKUP(AB488,VALIDATIONS!$FF$2:$FG$5,2,FALSE),FALSE))))   +IF(T488="Up to 10% Rock",VLOOKUP(AA488,VALIDATIONS!$CZ$2:$DU$42,13+VLOOKUP(AB488,VALIDATIONS!$FF$2:$FG$5,2,FALSE),FALSE),0)+IF(OR(U488="Urban Development (moderate)",U488="Urban Development (heavy)"),VLOOKUP(AA488,VALIDATIONS!$CZ$2:$DU$42,VLOOKUP(U488,VALIDATIONS!$FJ$2:$FK$4,2,FALSE)+4,FALSE),0))</f>
        <v/>
      </c>
      <c r="AE488" s="194"/>
    </row>
    <row r="489" spans="1:31" x14ac:dyDescent="0.2">
      <c r="A489" s="232"/>
      <c r="B489" s="361"/>
      <c r="C489" s="370"/>
      <c r="D489" s="370"/>
      <c r="E489" s="370"/>
      <c r="F489" s="370"/>
      <c r="G489" s="194"/>
      <c r="H489" s="194"/>
      <c r="I489" s="195"/>
      <c r="J489" s="194"/>
      <c r="K489" s="168"/>
      <c r="L489" s="168"/>
      <c r="M489" s="106" t="str">
        <f>IF(OR(D489="",E489="",G489=""),"",IF(AND(F489&lt;&gt;"",D489="Inlet Pit"),VLOOKUP(E489,VALIDATIONS!$CN$2:$CO$14,2,FALSE),IF(D489="Junction Pit",VLOOKUP(E489,VALIDATIONS!$CR$2:$CS$5,2,FALSE),IF(D489="Trench Grate",H489*VLOOKUP(E489,VALIDATIONS!$CT$2:$CU$2,2,FALSE),IF(D489="Capped Line",VLOOKUP(E489,VALIDATIONS!$CF$2:$CG$2,2,FALSE),IF(D489="Head Wall",VLOOKUP(E489,VALIDATIONS!$CH$2:$CI$2,2,FALSE),IF(D489="House Connection",VLOOKUP(E489,VALIDATIONS!$CJ$2:$CK$2,2,FALSE),0))))))+IF(AND(F489&lt;&gt;"",D489="Inlet Pit"),VLOOKUP(F489,VALIDATIONS!$CP$2:$CQ$66,2,FALSE),0))</f>
        <v/>
      </c>
      <c r="N489" s="194"/>
      <c r="O489" s="379"/>
      <c r="P489" s="368"/>
      <c r="Q489" s="194"/>
      <c r="R489" s="370"/>
      <c r="S489" s="194"/>
      <c r="T489" s="368"/>
      <c r="U489" s="368"/>
      <c r="V489" s="194"/>
      <c r="W489" s="195"/>
      <c r="X489" s="194"/>
      <c r="Y489" s="195"/>
      <c r="Z489" s="194"/>
      <c r="AA489" s="368"/>
      <c r="AB489" s="368"/>
      <c r="AC489" s="370"/>
      <c r="AD489" s="106" t="str">
        <f>IF(OR(R489="",T489="",U489="",Z489="",AA489="",AB489="",AC489=""),"",Z489*IF(AC489="uPVC",VLOOKUP(AA489,VALIDATIONS!$CZ$2:$DU$42,VLOOKUP(AB489,VALIDATIONS!$FF$2:$FG$5,2,FALSE),FALSE), IF(AC489="Steel Reinforced Concrete",VLOOKUP(AA489,VALIDATIONS!$CZ$2:$DU$42,8+VLOOKUP(AB489,VALIDATIONS!$FF$2:$FG$5,2,FALSE),FALSE),IF(AC489="Fibre Reinforced Concrete",VLOOKUP(AA489,VALIDATIONS!$CZ$2:$DU$42,4+VLOOKUP(AB489,VALIDATIONS!$FF$2:$FG$5,2,FALSE),FALSE))))   +IF(T489="Up to 10% Rock",VLOOKUP(AA489,VALIDATIONS!$CZ$2:$DU$42,13+VLOOKUP(AB489,VALIDATIONS!$FF$2:$FG$5,2,FALSE),FALSE),0)+IF(OR(U489="Urban Development (moderate)",U489="Urban Development (heavy)"),VLOOKUP(AA489,VALIDATIONS!$CZ$2:$DU$42,VLOOKUP(U489,VALIDATIONS!$FJ$2:$FK$4,2,FALSE)+4,FALSE),0))</f>
        <v/>
      </c>
      <c r="AE489" s="194"/>
    </row>
    <row r="490" spans="1:31" x14ac:dyDescent="0.2">
      <c r="A490" s="232"/>
      <c r="B490" s="361"/>
      <c r="C490" s="370"/>
      <c r="D490" s="370"/>
      <c r="E490" s="370"/>
      <c r="F490" s="370"/>
      <c r="G490" s="194"/>
      <c r="H490" s="194"/>
      <c r="I490" s="195"/>
      <c r="J490" s="194"/>
      <c r="K490" s="168"/>
      <c r="L490" s="168"/>
      <c r="M490" s="106" t="str">
        <f>IF(OR(D490="",E490="",G490=""),"",IF(AND(F490&lt;&gt;"",D490="Inlet Pit"),VLOOKUP(E490,VALIDATIONS!$CN$2:$CO$14,2,FALSE),IF(D490="Junction Pit",VLOOKUP(E490,VALIDATIONS!$CR$2:$CS$5,2,FALSE),IF(D490="Trench Grate",H490*VLOOKUP(E490,VALIDATIONS!$CT$2:$CU$2,2,FALSE),IF(D490="Capped Line",VLOOKUP(E490,VALIDATIONS!$CF$2:$CG$2,2,FALSE),IF(D490="Head Wall",VLOOKUP(E490,VALIDATIONS!$CH$2:$CI$2,2,FALSE),IF(D490="House Connection",VLOOKUP(E490,VALIDATIONS!$CJ$2:$CK$2,2,FALSE),0))))))+IF(AND(F490&lt;&gt;"",D490="Inlet Pit"),VLOOKUP(F490,VALIDATIONS!$CP$2:$CQ$66,2,FALSE),0))</f>
        <v/>
      </c>
      <c r="N490" s="194"/>
      <c r="O490" s="379"/>
      <c r="P490" s="368"/>
      <c r="Q490" s="194"/>
      <c r="R490" s="370"/>
      <c r="S490" s="194"/>
      <c r="T490" s="368"/>
      <c r="U490" s="368"/>
      <c r="V490" s="194"/>
      <c r="W490" s="195"/>
      <c r="X490" s="194"/>
      <c r="Y490" s="195"/>
      <c r="Z490" s="194"/>
      <c r="AA490" s="368"/>
      <c r="AB490" s="368"/>
      <c r="AC490" s="370"/>
      <c r="AD490" s="106" t="str">
        <f>IF(OR(R490="",T490="",U490="",Z490="",AA490="",AB490="",AC490=""),"",Z490*IF(AC490="uPVC",VLOOKUP(AA490,VALIDATIONS!$CZ$2:$DU$42,VLOOKUP(AB490,VALIDATIONS!$FF$2:$FG$5,2,FALSE),FALSE), IF(AC490="Steel Reinforced Concrete",VLOOKUP(AA490,VALIDATIONS!$CZ$2:$DU$42,8+VLOOKUP(AB490,VALIDATIONS!$FF$2:$FG$5,2,FALSE),FALSE),IF(AC490="Fibre Reinforced Concrete",VLOOKUP(AA490,VALIDATIONS!$CZ$2:$DU$42,4+VLOOKUP(AB490,VALIDATIONS!$FF$2:$FG$5,2,FALSE),FALSE))))   +IF(T490="Up to 10% Rock",VLOOKUP(AA490,VALIDATIONS!$CZ$2:$DU$42,13+VLOOKUP(AB490,VALIDATIONS!$FF$2:$FG$5,2,FALSE),FALSE),0)+IF(OR(U490="Urban Development (moderate)",U490="Urban Development (heavy)"),VLOOKUP(AA490,VALIDATIONS!$CZ$2:$DU$42,VLOOKUP(U490,VALIDATIONS!$FJ$2:$FK$4,2,FALSE)+4,FALSE),0))</f>
        <v/>
      </c>
      <c r="AE490" s="194"/>
    </row>
    <row r="491" spans="1:31" x14ac:dyDescent="0.2">
      <c r="A491" s="232"/>
      <c r="B491" s="361"/>
      <c r="C491" s="370"/>
      <c r="D491" s="370"/>
      <c r="E491" s="370"/>
      <c r="F491" s="370"/>
      <c r="G491" s="194"/>
      <c r="H491" s="194"/>
      <c r="I491" s="195"/>
      <c r="J491" s="194"/>
      <c r="K491" s="168"/>
      <c r="L491" s="168"/>
      <c r="M491" s="106" t="str">
        <f>IF(OR(D491="",E491="",G491=""),"",IF(AND(F491&lt;&gt;"",D491="Inlet Pit"),VLOOKUP(E491,VALIDATIONS!$CN$2:$CO$14,2,FALSE),IF(D491="Junction Pit",VLOOKUP(E491,VALIDATIONS!$CR$2:$CS$5,2,FALSE),IF(D491="Trench Grate",H491*VLOOKUP(E491,VALIDATIONS!$CT$2:$CU$2,2,FALSE),IF(D491="Capped Line",VLOOKUP(E491,VALIDATIONS!$CF$2:$CG$2,2,FALSE),IF(D491="Head Wall",VLOOKUP(E491,VALIDATIONS!$CH$2:$CI$2,2,FALSE),IF(D491="House Connection",VLOOKUP(E491,VALIDATIONS!$CJ$2:$CK$2,2,FALSE),0))))))+IF(AND(F491&lt;&gt;"",D491="Inlet Pit"),VLOOKUP(F491,VALIDATIONS!$CP$2:$CQ$66,2,FALSE),0))</f>
        <v/>
      </c>
      <c r="N491" s="194"/>
      <c r="O491" s="379"/>
      <c r="P491" s="368"/>
      <c r="Q491" s="194"/>
      <c r="R491" s="370"/>
      <c r="S491" s="194"/>
      <c r="T491" s="368"/>
      <c r="U491" s="368"/>
      <c r="V491" s="194"/>
      <c r="W491" s="195"/>
      <c r="X491" s="194"/>
      <c r="Y491" s="195"/>
      <c r="Z491" s="194"/>
      <c r="AA491" s="368"/>
      <c r="AB491" s="368"/>
      <c r="AC491" s="370"/>
      <c r="AD491" s="106" t="str">
        <f>IF(OR(R491="",T491="",U491="",Z491="",AA491="",AB491="",AC491=""),"",Z491*IF(AC491="uPVC",VLOOKUP(AA491,VALIDATIONS!$CZ$2:$DU$42,VLOOKUP(AB491,VALIDATIONS!$FF$2:$FG$5,2,FALSE),FALSE), IF(AC491="Steel Reinforced Concrete",VLOOKUP(AA491,VALIDATIONS!$CZ$2:$DU$42,8+VLOOKUP(AB491,VALIDATIONS!$FF$2:$FG$5,2,FALSE),FALSE),IF(AC491="Fibre Reinforced Concrete",VLOOKUP(AA491,VALIDATIONS!$CZ$2:$DU$42,4+VLOOKUP(AB491,VALIDATIONS!$FF$2:$FG$5,2,FALSE),FALSE))))   +IF(T491="Up to 10% Rock",VLOOKUP(AA491,VALIDATIONS!$CZ$2:$DU$42,13+VLOOKUP(AB491,VALIDATIONS!$FF$2:$FG$5,2,FALSE),FALSE),0)+IF(OR(U491="Urban Development (moderate)",U491="Urban Development (heavy)"),VLOOKUP(AA491,VALIDATIONS!$CZ$2:$DU$42,VLOOKUP(U491,VALIDATIONS!$FJ$2:$FK$4,2,FALSE)+4,FALSE),0))</f>
        <v/>
      </c>
      <c r="AE491" s="194"/>
    </row>
    <row r="492" spans="1:31" x14ac:dyDescent="0.2">
      <c r="A492" s="232"/>
      <c r="B492" s="361"/>
      <c r="C492" s="370"/>
      <c r="D492" s="370"/>
      <c r="E492" s="370"/>
      <c r="F492" s="370"/>
      <c r="G492" s="194"/>
      <c r="H492" s="194"/>
      <c r="I492" s="195"/>
      <c r="J492" s="194"/>
      <c r="K492" s="168"/>
      <c r="L492" s="168"/>
      <c r="M492" s="106" t="str">
        <f>IF(OR(D492="",E492="",G492=""),"",IF(AND(F492&lt;&gt;"",D492="Inlet Pit"),VLOOKUP(E492,VALIDATIONS!$CN$2:$CO$14,2,FALSE),IF(D492="Junction Pit",VLOOKUP(E492,VALIDATIONS!$CR$2:$CS$5,2,FALSE),IF(D492="Trench Grate",H492*VLOOKUP(E492,VALIDATIONS!$CT$2:$CU$2,2,FALSE),IF(D492="Capped Line",VLOOKUP(E492,VALIDATIONS!$CF$2:$CG$2,2,FALSE),IF(D492="Head Wall",VLOOKUP(E492,VALIDATIONS!$CH$2:$CI$2,2,FALSE),IF(D492="House Connection",VLOOKUP(E492,VALIDATIONS!$CJ$2:$CK$2,2,FALSE),0))))))+IF(AND(F492&lt;&gt;"",D492="Inlet Pit"),VLOOKUP(F492,VALIDATIONS!$CP$2:$CQ$66,2,FALSE),0))</f>
        <v/>
      </c>
      <c r="N492" s="194"/>
      <c r="O492" s="379"/>
      <c r="P492" s="368"/>
      <c r="Q492" s="194"/>
      <c r="R492" s="370"/>
      <c r="S492" s="194"/>
      <c r="T492" s="368"/>
      <c r="U492" s="368"/>
      <c r="V492" s="194"/>
      <c r="W492" s="195"/>
      <c r="X492" s="194"/>
      <c r="Y492" s="195"/>
      <c r="Z492" s="194"/>
      <c r="AA492" s="368"/>
      <c r="AB492" s="368"/>
      <c r="AC492" s="370"/>
      <c r="AD492" s="106" t="str">
        <f>IF(OR(R492="",T492="",U492="",Z492="",AA492="",AB492="",AC492=""),"",Z492*IF(AC492="uPVC",VLOOKUP(AA492,VALIDATIONS!$CZ$2:$DU$42,VLOOKUP(AB492,VALIDATIONS!$FF$2:$FG$5,2,FALSE),FALSE), IF(AC492="Steel Reinforced Concrete",VLOOKUP(AA492,VALIDATIONS!$CZ$2:$DU$42,8+VLOOKUP(AB492,VALIDATIONS!$FF$2:$FG$5,2,FALSE),FALSE),IF(AC492="Fibre Reinforced Concrete",VLOOKUP(AA492,VALIDATIONS!$CZ$2:$DU$42,4+VLOOKUP(AB492,VALIDATIONS!$FF$2:$FG$5,2,FALSE),FALSE))))   +IF(T492="Up to 10% Rock",VLOOKUP(AA492,VALIDATIONS!$CZ$2:$DU$42,13+VLOOKUP(AB492,VALIDATIONS!$FF$2:$FG$5,2,FALSE),FALSE),0)+IF(OR(U492="Urban Development (moderate)",U492="Urban Development (heavy)"),VLOOKUP(AA492,VALIDATIONS!$CZ$2:$DU$42,VLOOKUP(U492,VALIDATIONS!$FJ$2:$FK$4,2,FALSE)+4,FALSE),0))</f>
        <v/>
      </c>
      <c r="AE492" s="194"/>
    </row>
    <row r="493" spans="1:31" x14ac:dyDescent="0.2">
      <c r="A493" s="232"/>
      <c r="B493" s="361"/>
      <c r="C493" s="370"/>
      <c r="D493" s="370"/>
      <c r="E493" s="370"/>
      <c r="F493" s="370"/>
      <c r="G493" s="194"/>
      <c r="H493" s="194"/>
      <c r="I493" s="195"/>
      <c r="J493" s="194"/>
      <c r="K493" s="168"/>
      <c r="L493" s="168"/>
      <c r="M493" s="106" t="str">
        <f>IF(OR(D493="",E493="",G493=""),"",IF(AND(F493&lt;&gt;"",D493="Inlet Pit"),VLOOKUP(E493,VALIDATIONS!$CN$2:$CO$14,2,FALSE),IF(D493="Junction Pit",VLOOKUP(E493,VALIDATIONS!$CR$2:$CS$5,2,FALSE),IF(D493="Trench Grate",H493*VLOOKUP(E493,VALIDATIONS!$CT$2:$CU$2,2,FALSE),IF(D493="Capped Line",VLOOKUP(E493,VALIDATIONS!$CF$2:$CG$2,2,FALSE),IF(D493="Head Wall",VLOOKUP(E493,VALIDATIONS!$CH$2:$CI$2,2,FALSE),IF(D493="House Connection",VLOOKUP(E493,VALIDATIONS!$CJ$2:$CK$2,2,FALSE),0))))))+IF(AND(F493&lt;&gt;"",D493="Inlet Pit"),VLOOKUP(F493,VALIDATIONS!$CP$2:$CQ$66,2,FALSE),0))</f>
        <v/>
      </c>
      <c r="N493" s="194"/>
      <c r="O493" s="379"/>
      <c r="P493" s="368"/>
      <c r="Q493" s="194"/>
      <c r="R493" s="370"/>
      <c r="S493" s="194"/>
      <c r="T493" s="368"/>
      <c r="U493" s="368"/>
      <c r="V493" s="194"/>
      <c r="W493" s="195"/>
      <c r="X493" s="194"/>
      <c r="Y493" s="195"/>
      <c r="Z493" s="194"/>
      <c r="AA493" s="368"/>
      <c r="AB493" s="368"/>
      <c r="AC493" s="370"/>
      <c r="AD493" s="106" t="str">
        <f>IF(OR(R493="",T493="",U493="",Z493="",AA493="",AB493="",AC493=""),"",Z493*IF(AC493="uPVC",VLOOKUP(AA493,VALIDATIONS!$CZ$2:$DU$42,VLOOKUP(AB493,VALIDATIONS!$FF$2:$FG$5,2,FALSE),FALSE), IF(AC493="Steel Reinforced Concrete",VLOOKUP(AA493,VALIDATIONS!$CZ$2:$DU$42,8+VLOOKUP(AB493,VALIDATIONS!$FF$2:$FG$5,2,FALSE),FALSE),IF(AC493="Fibre Reinforced Concrete",VLOOKUP(AA493,VALIDATIONS!$CZ$2:$DU$42,4+VLOOKUP(AB493,VALIDATIONS!$FF$2:$FG$5,2,FALSE),FALSE))))   +IF(T493="Up to 10% Rock",VLOOKUP(AA493,VALIDATIONS!$CZ$2:$DU$42,13+VLOOKUP(AB493,VALIDATIONS!$FF$2:$FG$5,2,FALSE),FALSE),0)+IF(OR(U493="Urban Development (moderate)",U493="Urban Development (heavy)"),VLOOKUP(AA493,VALIDATIONS!$CZ$2:$DU$42,VLOOKUP(U493,VALIDATIONS!$FJ$2:$FK$4,2,FALSE)+4,FALSE),0))</f>
        <v/>
      </c>
      <c r="AE493" s="194"/>
    </row>
    <row r="494" spans="1:31" x14ac:dyDescent="0.2">
      <c r="A494" s="232"/>
      <c r="B494" s="361"/>
      <c r="C494" s="370"/>
      <c r="D494" s="370"/>
      <c r="E494" s="370"/>
      <c r="F494" s="370"/>
      <c r="G494" s="194"/>
      <c r="H494" s="194"/>
      <c r="I494" s="195"/>
      <c r="J494" s="194"/>
      <c r="K494" s="168"/>
      <c r="L494" s="168"/>
      <c r="M494" s="106" t="str">
        <f>IF(OR(D494="",E494="",G494=""),"",IF(AND(F494&lt;&gt;"",D494="Inlet Pit"),VLOOKUP(E494,VALIDATIONS!$CN$2:$CO$14,2,FALSE),IF(D494="Junction Pit",VLOOKUP(E494,VALIDATIONS!$CR$2:$CS$5,2,FALSE),IF(D494="Trench Grate",H494*VLOOKUP(E494,VALIDATIONS!$CT$2:$CU$2,2,FALSE),IF(D494="Capped Line",VLOOKUP(E494,VALIDATIONS!$CF$2:$CG$2,2,FALSE),IF(D494="Head Wall",VLOOKUP(E494,VALIDATIONS!$CH$2:$CI$2,2,FALSE),IF(D494="House Connection",VLOOKUP(E494,VALIDATIONS!$CJ$2:$CK$2,2,FALSE),0))))))+IF(AND(F494&lt;&gt;"",D494="Inlet Pit"),VLOOKUP(F494,VALIDATIONS!$CP$2:$CQ$66,2,FALSE),0))</f>
        <v/>
      </c>
      <c r="N494" s="194"/>
      <c r="O494" s="379"/>
      <c r="P494" s="368"/>
      <c r="Q494" s="194"/>
      <c r="R494" s="370"/>
      <c r="S494" s="194"/>
      <c r="T494" s="368"/>
      <c r="U494" s="368"/>
      <c r="V494" s="194"/>
      <c r="W494" s="195"/>
      <c r="X494" s="194"/>
      <c r="Y494" s="195"/>
      <c r="Z494" s="194"/>
      <c r="AA494" s="368"/>
      <c r="AB494" s="368"/>
      <c r="AC494" s="370"/>
      <c r="AD494" s="106" t="str">
        <f>IF(OR(R494="",T494="",U494="",Z494="",AA494="",AB494="",AC494=""),"",Z494*IF(AC494="uPVC",VLOOKUP(AA494,VALIDATIONS!$CZ$2:$DU$42,VLOOKUP(AB494,VALIDATIONS!$FF$2:$FG$5,2,FALSE),FALSE), IF(AC494="Steel Reinforced Concrete",VLOOKUP(AA494,VALIDATIONS!$CZ$2:$DU$42,8+VLOOKUP(AB494,VALIDATIONS!$FF$2:$FG$5,2,FALSE),FALSE),IF(AC494="Fibre Reinforced Concrete",VLOOKUP(AA494,VALIDATIONS!$CZ$2:$DU$42,4+VLOOKUP(AB494,VALIDATIONS!$FF$2:$FG$5,2,FALSE),FALSE))))   +IF(T494="Up to 10% Rock",VLOOKUP(AA494,VALIDATIONS!$CZ$2:$DU$42,13+VLOOKUP(AB494,VALIDATIONS!$FF$2:$FG$5,2,FALSE),FALSE),0)+IF(OR(U494="Urban Development (moderate)",U494="Urban Development (heavy)"),VLOOKUP(AA494,VALIDATIONS!$CZ$2:$DU$42,VLOOKUP(U494,VALIDATIONS!$FJ$2:$FK$4,2,FALSE)+4,FALSE),0))</f>
        <v/>
      </c>
      <c r="AE494" s="194"/>
    </row>
    <row r="495" spans="1:31" x14ac:dyDescent="0.2">
      <c r="A495" s="232"/>
      <c r="B495" s="361"/>
      <c r="C495" s="370"/>
      <c r="D495" s="370"/>
      <c r="E495" s="370"/>
      <c r="F495" s="370"/>
      <c r="G495" s="194"/>
      <c r="H495" s="194"/>
      <c r="I495" s="195"/>
      <c r="J495" s="194"/>
      <c r="K495" s="168"/>
      <c r="L495" s="168"/>
      <c r="M495" s="106" t="str">
        <f>IF(OR(D495="",E495="",G495=""),"",IF(AND(F495&lt;&gt;"",D495="Inlet Pit"),VLOOKUP(E495,VALIDATIONS!$CN$2:$CO$14,2,FALSE),IF(D495="Junction Pit",VLOOKUP(E495,VALIDATIONS!$CR$2:$CS$5,2,FALSE),IF(D495="Trench Grate",H495*VLOOKUP(E495,VALIDATIONS!$CT$2:$CU$2,2,FALSE),IF(D495="Capped Line",VLOOKUP(E495,VALIDATIONS!$CF$2:$CG$2,2,FALSE),IF(D495="Head Wall",VLOOKUP(E495,VALIDATIONS!$CH$2:$CI$2,2,FALSE),IF(D495="House Connection",VLOOKUP(E495,VALIDATIONS!$CJ$2:$CK$2,2,FALSE),0))))))+IF(AND(F495&lt;&gt;"",D495="Inlet Pit"),VLOOKUP(F495,VALIDATIONS!$CP$2:$CQ$66,2,FALSE),0))</f>
        <v/>
      </c>
      <c r="N495" s="194"/>
      <c r="O495" s="379"/>
      <c r="P495" s="368"/>
      <c r="Q495" s="194"/>
      <c r="R495" s="370"/>
      <c r="S495" s="194"/>
      <c r="T495" s="368"/>
      <c r="U495" s="368"/>
      <c r="V495" s="194"/>
      <c r="W495" s="195"/>
      <c r="X495" s="194"/>
      <c r="Y495" s="195"/>
      <c r="Z495" s="194"/>
      <c r="AA495" s="368"/>
      <c r="AB495" s="368"/>
      <c r="AC495" s="370"/>
      <c r="AD495" s="106" t="str">
        <f>IF(OR(R495="",T495="",U495="",Z495="",AA495="",AB495="",AC495=""),"",Z495*IF(AC495="uPVC",VLOOKUP(AA495,VALIDATIONS!$CZ$2:$DU$42,VLOOKUP(AB495,VALIDATIONS!$FF$2:$FG$5,2,FALSE),FALSE), IF(AC495="Steel Reinforced Concrete",VLOOKUP(AA495,VALIDATIONS!$CZ$2:$DU$42,8+VLOOKUP(AB495,VALIDATIONS!$FF$2:$FG$5,2,FALSE),FALSE),IF(AC495="Fibre Reinforced Concrete",VLOOKUP(AA495,VALIDATIONS!$CZ$2:$DU$42,4+VLOOKUP(AB495,VALIDATIONS!$FF$2:$FG$5,2,FALSE),FALSE))))   +IF(T495="Up to 10% Rock",VLOOKUP(AA495,VALIDATIONS!$CZ$2:$DU$42,13+VLOOKUP(AB495,VALIDATIONS!$FF$2:$FG$5,2,FALSE),FALSE),0)+IF(OR(U495="Urban Development (moderate)",U495="Urban Development (heavy)"),VLOOKUP(AA495,VALIDATIONS!$CZ$2:$DU$42,VLOOKUP(U495,VALIDATIONS!$FJ$2:$FK$4,2,FALSE)+4,FALSE),0))</f>
        <v/>
      </c>
      <c r="AE495" s="194"/>
    </row>
    <row r="496" spans="1:31" x14ac:dyDescent="0.2">
      <c r="A496" s="232"/>
      <c r="B496" s="361"/>
      <c r="C496" s="370"/>
      <c r="D496" s="370"/>
      <c r="E496" s="370"/>
      <c r="F496" s="370"/>
      <c r="G496" s="194"/>
      <c r="H496" s="194"/>
      <c r="I496" s="195"/>
      <c r="J496" s="194"/>
      <c r="K496" s="168"/>
      <c r="L496" s="168"/>
      <c r="M496" s="106" t="str">
        <f>IF(OR(D496="",E496="",G496=""),"",IF(AND(F496&lt;&gt;"",D496="Inlet Pit"),VLOOKUP(E496,VALIDATIONS!$CN$2:$CO$14,2,FALSE),IF(D496="Junction Pit",VLOOKUP(E496,VALIDATIONS!$CR$2:$CS$5,2,FALSE),IF(D496="Trench Grate",H496*VLOOKUP(E496,VALIDATIONS!$CT$2:$CU$2,2,FALSE),IF(D496="Capped Line",VLOOKUP(E496,VALIDATIONS!$CF$2:$CG$2,2,FALSE),IF(D496="Head Wall",VLOOKUP(E496,VALIDATIONS!$CH$2:$CI$2,2,FALSE),IF(D496="House Connection",VLOOKUP(E496,VALIDATIONS!$CJ$2:$CK$2,2,FALSE),0))))))+IF(AND(F496&lt;&gt;"",D496="Inlet Pit"),VLOOKUP(F496,VALIDATIONS!$CP$2:$CQ$66,2,FALSE),0))</f>
        <v/>
      </c>
      <c r="N496" s="194"/>
      <c r="O496" s="379"/>
      <c r="P496" s="368"/>
      <c r="Q496" s="194"/>
      <c r="R496" s="370"/>
      <c r="S496" s="194"/>
      <c r="T496" s="368"/>
      <c r="U496" s="368"/>
      <c r="V496" s="194"/>
      <c r="W496" s="195"/>
      <c r="X496" s="194"/>
      <c r="Y496" s="195"/>
      <c r="Z496" s="194"/>
      <c r="AA496" s="368"/>
      <c r="AB496" s="368"/>
      <c r="AC496" s="370"/>
      <c r="AD496" s="106" t="str">
        <f>IF(OR(R496="",T496="",U496="",Z496="",AA496="",AB496="",AC496=""),"",Z496*IF(AC496="uPVC",VLOOKUP(AA496,VALIDATIONS!$CZ$2:$DU$42,VLOOKUP(AB496,VALIDATIONS!$FF$2:$FG$5,2,FALSE),FALSE), IF(AC496="Steel Reinforced Concrete",VLOOKUP(AA496,VALIDATIONS!$CZ$2:$DU$42,8+VLOOKUP(AB496,VALIDATIONS!$FF$2:$FG$5,2,FALSE),FALSE),IF(AC496="Fibre Reinforced Concrete",VLOOKUP(AA496,VALIDATIONS!$CZ$2:$DU$42,4+VLOOKUP(AB496,VALIDATIONS!$FF$2:$FG$5,2,FALSE),FALSE))))   +IF(T496="Up to 10% Rock",VLOOKUP(AA496,VALIDATIONS!$CZ$2:$DU$42,13+VLOOKUP(AB496,VALIDATIONS!$FF$2:$FG$5,2,FALSE),FALSE),0)+IF(OR(U496="Urban Development (moderate)",U496="Urban Development (heavy)"),VLOOKUP(AA496,VALIDATIONS!$CZ$2:$DU$42,VLOOKUP(U496,VALIDATIONS!$FJ$2:$FK$4,2,FALSE)+4,FALSE),0))</f>
        <v/>
      </c>
      <c r="AE496" s="194"/>
    </row>
    <row r="497" spans="1:31" x14ac:dyDescent="0.2">
      <c r="A497" s="232"/>
      <c r="B497" s="361"/>
      <c r="C497" s="370"/>
      <c r="D497" s="370"/>
      <c r="E497" s="370"/>
      <c r="F497" s="370"/>
      <c r="G497" s="194"/>
      <c r="H497" s="194"/>
      <c r="I497" s="195"/>
      <c r="J497" s="194"/>
      <c r="K497" s="168"/>
      <c r="L497" s="168"/>
      <c r="M497" s="106" t="str">
        <f>IF(OR(D497="",E497="",G497=""),"",IF(AND(F497&lt;&gt;"",D497="Inlet Pit"),VLOOKUP(E497,VALIDATIONS!$CN$2:$CO$14,2,FALSE),IF(D497="Junction Pit",VLOOKUP(E497,VALIDATIONS!$CR$2:$CS$5,2,FALSE),IF(D497="Trench Grate",H497*VLOOKUP(E497,VALIDATIONS!$CT$2:$CU$2,2,FALSE),IF(D497="Capped Line",VLOOKUP(E497,VALIDATIONS!$CF$2:$CG$2,2,FALSE),IF(D497="Head Wall",VLOOKUP(E497,VALIDATIONS!$CH$2:$CI$2,2,FALSE),IF(D497="House Connection",VLOOKUP(E497,VALIDATIONS!$CJ$2:$CK$2,2,FALSE),0))))))+IF(AND(F497&lt;&gt;"",D497="Inlet Pit"),VLOOKUP(F497,VALIDATIONS!$CP$2:$CQ$66,2,FALSE),0))</f>
        <v/>
      </c>
      <c r="N497" s="194"/>
      <c r="O497" s="379"/>
      <c r="P497" s="368"/>
      <c r="Q497" s="194"/>
      <c r="R497" s="370"/>
      <c r="S497" s="194"/>
      <c r="T497" s="368"/>
      <c r="U497" s="368"/>
      <c r="V497" s="194"/>
      <c r="W497" s="195"/>
      <c r="X497" s="194"/>
      <c r="Y497" s="195"/>
      <c r="Z497" s="194"/>
      <c r="AA497" s="368"/>
      <c r="AB497" s="368"/>
      <c r="AC497" s="370"/>
      <c r="AD497" s="106" t="str">
        <f>IF(OR(R497="",T497="",U497="",Z497="",AA497="",AB497="",AC497=""),"",Z497*IF(AC497="uPVC",VLOOKUP(AA497,VALIDATIONS!$CZ$2:$DU$42,VLOOKUP(AB497,VALIDATIONS!$FF$2:$FG$5,2,FALSE),FALSE), IF(AC497="Steel Reinforced Concrete",VLOOKUP(AA497,VALIDATIONS!$CZ$2:$DU$42,8+VLOOKUP(AB497,VALIDATIONS!$FF$2:$FG$5,2,FALSE),FALSE),IF(AC497="Fibre Reinforced Concrete",VLOOKUP(AA497,VALIDATIONS!$CZ$2:$DU$42,4+VLOOKUP(AB497,VALIDATIONS!$FF$2:$FG$5,2,FALSE),FALSE))))   +IF(T497="Up to 10% Rock",VLOOKUP(AA497,VALIDATIONS!$CZ$2:$DU$42,13+VLOOKUP(AB497,VALIDATIONS!$FF$2:$FG$5,2,FALSE),FALSE),0)+IF(OR(U497="Urban Development (moderate)",U497="Urban Development (heavy)"),VLOOKUP(AA497,VALIDATIONS!$CZ$2:$DU$42,VLOOKUP(U497,VALIDATIONS!$FJ$2:$FK$4,2,FALSE)+4,FALSE),0))</f>
        <v/>
      </c>
      <c r="AE497" s="194"/>
    </row>
    <row r="498" spans="1:31" x14ac:dyDescent="0.2">
      <c r="A498" s="232"/>
      <c r="B498" s="361"/>
      <c r="C498" s="370"/>
      <c r="D498" s="370"/>
      <c r="E498" s="370"/>
      <c r="F498" s="370"/>
      <c r="G498" s="194"/>
      <c r="H498" s="194"/>
      <c r="I498" s="195"/>
      <c r="J498" s="194"/>
      <c r="K498" s="168"/>
      <c r="L498" s="168"/>
      <c r="M498" s="106" t="str">
        <f>IF(OR(D498="",E498="",G498=""),"",IF(AND(F498&lt;&gt;"",D498="Inlet Pit"),VLOOKUP(E498,VALIDATIONS!$CN$2:$CO$14,2,FALSE),IF(D498="Junction Pit",VLOOKUP(E498,VALIDATIONS!$CR$2:$CS$5,2,FALSE),IF(D498="Trench Grate",H498*VLOOKUP(E498,VALIDATIONS!$CT$2:$CU$2,2,FALSE),IF(D498="Capped Line",VLOOKUP(E498,VALIDATIONS!$CF$2:$CG$2,2,FALSE),IF(D498="Head Wall",VLOOKUP(E498,VALIDATIONS!$CH$2:$CI$2,2,FALSE),IF(D498="House Connection",VLOOKUP(E498,VALIDATIONS!$CJ$2:$CK$2,2,FALSE),0))))))+IF(AND(F498&lt;&gt;"",D498="Inlet Pit"),VLOOKUP(F498,VALIDATIONS!$CP$2:$CQ$66,2,FALSE),0))</f>
        <v/>
      </c>
      <c r="N498" s="194"/>
      <c r="O498" s="379"/>
      <c r="P498" s="368"/>
      <c r="Q498" s="194"/>
      <c r="R498" s="370"/>
      <c r="S498" s="194"/>
      <c r="T498" s="368"/>
      <c r="U498" s="368"/>
      <c r="V498" s="194"/>
      <c r="W498" s="195"/>
      <c r="X498" s="194"/>
      <c r="Y498" s="195"/>
      <c r="Z498" s="194"/>
      <c r="AA498" s="368"/>
      <c r="AB498" s="368"/>
      <c r="AC498" s="370"/>
      <c r="AD498" s="106" t="str">
        <f>IF(OR(R498="",T498="",U498="",Z498="",AA498="",AB498="",AC498=""),"",Z498*IF(AC498="uPVC",VLOOKUP(AA498,VALIDATIONS!$CZ$2:$DU$42,VLOOKUP(AB498,VALIDATIONS!$FF$2:$FG$5,2,FALSE),FALSE), IF(AC498="Steel Reinforced Concrete",VLOOKUP(AA498,VALIDATIONS!$CZ$2:$DU$42,8+VLOOKUP(AB498,VALIDATIONS!$FF$2:$FG$5,2,FALSE),FALSE),IF(AC498="Fibre Reinforced Concrete",VLOOKUP(AA498,VALIDATIONS!$CZ$2:$DU$42,4+VLOOKUP(AB498,VALIDATIONS!$FF$2:$FG$5,2,FALSE),FALSE))))   +IF(T498="Up to 10% Rock",VLOOKUP(AA498,VALIDATIONS!$CZ$2:$DU$42,13+VLOOKUP(AB498,VALIDATIONS!$FF$2:$FG$5,2,FALSE),FALSE),0)+IF(OR(U498="Urban Development (moderate)",U498="Urban Development (heavy)"),VLOOKUP(AA498,VALIDATIONS!$CZ$2:$DU$42,VLOOKUP(U498,VALIDATIONS!$FJ$2:$FK$4,2,FALSE)+4,FALSE),0))</f>
        <v/>
      </c>
      <c r="AE498" s="194"/>
    </row>
    <row r="499" spans="1:31" x14ac:dyDescent="0.2">
      <c r="A499" s="232"/>
      <c r="B499" s="361"/>
      <c r="C499" s="370"/>
      <c r="D499" s="370"/>
      <c r="E499" s="370"/>
      <c r="F499" s="370"/>
      <c r="G499" s="194"/>
      <c r="H499" s="194"/>
      <c r="I499" s="195"/>
      <c r="J499" s="194"/>
      <c r="K499" s="168"/>
      <c r="L499" s="168"/>
      <c r="M499" s="106" t="str">
        <f>IF(OR(D499="",E499="",G499=""),"",IF(AND(F499&lt;&gt;"",D499="Inlet Pit"),VLOOKUP(E499,VALIDATIONS!$CN$2:$CO$14,2,FALSE),IF(D499="Junction Pit",VLOOKUP(E499,VALIDATIONS!$CR$2:$CS$5,2,FALSE),IF(D499="Trench Grate",H499*VLOOKUP(E499,VALIDATIONS!$CT$2:$CU$2,2,FALSE),IF(D499="Capped Line",VLOOKUP(E499,VALIDATIONS!$CF$2:$CG$2,2,FALSE),IF(D499="Head Wall",VLOOKUP(E499,VALIDATIONS!$CH$2:$CI$2,2,FALSE),IF(D499="House Connection",VLOOKUP(E499,VALIDATIONS!$CJ$2:$CK$2,2,FALSE),0))))))+IF(AND(F499&lt;&gt;"",D499="Inlet Pit"),VLOOKUP(F499,VALIDATIONS!$CP$2:$CQ$66,2,FALSE),0))</f>
        <v/>
      </c>
      <c r="N499" s="194"/>
      <c r="O499" s="379"/>
      <c r="P499" s="368"/>
      <c r="Q499" s="194"/>
      <c r="R499" s="370"/>
      <c r="S499" s="194"/>
      <c r="T499" s="368"/>
      <c r="U499" s="368"/>
      <c r="V499" s="194"/>
      <c r="W499" s="195"/>
      <c r="X499" s="194"/>
      <c r="Y499" s="195"/>
      <c r="Z499" s="194"/>
      <c r="AA499" s="368"/>
      <c r="AB499" s="368"/>
      <c r="AC499" s="370"/>
      <c r="AD499" s="106" t="str">
        <f>IF(OR(R499="",T499="",U499="",Z499="",AA499="",AB499="",AC499=""),"",Z499*IF(AC499="uPVC",VLOOKUP(AA499,VALIDATIONS!$CZ$2:$DU$42,VLOOKUP(AB499,VALIDATIONS!$FF$2:$FG$5,2,FALSE),FALSE), IF(AC499="Steel Reinforced Concrete",VLOOKUP(AA499,VALIDATIONS!$CZ$2:$DU$42,8+VLOOKUP(AB499,VALIDATIONS!$FF$2:$FG$5,2,FALSE),FALSE),IF(AC499="Fibre Reinforced Concrete",VLOOKUP(AA499,VALIDATIONS!$CZ$2:$DU$42,4+VLOOKUP(AB499,VALIDATIONS!$FF$2:$FG$5,2,FALSE),FALSE))))   +IF(T499="Up to 10% Rock",VLOOKUP(AA499,VALIDATIONS!$CZ$2:$DU$42,13+VLOOKUP(AB499,VALIDATIONS!$FF$2:$FG$5,2,FALSE),FALSE),0)+IF(OR(U499="Urban Development (moderate)",U499="Urban Development (heavy)"),VLOOKUP(AA499,VALIDATIONS!$CZ$2:$DU$42,VLOOKUP(U499,VALIDATIONS!$FJ$2:$FK$4,2,FALSE)+4,FALSE),0))</f>
        <v/>
      </c>
      <c r="AE499" s="194"/>
    </row>
    <row r="500" spans="1:31" x14ac:dyDescent="0.2">
      <c r="A500" s="232"/>
      <c r="B500" s="361"/>
      <c r="C500" s="370"/>
      <c r="D500" s="370"/>
      <c r="E500" s="370"/>
      <c r="F500" s="370"/>
      <c r="G500" s="194"/>
      <c r="H500" s="194"/>
      <c r="I500" s="195"/>
      <c r="J500" s="194"/>
      <c r="K500" s="168"/>
      <c r="L500" s="168"/>
      <c r="M500" s="106" t="str">
        <f>IF(OR(D500="",E500="",G500=""),"",IF(AND(F500&lt;&gt;"",D500="Inlet Pit"),VLOOKUP(E500,VALIDATIONS!$CN$2:$CO$14,2,FALSE),IF(D500="Junction Pit",VLOOKUP(E500,VALIDATIONS!$CR$2:$CS$5,2,FALSE),IF(D500="Trench Grate",H500*VLOOKUP(E500,VALIDATIONS!$CT$2:$CU$2,2,FALSE),IF(D500="Capped Line",VLOOKUP(E500,VALIDATIONS!$CF$2:$CG$2,2,FALSE),IF(D500="Head Wall",VLOOKUP(E500,VALIDATIONS!$CH$2:$CI$2,2,FALSE),IF(D500="House Connection",VLOOKUP(E500,VALIDATIONS!$CJ$2:$CK$2,2,FALSE),0))))))+IF(AND(F500&lt;&gt;"",D500="Inlet Pit"),VLOOKUP(F500,VALIDATIONS!$CP$2:$CQ$66,2,FALSE),0))</f>
        <v/>
      </c>
      <c r="N500" s="194"/>
      <c r="O500" s="379"/>
      <c r="P500" s="368"/>
      <c r="Q500" s="194"/>
      <c r="R500" s="370"/>
      <c r="S500" s="194"/>
      <c r="T500" s="368"/>
      <c r="U500" s="368"/>
      <c r="V500" s="194"/>
      <c r="W500" s="195"/>
      <c r="X500" s="194"/>
      <c r="Y500" s="195"/>
      <c r="Z500" s="194"/>
      <c r="AA500" s="368"/>
      <c r="AB500" s="368"/>
      <c r="AC500" s="370"/>
      <c r="AD500" s="106" t="str">
        <f>IF(OR(R500="",T500="",U500="",Z500="",AA500="",AB500="",AC500=""),"",Z500*IF(AC500="uPVC",VLOOKUP(AA500,VALIDATIONS!$CZ$2:$DU$42,VLOOKUP(AB500,VALIDATIONS!$FF$2:$FG$5,2,FALSE),FALSE), IF(AC500="Steel Reinforced Concrete",VLOOKUP(AA500,VALIDATIONS!$CZ$2:$DU$42,8+VLOOKUP(AB500,VALIDATIONS!$FF$2:$FG$5,2,FALSE),FALSE),IF(AC500="Fibre Reinforced Concrete",VLOOKUP(AA500,VALIDATIONS!$CZ$2:$DU$42,4+VLOOKUP(AB500,VALIDATIONS!$FF$2:$FG$5,2,FALSE),FALSE))))   +IF(T500="Up to 10% Rock",VLOOKUP(AA500,VALIDATIONS!$CZ$2:$DU$42,13+VLOOKUP(AB500,VALIDATIONS!$FF$2:$FG$5,2,FALSE),FALSE),0)+IF(OR(U500="Urban Development (moderate)",U500="Urban Development (heavy)"),VLOOKUP(AA500,VALIDATIONS!$CZ$2:$DU$42,VLOOKUP(U500,VALIDATIONS!$FJ$2:$FK$4,2,FALSE)+4,FALSE),0))</f>
        <v/>
      </c>
      <c r="AE500" s="194"/>
    </row>
    <row r="501" spans="1:31" x14ac:dyDescent="0.2">
      <c r="A501" s="232"/>
      <c r="B501" s="361"/>
      <c r="C501" s="370"/>
      <c r="D501" s="370"/>
      <c r="E501" s="370"/>
      <c r="F501" s="370"/>
      <c r="G501" s="194"/>
      <c r="H501" s="194"/>
      <c r="I501" s="195"/>
      <c r="J501" s="194"/>
      <c r="K501" s="168"/>
      <c r="L501" s="168"/>
      <c r="M501" s="106" t="str">
        <f>IF(OR(D501="",E501="",G501=""),"",IF(AND(F501&lt;&gt;"",D501="Inlet Pit"),VLOOKUP(E501,VALIDATIONS!$CN$2:$CO$14,2,FALSE),IF(D501="Junction Pit",VLOOKUP(E501,VALIDATIONS!$CR$2:$CS$5,2,FALSE),IF(D501="Trench Grate",H501*VLOOKUP(E501,VALIDATIONS!$CT$2:$CU$2,2,FALSE),IF(D501="Capped Line",VLOOKUP(E501,VALIDATIONS!$CF$2:$CG$2,2,FALSE),IF(D501="Head Wall",VLOOKUP(E501,VALIDATIONS!$CH$2:$CI$2,2,FALSE),IF(D501="House Connection",VLOOKUP(E501,VALIDATIONS!$CJ$2:$CK$2,2,FALSE),0))))))+IF(AND(F501&lt;&gt;"",D501="Inlet Pit"),VLOOKUP(F501,VALIDATIONS!$CP$2:$CQ$66,2,FALSE),0))</f>
        <v/>
      </c>
      <c r="N501" s="194"/>
      <c r="O501" s="379"/>
      <c r="P501" s="368"/>
      <c r="Q501" s="194"/>
      <c r="R501" s="370"/>
      <c r="S501" s="194"/>
      <c r="T501" s="368"/>
      <c r="U501" s="368"/>
      <c r="V501" s="194"/>
      <c r="W501" s="195"/>
      <c r="X501" s="194"/>
      <c r="Y501" s="195"/>
      <c r="Z501" s="194"/>
      <c r="AA501" s="368"/>
      <c r="AB501" s="368"/>
      <c r="AC501" s="370"/>
      <c r="AD501" s="106" t="str">
        <f>IF(OR(R501="",T501="",U501="",Z501="",AA501="",AB501="",AC501=""),"",Z501*IF(AC501="uPVC",VLOOKUP(AA501,VALIDATIONS!$CZ$2:$DU$42,VLOOKUP(AB501,VALIDATIONS!$FF$2:$FG$5,2,FALSE),FALSE), IF(AC501="Steel Reinforced Concrete",VLOOKUP(AA501,VALIDATIONS!$CZ$2:$DU$42,8+VLOOKUP(AB501,VALIDATIONS!$FF$2:$FG$5,2,FALSE),FALSE),IF(AC501="Fibre Reinforced Concrete",VLOOKUP(AA501,VALIDATIONS!$CZ$2:$DU$42,4+VLOOKUP(AB501,VALIDATIONS!$FF$2:$FG$5,2,FALSE),FALSE))))   +IF(T501="Up to 10% Rock",VLOOKUP(AA501,VALIDATIONS!$CZ$2:$DU$42,13+VLOOKUP(AB501,VALIDATIONS!$FF$2:$FG$5,2,FALSE),FALSE),0)+IF(OR(U501="Urban Development (moderate)",U501="Urban Development (heavy)"),VLOOKUP(AA501,VALIDATIONS!$CZ$2:$DU$42,VLOOKUP(U501,VALIDATIONS!$FJ$2:$FK$4,2,FALSE)+4,FALSE),0))</f>
        <v/>
      </c>
      <c r="AE501" s="194"/>
    </row>
    <row r="502" spans="1:31" x14ac:dyDescent="0.2">
      <c r="A502" s="232"/>
      <c r="B502" s="361"/>
      <c r="C502" s="370"/>
      <c r="D502" s="370"/>
      <c r="E502" s="370"/>
      <c r="F502" s="370"/>
      <c r="G502" s="194"/>
      <c r="H502" s="194"/>
      <c r="I502" s="195"/>
      <c r="J502" s="194"/>
      <c r="K502" s="168"/>
      <c r="L502" s="168"/>
      <c r="M502" s="106" t="str">
        <f>IF(OR(D502="",E502="",G502=""),"",IF(AND(F502&lt;&gt;"",D502="Inlet Pit"),VLOOKUP(E502,VALIDATIONS!$CN$2:$CO$14,2,FALSE),IF(D502="Junction Pit",VLOOKUP(E502,VALIDATIONS!$CR$2:$CS$5,2,FALSE),IF(D502="Trench Grate",H502*VLOOKUP(E502,VALIDATIONS!$CT$2:$CU$2,2,FALSE),IF(D502="Capped Line",VLOOKUP(E502,VALIDATIONS!$CF$2:$CG$2,2,FALSE),IF(D502="Head Wall",VLOOKUP(E502,VALIDATIONS!$CH$2:$CI$2,2,FALSE),IF(D502="House Connection",VLOOKUP(E502,VALIDATIONS!$CJ$2:$CK$2,2,FALSE),0))))))+IF(AND(F502&lt;&gt;"",D502="Inlet Pit"),VLOOKUP(F502,VALIDATIONS!$CP$2:$CQ$66,2,FALSE),0))</f>
        <v/>
      </c>
      <c r="N502" s="194"/>
      <c r="O502" s="379"/>
      <c r="P502" s="368"/>
      <c r="Q502" s="194"/>
      <c r="R502" s="370"/>
      <c r="S502" s="194"/>
      <c r="T502" s="368"/>
      <c r="U502" s="368"/>
      <c r="V502" s="194"/>
      <c r="W502" s="195"/>
      <c r="X502" s="194"/>
      <c r="Y502" s="195"/>
      <c r="Z502" s="194"/>
      <c r="AA502" s="368"/>
      <c r="AB502" s="368"/>
      <c r="AC502" s="370"/>
      <c r="AD502" s="106" t="str">
        <f>IF(OR(R502="",T502="",U502="",Z502="",AA502="",AB502="",AC502=""),"",Z502*IF(AC502="uPVC",VLOOKUP(AA502,VALIDATIONS!$CZ$2:$DU$42,VLOOKUP(AB502,VALIDATIONS!$FF$2:$FG$5,2,FALSE),FALSE), IF(AC502="Steel Reinforced Concrete",VLOOKUP(AA502,VALIDATIONS!$CZ$2:$DU$42,8+VLOOKUP(AB502,VALIDATIONS!$FF$2:$FG$5,2,FALSE),FALSE),IF(AC502="Fibre Reinforced Concrete",VLOOKUP(AA502,VALIDATIONS!$CZ$2:$DU$42,4+VLOOKUP(AB502,VALIDATIONS!$FF$2:$FG$5,2,FALSE),FALSE))))   +IF(T502="Up to 10% Rock",VLOOKUP(AA502,VALIDATIONS!$CZ$2:$DU$42,13+VLOOKUP(AB502,VALIDATIONS!$FF$2:$FG$5,2,FALSE),FALSE),0)+IF(OR(U502="Urban Development (moderate)",U502="Urban Development (heavy)"),VLOOKUP(AA502,VALIDATIONS!$CZ$2:$DU$42,VLOOKUP(U502,VALIDATIONS!$FJ$2:$FK$4,2,FALSE)+4,FALSE),0))</f>
        <v/>
      </c>
      <c r="AE502" s="194"/>
    </row>
    <row r="503" spans="1:31" x14ac:dyDescent="0.2">
      <c r="A503" s="232"/>
      <c r="B503" s="361"/>
      <c r="C503" s="370"/>
      <c r="D503" s="370"/>
      <c r="E503" s="370"/>
      <c r="F503" s="370"/>
      <c r="G503" s="194"/>
      <c r="H503" s="194"/>
      <c r="I503" s="195"/>
      <c r="J503" s="194"/>
      <c r="K503" s="168"/>
      <c r="L503" s="168"/>
      <c r="M503" s="106" t="str">
        <f>IF(OR(D503="",E503="",G503=""),"",IF(AND(F503&lt;&gt;"",D503="Inlet Pit"),VLOOKUP(E503,VALIDATIONS!$CN$2:$CO$14,2,FALSE),IF(D503="Junction Pit",VLOOKUP(E503,VALIDATIONS!$CR$2:$CS$5,2,FALSE),IF(D503="Trench Grate",H503*VLOOKUP(E503,VALIDATIONS!$CT$2:$CU$2,2,FALSE),IF(D503="Capped Line",VLOOKUP(E503,VALIDATIONS!$CF$2:$CG$2,2,FALSE),IF(D503="Head Wall",VLOOKUP(E503,VALIDATIONS!$CH$2:$CI$2,2,FALSE),IF(D503="House Connection",VLOOKUP(E503,VALIDATIONS!$CJ$2:$CK$2,2,FALSE),0))))))+IF(AND(F503&lt;&gt;"",D503="Inlet Pit"),VLOOKUP(F503,VALIDATIONS!$CP$2:$CQ$66,2,FALSE),0))</f>
        <v/>
      </c>
      <c r="N503" s="194"/>
      <c r="O503" s="379"/>
      <c r="P503" s="368"/>
      <c r="Q503" s="194"/>
      <c r="R503" s="370"/>
      <c r="S503" s="194"/>
      <c r="T503" s="368"/>
      <c r="U503" s="368"/>
      <c r="V503" s="194"/>
      <c r="W503" s="195"/>
      <c r="X503" s="194"/>
      <c r="Y503" s="195"/>
      <c r="Z503" s="194"/>
      <c r="AA503" s="368"/>
      <c r="AB503" s="368"/>
      <c r="AC503" s="370"/>
      <c r="AD503" s="106" t="str">
        <f>IF(OR(R503="",T503="",U503="",Z503="",AA503="",AB503="",AC503=""),"",Z503*IF(AC503="uPVC",VLOOKUP(AA503,VALIDATIONS!$CZ$2:$DU$42,VLOOKUP(AB503,VALIDATIONS!$FF$2:$FG$5,2,FALSE),FALSE), IF(AC503="Steel Reinforced Concrete",VLOOKUP(AA503,VALIDATIONS!$CZ$2:$DU$42,8+VLOOKUP(AB503,VALIDATIONS!$FF$2:$FG$5,2,FALSE),FALSE),IF(AC503="Fibre Reinforced Concrete",VLOOKUP(AA503,VALIDATIONS!$CZ$2:$DU$42,4+VLOOKUP(AB503,VALIDATIONS!$FF$2:$FG$5,2,FALSE),FALSE))))   +IF(T503="Up to 10% Rock",VLOOKUP(AA503,VALIDATIONS!$CZ$2:$DU$42,13+VLOOKUP(AB503,VALIDATIONS!$FF$2:$FG$5,2,FALSE),FALSE),0)+IF(OR(U503="Urban Development (moderate)",U503="Urban Development (heavy)"),VLOOKUP(AA503,VALIDATIONS!$CZ$2:$DU$42,VLOOKUP(U503,VALIDATIONS!$FJ$2:$FK$4,2,FALSE)+4,FALSE),0))</f>
        <v/>
      </c>
      <c r="AE503" s="194"/>
    </row>
    <row r="504" spans="1:31" x14ac:dyDescent="0.2">
      <c r="A504" s="232"/>
      <c r="B504" s="361"/>
      <c r="C504" s="370"/>
      <c r="D504" s="370"/>
      <c r="E504" s="370"/>
      <c r="F504" s="370"/>
      <c r="G504" s="194"/>
      <c r="H504" s="194"/>
      <c r="I504" s="195"/>
      <c r="J504" s="194"/>
      <c r="K504" s="168"/>
      <c r="L504" s="168"/>
      <c r="M504" s="106" t="str">
        <f>IF(OR(D504="",E504="",G504=""),"",IF(AND(F504&lt;&gt;"",D504="Inlet Pit"),VLOOKUP(E504,VALIDATIONS!$CN$2:$CO$14,2,FALSE),IF(D504="Junction Pit",VLOOKUP(E504,VALIDATIONS!$CR$2:$CS$5,2,FALSE),IF(D504="Trench Grate",H504*VLOOKUP(E504,VALIDATIONS!$CT$2:$CU$2,2,FALSE),IF(D504="Capped Line",VLOOKUP(E504,VALIDATIONS!$CF$2:$CG$2,2,FALSE),IF(D504="Head Wall",VLOOKUP(E504,VALIDATIONS!$CH$2:$CI$2,2,FALSE),IF(D504="House Connection",VLOOKUP(E504,VALIDATIONS!$CJ$2:$CK$2,2,FALSE),0))))))+IF(AND(F504&lt;&gt;"",D504="Inlet Pit"),VLOOKUP(F504,VALIDATIONS!$CP$2:$CQ$66,2,FALSE),0))</f>
        <v/>
      </c>
      <c r="N504" s="194"/>
      <c r="O504" s="379"/>
      <c r="P504" s="368"/>
      <c r="Q504" s="194"/>
      <c r="R504" s="370"/>
      <c r="S504" s="194"/>
      <c r="T504" s="368"/>
      <c r="U504" s="368"/>
      <c r="V504" s="194"/>
      <c r="W504" s="195"/>
      <c r="X504" s="194"/>
      <c r="Y504" s="195"/>
      <c r="Z504" s="194"/>
      <c r="AA504" s="368"/>
      <c r="AB504" s="368"/>
      <c r="AC504" s="370"/>
      <c r="AD504" s="106" t="str">
        <f>IF(OR(R504="",T504="",U504="",Z504="",AA504="",AB504="",AC504=""),"",Z504*IF(AC504="uPVC",VLOOKUP(AA504,VALIDATIONS!$CZ$2:$DU$42,VLOOKUP(AB504,VALIDATIONS!$FF$2:$FG$5,2,FALSE),FALSE), IF(AC504="Steel Reinforced Concrete",VLOOKUP(AA504,VALIDATIONS!$CZ$2:$DU$42,8+VLOOKUP(AB504,VALIDATIONS!$FF$2:$FG$5,2,FALSE),FALSE),IF(AC504="Fibre Reinforced Concrete",VLOOKUP(AA504,VALIDATIONS!$CZ$2:$DU$42,4+VLOOKUP(AB504,VALIDATIONS!$FF$2:$FG$5,2,FALSE),FALSE))))   +IF(T504="Up to 10% Rock",VLOOKUP(AA504,VALIDATIONS!$CZ$2:$DU$42,13+VLOOKUP(AB504,VALIDATIONS!$FF$2:$FG$5,2,FALSE),FALSE),0)+IF(OR(U504="Urban Development (moderate)",U504="Urban Development (heavy)"),VLOOKUP(AA504,VALIDATIONS!$CZ$2:$DU$42,VLOOKUP(U504,VALIDATIONS!$FJ$2:$FK$4,2,FALSE)+4,FALSE),0))</f>
        <v/>
      </c>
      <c r="AE504" s="194"/>
    </row>
    <row r="505" spans="1:31" x14ac:dyDescent="0.2">
      <c r="A505" s="232"/>
      <c r="B505" s="361"/>
      <c r="C505" s="370"/>
      <c r="D505" s="370"/>
      <c r="E505" s="370"/>
      <c r="F505" s="370"/>
      <c r="G505" s="194"/>
      <c r="H505" s="194"/>
      <c r="I505" s="195"/>
      <c r="J505" s="194"/>
      <c r="K505" s="168"/>
      <c r="L505" s="168"/>
      <c r="M505" s="106" t="str">
        <f>IF(OR(D505="",E505="",G505=""),"",IF(AND(F505&lt;&gt;"",D505="Inlet Pit"),VLOOKUP(E505,VALIDATIONS!$CN$2:$CO$14,2,FALSE),IF(D505="Junction Pit",VLOOKUP(E505,VALIDATIONS!$CR$2:$CS$5,2,FALSE),IF(D505="Trench Grate",H505*VLOOKUP(E505,VALIDATIONS!$CT$2:$CU$2,2,FALSE),IF(D505="Capped Line",VLOOKUP(E505,VALIDATIONS!$CF$2:$CG$2,2,FALSE),IF(D505="Head Wall",VLOOKUP(E505,VALIDATIONS!$CH$2:$CI$2,2,FALSE),IF(D505="House Connection",VLOOKUP(E505,VALIDATIONS!$CJ$2:$CK$2,2,FALSE),0))))))+IF(AND(F505&lt;&gt;"",D505="Inlet Pit"),VLOOKUP(F505,VALIDATIONS!$CP$2:$CQ$66,2,FALSE),0))</f>
        <v/>
      </c>
      <c r="N505" s="194"/>
      <c r="O505" s="379"/>
      <c r="P505" s="368"/>
      <c r="Q505" s="194"/>
      <c r="R505" s="370"/>
      <c r="S505" s="194"/>
      <c r="T505" s="368"/>
      <c r="U505" s="368"/>
      <c r="V505" s="194"/>
      <c r="W505" s="195"/>
      <c r="X505" s="194"/>
      <c r="Y505" s="195"/>
      <c r="Z505" s="194"/>
      <c r="AA505" s="368"/>
      <c r="AB505" s="368"/>
      <c r="AC505" s="370"/>
      <c r="AD505" s="106" t="str">
        <f>IF(OR(R505="",T505="",U505="",Z505="",AA505="",AB505="",AC505=""),"",Z505*IF(AC505="uPVC",VLOOKUP(AA505,VALIDATIONS!$CZ$2:$DU$42,VLOOKUP(AB505,VALIDATIONS!$FF$2:$FG$5,2,FALSE),FALSE), IF(AC505="Steel Reinforced Concrete",VLOOKUP(AA505,VALIDATIONS!$CZ$2:$DU$42,8+VLOOKUP(AB505,VALIDATIONS!$FF$2:$FG$5,2,FALSE),FALSE),IF(AC505="Fibre Reinforced Concrete",VLOOKUP(AA505,VALIDATIONS!$CZ$2:$DU$42,4+VLOOKUP(AB505,VALIDATIONS!$FF$2:$FG$5,2,FALSE),FALSE))))   +IF(T505="Up to 10% Rock",VLOOKUP(AA505,VALIDATIONS!$CZ$2:$DU$42,13+VLOOKUP(AB505,VALIDATIONS!$FF$2:$FG$5,2,FALSE),FALSE),0)+IF(OR(U505="Urban Development (moderate)",U505="Urban Development (heavy)"),VLOOKUP(AA505,VALIDATIONS!$CZ$2:$DU$42,VLOOKUP(U505,VALIDATIONS!$FJ$2:$FK$4,2,FALSE)+4,FALSE),0))</f>
        <v/>
      </c>
      <c r="AE505" s="194"/>
    </row>
    <row r="506" spans="1:31" x14ac:dyDescent="0.2">
      <c r="A506" s="232"/>
      <c r="B506" s="361"/>
      <c r="C506" s="370"/>
      <c r="D506" s="370"/>
      <c r="E506" s="370"/>
      <c r="F506" s="370"/>
      <c r="G506" s="194"/>
      <c r="H506" s="194"/>
      <c r="I506" s="195"/>
      <c r="J506" s="194"/>
      <c r="K506" s="168"/>
      <c r="L506" s="168"/>
      <c r="M506" s="106" t="str">
        <f>IF(OR(D506="",E506="",G506=""),"",IF(AND(F506&lt;&gt;"",D506="Inlet Pit"),VLOOKUP(E506,VALIDATIONS!$CN$2:$CO$14,2,FALSE),IF(D506="Junction Pit",VLOOKUP(E506,VALIDATIONS!$CR$2:$CS$5,2,FALSE),IF(D506="Trench Grate",H506*VLOOKUP(E506,VALIDATIONS!$CT$2:$CU$2,2,FALSE),IF(D506="Capped Line",VLOOKUP(E506,VALIDATIONS!$CF$2:$CG$2,2,FALSE),IF(D506="Head Wall",VLOOKUP(E506,VALIDATIONS!$CH$2:$CI$2,2,FALSE),IF(D506="House Connection",VLOOKUP(E506,VALIDATIONS!$CJ$2:$CK$2,2,FALSE),0))))))+IF(AND(F506&lt;&gt;"",D506="Inlet Pit"),VLOOKUP(F506,VALIDATIONS!$CP$2:$CQ$66,2,FALSE),0))</f>
        <v/>
      </c>
      <c r="N506" s="194"/>
      <c r="O506" s="379"/>
      <c r="P506" s="368"/>
      <c r="Q506" s="194"/>
      <c r="R506" s="370"/>
      <c r="S506" s="194"/>
      <c r="T506" s="368"/>
      <c r="U506" s="368"/>
      <c r="V506" s="194"/>
      <c r="W506" s="195"/>
      <c r="X506" s="194"/>
      <c r="Y506" s="195"/>
      <c r="Z506" s="194"/>
      <c r="AA506" s="368"/>
      <c r="AB506" s="368"/>
      <c r="AC506" s="370"/>
      <c r="AD506" s="106" t="str">
        <f>IF(OR(R506="",T506="",U506="",Z506="",AA506="",AB506="",AC506=""),"",Z506*IF(AC506="uPVC",VLOOKUP(AA506,VALIDATIONS!$CZ$2:$DU$42,VLOOKUP(AB506,VALIDATIONS!$FF$2:$FG$5,2,FALSE),FALSE), IF(AC506="Steel Reinforced Concrete",VLOOKUP(AA506,VALIDATIONS!$CZ$2:$DU$42,8+VLOOKUP(AB506,VALIDATIONS!$FF$2:$FG$5,2,FALSE),FALSE),IF(AC506="Fibre Reinforced Concrete",VLOOKUP(AA506,VALIDATIONS!$CZ$2:$DU$42,4+VLOOKUP(AB506,VALIDATIONS!$FF$2:$FG$5,2,FALSE),FALSE))))   +IF(T506="Up to 10% Rock",VLOOKUP(AA506,VALIDATIONS!$CZ$2:$DU$42,13+VLOOKUP(AB506,VALIDATIONS!$FF$2:$FG$5,2,FALSE),FALSE),0)+IF(OR(U506="Urban Development (moderate)",U506="Urban Development (heavy)"),VLOOKUP(AA506,VALIDATIONS!$CZ$2:$DU$42,VLOOKUP(U506,VALIDATIONS!$FJ$2:$FK$4,2,FALSE)+4,FALSE),0))</f>
        <v/>
      </c>
      <c r="AE506" s="194"/>
    </row>
    <row r="507" spans="1:31" x14ac:dyDescent="0.2">
      <c r="A507" s="232"/>
      <c r="B507" s="361"/>
      <c r="C507" s="370"/>
      <c r="D507" s="370"/>
      <c r="E507" s="370"/>
      <c r="F507" s="370"/>
      <c r="G507" s="194"/>
      <c r="H507" s="194"/>
      <c r="I507" s="195"/>
      <c r="J507" s="194"/>
      <c r="K507" s="168"/>
      <c r="L507" s="168"/>
      <c r="M507" s="106" t="str">
        <f>IF(OR(D507="",E507="",G507=""),"",IF(AND(F507&lt;&gt;"",D507="Inlet Pit"),VLOOKUP(E507,VALIDATIONS!$CN$2:$CO$14,2,FALSE),IF(D507="Junction Pit",VLOOKUP(E507,VALIDATIONS!$CR$2:$CS$5,2,FALSE),IF(D507="Trench Grate",H507*VLOOKUP(E507,VALIDATIONS!$CT$2:$CU$2,2,FALSE),IF(D507="Capped Line",VLOOKUP(E507,VALIDATIONS!$CF$2:$CG$2,2,FALSE),IF(D507="Head Wall",VLOOKUP(E507,VALIDATIONS!$CH$2:$CI$2,2,FALSE),IF(D507="House Connection",VLOOKUP(E507,VALIDATIONS!$CJ$2:$CK$2,2,FALSE),0))))))+IF(AND(F507&lt;&gt;"",D507="Inlet Pit"),VLOOKUP(F507,VALIDATIONS!$CP$2:$CQ$66,2,FALSE),0))</f>
        <v/>
      </c>
      <c r="N507" s="194"/>
      <c r="O507" s="379"/>
      <c r="P507" s="368"/>
      <c r="Q507" s="194"/>
      <c r="R507" s="370"/>
      <c r="S507" s="194"/>
      <c r="T507" s="368"/>
      <c r="U507" s="368"/>
      <c r="V507" s="194"/>
      <c r="W507" s="195"/>
      <c r="X507" s="194"/>
      <c r="Y507" s="195"/>
      <c r="Z507" s="194"/>
      <c r="AA507" s="368"/>
      <c r="AB507" s="368"/>
      <c r="AC507" s="370"/>
      <c r="AD507" s="106" t="str">
        <f>IF(OR(R507="",T507="",U507="",Z507="",AA507="",AB507="",AC507=""),"",Z507*IF(AC507="uPVC",VLOOKUP(AA507,VALIDATIONS!$CZ$2:$DU$42,VLOOKUP(AB507,VALIDATIONS!$FF$2:$FG$5,2,FALSE),FALSE), IF(AC507="Steel Reinforced Concrete",VLOOKUP(AA507,VALIDATIONS!$CZ$2:$DU$42,8+VLOOKUP(AB507,VALIDATIONS!$FF$2:$FG$5,2,FALSE),FALSE),IF(AC507="Fibre Reinforced Concrete",VLOOKUP(AA507,VALIDATIONS!$CZ$2:$DU$42,4+VLOOKUP(AB507,VALIDATIONS!$FF$2:$FG$5,2,FALSE),FALSE))))   +IF(T507="Up to 10% Rock",VLOOKUP(AA507,VALIDATIONS!$CZ$2:$DU$42,13+VLOOKUP(AB507,VALIDATIONS!$FF$2:$FG$5,2,FALSE),FALSE),0)+IF(OR(U507="Urban Development (moderate)",U507="Urban Development (heavy)"),VLOOKUP(AA507,VALIDATIONS!$CZ$2:$DU$42,VLOOKUP(U507,VALIDATIONS!$FJ$2:$FK$4,2,FALSE)+4,FALSE),0))</f>
        <v/>
      </c>
      <c r="AE507" s="194"/>
    </row>
    <row r="508" spans="1:31" x14ac:dyDescent="0.2">
      <c r="A508" s="232"/>
      <c r="B508" s="361"/>
      <c r="C508" s="370"/>
      <c r="D508" s="370"/>
      <c r="E508" s="370"/>
      <c r="F508" s="370"/>
      <c r="G508" s="194"/>
      <c r="H508" s="194"/>
      <c r="I508" s="195"/>
      <c r="J508" s="194"/>
      <c r="K508" s="168"/>
      <c r="L508" s="168"/>
      <c r="M508" s="106" t="str">
        <f>IF(OR(D508="",E508="",G508=""),"",IF(AND(F508&lt;&gt;"",D508="Inlet Pit"),VLOOKUP(E508,VALIDATIONS!$CN$2:$CO$14,2,FALSE),IF(D508="Junction Pit",VLOOKUP(E508,VALIDATIONS!$CR$2:$CS$5,2,FALSE),IF(D508="Trench Grate",H508*VLOOKUP(E508,VALIDATIONS!$CT$2:$CU$2,2,FALSE),IF(D508="Capped Line",VLOOKUP(E508,VALIDATIONS!$CF$2:$CG$2,2,FALSE),IF(D508="Head Wall",VLOOKUP(E508,VALIDATIONS!$CH$2:$CI$2,2,FALSE),IF(D508="House Connection",VLOOKUP(E508,VALIDATIONS!$CJ$2:$CK$2,2,FALSE),0))))))+IF(AND(F508&lt;&gt;"",D508="Inlet Pit"),VLOOKUP(F508,VALIDATIONS!$CP$2:$CQ$66,2,FALSE),0))</f>
        <v/>
      </c>
      <c r="N508" s="194"/>
      <c r="O508" s="379"/>
      <c r="P508" s="368"/>
      <c r="Q508" s="194"/>
      <c r="R508" s="370"/>
      <c r="S508" s="194"/>
      <c r="T508" s="368"/>
      <c r="U508" s="368"/>
      <c r="V508" s="194"/>
      <c r="W508" s="195"/>
      <c r="X508" s="194"/>
      <c r="Y508" s="195"/>
      <c r="Z508" s="194"/>
      <c r="AA508" s="368"/>
      <c r="AB508" s="368"/>
      <c r="AC508" s="370"/>
      <c r="AD508" s="106" t="str">
        <f>IF(OR(R508="",T508="",U508="",Z508="",AA508="",AB508="",AC508=""),"",Z508*IF(AC508="uPVC",VLOOKUP(AA508,VALIDATIONS!$CZ$2:$DU$42,VLOOKUP(AB508,VALIDATIONS!$FF$2:$FG$5,2,FALSE),FALSE), IF(AC508="Steel Reinforced Concrete",VLOOKUP(AA508,VALIDATIONS!$CZ$2:$DU$42,8+VLOOKUP(AB508,VALIDATIONS!$FF$2:$FG$5,2,FALSE),FALSE),IF(AC508="Fibre Reinforced Concrete",VLOOKUP(AA508,VALIDATIONS!$CZ$2:$DU$42,4+VLOOKUP(AB508,VALIDATIONS!$FF$2:$FG$5,2,FALSE),FALSE))))   +IF(T508="Up to 10% Rock",VLOOKUP(AA508,VALIDATIONS!$CZ$2:$DU$42,13+VLOOKUP(AB508,VALIDATIONS!$FF$2:$FG$5,2,FALSE),FALSE),0)+IF(OR(U508="Urban Development (moderate)",U508="Urban Development (heavy)"),VLOOKUP(AA508,VALIDATIONS!$CZ$2:$DU$42,VLOOKUP(U508,VALIDATIONS!$FJ$2:$FK$4,2,FALSE)+4,FALSE),0))</f>
        <v/>
      </c>
      <c r="AE508" s="194"/>
    </row>
    <row r="509" spans="1:31" x14ac:dyDescent="0.2">
      <c r="A509" s="232"/>
      <c r="B509" s="361"/>
      <c r="C509" s="370"/>
      <c r="D509" s="370"/>
      <c r="E509" s="370"/>
      <c r="F509" s="370"/>
      <c r="G509" s="194"/>
      <c r="H509" s="194"/>
      <c r="I509" s="195"/>
      <c r="J509" s="194"/>
      <c r="K509" s="168"/>
      <c r="L509" s="168"/>
      <c r="M509" s="106" t="str">
        <f>IF(OR(D509="",E509="",G509=""),"",IF(AND(F509&lt;&gt;"",D509="Inlet Pit"),VLOOKUP(E509,VALIDATIONS!$CN$2:$CO$14,2,FALSE),IF(D509="Junction Pit",VLOOKUP(E509,VALIDATIONS!$CR$2:$CS$5,2,FALSE),IF(D509="Trench Grate",H509*VLOOKUP(E509,VALIDATIONS!$CT$2:$CU$2,2,FALSE),IF(D509="Capped Line",VLOOKUP(E509,VALIDATIONS!$CF$2:$CG$2,2,FALSE),IF(D509="Head Wall",VLOOKUP(E509,VALIDATIONS!$CH$2:$CI$2,2,FALSE),IF(D509="House Connection",VLOOKUP(E509,VALIDATIONS!$CJ$2:$CK$2,2,FALSE),0))))))+IF(AND(F509&lt;&gt;"",D509="Inlet Pit"),VLOOKUP(F509,VALIDATIONS!$CP$2:$CQ$66,2,FALSE),0))</f>
        <v/>
      </c>
      <c r="N509" s="194"/>
      <c r="O509" s="379"/>
      <c r="P509" s="368"/>
      <c r="Q509" s="194"/>
      <c r="R509" s="370"/>
      <c r="S509" s="194"/>
      <c r="T509" s="368"/>
      <c r="U509" s="368"/>
      <c r="V509" s="194"/>
      <c r="W509" s="195"/>
      <c r="X509" s="194"/>
      <c r="Y509" s="195"/>
      <c r="Z509" s="194"/>
      <c r="AA509" s="368"/>
      <c r="AB509" s="368"/>
      <c r="AC509" s="370"/>
      <c r="AD509" s="106" t="str">
        <f>IF(OR(R509="",T509="",U509="",Z509="",AA509="",AB509="",AC509=""),"",Z509*IF(AC509="uPVC",VLOOKUP(AA509,VALIDATIONS!$CZ$2:$DU$42,VLOOKUP(AB509,VALIDATIONS!$FF$2:$FG$5,2,FALSE),FALSE), IF(AC509="Steel Reinforced Concrete",VLOOKUP(AA509,VALIDATIONS!$CZ$2:$DU$42,8+VLOOKUP(AB509,VALIDATIONS!$FF$2:$FG$5,2,FALSE),FALSE),IF(AC509="Fibre Reinforced Concrete",VLOOKUP(AA509,VALIDATIONS!$CZ$2:$DU$42,4+VLOOKUP(AB509,VALIDATIONS!$FF$2:$FG$5,2,FALSE),FALSE))))   +IF(T509="Up to 10% Rock",VLOOKUP(AA509,VALIDATIONS!$CZ$2:$DU$42,13+VLOOKUP(AB509,VALIDATIONS!$FF$2:$FG$5,2,FALSE),FALSE),0)+IF(OR(U509="Urban Development (moderate)",U509="Urban Development (heavy)"),VLOOKUP(AA509,VALIDATIONS!$CZ$2:$DU$42,VLOOKUP(U509,VALIDATIONS!$FJ$2:$FK$4,2,FALSE)+4,FALSE),0))</f>
        <v/>
      </c>
      <c r="AE509" s="194"/>
    </row>
    <row r="510" spans="1:31" x14ac:dyDescent="0.2">
      <c r="A510" s="232"/>
      <c r="B510" s="361"/>
      <c r="C510" s="370"/>
      <c r="D510" s="370"/>
      <c r="E510" s="370"/>
      <c r="F510" s="370"/>
      <c r="G510" s="194"/>
      <c r="H510" s="194"/>
      <c r="I510" s="195"/>
      <c r="J510" s="194"/>
      <c r="K510" s="168"/>
      <c r="L510" s="168"/>
      <c r="M510" s="106" t="str">
        <f>IF(OR(D510="",E510="",G510=""),"",IF(AND(F510&lt;&gt;"",D510="Inlet Pit"),VLOOKUP(E510,VALIDATIONS!$CN$2:$CO$14,2,FALSE),IF(D510="Junction Pit",VLOOKUP(E510,VALIDATIONS!$CR$2:$CS$5,2,FALSE),IF(D510="Trench Grate",H510*VLOOKUP(E510,VALIDATIONS!$CT$2:$CU$2,2,FALSE),IF(D510="Capped Line",VLOOKUP(E510,VALIDATIONS!$CF$2:$CG$2,2,FALSE),IF(D510="Head Wall",VLOOKUP(E510,VALIDATIONS!$CH$2:$CI$2,2,FALSE),IF(D510="House Connection",VLOOKUP(E510,VALIDATIONS!$CJ$2:$CK$2,2,FALSE),0))))))+IF(AND(F510&lt;&gt;"",D510="Inlet Pit"),VLOOKUP(F510,VALIDATIONS!$CP$2:$CQ$66,2,FALSE),0))</f>
        <v/>
      </c>
      <c r="N510" s="194"/>
      <c r="O510" s="379"/>
      <c r="P510" s="368"/>
      <c r="Q510" s="194"/>
      <c r="R510" s="370"/>
      <c r="S510" s="194"/>
      <c r="T510" s="368"/>
      <c r="U510" s="368"/>
      <c r="V510" s="194"/>
      <c r="W510" s="195"/>
      <c r="X510" s="194"/>
      <c r="Y510" s="195"/>
      <c r="Z510" s="194"/>
      <c r="AA510" s="368"/>
      <c r="AB510" s="368"/>
      <c r="AC510" s="370"/>
      <c r="AD510" s="106" t="str">
        <f>IF(OR(R510="",T510="",U510="",Z510="",AA510="",AB510="",AC510=""),"",Z510*IF(AC510="uPVC",VLOOKUP(AA510,VALIDATIONS!$CZ$2:$DU$42,VLOOKUP(AB510,VALIDATIONS!$FF$2:$FG$5,2,FALSE),FALSE), IF(AC510="Steel Reinforced Concrete",VLOOKUP(AA510,VALIDATIONS!$CZ$2:$DU$42,8+VLOOKUP(AB510,VALIDATIONS!$FF$2:$FG$5,2,FALSE),FALSE),IF(AC510="Fibre Reinforced Concrete",VLOOKUP(AA510,VALIDATIONS!$CZ$2:$DU$42,4+VLOOKUP(AB510,VALIDATIONS!$FF$2:$FG$5,2,FALSE),FALSE))))   +IF(T510="Up to 10% Rock",VLOOKUP(AA510,VALIDATIONS!$CZ$2:$DU$42,13+VLOOKUP(AB510,VALIDATIONS!$FF$2:$FG$5,2,FALSE),FALSE),0)+IF(OR(U510="Urban Development (moderate)",U510="Urban Development (heavy)"),VLOOKUP(AA510,VALIDATIONS!$CZ$2:$DU$42,VLOOKUP(U510,VALIDATIONS!$FJ$2:$FK$4,2,FALSE)+4,FALSE),0))</f>
        <v/>
      </c>
      <c r="AE510" s="194"/>
    </row>
    <row r="511" spans="1:31" x14ac:dyDescent="0.2">
      <c r="A511" s="232"/>
      <c r="B511" s="361"/>
      <c r="C511" s="370"/>
      <c r="D511" s="370"/>
      <c r="E511" s="370"/>
      <c r="F511" s="370"/>
      <c r="G511" s="194"/>
      <c r="H511" s="194"/>
      <c r="I511" s="195"/>
      <c r="J511" s="194"/>
      <c r="K511" s="168"/>
      <c r="L511" s="168"/>
      <c r="M511" s="106" t="str">
        <f>IF(OR(D511="",E511="",G511=""),"",IF(AND(F511&lt;&gt;"",D511="Inlet Pit"),VLOOKUP(E511,VALIDATIONS!$CN$2:$CO$14,2,FALSE),IF(D511="Junction Pit",VLOOKUP(E511,VALIDATIONS!$CR$2:$CS$5,2,FALSE),IF(D511="Trench Grate",H511*VLOOKUP(E511,VALIDATIONS!$CT$2:$CU$2,2,FALSE),IF(D511="Capped Line",VLOOKUP(E511,VALIDATIONS!$CF$2:$CG$2,2,FALSE),IF(D511="Head Wall",VLOOKUP(E511,VALIDATIONS!$CH$2:$CI$2,2,FALSE),IF(D511="House Connection",VLOOKUP(E511,VALIDATIONS!$CJ$2:$CK$2,2,FALSE),0))))))+IF(AND(F511&lt;&gt;"",D511="Inlet Pit"),VLOOKUP(F511,VALIDATIONS!$CP$2:$CQ$66,2,FALSE),0))</f>
        <v/>
      </c>
      <c r="N511" s="194"/>
      <c r="O511" s="379"/>
      <c r="P511" s="368"/>
      <c r="Q511" s="194"/>
      <c r="R511" s="370"/>
      <c r="S511" s="194"/>
      <c r="T511" s="368"/>
      <c r="U511" s="368"/>
      <c r="V511" s="194"/>
      <c r="W511" s="195"/>
      <c r="X511" s="194"/>
      <c r="Y511" s="195"/>
      <c r="Z511" s="194"/>
      <c r="AA511" s="368"/>
      <c r="AB511" s="368"/>
      <c r="AC511" s="370"/>
      <c r="AD511" s="106" t="str">
        <f>IF(OR(R511="",T511="",U511="",Z511="",AA511="",AB511="",AC511=""),"",Z511*IF(AC511="uPVC",VLOOKUP(AA511,VALIDATIONS!$CZ$2:$DU$42,VLOOKUP(AB511,VALIDATIONS!$FF$2:$FG$5,2,FALSE),FALSE), IF(AC511="Steel Reinforced Concrete",VLOOKUP(AA511,VALIDATIONS!$CZ$2:$DU$42,8+VLOOKUP(AB511,VALIDATIONS!$FF$2:$FG$5,2,FALSE),FALSE),IF(AC511="Fibre Reinforced Concrete",VLOOKUP(AA511,VALIDATIONS!$CZ$2:$DU$42,4+VLOOKUP(AB511,VALIDATIONS!$FF$2:$FG$5,2,FALSE),FALSE))))   +IF(T511="Up to 10% Rock",VLOOKUP(AA511,VALIDATIONS!$CZ$2:$DU$42,13+VLOOKUP(AB511,VALIDATIONS!$FF$2:$FG$5,2,FALSE),FALSE),0)+IF(OR(U511="Urban Development (moderate)",U511="Urban Development (heavy)"),VLOOKUP(AA511,VALIDATIONS!$CZ$2:$DU$42,VLOOKUP(U511,VALIDATIONS!$FJ$2:$FK$4,2,FALSE)+4,FALSE),0))</f>
        <v/>
      </c>
      <c r="AE511" s="194"/>
    </row>
    <row r="512" spans="1:31" x14ac:dyDescent="0.2">
      <c r="A512" s="232"/>
      <c r="B512" s="361"/>
      <c r="C512" s="370"/>
      <c r="D512" s="370"/>
      <c r="E512" s="370"/>
      <c r="F512" s="370"/>
      <c r="G512" s="194"/>
      <c r="H512" s="194"/>
      <c r="I512" s="195"/>
      <c r="J512" s="194"/>
      <c r="K512" s="168"/>
      <c r="L512" s="168"/>
      <c r="M512" s="106" t="str">
        <f>IF(OR(D512="",E512="",G512=""),"",IF(AND(F512&lt;&gt;"",D512="Inlet Pit"),VLOOKUP(E512,VALIDATIONS!$CN$2:$CO$14,2,FALSE),IF(D512="Junction Pit",VLOOKUP(E512,VALIDATIONS!$CR$2:$CS$5,2,FALSE),IF(D512="Trench Grate",H512*VLOOKUP(E512,VALIDATIONS!$CT$2:$CU$2,2,FALSE),IF(D512="Capped Line",VLOOKUP(E512,VALIDATIONS!$CF$2:$CG$2,2,FALSE),IF(D512="Head Wall",VLOOKUP(E512,VALIDATIONS!$CH$2:$CI$2,2,FALSE),IF(D512="House Connection",VLOOKUP(E512,VALIDATIONS!$CJ$2:$CK$2,2,FALSE),0))))))+IF(AND(F512&lt;&gt;"",D512="Inlet Pit"),VLOOKUP(F512,VALIDATIONS!$CP$2:$CQ$66,2,FALSE),0))</f>
        <v/>
      </c>
      <c r="N512" s="194"/>
      <c r="O512" s="379"/>
      <c r="P512" s="368"/>
      <c r="Q512" s="194"/>
      <c r="R512" s="370"/>
      <c r="S512" s="194"/>
      <c r="T512" s="368"/>
      <c r="U512" s="368"/>
      <c r="V512" s="194"/>
      <c r="W512" s="195"/>
      <c r="X512" s="194"/>
      <c r="Y512" s="195"/>
      <c r="Z512" s="194"/>
      <c r="AA512" s="368"/>
      <c r="AB512" s="368"/>
      <c r="AC512" s="370"/>
      <c r="AD512" s="106" t="str">
        <f>IF(OR(R512="",T512="",U512="",Z512="",AA512="",AB512="",AC512=""),"",Z512*IF(AC512="uPVC",VLOOKUP(AA512,VALIDATIONS!$CZ$2:$DU$42,VLOOKUP(AB512,VALIDATIONS!$FF$2:$FG$5,2,FALSE),FALSE), IF(AC512="Steel Reinforced Concrete",VLOOKUP(AA512,VALIDATIONS!$CZ$2:$DU$42,8+VLOOKUP(AB512,VALIDATIONS!$FF$2:$FG$5,2,FALSE),FALSE),IF(AC512="Fibre Reinforced Concrete",VLOOKUP(AA512,VALIDATIONS!$CZ$2:$DU$42,4+VLOOKUP(AB512,VALIDATIONS!$FF$2:$FG$5,2,FALSE),FALSE))))   +IF(T512="Up to 10% Rock",VLOOKUP(AA512,VALIDATIONS!$CZ$2:$DU$42,13+VLOOKUP(AB512,VALIDATIONS!$FF$2:$FG$5,2,FALSE),FALSE),0)+IF(OR(U512="Urban Development (moderate)",U512="Urban Development (heavy)"),VLOOKUP(AA512,VALIDATIONS!$CZ$2:$DU$42,VLOOKUP(U512,VALIDATIONS!$FJ$2:$FK$4,2,FALSE)+4,FALSE),0))</f>
        <v/>
      </c>
      <c r="AE512" s="194"/>
    </row>
    <row r="513" spans="1:31" x14ac:dyDescent="0.2">
      <c r="A513" s="232"/>
      <c r="B513" s="361"/>
      <c r="C513" s="370"/>
      <c r="D513" s="370"/>
      <c r="E513" s="370"/>
      <c r="F513" s="370"/>
      <c r="G513" s="194"/>
      <c r="H513" s="194"/>
      <c r="I513" s="195"/>
      <c r="J513" s="194"/>
      <c r="K513" s="168"/>
      <c r="L513" s="168"/>
      <c r="M513" s="106" t="str">
        <f>IF(OR(D513="",E513="",G513=""),"",IF(AND(F513&lt;&gt;"",D513="Inlet Pit"),VLOOKUP(E513,VALIDATIONS!$CN$2:$CO$14,2,FALSE),IF(D513="Junction Pit",VLOOKUP(E513,VALIDATIONS!$CR$2:$CS$5,2,FALSE),IF(D513="Trench Grate",H513*VLOOKUP(E513,VALIDATIONS!$CT$2:$CU$2,2,FALSE),IF(D513="Capped Line",VLOOKUP(E513,VALIDATIONS!$CF$2:$CG$2,2,FALSE),IF(D513="Head Wall",VLOOKUP(E513,VALIDATIONS!$CH$2:$CI$2,2,FALSE),IF(D513="House Connection",VLOOKUP(E513,VALIDATIONS!$CJ$2:$CK$2,2,FALSE),0))))))+IF(AND(F513&lt;&gt;"",D513="Inlet Pit"),VLOOKUP(F513,VALIDATIONS!$CP$2:$CQ$66,2,FALSE),0))</f>
        <v/>
      </c>
      <c r="N513" s="194"/>
      <c r="O513" s="379"/>
      <c r="P513" s="368"/>
      <c r="Q513" s="194"/>
      <c r="R513" s="370"/>
      <c r="S513" s="194"/>
      <c r="T513" s="368"/>
      <c r="U513" s="368"/>
      <c r="V513" s="194"/>
      <c r="W513" s="195"/>
      <c r="X513" s="194"/>
      <c r="Y513" s="195"/>
      <c r="Z513" s="194"/>
      <c r="AA513" s="368"/>
      <c r="AB513" s="368"/>
      <c r="AC513" s="370"/>
      <c r="AD513" s="106" t="str">
        <f>IF(OR(R513="",T513="",U513="",Z513="",AA513="",AB513="",AC513=""),"",Z513*IF(AC513="uPVC",VLOOKUP(AA513,VALIDATIONS!$CZ$2:$DU$42,VLOOKUP(AB513,VALIDATIONS!$FF$2:$FG$5,2,FALSE),FALSE), IF(AC513="Steel Reinforced Concrete",VLOOKUP(AA513,VALIDATIONS!$CZ$2:$DU$42,8+VLOOKUP(AB513,VALIDATIONS!$FF$2:$FG$5,2,FALSE),FALSE),IF(AC513="Fibre Reinforced Concrete",VLOOKUP(AA513,VALIDATIONS!$CZ$2:$DU$42,4+VLOOKUP(AB513,VALIDATIONS!$FF$2:$FG$5,2,FALSE),FALSE))))   +IF(T513="Up to 10% Rock",VLOOKUP(AA513,VALIDATIONS!$CZ$2:$DU$42,13+VLOOKUP(AB513,VALIDATIONS!$FF$2:$FG$5,2,FALSE),FALSE),0)+IF(OR(U513="Urban Development (moderate)",U513="Urban Development (heavy)"),VLOOKUP(AA513,VALIDATIONS!$CZ$2:$DU$42,VLOOKUP(U513,VALIDATIONS!$FJ$2:$FK$4,2,FALSE)+4,FALSE),0))</f>
        <v/>
      </c>
      <c r="AE513" s="194"/>
    </row>
    <row r="514" spans="1:31" x14ac:dyDescent="0.2">
      <c r="A514" s="232"/>
      <c r="B514" s="361"/>
      <c r="C514" s="370"/>
      <c r="D514" s="370"/>
      <c r="E514" s="370"/>
      <c r="F514" s="370"/>
      <c r="G514" s="194"/>
      <c r="H514" s="194"/>
      <c r="I514" s="195"/>
      <c r="J514" s="194"/>
      <c r="K514" s="168"/>
      <c r="L514" s="168"/>
      <c r="M514" s="106" t="str">
        <f>IF(OR(D514="",E514="",G514=""),"",IF(AND(F514&lt;&gt;"",D514="Inlet Pit"),VLOOKUP(E514,VALIDATIONS!$CN$2:$CO$14,2,FALSE),IF(D514="Junction Pit",VLOOKUP(E514,VALIDATIONS!$CR$2:$CS$5,2,FALSE),IF(D514="Trench Grate",H514*VLOOKUP(E514,VALIDATIONS!$CT$2:$CU$2,2,FALSE),IF(D514="Capped Line",VLOOKUP(E514,VALIDATIONS!$CF$2:$CG$2,2,FALSE),IF(D514="Head Wall",VLOOKUP(E514,VALIDATIONS!$CH$2:$CI$2,2,FALSE),IF(D514="House Connection",VLOOKUP(E514,VALIDATIONS!$CJ$2:$CK$2,2,FALSE),0))))))+IF(AND(F514&lt;&gt;"",D514="Inlet Pit"),VLOOKUP(F514,VALIDATIONS!$CP$2:$CQ$66,2,FALSE),0))</f>
        <v/>
      </c>
      <c r="N514" s="194"/>
      <c r="O514" s="379"/>
      <c r="P514" s="368"/>
      <c r="Q514" s="194"/>
      <c r="R514" s="370"/>
      <c r="S514" s="194"/>
      <c r="T514" s="368"/>
      <c r="U514" s="368"/>
      <c r="V514" s="194"/>
      <c r="W514" s="195"/>
      <c r="X514" s="194"/>
      <c r="Y514" s="195"/>
      <c r="Z514" s="194"/>
      <c r="AA514" s="368"/>
      <c r="AB514" s="368"/>
      <c r="AC514" s="370"/>
      <c r="AD514" s="106" t="str">
        <f>IF(OR(R514="",T514="",U514="",Z514="",AA514="",AB514="",AC514=""),"",Z514*IF(AC514="uPVC",VLOOKUP(AA514,VALIDATIONS!$CZ$2:$DU$42,VLOOKUP(AB514,VALIDATIONS!$FF$2:$FG$5,2,FALSE),FALSE), IF(AC514="Steel Reinforced Concrete",VLOOKUP(AA514,VALIDATIONS!$CZ$2:$DU$42,8+VLOOKUP(AB514,VALIDATIONS!$FF$2:$FG$5,2,FALSE),FALSE),IF(AC514="Fibre Reinforced Concrete",VLOOKUP(AA514,VALIDATIONS!$CZ$2:$DU$42,4+VLOOKUP(AB514,VALIDATIONS!$FF$2:$FG$5,2,FALSE),FALSE))))   +IF(T514="Up to 10% Rock",VLOOKUP(AA514,VALIDATIONS!$CZ$2:$DU$42,13+VLOOKUP(AB514,VALIDATIONS!$FF$2:$FG$5,2,FALSE),FALSE),0)+IF(OR(U514="Urban Development (moderate)",U514="Urban Development (heavy)"),VLOOKUP(AA514,VALIDATIONS!$CZ$2:$DU$42,VLOOKUP(U514,VALIDATIONS!$FJ$2:$FK$4,2,FALSE)+4,FALSE),0))</f>
        <v/>
      </c>
      <c r="AE514" s="194"/>
    </row>
    <row r="515" spans="1:31" x14ac:dyDescent="0.2">
      <c r="A515" s="232"/>
      <c r="B515" s="361"/>
      <c r="C515" s="370"/>
      <c r="D515" s="370"/>
      <c r="E515" s="370"/>
      <c r="F515" s="370"/>
      <c r="G515" s="194"/>
      <c r="H515" s="194"/>
      <c r="I515" s="195"/>
      <c r="J515" s="194"/>
      <c r="K515" s="168"/>
      <c r="L515" s="168"/>
      <c r="M515" s="106" t="str">
        <f>IF(OR(D515="",E515="",G515=""),"",IF(AND(F515&lt;&gt;"",D515="Inlet Pit"),VLOOKUP(E515,VALIDATIONS!$CN$2:$CO$14,2,FALSE),IF(D515="Junction Pit",VLOOKUP(E515,VALIDATIONS!$CR$2:$CS$5,2,FALSE),IF(D515="Trench Grate",H515*VLOOKUP(E515,VALIDATIONS!$CT$2:$CU$2,2,FALSE),IF(D515="Capped Line",VLOOKUP(E515,VALIDATIONS!$CF$2:$CG$2,2,FALSE),IF(D515="Head Wall",VLOOKUP(E515,VALIDATIONS!$CH$2:$CI$2,2,FALSE),IF(D515="House Connection",VLOOKUP(E515,VALIDATIONS!$CJ$2:$CK$2,2,FALSE),0))))))+IF(AND(F515&lt;&gt;"",D515="Inlet Pit"),VLOOKUP(F515,VALIDATIONS!$CP$2:$CQ$66,2,FALSE),0))</f>
        <v/>
      </c>
      <c r="N515" s="194"/>
      <c r="O515" s="379"/>
      <c r="P515" s="368"/>
      <c r="Q515" s="194"/>
      <c r="R515" s="370"/>
      <c r="S515" s="194"/>
      <c r="T515" s="368"/>
      <c r="U515" s="368"/>
      <c r="V515" s="194"/>
      <c r="W515" s="195"/>
      <c r="X515" s="194"/>
      <c r="Y515" s="195"/>
      <c r="Z515" s="194"/>
      <c r="AA515" s="368"/>
      <c r="AB515" s="368"/>
      <c r="AC515" s="370"/>
      <c r="AD515" s="106" t="str">
        <f>IF(OR(R515="",T515="",U515="",Z515="",AA515="",AB515="",AC515=""),"",Z515*IF(AC515="uPVC",VLOOKUP(AA515,VALIDATIONS!$CZ$2:$DU$42,VLOOKUP(AB515,VALIDATIONS!$FF$2:$FG$5,2,FALSE),FALSE), IF(AC515="Steel Reinforced Concrete",VLOOKUP(AA515,VALIDATIONS!$CZ$2:$DU$42,8+VLOOKUP(AB515,VALIDATIONS!$FF$2:$FG$5,2,FALSE),FALSE),IF(AC515="Fibre Reinforced Concrete",VLOOKUP(AA515,VALIDATIONS!$CZ$2:$DU$42,4+VLOOKUP(AB515,VALIDATIONS!$FF$2:$FG$5,2,FALSE),FALSE))))   +IF(T515="Up to 10% Rock",VLOOKUP(AA515,VALIDATIONS!$CZ$2:$DU$42,13+VLOOKUP(AB515,VALIDATIONS!$FF$2:$FG$5,2,FALSE),FALSE),0)+IF(OR(U515="Urban Development (moderate)",U515="Urban Development (heavy)"),VLOOKUP(AA515,VALIDATIONS!$CZ$2:$DU$42,VLOOKUP(U515,VALIDATIONS!$FJ$2:$FK$4,2,FALSE)+4,FALSE),0))</f>
        <v/>
      </c>
      <c r="AE515" s="194"/>
    </row>
    <row r="516" spans="1:31" x14ac:dyDescent="0.2">
      <c r="A516" s="232"/>
      <c r="B516" s="361"/>
      <c r="C516" s="370"/>
      <c r="D516" s="370"/>
      <c r="E516" s="370"/>
      <c r="F516" s="370"/>
      <c r="G516" s="194"/>
      <c r="H516" s="194"/>
      <c r="I516" s="195"/>
      <c r="J516" s="194"/>
      <c r="K516" s="168"/>
      <c r="L516" s="168"/>
      <c r="M516" s="106" t="str">
        <f>IF(OR(D516="",E516="",G516=""),"",IF(AND(F516&lt;&gt;"",D516="Inlet Pit"),VLOOKUP(E516,VALIDATIONS!$CN$2:$CO$14,2,FALSE),IF(D516="Junction Pit",VLOOKUP(E516,VALIDATIONS!$CR$2:$CS$5,2,FALSE),IF(D516="Trench Grate",H516*VLOOKUP(E516,VALIDATIONS!$CT$2:$CU$2,2,FALSE),IF(D516="Capped Line",VLOOKUP(E516,VALIDATIONS!$CF$2:$CG$2,2,FALSE),IF(D516="Head Wall",VLOOKUP(E516,VALIDATIONS!$CH$2:$CI$2,2,FALSE),IF(D516="House Connection",VLOOKUP(E516,VALIDATIONS!$CJ$2:$CK$2,2,FALSE),0))))))+IF(AND(F516&lt;&gt;"",D516="Inlet Pit"),VLOOKUP(F516,VALIDATIONS!$CP$2:$CQ$66,2,FALSE),0))</f>
        <v/>
      </c>
      <c r="N516" s="194"/>
      <c r="O516" s="379"/>
      <c r="P516" s="368"/>
      <c r="Q516" s="194"/>
      <c r="R516" s="370"/>
      <c r="S516" s="194"/>
      <c r="T516" s="368"/>
      <c r="U516" s="368"/>
      <c r="V516" s="194"/>
      <c r="W516" s="195"/>
      <c r="X516" s="194"/>
      <c r="Y516" s="195"/>
      <c r="Z516" s="194"/>
      <c r="AA516" s="368"/>
      <c r="AB516" s="368"/>
      <c r="AC516" s="370"/>
      <c r="AD516" s="106" t="str">
        <f>IF(OR(R516="",T516="",U516="",Z516="",AA516="",AB516="",AC516=""),"",Z516*IF(AC516="uPVC",VLOOKUP(AA516,VALIDATIONS!$CZ$2:$DU$42,VLOOKUP(AB516,VALIDATIONS!$FF$2:$FG$5,2,FALSE),FALSE), IF(AC516="Steel Reinforced Concrete",VLOOKUP(AA516,VALIDATIONS!$CZ$2:$DU$42,8+VLOOKUP(AB516,VALIDATIONS!$FF$2:$FG$5,2,FALSE),FALSE),IF(AC516="Fibre Reinforced Concrete",VLOOKUP(AA516,VALIDATIONS!$CZ$2:$DU$42,4+VLOOKUP(AB516,VALIDATIONS!$FF$2:$FG$5,2,FALSE),FALSE))))   +IF(T516="Up to 10% Rock",VLOOKUP(AA516,VALIDATIONS!$CZ$2:$DU$42,13+VLOOKUP(AB516,VALIDATIONS!$FF$2:$FG$5,2,FALSE),FALSE),0)+IF(OR(U516="Urban Development (moderate)",U516="Urban Development (heavy)"),VLOOKUP(AA516,VALIDATIONS!$CZ$2:$DU$42,VLOOKUP(U516,VALIDATIONS!$FJ$2:$FK$4,2,FALSE)+4,FALSE),0))</f>
        <v/>
      </c>
      <c r="AE516" s="194"/>
    </row>
    <row r="517" spans="1:31" x14ac:dyDescent="0.2">
      <c r="A517" s="232"/>
      <c r="B517" s="361"/>
      <c r="C517" s="370"/>
      <c r="D517" s="370"/>
      <c r="E517" s="370"/>
      <c r="F517" s="370"/>
      <c r="G517" s="194"/>
      <c r="H517" s="194"/>
      <c r="I517" s="195"/>
      <c r="J517" s="194"/>
      <c r="K517" s="168"/>
      <c r="L517" s="168"/>
      <c r="M517" s="106" t="str">
        <f>IF(OR(D517="",E517="",G517=""),"",IF(AND(F517&lt;&gt;"",D517="Inlet Pit"),VLOOKUP(E517,VALIDATIONS!$CN$2:$CO$14,2,FALSE),IF(D517="Junction Pit",VLOOKUP(E517,VALIDATIONS!$CR$2:$CS$5,2,FALSE),IF(D517="Trench Grate",H517*VLOOKUP(E517,VALIDATIONS!$CT$2:$CU$2,2,FALSE),IF(D517="Capped Line",VLOOKUP(E517,VALIDATIONS!$CF$2:$CG$2,2,FALSE),IF(D517="Head Wall",VLOOKUP(E517,VALIDATIONS!$CH$2:$CI$2,2,FALSE),IF(D517="House Connection",VLOOKUP(E517,VALIDATIONS!$CJ$2:$CK$2,2,FALSE),0))))))+IF(AND(F517&lt;&gt;"",D517="Inlet Pit"),VLOOKUP(F517,VALIDATIONS!$CP$2:$CQ$66,2,FALSE),0))</f>
        <v/>
      </c>
      <c r="N517" s="194"/>
      <c r="O517" s="379"/>
      <c r="P517" s="368"/>
      <c r="Q517" s="194"/>
      <c r="R517" s="370"/>
      <c r="S517" s="194"/>
      <c r="T517" s="368"/>
      <c r="U517" s="368"/>
      <c r="V517" s="194"/>
      <c r="W517" s="195"/>
      <c r="X517" s="194"/>
      <c r="Y517" s="195"/>
      <c r="Z517" s="194"/>
      <c r="AA517" s="368"/>
      <c r="AB517" s="368"/>
      <c r="AC517" s="370"/>
      <c r="AD517" s="106" t="str">
        <f>IF(OR(R517="",T517="",U517="",Z517="",AA517="",AB517="",AC517=""),"",Z517*IF(AC517="uPVC",VLOOKUP(AA517,VALIDATIONS!$CZ$2:$DU$42,VLOOKUP(AB517,VALIDATIONS!$FF$2:$FG$5,2,FALSE),FALSE), IF(AC517="Steel Reinforced Concrete",VLOOKUP(AA517,VALIDATIONS!$CZ$2:$DU$42,8+VLOOKUP(AB517,VALIDATIONS!$FF$2:$FG$5,2,FALSE),FALSE),IF(AC517="Fibre Reinforced Concrete",VLOOKUP(AA517,VALIDATIONS!$CZ$2:$DU$42,4+VLOOKUP(AB517,VALIDATIONS!$FF$2:$FG$5,2,FALSE),FALSE))))   +IF(T517="Up to 10% Rock",VLOOKUP(AA517,VALIDATIONS!$CZ$2:$DU$42,13+VLOOKUP(AB517,VALIDATIONS!$FF$2:$FG$5,2,FALSE),FALSE),0)+IF(OR(U517="Urban Development (moderate)",U517="Urban Development (heavy)"),VLOOKUP(AA517,VALIDATIONS!$CZ$2:$DU$42,VLOOKUP(U517,VALIDATIONS!$FJ$2:$FK$4,2,FALSE)+4,FALSE),0))</f>
        <v/>
      </c>
      <c r="AE517" s="194"/>
    </row>
    <row r="518" spans="1:31" x14ac:dyDescent="0.2">
      <c r="A518" s="232"/>
      <c r="B518" s="361"/>
      <c r="C518" s="370"/>
      <c r="D518" s="370"/>
      <c r="E518" s="370"/>
      <c r="F518" s="370"/>
      <c r="G518" s="194"/>
      <c r="H518" s="194"/>
      <c r="I518" s="195"/>
      <c r="J518" s="194"/>
      <c r="K518" s="168"/>
      <c r="L518" s="168"/>
      <c r="M518" s="106" t="str">
        <f>IF(OR(D518="",E518="",G518=""),"",IF(AND(F518&lt;&gt;"",D518="Inlet Pit"),VLOOKUP(E518,VALIDATIONS!$CN$2:$CO$14,2,FALSE),IF(D518="Junction Pit",VLOOKUP(E518,VALIDATIONS!$CR$2:$CS$5,2,FALSE),IF(D518="Trench Grate",H518*VLOOKUP(E518,VALIDATIONS!$CT$2:$CU$2,2,FALSE),IF(D518="Capped Line",VLOOKUP(E518,VALIDATIONS!$CF$2:$CG$2,2,FALSE),IF(D518="Head Wall",VLOOKUP(E518,VALIDATIONS!$CH$2:$CI$2,2,FALSE),IF(D518="House Connection",VLOOKUP(E518,VALIDATIONS!$CJ$2:$CK$2,2,FALSE),0))))))+IF(AND(F518&lt;&gt;"",D518="Inlet Pit"),VLOOKUP(F518,VALIDATIONS!$CP$2:$CQ$66,2,FALSE),0))</f>
        <v/>
      </c>
      <c r="N518" s="194"/>
      <c r="O518" s="379"/>
      <c r="P518" s="368"/>
      <c r="Q518" s="194"/>
      <c r="R518" s="370"/>
      <c r="S518" s="194"/>
      <c r="T518" s="368"/>
      <c r="U518" s="368"/>
      <c r="V518" s="194"/>
      <c r="W518" s="195"/>
      <c r="X518" s="194"/>
      <c r="Y518" s="195"/>
      <c r="Z518" s="194"/>
      <c r="AA518" s="368"/>
      <c r="AB518" s="368"/>
      <c r="AC518" s="370"/>
      <c r="AD518" s="106" t="str">
        <f>IF(OR(R518="",T518="",U518="",Z518="",AA518="",AB518="",AC518=""),"",Z518*IF(AC518="uPVC",VLOOKUP(AA518,VALIDATIONS!$CZ$2:$DU$42,VLOOKUP(AB518,VALIDATIONS!$FF$2:$FG$5,2,FALSE),FALSE), IF(AC518="Steel Reinforced Concrete",VLOOKUP(AA518,VALIDATIONS!$CZ$2:$DU$42,8+VLOOKUP(AB518,VALIDATIONS!$FF$2:$FG$5,2,FALSE),FALSE),IF(AC518="Fibre Reinforced Concrete",VLOOKUP(AA518,VALIDATIONS!$CZ$2:$DU$42,4+VLOOKUP(AB518,VALIDATIONS!$FF$2:$FG$5,2,FALSE),FALSE))))   +IF(T518="Up to 10% Rock",VLOOKUP(AA518,VALIDATIONS!$CZ$2:$DU$42,13+VLOOKUP(AB518,VALIDATIONS!$FF$2:$FG$5,2,FALSE),FALSE),0)+IF(OR(U518="Urban Development (moderate)",U518="Urban Development (heavy)"),VLOOKUP(AA518,VALIDATIONS!$CZ$2:$DU$42,VLOOKUP(U518,VALIDATIONS!$FJ$2:$FK$4,2,FALSE)+4,FALSE),0))</f>
        <v/>
      </c>
      <c r="AE518" s="194"/>
    </row>
    <row r="519" spans="1:31" x14ac:dyDescent="0.2">
      <c r="A519" s="232"/>
      <c r="B519" s="361"/>
      <c r="C519" s="370"/>
      <c r="D519" s="370"/>
      <c r="E519" s="370"/>
      <c r="F519" s="370"/>
      <c r="G519" s="194"/>
      <c r="H519" s="194"/>
      <c r="I519" s="195"/>
      <c r="J519" s="194"/>
      <c r="K519" s="168"/>
      <c r="L519" s="168"/>
      <c r="M519" s="106" t="str">
        <f>IF(OR(D519="",E519="",G519=""),"",IF(AND(F519&lt;&gt;"",D519="Inlet Pit"),VLOOKUP(E519,VALIDATIONS!$CN$2:$CO$14,2,FALSE),IF(D519="Junction Pit",VLOOKUP(E519,VALIDATIONS!$CR$2:$CS$5,2,FALSE),IF(D519="Trench Grate",H519*VLOOKUP(E519,VALIDATIONS!$CT$2:$CU$2,2,FALSE),IF(D519="Capped Line",VLOOKUP(E519,VALIDATIONS!$CF$2:$CG$2,2,FALSE),IF(D519="Head Wall",VLOOKUP(E519,VALIDATIONS!$CH$2:$CI$2,2,FALSE),IF(D519="House Connection",VLOOKUP(E519,VALIDATIONS!$CJ$2:$CK$2,2,FALSE),0))))))+IF(AND(F519&lt;&gt;"",D519="Inlet Pit"),VLOOKUP(F519,VALIDATIONS!$CP$2:$CQ$66,2,FALSE),0))</f>
        <v/>
      </c>
      <c r="N519" s="194"/>
      <c r="O519" s="379"/>
      <c r="P519" s="368"/>
      <c r="Q519" s="194"/>
      <c r="R519" s="370"/>
      <c r="S519" s="194"/>
      <c r="T519" s="368"/>
      <c r="U519" s="368"/>
      <c r="V519" s="194"/>
      <c r="W519" s="195"/>
      <c r="X519" s="194"/>
      <c r="Y519" s="195"/>
      <c r="Z519" s="194"/>
      <c r="AA519" s="368"/>
      <c r="AB519" s="368"/>
      <c r="AC519" s="370"/>
      <c r="AD519" s="106" t="str">
        <f>IF(OR(R519="",T519="",U519="",Z519="",AA519="",AB519="",AC519=""),"",Z519*IF(AC519="uPVC",VLOOKUP(AA519,VALIDATIONS!$CZ$2:$DU$42,VLOOKUP(AB519,VALIDATIONS!$FF$2:$FG$5,2,FALSE),FALSE), IF(AC519="Steel Reinforced Concrete",VLOOKUP(AA519,VALIDATIONS!$CZ$2:$DU$42,8+VLOOKUP(AB519,VALIDATIONS!$FF$2:$FG$5,2,FALSE),FALSE),IF(AC519="Fibre Reinforced Concrete",VLOOKUP(AA519,VALIDATIONS!$CZ$2:$DU$42,4+VLOOKUP(AB519,VALIDATIONS!$FF$2:$FG$5,2,FALSE),FALSE))))   +IF(T519="Up to 10% Rock",VLOOKUP(AA519,VALIDATIONS!$CZ$2:$DU$42,13+VLOOKUP(AB519,VALIDATIONS!$FF$2:$FG$5,2,FALSE),FALSE),0)+IF(OR(U519="Urban Development (moderate)",U519="Urban Development (heavy)"),VLOOKUP(AA519,VALIDATIONS!$CZ$2:$DU$42,VLOOKUP(U519,VALIDATIONS!$FJ$2:$FK$4,2,FALSE)+4,FALSE),0))</f>
        <v/>
      </c>
      <c r="AE519" s="194"/>
    </row>
    <row r="520" spans="1:31" x14ac:dyDescent="0.2">
      <c r="A520" s="232"/>
      <c r="B520" s="361"/>
      <c r="C520" s="370"/>
      <c r="D520" s="370"/>
      <c r="E520" s="370"/>
      <c r="F520" s="370"/>
      <c r="G520" s="194"/>
      <c r="H520" s="194"/>
      <c r="I520" s="195"/>
      <c r="J520" s="194"/>
      <c r="K520" s="168"/>
      <c r="L520" s="168"/>
      <c r="M520" s="106" t="str">
        <f>IF(OR(D520="",E520="",G520=""),"",IF(AND(F520&lt;&gt;"",D520="Inlet Pit"),VLOOKUP(E520,VALIDATIONS!$CN$2:$CO$14,2,FALSE),IF(D520="Junction Pit",VLOOKUP(E520,VALIDATIONS!$CR$2:$CS$5,2,FALSE),IF(D520="Trench Grate",H520*VLOOKUP(E520,VALIDATIONS!$CT$2:$CU$2,2,FALSE),IF(D520="Capped Line",VLOOKUP(E520,VALIDATIONS!$CF$2:$CG$2,2,FALSE),IF(D520="Head Wall",VLOOKUP(E520,VALIDATIONS!$CH$2:$CI$2,2,FALSE),IF(D520="House Connection",VLOOKUP(E520,VALIDATIONS!$CJ$2:$CK$2,2,FALSE),0))))))+IF(AND(F520&lt;&gt;"",D520="Inlet Pit"),VLOOKUP(F520,VALIDATIONS!$CP$2:$CQ$66,2,FALSE),0))</f>
        <v/>
      </c>
      <c r="N520" s="194"/>
      <c r="O520" s="379"/>
      <c r="P520" s="368"/>
      <c r="Q520" s="194"/>
      <c r="R520" s="370"/>
      <c r="S520" s="194"/>
      <c r="T520" s="368"/>
      <c r="U520" s="368"/>
      <c r="V520" s="194"/>
      <c r="W520" s="195"/>
      <c r="X520" s="194"/>
      <c r="Y520" s="195"/>
      <c r="Z520" s="194"/>
      <c r="AA520" s="368"/>
      <c r="AB520" s="368"/>
      <c r="AC520" s="370"/>
      <c r="AD520" s="106" t="str">
        <f>IF(OR(R520="",T520="",U520="",Z520="",AA520="",AB520="",AC520=""),"",Z520*IF(AC520="uPVC",VLOOKUP(AA520,VALIDATIONS!$CZ$2:$DU$42,VLOOKUP(AB520,VALIDATIONS!$FF$2:$FG$5,2,FALSE),FALSE), IF(AC520="Steel Reinforced Concrete",VLOOKUP(AA520,VALIDATIONS!$CZ$2:$DU$42,8+VLOOKUP(AB520,VALIDATIONS!$FF$2:$FG$5,2,FALSE),FALSE),IF(AC520="Fibre Reinforced Concrete",VLOOKUP(AA520,VALIDATIONS!$CZ$2:$DU$42,4+VLOOKUP(AB520,VALIDATIONS!$FF$2:$FG$5,2,FALSE),FALSE))))   +IF(T520="Up to 10% Rock",VLOOKUP(AA520,VALIDATIONS!$CZ$2:$DU$42,13+VLOOKUP(AB520,VALIDATIONS!$FF$2:$FG$5,2,FALSE),FALSE),0)+IF(OR(U520="Urban Development (moderate)",U520="Urban Development (heavy)"),VLOOKUP(AA520,VALIDATIONS!$CZ$2:$DU$42,VLOOKUP(U520,VALIDATIONS!$FJ$2:$FK$4,2,FALSE)+4,FALSE),0))</f>
        <v/>
      </c>
      <c r="AE520" s="194"/>
    </row>
    <row r="521" spans="1:31" x14ac:dyDescent="0.2">
      <c r="A521" s="232"/>
      <c r="B521" s="361"/>
      <c r="C521" s="370"/>
      <c r="D521" s="370"/>
      <c r="E521" s="370"/>
      <c r="F521" s="370"/>
      <c r="G521" s="194"/>
      <c r="H521" s="194"/>
      <c r="I521" s="195"/>
      <c r="J521" s="194"/>
      <c r="K521" s="168"/>
      <c r="L521" s="168"/>
      <c r="M521" s="106" t="str">
        <f>IF(OR(D521="",E521="",G521=""),"",IF(AND(F521&lt;&gt;"",D521="Inlet Pit"),VLOOKUP(E521,VALIDATIONS!$CN$2:$CO$14,2,FALSE),IF(D521="Junction Pit",VLOOKUP(E521,VALIDATIONS!$CR$2:$CS$5,2,FALSE),IF(D521="Trench Grate",H521*VLOOKUP(E521,VALIDATIONS!$CT$2:$CU$2,2,FALSE),IF(D521="Capped Line",VLOOKUP(E521,VALIDATIONS!$CF$2:$CG$2,2,FALSE),IF(D521="Head Wall",VLOOKUP(E521,VALIDATIONS!$CH$2:$CI$2,2,FALSE),IF(D521="House Connection",VLOOKUP(E521,VALIDATIONS!$CJ$2:$CK$2,2,FALSE),0))))))+IF(AND(F521&lt;&gt;"",D521="Inlet Pit"),VLOOKUP(F521,VALIDATIONS!$CP$2:$CQ$66,2,FALSE),0))</f>
        <v/>
      </c>
      <c r="N521" s="194"/>
      <c r="O521" s="379"/>
      <c r="P521" s="368"/>
      <c r="Q521" s="194"/>
      <c r="R521" s="370"/>
      <c r="S521" s="194"/>
      <c r="T521" s="368"/>
      <c r="U521" s="368"/>
      <c r="V521" s="194"/>
      <c r="W521" s="195"/>
      <c r="X521" s="194"/>
      <c r="Y521" s="195"/>
      <c r="Z521" s="194"/>
      <c r="AA521" s="368"/>
      <c r="AB521" s="368"/>
      <c r="AC521" s="370"/>
      <c r="AD521" s="106" t="str">
        <f>IF(OR(R521="",T521="",U521="",Z521="",AA521="",AB521="",AC521=""),"",Z521*IF(AC521="uPVC",VLOOKUP(AA521,VALIDATIONS!$CZ$2:$DU$42,VLOOKUP(AB521,VALIDATIONS!$FF$2:$FG$5,2,FALSE),FALSE), IF(AC521="Steel Reinforced Concrete",VLOOKUP(AA521,VALIDATIONS!$CZ$2:$DU$42,8+VLOOKUP(AB521,VALIDATIONS!$FF$2:$FG$5,2,FALSE),FALSE),IF(AC521="Fibre Reinforced Concrete",VLOOKUP(AA521,VALIDATIONS!$CZ$2:$DU$42,4+VLOOKUP(AB521,VALIDATIONS!$FF$2:$FG$5,2,FALSE),FALSE))))   +IF(T521="Up to 10% Rock",VLOOKUP(AA521,VALIDATIONS!$CZ$2:$DU$42,13+VLOOKUP(AB521,VALIDATIONS!$FF$2:$FG$5,2,FALSE),FALSE),0)+IF(OR(U521="Urban Development (moderate)",U521="Urban Development (heavy)"),VLOOKUP(AA521,VALIDATIONS!$CZ$2:$DU$42,VLOOKUP(U521,VALIDATIONS!$FJ$2:$FK$4,2,FALSE)+4,FALSE),0))</f>
        <v/>
      </c>
      <c r="AE521" s="194"/>
    </row>
    <row r="522" spans="1:31" x14ac:dyDescent="0.2">
      <c r="A522" s="232"/>
      <c r="B522" s="361"/>
      <c r="C522" s="370"/>
      <c r="D522" s="370"/>
      <c r="E522" s="370"/>
      <c r="F522" s="370"/>
      <c r="G522" s="194"/>
      <c r="H522" s="194"/>
      <c r="I522" s="195"/>
      <c r="J522" s="194"/>
      <c r="K522" s="168"/>
      <c r="L522" s="168"/>
      <c r="M522" s="106" t="str">
        <f>IF(OR(D522="",E522="",G522=""),"",IF(AND(F522&lt;&gt;"",D522="Inlet Pit"),VLOOKUP(E522,VALIDATIONS!$CN$2:$CO$14,2,FALSE),IF(D522="Junction Pit",VLOOKUP(E522,VALIDATIONS!$CR$2:$CS$5,2,FALSE),IF(D522="Trench Grate",H522*VLOOKUP(E522,VALIDATIONS!$CT$2:$CU$2,2,FALSE),IF(D522="Capped Line",VLOOKUP(E522,VALIDATIONS!$CF$2:$CG$2,2,FALSE),IF(D522="Head Wall",VLOOKUP(E522,VALIDATIONS!$CH$2:$CI$2,2,FALSE),IF(D522="House Connection",VLOOKUP(E522,VALIDATIONS!$CJ$2:$CK$2,2,FALSE),0))))))+IF(AND(F522&lt;&gt;"",D522="Inlet Pit"),VLOOKUP(F522,VALIDATIONS!$CP$2:$CQ$66,2,FALSE),0))</f>
        <v/>
      </c>
      <c r="N522" s="194"/>
      <c r="O522" s="379"/>
      <c r="P522" s="368"/>
      <c r="Q522" s="194"/>
      <c r="R522" s="370"/>
      <c r="S522" s="194"/>
      <c r="T522" s="368"/>
      <c r="U522" s="368"/>
      <c r="V522" s="194"/>
      <c r="W522" s="195"/>
      <c r="X522" s="194"/>
      <c r="Y522" s="195"/>
      <c r="Z522" s="194"/>
      <c r="AA522" s="368"/>
      <c r="AB522" s="368"/>
      <c r="AC522" s="370"/>
      <c r="AD522" s="106" t="str">
        <f>IF(OR(R522="",T522="",U522="",Z522="",AA522="",AB522="",AC522=""),"",Z522*IF(AC522="uPVC",VLOOKUP(AA522,VALIDATIONS!$CZ$2:$DU$42,VLOOKUP(AB522,VALIDATIONS!$FF$2:$FG$5,2,FALSE),FALSE), IF(AC522="Steel Reinforced Concrete",VLOOKUP(AA522,VALIDATIONS!$CZ$2:$DU$42,8+VLOOKUP(AB522,VALIDATIONS!$FF$2:$FG$5,2,FALSE),FALSE),IF(AC522="Fibre Reinforced Concrete",VLOOKUP(AA522,VALIDATIONS!$CZ$2:$DU$42,4+VLOOKUP(AB522,VALIDATIONS!$FF$2:$FG$5,2,FALSE),FALSE))))   +IF(T522="Up to 10% Rock",VLOOKUP(AA522,VALIDATIONS!$CZ$2:$DU$42,13+VLOOKUP(AB522,VALIDATIONS!$FF$2:$FG$5,2,FALSE),FALSE),0)+IF(OR(U522="Urban Development (moderate)",U522="Urban Development (heavy)"),VLOOKUP(AA522,VALIDATIONS!$CZ$2:$DU$42,VLOOKUP(U522,VALIDATIONS!$FJ$2:$FK$4,2,FALSE)+4,FALSE),0))</f>
        <v/>
      </c>
      <c r="AE522" s="194"/>
    </row>
    <row r="523" spans="1:31" x14ac:dyDescent="0.2">
      <c r="A523" s="232"/>
      <c r="B523" s="361"/>
      <c r="C523" s="370"/>
      <c r="D523" s="370"/>
      <c r="E523" s="370"/>
      <c r="F523" s="370"/>
      <c r="G523" s="194"/>
      <c r="H523" s="194"/>
      <c r="I523" s="195"/>
      <c r="J523" s="194"/>
      <c r="K523" s="168"/>
      <c r="L523" s="168"/>
      <c r="M523" s="106" t="str">
        <f>IF(OR(D523="",E523="",G523=""),"",IF(AND(F523&lt;&gt;"",D523="Inlet Pit"),VLOOKUP(E523,VALIDATIONS!$CN$2:$CO$14,2,FALSE),IF(D523="Junction Pit",VLOOKUP(E523,VALIDATIONS!$CR$2:$CS$5,2,FALSE),IF(D523="Trench Grate",H523*VLOOKUP(E523,VALIDATIONS!$CT$2:$CU$2,2,FALSE),IF(D523="Capped Line",VLOOKUP(E523,VALIDATIONS!$CF$2:$CG$2,2,FALSE),IF(D523="Head Wall",VLOOKUP(E523,VALIDATIONS!$CH$2:$CI$2,2,FALSE),IF(D523="House Connection",VLOOKUP(E523,VALIDATIONS!$CJ$2:$CK$2,2,FALSE),0))))))+IF(AND(F523&lt;&gt;"",D523="Inlet Pit"),VLOOKUP(F523,VALIDATIONS!$CP$2:$CQ$66,2,FALSE),0))</f>
        <v/>
      </c>
      <c r="N523" s="194"/>
      <c r="O523" s="379"/>
      <c r="P523" s="368"/>
      <c r="Q523" s="194"/>
      <c r="R523" s="370"/>
      <c r="S523" s="194"/>
      <c r="T523" s="368"/>
      <c r="U523" s="368"/>
      <c r="V523" s="194"/>
      <c r="W523" s="195"/>
      <c r="X523" s="194"/>
      <c r="Y523" s="195"/>
      <c r="Z523" s="194"/>
      <c r="AA523" s="368"/>
      <c r="AB523" s="368"/>
      <c r="AC523" s="370"/>
      <c r="AD523" s="106" t="str">
        <f>IF(OR(R523="",T523="",U523="",Z523="",AA523="",AB523="",AC523=""),"",Z523*IF(AC523="uPVC",VLOOKUP(AA523,VALIDATIONS!$CZ$2:$DU$42,VLOOKUP(AB523,VALIDATIONS!$FF$2:$FG$5,2,FALSE),FALSE), IF(AC523="Steel Reinforced Concrete",VLOOKUP(AA523,VALIDATIONS!$CZ$2:$DU$42,8+VLOOKUP(AB523,VALIDATIONS!$FF$2:$FG$5,2,FALSE),FALSE),IF(AC523="Fibre Reinforced Concrete",VLOOKUP(AA523,VALIDATIONS!$CZ$2:$DU$42,4+VLOOKUP(AB523,VALIDATIONS!$FF$2:$FG$5,2,FALSE),FALSE))))   +IF(T523="Up to 10% Rock",VLOOKUP(AA523,VALIDATIONS!$CZ$2:$DU$42,13+VLOOKUP(AB523,VALIDATIONS!$FF$2:$FG$5,2,FALSE),FALSE),0)+IF(OR(U523="Urban Development (moderate)",U523="Urban Development (heavy)"),VLOOKUP(AA523,VALIDATIONS!$CZ$2:$DU$42,VLOOKUP(U523,VALIDATIONS!$FJ$2:$FK$4,2,FALSE)+4,FALSE),0))</f>
        <v/>
      </c>
      <c r="AE523" s="194"/>
    </row>
    <row r="524" spans="1:31" x14ac:dyDescent="0.2">
      <c r="A524" s="232"/>
      <c r="B524" s="361"/>
      <c r="C524" s="370"/>
      <c r="D524" s="370"/>
      <c r="E524" s="370"/>
      <c r="F524" s="370"/>
      <c r="G524" s="194"/>
      <c r="H524" s="194"/>
      <c r="I524" s="195"/>
      <c r="J524" s="194"/>
      <c r="K524" s="168"/>
      <c r="L524" s="168"/>
      <c r="M524" s="106" t="str">
        <f>IF(OR(D524="",E524="",G524=""),"",IF(AND(F524&lt;&gt;"",D524="Inlet Pit"),VLOOKUP(E524,VALIDATIONS!$CN$2:$CO$14,2,FALSE),IF(D524="Junction Pit",VLOOKUP(E524,VALIDATIONS!$CR$2:$CS$5,2,FALSE),IF(D524="Trench Grate",H524*VLOOKUP(E524,VALIDATIONS!$CT$2:$CU$2,2,FALSE),IF(D524="Capped Line",VLOOKUP(E524,VALIDATIONS!$CF$2:$CG$2,2,FALSE),IF(D524="Head Wall",VLOOKUP(E524,VALIDATIONS!$CH$2:$CI$2,2,FALSE),IF(D524="House Connection",VLOOKUP(E524,VALIDATIONS!$CJ$2:$CK$2,2,FALSE),0))))))+IF(AND(F524&lt;&gt;"",D524="Inlet Pit"),VLOOKUP(F524,VALIDATIONS!$CP$2:$CQ$66,2,FALSE),0))</f>
        <v/>
      </c>
      <c r="N524" s="194"/>
      <c r="O524" s="379"/>
      <c r="P524" s="368"/>
      <c r="Q524" s="194"/>
      <c r="R524" s="370"/>
      <c r="S524" s="194"/>
      <c r="T524" s="368"/>
      <c r="U524" s="368"/>
      <c r="V524" s="194"/>
      <c r="W524" s="195"/>
      <c r="X524" s="194"/>
      <c r="Y524" s="195"/>
      <c r="Z524" s="194"/>
      <c r="AA524" s="368"/>
      <c r="AB524" s="368"/>
      <c r="AC524" s="370"/>
      <c r="AD524" s="106" t="str">
        <f>IF(OR(R524="",T524="",U524="",Z524="",AA524="",AB524="",AC524=""),"",Z524*IF(AC524="uPVC",VLOOKUP(AA524,VALIDATIONS!$CZ$2:$DU$42,VLOOKUP(AB524,VALIDATIONS!$FF$2:$FG$5,2,FALSE),FALSE), IF(AC524="Steel Reinforced Concrete",VLOOKUP(AA524,VALIDATIONS!$CZ$2:$DU$42,8+VLOOKUP(AB524,VALIDATIONS!$FF$2:$FG$5,2,FALSE),FALSE),IF(AC524="Fibre Reinforced Concrete",VLOOKUP(AA524,VALIDATIONS!$CZ$2:$DU$42,4+VLOOKUP(AB524,VALIDATIONS!$FF$2:$FG$5,2,FALSE),FALSE))))   +IF(T524="Up to 10% Rock",VLOOKUP(AA524,VALIDATIONS!$CZ$2:$DU$42,13+VLOOKUP(AB524,VALIDATIONS!$FF$2:$FG$5,2,FALSE),FALSE),0)+IF(OR(U524="Urban Development (moderate)",U524="Urban Development (heavy)"),VLOOKUP(AA524,VALIDATIONS!$CZ$2:$DU$42,VLOOKUP(U524,VALIDATIONS!$FJ$2:$FK$4,2,FALSE)+4,FALSE),0))</f>
        <v/>
      </c>
      <c r="AE524" s="194"/>
    </row>
    <row r="525" spans="1:31" x14ac:dyDescent="0.2">
      <c r="A525" s="232"/>
      <c r="B525" s="361"/>
      <c r="C525" s="370"/>
      <c r="D525" s="370"/>
      <c r="E525" s="370"/>
      <c r="F525" s="370"/>
      <c r="G525" s="194"/>
      <c r="H525" s="194"/>
      <c r="I525" s="195"/>
      <c r="J525" s="194"/>
      <c r="K525" s="168"/>
      <c r="L525" s="168"/>
      <c r="M525" s="106" t="str">
        <f>IF(OR(D525="",E525="",G525=""),"",IF(AND(F525&lt;&gt;"",D525="Inlet Pit"),VLOOKUP(E525,VALIDATIONS!$CN$2:$CO$14,2,FALSE),IF(D525="Junction Pit",VLOOKUP(E525,VALIDATIONS!$CR$2:$CS$5,2,FALSE),IF(D525="Trench Grate",H525*VLOOKUP(E525,VALIDATIONS!$CT$2:$CU$2,2,FALSE),IF(D525="Capped Line",VLOOKUP(E525,VALIDATIONS!$CF$2:$CG$2,2,FALSE),IF(D525="Head Wall",VLOOKUP(E525,VALIDATIONS!$CH$2:$CI$2,2,FALSE),IF(D525="House Connection",VLOOKUP(E525,VALIDATIONS!$CJ$2:$CK$2,2,FALSE),0))))))+IF(AND(F525&lt;&gt;"",D525="Inlet Pit"),VLOOKUP(F525,VALIDATIONS!$CP$2:$CQ$66,2,FALSE),0))</f>
        <v/>
      </c>
      <c r="N525" s="194"/>
      <c r="O525" s="379"/>
      <c r="P525" s="368"/>
      <c r="Q525" s="194"/>
      <c r="R525" s="370"/>
      <c r="S525" s="194"/>
      <c r="T525" s="368"/>
      <c r="U525" s="368"/>
      <c r="V525" s="194"/>
      <c r="W525" s="195"/>
      <c r="X525" s="194"/>
      <c r="Y525" s="195"/>
      <c r="Z525" s="194"/>
      <c r="AA525" s="368"/>
      <c r="AB525" s="368"/>
      <c r="AC525" s="370"/>
      <c r="AD525" s="106" t="str">
        <f>IF(OR(R525="",T525="",U525="",Z525="",AA525="",AB525="",AC525=""),"",Z525*IF(AC525="uPVC",VLOOKUP(AA525,VALIDATIONS!$CZ$2:$DU$42,VLOOKUP(AB525,VALIDATIONS!$FF$2:$FG$5,2,FALSE),FALSE), IF(AC525="Steel Reinforced Concrete",VLOOKUP(AA525,VALIDATIONS!$CZ$2:$DU$42,8+VLOOKUP(AB525,VALIDATIONS!$FF$2:$FG$5,2,FALSE),FALSE),IF(AC525="Fibre Reinforced Concrete",VLOOKUP(AA525,VALIDATIONS!$CZ$2:$DU$42,4+VLOOKUP(AB525,VALIDATIONS!$FF$2:$FG$5,2,FALSE),FALSE))))   +IF(T525="Up to 10% Rock",VLOOKUP(AA525,VALIDATIONS!$CZ$2:$DU$42,13+VLOOKUP(AB525,VALIDATIONS!$FF$2:$FG$5,2,FALSE),FALSE),0)+IF(OR(U525="Urban Development (moderate)",U525="Urban Development (heavy)"),VLOOKUP(AA525,VALIDATIONS!$CZ$2:$DU$42,VLOOKUP(U525,VALIDATIONS!$FJ$2:$FK$4,2,FALSE)+4,FALSE),0))</f>
        <v/>
      </c>
      <c r="AE525" s="194"/>
    </row>
    <row r="526" spans="1:31" x14ac:dyDescent="0.2">
      <c r="A526" s="232"/>
      <c r="B526" s="361"/>
      <c r="C526" s="370"/>
      <c r="D526" s="370"/>
      <c r="E526" s="370"/>
      <c r="F526" s="370"/>
      <c r="G526" s="194"/>
      <c r="H526" s="194"/>
      <c r="I526" s="195"/>
      <c r="J526" s="194"/>
      <c r="K526" s="168"/>
      <c r="L526" s="168"/>
      <c r="M526" s="106" t="str">
        <f>IF(OR(D526="",E526="",G526=""),"",IF(AND(F526&lt;&gt;"",D526="Inlet Pit"),VLOOKUP(E526,VALIDATIONS!$CN$2:$CO$14,2,FALSE),IF(D526="Junction Pit",VLOOKUP(E526,VALIDATIONS!$CR$2:$CS$5,2,FALSE),IF(D526="Trench Grate",H526*VLOOKUP(E526,VALIDATIONS!$CT$2:$CU$2,2,FALSE),IF(D526="Capped Line",VLOOKUP(E526,VALIDATIONS!$CF$2:$CG$2,2,FALSE),IF(D526="Head Wall",VLOOKUP(E526,VALIDATIONS!$CH$2:$CI$2,2,FALSE),IF(D526="House Connection",VLOOKUP(E526,VALIDATIONS!$CJ$2:$CK$2,2,FALSE),0))))))+IF(AND(F526&lt;&gt;"",D526="Inlet Pit"),VLOOKUP(F526,VALIDATIONS!$CP$2:$CQ$66,2,FALSE),0))</f>
        <v/>
      </c>
      <c r="N526" s="194"/>
      <c r="O526" s="379"/>
      <c r="P526" s="368"/>
      <c r="Q526" s="194"/>
      <c r="R526" s="370"/>
      <c r="S526" s="194"/>
      <c r="T526" s="368"/>
      <c r="U526" s="368"/>
      <c r="V526" s="194"/>
      <c r="W526" s="195"/>
      <c r="X526" s="194"/>
      <c r="Y526" s="195"/>
      <c r="Z526" s="194"/>
      <c r="AA526" s="368"/>
      <c r="AB526" s="368"/>
      <c r="AC526" s="370"/>
      <c r="AD526" s="106" t="str">
        <f>IF(OR(R526="",T526="",U526="",Z526="",AA526="",AB526="",AC526=""),"",Z526*IF(AC526="uPVC",VLOOKUP(AA526,VALIDATIONS!$CZ$2:$DU$42,VLOOKUP(AB526,VALIDATIONS!$FF$2:$FG$5,2,FALSE),FALSE), IF(AC526="Steel Reinforced Concrete",VLOOKUP(AA526,VALIDATIONS!$CZ$2:$DU$42,8+VLOOKUP(AB526,VALIDATIONS!$FF$2:$FG$5,2,FALSE),FALSE),IF(AC526="Fibre Reinforced Concrete",VLOOKUP(AA526,VALIDATIONS!$CZ$2:$DU$42,4+VLOOKUP(AB526,VALIDATIONS!$FF$2:$FG$5,2,FALSE),FALSE))))   +IF(T526="Up to 10% Rock",VLOOKUP(AA526,VALIDATIONS!$CZ$2:$DU$42,13+VLOOKUP(AB526,VALIDATIONS!$FF$2:$FG$5,2,FALSE),FALSE),0)+IF(OR(U526="Urban Development (moderate)",U526="Urban Development (heavy)"),VLOOKUP(AA526,VALIDATIONS!$CZ$2:$DU$42,VLOOKUP(U526,VALIDATIONS!$FJ$2:$FK$4,2,FALSE)+4,FALSE),0))</f>
        <v/>
      </c>
      <c r="AE526" s="194"/>
    </row>
    <row r="527" spans="1:31" x14ac:dyDescent="0.2">
      <c r="A527" s="232"/>
      <c r="B527" s="361"/>
      <c r="C527" s="370"/>
      <c r="D527" s="370"/>
      <c r="E527" s="370"/>
      <c r="F527" s="370"/>
      <c r="G527" s="194"/>
      <c r="H527" s="194"/>
      <c r="I527" s="195"/>
      <c r="J527" s="194"/>
      <c r="K527" s="168"/>
      <c r="L527" s="168"/>
      <c r="M527" s="106" t="str">
        <f>IF(OR(D527="",E527="",G527=""),"",IF(AND(F527&lt;&gt;"",D527="Inlet Pit"),VLOOKUP(E527,VALIDATIONS!$CN$2:$CO$14,2,FALSE),IF(D527="Junction Pit",VLOOKUP(E527,VALIDATIONS!$CR$2:$CS$5,2,FALSE),IF(D527="Trench Grate",H527*VLOOKUP(E527,VALIDATIONS!$CT$2:$CU$2,2,FALSE),IF(D527="Capped Line",VLOOKUP(E527,VALIDATIONS!$CF$2:$CG$2,2,FALSE),IF(D527="Head Wall",VLOOKUP(E527,VALIDATIONS!$CH$2:$CI$2,2,FALSE),IF(D527="House Connection",VLOOKUP(E527,VALIDATIONS!$CJ$2:$CK$2,2,FALSE),0))))))+IF(AND(F527&lt;&gt;"",D527="Inlet Pit"),VLOOKUP(F527,VALIDATIONS!$CP$2:$CQ$66,2,FALSE),0))</f>
        <v/>
      </c>
      <c r="N527" s="194"/>
      <c r="O527" s="379"/>
      <c r="P527" s="368"/>
      <c r="Q527" s="194"/>
      <c r="R527" s="370"/>
      <c r="S527" s="194"/>
      <c r="T527" s="368"/>
      <c r="U527" s="368"/>
      <c r="V527" s="194"/>
      <c r="W527" s="195"/>
      <c r="X527" s="194"/>
      <c r="Y527" s="195"/>
      <c r="Z527" s="194"/>
      <c r="AA527" s="368"/>
      <c r="AB527" s="368"/>
      <c r="AC527" s="370"/>
      <c r="AD527" s="106" t="str">
        <f>IF(OR(R527="",T527="",U527="",Z527="",AA527="",AB527="",AC527=""),"",Z527*IF(AC527="uPVC",VLOOKUP(AA527,VALIDATIONS!$CZ$2:$DU$42,VLOOKUP(AB527,VALIDATIONS!$FF$2:$FG$5,2,FALSE),FALSE), IF(AC527="Steel Reinforced Concrete",VLOOKUP(AA527,VALIDATIONS!$CZ$2:$DU$42,8+VLOOKUP(AB527,VALIDATIONS!$FF$2:$FG$5,2,FALSE),FALSE),IF(AC527="Fibre Reinforced Concrete",VLOOKUP(AA527,VALIDATIONS!$CZ$2:$DU$42,4+VLOOKUP(AB527,VALIDATIONS!$FF$2:$FG$5,2,FALSE),FALSE))))   +IF(T527="Up to 10% Rock",VLOOKUP(AA527,VALIDATIONS!$CZ$2:$DU$42,13+VLOOKUP(AB527,VALIDATIONS!$FF$2:$FG$5,2,FALSE),FALSE),0)+IF(OR(U527="Urban Development (moderate)",U527="Urban Development (heavy)"),VLOOKUP(AA527,VALIDATIONS!$CZ$2:$DU$42,VLOOKUP(U527,VALIDATIONS!$FJ$2:$FK$4,2,FALSE)+4,FALSE),0))</f>
        <v/>
      </c>
      <c r="AE527" s="194"/>
    </row>
    <row r="528" spans="1:31" x14ac:dyDescent="0.2">
      <c r="A528" s="232"/>
      <c r="B528" s="361"/>
      <c r="C528" s="370"/>
      <c r="D528" s="370"/>
      <c r="E528" s="370"/>
      <c r="F528" s="370"/>
      <c r="G528" s="194"/>
      <c r="H528" s="194"/>
      <c r="I528" s="195"/>
      <c r="J528" s="194"/>
      <c r="K528" s="168"/>
      <c r="L528" s="168"/>
      <c r="M528" s="106" t="str">
        <f>IF(OR(D528="",E528="",G528=""),"",IF(AND(F528&lt;&gt;"",D528="Inlet Pit"),VLOOKUP(E528,VALIDATIONS!$CN$2:$CO$14,2,FALSE),IF(D528="Junction Pit",VLOOKUP(E528,VALIDATIONS!$CR$2:$CS$5,2,FALSE),IF(D528="Trench Grate",H528*VLOOKUP(E528,VALIDATIONS!$CT$2:$CU$2,2,FALSE),IF(D528="Capped Line",VLOOKUP(E528,VALIDATIONS!$CF$2:$CG$2,2,FALSE),IF(D528="Head Wall",VLOOKUP(E528,VALIDATIONS!$CH$2:$CI$2,2,FALSE),IF(D528="House Connection",VLOOKUP(E528,VALIDATIONS!$CJ$2:$CK$2,2,FALSE),0))))))+IF(AND(F528&lt;&gt;"",D528="Inlet Pit"),VLOOKUP(F528,VALIDATIONS!$CP$2:$CQ$66,2,FALSE),0))</f>
        <v/>
      </c>
      <c r="N528" s="194"/>
      <c r="O528" s="379"/>
      <c r="P528" s="368"/>
      <c r="Q528" s="194"/>
      <c r="R528" s="370"/>
      <c r="S528" s="194"/>
      <c r="T528" s="368"/>
      <c r="U528" s="368"/>
      <c r="V528" s="194"/>
      <c r="W528" s="195"/>
      <c r="X528" s="194"/>
      <c r="Y528" s="195"/>
      <c r="Z528" s="194"/>
      <c r="AA528" s="368"/>
      <c r="AB528" s="368"/>
      <c r="AC528" s="370"/>
      <c r="AD528" s="106" t="str">
        <f>IF(OR(R528="",T528="",U528="",Z528="",AA528="",AB528="",AC528=""),"",Z528*IF(AC528="uPVC",VLOOKUP(AA528,VALIDATIONS!$CZ$2:$DU$42,VLOOKUP(AB528,VALIDATIONS!$FF$2:$FG$5,2,FALSE),FALSE), IF(AC528="Steel Reinforced Concrete",VLOOKUP(AA528,VALIDATIONS!$CZ$2:$DU$42,8+VLOOKUP(AB528,VALIDATIONS!$FF$2:$FG$5,2,FALSE),FALSE),IF(AC528="Fibre Reinforced Concrete",VLOOKUP(AA528,VALIDATIONS!$CZ$2:$DU$42,4+VLOOKUP(AB528,VALIDATIONS!$FF$2:$FG$5,2,FALSE),FALSE))))   +IF(T528="Up to 10% Rock",VLOOKUP(AA528,VALIDATIONS!$CZ$2:$DU$42,13+VLOOKUP(AB528,VALIDATIONS!$FF$2:$FG$5,2,FALSE),FALSE),0)+IF(OR(U528="Urban Development (moderate)",U528="Urban Development (heavy)"),VLOOKUP(AA528,VALIDATIONS!$CZ$2:$DU$42,VLOOKUP(U528,VALIDATIONS!$FJ$2:$FK$4,2,FALSE)+4,FALSE),0))</f>
        <v/>
      </c>
      <c r="AE528" s="194"/>
    </row>
    <row r="529" spans="1:31" x14ac:dyDescent="0.2">
      <c r="A529" s="232"/>
      <c r="B529" s="361"/>
      <c r="C529" s="370"/>
      <c r="D529" s="370"/>
      <c r="E529" s="370"/>
      <c r="F529" s="370"/>
      <c r="G529" s="194"/>
      <c r="H529" s="194"/>
      <c r="I529" s="195"/>
      <c r="J529" s="194"/>
      <c r="K529" s="168"/>
      <c r="L529" s="168"/>
      <c r="M529" s="106" t="str">
        <f>IF(OR(D529="",E529="",G529=""),"",IF(AND(F529&lt;&gt;"",D529="Inlet Pit"),VLOOKUP(E529,VALIDATIONS!$CN$2:$CO$14,2,FALSE),IF(D529="Junction Pit",VLOOKUP(E529,VALIDATIONS!$CR$2:$CS$5,2,FALSE),IF(D529="Trench Grate",H529*VLOOKUP(E529,VALIDATIONS!$CT$2:$CU$2,2,FALSE),IF(D529="Capped Line",VLOOKUP(E529,VALIDATIONS!$CF$2:$CG$2,2,FALSE),IF(D529="Head Wall",VLOOKUP(E529,VALIDATIONS!$CH$2:$CI$2,2,FALSE),IF(D529="House Connection",VLOOKUP(E529,VALIDATIONS!$CJ$2:$CK$2,2,FALSE),0))))))+IF(AND(F529&lt;&gt;"",D529="Inlet Pit"),VLOOKUP(F529,VALIDATIONS!$CP$2:$CQ$66,2,FALSE),0))</f>
        <v/>
      </c>
      <c r="N529" s="194"/>
      <c r="O529" s="379"/>
      <c r="P529" s="368"/>
      <c r="Q529" s="194"/>
      <c r="R529" s="370"/>
      <c r="S529" s="194"/>
      <c r="T529" s="368"/>
      <c r="U529" s="368"/>
      <c r="V529" s="194"/>
      <c r="W529" s="195"/>
      <c r="X529" s="194"/>
      <c r="Y529" s="195"/>
      <c r="Z529" s="194"/>
      <c r="AA529" s="368"/>
      <c r="AB529" s="368"/>
      <c r="AC529" s="370"/>
      <c r="AD529" s="106" t="str">
        <f>IF(OR(R529="",T529="",U529="",Z529="",AA529="",AB529="",AC529=""),"",Z529*IF(AC529="uPVC",VLOOKUP(AA529,VALIDATIONS!$CZ$2:$DU$42,VLOOKUP(AB529,VALIDATIONS!$FF$2:$FG$5,2,FALSE),FALSE), IF(AC529="Steel Reinforced Concrete",VLOOKUP(AA529,VALIDATIONS!$CZ$2:$DU$42,8+VLOOKUP(AB529,VALIDATIONS!$FF$2:$FG$5,2,FALSE),FALSE),IF(AC529="Fibre Reinforced Concrete",VLOOKUP(AA529,VALIDATIONS!$CZ$2:$DU$42,4+VLOOKUP(AB529,VALIDATIONS!$FF$2:$FG$5,2,FALSE),FALSE))))   +IF(T529="Up to 10% Rock",VLOOKUP(AA529,VALIDATIONS!$CZ$2:$DU$42,13+VLOOKUP(AB529,VALIDATIONS!$FF$2:$FG$5,2,FALSE),FALSE),0)+IF(OR(U529="Urban Development (moderate)",U529="Urban Development (heavy)"),VLOOKUP(AA529,VALIDATIONS!$CZ$2:$DU$42,VLOOKUP(U529,VALIDATIONS!$FJ$2:$FK$4,2,FALSE)+4,FALSE),0))</f>
        <v/>
      </c>
      <c r="AE529" s="194"/>
    </row>
    <row r="530" spans="1:31" x14ac:dyDescent="0.2">
      <c r="A530" s="232"/>
      <c r="B530" s="361"/>
      <c r="C530" s="370"/>
      <c r="D530" s="370"/>
      <c r="E530" s="370"/>
      <c r="F530" s="370"/>
      <c r="G530" s="194"/>
      <c r="H530" s="194"/>
      <c r="I530" s="195"/>
      <c r="J530" s="194"/>
      <c r="K530" s="168"/>
      <c r="L530" s="168"/>
      <c r="M530" s="106" t="str">
        <f>IF(OR(D530="",E530="",G530=""),"",IF(AND(F530&lt;&gt;"",D530="Inlet Pit"),VLOOKUP(E530,VALIDATIONS!$CN$2:$CO$14,2,FALSE),IF(D530="Junction Pit",VLOOKUP(E530,VALIDATIONS!$CR$2:$CS$5,2,FALSE),IF(D530="Trench Grate",H530*VLOOKUP(E530,VALIDATIONS!$CT$2:$CU$2,2,FALSE),IF(D530="Capped Line",VLOOKUP(E530,VALIDATIONS!$CF$2:$CG$2,2,FALSE),IF(D530="Head Wall",VLOOKUP(E530,VALIDATIONS!$CH$2:$CI$2,2,FALSE),IF(D530="House Connection",VLOOKUP(E530,VALIDATIONS!$CJ$2:$CK$2,2,FALSE),0))))))+IF(AND(F530&lt;&gt;"",D530="Inlet Pit"),VLOOKUP(F530,VALIDATIONS!$CP$2:$CQ$66,2,FALSE),0))</f>
        <v/>
      </c>
      <c r="N530" s="194"/>
      <c r="O530" s="379"/>
      <c r="P530" s="368"/>
      <c r="Q530" s="194"/>
      <c r="R530" s="370"/>
      <c r="S530" s="194"/>
      <c r="T530" s="368"/>
      <c r="U530" s="368"/>
      <c r="V530" s="194"/>
      <c r="W530" s="195"/>
      <c r="X530" s="194"/>
      <c r="Y530" s="195"/>
      <c r="Z530" s="194"/>
      <c r="AA530" s="368"/>
      <c r="AB530" s="368"/>
      <c r="AC530" s="370"/>
      <c r="AD530" s="106" t="str">
        <f>IF(OR(R530="",T530="",U530="",Z530="",AA530="",AB530="",AC530=""),"",Z530*IF(AC530="uPVC",VLOOKUP(AA530,VALIDATIONS!$CZ$2:$DU$42,VLOOKUP(AB530,VALIDATIONS!$FF$2:$FG$5,2,FALSE),FALSE), IF(AC530="Steel Reinforced Concrete",VLOOKUP(AA530,VALIDATIONS!$CZ$2:$DU$42,8+VLOOKUP(AB530,VALIDATIONS!$FF$2:$FG$5,2,FALSE),FALSE),IF(AC530="Fibre Reinforced Concrete",VLOOKUP(AA530,VALIDATIONS!$CZ$2:$DU$42,4+VLOOKUP(AB530,VALIDATIONS!$FF$2:$FG$5,2,FALSE),FALSE))))   +IF(T530="Up to 10% Rock",VLOOKUP(AA530,VALIDATIONS!$CZ$2:$DU$42,13+VLOOKUP(AB530,VALIDATIONS!$FF$2:$FG$5,2,FALSE),FALSE),0)+IF(OR(U530="Urban Development (moderate)",U530="Urban Development (heavy)"),VLOOKUP(AA530,VALIDATIONS!$CZ$2:$DU$42,VLOOKUP(U530,VALIDATIONS!$FJ$2:$FK$4,2,FALSE)+4,FALSE),0))</f>
        <v/>
      </c>
      <c r="AE530" s="194"/>
    </row>
    <row r="531" spans="1:31" x14ac:dyDescent="0.2">
      <c r="A531" s="232"/>
      <c r="B531" s="361"/>
      <c r="C531" s="370"/>
      <c r="D531" s="370"/>
      <c r="E531" s="370"/>
      <c r="F531" s="370"/>
      <c r="G531" s="194"/>
      <c r="H531" s="194"/>
      <c r="I531" s="195"/>
      <c r="J531" s="194"/>
      <c r="K531" s="168"/>
      <c r="L531" s="168"/>
      <c r="M531" s="106" t="str">
        <f>IF(OR(D531="",E531="",G531=""),"",IF(AND(F531&lt;&gt;"",D531="Inlet Pit"),VLOOKUP(E531,VALIDATIONS!$CN$2:$CO$14,2,FALSE),IF(D531="Junction Pit",VLOOKUP(E531,VALIDATIONS!$CR$2:$CS$5,2,FALSE),IF(D531="Trench Grate",H531*VLOOKUP(E531,VALIDATIONS!$CT$2:$CU$2,2,FALSE),IF(D531="Capped Line",VLOOKUP(E531,VALIDATIONS!$CF$2:$CG$2,2,FALSE),IF(D531="Head Wall",VLOOKUP(E531,VALIDATIONS!$CH$2:$CI$2,2,FALSE),IF(D531="House Connection",VLOOKUP(E531,VALIDATIONS!$CJ$2:$CK$2,2,FALSE),0))))))+IF(AND(F531&lt;&gt;"",D531="Inlet Pit"),VLOOKUP(F531,VALIDATIONS!$CP$2:$CQ$66,2,FALSE),0))</f>
        <v/>
      </c>
      <c r="N531" s="194"/>
      <c r="O531" s="379"/>
      <c r="P531" s="368"/>
      <c r="Q531" s="194"/>
      <c r="R531" s="370"/>
      <c r="S531" s="194"/>
      <c r="T531" s="368"/>
      <c r="U531" s="368"/>
      <c r="V531" s="194"/>
      <c r="W531" s="195"/>
      <c r="X531" s="194"/>
      <c r="Y531" s="195"/>
      <c r="Z531" s="194"/>
      <c r="AA531" s="368"/>
      <c r="AB531" s="368"/>
      <c r="AC531" s="370"/>
      <c r="AD531" s="106" t="str">
        <f>IF(OR(R531="",T531="",U531="",Z531="",AA531="",AB531="",AC531=""),"",Z531*IF(AC531="uPVC",VLOOKUP(AA531,VALIDATIONS!$CZ$2:$DU$42,VLOOKUP(AB531,VALIDATIONS!$FF$2:$FG$5,2,FALSE),FALSE), IF(AC531="Steel Reinforced Concrete",VLOOKUP(AA531,VALIDATIONS!$CZ$2:$DU$42,8+VLOOKUP(AB531,VALIDATIONS!$FF$2:$FG$5,2,FALSE),FALSE),IF(AC531="Fibre Reinforced Concrete",VLOOKUP(AA531,VALIDATIONS!$CZ$2:$DU$42,4+VLOOKUP(AB531,VALIDATIONS!$FF$2:$FG$5,2,FALSE),FALSE))))   +IF(T531="Up to 10% Rock",VLOOKUP(AA531,VALIDATIONS!$CZ$2:$DU$42,13+VLOOKUP(AB531,VALIDATIONS!$FF$2:$FG$5,2,FALSE),FALSE),0)+IF(OR(U531="Urban Development (moderate)",U531="Urban Development (heavy)"),VLOOKUP(AA531,VALIDATIONS!$CZ$2:$DU$42,VLOOKUP(U531,VALIDATIONS!$FJ$2:$FK$4,2,FALSE)+4,FALSE),0))</f>
        <v/>
      </c>
      <c r="AE531" s="194"/>
    </row>
    <row r="532" spans="1:31" x14ac:dyDescent="0.2">
      <c r="A532" s="232"/>
      <c r="B532" s="361"/>
      <c r="C532" s="370"/>
      <c r="D532" s="370"/>
      <c r="E532" s="370"/>
      <c r="F532" s="370"/>
      <c r="G532" s="194"/>
      <c r="H532" s="194"/>
      <c r="I532" s="195"/>
      <c r="J532" s="194"/>
      <c r="K532" s="168"/>
      <c r="L532" s="168"/>
      <c r="M532" s="106" t="str">
        <f>IF(OR(D532="",E532="",G532=""),"",IF(AND(F532&lt;&gt;"",D532="Inlet Pit"),VLOOKUP(E532,VALIDATIONS!$CN$2:$CO$14,2,FALSE),IF(D532="Junction Pit",VLOOKUP(E532,VALIDATIONS!$CR$2:$CS$5,2,FALSE),IF(D532="Trench Grate",H532*VLOOKUP(E532,VALIDATIONS!$CT$2:$CU$2,2,FALSE),IF(D532="Capped Line",VLOOKUP(E532,VALIDATIONS!$CF$2:$CG$2,2,FALSE),IF(D532="Head Wall",VLOOKUP(E532,VALIDATIONS!$CH$2:$CI$2,2,FALSE),IF(D532="House Connection",VLOOKUP(E532,VALIDATIONS!$CJ$2:$CK$2,2,FALSE),0))))))+IF(AND(F532&lt;&gt;"",D532="Inlet Pit"),VLOOKUP(F532,VALIDATIONS!$CP$2:$CQ$66,2,FALSE),0))</f>
        <v/>
      </c>
      <c r="N532" s="194"/>
      <c r="O532" s="379"/>
      <c r="P532" s="368"/>
      <c r="Q532" s="194"/>
      <c r="R532" s="370"/>
      <c r="S532" s="194"/>
      <c r="T532" s="368"/>
      <c r="U532" s="368"/>
      <c r="V532" s="194"/>
      <c r="W532" s="195"/>
      <c r="X532" s="194"/>
      <c r="Y532" s="195"/>
      <c r="Z532" s="194"/>
      <c r="AA532" s="368"/>
      <c r="AB532" s="368"/>
      <c r="AC532" s="370"/>
      <c r="AD532" s="106" t="str">
        <f>IF(OR(R532="",T532="",U532="",Z532="",AA532="",AB532="",AC532=""),"",Z532*IF(AC532="uPVC",VLOOKUP(AA532,VALIDATIONS!$CZ$2:$DU$42,VLOOKUP(AB532,VALIDATIONS!$FF$2:$FG$5,2,FALSE),FALSE), IF(AC532="Steel Reinforced Concrete",VLOOKUP(AA532,VALIDATIONS!$CZ$2:$DU$42,8+VLOOKUP(AB532,VALIDATIONS!$FF$2:$FG$5,2,FALSE),FALSE),IF(AC532="Fibre Reinforced Concrete",VLOOKUP(AA532,VALIDATIONS!$CZ$2:$DU$42,4+VLOOKUP(AB532,VALIDATIONS!$FF$2:$FG$5,2,FALSE),FALSE))))   +IF(T532="Up to 10% Rock",VLOOKUP(AA532,VALIDATIONS!$CZ$2:$DU$42,13+VLOOKUP(AB532,VALIDATIONS!$FF$2:$FG$5,2,FALSE),FALSE),0)+IF(OR(U532="Urban Development (moderate)",U532="Urban Development (heavy)"),VLOOKUP(AA532,VALIDATIONS!$CZ$2:$DU$42,VLOOKUP(U532,VALIDATIONS!$FJ$2:$FK$4,2,FALSE)+4,FALSE),0))</f>
        <v/>
      </c>
      <c r="AE532" s="194"/>
    </row>
    <row r="533" spans="1:31" x14ac:dyDescent="0.2">
      <c r="A533" s="232"/>
      <c r="B533" s="361"/>
      <c r="C533" s="370"/>
      <c r="D533" s="370"/>
      <c r="E533" s="370"/>
      <c r="F533" s="370"/>
      <c r="G533" s="194"/>
      <c r="H533" s="194"/>
      <c r="I533" s="195"/>
      <c r="J533" s="194"/>
      <c r="K533" s="168"/>
      <c r="L533" s="168"/>
      <c r="M533" s="106" t="str">
        <f>IF(OR(D533="",E533="",G533=""),"",IF(AND(F533&lt;&gt;"",D533="Inlet Pit"),VLOOKUP(E533,VALIDATIONS!$CN$2:$CO$14,2,FALSE),IF(D533="Junction Pit",VLOOKUP(E533,VALIDATIONS!$CR$2:$CS$5,2,FALSE),IF(D533="Trench Grate",H533*VLOOKUP(E533,VALIDATIONS!$CT$2:$CU$2,2,FALSE),IF(D533="Capped Line",VLOOKUP(E533,VALIDATIONS!$CF$2:$CG$2,2,FALSE),IF(D533="Head Wall",VLOOKUP(E533,VALIDATIONS!$CH$2:$CI$2,2,FALSE),IF(D533="House Connection",VLOOKUP(E533,VALIDATIONS!$CJ$2:$CK$2,2,FALSE),0))))))+IF(AND(F533&lt;&gt;"",D533="Inlet Pit"),VLOOKUP(F533,VALIDATIONS!$CP$2:$CQ$66,2,FALSE),0))</f>
        <v/>
      </c>
      <c r="N533" s="194"/>
      <c r="O533" s="379"/>
      <c r="P533" s="368"/>
      <c r="Q533" s="194"/>
      <c r="R533" s="370"/>
      <c r="S533" s="194"/>
      <c r="T533" s="368"/>
      <c r="U533" s="368"/>
      <c r="V533" s="194"/>
      <c r="W533" s="195"/>
      <c r="X533" s="194"/>
      <c r="Y533" s="195"/>
      <c r="Z533" s="194"/>
      <c r="AA533" s="368"/>
      <c r="AB533" s="368"/>
      <c r="AC533" s="370"/>
      <c r="AD533" s="106" t="str">
        <f>IF(OR(R533="",T533="",U533="",Z533="",AA533="",AB533="",AC533=""),"",Z533*IF(AC533="uPVC",VLOOKUP(AA533,VALIDATIONS!$CZ$2:$DU$42,VLOOKUP(AB533,VALIDATIONS!$FF$2:$FG$5,2,FALSE),FALSE), IF(AC533="Steel Reinforced Concrete",VLOOKUP(AA533,VALIDATIONS!$CZ$2:$DU$42,8+VLOOKUP(AB533,VALIDATIONS!$FF$2:$FG$5,2,FALSE),FALSE),IF(AC533="Fibre Reinforced Concrete",VLOOKUP(AA533,VALIDATIONS!$CZ$2:$DU$42,4+VLOOKUP(AB533,VALIDATIONS!$FF$2:$FG$5,2,FALSE),FALSE))))   +IF(T533="Up to 10% Rock",VLOOKUP(AA533,VALIDATIONS!$CZ$2:$DU$42,13+VLOOKUP(AB533,VALIDATIONS!$FF$2:$FG$5,2,FALSE),FALSE),0)+IF(OR(U533="Urban Development (moderate)",U533="Urban Development (heavy)"),VLOOKUP(AA533,VALIDATIONS!$CZ$2:$DU$42,VLOOKUP(U533,VALIDATIONS!$FJ$2:$FK$4,2,FALSE)+4,FALSE),0))</f>
        <v/>
      </c>
      <c r="AE533" s="194"/>
    </row>
    <row r="534" spans="1:31" x14ac:dyDescent="0.2">
      <c r="A534" s="232"/>
      <c r="B534" s="361"/>
      <c r="C534" s="370"/>
      <c r="D534" s="370"/>
      <c r="E534" s="370"/>
      <c r="F534" s="370"/>
      <c r="G534" s="194"/>
      <c r="H534" s="194"/>
      <c r="I534" s="195"/>
      <c r="J534" s="194"/>
      <c r="K534" s="168"/>
      <c r="L534" s="168"/>
      <c r="M534" s="106" t="str">
        <f>IF(OR(D534="",E534="",G534=""),"",IF(AND(F534&lt;&gt;"",D534="Inlet Pit"),VLOOKUP(E534,VALIDATIONS!$CN$2:$CO$14,2,FALSE),IF(D534="Junction Pit",VLOOKUP(E534,VALIDATIONS!$CR$2:$CS$5,2,FALSE),IF(D534="Trench Grate",H534*VLOOKUP(E534,VALIDATIONS!$CT$2:$CU$2,2,FALSE),IF(D534="Capped Line",VLOOKUP(E534,VALIDATIONS!$CF$2:$CG$2,2,FALSE),IF(D534="Head Wall",VLOOKUP(E534,VALIDATIONS!$CH$2:$CI$2,2,FALSE),IF(D534="House Connection",VLOOKUP(E534,VALIDATIONS!$CJ$2:$CK$2,2,FALSE),0))))))+IF(AND(F534&lt;&gt;"",D534="Inlet Pit"),VLOOKUP(F534,VALIDATIONS!$CP$2:$CQ$66,2,FALSE),0))</f>
        <v/>
      </c>
      <c r="N534" s="194"/>
      <c r="O534" s="379"/>
      <c r="P534" s="368"/>
      <c r="Q534" s="194"/>
      <c r="R534" s="370"/>
      <c r="S534" s="194"/>
      <c r="T534" s="368"/>
      <c r="U534" s="368"/>
      <c r="V534" s="194"/>
      <c r="W534" s="195"/>
      <c r="X534" s="194"/>
      <c r="Y534" s="195"/>
      <c r="Z534" s="194"/>
      <c r="AA534" s="368"/>
      <c r="AB534" s="368"/>
      <c r="AC534" s="370"/>
      <c r="AD534" s="106" t="str">
        <f>IF(OR(R534="",T534="",U534="",Z534="",AA534="",AB534="",AC534=""),"",Z534*IF(AC534="uPVC",VLOOKUP(AA534,VALIDATIONS!$CZ$2:$DU$42,VLOOKUP(AB534,VALIDATIONS!$FF$2:$FG$5,2,FALSE),FALSE), IF(AC534="Steel Reinforced Concrete",VLOOKUP(AA534,VALIDATIONS!$CZ$2:$DU$42,8+VLOOKUP(AB534,VALIDATIONS!$FF$2:$FG$5,2,FALSE),FALSE),IF(AC534="Fibre Reinforced Concrete",VLOOKUP(AA534,VALIDATIONS!$CZ$2:$DU$42,4+VLOOKUP(AB534,VALIDATIONS!$FF$2:$FG$5,2,FALSE),FALSE))))   +IF(T534="Up to 10% Rock",VLOOKUP(AA534,VALIDATIONS!$CZ$2:$DU$42,13+VLOOKUP(AB534,VALIDATIONS!$FF$2:$FG$5,2,FALSE),FALSE),0)+IF(OR(U534="Urban Development (moderate)",U534="Urban Development (heavy)"),VLOOKUP(AA534,VALIDATIONS!$CZ$2:$DU$42,VLOOKUP(U534,VALIDATIONS!$FJ$2:$FK$4,2,FALSE)+4,FALSE),0))</f>
        <v/>
      </c>
      <c r="AE534" s="194"/>
    </row>
    <row r="535" spans="1:31" x14ac:dyDescent="0.2">
      <c r="A535" s="232"/>
      <c r="B535" s="361"/>
      <c r="C535" s="370"/>
      <c r="D535" s="370"/>
      <c r="E535" s="370"/>
      <c r="F535" s="370"/>
      <c r="G535" s="194"/>
      <c r="H535" s="194"/>
      <c r="I535" s="195"/>
      <c r="J535" s="194"/>
      <c r="K535" s="168"/>
      <c r="L535" s="168"/>
      <c r="M535" s="106" t="str">
        <f>IF(OR(D535="",E535="",G535=""),"",IF(AND(F535&lt;&gt;"",D535="Inlet Pit"),VLOOKUP(E535,VALIDATIONS!$CN$2:$CO$14,2,FALSE),IF(D535="Junction Pit",VLOOKUP(E535,VALIDATIONS!$CR$2:$CS$5,2,FALSE),IF(D535="Trench Grate",H535*VLOOKUP(E535,VALIDATIONS!$CT$2:$CU$2,2,FALSE),IF(D535="Capped Line",VLOOKUP(E535,VALIDATIONS!$CF$2:$CG$2,2,FALSE),IF(D535="Head Wall",VLOOKUP(E535,VALIDATIONS!$CH$2:$CI$2,2,FALSE),IF(D535="House Connection",VLOOKUP(E535,VALIDATIONS!$CJ$2:$CK$2,2,FALSE),0))))))+IF(AND(F535&lt;&gt;"",D535="Inlet Pit"),VLOOKUP(F535,VALIDATIONS!$CP$2:$CQ$66,2,FALSE),0))</f>
        <v/>
      </c>
      <c r="N535" s="194"/>
      <c r="O535" s="379"/>
      <c r="P535" s="368"/>
      <c r="Q535" s="194"/>
      <c r="R535" s="370"/>
      <c r="S535" s="194"/>
      <c r="T535" s="368"/>
      <c r="U535" s="368"/>
      <c r="V535" s="194"/>
      <c r="W535" s="195"/>
      <c r="X535" s="194"/>
      <c r="Y535" s="195"/>
      <c r="Z535" s="194"/>
      <c r="AA535" s="368"/>
      <c r="AB535" s="368"/>
      <c r="AC535" s="370"/>
      <c r="AD535" s="106" t="str">
        <f>IF(OR(R535="",T535="",U535="",Z535="",AA535="",AB535="",AC535=""),"",Z535*IF(AC535="uPVC",VLOOKUP(AA535,VALIDATIONS!$CZ$2:$DU$42,VLOOKUP(AB535,VALIDATIONS!$FF$2:$FG$5,2,FALSE),FALSE), IF(AC535="Steel Reinforced Concrete",VLOOKUP(AA535,VALIDATIONS!$CZ$2:$DU$42,8+VLOOKUP(AB535,VALIDATIONS!$FF$2:$FG$5,2,FALSE),FALSE),IF(AC535="Fibre Reinforced Concrete",VLOOKUP(AA535,VALIDATIONS!$CZ$2:$DU$42,4+VLOOKUP(AB535,VALIDATIONS!$FF$2:$FG$5,2,FALSE),FALSE))))   +IF(T535="Up to 10% Rock",VLOOKUP(AA535,VALIDATIONS!$CZ$2:$DU$42,13+VLOOKUP(AB535,VALIDATIONS!$FF$2:$FG$5,2,FALSE),FALSE),0)+IF(OR(U535="Urban Development (moderate)",U535="Urban Development (heavy)"),VLOOKUP(AA535,VALIDATIONS!$CZ$2:$DU$42,VLOOKUP(U535,VALIDATIONS!$FJ$2:$FK$4,2,FALSE)+4,FALSE),0))</f>
        <v/>
      </c>
      <c r="AE535" s="194"/>
    </row>
    <row r="536" spans="1:31" x14ac:dyDescent="0.2">
      <c r="A536" s="232"/>
      <c r="B536" s="361"/>
      <c r="C536" s="370"/>
      <c r="D536" s="370"/>
      <c r="E536" s="370"/>
      <c r="F536" s="370"/>
      <c r="G536" s="194"/>
      <c r="H536" s="194"/>
      <c r="I536" s="195"/>
      <c r="J536" s="194"/>
      <c r="K536" s="168"/>
      <c r="L536" s="168"/>
      <c r="M536" s="106" t="str">
        <f>IF(OR(D536="",E536="",G536=""),"",IF(AND(F536&lt;&gt;"",D536="Inlet Pit"),VLOOKUP(E536,VALIDATIONS!$CN$2:$CO$14,2,FALSE),IF(D536="Junction Pit",VLOOKUP(E536,VALIDATIONS!$CR$2:$CS$5,2,FALSE),IF(D536="Trench Grate",H536*VLOOKUP(E536,VALIDATIONS!$CT$2:$CU$2,2,FALSE),IF(D536="Capped Line",VLOOKUP(E536,VALIDATIONS!$CF$2:$CG$2,2,FALSE),IF(D536="Head Wall",VLOOKUP(E536,VALIDATIONS!$CH$2:$CI$2,2,FALSE),IF(D536="House Connection",VLOOKUP(E536,VALIDATIONS!$CJ$2:$CK$2,2,FALSE),0))))))+IF(AND(F536&lt;&gt;"",D536="Inlet Pit"),VLOOKUP(F536,VALIDATIONS!$CP$2:$CQ$66,2,FALSE),0))</f>
        <v/>
      </c>
      <c r="N536" s="194"/>
      <c r="O536" s="379"/>
      <c r="P536" s="368"/>
      <c r="Q536" s="194"/>
      <c r="R536" s="370"/>
      <c r="S536" s="194"/>
      <c r="T536" s="368"/>
      <c r="U536" s="368"/>
      <c r="V536" s="194"/>
      <c r="W536" s="195"/>
      <c r="X536" s="194"/>
      <c r="Y536" s="195"/>
      <c r="Z536" s="194"/>
      <c r="AA536" s="368"/>
      <c r="AB536" s="368"/>
      <c r="AC536" s="370"/>
      <c r="AD536" s="106" t="str">
        <f>IF(OR(R536="",T536="",U536="",Z536="",AA536="",AB536="",AC536=""),"",Z536*IF(AC536="uPVC",VLOOKUP(AA536,VALIDATIONS!$CZ$2:$DU$42,VLOOKUP(AB536,VALIDATIONS!$FF$2:$FG$5,2,FALSE),FALSE), IF(AC536="Steel Reinforced Concrete",VLOOKUP(AA536,VALIDATIONS!$CZ$2:$DU$42,8+VLOOKUP(AB536,VALIDATIONS!$FF$2:$FG$5,2,FALSE),FALSE),IF(AC536="Fibre Reinforced Concrete",VLOOKUP(AA536,VALIDATIONS!$CZ$2:$DU$42,4+VLOOKUP(AB536,VALIDATIONS!$FF$2:$FG$5,2,FALSE),FALSE))))   +IF(T536="Up to 10% Rock",VLOOKUP(AA536,VALIDATIONS!$CZ$2:$DU$42,13+VLOOKUP(AB536,VALIDATIONS!$FF$2:$FG$5,2,FALSE),FALSE),0)+IF(OR(U536="Urban Development (moderate)",U536="Urban Development (heavy)"),VLOOKUP(AA536,VALIDATIONS!$CZ$2:$DU$42,VLOOKUP(U536,VALIDATIONS!$FJ$2:$FK$4,2,FALSE)+4,FALSE),0))</f>
        <v/>
      </c>
      <c r="AE536" s="194"/>
    </row>
    <row r="537" spans="1:31" x14ac:dyDescent="0.2">
      <c r="A537" s="232"/>
      <c r="B537" s="361"/>
      <c r="C537" s="370"/>
      <c r="D537" s="370"/>
      <c r="E537" s="370"/>
      <c r="F537" s="370"/>
      <c r="G537" s="194"/>
      <c r="H537" s="194"/>
      <c r="I537" s="195"/>
      <c r="J537" s="194"/>
      <c r="K537" s="168"/>
      <c r="L537" s="168"/>
      <c r="M537" s="106" t="str">
        <f>IF(OR(D537="",E537="",G537=""),"",IF(AND(F537&lt;&gt;"",D537="Inlet Pit"),VLOOKUP(E537,VALIDATIONS!$CN$2:$CO$14,2,FALSE),IF(D537="Junction Pit",VLOOKUP(E537,VALIDATIONS!$CR$2:$CS$5,2,FALSE),IF(D537="Trench Grate",H537*VLOOKUP(E537,VALIDATIONS!$CT$2:$CU$2,2,FALSE),IF(D537="Capped Line",VLOOKUP(E537,VALIDATIONS!$CF$2:$CG$2,2,FALSE),IF(D537="Head Wall",VLOOKUP(E537,VALIDATIONS!$CH$2:$CI$2,2,FALSE),IF(D537="House Connection",VLOOKUP(E537,VALIDATIONS!$CJ$2:$CK$2,2,FALSE),0))))))+IF(AND(F537&lt;&gt;"",D537="Inlet Pit"),VLOOKUP(F537,VALIDATIONS!$CP$2:$CQ$66,2,FALSE),0))</f>
        <v/>
      </c>
      <c r="N537" s="194"/>
      <c r="O537" s="379"/>
      <c r="P537" s="368"/>
      <c r="Q537" s="194"/>
      <c r="R537" s="370"/>
      <c r="S537" s="194"/>
      <c r="T537" s="368"/>
      <c r="U537" s="368"/>
      <c r="V537" s="194"/>
      <c r="W537" s="195"/>
      <c r="X537" s="194"/>
      <c r="Y537" s="195"/>
      <c r="Z537" s="194"/>
      <c r="AA537" s="368"/>
      <c r="AB537" s="368"/>
      <c r="AC537" s="370"/>
      <c r="AD537" s="106" t="str">
        <f>IF(OR(R537="",T537="",U537="",Z537="",AA537="",AB537="",AC537=""),"",Z537*IF(AC537="uPVC",VLOOKUP(AA537,VALIDATIONS!$CZ$2:$DU$42,VLOOKUP(AB537,VALIDATIONS!$FF$2:$FG$5,2,FALSE),FALSE), IF(AC537="Steel Reinforced Concrete",VLOOKUP(AA537,VALIDATIONS!$CZ$2:$DU$42,8+VLOOKUP(AB537,VALIDATIONS!$FF$2:$FG$5,2,FALSE),FALSE),IF(AC537="Fibre Reinforced Concrete",VLOOKUP(AA537,VALIDATIONS!$CZ$2:$DU$42,4+VLOOKUP(AB537,VALIDATIONS!$FF$2:$FG$5,2,FALSE),FALSE))))   +IF(T537="Up to 10% Rock",VLOOKUP(AA537,VALIDATIONS!$CZ$2:$DU$42,13+VLOOKUP(AB537,VALIDATIONS!$FF$2:$FG$5,2,FALSE),FALSE),0)+IF(OR(U537="Urban Development (moderate)",U537="Urban Development (heavy)"),VLOOKUP(AA537,VALIDATIONS!$CZ$2:$DU$42,VLOOKUP(U537,VALIDATIONS!$FJ$2:$FK$4,2,FALSE)+4,FALSE),0))</f>
        <v/>
      </c>
      <c r="AE537" s="194"/>
    </row>
    <row r="538" spans="1:31" x14ac:dyDescent="0.2">
      <c r="A538" s="232"/>
      <c r="B538" s="361"/>
      <c r="C538" s="370"/>
      <c r="D538" s="370"/>
      <c r="E538" s="370"/>
      <c r="F538" s="370"/>
      <c r="G538" s="194"/>
      <c r="H538" s="194"/>
      <c r="I538" s="195"/>
      <c r="J538" s="194"/>
      <c r="K538" s="168"/>
      <c r="L538" s="168"/>
      <c r="M538" s="106" t="str">
        <f>IF(OR(D538="",E538="",G538=""),"",IF(AND(F538&lt;&gt;"",D538="Inlet Pit"),VLOOKUP(E538,VALIDATIONS!$CN$2:$CO$14,2,FALSE),IF(D538="Junction Pit",VLOOKUP(E538,VALIDATIONS!$CR$2:$CS$5,2,FALSE),IF(D538="Trench Grate",H538*VLOOKUP(E538,VALIDATIONS!$CT$2:$CU$2,2,FALSE),IF(D538="Capped Line",VLOOKUP(E538,VALIDATIONS!$CF$2:$CG$2,2,FALSE),IF(D538="Head Wall",VLOOKUP(E538,VALIDATIONS!$CH$2:$CI$2,2,FALSE),IF(D538="House Connection",VLOOKUP(E538,VALIDATIONS!$CJ$2:$CK$2,2,FALSE),0))))))+IF(AND(F538&lt;&gt;"",D538="Inlet Pit"),VLOOKUP(F538,VALIDATIONS!$CP$2:$CQ$66,2,FALSE),0))</f>
        <v/>
      </c>
      <c r="N538" s="194"/>
      <c r="O538" s="379"/>
      <c r="P538" s="368"/>
      <c r="Q538" s="194"/>
      <c r="R538" s="370"/>
      <c r="S538" s="194"/>
      <c r="T538" s="368"/>
      <c r="U538" s="368"/>
      <c r="V538" s="194"/>
      <c r="W538" s="195"/>
      <c r="X538" s="194"/>
      <c r="Y538" s="195"/>
      <c r="Z538" s="194"/>
      <c r="AA538" s="368"/>
      <c r="AB538" s="368"/>
      <c r="AC538" s="370"/>
      <c r="AD538" s="106" t="str">
        <f>IF(OR(R538="",T538="",U538="",Z538="",AA538="",AB538="",AC538=""),"",Z538*IF(AC538="uPVC",VLOOKUP(AA538,VALIDATIONS!$CZ$2:$DU$42,VLOOKUP(AB538,VALIDATIONS!$FF$2:$FG$5,2,FALSE),FALSE), IF(AC538="Steel Reinforced Concrete",VLOOKUP(AA538,VALIDATIONS!$CZ$2:$DU$42,8+VLOOKUP(AB538,VALIDATIONS!$FF$2:$FG$5,2,FALSE),FALSE),IF(AC538="Fibre Reinforced Concrete",VLOOKUP(AA538,VALIDATIONS!$CZ$2:$DU$42,4+VLOOKUP(AB538,VALIDATIONS!$FF$2:$FG$5,2,FALSE),FALSE))))   +IF(T538="Up to 10% Rock",VLOOKUP(AA538,VALIDATIONS!$CZ$2:$DU$42,13+VLOOKUP(AB538,VALIDATIONS!$FF$2:$FG$5,2,FALSE),FALSE),0)+IF(OR(U538="Urban Development (moderate)",U538="Urban Development (heavy)"),VLOOKUP(AA538,VALIDATIONS!$CZ$2:$DU$42,VLOOKUP(U538,VALIDATIONS!$FJ$2:$FK$4,2,FALSE)+4,FALSE),0))</f>
        <v/>
      </c>
      <c r="AE538" s="194"/>
    </row>
    <row r="539" spans="1:31" x14ac:dyDescent="0.2">
      <c r="A539" s="232"/>
      <c r="B539" s="361"/>
      <c r="C539" s="370"/>
      <c r="D539" s="370"/>
      <c r="E539" s="370"/>
      <c r="F539" s="370"/>
      <c r="G539" s="194"/>
      <c r="H539" s="194"/>
      <c r="I539" s="195"/>
      <c r="J539" s="194"/>
      <c r="K539" s="168"/>
      <c r="L539" s="168"/>
      <c r="M539" s="106" t="str">
        <f>IF(OR(D539="",E539="",G539=""),"",IF(AND(F539&lt;&gt;"",D539="Inlet Pit"),VLOOKUP(E539,VALIDATIONS!$CN$2:$CO$14,2,FALSE),IF(D539="Junction Pit",VLOOKUP(E539,VALIDATIONS!$CR$2:$CS$5,2,FALSE),IF(D539="Trench Grate",H539*VLOOKUP(E539,VALIDATIONS!$CT$2:$CU$2,2,FALSE),IF(D539="Capped Line",VLOOKUP(E539,VALIDATIONS!$CF$2:$CG$2,2,FALSE),IF(D539="Head Wall",VLOOKUP(E539,VALIDATIONS!$CH$2:$CI$2,2,FALSE),IF(D539="House Connection",VLOOKUP(E539,VALIDATIONS!$CJ$2:$CK$2,2,FALSE),0))))))+IF(AND(F539&lt;&gt;"",D539="Inlet Pit"),VLOOKUP(F539,VALIDATIONS!$CP$2:$CQ$66,2,FALSE),0))</f>
        <v/>
      </c>
      <c r="N539" s="194"/>
      <c r="O539" s="379"/>
      <c r="P539" s="368"/>
      <c r="Q539" s="194"/>
      <c r="R539" s="370"/>
      <c r="S539" s="194"/>
      <c r="T539" s="368"/>
      <c r="U539" s="368"/>
      <c r="V539" s="194"/>
      <c r="W539" s="195"/>
      <c r="X539" s="194"/>
      <c r="Y539" s="195"/>
      <c r="Z539" s="194"/>
      <c r="AA539" s="368"/>
      <c r="AB539" s="368"/>
      <c r="AC539" s="370"/>
      <c r="AD539" s="106" t="str">
        <f>IF(OR(R539="",T539="",U539="",Z539="",AA539="",AB539="",AC539=""),"",Z539*IF(AC539="uPVC",VLOOKUP(AA539,VALIDATIONS!$CZ$2:$DU$42,VLOOKUP(AB539,VALIDATIONS!$FF$2:$FG$5,2,FALSE),FALSE), IF(AC539="Steel Reinforced Concrete",VLOOKUP(AA539,VALIDATIONS!$CZ$2:$DU$42,8+VLOOKUP(AB539,VALIDATIONS!$FF$2:$FG$5,2,FALSE),FALSE),IF(AC539="Fibre Reinforced Concrete",VLOOKUP(AA539,VALIDATIONS!$CZ$2:$DU$42,4+VLOOKUP(AB539,VALIDATIONS!$FF$2:$FG$5,2,FALSE),FALSE))))   +IF(T539="Up to 10% Rock",VLOOKUP(AA539,VALIDATIONS!$CZ$2:$DU$42,13+VLOOKUP(AB539,VALIDATIONS!$FF$2:$FG$5,2,FALSE),FALSE),0)+IF(OR(U539="Urban Development (moderate)",U539="Urban Development (heavy)"),VLOOKUP(AA539,VALIDATIONS!$CZ$2:$DU$42,VLOOKUP(U539,VALIDATIONS!$FJ$2:$FK$4,2,FALSE)+4,FALSE),0))</f>
        <v/>
      </c>
      <c r="AE539" s="194"/>
    </row>
    <row r="540" spans="1:31" x14ac:dyDescent="0.2">
      <c r="A540" s="232"/>
      <c r="B540" s="361"/>
      <c r="C540" s="370"/>
      <c r="D540" s="370"/>
      <c r="E540" s="370"/>
      <c r="F540" s="370"/>
      <c r="G540" s="194"/>
      <c r="H540" s="194"/>
      <c r="I540" s="195"/>
      <c r="J540" s="194"/>
      <c r="K540" s="168"/>
      <c r="L540" s="168"/>
      <c r="M540" s="106" t="str">
        <f>IF(OR(D540="",E540="",G540=""),"",IF(AND(F540&lt;&gt;"",D540="Inlet Pit"),VLOOKUP(E540,VALIDATIONS!$CN$2:$CO$14,2,FALSE),IF(D540="Junction Pit",VLOOKUP(E540,VALIDATIONS!$CR$2:$CS$5,2,FALSE),IF(D540="Trench Grate",H540*VLOOKUP(E540,VALIDATIONS!$CT$2:$CU$2,2,FALSE),IF(D540="Capped Line",VLOOKUP(E540,VALIDATIONS!$CF$2:$CG$2,2,FALSE),IF(D540="Head Wall",VLOOKUP(E540,VALIDATIONS!$CH$2:$CI$2,2,FALSE),IF(D540="House Connection",VLOOKUP(E540,VALIDATIONS!$CJ$2:$CK$2,2,FALSE),0))))))+IF(AND(F540&lt;&gt;"",D540="Inlet Pit"),VLOOKUP(F540,VALIDATIONS!$CP$2:$CQ$66,2,FALSE),0))</f>
        <v/>
      </c>
      <c r="N540" s="194"/>
      <c r="O540" s="379"/>
      <c r="P540" s="368"/>
      <c r="Q540" s="194"/>
      <c r="R540" s="370"/>
      <c r="S540" s="194"/>
      <c r="T540" s="368"/>
      <c r="U540" s="368"/>
      <c r="V540" s="194"/>
      <c r="W540" s="195"/>
      <c r="X540" s="194"/>
      <c r="Y540" s="195"/>
      <c r="Z540" s="194"/>
      <c r="AA540" s="368"/>
      <c r="AB540" s="368"/>
      <c r="AC540" s="370"/>
      <c r="AD540" s="106" t="str">
        <f>IF(OR(R540="",T540="",U540="",Z540="",AA540="",AB540="",AC540=""),"",Z540*IF(AC540="uPVC",VLOOKUP(AA540,VALIDATIONS!$CZ$2:$DU$42,VLOOKUP(AB540,VALIDATIONS!$FF$2:$FG$5,2,FALSE),FALSE), IF(AC540="Steel Reinforced Concrete",VLOOKUP(AA540,VALIDATIONS!$CZ$2:$DU$42,8+VLOOKUP(AB540,VALIDATIONS!$FF$2:$FG$5,2,FALSE),FALSE),IF(AC540="Fibre Reinforced Concrete",VLOOKUP(AA540,VALIDATIONS!$CZ$2:$DU$42,4+VLOOKUP(AB540,VALIDATIONS!$FF$2:$FG$5,2,FALSE),FALSE))))   +IF(T540="Up to 10% Rock",VLOOKUP(AA540,VALIDATIONS!$CZ$2:$DU$42,13+VLOOKUP(AB540,VALIDATIONS!$FF$2:$FG$5,2,FALSE),FALSE),0)+IF(OR(U540="Urban Development (moderate)",U540="Urban Development (heavy)"),VLOOKUP(AA540,VALIDATIONS!$CZ$2:$DU$42,VLOOKUP(U540,VALIDATIONS!$FJ$2:$FK$4,2,FALSE)+4,FALSE),0))</f>
        <v/>
      </c>
      <c r="AE540" s="194"/>
    </row>
    <row r="541" spans="1:31" x14ac:dyDescent="0.2">
      <c r="A541" s="232"/>
      <c r="B541" s="361"/>
      <c r="C541" s="370"/>
      <c r="D541" s="370"/>
      <c r="E541" s="370"/>
      <c r="F541" s="370"/>
      <c r="G541" s="194"/>
      <c r="H541" s="194"/>
      <c r="I541" s="195"/>
      <c r="J541" s="194"/>
      <c r="K541" s="168"/>
      <c r="L541" s="168"/>
      <c r="M541" s="106" t="str">
        <f>IF(OR(D541="",E541="",G541=""),"",IF(AND(F541&lt;&gt;"",D541="Inlet Pit"),VLOOKUP(E541,VALIDATIONS!$CN$2:$CO$14,2,FALSE),IF(D541="Junction Pit",VLOOKUP(E541,VALIDATIONS!$CR$2:$CS$5,2,FALSE),IF(D541="Trench Grate",H541*VLOOKUP(E541,VALIDATIONS!$CT$2:$CU$2,2,FALSE),IF(D541="Capped Line",VLOOKUP(E541,VALIDATIONS!$CF$2:$CG$2,2,FALSE),IF(D541="Head Wall",VLOOKUP(E541,VALIDATIONS!$CH$2:$CI$2,2,FALSE),IF(D541="House Connection",VLOOKUP(E541,VALIDATIONS!$CJ$2:$CK$2,2,FALSE),0))))))+IF(AND(F541&lt;&gt;"",D541="Inlet Pit"),VLOOKUP(F541,VALIDATIONS!$CP$2:$CQ$66,2,FALSE),0))</f>
        <v/>
      </c>
      <c r="N541" s="194"/>
      <c r="O541" s="379"/>
      <c r="P541" s="368"/>
      <c r="Q541" s="194"/>
      <c r="R541" s="370"/>
      <c r="S541" s="194"/>
      <c r="T541" s="368"/>
      <c r="U541" s="368"/>
      <c r="V541" s="194"/>
      <c r="W541" s="195"/>
      <c r="X541" s="194"/>
      <c r="Y541" s="195"/>
      <c r="Z541" s="194"/>
      <c r="AA541" s="368"/>
      <c r="AB541" s="368"/>
      <c r="AC541" s="370"/>
      <c r="AD541" s="106" t="str">
        <f>IF(OR(R541="",T541="",U541="",Z541="",AA541="",AB541="",AC541=""),"",Z541*IF(AC541="uPVC",VLOOKUP(AA541,VALIDATIONS!$CZ$2:$DU$42,VLOOKUP(AB541,VALIDATIONS!$FF$2:$FG$5,2,FALSE),FALSE), IF(AC541="Steel Reinforced Concrete",VLOOKUP(AA541,VALIDATIONS!$CZ$2:$DU$42,8+VLOOKUP(AB541,VALIDATIONS!$FF$2:$FG$5,2,FALSE),FALSE),IF(AC541="Fibre Reinforced Concrete",VLOOKUP(AA541,VALIDATIONS!$CZ$2:$DU$42,4+VLOOKUP(AB541,VALIDATIONS!$FF$2:$FG$5,2,FALSE),FALSE))))   +IF(T541="Up to 10% Rock",VLOOKUP(AA541,VALIDATIONS!$CZ$2:$DU$42,13+VLOOKUP(AB541,VALIDATIONS!$FF$2:$FG$5,2,FALSE),FALSE),0)+IF(OR(U541="Urban Development (moderate)",U541="Urban Development (heavy)"),VLOOKUP(AA541,VALIDATIONS!$CZ$2:$DU$42,VLOOKUP(U541,VALIDATIONS!$FJ$2:$FK$4,2,FALSE)+4,FALSE),0))</f>
        <v/>
      </c>
      <c r="AE541" s="194"/>
    </row>
    <row r="542" spans="1:31" x14ac:dyDescent="0.2">
      <c r="A542" s="232"/>
      <c r="B542" s="361"/>
      <c r="C542" s="370"/>
      <c r="D542" s="370"/>
      <c r="E542" s="370"/>
      <c r="F542" s="370"/>
      <c r="G542" s="194"/>
      <c r="H542" s="194"/>
      <c r="I542" s="195"/>
      <c r="J542" s="194"/>
      <c r="K542" s="168"/>
      <c r="L542" s="168"/>
      <c r="M542" s="106" t="str">
        <f>IF(OR(D542="",E542="",G542=""),"",IF(AND(F542&lt;&gt;"",D542="Inlet Pit"),VLOOKUP(E542,VALIDATIONS!$CN$2:$CO$14,2,FALSE),IF(D542="Junction Pit",VLOOKUP(E542,VALIDATIONS!$CR$2:$CS$5,2,FALSE),IF(D542="Trench Grate",H542*VLOOKUP(E542,VALIDATIONS!$CT$2:$CU$2,2,FALSE),IF(D542="Capped Line",VLOOKUP(E542,VALIDATIONS!$CF$2:$CG$2,2,FALSE),IF(D542="Head Wall",VLOOKUP(E542,VALIDATIONS!$CH$2:$CI$2,2,FALSE),IF(D542="House Connection",VLOOKUP(E542,VALIDATIONS!$CJ$2:$CK$2,2,FALSE),0))))))+IF(AND(F542&lt;&gt;"",D542="Inlet Pit"),VLOOKUP(F542,VALIDATIONS!$CP$2:$CQ$66,2,FALSE),0))</f>
        <v/>
      </c>
      <c r="N542" s="194"/>
      <c r="O542" s="379"/>
      <c r="P542" s="368"/>
      <c r="Q542" s="194"/>
      <c r="R542" s="370"/>
      <c r="S542" s="194"/>
      <c r="T542" s="368"/>
      <c r="U542" s="368"/>
      <c r="V542" s="194"/>
      <c r="W542" s="195"/>
      <c r="X542" s="194"/>
      <c r="Y542" s="195"/>
      <c r="Z542" s="194"/>
      <c r="AA542" s="368"/>
      <c r="AB542" s="368"/>
      <c r="AC542" s="370"/>
      <c r="AD542" s="106" t="str">
        <f>IF(OR(R542="",T542="",U542="",Z542="",AA542="",AB542="",AC542=""),"",Z542*IF(AC542="uPVC",VLOOKUP(AA542,VALIDATIONS!$CZ$2:$DU$42,VLOOKUP(AB542,VALIDATIONS!$FF$2:$FG$5,2,FALSE),FALSE), IF(AC542="Steel Reinforced Concrete",VLOOKUP(AA542,VALIDATIONS!$CZ$2:$DU$42,8+VLOOKUP(AB542,VALIDATIONS!$FF$2:$FG$5,2,FALSE),FALSE),IF(AC542="Fibre Reinforced Concrete",VLOOKUP(AA542,VALIDATIONS!$CZ$2:$DU$42,4+VLOOKUP(AB542,VALIDATIONS!$FF$2:$FG$5,2,FALSE),FALSE))))   +IF(T542="Up to 10% Rock",VLOOKUP(AA542,VALIDATIONS!$CZ$2:$DU$42,13+VLOOKUP(AB542,VALIDATIONS!$FF$2:$FG$5,2,FALSE),FALSE),0)+IF(OR(U542="Urban Development (moderate)",U542="Urban Development (heavy)"),VLOOKUP(AA542,VALIDATIONS!$CZ$2:$DU$42,VLOOKUP(U542,VALIDATIONS!$FJ$2:$FK$4,2,FALSE)+4,FALSE),0))</f>
        <v/>
      </c>
      <c r="AE542" s="194"/>
    </row>
    <row r="543" spans="1:31" x14ac:dyDescent="0.2">
      <c r="A543" s="232"/>
      <c r="B543" s="361"/>
      <c r="C543" s="370"/>
      <c r="D543" s="370"/>
      <c r="E543" s="370"/>
      <c r="F543" s="370"/>
      <c r="G543" s="194"/>
      <c r="H543" s="194"/>
      <c r="I543" s="195"/>
      <c r="J543" s="194"/>
      <c r="K543" s="168"/>
      <c r="L543" s="168"/>
      <c r="M543" s="106" t="str">
        <f>IF(OR(D543="",E543="",G543=""),"",IF(AND(F543&lt;&gt;"",D543="Inlet Pit"),VLOOKUP(E543,VALIDATIONS!$CN$2:$CO$14,2,FALSE),IF(D543="Junction Pit",VLOOKUP(E543,VALIDATIONS!$CR$2:$CS$5,2,FALSE),IF(D543="Trench Grate",H543*VLOOKUP(E543,VALIDATIONS!$CT$2:$CU$2,2,FALSE),IF(D543="Capped Line",VLOOKUP(E543,VALIDATIONS!$CF$2:$CG$2,2,FALSE),IF(D543="Head Wall",VLOOKUP(E543,VALIDATIONS!$CH$2:$CI$2,2,FALSE),IF(D543="House Connection",VLOOKUP(E543,VALIDATIONS!$CJ$2:$CK$2,2,FALSE),0))))))+IF(AND(F543&lt;&gt;"",D543="Inlet Pit"),VLOOKUP(F543,VALIDATIONS!$CP$2:$CQ$66,2,FALSE),0))</f>
        <v/>
      </c>
      <c r="N543" s="194"/>
      <c r="O543" s="379"/>
      <c r="P543" s="368"/>
      <c r="Q543" s="194"/>
      <c r="R543" s="370"/>
      <c r="S543" s="194"/>
      <c r="T543" s="368"/>
      <c r="U543" s="368"/>
      <c r="V543" s="194"/>
      <c r="W543" s="195"/>
      <c r="X543" s="194"/>
      <c r="Y543" s="195"/>
      <c r="Z543" s="194"/>
      <c r="AA543" s="368"/>
      <c r="AB543" s="368"/>
      <c r="AC543" s="370"/>
      <c r="AD543" s="106" t="str">
        <f>IF(OR(R543="",T543="",U543="",Z543="",AA543="",AB543="",AC543=""),"",Z543*IF(AC543="uPVC",VLOOKUP(AA543,VALIDATIONS!$CZ$2:$DU$42,VLOOKUP(AB543,VALIDATIONS!$FF$2:$FG$5,2,FALSE),FALSE), IF(AC543="Steel Reinforced Concrete",VLOOKUP(AA543,VALIDATIONS!$CZ$2:$DU$42,8+VLOOKUP(AB543,VALIDATIONS!$FF$2:$FG$5,2,FALSE),FALSE),IF(AC543="Fibre Reinforced Concrete",VLOOKUP(AA543,VALIDATIONS!$CZ$2:$DU$42,4+VLOOKUP(AB543,VALIDATIONS!$FF$2:$FG$5,2,FALSE),FALSE))))   +IF(T543="Up to 10% Rock",VLOOKUP(AA543,VALIDATIONS!$CZ$2:$DU$42,13+VLOOKUP(AB543,VALIDATIONS!$FF$2:$FG$5,2,FALSE),FALSE),0)+IF(OR(U543="Urban Development (moderate)",U543="Urban Development (heavy)"),VLOOKUP(AA543,VALIDATIONS!$CZ$2:$DU$42,VLOOKUP(U543,VALIDATIONS!$FJ$2:$FK$4,2,FALSE)+4,FALSE),0))</f>
        <v/>
      </c>
      <c r="AE543" s="194"/>
    </row>
    <row r="544" spans="1:31" x14ac:dyDescent="0.2">
      <c r="A544" s="232"/>
      <c r="B544" s="361"/>
      <c r="C544" s="370"/>
      <c r="D544" s="370"/>
      <c r="E544" s="370"/>
      <c r="F544" s="370"/>
      <c r="G544" s="194"/>
      <c r="H544" s="194"/>
      <c r="I544" s="195"/>
      <c r="J544" s="194"/>
      <c r="K544" s="168"/>
      <c r="L544" s="168"/>
      <c r="M544" s="106" t="str">
        <f>IF(OR(D544="",E544="",G544=""),"",IF(AND(F544&lt;&gt;"",D544="Inlet Pit"),VLOOKUP(E544,VALIDATIONS!$CN$2:$CO$14,2,FALSE),IF(D544="Junction Pit",VLOOKUP(E544,VALIDATIONS!$CR$2:$CS$5,2,FALSE),IF(D544="Trench Grate",H544*VLOOKUP(E544,VALIDATIONS!$CT$2:$CU$2,2,FALSE),IF(D544="Capped Line",VLOOKUP(E544,VALIDATIONS!$CF$2:$CG$2,2,FALSE),IF(D544="Head Wall",VLOOKUP(E544,VALIDATIONS!$CH$2:$CI$2,2,FALSE),IF(D544="House Connection",VLOOKUP(E544,VALIDATIONS!$CJ$2:$CK$2,2,FALSE),0))))))+IF(AND(F544&lt;&gt;"",D544="Inlet Pit"),VLOOKUP(F544,VALIDATIONS!$CP$2:$CQ$66,2,FALSE),0))</f>
        <v/>
      </c>
      <c r="N544" s="194"/>
      <c r="O544" s="379"/>
      <c r="P544" s="368"/>
      <c r="Q544" s="194"/>
      <c r="R544" s="370"/>
      <c r="S544" s="194"/>
      <c r="T544" s="368"/>
      <c r="U544" s="368"/>
      <c r="V544" s="194"/>
      <c r="W544" s="195"/>
      <c r="X544" s="194"/>
      <c r="Y544" s="195"/>
      <c r="Z544" s="194"/>
      <c r="AA544" s="368"/>
      <c r="AB544" s="368"/>
      <c r="AC544" s="370"/>
      <c r="AD544" s="106" t="str">
        <f>IF(OR(R544="",T544="",U544="",Z544="",AA544="",AB544="",AC544=""),"",Z544*IF(AC544="uPVC",VLOOKUP(AA544,VALIDATIONS!$CZ$2:$DU$42,VLOOKUP(AB544,VALIDATIONS!$FF$2:$FG$5,2,FALSE),FALSE), IF(AC544="Steel Reinforced Concrete",VLOOKUP(AA544,VALIDATIONS!$CZ$2:$DU$42,8+VLOOKUP(AB544,VALIDATIONS!$FF$2:$FG$5,2,FALSE),FALSE),IF(AC544="Fibre Reinforced Concrete",VLOOKUP(AA544,VALIDATIONS!$CZ$2:$DU$42,4+VLOOKUP(AB544,VALIDATIONS!$FF$2:$FG$5,2,FALSE),FALSE))))   +IF(T544="Up to 10% Rock",VLOOKUP(AA544,VALIDATIONS!$CZ$2:$DU$42,13+VLOOKUP(AB544,VALIDATIONS!$FF$2:$FG$5,2,FALSE),FALSE),0)+IF(OR(U544="Urban Development (moderate)",U544="Urban Development (heavy)"),VLOOKUP(AA544,VALIDATIONS!$CZ$2:$DU$42,VLOOKUP(U544,VALIDATIONS!$FJ$2:$FK$4,2,FALSE)+4,FALSE),0))</f>
        <v/>
      </c>
      <c r="AE544" s="194"/>
    </row>
    <row r="545" spans="1:31" x14ac:dyDescent="0.2">
      <c r="A545" s="232"/>
      <c r="B545" s="361"/>
      <c r="C545" s="370"/>
      <c r="D545" s="370"/>
      <c r="E545" s="370"/>
      <c r="F545" s="370"/>
      <c r="G545" s="194"/>
      <c r="H545" s="194"/>
      <c r="I545" s="195"/>
      <c r="J545" s="194"/>
      <c r="K545" s="168"/>
      <c r="L545" s="168"/>
      <c r="M545" s="106" t="str">
        <f>IF(OR(D545="",E545="",G545=""),"",IF(AND(F545&lt;&gt;"",D545="Inlet Pit"),VLOOKUP(E545,VALIDATIONS!$CN$2:$CO$14,2,FALSE),IF(D545="Junction Pit",VLOOKUP(E545,VALIDATIONS!$CR$2:$CS$5,2,FALSE),IF(D545="Trench Grate",H545*VLOOKUP(E545,VALIDATIONS!$CT$2:$CU$2,2,FALSE),IF(D545="Capped Line",VLOOKUP(E545,VALIDATIONS!$CF$2:$CG$2,2,FALSE),IF(D545="Head Wall",VLOOKUP(E545,VALIDATIONS!$CH$2:$CI$2,2,FALSE),IF(D545="House Connection",VLOOKUP(E545,VALIDATIONS!$CJ$2:$CK$2,2,FALSE),0))))))+IF(AND(F545&lt;&gt;"",D545="Inlet Pit"),VLOOKUP(F545,VALIDATIONS!$CP$2:$CQ$66,2,FALSE),0))</f>
        <v/>
      </c>
      <c r="N545" s="194"/>
      <c r="O545" s="379"/>
      <c r="P545" s="368"/>
      <c r="Q545" s="194"/>
      <c r="R545" s="370"/>
      <c r="S545" s="194"/>
      <c r="T545" s="368"/>
      <c r="U545" s="368"/>
      <c r="V545" s="194"/>
      <c r="W545" s="195"/>
      <c r="X545" s="194"/>
      <c r="Y545" s="195"/>
      <c r="Z545" s="194"/>
      <c r="AA545" s="368"/>
      <c r="AB545" s="368"/>
      <c r="AC545" s="370"/>
      <c r="AD545" s="106" t="str">
        <f>IF(OR(R545="",T545="",U545="",Z545="",AA545="",AB545="",AC545=""),"",Z545*IF(AC545="uPVC",VLOOKUP(AA545,VALIDATIONS!$CZ$2:$DU$42,VLOOKUP(AB545,VALIDATIONS!$FF$2:$FG$5,2,FALSE),FALSE), IF(AC545="Steel Reinforced Concrete",VLOOKUP(AA545,VALIDATIONS!$CZ$2:$DU$42,8+VLOOKUP(AB545,VALIDATIONS!$FF$2:$FG$5,2,FALSE),FALSE),IF(AC545="Fibre Reinforced Concrete",VLOOKUP(AA545,VALIDATIONS!$CZ$2:$DU$42,4+VLOOKUP(AB545,VALIDATIONS!$FF$2:$FG$5,2,FALSE),FALSE))))   +IF(T545="Up to 10% Rock",VLOOKUP(AA545,VALIDATIONS!$CZ$2:$DU$42,13+VLOOKUP(AB545,VALIDATIONS!$FF$2:$FG$5,2,FALSE),FALSE),0)+IF(OR(U545="Urban Development (moderate)",U545="Urban Development (heavy)"),VLOOKUP(AA545,VALIDATIONS!$CZ$2:$DU$42,VLOOKUP(U545,VALIDATIONS!$FJ$2:$FK$4,2,FALSE)+4,FALSE),0))</f>
        <v/>
      </c>
      <c r="AE545" s="194"/>
    </row>
    <row r="546" spans="1:31" x14ac:dyDescent="0.2">
      <c r="A546" s="232"/>
      <c r="B546" s="361"/>
      <c r="C546" s="370"/>
      <c r="D546" s="370"/>
      <c r="E546" s="370"/>
      <c r="F546" s="370"/>
      <c r="G546" s="194"/>
      <c r="H546" s="194"/>
      <c r="I546" s="195"/>
      <c r="J546" s="194"/>
      <c r="K546" s="168"/>
      <c r="L546" s="168"/>
      <c r="M546" s="106" t="str">
        <f>IF(OR(D546="",E546="",G546=""),"",IF(AND(F546&lt;&gt;"",D546="Inlet Pit"),VLOOKUP(E546,VALIDATIONS!$CN$2:$CO$14,2,FALSE),IF(D546="Junction Pit",VLOOKUP(E546,VALIDATIONS!$CR$2:$CS$5,2,FALSE),IF(D546="Trench Grate",H546*VLOOKUP(E546,VALIDATIONS!$CT$2:$CU$2,2,FALSE),IF(D546="Capped Line",VLOOKUP(E546,VALIDATIONS!$CF$2:$CG$2,2,FALSE),IF(D546="Head Wall",VLOOKUP(E546,VALIDATIONS!$CH$2:$CI$2,2,FALSE),IF(D546="House Connection",VLOOKUP(E546,VALIDATIONS!$CJ$2:$CK$2,2,FALSE),0))))))+IF(AND(F546&lt;&gt;"",D546="Inlet Pit"),VLOOKUP(F546,VALIDATIONS!$CP$2:$CQ$66,2,FALSE),0))</f>
        <v/>
      </c>
      <c r="N546" s="194"/>
      <c r="O546" s="379"/>
      <c r="P546" s="368"/>
      <c r="Q546" s="194"/>
      <c r="R546" s="370"/>
      <c r="S546" s="194"/>
      <c r="T546" s="368"/>
      <c r="U546" s="368"/>
      <c r="V546" s="194"/>
      <c r="W546" s="195"/>
      <c r="X546" s="194"/>
      <c r="Y546" s="195"/>
      <c r="Z546" s="194"/>
      <c r="AA546" s="368"/>
      <c r="AB546" s="368"/>
      <c r="AC546" s="370"/>
      <c r="AD546" s="106" t="str">
        <f>IF(OR(R546="",T546="",U546="",Z546="",AA546="",AB546="",AC546=""),"",Z546*IF(AC546="uPVC",VLOOKUP(AA546,VALIDATIONS!$CZ$2:$DU$42,VLOOKUP(AB546,VALIDATIONS!$FF$2:$FG$5,2,FALSE),FALSE), IF(AC546="Steel Reinforced Concrete",VLOOKUP(AA546,VALIDATIONS!$CZ$2:$DU$42,8+VLOOKUP(AB546,VALIDATIONS!$FF$2:$FG$5,2,FALSE),FALSE),IF(AC546="Fibre Reinforced Concrete",VLOOKUP(AA546,VALIDATIONS!$CZ$2:$DU$42,4+VLOOKUP(AB546,VALIDATIONS!$FF$2:$FG$5,2,FALSE),FALSE))))   +IF(T546="Up to 10% Rock",VLOOKUP(AA546,VALIDATIONS!$CZ$2:$DU$42,13+VLOOKUP(AB546,VALIDATIONS!$FF$2:$FG$5,2,FALSE),FALSE),0)+IF(OR(U546="Urban Development (moderate)",U546="Urban Development (heavy)"),VLOOKUP(AA546,VALIDATIONS!$CZ$2:$DU$42,VLOOKUP(U546,VALIDATIONS!$FJ$2:$FK$4,2,FALSE)+4,FALSE),0))</f>
        <v/>
      </c>
      <c r="AE546" s="194"/>
    </row>
    <row r="547" spans="1:31" x14ac:dyDescent="0.2">
      <c r="A547" s="232"/>
      <c r="B547" s="361"/>
      <c r="C547" s="370"/>
      <c r="D547" s="370"/>
      <c r="E547" s="370"/>
      <c r="F547" s="370"/>
      <c r="G547" s="194"/>
      <c r="H547" s="194"/>
      <c r="I547" s="195"/>
      <c r="J547" s="194"/>
      <c r="K547" s="168"/>
      <c r="L547" s="168"/>
      <c r="M547" s="106" t="str">
        <f>IF(OR(D547="",E547="",G547=""),"",IF(AND(F547&lt;&gt;"",D547="Inlet Pit"),VLOOKUP(E547,VALIDATIONS!$CN$2:$CO$14,2,FALSE),IF(D547="Junction Pit",VLOOKUP(E547,VALIDATIONS!$CR$2:$CS$5,2,FALSE),IF(D547="Trench Grate",H547*VLOOKUP(E547,VALIDATIONS!$CT$2:$CU$2,2,FALSE),IF(D547="Capped Line",VLOOKUP(E547,VALIDATIONS!$CF$2:$CG$2,2,FALSE),IF(D547="Head Wall",VLOOKUP(E547,VALIDATIONS!$CH$2:$CI$2,2,FALSE),IF(D547="House Connection",VLOOKUP(E547,VALIDATIONS!$CJ$2:$CK$2,2,FALSE),0))))))+IF(AND(F547&lt;&gt;"",D547="Inlet Pit"),VLOOKUP(F547,VALIDATIONS!$CP$2:$CQ$66,2,FALSE),0))</f>
        <v/>
      </c>
      <c r="N547" s="194"/>
      <c r="O547" s="379"/>
      <c r="P547" s="368"/>
      <c r="Q547" s="194"/>
      <c r="R547" s="370"/>
      <c r="S547" s="194"/>
      <c r="T547" s="368"/>
      <c r="U547" s="368"/>
      <c r="V547" s="194"/>
      <c r="W547" s="195"/>
      <c r="X547" s="194"/>
      <c r="Y547" s="195"/>
      <c r="Z547" s="194"/>
      <c r="AA547" s="368"/>
      <c r="AB547" s="368"/>
      <c r="AC547" s="370"/>
      <c r="AD547" s="106" t="str">
        <f>IF(OR(R547="",T547="",U547="",Z547="",AA547="",AB547="",AC547=""),"",Z547*IF(AC547="uPVC",VLOOKUP(AA547,VALIDATIONS!$CZ$2:$DU$42,VLOOKUP(AB547,VALIDATIONS!$FF$2:$FG$5,2,FALSE),FALSE), IF(AC547="Steel Reinforced Concrete",VLOOKUP(AA547,VALIDATIONS!$CZ$2:$DU$42,8+VLOOKUP(AB547,VALIDATIONS!$FF$2:$FG$5,2,FALSE),FALSE),IF(AC547="Fibre Reinforced Concrete",VLOOKUP(AA547,VALIDATIONS!$CZ$2:$DU$42,4+VLOOKUP(AB547,VALIDATIONS!$FF$2:$FG$5,2,FALSE),FALSE))))   +IF(T547="Up to 10% Rock",VLOOKUP(AA547,VALIDATIONS!$CZ$2:$DU$42,13+VLOOKUP(AB547,VALIDATIONS!$FF$2:$FG$5,2,FALSE),FALSE),0)+IF(OR(U547="Urban Development (moderate)",U547="Urban Development (heavy)"),VLOOKUP(AA547,VALIDATIONS!$CZ$2:$DU$42,VLOOKUP(U547,VALIDATIONS!$FJ$2:$FK$4,2,FALSE)+4,FALSE),0))</f>
        <v/>
      </c>
      <c r="AE547" s="194"/>
    </row>
    <row r="548" spans="1:31" x14ac:dyDescent="0.2">
      <c r="A548" s="232"/>
      <c r="B548" s="361"/>
      <c r="C548" s="370"/>
      <c r="D548" s="370"/>
      <c r="E548" s="370"/>
      <c r="F548" s="370"/>
      <c r="G548" s="194"/>
      <c r="H548" s="194"/>
      <c r="I548" s="195"/>
      <c r="J548" s="194"/>
      <c r="K548" s="168"/>
      <c r="L548" s="168"/>
      <c r="M548" s="106" t="str">
        <f>IF(OR(D548="",E548="",G548=""),"",IF(AND(F548&lt;&gt;"",D548="Inlet Pit"),VLOOKUP(E548,VALIDATIONS!$CN$2:$CO$14,2,FALSE),IF(D548="Junction Pit",VLOOKUP(E548,VALIDATIONS!$CR$2:$CS$5,2,FALSE),IF(D548="Trench Grate",H548*VLOOKUP(E548,VALIDATIONS!$CT$2:$CU$2,2,FALSE),IF(D548="Capped Line",VLOOKUP(E548,VALIDATIONS!$CF$2:$CG$2,2,FALSE),IF(D548="Head Wall",VLOOKUP(E548,VALIDATIONS!$CH$2:$CI$2,2,FALSE),IF(D548="House Connection",VLOOKUP(E548,VALIDATIONS!$CJ$2:$CK$2,2,FALSE),0))))))+IF(AND(F548&lt;&gt;"",D548="Inlet Pit"),VLOOKUP(F548,VALIDATIONS!$CP$2:$CQ$66,2,FALSE),0))</f>
        <v/>
      </c>
      <c r="N548" s="194"/>
      <c r="O548" s="379"/>
      <c r="P548" s="368"/>
      <c r="Q548" s="194"/>
      <c r="R548" s="370"/>
      <c r="S548" s="194"/>
      <c r="T548" s="368"/>
      <c r="U548" s="368"/>
      <c r="V548" s="194"/>
      <c r="W548" s="195"/>
      <c r="X548" s="194"/>
      <c r="Y548" s="195"/>
      <c r="Z548" s="194"/>
      <c r="AA548" s="368"/>
      <c r="AB548" s="368"/>
      <c r="AC548" s="370"/>
      <c r="AD548" s="106" t="str">
        <f>IF(OR(R548="",T548="",U548="",Z548="",AA548="",AB548="",AC548=""),"",Z548*IF(AC548="uPVC",VLOOKUP(AA548,VALIDATIONS!$CZ$2:$DU$42,VLOOKUP(AB548,VALIDATIONS!$FF$2:$FG$5,2,FALSE),FALSE), IF(AC548="Steel Reinforced Concrete",VLOOKUP(AA548,VALIDATIONS!$CZ$2:$DU$42,8+VLOOKUP(AB548,VALIDATIONS!$FF$2:$FG$5,2,FALSE),FALSE),IF(AC548="Fibre Reinforced Concrete",VLOOKUP(AA548,VALIDATIONS!$CZ$2:$DU$42,4+VLOOKUP(AB548,VALIDATIONS!$FF$2:$FG$5,2,FALSE),FALSE))))   +IF(T548="Up to 10% Rock",VLOOKUP(AA548,VALIDATIONS!$CZ$2:$DU$42,13+VLOOKUP(AB548,VALIDATIONS!$FF$2:$FG$5,2,FALSE),FALSE),0)+IF(OR(U548="Urban Development (moderate)",U548="Urban Development (heavy)"),VLOOKUP(AA548,VALIDATIONS!$CZ$2:$DU$42,VLOOKUP(U548,VALIDATIONS!$FJ$2:$FK$4,2,FALSE)+4,FALSE),0))</f>
        <v/>
      </c>
      <c r="AE548" s="194"/>
    </row>
    <row r="549" spans="1:31" x14ac:dyDescent="0.2">
      <c r="A549" s="232"/>
      <c r="B549" s="361"/>
      <c r="C549" s="370"/>
      <c r="D549" s="370"/>
      <c r="E549" s="370"/>
      <c r="F549" s="370"/>
      <c r="G549" s="194"/>
      <c r="H549" s="194"/>
      <c r="I549" s="195"/>
      <c r="J549" s="194"/>
      <c r="K549" s="168"/>
      <c r="L549" s="168"/>
      <c r="M549" s="106" t="str">
        <f>IF(OR(D549="",E549="",G549=""),"",IF(AND(F549&lt;&gt;"",D549="Inlet Pit"),VLOOKUP(E549,VALIDATIONS!$CN$2:$CO$14,2,FALSE),IF(D549="Junction Pit",VLOOKUP(E549,VALIDATIONS!$CR$2:$CS$5,2,FALSE),IF(D549="Trench Grate",H549*VLOOKUP(E549,VALIDATIONS!$CT$2:$CU$2,2,FALSE),IF(D549="Capped Line",VLOOKUP(E549,VALIDATIONS!$CF$2:$CG$2,2,FALSE),IF(D549="Head Wall",VLOOKUP(E549,VALIDATIONS!$CH$2:$CI$2,2,FALSE),IF(D549="House Connection",VLOOKUP(E549,VALIDATIONS!$CJ$2:$CK$2,2,FALSE),0))))))+IF(AND(F549&lt;&gt;"",D549="Inlet Pit"),VLOOKUP(F549,VALIDATIONS!$CP$2:$CQ$66,2,FALSE),0))</f>
        <v/>
      </c>
      <c r="N549" s="194"/>
      <c r="O549" s="379"/>
      <c r="P549" s="368"/>
      <c r="Q549" s="194"/>
      <c r="R549" s="370"/>
      <c r="S549" s="194"/>
      <c r="T549" s="368"/>
      <c r="U549" s="368"/>
      <c r="V549" s="194"/>
      <c r="W549" s="195"/>
      <c r="X549" s="194"/>
      <c r="Y549" s="195"/>
      <c r="Z549" s="194"/>
      <c r="AA549" s="368"/>
      <c r="AB549" s="368"/>
      <c r="AC549" s="370"/>
      <c r="AD549" s="106" t="str">
        <f>IF(OR(R549="",T549="",U549="",Z549="",AA549="",AB549="",AC549=""),"",Z549*IF(AC549="uPVC",VLOOKUP(AA549,VALIDATIONS!$CZ$2:$DU$42,VLOOKUP(AB549,VALIDATIONS!$FF$2:$FG$5,2,FALSE),FALSE), IF(AC549="Steel Reinforced Concrete",VLOOKUP(AA549,VALIDATIONS!$CZ$2:$DU$42,8+VLOOKUP(AB549,VALIDATIONS!$FF$2:$FG$5,2,FALSE),FALSE),IF(AC549="Fibre Reinforced Concrete",VLOOKUP(AA549,VALIDATIONS!$CZ$2:$DU$42,4+VLOOKUP(AB549,VALIDATIONS!$FF$2:$FG$5,2,FALSE),FALSE))))   +IF(T549="Up to 10% Rock",VLOOKUP(AA549,VALIDATIONS!$CZ$2:$DU$42,13+VLOOKUP(AB549,VALIDATIONS!$FF$2:$FG$5,2,FALSE),FALSE),0)+IF(OR(U549="Urban Development (moderate)",U549="Urban Development (heavy)"),VLOOKUP(AA549,VALIDATIONS!$CZ$2:$DU$42,VLOOKUP(U549,VALIDATIONS!$FJ$2:$FK$4,2,FALSE)+4,FALSE),0))</f>
        <v/>
      </c>
      <c r="AE549" s="194"/>
    </row>
    <row r="550" spans="1:31" x14ac:dyDescent="0.2">
      <c r="A550" s="232"/>
      <c r="B550" s="361"/>
      <c r="C550" s="370"/>
      <c r="D550" s="370"/>
      <c r="E550" s="370"/>
      <c r="F550" s="370"/>
      <c r="G550" s="194"/>
      <c r="H550" s="194"/>
      <c r="I550" s="195"/>
      <c r="J550" s="194"/>
      <c r="K550" s="168"/>
      <c r="L550" s="168"/>
      <c r="M550" s="106" t="str">
        <f>IF(OR(D550="",E550="",G550=""),"",IF(AND(F550&lt;&gt;"",D550="Inlet Pit"),VLOOKUP(E550,VALIDATIONS!$CN$2:$CO$14,2,FALSE),IF(D550="Junction Pit",VLOOKUP(E550,VALIDATIONS!$CR$2:$CS$5,2,FALSE),IF(D550="Trench Grate",H550*VLOOKUP(E550,VALIDATIONS!$CT$2:$CU$2,2,FALSE),IF(D550="Capped Line",VLOOKUP(E550,VALIDATIONS!$CF$2:$CG$2,2,FALSE),IF(D550="Head Wall",VLOOKUP(E550,VALIDATIONS!$CH$2:$CI$2,2,FALSE),IF(D550="House Connection",VLOOKUP(E550,VALIDATIONS!$CJ$2:$CK$2,2,FALSE),0))))))+IF(AND(F550&lt;&gt;"",D550="Inlet Pit"),VLOOKUP(F550,VALIDATIONS!$CP$2:$CQ$66,2,FALSE),0))</f>
        <v/>
      </c>
      <c r="N550" s="194"/>
      <c r="O550" s="379"/>
      <c r="P550" s="368"/>
      <c r="Q550" s="194"/>
      <c r="R550" s="370"/>
      <c r="S550" s="194"/>
      <c r="T550" s="368"/>
      <c r="U550" s="368"/>
      <c r="V550" s="194"/>
      <c r="W550" s="195"/>
      <c r="X550" s="194"/>
      <c r="Y550" s="195"/>
      <c r="Z550" s="194"/>
      <c r="AA550" s="368"/>
      <c r="AB550" s="368"/>
      <c r="AC550" s="370"/>
      <c r="AD550" s="106" t="str">
        <f>IF(OR(R550="",T550="",U550="",Z550="",AA550="",AB550="",AC550=""),"",Z550*IF(AC550="uPVC",VLOOKUP(AA550,VALIDATIONS!$CZ$2:$DU$42,VLOOKUP(AB550,VALIDATIONS!$FF$2:$FG$5,2,FALSE),FALSE), IF(AC550="Steel Reinforced Concrete",VLOOKUP(AA550,VALIDATIONS!$CZ$2:$DU$42,8+VLOOKUP(AB550,VALIDATIONS!$FF$2:$FG$5,2,FALSE),FALSE),IF(AC550="Fibre Reinforced Concrete",VLOOKUP(AA550,VALIDATIONS!$CZ$2:$DU$42,4+VLOOKUP(AB550,VALIDATIONS!$FF$2:$FG$5,2,FALSE),FALSE))))   +IF(T550="Up to 10% Rock",VLOOKUP(AA550,VALIDATIONS!$CZ$2:$DU$42,13+VLOOKUP(AB550,VALIDATIONS!$FF$2:$FG$5,2,FALSE),FALSE),0)+IF(OR(U550="Urban Development (moderate)",U550="Urban Development (heavy)"),VLOOKUP(AA550,VALIDATIONS!$CZ$2:$DU$42,VLOOKUP(U550,VALIDATIONS!$FJ$2:$FK$4,2,FALSE)+4,FALSE),0))</f>
        <v/>
      </c>
      <c r="AE550" s="194"/>
    </row>
    <row r="551" spans="1:31" x14ac:dyDescent="0.2">
      <c r="A551" s="232"/>
      <c r="B551" s="361"/>
      <c r="C551" s="370"/>
      <c r="D551" s="370"/>
      <c r="E551" s="370"/>
      <c r="F551" s="370"/>
      <c r="G551" s="194"/>
      <c r="H551" s="194"/>
      <c r="I551" s="195"/>
      <c r="J551" s="194"/>
      <c r="K551" s="168"/>
      <c r="L551" s="168"/>
      <c r="M551" s="106" t="str">
        <f>IF(OR(D551="",E551="",G551=""),"",IF(AND(F551&lt;&gt;"",D551="Inlet Pit"),VLOOKUP(E551,VALIDATIONS!$CN$2:$CO$14,2,FALSE),IF(D551="Junction Pit",VLOOKUP(E551,VALIDATIONS!$CR$2:$CS$5,2,FALSE),IF(D551="Trench Grate",H551*VLOOKUP(E551,VALIDATIONS!$CT$2:$CU$2,2,FALSE),IF(D551="Capped Line",VLOOKUP(E551,VALIDATIONS!$CF$2:$CG$2,2,FALSE),IF(D551="Head Wall",VLOOKUP(E551,VALIDATIONS!$CH$2:$CI$2,2,FALSE),IF(D551="House Connection",VLOOKUP(E551,VALIDATIONS!$CJ$2:$CK$2,2,FALSE),0))))))+IF(AND(F551&lt;&gt;"",D551="Inlet Pit"),VLOOKUP(F551,VALIDATIONS!$CP$2:$CQ$66,2,FALSE),0))</f>
        <v/>
      </c>
      <c r="N551" s="194"/>
      <c r="O551" s="379"/>
      <c r="P551" s="368"/>
      <c r="Q551" s="194"/>
      <c r="R551" s="370"/>
      <c r="S551" s="194"/>
      <c r="T551" s="368"/>
      <c r="U551" s="368"/>
      <c r="V551" s="194"/>
      <c r="W551" s="195"/>
      <c r="X551" s="194"/>
      <c r="Y551" s="195"/>
      <c r="Z551" s="194"/>
      <c r="AA551" s="368"/>
      <c r="AB551" s="368"/>
      <c r="AC551" s="370"/>
      <c r="AD551" s="106" t="str">
        <f>IF(OR(R551="",T551="",U551="",Z551="",AA551="",AB551="",AC551=""),"",Z551*IF(AC551="uPVC",VLOOKUP(AA551,VALIDATIONS!$CZ$2:$DU$42,VLOOKUP(AB551,VALIDATIONS!$FF$2:$FG$5,2,FALSE),FALSE), IF(AC551="Steel Reinforced Concrete",VLOOKUP(AA551,VALIDATIONS!$CZ$2:$DU$42,8+VLOOKUP(AB551,VALIDATIONS!$FF$2:$FG$5,2,FALSE),FALSE),IF(AC551="Fibre Reinforced Concrete",VLOOKUP(AA551,VALIDATIONS!$CZ$2:$DU$42,4+VLOOKUP(AB551,VALIDATIONS!$FF$2:$FG$5,2,FALSE),FALSE))))   +IF(T551="Up to 10% Rock",VLOOKUP(AA551,VALIDATIONS!$CZ$2:$DU$42,13+VLOOKUP(AB551,VALIDATIONS!$FF$2:$FG$5,2,FALSE),FALSE),0)+IF(OR(U551="Urban Development (moderate)",U551="Urban Development (heavy)"),VLOOKUP(AA551,VALIDATIONS!$CZ$2:$DU$42,VLOOKUP(U551,VALIDATIONS!$FJ$2:$FK$4,2,FALSE)+4,FALSE),0))</f>
        <v/>
      </c>
      <c r="AE551" s="194"/>
    </row>
    <row r="552" spans="1:31" x14ac:dyDescent="0.2">
      <c r="A552" s="232"/>
      <c r="B552" s="361"/>
      <c r="C552" s="370"/>
      <c r="D552" s="370"/>
      <c r="E552" s="370"/>
      <c r="F552" s="370"/>
      <c r="G552" s="194"/>
      <c r="H552" s="194"/>
      <c r="I552" s="195"/>
      <c r="J552" s="194"/>
      <c r="K552" s="168"/>
      <c r="L552" s="168"/>
      <c r="M552" s="106" t="str">
        <f>IF(OR(D552="",E552="",G552=""),"",IF(AND(F552&lt;&gt;"",D552="Inlet Pit"),VLOOKUP(E552,VALIDATIONS!$CN$2:$CO$14,2,FALSE),IF(D552="Junction Pit",VLOOKUP(E552,VALIDATIONS!$CR$2:$CS$5,2,FALSE),IF(D552="Trench Grate",H552*VLOOKUP(E552,VALIDATIONS!$CT$2:$CU$2,2,FALSE),IF(D552="Capped Line",VLOOKUP(E552,VALIDATIONS!$CF$2:$CG$2,2,FALSE),IF(D552="Head Wall",VLOOKUP(E552,VALIDATIONS!$CH$2:$CI$2,2,FALSE),IF(D552="House Connection",VLOOKUP(E552,VALIDATIONS!$CJ$2:$CK$2,2,FALSE),0))))))+IF(AND(F552&lt;&gt;"",D552="Inlet Pit"),VLOOKUP(F552,VALIDATIONS!$CP$2:$CQ$66,2,FALSE),0))</f>
        <v/>
      </c>
      <c r="N552" s="194"/>
      <c r="O552" s="379"/>
      <c r="P552" s="368"/>
      <c r="Q552" s="194"/>
      <c r="R552" s="370"/>
      <c r="S552" s="194"/>
      <c r="T552" s="368"/>
      <c r="U552" s="368"/>
      <c r="V552" s="194"/>
      <c r="W552" s="195"/>
      <c r="X552" s="194"/>
      <c r="Y552" s="195"/>
      <c r="Z552" s="194"/>
      <c r="AA552" s="368"/>
      <c r="AB552" s="368"/>
      <c r="AC552" s="370"/>
      <c r="AD552" s="106" t="str">
        <f>IF(OR(R552="",T552="",U552="",Z552="",AA552="",AB552="",AC552=""),"",Z552*IF(AC552="uPVC",VLOOKUP(AA552,VALIDATIONS!$CZ$2:$DU$42,VLOOKUP(AB552,VALIDATIONS!$FF$2:$FG$5,2,FALSE),FALSE), IF(AC552="Steel Reinforced Concrete",VLOOKUP(AA552,VALIDATIONS!$CZ$2:$DU$42,8+VLOOKUP(AB552,VALIDATIONS!$FF$2:$FG$5,2,FALSE),FALSE),IF(AC552="Fibre Reinforced Concrete",VLOOKUP(AA552,VALIDATIONS!$CZ$2:$DU$42,4+VLOOKUP(AB552,VALIDATIONS!$FF$2:$FG$5,2,FALSE),FALSE))))   +IF(T552="Up to 10% Rock",VLOOKUP(AA552,VALIDATIONS!$CZ$2:$DU$42,13+VLOOKUP(AB552,VALIDATIONS!$FF$2:$FG$5,2,FALSE),FALSE),0)+IF(OR(U552="Urban Development (moderate)",U552="Urban Development (heavy)"),VLOOKUP(AA552,VALIDATIONS!$CZ$2:$DU$42,VLOOKUP(U552,VALIDATIONS!$FJ$2:$FK$4,2,FALSE)+4,FALSE),0))</f>
        <v/>
      </c>
      <c r="AE552" s="194"/>
    </row>
    <row r="553" spans="1:31" x14ac:dyDescent="0.2">
      <c r="A553" s="232"/>
      <c r="B553" s="361"/>
      <c r="C553" s="370"/>
      <c r="D553" s="370"/>
      <c r="E553" s="370"/>
      <c r="F553" s="370"/>
      <c r="G553" s="194"/>
      <c r="H553" s="194"/>
      <c r="I553" s="195"/>
      <c r="J553" s="194"/>
      <c r="K553" s="168"/>
      <c r="L553" s="168"/>
      <c r="M553" s="106" t="str">
        <f>IF(OR(D553="",E553="",G553=""),"",IF(AND(F553&lt;&gt;"",D553="Inlet Pit"),VLOOKUP(E553,VALIDATIONS!$CN$2:$CO$14,2,FALSE),IF(D553="Junction Pit",VLOOKUP(E553,VALIDATIONS!$CR$2:$CS$5,2,FALSE),IF(D553="Trench Grate",H553*VLOOKUP(E553,VALIDATIONS!$CT$2:$CU$2,2,FALSE),IF(D553="Capped Line",VLOOKUP(E553,VALIDATIONS!$CF$2:$CG$2,2,FALSE),IF(D553="Head Wall",VLOOKUP(E553,VALIDATIONS!$CH$2:$CI$2,2,FALSE),IF(D553="House Connection",VLOOKUP(E553,VALIDATIONS!$CJ$2:$CK$2,2,FALSE),0))))))+IF(AND(F553&lt;&gt;"",D553="Inlet Pit"),VLOOKUP(F553,VALIDATIONS!$CP$2:$CQ$66,2,FALSE),0))</f>
        <v/>
      </c>
      <c r="N553" s="194"/>
      <c r="O553" s="379"/>
      <c r="P553" s="368"/>
      <c r="Q553" s="194"/>
      <c r="R553" s="370"/>
      <c r="S553" s="194"/>
      <c r="T553" s="368"/>
      <c r="U553" s="368"/>
      <c r="V553" s="194"/>
      <c r="W553" s="195"/>
      <c r="X553" s="194"/>
      <c r="Y553" s="195"/>
      <c r="Z553" s="194"/>
      <c r="AA553" s="368"/>
      <c r="AB553" s="368"/>
      <c r="AC553" s="370"/>
      <c r="AD553" s="106" t="str">
        <f>IF(OR(R553="",T553="",U553="",Z553="",AA553="",AB553="",AC553=""),"",Z553*IF(AC553="uPVC",VLOOKUP(AA553,VALIDATIONS!$CZ$2:$DU$42,VLOOKUP(AB553,VALIDATIONS!$FF$2:$FG$5,2,FALSE),FALSE), IF(AC553="Steel Reinforced Concrete",VLOOKUP(AA553,VALIDATIONS!$CZ$2:$DU$42,8+VLOOKUP(AB553,VALIDATIONS!$FF$2:$FG$5,2,FALSE),FALSE),IF(AC553="Fibre Reinforced Concrete",VLOOKUP(AA553,VALIDATIONS!$CZ$2:$DU$42,4+VLOOKUP(AB553,VALIDATIONS!$FF$2:$FG$5,2,FALSE),FALSE))))   +IF(T553="Up to 10% Rock",VLOOKUP(AA553,VALIDATIONS!$CZ$2:$DU$42,13+VLOOKUP(AB553,VALIDATIONS!$FF$2:$FG$5,2,FALSE),FALSE),0)+IF(OR(U553="Urban Development (moderate)",U553="Urban Development (heavy)"),VLOOKUP(AA553,VALIDATIONS!$CZ$2:$DU$42,VLOOKUP(U553,VALIDATIONS!$FJ$2:$FK$4,2,FALSE)+4,FALSE),0))</f>
        <v/>
      </c>
      <c r="AE553" s="194"/>
    </row>
    <row r="554" spans="1:31" x14ac:dyDescent="0.2">
      <c r="A554" s="232"/>
      <c r="B554" s="361"/>
      <c r="C554" s="370"/>
      <c r="D554" s="370"/>
      <c r="E554" s="370"/>
      <c r="F554" s="370"/>
      <c r="G554" s="194"/>
      <c r="H554" s="194"/>
      <c r="I554" s="195"/>
      <c r="J554" s="194"/>
      <c r="K554" s="168"/>
      <c r="L554" s="168"/>
      <c r="M554" s="106" t="str">
        <f>IF(OR(D554="",E554="",G554=""),"",IF(AND(F554&lt;&gt;"",D554="Inlet Pit"),VLOOKUP(E554,VALIDATIONS!$CN$2:$CO$14,2,FALSE),IF(D554="Junction Pit",VLOOKUP(E554,VALIDATIONS!$CR$2:$CS$5,2,FALSE),IF(D554="Trench Grate",H554*VLOOKUP(E554,VALIDATIONS!$CT$2:$CU$2,2,FALSE),IF(D554="Capped Line",VLOOKUP(E554,VALIDATIONS!$CF$2:$CG$2,2,FALSE),IF(D554="Head Wall",VLOOKUP(E554,VALIDATIONS!$CH$2:$CI$2,2,FALSE),IF(D554="House Connection",VLOOKUP(E554,VALIDATIONS!$CJ$2:$CK$2,2,FALSE),0))))))+IF(AND(F554&lt;&gt;"",D554="Inlet Pit"),VLOOKUP(F554,VALIDATIONS!$CP$2:$CQ$66,2,FALSE),0))</f>
        <v/>
      </c>
      <c r="N554" s="194"/>
      <c r="O554" s="379"/>
      <c r="P554" s="368"/>
      <c r="Q554" s="194"/>
      <c r="R554" s="370"/>
      <c r="S554" s="194"/>
      <c r="T554" s="368"/>
      <c r="U554" s="368"/>
      <c r="V554" s="194"/>
      <c r="W554" s="195"/>
      <c r="X554" s="194"/>
      <c r="Y554" s="195"/>
      <c r="Z554" s="194"/>
      <c r="AA554" s="368"/>
      <c r="AB554" s="368"/>
      <c r="AC554" s="370"/>
      <c r="AD554" s="106" t="str">
        <f>IF(OR(R554="",T554="",U554="",Z554="",AA554="",AB554="",AC554=""),"",Z554*IF(AC554="uPVC",VLOOKUP(AA554,VALIDATIONS!$CZ$2:$DU$42,VLOOKUP(AB554,VALIDATIONS!$FF$2:$FG$5,2,FALSE),FALSE), IF(AC554="Steel Reinforced Concrete",VLOOKUP(AA554,VALIDATIONS!$CZ$2:$DU$42,8+VLOOKUP(AB554,VALIDATIONS!$FF$2:$FG$5,2,FALSE),FALSE),IF(AC554="Fibre Reinforced Concrete",VLOOKUP(AA554,VALIDATIONS!$CZ$2:$DU$42,4+VLOOKUP(AB554,VALIDATIONS!$FF$2:$FG$5,2,FALSE),FALSE))))   +IF(T554="Up to 10% Rock",VLOOKUP(AA554,VALIDATIONS!$CZ$2:$DU$42,13+VLOOKUP(AB554,VALIDATIONS!$FF$2:$FG$5,2,FALSE),FALSE),0)+IF(OR(U554="Urban Development (moderate)",U554="Urban Development (heavy)"),VLOOKUP(AA554,VALIDATIONS!$CZ$2:$DU$42,VLOOKUP(U554,VALIDATIONS!$FJ$2:$FK$4,2,FALSE)+4,FALSE),0))</f>
        <v/>
      </c>
      <c r="AE554" s="194"/>
    </row>
    <row r="555" spans="1:31" x14ac:dyDescent="0.2">
      <c r="A555" s="232"/>
      <c r="B555" s="361"/>
      <c r="C555" s="370"/>
      <c r="D555" s="370"/>
      <c r="E555" s="370"/>
      <c r="F555" s="370"/>
      <c r="G555" s="194"/>
      <c r="H555" s="194"/>
      <c r="I555" s="195"/>
      <c r="J555" s="194"/>
      <c r="K555" s="168"/>
      <c r="L555" s="168"/>
      <c r="M555" s="106" t="str">
        <f>IF(OR(D555="",E555="",G555=""),"",IF(AND(F555&lt;&gt;"",D555="Inlet Pit"),VLOOKUP(E555,VALIDATIONS!$CN$2:$CO$14,2,FALSE),IF(D555="Junction Pit",VLOOKUP(E555,VALIDATIONS!$CR$2:$CS$5,2,FALSE),IF(D555="Trench Grate",H555*VLOOKUP(E555,VALIDATIONS!$CT$2:$CU$2,2,FALSE),IF(D555="Capped Line",VLOOKUP(E555,VALIDATIONS!$CF$2:$CG$2,2,FALSE),IF(D555="Head Wall",VLOOKUP(E555,VALIDATIONS!$CH$2:$CI$2,2,FALSE),IF(D555="House Connection",VLOOKUP(E555,VALIDATIONS!$CJ$2:$CK$2,2,FALSE),0))))))+IF(AND(F555&lt;&gt;"",D555="Inlet Pit"),VLOOKUP(F555,VALIDATIONS!$CP$2:$CQ$66,2,FALSE),0))</f>
        <v/>
      </c>
      <c r="N555" s="194"/>
      <c r="O555" s="379"/>
      <c r="P555" s="368"/>
      <c r="Q555" s="194"/>
      <c r="R555" s="370"/>
      <c r="S555" s="194"/>
      <c r="T555" s="368"/>
      <c r="U555" s="368"/>
      <c r="V555" s="194"/>
      <c r="W555" s="195"/>
      <c r="X555" s="194"/>
      <c r="Y555" s="195"/>
      <c r="Z555" s="194"/>
      <c r="AA555" s="368"/>
      <c r="AB555" s="368"/>
      <c r="AC555" s="370"/>
      <c r="AD555" s="106" t="str">
        <f>IF(OR(R555="",T555="",U555="",Z555="",AA555="",AB555="",AC555=""),"",Z555*IF(AC555="uPVC",VLOOKUP(AA555,VALIDATIONS!$CZ$2:$DU$42,VLOOKUP(AB555,VALIDATIONS!$FF$2:$FG$5,2,FALSE),FALSE), IF(AC555="Steel Reinforced Concrete",VLOOKUP(AA555,VALIDATIONS!$CZ$2:$DU$42,8+VLOOKUP(AB555,VALIDATIONS!$FF$2:$FG$5,2,FALSE),FALSE),IF(AC555="Fibre Reinforced Concrete",VLOOKUP(AA555,VALIDATIONS!$CZ$2:$DU$42,4+VLOOKUP(AB555,VALIDATIONS!$FF$2:$FG$5,2,FALSE),FALSE))))   +IF(T555="Up to 10% Rock",VLOOKUP(AA555,VALIDATIONS!$CZ$2:$DU$42,13+VLOOKUP(AB555,VALIDATIONS!$FF$2:$FG$5,2,FALSE),FALSE),0)+IF(OR(U555="Urban Development (moderate)",U555="Urban Development (heavy)"),VLOOKUP(AA555,VALIDATIONS!$CZ$2:$DU$42,VLOOKUP(U555,VALIDATIONS!$FJ$2:$FK$4,2,FALSE)+4,FALSE),0))</f>
        <v/>
      </c>
      <c r="AE555" s="194"/>
    </row>
    <row r="556" spans="1:31" x14ac:dyDescent="0.2">
      <c r="A556" s="232"/>
      <c r="B556" s="361"/>
      <c r="C556" s="370"/>
      <c r="D556" s="370"/>
      <c r="E556" s="370"/>
      <c r="F556" s="370"/>
      <c r="G556" s="194"/>
      <c r="H556" s="194"/>
      <c r="I556" s="195"/>
      <c r="J556" s="194"/>
      <c r="K556" s="168"/>
      <c r="L556" s="168"/>
      <c r="M556" s="106" t="str">
        <f>IF(OR(D556="",E556="",G556=""),"",IF(AND(F556&lt;&gt;"",D556="Inlet Pit"),VLOOKUP(E556,VALIDATIONS!$CN$2:$CO$14,2,FALSE),IF(D556="Junction Pit",VLOOKUP(E556,VALIDATIONS!$CR$2:$CS$5,2,FALSE),IF(D556="Trench Grate",H556*VLOOKUP(E556,VALIDATIONS!$CT$2:$CU$2,2,FALSE),IF(D556="Capped Line",VLOOKUP(E556,VALIDATIONS!$CF$2:$CG$2,2,FALSE),IF(D556="Head Wall",VLOOKUP(E556,VALIDATIONS!$CH$2:$CI$2,2,FALSE),IF(D556="House Connection",VLOOKUP(E556,VALIDATIONS!$CJ$2:$CK$2,2,FALSE),0))))))+IF(AND(F556&lt;&gt;"",D556="Inlet Pit"),VLOOKUP(F556,VALIDATIONS!$CP$2:$CQ$66,2,FALSE),0))</f>
        <v/>
      </c>
      <c r="N556" s="194"/>
      <c r="O556" s="379"/>
      <c r="P556" s="368"/>
      <c r="Q556" s="194"/>
      <c r="R556" s="370"/>
      <c r="S556" s="194"/>
      <c r="T556" s="368"/>
      <c r="U556" s="368"/>
      <c r="V556" s="194"/>
      <c r="W556" s="195"/>
      <c r="X556" s="194"/>
      <c r="Y556" s="195"/>
      <c r="Z556" s="194"/>
      <c r="AA556" s="368"/>
      <c r="AB556" s="368"/>
      <c r="AC556" s="370"/>
      <c r="AD556" s="106" t="str">
        <f>IF(OR(R556="",T556="",U556="",Z556="",AA556="",AB556="",AC556=""),"",Z556*IF(AC556="uPVC",VLOOKUP(AA556,VALIDATIONS!$CZ$2:$DU$42,VLOOKUP(AB556,VALIDATIONS!$FF$2:$FG$5,2,FALSE),FALSE), IF(AC556="Steel Reinforced Concrete",VLOOKUP(AA556,VALIDATIONS!$CZ$2:$DU$42,8+VLOOKUP(AB556,VALIDATIONS!$FF$2:$FG$5,2,FALSE),FALSE),IF(AC556="Fibre Reinforced Concrete",VLOOKUP(AA556,VALIDATIONS!$CZ$2:$DU$42,4+VLOOKUP(AB556,VALIDATIONS!$FF$2:$FG$5,2,FALSE),FALSE))))   +IF(T556="Up to 10% Rock",VLOOKUP(AA556,VALIDATIONS!$CZ$2:$DU$42,13+VLOOKUP(AB556,VALIDATIONS!$FF$2:$FG$5,2,FALSE),FALSE),0)+IF(OR(U556="Urban Development (moderate)",U556="Urban Development (heavy)"),VLOOKUP(AA556,VALIDATIONS!$CZ$2:$DU$42,VLOOKUP(U556,VALIDATIONS!$FJ$2:$FK$4,2,FALSE)+4,FALSE),0))</f>
        <v/>
      </c>
      <c r="AE556" s="194"/>
    </row>
    <row r="557" spans="1:31" x14ac:dyDescent="0.2">
      <c r="A557" s="232"/>
      <c r="B557" s="361"/>
      <c r="C557" s="370"/>
      <c r="D557" s="370"/>
      <c r="E557" s="370"/>
      <c r="F557" s="370"/>
      <c r="G557" s="194"/>
      <c r="H557" s="194"/>
      <c r="I557" s="195"/>
      <c r="J557" s="194"/>
      <c r="K557" s="168"/>
      <c r="L557" s="168"/>
      <c r="M557" s="106" t="str">
        <f>IF(OR(D557="",E557="",G557=""),"",IF(AND(F557&lt;&gt;"",D557="Inlet Pit"),VLOOKUP(E557,VALIDATIONS!$CN$2:$CO$14,2,FALSE),IF(D557="Junction Pit",VLOOKUP(E557,VALIDATIONS!$CR$2:$CS$5,2,FALSE),IF(D557="Trench Grate",H557*VLOOKUP(E557,VALIDATIONS!$CT$2:$CU$2,2,FALSE),IF(D557="Capped Line",VLOOKUP(E557,VALIDATIONS!$CF$2:$CG$2,2,FALSE),IF(D557="Head Wall",VLOOKUP(E557,VALIDATIONS!$CH$2:$CI$2,2,FALSE),IF(D557="House Connection",VLOOKUP(E557,VALIDATIONS!$CJ$2:$CK$2,2,FALSE),0))))))+IF(AND(F557&lt;&gt;"",D557="Inlet Pit"),VLOOKUP(F557,VALIDATIONS!$CP$2:$CQ$66,2,FALSE),0))</f>
        <v/>
      </c>
      <c r="N557" s="194"/>
      <c r="O557" s="379"/>
      <c r="P557" s="368"/>
      <c r="Q557" s="194"/>
      <c r="R557" s="370"/>
      <c r="S557" s="194"/>
      <c r="T557" s="368"/>
      <c r="U557" s="368"/>
      <c r="V557" s="194"/>
      <c r="W557" s="195"/>
      <c r="X557" s="194"/>
      <c r="Y557" s="195"/>
      <c r="Z557" s="194"/>
      <c r="AA557" s="368"/>
      <c r="AB557" s="368"/>
      <c r="AC557" s="370"/>
      <c r="AD557" s="106" t="str">
        <f>IF(OR(R557="",T557="",U557="",Z557="",AA557="",AB557="",AC557=""),"",Z557*IF(AC557="uPVC",VLOOKUP(AA557,VALIDATIONS!$CZ$2:$DU$42,VLOOKUP(AB557,VALIDATIONS!$FF$2:$FG$5,2,FALSE),FALSE), IF(AC557="Steel Reinforced Concrete",VLOOKUP(AA557,VALIDATIONS!$CZ$2:$DU$42,8+VLOOKUP(AB557,VALIDATIONS!$FF$2:$FG$5,2,FALSE),FALSE),IF(AC557="Fibre Reinforced Concrete",VLOOKUP(AA557,VALIDATIONS!$CZ$2:$DU$42,4+VLOOKUP(AB557,VALIDATIONS!$FF$2:$FG$5,2,FALSE),FALSE))))   +IF(T557="Up to 10% Rock",VLOOKUP(AA557,VALIDATIONS!$CZ$2:$DU$42,13+VLOOKUP(AB557,VALIDATIONS!$FF$2:$FG$5,2,FALSE),FALSE),0)+IF(OR(U557="Urban Development (moderate)",U557="Urban Development (heavy)"),VLOOKUP(AA557,VALIDATIONS!$CZ$2:$DU$42,VLOOKUP(U557,VALIDATIONS!$FJ$2:$FK$4,2,FALSE)+4,FALSE),0))</f>
        <v/>
      </c>
      <c r="AE557" s="194"/>
    </row>
    <row r="558" spans="1:31" x14ac:dyDescent="0.2">
      <c r="A558" s="232"/>
      <c r="B558" s="361"/>
      <c r="C558" s="370"/>
      <c r="D558" s="370"/>
      <c r="E558" s="370"/>
      <c r="F558" s="370"/>
      <c r="G558" s="194"/>
      <c r="H558" s="194"/>
      <c r="I558" s="195"/>
      <c r="J558" s="194"/>
      <c r="K558" s="168"/>
      <c r="L558" s="168"/>
      <c r="M558" s="106" t="str">
        <f>IF(OR(D558="",E558="",G558=""),"",IF(AND(F558&lt;&gt;"",D558="Inlet Pit"),VLOOKUP(E558,VALIDATIONS!$CN$2:$CO$14,2,FALSE),IF(D558="Junction Pit",VLOOKUP(E558,VALIDATIONS!$CR$2:$CS$5,2,FALSE),IF(D558="Trench Grate",H558*VLOOKUP(E558,VALIDATIONS!$CT$2:$CU$2,2,FALSE),IF(D558="Capped Line",VLOOKUP(E558,VALIDATIONS!$CF$2:$CG$2,2,FALSE),IF(D558="Head Wall",VLOOKUP(E558,VALIDATIONS!$CH$2:$CI$2,2,FALSE),IF(D558="House Connection",VLOOKUP(E558,VALIDATIONS!$CJ$2:$CK$2,2,FALSE),0))))))+IF(AND(F558&lt;&gt;"",D558="Inlet Pit"),VLOOKUP(F558,VALIDATIONS!$CP$2:$CQ$66,2,FALSE),0))</f>
        <v/>
      </c>
      <c r="N558" s="194"/>
      <c r="O558" s="379"/>
      <c r="P558" s="368"/>
      <c r="Q558" s="194"/>
      <c r="R558" s="370"/>
      <c r="S558" s="194"/>
      <c r="T558" s="368"/>
      <c r="U558" s="368"/>
      <c r="V558" s="194"/>
      <c r="W558" s="195"/>
      <c r="X558" s="194"/>
      <c r="Y558" s="195"/>
      <c r="Z558" s="194"/>
      <c r="AA558" s="368"/>
      <c r="AB558" s="368"/>
      <c r="AC558" s="370"/>
      <c r="AD558" s="106" t="str">
        <f>IF(OR(R558="",T558="",U558="",Z558="",AA558="",AB558="",AC558=""),"",Z558*IF(AC558="uPVC",VLOOKUP(AA558,VALIDATIONS!$CZ$2:$DU$42,VLOOKUP(AB558,VALIDATIONS!$FF$2:$FG$5,2,FALSE),FALSE), IF(AC558="Steel Reinforced Concrete",VLOOKUP(AA558,VALIDATIONS!$CZ$2:$DU$42,8+VLOOKUP(AB558,VALIDATIONS!$FF$2:$FG$5,2,FALSE),FALSE),IF(AC558="Fibre Reinforced Concrete",VLOOKUP(AA558,VALIDATIONS!$CZ$2:$DU$42,4+VLOOKUP(AB558,VALIDATIONS!$FF$2:$FG$5,2,FALSE),FALSE))))   +IF(T558="Up to 10% Rock",VLOOKUP(AA558,VALIDATIONS!$CZ$2:$DU$42,13+VLOOKUP(AB558,VALIDATIONS!$FF$2:$FG$5,2,FALSE),FALSE),0)+IF(OR(U558="Urban Development (moderate)",U558="Urban Development (heavy)"),VLOOKUP(AA558,VALIDATIONS!$CZ$2:$DU$42,VLOOKUP(U558,VALIDATIONS!$FJ$2:$FK$4,2,FALSE)+4,FALSE),0))</f>
        <v/>
      </c>
      <c r="AE558" s="194"/>
    </row>
    <row r="559" spans="1:31" x14ac:dyDescent="0.2">
      <c r="A559" s="232"/>
      <c r="B559" s="361"/>
      <c r="C559" s="370"/>
      <c r="D559" s="370"/>
      <c r="E559" s="370"/>
      <c r="F559" s="370"/>
      <c r="G559" s="194"/>
      <c r="H559" s="194"/>
      <c r="I559" s="195"/>
      <c r="J559" s="194"/>
      <c r="K559" s="168"/>
      <c r="L559" s="168"/>
      <c r="M559" s="106" t="str">
        <f>IF(OR(D559="",E559="",G559=""),"",IF(AND(F559&lt;&gt;"",D559="Inlet Pit"),VLOOKUP(E559,VALIDATIONS!$CN$2:$CO$14,2,FALSE),IF(D559="Junction Pit",VLOOKUP(E559,VALIDATIONS!$CR$2:$CS$5,2,FALSE),IF(D559="Trench Grate",H559*VLOOKUP(E559,VALIDATIONS!$CT$2:$CU$2,2,FALSE),IF(D559="Capped Line",VLOOKUP(E559,VALIDATIONS!$CF$2:$CG$2,2,FALSE),IF(D559="Head Wall",VLOOKUP(E559,VALIDATIONS!$CH$2:$CI$2,2,FALSE),IF(D559="House Connection",VLOOKUP(E559,VALIDATIONS!$CJ$2:$CK$2,2,FALSE),0))))))+IF(AND(F559&lt;&gt;"",D559="Inlet Pit"),VLOOKUP(F559,VALIDATIONS!$CP$2:$CQ$66,2,FALSE),0))</f>
        <v/>
      </c>
      <c r="N559" s="194"/>
      <c r="O559" s="379"/>
      <c r="P559" s="368"/>
      <c r="Q559" s="194"/>
      <c r="R559" s="370"/>
      <c r="S559" s="194"/>
      <c r="T559" s="368"/>
      <c r="U559" s="368"/>
      <c r="V559" s="194"/>
      <c r="W559" s="195"/>
      <c r="X559" s="194"/>
      <c r="Y559" s="195"/>
      <c r="Z559" s="194"/>
      <c r="AA559" s="368"/>
      <c r="AB559" s="368"/>
      <c r="AC559" s="370"/>
      <c r="AD559" s="106" t="str">
        <f>IF(OR(R559="",T559="",U559="",Z559="",AA559="",AB559="",AC559=""),"",Z559*IF(AC559="uPVC",VLOOKUP(AA559,VALIDATIONS!$CZ$2:$DU$42,VLOOKUP(AB559,VALIDATIONS!$FF$2:$FG$5,2,FALSE),FALSE), IF(AC559="Steel Reinforced Concrete",VLOOKUP(AA559,VALIDATIONS!$CZ$2:$DU$42,8+VLOOKUP(AB559,VALIDATIONS!$FF$2:$FG$5,2,FALSE),FALSE),IF(AC559="Fibre Reinforced Concrete",VLOOKUP(AA559,VALIDATIONS!$CZ$2:$DU$42,4+VLOOKUP(AB559,VALIDATIONS!$FF$2:$FG$5,2,FALSE),FALSE))))   +IF(T559="Up to 10% Rock",VLOOKUP(AA559,VALIDATIONS!$CZ$2:$DU$42,13+VLOOKUP(AB559,VALIDATIONS!$FF$2:$FG$5,2,FALSE),FALSE),0)+IF(OR(U559="Urban Development (moderate)",U559="Urban Development (heavy)"),VLOOKUP(AA559,VALIDATIONS!$CZ$2:$DU$42,VLOOKUP(U559,VALIDATIONS!$FJ$2:$FK$4,2,FALSE)+4,FALSE),0))</f>
        <v/>
      </c>
      <c r="AE559" s="194"/>
    </row>
    <row r="560" spans="1:31" x14ac:dyDescent="0.2">
      <c r="A560" s="232"/>
      <c r="B560" s="361"/>
      <c r="C560" s="370"/>
      <c r="D560" s="370"/>
      <c r="E560" s="370"/>
      <c r="F560" s="370"/>
      <c r="G560" s="194"/>
      <c r="H560" s="194"/>
      <c r="I560" s="195"/>
      <c r="J560" s="194"/>
      <c r="K560" s="168"/>
      <c r="L560" s="168"/>
      <c r="M560" s="106" t="str">
        <f>IF(OR(D560="",E560="",G560=""),"",IF(AND(F560&lt;&gt;"",D560="Inlet Pit"),VLOOKUP(E560,VALIDATIONS!$CN$2:$CO$14,2,FALSE),IF(D560="Junction Pit",VLOOKUP(E560,VALIDATIONS!$CR$2:$CS$5,2,FALSE),IF(D560="Trench Grate",H560*VLOOKUP(E560,VALIDATIONS!$CT$2:$CU$2,2,FALSE),IF(D560="Capped Line",VLOOKUP(E560,VALIDATIONS!$CF$2:$CG$2,2,FALSE),IF(D560="Head Wall",VLOOKUP(E560,VALIDATIONS!$CH$2:$CI$2,2,FALSE),IF(D560="House Connection",VLOOKUP(E560,VALIDATIONS!$CJ$2:$CK$2,2,FALSE),0))))))+IF(AND(F560&lt;&gt;"",D560="Inlet Pit"),VLOOKUP(F560,VALIDATIONS!$CP$2:$CQ$66,2,FALSE),0))</f>
        <v/>
      </c>
      <c r="N560" s="194"/>
      <c r="O560" s="379"/>
      <c r="P560" s="368"/>
      <c r="Q560" s="194"/>
      <c r="R560" s="370"/>
      <c r="S560" s="194"/>
      <c r="T560" s="368"/>
      <c r="U560" s="368"/>
      <c r="V560" s="194"/>
      <c r="W560" s="195"/>
      <c r="X560" s="194"/>
      <c r="Y560" s="195"/>
      <c r="Z560" s="194"/>
      <c r="AA560" s="368"/>
      <c r="AB560" s="368"/>
      <c r="AC560" s="370"/>
      <c r="AD560" s="106" t="str">
        <f>IF(OR(R560="",T560="",U560="",Z560="",AA560="",AB560="",AC560=""),"",Z560*IF(AC560="uPVC",VLOOKUP(AA560,VALIDATIONS!$CZ$2:$DU$42,VLOOKUP(AB560,VALIDATIONS!$FF$2:$FG$5,2,FALSE),FALSE), IF(AC560="Steel Reinforced Concrete",VLOOKUP(AA560,VALIDATIONS!$CZ$2:$DU$42,8+VLOOKUP(AB560,VALIDATIONS!$FF$2:$FG$5,2,FALSE),FALSE),IF(AC560="Fibre Reinforced Concrete",VLOOKUP(AA560,VALIDATIONS!$CZ$2:$DU$42,4+VLOOKUP(AB560,VALIDATIONS!$FF$2:$FG$5,2,FALSE),FALSE))))   +IF(T560="Up to 10% Rock",VLOOKUP(AA560,VALIDATIONS!$CZ$2:$DU$42,13+VLOOKUP(AB560,VALIDATIONS!$FF$2:$FG$5,2,FALSE),FALSE),0)+IF(OR(U560="Urban Development (moderate)",U560="Urban Development (heavy)"),VLOOKUP(AA560,VALIDATIONS!$CZ$2:$DU$42,VLOOKUP(U560,VALIDATIONS!$FJ$2:$FK$4,2,FALSE)+4,FALSE),0))</f>
        <v/>
      </c>
      <c r="AE560" s="194"/>
    </row>
    <row r="561" spans="1:31" x14ac:dyDescent="0.2">
      <c r="A561" s="232"/>
      <c r="B561" s="361"/>
      <c r="C561" s="370"/>
      <c r="D561" s="370"/>
      <c r="E561" s="370"/>
      <c r="F561" s="370"/>
      <c r="G561" s="194"/>
      <c r="H561" s="194"/>
      <c r="I561" s="195"/>
      <c r="J561" s="194"/>
      <c r="K561" s="168"/>
      <c r="L561" s="168"/>
      <c r="M561" s="106" t="str">
        <f>IF(OR(D561="",E561="",G561=""),"",IF(AND(F561&lt;&gt;"",D561="Inlet Pit"),VLOOKUP(E561,VALIDATIONS!$CN$2:$CO$14,2,FALSE),IF(D561="Junction Pit",VLOOKUP(E561,VALIDATIONS!$CR$2:$CS$5,2,FALSE),IF(D561="Trench Grate",H561*VLOOKUP(E561,VALIDATIONS!$CT$2:$CU$2,2,FALSE),IF(D561="Capped Line",VLOOKUP(E561,VALIDATIONS!$CF$2:$CG$2,2,FALSE),IF(D561="Head Wall",VLOOKUP(E561,VALIDATIONS!$CH$2:$CI$2,2,FALSE),IF(D561="House Connection",VLOOKUP(E561,VALIDATIONS!$CJ$2:$CK$2,2,FALSE),0))))))+IF(AND(F561&lt;&gt;"",D561="Inlet Pit"),VLOOKUP(F561,VALIDATIONS!$CP$2:$CQ$66,2,FALSE),0))</f>
        <v/>
      </c>
      <c r="N561" s="194"/>
      <c r="O561" s="379"/>
      <c r="P561" s="368"/>
      <c r="Q561" s="194"/>
      <c r="R561" s="370"/>
      <c r="S561" s="194"/>
      <c r="T561" s="368"/>
      <c r="U561" s="368"/>
      <c r="V561" s="194"/>
      <c r="W561" s="195"/>
      <c r="X561" s="194"/>
      <c r="Y561" s="195"/>
      <c r="Z561" s="194"/>
      <c r="AA561" s="368"/>
      <c r="AB561" s="368"/>
      <c r="AC561" s="370"/>
      <c r="AD561" s="106" t="str">
        <f>IF(OR(R561="",T561="",U561="",Z561="",AA561="",AB561="",AC561=""),"",Z561*IF(AC561="uPVC",VLOOKUP(AA561,VALIDATIONS!$CZ$2:$DU$42,VLOOKUP(AB561,VALIDATIONS!$FF$2:$FG$5,2,FALSE),FALSE), IF(AC561="Steel Reinforced Concrete",VLOOKUP(AA561,VALIDATIONS!$CZ$2:$DU$42,8+VLOOKUP(AB561,VALIDATIONS!$FF$2:$FG$5,2,FALSE),FALSE),IF(AC561="Fibre Reinforced Concrete",VLOOKUP(AA561,VALIDATIONS!$CZ$2:$DU$42,4+VLOOKUP(AB561,VALIDATIONS!$FF$2:$FG$5,2,FALSE),FALSE))))   +IF(T561="Up to 10% Rock",VLOOKUP(AA561,VALIDATIONS!$CZ$2:$DU$42,13+VLOOKUP(AB561,VALIDATIONS!$FF$2:$FG$5,2,FALSE),FALSE),0)+IF(OR(U561="Urban Development (moderate)",U561="Urban Development (heavy)"),VLOOKUP(AA561,VALIDATIONS!$CZ$2:$DU$42,VLOOKUP(U561,VALIDATIONS!$FJ$2:$FK$4,2,FALSE)+4,FALSE),0))</f>
        <v/>
      </c>
      <c r="AE561" s="194"/>
    </row>
    <row r="562" spans="1:31" x14ac:dyDescent="0.2">
      <c r="A562" s="232"/>
      <c r="B562" s="361"/>
      <c r="C562" s="370"/>
      <c r="D562" s="370"/>
      <c r="E562" s="370"/>
      <c r="F562" s="370"/>
      <c r="G562" s="194"/>
      <c r="H562" s="194"/>
      <c r="I562" s="195"/>
      <c r="J562" s="194"/>
      <c r="K562" s="168"/>
      <c r="L562" s="168"/>
      <c r="M562" s="106" t="str">
        <f>IF(OR(D562="",E562="",G562=""),"",IF(AND(F562&lt;&gt;"",D562="Inlet Pit"),VLOOKUP(E562,VALIDATIONS!$CN$2:$CO$14,2,FALSE),IF(D562="Junction Pit",VLOOKUP(E562,VALIDATIONS!$CR$2:$CS$5,2,FALSE),IF(D562="Trench Grate",H562*VLOOKUP(E562,VALIDATIONS!$CT$2:$CU$2,2,FALSE),IF(D562="Capped Line",VLOOKUP(E562,VALIDATIONS!$CF$2:$CG$2,2,FALSE),IF(D562="Head Wall",VLOOKUP(E562,VALIDATIONS!$CH$2:$CI$2,2,FALSE),IF(D562="House Connection",VLOOKUP(E562,VALIDATIONS!$CJ$2:$CK$2,2,FALSE),0))))))+IF(AND(F562&lt;&gt;"",D562="Inlet Pit"),VLOOKUP(F562,VALIDATIONS!$CP$2:$CQ$66,2,FALSE),0))</f>
        <v/>
      </c>
      <c r="N562" s="194"/>
      <c r="O562" s="379"/>
      <c r="P562" s="368"/>
      <c r="Q562" s="194"/>
      <c r="R562" s="370"/>
      <c r="S562" s="194"/>
      <c r="T562" s="368"/>
      <c r="U562" s="368"/>
      <c r="V562" s="194"/>
      <c r="W562" s="195"/>
      <c r="X562" s="194"/>
      <c r="Y562" s="195"/>
      <c r="Z562" s="194"/>
      <c r="AA562" s="368"/>
      <c r="AB562" s="368"/>
      <c r="AC562" s="370"/>
      <c r="AD562" s="106" t="str">
        <f>IF(OR(R562="",T562="",U562="",Z562="",AA562="",AB562="",AC562=""),"",Z562*IF(AC562="uPVC",VLOOKUP(AA562,VALIDATIONS!$CZ$2:$DU$42,VLOOKUP(AB562,VALIDATIONS!$FF$2:$FG$5,2,FALSE),FALSE), IF(AC562="Steel Reinforced Concrete",VLOOKUP(AA562,VALIDATIONS!$CZ$2:$DU$42,8+VLOOKUP(AB562,VALIDATIONS!$FF$2:$FG$5,2,FALSE),FALSE),IF(AC562="Fibre Reinforced Concrete",VLOOKUP(AA562,VALIDATIONS!$CZ$2:$DU$42,4+VLOOKUP(AB562,VALIDATIONS!$FF$2:$FG$5,2,FALSE),FALSE))))   +IF(T562="Up to 10% Rock",VLOOKUP(AA562,VALIDATIONS!$CZ$2:$DU$42,13+VLOOKUP(AB562,VALIDATIONS!$FF$2:$FG$5,2,FALSE),FALSE),0)+IF(OR(U562="Urban Development (moderate)",U562="Urban Development (heavy)"),VLOOKUP(AA562,VALIDATIONS!$CZ$2:$DU$42,VLOOKUP(U562,VALIDATIONS!$FJ$2:$FK$4,2,FALSE)+4,FALSE),0))</f>
        <v/>
      </c>
      <c r="AE562" s="194"/>
    </row>
    <row r="563" spans="1:31" x14ac:dyDescent="0.2">
      <c r="A563" s="232"/>
      <c r="B563" s="361"/>
      <c r="C563" s="370"/>
      <c r="D563" s="370"/>
      <c r="E563" s="370"/>
      <c r="F563" s="370"/>
      <c r="G563" s="194"/>
      <c r="H563" s="194"/>
      <c r="I563" s="195"/>
      <c r="J563" s="194"/>
      <c r="K563" s="168"/>
      <c r="L563" s="168"/>
      <c r="M563" s="106" t="str">
        <f>IF(OR(D563="",E563="",G563=""),"",IF(AND(F563&lt;&gt;"",D563="Inlet Pit"),VLOOKUP(E563,VALIDATIONS!$CN$2:$CO$14,2,FALSE),IF(D563="Junction Pit",VLOOKUP(E563,VALIDATIONS!$CR$2:$CS$5,2,FALSE),IF(D563="Trench Grate",H563*VLOOKUP(E563,VALIDATIONS!$CT$2:$CU$2,2,FALSE),IF(D563="Capped Line",VLOOKUP(E563,VALIDATIONS!$CF$2:$CG$2,2,FALSE),IF(D563="Head Wall",VLOOKUP(E563,VALIDATIONS!$CH$2:$CI$2,2,FALSE),IF(D563="House Connection",VLOOKUP(E563,VALIDATIONS!$CJ$2:$CK$2,2,FALSE),0))))))+IF(AND(F563&lt;&gt;"",D563="Inlet Pit"),VLOOKUP(F563,VALIDATIONS!$CP$2:$CQ$66,2,FALSE),0))</f>
        <v/>
      </c>
      <c r="N563" s="194"/>
      <c r="O563" s="379"/>
      <c r="P563" s="368"/>
      <c r="Q563" s="194"/>
      <c r="R563" s="370"/>
      <c r="S563" s="194"/>
      <c r="T563" s="368"/>
      <c r="U563" s="368"/>
      <c r="V563" s="194"/>
      <c r="W563" s="195"/>
      <c r="X563" s="194"/>
      <c r="Y563" s="195"/>
      <c r="Z563" s="194"/>
      <c r="AA563" s="368"/>
      <c r="AB563" s="368"/>
      <c r="AC563" s="370"/>
      <c r="AD563" s="106" t="str">
        <f>IF(OR(R563="",T563="",U563="",Z563="",AA563="",AB563="",AC563=""),"",Z563*IF(AC563="uPVC",VLOOKUP(AA563,VALIDATIONS!$CZ$2:$DU$42,VLOOKUP(AB563,VALIDATIONS!$FF$2:$FG$5,2,FALSE),FALSE), IF(AC563="Steel Reinforced Concrete",VLOOKUP(AA563,VALIDATIONS!$CZ$2:$DU$42,8+VLOOKUP(AB563,VALIDATIONS!$FF$2:$FG$5,2,FALSE),FALSE),IF(AC563="Fibre Reinforced Concrete",VLOOKUP(AA563,VALIDATIONS!$CZ$2:$DU$42,4+VLOOKUP(AB563,VALIDATIONS!$FF$2:$FG$5,2,FALSE),FALSE))))   +IF(T563="Up to 10% Rock",VLOOKUP(AA563,VALIDATIONS!$CZ$2:$DU$42,13+VLOOKUP(AB563,VALIDATIONS!$FF$2:$FG$5,2,FALSE),FALSE),0)+IF(OR(U563="Urban Development (moderate)",U563="Urban Development (heavy)"),VLOOKUP(AA563,VALIDATIONS!$CZ$2:$DU$42,VLOOKUP(U563,VALIDATIONS!$FJ$2:$FK$4,2,FALSE)+4,FALSE),0))</f>
        <v/>
      </c>
      <c r="AE563" s="194"/>
    </row>
    <row r="564" spans="1:31" x14ac:dyDescent="0.2">
      <c r="A564" s="232"/>
      <c r="B564" s="361"/>
      <c r="C564" s="370"/>
      <c r="D564" s="370"/>
      <c r="E564" s="370"/>
      <c r="F564" s="370"/>
      <c r="G564" s="194"/>
      <c r="H564" s="194"/>
      <c r="I564" s="195"/>
      <c r="J564" s="194"/>
      <c r="K564" s="168"/>
      <c r="L564" s="168"/>
      <c r="M564" s="106" t="str">
        <f>IF(OR(D564="",E564="",G564=""),"",IF(AND(F564&lt;&gt;"",D564="Inlet Pit"),VLOOKUP(E564,VALIDATIONS!$CN$2:$CO$14,2,FALSE),IF(D564="Junction Pit",VLOOKUP(E564,VALIDATIONS!$CR$2:$CS$5,2,FALSE),IF(D564="Trench Grate",H564*VLOOKUP(E564,VALIDATIONS!$CT$2:$CU$2,2,FALSE),IF(D564="Capped Line",VLOOKUP(E564,VALIDATIONS!$CF$2:$CG$2,2,FALSE),IF(D564="Head Wall",VLOOKUP(E564,VALIDATIONS!$CH$2:$CI$2,2,FALSE),IF(D564="House Connection",VLOOKUP(E564,VALIDATIONS!$CJ$2:$CK$2,2,FALSE),0))))))+IF(AND(F564&lt;&gt;"",D564="Inlet Pit"),VLOOKUP(F564,VALIDATIONS!$CP$2:$CQ$66,2,FALSE),0))</f>
        <v/>
      </c>
      <c r="N564" s="194"/>
      <c r="O564" s="379"/>
      <c r="P564" s="368"/>
      <c r="Q564" s="194"/>
      <c r="R564" s="370"/>
      <c r="S564" s="194"/>
      <c r="T564" s="368"/>
      <c r="U564" s="368"/>
      <c r="V564" s="194"/>
      <c r="W564" s="195"/>
      <c r="X564" s="194"/>
      <c r="Y564" s="195"/>
      <c r="Z564" s="194"/>
      <c r="AA564" s="368"/>
      <c r="AB564" s="368"/>
      <c r="AC564" s="370"/>
      <c r="AD564" s="106" t="str">
        <f>IF(OR(R564="",T564="",U564="",Z564="",AA564="",AB564="",AC564=""),"",Z564*IF(AC564="uPVC",VLOOKUP(AA564,VALIDATIONS!$CZ$2:$DU$42,VLOOKUP(AB564,VALIDATIONS!$FF$2:$FG$5,2,FALSE),FALSE), IF(AC564="Steel Reinforced Concrete",VLOOKUP(AA564,VALIDATIONS!$CZ$2:$DU$42,8+VLOOKUP(AB564,VALIDATIONS!$FF$2:$FG$5,2,FALSE),FALSE),IF(AC564="Fibre Reinforced Concrete",VLOOKUP(AA564,VALIDATIONS!$CZ$2:$DU$42,4+VLOOKUP(AB564,VALIDATIONS!$FF$2:$FG$5,2,FALSE),FALSE))))   +IF(T564="Up to 10% Rock",VLOOKUP(AA564,VALIDATIONS!$CZ$2:$DU$42,13+VLOOKUP(AB564,VALIDATIONS!$FF$2:$FG$5,2,FALSE),FALSE),0)+IF(OR(U564="Urban Development (moderate)",U564="Urban Development (heavy)"),VLOOKUP(AA564,VALIDATIONS!$CZ$2:$DU$42,VLOOKUP(U564,VALIDATIONS!$FJ$2:$FK$4,2,FALSE)+4,FALSE),0))</f>
        <v/>
      </c>
      <c r="AE564" s="194"/>
    </row>
    <row r="565" spans="1:31" x14ac:dyDescent="0.2">
      <c r="A565" s="232"/>
      <c r="B565" s="361"/>
      <c r="C565" s="370"/>
      <c r="D565" s="370"/>
      <c r="E565" s="370"/>
      <c r="F565" s="370"/>
      <c r="G565" s="194"/>
      <c r="H565" s="194"/>
      <c r="I565" s="195"/>
      <c r="J565" s="194"/>
      <c r="K565" s="168"/>
      <c r="L565" s="168"/>
      <c r="M565" s="106" t="str">
        <f>IF(OR(D565="",E565="",G565=""),"",IF(AND(F565&lt;&gt;"",D565="Inlet Pit"),VLOOKUP(E565,VALIDATIONS!$CN$2:$CO$14,2,FALSE),IF(D565="Junction Pit",VLOOKUP(E565,VALIDATIONS!$CR$2:$CS$5,2,FALSE),IF(D565="Trench Grate",H565*VLOOKUP(E565,VALIDATIONS!$CT$2:$CU$2,2,FALSE),IF(D565="Capped Line",VLOOKUP(E565,VALIDATIONS!$CF$2:$CG$2,2,FALSE),IF(D565="Head Wall",VLOOKUP(E565,VALIDATIONS!$CH$2:$CI$2,2,FALSE),IF(D565="House Connection",VLOOKUP(E565,VALIDATIONS!$CJ$2:$CK$2,2,FALSE),0))))))+IF(AND(F565&lt;&gt;"",D565="Inlet Pit"),VLOOKUP(F565,VALIDATIONS!$CP$2:$CQ$66,2,FALSE),0))</f>
        <v/>
      </c>
      <c r="N565" s="194"/>
      <c r="O565" s="379"/>
      <c r="P565" s="368"/>
      <c r="Q565" s="194"/>
      <c r="R565" s="370"/>
      <c r="S565" s="194"/>
      <c r="T565" s="368"/>
      <c r="U565" s="368"/>
      <c r="V565" s="194"/>
      <c r="W565" s="195"/>
      <c r="X565" s="194"/>
      <c r="Y565" s="195"/>
      <c r="Z565" s="194"/>
      <c r="AA565" s="368"/>
      <c r="AB565" s="368"/>
      <c r="AC565" s="370"/>
      <c r="AD565" s="106" t="str">
        <f>IF(OR(R565="",T565="",U565="",Z565="",AA565="",AB565="",AC565=""),"",Z565*IF(AC565="uPVC",VLOOKUP(AA565,VALIDATIONS!$CZ$2:$DU$42,VLOOKUP(AB565,VALIDATIONS!$FF$2:$FG$5,2,FALSE),FALSE), IF(AC565="Steel Reinforced Concrete",VLOOKUP(AA565,VALIDATIONS!$CZ$2:$DU$42,8+VLOOKUP(AB565,VALIDATIONS!$FF$2:$FG$5,2,FALSE),FALSE),IF(AC565="Fibre Reinforced Concrete",VLOOKUP(AA565,VALIDATIONS!$CZ$2:$DU$42,4+VLOOKUP(AB565,VALIDATIONS!$FF$2:$FG$5,2,FALSE),FALSE))))   +IF(T565="Up to 10% Rock",VLOOKUP(AA565,VALIDATIONS!$CZ$2:$DU$42,13+VLOOKUP(AB565,VALIDATIONS!$FF$2:$FG$5,2,FALSE),FALSE),0)+IF(OR(U565="Urban Development (moderate)",U565="Urban Development (heavy)"),VLOOKUP(AA565,VALIDATIONS!$CZ$2:$DU$42,VLOOKUP(U565,VALIDATIONS!$FJ$2:$FK$4,2,FALSE)+4,FALSE),0))</f>
        <v/>
      </c>
      <c r="AE565" s="194"/>
    </row>
    <row r="566" spans="1:31" x14ac:dyDescent="0.2">
      <c r="A566" s="232"/>
      <c r="B566" s="361"/>
      <c r="C566" s="370"/>
      <c r="D566" s="370"/>
      <c r="E566" s="370"/>
      <c r="F566" s="370"/>
      <c r="G566" s="194"/>
      <c r="H566" s="194"/>
      <c r="I566" s="195"/>
      <c r="J566" s="194"/>
      <c r="K566" s="168"/>
      <c r="L566" s="168"/>
      <c r="M566" s="106" t="str">
        <f>IF(OR(D566="",E566="",G566=""),"",IF(AND(F566&lt;&gt;"",D566="Inlet Pit"),VLOOKUP(E566,VALIDATIONS!$CN$2:$CO$14,2,FALSE),IF(D566="Junction Pit",VLOOKUP(E566,VALIDATIONS!$CR$2:$CS$5,2,FALSE),IF(D566="Trench Grate",H566*VLOOKUP(E566,VALIDATIONS!$CT$2:$CU$2,2,FALSE),IF(D566="Capped Line",VLOOKUP(E566,VALIDATIONS!$CF$2:$CG$2,2,FALSE),IF(D566="Head Wall",VLOOKUP(E566,VALIDATIONS!$CH$2:$CI$2,2,FALSE),IF(D566="House Connection",VLOOKUP(E566,VALIDATIONS!$CJ$2:$CK$2,2,FALSE),0))))))+IF(AND(F566&lt;&gt;"",D566="Inlet Pit"),VLOOKUP(F566,VALIDATIONS!$CP$2:$CQ$66,2,FALSE),0))</f>
        <v/>
      </c>
      <c r="N566" s="194"/>
      <c r="O566" s="379"/>
      <c r="P566" s="368"/>
      <c r="Q566" s="194"/>
      <c r="R566" s="370"/>
      <c r="S566" s="194"/>
      <c r="T566" s="368"/>
      <c r="U566" s="368"/>
      <c r="V566" s="194"/>
      <c r="W566" s="195"/>
      <c r="X566" s="194"/>
      <c r="Y566" s="195"/>
      <c r="Z566" s="194"/>
      <c r="AA566" s="368"/>
      <c r="AB566" s="368"/>
      <c r="AC566" s="370"/>
      <c r="AD566" s="106" t="str">
        <f>IF(OR(R566="",T566="",U566="",Z566="",AA566="",AB566="",AC566=""),"",Z566*IF(AC566="uPVC",VLOOKUP(AA566,VALIDATIONS!$CZ$2:$DU$42,VLOOKUP(AB566,VALIDATIONS!$FF$2:$FG$5,2,FALSE),FALSE), IF(AC566="Steel Reinforced Concrete",VLOOKUP(AA566,VALIDATIONS!$CZ$2:$DU$42,8+VLOOKUP(AB566,VALIDATIONS!$FF$2:$FG$5,2,FALSE),FALSE),IF(AC566="Fibre Reinforced Concrete",VLOOKUP(AA566,VALIDATIONS!$CZ$2:$DU$42,4+VLOOKUP(AB566,VALIDATIONS!$FF$2:$FG$5,2,FALSE),FALSE))))   +IF(T566="Up to 10% Rock",VLOOKUP(AA566,VALIDATIONS!$CZ$2:$DU$42,13+VLOOKUP(AB566,VALIDATIONS!$FF$2:$FG$5,2,FALSE),FALSE),0)+IF(OR(U566="Urban Development (moderate)",U566="Urban Development (heavy)"),VLOOKUP(AA566,VALIDATIONS!$CZ$2:$DU$42,VLOOKUP(U566,VALIDATIONS!$FJ$2:$FK$4,2,FALSE)+4,FALSE),0))</f>
        <v/>
      </c>
      <c r="AE566" s="194"/>
    </row>
    <row r="567" spans="1:31" x14ac:dyDescent="0.2">
      <c r="A567" s="232"/>
      <c r="B567" s="361"/>
      <c r="C567" s="370"/>
      <c r="D567" s="370"/>
      <c r="E567" s="370"/>
      <c r="F567" s="370"/>
      <c r="G567" s="194"/>
      <c r="H567" s="194"/>
      <c r="I567" s="195"/>
      <c r="J567" s="194"/>
      <c r="K567" s="168"/>
      <c r="L567" s="168"/>
      <c r="M567" s="106" t="str">
        <f>IF(OR(D567="",E567="",G567=""),"",IF(AND(F567&lt;&gt;"",D567="Inlet Pit"),VLOOKUP(E567,VALIDATIONS!$CN$2:$CO$14,2,FALSE),IF(D567="Junction Pit",VLOOKUP(E567,VALIDATIONS!$CR$2:$CS$5,2,FALSE),IF(D567="Trench Grate",H567*VLOOKUP(E567,VALIDATIONS!$CT$2:$CU$2,2,FALSE),IF(D567="Capped Line",VLOOKUP(E567,VALIDATIONS!$CF$2:$CG$2,2,FALSE),IF(D567="Head Wall",VLOOKUP(E567,VALIDATIONS!$CH$2:$CI$2,2,FALSE),IF(D567="House Connection",VLOOKUP(E567,VALIDATIONS!$CJ$2:$CK$2,2,FALSE),0))))))+IF(AND(F567&lt;&gt;"",D567="Inlet Pit"),VLOOKUP(F567,VALIDATIONS!$CP$2:$CQ$66,2,FALSE),0))</f>
        <v/>
      </c>
      <c r="N567" s="194"/>
      <c r="O567" s="379"/>
      <c r="P567" s="368"/>
      <c r="Q567" s="194"/>
      <c r="R567" s="370"/>
      <c r="S567" s="194"/>
      <c r="T567" s="368"/>
      <c r="U567" s="368"/>
      <c r="V567" s="194"/>
      <c r="W567" s="195"/>
      <c r="X567" s="194"/>
      <c r="Y567" s="195"/>
      <c r="Z567" s="194"/>
      <c r="AA567" s="368"/>
      <c r="AB567" s="368"/>
      <c r="AC567" s="370"/>
      <c r="AD567" s="106" t="str">
        <f>IF(OR(R567="",T567="",U567="",Z567="",AA567="",AB567="",AC567=""),"",Z567*IF(AC567="uPVC",VLOOKUP(AA567,VALIDATIONS!$CZ$2:$DU$42,VLOOKUP(AB567,VALIDATIONS!$FF$2:$FG$5,2,FALSE),FALSE), IF(AC567="Steel Reinforced Concrete",VLOOKUP(AA567,VALIDATIONS!$CZ$2:$DU$42,8+VLOOKUP(AB567,VALIDATIONS!$FF$2:$FG$5,2,FALSE),FALSE),IF(AC567="Fibre Reinforced Concrete",VLOOKUP(AA567,VALIDATIONS!$CZ$2:$DU$42,4+VLOOKUP(AB567,VALIDATIONS!$FF$2:$FG$5,2,FALSE),FALSE))))   +IF(T567="Up to 10% Rock",VLOOKUP(AA567,VALIDATIONS!$CZ$2:$DU$42,13+VLOOKUP(AB567,VALIDATIONS!$FF$2:$FG$5,2,FALSE),FALSE),0)+IF(OR(U567="Urban Development (moderate)",U567="Urban Development (heavy)"),VLOOKUP(AA567,VALIDATIONS!$CZ$2:$DU$42,VLOOKUP(U567,VALIDATIONS!$FJ$2:$FK$4,2,FALSE)+4,FALSE),0))</f>
        <v/>
      </c>
      <c r="AE567" s="194"/>
    </row>
    <row r="568" spans="1:31" x14ac:dyDescent="0.2">
      <c r="A568" s="232"/>
      <c r="B568" s="361"/>
      <c r="C568" s="370"/>
      <c r="D568" s="370"/>
      <c r="E568" s="370"/>
      <c r="F568" s="370"/>
      <c r="G568" s="194"/>
      <c r="H568" s="194"/>
      <c r="I568" s="195"/>
      <c r="J568" s="194"/>
      <c r="K568" s="168"/>
      <c r="L568" s="168"/>
      <c r="M568" s="106" t="str">
        <f>IF(OR(D568="",E568="",G568=""),"",IF(AND(F568&lt;&gt;"",D568="Inlet Pit"),VLOOKUP(E568,VALIDATIONS!$CN$2:$CO$14,2,FALSE),IF(D568="Junction Pit",VLOOKUP(E568,VALIDATIONS!$CR$2:$CS$5,2,FALSE),IF(D568="Trench Grate",H568*VLOOKUP(E568,VALIDATIONS!$CT$2:$CU$2,2,FALSE),IF(D568="Capped Line",VLOOKUP(E568,VALIDATIONS!$CF$2:$CG$2,2,FALSE),IF(D568="Head Wall",VLOOKUP(E568,VALIDATIONS!$CH$2:$CI$2,2,FALSE),IF(D568="House Connection",VLOOKUP(E568,VALIDATIONS!$CJ$2:$CK$2,2,FALSE),0))))))+IF(AND(F568&lt;&gt;"",D568="Inlet Pit"),VLOOKUP(F568,VALIDATIONS!$CP$2:$CQ$66,2,FALSE),0))</f>
        <v/>
      </c>
      <c r="N568" s="194"/>
      <c r="O568" s="379"/>
      <c r="P568" s="368"/>
      <c r="Q568" s="194"/>
      <c r="R568" s="370"/>
      <c r="S568" s="194"/>
      <c r="T568" s="368"/>
      <c r="U568" s="368"/>
      <c r="V568" s="194"/>
      <c r="W568" s="195"/>
      <c r="X568" s="194"/>
      <c r="Y568" s="195"/>
      <c r="Z568" s="194"/>
      <c r="AA568" s="368"/>
      <c r="AB568" s="368"/>
      <c r="AC568" s="370"/>
      <c r="AD568" s="106" t="str">
        <f>IF(OR(R568="",T568="",U568="",Z568="",AA568="",AB568="",AC568=""),"",Z568*IF(AC568="uPVC",VLOOKUP(AA568,VALIDATIONS!$CZ$2:$DU$42,VLOOKUP(AB568,VALIDATIONS!$FF$2:$FG$5,2,FALSE),FALSE), IF(AC568="Steel Reinforced Concrete",VLOOKUP(AA568,VALIDATIONS!$CZ$2:$DU$42,8+VLOOKUP(AB568,VALIDATIONS!$FF$2:$FG$5,2,FALSE),FALSE),IF(AC568="Fibre Reinforced Concrete",VLOOKUP(AA568,VALIDATIONS!$CZ$2:$DU$42,4+VLOOKUP(AB568,VALIDATIONS!$FF$2:$FG$5,2,FALSE),FALSE))))   +IF(T568="Up to 10% Rock",VLOOKUP(AA568,VALIDATIONS!$CZ$2:$DU$42,13+VLOOKUP(AB568,VALIDATIONS!$FF$2:$FG$5,2,FALSE),FALSE),0)+IF(OR(U568="Urban Development (moderate)",U568="Urban Development (heavy)"),VLOOKUP(AA568,VALIDATIONS!$CZ$2:$DU$42,VLOOKUP(U568,VALIDATIONS!$FJ$2:$FK$4,2,FALSE)+4,FALSE),0))</f>
        <v/>
      </c>
      <c r="AE568" s="194"/>
    </row>
    <row r="569" spans="1:31" x14ac:dyDescent="0.2">
      <c r="A569" s="232"/>
      <c r="B569" s="361"/>
      <c r="C569" s="370"/>
      <c r="D569" s="370"/>
      <c r="E569" s="370"/>
      <c r="F569" s="370"/>
      <c r="G569" s="194"/>
      <c r="H569" s="194"/>
      <c r="I569" s="195"/>
      <c r="J569" s="194"/>
      <c r="K569" s="168"/>
      <c r="L569" s="168"/>
      <c r="M569" s="106" t="str">
        <f>IF(OR(D569="",E569="",G569=""),"",IF(AND(F569&lt;&gt;"",D569="Inlet Pit"),VLOOKUP(E569,VALIDATIONS!$CN$2:$CO$14,2,FALSE),IF(D569="Junction Pit",VLOOKUP(E569,VALIDATIONS!$CR$2:$CS$5,2,FALSE),IF(D569="Trench Grate",H569*VLOOKUP(E569,VALIDATIONS!$CT$2:$CU$2,2,FALSE),IF(D569="Capped Line",VLOOKUP(E569,VALIDATIONS!$CF$2:$CG$2,2,FALSE),IF(D569="Head Wall",VLOOKUP(E569,VALIDATIONS!$CH$2:$CI$2,2,FALSE),IF(D569="House Connection",VLOOKUP(E569,VALIDATIONS!$CJ$2:$CK$2,2,FALSE),0))))))+IF(AND(F569&lt;&gt;"",D569="Inlet Pit"),VLOOKUP(F569,VALIDATIONS!$CP$2:$CQ$66,2,FALSE),0))</f>
        <v/>
      </c>
      <c r="N569" s="194"/>
      <c r="O569" s="379"/>
      <c r="P569" s="368"/>
      <c r="Q569" s="194"/>
      <c r="R569" s="370"/>
      <c r="S569" s="194"/>
      <c r="T569" s="368"/>
      <c r="U569" s="368"/>
      <c r="V569" s="194"/>
      <c r="W569" s="195"/>
      <c r="X569" s="194"/>
      <c r="Y569" s="195"/>
      <c r="Z569" s="194"/>
      <c r="AA569" s="368"/>
      <c r="AB569" s="368"/>
      <c r="AC569" s="370"/>
      <c r="AD569" s="106" t="str">
        <f>IF(OR(R569="",T569="",U569="",Z569="",AA569="",AB569="",AC569=""),"",Z569*IF(AC569="uPVC",VLOOKUP(AA569,VALIDATIONS!$CZ$2:$DU$42,VLOOKUP(AB569,VALIDATIONS!$FF$2:$FG$5,2,FALSE),FALSE), IF(AC569="Steel Reinforced Concrete",VLOOKUP(AA569,VALIDATIONS!$CZ$2:$DU$42,8+VLOOKUP(AB569,VALIDATIONS!$FF$2:$FG$5,2,FALSE),FALSE),IF(AC569="Fibre Reinforced Concrete",VLOOKUP(AA569,VALIDATIONS!$CZ$2:$DU$42,4+VLOOKUP(AB569,VALIDATIONS!$FF$2:$FG$5,2,FALSE),FALSE))))   +IF(T569="Up to 10% Rock",VLOOKUP(AA569,VALIDATIONS!$CZ$2:$DU$42,13+VLOOKUP(AB569,VALIDATIONS!$FF$2:$FG$5,2,FALSE),FALSE),0)+IF(OR(U569="Urban Development (moderate)",U569="Urban Development (heavy)"),VLOOKUP(AA569,VALIDATIONS!$CZ$2:$DU$42,VLOOKUP(U569,VALIDATIONS!$FJ$2:$FK$4,2,FALSE)+4,FALSE),0))</f>
        <v/>
      </c>
      <c r="AE569" s="194"/>
    </row>
    <row r="570" spans="1:31" x14ac:dyDescent="0.2">
      <c r="A570" s="232"/>
      <c r="B570" s="361"/>
      <c r="C570" s="370"/>
      <c r="D570" s="370"/>
      <c r="E570" s="370"/>
      <c r="F570" s="370"/>
      <c r="G570" s="194"/>
      <c r="H570" s="194"/>
      <c r="I570" s="195"/>
      <c r="J570" s="194"/>
      <c r="K570" s="168"/>
      <c r="L570" s="168"/>
      <c r="M570" s="106" t="str">
        <f>IF(OR(D570="",E570="",G570=""),"",IF(AND(F570&lt;&gt;"",D570="Inlet Pit"),VLOOKUP(E570,VALIDATIONS!$CN$2:$CO$14,2,FALSE),IF(D570="Junction Pit",VLOOKUP(E570,VALIDATIONS!$CR$2:$CS$5,2,FALSE),IF(D570="Trench Grate",H570*VLOOKUP(E570,VALIDATIONS!$CT$2:$CU$2,2,FALSE),IF(D570="Capped Line",VLOOKUP(E570,VALIDATIONS!$CF$2:$CG$2,2,FALSE),IF(D570="Head Wall",VLOOKUP(E570,VALIDATIONS!$CH$2:$CI$2,2,FALSE),IF(D570="House Connection",VLOOKUP(E570,VALIDATIONS!$CJ$2:$CK$2,2,FALSE),0))))))+IF(AND(F570&lt;&gt;"",D570="Inlet Pit"),VLOOKUP(F570,VALIDATIONS!$CP$2:$CQ$66,2,FALSE),0))</f>
        <v/>
      </c>
      <c r="N570" s="194"/>
      <c r="O570" s="379"/>
      <c r="P570" s="368"/>
      <c r="Q570" s="194"/>
      <c r="R570" s="370"/>
      <c r="S570" s="194"/>
      <c r="T570" s="368"/>
      <c r="U570" s="368"/>
      <c r="V570" s="194"/>
      <c r="W570" s="195"/>
      <c r="X570" s="194"/>
      <c r="Y570" s="195"/>
      <c r="Z570" s="194"/>
      <c r="AA570" s="368"/>
      <c r="AB570" s="368"/>
      <c r="AC570" s="370"/>
      <c r="AD570" s="106" t="str">
        <f>IF(OR(R570="",T570="",U570="",Z570="",AA570="",AB570="",AC570=""),"",Z570*IF(AC570="uPVC",VLOOKUP(AA570,VALIDATIONS!$CZ$2:$DU$42,VLOOKUP(AB570,VALIDATIONS!$FF$2:$FG$5,2,FALSE),FALSE), IF(AC570="Steel Reinforced Concrete",VLOOKUP(AA570,VALIDATIONS!$CZ$2:$DU$42,8+VLOOKUP(AB570,VALIDATIONS!$FF$2:$FG$5,2,FALSE),FALSE),IF(AC570="Fibre Reinforced Concrete",VLOOKUP(AA570,VALIDATIONS!$CZ$2:$DU$42,4+VLOOKUP(AB570,VALIDATIONS!$FF$2:$FG$5,2,FALSE),FALSE))))   +IF(T570="Up to 10% Rock",VLOOKUP(AA570,VALIDATIONS!$CZ$2:$DU$42,13+VLOOKUP(AB570,VALIDATIONS!$FF$2:$FG$5,2,FALSE),FALSE),0)+IF(OR(U570="Urban Development (moderate)",U570="Urban Development (heavy)"),VLOOKUP(AA570,VALIDATIONS!$CZ$2:$DU$42,VLOOKUP(U570,VALIDATIONS!$FJ$2:$FK$4,2,FALSE)+4,FALSE),0))</f>
        <v/>
      </c>
      <c r="AE570" s="194"/>
    </row>
    <row r="571" spans="1:31" x14ac:dyDescent="0.2">
      <c r="A571" s="232"/>
      <c r="B571" s="361"/>
      <c r="C571" s="370"/>
      <c r="D571" s="370"/>
      <c r="E571" s="370"/>
      <c r="F571" s="370"/>
      <c r="G571" s="194"/>
      <c r="H571" s="194"/>
      <c r="I571" s="195"/>
      <c r="J571" s="194"/>
      <c r="K571" s="168"/>
      <c r="L571" s="168"/>
      <c r="M571" s="106" t="str">
        <f>IF(OR(D571="",E571="",G571=""),"",IF(AND(F571&lt;&gt;"",D571="Inlet Pit"),VLOOKUP(E571,VALIDATIONS!$CN$2:$CO$14,2,FALSE),IF(D571="Junction Pit",VLOOKUP(E571,VALIDATIONS!$CR$2:$CS$5,2,FALSE),IF(D571="Trench Grate",H571*VLOOKUP(E571,VALIDATIONS!$CT$2:$CU$2,2,FALSE),IF(D571="Capped Line",VLOOKUP(E571,VALIDATIONS!$CF$2:$CG$2,2,FALSE),IF(D571="Head Wall",VLOOKUP(E571,VALIDATIONS!$CH$2:$CI$2,2,FALSE),IF(D571="House Connection",VLOOKUP(E571,VALIDATIONS!$CJ$2:$CK$2,2,FALSE),0))))))+IF(AND(F571&lt;&gt;"",D571="Inlet Pit"),VLOOKUP(F571,VALIDATIONS!$CP$2:$CQ$66,2,FALSE),0))</f>
        <v/>
      </c>
      <c r="N571" s="194"/>
      <c r="O571" s="379"/>
      <c r="P571" s="368"/>
      <c r="Q571" s="194"/>
      <c r="R571" s="370"/>
      <c r="S571" s="194"/>
      <c r="T571" s="368"/>
      <c r="U571" s="368"/>
      <c r="V571" s="194"/>
      <c r="W571" s="195"/>
      <c r="X571" s="194"/>
      <c r="Y571" s="195"/>
      <c r="Z571" s="194"/>
      <c r="AA571" s="368"/>
      <c r="AB571" s="368"/>
      <c r="AC571" s="370"/>
      <c r="AD571" s="106" t="str">
        <f>IF(OR(R571="",T571="",U571="",Z571="",AA571="",AB571="",AC571=""),"",Z571*IF(AC571="uPVC",VLOOKUP(AA571,VALIDATIONS!$CZ$2:$DU$42,VLOOKUP(AB571,VALIDATIONS!$FF$2:$FG$5,2,FALSE),FALSE), IF(AC571="Steel Reinforced Concrete",VLOOKUP(AA571,VALIDATIONS!$CZ$2:$DU$42,8+VLOOKUP(AB571,VALIDATIONS!$FF$2:$FG$5,2,FALSE),FALSE),IF(AC571="Fibre Reinforced Concrete",VLOOKUP(AA571,VALIDATIONS!$CZ$2:$DU$42,4+VLOOKUP(AB571,VALIDATIONS!$FF$2:$FG$5,2,FALSE),FALSE))))   +IF(T571="Up to 10% Rock",VLOOKUP(AA571,VALIDATIONS!$CZ$2:$DU$42,13+VLOOKUP(AB571,VALIDATIONS!$FF$2:$FG$5,2,FALSE),FALSE),0)+IF(OR(U571="Urban Development (moderate)",U571="Urban Development (heavy)"),VLOOKUP(AA571,VALIDATIONS!$CZ$2:$DU$42,VLOOKUP(U571,VALIDATIONS!$FJ$2:$FK$4,2,FALSE)+4,FALSE),0))</f>
        <v/>
      </c>
      <c r="AE571" s="194"/>
    </row>
    <row r="572" spans="1:31" x14ac:dyDescent="0.2">
      <c r="A572" s="232"/>
      <c r="B572" s="361"/>
      <c r="C572" s="370"/>
      <c r="D572" s="370"/>
      <c r="E572" s="370"/>
      <c r="F572" s="370"/>
      <c r="G572" s="194"/>
      <c r="H572" s="194"/>
      <c r="I572" s="195"/>
      <c r="J572" s="194"/>
      <c r="K572" s="168"/>
      <c r="L572" s="168"/>
      <c r="M572" s="106" t="str">
        <f>IF(OR(D572="",E572="",G572=""),"",IF(AND(F572&lt;&gt;"",D572="Inlet Pit"),VLOOKUP(E572,VALIDATIONS!$CN$2:$CO$14,2,FALSE),IF(D572="Junction Pit",VLOOKUP(E572,VALIDATIONS!$CR$2:$CS$5,2,FALSE),IF(D572="Trench Grate",H572*VLOOKUP(E572,VALIDATIONS!$CT$2:$CU$2,2,FALSE),IF(D572="Capped Line",VLOOKUP(E572,VALIDATIONS!$CF$2:$CG$2,2,FALSE),IF(D572="Head Wall",VLOOKUP(E572,VALIDATIONS!$CH$2:$CI$2,2,FALSE),IF(D572="House Connection",VLOOKUP(E572,VALIDATIONS!$CJ$2:$CK$2,2,FALSE),0))))))+IF(AND(F572&lt;&gt;"",D572="Inlet Pit"),VLOOKUP(F572,VALIDATIONS!$CP$2:$CQ$66,2,FALSE),0))</f>
        <v/>
      </c>
      <c r="N572" s="194"/>
      <c r="O572" s="379"/>
      <c r="P572" s="368"/>
      <c r="Q572" s="194"/>
      <c r="R572" s="370"/>
      <c r="S572" s="194"/>
      <c r="T572" s="368"/>
      <c r="U572" s="368"/>
      <c r="V572" s="194"/>
      <c r="W572" s="195"/>
      <c r="X572" s="194"/>
      <c r="Y572" s="195"/>
      <c r="Z572" s="194"/>
      <c r="AA572" s="368"/>
      <c r="AB572" s="368"/>
      <c r="AC572" s="370"/>
      <c r="AD572" s="106" t="str">
        <f>IF(OR(R572="",T572="",U572="",Z572="",AA572="",AB572="",AC572=""),"",Z572*IF(AC572="uPVC",VLOOKUP(AA572,VALIDATIONS!$CZ$2:$DU$42,VLOOKUP(AB572,VALIDATIONS!$FF$2:$FG$5,2,FALSE),FALSE), IF(AC572="Steel Reinforced Concrete",VLOOKUP(AA572,VALIDATIONS!$CZ$2:$DU$42,8+VLOOKUP(AB572,VALIDATIONS!$FF$2:$FG$5,2,FALSE),FALSE),IF(AC572="Fibre Reinforced Concrete",VLOOKUP(AA572,VALIDATIONS!$CZ$2:$DU$42,4+VLOOKUP(AB572,VALIDATIONS!$FF$2:$FG$5,2,FALSE),FALSE))))   +IF(T572="Up to 10% Rock",VLOOKUP(AA572,VALIDATIONS!$CZ$2:$DU$42,13+VLOOKUP(AB572,VALIDATIONS!$FF$2:$FG$5,2,FALSE),FALSE),0)+IF(OR(U572="Urban Development (moderate)",U572="Urban Development (heavy)"),VLOOKUP(AA572,VALIDATIONS!$CZ$2:$DU$42,VLOOKUP(U572,VALIDATIONS!$FJ$2:$FK$4,2,FALSE)+4,FALSE),0))</f>
        <v/>
      </c>
      <c r="AE572" s="194"/>
    </row>
    <row r="573" spans="1:31" x14ac:dyDescent="0.2">
      <c r="A573" s="232"/>
      <c r="B573" s="361"/>
      <c r="C573" s="370"/>
      <c r="D573" s="370"/>
      <c r="E573" s="370"/>
      <c r="F573" s="370"/>
      <c r="G573" s="194"/>
      <c r="H573" s="194"/>
      <c r="I573" s="195"/>
      <c r="J573" s="194"/>
      <c r="K573" s="168"/>
      <c r="L573" s="168"/>
      <c r="M573" s="106" t="str">
        <f>IF(OR(D573="",E573="",G573=""),"",IF(AND(F573&lt;&gt;"",D573="Inlet Pit"),VLOOKUP(E573,VALIDATIONS!$CN$2:$CO$14,2,FALSE),IF(D573="Junction Pit",VLOOKUP(E573,VALIDATIONS!$CR$2:$CS$5,2,FALSE),IF(D573="Trench Grate",H573*VLOOKUP(E573,VALIDATIONS!$CT$2:$CU$2,2,FALSE),IF(D573="Capped Line",VLOOKUP(E573,VALIDATIONS!$CF$2:$CG$2,2,FALSE),IF(D573="Head Wall",VLOOKUP(E573,VALIDATIONS!$CH$2:$CI$2,2,FALSE),IF(D573="House Connection",VLOOKUP(E573,VALIDATIONS!$CJ$2:$CK$2,2,FALSE),0))))))+IF(AND(F573&lt;&gt;"",D573="Inlet Pit"),VLOOKUP(F573,VALIDATIONS!$CP$2:$CQ$66,2,FALSE),0))</f>
        <v/>
      </c>
      <c r="N573" s="194"/>
      <c r="O573" s="379"/>
      <c r="P573" s="368"/>
      <c r="Q573" s="194"/>
      <c r="R573" s="370"/>
      <c r="S573" s="194"/>
      <c r="T573" s="368"/>
      <c r="U573" s="368"/>
      <c r="V573" s="194"/>
      <c r="W573" s="195"/>
      <c r="X573" s="194"/>
      <c r="Y573" s="195"/>
      <c r="Z573" s="194"/>
      <c r="AA573" s="368"/>
      <c r="AB573" s="368"/>
      <c r="AC573" s="370"/>
      <c r="AD573" s="106" t="str">
        <f>IF(OR(R573="",T573="",U573="",Z573="",AA573="",AB573="",AC573=""),"",Z573*IF(AC573="uPVC",VLOOKUP(AA573,VALIDATIONS!$CZ$2:$DU$42,VLOOKUP(AB573,VALIDATIONS!$FF$2:$FG$5,2,FALSE),FALSE), IF(AC573="Steel Reinforced Concrete",VLOOKUP(AA573,VALIDATIONS!$CZ$2:$DU$42,8+VLOOKUP(AB573,VALIDATIONS!$FF$2:$FG$5,2,FALSE),FALSE),IF(AC573="Fibre Reinforced Concrete",VLOOKUP(AA573,VALIDATIONS!$CZ$2:$DU$42,4+VLOOKUP(AB573,VALIDATIONS!$FF$2:$FG$5,2,FALSE),FALSE))))   +IF(T573="Up to 10% Rock",VLOOKUP(AA573,VALIDATIONS!$CZ$2:$DU$42,13+VLOOKUP(AB573,VALIDATIONS!$FF$2:$FG$5,2,FALSE),FALSE),0)+IF(OR(U573="Urban Development (moderate)",U573="Urban Development (heavy)"),VLOOKUP(AA573,VALIDATIONS!$CZ$2:$DU$42,VLOOKUP(U573,VALIDATIONS!$FJ$2:$FK$4,2,FALSE)+4,FALSE),0))</f>
        <v/>
      </c>
      <c r="AE573" s="194"/>
    </row>
    <row r="574" spans="1:31" x14ac:dyDescent="0.2">
      <c r="A574" s="232"/>
      <c r="B574" s="361"/>
      <c r="C574" s="370"/>
      <c r="D574" s="370"/>
      <c r="E574" s="370"/>
      <c r="F574" s="370"/>
      <c r="G574" s="194"/>
      <c r="H574" s="194"/>
      <c r="I574" s="195"/>
      <c r="J574" s="194"/>
      <c r="K574" s="168"/>
      <c r="L574" s="168"/>
      <c r="M574" s="106" t="str">
        <f>IF(OR(D574="",E574="",G574=""),"",IF(AND(F574&lt;&gt;"",D574="Inlet Pit"),VLOOKUP(E574,VALIDATIONS!$CN$2:$CO$14,2,FALSE),IF(D574="Junction Pit",VLOOKUP(E574,VALIDATIONS!$CR$2:$CS$5,2,FALSE),IF(D574="Trench Grate",H574*VLOOKUP(E574,VALIDATIONS!$CT$2:$CU$2,2,FALSE),IF(D574="Capped Line",VLOOKUP(E574,VALIDATIONS!$CF$2:$CG$2,2,FALSE),IF(D574="Head Wall",VLOOKUP(E574,VALIDATIONS!$CH$2:$CI$2,2,FALSE),IF(D574="House Connection",VLOOKUP(E574,VALIDATIONS!$CJ$2:$CK$2,2,FALSE),0))))))+IF(AND(F574&lt;&gt;"",D574="Inlet Pit"),VLOOKUP(F574,VALIDATIONS!$CP$2:$CQ$66,2,FALSE),0))</f>
        <v/>
      </c>
      <c r="N574" s="194"/>
      <c r="O574" s="379"/>
      <c r="P574" s="368"/>
      <c r="Q574" s="194"/>
      <c r="R574" s="370"/>
      <c r="S574" s="194"/>
      <c r="T574" s="368"/>
      <c r="U574" s="368"/>
      <c r="V574" s="194"/>
      <c r="W574" s="195"/>
      <c r="X574" s="194"/>
      <c r="Y574" s="195"/>
      <c r="Z574" s="194"/>
      <c r="AA574" s="368"/>
      <c r="AB574" s="368"/>
      <c r="AC574" s="370"/>
      <c r="AD574" s="106" t="str">
        <f>IF(OR(R574="",T574="",U574="",Z574="",AA574="",AB574="",AC574=""),"",Z574*IF(AC574="uPVC",VLOOKUP(AA574,VALIDATIONS!$CZ$2:$DU$42,VLOOKUP(AB574,VALIDATIONS!$FF$2:$FG$5,2,FALSE),FALSE), IF(AC574="Steel Reinforced Concrete",VLOOKUP(AA574,VALIDATIONS!$CZ$2:$DU$42,8+VLOOKUP(AB574,VALIDATIONS!$FF$2:$FG$5,2,FALSE),FALSE),IF(AC574="Fibre Reinforced Concrete",VLOOKUP(AA574,VALIDATIONS!$CZ$2:$DU$42,4+VLOOKUP(AB574,VALIDATIONS!$FF$2:$FG$5,2,FALSE),FALSE))))   +IF(T574="Up to 10% Rock",VLOOKUP(AA574,VALIDATIONS!$CZ$2:$DU$42,13+VLOOKUP(AB574,VALIDATIONS!$FF$2:$FG$5,2,FALSE),FALSE),0)+IF(OR(U574="Urban Development (moderate)",U574="Urban Development (heavy)"),VLOOKUP(AA574,VALIDATIONS!$CZ$2:$DU$42,VLOOKUP(U574,VALIDATIONS!$FJ$2:$FK$4,2,FALSE)+4,FALSE),0))</f>
        <v/>
      </c>
      <c r="AE574" s="194"/>
    </row>
    <row r="575" spans="1:31" x14ac:dyDescent="0.2">
      <c r="A575" s="232"/>
      <c r="B575" s="361"/>
      <c r="C575" s="370"/>
      <c r="D575" s="370"/>
      <c r="E575" s="370"/>
      <c r="F575" s="370"/>
      <c r="G575" s="194"/>
      <c r="H575" s="194"/>
      <c r="I575" s="195"/>
      <c r="J575" s="194"/>
      <c r="K575" s="168"/>
      <c r="L575" s="168"/>
      <c r="M575" s="106" t="str">
        <f>IF(OR(D575="",E575="",G575=""),"",IF(AND(F575&lt;&gt;"",D575="Inlet Pit"),VLOOKUP(E575,VALIDATIONS!$CN$2:$CO$14,2,FALSE),IF(D575="Junction Pit",VLOOKUP(E575,VALIDATIONS!$CR$2:$CS$5,2,FALSE),IF(D575="Trench Grate",H575*VLOOKUP(E575,VALIDATIONS!$CT$2:$CU$2,2,FALSE),IF(D575="Capped Line",VLOOKUP(E575,VALIDATIONS!$CF$2:$CG$2,2,FALSE),IF(D575="Head Wall",VLOOKUP(E575,VALIDATIONS!$CH$2:$CI$2,2,FALSE),IF(D575="House Connection",VLOOKUP(E575,VALIDATIONS!$CJ$2:$CK$2,2,FALSE),0))))))+IF(AND(F575&lt;&gt;"",D575="Inlet Pit"),VLOOKUP(F575,VALIDATIONS!$CP$2:$CQ$66,2,FALSE),0))</f>
        <v/>
      </c>
      <c r="N575" s="194"/>
      <c r="O575" s="379"/>
      <c r="P575" s="368"/>
      <c r="Q575" s="194"/>
      <c r="R575" s="370"/>
      <c r="S575" s="194"/>
      <c r="T575" s="368"/>
      <c r="U575" s="368"/>
      <c r="V575" s="194"/>
      <c r="W575" s="195"/>
      <c r="X575" s="194"/>
      <c r="Y575" s="195"/>
      <c r="Z575" s="194"/>
      <c r="AA575" s="368"/>
      <c r="AB575" s="368"/>
      <c r="AC575" s="370"/>
      <c r="AD575" s="106" t="str">
        <f>IF(OR(R575="",T575="",U575="",Z575="",AA575="",AB575="",AC575=""),"",Z575*IF(AC575="uPVC",VLOOKUP(AA575,VALIDATIONS!$CZ$2:$DU$42,VLOOKUP(AB575,VALIDATIONS!$FF$2:$FG$5,2,FALSE),FALSE), IF(AC575="Steel Reinforced Concrete",VLOOKUP(AA575,VALIDATIONS!$CZ$2:$DU$42,8+VLOOKUP(AB575,VALIDATIONS!$FF$2:$FG$5,2,FALSE),FALSE),IF(AC575="Fibre Reinforced Concrete",VLOOKUP(AA575,VALIDATIONS!$CZ$2:$DU$42,4+VLOOKUP(AB575,VALIDATIONS!$FF$2:$FG$5,2,FALSE),FALSE))))   +IF(T575="Up to 10% Rock",VLOOKUP(AA575,VALIDATIONS!$CZ$2:$DU$42,13+VLOOKUP(AB575,VALIDATIONS!$FF$2:$FG$5,2,FALSE),FALSE),0)+IF(OR(U575="Urban Development (moderate)",U575="Urban Development (heavy)"),VLOOKUP(AA575,VALIDATIONS!$CZ$2:$DU$42,VLOOKUP(U575,VALIDATIONS!$FJ$2:$FK$4,2,FALSE)+4,FALSE),0))</f>
        <v/>
      </c>
      <c r="AE575" s="194"/>
    </row>
    <row r="576" spans="1:31" x14ac:dyDescent="0.2">
      <c r="A576" s="232"/>
      <c r="B576" s="361"/>
      <c r="C576" s="370"/>
      <c r="D576" s="370"/>
      <c r="E576" s="370"/>
      <c r="F576" s="370"/>
      <c r="G576" s="194"/>
      <c r="H576" s="194"/>
      <c r="I576" s="195"/>
      <c r="J576" s="194"/>
      <c r="K576" s="168"/>
      <c r="L576" s="168"/>
      <c r="M576" s="106" t="str">
        <f>IF(OR(D576="",E576="",G576=""),"",IF(AND(F576&lt;&gt;"",D576="Inlet Pit"),VLOOKUP(E576,VALIDATIONS!$CN$2:$CO$14,2,FALSE),IF(D576="Junction Pit",VLOOKUP(E576,VALIDATIONS!$CR$2:$CS$5,2,FALSE),IF(D576="Trench Grate",H576*VLOOKUP(E576,VALIDATIONS!$CT$2:$CU$2,2,FALSE),IF(D576="Capped Line",VLOOKUP(E576,VALIDATIONS!$CF$2:$CG$2,2,FALSE),IF(D576="Head Wall",VLOOKUP(E576,VALIDATIONS!$CH$2:$CI$2,2,FALSE),IF(D576="House Connection",VLOOKUP(E576,VALIDATIONS!$CJ$2:$CK$2,2,FALSE),0))))))+IF(AND(F576&lt;&gt;"",D576="Inlet Pit"),VLOOKUP(F576,VALIDATIONS!$CP$2:$CQ$66,2,FALSE),0))</f>
        <v/>
      </c>
      <c r="N576" s="194"/>
      <c r="O576" s="379"/>
      <c r="P576" s="368"/>
      <c r="Q576" s="194"/>
      <c r="R576" s="370"/>
      <c r="S576" s="194"/>
      <c r="T576" s="368"/>
      <c r="U576" s="368"/>
      <c r="V576" s="194"/>
      <c r="W576" s="195"/>
      <c r="X576" s="194"/>
      <c r="Y576" s="195"/>
      <c r="Z576" s="194"/>
      <c r="AA576" s="368"/>
      <c r="AB576" s="368"/>
      <c r="AC576" s="370"/>
      <c r="AD576" s="106" t="str">
        <f>IF(OR(R576="",T576="",U576="",Z576="",AA576="",AB576="",AC576=""),"",Z576*IF(AC576="uPVC",VLOOKUP(AA576,VALIDATIONS!$CZ$2:$DU$42,VLOOKUP(AB576,VALIDATIONS!$FF$2:$FG$5,2,FALSE),FALSE), IF(AC576="Steel Reinforced Concrete",VLOOKUP(AA576,VALIDATIONS!$CZ$2:$DU$42,8+VLOOKUP(AB576,VALIDATIONS!$FF$2:$FG$5,2,FALSE),FALSE),IF(AC576="Fibre Reinforced Concrete",VLOOKUP(AA576,VALIDATIONS!$CZ$2:$DU$42,4+VLOOKUP(AB576,VALIDATIONS!$FF$2:$FG$5,2,FALSE),FALSE))))   +IF(T576="Up to 10% Rock",VLOOKUP(AA576,VALIDATIONS!$CZ$2:$DU$42,13+VLOOKUP(AB576,VALIDATIONS!$FF$2:$FG$5,2,FALSE),FALSE),0)+IF(OR(U576="Urban Development (moderate)",U576="Urban Development (heavy)"),VLOOKUP(AA576,VALIDATIONS!$CZ$2:$DU$42,VLOOKUP(U576,VALIDATIONS!$FJ$2:$FK$4,2,FALSE)+4,FALSE),0))</f>
        <v/>
      </c>
      <c r="AE576" s="194"/>
    </row>
    <row r="577" spans="1:31" x14ac:dyDescent="0.2">
      <c r="A577" s="232"/>
      <c r="B577" s="361"/>
      <c r="C577" s="370"/>
      <c r="D577" s="370"/>
      <c r="E577" s="370"/>
      <c r="F577" s="370"/>
      <c r="G577" s="194"/>
      <c r="H577" s="194"/>
      <c r="I577" s="195"/>
      <c r="J577" s="194"/>
      <c r="K577" s="168"/>
      <c r="L577" s="168"/>
      <c r="M577" s="106" t="str">
        <f>IF(OR(D577="",E577="",G577=""),"",IF(AND(F577&lt;&gt;"",D577="Inlet Pit"),VLOOKUP(E577,VALIDATIONS!$CN$2:$CO$14,2,FALSE),IF(D577="Junction Pit",VLOOKUP(E577,VALIDATIONS!$CR$2:$CS$5,2,FALSE),IF(D577="Trench Grate",H577*VLOOKUP(E577,VALIDATIONS!$CT$2:$CU$2,2,FALSE),IF(D577="Capped Line",VLOOKUP(E577,VALIDATIONS!$CF$2:$CG$2,2,FALSE),IF(D577="Head Wall",VLOOKUP(E577,VALIDATIONS!$CH$2:$CI$2,2,FALSE),IF(D577="House Connection",VLOOKUP(E577,VALIDATIONS!$CJ$2:$CK$2,2,FALSE),0))))))+IF(AND(F577&lt;&gt;"",D577="Inlet Pit"),VLOOKUP(F577,VALIDATIONS!$CP$2:$CQ$66,2,FALSE),0))</f>
        <v/>
      </c>
      <c r="N577" s="194"/>
      <c r="O577" s="379"/>
      <c r="P577" s="368"/>
      <c r="Q577" s="194"/>
      <c r="R577" s="370"/>
      <c r="S577" s="194"/>
      <c r="T577" s="368"/>
      <c r="U577" s="368"/>
      <c r="V577" s="194"/>
      <c r="W577" s="195"/>
      <c r="X577" s="194"/>
      <c r="Y577" s="195"/>
      <c r="Z577" s="194"/>
      <c r="AA577" s="368"/>
      <c r="AB577" s="368"/>
      <c r="AC577" s="370"/>
      <c r="AD577" s="106" t="str">
        <f>IF(OR(R577="",T577="",U577="",Z577="",AA577="",AB577="",AC577=""),"",Z577*IF(AC577="uPVC",VLOOKUP(AA577,VALIDATIONS!$CZ$2:$DU$42,VLOOKUP(AB577,VALIDATIONS!$FF$2:$FG$5,2,FALSE),FALSE), IF(AC577="Steel Reinforced Concrete",VLOOKUP(AA577,VALIDATIONS!$CZ$2:$DU$42,8+VLOOKUP(AB577,VALIDATIONS!$FF$2:$FG$5,2,FALSE),FALSE),IF(AC577="Fibre Reinforced Concrete",VLOOKUP(AA577,VALIDATIONS!$CZ$2:$DU$42,4+VLOOKUP(AB577,VALIDATIONS!$FF$2:$FG$5,2,FALSE),FALSE))))   +IF(T577="Up to 10% Rock",VLOOKUP(AA577,VALIDATIONS!$CZ$2:$DU$42,13+VLOOKUP(AB577,VALIDATIONS!$FF$2:$FG$5,2,FALSE),FALSE),0)+IF(OR(U577="Urban Development (moderate)",U577="Urban Development (heavy)"),VLOOKUP(AA577,VALIDATIONS!$CZ$2:$DU$42,VLOOKUP(U577,VALIDATIONS!$FJ$2:$FK$4,2,FALSE)+4,FALSE),0))</f>
        <v/>
      </c>
      <c r="AE577" s="194"/>
    </row>
    <row r="578" spans="1:31" x14ac:dyDescent="0.2">
      <c r="A578" s="232"/>
      <c r="B578" s="361"/>
      <c r="C578" s="370"/>
      <c r="D578" s="370"/>
      <c r="E578" s="370"/>
      <c r="F578" s="370"/>
      <c r="G578" s="194"/>
      <c r="H578" s="194"/>
      <c r="I578" s="195"/>
      <c r="J578" s="194"/>
      <c r="K578" s="168"/>
      <c r="L578" s="168"/>
      <c r="M578" s="106" t="str">
        <f>IF(OR(D578="",E578="",G578=""),"",IF(AND(F578&lt;&gt;"",D578="Inlet Pit"),VLOOKUP(E578,VALIDATIONS!$CN$2:$CO$14,2,FALSE),IF(D578="Junction Pit",VLOOKUP(E578,VALIDATIONS!$CR$2:$CS$5,2,FALSE),IF(D578="Trench Grate",H578*VLOOKUP(E578,VALIDATIONS!$CT$2:$CU$2,2,FALSE),IF(D578="Capped Line",VLOOKUP(E578,VALIDATIONS!$CF$2:$CG$2,2,FALSE),IF(D578="Head Wall",VLOOKUP(E578,VALIDATIONS!$CH$2:$CI$2,2,FALSE),IF(D578="House Connection",VLOOKUP(E578,VALIDATIONS!$CJ$2:$CK$2,2,FALSE),0))))))+IF(AND(F578&lt;&gt;"",D578="Inlet Pit"),VLOOKUP(F578,VALIDATIONS!$CP$2:$CQ$66,2,FALSE),0))</f>
        <v/>
      </c>
      <c r="N578" s="194"/>
      <c r="O578" s="379"/>
      <c r="P578" s="368"/>
      <c r="Q578" s="194"/>
      <c r="R578" s="370"/>
      <c r="S578" s="194"/>
      <c r="T578" s="368"/>
      <c r="U578" s="368"/>
      <c r="V578" s="194"/>
      <c r="W578" s="195"/>
      <c r="X578" s="194"/>
      <c r="Y578" s="195"/>
      <c r="Z578" s="194"/>
      <c r="AA578" s="368"/>
      <c r="AB578" s="368"/>
      <c r="AC578" s="370"/>
      <c r="AD578" s="106" t="str">
        <f>IF(OR(R578="",T578="",U578="",Z578="",AA578="",AB578="",AC578=""),"",Z578*IF(AC578="uPVC",VLOOKUP(AA578,VALIDATIONS!$CZ$2:$DU$42,VLOOKUP(AB578,VALIDATIONS!$FF$2:$FG$5,2,FALSE),FALSE), IF(AC578="Steel Reinforced Concrete",VLOOKUP(AA578,VALIDATIONS!$CZ$2:$DU$42,8+VLOOKUP(AB578,VALIDATIONS!$FF$2:$FG$5,2,FALSE),FALSE),IF(AC578="Fibre Reinforced Concrete",VLOOKUP(AA578,VALIDATIONS!$CZ$2:$DU$42,4+VLOOKUP(AB578,VALIDATIONS!$FF$2:$FG$5,2,FALSE),FALSE))))   +IF(T578="Up to 10% Rock",VLOOKUP(AA578,VALIDATIONS!$CZ$2:$DU$42,13+VLOOKUP(AB578,VALIDATIONS!$FF$2:$FG$5,2,FALSE),FALSE),0)+IF(OR(U578="Urban Development (moderate)",U578="Urban Development (heavy)"),VLOOKUP(AA578,VALIDATIONS!$CZ$2:$DU$42,VLOOKUP(U578,VALIDATIONS!$FJ$2:$FK$4,2,FALSE)+4,FALSE),0))</f>
        <v/>
      </c>
      <c r="AE578" s="194"/>
    </row>
    <row r="579" spans="1:31" x14ac:dyDescent="0.2">
      <c r="A579" s="232"/>
      <c r="B579" s="361"/>
      <c r="C579" s="370"/>
      <c r="D579" s="370"/>
      <c r="E579" s="370"/>
      <c r="F579" s="370"/>
      <c r="G579" s="194"/>
      <c r="H579" s="194"/>
      <c r="I579" s="195"/>
      <c r="J579" s="194"/>
      <c r="K579" s="168"/>
      <c r="L579" s="168"/>
      <c r="M579" s="106" t="str">
        <f>IF(OR(D579="",E579="",G579=""),"",IF(AND(F579&lt;&gt;"",D579="Inlet Pit"),VLOOKUP(E579,VALIDATIONS!$CN$2:$CO$14,2,FALSE),IF(D579="Junction Pit",VLOOKUP(E579,VALIDATIONS!$CR$2:$CS$5,2,FALSE),IF(D579="Trench Grate",H579*VLOOKUP(E579,VALIDATIONS!$CT$2:$CU$2,2,FALSE),IF(D579="Capped Line",VLOOKUP(E579,VALIDATIONS!$CF$2:$CG$2,2,FALSE),IF(D579="Head Wall",VLOOKUP(E579,VALIDATIONS!$CH$2:$CI$2,2,FALSE),IF(D579="House Connection",VLOOKUP(E579,VALIDATIONS!$CJ$2:$CK$2,2,FALSE),0))))))+IF(AND(F579&lt;&gt;"",D579="Inlet Pit"),VLOOKUP(F579,VALIDATIONS!$CP$2:$CQ$66,2,FALSE),0))</f>
        <v/>
      </c>
      <c r="N579" s="194"/>
      <c r="O579" s="379"/>
      <c r="P579" s="368"/>
      <c r="Q579" s="194"/>
      <c r="R579" s="370"/>
      <c r="S579" s="194"/>
      <c r="T579" s="368"/>
      <c r="U579" s="368"/>
      <c r="V579" s="194"/>
      <c r="W579" s="195"/>
      <c r="X579" s="194"/>
      <c r="Y579" s="195"/>
      <c r="Z579" s="194"/>
      <c r="AA579" s="368"/>
      <c r="AB579" s="368"/>
      <c r="AC579" s="370"/>
      <c r="AD579" s="106" t="str">
        <f>IF(OR(R579="",T579="",U579="",Z579="",AA579="",AB579="",AC579=""),"",Z579*IF(AC579="uPVC",VLOOKUP(AA579,VALIDATIONS!$CZ$2:$DU$42,VLOOKUP(AB579,VALIDATIONS!$FF$2:$FG$5,2,FALSE),FALSE), IF(AC579="Steel Reinforced Concrete",VLOOKUP(AA579,VALIDATIONS!$CZ$2:$DU$42,8+VLOOKUP(AB579,VALIDATIONS!$FF$2:$FG$5,2,FALSE),FALSE),IF(AC579="Fibre Reinforced Concrete",VLOOKUP(AA579,VALIDATIONS!$CZ$2:$DU$42,4+VLOOKUP(AB579,VALIDATIONS!$FF$2:$FG$5,2,FALSE),FALSE))))   +IF(T579="Up to 10% Rock",VLOOKUP(AA579,VALIDATIONS!$CZ$2:$DU$42,13+VLOOKUP(AB579,VALIDATIONS!$FF$2:$FG$5,2,FALSE),FALSE),0)+IF(OR(U579="Urban Development (moderate)",U579="Urban Development (heavy)"),VLOOKUP(AA579,VALIDATIONS!$CZ$2:$DU$42,VLOOKUP(U579,VALIDATIONS!$FJ$2:$FK$4,2,FALSE)+4,FALSE),0))</f>
        <v/>
      </c>
      <c r="AE579" s="194"/>
    </row>
    <row r="580" spans="1:31" x14ac:dyDescent="0.2">
      <c r="A580" s="232"/>
      <c r="B580" s="361"/>
      <c r="C580" s="370"/>
      <c r="D580" s="370"/>
      <c r="E580" s="370"/>
      <c r="F580" s="370"/>
      <c r="G580" s="194"/>
      <c r="H580" s="194"/>
      <c r="I580" s="195"/>
      <c r="J580" s="194"/>
      <c r="K580" s="168"/>
      <c r="L580" s="168"/>
      <c r="M580" s="106" t="str">
        <f>IF(OR(D580="",E580="",G580=""),"",IF(AND(F580&lt;&gt;"",D580="Inlet Pit"),VLOOKUP(E580,VALIDATIONS!$CN$2:$CO$14,2,FALSE),IF(D580="Junction Pit",VLOOKUP(E580,VALIDATIONS!$CR$2:$CS$5,2,FALSE),IF(D580="Trench Grate",H580*VLOOKUP(E580,VALIDATIONS!$CT$2:$CU$2,2,FALSE),IF(D580="Capped Line",VLOOKUP(E580,VALIDATIONS!$CF$2:$CG$2,2,FALSE),IF(D580="Head Wall",VLOOKUP(E580,VALIDATIONS!$CH$2:$CI$2,2,FALSE),IF(D580="House Connection",VLOOKUP(E580,VALIDATIONS!$CJ$2:$CK$2,2,FALSE),0))))))+IF(AND(F580&lt;&gt;"",D580="Inlet Pit"),VLOOKUP(F580,VALIDATIONS!$CP$2:$CQ$66,2,FALSE),0))</f>
        <v/>
      </c>
      <c r="N580" s="194"/>
      <c r="O580" s="379"/>
      <c r="P580" s="368"/>
      <c r="Q580" s="194"/>
      <c r="R580" s="370"/>
      <c r="S580" s="194"/>
      <c r="T580" s="368"/>
      <c r="U580" s="368"/>
      <c r="V580" s="194"/>
      <c r="W580" s="195"/>
      <c r="X580" s="194"/>
      <c r="Y580" s="195"/>
      <c r="Z580" s="194"/>
      <c r="AA580" s="368"/>
      <c r="AB580" s="368"/>
      <c r="AC580" s="370"/>
      <c r="AD580" s="106" t="str">
        <f>IF(OR(R580="",T580="",U580="",Z580="",AA580="",AB580="",AC580=""),"",Z580*IF(AC580="uPVC",VLOOKUP(AA580,VALIDATIONS!$CZ$2:$DU$42,VLOOKUP(AB580,VALIDATIONS!$FF$2:$FG$5,2,FALSE),FALSE), IF(AC580="Steel Reinforced Concrete",VLOOKUP(AA580,VALIDATIONS!$CZ$2:$DU$42,8+VLOOKUP(AB580,VALIDATIONS!$FF$2:$FG$5,2,FALSE),FALSE),IF(AC580="Fibre Reinforced Concrete",VLOOKUP(AA580,VALIDATIONS!$CZ$2:$DU$42,4+VLOOKUP(AB580,VALIDATIONS!$FF$2:$FG$5,2,FALSE),FALSE))))   +IF(T580="Up to 10% Rock",VLOOKUP(AA580,VALIDATIONS!$CZ$2:$DU$42,13+VLOOKUP(AB580,VALIDATIONS!$FF$2:$FG$5,2,FALSE),FALSE),0)+IF(OR(U580="Urban Development (moderate)",U580="Urban Development (heavy)"),VLOOKUP(AA580,VALIDATIONS!$CZ$2:$DU$42,VLOOKUP(U580,VALIDATIONS!$FJ$2:$FK$4,2,FALSE)+4,FALSE),0))</f>
        <v/>
      </c>
      <c r="AE580" s="194"/>
    </row>
    <row r="581" spans="1:31" x14ac:dyDescent="0.2">
      <c r="A581" s="232"/>
      <c r="B581" s="361"/>
      <c r="C581" s="370"/>
      <c r="D581" s="370"/>
      <c r="E581" s="370"/>
      <c r="F581" s="370"/>
      <c r="G581" s="194"/>
      <c r="H581" s="194"/>
      <c r="I581" s="195"/>
      <c r="J581" s="194"/>
      <c r="K581" s="168"/>
      <c r="L581" s="168"/>
      <c r="M581" s="106" t="str">
        <f>IF(OR(D581="",E581="",G581=""),"",IF(AND(F581&lt;&gt;"",D581="Inlet Pit"),VLOOKUP(E581,VALIDATIONS!$CN$2:$CO$14,2,FALSE),IF(D581="Junction Pit",VLOOKUP(E581,VALIDATIONS!$CR$2:$CS$5,2,FALSE),IF(D581="Trench Grate",H581*VLOOKUP(E581,VALIDATIONS!$CT$2:$CU$2,2,FALSE),IF(D581="Capped Line",VLOOKUP(E581,VALIDATIONS!$CF$2:$CG$2,2,FALSE),IF(D581="Head Wall",VLOOKUP(E581,VALIDATIONS!$CH$2:$CI$2,2,FALSE),IF(D581="House Connection",VLOOKUP(E581,VALIDATIONS!$CJ$2:$CK$2,2,FALSE),0))))))+IF(AND(F581&lt;&gt;"",D581="Inlet Pit"),VLOOKUP(F581,VALIDATIONS!$CP$2:$CQ$66,2,FALSE),0))</f>
        <v/>
      </c>
      <c r="N581" s="194"/>
      <c r="O581" s="379"/>
      <c r="P581" s="368"/>
      <c r="Q581" s="194"/>
      <c r="R581" s="370"/>
      <c r="S581" s="194"/>
      <c r="T581" s="368"/>
      <c r="U581" s="368"/>
      <c r="V581" s="194"/>
      <c r="W581" s="195"/>
      <c r="X581" s="194"/>
      <c r="Y581" s="195"/>
      <c r="Z581" s="194"/>
      <c r="AA581" s="368"/>
      <c r="AB581" s="368"/>
      <c r="AC581" s="370"/>
      <c r="AD581" s="106" t="str">
        <f>IF(OR(R581="",T581="",U581="",Z581="",AA581="",AB581="",AC581=""),"",Z581*IF(AC581="uPVC",VLOOKUP(AA581,VALIDATIONS!$CZ$2:$DU$42,VLOOKUP(AB581,VALIDATIONS!$FF$2:$FG$5,2,FALSE),FALSE), IF(AC581="Steel Reinforced Concrete",VLOOKUP(AA581,VALIDATIONS!$CZ$2:$DU$42,8+VLOOKUP(AB581,VALIDATIONS!$FF$2:$FG$5,2,FALSE),FALSE),IF(AC581="Fibre Reinforced Concrete",VLOOKUP(AA581,VALIDATIONS!$CZ$2:$DU$42,4+VLOOKUP(AB581,VALIDATIONS!$FF$2:$FG$5,2,FALSE),FALSE))))   +IF(T581="Up to 10% Rock",VLOOKUP(AA581,VALIDATIONS!$CZ$2:$DU$42,13+VLOOKUP(AB581,VALIDATIONS!$FF$2:$FG$5,2,FALSE),FALSE),0)+IF(OR(U581="Urban Development (moderate)",U581="Urban Development (heavy)"),VLOOKUP(AA581,VALIDATIONS!$CZ$2:$DU$42,VLOOKUP(U581,VALIDATIONS!$FJ$2:$FK$4,2,FALSE)+4,FALSE),0))</f>
        <v/>
      </c>
      <c r="AE581" s="194"/>
    </row>
    <row r="582" spans="1:31" x14ac:dyDescent="0.2">
      <c r="A582" s="232"/>
      <c r="B582" s="361"/>
      <c r="C582" s="370"/>
      <c r="D582" s="370"/>
      <c r="E582" s="370"/>
      <c r="F582" s="370"/>
      <c r="G582" s="194"/>
      <c r="H582" s="194"/>
      <c r="I582" s="195"/>
      <c r="J582" s="194"/>
      <c r="K582" s="168"/>
      <c r="L582" s="168"/>
      <c r="M582" s="106" t="str">
        <f>IF(OR(D582="",E582="",G582=""),"",IF(AND(F582&lt;&gt;"",D582="Inlet Pit"),VLOOKUP(E582,VALIDATIONS!$CN$2:$CO$14,2,FALSE),IF(D582="Junction Pit",VLOOKUP(E582,VALIDATIONS!$CR$2:$CS$5,2,FALSE),IF(D582="Trench Grate",H582*VLOOKUP(E582,VALIDATIONS!$CT$2:$CU$2,2,FALSE),IF(D582="Capped Line",VLOOKUP(E582,VALIDATIONS!$CF$2:$CG$2,2,FALSE),IF(D582="Head Wall",VLOOKUP(E582,VALIDATIONS!$CH$2:$CI$2,2,FALSE),IF(D582="House Connection",VLOOKUP(E582,VALIDATIONS!$CJ$2:$CK$2,2,FALSE),0))))))+IF(AND(F582&lt;&gt;"",D582="Inlet Pit"),VLOOKUP(F582,VALIDATIONS!$CP$2:$CQ$66,2,FALSE),0))</f>
        <v/>
      </c>
      <c r="N582" s="194"/>
      <c r="O582" s="379"/>
      <c r="P582" s="368"/>
      <c r="Q582" s="194"/>
      <c r="R582" s="370"/>
      <c r="S582" s="194"/>
      <c r="T582" s="368"/>
      <c r="U582" s="368"/>
      <c r="V582" s="194"/>
      <c r="W582" s="195"/>
      <c r="X582" s="194"/>
      <c r="Y582" s="195"/>
      <c r="Z582" s="194"/>
      <c r="AA582" s="368"/>
      <c r="AB582" s="368"/>
      <c r="AC582" s="370"/>
      <c r="AD582" s="106" t="str">
        <f>IF(OR(R582="",T582="",U582="",Z582="",AA582="",AB582="",AC582=""),"",Z582*IF(AC582="uPVC",VLOOKUP(AA582,VALIDATIONS!$CZ$2:$DU$42,VLOOKUP(AB582,VALIDATIONS!$FF$2:$FG$5,2,FALSE),FALSE), IF(AC582="Steel Reinforced Concrete",VLOOKUP(AA582,VALIDATIONS!$CZ$2:$DU$42,8+VLOOKUP(AB582,VALIDATIONS!$FF$2:$FG$5,2,FALSE),FALSE),IF(AC582="Fibre Reinforced Concrete",VLOOKUP(AA582,VALIDATIONS!$CZ$2:$DU$42,4+VLOOKUP(AB582,VALIDATIONS!$FF$2:$FG$5,2,FALSE),FALSE))))   +IF(T582="Up to 10% Rock",VLOOKUP(AA582,VALIDATIONS!$CZ$2:$DU$42,13+VLOOKUP(AB582,VALIDATIONS!$FF$2:$FG$5,2,FALSE),FALSE),0)+IF(OR(U582="Urban Development (moderate)",U582="Urban Development (heavy)"),VLOOKUP(AA582,VALIDATIONS!$CZ$2:$DU$42,VLOOKUP(U582,VALIDATIONS!$FJ$2:$FK$4,2,FALSE)+4,FALSE),0))</f>
        <v/>
      </c>
      <c r="AE582" s="194"/>
    </row>
    <row r="583" spans="1:31" x14ac:dyDescent="0.2">
      <c r="A583" s="232"/>
      <c r="B583" s="361"/>
      <c r="C583" s="370"/>
      <c r="D583" s="370"/>
      <c r="E583" s="370"/>
      <c r="F583" s="370"/>
      <c r="G583" s="194"/>
      <c r="H583" s="194"/>
      <c r="I583" s="195"/>
      <c r="J583" s="194"/>
      <c r="K583" s="168"/>
      <c r="L583" s="168"/>
      <c r="M583" s="106" t="str">
        <f>IF(OR(D583="",E583="",G583=""),"",IF(AND(F583&lt;&gt;"",D583="Inlet Pit"),VLOOKUP(E583,VALIDATIONS!$CN$2:$CO$14,2,FALSE),IF(D583="Junction Pit",VLOOKUP(E583,VALIDATIONS!$CR$2:$CS$5,2,FALSE),IF(D583="Trench Grate",H583*VLOOKUP(E583,VALIDATIONS!$CT$2:$CU$2,2,FALSE),IF(D583="Capped Line",VLOOKUP(E583,VALIDATIONS!$CF$2:$CG$2,2,FALSE),IF(D583="Head Wall",VLOOKUP(E583,VALIDATIONS!$CH$2:$CI$2,2,FALSE),IF(D583="House Connection",VLOOKUP(E583,VALIDATIONS!$CJ$2:$CK$2,2,FALSE),0))))))+IF(AND(F583&lt;&gt;"",D583="Inlet Pit"),VLOOKUP(F583,VALIDATIONS!$CP$2:$CQ$66,2,FALSE),0))</f>
        <v/>
      </c>
      <c r="N583" s="194"/>
      <c r="O583" s="379"/>
      <c r="P583" s="368"/>
      <c r="Q583" s="194"/>
      <c r="R583" s="370"/>
      <c r="S583" s="194"/>
      <c r="T583" s="368"/>
      <c r="U583" s="368"/>
      <c r="V583" s="194"/>
      <c r="W583" s="195"/>
      <c r="X583" s="194"/>
      <c r="Y583" s="195"/>
      <c r="Z583" s="194"/>
      <c r="AA583" s="368"/>
      <c r="AB583" s="368"/>
      <c r="AC583" s="370"/>
      <c r="AD583" s="106" t="str">
        <f>IF(OR(R583="",T583="",U583="",Z583="",AA583="",AB583="",AC583=""),"",Z583*IF(AC583="uPVC",VLOOKUP(AA583,VALIDATIONS!$CZ$2:$DU$42,VLOOKUP(AB583,VALIDATIONS!$FF$2:$FG$5,2,FALSE),FALSE), IF(AC583="Steel Reinforced Concrete",VLOOKUP(AA583,VALIDATIONS!$CZ$2:$DU$42,8+VLOOKUP(AB583,VALIDATIONS!$FF$2:$FG$5,2,FALSE),FALSE),IF(AC583="Fibre Reinforced Concrete",VLOOKUP(AA583,VALIDATIONS!$CZ$2:$DU$42,4+VLOOKUP(AB583,VALIDATIONS!$FF$2:$FG$5,2,FALSE),FALSE))))   +IF(T583="Up to 10% Rock",VLOOKUP(AA583,VALIDATIONS!$CZ$2:$DU$42,13+VLOOKUP(AB583,VALIDATIONS!$FF$2:$FG$5,2,FALSE),FALSE),0)+IF(OR(U583="Urban Development (moderate)",U583="Urban Development (heavy)"),VLOOKUP(AA583,VALIDATIONS!$CZ$2:$DU$42,VLOOKUP(U583,VALIDATIONS!$FJ$2:$FK$4,2,FALSE)+4,FALSE),0))</f>
        <v/>
      </c>
      <c r="AE583" s="194"/>
    </row>
    <row r="584" spans="1:31" x14ac:dyDescent="0.2">
      <c r="A584" s="232"/>
      <c r="B584" s="361"/>
      <c r="C584" s="370"/>
      <c r="D584" s="370"/>
      <c r="E584" s="370"/>
      <c r="F584" s="370"/>
      <c r="G584" s="194"/>
      <c r="H584" s="194"/>
      <c r="I584" s="195"/>
      <c r="J584" s="194"/>
      <c r="K584" s="168"/>
      <c r="L584" s="168"/>
      <c r="M584" s="106" t="str">
        <f>IF(OR(D584="",E584="",G584=""),"",IF(AND(F584&lt;&gt;"",D584="Inlet Pit"),VLOOKUP(E584,VALIDATIONS!$CN$2:$CO$14,2,FALSE),IF(D584="Junction Pit",VLOOKUP(E584,VALIDATIONS!$CR$2:$CS$5,2,FALSE),IF(D584="Trench Grate",H584*VLOOKUP(E584,VALIDATIONS!$CT$2:$CU$2,2,FALSE),IF(D584="Capped Line",VLOOKUP(E584,VALIDATIONS!$CF$2:$CG$2,2,FALSE),IF(D584="Head Wall",VLOOKUP(E584,VALIDATIONS!$CH$2:$CI$2,2,FALSE),IF(D584="House Connection",VLOOKUP(E584,VALIDATIONS!$CJ$2:$CK$2,2,FALSE),0))))))+IF(AND(F584&lt;&gt;"",D584="Inlet Pit"),VLOOKUP(F584,VALIDATIONS!$CP$2:$CQ$66,2,FALSE),0))</f>
        <v/>
      </c>
      <c r="N584" s="194"/>
      <c r="O584" s="379"/>
      <c r="P584" s="368"/>
      <c r="Q584" s="194"/>
      <c r="R584" s="370"/>
      <c r="S584" s="194"/>
      <c r="T584" s="368"/>
      <c r="U584" s="368"/>
      <c r="V584" s="194"/>
      <c r="W584" s="195"/>
      <c r="X584" s="194"/>
      <c r="Y584" s="195"/>
      <c r="Z584" s="194"/>
      <c r="AA584" s="368"/>
      <c r="AB584" s="368"/>
      <c r="AC584" s="370"/>
      <c r="AD584" s="106" t="str">
        <f>IF(OR(R584="",T584="",U584="",Z584="",AA584="",AB584="",AC584=""),"",Z584*IF(AC584="uPVC",VLOOKUP(AA584,VALIDATIONS!$CZ$2:$DU$42,VLOOKUP(AB584,VALIDATIONS!$FF$2:$FG$5,2,FALSE),FALSE), IF(AC584="Steel Reinforced Concrete",VLOOKUP(AA584,VALIDATIONS!$CZ$2:$DU$42,8+VLOOKUP(AB584,VALIDATIONS!$FF$2:$FG$5,2,FALSE),FALSE),IF(AC584="Fibre Reinforced Concrete",VLOOKUP(AA584,VALIDATIONS!$CZ$2:$DU$42,4+VLOOKUP(AB584,VALIDATIONS!$FF$2:$FG$5,2,FALSE),FALSE))))   +IF(T584="Up to 10% Rock",VLOOKUP(AA584,VALIDATIONS!$CZ$2:$DU$42,13+VLOOKUP(AB584,VALIDATIONS!$FF$2:$FG$5,2,FALSE),FALSE),0)+IF(OR(U584="Urban Development (moderate)",U584="Urban Development (heavy)"),VLOOKUP(AA584,VALIDATIONS!$CZ$2:$DU$42,VLOOKUP(U584,VALIDATIONS!$FJ$2:$FK$4,2,FALSE)+4,FALSE),0))</f>
        <v/>
      </c>
      <c r="AE584" s="194"/>
    </row>
    <row r="585" spans="1:31" x14ac:dyDescent="0.2">
      <c r="A585" s="232"/>
      <c r="B585" s="361"/>
      <c r="C585" s="370"/>
      <c r="D585" s="370"/>
      <c r="E585" s="370"/>
      <c r="F585" s="370"/>
      <c r="G585" s="194"/>
      <c r="H585" s="194"/>
      <c r="I585" s="195"/>
      <c r="J585" s="194"/>
      <c r="K585" s="168"/>
      <c r="L585" s="168"/>
      <c r="M585" s="106" t="str">
        <f>IF(OR(D585="",E585="",G585=""),"",IF(AND(F585&lt;&gt;"",D585="Inlet Pit"),VLOOKUP(E585,VALIDATIONS!$CN$2:$CO$14,2,FALSE),IF(D585="Junction Pit",VLOOKUP(E585,VALIDATIONS!$CR$2:$CS$5,2,FALSE),IF(D585="Trench Grate",H585*VLOOKUP(E585,VALIDATIONS!$CT$2:$CU$2,2,FALSE),IF(D585="Capped Line",VLOOKUP(E585,VALIDATIONS!$CF$2:$CG$2,2,FALSE),IF(D585="Head Wall",VLOOKUP(E585,VALIDATIONS!$CH$2:$CI$2,2,FALSE),IF(D585="House Connection",VLOOKUP(E585,VALIDATIONS!$CJ$2:$CK$2,2,FALSE),0))))))+IF(AND(F585&lt;&gt;"",D585="Inlet Pit"),VLOOKUP(F585,VALIDATIONS!$CP$2:$CQ$66,2,FALSE),0))</f>
        <v/>
      </c>
      <c r="N585" s="194"/>
      <c r="O585" s="379"/>
      <c r="P585" s="368"/>
      <c r="Q585" s="194"/>
      <c r="R585" s="370"/>
      <c r="S585" s="194"/>
      <c r="T585" s="368"/>
      <c r="U585" s="368"/>
      <c r="V585" s="194"/>
      <c r="W585" s="195"/>
      <c r="X585" s="194"/>
      <c r="Y585" s="195"/>
      <c r="Z585" s="194"/>
      <c r="AA585" s="368"/>
      <c r="AB585" s="368"/>
      <c r="AC585" s="370"/>
      <c r="AD585" s="106" t="str">
        <f>IF(OR(R585="",T585="",U585="",Z585="",AA585="",AB585="",AC585=""),"",Z585*IF(AC585="uPVC",VLOOKUP(AA585,VALIDATIONS!$CZ$2:$DU$42,VLOOKUP(AB585,VALIDATIONS!$FF$2:$FG$5,2,FALSE),FALSE), IF(AC585="Steel Reinforced Concrete",VLOOKUP(AA585,VALIDATIONS!$CZ$2:$DU$42,8+VLOOKUP(AB585,VALIDATIONS!$FF$2:$FG$5,2,FALSE),FALSE),IF(AC585="Fibre Reinforced Concrete",VLOOKUP(AA585,VALIDATIONS!$CZ$2:$DU$42,4+VLOOKUP(AB585,VALIDATIONS!$FF$2:$FG$5,2,FALSE),FALSE))))   +IF(T585="Up to 10% Rock",VLOOKUP(AA585,VALIDATIONS!$CZ$2:$DU$42,13+VLOOKUP(AB585,VALIDATIONS!$FF$2:$FG$5,2,FALSE),FALSE),0)+IF(OR(U585="Urban Development (moderate)",U585="Urban Development (heavy)"),VLOOKUP(AA585,VALIDATIONS!$CZ$2:$DU$42,VLOOKUP(U585,VALIDATIONS!$FJ$2:$FK$4,2,FALSE)+4,FALSE),0))</f>
        <v/>
      </c>
      <c r="AE585" s="194"/>
    </row>
    <row r="586" spans="1:31" x14ac:dyDescent="0.2">
      <c r="A586" s="232"/>
      <c r="B586" s="361"/>
      <c r="C586" s="370"/>
      <c r="D586" s="370"/>
      <c r="E586" s="370"/>
      <c r="F586" s="370"/>
      <c r="G586" s="194"/>
      <c r="H586" s="194"/>
      <c r="I586" s="195"/>
      <c r="J586" s="194"/>
      <c r="K586" s="168"/>
      <c r="L586" s="168"/>
      <c r="M586" s="106" t="str">
        <f>IF(OR(D586="",E586="",G586=""),"",IF(AND(F586&lt;&gt;"",D586="Inlet Pit"),VLOOKUP(E586,VALIDATIONS!$CN$2:$CO$14,2,FALSE),IF(D586="Junction Pit",VLOOKUP(E586,VALIDATIONS!$CR$2:$CS$5,2,FALSE),IF(D586="Trench Grate",H586*VLOOKUP(E586,VALIDATIONS!$CT$2:$CU$2,2,FALSE),IF(D586="Capped Line",VLOOKUP(E586,VALIDATIONS!$CF$2:$CG$2,2,FALSE),IF(D586="Head Wall",VLOOKUP(E586,VALIDATIONS!$CH$2:$CI$2,2,FALSE),IF(D586="House Connection",VLOOKUP(E586,VALIDATIONS!$CJ$2:$CK$2,2,FALSE),0))))))+IF(AND(F586&lt;&gt;"",D586="Inlet Pit"),VLOOKUP(F586,VALIDATIONS!$CP$2:$CQ$66,2,FALSE),0))</f>
        <v/>
      </c>
      <c r="N586" s="194"/>
      <c r="O586" s="379"/>
      <c r="P586" s="368"/>
      <c r="Q586" s="194"/>
      <c r="R586" s="370"/>
      <c r="S586" s="194"/>
      <c r="T586" s="368"/>
      <c r="U586" s="368"/>
      <c r="V586" s="194"/>
      <c r="W586" s="195"/>
      <c r="X586" s="194"/>
      <c r="Y586" s="195"/>
      <c r="Z586" s="194"/>
      <c r="AA586" s="368"/>
      <c r="AB586" s="368"/>
      <c r="AC586" s="370"/>
      <c r="AD586" s="106" t="str">
        <f>IF(OR(R586="",T586="",U586="",Z586="",AA586="",AB586="",AC586=""),"",Z586*IF(AC586="uPVC",VLOOKUP(AA586,VALIDATIONS!$CZ$2:$DU$42,VLOOKUP(AB586,VALIDATIONS!$FF$2:$FG$5,2,FALSE),FALSE), IF(AC586="Steel Reinforced Concrete",VLOOKUP(AA586,VALIDATIONS!$CZ$2:$DU$42,8+VLOOKUP(AB586,VALIDATIONS!$FF$2:$FG$5,2,FALSE),FALSE),IF(AC586="Fibre Reinforced Concrete",VLOOKUP(AA586,VALIDATIONS!$CZ$2:$DU$42,4+VLOOKUP(AB586,VALIDATIONS!$FF$2:$FG$5,2,FALSE),FALSE))))   +IF(T586="Up to 10% Rock",VLOOKUP(AA586,VALIDATIONS!$CZ$2:$DU$42,13+VLOOKUP(AB586,VALIDATIONS!$FF$2:$FG$5,2,FALSE),FALSE),0)+IF(OR(U586="Urban Development (moderate)",U586="Urban Development (heavy)"),VLOOKUP(AA586,VALIDATIONS!$CZ$2:$DU$42,VLOOKUP(U586,VALIDATIONS!$FJ$2:$FK$4,2,FALSE)+4,FALSE),0))</f>
        <v/>
      </c>
      <c r="AE586" s="194"/>
    </row>
    <row r="587" spans="1:31" x14ac:dyDescent="0.2">
      <c r="A587" s="232"/>
      <c r="B587" s="361"/>
      <c r="C587" s="370"/>
      <c r="D587" s="370"/>
      <c r="E587" s="370"/>
      <c r="F587" s="370"/>
      <c r="G587" s="194"/>
      <c r="H587" s="194"/>
      <c r="I587" s="195"/>
      <c r="J587" s="194"/>
      <c r="K587" s="168"/>
      <c r="L587" s="168"/>
      <c r="M587" s="106" t="str">
        <f>IF(OR(D587="",E587="",G587=""),"",IF(AND(F587&lt;&gt;"",D587="Inlet Pit"),VLOOKUP(E587,VALIDATIONS!$CN$2:$CO$14,2,FALSE),IF(D587="Junction Pit",VLOOKUP(E587,VALIDATIONS!$CR$2:$CS$5,2,FALSE),IF(D587="Trench Grate",H587*VLOOKUP(E587,VALIDATIONS!$CT$2:$CU$2,2,FALSE),IF(D587="Capped Line",VLOOKUP(E587,VALIDATIONS!$CF$2:$CG$2,2,FALSE),IF(D587="Head Wall",VLOOKUP(E587,VALIDATIONS!$CH$2:$CI$2,2,FALSE),IF(D587="House Connection",VLOOKUP(E587,VALIDATIONS!$CJ$2:$CK$2,2,FALSE),0))))))+IF(AND(F587&lt;&gt;"",D587="Inlet Pit"),VLOOKUP(F587,VALIDATIONS!$CP$2:$CQ$66,2,FALSE),0))</f>
        <v/>
      </c>
      <c r="N587" s="194"/>
      <c r="O587" s="379"/>
      <c r="P587" s="368"/>
      <c r="Q587" s="194"/>
      <c r="R587" s="370"/>
      <c r="S587" s="194"/>
      <c r="T587" s="368"/>
      <c r="U587" s="368"/>
      <c r="V587" s="194"/>
      <c r="W587" s="195"/>
      <c r="X587" s="194"/>
      <c r="Y587" s="195"/>
      <c r="Z587" s="194"/>
      <c r="AA587" s="368"/>
      <c r="AB587" s="368"/>
      <c r="AC587" s="370"/>
      <c r="AD587" s="106" t="str">
        <f>IF(OR(R587="",T587="",U587="",Z587="",AA587="",AB587="",AC587=""),"",Z587*IF(AC587="uPVC",VLOOKUP(AA587,VALIDATIONS!$CZ$2:$DU$42,VLOOKUP(AB587,VALIDATIONS!$FF$2:$FG$5,2,FALSE),FALSE), IF(AC587="Steel Reinforced Concrete",VLOOKUP(AA587,VALIDATIONS!$CZ$2:$DU$42,8+VLOOKUP(AB587,VALIDATIONS!$FF$2:$FG$5,2,FALSE),FALSE),IF(AC587="Fibre Reinforced Concrete",VLOOKUP(AA587,VALIDATIONS!$CZ$2:$DU$42,4+VLOOKUP(AB587,VALIDATIONS!$FF$2:$FG$5,2,FALSE),FALSE))))   +IF(T587="Up to 10% Rock",VLOOKUP(AA587,VALIDATIONS!$CZ$2:$DU$42,13+VLOOKUP(AB587,VALIDATIONS!$FF$2:$FG$5,2,FALSE),FALSE),0)+IF(OR(U587="Urban Development (moderate)",U587="Urban Development (heavy)"),VLOOKUP(AA587,VALIDATIONS!$CZ$2:$DU$42,VLOOKUP(U587,VALIDATIONS!$FJ$2:$FK$4,2,FALSE)+4,FALSE),0))</f>
        <v/>
      </c>
      <c r="AE587" s="194"/>
    </row>
    <row r="588" spans="1:31" x14ac:dyDescent="0.2">
      <c r="A588" s="232"/>
      <c r="B588" s="361"/>
      <c r="C588" s="370"/>
      <c r="D588" s="370"/>
      <c r="E588" s="370"/>
      <c r="F588" s="370"/>
      <c r="G588" s="194"/>
      <c r="H588" s="194"/>
      <c r="I588" s="195"/>
      <c r="J588" s="194"/>
      <c r="K588" s="168"/>
      <c r="L588" s="168"/>
      <c r="M588" s="106" t="str">
        <f>IF(OR(D588="",E588="",G588=""),"",IF(AND(F588&lt;&gt;"",D588="Inlet Pit"),VLOOKUP(E588,VALIDATIONS!$CN$2:$CO$14,2,FALSE),IF(D588="Junction Pit",VLOOKUP(E588,VALIDATIONS!$CR$2:$CS$5,2,FALSE),IF(D588="Trench Grate",H588*VLOOKUP(E588,VALIDATIONS!$CT$2:$CU$2,2,FALSE),IF(D588="Capped Line",VLOOKUP(E588,VALIDATIONS!$CF$2:$CG$2,2,FALSE),IF(D588="Head Wall",VLOOKUP(E588,VALIDATIONS!$CH$2:$CI$2,2,FALSE),IF(D588="House Connection",VLOOKUP(E588,VALIDATIONS!$CJ$2:$CK$2,2,FALSE),0))))))+IF(AND(F588&lt;&gt;"",D588="Inlet Pit"),VLOOKUP(F588,VALIDATIONS!$CP$2:$CQ$66,2,FALSE),0))</f>
        <v/>
      </c>
      <c r="N588" s="194"/>
      <c r="O588" s="379"/>
      <c r="P588" s="368"/>
      <c r="Q588" s="194"/>
      <c r="R588" s="370"/>
      <c r="S588" s="194"/>
      <c r="T588" s="368"/>
      <c r="U588" s="368"/>
      <c r="V588" s="194"/>
      <c r="W588" s="195"/>
      <c r="X588" s="194"/>
      <c r="Y588" s="195"/>
      <c r="Z588" s="194"/>
      <c r="AA588" s="368"/>
      <c r="AB588" s="368"/>
      <c r="AC588" s="370"/>
      <c r="AD588" s="106" t="str">
        <f>IF(OR(R588="",T588="",U588="",Z588="",AA588="",AB588="",AC588=""),"",Z588*IF(AC588="uPVC",VLOOKUP(AA588,VALIDATIONS!$CZ$2:$DU$42,VLOOKUP(AB588,VALIDATIONS!$FF$2:$FG$5,2,FALSE),FALSE), IF(AC588="Steel Reinforced Concrete",VLOOKUP(AA588,VALIDATIONS!$CZ$2:$DU$42,8+VLOOKUP(AB588,VALIDATIONS!$FF$2:$FG$5,2,FALSE),FALSE),IF(AC588="Fibre Reinforced Concrete",VLOOKUP(AA588,VALIDATIONS!$CZ$2:$DU$42,4+VLOOKUP(AB588,VALIDATIONS!$FF$2:$FG$5,2,FALSE),FALSE))))   +IF(T588="Up to 10% Rock",VLOOKUP(AA588,VALIDATIONS!$CZ$2:$DU$42,13+VLOOKUP(AB588,VALIDATIONS!$FF$2:$FG$5,2,FALSE),FALSE),0)+IF(OR(U588="Urban Development (moderate)",U588="Urban Development (heavy)"),VLOOKUP(AA588,VALIDATIONS!$CZ$2:$DU$42,VLOOKUP(U588,VALIDATIONS!$FJ$2:$FK$4,2,FALSE)+4,FALSE),0))</f>
        <v/>
      </c>
      <c r="AE588" s="194"/>
    </row>
    <row r="589" spans="1:31" x14ac:dyDescent="0.2">
      <c r="A589" s="232"/>
      <c r="B589" s="361"/>
      <c r="C589" s="370"/>
      <c r="D589" s="370"/>
      <c r="E589" s="370"/>
      <c r="F589" s="370"/>
      <c r="G589" s="194"/>
      <c r="H589" s="194"/>
      <c r="I589" s="195"/>
      <c r="J589" s="194"/>
      <c r="K589" s="168"/>
      <c r="L589" s="168"/>
      <c r="M589" s="106" t="str">
        <f>IF(OR(D589="",E589="",G589=""),"",IF(AND(F589&lt;&gt;"",D589="Inlet Pit"),VLOOKUP(E589,VALIDATIONS!$CN$2:$CO$14,2,FALSE),IF(D589="Junction Pit",VLOOKUP(E589,VALIDATIONS!$CR$2:$CS$5,2,FALSE),IF(D589="Trench Grate",H589*VLOOKUP(E589,VALIDATIONS!$CT$2:$CU$2,2,FALSE),IF(D589="Capped Line",VLOOKUP(E589,VALIDATIONS!$CF$2:$CG$2,2,FALSE),IF(D589="Head Wall",VLOOKUP(E589,VALIDATIONS!$CH$2:$CI$2,2,FALSE),IF(D589="House Connection",VLOOKUP(E589,VALIDATIONS!$CJ$2:$CK$2,2,FALSE),0))))))+IF(AND(F589&lt;&gt;"",D589="Inlet Pit"),VLOOKUP(F589,VALIDATIONS!$CP$2:$CQ$66,2,FALSE),0))</f>
        <v/>
      </c>
      <c r="N589" s="194"/>
      <c r="O589" s="379"/>
      <c r="P589" s="368"/>
      <c r="Q589" s="194"/>
      <c r="R589" s="370"/>
      <c r="S589" s="194"/>
      <c r="T589" s="368"/>
      <c r="U589" s="368"/>
      <c r="V589" s="194"/>
      <c r="W589" s="195"/>
      <c r="X589" s="194"/>
      <c r="Y589" s="195"/>
      <c r="Z589" s="194"/>
      <c r="AA589" s="368"/>
      <c r="AB589" s="368"/>
      <c r="AC589" s="370"/>
      <c r="AD589" s="106" t="str">
        <f>IF(OR(R589="",T589="",U589="",Z589="",AA589="",AB589="",AC589=""),"",Z589*IF(AC589="uPVC",VLOOKUP(AA589,VALIDATIONS!$CZ$2:$DU$42,VLOOKUP(AB589,VALIDATIONS!$FF$2:$FG$5,2,FALSE),FALSE), IF(AC589="Steel Reinforced Concrete",VLOOKUP(AA589,VALIDATIONS!$CZ$2:$DU$42,8+VLOOKUP(AB589,VALIDATIONS!$FF$2:$FG$5,2,FALSE),FALSE),IF(AC589="Fibre Reinforced Concrete",VLOOKUP(AA589,VALIDATIONS!$CZ$2:$DU$42,4+VLOOKUP(AB589,VALIDATIONS!$FF$2:$FG$5,2,FALSE),FALSE))))   +IF(T589="Up to 10% Rock",VLOOKUP(AA589,VALIDATIONS!$CZ$2:$DU$42,13+VLOOKUP(AB589,VALIDATIONS!$FF$2:$FG$5,2,FALSE),FALSE),0)+IF(OR(U589="Urban Development (moderate)",U589="Urban Development (heavy)"),VLOOKUP(AA589,VALIDATIONS!$CZ$2:$DU$42,VLOOKUP(U589,VALIDATIONS!$FJ$2:$FK$4,2,FALSE)+4,FALSE),0))</f>
        <v/>
      </c>
      <c r="AE589" s="194"/>
    </row>
    <row r="590" spans="1:31" x14ac:dyDescent="0.2">
      <c r="A590" s="232"/>
      <c r="B590" s="361"/>
      <c r="C590" s="370"/>
      <c r="D590" s="370"/>
      <c r="E590" s="370"/>
      <c r="F590" s="370"/>
      <c r="G590" s="194"/>
      <c r="H590" s="194"/>
      <c r="I590" s="195"/>
      <c r="J590" s="194"/>
      <c r="K590" s="168"/>
      <c r="L590" s="168"/>
      <c r="M590" s="106" t="str">
        <f>IF(OR(D590="",E590="",G590=""),"",IF(AND(F590&lt;&gt;"",D590="Inlet Pit"),VLOOKUP(E590,VALIDATIONS!$CN$2:$CO$14,2,FALSE),IF(D590="Junction Pit",VLOOKUP(E590,VALIDATIONS!$CR$2:$CS$5,2,FALSE),IF(D590="Trench Grate",H590*VLOOKUP(E590,VALIDATIONS!$CT$2:$CU$2,2,FALSE),IF(D590="Capped Line",VLOOKUP(E590,VALIDATIONS!$CF$2:$CG$2,2,FALSE),IF(D590="Head Wall",VLOOKUP(E590,VALIDATIONS!$CH$2:$CI$2,2,FALSE),IF(D590="House Connection",VLOOKUP(E590,VALIDATIONS!$CJ$2:$CK$2,2,FALSE),0))))))+IF(AND(F590&lt;&gt;"",D590="Inlet Pit"),VLOOKUP(F590,VALIDATIONS!$CP$2:$CQ$66,2,FALSE),0))</f>
        <v/>
      </c>
      <c r="N590" s="194"/>
      <c r="O590" s="379"/>
      <c r="P590" s="368"/>
      <c r="Q590" s="194"/>
      <c r="R590" s="370"/>
      <c r="S590" s="194"/>
      <c r="T590" s="368"/>
      <c r="U590" s="368"/>
      <c r="V590" s="194"/>
      <c r="W590" s="195"/>
      <c r="X590" s="194"/>
      <c r="Y590" s="195"/>
      <c r="Z590" s="194"/>
      <c r="AA590" s="368"/>
      <c r="AB590" s="368"/>
      <c r="AC590" s="370"/>
      <c r="AD590" s="106" t="str">
        <f>IF(OR(R590="",T590="",U590="",Z590="",AA590="",AB590="",AC590=""),"",Z590*IF(AC590="uPVC",VLOOKUP(AA590,VALIDATIONS!$CZ$2:$DU$42,VLOOKUP(AB590,VALIDATIONS!$FF$2:$FG$5,2,FALSE),FALSE), IF(AC590="Steel Reinforced Concrete",VLOOKUP(AA590,VALIDATIONS!$CZ$2:$DU$42,8+VLOOKUP(AB590,VALIDATIONS!$FF$2:$FG$5,2,FALSE),FALSE),IF(AC590="Fibre Reinforced Concrete",VLOOKUP(AA590,VALIDATIONS!$CZ$2:$DU$42,4+VLOOKUP(AB590,VALIDATIONS!$FF$2:$FG$5,2,FALSE),FALSE))))   +IF(T590="Up to 10% Rock",VLOOKUP(AA590,VALIDATIONS!$CZ$2:$DU$42,13+VLOOKUP(AB590,VALIDATIONS!$FF$2:$FG$5,2,FALSE),FALSE),0)+IF(OR(U590="Urban Development (moderate)",U590="Urban Development (heavy)"),VLOOKUP(AA590,VALIDATIONS!$CZ$2:$DU$42,VLOOKUP(U590,VALIDATIONS!$FJ$2:$FK$4,2,FALSE)+4,FALSE),0))</f>
        <v/>
      </c>
      <c r="AE590" s="194"/>
    </row>
    <row r="591" spans="1:31" x14ac:dyDescent="0.2">
      <c r="A591" s="232"/>
      <c r="B591" s="361"/>
      <c r="C591" s="370"/>
      <c r="D591" s="370"/>
      <c r="E591" s="370"/>
      <c r="F591" s="370"/>
      <c r="G591" s="194"/>
      <c r="H591" s="194"/>
      <c r="I591" s="195"/>
      <c r="J591" s="194"/>
      <c r="K591" s="168"/>
      <c r="L591" s="168"/>
      <c r="M591" s="106" t="str">
        <f>IF(OR(D591="",E591="",G591=""),"",IF(AND(F591&lt;&gt;"",D591="Inlet Pit"),VLOOKUP(E591,VALIDATIONS!$CN$2:$CO$14,2,FALSE),IF(D591="Junction Pit",VLOOKUP(E591,VALIDATIONS!$CR$2:$CS$5,2,FALSE),IF(D591="Trench Grate",H591*VLOOKUP(E591,VALIDATIONS!$CT$2:$CU$2,2,FALSE),IF(D591="Capped Line",VLOOKUP(E591,VALIDATIONS!$CF$2:$CG$2,2,FALSE),IF(D591="Head Wall",VLOOKUP(E591,VALIDATIONS!$CH$2:$CI$2,2,FALSE),IF(D591="House Connection",VLOOKUP(E591,VALIDATIONS!$CJ$2:$CK$2,2,FALSE),0))))))+IF(AND(F591&lt;&gt;"",D591="Inlet Pit"),VLOOKUP(F591,VALIDATIONS!$CP$2:$CQ$66,2,FALSE),0))</f>
        <v/>
      </c>
      <c r="N591" s="194"/>
      <c r="O591" s="379"/>
      <c r="P591" s="368"/>
      <c r="Q591" s="194"/>
      <c r="R591" s="370"/>
      <c r="S591" s="194"/>
      <c r="T591" s="368"/>
      <c r="U591" s="368"/>
      <c r="V591" s="194"/>
      <c r="W591" s="195"/>
      <c r="X591" s="194"/>
      <c r="Y591" s="195"/>
      <c r="Z591" s="194"/>
      <c r="AA591" s="368"/>
      <c r="AB591" s="368"/>
      <c r="AC591" s="370"/>
      <c r="AD591" s="106" t="str">
        <f>IF(OR(R591="",T591="",U591="",Z591="",AA591="",AB591="",AC591=""),"",Z591*IF(AC591="uPVC",VLOOKUP(AA591,VALIDATIONS!$CZ$2:$DU$42,VLOOKUP(AB591,VALIDATIONS!$FF$2:$FG$5,2,FALSE),FALSE), IF(AC591="Steel Reinforced Concrete",VLOOKUP(AA591,VALIDATIONS!$CZ$2:$DU$42,8+VLOOKUP(AB591,VALIDATIONS!$FF$2:$FG$5,2,FALSE),FALSE),IF(AC591="Fibre Reinforced Concrete",VLOOKUP(AA591,VALIDATIONS!$CZ$2:$DU$42,4+VLOOKUP(AB591,VALIDATIONS!$FF$2:$FG$5,2,FALSE),FALSE))))   +IF(T591="Up to 10% Rock",VLOOKUP(AA591,VALIDATIONS!$CZ$2:$DU$42,13+VLOOKUP(AB591,VALIDATIONS!$FF$2:$FG$5,2,FALSE),FALSE),0)+IF(OR(U591="Urban Development (moderate)",U591="Urban Development (heavy)"),VLOOKUP(AA591,VALIDATIONS!$CZ$2:$DU$42,VLOOKUP(U591,VALIDATIONS!$FJ$2:$FK$4,2,FALSE)+4,FALSE),0))</f>
        <v/>
      </c>
      <c r="AE591" s="194"/>
    </row>
    <row r="592" spans="1:31" x14ac:dyDescent="0.2">
      <c r="A592" s="232"/>
      <c r="B592" s="361"/>
      <c r="C592" s="370"/>
      <c r="D592" s="370"/>
      <c r="E592" s="370"/>
      <c r="F592" s="370"/>
      <c r="G592" s="194"/>
      <c r="H592" s="194"/>
      <c r="I592" s="195"/>
      <c r="J592" s="194"/>
      <c r="K592" s="168"/>
      <c r="L592" s="168"/>
      <c r="M592" s="106" t="str">
        <f>IF(OR(D592="",E592="",G592=""),"",IF(AND(F592&lt;&gt;"",D592="Inlet Pit"),VLOOKUP(E592,VALIDATIONS!$CN$2:$CO$14,2,FALSE),IF(D592="Junction Pit",VLOOKUP(E592,VALIDATIONS!$CR$2:$CS$5,2,FALSE),IF(D592="Trench Grate",H592*VLOOKUP(E592,VALIDATIONS!$CT$2:$CU$2,2,FALSE),IF(D592="Capped Line",VLOOKUP(E592,VALIDATIONS!$CF$2:$CG$2,2,FALSE),IF(D592="Head Wall",VLOOKUP(E592,VALIDATIONS!$CH$2:$CI$2,2,FALSE),IF(D592="House Connection",VLOOKUP(E592,VALIDATIONS!$CJ$2:$CK$2,2,FALSE),0))))))+IF(AND(F592&lt;&gt;"",D592="Inlet Pit"),VLOOKUP(F592,VALIDATIONS!$CP$2:$CQ$66,2,FALSE),0))</f>
        <v/>
      </c>
      <c r="N592" s="194"/>
      <c r="O592" s="379"/>
      <c r="P592" s="368"/>
      <c r="Q592" s="194"/>
      <c r="R592" s="370"/>
      <c r="S592" s="194"/>
      <c r="T592" s="368"/>
      <c r="U592" s="368"/>
      <c r="V592" s="194"/>
      <c r="W592" s="195"/>
      <c r="X592" s="194"/>
      <c r="Y592" s="195"/>
      <c r="Z592" s="194"/>
      <c r="AA592" s="368"/>
      <c r="AB592" s="368"/>
      <c r="AC592" s="370"/>
      <c r="AD592" s="106" t="str">
        <f>IF(OR(R592="",T592="",U592="",Z592="",AA592="",AB592="",AC592=""),"",Z592*IF(AC592="uPVC",VLOOKUP(AA592,VALIDATIONS!$CZ$2:$DU$42,VLOOKUP(AB592,VALIDATIONS!$FF$2:$FG$5,2,FALSE),FALSE), IF(AC592="Steel Reinforced Concrete",VLOOKUP(AA592,VALIDATIONS!$CZ$2:$DU$42,8+VLOOKUP(AB592,VALIDATIONS!$FF$2:$FG$5,2,FALSE),FALSE),IF(AC592="Fibre Reinforced Concrete",VLOOKUP(AA592,VALIDATIONS!$CZ$2:$DU$42,4+VLOOKUP(AB592,VALIDATIONS!$FF$2:$FG$5,2,FALSE),FALSE))))   +IF(T592="Up to 10% Rock",VLOOKUP(AA592,VALIDATIONS!$CZ$2:$DU$42,13+VLOOKUP(AB592,VALIDATIONS!$FF$2:$FG$5,2,FALSE),FALSE),0)+IF(OR(U592="Urban Development (moderate)",U592="Urban Development (heavy)"),VLOOKUP(AA592,VALIDATIONS!$CZ$2:$DU$42,VLOOKUP(U592,VALIDATIONS!$FJ$2:$FK$4,2,FALSE)+4,FALSE),0))</f>
        <v/>
      </c>
      <c r="AE592" s="194"/>
    </row>
    <row r="593" spans="1:31" x14ac:dyDescent="0.2">
      <c r="A593" s="232"/>
      <c r="B593" s="361"/>
      <c r="C593" s="370"/>
      <c r="D593" s="370"/>
      <c r="E593" s="370"/>
      <c r="F593" s="370"/>
      <c r="G593" s="194"/>
      <c r="H593" s="194"/>
      <c r="I593" s="195"/>
      <c r="J593" s="194"/>
      <c r="K593" s="168"/>
      <c r="L593" s="168"/>
      <c r="M593" s="106" t="str">
        <f>IF(OR(D593="",E593="",G593=""),"",IF(AND(F593&lt;&gt;"",D593="Inlet Pit"),VLOOKUP(E593,VALIDATIONS!$CN$2:$CO$14,2,FALSE),IF(D593="Junction Pit",VLOOKUP(E593,VALIDATIONS!$CR$2:$CS$5,2,FALSE),IF(D593="Trench Grate",H593*VLOOKUP(E593,VALIDATIONS!$CT$2:$CU$2,2,FALSE),IF(D593="Capped Line",VLOOKUP(E593,VALIDATIONS!$CF$2:$CG$2,2,FALSE),IF(D593="Head Wall",VLOOKUP(E593,VALIDATIONS!$CH$2:$CI$2,2,FALSE),IF(D593="House Connection",VLOOKUP(E593,VALIDATIONS!$CJ$2:$CK$2,2,FALSE),0))))))+IF(AND(F593&lt;&gt;"",D593="Inlet Pit"),VLOOKUP(F593,VALIDATIONS!$CP$2:$CQ$66,2,FALSE),0))</f>
        <v/>
      </c>
      <c r="N593" s="194"/>
      <c r="O593" s="379"/>
      <c r="P593" s="368"/>
      <c r="Q593" s="194"/>
      <c r="R593" s="370"/>
      <c r="S593" s="194"/>
      <c r="T593" s="368"/>
      <c r="U593" s="368"/>
      <c r="V593" s="194"/>
      <c r="W593" s="195"/>
      <c r="X593" s="194"/>
      <c r="Y593" s="195"/>
      <c r="Z593" s="194"/>
      <c r="AA593" s="368"/>
      <c r="AB593" s="368"/>
      <c r="AC593" s="370"/>
      <c r="AD593" s="106" t="str">
        <f>IF(OR(R593="",T593="",U593="",Z593="",AA593="",AB593="",AC593=""),"",Z593*IF(AC593="uPVC",VLOOKUP(AA593,VALIDATIONS!$CZ$2:$DU$42,VLOOKUP(AB593,VALIDATIONS!$FF$2:$FG$5,2,FALSE),FALSE), IF(AC593="Steel Reinforced Concrete",VLOOKUP(AA593,VALIDATIONS!$CZ$2:$DU$42,8+VLOOKUP(AB593,VALIDATIONS!$FF$2:$FG$5,2,FALSE),FALSE),IF(AC593="Fibre Reinforced Concrete",VLOOKUP(AA593,VALIDATIONS!$CZ$2:$DU$42,4+VLOOKUP(AB593,VALIDATIONS!$FF$2:$FG$5,2,FALSE),FALSE))))   +IF(T593="Up to 10% Rock",VLOOKUP(AA593,VALIDATIONS!$CZ$2:$DU$42,13+VLOOKUP(AB593,VALIDATIONS!$FF$2:$FG$5,2,FALSE),FALSE),0)+IF(OR(U593="Urban Development (moderate)",U593="Urban Development (heavy)"),VLOOKUP(AA593,VALIDATIONS!$CZ$2:$DU$42,VLOOKUP(U593,VALIDATIONS!$FJ$2:$FK$4,2,FALSE)+4,FALSE),0))</f>
        <v/>
      </c>
      <c r="AE593" s="194"/>
    </row>
    <row r="594" spans="1:31" x14ac:dyDescent="0.2">
      <c r="A594" s="232"/>
      <c r="B594" s="361"/>
      <c r="C594" s="370"/>
      <c r="D594" s="370"/>
      <c r="E594" s="370"/>
      <c r="F594" s="370"/>
      <c r="G594" s="194"/>
      <c r="H594" s="194"/>
      <c r="I594" s="195"/>
      <c r="J594" s="194"/>
      <c r="K594" s="168"/>
      <c r="L594" s="168"/>
      <c r="M594" s="106" t="str">
        <f>IF(OR(D594="",E594="",G594=""),"",IF(AND(F594&lt;&gt;"",D594="Inlet Pit"),VLOOKUP(E594,VALIDATIONS!$CN$2:$CO$14,2,FALSE),IF(D594="Junction Pit",VLOOKUP(E594,VALIDATIONS!$CR$2:$CS$5,2,FALSE),IF(D594="Trench Grate",H594*VLOOKUP(E594,VALIDATIONS!$CT$2:$CU$2,2,FALSE),IF(D594="Capped Line",VLOOKUP(E594,VALIDATIONS!$CF$2:$CG$2,2,FALSE),IF(D594="Head Wall",VLOOKUP(E594,VALIDATIONS!$CH$2:$CI$2,2,FALSE),IF(D594="House Connection",VLOOKUP(E594,VALIDATIONS!$CJ$2:$CK$2,2,FALSE),0))))))+IF(AND(F594&lt;&gt;"",D594="Inlet Pit"),VLOOKUP(F594,VALIDATIONS!$CP$2:$CQ$66,2,FALSE),0))</f>
        <v/>
      </c>
      <c r="N594" s="194"/>
      <c r="O594" s="379"/>
      <c r="P594" s="368"/>
      <c r="Q594" s="194"/>
      <c r="R594" s="370"/>
      <c r="S594" s="194"/>
      <c r="T594" s="368"/>
      <c r="U594" s="368"/>
      <c r="V594" s="194"/>
      <c r="W594" s="195"/>
      <c r="X594" s="194"/>
      <c r="Y594" s="195"/>
      <c r="Z594" s="194"/>
      <c r="AA594" s="368"/>
      <c r="AB594" s="368"/>
      <c r="AC594" s="370"/>
      <c r="AD594" s="106" t="str">
        <f>IF(OR(R594="",T594="",U594="",Z594="",AA594="",AB594="",AC594=""),"",Z594*IF(AC594="uPVC",VLOOKUP(AA594,VALIDATIONS!$CZ$2:$DU$42,VLOOKUP(AB594,VALIDATIONS!$FF$2:$FG$5,2,FALSE),FALSE), IF(AC594="Steel Reinforced Concrete",VLOOKUP(AA594,VALIDATIONS!$CZ$2:$DU$42,8+VLOOKUP(AB594,VALIDATIONS!$FF$2:$FG$5,2,FALSE),FALSE),IF(AC594="Fibre Reinforced Concrete",VLOOKUP(AA594,VALIDATIONS!$CZ$2:$DU$42,4+VLOOKUP(AB594,VALIDATIONS!$FF$2:$FG$5,2,FALSE),FALSE))))   +IF(T594="Up to 10% Rock",VLOOKUP(AA594,VALIDATIONS!$CZ$2:$DU$42,13+VLOOKUP(AB594,VALIDATIONS!$FF$2:$FG$5,2,FALSE),FALSE),0)+IF(OR(U594="Urban Development (moderate)",U594="Urban Development (heavy)"),VLOOKUP(AA594,VALIDATIONS!$CZ$2:$DU$42,VLOOKUP(U594,VALIDATIONS!$FJ$2:$FK$4,2,FALSE)+4,FALSE),0))</f>
        <v/>
      </c>
      <c r="AE594" s="194"/>
    </row>
    <row r="595" spans="1:31" x14ac:dyDescent="0.2">
      <c r="A595" s="232"/>
      <c r="B595" s="361"/>
      <c r="C595" s="370"/>
      <c r="D595" s="370"/>
      <c r="E595" s="370"/>
      <c r="F595" s="370"/>
      <c r="G595" s="194"/>
      <c r="H595" s="194"/>
      <c r="I595" s="195"/>
      <c r="J595" s="194"/>
      <c r="K595" s="168"/>
      <c r="L595" s="168"/>
      <c r="M595" s="106" t="str">
        <f>IF(OR(D595="",E595="",G595=""),"",IF(AND(F595&lt;&gt;"",D595="Inlet Pit"),VLOOKUP(E595,VALIDATIONS!$CN$2:$CO$14,2,FALSE),IF(D595="Junction Pit",VLOOKUP(E595,VALIDATIONS!$CR$2:$CS$5,2,FALSE),IF(D595="Trench Grate",H595*VLOOKUP(E595,VALIDATIONS!$CT$2:$CU$2,2,FALSE),IF(D595="Capped Line",VLOOKUP(E595,VALIDATIONS!$CF$2:$CG$2,2,FALSE),IF(D595="Head Wall",VLOOKUP(E595,VALIDATIONS!$CH$2:$CI$2,2,FALSE),IF(D595="House Connection",VLOOKUP(E595,VALIDATIONS!$CJ$2:$CK$2,2,FALSE),0))))))+IF(AND(F595&lt;&gt;"",D595="Inlet Pit"),VLOOKUP(F595,VALIDATIONS!$CP$2:$CQ$66,2,FALSE),0))</f>
        <v/>
      </c>
      <c r="N595" s="194"/>
      <c r="O595" s="379"/>
      <c r="P595" s="368"/>
      <c r="Q595" s="194"/>
      <c r="R595" s="370"/>
      <c r="S595" s="194"/>
      <c r="T595" s="368"/>
      <c r="U595" s="368"/>
      <c r="V595" s="194"/>
      <c r="W595" s="195"/>
      <c r="X595" s="194"/>
      <c r="Y595" s="195"/>
      <c r="Z595" s="194"/>
      <c r="AA595" s="368"/>
      <c r="AB595" s="368"/>
      <c r="AC595" s="370"/>
      <c r="AD595" s="106" t="str">
        <f>IF(OR(R595="",T595="",U595="",Z595="",AA595="",AB595="",AC595=""),"",Z595*IF(AC595="uPVC",VLOOKUP(AA595,VALIDATIONS!$CZ$2:$DU$42,VLOOKUP(AB595,VALIDATIONS!$FF$2:$FG$5,2,FALSE),FALSE), IF(AC595="Steel Reinforced Concrete",VLOOKUP(AA595,VALIDATIONS!$CZ$2:$DU$42,8+VLOOKUP(AB595,VALIDATIONS!$FF$2:$FG$5,2,FALSE),FALSE),IF(AC595="Fibre Reinforced Concrete",VLOOKUP(AA595,VALIDATIONS!$CZ$2:$DU$42,4+VLOOKUP(AB595,VALIDATIONS!$FF$2:$FG$5,2,FALSE),FALSE))))   +IF(T595="Up to 10% Rock",VLOOKUP(AA595,VALIDATIONS!$CZ$2:$DU$42,13+VLOOKUP(AB595,VALIDATIONS!$FF$2:$FG$5,2,FALSE),FALSE),0)+IF(OR(U595="Urban Development (moderate)",U595="Urban Development (heavy)"),VLOOKUP(AA595,VALIDATIONS!$CZ$2:$DU$42,VLOOKUP(U595,VALIDATIONS!$FJ$2:$FK$4,2,FALSE)+4,FALSE),0))</f>
        <v/>
      </c>
      <c r="AE595" s="194"/>
    </row>
    <row r="596" spans="1:31" x14ac:dyDescent="0.2">
      <c r="A596" s="232"/>
      <c r="B596" s="361"/>
      <c r="C596" s="370"/>
      <c r="D596" s="370"/>
      <c r="E596" s="370"/>
      <c r="F596" s="370"/>
      <c r="G596" s="194"/>
      <c r="H596" s="194"/>
      <c r="I596" s="195"/>
      <c r="J596" s="194"/>
      <c r="K596" s="168"/>
      <c r="L596" s="168"/>
      <c r="M596" s="106" t="str">
        <f>IF(OR(D596="",E596="",G596=""),"",IF(AND(F596&lt;&gt;"",D596="Inlet Pit"),VLOOKUP(E596,VALIDATIONS!$CN$2:$CO$14,2,FALSE),IF(D596="Junction Pit",VLOOKUP(E596,VALIDATIONS!$CR$2:$CS$5,2,FALSE),IF(D596="Trench Grate",H596*VLOOKUP(E596,VALIDATIONS!$CT$2:$CU$2,2,FALSE),IF(D596="Capped Line",VLOOKUP(E596,VALIDATIONS!$CF$2:$CG$2,2,FALSE),IF(D596="Head Wall",VLOOKUP(E596,VALIDATIONS!$CH$2:$CI$2,2,FALSE),IF(D596="House Connection",VLOOKUP(E596,VALIDATIONS!$CJ$2:$CK$2,2,FALSE),0))))))+IF(AND(F596&lt;&gt;"",D596="Inlet Pit"),VLOOKUP(F596,VALIDATIONS!$CP$2:$CQ$66,2,FALSE),0))</f>
        <v/>
      </c>
      <c r="N596" s="194"/>
      <c r="O596" s="379"/>
      <c r="P596" s="368"/>
      <c r="Q596" s="194"/>
      <c r="R596" s="370"/>
      <c r="S596" s="194"/>
      <c r="T596" s="368"/>
      <c r="U596" s="368"/>
      <c r="V596" s="194"/>
      <c r="W596" s="195"/>
      <c r="X596" s="194"/>
      <c r="Y596" s="195"/>
      <c r="Z596" s="194"/>
      <c r="AA596" s="368"/>
      <c r="AB596" s="368"/>
      <c r="AC596" s="370"/>
      <c r="AD596" s="106" t="str">
        <f>IF(OR(R596="",T596="",U596="",Z596="",AA596="",AB596="",AC596=""),"",Z596*IF(AC596="uPVC",VLOOKUP(AA596,VALIDATIONS!$CZ$2:$DU$42,VLOOKUP(AB596,VALIDATIONS!$FF$2:$FG$5,2,FALSE),FALSE), IF(AC596="Steel Reinforced Concrete",VLOOKUP(AA596,VALIDATIONS!$CZ$2:$DU$42,8+VLOOKUP(AB596,VALIDATIONS!$FF$2:$FG$5,2,FALSE),FALSE),IF(AC596="Fibre Reinforced Concrete",VLOOKUP(AA596,VALIDATIONS!$CZ$2:$DU$42,4+VLOOKUP(AB596,VALIDATIONS!$FF$2:$FG$5,2,FALSE),FALSE))))   +IF(T596="Up to 10% Rock",VLOOKUP(AA596,VALIDATIONS!$CZ$2:$DU$42,13+VLOOKUP(AB596,VALIDATIONS!$FF$2:$FG$5,2,FALSE),FALSE),0)+IF(OR(U596="Urban Development (moderate)",U596="Urban Development (heavy)"),VLOOKUP(AA596,VALIDATIONS!$CZ$2:$DU$42,VLOOKUP(U596,VALIDATIONS!$FJ$2:$FK$4,2,FALSE)+4,FALSE),0))</f>
        <v/>
      </c>
      <c r="AE596" s="194"/>
    </row>
    <row r="597" spans="1:31" x14ac:dyDescent="0.2">
      <c r="A597" s="232"/>
      <c r="B597" s="361"/>
      <c r="C597" s="370"/>
      <c r="D597" s="370"/>
      <c r="E597" s="370"/>
      <c r="F597" s="370"/>
      <c r="G597" s="194"/>
      <c r="H597" s="194"/>
      <c r="I597" s="195"/>
      <c r="J597" s="194"/>
      <c r="K597" s="168"/>
      <c r="L597" s="168"/>
      <c r="M597" s="106" t="str">
        <f>IF(OR(D597="",E597="",G597=""),"",IF(AND(F597&lt;&gt;"",D597="Inlet Pit"),VLOOKUP(E597,VALIDATIONS!$CN$2:$CO$14,2,FALSE),IF(D597="Junction Pit",VLOOKUP(E597,VALIDATIONS!$CR$2:$CS$5,2,FALSE),IF(D597="Trench Grate",H597*VLOOKUP(E597,VALIDATIONS!$CT$2:$CU$2,2,FALSE),IF(D597="Capped Line",VLOOKUP(E597,VALIDATIONS!$CF$2:$CG$2,2,FALSE),IF(D597="Head Wall",VLOOKUP(E597,VALIDATIONS!$CH$2:$CI$2,2,FALSE),IF(D597="House Connection",VLOOKUP(E597,VALIDATIONS!$CJ$2:$CK$2,2,FALSE),0))))))+IF(AND(F597&lt;&gt;"",D597="Inlet Pit"),VLOOKUP(F597,VALIDATIONS!$CP$2:$CQ$66,2,FALSE),0))</f>
        <v/>
      </c>
      <c r="N597" s="194"/>
      <c r="O597" s="379"/>
      <c r="P597" s="368"/>
      <c r="Q597" s="194"/>
      <c r="R597" s="370"/>
      <c r="S597" s="194"/>
      <c r="T597" s="368"/>
      <c r="U597" s="368"/>
      <c r="V597" s="194"/>
      <c r="W597" s="195"/>
      <c r="X597" s="194"/>
      <c r="Y597" s="195"/>
      <c r="Z597" s="194"/>
      <c r="AA597" s="368"/>
      <c r="AB597" s="368"/>
      <c r="AC597" s="370"/>
      <c r="AD597" s="106" t="str">
        <f>IF(OR(R597="",T597="",U597="",Z597="",AA597="",AB597="",AC597=""),"",Z597*IF(AC597="uPVC",VLOOKUP(AA597,VALIDATIONS!$CZ$2:$DU$42,VLOOKUP(AB597,VALIDATIONS!$FF$2:$FG$5,2,FALSE),FALSE), IF(AC597="Steel Reinforced Concrete",VLOOKUP(AA597,VALIDATIONS!$CZ$2:$DU$42,8+VLOOKUP(AB597,VALIDATIONS!$FF$2:$FG$5,2,FALSE),FALSE),IF(AC597="Fibre Reinforced Concrete",VLOOKUP(AA597,VALIDATIONS!$CZ$2:$DU$42,4+VLOOKUP(AB597,VALIDATIONS!$FF$2:$FG$5,2,FALSE),FALSE))))   +IF(T597="Up to 10% Rock",VLOOKUP(AA597,VALIDATIONS!$CZ$2:$DU$42,13+VLOOKUP(AB597,VALIDATIONS!$FF$2:$FG$5,2,FALSE),FALSE),0)+IF(OR(U597="Urban Development (moderate)",U597="Urban Development (heavy)"),VLOOKUP(AA597,VALIDATIONS!$CZ$2:$DU$42,VLOOKUP(U597,VALIDATIONS!$FJ$2:$FK$4,2,FALSE)+4,FALSE),0))</f>
        <v/>
      </c>
      <c r="AE597" s="194"/>
    </row>
    <row r="598" spans="1:31" x14ac:dyDescent="0.2">
      <c r="A598" s="232"/>
      <c r="B598" s="361"/>
      <c r="C598" s="370"/>
      <c r="D598" s="370"/>
      <c r="E598" s="370"/>
      <c r="F598" s="370"/>
      <c r="G598" s="194"/>
      <c r="H598" s="194"/>
      <c r="I598" s="195"/>
      <c r="J598" s="194"/>
      <c r="K598" s="168"/>
      <c r="L598" s="168"/>
      <c r="M598" s="106" t="str">
        <f>IF(OR(D598="",E598="",G598=""),"",IF(AND(F598&lt;&gt;"",D598="Inlet Pit"),VLOOKUP(E598,VALIDATIONS!$CN$2:$CO$14,2,FALSE),IF(D598="Junction Pit",VLOOKUP(E598,VALIDATIONS!$CR$2:$CS$5,2,FALSE),IF(D598="Trench Grate",H598*VLOOKUP(E598,VALIDATIONS!$CT$2:$CU$2,2,FALSE),IF(D598="Capped Line",VLOOKUP(E598,VALIDATIONS!$CF$2:$CG$2,2,FALSE),IF(D598="Head Wall",VLOOKUP(E598,VALIDATIONS!$CH$2:$CI$2,2,FALSE),IF(D598="House Connection",VLOOKUP(E598,VALIDATIONS!$CJ$2:$CK$2,2,FALSE),0))))))+IF(AND(F598&lt;&gt;"",D598="Inlet Pit"),VLOOKUP(F598,VALIDATIONS!$CP$2:$CQ$66,2,FALSE),0))</f>
        <v/>
      </c>
      <c r="N598" s="194"/>
      <c r="O598" s="379"/>
      <c r="P598" s="368"/>
      <c r="Q598" s="194"/>
      <c r="R598" s="370"/>
      <c r="S598" s="194"/>
      <c r="T598" s="368"/>
      <c r="U598" s="368"/>
      <c r="V598" s="194"/>
      <c r="W598" s="195"/>
      <c r="X598" s="194"/>
      <c r="Y598" s="195"/>
      <c r="Z598" s="194"/>
      <c r="AA598" s="368"/>
      <c r="AB598" s="368"/>
      <c r="AC598" s="370"/>
      <c r="AD598" s="106" t="str">
        <f>IF(OR(R598="",T598="",U598="",Z598="",AA598="",AB598="",AC598=""),"",Z598*IF(AC598="uPVC",VLOOKUP(AA598,VALIDATIONS!$CZ$2:$DU$42,VLOOKUP(AB598,VALIDATIONS!$FF$2:$FG$5,2,FALSE),FALSE), IF(AC598="Steel Reinforced Concrete",VLOOKUP(AA598,VALIDATIONS!$CZ$2:$DU$42,8+VLOOKUP(AB598,VALIDATIONS!$FF$2:$FG$5,2,FALSE),FALSE),IF(AC598="Fibre Reinforced Concrete",VLOOKUP(AA598,VALIDATIONS!$CZ$2:$DU$42,4+VLOOKUP(AB598,VALIDATIONS!$FF$2:$FG$5,2,FALSE),FALSE))))   +IF(T598="Up to 10% Rock",VLOOKUP(AA598,VALIDATIONS!$CZ$2:$DU$42,13+VLOOKUP(AB598,VALIDATIONS!$FF$2:$FG$5,2,FALSE),FALSE),0)+IF(OR(U598="Urban Development (moderate)",U598="Urban Development (heavy)"),VLOOKUP(AA598,VALIDATIONS!$CZ$2:$DU$42,VLOOKUP(U598,VALIDATIONS!$FJ$2:$FK$4,2,FALSE)+4,FALSE),0))</f>
        <v/>
      </c>
      <c r="AE598" s="194"/>
    </row>
    <row r="599" spans="1:31" x14ac:dyDescent="0.2">
      <c r="A599" s="232"/>
      <c r="B599" s="361"/>
      <c r="C599" s="370"/>
      <c r="D599" s="370"/>
      <c r="E599" s="370"/>
      <c r="F599" s="370"/>
      <c r="G599" s="194"/>
      <c r="H599" s="194"/>
      <c r="I599" s="195"/>
      <c r="J599" s="194"/>
      <c r="K599" s="168"/>
      <c r="L599" s="168"/>
      <c r="M599" s="106" t="str">
        <f>IF(OR(D599="",E599="",G599=""),"",IF(AND(F599&lt;&gt;"",D599="Inlet Pit"),VLOOKUP(E599,VALIDATIONS!$CN$2:$CO$14,2,FALSE),IF(D599="Junction Pit",VLOOKUP(E599,VALIDATIONS!$CR$2:$CS$5,2,FALSE),IF(D599="Trench Grate",H599*VLOOKUP(E599,VALIDATIONS!$CT$2:$CU$2,2,FALSE),IF(D599="Capped Line",VLOOKUP(E599,VALIDATIONS!$CF$2:$CG$2,2,FALSE),IF(D599="Head Wall",VLOOKUP(E599,VALIDATIONS!$CH$2:$CI$2,2,FALSE),IF(D599="House Connection",VLOOKUP(E599,VALIDATIONS!$CJ$2:$CK$2,2,FALSE),0))))))+IF(AND(F599&lt;&gt;"",D599="Inlet Pit"),VLOOKUP(F599,VALIDATIONS!$CP$2:$CQ$66,2,FALSE),0))</f>
        <v/>
      </c>
      <c r="N599" s="194"/>
      <c r="O599" s="379"/>
      <c r="P599" s="368"/>
      <c r="Q599" s="194"/>
      <c r="R599" s="370"/>
      <c r="S599" s="194"/>
      <c r="T599" s="368"/>
      <c r="U599" s="368"/>
      <c r="V599" s="194"/>
      <c r="W599" s="195"/>
      <c r="X599" s="194"/>
      <c r="Y599" s="195"/>
      <c r="Z599" s="194"/>
      <c r="AA599" s="368"/>
      <c r="AB599" s="368"/>
      <c r="AC599" s="370"/>
      <c r="AD599" s="106" t="str">
        <f>IF(OR(R599="",T599="",U599="",Z599="",AA599="",AB599="",AC599=""),"",Z599*IF(AC599="uPVC",VLOOKUP(AA599,VALIDATIONS!$CZ$2:$DU$42,VLOOKUP(AB599,VALIDATIONS!$FF$2:$FG$5,2,FALSE),FALSE), IF(AC599="Steel Reinforced Concrete",VLOOKUP(AA599,VALIDATIONS!$CZ$2:$DU$42,8+VLOOKUP(AB599,VALIDATIONS!$FF$2:$FG$5,2,FALSE),FALSE),IF(AC599="Fibre Reinforced Concrete",VLOOKUP(AA599,VALIDATIONS!$CZ$2:$DU$42,4+VLOOKUP(AB599,VALIDATIONS!$FF$2:$FG$5,2,FALSE),FALSE))))   +IF(T599="Up to 10% Rock",VLOOKUP(AA599,VALIDATIONS!$CZ$2:$DU$42,13+VLOOKUP(AB599,VALIDATIONS!$FF$2:$FG$5,2,FALSE),FALSE),0)+IF(OR(U599="Urban Development (moderate)",U599="Urban Development (heavy)"),VLOOKUP(AA599,VALIDATIONS!$CZ$2:$DU$42,VLOOKUP(U599,VALIDATIONS!$FJ$2:$FK$4,2,FALSE)+4,FALSE),0))</f>
        <v/>
      </c>
      <c r="AE599" s="194"/>
    </row>
    <row r="600" spans="1:31" x14ac:dyDescent="0.2">
      <c r="A600" s="232"/>
      <c r="B600" s="361"/>
      <c r="C600" s="370"/>
      <c r="D600" s="370"/>
      <c r="E600" s="370"/>
      <c r="F600" s="370"/>
      <c r="G600" s="194"/>
      <c r="H600" s="194"/>
      <c r="I600" s="195"/>
      <c r="J600" s="194"/>
      <c r="K600" s="168"/>
      <c r="L600" s="168"/>
      <c r="M600" s="106" t="str">
        <f>IF(OR(D600="",E600="",G600=""),"",IF(AND(F600&lt;&gt;"",D600="Inlet Pit"),VLOOKUP(E600,VALIDATIONS!$CN$2:$CO$14,2,FALSE),IF(D600="Junction Pit",VLOOKUP(E600,VALIDATIONS!$CR$2:$CS$5,2,FALSE),IF(D600="Trench Grate",H600*VLOOKUP(E600,VALIDATIONS!$CT$2:$CU$2,2,FALSE),IF(D600="Capped Line",VLOOKUP(E600,VALIDATIONS!$CF$2:$CG$2,2,FALSE),IF(D600="Head Wall",VLOOKUP(E600,VALIDATIONS!$CH$2:$CI$2,2,FALSE),IF(D600="House Connection",VLOOKUP(E600,VALIDATIONS!$CJ$2:$CK$2,2,FALSE),0))))))+IF(AND(F600&lt;&gt;"",D600="Inlet Pit"),VLOOKUP(F600,VALIDATIONS!$CP$2:$CQ$66,2,FALSE),0))</f>
        <v/>
      </c>
      <c r="N600" s="194"/>
      <c r="O600" s="379"/>
      <c r="P600" s="368"/>
      <c r="Q600" s="194"/>
      <c r="R600" s="370"/>
      <c r="S600" s="194"/>
      <c r="T600" s="368"/>
      <c r="U600" s="368"/>
      <c r="V600" s="194"/>
      <c r="W600" s="195"/>
      <c r="X600" s="194"/>
      <c r="Y600" s="195"/>
      <c r="Z600" s="194"/>
      <c r="AA600" s="368"/>
      <c r="AB600" s="368"/>
      <c r="AC600" s="370"/>
      <c r="AD600" s="106" t="str">
        <f>IF(OR(R600="",T600="",U600="",Z600="",AA600="",AB600="",AC600=""),"",Z600*IF(AC600="uPVC",VLOOKUP(AA600,VALIDATIONS!$CZ$2:$DU$42,VLOOKUP(AB600,VALIDATIONS!$FF$2:$FG$5,2,FALSE),FALSE), IF(AC600="Steel Reinforced Concrete",VLOOKUP(AA600,VALIDATIONS!$CZ$2:$DU$42,8+VLOOKUP(AB600,VALIDATIONS!$FF$2:$FG$5,2,FALSE),FALSE),IF(AC600="Fibre Reinforced Concrete",VLOOKUP(AA600,VALIDATIONS!$CZ$2:$DU$42,4+VLOOKUP(AB600,VALIDATIONS!$FF$2:$FG$5,2,FALSE),FALSE))))   +IF(T600="Up to 10% Rock",VLOOKUP(AA600,VALIDATIONS!$CZ$2:$DU$42,13+VLOOKUP(AB600,VALIDATIONS!$FF$2:$FG$5,2,FALSE),FALSE),0)+IF(OR(U600="Urban Development (moderate)",U600="Urban Development (heavy)"),VLOOKUP(AA600,VALIDATIONS!$CZ$2:$DU$42,VLOOKUP(U600,VALIDATIONS!$FJ$2:$FK$4,2,FALSE)+4,FALSE),0))</f>
        <v/>
      </c>
      <c r="AE600" s="194"/>
    </row>
    <row r="601" spans="1:31" x14ac:dyDescent="0.2">
      <c r="A601" s="232"/>
      <c r="B601" s="361"/>
      <c r="C601" s="370"/>
      <c r="D601" s="370"/>
      <c r="E601" s="370"/>
      <c r="F601" s="370"/>
      <c r="G601" s="194"/>
      <c r="H601" s="194"/>
      <c r="I601" s="195"/>
      <c r="J601" s="194"/>
      <c r="K601" s="168"/>
      <c r="L601" s="168"/>
      <c r="M601" s="106" t="str">
        <f>IF(OR(D601="",E601="",G601=""),"",IF(AND(F601&lt;&gt;"",D601="Inlet Pit"),VLOOKUP(E601,VALIDATIONS!$CN$2:$CO$14,2,FALSE),IF(D601="Junction Pit",VLOOKUP(E601,VALIDATIONS!$CR$2:$CS$5,2,FALSE),IF(D601="Trench Grate",H601*VLOOKUP(E601,VALIDATIONS!$CT$2:$CU$2,2,FALSE),IF(D601="Capped Line",VLOOKUP(E601,VALIDATIONS!$CF$2:$CG$2,2,FALSE),IF(D601="Head Wall",VLOOKUP(E601,VALIDATIONS!$CH$2:$CI$2,2,FALSE),IF(D601="House Connection",VLOOKUP(E601,VALIDATIONS!$CJ$2:$CK$2,2,FALSE),0))))))+IF(AND(F601&lt;&gt;"",D601="Inlet Pit"),VLOOKUP(F601,VALIDATIONS!$CP$2:$CQ$66,2,FALSE),0))</f>
        <v/>
      </c>
      <c r="N601" s="194"/>
      <c r="O601" s="379"/>
      <c r="P601" s="368"/>
      <c r="Q601" s="194"/>
      <c r="R601" s="370"/>
      <c r="S601" s="194"/>
      <c r="T601" s="368"/>
      <c r="U601" s="368"/>
      <c r="V601" s="194"/>
      <c r="W601" s="195"/>
      <c r="X601" s="194"/>
      <c r="Y601" s="195"/>
      <c r="Z601" s="194"/>
      <c r="AA601" s="368"/>
      <c r="AB601" s="368"/>
      <c r="AC601" s="370"/>
      <c r="AD601" s="106" t="str">
        <f>IF(OR(R601="",T601="",U601="",Z601="",AA601="",AB601="",AC601=""),"",Z601*IF(AC601="uPVC",VLOOKUP(AA601,VALIDATIONS!$CZ$2:$DU$42,VLOOKUP(AB601,VALIDATIONS!$FF$2:$FG$5,2,FALSE),FALSE), IF(AC601="Steel Reinforced Concrete",VLOOKUP(AA601,VALIDATIONS!$CZ$2:$DU$42,8+VLOOKUP(AB601,VALIDATIONS!$FF$2:$FG$5,2,FALSE),FALSE),IF(AC601="Fibre Reinforced Concrete",VLOOKUP(AA601,VALIDATIONS!$CZ$2:$DU$42,4+VLOOKUP(AB601,VALIDATIONS!$FF$2:$FG$5,2,FALSE),FALSE))))   +IF(T601="Up to 10% Rock",VLOOKUP(AA601,VALIDATIONS!$CZ$2:$DU$42,13+VLOOKUP(AB601,VALIDATIONS!$FF$2:$FG$5,2,FALSE),FALSE),0)+IF(OR(U601="Urban Development (moderate)",U601="Urban Development (heavy)"),VLOOKUP(AA601,VALIDATIONS!$CZ$2:$DU$42,VLOOKUP(U601,VALIDATIONS!$FJ$2:$FK$4,2,FALSE)+4,FALSE),0))</f>
        <v/>
      </c>
      <c r="AE601" s="194"/>
    </row>
    <row r="602" spans="1:31" x14ac:dyDescent="0.2">
      <c r="A602" s="232"/>
      <c r="B602" s="361"/>
      <c r="C602" s="370"/>
      <c r="D602" s="370"/>
      <c r="E602" s="370"/>
      <c r="F602" s="370"/>
      <c r="G602" s="194"/>
      <c r="H602" s="194"/>
      <c r="I602" s="195"/>
      <c r="J602" s="194"/>
      <c r="K602" s="168"/>
      <c r="L602" s="168"/>
      <c r="M602" s="106" t="str">
        <f>IF(OR(D602="",E602="",G602=""),"",IF(AND(F602&lt;&gt;"",D602="Inlet Pit"),VLOOKUP(E602,VALIDATIONS!$CN$2:$CO$14,2,FALSE),IF(D602="Junction Pit",VLOOKUP(E602,VALIDATIONS!$CR$2:$CS$5,2,FALSE),IF(D602="Trench Grate",H602*VLOOKUP(E602,VALIDATIONS!$CT$2:$CU$2,2,FALSE),IF(D602="Capped Line",VLOOKUP(E602,VALIDATIONS!$CF$2:$CG$2,2,FALSE),IF(D602="Head Wall",VLOOKUP(E602,VALIDATIONS!$CH$2:$CI$2,2,FALSE),IF(D602="House Connection",VLOOKUP(E602,VALIDATIONS!$CJ$2:$CK$2,2,FALSE),0))))))+IF(AND(F602&lt;&gt;"",D602="Inlet Pit"),VLOOKUP(F602,VALIDATIONS!$CP$2:$CQ$66,2,FALSE),0))</f>
        <v/>
      </c>
      <c r="N602" s="194"/>
      <c r="O602" s="379"/>
      <c r="P602" s="368"/>
      <c r="Q602" s="194"/>
      <c r="R602" s="370"/>
      <c r="S602" s="194"/>
      <c r="T602" s="368"/>
      <c r="U602" s="368"/>
      <c r="V602" s="194"/>
      <c r="W602" s="195"/>
      <c r="X602" s="194"/>
      <c r="Y602" s="195"/>
      <c r="Z602" s="194"/>
      <c r="AA602" s="368"/>
      <c r="AB602" s="368"/>
      <c r="AC602" s="370"/>
      <c r="AD602" s="106" t="str">
        <f>IF(OR(R602="",T602="",U602="",Z602="",AA602="",AB602="",AC602=""),"",Z602*IF(AC602="uPVC",VLOOKUP(AA602,VALIDATIONS!$CZ$2:$DU$42,VLOOKUP(AB602,VALIDATIONS!$FF$2:$FG$5,2,FALSE),FALSE), IF(AC602="Steel Reinforced Concrete",VLOOKUP(AA602,VALIDATIONS!$CZ$2:$DU$42,8+VLOOKUP(AB602,VALIDATIONS!$FF$2:$FG$5,2,FALSE),FALSE),IF(AC602="Fibre Reinforced Concrete",VLOOKUP(AA602,VALIDATIONS!$CZ$2:$DU$42,4+VLOOKUP(AB602,VALIDATIONS!$FF$2:$FG$5,2,FALSE),FALSE))))   +IF(T602="Up to 10% Rock",VLOOKUP(AA602,VALIDATIONS!$CZ$2:$DU$42,13+VLOOKUP(AB602,VALIDATIONS!$FF$2:$FG$5,2,FALSE),FALSE),0)+IF(OR(U602="Urban Development (moderate)",U602="Urban Development (heavy)"),VLOOKUP(AA602,VALIDATIONS!$CZ$2:$DU$42,VLOOKUP(U602,VALIDATIONS!$FJ$2:$FK$4,2,FALSE)+4,FALSE),0))</f>
        <v/>
      </c>
      <c r="AE602" s="194"/>
    </row>
    <row r="603" spans="1:31" x14ac:dyDescent="0.2">
      <c r="A603" s="232"/>
      <c r="B603" s="361"/>
      <c r="C603" s="370"/>
      <c r="D603" s="370"/>
      <c r="E603" s="370"/>
      <c r="F603" s="370"/>
      <c r="G603" s="194"/>
      <c r="H603" s="194"/>
      <c r="I603" s="195"/>
      <c r="J603" s="194"/>
      <c r="K603" s="168"/>
      <c r="L603" s="168"/>
      <c r="M603" s="106" t="str">
        <f>IF(OR(D603="",E603="",G603=""),"",IF(AND(F603&lt;&gt;"",D603="Inlet Pit"),VLOOKUP(E603,VALIDATIONS!$CN$2:$CO$14,2,FALSE),IF(D603="Junction Pit",VLOOKUP(E603,VALIDATIONS!$CR$2:$CS$5,2,FALSE),IF(D603="Trench Grate",H603*VLOOKUP(E603,VALIDATIONS!$CT$2:$CU$2,2,FALSE),IF(D603="Capped Line",VLOOKUP(E603,VALIDATIONS!$CF$2:$CG$2,2,FALSE),IF(D603="Head Wall",VLOOKUP(E603,VALIDATIONS!$CH$2:$CI$2,2,FALSE),IF(D603="House Connection",VLOOKUP(E603,VALIDATIONS!$CJ$2:$CK$2,2,FALSE),0))))))+IF(AND(F603&lt;&gt;"",D603="Inlet Pit"),VLOOKUP(F603,VALIDATIONS!$CP$2:$CQ$66,2,FALSE),0))</f>
        <v/>
      </c>
      <c r="N603" s="194"/>
      <c r="O603" s="379"/>
      <c r="P603" s="368"/>
      <c r="Q603" s="194"/>
      <c r="R603" s="370"/>
      <c r="S603" s="194"/>
      <c r="T603" s="368"/>
      <c r="U603" s="368"/>
      <c r="V603" s="194"/>
      <c r="W603" s="195"/>
      <c r="X603" s="194"/>
      <c r="Y603" s="195"/>
      <c r="Z603" s="194"/>
      <c r="AA603" s="368"/>
      <c r="AB603" s="368"/>
      <c r="AC603" s="370"/>
      <c r="AD603" s="106" t="str">
        <f>IF(OR(R603="",T603="",U603="",Z603="",AA603="",AB603="",AC603=""),"",Z603*IF(AC603="uPVC",VLOOKUP(AA603,VALIDATIONS!$CZ$2:$DU$42,VLOOKUP(AB603,VALIDATIONS!$FF$2:$FG$5,2,FALSE),FALSE), IF(AC603="Steel Reinforced Concrete",VLOOKUP(AA603,VALIDATIONS!$CZ$2:$DU$42,8+VLOOKUP(AB603,VALIDATIONS!$FF$2:$FG$5,2,FALSE),FALSE),IF(AC603="Fibre Reinforced Concrete",VLOOKUP(AA603,VALIDATIONS!$CZ$2:$DU$42,4+VLOOKUP(AB603,VALIDATIONS!$FF$2:$FG$5,2,FALSE),FALSE))))   +IF(T603="Up to 10% Rock",VLOOKUP(AA603,VALIDATIONS!$CZ$2:$DU$42,13+VLOOKUP(AB603,VALIDATIONS!$FF$2:$FG$5,2,FALSE),FALSE),0)+IF(OR(U603="Urban Development (moderate)",U603="Urban Development (heavy)"),VLOOKUP(AA603,VALIDATIONS!$CZ$2:$DU$42,VLOOKUP(U603,VALIDATIONS!$FJ$2:$FK$4,2,FALSE)+4,FALSE),0))</f>
        <v/>
      </c>
      <c r="AE603" s="194"/>
    </row>
    <row r="604" spans="1:31" x14ac:dyDescent="0.2">
      <c r="A604" s="232"/>
      <c r="B604" s="361"/>
      <c r="C604" s="370"/>
      <c r="D604" s="370"/>
      <c r="E604" s="370"/>
      <c r="F604" s="370"/>
      <c r="G604" s="194"/>
      <c r="H604" s="194"/>
      <c r="I604" s="195"/>
      <c r="J604" s="194"/>
      <c r="K604" s="168"/>
      <c r="L604" s="168"/>
      <c r="M604" s="106" t="str">
        <f>IF(OR(D604="",E604="",G604=""),"",IF(AND(F604&lt;&gt;"",D604="Inlet Pit"),VLOOKUP(E604,VALIDATIONS!$CN$2:$CO$14,2,FALSE),IF(D604="Junction Pit",VLOOKUP(E604,VALIDATIONS!$CR$2:$CS$5,2,FALSE),IF(D604="Trench Grate",H604*VLOOKUP(E604,VALIDATIONS!$CT$2:$CU$2,2,FALSE),IF(D604="Capped Line",VLOOKUP(E604,VALIDATIONS!$CF$2:$CG$2,2,FALSE),IF(D604="Head Wall",VLOOKUP(E604,VALIDATIONS!$CH$2:$CI$2,2,FALSE),IF(D604="House Connection",VLOOKUP(E604,VALIDATIONS!$CJ$2:$CK$2,2,FALSE),0))))))+IF(AND(F604&lt;&gt;"",D604="Inlet Pit"),VLOOKUP(F604,VALIDATIONS!$CP$2:$CQ$66,2,FALSE),0))</f>
        <v/>
      </c>
      <c r="N604" s="194"/>
      <c r="O604" s="379"/>
      <c r="P604" s="368"/>
      <c r="Q604" s="194"/>
      <c r="R604" s="370"/>
      <c r="S604" s="194"/>
      <c r="T604" s="368"/>
      <c r="U604" s="368"/>
      <c r="V604" s="194"/>
      <c r="W604" s="195"/>
      <c r="X604" s="194"/>
      <c r="Y604" s="195"/>
      <c r="Z604" s="194"/>
      <c r="AA604" s="368"/>
      <c r="AB604" s="368"/>
      <c r="AC604" s="370"/>
      <c r="AD604" s="106" t="str">
        <f>IF(OR(R604="",T604="",U604="",Z604="",AA604="",AB604="",AC604=""),"",Z604*IF(AC604="uPVC",VLOOKUP(AA604,VALIDATIONS!$CZ$2:$DU$42,VLOOKUP(AB604,VALIDATIONS!$FF$2:$FG$5,2,FALSE),FALSE), IF(AC604="Steel Reinforced Concrete",VLOOKUP(AA604,VALIDATIONS!$CZ$2:$DU$42,8+VLOOKUP(AB604,VALIDATIONS!$FF$2:$FG$5,2,FALSE),FALSE),IF(AC604="Fibre Reinforced Concrete",VLOOKUP(AA604,VALIDATIONS!$CZ$2:$DU$42,4+VLOOKUP(AB604,VALIDATIONS!$FF$2:$FG$5,2,FALSE),FALSE))))   +IF(T604="Up to 10% Rock",VLOOKUP(AA604,VALIDATIONS!$CZ$2:$DU$42,13+VLOOKUP(AB604,VALIDATIONS!$FF$2:$FG$5,2,FALSE),FALSE),0)+IF(OR(U604="Urban Development (moderate)",U604="Urban Development (heavy)"),VLOOKUP(AA604,VALIDATIONS!$CZ$2:$DU$42,VLOOKUP(U604,VALIDATIONS!$FJ$2:$FK$4,2,FALSE)+4,FALSE),0))</f>
        <v/>
      </c>
      <c r="AE604" s="194"/>
    </row>
    <row r="605" spans="1:31" x14ac:dyDescent="0.2">
      <c r="A605" s="232"/>
      <c r="B605" s="361"/>
      <c r="C605" s="370"/>
      <c r="D605" s="370"/>
      <c r="E605" s="370"/>
      <c r="F605" s="370"/>
      <c r="G605" s="194"/>
      <c r="H605" s="194"/>
      <c r="I605" s="195"/>
      <c r="J605" s="194"/>
      <c r="K605" s="168"/>
      <c r="L605" s="168"/>
      <c r="M605" s="106" t="str">
        <f>IF(OR(D605="",E605="",G605=""),"",IF(AND(F605&lt;&gt;"",D605="Inlet Pit"),VLOOKUP(E605,VALIDATIONS!$CN$2:$CO$14,2,FALSE),IF(D605="Junction Pit",VLOOKUP(E605,VALIDATIONS!$CR$2:$CS$5,2,FALSE),IF(D605="Trench Grate",H605*VLOOKUP(E605,VALIDATIONS!$CT$2:$CU$2,2,FALSE),IF(D605="Capped Line",VLOOKUP(E605,VALIDATIONS!$CF$2:$CG$2,2,FALSE),IF(D605="Head Wall",VLOOKUP(E605,VALIDATIONS!$CH$2:$CI$2,2,FALSE),IF(D605="House Connection",VLOOKUP(E605,VALIDATIONS!$CJ$2:$CK$2,2,FALSE),0))))))+IF(AND(F605&lt;&gt;"",D605="Inlet Pit"),VLOOKUP(F605,VALIDATIONS!$CP$2:$CQ$66,2,FALSE),0))</f>
        <v/>
      </c>
      <c r="N605" s="194"/>
      <c r="O605" s="379"/>
      <c r="P605" s="368"/>
      <c r="Q605" s="194"/>
      <c r="R605" s="370"/>
      <c r="S605" s="194"/>
      <c r="T605" s="368"/>
      <c r="U605" s="368"/>
      <c r="V605" s="194"/>
      <c r="W605" s="195"/>
      <c r="X605" s="194"/>
      <c r="Y605" s="195"/>
      <c r="Z605" s="194"/>
      <c r="AA605" s="368"/>
      <c r="AB605" s="368"/>
      <c r="AC605" s="370"/>
      <c r="AD605" s="106" t="str">
        <f>IF(OR(R605="",T605="",U605="",Z605="",AA605="",AB605="",AC605=""),"",Z605*IF(AC605="uPVC",VLOOKUP(AA605,VALIDATIONS!$CZ$2:$DU$42,VLOOKUP(AB605,VALIDATIONS!$FF$2:$FG$5,2,FALSE),FALSE), IF(AC605="Steel Reinforced Concrete",VLOOKUP(AA605,VALIDATIONS!$CZ$2:$DU$42,8+VLOOKUP(AB605,VALIDATIONS!$FF$2:$FG$5,2,FALSE),FALSE),IF(AC605="Fibre Reinforced Concrete",VLOOKUP(AA605,VALIDATIONS!$CZ$2:$DU$42,4+VLOOKUP(AB605,VALIDATIONS!$FF$2:$FG$5,2,FALSE),FALSE))))   +IF(T605="Up to 10% Rock",VLOOKUP(AA605,VALIDATIONS!$CZ$2:$DU$42,13+VLOOKUP(AB605,VALIDATIONS!$FF$2:$FG$5,2,FALSE),FALSE),0)+IF(OR(U605="Urban Development (moderate)",U605="Urban Development (heavy)"),VLOOKUP(AA605,VALIDATIONS!$CZ$2:$DU$42,VLOOKUP(U605,VALIDATIONS!$FJ$2:$FK$4,2,FALSE)+4,FALSE),0))</f>
        <v/>
      </c>
      <c r="AE605" s="194"/>
    </row>
    <row r="606" spans="1:31" x14ac:dyDescent="0.2">
      <c r="A606" s="232"/>
      <c r="B606" s="361"/>
      <c r="C606" s="370"/>
      <c r="D606" s="370"/>
      <c r="E606" s="370"/>
      <c r="F606" s="370"/>
      <c r="G606" s="194"/>
      <c r="H606" s="194"/>
      <c r="I606" s="195"/>
      <c r="J606" s="194"/>
      <c r="K606" s="168"/>
      <c r="L606" s="168"/>
      <c r="M606" s="106" t="str">
        <f>IF(OR(D606="",E606="",G606=""),"",IF(AND(F606&lt;&gt;"",D606="Inlet Pit"),VLOOKUP(E606,VALIDATIONS!$CN$2:$CO$14,2,FALSE),IF(D606="Junction Pit",VLOOKUP(E606,VALIDATIONS!$CR$2:$CS$5,2,FALSE),IF(D606="Trench Grate",H606*VLOOKUP(E606,VALIDATIONS!$CT$2:$CU$2,2,FALSE),IF(D606="Capped Line",VLOOKUP(E606,VALIDATIONS!$CF$2:$CG$2,2,FALSE),IF(D606="Head Wall",VLOOKUP(E606,VALIDATIONS!$CH$2:$CI$2,2,FALSE),IF(D606="House Connection",VLOOKUP(E606,VALIDATIONS!$CJ$2:$CK$2,2,FALSE),0))))))+IF(AND(F606&lt;&gt;"",D606="Inlet Pit"),VLOOKUP(F606,VALIDATIONS!$CP$2:$CQ$66,2,FALSE),0))</f>
        <v/>
      </c>
      <c r="N606" s="194"/>
      <c r="O606" s="379"/>
      <c r="P606" s="368"/>
      <c r="Q606" s="194"/>
      <c r="R606" s="370"/>
      <c r="S606" s="194"/>
      <c r="T606" s="368"/>
      <c r="U606" s="368"/>
      <c r="V606" s="194"/>
      <c r="W606" s="195"/>
      <c r="X606" s="194"/>
      <c r="Y606" s="195"/>
      <c r="Z606" s="194"/>
      <c r="AA606" s="368"/>
      <c r="AB606" s="368"/>
      <c r="AC606" s="370"/>
      <c r="AD606" s="106" t="str">
        <f>IF(OR(R606="",T606="",U606="",Z606="",AA606="",AB606="",AC606=""),"",Z606*IF(AC606="uPVC",VLOOKUP(AA606,VALIDATIONS!$CZ$2:$DU$42,VLOOKUP(AB606,VALIDATIONS!$FF$2:$FG$5,2,FALSE),FALSE), IF(AC606="Steel Reinforced Concrete",VLOOKUP(AA606,VALIDATIONS!$CZ$2:$DU$42,8+VLOOKUP(AB606,VALIDATIONS!$FF$2:$FG$5,2,FALSE),FALSE),IF(AC606="Fibre Reinforced Concrete",VLOOKUP(AA606,VALIDATIONS!$CZ$2:$DU$42,4+VLOOKUP(AB606,VALIDATIONS!$FF$2:$FG$5,2,FALSE),FALSE))))   +IF(T606="Up to 10% Rock",VLOOKUP(AA606,VALIDATIONS!$CZ$2:$DU$42,13+VLOOKUP(AB606,VALIDATIONS!$FF$2:$FG$5,2,FALSE),FALSE),0)+IF(OR(U606="Urban Development (moderate)",U606="Urban Development (heavy)"),VLOOKUP(AA606,VALIDATIONS!$CZ$2:$DU$42,VLOOKUP(U606,VALIDATIONS!$FJ$2:$FK$4,2,FALSE)+4,FALSE),0))</f>
        <v/>
      </c>
      <c r="AE606" s="194"/>
    </row>
    <row r="607" spans="1:31" x14ac:dyDescent="0.2">
      <c r="A607" s="232"/>
      <c r="B607" s="361"/>
      <c r="C607" s="370"/>
      <c r="D607" s="370"/>
      <c r="E607" s="370"/>
      <c r="F607" s="370"/>
      <c r="G607" s="194"/>
      <c r="H607" s="194"/>
      <c r="I607" s="195"/>
      <c r="J607" s="194"/>
      <c r="K607" s="168"/>
      <c r="L607" s="168"/>
      <c r="M607" s="106" t="str">
        <f>IF(OR(D607="",E607="",G607=""),"",IF(AND(F607&lt;&gt;"",D607="Inlet Pit"),VLOOKUP(E607,VALIDATIONS!$CN$2:$CO$14,2,FALSE),IF(D607="Junction Pit",VLOOKUP(E607,VALIDATIONS!$CR$2:$CS$5,2,FALSE),IF(D607="Trench Grate",H607*VLOOKUP(E607,VALIDATIONS!$CT$2:$CU$2,2,FALSE),IF(D607="Capped Line",VLOOKUP(E607,VALIDATIONS!$CF$2:$CG$2,2,FALSE),IF(D607="Head Wall",VLOOKUP(E607,VALIDATIONS!$CH$2:$CI$2,2,FALSE),IF(D607="House Connection",VLOOKUP(E607,VALIDATIONS!$CJ$2:$CK$2,2,FALSE),0))))))+IF(AND(F607&lt;&gt;"",D607="Inlet Pit"),VLOOKUP(F607,VALIDATIONS!$CP$2:$CQ$66,2,FALSE),0))</f>
        <v/>
      </c>
      <c r="N607" s="194"/>
      <c r="O607" s="379"/>
      <c r="P607" s="368"/>
      <c r="Q607" s="194"/>
      <c r="R607" s="370"/>
      <c r="S607" s="194"/>
      <c r="T607" s="368"/>
      <c r="U607" s="368"/>
      <c r="V607" s="194"/>
      <c r="W607" s="195"/>
      <c r="X607" s="194"/>
      <c r="Y607" s="195"/>
      <c r="Z607" s="194"/>
      <c r="AA607" s="368"/>
      <c r="AB607" s="368"/>
      <c r="AC607" s="370"/>
      <c r="AD607" s="106" t="str">
        <f>IF(OR(R607="",T607="",U607="",Z607="",AA607="",AB607="",AC607=""),"",Z607*IF(AC607="uPVC",VLOOKUP(AA607,VALIDATIONS!$CZ$2:$DU$42,VLOOKUP(AB607,VALIDATIONS!$FF$2:$FG$5,2,FALSE),FALSE), IF(AC607="Steel Reinforced Concrete",VLOOKUP(AA607,VALIDATIONS!$CZ$2:$DU$42,8+VLOOKUP(AB607,VALIDATIONS!$FF$2:$FG$5,2,FALSE),FALSE),IF(AC607="Fibre Reinforced Concrete",VLOOKUP(AA607,VALIDATIONS!$CZ$2:$DU$42,4+VLOOKUP(AB607,VALIDATIONS!$FF$2:$FG$5,2,FALSE),FALSE))))   +IF(T607="Up to 10% Rock",VLOOKUP(AA607,VALIDATIONS!$CZ$2:$DU$42,13+VLOOKUP(AB607,VALIDATIONS!$FF$2:$FG$5,2,FALSE),FALSE),0)+IF(OR(U607="Urban Development (moderate)",U607="Urban Development (heavy)"),VLOOKUP(AA607,VALIDATIONS!$CZ$2:$DU$42,VLOOKUP(U607,VALIDATIONS!$FJ$2:$FK$4,2,FALSE)+4,FALSE),0))</f>
        <v/>
      </c>
      <c r="AE607" s="194"/>
    </row>
    <row r="608" spans="1:31" x14ac:dyDescent="0.2">
      <c r="A608" s="232"/>
      <c r="B608" s="361"/>
      <c r="C608" s="370"/>
      <c r="D608" s="370"/>
      <c r="E608" s="370"/>
      <c r="F608" s="370"/>
      <c r="G608" s="194"/>
      <c r="H608" s="194"/>
      <c r="I608" s="195"/>
      <c r="J608" s="194"/>
      <c r="K608" s="168"/>
      <c r="L608" s="168"/>
      <c r="M608" s="106" t="str">
        <f>IF(OR(D608="",E608="",G608=""),"",IF(AND(F608&lt;&gt;"",D608="Inlet Pit"),VLOOKUP(E608,VALIDATIONS!$CN$2:$CO$14,2,FALSE),IF(D608="Junction Pit",VLOOKUP(E608,VALIDATIONS!$CR$2:$CS$5,2,FALSE),IF(D608="Trench Grate",H608*VLOOKUP(E608,VALIDATIONS!$CT$2:$CU$2,2,FALSE),IF(D608="Capped Line",VLOOKUP(E608,VALIDATIONS!$CF$2:$CG$2,2,FALSE),IF(D608="Head Wall",VLOOKUP(E608,VALIDATIONS!$CH$2:$CI$2,2,FALSE),IF(D608="House Connection",VLOOKUP(E608,VALIDATIONS!$CJ$2:$CK$2,2,FALSE),0))))))+IF(AND(F608&lt;&gt;"",D608="Inlet Pit"),VLOOKUP(F608,VALIDATIONS!$CP$2:$CQ$66,2,FALSE),0))</f>
        <v/>
      </c>
      <c r="N608" s="194"/>
      <c r="O608" s="379"/>
      <c r="P608" s="368"/>
      <c r="Q608" s="194"/>
      <c r="R608" s="370"/>
      <c r="S608" s="194"/>
      <c r="T608" s="368"/>
      <c r="U608" s="368"/>
      <c r="V608" s="194"/>
      <c r="W608" s="195"/>
      <c r="X608" s="194"/>
      <c r="Y608" s="195"/>
      <c r="Z608" s="194"/>
      <c r="AA608" s="368"/>
      <c r="AB608" s="368"/>
      <c r="AC608" s="370"/>
      <c r="AD608" s="106" t="str">
        <f>IF(OR(R608="",T608="",U608="",Z608="",AA608="",AB608="",AC608=""),"",Z608*IF(AC608="uPVC",VLOOKUP(AA608,VALIDATIONS!$CZ$2:$DU$42,VLOOKUP(AB608,VALIDATIONS!$FF$2:$FG$5,2,FALSE),FALSE), IF(AC608="Steel Reinforced Concrete",VLOOKUP(AA608,VALIDATIONS!$CZ$2:$DU$42,8+VLOOKUP(AB608,VALIDATIONS!$FF$2:$FG$5,2,FALSE),FALSE),IF(AC608="Fibre Reinforced Concrete",VLOOKUP(AA608,VALIDATIONS!$CZ$2:$DU$42,4+VLOOKUP(AB608,VALIDATIONS!$FF$2:$FG$5,2,FALSE),FALSE))))   +IF(T608="Up to 10% Rock",VLOOKUP(AA608,VALIDATIONS!$CZ$2:$DU$42,13+VLOOKUP(AB608,VALIDATIONS!$FF$2:$FG$5,2,FALSE),FALSE),0)+IF(OR(U608="Urban Development (moderate)",U608="Urban Development (heavy)"),VLOOKUP(AA608,VALIDATIONS!$CZ$2:$DU$42,VLOOKUP(U608,VALIDATIONS!$FJ$2:$FK$4,2,FALSE)+4,FALSE),0))</f>
        <v/>
      </c>
      <c r="AE608" s="194"/>
    </row>
    <row r="609" spans="1:31" x14ac:dyDescent="0.2">
      <c r="A609" s="232"/>
      <c r="B609" s="361"/>
      <c r="C609" s="370"/>
      <c r="D609" s="370"/>
      <c r="E609" s="370"/>
      <c r="F609" s="370"/>
      <c r="G609" s="194"/>
      <c r="H609" s="194"/>
      <c r="I609" s="195"/>
      <c r="J609" s="194"/>
      <c r="K609" s="168"/>
      <c r="L609" s="168"/>
      <c r="M609" s="106" t="str">
        <f>IF(OR(D609="",E609="",G609=""),"",IF(AND(F609&lt;&gt;"",D609="Inlet Pit"),VLOOKUP(E609,VALIDATIONS!$CN$2:$CO$14,2,FALSE),IF(D609="Junction Pit",VLOOKUP(E609,VALIDATIONS!$CR$2:$CS$5,2,FALSE),IF(D609="Trench Grate",H609*VLOOKUP(E609,VALIDATIONS!$CT$2:$CU$2,2,FALSE),IF(D609="Capped Line",VLOOKUP(E609,VALIDATIONS!$CF$2:$CG$2,2,FALSE),IF(D609="Head Wall",VLOOKUP(E609,VALIDATIONS!$CH$2:$CI$2,2,FALSE),IF(D609="House Connection",VLOOKUP(E609,VALIDATIONS!$CJ$2:$CK$2,2,FALSE),0))))))+IF(AND(F609&lt;&gt;"",D609="Inlet Pit"),VLOOKUP(F609,VALIDATIONS!$CP$2:$CQ$66,2,FALSE),0))</f>
        <v/>
      </c>
      <c r="N609" s="194"/>
      <c r="O609" s="379"/>
      <c r="P609" s="368"/>
      <c r="Q609" s="194"/>
      <c r="R609" s="370"/>
      <c r="S609" s="194"/>
      <c r="T609" s="368"/>
      <c r="U609" s="368"/>
      <c r="V609" s="194"/>
      <c r="W609" s="195"/>
      <c r="X609" s="194"/>
      <c r="Y609" s="195"/>
      <c r="Z609" s="194"/>
      <c r="AA609" s="368"/>
      <c r="AB609" s="368"/>
      <c r="AC609" s="370"/>
      <c r="AD609" s="106" t="str">
        <f>IF(OR(R609="",T609="",U609="",Z609="",AA609="",AB609="",AC609=""),"",Z609*IF(AC609="uPVC",VLOOKUP(AA609,VALIDATIONS!$CZ$2:$DU$42,VLOOKUP(AB609,VALIDATIONS!$FF$2:$FG$5,2,FALSE),FALSE), IF(AC609="Steel Reinforced Concrete",VLOOKUP(AA609,VALIDATIONS!$CZ$2:$DU$42,8+VLOOKUP(AB609,VALIDATIONS!$FF$2:$FG$5,2,FALSE),FALSE),IF(AC609="Fibre Reinforced Concrete",VLOOKUP(AA609,VALIDATIONS!$CZ$2:$DU$42,4+VLOOKUP(AB609,VALIDATIONS!$FF$2:$FG$5,2,FALSE),FALSE))))   +IF(T609="Up to 10% Rock",VLOOKUP(AA609,VALIDATIONS!$CZ$2:$DU$42,13+VLOOKUP(AB609,VALIDATIONS!$FF$2:$FG$5,2,FALSE),FALSE),0)+IF(OR(U609="Urban Development (moderate)",U609="Urban Development (heavy)"),VLOOKUP(AA609,VALIDATIONS!$CZ$2:$DU$42,VLOOKUP(U609,VALIDATIONS!$FJ$2:$FK$4,2,FALSE)+4,FALSE),0))</f>
        <v/>
      </c>
      <c r="AE609" s="194"/>
    </row>
    <row r="610" spans="1:31" x14ac:dyDescent="0.2">
      <c r="A610" s="232"/>
      <c r="B610" s="361"/>
      <c r="C610" s="370"/>
      <c r="D610" s="370"/>
      <c r="E610" s="370"/>
      <c r="F610" s="370"/>
      <c r="G610" s="194"/>
      <c r="H610" s="194"/>
      <c r="I610" s="195"/>
      <c r="J610" s="194"/>
      <c r="K610" s="168"/>
      <c r="L610" s="168"/>
      <c r="M610" s="106" t="str">
        <f>IF(OR(D610="",E610="",G610=""),"",IF(AND(F610&lt;&gt;"",D610="Inlet Pit"),VLOOKUP(E610,VALIDATIONS!$CN$2:$CO$14,2,FALSE),IF(D610="Junction Pit",VLOOKUP(E610,VALIDATIONS!$CR$2:$CS$5,2,FALSE),IF(D610="Trench Grate",H610*VLOOKUP(E610,VALIDATIONS!$CT$2:$CU$2,2,FALSE),IF(D610="Capped Line",VLOOKUP(E610,VALIDATIONS!$CF$2:$CG$2,2,FALSE),IF(D610="Head Wall",VLOOKUP(E610,VALIDATIONS!$CH$2:$CI$2,2,FALSE),IF(D610="House Connection",VLOOKUP(E610,VALIDATIONS!$CJ$2:$CK$2,2,FALSE),0))))))+IF(AND(F610&lt;&gt;"",D610="Inlet Pit"),VLOOKUP(F610,VALIDATIONS!$CP$2:$CQ$66,2,FALSE),0))</f>
        <v/>
      </c>
      <c r="N610" s="194"/>
      <c r="O610" s="379"/>
      <c r="P610" s="368"/>
      <c r="Q610" s="194"/>
      <c r="R610" s="370"/>
      <c r="S610" s="194"/>
      <c r="T610" s="368"/>
      <c r="U610" s="368"/>
      <c r="V610" s="194"/>
      <c r="W610" s="195"/>
      <c r="X610" s="194"/>
      <c r="Y610" s="195"/>
      <c r="Z610" s="194"/>
      <c r="AA610" s="368"/>
      <c r="AB610" s="368"/>
      <c r="AC610" s="370"/>
      <c r="AD610" s="106" t="str">
        <f>IF(OR(R610="",T610="",U610="",Z610="",AA610="",AB610="",AC610=""),"",Z610*IF(AC610="uPVC",VLOOKUP(AA610,VALIDATIONS!$CZ$2:$DU$42,VLOOKUP(AB610,VALIDATIONS!$FF$2:$FG$5,2,FALSE),FALSE), IF(AC610="Steel Reinforced Concrete",VLOOKUP(AA610,VALIDATIONS!$CZ$2:$DU$42,8+VLOOKUP(AB610,VALIDATIONS!$FF$2:$FG$5,2,FALSE),FALSE),IF(AC610="Fibre Reinforced Concrete",VLOOKUP(AA610,VALIDATIONS!$CZ$2:$DU$42,4+VLOOKUP(AB610,VALIDATIONS!$FF$2:$FG$5,2,FALSE),FALSE))))   +IF(T610="Up to 10% Rock",VLOOKUP(AA610,VALIDATIONS!$CZ$2:$DU$42,13+VLOOKUP(AB610,VALIDATIONS!$FF$2:$FG$5,2,FALSE),FALSE),0)+IF(OR(U610="Urban Development (moderate)",U610="Urban Development (heavy)"),VLOOKUP(AA610,VALIDATIONS!$CZ$2:$DU$42,VLOOKUP(U610,VALIDATIONS!$FJ$2:$FK$4,2,FALSE)+4,FALSE),0))</f>
        <v/>
      </c>
      <c r="AE610" s="194"/>
    </row>
    <row r="611" spans="1:31" x14ac:dyDescent="0.2">
      <c r="A611" s="232"/>
      <c r="B611" s="361"/>
      <c r="C611" s="370"/>
      <c r="D611" s="370"/>
      <c r="E611" s="370"/>
      <c r="F611" s="370"/>
      <c r="G611" s="194"/>
      <c r="H611" s="194"/>
      <c r="I611" s="195"/>
      <c r="J611" s="194"/>
      <c r="K611" s="168"/>
      <c r="L611" s="168"/>
      <c r="M611" s="106" t="str">
        <f>IF(OR(D611="",E611="",G611=""),"",IF(AND(F611&lt;&gt;"",D611="Inlet Pit"),VLOOKUP(E611,VALIDATIONS!$CN$2:$CO$14,2,FALSE),IF(D611="Junction Pit",VLOOKUP(E611,VALIDATIONS!$CR$2:$CS$5,2,FALSE),IF(D611="Trench Grate",H611*VLOOKUP(E611,VALIDATIONS!$CT$2:$CU$2,2,FALSE),IF(D611="Capped Line",VLOOKUP(E611,VALIDATIONS!$CF$2:$CG$2,2,FALSE),IF(D611="Head Wall",VLOOKUP(E611,VALIDATIONS!$CH$2:$CI$2,2,FALSE),IF(D611="House Connection",VLOOKUP(E611,VALIDATIONS!$CJ$2:$CK$2,2,FALSE),0))))))+IF(AND(F611&lt;&gt;"",D611="Inlet Pit"),VLOOKUP(F611,VALIDATIONS!$CP$2:$CQ$66,2,FALSE),0))</f>
        <v/>
      </c>
      <c r="N611" s="194"/>
      <c r="O611" s="379"/>
      <c r="P611" s="368"/>
      <c r="Q611" s="194"/>
      <c r="R611" s="370"/>
      <c r="S611" s="194"/>
      <c r="T611" s="368"/>
      <c r="U611" s="368"/>
      <c r="V611" s="194"/>
      <c r="W611" s="195"/>
      <c r="X611" s="194"/>
      <c r="Y611" s="195"/>
      <c r="Z611" s="194"/>
      <c r="AA611" s="368"/>
      <c r="AB611" s="368"/>
      <c r="AC611" s="370"/>
      <c r="AD611" s="106" t="str">
        <f>IF(OR(R611="",T611="",U611="",Z611="",AA611="",AB611="",AC611=""),"",Z611*IF(AC611="uPVC",VLOOKUP(AA611,VALIDATIONS!$CZ$2:$DU$42,VLOOKUP(AB611,VALIDATIONS!$FF$2:$FG$5,2,FALSE),FALSE), IF(AC611="Steel Reinforced Concrete",VLOOKUP(AA611,VALIDATIONS!$CZ$2:$DU$42,8+VLOOKUP(AB611,VALIDATIONS!$FF$2:$FG$5,2,FALSE),FALSE),IF(AC611="Fibre Reinforced Concrete",VLOOKUP(AA611,VALIDATIONS!$CZ$2:$DU$42,4+VLOOKUP(AB611,VALIDATIONS!$FF$2:$FG$5,2,FALSE),FALSE))))   +IF(T611="Up to 10% Rock",VLOOKUP(AA611,VALIDATIONS!$CZ$2:$DU$42,13+VLOOKUP(AB611,VALIDATIONS!$FF$2:$FG$5,2,FALSE),FALSE),0)+IF(OR(U611="Urban Development (moderate)",U611="Urban Development (heavy)"),VLOOKUP(AA611,VALIDATIONS!$CZ$2:$DU$42,VLOOKUP(U611,VALIDATIONS!$FJ$2:$FK$4,2,FALSE)+4,FALSE),0))</f>
        <v/>
      </c>
      <c r="AE611" s="194"/>
    </row>
    <row r="612" spans="1:31" x14ac:dyDescent="0.2">
      <c r="A612" s="232"/>
      <c r="B612" s="361"/>
      <c r="C612" s="370"/>
      <c r="D612" s="370"/>
      <c r="E612" s="370"/>
      <c r="F612" s="370"/>
      <c r="G612" s="194"/>
      <c r="H612" s="194"/>
      <c r="I612" s="195"/>
      <c r="J612" s="194"/>
      <c r="K612" s="168"/>
      <c r="L612" s="168"/>
      <c r="M612" s="106" t="str">
        <f>IF(OR(D612="",E612="",G612=""),"",IF(AND(F612&lt;&gt;"",D612="Inlet Pit"),VLOOKUP(E612,VALIDATIONS!$CN$2:$CO$14,2,FALSE),IF(D612="Junction Pit",VLOOKUP(E612,VALIDATIONS!$CR$2:$CS$5,2,FALSE),IF(D612="Trench Grate",H612*VLOOKUP(E612,VALIDATIONS!$CT$2:$CU$2,2,FALSE),IF(D612="Capped Line",VLOOKUP(E612,VALIDATIONS!$CF$2:$CG$2,2,FALSE),IF(D612="Head Wall",VLOOKUP(E612,VALIDATIONS!$CH$2:$CI$2,2,FALSE),IF(D612="House Connection",VLOOKUP(E612,VALIDATIONS!$CJ$2:$CK$2,2,FALSE),0))))))+IF(AND(F612&lt;&gt;"",D612="Inlet Pit"),VLOOKUP(F612,VALIDATIONS!$CP$2:$CQ$66,2,FALSE),0))</f>
        <v/>
      </c>
      <c r="N612" s="194"/>
      <c r="O612" s="379"/>
      <c r="P612" s="368"/>
      <c r="Q612" s="194"/>
      <c r="R612" s="370"/>
      <c r="S612" s="194"/>
      <c r="T612" s="368"/>
      <c r="U612" s="368"/>
      <c r="V612" s="194"/>
      <c r="W612" s="195"/>
      <c r="X612" s="194"/>
      <c r="Y612" s="195"/>
      <c r="Z612" s="194"/>
      <c r="AA612" s="368"/>
      <c r="AB612" s="368"/>
      <c r="AC612" s="370"/>
      <c r="AD612" s="106" t="str">
        <f>IF(OR(R612="",T612="",U612="",Z612="",AA612="",AB612="",AC612=""),"",Z612*IF(AC612="uPVC",VLOOKUP(AA612,VALIDATIONS!$CZ$2:$DU$42,VLOOKUP(AB612,VALIDATIONS!$FF$2:$FG$5,2,FALSE),FALSE), IF(AC612="Steel Reinforced Concrete",VLOOKUP(AA612,VALIDATIONS!$CZ$2:$DU$42,8+VLOOKUP(AB612,VALIDATIONS!$FF$2:$FG$5,2,FALSE),FALSE),IF(AC612="Fibre Reinforced Concrete",VLOOKUP(AA612,VALIDATIONS!$CZ$2:$DU$42,4+VLOOKUP(AB612,VALIDATIONS!$FF$2:$FG$5,2,FALSE),FALSE))))   +IF(T612="Up to 10% Rock",VLOOKUP(AA612,VALIDATIONS!$CZ$2:$DU$42,13+VLOOKUP(AB612,VALIDATIONS!$FF$2:$FG$5,2,FALSE),FALSE),0)+IF(OR(U612="Urban Development (moderate)",U612="Urban Development (heavy)"),VLOOKUP(AA612,VALIDATIONS!$CZ$2:$DU$42,VLOOKUP(U612,VALIDATIONS!$FJ$2:$FK$4,2,FALSE)+4,FALSE),0))</f>
        <v/>
      </c>
      <c r="AE612" s="194"/>
    </row>
    <row r="613" spans="1:31" x14ac:dyDescent="0.2">
      <c r="A613" s="232"/>
      <c r="B613" s="361"/>
      <c r="C613" s="370"/>
      <c r="D613" s="370"/>
      <c r="E613" s="370"/>
      <c r="F613" s="370"/>
      <c r="G613" s="194"/>
      <c r="H613" s="194"/>
      <c r="I613" s="195"/>
      <c r="J613" s="194"/>
      <c r="K613" s="168"/>
      <c r="L613" s="168"/>
      <c r="M613" s="106" t="str">
        <f>IF(OR(D613="",E613="",G613=""),"",IF(AND(F613&lt;&gt;"",D613="Inlet Pit"),VLOOKUP(E613,VALIDATIONS!$CN$2:$CO$14,2,FALSE),IF(D613="Junction Pit",VLOOKUP(E613,VALIDATIONS!$CR$2:$CS$5,2,FALSE),IF(D613="Trench Grate",H613*VLOOKUP(E613,VALIDATIONS!$CT$2:$CU$2,2,FALSE),IF(D613="Capped Line",VLOOKUP(E613,VALIDATIONS!$CF$2:$CG$2,2,FALSE),IF(D613="Head Wall",VLOOKUP(E613,VALIDATIONS!$CH$2:$CI$2,2,FALSE),IF(D613="House Connection",VLOOKUP(E613,VALIDATIONS!$CJ$2:$CK$2,2,FALSE),0))))))+IF(AND(F613&lt;&gt;"",D613="Inlet Pit"),VLOOKUP(F613,VALIDATIONS!$CP$2:$CQ$66,2,FALSE),0))</f>
        <v/>
      </c>
      <c r="N613" s="194"/>
      <c r="O613" s="379"/>
      <c r="P613" s="368"/>
      <c r="Q613" s="194"/>
      <c r="R613" s="370"/>
      <c r="S613" s="194"/>
      <c r="T613" s="368"/>
      <c r="U613" s="368"/>
      <c r="V613" s="194"/>
      <c r="W613" s="195"/>
      <c r="X613" s="194"/>
      <c r="Y613" s="195"/>
      <c r="Z613" s="194"/>
      <c r="AA613" s="368"/>
      <c r="AB613" s="368"/>
      <c r="AC613" s="370"/>
      <c r="AD613" s="106" t="str">
        <f>IF(OR(R613="",T613="",U613="",Z613="",AA613="",AB613="",AC613=""),"",Z613*IF(AC613="uPVC",VLOOKUP(AA613,VALIDATIONS!$CZ$2:$DU$42,VLOOKUP(AB613,VALIDATIONS!$FF$2:$FG$5,2,FALSE),FALSE), IF(AC613="Steel Reinforced Concrete",VLOOKUP(AA613,VALIDATIONS!$CZ$2:$DU$42,8+VLOOKUP(AB613,VALIDATIONS!$FF$2:$FG$5,2,FALSE),FALSE),IF(AC613="Fibre Reinforced Concrete",VLOOKUP(AA613,VALIDATIONS!$CZ$2:$DU$42,4+VLOOKUP(AB613,VALIDATIONS!$FF$2:$FG$5,2,FALSE),FALSE))))   +IF(T613="Up to 10% Rock",VLOOKUP(AA613,VALIDATIONS!$CZ$2:$DU$42,13+VLOOKUP(AB613,VALIDATIONS!$FF$2:$FG$5,2,FALSE),FALSE),0)+IF(OR(U613="Urban Development (moderate)",U613="Urban Development (heavy)"),VLOOKUP(AA613,VALIDATIONS!$CZ$2:$DU$42,VLOOKUP(U613,VALIDATIONS!$FJ$2:$FK$4,2,FALSE)+4,FALSE),0))</f>
        <v/>
      </c>
      <c r="AE613" s="194"/>
    </row>
    <row r="614" spans="1:31" x14ac:dyDescent="0.2">
      <c r="A614" s="232"/>
      <c r="B614" s="361"/>
      <c r="C614" s="370"/>
      <c r="D614" s="370"/>
      <c r="E614" s="370"/>
      <c r="F614" s="370"/>
      <c r="G614" s="194"/>
      <c r="H614" s="194"/>
      <c r="I614" s="195"/>
      <c r="J614" s="194"/>
      <c r="K614" s="168"/>
      <c r="L614" s="168"/>
      <c r="M614" s="106" t="str">
        <f>IF(OR(D614="",E614="",G614=""),"",IF(AND(F614&lt;&gt;"",D614="Inlet Pit"),VLOOKUP(E614,VALIDATIONS!$CN$2:$CO$14,2,FALSE),IF(D614="Junction Pit",VLOOKUP(E614,VALIDATIONS!$CR$2:$CS$5,2,FALSE),IF(D614="Trench Grate",H614*VLOOKUP(E614,VALIDATIONS!$CT$2:$CU$2,2,FALSE),IF(D614="Capped Line",VLOOKUP(E614,VALIDATIONS!$CF$2:$CG$2,2,FALSE),IF(D614="Head Wall",VLOOKUP(E614,VALIDATIONS!$CH$2:$CI$2,2,FALSE),IF(D614="House Connection",VLOOKUP(E614,VALIDATIONS!$CJ$2:$CK$2,2,FALSE),0))))))+IF(AND(F614&lt;&gt;"",D614="Inlet Pit"),VLOOKUP(F614,VALIDATIONS!$CP$2:$CQ$66,2,FALSE),0))</f>
        <v/>
      </c>
      <c r="N614" s="194"/>
      <c r="O614" s="379"/>
      <c r="P614" s="368"/>
      <c r="Q614" s="194"/>
      <c r="R614" s="370"/>
      <c r="S614" s="194"/>
      <c r="T614" s="368"/>
      <c r="U614" s="368"/>
      <c r="V614" s="194"/>
      <c r="W614" s="195"/>
      <c r="X614" s="194"/>
      <c r="Y614" s="195"/>
      <c r="Z614" s="194"/>
      <c r="AA614" s="368"/>
      <c r="AB614" s="368"/>
      <c r="AC614" s="370"/>
      <c r="AD614" s="106" t="str">
        <f>IF(OR(R614="",T614="",U614="",Z614="",AA614="",AB614="",AC614=""),"",Z614*IF(AC614="uPVC",VLOOKUP(AA614,VALIDATIONS!$CZ$2:$DU$42,VLOOKUP(AB614,VALIDATIONS!$FF$2:$FG$5,2,FALSE),FALSE), IF(AC614="Steel Reinforced Concrete",VLOOKUP(AA614,VALIDATIONS!$CZ$2:$DU$42,8+VLOOKUP(AB614,VALIDATIONS!$FF$2:$FG$5,2,FALSE),FALSE),IF(AC614="Fibre Reinforced Concrete",VLOOKUP(AA614,VALIDATIONS!$CZ$2:$DU$42,4+VLOOKUP(AB614,VALIDATIONS!$FF$2:$FG$5,2,FALSE),FALSE))))   +IF(T614="Up to 10% Rock",VLOOKUP(AA614,VALIDATIONS!$CZ$2:$DU$42,13+VLOOKUP(AB614,VALIDATIONS!$FF$2:$FG$5,2,FALSE),FALSE),0)+IF(OR(U614="Urban Development (moderate)",U614="Urban Development (heavy)"),VLOOKUP(AA614,VALIDATIONS!$CZ$2:$DU$42,VLOOKUP(U614,VALIDATIONS!$FJ$2:$FK$4,2,FALSE)+4,FALSE),0))</f>
        <v/>
      </c>
      <c r="AE614" s="194"/>
    </row>
    <row r="615" spans="1:31" x14ac:dyDescent="0.2">
      <c r="A615" s="232"/>
      <c r="B615" s="361"/>
      <c r="C615" s="370"/>
      <c r="D615" s="370"/>
      <c r="E615" s="370"/>
      <c r="F615" s="370"/>
      <c r="G615" s="194"/>
      <c r="H615" s="194"/>
      <c r="I615" s="195"/>
      <c r="J615" s="194"/>
      <c r="K615" s="168"/>
      <c r="L615" s="168"/>
      <c r="M615" s="106" t="str">
        <f>IF(OR(D615="",E615="",G615=""),"",IF(AND(F615&lt;&gt;"",D615="Inlet Pit"),VLOOKUP(E615,VALIDATIONS!$CN$2:$CO$14,2,FALSE),IF(D615="Junction Pit",VLOOKUP(E615,VALIDATIONS!$CR$2:$CS$5,2,FALSE),IF(D615="Trench Grate",H615*VLOOKUP(E615,VALIDATIONS!$CT$2:$CU$2,2,FALSE),IF(D615="Capped Line",VLOOKUP(E615,VALIDATIONS!$CF$2:$CG$2,2,FALSE),IF(D615="Head Wall",VLOOKUP(E615,VALIDATIONS!$CH$2:$CI$2,2,FALSE),IF(D615="House Connection",VLOOKUP(E615,VALIDATIONS!$CJ$2:$CK$2,2,FALSE),0))))))+IF(AND(F615&lt;&gt;"",D615="Inlet Pit"),VLOOKUP(F615,VALIDATIONS!$CP$2:$CQ$66,2,FALSE),0))</f>
        <v/>
      </c>
      <c r="N615" s="194"/>
      <c r="O615" s="379"/>
      <c r="P615" s="368"/>
      <c r="Q615" s="194"/>
      <c r="R615" s="370"/>
      <c r="S615" s="194"/>
      <c r="T615" s="368"/>
      <c r="U615" s="368"/>
      <c r="V615" s="194"/>
      <c r="W615" s="195"/>
      <c r="X615" s="194"/>
      <c r="Y615" s="195"/>
      <c r="Z615" s="194"/>
      <c r="AA615" s="368"/>
      <c r="AB615" s="368"/>
      <c r="AC615" s="370"/>
      <c r="AD615" s="106" t="str">
        <f>IF(OR(R615="",T615="",U615="",Z615="",AA615="",AB615="",AC615=""),"",Z615*IF(AC615="uPVC",VLOOKUP(AA615,VALIDATIONS!$CZ$2:$DU$42,VLOOKUP(AB615,VALIDATIONS!$FF$2:$FG$5,2,FALSE),FALSE), IF(AC615="Steel Reinforced Concrete",VLOOKUP(AA615,VALIDATIONS!$CZ$2:$DU$42,8+VLOOKUP(AB615,VALIDATIONS!$FF$2:$FG$5,2,FALSE),FALSE),IF(AC615="Fibre Reinforced Concrete",VLOOKUP(AA615,VALIDATIONS!$CZ$2:$DU$42,4+VLOOKUP(AB615,VALIDATIONS!$FF$2:$FG$5,2,FALSE),FALSE))))   +IF(T615="Up to 10% Rock",VLOOKUP(AA615,VALIDATIONS!$CZ$2:$DU$42,13+VLOOKUP(AB615,VALIDATIONS!$FF$2:$FG$5,2,FALSE),FALSE),0)+IF(OR(U615="Urban Development (moderate)",U615="Urban Development (heavy)"),VLOOKUP(AA615,VALIDATIONS!$CZ$2:$DU$42,VLOOKUP(U615,VALIDATIONS!$FJ$2:$FK$4,2,FALSE)+4,FALSE),0))</f>
        <v/>
      </c>
      <c r="AE615" s="194"/>
    </row>
    <row r="616" spans="1:31" x14ac:dyDescent="0.2">
      <c r="A616" s="232"/>
      <c r="B616" s="361"/>
      <c r="C616" s="370"/>
      <c r="D616" s="370"/>
      <c r="E616" s="370"/>
      <c r="F616" s="370"/>
      <c r="G616" s="194"/>
      <c r="H616" s="194"/>
      <c r="I616" s="195"/>
      <c r="J616" s="194"/>
      <c r="K616" s="168"/>
      <c r="L616" s="168"/>
      <c r="M616" s="106" t="str">
        <f>IF(OR(D616="",E616="",G616=""),"",IF(AND(F616&lt;&gt;"",D616="Inlet Pit"),VLOOKUP(E616,VALIDATIONS!$CN$2:$CO$14,2,FALSE),IF(D616="Junction Pit",VLOOKUP(E616,VALIDATIONS!$CR$2:$CS$5,2,FALSE),IF(D616="Trench Grate",H616*VLOOKUP(E616,VALIDATIONS!$CT$2:$CU$2,2,FALSE),IF(D616="Capped Line",VLOOKUP(E616,VALIDATIONS!$CF$2:$CG$2,2,FALSE),IF(D616="Head Wall",VLOOKUP(E616,VALIDATIONS!$CH$2:$CI$2,2,FALSE),IF(D616="House Connection",VLOOKUP(E616,VALIDATIONS!$CJ$2:$CK$2,2,FALSE),0))))))+IF(AND(F616&lt;&gt;"",D616="Inlet Pit"),VLOOKUP(F616,VALIDATIONS!$CP$2:$CQ$66,2,FALSE),0))</f>
        <v/>
      </c>
      <c r="N616" s="194"/>
      <c r="O616" s="379"/>
      <c r="P616" s="368"/>
      <c r="Q616" s="194"/>
      <c r="R616" s="370"/>
      <c r="S616" s="194"/>
      <c r="T616" s="368"/>
      <c r="U616" s="368"/>
      <c r="V616" s="194"/>
      <c r="W616" s="195"/>
      <c r="X616" s="194"/>
      <c r="Y616" s="195"/>
      <c r="Z616" s="194"/>
      <c r="AA616" s="368"/>
      <c r="AB616" s="368"/>
      <c r="AC616" s="370"/>
      <c r="AD616" s="106" t="str">
        <f>IF(OR(R616="",T616="",U616="",Z616="",AA616="",AB616="",AC616=""),"",Z616*IF(AC616="uPVC",VLOOKUP(AA616,VALIDATIONS!$CZ$2:$DU$42,VLOOKUP(AB616,VALIDATIONS!$FF$2:$FG$5,2,FALSE),FALSE), IF(AC616="Steel Reinforced Concrete",VLOOKUP(AA616,VALIDATIONS!$CZ$2:$DU$42,8+VLOOKUP(AB616,VALIDATIONS!$FF$2:$FG$5,2,FALSE),FALSE),IF(AC616="Fibre Reinforced Concrete",VLOOKUP(AA616,VALIDATIONS!$CZ$2:$DU$42,4+VLOOKUP(AB616,VALIDATIONS!$FF$2:$FG$5,2,FALSE),FALSE))))   +IF(T616="Up to 10% Rock",VLOOKUP(AA616,VALIDATIONS!$CZ$2:$DU$42,13+VLOOKUP(AB616,VALIDATIONS!$FF$2:$FG$5,2,FALSE),FALSE),0)+IF(OR(U616="Urban Development (moderate)",U616="Urban Development (heavy)"),VLOOKUP(AA616,VALIDATIONS!$CZ$2:$DU$42,VLOOKUP(U616,VALIDATIONS!$FJ$2:$FK$4,2,FALSE)+4,FALSE),0))</f>
        <v/>
      </c>
      <c r="AE616" s="194"/>
    </row>
    <row r="617" spans="1:31" x14ac:dyDescent="0.2">
      <c r="A617" s="232"/>
      <c r="B617" s="361"/>
      <c r="C617" s="370"/>
      <c r="D617" s="370"/>
      <c r="E617" s="370"/>
      <c r="F617" s="370"/>
      <c r="G617" s="194"/>
      <c r="H617" s="194"/>
      <c r="I617" s="195"/>
      <c r="J617" s="194"/>
      <c r="K617" s="168"/>
      <c r="L617" s="168"/>
      <c r="M617" s="106" t="str">
        <f>IF(OR(D617="",E617="",G617=""),"",IF(AND(F617&lt;&gt;"",D617="Inlet Pit"),VLOOKUP(E617,VALIDATIONS!$CN$2:$CO$14,2,FALSE),IF(D617="Junction Pit",VLOOKUP(E617,VALIDATIONS!$CR$2:$CS$5,2,FALSE),IF(D617="Trench Grate",H617*VLOOKUP(E617,VALIDATIONS!$CT$2:$CU$2,2,FALSE),IF(D617="Capped Line",VLOOKUP(E617,VALIDATIONS!$CF$2:$CG$2,2,FALSE),IF(D617="Head Wall",VLOOKUP(E617,VALIDATIONS!$CH$2:$CI$2,2,FALSE),IF(D617="House Connection",VLOOKUP(E617,VALIDATIONS!$CJ$2:$CK$2,2,FALSE),0))))))+IF(AND(F617&lt;&gt;"",D617="Inlet Pit"),VLOOKUP(F617,VALIDATIONS!$CP$2:$CQ$66,2,FALSE),0))</f>
        <v/>
      </c>
      <c r="N617" s="194"/>
      <c r="O617" s="379"/>
      <c r="P617" s="368"/>
      <c r="Q617" s="194"/>
      <c r="R617" s="370"/>
      <c r="S617" s="194"/>
      <c r="T617" s="368"/>
      <c r="U617" s="368"/>
      <c r="V617" s="194"/>
      <c r="W617" s="195"/>
      <c r="X617" s="194"/>
      <c r="Y617" s="195"/>
      <c r="Z617" s="194"/>
      <c r="AA617" s="368"/>
      <c r="AB617" s="368"/>
      <c r="AC617" s="370"/>
      <c r="AD617" s="106" t="str">
        <f>IF(OR(R617="",T617="",U617="",Z617="",AA617="",AB617="",AC617=""),"",Z617*IF(AC617="uPVC",VLOOKUP(AA617,VALIDATIONS!$CZ$2:$DU$42,VLOOKUP(AB617,VALIDATIONS!$FF$2:$FG$5,2,FALSE),FALSE), IF(AC617="Steel Reinforced Concrete",VLOOKUP(AA617,VALIDATIONS!$CZ$2:$DU$42,8+VLOOKUP(AB617,VALIDATIONS!$FF$2:$FG$5,2,FALSE),FALSE),IF(AC617="Fibre Reinforced Concrete",VLOOKUP(AA617,VALIDATIONS!$CZ$2:$DU$42,4+VLOOKUP(AB617,VALIDATIONS!$FF$2:$FG$5,2,FALSE),FALSE))))   +IF(T617="Up to 10% Rock",VLOOKUP(AA617,VALIDATIONS!$CZ$2:$DU$42,13+VLOOKUP(AB617,VALIDATIONS!$FF$2:$FG$5,2,FALSE),FALSE),0)+IF(OR(U617="Urban Development (moderate)",U617="Urban Development (heavy)"),VLOOKUP(AA617,VALIDATIONS!$CZ$2:$DU$42,VLOOKUP(U617,VALIDATIONS!$FJ$2:$FK$4,2,FALSE)+4,FALSE),0))</f>
        <v/>
      </c>
      <c r="AE617" s="194"/>
    </row>
    <row r="618" spans="1:31" x14ac:dyDescent="0.2">
      <c r="A618" s="232"/>
      <c r="B618" s="361"/>
      <c r="C618" s="370"/>
      <c r="D618" s="370"/>
      <c r="E618" s="370"/>
      <c r="F618" s="370"/>
      <c r="G618" s="194"/>
      <c r="H618" s="194"/>
      <c r="I618" s="195"/>
      <c r="J618" s="194"/>
      <c r="K618" s="168"/>
      <c r="L618" s="168"/>
      <c r="M618" s="106" t="str">
        <f>IF(OR(D618="",E618="",G618=""),"",IF(AND(F618&lt;&gt;"",D618="Inlet Pit"),VLOOKUP(E618,VALIDATIONS!$CN$2:$CO$14,2,FALSE),IF(D618="Junction Pit",VLOOKUP(E618,VALIDATIONS!$CR$2:$CS$5,2,FALSE),IF(D618="Trench Grate",H618*VLOOKUP(E618,VALIDATIONS!$CT$2:$CU$2,2,FALSE),IF(D618="Capped Line",VLOOKUP(E618,VALIDATIONS!$CF$2:$CG$2,2,FALSE),IF(D618="Head Wall",VLOOKUP(E618,VALIDATIONS!$CH$2:$CI$2,2,FALSE),IF(D618="House Connection",VLOOKUP(E618,VALIDATIONS!$CJ$2:$CK$2,2,FALSE),0))))))+IF(AND(F618&lt;&gt;"",D618="Inlet Pit"),VLOOKUP(F618,VALIDATIONS!$CP$2:$CQ$66,2,FALSE),0))</f>
        <v/>
      </c>
      <c r="N618" s="194"/>
      <c r="O618" s="379"/>
      <c r="P618" s="368"/>
      <c r="Q618" s="194"/>
      <c r="R618" s="370"/>
      <c r="S618" s="194"/>
      <c r="T618" s="368"/>
      <c r="U618" s="368"/>
      <c r="V618" s="194"/>
      <c r="W618" s="195"/>
      <c r="X618" s="194"/>
      <c r="Y618" s="195"/>
      <c r="Z618" s="194"/>
      <c r="AA618" s="368"/>
      <c r="AB618" s="368"/>
      <c r="AC618" s="370"/>
      <c r="AD618" s="106" t="str">
        <f>IF(OR(R618="",T618="",U618="",Z618="",AA618="",AB618="",AC618=""),"",Z618*IF(AC618="uPVC",VLOOKUP(AA618,VALIDATIONS!$CZ$2:$DU$42,VLOOKUP(AB618,VALIDATIONS!$FF$2:$FG$5,2,FALSE),FALSE), IF(AC618="Steel Reinforced Concrete",VLOOKUP(AA618,VALIDATIONS!$CZ$2:$DU$42,8+VLOOKUP(AB618,VALIDATIONS!$FF$2:$FG$5,2,FALSE),FALSE),IF(AC618="Fibre Reinforced Concrete",VLOOKUP(AA618,VALIDATIONS!$CZ$2:$DU$42,4+VLOOKUP(AB618,VALIDATIONS!$FF$2:$FG$5,2,FALSE),FALSE))))   +IF(T618="Up to 10% Rock",VLOOKUP(AA618,VALIDATIONS!$CZ$2:$DU$42,13+VLOOKUP(AB618,VALIDATIONS!$FF$2:$FG$5,2,FALSE),FALSE),0)+IF(OR(U618="Urban Development (moderate)",U618="Urban Development (heavy)"),VLOOKUP(AA618,VALIDATIONS!$CZ$2:$DU$42,VLOOKUP(U618,VALIDATIONS!$FJ$2:$FK$4,2,FALSE)+4,FALSE),0))</f>
        <v/>
      </c>
      <c r="AE618" s="194"/>
    </row>
    <row r="619" spans="1:31" x14ac:dyDescent="0.2">
      <c r="A619" s="232"/>
      <c r="B619" s="361"/>
      <c r="C619" s="370"/>
      <c r="D619" s="370"/>
      <c r="E619" s="370"/>
      <c r="F619" s="370"/>
      <c r="G619" s="194"/>
      <c r="H619" s="194"/>
      <c r="I619" s="195"/>
      <c r="J619" s="194"/>
      <c r="K619" s="168"/>
      <c r="L619" s="168"/>
      <c r="M619" s="106" t="str">
        <f>IF(OR(D619="",E619="",G619=""),"",IF(AND(F619&lt;&gt;"",D619="Inlet Pit"),VLOOKUP(E619,VALIDATIONS!$CN$2:$CO$14,2,FALSE),IF(D619="Junction Pit",VLOOKUP(E619,VALIDATIONS!$CR$2:$CS$5,2,FALSE),IF(D619="Trench Grate",H619*VLOOKUP(E619,VALIDATIONS!$CT$2:$CU$2,2,FALSE),IF(D619="Capped Line",VLOOKUP(E619,VALIDATIONS!$CF$2:$CG$2,2,FALSE),IF(D619="Head Wall",VLOOKUP(E619,VALIDATIONS!$CH$2:$CI$2,2,FALSE),IF(D619="House Connection",VLOOKUP(E619,VALIDATIONS!$CJ$2:$CK$2,2,FALSE),0))))))+IF(AND(F619&lt;&gt;"",D619="Inlet Pit"),VLOOKUP(F619,VALIDATIONS!$CP$2:$CQ$66,2,FALSE),0))</f>
        <v/>
      </c>
      <c r="N619" s="194"/>
      <c r="O619" s="379"/>
      <c r="P619" s="368"/>
      <c r="Q619" s="194"/>
      <c r="R619" s="370"/>
      <c r="S619" s="194"/>
      <c r="T619" s="368"/>
      <c r="U619" s="368"/>
      <c r="V619" s="194"/>
      <c r="W619" s="195"/>
      <c r="X619" s="194"/>
      <c r="Y619" s="195"/>
      <c r="Z619" s="194"/>
      <c r="AA619" s="368"/>
      <c r="AB619" s="368"/>
      <c r="AC619" s="370"/>
      <c r="AD619" s="106" t="str">
        <f>IF(OR(R619="",T619="",U619="",Z619="",AA619="",AB619="",AC619=""),"",Z619*IF(AC619="uPVC",VLOOKUP(AA619,VALIDATIONS!$CZ$2:$DU$42,VLOOKUP(AB619,VALIDATIONS!$FF$2:$FG$5,2,FALSE),FALSE), IF(AC619="Steel Reinforced Concrete",VLOOKUP(AA619,VALIDATIONS!$CZ$2:$DU$42,8+VLOOKUP(AB619,VALIDATIONS!$FF$2:$FG$5,2,FALSE),FALSE),IF(AC619="Fibre Reinforced Concrete",VLOOKUP(AA619,VALIDATIONS!$CZ$2:$DU$42,4+VLOOKUP(AB619,VALIDATIONS!$FF$2:$FG$5,2,FALSE),FALSE))))   +IF(T619="Up to 10% Rock",VLOOKUP(AA619,VALIDATIONS!$CZ$2:$DU$42,13+VLOOKUP(AB619,VALIDATIONS!$FF$2:$FG$5,2,FALSE),FALSE),0)+IF(OR(U619="Urban Development (moderate)",U619="Urban Development (heavy)"),VLOOKUP(AA619,VALIDATIONS!$CZ$2:$DU$42,VLOOKUP(U619,VALIDATIONS!$FJ$2:$FK$4,2,FALSE)+4,FALSE),0))</f>
        <v/>
      </c>
      <c r="AE619" s="194"/>
    </row>
    <row r="620" spans="1:31" x14ac:dyDescent="0.2">
      <c r="A620" s="232"/>
      <c r="B620" s="361"/>
      <c r="C620" s="370"/>
      <c r="D620" s="370"/>
      <c r="E620" s="370"/>
      <c r="F620" s="370"/>
      <c r="G620" s="194"/>
      <c r="H620" s="194"/>
      <c r="I620" s="195"/>
      <c r="J620" s="194"/>
      <c r="K620" s="168"/>
      <c r="L620" s="168"/>
      <c r="M620" s="106" t="str">
        <f>IF(OR(D620="",E620="",G620=""),"",IF(AND(F620&lt;&gt;"",D620="Inlet Pit"),VLOOKUP(E620,VALIDATIONS!$CN$2:$CO$14,2,FALSE),IF(D620="Junction Pit",VLOOKUP(E620,VALIDATIONS!$CR$2:$CS$5,2,FALSE),IF(D620="Trench Grate",H620*VLOOKUP(E620,VALIDATIONS!$CT$2:$CU$2,2,FALSE),IF(D620="Capped Line",VLOOKUP(E620,VALIDATIONS!$CF$2:$CG$2,2,FALSE),IF(D620="Head Wall",VLOOKUP(E620,VALIDATIONS!$CH$2:$CI$2,2,FALSE),IF(D620="House Connection",VLOOKUP(E620,VALIDATIONS!$CJ$2:$CK$2,2,FALSE),0))))))+IF(AND(F620&lt;&gt;"",D620="Inlet Pit"),VLOOKUP(F620,VALIDATIONS!$CP$2:$CQ$66,2,FALSE),0))</f>
        <v/>
      </c>
      <c r="N620" s="194"/>
      <c r="O620" s="379"/>
      <c r="P620" s="368"/>
      <c r="Q620" s="194"/>
      <c r="R620" s="370"/>
      <c r="S620" s="194"/>
      <c r="T620" s="368"/>
      <c r="U620" s="368"/>
      <c r="V620" s="194"/>
      <c r="W620" s="195"/>
      <c r="X620" s="194"/>
      <c r="Y620" s="195"/>
      <c r="Z620" s="194"/>
      <c r="AA620" s="368"/>
      <c r="AB620" s="368"/>
      <c r="AC620" s="370"/>
      <c r="AD620" s="106" t="str">
        <f>IF(OR(R620="",T620="",U620="",Z620="",AA620="",AB620="",AC620=""),"",Z620*IF(AC620="uPVC",VLOOKUP(AA620,VALIDATIONS!$CZ$2:$DU$42,VLOOKUP(AB620,VALIDATIONS!$FF$2:$FG$5,2,FALSE),FALSE), IF(AC620="Steel Reinforced Concrete",VLOOKUP(AA620,VALIDATIONS!$CZ$2:$DU$42,8+VLOOKUP(AB620,VALIDATIONS!$FF$2:$FG$5,2,FALSE),FALSE),IF(AC620="Fibre Reinforced Concrete",VLOOKUP(AA620,VALIDATIONS!$CZ$2:$DU$42,4+VLOOKUP(AB620,VALIDATIONS!$FF$2:$FG$5,2,FALSE),FALSE))))   +IF(T620="Up to 10% Rock",VLOOKUP(AA620,VALIDATIONS!$CZ$2:$DU$42,13+VLOOKUP(AB620,VALIDATIONS!$FF$2:$FG$5,2,FALSE),FALSE),0)+IF(OR(U620="Urban Development (moderate)",U620="Urban Development (heavy)"),VLOOKUP(AA620,VALIDATIONS!$CZ$2:$DU$42,VLOOKUP(U620,VALIDATIONS!$FJ$2:$FK$4,2,FALSE)+4,FALSE),0))</f>
        <v/>
      </c>
      <c r="AE620" s="194"/>
    </row>
    <row r="621" spans="1:31" x14ac:dyDescent="0.2">
      <c r="A621" s="232"/>
      <c r="B621" s="361"/>
      <c r="C621" s="370"/>
      <c r="D621" s="370"/>
      <c r="E621" s="370"/>
      <c r="F621" s="370"/>
      <c r="G621" s="194"/>
      <c r="H621" s="194"/>
      <c r="I621" s="195"/>
      <c r="J621" s="194"/>
      <c r="K621" s="168"/>
      <c r="L621" s="168"/>
      <c r="M621" s="106" t="str">
        <f>IF(OR(D621="",E621="",G621=""),"",IF(AND(F621&lt;&gt;"",D621="Inlet Pit"),VLOOKUP(E621,VALIDATIONS!$CN$2:$CO$14,2,FALSE),IF(D621="Junction Pit",VLOOKUP(E621,VALIDATIONS!$CR$2:$CS$5,2,FALSE),IF(D621="Trench Grate",H621*VLOOKUP(E621,VALIDATIONS!$CT$2:$CU$2,2,FALSE),IF(D621="Capped Line",VLOOKUP(E621,VALIDATIONS!$CF$2:$CG$2,2,FALSE),IF(D621="Head Wall",VLOOKUP(E621,VALIDATIONS!$CH$2:$CI$2,2,FALSE),IF(D621="House Connection",VLOOKUP(E621,VALIDATIONS!$CJ$2:$CK$2,2,FALSE),0))))))+IF(AND(F621&lt;&gt;"",D621="Inlet Pit"),VLOOKUP(F621,VALIDATIONS!$CP$2:$CQ$66,2,FALSE),0))</f>
        <v/>
      </c>
      <c r="N621" s="194"/>
      <c r="O621" s="379"/>
      <c r="P621" s="368"/>
      <c r="Q621" s="194"/>
      <c r="R621" s="370"/>
      <c r="S621" s="194"/>
      <c r="T621" s="368"/>
      <c r="U621" s="368"/>
      <c r="V621" s="194"/>
      <c r="W621" s="195"/>
      <c r="X621" s="194"/>
      <c r="Y621" s="195"/>
      <c r="Z621" s="194"/>
      <c r="AA621" s="368"/>
      <c r="AB621" s="368"/>
      <c r="AC621" s="370"/>
      <c r="AD621" s="106" t="str">
        <f>IF(OR(R621="",T621="",U621="",Z621="",AA621="",AB621="",AC621=""),"",Z621*IF(AC621="uPVC",VLOOKUP(AA621,VALIDATIONS!$CZ$2:$DU$42,VLOOKUP(AB621,VALIDATIONS!$FF$2:$FG$5,2,FALSE),FALSE), IF(AC621="Steel Reinforced Concrete",VLOOKUP(AA621,VALIDATIONS!$CZ$2:$DU$42,8+VLOOKUP(AB621,VALIDATIONS!$FF$2:$FG$5,2,FALSE),FALSE),IF(AC621="Fibre Reinforced Concrete",VLOOKUP(AA621,VALIDATIONS!$CZ$2:$DU$42,4+VLOOKUP(AB621,VALIDATIONS!$FF$2:$FG$5,2,FALSE),FALSE))))   +IF(T621="Up to 10% Rock",VLOOKUP(AA621,VALIDATIONS!$CZ$2:$DU$42,13+VLOOKUP(AB621,VALIDATIONS!$FF$2:$FG$5,2,FALSE),FALSE),0)+IF(OR(U621="Urban Development (moderate)",U621="Urban Development (heavy)"),VLOOKUP(AA621,VALIDATIONS!$CZ$2:$DU$42,VLOOKUP(U621,VALIDATIONS!$FJ$2:$FK$4,2,FALSE)+4,FALSE),0))</f>
        <v/>
      </c>
      <c r="AE621" s="194"/>
    </row>
    <row r="622" spans="1:31" x14ac:dyDescent="0.2">
      <c r="A622" s="232"/>
      <c r="B622" s="361"/>
      <c r="C622" s="370"/>
      <c r="D622" s="370"/>
      <c r="E622" s="370"/>
      <c r="F622" s="370"/>
      <c r="G622" s="194"/>
      <c r="H622" s="194"/>
      <c r="I622" s="195"/>
      <c r="J622" s="194"/>
      <c r="K622" s="168"/>
      <c r="L622" s="168"/>
      <c r="M622" s="106" t="str">
        <f>IF(OR(D622="",E622="",G622=""),"",IF(AND(F622&lt;&gt;"",D622="Inlet Pit"),VLOOKUP(E622,VALIDATIONS!$CN$2:$CO$14,2,FALSE),IF(D622="Junction Pit",VLOOKUP(E622,VALIDATIONS!$CR$2:$CS$5,2,FALSE),IF(D622="Trench Grate",H622*VLOOKUP(E622,VALIDATIONS!$CT$2:$CU$2,2,FALSE),IF(D622="Capped Line",VLOOKUP(E622,VALIDATIONS!$CF$2:$CG$2,2,FALSE),IF(D622="Head Wall",VLOOKUP(E622,VALIDATIONS!$CH$2:$CI$2,2,FALSE),IF(D622="House Connection",VLOOKUP(E622,VALIDATIONS!$CJ$2:$CK$2,2,FALSE),0))))))+IF(AND(F622&lt;&gt;"",D622="Inlet Pit"),VLOOKUP(F622,VALIDATIONS!$CP$2:$CQ$66,2,FALSE),0))</f>
        <v/>
      </c>
      <c r="N622" s="194"/>
      <c r="O622" s="379"/>
      <c r="P622" s="368"/>
      <c r="Q622" s="194"/>
      <c r="R622" s="370"/>
      <c r="S622" s="194"/>
      <c r="T622" s="368"/>
      <c r="U622" s="368"/>
      <c r="V622" s="194"/>
      <c r="W622" s="195"/>
      <c r="X622" s="194"/>
      <c r="Y622" s="195"/>
      <c r="Z622" s="194"/>
      <c r="AA622" s="368"/>
      <c r="AB622" s="368"/>
      <c r="AC622" s="370"/>
      <c r="AD622" s="106" t="str">
        <f>IF(OR(R622="",T622="",U622="",Z622="",AA622="",AB622="",AC622=""),"",Z622*IF(AC622="uPVC",VLOOKUP(AA622,VALIDATIONS!$CZ$2:$DU$42,VLOOKUP(AB622,VALIDATIONS!$FF$2:$FG$5,2,FALSE),FALSE), IF(AC622="Steel Reinforced Concrete",VLOOKUP(AA622,VALIDATIONS!$CZ$2:$DU$42,8+VLOOKUP(AB622,VALIDATIONS!$FF$2:$FG$5,2,FALSE),FALSE),IF(AC622="Fibre Reinforced Concrete",VLOOKUP(AA622,VALIDATIONS!$CZ$2:$DU$42,4+VLOOKUP(AB622,VALIDATIONS!$FF$2:$FG$5,2,FALSE),FALSE))))   +IF(T622="Up to 10% Rock",VLOOKUP(AA622,VALIDATIONS!$CZ$2:$DU$42,13+VLOOKUP(AB622,VALIDATIONS!$FF$2:$FG$5,2,FALSE),FALSE),0)+IF(OR(U622="Urban Development (moderate)",U622="Urban Development (heavy)"),VLOOKUP(AA622,VALIDATIONS!$CZ$2:$DU$42,VLOOKUP(U622,VALIDATIONS!$FJ$2:$FK$4,2,FALSE)+4,FALSE),0))</f>
        <v/>
      </c>
      <c r="AE622" s="194"/>
    </row>
    <row r="623" spans="1:31" x14ac:dyDescent="0.2">
      <c r="A623" s="232"/>
      <c r="B623" s="361"/>
      <c r="C623" s="370"/>
      <c r="D623" s="370"/>
      <c r="E623" s="370"/>
      <c r="F623" s="370"/>
      <c r="G623" s="194"/>
      <c r="H623" s="194"/>
      <c r="I623" s="195"/>
      <c r="J623" s="194"/>
      <c r="K623" s="168"/>
      <c r="L623" s="168"/>
      <c r="M623" s="106" t="str">
        <f>IF(OR(D623="",E623="",G623=""),"",IF(AND(F623&lt;&gt;"",D623="Inlet Pit"),VLOOKUP(E623,VALIDATIONS!$CN$2:$CO$14,2,FALSE),IF(D623="Junction Pit",VLOOKUP(E623,VALIDATIONS!$CR$2:$CS$5,2,FALSE),IF(D623="Trench Grate",H623*VLOOKUP(E623,VALIDATIONS!$CT$2:$CU$2,2,FALSE),IF(D623="Capped Line",VLOOKUP(E623,VALIDATIONS!$CF$2:$CG$2,2,FALSE),IF(D623="Head Wall",VLOOKUP(E623,VALIDATIONS!$CH$2:$CI$2,2,FALSE),IF(D623="House Connection",VLOOKUP(E623,VALIDATIONS!$CJ$2:$CK$2,2,FALSE),0))))))+IF(AND(F623&lt;&gt;"",D623="Inlet Pit"),VLOOKUP(F623,VALIDATIONS!$CP$2:$CQ$66,2,FALSE),0))</f>
        <v/>
      </c>
      <c r="N623" s="194"/>
      <c r="O623" s="379"/>
      <c r="P623" s="368"/>
      <c r="Q623" s="194"/>
      <c r="R623" s="370"/>
      <c r="S623" s="194"/>
      <c r="T623" s="368"/>
      <c r="U623" s="368"/>
      <c r="V623" s="194"/>
      <c r="W623" s="195"/>
      <c r="X623" s="194"/>
      <c r="Y623" s="195"/>
      <c r="Z623" s="194"/>
      <c r="AA623" s="368"/>
      <c r="AB623" s="368"/>
      <c r="AC623" s="370"/>
      <c r="AD623" s="106" t="str">
        <f>IF(OR(R623="",T623="",U623="",Z623="",AA623="",AB623="",AC623=""),"",Z623*IF(AC623="uPVC",VLOOKUP(AA623,VALIDATIONS!$CZ$2:$DU$42,VLOOKUP(AB623,VALIDATIONS!$FF$2:$FG$5,2,FALSE),FALSE), IF(AC623="Steel Reinforced Concrete",VLOOKUP(AA623,VALIDATIONS!$CZ$2:$DU$42,8+VLOOKUP(AB623,VALIDATIONS!$FF$2:$FG$5,2,FALSE),FALSE),IF(AC623="Fibre Reinforced Concrete",VLOOKUP(AA623,VALIDATIONS!$CZ$2:$DU$42,4+VLOOKUP(AB623,VALIDATIONS!$FF$2:$FG$5,2,FALSE),FALSE))))   +IF(T623="Up to 10% Rock",VLOOKUP(AA623,VALIDATIONS!$CZ$2:$DU$42,13+VLOOKUP(AB623,VALIDATIONS!$FF$2:$FG$5,2,FALSE),FALSE),0)+IF(OR(U623="Urban Development (moderate)",U623="Urban Development (heavy)"),VLOOKUP(AA623,VALIDATIONS!$CZ$2:$DU$42,VLOOKUP(U623,VALIDATIONS!$FJ$2:$FK$4,2,FALSE)+4,FALSE),0))</f>
        <v/>
      </c>
      <c r="AE623" s="194"/>
    </row>
    <row r="624" spans="1:31" x14ac:dyDescent="0.2">
      <c r="A624" s="232"/>
      <c r="B624" s="361"/>
      <c r="C624" s="370"/>
      <c r="D624" s="370"/>
      <c r="E624" s="370"/>
      <c r="F624" s="370"/>
      <c r="G624" s="194"/>
      <c r="H624" s="194"/>
      <c r="I624" s="195"/>
      <c r="J624" s="194"/>
      <c r="K624" s="168"/>
      <c r="L624" s="168"/>
      <c r="M624" s="106" t="str">
        <f>IF(OR(D624="",E624="",G624=""),"",IF(AND(F624&lt;&gt;"",D624="Inlet Pit"),VLOOKUP(E624,VALIDATIONS!$CN$2:$CO$14,2,FALSE),IF(D624="Junction Pit",VLOOKUP(E624,VALIDATIONS!$CR$2:$CS$5,2,FALSE),IF(D624="Trench Grate",H624*VLOOKUP(E624,VALIDATIONS!$CT$2:$CU$2,2,FALSE),IF(D624="Capped Line",VLOOKUP(E624,VALIDATIONS!$CF$2:$CG$2,2,FALSE),IF(D624="Head Wall",VLOOKUP(E624,VALIDATIONS!$CH$2:$CI$2,2,FALSE),IF(D624="House Connection",VLOOKUP(E624,VALIDATIONS!$CJ$2:$CK$2,2,FALSE),0))))))+IF(AND(F624&lt;&gt;"",D624="Inlet Pit"),VLOOKUP(F624,VALIDATIONS!$CP$2:$CQ$66,2,FALSE),0))</f>
        <v/>
      </c>
      <c r="N624" s="194"/>
      <c r="O624" s="379"/>
      <c r="P624" s="368"/>
      <c r="Q624" s="194"/>
      <c r="R624" s="370"/>
      <c r="S624" s="194"/>
      <c r="T624" s="368"/>
      <c r="U624" s="368"/>
      <c r="V624" s="194"/>
      <c r="W624" s="195"/>
      <c r="X624" s="194"/>
      <c r="Y624" s="195"/>
      <c r="Z624" s="194"/>
      <c r="AA624" s="368"/>
      <c r="AB624" s="368"/>
      <c r="AC624" s="370"/>
      <c r="AD624" s="106" t="str">
        <f>IF(OR(R624="",T624="",U624="",Z624="",AA624="",AB624="",AC624=""),"",Z624*IF(AC624="uPVC",VLOOKUP(AA624,VALIDATIONS!$CZ$2:$DU$42,VLOOKUP(AB624,VALIDATIONS!$FF$2:$FG$5,2,FALSE),FALSE), IF(AC624="Steel Reinforced Concrete",VLOOKUP(AA624,VALIDATIONS!$CZ$2:$DU$42,8+VLOOKUP(AB624,VALIDATIONS!$FF$2:$FG$5,2,FALSE),FALSE),IF(AC624="Fibre Reinforced Concrete",VLOOKUP(AA624,VALIDATIONS!$CZ$2:$DU$42,4+VLOOKUP(AB624,VALIDATIONS!$FF$2:$FG$5,2,FALSE),FALSE))))   +IF(T624="Up to 10% Rock",VLOOKUP(AA624,VALIDATIONS!$CZ$2:$DU$42,13+VLOOKUP(AB624,VALIDATIONS!$FF$2:$FG$5,2,FALSE),FALSE),0)+IF(OR(U624="Urban Development (moderate)",U624="Urban Development (heavy)"),VLOOKUP(AA624,VALIDATIONS!$CZ$2:$DU$42,VLOOKUP(U624,VALIDATIONS!$FJ$2:$FK$4,2,FALSE)+4,FALSE),0))</f>
        <v/>
      </c>
      <c r="AE624" s="194"/>
    </row>
    <row r="625" spans="1:31" x14ac:dyDescent="0.2">
      <c r="A625" s="232"/>
      <c r="B625" s="361"/>
      <c r="C625" s="370"/>
      <c r="D625" s="370"/>
      <c r="E625" s="370"/>
      <c r="F625" s="370"/>
      <c r="G625" s="194"/>
      <c r="H625" s="194"/>
      <c r="I625" s="195"/>
      <c r="J625" s="194"/>
      <c r="K625" s="168"/>
      <c r="L625" s="168"/>
      <c r="M625" s="106" t="str">
        <f>IF(OR(D625="",E625="",G625=""),"",IF(AND(F625&lt;&gt;"",D625="Inlet Pit"),VLOOKUP(E625,VALIDATIONS!$CN$2:$CO$14,2,FALSE),IF(D625="Junction Pit",VLOOKUP(E625,VALIDATIONS!$CR$2:$CS$5,2,FALSE),IF(D625="Trench Grate",H625*VLOOKUP(E625,VALIDATIONS!$CT$2:$CU$2,2,FALSE),IF(D625="Capped Line",VLOOKUP(E625,VALIDATIONS!$CF$2:$CG$2,2,FALSE),IF(D625="Head Wall",VLOOKUP(E625,VALIDATIONS!$CH$2:$CI$2,2,FALSE),IF(D625="House Connection",VLOOKUP(E625,VALIDATIONS!$CJ$2:$CK$2,2,FALSE),0))))))+IF(AND(F625&lt;&gt;"",D625="Inlet Pit"),VLOOKUP(F625,VALIDATIONS!$CP$2:$CQ$66,2,FALSE),0))</f>
        <v/>
      </c>
      <c r="N625" s="194"/>
      <c r="O625" s="379"/>
      <c r="P625" s="368"/>
      <c r="Q625" s="194"/>
      <c r="R625" s="370"/>
      <c r="S625" s="194"/>
      <c r="T625" s="368"/>
      <c r="U625" s="368"/>
      <c r="V625" s="194"/>
      <c r="W625" s="195"/>
      <c r="X625" s="194"/>
      <c r="Y625" s="195"/>
      <c r="Z625" s="194"/>
      <c r="AA625" s="368"/>
      <c r="AB625" s="368"/>
      <c r="AC625" s="370"/>
      <c r="AD625" s="106" t="str">
        <f>IF(OR(R625="",T625="",U625="",Z625="",AA625="",AB625="",AC625=""),"",Z625*IF(AC625="uPVC",VLOOKUP(AA625,VALIDATIONS!$CZ$2:$DU$42,VLOOKUP(AB625,VALIDATIONS!$FF$2:$FG$5,2,FALSE),FALSE), IF(AC625="Steel Reinforced Concrete",VLOOKUP(AA625,VALIDATIONS!$CZ$2:$DU$42,8+VLOOKUP(AB625,VALIDATIONS!$FF$2:$FG$5,2,FALSE),FALSE),IF(AC625="Fibre Reinforced Concrete",VLOOKUP(AA625,VALIDATIONS!$CZ$2:$DU$42,4+VLOOKUP(AB625,VALIDATIONS!$FF$2:$FG$5,2,FALSE),FALSE))))   +IF(T625="Up to 10% Rock",VLOOKUP(AA625,VALIDATIONS!$CZ$2:$DU$42,13+VLOOKUP(AB625,VALIDATIONS!$FF$2:$FG$5,2,FALSE),FALSE),0)+IF(OR(U625="Urban Development (moderate)",U625="Urban Development (heavy)"),VLOOKUP(AA625,VALIDATIONS!$CZ$2:$DU$42,VLOOKUP(U625,VALIDATIONS!$FJ$2:$FK$4,2,FALSE)+4,FALSE),0))</f>
        <v/>
      </c>
      <c r="AE625" s="194"/>
    </row>
    <row r="626" spans="1:31" x14ac:dyDescent="0.2">
      <c r="A626" s="232"/>
      <c r="B626" s="361"/>
      <c r="C626" s="370"/>
      <c r="D626" s="370"/>
      <c r="E626" s="370"/>
      <c r="F626" s="370"/>
      <c r="G626" s="194"/>
      <c r="H626" s="194"/>
      <c r="I626" s="195"/>
      <c r="J626" s="194"/>
      <c r="K626" s="168"/>
      <c r="L626" s="168"/>
      <c r="M626" s="106" t="str">
        <f>IF(OR(D626="",E626="",G626=""),"",IF(AND(F626&lt;&gt;"",D626="Inlet Pit"),VLOOKUP(E626,VALIDATIONS!$CN$2:$CO$14,2,FALSE),IF(D626="Junction Pit",VLOOKUP(E626,VALIDATIONS!$CR$2:$CS$5,2,FALSE),IF(D626="Trench Grate",H626*VLOOKUP(E626,VALIDATIONS!$CT$2:$CU$2,2,FALSE),IF(D626="Capped Line",VLOOKUP(E626,VALIDATIONS!$CF$2:$CG$2,2,FALSE),IF(D626="Head Wall",VLOOKUP(E626,VALIDATIONS!$CH$2:$CI$2,2,FALSE),IF(D626="House Connection",VLOOKUP(E626,VALIDATIONS!$CJ$2:$CK$2,2,FALSE),0))))))+IF(AND(F626&lt;&gt;"",D626="Inlet Pit"),VLOOKUP(F626,VALIDATIONS!$CP$2:$CQ$66,2,FALSE),0))</f>
        <v/>
      </c>
      <c r="N626" s="194"/>
      <c r="O626" s="379"/>
      <c r="P626" s="368"/>
      <c r="Q626" s="194"/>
      <c r="R626" s="370"/>
      <c r="S626" s="194"/>
      <c r="T626" s="368"/>
      <c r="U626" s="368"/>
      <c r="V626" s="194"/>
      <c r="W626" s="195"/>
      <c r="X626" s="194"/>
      <c r="Y626" s="195"/>
      <c r="Z626" s="194"/>
      <c r="AA626" s="368"/>
      <c r="AB626" s="368"/>
      <c r="AC626" s="370"/>
      <c r="AD626" s="106" t="str">
        <f>IF(OR(R626="",T626="",U626="",Z626="",AA626="",AB626="",AC626=""),"",Z626*IF(AC626="uPVC",VLOOKUP(AA626,VALIDATIONS!$CZ$2:$DU$42,VLOOKUP(AB626,VALIDATIONS!$FF$2:$FG$5,2,FALSE),FALSE), IF(AC626="Steel Reinforced Concrete",VLOOKUP(AA626,VALIDATIONS!$CZ$2:$DU$42,8+VLOOKUP(AB626,VALIDATIONS!$FF$2:$FG$5,2,FALSE),FALSE),IF(AC626="Fibre Reinforced Concrete",VLOOKUP(AA626,VALIDATIONS!$CZ$2:$DU$42,4+VLOOKUP(AB626,VALIDATIONS!$FF$2:$FG$5,2,FALSE),FALSE))))   +IF(T626="Up to 10% Rock",VLOOKUP(AA626,VALIDATIONS!$CZ$2:$DU$42,13+VLOOKUP(AB626,VALIDATIONS!$FF$2:$FG$5,2,FALSE),FALSE),0)+IF(OR(U626="Urban Development (moderate)",U626="Urban Development (heavy)"),VLOOKUP(AA626,VALIDATIONS!$CZ$2:$DU$42,VLOOKUP(U626,VALIDATIONS!$FJ$2:$FK$4,2,FALSE)+4,FALSE),0))</f>
        <v/>
      </c>
      <c r="AE626" s="194"/>
    </row>
    <row r="627" spans="1:31" x14ac:dyDescent="0.2">
      <c r="A627" s="232"/>
      <c r="B627" s="361"/>
      <c r="C627" s="370"/>
      <c r="D627" s="370"/>
      <c r="E627" s="370"/>
      <c r="F627" s="370"/>
      <c r="G627" s="194"/>
      <c r="H627" s="194"/>
      <c r="I627" s="195"/>
      <c r="J627" s="194"/>
      <c r="K627" s="168"/>
      <c r="L627" s="168"/>
      <c r="M627" s="106" t="str">
        <f>IF(OR(D627="",E627="",G627=""),"",IF(AND(F627&lt;&gt;"",D627="Inlet Pit"),VLOOKUP(E627,VALIDATIONS!$CN$2:$CO$14,2,FALSE),IF(D627="Junction Pit",VLOOKUP(E627,VALIDATIONS!$CR$2:$CS$5,2,FALSE),IF(D627="Trench Grate",H627*VLOOKUP(E627,VALIDATIONS!$CT$2:$CU$2,2,FALSE),IF(D627="Capped Line",VLOOKUP(E627,VALIDATIONS!$CF$2:$CG$2,2,FALSE),IF(D627="Head Wall",VLOOKUP(E627,VALIDATIONS!$CH$2:$CI$2,2,FALSE),IF(D627="House Connection",VLOOKUP(E627,VALIDATIONS!$CJ$2:$CK$2,2,FALSE),0))))))+IF(AND(F627&lt;&gt;"",D627="Inlet Pit"),VLOOKUP(F627,VALIDATIONS!$CP$2:$CQ$66,2,FALSE),0))</f>
        <v/>
      </c>
      <c r="N627" s="194"/>
      <c r="O627" s="379"/>
      <c r="P627" s="368"/>
      <c r="Q627" s="194"/>
      <c r="R627" s="370"/>
      <c r="S627" s="194"/>
      <c r="T627" s="368"/>
      <c r="U627" s="368"/>
      <c r="V627" s="194"/>
      <c r="W627" s="195"/>
      <c r="X627" s="194"/>
      <c r="Y627" s="195"/>
      <c r="Z627" s="194"/>
      <c r="AA627" s="368"/>
      <c r="AB627" s="368"/>
      <c r="AC627" s="370"/>
      <c r="AD627" s="106" t="str">
        <f>IF(OR(R627="",T627="",U627="",Z627="",AA627="",AB627="",AC627=""),"",Z627*IF(AC627="uPVC",VLOOKUP(AA627,VALIDATIONS!$CZ$2:$DU$42,VLOOKUP(AB627,VALIDATIONS!$FF$2:$FG$5,2,FALSE),FALSE), IF(AC627="Steel Reinforced Concrete",VLOOKUP(AA627,VALIDATIONS!$CZ$2:$DU$42,8+VLOOKUP(AB627,VALIDATIONS!$FF$2:$FG$5,2,FALSE),FALSE),IF(AC627="Fibre Reinforced Concrete",VLOOKUP(AA627,VALIDATIONS!$CZ$2:$DU$42,4+VLOOKUP(AB627,VALIDATIONS!$FF$2:$FG$5,2,FALSE),FALSE))))   +IF(T627="Up to 10% Rock",VLOOKUP(AA627,VALIDATIONS!$CZ$2:$DU$42,13+VLOOKUP(AB627,VALIDATIONS!$FF$2:$FG$5,2,FALSE),FALSE),0)+IF(OR(U627="Urban Development (moderate)",U627="Urban Development (heavy)"),VLOOKUP(AA627,VALIDATIONS!$CZ$2:$DU$42,VLOOKUP(U627,VALIDATIONS!$FJ$2:$FK$4,2,FALSE)+4,FALSE),0))</f>
        <v/>
      </c>
      <c r="AE627" s="194"/>
    </row>
    <row r="628" spans="1:31" x14ac:dyDescent="0.2">
      <c r="A628" s="232"/>
      <c r="B628" s="361"/>
      <c r="C628" s="370"/>
      <c r="D628" s="370"/>
      <c r="E628" s="370"/>
      <c r="F628" s="370"/>
      <c r="G628" s="194"/>
      <c r="H628" s="194"/>
      <c r="I628" s="195"/>
      <c r="J628" s="194"/>
      <c r="K628" s="168"/>
      <c r="L628" s="168"/>
      <c r="M628" s="106" t="str">
        <f>IF(OR(D628="",E628="",G628=""),"",IF(AND(F628&lt;&gt;"",D628="Inlet Pit"),VLOOKUP(E628,VALIDATIONS!$CN$2:$CO$14,2,FALSE),IF(D628="Junction Pit",VLOOKUP(E628,VALIDATIONS!$CR$2:$CS$5,2,FALSE),IF(D628="Trench Grate",H628*VLOOKUP(E628,VALIDATIONS!$CT$2:$CU$2,2,FALSE),IF(D628="Capped Line",VLOOKUP(E628,VALIDATIONS!$CF$2:$CG$2,2,FALSE),IF(D628="Head Wall",VLOOKUP(E628,VALIDATIONS!$CH$2:$CI$2,2,FALSE),IF(D628="House Connection",VLOOKUP(E628,VALIDATIONS!$CJ$2:$CK$2,2,FALSE),0))))))+IF(AND(F628&lt;&gt;"",D628="Inlet Pit"),VLOOKUP(F628,VALIDATIONS!$CP$2:$CQ$66,2,FALSE),0))</f>
        <v/>
      </c>
      <c r="N628" s="194"/>
      <c r="O628" s="379"/>
      <c r="P628" s="368"/>
      <c r="Q628" s="194"/>
      <c r="R628" s="370"/>
      <c r="S628" s="194"/>
      <c r="T628" s="368"/>
      <c r="U628" s="368"/>
      <c r="V628" s="194"/>
      <c r="W628" s="195"/>
      <c r="X628" s="194"/>
      <c r="Y628" s="195"/>
      <c r="Z628" s="194"/>
      <c r="AA628" s="368"/>
      <c r="AB628" s="368"/>
      <c r="AC628" s="370"/>
      <c r="AD628" s="106" t="str">
        <f>IF(OR(R628="",T628="",U628="",Z628="",AA628="",AB628="",AC628=""),"",Z628*IF(AC628="uPVC",VLOOKUP(AA628,VALIDATIONS!$CZ$2:$DU$42,VLOOKUP(AB628,VALIDATIONS!$FF$2:$FG$5,2,FALSE),FALSE), IF(AC628="Steel Reinforced Concrete",VLOOKUP(AA628,VALIDATIONS!$CZ$2:$DU$42,8+VLOOKUP(AB628,VALIDATIONS!$FF$2:$FG$5,2,FALSE),FALSE),IF(AC628="Fibre Reinforced Concrete",VLOOKUP(AA628,VALIDATIONS!$CZ$2:$DU$42,4+VLOOKUP(AB628,VALIDATIONS!$FF$2:$FG$5,2,FALSE),FALSE))))   +IF(T628="Up to 10% Rock",VLOOKUP(AA628,VALIDATIONS!$CZ$2:$DU$42,13+VLOOKUP(AB628,VALIDATIONS!$FF$2:$FG$5,2,FALSE),FALSE),0)+IF(OR(U628="Urban Development (moderate)",U628="Urban Development (heavy)"),VLOOKUP(AA628,VALIDATIONS!$CZ$2:$DU$42,VLOOKUP(U628,VALIDATIONS!$FJ$2:$FK$4,2,FALSE)+4,FALSE),0))</f>
        <v/>
      </c>
      <c r="AE628" s="194"/>
    </row>
    <row r="629" spans="1:31" x14ac:dyDescent="0.2">
      <c r="A629" s="232"/>
      <c r="B629" s="361"/>
      <c r="C629" s="370"/>
      <c r="D629" s="370"/>
      <c r="E629" s="370"/>
      <c r="F629" s="370"/>
      <c r="G629" s="194"/>
      <c r="H629" s="194"/>
      <c r="I629" s="195"/>
      <c r="J629" s="194"/>
      <c r="K629" s="168"/>
      <c r="L629" s="168"/>
      <c r="M629" s="106" t="str">
        <f>IF(OR(D629="",E629="",G629=""),"",IF(AND(F629&lt;&gt;"",D629="Inlet Pit"),VLOOKUP(E629,VALIDATIONS!$CN$2:$CO$14,2,FALSE),IF(D629="Junction Pit",VLOOKUP(E629,VALIDATIONS!$CR$2:$CS$5,2,FALSE),IF(D629="Trench Grate",H629*VLOOKUP(E629,VALIDATIONS!$CT$2:$CU$2,2,FALSE),IF(D629="Capped Line",VLOOKUP(E629,VALIDATIONS!$CF$2:$CG$2,2,FALSE),IF(D629="Head Wall",VLOOKUP(E629,VALIDATIONS!$CH$2:$CI$2,2,FALSE),IF(D629="House Connection",VLOOKUP(E629,VALIDATIONS!$CJ$2:$CK$2,2,FALSE),0))))))+IF(AND(F629&lt;&gt;"",D629="Inlet Pit"),VLOOKUP(F629,VALIDATIONS!$CP$2:$CQ$66,2,FALSE),0))</f>
        <v/>
      </c>
      <c r="N629" s="194"/>
      <c r="O629" s="379"/>
      <c r="P629" s="368"/>
      <c r="Q629" s="194"/>
      <c r="R629" s="370"/>
      <c r="S629" s="194"/>
      <c r="T629" s="368"/>
      <c r="U629" s="368"/>
      <c r="V629" s="194"/>
      <c r="W629" s="195"/>
      <c r="X629" s="194"/>
      <c r="Y629" s="195"/>
      <c r="Z629" s="194"/>
      <c r="AA629" s="368"/>
      <c r="AB629" s="368"/>
      <c r="AC629" s="370"/>
      <c r="AD629" s="106" t="str">
        <f>IF(OR(R629="",T629="",U629="",Z629="",AA629="",AB629="",AC629=""),"",Z629*IF(AC629="uPVC",VLOOKUP(AA629,VALIDATIONS!$CZ$2:$DU$42,VLOOKUP(AB629,VALIDATIONS!$FF$2:$FG$5,2,FALSE),FALSE), IF(AC629="Steel Reinforced Concrete",VLOOKUP(AA629,VALIDATIONS!$CZ$2:$DU$42,8+VLOOKUP(AB629,VALIDATIONS!$FF$2:$FG$5,2,FALSE),FALSE),IF(AC629="Fibre Reinforced Concrete",VLOOKUP(AA629,VALIDATIONS!$CZ$2:$DU$42,4+VLOOKUP(AB629,VALIDATIONS!$FF$2:$FG$5,2,FALSE),FALSE))))   +IF(T629="Up to 10% Rock",VLOOKUP(AA629,VALIDATIONS!$CZ$2:$DU$42,13+VLOOKUP(AB629,VALIDATIONS!$FF$2:$FG$5,2,FALSE),FALSE),0)+IF(OR(U629="Urban Development (moderate)",U629="Urban Development (heavy)"),VLOOKUP(AA629,VALIDATIONS!$CZ$2:$DU$42,VLOOKUP(U629,VALIDATIONS!$FJ$2:$FK$4,2,FALSE)+4,FALSE),0))</f>
        <v/>
      </c>
      <c r="AE629" s="194"/>
    </row>
    <row r="630" spans="1:31" x14ac:dyDescent="0.2">
      <c r="A630" s="232"/>
      <c r="B630" s="361"/>
      <c r="C630" s="370"/>
      <c r="D630" s="370"/>
      <c r="E630" s="370"/>
      <c r="F630" s="370"/>
      <c r="G630" s="194"/>
      <c r="H630" s="194"/>
      <c r="I630" s="195"/>
      <c r="J630" s="194"/>
      <c r="K630" s="168"/>
      <c r="L630" s="168"/>
      <c r="M630" s="106" t="str">
        <f>IF(OR(D630="",E630="",G630=""),"",IF(AND(F630&lt;&gt;"",D630="Inlet Pit"),VLOOKUP(E630,VALIDATIONS!$CN$2:$CO$14,2,FALSE),IF(D630="Junction Pit",VLOOKUP(E630,VALIDATIONS!$CR$2:$CS$5,2,FALSE),IF(D630="Trench Grate",H630*VLOOKUP(E630,VALIDATIONS!$CT$2:$CU$2,2,FALSE),IF(D630="Capped Line",VLOOKUP(E630,VALIDATIONS!$CF$2:$CG$2,2,FALSE),IF(D630="Head Wall",VLOOKUP(E630,VALIDATIONS!$CH$2:$CI$2,2,FALSE),IF(D630="House Connection",VLOOKUP(E630,VALIDATIONS!$CJ$2:$CK$2,2,FALSE),0))))))+IF(AND(F630&lt;&gt;"",D630="Inlet Pit"),VLOOKUP(F630,VALIDATIONS!$CP$2:$CQ$66,2,FALSE),0))</f>
        <v/>
      </c>
      <c r="N630" s="194"/>
      <c r="O630" s="379"/>
      <c r="P630" s="368"/>
      <c r="Q630" s="194"/>
      <c r="R630" s="370"/>
      <c r="S630" s="194"/>
      <c r="T630" s="368"/>
      <c r="U630" s="368"/>
      <c r="V630" s="194"/>
      <c r="W630" s="195"/>
      <c r="X630" s="194"/>
      <c r="Y630" s="195"/>
      <c r="Z630" s="194"/>
      <c r="AA630" s="368"/>
      <c r="AB630" s="368"/>
      <c r="AC630" s="370"/>
      <c r="AD630" s="106" t="str">
        <f>IF(OR(R630="",T630="",U630="",Z630="",AA630="",AB630="",AC630=""),"",Z630*IF(AC630="uPVC",VLOOKUP(AA630,VALIDATIONS!$CZ$2:$DU$42,VLOOKUP(AB630,VALIDATIONS!$FF$2:$FG$5,2,FALSE),FALSE), IF(AC630="Steel Reinforced Concrete",VLOOKUP(AA630,VALIDATIONS!$CZ$2:$DU$42,8+VLOOKUP(AB630,VALIDATIONS!$FF$2:$FG$5,2,FALSE),FALSE),IF(AC630="Fibre Reinforced Concrete",VLOOKUP(AA630,VALIDATIONS!$CZ$2:$DU$42,4+VLOOKUP(AB630,VALIDATIONS!$FF$2:$FG$5,2,FALSE),FALSE))))   +IF(T630="Up to 10% Rock",VLOOKUP(AA630,VALIDATIONS!$CZ$2:$DU$42,13+VLOOKUP(AB630,VALIDATIONS!$FF$2:$FG$5,2,FALSE),FALSE),0)+IF(OR(U630="Urban Development (moderate)",U630="Urban Development (heavy)"),VLOOKUP(AA630,VALIDATIONS!$CZ$2:$DU$42,VLOOKUP(U630,VALIDATIONS!$FJ$2:$FK$4,2,FALSE)+4,FALSE),0))</f>
        <v/>
      </c>
      <c r="AE630" s="194"/>
    </row>
    <row r="631" spans="1:31" x14ac:dyDescent="0.2">
      <c r="A631" s="232"/>
      <c r="B631" s="361"/>
      <c r="C631" s="370"/>
      <c r="D631" s="370"/>
      <c r="E631" s="370"/>
      <c r="F631" s="370"/>
      <c r="G631" s="194"/>
      <c r="H631" s="194"/>
      <c r="I631" s="195"/>
      <c r="J631" s="194"/>
      <c r="K631" s="168"/>
      <c r="L631" s="168"/>
      <c r="M631" s="106" t="str">
        <f>IF(OR(D631="",E631="",G631=""),"",IF(AND(F631&lt;&gt;"",D631="Inlet Pit"),VLOOKUP(E631,VALIDATIONS!$CN$2:$CO$14,2,FALSE),IF(D631="Junction Pit",VLOOKUP(E631,VALIDATIONS!$CR$2:$CS$5,2,FALSE),IF(D631="Trench Grate",H631*VLOOKUP(E631,VALIDATIONS!$CT$2:$CU$2,2,FALSE),IF(D631="Capped Line",VLOOKUP(E631,VALIDATIONS!$CF$2:$CG$2,2,FALSE),IF(D631="Head Wall",VLOOKUP(E631,VALIDATIONS!$CH$2:$CI$2,2,FALSE),IF(D631="House Connection",VLOOKUP(E631,VALIDATIONS!$CJ$2:$CK$2,2,FALSE),0))))))+IF(AND(F631&lt;&gt;"",D631="Inlet Pit"),VLOOKUP(F631,VALIDATIONS!$CP$2:$CQ$66,2,FALSE),0))</f>
        <v/>
      </c>
      <c r="N631" s="194"/>
      <c r="O631" s="379"/>
      <c r="P631" s="368"/>
      <c r="Q631" s="194"/>
      <c r="R631" s="370"/>
      <c r="S631" s="194"/>
      <c r="T631" s="368"/>
      <c r="U631" s="368"/>
      <c r="V631" s="194"/>
      <c r="W631" s="195"/>
      <c r="X631" s="194"/>
      <c r="Y631" s="195"/>
      <c r="Z631" s="194"/>
      <c r="AA631" s="368"/>
      <c r="AB631" s="368"/>
      <c r="AC631" s="370"/>
      <c r="AD631" s="106" t="str">
        <f>IF(OR(R631="",T631="",U631="",Z631="",AA631="",AB631="",AC631=""),"",Z631*IF(AC631="uPVC",VLOOKUP(AA631,VALIDATIONS!$CZ$2:$DU$42,VLOOKUP(AB631,VALIDATIONS!$FF$2:$FG$5,2,FALSE),FALSE), IF(AC631="Steel Reinforced Concrete",VLOOKUP(AA631,VALIDATIONS!$CZ$2:$DU$42,8+VLOOKUP(AB631,VALIDATIONS!$FF$2:$FG$5,2,FALSE),FALSE),IF(AC631="Fibre Reinforced Concrete",VLOOKUP(AA631,VALIDATIONS!$CZ$2:$DU$42,4+VLOOKUP(AB631,VALIDATIONS!$FF$2:$FG$5,2,FALSE),FALSE))))   +IF(T631="Up to 10% Rock",VLOOKUP(AA631,VALIDATIONS!$CZ$2:$DU$42,13+VLOOKUP(AB631,VALIDATIONS!$FF$2:$FG$5,2,FALSE),FALSE),0)+IF(OR(U631="Urban Development (moderate)",U631="Urban Development (heavy)"),VLOOKUP(AA631,VALIDATIONS!$CZ$2:$DU$42,VLOOKUP(U631,VALIDATIONS!$FJ$2:$FK$4,2,FALSE)+4,FALSE),0))</f>
        <v/>
      </c>
      <c r="AE631" s="194"/>
    </row>
    <row r="632" spans="1:31" x14ac:dyDescent="0.2">
      <c r="A632" s="232"/>
      <c r="B632" s="361"/>
      <c r="C632" s="370"/>
      <c r="D632" s="370"/>
      <c r="E632" s="370"/>
      <c r="F632" s="370"/>
      <c r="G632" s="194"/>
      <c r="H632" s="194"/>
      <c r="I632" s="195"/>
      <c r="J632" s="194"/>
      <c r="K632" s="168"/>
      <c r="L632" s="168"/>
      <c r="M632" s="106" t="str">
        <f>IF(OR(D632="",E632="",G632=""),"",IF(AND(F632&lt;&gt;"",D632="Inlet Pit"),VLOOKUP(E632,VALIDATIONS!$CN$2:$CO$14,2,FALSE),IF(D632="Junction Pit",VLOOKUP(E632,VALIDATIONS!$CR$2:$CS$5,2,FALSE),IF(D632="Trench Grate",H632*VLOOKUP(E632,VALIDATIONS!$CT$2:$CU$2,2,FALSE),IF(D632="Capped Line",VLOOKUP(E632,VALIDATIONS!$CF$2:$CG$2,2,FALSE),IF(D632="Head Wall",VLOOKUP(E632,VALIDATIONS!$CH$2:$CI$2,2,FALSE),IF(D632="House Connection",VLOOKUP(E632,VALIDATIONS!$CJ$2:$CK$2,2,FALSE),0))))))+IF(AND(F632&lt;&gt;"",D632="Inlet Pit"),VLOOKUP(F632,VALIDATIONS!$CP$2:$CQ$66,2,FALSE),0))</f>
        <v/>
      </c>
      <c r="N632" s="194"/>
      <c r="O632" s="379"/>
      <c r="P632" s="368"/>
      <c r="Q632" s="194"/>
      <c r="R632" s="370"/>
      <c r="S632" s="194"/>
      <c r="T632" s="368"/>
      <c r="U632" s="368"/>
      <c r="V632" s="194"/>
      <c r="W632" s="195"/>
      <c r="X632" s="194"/>
      <c r="Y632" s="195"/>
      <c r="Z632" s="194"/>
      <c r="AA632" s="368"/>
      <c r="AB632" s="368"/>
      <c r="AC632" s="370"/>
      <c r="AD632" s="106" t="str">
        <f>IF(OR(R632="",T632="",U632="",Z632="",AA632="",AB632="",AC632=""),"",Z632*IF(AC632="uPVC",VLOOKUP(AA632,VALIDATIONS!$CZ$2:$DU$42,VLOOKUP(AB632,VALIDATIONS!$FF$2:$FG$5,2,FALSE),FALSE), IF(AC632="Steel Reinforced Concrete",VLOOKUP(AA632,VALIDATIONS!$CZ$2:$DU$42,8+VLOOKUP(AB632,VALIDATIONS!$FF$2:$FG$5,2,FALSE),FALSE),IF(AC632="Fibre Reinforced Concrete",VLOOKUP(AA632,VALIDATIONS!$CZ$2:$DU$42,4+VLOOKUP(AB632,VALIDATIONS!$FF$2:$FG$5,2,FALSE),FALSE))))   +IF(T632="Up to 10% Rock",VLOOKUP(AA632,VALIDATIONS!$CZ$2:$DU$42,13+VLOOKUP(AB632,VALIDATIONS!$FF$2:$FG$5,2,FALSE),FALSE),0)+IF(OR(U632="Urban Development (moderate)",U632="Urban Development (heavy)"),VLOOKUP(AA632,VALIDATIONS!$CZ$2:$DU$42,VLOOKUP(U632,VALIDATIONS!$FJ$2:$FK$4,2,FALSE)+4,FALSE),0))</f>
        <v/>
      </c>
      <c r="AE632" s="194"/>
    </row>
    <row r="633" spans="1:31" x14ac:dyDescent="0.2">
      <c r="A633" s="232"/>
      <c r="B633" s="361"/>
      <c r="C633" s="370"/>
      <c r="D633" s="370"/>
      <c r="E633" s="370"/>
      <c r="F633" s="370"/>
      <c r="G633" s="194"/>
      <c r="H633" s="194"/>
      <c r="I633" s="195"/>
      <c r="J633" s="194"/>
      <c r="K633" s="168"/>
      <c r="L633" s="168"/>
      <c r="M633" s="106" t="str">
        <f>IF(OR(D633="",E633="",G633=""),"",IF(AND(F633&lt;&gt;"",D633="Inlet Pit"),VLOOKUP(E633,VALIDATIONS!$CN$2:$CO$14,2,FALSE),IF(D633="Junction Pit",VLOOKUP(E633,VALIDATIONS!$CR$2:$CS$5,2,FALSE),IF(D633="Trench Grate",H633*VLOOKUP(E633,VALIDATIONS!$CT$2:$CU$2,2,FALSE),IF(D633="Capped Line",VLOOKUP(E633,VALIDATIONS!$CF$2:$CG$2,2,FALSE),IF(D633="Head Wall",VLOOKUP(E633,VALIDATIONS!$CH$2:$CI$2,2,FALSE),IF(D633="House Connection",VLOOKUP(E633,VALIDATIONS!$CJ$2:$CK$2,2,FALSE),0))))))+IF(AND(F633&lt;&gt;"",D633="Inlet Pit"),VLOOKUP(F633,VALIDATIONS!$CP$2:$CQ$66,2,FALSE),0))</f>
        <v/>
      </c>
      <c r="N633" s="194"/>
      <c r="O633" s="379"/>
      <c r="P633" s="368"/>
      <c r="Q633" s="194"/>
      <c r="R633" s="370"/>
      <c r="S633" s="194"/>
      <c r="T633" s="368"/>
      <c r="U633" s="368"/>
      <c r="V633" s="194"/>
      <c r="W633" s="195"/>
      <c r="X633" s="194"/>
      <c r="Y633" s="195"/>
      <c r="Z633" s="194"/>
      <c r="AA633" s="368"/>
      <c r="AB633" s="368"/>
      <c r="AC633" s="370"/>
      <c r="AD633" s="106" t="str">
        <f>IF(OR(R633="",T633="",U633="",Z633="",AA633="",AB633="",AC633=""),"",Z633*IF(AC633="uPVC",VLOOKUP(AA633,VALIDATIONS!$CZ$2:$DU$42,VLOOKUP(AB633,VALIDATIONS!$FF$2:$FG$5,2,FALSE),FALSE), IF(AC633="Steel Reinforced Concrete",VLOOKUP(AA633,VALIDATIONS!$CZ$2:$DU$42,8+VLOOKUP(AB633,VALIDATIONS!$FF$2:$FG$5,2,FALSE),FALSE),IF(AC633="Fibre Reinforced Concrete",VLOOKUP(AA633,VALIDATIONS!$CZ$2:$DU$42,4+VLOOKUP(AB633,VALIDATIONS!$FF$2:$FG$5,2,FALSE),FALSE))))   +IF(T633="Up to 10% Rock",VLOOKUP(AA633,VALIDATIONS!$CZ$2:$DU$42,13+VLOOKUP(AB633,VALIDATIONS!$FF$2:$FG$5,2,FALSE),FALSE),0)+IF(OR(U633="Urban Development (moderate)",U633="Urban Development (heavy)"),VLOOKUP(AA633,VALIDATIONS!$CZ$2:$DU$42,VLOOKUP(U633,VALIDATIONS!$FJ$2:$FK$4,2,FALSE)+4,FALSE),0))</f>
        <v/>
      </c>
      <c r="AE633" s="194"/>
    </row>
    <row r="634" spans="1:31" x14ac:dyDescent="0.2">
      <c r="A634" s="232"/>
      <c r="B634" s="361"/>
      <c r="C634" s="370"/>
      <c r="D634" s="370"/>
      <c r="E634" s="370"/>
      <c r="F634" s="370"/>
      <c r="G634" s="194"/>
      <c r="H634" s="194"/>
      <c r="I634" s="195"/>
      <c r="J634" s="194"/>
      <c r="K634" s="168"/>
      <c r="L634" s="168"/>
      <c r="M634" s="106" t="str">
        <f>IF(OR(D634="",E634="",G634=""),"",IF(AND(F634&lt;&gt;"",D634="Inlet Pit"),VLOOKUP(E634,VALIDATIONS!$CN$2:$CO$14,2,FALSE),IF(D634="Junction Pit",VLOOKUP(E634,VALIDATIONS!$CR$2:$CS$5,2,FALSE),IF(D634="Trench Grate",H634*VLOOKUP(E634,VALIDATIONS!$CT$2:$CU$2,2,FALSE),IF(D634="Capped Line",VLOOKUP(E634,VALIDATIONS!$CF$2:$CG$2,2,FALSE),IF(D634="Head Wall",VLOOKUP(E634,VALIDATIONS!$CH$2:$CI$2,2,FALSE),IF(D634="House Connection",VLOOKUP(E634,VALIDATIONS!$CJ$2:$CK$2,2,FALSE),0))))))+IF(AND(F634&lt;&gt;"",D634="Inlet Pit"),VLOOKUP(F634,VALIDATIONS!$CP$2:$CQ$66,2,FALSE),0))</f>
        <v/>
      </c>
      <c r="N634" s="194"/>
      <c r="O634" s="379"/>
      <c r="P634" s="368"/>
      <c r="Q634" s="194"/>
      <c r="R634" s="370"/>
      <c r="S634" s="194"/>
      <c r="T634" s="368"/>
      <c r="U634" s="368"/>
      <c r="V634" s="194"/>
      <c r="W634" s="195"/>
      <c r="X634" s="194"/>
      <c r="Y634" s="195"/>
      <c r="Z634" s="194"/>
      <c r="AA634" s="368"/>
      <c r="AB634" s="368"/>
      <c r="AC634" s="370"/>
      <c r="AD634" s="106" t="str">
        <f>IF(OR(R634="",T634="",U634="",Z634="",AA634="",AB634="",AC634=""),"",Z634*IF(AC634="uPVC",VLOOKUP(AA634,VALIDATIONS!$CZ$2:$DU$42,VLOOKUP(AB634,VALIDATIONS!$FF$2:$FG$5,2,FALSE),FALSE), IF(AC634="Steel Reinforced Concrete",VLOOKUP(AA634,VALIDATIONS!$CZ$2:$DU$42,8+VLOOKUP(AB634,VALIDATIONS!$FF$2:$FG$5,2,FALSE),FALSE),IF(AC634="Fibre Reinforced Concrete",VLOOKUP(AA634,VALIDATIONS!$CZ$2:$DU$42,4+VLOOKUP(AB634,VALIDATIONS!$FF$2:$FG$5,2,FALSE),FALSE))))   +IF(T634="Up to 10% Rock",VLOOKUP(AA634,VALIDATIONS!$CZ$2:$DU$42,13+VLOOKUP(AB634,VALIDATIONS!$FF$2:$FG$5,2,FALSE),FALSE),0)+IF(OR(U634="Urban Development (moderate)",U634="Urban Development (heavy)"),VLOOKUP(AA634,VALIDATIONS!$CZ$2:$DU$42,VLOOKUP(U634,VALIDATIONS!$FJ$2:$FK$4,2,FALSE)+4,FALSE),0))</f>
        <v/>
      </c>
      <c r="AE634" s="194"/>
    </row>
    <row r="635" spans="1:31" x14ac:dyDescent="0.2">
      <c r="A635" s="232"/>
      <c r="B635" s="361"/>
      <c r="C635" s="370"/>
      <c r="D635" s="370"/>
      <c r="E635" s="370"/>
      <c r="F635" s="370"/>
      <c r="G635" s="194"/>
      <c r="H635" s="194"/>
      <c r="I635" s="195"/>
      <c r="J635" s="194"/>
      <c r="K635" s="168"/>
      <c r="L635" s="168"/>
      <c r="M635" s="106" t="str">
        <f>IF(OR(D635="",E635="",G635=""),"",IF(AND(F635&lt;&gt;"",D635="Inlet Pit"),VLOOKUP(E635,VALIDATIONS!$CN$2:$CO$14,2,FALSE),IF(D635="Junction Pit",VLOOKUP(E635,VALIDATIONS!$CR$2:$CS$5,2,FALSE),IF(D635="Trench Grate",H635*VLOOKUP(E635,VALIDATIONS!$CT$2:$CU$2,2,FALSE),IF(D635="Capped Line",VLOOKUP(E635,VALIDATIONS!$CF$2:$CG$2,2,FALSE),IF(D635="Head Wall",VLOOKUP(E635,VALIDATIONS!$CH$2:$CI$2,2,FALSE),IF(D635="House Connection",VLOOKUP(E635,VALIDATIONS!$CJ$2:$CK$2,2,FALSE),0))))))+IF(AND(F635&lt;&gt;"",D635="Inlet Pit"),VLOOKUP(F635,VALIDATIONS!$CP$2:$CQ$66,2,FALSE),0))</f>
        <v/>
      </c>
      <c r="N635" s="194"/>
      <c r="O635" s="379"/>
      <c r="P635" s="368"/>
      <c r="Q635" s="194"/>
      <c r="R635" s="370"/>
      <c r="S635" s="194"/>
      <c r="T635" s="368"/>
      <c r="U635" s="368"/>
      <c r="V635" s="194"/>
      <c r="W635" s="195"/>
      <c r="X635" s="194"/>
      <c r="Y635" s="195"/>
      <c r="Z635" s="194"/>
      <c r="AA635" s="368"/>
      <c r="AB635" s="368"/>
      <c r="AC635" s="370"/>
      <c r="AD635" s="106" t="str">
        <f>IF(OR(R635="",T635="",U635="",Z635="",AA635="",AB635="",AC635=""),"",Z635*IF(AC635="uPVC",VLOOKUP(AA635,VALIDATIONS!$CZ$2:$DU$42,VLOOKUP(AB635,VALIDATIONS!$FF$2:$FG$5,2,FALSE),FALSE), IF(AC635="Steel Reinforced Concrete",VLOOKUP(AA635,VALIDATIONS!$CZ$2:$DU$42,8+VLOOKUP(AB635,VALIDATIONS!$FF$2:$FG$5,2,FALSE),FALSE),IF(AC635="Fibre Reinforced Concrete",VLOOKUP(AA635,VALIDATIONS!$CZ$2:$DU$42,4+VLOOKUP(AB635,VALIDATIONS!$FF$2:$FG$5,2,FALSE),FALSE))))   +IF(T635="Up to 10% Rock",VLOOKUP(AA635,VALIDATIONS!$CZ$2:$DU$42,13+VLOOKUP(AB635,VALIDATIONS!$FF$2:$FG$5,2,FALSE),FALSE),0)+IF(OR(U635="Urban Development (moderate)",U635="Urban Development (heavy)"),VLOOKUP(AA635,VALIDATIONS!$CZ$2:$DU$42,VLOOKUP(U635,VALIDATIONS!$FJ$2:$FK$4,2,FALSE)+4,FALSE),0))</f>
        <v/>
      </c>
      <c r="AE635" s="194"/>
    </row>
    <row r="636" spans="1:31" x14ac:dyDescent="0.2">
      <c r="A636" s="232"/>
      <c r="B636" s="361"/>
      <c r="C636" s="370"/>
      <c r="D636" s="370"/>
      <c r="E636" s="370"/>
      <c r="F636" s="370"/>
      <c r="G636" s="194"/>
      <c r="H636" s="194"/>
      <c r="I636" s="195"/>
      <c r="J636" s="194"/>
      <c r="K636" s="168"/>
      <c r="L636" s="168"/>
      <c r="M636" s="106" t="str">
        <f>IF(OR(D636="",E636="",G636=""),"",IF(AND(F636&lt;&gt;"",D636="Inlet Pit"),VLOOKUP(E636,VALIDATIONS!$CN$2:$CO$14,2,FALSE),IF(D636="Junction Pit",VLOOKUP(E636,VALIDATIONS!$CR$2:$CS$5,2,FALSE),IF(D636="Trench Grate",H636*VLOOKUP(E636,VALIDATIONS!$CT$2:$CU$2,2,FALSE),IF(D636="Capped Line",VLOOKUP(E636,VALIDATIONS!$CF$2:$CG$2,2,FALSE),IF(D636="Head Wall",VLOOKUP(E636,VALIDATIONS!$CH$2:$CI$2,2,FALSE),IF(D636="House Connection",VLOOKUP(E636,VALIDATIONS!$CJ$2:$CK$2,2,FALSE),0))))))+IF(AND(F636&lt;&gt;"",D636="Inlet Pit"),VLOOKUP(F636,VALIDATIONS!$CP$2:$CQ$66,2,FALSE),0))</f>
        <v/>
      </c>
      <c r="N636" s="194"/>
      <c r="O636" s="379"/>
      <c r="P636" s="368"/>
      <c r="Q636" s="194"/>
      <c r="R636" s="370"/>
      <c r="S636" s="194"/>
      <c r="T636" s="368"/>
      <c r="U636" s="368"/>
      <c r="V636" s="194"/>
      <c r="W636" s="195"/>
      <c r="X636" s="194"/>
      <c r="Y636" s="195"/>
      <c r="Z636" s="194"/>
      <c r="AA636" s="368"/>
      <c r="AB636" s="368"/>
      <c r="AC636" s="370"/>
      <c r="AD636" s="106" t="str">
        <f>IF(OR(R636="",T636="",U636="",Z636="",AA636="",AB636="",AC636=""),"",Z636*IF(AC636="uPVC",VLOOKUP(AA636,VALIDATIONS!$CZ$2:$DU$42,VLOOKUP(AB636,VALIDATIONS!$FF$2:$FG$5,2,FALSE),FALSE), IF(AC636="Steel Reinforced Concrete",VLOOKUP(AA636,VALIDATIONS!$CZ$2:$DU$42,8+VLOOKUP(AB636,VALIDATIONS!$FF$2:$FG$5,2,FALSE),FALSE),IF(AC636="Fibre Reinforced Concrete",VLOOKUP(AA636,VALIDATIONS!$CZ$2:$DU$42,4+VLOOKUP(AB636,VALIDATIONS!$FF$2:$FG$5,2,FALSE),FALSE))))   +IF(T636="Up to 10% Rock",VLOOKUP(AA636,VALIDATIONS!$CZ$2:$DU$42,13+VLOOKUP(AB636,VALIDATIONS!$FF$2:$FG$5,2,FALSE),FALSE),0)+IF(OR(U636="Urban Development (moderate)",U636="Urban Development (heavy)"),VLOOKUP(AA636,VALIDATIONS!$CZ$2:$DU$42,VLOOKUP(U636,VALIDATIONS!$FJ$2:$FK$4,2,FALSE)+4,FALSE),0))</f>
        <v/>
      </c>
      <c r="AE636" s="194"/>
    </row>
    <row r="637" spans="1:31" x14ac:dyDescent="0.2">
      <c r="A637" s="232"/>
      <c r="B637" s="361"/>
      <c r="C637" s="370"/>
      <c r="D637" s="370"/>
      <c r="E637" s="370"/>
      <c r="F637" s="370"/>
      <c r="G637" s="194"/>
      <c r="H637" s="194"/>
      <c r="I637" s="195"/>
      <c r="J637" s="194"/>
      <c r="K637" s="168"/>
      <c r="L637" s="168"/>
      <c r="M637" s="106" t="str">
        <f>IF(OR(D637="",E637="",G637=""),"",IF(AND(F637&lt;&gt;"",D637="Inlet Pit"),VLOOKUP(E637,VALIDATIONS!$CN$2:$CO$14,2,FALSE),IF(D637="Junction Pit",VLOOKUP(E637,VALIDATIONS!$CR$2:$CS$5,2,FALSE),IF(D637="Trench Grate",H637*VLOOKUP(E637,VALIDATIONS!$CT$2:$CU$2,2,FALSE),IF(D637="Capped Line",VLOOKUP(E637,VALIDATIONS!$CF$2:$CG$2,2,FALSE),IF(D637="Head Wall",VLOOKUP(E637,VALIDATIONS!$CH$2:$CI$2,2,FALSE),IF(D637="House Connection",VLOOKUP(E637,VALIDATIONS!$CJ$2:$CK$2,2,FALSE),0))))))+IF(AND(F637&lt;&gt;"",D637="Inlet Pit"),VLOOKUP(F637,VALIDATIONS!$CP$2:$CQ$66,2,FALSE),0))</f>
        <v/>
      </c>
      <c r="N637" s="194"/>
      <c r="O637" s="379"/>
      <c r="P637" s="368"/>
      <c r="Q637" s="194"/>
      <c r="R637" s="370"/>
      <c r="S637" s="194"/>
      <c r="T637" s="368"/>
      <c r="U637" s="368"/>
      <c r="V637" s="194"/>
      <c r="W637" s="195"/>
      <c r="X637" s="194"/>
      <c r="Y637" s="195"/>
      <c r="Z637" s="194"/>
      <c r="AA637" s="368"/>
      <c r="AB637" s="368"/>
      <c r="AC637" s="370"/>
      <c r="AD637" s="106" t="str">
        <f>IF(OR(R637="",T637="",U637="",Z637="",AA637="",AB637="",AC637=""),"",Z637*IF(AC637="uPVC",VLOOKUP(AA637,VALIDATIONS!$CZ$2:$DU$42,VLOOKUP(AB637,VALIDATIONS!$FF$2:$FG$5,2,FALSE),FALSE), IF(AC637="Steel Reinforced Concrete",VLOOKUP(AA637,VALIDATIONS!$CZ$2:$DU$42,8+VLOOKUP(AB637,VALIDATIONS!$FF$2:$FG$5,2,FALSE),FALSE),IF(AC637="Fibre Reinforced Concrete",VLOOKUP(AA637,VALIDATIONS!$CZ$2:$DU$42,4+VLOOKUP(AB637,VALIDATIONS!$FF$2:$FG$5,2,FALSE),FALSE))))   +IF(T637="Up to 10% Rock",VLOOKUP(AA637,VALIDATIONS!$CZ$2:$DU$42,13+VLOOKUP(AB637,VALIDATIONS!$FF$2:$FG$5,2,FALSE),FALSE),0)+IF(OR(U637="Urban Development (moderate)",U637="Urban Development (heavy)"),VLOOKUP(AA637,VALIDATIONS!$CZ$2:$DU$42,VLOOKUP(U637,VALIDATIONS!$FJ$2:$FK$4,2,FALSE)+4,FALSE),0))</f>
        <v/>
      </c>
      <c r="AE637" s="194"/>
    </row>
    <row r="638" spans="1:31" x14ac:dyDescent="0.2">
      <c r="A638" s="232"/>
      <c r="B638" s="361"/>
      <c r="C638" s="370"/>
      <c r="D638" s="370"/>
      <c r="E638" s="370"/>
      <c r="F638" s="370"/>
      <c r="G638" s="194"/>
      <c r="H638" s="194"/>
      <c r="I638" s="195"/>
      <c r="J638" s="194"/>
      <c r="K638" s="168"/>
      <c r="L638" s="168"/>
      <c r="M638" s="106" t="str">
        <f>IF(OR(D638="",E638="",G638=""),"",IF(AND(F638&lt;&gt;"",D638="Inlet Pit"),VLOOKUP(E638,VALIDATIONS!$CN$2:$CO$14,2,FALSE),IF(D638="Junction Pit",VLOOKUP(E638,VALIDATIONS!$CR$2:$CS$5,2,FALSE),IF(D638="Trench Grate",H638*VLOOKUP(E638,VALIDATIONS!$CT$2:$CU$2,2,FALSE),IF(D638="Capped Line",VLOOKUP(E638,VALIDATIONS!$CF$2:$CG$2,2,FALSE),IF(D638="Head Wall",VLOOKUP(E638,VALIDATIONS!$CH$2:$CI$2,2,FALSE),IF(D638="House Connection",VLOOKUP(E638,VALIDATIONS!$CJ$2:$CK$2,2,FALSE),0))))))+IF(AND(F638&lt;&gt;"",D638="Inlet Pit"),VLOOKUP(F638,VALIDATIONS!$CP$2:$CQ$66,2,FALSE),0))</f>
        <v/>
      </c>
      <c r="N638" s="194"/>
      <c r="O638" s="379"/>
      <c r="P638" s="368"/>
      <c r="Q638" s="194"/>
      <c r="R638" s="370"/>
      <c r="S638" s="194"/>
      <c r="T638" s="368"/>
      <c r="U638" s="368"/>
      <c r="V638" s="194"/>
      <c r="W638" s="195"/>
      <c r="X638" s="194"/>
      <c r="Y638" s="195"/>
      <c r="Z638" s="194"/>
      <c r="AA638" s="368"/>
      <c r="AB638" s="368"/>
      <c r="AC638" s="370"/>
      <c r="AD638" s="106" t="str">
        <f>IF(OR(R638="",T638="",U638="",Z638="",AA638="",AB638="",AC638=""),"",Z638*IF(AC638="uPVC",VLOOKUP(AA638,VALIDATIONS!$CZ$2:$DU$42,VLOOKUP(AB638,VALIDATIONS!$FF$2:$FG$5,2,FALSE),FALSE), IF(AC638="Steel Reinforced Concrete",VLOOKUP(AA638,VALIDATIONS!$CZ$2:$DU$42,8+VLOOKUP(AB638,VALIDATIONS!$FF$2:$FG$5,2,FALSE),FALSE),IF(AC638="Fibre Reinforced Concrete",VLOOKUP(AA638,VALIDATIONS!$CZ$2:$DU$42,4+VLOOKUP(AB638,VALIDATIONS!$FF$2:$FG$5,2,FALSE),FALSE))))   +IF(T638="Up to 10% Rock",VLOOKUP(AA638,VALIDATIONS!$CZ$2:$DU$42,13+VLOOKUP(AB638,VALIDATIONS!$FF$2:$FG$5,2,FALSE),FALSE),0)+IF(OR(U638="Urban Development (moderate)",U638="Urban Development (heavy)"),VLOOKUP(AA638,VALIDATIONS!$CZ$2:$DU$42,VLOOKUP(U638,VALIDATIONS!$FJ$2:$FK$4,2,FALSE)+4,FALSE),0))</f>
        <v/>
      </c>
      <c r="AE638" s="194"/>
    </row>
    <row r="639" spans="1:31" x14ac:dyDescent="0.2">
      <c r="A639" s="232"/>
      <c r="B639" s="361"/>
      <c r="C639" s="370"/>
      <c r="D639" s="370"/>
      <c r="E639" s="370"/>
      <c r="F639" s="370"/>
      <c r="G639" s="194"/>
      <c r="H639" s="194"/>
      <c r="I639" s="195"/>
      <c r="J639" s="194"/>
      <c r="K639" s="168"/>
      <c r="L639" s="168"/>
      <c r="M639" s="106" t="str">
        <f>IF(OR(D639="",E639="",G639=""),"",IF(AND(F639&lt;&gt;"",D639="Inlet Pit"),VLOOKUP(E639,VALIDATIONS!$CN$2:$CO$14,2,FALSE),IF(D639="Junction Pit",VLOOKUP(E639,VALIDATIONS!$CR$2:$CS$5,2,FALSE),IF(D639="Trench Grate",H639*VLOOKUP(E639,VALIDATIONS!$CT$2:$CU$2,2,FALSE),IF(D639="Capped Line",VLOOKUP(E639,VALIDATIONS!$CF$2:$CG$2,2,FALSE),IF(D639="Head Wall",VLOOKUP(E639,VALIDATIONS!$CH$2:$CI$2,2,FALSE),IF(D639="House Connection",VLOOKUP(E639,VALIDATIONS!$CJ$2:$CK$2,2,FALSE),0))))))+IF(AND(F639&lt;&gt;"",D639="Inlet Pit"),VLOOKUP(F639,VALIDATIONS!$CP$2:$CQ$66,2,FALSE),0))</f>
        <v/>
      </c>
      <c r="N639" s="194"/>
      <c r="O639" s="379"/>
      <c r="P639" s="368"/>
      <c r="Q639" s="194"/>
      <c r="R639" s="370"/>
      <c r="S639" s="194"/>
      <c r="T639" s="368"/>
      <c r="U639" s="368"/>
      <c r="V639" s="194"/>
      <c r="W639" s="195"/>
      <c r="X639" s="194"/>
      <c r="Y639" s="195"/>
      <c r="Z639" s="194"/>
      <c r="AA639" s="368"/>
      <c r="AB639" s="368"/>
      <c r="AC639" s="370"/>
      <c r="AD639" s="106" t="str">
        <f>IF(OR(R639="",T639="",U639="",Z639="",AA639="",AB639="",AC639=""),"",Z639*IF(AC639="uPVC",VLOOKUP(AA639,VALIDATIONS!$CZ$2:$DU$42,VLOOKUP(AB639,VALIDATIONS!$FF$2:$FG$5,2,FALSE),FALSE), IF(AC639="Steel Reinforced Concrete",VLOOKUP(AA639,VALIDATIONS!$CZ$2:$DU$42,8+VLOOKUP(AB639,VALIDATIONS!$FF$2:$FG$5,2,FALSE),FALSE),IF(AC639="Fibre Reinforced Concrete",VLOOKUP(AA639,VALIDATIONS!$CZ$2:$DU$42,4+VLOOKUP(AB639,VALIDATIONS!$FF$2:$FG$5,2,FALSE),FALSE))))   +IF(T639="Up to 10% Rock",VLOOKUP(AA639,VALIDATIONS!$CZ$2:$DU$42,13+VLOOKUP(AB639,VALIDATIONS!$FF$2:$FG$5,2,FALSE),FALSE),0)+IF(OR(U639="Urban Development (moderate)",U639="Urban Development (heavy)"),VLOOKUP(AA639,VALIDATIONS!$CZ$2:$DU$42,VLOOKUP(U639,VALIDATIONS!$FJ$2:$FK$4,2,FALSE)+4,FALSE),0))</f>
        <v/>
      </c>
      <c r="AE639" s="194"/>
    </row>
    <row r="640" spans="1:31" x14ac:dyDescent="0.2">
      <c r="A640" s="232"/>
      <c r="B640" s="361"/>
      <c r="C640" s="370"/>
      <c r="D640" s="370"/>
      <c r="E640" s="370"/>
      <c r="F640" s="370"/>
      <c r="G640" s="194"/>
      <c r="H640" s="194"/>
      <c r="I640" s="195"/>
      <c r="J640" s="194"/>
      <c r="K640" s="168"/>
      <c r="L640" s="168"/>
      <c r="M640" s="106" t="str">
        <f>IF(OR(D640="",E640="",G640=""),"",IF(AND(F640&lt;&gt;"",D640="Inlet Pit"),VLOOKUP(E640,VALIDATIONS!$CN$2:$CO$14,2,FALSE),IF(D640="Junction Pit",VLOOKUP(E640,VALIDATIONS!$CR$2:$CS$5,2,FALSE),IF(D640="Trench Grate",H640*VLOOKUP(E640,VALIDATIONS!$CT$2:$CU$2,2,FALSE),IF(D640="Capped Line",VLOOKUP(E640,VALIDATIONS!$CF$2:$CG$2,2,FALSE),IF(D640="Head Wall",VLOOKUP(E640,VALIDATIONS!$CH$2:$CI$2,2,FALSE),IF(D640="House Connection",VLOOKUP(E640,VALIDATIONS!$CJ$2:$CK$2,2,FALSE),0))))))+IF(AND(F640&lt;&gt;"",D640="Inlet Pit"),VLOOKUP(F640,VALIDATIONS!$CP$2:$CQ$66,2,FALSE),0))</f>
        <v/>
      </c>
      <c r="N640" s="194"/>
      <c r="O640" s="379"/>
      <c r="P640" s="368"/>
      <c r="Q640" s="194"/>
      <c r="R640" s="370"/>
      <c r="S640" s="194"/>
      <c r="T640" s="368"/>
      <c r="U640" s="368"/>
      <c r="V640" s="194"/>
      <c r="W640" s="195"/>
      <c r="X640" s="194"/>
      <c r="Y640" s="195"/>
      <c r="Z640" s="194"/>
      <c r="AA640" s="368"/>
      <c r="AB640" s="368"/>
      <c r="AC640" s="370"/>
      <c r="AD640" s="106" t="str">
        <f>IF(OR(R640="",T640="",U640="",Z640="",AA640="",AB640="",AC640=""),"",Z640*IF(AC640="uPVC",VLOOKUP(AA640,VALIDATIONS!$CZ$2:$DU$42,VLOOKUP(AB640,VALIDATIONS!$FF$2:$FG$5,2,FALSE),FALSE), IF(AC640="Steel Reinforced Concrete",VLOOKUP(AA640,VALIDATIONS!$CZ$2:$DU$42,8+VLOOKUP(AB640,VALIDATIONS!$FF$2:$FG$5,2,FALSE),FALSE),IF(AC640="Fibre Reinforced Concrete",VLOOKUP(AA640,VALIDATIONS!$CZ$2:$DU$42,4+VLOOKUP(AB640,VALIDATIONS!$FF$2:$FG$5,2,FALSE),FALSE))))   +IF(T640="Up to 10% Rock",VLOOKUP(AA640,VALIDATIONS!$CZ$2:$DU$42,13+VLOOKUP(AB640,VALIDATIONS!$FF$2:$FG$5,2,FALSE),FALSE),0)+IF(OR(U640="Urban Development (moderate)",U640="Urban Development (heavy)"),VLOOKUP(AA640,VALIDATIONS!$CZ$2:$DU$42,VLOOKUP(U640,VALIDATIONS!$FJ$2:$FK$4,2,FALSE)+4,FALSE),0))</f>
        <v/>
      </c>
      <c r="AE640" s="194"/>
    </row>
    <row r="641" spans="1:31" x14ac:dyDescent="0.2">
      <c r="A641" s="232"/>
      <c r="B641" s="361"/>
      <c r="C641" s="370"/>
      <c r="D641" s="370"/>
      <c r="E641" s="370"/>
      <c r="F641" s="370"/>
      <c r="G641" s="194"/>
      <c r="H641" s="194"/>
      <c r="I641" s="195"/>
      <c r="J641" s="194"/>
      <c r="K641" s="168"/>
      <c r="L641" s="168"/>
      <c r="M641" s="106" t="str">
        <f>IF(OR(D641="",E641="",G641=""),"",IF(AND(F641&lt;&gt;"",D641="Inlet Pit"),VLOOKUP(E641,VALIDATIONS!$CN$2:$CO$14,2,FALSE),IF(D641="Junction Pit",VLOOKUP(E641,VALIDATIONS!$CR$2:$CS$5,2,FALSE),IF(D641="Trench Grate",H641*VLOOKUP(E641,VALIDATIONS!$CT$2:$CU$2,2,FALSE),IF(D641="Capped Line",VLOOKUP(E641,VALIDATIONS!$CF$2:$CG$2,2,FALSE),IF(D641="Head Wall",VLOOKUP(E641,VALIDATIONS!$CH$2:$CI$2,2,FALSE),IF(D641="House Connection",VLOOKUP(E641,VALIDATIONS!$CJ$2:$CK$2,2,FALSE),0))))))+IF(AND(F641&lt;&gt;"",D641="Inlet Pit"),VLOOKUP(F641,VALIDATIONS!$CP$2:$CQ$66,2,FALSE),0))</f>
        <v/>
      </c>
      <c r="N641" s="194"/>
      <c r="O641" s="379"/>
      <c r="P641" s="368"/>
      <c r="Q641" s="194"/>
      <c r="R641" s="370"/>
      <c r="S641" s="194"/>
      <c r="T641" s="368"/>
      <c r="U641" s="368"/>
      <c r="V641" s="194"/>
      <c r="W641" s="195"/>
      <c r="X641" s="194"/>
      <c r="Y641" s="195"/>
      <c r="Z641" s="194"/>
      <c r="AA641" s="368"/>
      <c r="AB641" s="368"/>
      <c r="AC641" s="370"/>
      <c r="AD641" s="106" t="str">
        <f>IF(OR(R641="",T641="",U641="",Z641="",AA641="",AB641="",AC641=""),"",Z641*IF(AC641="uPVC",VLOOKUP(AA641,VALIDATIONS!$CZ$2:$DU$42,VLOOKUP(AB641,VALIDATIONS!$FF$2:$FG$5,2,FALSE),FALSE), IF(AC641="Steel Reinforced Concrete",VLOOKUP(AA641,VALIDATIONS!$CZ$2:$DU$42,8+VLOOKUP(AB641,VALIDATIONS!$FF$2:$FG$5,2,FALSE),FALSE),IF(AC641="Fibre Reinforced Concrete",VLOOKUP(AA641,VALIDATIONS!$CZ$2:$DU$42,4+VLOOKUP(AB641,VALIDATIONS!$FF$2:$FG$5,2,FALSE),FALSE))))   +IF(T641="Up to 10% Rock",VLOOKUP(AA641,VALIDATIONS!$CZ$2:$DU$42,13+VLOOKUP(AB641,VALIDATIONS!$FF$2:$FG$5,2,FALSE),FALSE),0)+IF(OR(U641="Urban Development (moderate)",U641="Urban Development (heavy)"),VLOOKUP(AA641,VALIDATIONS!$CZ$2:$DU$42,VLOOKUP(U641,VALIDATIONS!$FJ$2:$FK$4,2,FALSE)+4,FALSE),0))</f>
        <v/>
      </c>
      <c r="AE641" s="194"/>
    </row>
    <row r="642" spans="1:31" x14ac:dyDescent="0.2">
      <c r="A642" s="232"/>
      <c r="B642" s="361"/>
      <c r="C642" s="370"/>
      <c r="D642" s="370"/>
      <c r="E642" s="370"/>
      <c r="F642" s="370"/>
      <c r="G642" s="194"/>
      <c r="H642" s="194"/>
      <c r="I642" s="195"/>
      <c r="J642" s="194"/>
      <c r="K642" s="168"/>
      <c r="L642" s="168"/>
      <c r="M642" s="106" t="str">
        <f>IF(OR(D642="",E642="",G642=""),"",IF(AND(F642&lt;&gt;"",D642="Inlet Pit"),VLOOKUP(E642,VALIDATIONS!$CN$2:$CO$14,2,FALSE),IF(D642="Junction Pit",VLOOKUP(E642,VALIDATIONS!$CR$2:$CS$5,2,FALSE),IF(D642="Trench Grate",H642*VLOOKUP(E642,VALIDATIONS!$CT$2:$CU$2,2,FALSE),IF(D642="Capped Line",VLOOKUP(E642,VALIDATIONS!$CF$2:$CG$2,2,FALSE),IF(D642="Head Wall",VLOOKUP(E642,VALIDATIONS!$CH$2:$CI$2,2,FALSE),IF(D642="House Connection",VLOOKUP(E642,VALIDATIONS!$CJ$2:$CK$2,2,FALSE),0))))))+IF(AND(F642&lt;&gt;"",D642="Inlet Pit"),VLOOKUP(F642,VALIDATIONS!$CP$2:$CQ$66,2,FALSE),0))</f>
        <v/>
      </c>
      <c r="N642" s="194"/>
      <c r="O642" s="379"/>
      <c r="P642" s="368"/>
      <c r="Q642" s="194"/>
      <c r="R642" s="370"/>
      <c r="S642" s="194"/>
      <c r="T642" s="368"/>
      <c r="U642" s="368"/>
      <c r="V642" s="194"/>
      <c r="W642" s="195"/>
      <c r="X642" s="194"/>
      <c r="Y642" s="195"/>
      <c r="Z642" s="194"/>
      <c r="AA642" s="368"/>
      <c r="AB642" s="368"/>
      <c r="AC642" s="370"/>
      <c r="AD642" s="106" t="str">
        <f>IF(OR(R642="",T642="",U642="",Z642="",AA642="",AB642="",AC642=""),"",Z642*IF(AC642="uPVC",VLOOKUP(AA642,VALIDATIONS!$CZ$2:$DU$42,VLOOKUP(AB642,VALIDATIONS!$FF$2:$FG$5,2,FALSE),FALSE), IF(AC642="Steel Reinforced Concrete",VLOOKUP(AA642,VALIDATIONS!$CZ$2:$DU$42,8+VLOOKUP(AB642,VALIDATIONS!$FF$2:$FG$5,2,FALSE),FALSE),IF(AC642="Fibre Reinforced Concrete",VLOOKUP(AA642,VALIDATIONS!$CZ$2:$DU$42,4+VLOOKUP(AB642,VALIDATIONS!$FF$2:$FG$5,2,FALSE),FALSE))))   +IF(T642="Up to 10% Rock",VLOOKUP(AA642,VALIDATIONS!$CZ$2:$DU$42,13+VLOOKUP(AB642,VALIDATIONS!$FF$2:$FG$5,2,FALSE),FALSE),0)+IF(OR(U642="Urban Development (moderate)",U642="Urban Development (heavy)"),VLOOKUP(AA642,VALIDATIONS!$CZ$2:$DU$42,VLOOKUP(U642,VALIDATIONS!$FJ$2:$FK$4,2,FALSE)+4,FALSE),0))</f>
        <v/>
      </c>
      <c r="AE642" s="194"/>
    </row>
    <row r="643" spans="1:31" x14ac:dyDescent="0.2">
      <c r="A643" s="232"/>
      <c r="B643" s="361"/>
      <c r="C643" s="370"/>
      <c r="D643" s="370"/>
      <c r="E643" s="370"/>
      <c r="F643" s="370"/>
      <c r="G643" s="194"/>
      <c r="H643" s="194"/>
      <c r="I643" s="195"/>
      <c r="J643" s="194"/>
      <c r="K643" s="168"/>
      <c r="L643" s="168"/>
      <c r="M643" s="106" t="str">
        <f>IF(OR(D643="",E643="",G643=""),"",IF(AND(F643&lt;&gt;"",D643="Inlet Pit"),VLOOKUP(E643,VALIDATIONS!$CN$2:$CO$14,2,FALSE),IF(D643="Junction Pit",VLOOKUP(E643,VALIDATIONS!$CR$2:$CS$5,2,FALSE),IF(D643="Trench Grate",H643*VLOOKUP(E643,VALIDATIONS!$CT$2:$CU$2,2,FALSE),IF(D643="Capped Line",VLOOKUP(E643,VALIDATIONS!$CF$2:$CG$2,2,FALSE),IF(D643="Head Wall",VLOOKUP(E643,VALIDATIONS!$CH$2:$CI$2,2,FALSE),IF(D643="House Connection",VLOOKUP(E643,VALIDATIONS!$CJ$2:$CK$2,2,FALSE),0))))))+IF(AND(F643&lt;&gt;"",D643="Inlet Pit"),VLOOKUP(F643,VALIDATIONS!$CP$2:$CQ$66,2,FALSE),0))</f>
        <v/>
      </c>
      <c r="N643" s="194"/>
      <c r="O643" s="379"/>
      <c r="P643" s="368"/>
      <c r="Q643" s="194"/>
      <c r="R643" s="370"/>
      <c r="S643" s="194"/>
      <c r="T643" s="368"/>
      <c r="U643" s="368"/>
      <c r="V643" s="194"/>
      <c r="W643" s="195"/>
      <c r="X643" s="194"/>
      <c r="Y643" s="195"/>
      <c r="Z643" s="194"/>
      <c r="AA643" s="368"/>
      <c r="AB643" s="368"/>
      <c r="AC643" s="370"/>
      <c r="AD643" s="106" t="str">
        <f>IF(OR(R643="",T643="",U643="",Z643="",AA643="",AB643="",AC643=""),"",Z643*IF(AC643="uPVC",VLOOKUP(AA643,VALIDATIONS!$CZ$2:$DU$42,VLOOKUP(AB643,VALIDATIONS!$FF$2:$FG$5,2,FALSE),FALSE), IF(AC643="Steel Reinforced Concrete",VLOOKUP(AA643,VALIDATIONS!$CZ$2:$DU$42,8+VLOOKUP(AB643,VALIDATIONS!$FF$2:$FG$5,2,FALSE),FALSE),IF(AC643="Fibre Reinforced Concrete",VLOOKUP(AA643,VALIDATIONS!$CZ$2:$DU$42,4+VLOOKUP(AB643,VALIDATIONS!$FF$2:$FG$5,2,FALSE),FALSE))))   +IF(T643="Up to 10% Rock",VLOOKUP(AA643,VALIDATIONS!$CZ$2:$DU$42,13+VLOOKUP(AB643,VALIDATIONS!$FF$2:$FG$5,2,FALSE),FALSE),0)+IF(OR(U643="Urban Development (moderate)",U643="Urban Development (heavy)"),VLOOKUP(AA643,VALIDATIONS!$CZ$2:$DU$42,VLOOKUP(U643,VALIDATIONS!$FJ$2:$FK$4,2,FALSE)+4,FALSE),0))</f>
        <v/>
      </c>
      <c r="AE643" s="194"/>
    </row>
    <row r="644" spans="1:31" x14ac:dyDescent="0.2">
      <c r="A644" s="232"/>
      <c r="B644" s="361"/>
      <c r="C644" s="370"/>
      <c r="D644" s="370"/>
      <c r="E644" s="370"/>
      <c r="F644" s="370"/>
      <c r="G644" s="194"/>
      <c r="H644" s="194"/>
      <c r="I644" s="195"/>
      <c r="J644" s="194"/>
      <c r="K644" s="168"/>
      <c r="L644" s="168"/>
      <c r="M644" s="106" t="str">
        <f>IF(OR(D644="",E644="",G644=""),"",IF(AND(F644&lt;&gt;"",D644="Inlet Pit"),VLOOKUP(E644,VALIDATIONS!$CN$2:$CO$14,2,FALSE),IF(D644="Junction Pit",VLOOKUP(E644,VALIDATIONS!$CR$2:$CS$5,2,FALSE),IF(D644="Trench Grate",H644*VLOOKUP(E644,VALIDATIONS!$CT$2:$CU$2,2,FALSE),IF(D644="Capped Line",VLOOKUP(E644,VALIDATIONS!$CF$2:$CG$2,2,FALSE),IF(D644="Head Wall",VLOOKUP(E644,VALIDATIONS!$CH$2:$CI$2,2,FALSE),IF(D644="House Connection",VLOOKUP(E644,VALIDATIONS!$CJ$2:$CK$2,2,FALSE),0))))))+IF(AND(F644&lt;&gt;"",D644="Inlet Pit"),VLOOKUP(F644,VALIDATIONS!$CP$2:$CQ$66,2,FALSE),0))</f>
        <v/>
      </c>
      <c r="N644" s="194"/>
      <c r="O644" s="379"/>
      <c r="P644" s="368"/>
      <c r="Q644" s="194"/>
      <c r="R644" s="370"/>
      <c r="S644" s="194"/>
      <c r="T644" s="368"/>
      <c r="U644" s="368"/>
      <c r="V644" s="194"/>
      <c r="W644" s="195"/>
      <c r="X644" s="194"/>
      <c r="Y644" s="195"/>
      <c r="Z644" s="194"/>
      <c r="AA644" s="368"/>
      <c r="AB644" s="368"/>
      <c r="AC644" s="370"/>
      <c r="AD644" s="106" t="str">
        <f>IF(OR(R644="",T644="",U644="",Z644="",AA644="",AB644="",AC644=""),"",Z644*IF(AC644="uPVC",VLOOKUP(AA644,VALIDATIONS!$CZ$2:$DU$42,VLOOKUP(AB644,VALIDATIONS!$FF$2:$FG$5,2,FALSE),FALSE), IF(AC644="Steel Reinforced Concrete",VLOOKUP(AA644,VALIDATIONS!$CZ$2:$DU$42,8+VLOOKUP(AB644,VALIDATIONS!$FF$2:$FG$5,2,FALSE),FALSE),IF(AC644="Fibre Reinforced Concrete",VLOOKUP(AA644,VALIDATIONS!$CZ$2:$DU$42,4+VLOOKUP(AB644,VALIDATIONS!$FF$2:$FG$5,2,FALSE),FALSE))))   +IF(T644="Up to 10% Rock",VLOOKUP(AA644,VALIDATIONS!$CZ$2:$DU$42,13+VLOOKUP(AB644,VALIDATIONS!$FF$2:$FG$5,2,FALSE),FALSE),0)+IF(OR(U644="Urban Development (moderate)",U644="Urban Development (heavy)"),VLOOKUP(AA644,VALIDATIONS!$CZ$2:$DU$42,VLOOKUP(U644,VALIDATIONS!$FJ$2:$FK$4,2,FALSE)+4,FALSE),0))</f>
        <v/>
      </c>
      <c r="AE644" s="194"/>
    </row>
    <row r="645" spans="1:31" x14ac:dyDescent="0.2">
      <c r="A645" s="232"/>
      <c r="B645" s="361"/>
      <c r="C645" s="370"/>
      <c r="D645" s="370"/>
      <c r="E645" s="370"/>
      <c r="F645" s="370"/>
      <c r="G645" s="194"/>
      <c r="H645" s="194"/>
      <c r="I645" s="195"/>
      <c r="J645" s="194"/>
      <c r="K645" s="168"/>
      <c r="L645" s="168"/>
      <c r="M645" s="106" t="str">
        <f>IF(OR(D645="",E645="",G645=""),"",IF(AND(F645&lt;&gt;"",D645="Inlet Pit"),VLOOKUP(E645,VALIDATIONS!$CN$2:$CO$14,2,FALSE),IF(D645="Junction Pit",VLOOKUP(E645,VALIDATIONS!$CR$2:$CS$5,2,FALSE),IF(D645="Trench Grate",H645*VLOOKUP(E645,VALIDATIONS!$CT$2:$CU$2,2,FALSE),IF(D645="Capped Line",VLOOKUP(E645,VALIDATIONS!$CF$2:$CG$2,2,FALSE),IF(D645="Head Wall",VLOOKUP(E645,VALIDATIONS!$CH$2:$CI$2,2,FALSE),IF(D645="House Connection",VLOOKUP(E645,VALIDATIONS!$CJ$2:$CK$2,2,FALSE),0))))))+IF(AND(F645&lt;&gt;"",D645="Inlet Pit"),VLOOKUP(F645,VALIDATIONS!$CP$2:$CQ$66,2,FALSE),0))</f>
        <v/>
      </c>
      <c r="N645" s="194"/>
      <c r="O645" s="379"/>
      <c r="P645" s="368"/>
      <c r="Q645" s="194"/>
      <c r="R645" s="370"/>
      <c r="S645" s="194"/>
      <c r="T645" s="368"/>
      <c r="U645" s="368"/>
      <c r="V645" s="194"/>
      <c r="W645" s="195"/>
      <c r="X645" s="194"/>
      <c r="Y645" s="195"/>
      <c r="Z645" s="194"/>
      <c r="AA645" s="368"/>
      <c r="AB645" s="368"/>
      <c r="AC645" s="370"/>
      <c r="AD645" s="106" t="str">
        <f>IF(OR(R645="",T645="",U645="",Z645="",AA645="",AB645="",AC645=""),"",Z645*IF(AC645="uPVC",VLOOKUP(AA645,VALIDATIONS!$CZ$2:$DU$42,VLOOKUP(AB645,VALIDATIONS!$FF$2:$FG$5,2,FALSE),FALSE), IF(AC645="Steel Reinforced Concrete",VLOOKUP(AA645,VALIDATIONS!$CZ$2:$DU$42,8+VLOOKUP(AB645,VALIDATIONS!$FF$2:$FG$5,2,FALSE),FALSE),IF(AC645="Fibre Reinforced Concrete",VLOOKUP(AA645,VALIDATIONS!$CZ$2:$DU$42,4+VLOOKUP(AB645,VALIDATIONS!$FF$2:$FG$5,2,FALSE),FALSE))))   +IF(T645="Up to 10% Rock",VLOOKUP(AA645,VALIDATIONS!$CZ$2:$DU$42,13+VLOOKUP(AB645,VALIDATIONS!$FF$2:$FG$5,2,FALSE),FALSE),0)+IF(OR(U645="Urban Development (moderate)",U645="Urban Development (heavy)"),VLOOKUP(AA645,VALIDATIONS!$CZ$2:$DU$42,VLOOKUP(U645,VALIDATIONS!$FJ$2:$FK$4,2,FALSE)+4,FALSE),0))</f>
        <v/>
      </c>
      <c r="AE645" s="194"/>
    </row>
    <row r="646" spans="1:31" x14ac:dyDescent="0.2">
      <c r="A646" s="232"/>
      <c r="B646" s="361"/>
      <c r="C646" s="370"/>
      <c r="D646" s="370"/>
      <c r="E646" s="370"/>
      <c r="F646" s="370"/>
      <c r="G646" s="194"/>
      <c r="H646" s="194"/>
      <c r="I646" s="195"/>
      <c r="J646" s="194"/>
      <c r="K646" s="168"/>
      <c r="L646" s="168"/>
      <c r="M646" s="106" t="str">
        <f>IF(OR(D646="",E646="",G646=""),"",IF(AND(F646&lt;&gt;"",D646="Inlet Pit"),VLOOKUP(E646,VALIDATIONS!$CN$2:$CO$14,2,FALSE),IF(D646="Junction Pit",VLOOKUP(E646,VALIDATIONS!$CR$2:$CS$5,2,FALSE),IF(D646="Trench Grate",H646*VLOOKUP(E646,VALIDATIONS!$CT$2:$CU$2,2,FALSE),IF(D646="Capped Line",VLOOKUP(E646,VALIDATIONS!$CF$2:$CG$2,2,FALSE),IF(D646="Head Wall",VLOOKUP(E646,VALIDATIONS!$CH$2:$CI$2,2,FALSE),IF(D646="House Connection",VLOOKUP(E646,VALIDATIONS!$CJ$2:$CK$2,2,FALSE),0))))))+IF(AND(F646&lt;&gt;"",D646="Inlet Pit"),VLOOKUP(F646,VALIDATIONS!$CP$2:$CQ$66,2,FALSE),0))</f>
        <v/>
      </c>
      <c r="N646" s="194"/>
      <c r="O646" s="379"/>
      <c r="P646" s="368"/>
      <c r="Q646" s="194"/>
      <c r="R646" s="370"/>
      <c r="S646" s="194"/>
      <c r="T646" s="368"/>
      <c r="U646" s="368"/>
      <c r="V646" s="194"/>
      <c r="W646" s="195"/>
      <c r="X646" s="194"/>
      <c r="Y646" s="195"/>
      <c r="Z646" s="194"/>
      <c r="AA646" s="368"/>
      <c r="AB646" s="368"/>
      <c r="AC646" s="370"/>
      <c r="AD646" s="106" t="str">
        <f>IF(OR(R646="",T646="",U646="",Z646="",AA646="",AB646="",AC646=""),"",Z646*IF(AC646="uPVC",VLOOKUP(AA646,VALIDATIONS!$CZ$2:$DU$42,VLOOKUP(AB646,VALIDATIONS!$FF$2:$FG$5,2,FALSE),FALSE), IF(AC646="Steel Reinforced Concrete",VLOOKUP(AA646,VALIDATIONS!$CZ$2:$DU$42,8+VLOOKUP(AB646,VALIDATIONS!$FF$2:$FG$5,2,FALSE),FALSE),IF(AC646="Fibre Reinforced Concrete",VLOOKUP(AA646,VALIDATIONS!$CZ$2:$DU$42,4+VLOOKUP(AB646,VALIDATIONS!$FF$2:$FG$5,2,FALSE),FALSE))))   +IF(T646="Up to 10% Rock",VLOOKUP(AA646,VALIDATIONS!$CZ$2:$DU$42,13+VLOOKUP(AB646,VALIDATIONS!$FF$2:$FG$5,2,FALSE),FALSE),0)+IF(OR(U646="Urban Development (moderate)",U646="Urban Development (heavy)"),VLOOKUP(AA646,VALIDATIONS!$CZ$2:$DU$42,VLOOKUP(U646,VALIDATIONS!$FJ$2:$FK$4,2,FALSE)+4,FALSE),0))</f>
        <v/>
      </c>
      <c r="AE646" s="194"/>
    </row>
    <row r="647" spans="1:31" x14ac:dyDescent="0.2">
      <c r="A647" s="232"/>
      <c r="B647" s="361"/>
      <c r="C647" s="370"/>
      <c r="D647" s="370"/>
      <c r="E647" s="370"/>
      <c r="F647" s="370"/>
      <c r="G647" s="194"/>
      <c r="H647" s="194"/>
      <c r="I647" s="195"/>
      <c r="J647" s="194"/>
      <c r="K647" s="168"/>
      <c r="L647" s="168"/>
      <c r="M647" s="106" t="str">
        <f>IF(OR(D647="",E647="",G647=""),"",IF(AND(F647&lt;&gt;"",D647="Inlet Pit"),VLOOKUP(E647,VALIDATIONS!$CN$2:$CO$14,2,FALSE),IF(D647="Junction Pit",VLOOKUP(E647,VALIDATIONS!$CR$2:$CS$5,2,FALSE),IF(D647="Trench Grate",H647*VLOOKUP(E647,VALIDATIONS!$CT$2:$CU$2,2,FALSE),IF(D647="Capped Line",VLOOKUP(E647,VALIDATIONS!$CF$2:$CG$2,2,FALSE),IF(D647="Head Wall",VLOOKUP(E647,VALIDATIONS!$CH$2:$CI$2,2,FALSE),IF(D647="House Connection",VLOOKUP(E647,VALIDATIONS!$CJ$2:$CK$2,2,FALSE),0))))))+IF(AND(F647&lt;&gt;"",D647="Inlet Pit"),VLOOKUP(F647,VALIDATIONS!$CP$2:$CQ$66,2,FALSE),0))</f>
        <v/>
      </c>
      <c r="N647" s="194"/>
      <c r="O647" s="379"/>
      <c r="P647" s="368"/>
      <c r="Q647" s="194"/>
      <c r="R647" s="370"/>
      <c r="S647" s="194"/>
      <c r="T647" s="368"/>
      <c r="U647" s="368"/>
      <c r="V647" s="194"/>
      <c r="W647" s="195"/>
      <c r="X647" s="194"/>
      <c r="Y647" s="195"/>
      <c r="Z647" s="194"/>
      <c r="AA647" s="368"/>
      <c r="AB647" s="368"/>
      <c r="AC647" s="370"/>
      <c r="AD647" s="106" t="str">
        <f>IF(OR(R647="",T647="",U647="",Z647="",AA647="",AB647="",AC647=""),"",Z647*IF(AC647="uPVC",VLOOKUP(AA647,VALIDATIONS!$CZ$2:$DU$42,VLOOKUP(AB647,VALIDATIONS!$FF$2:$FG$5,2,FALSE),FALSE), IF(AC647="Steel Reinforced Concrete",VLOOKUP(AA647,VALIDATIONS!$CZ$2:$DU$42,8+VLOOKUP(AB647,VALIDATIONS!$FF$2:$FG$5,2,FALSE),FALSE),IF(AC647="Fibre Reinforced Concrete",VLOOKUP(AA647,VALIDATIONS!$CZ$2:$DU$42,4+VLOOKUP(AB647,VALIDATIONS!$FF$2:$FG$5,2,FALSE),FALSE))))   +IF(T647="Up to 10% Rock",VLOOKUP(AA647,VALIDATIONS!$CZ$2:$DU$42,13+VLOOKUP(AB647,VALIDATIONS!$FF$2:$FG$5,2,FALSE),FALSE),0)+IF(OR(U647="Urban Development (moderate)",U647="Urban Development (heavy)"),VLOOKUP(AA647,VALIDATIONS!$CZ$2:$DU$42,VLOOKUP(U647,VALIDATIONS!$FJ$2:$FK$4,2,FALSE)+4,FALSE),0))</f>
        <v/>
      </c>
      <c r="AE647" s="194"/>
    </row>
    <row r="648" spans="1:31" x14ac:dyDescent="0.2">
      <c r="A648" s="232"/>
      <c r="B648" s="361"/>
      <c r="C648" s="370"/>
      <c r="D648" s="370"/>
      <c r="E648" s="370"/>
      <c r="F648" s="370"/>
      <c r="G648" s="194"/>
      <c r="H648" s="194"/>
      <c r="I648" s="195"/>
      <c r="J648" s="194"/>
      <c r="K648" s="168"/>
      <c r="L648" s="168"/>
      <c r="M648" s="106" t="str">
        <f>IF(OR(D648="",E648="",G648=""),"",IF(AND(F648&lt;&gt;"",D648="Inlet Pit"),VLOOKUP(E648,VALIDATIONS!$CN$2:$CO$14,2,FALSE),IF(D648="Junction Pit",VLOOKUP(E648,VALIDATIONS!$CR$2:$CS$5,2,FALSE),IF(D648="Trench Grate",H648*VLOOKUP(E648,VALIDATIONS!$CT$2:$CU$2,2,FALSE),IF(D648="Capped Line",VLOOKUP(E648,VALIDATIONS!$CF$2:$CG$2,2,FALSE),IF(D648="Head Wall",VLOOKUP(E648,VALIDATIONS!$CH$2:$CI$2,2,FALSE),IF(D648="House Connection",VLOOKUP(E648,VALIDATIONS!$CJ$2:$CK$2,2,FALSE),0))))))+IF(AND(F648&lt;&gt;"",D648="Inlet Pit"),VLOOKUP(F648,VALIDATIONS!$CP$2:$CQ$66,2,FALSE),0))</f>
        <v/>
      </c>
      <c r="N648" s="194"/>
      <c r="O648" s="379"/>
      <c r="P648" s="368"/>
      <c r="Q648" s="194"/>
      <c r="R648" s="370"/>
      <c r="S648" s="194"/>
      <c r="T648" s="368"/>
      <c r="U648" s="368"/>
      <c r="V648" s="194"/>
      <c r="W648" s="195"/>
      <c r="X648" s="194"/>
      <c r="Y648" s="195"/>
      <c r="Z648" s="194"/>
      <c r="AA648" s="368"/>
      <c r="AB648" s="368"/>
      <c r="AC648" s="370"/>
      <c r="AD648" s="106" t="str">
        <f>IF(OR(R648="",T648="",U648="",Z648="",AA648="",AB648="",AC648=""),"",Z648*IF(AC648="uPVC",VLOOKUP(AA648,VALIDATIONS!$CZ$2:$DU$42,VLOOKUP(AB648,VALIDATIONS!$FF$2:$FG$5,2,FALSE),FALSE), IF(AC648="Steel Reinforced Concrete",VLOOKUP(AA648,VALIDATIONS!$CZ$2:$DU$42,8+VLOOKUP(AB648,VALIDATIONS!$FF$2:$FG$5,2,FALSE),FALSE),IF(AC648="Fibre Reinforced Concrete",VLOOKUP(AA648,VALIDATIONS!$CZ$2:$DU$42,4+VLOOKUP(AB648,VALIDATIONS!$FF$2:$FG$5,2,FALSE),FALSE))))   +IF(T648="Up to 10% Rock",VLOOKUP(AA648,VALIDATIONS!$CZ$2:$DU$42,13+VLOOKUP(AB648,VALIDATIONS!$FF$2:$FG$5,2,FALSE),FALSE),0)+IF(OR(U648="Urban Development (moderate)",U648="Urban Development (heavy)"),VLOOKUP(AA648,VALIDATIONS!$CZ$2:$DU$42,VLOOKUP(U648,VALIDATIONS!$FJ$2:$FK$4,2,FALSE)+4,FALSE),0))</f>
        <v/>
      </c>
      <c r="AE648" s="194"/>
    </row>
    <row r="649" spans="1:31" x14ac:dyDescent="0.2">
      <c r="A649" s="232"/>
      <c r="B649" s="361"/>
      <c r="C649" s="370"/>
      <c r="D649" s="370"/>
      <c r="E649" s="370"/>
      <c r="F649" s="370"/>
      <c r="G649" s="194"/>
      <c r="H649" s="194"/>
      <c r="I649" s="195"/>
      <c r="J649" s="194"/>
      <c r="K649" s="168"/>
      <c r="L649" s="168"/>
      <c r="M649" s="106" t="str">
        <f>IF(OR(D649="",E649="",G649=""),"",IF(AND(F649&lt;&gt;"",D649="Inlet Pit"),VLOOKUP(E649,VALIDATIONS!$CN$2:$CO$14,2,FALSE),IF(D649="Junction Pit",VLOOKUP(E649,VALIDATIONS!$CR$2:$CS$5,2,FALSE),IF(D649="Trench Grate",H649*VLOOKUP(E649,VALIDATIONS!$CT$2:$CU$2,2,FALSE),IF(D649="Capped Line",VLOOKUP(E649,VALIDATIONS!$CF$2:$CG$2,2,FALSE),IF(D649="Head Wall",VLOOKUP(E649,VALIDATIONS!$CH$2:$CI$2,2,FALSE),IF(D649="House Connection",VLOOKUP(E649,VALIDATIONS!$CJ$2:$CK$2,2,FALSE),0))))))+IF(AND(F649&lt;&gt;"",D649="Inlet Pit"),VLOOKUP(F649,VALIDATIONS!$CP$2:$CQ$66,2,FALSE),0))</f>
        <v/>
      </c>
      <c r="N649" s="194"/>
      <c r="O649" s="379"/>
      <c r="P649" s="368"/>
      <c r="Q649" s="194"/>
      <c r="R649" s="370"/>
      <c r="S649" s="194"/>
      <c r="T649" s="368"/>
      <c r="U649" s="368"/>
      <c r="V649" s="194"/>
      <c r="W649" s="195"/>
      <c r="X649" s="194"/>
      <c r="Y649" s="195"/>
      <c r="Z649" s="194"/>
      <c r="AA649" s="368"/>
      <c r="AB649" s="368"/>
      <c r="AC649" s="370"/>
      <c r="AD649" s="106" t="str">
        <f>IF(OR(R649="",T649="",U649="",Z649="",AA649="",AB649="",AC649=""),"",Z649*IF(AC649="uPVC",VLOOKUP(AA649,VALIDATIONS!$CZ$2:$DU$42,VLOOKUP(AB649,VALIDATIONS!$FF$2:$FG$5,2,FALSE),FALSE), IF(AC649="Steel Reinforced Concrete",VLOOKUP(AA649,VALIDATIONS!$CZ$2:$DU$42,8+VLOOKUP(AB649,VALIDATIONS!$FF$2:$FG$5,2,FALSE),FALSE),IF(AC649="Fibre Reinforced Concrete",VLOOKUP(AA649,VALIDATIONS!$CZ$2:$DU$42,4+VLOOKUP(AB649,VALIDATIONS!$FF$2:$FG$5,2,FALSE),FALSE))))   +IF(T649="Up to 10% Rock",VLOOKUP(AA649,VALIDATIONS!$CZ$2:$DU$42,13+VLOOKUP(AB649,VALIDATIONS!$FF$2:$FG$5,2,FALSE),FALSE),0)+IF(OR(U649="Urban Development (moderate)",U649="Urban Development (heavy)"),VLOOKUP(AA649,VALIDATIONS!$CZ$2:$DU$42,VLOOKUP(U649,VALIDATIONS!$FJ$2:$FK$4,2,FALSE)+4,FALSE),0))</f>
        <v/>
      </c>
      <c r="AE649" s="194"/>
    </row>
    <row r="650" spans="1:31" x14ac:dyDescent="0.2">
      <c r="A650" s="232"/>
      <c r="B650" s="361"/>
      <c r="C650" s="370"/>
      <c r="D650" s="370"/>
      <c r="E650" s="370"/>
      <c r="F650" s="370"/>
      <c r="G650" s="194"/>
      <c r="H650" s="194"/>
      <c r="I650" s="195"/>
      <c r="J650" s="194"/>
      <c r="K650" s="168"/>
      <c r="L650" s="168"/>
      <c r="M650" s="106" t="str">
        <f>IF(OR(D650="",E650="",G650=""),"",IF(AND(F650&lt;&gt;"",D650="Inlet Pit"),VLOOKUP(E650,VALIDATIONS!$CN$2:$CO$14,2,FALSE),IF(D650="Junction Pit",VLOOKUP(E650,VALIDATIONS!$CR$2:$CS$5,2,FALSE),IF(D650="Trench Grate",H650*VLOOKUP(E650,VALIDATIONS!$CT$2:$CU$2,2,FALSE),IF(D650="Capped Line",VLOOKUP(E650,VALIDATIONS!$CF$2:$CG$2,2,FALSE),IF(D650="Head Wall",VLOOKUP(E650,VALIDATIONS!$CH$2:$CI$2,2,FALSE),IF(D650="House Connection",VLOOKUP(E650,VALIDATIONS!$CJ$2:$CK$2,2,FALSE),0))))))+IF(AND(F650&lt;&gt;"",D650="Inlet Pit"),VLOOKUP(F650,VALIDATIONS!$CP$2:$CQ$66,2,FALSE),0))</f>
        <v/>
      </c>
      <c r="N650" s="194"/>
      <c r="O650" s="379"/>
      <c r="P650" s="368"/>
      <c r="Q650" s="194"/>
      <c r="R650" s="370"/>
      <c r="S650" s="194"/>
      <c r="T650" s="368"/>
      <c r="U650" s="368"/>
      <c r="V650" s="194"/>
      <c r="W650" s="195"/>
      <c r="X650" s="194"/>
      <c r="Y650" s="195"/>
      <c r="Z650" s="194"/>
      <c r="AA650" s="368"/>
      <c r="AB650" s="368"/>
      <c r="AC650" s="370"/>
      <c r="AD650" s="106" t="str">
        <f>IF(OR(R650="",T650="",U650="",Z650="",AA650="",AB650="",AC650=""),"",Z650*IF(AC650="uPVC",VLOOKUP(AA650,VALIDATIONS!$CZ$2:$DU$42,VLOOKUP(AB650,VALIDATIONS!$FF$2:$FG$5,2,FALSE),FALSE), IF(AC650="Steel Reinforced Concrete",VLOOKUP(AA650,VALIDATIONS!$CZ$2:$DU$42,8+VLOOKUP(AB650,VALIDATIONS!$FF$2:$FG$5,2,FALSE),FALSE),IF(AC650="Fibre Reinforced Concrete",VLOOKUP(AA650,VALIDATIONS!$CZ$2:$DU$42,4+VLOOKUP(AB650,VALIDATIONS!$FF$2:$FG$5,2,FALSE),FALSE))))   +IF(T650="Up to 10% Rock",VLOOKUP(AA650,VALIDATIONS!$CZ$2:$DU$42,13+VLOOKUP(AB650,VALIDATIONS!$FF$2:$FG$5,2,FALSE),FALSE),0)+IF(OR(U650="Urban Development (moderate)",U650="Urban Development (heavy)"),VLOOKUP(AA650,VALIDATIONS!$CZ$2:$DU$42,VLOOKUP(U650,VALIDATIONS!$FJ$2:$FK$4,2,FALSE)+4,FALSE),0))</f>
        <v/>
      </c>
      <c r="AE650" s="194"/>
    </row>
    <row r="651" spans="1:31" x14ac:dyDescent="0.2">
      <c r="A651" s="232"/>
      <c r="B651" s="361"/>
      <c r="C651" s="370"/>
      <c r="D651" s="370"/>
      <c r="E651" s="370"/>
      <c r="F651" s="370"/>
      <c r="G651" s="194"/>
      <c r="H651" s="194"/>
      <c r="I651" s="195"/>
      <c r="J651" s="194"/>
      <c r="K651" s="168"/>
      <c r="L651" s="168"/>
      <c r="M651" s="106" t="str">
        <f>IF(OR(D651="",E651="",G651=""),"",IF(AND(F651&lt;&gt;"",D651="Inlet Pit"),VLOOKUP(E651,VALIDATIONS!$CN$2:$CO$14,2,FALSE),IF(D651="Junction Pit",VLOOKUP(E651,VALIDATIONS!$CR$2:$CS$5,2,FALSE),IF(D651="Trench Grate",H651*VLOOKUP(E651,VALIDATIONS!$CT$2:$CU$2,2,FALSE),IF(D651="Capped Line",VLOOKUP(E651,VALIDATIONS!$CF$2:$CG$2,2,FALSE),IF(D651="Head Wall",VLOOKUP(E651,VALIDATIONS!$CH$2:$CI$2,2,FALSE),IF(D651="House Connection",VLOOKUP(E651,VALIDATIONS!$CJ$2:$CK$2,2,FALSE),0))))))+IF(AND(F651&lt;&gt;"",D651="Inlet Pit"),VLOOKUP(F651,VALIDATIONS!$CP$2:$CQ$66,2,FALSE),0))</f>
        <v/>
      </c>
      <c r="N651" s="194"/>
      <c r="O651" s="379"/>
      <c r="P651" s="368"/>
      <c r="Q651" s="194"/>
      <c r="R651" s="370"/>
      <c r="S651" s="194"/>
      <c r="T651" s="368"/>
      <c r="U651" s="368"/>
      <c r="V651" s="194"/>
      <c r="W651" s="195"/>
      <c r="X651" s="194"/>
      <c r="Y651" s="195"/>
      <c r="Z651" s="194"/>
      <c r="AA651" s="368"/>
      <c r="AB651" s="368"/>
      <c r="AC651" s="370"/>
      <c r="AD651" s="106" t="str">
        <f>IF(OR(R651="",T651="",U651="",Z651="",AA651="",AB651="",AC651=""),"",Z651*IF(AC651="uPVC",VLOOKUP(AA651,VALIDATIONS!$CZ$2:$DU$42,VLOOKUP(AB651,VALIDATIONS!$FF$2:$FG$5,2,FALSE),FALSE), IF(AC651="Steel Reinforced Concrete",VLOOKUP(AA651,VALIDATIONS!$CZ$2:$DU$42,8+VLOOKUP(AB651,VALIDATIONS!$FF$2:$FG$5,2,FALSE),FALSE),IF(AC651="Fibre Reinforced Concrete",VLOOKUP(AA651,VALIDATIONS!$CZ$2:$DU$42,4+VLOOKUP(AB651,VALIDATIONS!$FF$2:$FG$5,2,FALSE),FALSE))))   +IF(T651="Up to 10% Rock",VLOOKUP(AA651,VALIDATIONS!$CZ$2:$DU$42,13+VLOOKUP(AB651,VALIDATIONS!$FF$2:$FG$5,2,FALSE),FALSE),0)+IF(OR(U651="Urban Development (moderate)",U651="Urban Development (heavy)"),VLOOKUP(AA651,VALIDATIONS!$CZ$2:$DU$42,VLOOKUP(U651,VALIDATIONS!$FJ$2:$FK$4,2,FALSE)+4,FALSE),0))</f>
        <v/>
      </c>
      <c r="AE651" s="194"/>
    </row>
    <row r="652" spans="1:31" x14ac:dyDescent="0.2">
      <c r="A652" s="232"/>
      <c r="B652" s="361"/>
      <c r="C652" s="370"/>
      <c r="D652" s="370"/>
      <c r="E652" s="370"/>
      <c r="F652" s="370"/>
      <c r="G652" s="194"/>
      <c r="H652" s="194"/>
      <c r="I652" s="195"/>
      <c r="J652" s="194"/>
      <c r="K652" s="168"/>
      <c r="L652" s="168"/>
      <c r="M652" s="106" t="str">
        <f>IF(OR(D652="",E652="",G652=""),"",IF(AND(F652&lt;&gt;"",D652="Inlet Pit"),VLOOKUP(E652,VALIDATIONS!$CN$2:$CO$14,2,FALSE),IF(D652="Junction Pit",VLOOKUP(E652,VALIDATIONS!$CR$2:$CS$5,2,FALSE),IF(D652="Trench Grate",H652*VLOOKUP(E652,VALIDATIONS!$CT$2:$CU$2,2,FALSE),IF(D652="Capped Line",VLOOKUP(E652,VALIDATIONS!$CF$2:$CG$2,2,FALSE),IF(D652="Head Wall",VLOOKUP(E652,VALIDATIONS!$CH$2:$CI$2,2,FALSE),IF(D652="House Connection",VLOOKUP(E652,VALIDATIONS!$CJ$2:$CK$2,2,FALSE),0))))))+IF(AND(F652&lt;&gt;"",D652="Inlet Pit"),VLOOKUP(F652,VALIDATIONS!$CP$2:$CQ$66,2,FALSE),0))</f>
        <v/>
      </c>
      <c r="N652" s="194"/>
      <c r="O652" s="379"/>
      <c r="P652" s="368"/>
      <c r="Q652" s="194"/>
      <c r="R652" s="370"/>
      <c r="S652" s="194"/>
      <c r="T652" s="368"/>
      <c r="U652" s="368"/>
      <c r="V652" s="194"/>
      <c r="W652" s="195"/>
      <c r="X652" s="194"/>
      <c r="Y652" s="195"/>
      <c r="Z652" s="194"/>
      <c r="AA652" s="368"/>
      <c r="AB652" s="368"/>
      <c r="AC652" s="370"/>
      <c r="AD652" s="106" t="str">
        <f>IF(OR(R652="",T652="",U652="",Z652="",AA652="",AB652="",AC652=""),"",Z652*IF(AC652="uPVC",VLOOKUP(AA652,VALIDATIONS!$CZ$2:$DU$42,VLOOKUP(AB652,VALIDATIONS!$FF$2:$FG$5,2,FALSE),FALSE), IF(AC652="Steel Reinforced Concrete",VLOOKUP(AA652,VALIDATIONS!$CZ$2:$DU$42,8+VLOOKUP(AB652,VALIDATIONS!$FF$2:$FG$5,2,FALSE),FALSE),IF(AC652="Fibre Reinforced Concrete",VLOOKUP(AA652,VALIDATIONS!$CZ$2:$DU$42,4+VLOOKUP(AB652,VALIDATIONS!$FF$2:$FG$5,2,FALSE),FALSE))))   +IF(T652="Up to 10% Rock",VLOOKUP(AA652,VALIDATIONS!$CZ$2:$DU$42,13+VLOOKUP(AB652,VALIDATIONS!$FF$2:$FG$5,2,FALSE),FALSE),0)+IF(OR(U652="Urban Development (moderate)",U652="Urban Development (heavy)"),VLOOKUP(AA652,VALIDATIONS!$CZ$2:$DU$42,VLOOKUP(U652,VALIDATIONS!$FJ$2:$FK$4,2,FALSE)+4,FALSE),0))</f>
        <v/>
      </c>
      <c r="AE652" s="194"/>
    </row>
    <row r="653" spans="1:31" x14ac:dyDescent="0.2">
      <c r="A653" s="232"/>
      <c r="B653" s="361"/>
      <c r="C653" s="370"/>
      <c r="D653" s="370"/>
      <c r="E653" s="370"/>
      <c r="F653" s="370"/>
      <c r="G653" s="194"/>
      <c r="H653" s="194"/>
      <c r="I653" s="195"/>
      <c r="J653" s="194"/>
      <c r="K653" s="168"/>
      <c r="L653" s="168"/>
      <c r="M653" s="106" t="str">
        <f>IF(OR(D653="",E653="",G653=""),"",IF(AND(F653&lt;&gt;"",D653="Inlet Pit"),VLOOKUP(E653,VALIDATIONS!$CN$2:$CO$14,2,FALSE),IF(D653="Junction Pit",VLOOKUP(E653,VALIDATIONS!$CR$2:$CS$5,2,FALSE),IF(D653="Trench Grate",H653*VLOOKUP(E653,VALIDATIONS!$CT$2:$CU$2,2,FALSE),IF(D653="Capped Line",VLOOKUP(E653,VALIDATIONS!$CF$2:$CG$2,2,FALSE),IF(D653="Head Wall",VLOOKUP(E653,VALIDATIONS!$CH$2:$CI$2,2,FALSE),IF(D653="House Connection",VLOOKUP(E653,VALIDATIONS!$CJ$2:$CK$2,2,FALSE),0))))))+IF(AND(F653&lt;&gt;"",D653="Inlet Pit"),VLOOKUP(F653,VALIDATIONS!$CP$2:$CQ$66,2,FALSE),0))</f>
        <v/>
      </c>
      <c r="N653" s="194"/>
      <c r="O653" s="379"/>
      <c r="P653" s="368"/>
      <c r="Q653" s="194"/>
      <c r="R653" s="370"/>
      <c r="S653" s="194"/>
      <c r="T653" s="368"/>
      <c r="U653" s="368"/>
      <c r="V653" s="194"/>
      <c r="W653" s="195"/>
      <c r="X653" s="194"/>
      <c r="Y653" s="195"/>
      <c r="Z653" s="194"/>
      <c r="AA653" s="368"/>
      <c r="AB653" s="368"/>
      <c r="AC653" s="370"/>
      <c r="AD653" s="106" t="str">
        <f>IF(OR(R653="",T653="",U653="",Z653="",AA653="",AB653="",AC653=""),"",Z653*IF(AC653="uPVC",VLOOKUP(AA653,VALIDATIONS!$CZ$2:$DU$42,VLOOKUP(AB653,VALIDATIONS!$FF$2:$FG$5,2,FALSE),FALSE), IF(AC653="Steel Reinforced Concrete",VLOOKUP(AA653,VALIDATIONS!$CZ$2:$DU$42,8+VLOOKUP(AB653,VALIDATIONS!$FF$2:$FG$5,2,FALSE),FALSE),IF(AC653="Fibre Reinforced Concrete",VLOOKUP(AA653,VALIDATIONS!$CZ$2:$DU$42,4+VLOOKUP(AB653,VALIDATIONS!$FF$2:$FG$5,2,FALSE),FALSE))))   +IF(T653="Up to 10% Rock",VLOOKUP(AA653,VALIDATIONS!$CZ$2:$DU$42,13+VLOOKUP(AB653,VALIDATIONS!$FF$2:$FG$5,2,FALSE),FALSE),0)+IF(OR(U653="Urban Development (moderate)",U653="Urban Development (heavy)"),VLOOKUP(AA653,VALIDATIONS!$CZ$2:$DU$42,VLOOKUP(U653,VALIDATIONS!$FJ$2:$FK$4,2,FALSE)+4,FALSE),0))</f>
        <v/>
      </c>
      <c r="AE653" s="194"/>
    </row>
    <row r="654" spans="1:31" x14ac:dyDescent="0.2">
      <c r="A654" s="232"/>
      <c r="B654" s="361"/>
      <c r="C654" s="370"/>
      <c r="D654" s="370"/>
      <c r="E654" s="370"/>
      <c r="F654" s="370"/>
      <c r="G654" s="194"/>
      <c r="H654" s="194"/>
      <c r="I654" s="195"/>
      <c r="J654" s="194"/>
      <c r="K654" s="168"/>
      <c r="L654" s="168"/>
      <c r="M654" s="106" t="str">
        <f>IF(OR(D654="",E654="",G654=""),"",IF(AND(F654&lt;&gt;"",D654="Inlet Pit"),VLOOKUP(E654,VALIDATIONS!$CN$2:$CO$14,2,FALSE),IF(D654="Junction Pit",VLOOKUP(E654,VALIDATIONS!$CR$2:$CS$5,2,FALSE),IF(D654="Trench Grate",H654*VLOOKUP(E654,VALIDATIONS!$CT$2:$CU$2,2,FALSE),IF(D654="Capped Line",VLOOKUP(E654,VALIDATIONS!$CF$2:$CG$2,2,FALSE),IF(D654="Head Wall",VLOOKUP(E654,VALIDATIONS!$CH$2:$CI$2,2,FALSE),IF(D654="House Connection",VLOOKUP(E654,VALIDATIONS!$CJ$2:$CK$2,2,FALSE),0))))))+IF(AND(F654&lt;&gt;"",D654="Inlet Pit"),VLOOKUP(F654,VALIDATIONS!$CP$2:$CQ$66,2,FALSE),0))</f>
        <v/>
      </c>
      <c r="N654" s="194"/>
      <c r="O654" s="379"/>
      <c r="P654" s="368"/>
      <c r="Q654" s="194"/>
      <c r="R654" s="370"/>
      <c r="S654" s="194"/>
      <c r="T654" s="368"/>
      <c r="U654" s="368"/>
      <c r="V654" s="194"/>
      <c r="W654" s="195"/>
      <c r="X654" s="194"/>
      <c r="Y654" s="195"/>
      <c r="Z654" s="194"/>
      <c r="AA654" s="368"/>
      <c r="AB654" s="368"/>
      <c r="AC654" s="370"/>
      <c r="AD654" s="106" t="str">
        <f>IF(OR(R654="",T654="",U654="",Z654="",AA654="",AB654="",AC654=""),"",Z654*IF(AC654="uPVC",VLOOKUP(AA654,VALIDATIONS!$CZ$2:$DU$42,VLOOKUP(AB654,VALIDATIONS!$FF$2:$FG$5,2,FALSE),FALSE), IF(AC654="Steel Reinforced Concrete",VLOOKUP(AA654,VALIDATIONS!$CZ$2:$DU$42,8+VLOOKUP(AB654,VALIDATIONS!$FF$2:$FG$5,2,FALSE),FALSE),IF(AC654="Fibre Reinforced Concrete",VLOOKUP(AA654,VALIDATIONS!$CZ$2:$DU$42,4+VLOOKUP(AB654,VALIDATIONS!$FF$2:$FG$5,2,FALSE),FALSE))))   +IF(T654="Up to 10% Rock",VLOOKUP(AA654,VALIDATIONS!$CZ$2:$DU$42,13+VLOOKUP(AB654,VALIDATIONS!$FF$2:$FG$5,2,FALSE),FALSE),0)+IF(OR(U654="Urban Development (moderate)",U654="Urban Development (heavy)"),VLOOKUP(AA654,VALIDATIONS!$CZ$2:$DU$42,VLOOKUP(U654,VALIDATIONS!$FJ$2:$FK$4,2,FALSE)+4,FALSE),0))</f>
        <v/>
      </c>
      <c r="AE654" s="194"/>
    </row>
    <row r="655" spans="1:31" x14ac:dyDescent="0.2">
      <c r="A655" s="232"/>
      <c r="B655" s="361"/>
      <c r="C655" s="370"/>
      <c r="D655" s="370"/>
      <c r="E655" s="370"/>
      <c r="F655" s="370"/>
      <c r="G655" s="194"/>
      <c r="H655" s="194"/>
      <c r="I655" s="195"/>
      <c r="J655" s="194"/>
      <c r="K655" s="168"/>
      <c r="L655" s="168"/>
      <c r="M655" s="106" t="str">
        <f>IF(OR(D655="",E655="",G655=""),"",IF(AND(F655&lt;&gt;"",D655="Inlet Pit"),VLOOKUP(E655,VALIDATIONS!$CN$2:$CO$14,2,FALSE),IF(D655="Junction Pit",VLOOKUP(E655,VALIDATIONS!$CR$2:$CS$5,2,FALSE),IF(D655="Trench Grate",H655*VLOOKUP(E655,VALIDATIONS!$CT$2:$CU$2,2,FALSE),IF(D655="Capped Line",VLOOKUP(E655,VALIDATIONS!$CF$2:$CG$2,2,FALSE),IF(D655="Head Wall",VLOOKUP(E655,VALIDATIONS!$CH$2:$CI$2,2,FALSE),IF(D655="House Connection",VLOOKUP(E655,VALIDATIONS!$CJ$2:$CK$2,2,FALSE),0))))))+IF(AND(F655&lt;&gt;"",D655="Inlet Pit"),VLOOKUP(F655,VALIDATIONS!$CP$2:$CQ$66,2,FALSE),0))</f>
        <v/>
      </c>
      <c r="N655" s="194"/>
      <c r="O655" s="379"/>
      <c r="P655" s="368"/>
      <c r="Q655" s="194"/>
      <c r="R655" s="370"/>
      <c r="S655" s="194"/>
      <c r="T655" s="368"/>
      <c r="U655" s="368"/>
      <c r="V655" s="194"/>
      <c r="W655" s="195"/>
      <c r="X655" s="194"/>
      <c r="Y655" s="195"/>
      <c r="Z655" s="194"/>
      <c r="AA655" s="368"/>
      <c r="AB655" s="368"/>
      <c r="AC655" s="370"/>
      <c r="AD655" s="106" t="str">
        <f>IF(OR(R655="",T655="",U655="",Z655="",AA655="",AB655="",AC655=""),"",Z655*IF(AC655="uPVC",VLOOKUP(AA655,VALIDATIONS!$CZ$2:$DU$42,VLOOKUP(AB655,VALIDATIONS!$FF$2:$FG$5,2,FALSE),FALSE), IF(AC655="Steel Reinforced Concrete",VLOOKUP(AA655,VALIDATIONS!$CZ$2:$DU$42,8+VLOOKUP(AB655,VALIDATIONS!$FF$2:$FG$5,2,FALSE),FALSE),IF(AC655="Fibre Reinforced Concrete",VLOOKUP(AA655,VALIDATIONS!$CZ$2:$DU$42,4+VLOOKUP(AB655,VALIDATIONS!$FF$2:$FG$5,2,FALSE),FALSE))))   +IF(T655="Up to 10% Rock",VLOOKUP(AA655,VALIDATIONS!$CZ$2:$DU$42,13+VLOOKUP(AB655,VALIDATIONS!$FF$2:$FG$5,2,FALSE),FALSE),0)+IF(OR(U655="Urban Development (moderate)",U655="Urban Development (heavy)"),VLOOKUP(AA655,VALIDATIONS!$CZ$2:$DU$42,VLOOKUP(U655,VALIDATIONS!$FJ$2:$FK$4,2,FALSE)+4,FALSE),0))</f>
        <v/>
      </c>
      <c r="AE655" s="194"/>
    </row>
    <row r="656" spans="1:31" x14ac:dyDescent="0.2">
      <c r="A656" s="232"/>
      <c r="B656" s="361"/>
      <c r="C656" s="370"/>
      <c r="D656" s="370"/>
      <c r="E656" s="370"/>
      <c r="F656" s="370"/>
      <c r="G656" s="194"/>
      <c r="H656" s="194"/>
      <c r="I656" s="195"/>
      <c r="J656" s="194"/>
      <c r="K656" s="168"/>
      <c r="L656" s="168"/>
      <c r="M656" s="106" t="str">
        <f>IF(OR(D656="",E656="",G656=""),"",IF(AND(F656&lt;&gt;"",D656="Inlet Pit"),VLOOKUP(E656,VALIDATIONS!$CN$2:$CO$14,2,FALSE),IF(D656="Junction Pit",VLOOKUP(E656,VALIDATIONS!$CR$2:$CS$5,2,FALSE),IF(D656="Trench Grate",H656*VLOOKUP(E656,VALIDATIONS!$CT$2:$CU$2,2,FALSE),IF(D656="Capped Line",VLOOKUP(E656,VALIDATIONS!$CF$2:$CG$2,2,FALSE),IF(D656="Head Wall",VLOOKUP(E656,VALIDATIONS!$CH$2:$CI$2,2,FALSE),IF(D656="House Connection",VLOOKUP(E656,VALIDATIONS!$CJ$2:$CK$2,2,FALSE),0))))))+IF(AND(F656&lt;&gt;"",D656="Inlet Pit"),VLOOKUP(F656,VALIDATIONS!$CP$2:$CQ$66,2,FALSE),0))</f>
        <v/>
      </c>
      <c r="N656" s="194"/>
      <c r="O656" s="379"/>
      <c r="P656" s="368"/>
      <c r="Q656" s="194"/>
      <c r="R656" s="370"/>
      <c r="S656" s="194"/>
      <c r="T656" s="368"/>
      <c r="U656" s="368"/>
      <c r="V656" s="194"/>
      <c r="W656" s="195"/>
      <c r="X656" s="194"/>
      <c r="Y656" s="195"/>
      <c r="Z656" s="194"/>
      <c r="AA656" s="368"/>
      <c r="AB656" s="368"/>
      <c r="AC656" s="370"/>
      <c r="AD656" s="106" t="str">
        <f>IF(OR(R656="",T656="",U656="",Z656="",AA656="",AB656="",AC656=""),"",Z656*IF(AC656="uPVC",VLOOKUP(AA656,VALIDATIONS!$CZ$2:$DU$42,VLOOKUP(AB656,VALIDATIONS!$FF$2:$FG$5,2,FALSE),FALSE), IF(AC656="Steel Reinforced Concrete",VLOOKUP(AA656,VALIDATIONS!$CZ$2:$DU$42,8+VLOOKUP(AB656,VALIDATIONS!$FF$2:$FG$5,2,FALSE),FALSE),IF(AC656="Fibre Reinforced Concrete",VLOOKUP(AA656,VALIDATIONS!$CZ$2:$DU$42,4+VLOOKUP(AB656,VALIDATIONS!$FF$2:$FG$5,2,FALSE),FALSE))))   +IF(T656="Up to 10% Rock",VLOOKUP(AA656,VALIDATIONS!$CZ$2:$DU$42,13+VLOOKUP(AB656,VALIDATIONS!$FF$2:$FG$5,2,FALSE),FALSE),0)+IF(OR(U656="Urban Development (moderate)",U656="Urban Development (heavy)"),VLOOKUP(AA656,VALIDATIONS!$CZ$2:$DU$42,VLOOKUP(U656,VALIDATIONS!$FJ$2:$FK$4,2,FALSE)+4,FALSE),0))</f>
        <v/>
      </c>
      <c r="AE656" s="194"/>
    </row>
    <row r="657" spans="1:31" x14ac:dyDescent="0.2">
      <c r="A657" s="232"/>
      <c r="B657" s="361"/>
      <c r="C657" s="370"/>
      <c r="D657" s="370"/>
      <c r="E657" s="370"/>
      <c r="F657" s="370"/>
      <c r="G657" s="194"/>
      <c r="H657" s="194"/>
      <c r="I657" s="195"/>
      <c r="J657" s="194"/>
      <c r="K657" s="168"/>
      <c r="L657" s="168"/>
      <c r="M657" s="106" t="str">
        <f>IF(OR(D657="",E657="",G657=""),"",IF(AND(F657&lt;&gt;"",D657="Inlet Pit"),VLOOKUP(E657,VALIDATIONS!$CN$2:$CO$14,2,FALSE),IF(D657="Junction Pit",VLOOKUP(E657,VALIDATIONS!$CR$2:$CS$5,2,FALSE),IF(D657="Trench Grate",H657*VLOOKUP(E657,VALIDATIONS!$CT$2:$CU$2,2,FALSE),IF(D657="Capped Line",VLOOKUP(E657,VALIDATIONS!$CF$2:$CG$2,2,FALSE),IF(D657="Head Wall",VLOOKUP(E657,VALIDATIONS!$CH$2:$CI$2,2,FALSE),IF(D657="House Connection",VLOOKUP(E657,VALIDATIONS!$CJ$2:$CK$2,2,FALSE),0))))))+IF(AND(F657&lt;&gt;"",D657="Inlet Pit"),VLOOKUP(F657,VALIDATIONS!$CP$2:$CQ$66,2,FALSE),0))</f>
        <v/>
      </c>
      <c r="N657" s="194"/>
      <c r="O657" s="379"/>
      <c r="P657" s="368"/>
      <c r="Q657" s="194"/>
      <c r="R657" s="370"/>
      <c r="S657" s="194"/>
      <c r="T657" s="368"/>
      <c r="U657" s="368"/>
      <c r="V657" s="194"/>
      <c r="W657" s="195"/>
      <c r="X657" s="194"/>
      <c r="Y657" s="195"/>
      <c r="Z657" s="194"/>
      <c r="AA657" s="368"/>
      <c r="AB657" s="368"/>
      <c r="AC657" s="370"/>
      <c r="AD657" s="106" t="str">
        <f>IF(OR(R657="",T657="",U657="",Z657="",AA657="",AB657="",AC657=""),"",Z657*IF(AC657="uPVC",VLOOKUP(AA657,VALIDATIONS!$CZ$2:$DU$42,VLOOKUP(AB657,VALIDATIONS!$FF$2:$FG$5,2,FALSE),FALSE), IF(AC657="Steel Reinforced Concrete",VLOOKUP(AA657,VALIDATIONS!$CZ$2:$DU$42,8+VLOOKUP(AB657,VALIDATIONS!$FF$2:$FG$5,2,FALSE),FALSE),IF(AC657="Fibre Reinforced Concrete",VLOOKUP(AA657,VALIDATIONS!$CZ$2:$DU$42,4+VLOOKUP(AB657,VALIDATIONS!$FF$2:$FG$5,2,FALSE),FALSE))))   +IF(T657="Up to 10% Rock",VLOOKUP(AA657,VALIDATIONS!$CZ$2:$DU$42,13+VLOOKUP(AB657,VALIDATIONS!$FF$2:$FG$5,2,FALSE),FALSE),0)+IF(OR(U657="Urban Development (moderate)",U657="Urban Development (heavy)"),VLOOKUP(AA657,VALIDATIONS!$CZ$2:$DU$42,VLOOKUP(U657,VALIDATIONS!$FJ$2:$FK$4,2,FALSE)+4,FALSE),0))</f>
        <v/>
      </c>
      <c r="AE657" s="194"/>
    </row>
    <row r="658" spans="1:31" x14ac:dyDescent="0.2">
      <c r="A658" s="232"/>
      <c r="B658" s="361"/>
      <c r="C658" s="370"/>
      <c r="D658" s="370"/>
      <c r="E658" s="370"/>
      <c r="F658" s="370"/>
      <c r="G658" s="194"/>
      <c r="H658" s="194"/>
      <c r="I658" s="195"/>
      <c r="J658" s="194"/>
      <c r="K658" s="168"/>
      <c r="L658" s="168"/>
      <c r="M658" s="106" t="str">
        <f>IF(OR(D658="",E658="",G658=""),"",IF(AND(F658&lt;&gt;"",D658="Inlet Pit"),VLOOKUP(E658,VALIDATIONS!$CN$2:$CO$14,2,FALSE),IF(D658="Junction Pit",VLOOKUP(E658,VALIDATIONS!$CR$2:$CS$5,2,FALSE),IF(D658="Trench Grate",H658*VLOOKUP(E658,VALIDATIONS!$CT$2:$CU$2,2,FALSE),IF(D658="Capped Line",VLOOKUP(E658,VALIDATIONS!$CF$2:$CG$2,2,FALSE),IF(D658="Head Wall",VLOOKUP(E658,VALIDATIONS!$CH$2:$CI$2,2,FALSE),IF(D658="House Connection",VLOOKUP(E658,VALIDATIONS!$CJ$2:$CK$2,2,FALSE),0))))))+IF(AND(F658&lt;&gt;"",D658="Inlet Pit"),VLOOKUP(F658,VALIDATIONS!$CP$2:$CQ$66,2,FALSE),0))</f>
        <v/>
      </c>
      <c r="N658" s="194"/>
      <c r="O658" s="379"/>
      <c r="P658" s="368"/>
      <c r="Q658" s="194"/>
      <c r="R658" s="370"/>
      <c r="S658" s="194"/>
      <c r="T658" s="368"/>
      <c r="U658" s="368"/>
      <c r="V658" s="194"/>
      <c r="W658" s="195"/>
      <c r="X658" s="194"/>
      <c r="Y658" s="195"/>
      <c r="Z658" s="194"/>
      <c r="AA658" s="368"/>
      <c r="AB658" s="368"/>
      <c r="AC658" s="370"/>
      <c r="AD658" s="106" t="str">
        <f>IF(OR(R658="",T658="",U658="",Z658="",AA658="",AB658="",AC658=""),"",Z658*IF(AC658="uPVC",VLOOKUP(AA658,VALIDATIONS!$CZ$2:$DU$42,VLOOKUP(AB658,VALIDATIONS!$FF$2:$FG$5,2,FALSE),FALSE), IF(AC658="Steel Reinforced Concrete",VLOOKUP(AA658,VALIDATIONS!$CZ$2:$DU$42,8+VLOOKUP(AB658,VALIDATIONS!$FF$2:$FG$5,2,FALSE),FALSE),IF(AC658="Fibre Reinforced Concrete",VLOOKUP(AA658,VALIDATIONS!$CZ$2:$DU$42,4+VLOOKUP(AB658,VALIDATIONS!$FF$2:$FG$5,2,FALSE),FALSE))))   +IF(T658="Up to 10% Rock",VLOOKUP(AA658,VALIDATIONS!$CZ$2:$DU$42,13+VLOOKUP(AB658,VALIDATIONS!$FF$2:$FG$5,2,FALSE),FALSE),0)+IF(OR(U658="Urban Development (moderate)",U658="Urban Development (heavy)"),VLOOKUP(AA658,VALIDATIONS!$CZ$2:$DU$42,VLOOKUP(U658,VALIDATIONS!$FJ$2:$FK$4,2,FALSE)+4,FALSE),0))</f>
        <v/>
      </c>
      <c r="AE658" s="194"/>
    </row>
    <row r="659" spans="1:31" x14ac:dyDescent="0.2">
      <c r="A659" s="232"/>
      <c r="B659" s="361"/>
      <c r="C659" s="370"/>
      <c r="D659" s="370"/>
      <c r="E659" s="370"/>
      <c r="F659" s="370"/>
      <c r="G659" s="194"/>
      <c r="H659" s="194"/>
      <c r="I659" s="195"/>
      <c r="J659" s="194"/>
      <c r="K659" s="168"/>
      <c r="L659" s="168"/>
      <c r="M659" s="106" t="str">
        <f>IF(OR(D659="",E659="",G659=""),"",IF(AND(F659&lt;&gt;"",D659="Inlet Pit"),VLOOKUP(E659,VALIDATIONS!$CN$2:$CO$14,2,FALSE),IF(D659="Junction Pit",VLOOKUP(E659,VALIDATIONS!$CR$2:$CS$5,2,FALSE),IF(D659="Trench Grate",H659*VLOOKUP(E659,VALIDATIONS!$CT$2:$CU$2,2,FALSE),IF(D659="Capped Line",VLOOKUP(E659,VALIDATIONS!$CF$2:$CG$2,2,FALSE),IF(D659="Head Wall",VLOOKUP(E659,VALIDATIONS!$CH$2:$CI$2,2,FALSE),IF(D659="House Connection",VLOOKUP(E659,VALIDATIONS!$CJ$2:$CK$2,2,FALSE),0))))))+IF(AND(F659&lt;&gt;"",D659="Inlet Pit"),VLOOKUP(F659,VALIDATIONS!$CP$2:$CQ$66,2,FALSE),0))</f>
        <v/>
      </c>
      <c r="N659" s="194"/>
      <c r="O659" s="379"/>
      <c r="P659" s="368"/>
      <c r="Q659" s="194"/>
      <c r="R659" s="370"/>
      <c r="S659" s="194"/>
      <c r="T659" s="368"/>
      <c r="U659" s="368"/>
      <c r="V659" s="194"/>
      <c r="W659" s="195"/>
      <c r="X659" s="194"/>
      <c r="Y659" s="195"/>
      <c r="Z659" s="194"/>
      <c r="AA659" s="368"/>
      <c r="AB659" s="368"/>
      <c r="AC659" s="370"/>
      <c r="AD659" s="106" t="str">
        <f>IF(OR(R659="",T659="",U659="",Z659="",AA659="",AB659="",AC659=""),"",Z659*IF(AC659="uPVC",VLOOKUP(AA659,VALIDATIONS!$CZ$2:$DU$42,VLOOKUP(AB659,VALIDATIONS!$FF$2:$FG$5,2,FALSE),FALSE), IF(AC659="Steel Reinforced Concrete",VLOOKUP(AA659,VALIDATIONS!$CZ$2:$DU$42,8+VLOOKUP(AB659,VALIDATIONS!$FF$2:$FG$5,2,FALSE),FALSE),IF(AC659="Fibre Reinforced Concrete",VLOOKUP(AA659,VALIDATIONS!$CZ$2:$DU$42,4+VLOOKUP(AB659,VALIDATIONS!$FF$2:$FG$5,2,FALSE),FALSE))))   +IF(T659="Up to 10% Rock",VLOOKUP(AA659,VALIDATIONS!$CZ$2:$DU$42,13+VLOOKUP(AB659,VALIDATIONS!$FF$2:$FG$5,2,FALSE),FALSE),0)+IF(OR(U659="Urban Development (moderate)",U659="Urban Development (heavy)"),VLOOKUP(AA659,VALIDATIONS!$CZ$2:$DU$42,VLOOKUP(U659,VALIDATIONS!$FJ$2:$FK$4,2,FALSE)+4,FALSE),0))</f>
        <v/>
      </c>
      <c r="AE659" s="194"/>
    </row>
    <row r="660" spans="1:31" x14ac:dyDescent="0.2">
      <c r="A660" s="232"/>
      <c r="B660" s="361"/>
      <c r="C660" s="370"/>
      <c r="D660" s="370"/>
      <c r="E660" s="370"/>
      <c r="F660" s="370"/>
      <c r="G660" s="194"/>
      <c r="H660" s="194"/>
      <c r="I660" s="195"/>
      <c r="J660" s="194"/>
      <c r="K660" s="168"/>
      <c r="L660" s="168"/>
      <c r="M660" s="106" t="str">
        <f>IF(OR(D660="",E660="",G660=""),"",IF(AND(F660&lt;&gt;"",D660="Inlet Pit"),VLOOKUP(E660,VALIDATIONS!$CN$2:$CO$14,2,FALSE),IF(D660="Junction Pit",VLOOKUP(E660,VALIDATIONS!$CR$2:$CS$5,2,FALSE),IF(D660="Trench Grate",H660*VLOOKUP(E660,VALIDATIONS!$CT$2:$CU$2,2,FALSE),IF(D660="Capped Line",VLOOKUP(E660,VALIDATIONS!$CF$2:$CG$2,2,FALSE),IF(D660="Head Wall",VLOOKUP(E660,VALIDATIONS!$CH$2:$CI$2,2,FALSE),IF(D660="House Connection",VLOOKUP(E660,VALIDATIONS!$CJ$2:$CK$2,2,FALSE),0))))))+IF(AND(F660&lt;&gt;"",D660="Inlet Pit"),VLOOKUP(F660,VALIDATIONS!$CP$2:$CQ$66,2,FALSE),0))</f>
        <v/>
      </c>
      <c r="N660" s="194"/>
      <c r="O660" s="379"/>
      <c r="P660" s="368"/>
      <c r="Q660" s="194"/>
      <c r="R660" s="370"/>
      <c r="S660" s="194"/>
      <c r="T660" s="368"/>
      <c r="U660" s="368"/>
      <c r="V660" s="194"/>
      <c r="W660" s="195"/>
      <c r="X660" s="194"/>
      <c r="Y660" s="195"/>
      <c r="Z660" s="194"/>
      <c r="AA660" s="368"/>
      <c r="AB660" s="368"/>
      <c r="AC660" s="370"/>
      <c r="AD660" s="106" t="str">
        <f>IF(OR(R660="",T660="",U660="",Z660="",AA660="",AB660="",AC660=""),"",Z660*IF(AC660="uPVC",VLOOKUP(AA660,VALIDATIONS!$CZ$2:$DU$42,VLOOKUP(AB660,VALIDATIONS!$FF$2:$FG$5,2,FALSE),FALSE), IF(AC660="Steel Reinforced Concrete",VLOOKUP(AA660,VALIDATIONS!$CZ$2:$DU$42,8+VLOOKUP(AB660,VALIDATIONS!$FF$2:$FG$5,2,FALSE),FALSE),IF(AC660="Fibre Reinforced Concrete",VLOOKUP(AA660,VALIDATIONS!$CZ$2:$DU$42,4+VLOOKUP(AB660,VALIDATIONS!$FF$2:$FG$5,2,FALSE),FALSE))))   +IF(T660="Up to 10% Rock",VLOOKUP(AA660,VALIDATIONS!$CZ$2:$DU$42,13+VLOOKUP(AB660,VALIDATIONS!$FF$2:$FG$5,2,FALSE),FALSE),0)+IF(OR(U660="Urban Development (moderate)",U660="Urban Development (heavy)"),VLOOKUP(AA660,VALIDATIONS!$CZ$2:$DU$42,VLOOKUP(U660,VALIDATIONS!$FJ$2:$FK$4,2,FALSE)+4,FALSE),0))</f>
        <v/>
      </c>
      <c r="AE660" s="194"/>
    </row>
    <row r="661" spans="1:31" x14ac:dyDescent="0.2">
      <c r="A661" s="232"/>
      <c r="B661" s="361"/>
      <c r="C661" s="370"/>
      <c r="D661" s="370"/>
      <c r="E661" s="370"/>
      <c r="F661" s="370"/>
      <c r="G661" s="194"/>
      <c r="H661" s="194"/>
      <c r="I661" s="195"/>
      <c r="J661" s="194"/>
      <c r="K661" s="168"/>
      <c r="L661" s="168"/>
      <c r="M661" s="106" t="str">
        <f>IF(OR(D661="",E661="",G661=""),"",IF(AND(F661&lt;&gt;"",D661="Inlet Pit"),VLOOKUP(E661,VALIDATIONS!$CN$2:$CO$14,2,FALSE),IF(D661="Junction Pit",VLOOKUP(E661,VALIDATIONS!$CR$2:$CS$5,2,FALSE),IF(D661="Trench Grate",H661*VLOOKUP(E661,VALIDATIONS!$CT$2:$CU$2,2,FALSE),IF(D661="Capped Line",VLOOKUP(E661,VALIDATIONS!$CF$2:$CG$2,2,FALSE),IF(D661="Head Wall",VLOOKUP(E661,VALIDATIONS!$CH$2:$CI$2,2,FALSE),IF(D661="House Connection",VLOOKUP(E661,VALIDATIONS!$CJ$2:$CK$2,2,FALSE),0))))))+IF(AND(F661&lt;&gt;"",D661="Inlet Pit"),VLOOKUP(F661,VALIDATIONS!$CP$2:$CQ$66,2,FALSE),0))</f>
        <v/>
      </c>
      <c r="N661" s="194"/>
      <c r="O661" s="379"/>
      <c r="P661" s="368"/>
      <c r="Q661" s="194"/>
      <c r="R661" s="370"/>
      <c r="S661" s="194"/>
      <c r="T661" s="368"/>
      <c r="U661" s="368"/>
      <c r="V661" s="194"/>
      <c r="W661" s="195"/>
      <c r="X661" s="194"/>
      <c r="Y661" s="195"/>
      <c r="Z661" s="194"/>
      <c r="AA661" s="368"/>
      <c r="AB661" s="368"/>
      <c r="AC661" s="370"/>
      <c r="AD661" s="106" t="str">
        <f>IF(OR(R661="",T661="",U661="",Z661="",AA661="",AB661="",AC661=""),"",Z661*IF(AC661="uPVC",VLOOKUP(AA661,VALIDATIONS!$CZ$2:$DU$42,VLOOKUP(AB661,VALIDATIONS!$FF$2:$FG$5,2,FALSE),FALSE), IF(AC661="Steel Reinforced Concrete",VLOOKUP(AA661,VALIDATIONS!$CZ$2:$DU$42,8+VLOOKUP(AB661,VALIDATIONS!$FF$2:$FG$5,2,FALSE),FALSE),IF(AC661="Fibre Reinforced Concrete",VLOOKUP(AA661,VALIDATIONS!$CZ$2:$DU$42,4+VLOOKUP(AB661,VALIDATIONS!$FF$2:$FG$5,2,FALSE),FALSE))))   +IF(T661="Up to 10% Rock",VLOOKUP(AA661,VALIDATIONS!$CZ$2:$DU$42,13+VLOOKUP(AB661,VALIDATIONS!$FF$2:$FG$5,2,FALSE),FALSE),0)+IF(OR(U661="Urban Development (moderate)",U661="Urban Development (heavy)"),VLOOKUP(AA661,VALIDATIONS!$CZ$2:$DU$42,VLOOKUP(U661,VALIDATIONS!$FJ$2:$FK$4,2,FALSE)+4,FALSE),0))</f>
        <v/>
      </c>
      <c r="AE661" s="194"/>
    </row>
    <row r="662" spans="1:31" x14ac:dyDescent="0.2">
      <c r="A662" s="232"/>
      <c r="B662" s="361"/>
      <c r="C662" s="370"/>
      <c r="D662" s="370"/>
      <c r="E662" s="370"/>
      <c r="F662" s="370"/>
      <c r="G662" s="194"/>
      <c r="H662" s="194"/>
      <c r="I662" s="195"/>
      <c r="J662" s="194"/>
      <c r="K662" s="168"/>
      <c r="L662" s="168"/>
      <c r="M662" s="106" t="str">
        <f>IF(OR(D662="",E662="",G662=""),"",IF(AND(F662&lt;&gt;"",D662="Inlet Pit"),VLOOKUP(E662,VALIDATIONS!$CN$2:$CO$14,2,FALSE),IF(D662="Junction Pit",VLOOKUP(E662,VALIDATIONS!$CR$2:$CS$5,2,FALSE),IF(D662="Trench Grate",H662*VLOOKUP(E662,VALIDATIONS!$CT$2:$CU$2,2,FALSE),IF(D662="Capped Line",VLOOKUP(E662,VALIDATIONS!$CF$2:$CG$2,2,FALSE),IF(D662="Head Wall",VLOOKUP(E662,VALIDATIONS!$CH$2:$CI$2,2,FALSE),IF(D662="House Connection",VLOOKUP(E662,VALIDATIONS!$CJ$2:$CK$2,2,FALSE),0))))))+IF(AND(F662&lt;&gt;"",D662="Inlet Pit"),VLOOKUP(F662,VALIDATIONS!$CP$2:$CQ$66,2,FALSE),0))</f>
        <v/>
      </c>
      <c r="N662" s="194"/>
      <c r="O662" s="379"/>
      <c r="P662" s="368"/>
      <c r="Q662" s="194"/>
      <c r="R662" s="370"/>
      <c r="S662" s="194"/>
      <c r="T662" s="368"/>
      <c r="U662" s="368"/>
      <c r="V662" s="194"/>
      <c r="W662" s="195"/>
      <c r="X662" s="194"/>
      <c r="Y662" s="195"/>
      <c r="Z662" s="194"/>
      <c r="AA662" s="368"/>
      <c r="AB662" s="368"/>
      <c r="AC662" s="370"/>
      <c r="AD662" s="106" t="str">
        <f>IF(OR(R662="",T662="",U662="",Z662="",AA662="",AB662="",AC662=""),"",Z662*IF(AC662="uPVC",VLOOKUP(AA662,VALIDATIONS!$CZ$2:$DU$42,VLOOKUP(AB662,VALIDATIONS!$FF$2:$FG$5,2,FALSE),FALSE), IF(AC662="Steel Reinforced Concrete",VLOOKUP(AA662,VALIDATIONS!$CZ$2:$DU$42,8+VLOOKUP(AB662,VALIDATIONS!$FF$2:$FG$5,2,FALSE),FALSE),IF(AC662="Fibre Reinforced Concrete",VLOOKUP(AA662,VALIDATIONS!$CZ$2:$DU$42,4+VLOOKUP(AB662,VALIDATIONS!$FF$2:$FG$5,2,FALSE),FALSE))))   +IF(T662="Up to 10% Rock",VLOOKUP(AA662,VALIDATIONS!$CZ$2:$DU$42,13+VLOOKUP(AB662,VALIDATIONS!$FF$2:$FG$5,2,FALSE),FALSE),0)+IF(OR(U662="Urban Development (moderate)",U662="Urban Development (heavy)"),VLOOKUP(AA662,VALIDATIONS!$CZ$2:$DU$42,VLOOKUP(U662,VALIDATIONS!$FJ$2:$FK$4,2,FALSE)+4,FALSE),0))</f>
        <v/>
      </c>
      <c r="AE662" s="194"/>
    </row>
    <row r="663" spans="1:31" x14ac:dyDescent="0.2">
      <c r="A663" s="232"/>
      <c r="B663" s="361"/>
      <c r="C663" s="370"/>
      <c r="D663" s="370"/>
      <c r="E663" s="370"/>
      <c r="F663" s="370"/>
      <c r="G663" s="194"/>
      <c r="H663" s="194"/>
      <c r="I663" s="195"/>
      <c r="J663" s="194"/>
      <c r="K663" s="168"/>
      <c r="L663" s="168"/>
      <c r="M663" s="106" t="str">
        <f>IF(OR(D663="",E663="",G663=""),"",IF(AND(F663&lt;&gt;"",D663="Inlet Pit"),VLOOKUP(E663,VALIDATIONS!$CN$2:$CO$14,2,FALSE),IF(D663="Junction Pit",VLOOKUP(E663,VALIDATIONS!$CR$2:$CS$5,2,FALSE),IF(D663="Trench Grate",H663*VLOOKUP(E663,VALIDATIONS!$CT$2:$CU$2,2,FALSE),IF(D663="Capped Line",VLOOKUP(E663,VALIDATIONS!$CF$2:$CG$2,2,FALSE),IF(D663="Head Wall",VLOOKUP(E663,VALIDATIONS!$CH$2:$CI$2,2,FALSE),IF(D663="House Connection",VLOOKUP(E663,VALIDATIONS!$CJ$2:$CK$2,2,FALSE),0))))))+IF(AND(F663&lt;&gt;"",D663="Inlet Pit"),VLOOKUP(F663,VALIDATIONS!$CP$2:$CQ$66,2,FALSE),0))</f>
        <v/>
      </c>
      <c r="N663" s="194"/>
      <c r="O663" s="379"/>
      <c r="P663" s="368"/>
      <c r="Q663" s="194"/>
      <c r="R663" s="370"/>
      <c r="S663" s="194"/>
      <c r="T663" s="368"/>
      <c r="U663" s="368"/>
      <c r="V663" s="194"/>
      <c r="W663" s="195"/>
      <c r="X663" s="194"/>
      <c r="Y663" s="195"/>
      <c r="Z663" s="194"/>
      <c r="AA663" s="368"/>
      <c r="AB663" s="368"/>
      <c r="AC663" s="370"/>
      <c r="AD663" s="106" t="str">
        <f>IF(OR(R663="",T663="",U663="",Z663="",AA663="",AB663="",AC663=""),"",Z663*IF(AC663="uPVC",VLOOKUP(AA663,VALIDATIONS!$CZ$2:$DU$42,VLOOKUP(AB663,VALIDATIONS!$FF$2:$FG$5,2,FALSE),FALSE), IF(AC663="Steel Reinforced Concrete",VLOOKUP(AA663,VALIDATIONS!$CZ$2:$DU$42,8+VLOOKUP(AB663,VALIDATIONS!$FF$2:$FG$5,2,FALSE),FALSE),IF(AC663="Fibre Reinforced Concrete",VLOOKUP(AA663,VALIDATIONS!$CZ$2:$DU$42,4+VLOOKUP(AB663,VALIDATIONS!$FF$2:$FG$5,2,FALSE),FALSE))))   +IF(T663="Up to 10% Rock",VLOOKUP(AA663,VALIDATIONS!$CZ$2:$DU$42,13+VLOOKUP(AB663,VALIDATIONS!$FF$2:$FG$5,2,FALSE),FALSE),0)+IF(OR(U663="Urban Development (moderate)",U663="Urban Development (heavy)"),VLOOKUP(AA663,VALIDATIONS!$CZ$2:$DU$42,VLOOKUP(U663,VALIDATIONS!$FJ$2:$FK$4,2,FALSE)+4,FALSE),0))</f>
        <v/>
      </c>
      <c r="AE663" s="194"/>
    </row>
    <row r="664" spans="1:31" x14ac:dyDescent="0.2">
      <c r="A664" s="232"/>
      <c r="B664" s="361"/>
      <c r="C664" s="370"/>
      <c r="D664" s="370"/>
      <c r="E664" s="370"/>
      <c r="F664" s="370"/>
      <c r="G664" s="194"/>
      <c r="H664" s="194"/>
      <c r="I664" s="195"/>
      <c r="J664" s="194"/>
      <c r="K664" s="168"/>
      <c r="L664" s="168"/>
      <c r="M664" s="106" t="str">
        <f>IF(OR(D664="",E664="",G664=""),"",IF(AND(F664&lt;&gt;"",D664="Inlet Pit"),VLOOKUP(E664,VALIDATIONS!$CN$2:$CO$14,2,FALSE),IF(D664="Junction Pit",VLOOKUP(E664,VALIDATIONS!$CR$2:$CS$5,2,FALSE),IF(D664="Trench Grate",H664*VLOOKUP(E664,VALIDATIONS!$CT$2:$CU$2,2,FALSE),IF(D664="Capped Line",VLOOKUP(E664,VALIDATIONS!$CF$2:$CG$2,2,FALSE),IF(D664="Head Wall",VLOOKUP(E664,VALIDATIONS!$CH$2:$CI$2,2,FALSE),IF(D664="House Connection",VLOOKUP(E664,VALIDATIONS!$CJ$2:$CK$2,2,FALSE),0))))))+IF(AND(F664&lt;&gt;"",D664="Inlet Pit"),VLOOKUP(F664,VALIDATIONS!$CP$2:$CQ$66,2,FALSE),0))</f>
        <v/>
      </c>
      <c r="N664" s="194"/>
      <c r="O664" s="379"/>
      <c r="P664" s="368"/>
      <c r="Q664" s="194"/>
      <c r="R664" s="370"/>
      <c r="S664" s="194"/>
      <c r="T664" s="368"/>
      <c r="U664" s="368"/>
      <c r="V664" s="194"/>
      <c r="W664" s="195"/>
      <c r="X664" s="194"/>
      <c r="Y664" s="195"/>
      <c r="Z664" s="194"/>
      <c r="AA664" s="368"/>
      <c r="AB664" s="368"/>
      <c r="AC664" s="370"/>
      <c r="AD664" s="106" t="str">
        <f>IF(OR(R664="",T664="",U664="",Z664="",AA664="",AB664="",AC664=""),"",Z664*IF(AC664="uPVC",VLOOKUP(AA664,VALIDATIONS!$CZ$2:$DU$42,VLOOKUP(AB664,VALIDATIONS!$FF$2:$FG$5,2,FALSE),FALSE), IF(AC664="Steel Reinforced Concrete",VLOOKUP(AA664,VALIDATIONS!$CZ$2:$DU$42,8+VLOOKUP(AB664,VALIDATIONS!$FF$2:$FG$5,2,FALSE),FALSE),IF(AC664="Fibre Reinforced Concrete",VLOOKUP(AA664,VALIDATIONS!$CZ$2:$DU$42,4+VLOOKUP(AB664,VALIDATIONS!$FF$2:$FG$5,2,FALSE),FALSE))))   +IF(T664="Up to 10% Rock",VLOOKUP(AA664,VALIDATIONS!$CZ$2:$DU$42,13+VLOOKUP(AB664,VALIDATIONS!$FF$2:$FG$5,2,FALSE),FALSE),0)+IF(OR(U664="Urban Development (moderate)",U664="Urban Development (heavy)"),VLOOKUP(AA664,VALIDATIONS!$CZ$2:$DU$42,VLOOKUP(U664,VALIDATIONS!$FJ$2:$FK$4,2,FALSE)+4,FALSE),0))</f>
        <v/>
      </c>
      <c r="AE664" s="194"/>
    </row>
    <row r="665" spans="1:31" x14ac:dyDescent="0.2">
      <c r="A665" s="232"/>
      <c r="B665" s="361"/>
      <c r="C665" s="370"/>
      <c r="D665" s="370"/>
      <c r="E665" s="370"/>
      <c r="F665" s="370"/>
      <c r="G665" s="194"/>
      <c r="H665" s="194"/>
      <c r="I665" s="195"/>
      <c r="J665" s="194"/>
      <c r="K665" s="168"/>
      <c r="L665" s="168"/>
      <c r="M665" s="106" t="str">
        <f>IF(OR(D665="",E665="",G665=""),"",IF(AND(F665&lt;&gt;"",D665="Inlet Pit"),VLOOKUP(E665,VALIDATIONS!$CN$2:$CO$14,2,FALSE),IF(D665="Junction Pit",VLOOKUP(E665,VALIDATIONS!$CR$2:$CS$5,2,FALSE),IF(D665="Trench Grate",H665*VLOOKUP(E665,VALIDATIONS!$CT$2:$CU$2,2,FALSE),IF(D665="Capped Line",VLOOKUP(E665,VALIDATIONS!$CF$2:$CG$2,2,FALSE),IF(D665="Head Wall",VLOOKUP(E665,VALIDATIONS!$CH$2:$CI$2,2,FALSE),IF(D665="House Connection",VLOOKUP(E665,VALIDATIONS!$CJ$2:$CK$2,2,FALSE),0))))))+IF(AND(F665&lt;&gt;"",D665="Inlet Pit"),VLOOKUP(F665,VALIDATIONS!$CP$2:$CQ$66,2,FALSE),0))</f>
        <v/>
      </c>
      <c r="N665" s="194"/>
      <c r="O665" s="379"/>
      <c r="P665" s="368"/>
      <c r="Q665" s="194"/>
      <c r="R665" s="370"/>
      <c r="S665" s="194"/>
      <c r="T665" s="368"/>
      <c r="U665" s="368"/>
      <c r="V665" s="194"/>
      <c r="W665" s="195"/>
      <c r="X665" s="194"/>
      <c r="Y665" s="195"/>
      <c r="Z665" s="194"/>
      <c r="AA665" s="368"/>
      <c r="AB665" s="368"/>
      <c r="AC665" s="370"/>
      <c r="AD665" s="106" t="str">
        <f>IF(OR(R665="",T665="",U665="",Z665="",AA665="",AB665="",AC665=""),"",Z665*IF(AC665="uPVC",VLOOKUP(AA665,VALIDATIONS!$CZ$2:$DU$42,VLOOKUP(AB665,VALIDATIONS!$FF$2:$FG$5,2,FALSE),FALSE), IF(AC665="Steel Reinforced Concrete",VLOOKUP(AA665,VALIDATIONS!$CZ$2:$DU$42,8+VLOOKUP(AB665,VALIDATIONS!$FF$2:$FG$5,2,FALSE),FALSE),IF(AC665="Fibre Reinforced Concrete",VLOOKUP(AA665,VALIDATIONS!$CZ$2:$DU$42,4+VLOOKUP(AB665,VALIDATIONS!$FF$2:$FG$5,2,FALSE),FALSE))))   +IF(T665="Up to 10% Rock",VLOOKUP(AA665,VALIDATIONS!$CZ$2:$DU$42,13+VLOOKUP(AB665,VALIDATIONS!$FF$2:$FG$5,2,FALSE),FALSE),0)+IF(OR(U665="Urban Development (moderate)",U665="Urban Development (heavy)"),VLOOKUP(AA665,VALIDATIONS!$CZ$2:$DU$42,VLOOKUP(U665,VALIDATIONS!$FJ$2:$FK$4,2,FALSE)+4,FALSE),0))</f>
        <v/>
      </c>
      <c r="AE665" s="194"/>
    </row>
    <row r="666" spans="1:31" x14ac:dyDescent="0.2">
      <c r="A666" s="232"/>
      <c r="B666" s="361"/>
      <c r="C666" s="370"/>
      <c r="D666" s="370"/>
      <c r="E666" s="370"/>
      <c r="F666" s="370"/>
      <c r="G666" s="194"/>
      <c r="H666" s="194"/>
      <c r="I666" s="195"/>
      <c r="J666" s="194"/>
      <c r="K666" s="168"/>
      <c r="L666" s="168"/>
      <c r="M666" s="106" t="str">
        <f>IF(OR(D666="",E666="",G666=""),"",IF(AND(F666&lt;&gt;"",D666="Inlet Pit"),VLOOKUP(E666,VALIDATIONS!$CN$2:$CO$14,2,FALSE),IF(D666="Junction Pit",VLOOKUP(E666,VALIDATIONS!$CR$2:$CS$5,2,FALSE),IF(D666="Trench Grate",H666*VLOOKUP(E666,VALIDATIONS!$CT$2:$CU$2,2,FALSE),IF(D666="Capped Line",VLOOKUP(E666,VALIDATIONS!$CF$2:$CG$2,2,FALSE),IF(D666="Head Wall",VLOOKUP(E666,VALIDATIONS!$CH$2:$CI$2,2,FALSE),IF(D666="House Connection",VLOOKUP(E666,VALIDATIONS!$CJ$2:$CK$2,2,FALSE),0))))))+IF(AND(F666&lt;&gt;"",D666="Inlet Pit"),VLOOKUP(F666,VALIDATIONS!$CP$2:$CQ$66,2,FALSE),0))</f>
        <v/>
      </c>
      <c r="N666" s="194"/>
      <c r="O666" s="379"/>
      <c r="P666" s="368"/>
      <c r="Q666" s="194"/>
      <c r="R666" s="370"/>
      <c r="S666" s="194"/>
      <c r="T666" s="368"/>
      <c r="U666" s="368"/>
      <c r="V666" s="194"/>
      <c r="W666" s="195"/>
      <c r="X666" s="194"/>
      <c r="Y666" s="195"/>
      <c r="Z666" s="194"/>
      <c r="AA666" s="368"/>
      <c r="AB666" s="368"/>
      <c r="AC666" s="370"/>
      <c r="AD666" s="106" t="str">
        <f>IF(OR(R666="",T666="",U666="",Z666="",AA666="",AB666="",AC666=""),"",Z666*IF(AC666="uPVC",VLOOKUP(AA666,VALIDATIONS!$CZ$2:$DU$42,VLOOKUP(AB666,VALIDATIONS!$FF$2:$FG$5,2,FALSE),FALSE), IF(AC666="Steel Reinforced Concrete",VLOOKUP(AA666,VALIDATIONS!$CZ$2:$DU$42,8+VLOOKUP(AB666,VALIDATIONS!$FF$2:$FG$5,2,FALSE),FALSE),IF(AC666="Fibre Reinforced Concrete",VLOOKUP(AA666,VALIDATIONS!$CZ$2:$DU$42,4+VLOOKUP(AB666,VALIDATIONS!$FF$2:$FG$5,2,FALSE),FALSE))))   +IF(T666="Up to 10% Rock",VLOOKUP(AA666,VALIDATIONS!$CZ$2:$DU$42,13+VLOOKUP(AB666,VALIDATIONS!$FF$2:$FG$5,2,FALSE),FALSE),0)+IF(OR(U666="Urban Development (moderate)",U666="Urban Development (heavy)"),VLOOKUP(AA666,VALIDATIONS!$CZ$2:$DU$42,VLOOKUP(U666,VALIDATIONS!$FJ$2:$FK$4,2,FALSE)+4,FALSE),0))</f>
        <v/>
      </c>
      <c r="AE666" s="194"/>
    </row>
    <row r="667" spans="1:31" x14ac:dyDescent="0.2">
      <c r="A667" s="232"/>
      <c r="B667" s="361"/>
      <c r="C667" s="370"/>
      <c r="D667" s="370"/>
      <c r="E667" s="370"/>
      <c r="F667" s="370"/>
      <c r="G667" s="194"/>
      <c r="H667" s="194"/>
      <c r="I667" s="195"/>
      <c r="J667" s="194"/>
      <c r="K667" s="168"/>
      <c r="L667" s="168"/>
      <c r="M667" s="106" t="str">
        <f>IF(OR(D667="",E667="",G667=""),"",IF(AND(F667&lt;&gt;"",D667="Inlet Pit"),VLOOKUP(E667,VALIDATIONS!$CN$2:$CO$14,2,FALSE),IF(D667="Junction Pit",VLOOKUP(E667,VALIDATIONS!$CR$2:$CS$5,2,FALSE),IF(D667="Trench Grate",H667*VLOOKUP(E667,VALIDATIONS!$CT$2:$CU$2,2,FALSE),IF(D667="Capped Line",VLOOKUP(E667,VALIDATIONS!$CF$2:$CG$2,2,FALSE),IF(D667="Head Wall",VLOOKUP(E667,VALIDATIONS!$CH$2:$CI$2,2,FALSE),IF(D667="House Connection",VLOOKUP(E667,VALIDATIONS!$CJ$2:$CK$2,2,FALSE),0))))))+IF(AND(F667&lt;&gt;"",D667="Inlet Pit"),VLOOKUP(F667,VALIDATIONS!$CP$2:$CQ$66,2,FALSE),0))</f>
        <v/>
      </c>
      <c r="N667" s="194"/>
      <c r="O667" s="379"/>
      <c r="P667" s="368"/>
      <c r="Q667" s="194"/>
      <c r="R667" s="370"/>
      <c r="S667" s="194"/>
      <c r="T667" s="368"/>
      <c r="U667" s="368"/>
      <c r="V667" s="194"/>
      <c r="W667" s="195"/>
      <c r="X667" s="194"/>
      <c r="Y667" s="195"/>
      <c r="Z667" s="194"/>
      <c r="AA667" s="368"/>
      <c r="AB667" s="368"/>
      <c r="AC667" s="370"/>
      <c r="AD667" s="106" t="str">
        <f>IF(OR(R667="",T667="",U667="",Z667="",AA667="",AB667="",AC667=""),"",Z667*IF(AC667="uPVC",VLOOKUP(AA667,VALIDATIONS!$CZ$2:$DU$42,VLOOKUP(AB667,VALIDATIONS!$FF$2:$FG$5,2,FALSE),FALSE), IF(AC667="Steel Reinforced Concrete",VLOOKUP(AA667,VALIDATIONS!$CZ$2:$DU$42,8+VLOOKUP(AB667,VALIDATIONS!$FF$2:$FG$5,2,FALSE),FALSE),IF(AC667="Fibre Reinforced Concrete",VLOOKUP(AA667,VALIDATIONS!$CZ$2:$DU$42,4+VLOOKUP(AB667,VALIDATIONS!$FF$2:$FG$5,2,FALSE),FALSE))))   +IF(T667="Up to 10% Rock",VLOOKUP(AA667,VALIDATIONS!$CZ$2:$DU$42,13+VLOOKUP(AB667,VALIDATIONS!$FF$2:$FG$5,2,FALSE),FALSE),0)+IF(OR(U667="Urban Development (moderate)",U667="Urban Development (heavy)"),VLOOKUP(AA667,VALIDATIONS!$CZ$2:$DU$42,VLOOKUP(U667,VALIDATIONS!$FJ$2:$FK$4,2,FALSE)+4,FALSE),0))</f>
        <v/>
      </c>
      <c r="AE667" s="194"/>
    </row>
    <row r="668" spans="1:31" x14ac:dyDescent="0.2">
      <c r="A668" s="232"/>
      <c r="B668" s="361"/>
      <c r="C668" s="370"/>
      <c r="D668" s="370"/>
      <c r="E668" s="370"/>
      <c r="F668" s="370"/>
      <c r="G668" s="194"/>
      <c r="H668" s="194"/>
      <c r="I668" s="195"/>
      <c r="J668" s="194"/>
      <c r="K668" s="168"/>
      <c r="L668" s="168"/>
      <c r="M668" s="106" t="str">
        <f>IF(OR(D668="",E668="",G668=""),"",IF(AND(F668&lt;&gt;"",D668="Inlet Pit"),VLOOKUP(E668,VALIDATIONS!$CN$2:$CO$14,2,FALSE),IF(D668="Junction Pit",VLOOKUP(E668,VALIDATIONS!$CR$2:$CS$5,2,FALSE),IF(D668="Trench Grate",H668*VLOOKUP(E668,VALIDATIONS!$CT$2:$CU$2,2,FALSE),IF(D668="Capped Line",VLOOKUP(E668,VALIDATIONS!$CF$2:$CG$2,2,FALSE),IF(D668="Head Wall",VLOOKUP(E668,VALIDATIONS!$CH$2:$CI$2,2,FALSE),IF(D668="House Connection",VLOOKUP(E668,VALIDATIONS!$CJ$2:$CK$2,2,FALSE),0))))))+IF(AND(F668&lt;&gt;"",D668="Inlet Pit"),VLOOKUP(F668,VALIDATIONS!$CP$2:$CQ$66,2,FALSE),0))</f>
        <v/>
      </c>
      <c r="N668" s="194"/>
      <c r="O668" s="379"/>
      <c r="P668" s="368"/>
      <c r="Q668" s="194"/>
      <c r="R668" s="370"/>
      <c r="S668" s="194"/>
      <c r="T668" s="368"/>
      <c r="U668" s="368"/>
      <c r="V668" s="194"/>
      <c r="W668" s="195"/>
      <c r="X668" s="194"/>
      <c r="Y668" s="195"/>
      <c r="Z668" s="194"/>
      <c r="AA668" s="368"/>
      <c r="AB668" s="368"/>
      <c r="AC668" s="370"/>
      <c r="AD668" s="106" t="str">
        <f>IF(OR(R668="",T668="",U668="",Z668="",AA668="",AB668="",AC668=""),"",Z668*IF(AC668="uPVC",VLOOKUP(AA668,VALIDATIONS!$CZ$2:$DU$42,VLOOKUP(AB668,VALIDATIONS!$FF$2:$FG$5,2,FALSE),FALSE), IF(AC668="Steel Reinforced Concrete",VLOOKUP(AA668,VALIDATIONS!$CZ$2:$DU$42,8+VLOOKUP(AB668,VALIDATIONS!$FF$2:$FG$5,2,FALSE),FALSE),IF(AC668="Fibre Reinforced Concrete",VLOOKUP(AA668,VALIDATIONS!$CZ$2:$DU$42,4+VLOOKUP(AB668,VALIDATIONS!$FF$2:$FG$5,2,FALSE),FALSE))))   +IF(T668="Up to 10% Rock",VLOOKUP(AA668,VALIDATIONS!$CZ$2:$DU$42,13+VLOOKUP(AB668,VALIDATIONS!$FF$2:$FG$5,2,FALSE),FALSE),0)+IF(OR(U668="Urban Development (moderate)",U668="Urban Development (heavy)"),VLOOKUP(AA668,VALIDATIONS!$CZ$2:$DU$42,VLOOKUP(U668,VALIDATIONS!$FJ$2:$FK$4,2,FALSE)+4,FALSE),0))</f>
        <v/>
      </c>
      <c r="AE668" s="194"/>
    </row>
    <row r="669" spans="1:31" x14ac:dyDescent="0.2">
      <c r="A669" s="232"/>
      <c r="B669" s="361"/>
      <c r="C669" s="370"/>
      <c r="D669" s="370"/>
      <c r="E669" s="370"/>
      <c r="F669" s="370"/>
      <c r="G669" s="194"/>
      <c r="H669" s="194"/>
      <c r="I669" s="195"/>
      <c r="J669" s="194"/>
      <c r="K669" s="168"/>
      <c r="L669" s="168"/>
      <c r="M669" s="106" t="str">
        <f>IF(OR(D669="",E669="",G669=""),"",IF(AND(F669&lt;&gt;"",D669="Inlet Pit"),VLOOKUP(E669,VALIDATIONS!$CN$2:$CO$14,2,FALSE),IF(D669="Junction Pit",VLOOKUP(E669,VALIDATIONS!$CR$2:$CS$5,2,FALSE),IF(D669="Trench Grate",H669*VLOOKUP(E669,VALIDATIONS!$CT$2:$CU$2,2,FALSE),IF(D669="Capped Line",VLOOKUP(E669,VALIDATIONS!$CF$2:$CG$2,2,FALSE),IF(D669="Head Wall",VLOOKUP(E669,VALIDATIONS!$CH$2:$CI$2,2,FALSE),IF(D669="House Connection",VLOOKUP(E669,VALIDATIONS!$CJ$2:$CK$2,2,FALSE),0))))))+IF(AND(F669&lt;&gt;"",D669="Inlet Pit"),VLOOKUP(F669,VALIDATIONS!$CP$2:$CQ$66,2,FALSE),0))</f>
        <v/>
      </c>
      <c r="N669" s="194"/>
      <c r="O669" s="379"/>
      <c r="P669" s="368"/>
      <c r="Q669" s="194"/>
      <c r="R669" s="370"/>
      <c r="S669" s="194"/>
      <c r="T669" s="368"/>
      <c r="U669" s="368"/>
      <c r="V669" s="194"/>
      <c r="W669" s="195"/>
      <c r="X669" s="194"/>
      <c r="Y669" s="195"/>
      <c r="Z669" s="194"/>
      <c r="AA669" s="368"/>
      <c r="AB669" s="368"/>
      <c r="AC669" s="370"/>
      <c r="AD669" s="106" t="str">
        <f>IF(OR(R669="",T669="",U669="",Z669="",AA669="",AB669="",AC669=""),"",Z669*IF(AC669="uPVC",VLOOKUP(AA669,VALIDATIONS!$CZ$2:$DU$42,VLOOKUP(AB669,VALIDATIONS!$FF$2:$FG$5,2,FALSE),FALSE), IF(AC669="Steel Reinforced Concrete",VLOOKUP(AA669,VALIDATIONS!$CZ$2:$DU$42,8+VLOOKUP(AB669,VALIDATIONS!$FF$2:$FG$5,2,FALSE),FALSE),IF(AC669="Fibre Reinforced Concrete",VLOOKUP(AA669,VALIDATIONS!$CZ$2:$DU$42,4+VLOOKUP(AB669,VALIDATIONS!$FF$2:$FG$5,2,FALSE),FALSE))))   +IF(T669="Up to 10% Rock",VLOOKUP(AA669,VALIDATIONS!$CZ$2:$DU$42,13+VLOOKUP(AB669,VALIDATIONS!$FF$2:$FG$5,2,FALSE),FALSE),0)+IF(OR(U669="Urban Development (moderate)",U669="Urban Development (heavy)"),VLOOKUP(AA669,VALIDATIONS!$CZ$2:$DU$42,VLOOKUP(U669,VALIDATIONS!$FJ$2:$FK$4,2,FALSE)+4,FALSE),0))</f>
        <v/>
      </c>
      <c r="AE669" s="194"/>
    </row>
    <row r="670" spans="1:31" x14ac:dyDescent="0.2">
      <c r="A670" s="232"/>
      <c r="B670" s="361"/>
      <c r="C670" s="370"/>
      <c r="D670" s="370"/>
      <c r="E670" s="370"/>
      <c r="F670" s="370"/>
      <c r="G670" s="194"/>
      <c r="H670" s="194"/>
      <c r="I670" s="195"/>
      <c r="J670" s="194"/>
      <c r="K670" s="168"/>
      <c r="L670" s="168"/>
      <c r="M670" s="106" t="str">
        <f>IF(OR(D670="",E670="",G670=""),"",IF(AND(F670&lt;&gt;"",D670="Inlet Pit"),VLOOKUP(E670,VALIDATIONS!$CN$2:$CO$14,2,FALSE),IF(D670="Junction Pit",VLOOKUP(E670,VALIDATIONS!$CR$2:$CS$5,2,FALSE),IF(D670="Trench Grate",H670*VLOOKUP(E670,VALIDATIONS!$CT$2:$CU$2,2,FALSE),IF(D670="Capped Line",VLOOKUP(E670,VALIDATIONS!$CF$2:$CG$2,2,FALSE),IF(D670="Head Wall",VLOOKUP(E670,VALIDATIONS!$CH$2:$CI$2,2,FALSE),IF(D670="House Connection",VLOOKUP(E670,VALIDATIONS!$CJ$2:$CK$2,2,FALSE),0))))))+IF(AND(F670&lt;&gt;"",D670="Inlet Pit"),VLOOKUP(F670,VALIDATIONS!$CP$2:$CQ$66,2,FALSE),0))</f>
        <v/>
      </c>
      <c r="N670" s="194"/>
      <c r="O670" s="379"/>
      <c r="P670" s="368"/>
      <c r="Q670" s="194"/>
      <c r="R670" s="370"/>
      <c r="S670" s="194"/>
      <c r="T670" s="368"/>
      <c r="U670" s="368"/>
      <c r="V670" s="194"/>
      <c r="W670" s="195"/>
      <c r="X670" s="194"/>
      <c r="Y670" s="195"/>
      <c r="Z670" s="194"/>
      <c r="AA670" s="368"/>
      <c r="AB670" s="368"/>
      <c r="AC670" s="370"/>
      <c r="AD670" s="106" t="str">
        <f>IF(OR(R670="",T670="",U670="",Z670="",AA670="",AB670="",AC670=""),"",Z670*IF(AC670="uPVC",VLOOKUP(AA670,VALIDATIONS!$CZ$2:$DU$42,VLOOKUP(AB670,VALIDATIONS!$FF$2:$FG$5,2,FALSE),FALSE), IF(AC670="Steel Reinforced Concrete",VLOOKUP(AA670,VALIDATIONS!$CZ$2:$DU$42,8+VLOOKUP(AB670,VALIDATIONS!$FF$2:$FG$5,2,FALSE),FALSE),IF(AC670="Fibre Reinforced Concrete",VLOOKUP(AA670,VALIDATIONS!$CZ$2:$DU$42,4+VLOOKUP(AB670,VALIDATIONS!$FF$2:$FG$5,2,FALSE),FALSE))))   +IF(T670="Up to 10% Rock",VLOOKUP(AA670,VALIDATIONS!$CZ$2:$DU$42,13+VLOOKUP(AB670,VALIDATIONS!$FF$2:$FG$5,2,FALSE),FALSE),0)+IF(OR(U670="Urban Development (moderate)",U670="Urban Development (heavy)"),VLOOKUP(AA670,VALIDATIONS!$CZ$2:$DU$42,VLOOKUP(U670,VALIDATIONS!$FJ$2:$FK$4,2,FALSE)+4,FALSE),0))</f>
        <v/>
      </c>
      <c r="AE670" s="194"/>
    </row>
    <row r="671" spans="1:31" x14ac:dyDescent="0.2">
      <c r="A671" s="232"/>
      <c r="B671" s="361"/>
      <c r="C671" s="370"/>
      <c r="D671" s="370"/>
      <c r="E671" s="370"/>
      <c r="F671" s="370"/>
      <c r="G671" s="194"/>
      <c r="H671" s="194"/>
      <c r="I671" s="195"/>
      <c r="J671" s="194"/>
      <c r="K671" s="168"/>
      <c r="L671" s="168"/>
      <c r="M671" s="106" t="str">
        <f>IF(OR(D671="",E671="",G671=""),"",IF(AND(F671&lt;&gt;"",D671="Inlet Pit"),VLOOKUP(E671,VALIDATIONS!$CN$2:$CO$14,2,FALSE),IF(D671="Junction Pit",VLOOKUP(E671,VALIDATIONS!$CR$2:$CS$5,2,FALSE),IF(D671="Trench Grate",H671*VLOOKUP(E671,VALIDATIONS!$CT$2:$CU$2,2,FALSE),IF(D671="Capped Line",VLOOKUP(E671,VALIDATIONS!$CF$2:$CG$2,2,FALSE),IF(D671="Head Wall",VLOOKUP(E671,VALIDATIONS!$CH$2:$CI$2,2,FALSE),IF(D671="House Connection",VLOOKUP(E671,VALIDATIONS!$CJ$2:$CK$2,2,FALSE),0))))))+IF(AND(F671&lt;&gt;"",D671="Inlet Pit"),VLOOKUP(F671,VALIDATIONS!$CP$2:$CQ$66,2,FALSE),0))</f>
        <v/>
      </c>
      <c r="N671" s="194"/>
      <c r="O671" s="379"/>
      <c r="P671" s="368"/>
      <c r="Q671" s="194"/>
      <c r="R671" s="370"/>
      <c r="S671" s="194"/>
      <c r="T671" s="368"/>
      <c r="U671" s="368"/>
      <c r="V671" s="194"/>
      <c r="W671" s="195"/>
      <c r="X671" s="194"/>
      <c r="Y671" s="195"/>
      <c r="Z671" s="194"/>
      <c r="AA671" s="368"/>
      <c r="AB671" s="368"/>
      <c r="AC671" s="370"/>
      <c r="AD671" s="106" t="str">
        <f>IF(OR(R671="",T671="",U671="",Z671="",AA671="",AB671="",AC671=""),"",Z671*IF(AC671="uPVC",VLOOKUP(AA671,VALIDATIONS!$CZ$2:$DU$42,VLOOKUP(AB671,VALIDATIONS!$FF$2:$FG$5,2,FALSE),FALSE), IF(AC671="Steel Reinforced Concrete",VLOOKUP(AA671,VALIDATIONS!$CZ$2:$DU$42,8+VLOOKUP(AB671,VALIDATIONS!$FF$2:$FG$5,2,FALSE),FALSE),IF(AC671="Fibre Reinforced Concrete",VLOOKUP(AA671,VALIDATIONS!$CZ$2:$DU$42,4+VLOOKUP(AB671,VALIDATIONS!$FF$2:$FG$5,2,FALSE),FALSE))))   +IF(T671="Up to 10% Rock",VLOOKUP(AA671,VALIDATIONS!$CZ$2:$DU$42,13+VLOOKUP(AB671,VALIDATIONS!$FF$2:$FG$5,2,FALSE),FALSE),0)+IF(OR(U671="Urban Development (moderate)",U671="Urban Development (heavy)"),VLOOKUP(AA671,VALIDATIONS!$CZ$2:$DU$42,VLOOKUP(U671,VALIDATIONS!$FJ$2:$FK$4,2,FALSE)+4,FALSE),0))</f>
        <v/>
      </c>
      <c r="AE671" s="194"/>
    </row>
    <row r="672" spans="1:31" x14ac:dyDescent="0.2">
      <c r="A672" s="232"/>
      <c r="B672" s="361"/>
      <c r="C672" s="370"/>
      <c r="D672" s="370"/>
      <c r="E672" s="370"/>
      <c r="F672" s="370"/>
      <c r="G672" s="194"/>
      <c r="H672" s="194"/>
      <c r="I672" s="195"/>
      <c r="J672" s="194"/>
      <c r="K672" s="168"/>
      <c r="L672" s="168"/>
      <c r="M672" s="106" t="str">
        <f>IF(OR(D672="",E672="",G672=""),"",IF(AND(F672&lt;&gt;"",D672="Inlet Pit"),VLOOKUP(E672,VALIDATIONS!$CN$2:$CO$14,2,FALSE),IF(D672="Junction Pit",VLOOKUP(E672,VALIDATIONS!$CR$2:$CS$5,2,FALSE),IF(D672="Trench Grate",H672*VLOOKUP(E672,VALIDATIONS!$CT$2:$CU$2,2,FALSE),IF(D672="Capped Line",VLOOKUP(E672,VALIDATIONS!$CF$2:$CG$2,2,FALSE),IF(D672="Head Wall",VLOOKUP(E672,VALIDATIONS!$CH$2:$CI$2,2,FALSE),IF(D672="House Connection",VLOOKUP(E672,VALIDATIONS!$CJ$2:$CK$2,2,FALSE),0))))))+IF(AND(F672&lt;&gt;"",D672="Inlet Pit"),VLOOKUP(F672,VALIDATIONS!$CP$2:$CQ$66,2,FALSE),0))</f>
        <v/>
      </c>
      <c r="N672" s="194"/>
      <c r="O672" s="379"/>
      <c r="P672" s="368"/>
      <c r="Q672" s="194"/>
      <c r="R672" s="370"/>
      <c r="S672" s="194"/>
      <c r="T672" s="368"/>
      <c r="U672" s="368"/>
      <c r="V672" s="194"/>
      <c r="W672" s="195"/>
      <c r="X672" s="194"/>
      <c r="Y672" s="195"/>
      <c r="Z672" s="194"/>
      <c r="AA672" s="368"/>
      <c r="AB672" s="368"/>
      <c r="AC672" s="370"/>
      <c r="AD672" s="106" t="str">
        <f>IF(OR(R672="",T672="",U672="",Z672="",AA672="",AB672="",AC672=""),"",Z672*IF(AC672="uPVC",VLOOKUP(AA672,VALIDATIONS!$CZ$2:$DU$42,VLOOKUP(AB672,VALIDATIONS!$FF$2:$FG$5,2,FALSE),FALSE), IF(AC672="Steel Reinforced Concrete",VLOOKUP(AA672,VALIDATIONS!$CZ$2:$DU$42,8+VLOOKUP(AB672,VALIDATIONS!$FF$2:$FG$5,2,FALSE),FALSE),IF(AC672="Fibre Reinforced Concrete",VLOOKUP(AA672,VALIDATIONS!$CZ$2:$DU$42,4+VLOOKUP(AB672,VALIDATIONS!$FF$2:$FG$5,2,FALSE),FALSE))))   +IF(T672="Up to 10% Rock",VLOOKUP(AA672,VALIDATIONS!$CZ$2:$DU$42,13+VLOOKUP(AB672,VALIDATIONS!$FF$2:$FG$5,2,FALSE),FALSE),0)+IF(OR(U672="Urban Development (moderate)",U672="Urban Development (heavy)"),VLOOKUP(AA672,VALIDATIONS!$CZ$2:$DU$42,VLOOKUP(U672,VALIDATIONS!$FJ$2:$FK$4,2,FALSE)+4,FALSE),0))</f>
        <v/>
      </c>
      <c r="AE672" s="194"/>
    </row>
    <row r="673" spans="1:31" x14ac:dyDescent="0.2">
      <c r="A673" s="232"/>
      <c r="B673" s="361"/>
      <c r="C673" s="370"/>
      <c r="D673" s="370"/>
      <c r="E673" s="370"/>
      <c r="F673" s="370"/>
      <c r="G673" s="194"/>
      <c r="H673" s="194"/>
      <c r="I673" s="195"/>
      <c r="J673" s="194"/>
      <c r="K673" s="168"/>
      <c r="L673" s="168"/>
      <c r="M673" s="106" t="str">
        <f>IF(OR(D673="",E673="",G673=""),"",IF(AND(F673&lt;&gt;"",D673="Inlet Pit"),VLOOKUP(E673,VALIDATIONS!$CN$2:$CO$14,2,FALSE),IF(D673="Junction Pit",VLOOKUP(E673,VALIDATIONS!$CR$2:$CS$5,2,FALSE),IF(D673="Trench Grate",H673*VLOOKUP(E673,VALIDATIONS!$CT$2:$CU$2,2,FALSE),IF(D673="Capped Line",VLOOKUP(E673,VALIDATIONS!$CF$2:$CG$2,2,FALSE),IF(D673="Head Wall",VLOOKUP(E673,VALIDATIONS!$CH$2:$CI$2,2,FALSE),IF(D673="House Connection",VLOOKUP(E673,VALIDATIONS!$CJ$2:$CK$2,2,FALSE),0))))))+IF(AND(F673&lt;&gt;"",D673="Inlet Pit"),VLOOKUP(F673,VALIDATIONS!$CP$2:$CQ$66,2,FALSE),0))</f>
        <v/>
      </c>
      <c r="N673" s="194"/>
      <c r="O673" s="379"/>
      <c r="P673" s="368"/>
      <c r="Q673" s="194"/>
      <c r="R673" s="370"/>
      <c r="S673" s="194"/>
      <c r="T673" s="368"/>
      <c r="U673" s="368"/>
      <c r="V673" s="194"/>
      <c r="W673" s="195"/>
      <c r="X673" s="194"/>
      <c r="Y673" s="195"/>
      <c r="Z673" s="194"/>
      <c r="AA673" s="368"/>
      <c r="AB673" s="368"/>
      <c r="AC673" s="370"/>
      <c r="AD673" s="106" t="str">
        <f>IF(OR(R673="",T673="",U673="",Z673="",AA673="",AB673="",AC673=""),"",Z673*IF(AC673="uPVC",VLOOKUP(AA673,VALIDATIONS!$CZ$2:$DU$42,VLOOKUP(AB673,VALIDATIONS!$FF$2:$FG$5,2,FALSE),FALSE), IF(AC673="Steel Reinforced Concrete",VLOOKUP(AA673,VALIDATIONS!$CZ$2:$DU$42,8+VLOOKUP(AB673,VALIDATIONS!$FF$2:$FG$5,2,FALSE),FALSE),IF(AC673="Fibre Reinforced Concrete",VLOOKUP(AA673,VALIDATIONS!$CZ$2:$DU$42,4+VLOOKUP(AB673,VALIDATIONS!$FF$2:$FG$5,2,FALSE),FALSE))))   +IF(T673="Up to 10% Rock",VLOOKUP(AA673,VALIDATIONS!$CZ$2:$DU$42,13+VLOOKUP(AB673,VALIDATIONS!$FF$2:$FG$5,2,FALSE),FALSE),0)+IF(OR(U673="Urban Development (moderate)",U673="Urban Development (heavy)"),VLOOKUP(AA673,VALIDATIONS!$CZ$2:$DU$42,VLOOKUP(U673,VALIDATIONS!$FJ$2:$FK$4,2,FALSE)+4,FALSE),0))</f>
        <v/>
      </c>
      <c r="AE673" s="194"/>
    </row>
    <row r="674" spans="1:31" x14ac:dyDescent="0.2">
      <c r="A674" s="232"/>
      <c r="B674" s="361"/>
      <c r="C674" s="370"/>
      <c r="D674" s="370"/>
      <c r="E674" s="370"/>
      <c r="F674" s="370"/>
      <c r="G674" s="194"/>
      <c r="H674" s="194"/>
      <c r="I674" s="195"/>
      <c r="J674" s="194"/>
      <c r="K674" s="168"/>
      <c r="L674" s="168"/>
      <c r="M674" s="106" t="str">
        <f>IF(OR(D674="",E674="",G674=""),"",IF(AND(F674&lt;&gt;"",D674="Inlet Pit"),VLOOKUP(E674,VALIDATIONS!$CN$2:$CO$14,2,FALSE),IF(D674="Junction Pit",VLOOKUP(E674,VALIDATIONS!$CR$2:$CS$5,2,FALSE),IF(D674="Trench Grate",H674*VLOOKUP(E674,VALIDATIONS!$CT$2:$CU$2,2,FALSE),IF(D674="Capped Line",VLOOKUP(E674,VALIDATIONS!$CF$2:$CG$2,2,FALSE),IF(D674="Head Wall",VLOOKUP(E674,VALIDATIONS!$CH$2:$CI$2,2,FALSE),IF(D674="House Connection",VLOOKUP(E674,VALIDATIONS!$CJ$2:$CK$2,2,FALSE),0))))))+IF(AND(F674&lt;&gt;"",D674="Inlet Pit"),VLOOKUP(F674,VALIDATIONS!$CP$2:$CQ$66,2,FALSE),0))</f>
        <v/>
      </c>
      <c r="N674" s="194"/>
      <c r="O674" s="379"/>
      <c r="P674" s="368"/>
      <c r="Q674" s="194"/>
      <c r="R674" s="370"/>
      <c r="S674" s="194"/>
      <c r="T674" s="368"/>
      <c r="U674" s="368"/>
      <c r="V674" s="194"/>
      <c r="W674" s="195"/>
      <c r="X674" s="194"/>
      <c r="Y674" s="195"/>
      <c r="Z674" s="194"/>
      <c r="AA674" s="368"/>
      <c r="AB674" s="368"/>
      <c r="AC674" s="370"/>
      <c r="AD674" s="106" t="str">
        <f>IF(OR(R674="",T674="",U674="",Z674="",AA674="",AB674="",AC674=""),"",Z674*IF(AC674="uPVC",VLOOKUP(AA674,VALIDATIONS!$CZ$2:$DU$42,VLOOKUP(AB674,VALIDATIONS!$FF$2:$FG$5,2,FALSE),FALSE), IF(AC674="Steel Reinforced Concrete",VLOOKUP(AA674,VALIDATIONS!$CZ$2:$DU$42,8+VLOOKUP(AB674,VALIDATIONS!$FF$2:$FG$5,2,FALSE),FALSE),IF(AC674="Fibre Reinforced Concrete",VLOOKUP(AA674,VALIDATIONS!$CZ$2:$DU$42,4+VLOOKUP(AB674,VALIDATIONS!$FF$2:$FG$5,2,FALSE),FALSE))))   +IF(T674="Up to 10% Rock",VLOOKUP(AA674,VALIDATIONS!$CZ$2:$DU$42,13+VLOOKUP(AB674,VALIDATIONS!$FF$2:$FG$5,2,FALSE),FALSE),0)+IF(OR(U674="Urban Development (moderate)",U674="Urban Development (heavy)"),VLOOKUP(AA674,VALIDATIONS!$CZ$2:$DU$42,VLOOKUP(U674,VALIDATIONS!$FJ$2:$FK$4,2,FALSE)+4,FALSE),0))</f>
        <v/>
      </c>
      <c r="AE674" s="194"/>
    </row>
    <row r="675" spans="1:31" x14ac:dyDescent="0.2">
      <c r="A675" s="232"/>
      <c r="B675" s="361"/>
      <c r="C675" s="370"/>
      <c r="D675" s="370"/>
      <c r="E675" s="370"/>
      <c r="F675" s="370"/>
      <c r="G675" s="194"/>
      <c r="H675" s="194"/>
      <c r="I675" s="195"/>
      <c r="J675" s="194"/>
      <c r="K675" s="168"/>
      <c r="L675" s="168"/>
      <c r="M675" s="106" t="str">
        <f>IF(OR(D675="",E675="",G675=""),"",IF(AND(F675&lt;&gt;"",D675="Inlet Pit"),VLOOKUP(E675,VALIDATIONS!$CN$2:$CO$14,2,FALSE),IF(D675="Junction Pit",VLOOKUP(E675,VALIDATIONS!$CR$2:$CS$5,2,FALSE),IF(D675="Trench Grate",H675*VLOOKUP(E675,VALIDATIONS!$CT$2:$CU$2,2,FALSE),IF(D675="Capped Line",VLOOKUP(E675,VALIDATIONS!$CF$2:$CG$2,2,FALSE),IF(D675="Head Wall",VLOOKUP(E675,VALIDATIONS!$CH$2:$CI$2,2,FALSE),IF(D675="House Connection",VLOOKUP(E675,VALIDATIONS!$CJ$2:$CK$2,2,FALSE),0))))))+IF(AND(F675&lt;&gt;"",D675="Inlet Pit"),VLOOKUP(F675,VALIDATIONS!$CP$2:$CQ$66,2,FALSE),0))</f>
        <v/>
      </c>
      <c r="N675" s="194"/>
      <c r="O675" s="379"/>
      <c r="P675" s="368"/>
      <c r="Q675" s="194"/>
      <c r="R675" s="370"/>
      <c r="S675" s="194"/>
      <c r="T675" s="368"/>
      <c r="U675" s="368"/>
      <c r="V675" s="194"/>
      <c r="W675" s="195"/>
      <c r="X675" s="194"/>
      <c r="Y675" s="195"/>
      <c r="Z675" s="194"/>
      <c r="AA675" s="368"/>
      <c r="AB675" s="368"/>
      <c r="AC675" s="370"/>
      <c r="AD675" s="106" t="str">
        <f>IF(OR(R675="",T675="",U675="",Z675="",AA675="",AB675="",AC675=""),"",Z675*IF(AC675="uPVC",VLOOKUP(AA675,VALIDATIONS!$CZ$2:$DU$42,VLOOKUP(AB675,VALIDATIONS!$FF$2:$FG$5,2,FALSE),FALSE), IF(AC675="Steel Reinforced Concrete",VLOOKUP(AA675,VALIDATIONS!$CZ$2:$DU$42,8+VLOOKUP(AB675,VALIDATIONS!$FF$2:$FG$5,2,FALSE),FALSE),IF(AC675="Fibre Reinforced Concrete",VLOOKUP(AA675,VALIDATIONS!$CZ$2:$DU$42,4+VLOOKUP(AB675,VALIDATIONS!$FF$2:$FG$5,2,FALSE),FALSE))))   +IF(T675="Up to 10% Rock",VLOOKUP(AA675,VALIDATIONS!$CZ$2:$DU$42,13+VLOOKUP(AB675,VALIDATIONS!$FF$2:$FG$5,2,FALSE),FALSE),0)+IF(OR(U675="Urban Development (moderate)",U675="Urban Development (heavy)"),VLOOKUP(AA675,VALIDATIONS!$CZ$2:$DU$42,VLOOKUP(U675,VALIDATIONS!$FJ$2:$FK$4,2,FALSE)+4,FALSE),0))</f>
        <v/>
      </c>
      <c r="AE675" s="194"/>
    </row>
    <row r="676" spans="1:31" x14ac:dyDescent="0.2">
      <c r="A676" s="232"/>
      <c r="B676" s="361"/>
      <c r="C676" s="370"/>
      <c r="D676" s="370"/>
      <c r="E676" s="370"/>
      <c r="F676" s="370"/>
      <c r="G676" s="194"/>
      <c r="H676" s="194"/>
      <c r="I676" s="195"/>
      <c r="J676" s="194"/>
      <c r="K676" s="168"/>
      <c r="L676" s="168"/>
      <c r="M676" s="106" t="str">
        <f>IF(OR(D676="",E676="",G676=""),"",IF(AND(F676&lt;&gt;"",D676="Inlet Pit"),VLOOKUP(E676,VALIDATIONS!$CN$2:$CO$14,2,FALSE),IF(D676="Junction Pit",VLOOKUP(E676,VALIDATIONS!$CR$2:$CS$5,2,FALSE),IF(D676="Trench Grate",H676*VLOOKUP(E676,VALIDATIONS!$CT$2:$CU$2,2,FALSE),IF(D676="Capped Line",VLOOKUP(E676,VALIDATIONS!$CF$2:$CG$2,2,FALSE),IF(D676="Head Wall",VLOOKUP(E676,VALIDATIONS!$CH$2:$CI$2,2,FALSE),IF(D676="House Connection",VLOOKUP(E676,VALIDATIONS!$CJ$2:$CK$2,2,FALSE),0))))))+IF(AND(F676&lt;&gt;"",D676="Inlet Pit"),VLOOKUP(F676,VALIDATIONS!$CP$2:$CQ$66,2,FALSE),0))</f>
        <v/>
      </c>
      <c r="N676" s="194"/>
      <c r="O676" s="379"/>
      <c r="P676" s="368"/>
      <c r="Q676" s="194"/>
      <c r="R676" s="370"/>
      <c r="S676" s="194"/>
      <c r="T676" s="368"/>
      <c r="U676" s="368"/>
      <c r="V676" s="194"/>
      <c r="W676" s="195"/>
      <c r="X676" s="194"/>
      <c r="Y676" s="195"/>
      <c r="Z676" s="194"/>
      <c r="AA676" s="368"/>
      <c r="AB676" s="368"/>
      <c r="AC676" s="370"/>
      <c r="AD676" s="106" t="str">
        <f>IF(OR(R676="",T676="",U676="",Z676="",AA676="",AB676="",AC676=""),"",Z676*IF(AC676="uPVC",VLOOKUP(AA676,VALIDATIONS!$CZ$2:$DU$42,VLOOKUP(AB676,VALIDATIONS!$FF$2:$FG$5,2,FALSE),FALSE), IF(AC676="Steel Reinforced Concrete",VLOOKUP(AA676,VALIDATIONS!$CZ$2:$DU$42,8+VLOOKUP(AB676,VALIDATIONS!$FF$2:$FG$5,2,FALSE),FALSE),IF(AC676="Fibre Reinforced Concrete",VLOOKUP(AA676,VALIDATIONS!$CZ$2:$DU$42,4+VLOOKUP(AB676,VALIDATIONS!$FF$2:$FG$5,2,FALSE),FALSE))))   +IF(T676="Up to 10% Rock",VLOOKUP(AA676,VALIDATIONS!$CZ$2:$DU$42,13+VLOOKUP(AB676,VALIDATIONS!$FF$2:$FG$5,2,FALSE),FALSE),0)+IF(OR(U676="Urban Development (moderate)",U676="Urban Development (heavy)"),VLOOKUP(AA676,VALIDATIONS!$CZ$2:$DU$42,VLOOKUP(U676,VALIDATIONS!$FJ$2:$FK$4,2,FALSE)+4,FALSE),0))</f>
        <v/>
      </c>
      <c r="AE676" s="194"/>
    </row>
    <row r="677" spans="1:31" x14ac:dyDescent="0.2">
      <c r="A677" s="232"/>
      <c r="B677" s="361"/>
      <c r="C677" s="370"/>
      <c r="D677" s="370"/>
      <c r="E677" s="370"/>
      <c r="F677" s="370"/>
      <c r="G677" s="194"/>
      <c r="H677" s="194"/>
      <c r="I677" s="195"/>
      <c r="J677" s="194"/>
      <c r="K677" s="168"/>
      <c r="L677" s="168"/>
      <c r="M677" s="106" t="str">
        <f>IF(OR(D677="",E677="",G677=""),"",IF(AND(F677&lt;&gt;"",D677="Inlet Pit"),VLOOKUP(E677,VALIDATIONS!$CN$2:$CO$14,2,FALSE),IF(D677="Junction Pit",VLOOKUP(E677,VALIDATIONS!$CR$2:$CS$5,2,FALSE),IF(D677="Trench Grate",H677*VLOOKUP(E677,VALIDATIONS!$CT$2:$CU$2,2,FALSE),IF(D677="Capped Line",VLOOKUP(E677,VALIDATIONS!$CF$2:$CG$2,2,FALSE),IF(D677="Head Wall",VLOOKUP(E677,VALIDATIONS!$CH$2:$CI$2,2,FALSE),IF(D677="House Connection",VLOOKUP(E677,VALIDATIONS!$CJ$2:$CK$2,2,FALSE),0))))))+IF(AND(F677&lt;&gt;"",D677="Inlet Pit"),VLOOKUP(F677,VALIDATIONS!$CP$2:$CQ$66,2,FALSE),0))</f>
        <v/>
      </c>
      <c r="N677" s="194"/>
      <c r="O677" s="379"/>
      <c r="P677" s="368"/>
      <c r="Q677" s="194"/>
      <c r="R677" s="370"/>
      <c r="S677" s="194"/>
      <c r="T677" s="368"/>
      <c r="U677" s="368"/>
      <c r="V677" s="194"/>
      <c r="W677" s="195"/>
      <c r="X677" s="194"/>
      <c r="Y677" s="195"/>
      <c r="Z677" s="194"/>
      <c r="AA677" s="368"/>
      <c r="AB677" s="368"/>
      <c r="AC677" s="370"/>
      <c r="AD677" s="106" t="str">
        <f>IF(OR(R677="",T677="",U677="",Z677="",AA677="",AB677="",AC677=""),"",Z677*IF(AC677="uPVC",VLOOKUP(AA677,VALIDATIONS!$CZ$2:$DU$42,VLOOKUP(AB677,VALIDATIONS!$FF$2:$FG$5,2,FALSE),FALSE), IF(AC677="Steel Reinforced Concrete",VLOOKUP(AA677,VALIDATIONS!$CZ$2:$DU$42,8+VLOOKUP(AB677,VALIDATIONS!$FF$2:$FG$5,2,FALSE),FALSE),IF(AC677="Fibre Reinforced Concrete",VLOOKUP(AA677,VALIDATIONS!$CZ$2:$DU$42,4+VLOOKUP(AB677,VALIDATIONS!$FF$2:$FG$5,2,FALSE),FALSE))))   +IF(T677="Up to 10% Rock",VLOOKUP(AA677,VALIDATIONS!$CZ$2:$DU$42,13+VLOOKUP(AB677,VALIDATIONS!$FF$2:$FG$5,2,FALSE),FALSE),0)+IF(OR(U677="Urban Development (moderate)",U677="Urban Development (heavy)"),VLOOKUP(AA677,VALIDATIONS!$CZ$2:$DU$42,VLOOKUP(U677,VALIDATIONS!$FJ$2:$FK$4,2,FALSE)+4,FALSE),0))</f>
        <v/>
      </c>
      <c r="AE677" s="194"/>
    </row>
    <row r="678" spans="1:31" x14ac:dyDescent="0.2">
      <c r="A678" s="232"/>
      <c r="B678" s="361"/>
      <c r="C678" s="370"/>
      <c r="D678" s="370"/>
      <c r="E678" s="370"/>
      <c r="F678" s="370"/>
      <c r="G678" s="194"/>
      <c r="H678" s="194"/>
      <c r="I678" s="195"/>
      <c r="J678" s="194"/>
      <c r="K678" s="168"/>
      <c r="L678" s="168"/>
      <c r="M678" s="106" t="str">
        <f>IF(OR(D678="",E678="",G678=""),"",IF(AND(F678&lt;&gt;"",D678="Inlet Pit"),VLOOKUP(E678,VALIDATIONS!$CN$2:$CO$14,2,FALSE),IF(D678="Junction Pit",VLOOKUP(E678,VALIDATIONS!$CR$2:$CS$5,2,FALSE),IF(D678="Trench Grate",H678*VLOOKUP(E678,VALIDATIONS!$CT$2:$CU$2,2,FALSE),IF(D678="Capped Line",VLOOKUP(E678,VALIDATIONS!$CF$2:$CG$2,2,FALSE),IF(D678="Head Wall",VLOOKUP(E678,VALIDATIONS!$CH$2:$CI$2,2,FALSE),IF(D678="House Connection",VLOOKUP(E678,VALIDATIONS!$CJ$2:$CK$2,2,FALSE),0))))))+IF(AND(F678&lt;&gt;"",D678="Inlet Pit"),VLOOKUP(F678,VALIDATIONS!$CP$2:$CQ$66,2,FALSE),0))</f>
        <v/>
      </c>
      <c r="N678" s="194"/>
      <c r="O678" s="379"/>
      <c r="P678" s="368"/>
      <c r="Q678" s="194"/>
      <c r="R678" s="370"/>
      <c r="S678" s="194"/>
      <c r="T678" s="368"/>
      <c r="U678" s="368"/>
      <c r="V678" s="194"/>
      <c r="W678" s="195"/>
      <c r="X678" s="194"/>
      <c r="Y678" s="195"/>
      <c r="Z678" s="194"/>
      <c r="AA678" s="368"/>
      <c r="AB678" s="368"/>
      <c r="AC678" s="370"/>
      <c r="AD678" s="106" t="str">
        <f>IF(OR(R678="",T678="",U678="",Z678="",AA678="",AB678="",AC678=""),"",Z678*IF(AC678="uPVC",VLOOKUP(AA678,VALIDATIONS!$CZ$2:$DU$42,VLOOKUP(AB678,VALIDATIONS!$FF$2:$FG$5,2,FALSE),FALSE), IF(AC678="Steel Reinforced Concrete",VLOOKUP(AA678,VALIDATIONS!$CZ$2:$DU$42,8+VLOOKUP(AB678,VALIDATIONS!$FF$2:$FG$5,2,FALSE),FALSE),IF(AC678="Fibre Reinforced Concrete",VLOOKUP(AA678,VALIDATIONS!$CZ$2:$DU$42,4+VLOOKUP(AB678,VALIDATIONS!$FF$2:$FG$5,2,FALSE),FALSE))))   +IF(T678="Up to 10% Rock",VLOOKUP(AA678,VALIDATIONS!$CZ$2:$DU$42,13+VLOOKUP(AB678,VALIDATIONS!$FF$2:$FG$5,2,FALSE),FALSE),0)+IF(OR(U678="Urban Development (moderate)",U678="Urban Development (heavy)"),VLOOKUP(AA678,VALIDATIONS!$CZ$2:$DU$42,VLOOKUP(U678,VALIDATIONS!$FJ$2:$FK$4,2,FALSE)+4,FALSE),0))</f>
        <v/>
      </c>
      <c r="AE678" s="194"/>
    </row>
    <row r="679" spans="1:31" x14ac:dyDescent="0.2">
      <c r="A679" s="232"/>
      <c r="B679" s="361"/>
      <c r="C679" s="370"/>
      <c r="D679" s="370"/>
      <c r="E679" s="370"/>
      <c r="F679" s="370"/>
      <c r="G679" s="194"/>
      <c r="H679" s="194"/>
      <c r="I679" s="195"/>
      <c r="J679" s="194"/>
      <c r="K679" s="168"/>
      <c r="L679" s="168"/>
      <c r="M679" s="106" t="str">
        <f>IF(OR(D679="",E679="",G679=""),"",IF(AND(F679&lt;&gt;"",D679="Inlet Pit"),VLOOKUP(E679,VALIDATIONS!$CN$2:$CO$14,2,FALSE),IF(D679="Junction Pit",VLOOKUP(E679,VALIDATIONS!$CR$2:$CS$5,2,FALSE),IF(D679="Trench Grate",H679*VLOOKUP(E679,VALIDATIONS!$CT$2:$CU$2,2,FALSE),IF(D679="Capped Line",VLOOKUP(E679,VALIDATIONS!$CF$2:$CG$2,2,FALSE),IF(D679="Head Wall",VLOOKUP(E679,VALIDATIONS!$CH$2:$CI$2,2,FALSE),IF(D679="House Connection",VLOOKUP(E679,VALIDATIONS!$CJ$2:$CK$2,2,FALSE),0))))))+IF(AND(F679&lt;&gt;"",D679="Inlet Pit"),VLOOKUP(F679,VALIDATIONS!$CP$2:$CQ$66,2,FALSE),0))</f>
        <v/>
      </c>
      <c r="N679" s="194"/>
      <c r="O679" s="379"/>
      <c r="P679" s="368"/>
      <c r="Q679" s="194"/>
      <c r="R679" s="370"/>
      <c r="S679" s="194"/>
      <c r="T679" s="368"/>
      <c r="U679" s="368"/>
      <c r="V679" s="194"/>
      <c r="W679" s="195"/>
      <c r="X679" s="194"/>
      <c r="Y679" s="195"/>
      <c r="Z679" s="194"/>
      <c r="AA679" s="368"/>
      <c r="AB679" s="368"/>
      <c r="AC679" s="370"/>
      <c r="AD679" s="106" t="str">
        <f>IF(OR(R679="",T679="",U679="",Z679="",AA679="",AB679="",AC679=""),"",Z679*IF(AC679="uPVC",VLOOKUP(AA679,VALIDATIONS!$CZ$2:$DU$42,VLOOKUP(AB679,VALIDATIONS!$FF$2:$FG$5,2,FALSE),FALSE), IF(AC679="Steel Reinforced Concrete",VLOOKUP(AA679,VALIDATIONS!$CZ$2:$DU$42,8+VLOOKUP(AB679,VALIDATIONS!$FF$2:$FG$5,2,FALSE),FALSE),IF(AC679="Fibre Reinforced Concrete",VLOOKUP(AA679,VALIDATIONS!$CZ$2:$DU$42,4+VLOOKUP(AB679,VALIDATIONS!$FF$2:$FG$5,2,FALSE),FALSE))))   +IF(T679="Up to 10% Rock",VLOOKUP(AA679,VALIDATIONS!$CZ$2:$DU$42,13+VLOOKUP(AB679,VALIDATIONS!$FF$2:$FG$5,2,FALSE),FALSE),0)+IF(OR(U679="Urban Development (moderate)",U679="Urban Development (heavy)"),VLOOKUP(AA679,VALIDATIONS!$CZ$2:$DU$42,VLOOKUP(U679,VALIDATIONS!$FJ$2:$FK$4,2,FALSE)+4,FALSE),0))</f>
        <v/>
      </c>
      <c r="AE679" s="194"/>
    </row>
    <row r="680" spans="1:31" x14ac:dyDescent="0.2">
      <c r="A680" s="232"/>
      <c r="B680" s="361"/>
      <c r="C680" s="370"/>
      <c r="D680" s="370"/>
      <c r="E680" s="370"/>
      <c r="F680" s="370"/>
      <c r="G680" s="194"/>
      <c r="H680" s="194"/>
      <c r="I680" s="195"/>
      <c r="J680" s="194"/>
      <c r="K680" s="168"/>
      <c r="L680" s="168"/>
      <c r="M680" s="106" t="str">
        <f>IF(OR(D680="",E680="",G680=""),"",IF(AND(F680&lt;&gt;"",D680="Inlet Pit"),VLOOKUP(E680,VALIDATIONS!$CN$2:$CO$14,2,FALSE),IF(D680="Junction Pit",VLOOKUP(E680,VALIDATIONS!$CR$2:$CS$5,2,FALSE),IF(D680="Trench Grate",H680*VLOOKUP(E680,VALIDATIONS!$CT$2:$CU$2,2,FALSE),IF(D680="Capped Line",VLOOKUP(E680,VALIDATIONS!$CF$2:$CG$2,2,FALSE),IF(D680="Head Wall",VLOOKUP(E680,VALIDATIONS!$CH$2:$CI$2,2,FALSE),IF(D680="House Connection",VLOOKUP(E680,VALIDATIONS!$CJ$2:$CK$2,2,FALSE),0))))))+IF(AND(F680&lt;&gt;"",D680="Inlet Pit"),VLOOKUP(F680,VALIDATIONS!$CP$2:$CQ$66,2,FALSE),0))</f>
        <v/>
      </c>
      <c r="N680" s="194"/>
      <c r="O680" s="379"/>
      <c r="P680" s="368"/>
      <c r="Q680" s="194"/>
      <c r="R680" s="370"/>
      <c r="S680" s="194"/>
      <c r="T680" s="368"/>
      <c r="U680" s="368"/>
      <c r="V680" s="194"/>
      <c r="W680" s="195"/>
      <c r="X680" s="194"/>
      <c r="Y680" s="195"/>
      <c r="Z680" s="194"/>
      <c r="AA680" s="368"/>
      <c r="AB680" s="368"/>
      <c r="AC680" s="370"/>
      <c r="AD680" s="106" t="str">
        <f>IF(OR(R680="",T680="",U680="",Z680="",AA680="",AB680="",AC680=""),"",Z680*IF(AC680="uPVC",VLOOKUP(AA680,VALIDATIONS!$CZ$2:$DU$42,VLOOKUP(AB680,VALIDATIONS!$FF$2:$FG$5,2,FALSE),FALSE), IF(AC680="Steel Reinforced Concrete",VLOOKUP(AA680,VALIDATIONS!$CZ$2:$DU$42,8+VLOOKUP(AB680,VALIDATIONS!$FF$2:$FG$5,2,FALSE),FALSE),IF(AC680="Fibre Reinforced Concrete",VLOOKUP(AA680,VALIDATIONS!$CZ$2:$DU$42,4+VLOOKUP(AB680,VALIDATIONS!$FF$2:$FG$5,2,FALSE),FALSE))))   +IF(T680="Up to 10% Rock",VLOOKUP(AA680,VALIDATIONS!$CZ$2:$DU$42,13+VLOOKUP(AB680,VALIDATIONS!$FF$2:$FG$5,2,FALSE),FALSE),0)+IF(OR(U680="Urban Development (moderate)",U680="Urban Development (heavy)"),VLOOKUP(AA680,VALIDATIONS!$CZ$2:$DU$42,VLOOKUP(U680,VALIDATIONS!$FJ$2:$FK$4,2,FALSE)+4,FALSE),0))</f>
        <v/>
      </c>
      <c r="AE680" s="194"/>
    </row>
    <row r="681" spans="1:31" x14ac:dyDescent="0.2">
      <c r="A681" s="232"/>
      <c r="B681" s="361"/>
      <c r="C681" s="370"/>
      <c r="D681" s="370"/>
      <c r="E681" s="370"/>
      <c r="F681" s="370"/>
      <c r="G681" s="194"/>
      <c r="H681" s="194"/>
      <c r="I681" s="195"/>
      <c r="J681" s="194"/>
      <c r="K681" s="168"/>
      <c r="L681" s="168"/>
      <c r="M681" s="106" t="str">
        <f>IF(OR(D681="",E681="",G681=""),"",IF(AND(F681&lt;&gt;"",D681="Inlet Pit"),VLOOKUP(E681,VALIDATIONS!$CN$2:$CO$14,2,FALSE),IF(D681="Junction Pit",VLOOKUP(E681,VALIDATIONS!$CR$2:$CS$5,2,FALSE),IF(D681="Trench Grate",H681*VLOOKUP(E681,VALIDATIONS!$CT$2:$CU$2,2,FALSE),IF(D681="Capped Line",VLOOKUP(E681,VALIDATIONS!$CF$2:$CG$2,2,FALSE),IF(D681="Head Wall",VLOOKUP(E681,VALIDATIONS!$CH$2:$CI$2,2,FALSE),IF(D681="House Connection",VLOOKUP(E681,VALIDATIONS!$CJ$2:$CK$2,2,FALSE),0))))))+IF(AND(F681&lt;&gt;"",D681="Inlet Pit"),VLOOKUP(F681,VALIDATIONS!$CP$2:$CQ$66,2,FALSE),0))</f>
        <v/>
      </c>
      <c r="N681" s="194"/>
      <c r="O681" s="379"/>
      <c r="P681" s="368"/>
      <c r="Q681" s="194"/>
      <c r="R681" s="370"/>
      <c r="S681" s="194"/>
      <c r="T681" s="368"/>
      <c r="U681" s="368"/>
      <c r="V681" s="194"/>
      <c r="W681" s="195"/>
      <c r="X681" s="194"/>
      <c r="Y681" s="195"/>
      <c r="Z681" s="194"/>
      <c r="AA681" s="368"/>
      <c r="AB681" s="368"/>
      <c r="AC681" s="370"/>
      <c r="AD681" s="106" t="str">
        <f>IF(OR(R681="",T681="",U681="",Z681="",AA681="",AB681="",AC681=""),"",Z681*IF(AC681="uPVC",VLOOKUP(AA681,VALIDATIONS!$CZ$2:$DU$42,VLOOKUP(AB681,VALIDATIONS!$FF$2:$FG$5,2,FALSE),FALSE), IF(AC681="Steel Reinforced Concrete",VLOOKUP(AA681,VALIDATIONS!$CZ$2:$DU$42,8+VLOOKUP(AB681,VALIDATIONS!$FF$2:$FG$5,2,FALSE),FALSE),IF(AC681="Fibre Reinforced Concrete",VLOOKUP(AA681,VALIDATIONS!$CZ$2:$DU$42,4+VLOOKUP(AB681,VALIDATIONS!$FF$2:$FG$5,2,FALSE),FALSE))))   +IF(T681="Up to 10% Rock",VLOOKUP(AA681,VALIDATIONS!$CZ$2:$DU$42,13+VLOOKUP(AB681,VALIDATIONS!$FF$2:$FG$5,2,FALSE),FALSE),0)+IF(OR(U681="Urban Development (moderate)",U681="Urban Development (heavy)"),VLOOKUP(AA681,VALIDATIONS!$CZ$2:$DU$42,VLOOKUP(U681,VALIDATIONS!$FJ$2:$FK$4,2,FALSE)+4,FALSE),0))</f>
        <v/>
      </c>
      <c r="AE681" s="194"/>
    </row>
    <row r="682" spans="1:31" x14ac:dyDescent="0.2">
      <c r="A682" s="232"/>
      <c r="B682" s="361"/>
      <c r="C682" s="370"/>
      <c r="D682" s="370"/>
      <c r="E682" s="370"/>
      <c r="F682" s="370"/>
      <c r="G682" s="194"/>
      <c r="H682" s="194"/>
      <c r="I682" s="195"/>
      <c r="J682" s="194"/>
      <c r="K682" s="168"/>
      <c r="L682" s="168"/>
      <c r="M682" s="106" t="str">
        <f>IF(OR(D682="",E682="",G682=""),"",IF(AND(F682&lt;&gt;"",D682="Inlet Pit"),VLOOKUP(E682,VALIDATIONS!$CN$2:$CO$14,2,FALSE),IF(D682="Junction Pit",VLOOKUP(E682,VALIDATIONS!$CR$2:$CS$5,2,FALSE),IF(D682="Trench Grate",H682*VLOOKUP(E682,VALIDATIONS!$CT$2:$CU$2,2,FALSE),IF(D682="Capped Line",VLOOKUP(E682,VALIDATIONS!$CF$2:$CG$2,2,FALSE),IF(D682="Head Wall",VLOOKUP(E682,VALIDATIONS!$CH$2:$CI$2,2,FALSE),IF(D682="House Connection",VLOOKUP(E682,VALIDATIONS!$CJ$2:$CK$2,2,FALSE),0))))))+IF(AND(F682&lt;&gt;"",D682="Inlet Pit"),VLOOKUP(F682,VALIDATIONS!$CP$2:$CQ$66,2,FALSE),0))</f>
        <v/>
      </c>
      <c r="N682" s="194"/>
      <c r="O682" s="379"/>
      <c r="P682" s="368"/>
      <c r="Q682" s="194"/>
      <c r="R682" s="370"/>
      <c r="S682" s="194"/>
      <c r="T682" s="368"/>
      <c r="U682" s="368"/>
      <c r="V682" s="194"/>
      <c r="W682" s="195"/>
      <c r="X682" s="194"/>
      <c r="Y682" s="195"/>
      <c r="Z682" s="194"/>
      <c r="AA682" s="368"/>
      <c r="AB682" s="368"/>
      <c r="AC682" s="370"/>
      <c r="AD682" s="106" t="str">
        <f>IF(OR(R682="",T682="",U682="",Z682="",AA682="",AB682="",AC682=""),"",Z682*IF(AC682="uPVC",VLOOKUP(AA682,VALIDATIONS!$CZ$2:$DU$42,VLOOKUP(AB682,VALIDATIONS!$FF$2:$FG$5,2,FALSE),FALSE), IF(AC682="Steel Reinforced Concrete",VLOOKUP(AA682,VALIDATIONS!$CZ$2:$DU$42,8+VLOOKUP(AB682,VALIDATIONS!$FF$2:$FG$5,2,FALSE),FALSE),IF(AC682="Fibre Reinforced Concrete",VLOOKUP(AA682,VALIDATIONS!$CZ$2:$DU$42,4+VLOOKUP(AB682,VALIDATIONS!$FF$2:$FG$5,2,FALSE),FALSE))))   +IF(T682="Up to 10% Rock",VLOOKUP(AA682,VALIDATIONS!$CZ$2:$DU$42,13+VLOOKUP(AB682,VALIDATIONS!$FF$2:$FG$5,2,FALSE),FALSE),0)+IF(OR(U682="Urban Development (moderate)",U682="Urban Development (heavy)"),VLOOKUP(AA682,VALIDATIONS!$CZ$2:$DU$42,VLOOKUP(U682,VALIDATIONS!$FJ$2:$FK$4,2,FALSE)+4,FALSE),0))</f>
        <v/>
      </c>
      <c r="AE682" s="194"/>
    </row>
    <row r="683" spans="1:31" x14ac:dyDescent="0.2">
      <c r="A683" s="232"/>
      <c r="B683" s="361"/>
      <c r="C683" s="370"/>
      <c r="D683" s="370"/>
      <c r="E683" s="370"/>
      <c r="F683" s="370"/>
      <c r="G683" s="194"/>
      <c r="H683" s="194"/>
      <c r="I683" s="195"/>
      <c r="J683" s="194"/>
      <c r="K683" s="168"/>
      <c r="L683" s="168"/>
      <c r="M683" s="106" t="str">
        <f>IF(OR(D683="",E683="",G683=""),"",IF(AND(F683&lt;&gt;"",D683="Inlet Pit"),VLOOKUP(E683,VALIDATIONS!$CN$2:$CO$14,2,FALSE),IF(D683="Junction Pit",VLOOKUP(E683,VALIDATIONS!$CR$2:$CS$5,2,FALSE),IF(D683="Trench Grate",H683*VLOOKUP(E683,VALIDATIONS!$CT$2:$CU$2,2,FALSE),IF(D683="Capped Line",VLOOKUP(E683,VALIDATIONS!$CF$2:$CG$2,2,FALSE),IF(D683="Head Wall",VLOOKUP(E683,VALIDATIONS!$CH$2:$CI$2,2,FALSE),IF(D683="House Connection",VLOOKUP(E683,VALIDATIONS!$CJ$2:$CK$2,2,FALSE),0))))))+IF(AND(F683&lt;&gt;"",D683="Inlet Pit"),VLOOKUP(F683,VALIDATIONS!$CP$2:$CQ$66,2,FALSE),0))</f>
        <v/>
      </c>
      <c r="N683" s="194"/>
      <c r="O683" s="379"/>
      <c r="P683" s="368"/>
      <c r="Q683" s="194"/>
      <c r="R683" s="370"/>
      <c r="S683" s="194"/>
      <c r="T683" s="368"/>
      <c r="U683" s="368"/>
      <c r="V683" s="194"/>
      <c r="W683" s="195"/>
      <c r="X683" s="194"/>
      <c r="Y683" s="195"/>
      <c r="Z683" s="194"/>
      <c r="AA683" s="368"/>
      <c r="AB683" s="368"/>
      <c r="AC683" s="370"/>
      <c r="AD683" s="106" t="str">
        <f>IF(OR(R683="",T683="",U683="",Z683="",AA683="",AB683="",AC683=""),"",Z683*IF(AC683="uPVC",VLOOKUP(AA683,VALIDATIONS!$CZ$2:$DU$42,VLOOKUP(AB683,VALIDATIONS!$FF$2:$FG$5,2,FALSE),FALSE), IF(AC683="Steel Reinforced Concrete",VLOOKUP(AA683,VALIDATIONS!$CZ$2:$DU$42,8+VLOOKUP(AB683,VALIDATIONS!$FF$2:$FG$5,2,FALSE),FALSE),IF(AC683="Fibre Reinforced Concrete",VLOOKUP(AA683,VALIDATIONS!$CZ$2:$DU$42,4+VLOOKUP(AB683,VALIDATIONS!$FF$2:$FG$5,2,FALSE),FALSE))))   +IF(T683="Up to 10% Rock",VLOOKUP(AA683,VALIDATIONS!$CZ$2:$DU$42,13+VLOOKUP(AB683,VALIDATIONS!$FF$2:$FG$5,2,FALSE),FALSE),0)+IF(OR(U683="Urban Development (moderate)",U683="Urban Development (heavy)"),VLOOKUP(AA683,VALIDATIONS!$CZ$2:$DU$42,VLOOKUP(U683,VALIDATIONS!$FJ$2:$FK$4,2,FALSE)+4,FALSE),0))</f>
        <v/>
      </c>
      <c r="AE683" s="194"/>
    </row>
    <row r="684" spans="1:31" x14ac:dyDescent="0.2">
      <c r="A684" s="232"/>
      <c r="B684" s="361"/>
      <c r="C684" s="370"/>
      <c r="D684" s="370"/>
      <c r="E684" s="370"/>
      <c r="F684" s="370"/>
      <c r="G684" s="194"/>
      <c r="H684" s="194"/>
      <c r="I684" s="195"/>
      <c r="J684" s="194"/>
      <c r="K684" s="168"/>
      <c r="L684" s="168"/>
      <c r="M684" s="106" t="str">
        <f>IF(OR(D684="",E684="",G684=""),"",IF(AND(F684&lt;&gt;"",D684="Inlet Pit"),VLOOKUP(E684,VALIDATIONS!$CN$2:$CO$14,2,FALSE),IF(D684="Junction Pit",VLOOKUP(E684,VALIDATIONS!$CR$2:$CS$5,2,FALSE),IF(D684="Trench Grate",H684*VLOOKUP(E684,VALIDATIONS!$CT$2:$CU$2,2,FALSE),IF(D684="Capped Line",VLOOKUP(E684,VALIDATIONS!$CF$2:$CG$2,2,FALSE),IF(D684="Head Wall",VLOOKUP(E684,VALIDATIONS!$CH$2:$CI$2,2,FALSE),IF(D684="House Connection",VLOOKUP(E684,VALIDATIONS!$CJ$2:$CK$2,2,FALSE),0))))))+IF(AND(F684&lt;&gt;"",D684="Inlet Pit"),VLOOKUP(F684,VALIDATIONS!$CP$2:$CQ$66,2,FALSE),0))</f>
        <v/>
      </c>
      <c r="N684" s="194"/>
      <c r="O684" s="379"/>
      <c r="P684" s="368"/>
      <c r="Q684" s="194"/>
      <c r="R684" s="370"/>
      <c r="S684" s="194"/>
      <c r="T684" s="368"/>
      <c r="U684" s="368"/>
      <c r="V684" s="194"/>
      <c r="W684" s="195"/>
      <c r="X684" s="194"/>
      <c r="Y684" s="195"/>
      <c r="Z684" s="194"/>
      <c r="AA684" s="368"/>
      <c r="AB684" s="368"/>
      <c r="AC684" s="370"/>
      <c r="AD684" s="106" t="str">
        <f>IF(OR(R684="",T684="",U684="",Z684="",AA684="",AB684="",AC684=""),"",Z684*IF(AC684="uPVC",VLOOKUP(AA684,VALIDATIONS!$CZ$2:$DU$42,VLOOKUP(AB684,VALIDATIONS!$FF$2:$FG$5,2,FALSE),FALSE), IF(AC684="Steel Reinforced Concrete",VLOOKUP(AA684,VALIDATIONS!$CZ$2:$DU$42,8+VLOOKUP(AB684,VALIDATIONS!$FF$2:$FG$5,2,FALSE),FALSE),IF(AC684="Fibre Reinforced Concrete",VLOOKUP(AA684,VALIDATIONS!$CZ$2:$DU$42,4+VLOOKUP(AB684,VALIDATIONS!$FF$2:$FG$5,2,FALSE),FALSE))))   +IF(T684="Up to 10% Rock",VLOOKUP(AA684,VALIDATIONS!$CZ$2:$DU$42,13+VLOOKUP(AB684,VALIDATIONS!$FF$2:$FG$5,2,FALSE),FALSE),0)+IF(OR(U684="Urban Development (moderate)",U684="Urban Development (heavy)"),VLOOKUP(AA684,VALIDATIONS!$CZ$2:$DU$42,VLOOKUP(U684,VALIDATIONS!$FJ$2:$FK$4,2,FALSE)+4,FALSE),0))</f>
        <v/>
      </c>
      <c r="AE684" s="194"/>
    </row>
    <row r="685" spans="1:31" x14ac:dyDescent="0.2">
      <c r="A685" s="232"/>
      <c r="B685" s="361"/>
      <c r="C685" s="370"/>
      <c r="D685" s="370"/>
      <c r="E685" s="370"/>
      <c r="F685" s="370"/>
      <c r="G685" s="194"/>
      <c r="H685" s="194"/>
      <c r="I685" s="195"/>
      <c r="J685" s="194"/>
      <c r="K685" s="168"/>
      <c r="L685" s="168"/>
      <c r="M685" s="106" t="str">
        <f>IF(OR(D685="",E685="",G685=""),"",IF(AND(F685&lt;&gt;"",D685="Inlet Pit"),VLOOKUP(E685,VALIDATIONS!$CN$2:$CO$14,2,FALSE),IF(D685="Junction Pit",VLOOKUP(E685,VALIDATIONS!$CR$2:$CS$5,2,FALSE),IF(D685="Trench Grate",H685*VLOOKUP(E685,VALIDATIONS!$CT$2:$CU$2,2,FALSE),IF(D685="Capped Line",VLOOKUP(E685,VALIDATIONS!$CF$2:$CG$2,2,FALSE),IF(D685="Head Wall",VLOOKUP(E685,VALIDATIONS!$CH$2:$CI$2,2,FALSE),IF(D685="House Connection",VLOOKUP(E685,VALIDATIONS!$CJ$2:$CK$2,2,FALSE),0))))))+IF(AND(F685&lt;&gt;"",D685="Inlet Pit"),VLOOKUP(F685,VALIDATIONS!$CP$2:$CQ$66,2,FALSE),0))</f>
        <v/>
      </c>
      <c r="N685" s="194"/>
      <c r="O685" s="379"/>
      <c r="P685" s="368"/>
      <c r="Q685" s="194"/>
      <c r="R685" s="370"/>
      <c r="S685" s="194"/>
      <c r="T685" s="368"/>
      <c r="U685" s="368"/>
      <c r="V685" s="194"/>
      <c r="W685" s="195"/>
      <c r="X685" s="194"/>
      <c r="Y685" s="195"/>
      <c r="Z685" s="194"/>
      <c r="AA685" s="368"/>
      <c r="AB685" s="368"/>
      <c r="AC685" s="370"/>
      <c r="AD685" s="106" t="str">
        <f>IF(OR(R685="",T685="",U685="",Z685="",AA685="",AB685="",AC685=""),"",Z685*IF(AC685="uPVC",VLOOKUP(AA685,VALIDATIONS!$CZ$2:$DU$42,VLOOKUP(AB685,VALIDATIONS!$FF$2:$FG$5,2,FALSE),FALSE), IF(AC685="Steel Reinforced Concrete",VLOOKUP(AA685,VALIDATIONS!$CZ$2:$DU$42,8+VLOOKUP(AB685,VALIDATIONS!$FF$2:$FG$5,2,FALSE),FALSE),IF(AC685="Fibre Reinforced Concrete",VLOOKUP(AA685,VALIDATIONS!$CZ$2:$DU$42,4+VLOOKUP(AB685,VALIDATIONS!$FF$2:$FG$5,2,FALSE),FALSE))))   +IF(T685="Up to 10% Rock",VLOOKUP(AA685,VALIDATIONS!$CZ$2:$DU$42,13+VLOOKUP(AB685,VALIDATIONS!$FF$2:$FG$5,2,FALSE),FALSE),0)+IF(OR(U685="Urban Development (moderate)",U685="Urban Development (heavy)"),VLOOKUP(AA685,VALIDATIONS!$CZ$2:$DU$42,VLOOKUP(U685,VALIDATIONS!$FJ$2:$FK$4,2,FALSE)+4,FALSE),0))</f>
        <v/>
      </c>
      <c r="AE685" s="194"/>
    </row>
    <row r="686" spans="1:31" x14ac:dyDescent="0.2">
      <c r="A686" s="232"/>
      <c r="B686" s="361"/>
      <c r="C686" s="370"/>
      <c r="D686" s="370"/>
      <c r="E686" s="370"/>
      <c r="F686" s="370"/>
      <c r="G686" s="194"/>
      <c r="H686" s="194"/>
      <c r="I686" s="195"/>
      <c r="J686" s="194"/>
      <c r="K686" s="168"/>
      <c r="L686" s="168"/>
      <c r="M686" s="106" t="str">
        <f>IF(OR(D686="",E686="",G686=""),"",IF(AND(F686&lt;&gt;"",D686="Inlet Pit"),VLOOKUP(E686,VALIDATIONS!$CN$2:$CO$14,2,FALSE),IF(D686="Junction Pit",VLOOKUP(E686,VALIDATIONS!$CR$2:$CS$5,2,FALSE),IF(D686="Trench Grate",H686*VLOOKUP(E686,VALIDATIONS!$CT$2:$CU$2,2,FALSE),IF(D686="Capped Line",VLOOKUP(E686,VALIDATIONS!$CF$2:$CG$2,2,FALSE),IF(D686="Head Wall",VLOOKUP(E686,VALIDATIONS!$CH$2:$CI$2,2,FALSE),IF(D686="House Connection",VLOOKUP(E686,VALIDATIONS!$CJ$2:$CK$2,2,FALSE),0))))))+IF(AND(F686&lt;&gt;"",D686="Inlet Pit"),VLOOKUP(F686,VALIDATIONS!$CP$2:$CQ$66,2,FALSE),0))</f>
        <v/>
      </c>
      <c r="N686" s="194"/>
      <c r="O686" s="379"/>
      <c r="P686" s="368"/>
      <c r="Q686" s="194"/>
      <c r="R686" s="370"/>
      <c r="S686" s="194"/>
      <c r="T686" s="368"/>
      <c r="U686" s="368"/>
      <c r="V686" s="194"/>
      <c r="W686" s="195"/>
      <c r="X686" s="194"/>
      <c r="Y686" s="195"/>
      <c r="Z686" s="194"/>
      <c r="AA686" s="368"/>
      <c r="AB686" s="368"/>
      <c r="AC686" s="370"/>
      <c r="AD686" s="106" t="str">
        <f>IF(OR(R686="",T686="",U686="",Z686="",AA686="",AB686="",AC686=""),"",Z686*IF(AC686="uPVC",VLOOKUP(AA686,VALIDATIONS!$CZ$2:$DU$42,VLOOKUP(AB686,VALIDATIONS!$FF$2:$FG$5,2,FALSE),FALSE), IF(AC686="Steel Reinforced Concrete",VLOOKUP(AA686,VALIDATIONS!$CZ$2:$DU$42,8+VLOOKUP(AB686,VALIDATIONS!$FF$2:$FG$5,2,FALSE),FALSE),IF(AC686="Fibre Reinforced Concrete",VLOOKUP(AA686,VALIDATIONS!$CZ$2:$DU$42,4+VLOOKUP(AB686,VALIDATIONS!$FF$2:$FG$5,2,FALSE),FALSE))))   +IF(T686="Up to 10% Rock",VLOOKUP(AA686,VALIDATIONS!$CZ$2:$DU$42,13+VLOOKUP(AB686,VALIDATIONS!$FF$2:$FG$5,2,FALSE),FALSE),0)+IF(OR(U686="Urban Development (moderate)",U686="Urban Development (heavy)"),VLOOKUP(AA686,VALIDATIONS!$CZ$2:$DU$42,VLOOKUP(U686,VALIDATIONS!$FJ$2:$FK$4,2,FALSE)+4,FALSE),0))</f>
        <v/>
      </c>
      <c r="AE686" s="194"/>
    </row>
    <row r="687" spans="1:31" x14ac:dyDescent="0.2">
      <c r="A687" s="232"/>
      <c r="B687" s="361"/>
      <c r="C687" s="370"/>
      <c r="D687" s="370"/>
      <c r="E687" s="370"/>
      <c r="F687" s="370"/>
      <c r="G687" s="194"/>
      <c r="H687" s="194"/>
      <c r="I687" s="195"/>
      <c r="J687" s="194"/>
      <c r="K687" s="168"/>
      <c r="L687" s="168"/>
      <c r="M687" s="106" t="str">
        <f>IF(OR(D687="",E687="",G687=""),"",IF(AND(F687&lt;&gt;"",D687="Inlet Pit"),VLOOKUP(E687,VALIDATIONS!$CN$2:$CO$14,2,FALSE),IF(D687="Junction Pit",VLOOKUP(E687,VALIDATIONS!$CR$2:$CS$5,2,FALSE),IF(D687="Trench Grate",H687*VLOOKUP(E687,VALIDATIONS!$CT$2:$CU$2,2,FALSE),IF(D687="Capped Line",VLOOKUP(E687,VALIDATIONS!$CF$2:$CG$2,2,FALSE),IF(D687="Head Wall",VLOOKUP(E687,VALIDATIONS!$CH$2:$CI$2,2,FALSE),IF(D687="House Connection",VLOOKUP(E687,VALIDATIONS!$CJ$2:$CK$2,2,FALSE),0))))))+IF(AND(F687&lt;&gt;"",D687="Inlet Pit"),VLOOKUP(F687,VALIDATIONS!$CP$2:$CQ$66,2,FALSE),0))</f>
        <v/>
      </c>
      <c r="N687" s="194"/>
      <c r="O687" s="379"/>
      <c r="P687" s="368"/>
      <c r="Q687" s="194"/>
      <c r="R687" s="370"/>
      <c r="S687" s="194"/>
      <c r="T687" s="368"/>
      <c r="U687" s="368"/>
      <c r="V687" s="194"/>
      <c r="W687" s="195"/>
      <c r="X687" s="194"/>
      <c r="Y687" s="195"/>
      <c r="Z687" s="194"/>
      <c r="AA687" s="368"/>
      <c r="AB687" s="368"/>
      <c r="AC687" s="370"/>
      <c r="AD687" s="106" t="str">
        <f>IF(OR(R687="",T687="",U687="",Z687="",AA687="",AB687="",AC687=""),"",Z687*IF(AC687="uPVC",VLOOKUP(AA687,VALIDATIONS!$CZ$2:$DU$42,VLOOKUP(AB687,VALIDATIONS!$FF$2:$FG$5,2,FALSE),FALSE), IF(AC687="Steel Reinforced Concrete",VLOOKUP(AA687,VALIDATIONS!$CZ$2:$DU$42,8+VLOOKUP(AB687,VALIDATIONS!$FF$2:$FG$5,2,FALSE),FALSE),IF(AC687="Fibre Reinforced Concrete",VLOOKUP(AA687,VALIDATIONS!$CZ$2:$DU$42,4+VLOOKUP(AB687,VALIDATIONS!$FF$2:$FG$5,2,FALSE),FALSE))))   +IF(T687="Up to 10% Rock",VLOOKUP(AA687,VALIDATIONS!$CZ$2:$DU$42,13+VLOOKUP(AB687,VALIDATIONS!$FF$2:$FG$5,2,FALSE),FALSE),0)+IF(OR(U687="Urban Development (moderate)",U687="Urban Development (heavy)"),VLOOKUP(AA687,VALIDATIONS!$CZ$2:$DU$42,VLOOKUP(U687,VALIDATIONS!$FJ$2:$FK$4,2,FALSE)+4,FALSE),0))</f>
        <v/>
      </c>
      <c r="AE687" s="194"/>
    </row>
    <row r="688" spans="1:31" x14ac:dyDescent="0.2">
      <c r="A688" s="232"/>
      <c r="B688" s="361"/>
      <c r="C688" s="370"/>
      <c r="D688" s="370"/>
      <c r="E688" s="370"/>
      <c r="F688" s="370"/>
      <c r="G688" s="194"/>
      <c r="H688" s="194"/>
      <c r="I688" s="195"/>
      <c r="J688" s="194"/>
      <c r="K688" s="168"/>
      <c r="L688" s="168"/>
      <c r="M688" s="106" t="str">
        <f>IF(OR(D688="",E688="",G688=""),"",IF(AND(F688&lt;&gt;"",D688="Inlet Pit"),VLOOKUP(E688,VALIDATIONS!$CN$2:$CO$14,2,FALSE),IF(D688="Junction Pit",VLOOKUP(E688,VALIDATIONS!$CR$2:$CS$5,2,FALSE),IF(D688="Trench Grate",H688*VLOOKUP(E688,VALIDATIONS!$CT$2:$CU$2,2,FALSE),IF(D688="Capped Line",VLOOKUP(E688,VALIDATIONS!$CF$2:$CG$2,2,FALSE),IF(D688="Head Wall",VLOOKUP(E688,VALIDATIONS!$CH$2:$CI$2,2,FALSE),IF(D688="House Connection",VLOOKUP(E688,VALIDATIONS!$CJ$2:$CK$2,2,FALSE),0))))))+IF(AND(F688&lt;&gt;"",D688="Inlet Pit"),VLOOKUP(F688,VALIDATIONS!$CP$2:$CQ$66,2,FALSE),0))</f>
        <v/>
      </c>
      <c r="N688" s="194"/>
      <c r="O688" s="379"/>
      <c r="P688" s="368"/>
      <c r="Q688" s="194"/>
      <c r="R688" s="370"/>
      <c r="S688" s="194"/>
      <c r="T688" s="368"/>
      <c r="U688" s="368"/>
      <c r="V688" s="194"/>
      <c r="W688" s="195"/>
      <c r="X688" s="194"/>
      <c r="Y688" s="195"/>
      <c r="Z688" s="194"/>
      <c r="AA688" s="368"/>
      <c r="AB688" s="368"/>
      <c r="AC688" s="370"/>
      <c r="AD688" s="106" t="str">
        <f>IF(OR(R688="",T688="",U688="",Z688="",AA688="",AB688="",AC688=""),"",Z688*IF(AC688="uPVC",VLOOKUP(AA688,VALIDATIONS!$CZ$2:$DU$42,VLOOKUP(AB688,VALIDATIONS!$FF$2:$FG$5,2,FALSE),FALSE), IF(AC688="Steel Reinforced Concrete",VLOOKUP(AA688,VALIDATIONS!$CZ$2:$DU$42,8+VLOOKUP(AB688,VALIDATIONS!$FF$2:$FG$5,2,FALSE),FALSE),IF(AC688="Fibre Reinforced Concrete",VLOOKUP(AA688,VALIDATIONS!$CZ$2:$DU$42,4+VLOOKUP(AB688,VALIDATIONS!$FF$2:$FG$5,2,FALSE),FALSE))))   +IF(T688="Up to 10% Rock",VLOOKUP(AA688,VALIDATIONS!$CZ$2:$DU$42,13+VLOOKUP(AB688,VALIDATIONS!$FF$2:$FG$5,2,FALSE),FALSE),0)+IF(OR(U688="Urban Development (moderate)",U688="Urban Development (heavy)"),VLOOKUP(AA688,VALIDATIONS!$CZ$2:$DU$42,VLOOKUP(U688,VALIDATIONS!$FJ$2:$FK$4,2,FALSE)+4,FALSE),0))</f>
        <v/>
      </c>
      <c r="AE688" s="194"/>
    </row>
    <row r="689" spans="1:31" x14ac:dyDescent="0.2">
      <c r="A689" s="232"/>
      <c r="B689" s="361"/>
      <c r="C689" s="370"/>
      <c r="D689" s="370"/>
      <c r="E689" s="370"/>
      <c r="F689" s="370"/>
      <c r="G689" s="194"/>
      <c r="H689" s="194"/>
      <c r="I689" s="195"/>
      <c r="J689" s="194"/>
      <c r="K689" s="168"/>
      <c r="L689" s="168"/>
      <c r="M689" s="106" t="str">
        <f>IF(OR(D689="",E689="",G689=""),"",IF(AND(F689&lt;&gt;"",D689="Inlet Pit"),VLOOKUP(E689,VALIDATIONS!$CN$2:$CO$14,2,FALSE),IF(D689="Junction Pit",VLOOKUP(E689,VALIDATIONS!$CR$2:$CS$5,2,FALSE),IF(D689="Trench Grate",H689*VLOOKUP(E689,VALIDATIONS!$CT$2:$CU$2,2,FALSE),IF(D689="Capped Line",VLOOKUP(E689,VALIDATIONS!$CF$2:$CG$2,2,FALSE),IF(D689="Head Wall",VLOOKUP(E689,VALIDATIONS!$CH$2:$CI$2,2,FALSE),IF(D689="House Connection",VLOOKUP(E689,VALIDATIONS!$CJ$2:$CK$2,2,FALSE),0))))))+IF(AND(F689&lt;&gt;"",D689="Inlet Pit"),VLOOKUP(F689,VALIDATIONS!$CP$2:$CQ$66,2,FALSE),0))</f>
        <v/>
      </c>
      <c r="N689" s="194"/>
      <c r="O689" s="379"/>
      <c r="P689" s="368"/>
      <c r="Q689" s="194"/>
      <c r="R689" s="370"/>
      <c r="S689" s="194"/>
      <c r="T689" s="368"/>
      <c r="U689" s="368"/>
      <c r="V689" s="194"/>
      <c r="W689" s="195"/>
      <c r="X689" s="194"/>
      <c r="Y689" s="195"/>
      <c r="Z689" s="194"/>
      <c r="AA689" s="368"/>
      <c r="AB689" s="368"/>
      <c r="AC689" s="370"/>
      <c r="AD689" s="106" t="str">
        <f>IF(OR(R689="",T689="",U689="",Z689="",AA689="",AB689="",AC689=""),"",Z689*IF(AC689="uPVC",VLOOKUP(AA689,VALIDATIONS!$CZ$2:$DU$42,VLOOKUP(AB689,VALIDATIONS!$FF$2:$FG$5,2,FALSE),FALSE), IF(AC689="Steel Reinforced Concrete",VLOOKUP(AA689,VALIDATIONS!$CZ$2:$DU$42,8+VLOOKUP(AB689,VALIDATIONS!$FF$2:$FG$5,2,FALSE),FALSE),IF(AC689="Fibre Reinforced Concrete",VLOOKUP(AA689,VALIDATIONS!$CZ$2:$DU$42,4+VLOOKUP(AB689,VALIDATIONS!$FF$2:$FG$5,2,FALSE),FALSE))))   +IF(T689="Up to 10% Rock",VLOOKUP(AA689,VALIDATIONS!$CZ$2:$DU$42,13+VLOOKUP(AB689,VALIDATIONS!$FF$2:$FG$5,2,FALSE),FALSE),0)+IF(OR(U689="Urban Development (moderate)",U689="Urban Development (heavy)"),VLOOKUP(AA689,VALIDATIONS!$CZ$2:$DU$42,VLOOKUP(U689,VALIDATIONS!$FJ$2:$FK$4,2,FALSE)+4,FALSE),0))</f>
        <v/>
      </c>
      <c r="AE689" s="194"/>
    </row>
    <row r="690" spans="1:31" x14ac:dyDescent="0.2">
      <c r="A690" s="232"/>
      <c r="B690" s="361"/>
      <c r="C690" s="370"/>
      <c r="D690" s="370"/>
      <c r="E690" s="370"/>
      <c r="F690" s="370"/>
      <c r="G690" s="194"/>
      <c r="H690" s="194"/>
      <c r="I690" s="195"/>
      <c r="J690" s="194"/>
      <c r="K690" s="168"/>
      <c r="L690" s="168"/>
      <c r="M690" s="106" t="str">
        <f>IF(OR(D690="",E690="",G690=""),"",IF(AND(F690&lt;&gt;"",D690="Inlet Pit"),VLOOKUP(E690,VALIDATIONS!$CN$2:$CO$14,2,FALSE),IF(D690="Junction Pit",VLOOKUP(E690,VALIDATIONS!$CR$2:$CS$5,2,FALSE),IF(D690="Trench Grate",H690*VLOOKUP(E690,VALIDATIONS!$CT$2:$CU$2,2,FALSE),IF(D690="Capped Line",VLOOKUP(E690,VALIDATIONS!$CF$2:$CG$2,2,FALSE),IF(D690="Head Wall",VLOOKUP(E690,VALIDATIONS!$CH$2:$CI$2,2,FALSE),IF(D690="House Connection",VLOOKUP(E690,VALIDATIONS!$CJ$2:$CK$2,2,FALSE),0))))))+IF(AND(F690&lt;&gt;"",D690="Inlet Pit"),VLOOKUP(F690,VALIDATIONS!$CP$2:$CQ$66,2,FALSE),0))</f>
        <v/>
      </c>
      <c r="N690" s="194"/>
      <c r="O690" s="379"/>
      <c r="P690" s="368"/>
      <c r="Q690" s="194"/>
      <c r="R690" s="370"/>
      <c r="S690" s="194"/>
      <c r="T690" s="368"/>
      <c r="U690" s="368"/>
      <c r="V690" s="194"/>
      <c r="W690" s="195"/>
      <c r="X690" s="194"/>
      <c r="Y690" s="195"/>
      <c r="Z690" s="194"/>
      <c r="AA690" s="368"/>
      <c r="AB690" s="368"/>
      <c r="AC690" s="370"/>
      <c r="AD690" s="106" t="str">
        <f>IF(OR(R690="",T690="",U690="",Z690="",AA690="",AB690="",AC690=""),"",Z690*IF(AC690="uPVC",VLOOKUP(AA690,VALIDATIONS!$CZ$2:$DU$42,VLOOKUP(AB690,VALIDATIONS!$FF$2:$FG$5,2,FALSE),FALSE), IF(AC690="Steel Reinforced Concrete",VLOOKUP(AA690,VALIDATIONS!$CZ$2:$DU$42,8+VLOOKUP(AB690,VALIDATIONS!$FF$2:$FG$5,2,FALSE),FALSE),IF(AC690="Fibre Reinforced Concrete",VLOOKUP(AA690,VALIDATIONS!$CZ$2:$DU$42,4+VLOOKUP(AB690,VALIDATIONS!$FF$2:$FG$5,2,FALSE),FALSE))))   +IF(T690="Up to 10% Rock",VLOOKUP(AA690,VALIDATIONS!$CZ$2:$DU$42,13+VLOOKUP(AB690,VALIDATIONS!$FF$2:$FG$5,2,FALSE),FALSE),0)+IF(OR(U690="Urban Development (moderate)",U690="Urban Development (heavy)"),VLOOKUP(AA690,VALIDATIONS!$CZ$2:$DU$42,VLOOKUP(U690,VALIDATIONS!$FJ$2:$FK$4,2,FALSE)+4,FALSE),0))</f>
        <v/>
      </c>
      <c r="AE690" s="194"/>
    </row>
    <row r="691" spans="1:31" x14ac:dyDescent="0.2">
      <c r="A691" s="232"/>
      <c r="B691" s="361"/>
      <c r="C691" s="370"/>
      <c r="D691" s="370"/>
      <c r="E691" s="370"/>
      <c r="F691" s="370"/>
      <c r="G691" s="194"/>
      <c r="H691" s="194"/>
      <c r="I691" s="195"/>
      <c r="J691" s="194"/>
      <c r="K691" s="168"/>
      <c r="L691" s="168"/>
      <c r="M691" s="106" t="str">
        <f>IF(OR(D691="",E691="",G691=""),"",IF(AND(F691&lt;&gt;"",D691="Inlet Pit"),VLOOKUP(E691,VALIDATIONS!$CN$2:$CO$14,2,FALSE),IF(D691="Junction Pit",VLOOKUP(E691,VALIDATIONS!$CR$2:$CS$5,2,FALSE),IF(D691="Trench Grate",H691*VLOOKUP(E691,VALIDATIONS!$CT$2:$CU$2,2,FALSE),IF(D691="Capped Line",VLOOKUP(E691,VALIDATIONS!$CF$2:$CG$2,2,FALSE),IF(D691="Head Wall",VLOOKUP(E691,VALIDATIONS!$CH$2:$CI$2,2,FALSE),IF(D691="House Connection",VLOOKUP(E691,VALIDATIONS!$CJ$2:$CK$2,2,FALSE),0))))))+IF(AND(F691&lt;&gt;"",D691="Inlet Pit"),VLOOKUP(F691,VALIDATIONS!$CP$2:$CQ$66,2,FALSE),0))</f>
        <v/>
      </c>
      <c r="N691" s="194"/>
      <c r="O691" s="379"/>
      <c r="P691" s="368"/>
      <c r="Q691" s="194"/>
      <c r="R691" s="370"/>
      <c r="S691" s="194"/>
      <c r="T691" s="368"/>
      <c r="U691" s="368"/>
      <c r="V691" s="194"/>
      <c r="W691" s="195"/>
      <c r="X691" s="194"/>
      <c r="Y691" s="195"/>
      <c r="Z691" s="194"/>
      <c r="AA691" s="368"/>
      <c r="AB691" s="368"/>
      <c r="AC691" s="370"/>
      <c r="AD691" s="106" t="str">
        <f>IF(OR(R691="",T691="",U691="",Z691="",AA691="",AB691="",AC691=""),"",Z691*IF(AC691="uPVC",VLOOKUP(AA691,VALIDATIONS!$CZ$2:$DU$42,VLOOKUP(AB691,VALIDATIONS!$FF$2:$FG$5,2,FALSE),FALSE), IF(AC691="Steel Reinforced Concrete",VLOOKUP(AA691,VALIDATIONS!$CZ$2:$DU$42,8+VLOOKUP(AB691,VALIDATIONS!$FF$2:$FG$5,2,FALSE),FALSE),IF(AC691="Fibre Reinforced Concrete",VLOOKUP(AA691,VALIDATIONS!$CZ$2:$DU$42,4+VLOOKUP(AB691,VALIDATIONS!$FF$2:$FG$5,2,FALSE),FALSE))))   +IF(T691="Up to 10% Rock",VLOOKUP(AA691,VALIDATIONS!$CZ$2:$DU$42,13+VLOOKUP(AB691,VALIDATIONS!$FF$2:$FG$5,2,FALSE),FALSE),0)+IF(OR(U691="Urban Development (moderate)",U691="Urban Development (heavy)"),VLOOKUP(AA691,VALIDATIONS!$CZ$2:$DU$42,VLOOKUP(U691,VALIDATIONS!$FJ$2:$FK$4,2,FALSE)+4,FALSE),0))</f>
        <v/>
      </c>
      <c r="AE691" s="194"/>
    </row>
    <row r="692" spans="1:31" x14ac:dyDescent="0.2">
      <c r="A692" s="232"/>
      <c r="B692" s="361"/>
      <c r="C692" s="370"/>
      <c r="D692" s="370"/>
      <c r="E692" s="370"/>
      <c r="F692" s="370"/>
      <c r="G692" s="194"/>
      <c r="H692" s="194"/>
      <c r="I692" s="195"/>
      <c r="J692" s="194"/>
      <c r="K692" s="168"/>
      <c r="L692" s="168"/>
      <c r="M692" s="106" t="str">
        <f>IF(OR(D692="",E692="",G692=""),"",IF(AND(F692&lt;&gt;"",D692="Inlet Pit"),VLOOKUP(E692,VALIDATIONS!$CN$2:$CO$14,2,FALSE),IF(D692="Junction Pit",VLOOKUP(E692,VALIDATIONS!$CR$2:$CS$5,2,FALSE),IF(D692="Trench Grate",H692*VLOOKUP(E692,VALIDATIONS!$CT$2:$CU$2,2,FALSE),IF(D692="Capped Line",VLOOKUP(E692,VALIDATIONS!$CF$2:$CG$2,2,FALSE),IF(D692="Head Wall",VLOOKUP(E692,VALIDATIONS!$CH$2:$CI$2,2,FALSE),IF(D692="House Connection",VLOOKUP(E692,VALIDATIONS!$CJ$2:$CK$2,2,FALSE),0))))))+IF(AND(F692&lt;&gt;"",D692="Inlet Pit"),VLOOKUP(F692,VALIDATIONS!$CP$2:$CQ$66,2,FALSE),0))</f>
        <v/>
      </c>
      <c r="N692" s="194"/>
      <c r="O692" s="379"/>
      <c r="P692" s="368"/>
      <c r="Q692" s="194"/>
      <c r="R692" s="370"/>
      <c r="S692" s="194"/>
      <c r="T692" s="368"/>
      <c r="U692" s="368"/>
      <c r="V692" s="194"/>
      <c r="W692" s="195"/>
      <c r="X692" s="194"/>
      <c r="Y692" s="195"/>
      <c r="Z692" s="194"/>
      <c r="AA692" s="368"/>
      <c r="AB692" s="368"/>
      <c r="AC692" s="370"/>
      <c r="AD692" s="106" t="str">
        <f>IF(OR(R692="",T692="",U692="",Z692="",AA692="",AB692="",AC692=""),"",Z692*IF(AC692="uPVC",VLOOKUP(AA692,VALIDATIONS!$CZ$2:$DU$42,VLOOKUP(AB692,VALIDATIONS!$FF$2:$FG$5,2,FALSE),FALSE), IF(AC692="Steel Reinforced Concrete",VLOOKUP(AA692,VALIDATIONS!$CZ$2:$DU$42,8+VLOOKUP(AB692,VALIDATIONS!$FF$2:$FG$5,2,FALSE),FALSE),IF(AC692="Fibre Reinforced Concrete",VLOOKUP(AA692,VALIDATIONS!$CZ$2:$DU$42,4+VLOOKUP(AB692,VALIDATIONS!$FF$2:$FG$5,2,FALSE),FALSE))))   +IF(T692="Up to 10% Rock",VLOOKUP(AA692,VALIDATIONS!$CZ$2:$DU$42,13+VLOOKUP(AB692,VALIDATIONS!$FF$2:$FG$5,2,FALSE),FALSE),0)+IF(OR(U692="Urban Development (moderate)",U692="Urban Development (heavy)"),VLOOKUP(AA692,VALIDATIONS!$CZ$2:$DU$42,VLOOKUP(U692,VALIDATIONS!$FJ$2:$FK$4,2,FALSE)+4,FALSE),0))</f>
        <v/>
      </c>
      <c r="AE692" s="194"/>
    </row>
    <row r="693" spans="1:31" x14ac:dyDescent="0.2">
      <c r="A693" s="232"/>
      <c r="B693" s="361"/>
      <c r="C693" s="370"/>
      <c r="D693" s="370"/>
      <c r="E693" s="370"/>
      <c r="F693" s="370"/>
      <c r="G693" s="194"/>
      <c r="H693" s="194"/>
      <c r="I693" s="195"/>
      <c r="J693" s="194"/>
      <c r="K693" s="168"/>
      <c r="L693" s="168"/>
      <c r="M693" s="106" t="str">
        <f>IF(OR(D693="",E693="",G693=""),"",IF(AND(F693&lt;&gt;"",D693="Inlet Pit"),VLOOKUP(E693,VALIDATIONS!$CN$2:$CO$14,2,FALSE),IF(D693="Junction Pit",VLOOKUP(E693,VALIDATIONS!$CR$2:$CS$5,2,FALSE),IF(D693="Trench Grate",H693*VLOOKUP(E693,VALIDATIONS!$CT$2:$CU$2,2,FALSE),IF(D693="Capped Line",VLOOKUP(E693,VALIDATIONS!$CF$2:$CG$2,2,FALSE),IF(D693="Head Wall",VLOOKUP(E693,VALIDATIONS!$CH$2:$CI$2,2,FALSE),IF(D693="House Connection",VLOOKUP(E693,VALIDATIONS!$CJ$2:$CK$2,2,FALSE),0))))))+IF(AND(F693&lt;&gt;"",D693="Inlet Pit"),VLOOKUP(F693,VALIDATIONS!$CP$2:$CQ$66,2,FALSE),0))</f>
        <v/>
      </c>
      <c r="N693" s="194"/>
      <c r="O693" s="379"/>
      <c r="P693" s="368"/>
      <c r="Q693" s="194"/>
      <c r="R693" s="370"/>
      <c r="S693" s="194"/>
      <c r="T693" s="368"/>
      <c r="U693" s="368"/>
      <c r="V693" s="194"/>
      <c r="W693" s="195"/>
      <c r="X693" s="194"/>
      <c r="Y693" s="195"/>
      <c r="Z693" s="194"/>
      <c r="AA693" s="368"/>
      <c r="AB693" s="368"/>
      <c r="AC693" s="370"/>
      <c r="AD693" s="106" t="str">
        <f>IF(OR(R693="",T693="",U693="",Z693="",AA693="",AB693="",AC693=""),"",Z693*IF(AC693="uPVC",VLOOKUP(AA693,VALIDATIONS!$CZ$2:$DU$42,VLOOKUP(AB693,VALIDATIONS!$FF$2:$FG$5,2,FALSE),FALSE), IF(AC693="Steel Reinforced Concrete",VLOOKUP(AA693,VALIDATIONS!$CZ$2:$DU$42,8+VLOOKUP(AB693,VALIDATIONS!$FF$2:$FG$5,2,FALSE),FALSE),IF(AC693="Fibre Reinforced Concrete",VLOOKUP(AA693,VALIDATIONS!$CZ$2:$DU$42,4+VLOOKUP(AB693,VALIDATIONS!$FF$2:$FG$5,2,FALSE),FALSE))))   +IF(T693="Up to 10% Rock",VLOOKUP(AA693,VALIDATIONS!$CZ$2:$DU$42,13+VLOOKUP(AB693,VALIDATIONS!$FF$2:$FG$5,2,FALSE),FALSE),0)+IF(OR(U693="Urban Development (moderate)",U693="Urban Development (heavy)"),VLOOKUP(AA693,VALIDATIONS!$CZ$2:$DU$42,VLOOKUP(U693,VALIDATIONS!$FJ$2:$FK$4,2,FALSE)+4,FALSE),0))</f>
        <v/>
      </c>
      <c r="AE693" s="194"/>
    </row>
    <row r="694" spans="1:31" x14ac:dyDescent="0.2">
      <c r="A694" s="232"/>
      <c r="B694" s="361"/>
      <c r="C694" s="370"/>
      <c r="D694" s="370"/>
      <c r="E694" s="370"/>
      <c r="F694" s="370"/>
      <c r="G694" s="194"/>
      <c r="H694" s="194"/>
      <c r="I694" s="195"/>
      <c r="J694" s="194"/>
      <c r="K694" s="168"/>
      <c r="L694" s="168"/>
      <c r="M694" s="106" t="str">
        <f>IF(OR(D694="",E694="",G694=""),"",IF(AND(F694&lt;&gt;"",D694="Inlet Pit"),VLOOKUP(E694,VALIDATIONS!$CN$2:$CO$14,2,FALSE),IF(D694="Junction Pit",VLOOKUP(E694,VALIDATIONS!$CR$2:$CS$5,2,FALSE),IF(D694="Trench Grate",H694*VLOOKUP(E694,VALIDATIONS!$CT$2:$CU$2,2,FALSE),IF(D694="Capped Line",VLOOKUP(E694,VALIDATIONS!$CF$2:$CG$2,2,FALSE),IF(D694="Head Wall",VLOOKUP(E694,VALIDATIONS!$CH$2:$CI$2,2,FALSE),IF(D694="House Connection",VLOOKUP(E694,VALIDATIONS!$CJ$2:$CK$2,2,FALSE),0))))))+IF(AND(F694&lt;&gt;"",D694="Inlet Pit"),VLOOKUP(F694,VALIDATIONS!$CP$2:$CQ$66,2,FALSE),0))</f>
        <v/>
      </c>
      <c r="N694" s="194"/>
      <c r="O694" s="379"/>
      <c r="P694" s="368"/>
      <c r="Q694" s="194"/>
      <c r="R694" s="370"/>
      <c r="S694" s="194"/>
      <c r="T694" s="368"/>
      <c r="U694" s="368"/>
      <c r="V694" s="194"/>
      <c r="W694" s="195"/>
      <c r="X694" s="194"/>
      <c r="Y694" s="195"/>
      <c r="Z694" s="194"/>
      <c r="AA694" s="368"/>
      <c r="AB694" s="368"/>
      <c r="AC694" s="370"/>
      <c r="AD694" s="106" t="str">
        <f>IF(OR(R694="",T694="",U694="",Z694="",AA694="",AB694="",AC694=""),"",Z694*IF(AC694="uPVC",VLOOKUP(AA694,VALIDATIONS!$CZ$2:$DU$42,VLOOKUP(AB694,VALIDATIONS!$FF$2:$FG$5,2,FALSE),FALSE), IF(AC694="Steel Reinforced Concrete",VLOOKUP(AA694,VALIDATIONS!$CZ$2:$DU$42,8+VLOOKUP(AB694,VALIDATIONS!$FF$2:$FG$5,2,FALSE),FALSE),IF(AC694="Fibre Reinforced Concrete",VLOOKUP(AA694,VALIDATIONS!$CZ$2:$DU$42,4+VLOOKUP(AB694,VALIDATIONS!$FF$2:$FG$5,2,FALSE),FALSE))))   +IF(T694="Up to 10% Rock",VLOOKUP(AA694,VALIDATIONS!$CZ$2:$DU$42,13+VLOOKUP(AB694,VALIDATIONS!$FF$2:$FG$5,2,FALSE),FALSE),0)+IF(OR(U694="Urban Development (moderate)",U694="Urban Development (heavy)"),VLOOKUP(AA694,VALIDATIONS!$CZ$2:$DU$42,VLOOKUP(U694,VALIDATIONS!$FJ$2:$FK$4,2,FALSE)+4,FALSE),0))</f>
        <v/>
      </c>
      <c r="AE694" s="194"/>
    </row>
    <row r="695" spans="1:31" x14ac:dyDescent="0.2">
      <c r="A695" s="232"/>
      <c r="B695" s="361"/>
      <c r="C695" s="370"/>
      <c r="D695" s="370"/>
      <c r="E695" s="370"/>
      <c r="F695" s="370"/>
      <c r="G695" s="194"/>
      <c r="H695" s="194"/>
      <c r="I695" s="195"/>
      <c r="J695" s="194"/>
      <c r="K695" s="168"/>
      <c r="L695" s="168"/>
      <c r="M695" s="106" t="str">
        <f>IF(OR(D695="",E695="",G695=""),"",IF(AND(F695&lt;&gt;"",D695="Inlet Pit"),VLOOKUP(E695,VALIDATIONS!$CN$2:$CO$14,2,FALSE),IF(D695="Junction Pit",VLOOKUP(E695,VALIDATIONS!$CR$2:$CS$5,2,FALSE),IF(D695="Trench Grate",H695*VLOOKUP(E695,VALIDATIONS!$CT$2:$CU$2,2,FALSE),IF(D695="Capped Line",VLOOKUP(E695,VALIDATIONS!$CF$2:$CG$2,2,FALSE),IF(D695="Head Wall",VLOOKUP(E695,VALIDATIONS!$CH$2:$CI$2,2,FALSE),IF(D695="House Connection",VLOOKUP(E695,VALIDATIONS!$CJ$2:$CK$2,2,FALSE),0))))))+IF(AND(F695&lt;&gt;"",D695="Inlet Pit"),VLOOKUP(F695,VALIDATIONS!$CP$2:$CQ$66,2,FALSE),0))</f>
        <v/>
      </c>
      <c r="N695" s="194"/>
      <c r="O695" s="379"/>
      <c r="P695" s="368"/>
      <c r="Q695" s="194"/>
      <c r="R695" s="370"/>
      <c r="S695" s="194"/>
      <c r="T695" s="368"/>
      <c r="U695" s="368"/>
      <c r="V695" s="194"/>
      <c r="W695" s="195"/>
      <c r="X695" s="194"/>
      <c r="Y695" s="195"/>
      <c r="Z695" s="194"/>
      <c r="AA695" s="368"/>
      <c r="AB695" s="368"/>
      <c r="AC695" s="370"/>
      <c r="AD695" s="106" t="str">
        <f>IF(OR(R695="",T695="",U695="",Z695="",AA695="",AB695="",AC695=""),"",Z695*IF(AC695="uPVC",VLOOKUP(AA695,VALIDATIONS!$CZ$2:$DU$42,VLOOKUP(AB695,VALIDATIONS!$FF$2:$FG$5,2,FALSE),FALSE), IF(AC695="Steel Reinforced Concrete",VLOOKUP(AA695,VALIDATIONS!$CZ$2:$DU$42,8+VLOOKUP(AB695,VALIDATIONS!$FF$2:$FG$5,2,FALSE),FALSE),IF(AC695="Fibre Reinforced Concrete",VLOOKUP(AA695,VALIDATIONS!$CZ$2:$DU$42,4+VLOOKUP(AB695,VALIDATIONS!$FF$2:$FG$5,2,FALSE),FALSE))))   +IF(T695="Up to 10% Rock",VLOOKUP(AA695,VALIDATIONS!$CZ$2:$DU$42,13+VLOOKUP(AB695,VALIDATIONS!$FF$2:$FG$5,2,FALSE),FALSE),0)+IF(OR(U695="Urban Development (moderate)",U695="Urban Development (heavy)"),VLOOKUP(AA695,VALIDATIONS!$CZ$2:$DU$42,VLOOKUP(U695,VALIDATIONS!$FJ$2:$FK$4,2,FALSE)+4,FALSE),0))</f>
        <v/>
      </c>
      <c r="AE695" s="194"/>
    </row>
    <row r="696" spans="1:31" x14ac:dyDescent="0.2">
      <c r="A696" s="232"/>
      <c r="B696" s="361"/>
      <c r="C696" s="370"/>
      <c r="D696" s="370"/>
      <c r="E696" s="370"/>
      <c r="F696" s="370"/>
      <c r="G696" s="194"/>
      <c r="H696" s="194"/>
      <c r="I696" s="195"/>
      <c r="J696" s="194"/>
      <c r="K696" s="168"/>
      <c r="L696" s="168"/>
      <c r="M696" s="106" t="str">
        <f>IF(OR(D696="",E696="",G696=""),"",IF(AND(F696&lt;&gt;"",D696="Inlet Pit"),VLOOKUP(E696,VALIDATIONS!$CN$2:$CO$14,2,FALSE),IF(D696="Junction Pit",VLOOKUP(E696,VALIDATIONS!$CR$2:$CS$5,2,FALSE),IF(D696="Trench Grate",H696*VLOOKUP(E696,VALIDATIONS!$CT$2:$CU$2,2,FALSE),IF(D696="Capped Line",VLOOKUP(E696,VALIDATIONS!$CF$2:$CG$2,2,FALSE),IF(D696="Head Wall",VLOOKUP(E696,VALIDATIONS!$CH$2:$CI$2,2,FALSE),IF(D696="House Connection",VLOOKUP(E696,VALIDATIONS!$CJ$2:$CK$2,2,FALSE),0))))))+IF(AND(F696&lt;&gt;"",D696="Inlet Pit"),VLOOKUP(F696,VALIDATIONS!$CP$2:$CQ$66,2,FALSE),0))</f>
        <v/>
      </c>
      <c r="N696" s="194"/>
      <c r="O696" s="379"/>
      <c r="P696" s="368"/>
      <c r="Q696" s="194"/>
      <c r="R696" s="370"/>
      <c r="S696" s="194"/>
      <c r="T696" s="368"/>
      <c r="U696" s="368"/>
      <c r="V696" s="194"/>
      <c r="W696" s="195"/>
      <c r="X696" s="194"/>
      <c r="Y696" s="195"/>
      <c r="Z696" s="194"/>
      <c r="AA696" s="368"/>
      <c r="AB696" s="368"/>
      <c r="AC696" s="370"/>
      <c r="AD696" s="106" t="str">
        <f>IF(OR(R696="",T696="",U696="",Z696="",AA696="",AB696="",AC696=""),"",Z696*IF(AC696="uPVC",VLOOKUP(AA696,VALIDATIONS!$CZ$2:$DU$42,VLOOKUP(AB696,VALIDATIONS!$FF$2:$FG$5,2,FALSE),FALSE), IF(AC696="Steel Reinforced Concrete",VLOOKUP(AA696,VALIDATIONS!$CZ$2:$DU$42,8+VLOOKUP(AB696,VALIDATIONS!$FF$2:$FG$5,2,FALSE),FALSE),IF(AC696="Fibre Reinforced Concrete",VLOOKUP(AA696,VALIDATIONS!$CZ$2:$DU$42,4+VLOOKUP(AB696,VALIDATIONS!$FF$2:$FG$5,2,FALSE),FALSE))))   +IF(T696="Up to 10% Rock",VLOOKUP(AA696,VALIDATIONS!$CZ$2:$DU$42,13+VLOOKUP(AB696,VALIDATIONS!$FF$2:$FG$5,2,FALSE),FALSE),0)+IF(OR(U696="Urban Development (moderate)",U696="Urban Development (heavy)"),VLOOKUP(AA696,VALIDATIONS!$CZ$2:$DU$42,VLOOKUP(U696,VALIDATIONS!$FJ$2:$FK$4,2,FALSE)+4,FALSE),0))</f>
        <v/>
      </c>
      <c r="AE696" s="194"/>
    </row>
    <row r="697" spans="1:31" x14ac:dyDescent="0.2">
      <c r="A697" s="232"/>
      <c r="B697" s="361"/>
      <c r="C697" s="370"/>
      <c r="D697" s="370"/>
      <c r="E697" s="370"/>
      <c r="F697" s="370"/>
      <c r="G697" s="194"/>
      <c r="H697" s="194"/>
      <c r="I697" s="195"/>
      <c r="J697" s="194"/>
      <c r="K697" s="168"/>
      <c r="L697" s="168"/>
      <c r="M697" s="106" t="str">
        <f>IF(OR(D697="",E697="",G697=""),"",IF(AND(F697&lt;&gt;"",D697="Inlet Pit"),VLOOKUP(E697,VALIDATIONS!$CN$2:$CO$14,2,FALSE),IF(D697="Junction Pit",VLOOKUP(E697,VALIDATIONS!$CR$2:$CS$5,2,FALSE),IF(D697="Trench Grate",H697*VLOOKUP(E697,VALIDATIONS!$CT$2:$CU$2,2,FALSE),IF(D697="Capped Line",VLOOKUP(E697,VALIDATIONS!$CF$2:$CG$2,2,FALSE),IF(D697="Head Wall",VLOOKUP(E697,VALIDATIONS!$CH$2:$CI$2,2,FALSE),IF(D697="House Connection",VLOOKUP(E697,VALIDATIONS!$CJ$2:$CK$2,2,FALSE),0))))))+IF(AND(F697&lt;&gt;"",D697="Inlet Pit"),VLOOKUP(F697,VALIDATIONS!$CP$2:$CQ$66,2,FALSE),0))</f>
        <v/>
      </c>
      <c r="N697" s="194"/>
      <c r="O697" s="379"/>
      <c r="P697" s="368"/>
      <c r="Q697" s="194"/>
      <c r="R697" s="370"/>
      <c r="S697" s="194"/>
      <c r="T697" s="368"/>
      <c r="U697" s="368"/>
      <c r="V697" s="194"/>
      <c r="W697" s="195"/>
      <c r="X697" s="194"/>
      <c r="Y697" s="195"/>
      <c r="Z697" s="194"/>
      <c r="AA697" s="368"/>
      <c r="AB697" s="368"/>
      <c r="AC697" s="370"/>
      <c r="AD697" s="106" t="str">
        <f>IF(OR(R697="",T697="",U697="",Z697="",AA697="",AB697="",AC697=""),"",Z697*IF(AC697="uPVC",VLOOKUP(AA697,VALIDATIONS!$CZ$2:$DU$42,VLOOKUP(AB697,VALIDATIONS!$FF$2:$FG$5,2,FALSE),FALSE), IF(AC697="Steel Reinforced Concrete",VLOOKUP(AA697,VALIDATIONS!$CZ$2:$DU$42,8+VLOOKUP(AB697,VALIDATIONS!$FF$2:$FG$5,2,FALSE),FALSE),IF(AC697="Fibre Reinforced Concrete",VLOOKUP(AA697,VALIDATIONS!$CZ$2:$DU$42,4+VLOOKUP(AB697,VALIDATIONS!$FF$2:$FG$5,2,FALSE),FALSE))))   +IF(T697="Up to 10% Rock",VLOOKUP(AA697,VALIDATIONS!$CZ$2:$DU$42,13+VLOOKUP(AB697,VALIDATIONS!$FF$2:$FG$5,2,FALSE),FALSE),0)+IF(OR(U697="Urban Development (moderate)",U697="Urban Development (heavy)"),VLOOKUP(AA697,VALIDATIONS!$CZ$2:$DU$42,VLOOKUP(U697,VALIDATIONS!$FJ$2:$FK$4,2,FALSE)+4,FALSE),0))</f>
        <v/>
      </c>
      <c r="AE697" s="194"/>
    </row>
    <row r="698" spans="1:31" x14ac:dyDescent="0.2">
      <c r="A698" s="232"/>
      <c r="B698" s="361"/>
      <c r="C698" s="370"/>
      <c r="D698" s="370"/>
      <c r="E698" s="370"/>
      <c r="F698" s="370"/>
      <c r="G698" s="194"/>
      <c r="H698" s="194"/>
      <c r="I698" s="195"/>
      <c r="J698" s="194"/>
      <c r="K698" s="168"/>
      <c r="L698" s="168"/>
      <c r="M698" s="106" t="str">
        <f>IF(OR(D698="",E698="",G698=""),"",IF(AND(F698&lt;&gt;"",D698="Inlet Pit"),VLOOKUP(E698,VALIDATIONS!$CN$2:$CO$14,2,FALSE),IF(D698="Junction Pit",VLOOKUP(E698,VALIDATIONS!$CR$2:$CS$5,2,FALSE),IF(D698="Trench Grate",H698*VLOOKUP(E698,VALIDATIONS!$CT$2:$CU$2,2,FALSE),IF(D698="Capped Line",VLOOKUP(E698,VALIDATIONS!$CF$2:$CG$2,2,FALSE),IF(D698="Head Wall",VLOOKUP(E698,VALIDATIONS!$CH$2:$CI$2,2,FALSE),IF(D698="House Connection",VLOOKUP(E698,VALIDATIONS!$CJ$2:$CK$2,2,FALSE),0))))))+IF(AND(F698&lt;&gt;"",D698="Inlet Pit"),VLOOKUP(F698,VALIDATIONS!$CP$2:$CQ$66,2,FALSE),0))</f>
        <v/>
      </c>
      <c r="N698" s="194"/>
      <c r="O698" s="379"/>
      <c r="P698" s="368"/>
      <c r="Q698" s="194"/>
      <c r="R698" s="370"/>
      <c r="S698" s="194"/>
      <c r="T698" s="368"/>
      <c r="U698" s="368"/>
      <c r="V698" s="194"/>
      <c r="W698" s="195"/>
      <c r="X698" s="194"/>
      <c r="Y698" s="195"/>
      <c r="Z698" s="194"/>
      <c r="AA698" s="368"/>
      <c r="AB698" s="368"/>
      <c r="AC698" s="370"/>
      <c r="AD698" s="106" t="str">
        <f>IF(OR(R698="",T698="",U698="",Z698="",AA698="",AB698="",AC698=""),"",Z698*IF(AC698="uPVC",VLOOKUP(AA698,VALIDATIONS!$CZ$2:$DU$42,VLOOKUP(AB698,VALIDATIONS!$FF$2:$FG$5,2,FALSE),FALSE), IF(AC698="Steel Reinforced Concrete",VLOOKUP(AA698,VALIDATIONS!$CZ$2:$DU$42,8+VLOOKUP(AB698,VALIDATIONS!$FF$2:$FG$5,2,FALSE),FALSE),IF(AC698="Fibre Reinforced Concrete",VLOOKUP(AA698,VALIDATIONS!$CZ$2:$DU$42,4+VLOOKUP(AB698,VALIDATIONS!$FF$2:$FG$5,2,FALSE),FALSE))))   +IF(T698="Up to 10% Rock",VLOOKUP(AA698,VALIDATIONS!$CZ$2:$DU$42,13+VLOOKUP(AB698,VALIDATIONS!$FF$2:$FG$5,2,FALSE),FALSE),0)+IF(OR(U698="Urban Development (moderate)",U698="Urban Development (heavy)"),VLOOKUP(AA698,VALIDATIONS!$CZ$2:$DU$42,VLOOKUP(U698,VALIDATIONS!$FJ$2:$FK$4,2,FALSE)+4,FALSE),0))</f>
        <v/>
      </c>
      <c r="AE698" s="194"/>
    </row>
    <row r="699" spans="1:31" x14ac:dyDescent="0.2">
      <c r="A699" s="232"/>
      <c r="B699" s="361"/>
      <c r="C699" s="370"/>
      <c r="D699" s="370"/>
      <c r="E699" s="370"/>
      <c r="F699" s="370"/>
      <c r="G699" s="194"/>
      <c r="H699" s="194"/>
      <c r="I699" s="195"/>
      <c r="J699" s="194"/>
      <c r="K699" s="168"/>
      <c r="L699" s="168"/>
      <c r="M699" s="106" t="str">
        <f>IF(OR(D699="",E699="",G699=""),"",IF(AND(F699&lt;&gt;"",D699="Inlet Pit"),VLOOKUP(E699,VALIDATIONS!$CN$2:$CO$14,2,FALSE),IF(D699="Junction Pit",VLOOKUP(E699,VALIDATIONS!$CR$2:$CS$5,2,FALSE),IF(D699="Trench Grate",H699*VLOOKUP(E699,VALIDATIONS!$CT$2:$CU$2,2,FALSE),IF(D699="Capped Line",VLOOKUP(E699,VALIDATIONS!$CF$2:$CG$2,2,FALSE),IF(D699="Head Wall",VLOOKUP(E699,VALIDATIONS!$CH$2:$CI$2,2,FALSE),IF(D699="House Connection",VLOOKUP(E699,VALIDATIONS!$CJ$2:$CK$2,2,FALSE),0))))))+IF(AND(F699&lt;&gt;"",D699="Inlet Pit"),VLOOKUP(F699,VALIDATIONS!$CP$2:$CQ$66,2,FALSE),0))</f>
        <v/>
      </c>
      <c r="N699" s="194"/>
      <c r="O699" s="379"/>
      <c r="P699" s="368"/>
      <c r="Q699" s="194"/>
      <c r="R699" s="370"/>
      <c r="S699" s="194"/>
      <c r="T699" s="368"/>
      <c r="U699" s="368"/>
      <c r="V699" s="194"/>
      <c r="W699" s="195"/>
      <c r="X699" s="194"/>
      <c r="Y699" s="195"/>
      <c r="Z699" s="194"/>
      <c r="AA699" s="368"/>
      <c r="AB699" s="368"/>
      <c r="AC699" s="370"/>
      <c r="AD699" s="106" t="str">
        <f>IF(OR(R699="",T699="",U699="",Z699="",AA699="",AB699="",AC699=""),"",Z699*IF(AC699="uPVC",VLOOKUP(AA699,VALIDATIONS!$CZ$2:$DU$42,VLOOKUP(AB699,VALIDATIONS!$FF$2:$FG$5,2,FALSE),FALSE), IF(AC699="Steel Reinforced Concrete",VLOOKUP(AA699,VALIDATIONS!$CZ$2:$DU$42,8+VLOOKUP(AB699,VALIDATIONS!$FF$2:$FG$5,2,FALSE),FALSE),IF(AC699="Fibre Reinforced Concrete",VLOOKUP(AA699,VALIDATIONS!$CZ$2:$DU$42,4+VLOOKUP(AB699,VALIDATIONS!$FF$2:$FG$5,2,FALSE),FALSE))))   +IF(T699="Up to 10% Rock",VLOOKUP(AA699,VALIDATIONS!$CZ$2:$DU$42,13+VLOOKUP(AB699,VALIDATIONS!$FF$2:$FG$5,2,FALSE),FALSE),0)+IF(OR(U699="Urban Development (moderate)",U699="Urban Development (heavy)"),VLOOKUP(AA699,VALIDATIONS!$CZ$2:$DU$42,VLOOKUP(U699,VALIDATIONS!$FJ$2:$FK$4,2,FALSE)+4,FALSE),0))</f>
        <v/>
      </c>
      <c r="AE699" s="194"/>
    </row>
    <row r="700" spans="1:31" x14ac:dyDescent="0.2">
      <c r="A700" s="232"/>
      <c r="B700" s="361"/>
      <c r="C700" s="370"/>
      <c r="D700" s="370"/>
      <c r="E700" s="370"/>
      <c r="F700" s="370"/>
      <c r="G700" s="194"/>
      <c r="H700" s="194"/>
      <c r="I700" s="195"/>
      <c r="J700" s="194"/>
      <c r="K700" s="168"/>
      <c r="L700" s="168"/>
      <c r="M700" s="106" t="str">
        <f>IF(OR(D700="",E700="",G700=""),"",IF(AND(F700&lt;&gt;"",D700="Inlet Pit"),VLOOKUP(E700,VALIDATIONS!$CN$2:$CO$14,2,FALSE),IF(D700="Junction Pit",VLOOKUP(E700,VALIDATIONS!$CR$2:$CS$5,2,FALSE),IF(D700="Trench Grate",H700*VLOOKUP(E700,VALIDATIONS!$CT$2:$CU$2,2,FALSE),IF(D700="Capped Line",VLOOKUP(E700,VALIDATIONS!$CF$2:$CG$2,2,FALSE),IF(D700="Head Wall",VLOOKUP(E700,VALIDATIONS!$CH$2:$CI$2,2,FALSE),IF(D700="House Connection",VLOOKUP(E700,VALIDATIONS!$CJ$2:$CK$2,2,FALSE),0))))))+IF(AND(F700&lt;&gt;"",D700="Inlet Pit"),VLOOKUP(F700,VALIDATIONS!$CP$2:$CQ$66,2,FALSE),0))</f>
        <v/>
      </c>
      <c r="N700" s="194"/>
      <c r="O700" s="379"/>
      <c r="P700" s="368"/>
      <c r="Q700" s="194"/>
      <c r="R700" s="370"/>
      <c r="S700" s="194"/>
      <c r="T700" s="368"/>
      <c r="U700" s="368"/>
      <c r="V700" s="194"/>
      <c r="W700" s="195"/>
      <c r="X700" s="194"/>
      <c r="Y700" s="195"/>
      <c r="Z700" s="194"/>
      <c r="AA700" s="368"/>
      <c r="AB700" s="368"/>
      <c r="AC700" s="370"/>
      <c r="AD700" s="106" t="str">
        <f>IF(OR(R700="",T700="",U700="",Z700="",AA700="",AB700="",AC700=""),"",Z700*IF(AC700="uPVC",VLOOKUP(AA700,VALIDATIONS!$CZ$2:$DU$42,VLOOKUP(AB700,VALIDATIONS!$FF$2:$FG$5,2,FALSE),FALSE), IF(AC700="Steel Reinforced Concrete",VLOOKUP(AA700,VALIDATIONS!$CZ$2:$DU$42,8+VLOOKUP(AB700,VALIDATIONS!$FF$2:$FG$5,2,FALSE),FALSE),IF(AC700="Fibre Reinforced Concrete",VLOOKUP(AA700,VALIDATIONS!$CZ$2:$DU$42,4+VLOOKUP(AB700,VALIDATIONS!$FF$2:$FG$5,2,FALSE),FALSE))))   +IF(T700="Up to 10% Rock",VLOOKUP(AA700,VALIDATIONS!$CZ$2:$DU$42,13+VLOOKUP(AB700,VALIDATIONS!$FF$2:$FG$5,2,FALSE),FALSE),0)+IF(OR(U700="Urban Development (moderate)",U700="Urban Development (heavy)"),VLOOKUP(AA700,VALIDATIONS!$CZ$2:$DU$42,VLOOKUP(U700,VALIDATIONS!$FJ$2:$FK$4,2,FALSE)+4,FALSE),0))</f>
        <v/>
      </c>
      <c r="AE700" s="194"/>
    </row>
    <row r="701" spans="1:31" x14ac:dyDescent="0.2">
      <c r="A701" s="232"/>
      <c r="B701" s="361"/>
      <c r="C701" s="370"/>
      <c r="D701" s="370"/>
      <c r="E701" s="370"/>
      <c r="F701" s="370"/>
      <c r="G701" s="194"/>
      <c r="H701" s="194"/>
      <c r="I701" s="195"/>
      <c r="J701" s="194"/>
      <c r="K701" s="168"/>
      <c r="L701" s="168"/>
      <c r="M701" s="106" t="str">
        <f>IF(OR(D701="",E701="",G701=""),"",IF(AND(F701&lt;&gt;"",D701="Inlet Pit"),VLOOKUP(E701,VALIDATIONS!$CN$2:$CO$14,2,FALSE),IF(D701="Junction Pit",VLOOKUP(E701,VALIDATIONS!$CR$2:$CS$5,2,FALSE),IF(D701="Trench Grate",H701*VLOOKUP(E701,VALIDATIONS!$CT$2:$CU$2,2,FALSE),IF(D701="Capped Line",VLOOKUP(E701,VALIDATIONS!$CF$2:$CG$2,2,FALSE),IF(D701="Head Wall",VLOOKUP(E701,VALIDATIONS!$CH$2:$CI$2,2,FALSE),IF(D701="House Connection",VLOOKUP(E701,VALIDATIONS!$CJ$2:$CK$2,2,FALSE),0))))))+IF(AND(F701&lt;&gt;"",D701="Inlet Pit"),VLOOKUP(F701,VALIDATIONS!$CP$2:$CQ$66,2,FALSE),0))</f>
        <v/>
      </c>
      <c r="N701" s="194"/>
      <c r="O701" s="379"/>
      <c r="P701" s="368"/>
      <c r="Q701" s="194"/>
      <c r="R701" s="370"/>
      <c r="S701" s="194"/>
      <c r="T701" s="368"/>
      <c r="U701" s="368"/>
      <c r="V701" s="194"/>
      <c r="W701" s="195"/>
      <c r="X701" s="194"/>
      <c r="Y701" s="195"/>
      <c r="Z701" s="194"/>
      <c r="AA701" s="368"/>
      <c r="AB701" s="368"/>
      <c r="AC701" s="370"/>
      <c r="AD701" s="106" t="str">
        <f>IF(OR(R701="",T701="",U701="",Z701="",AA701="",AB701="",AC701=""),"",Z701*IF(AC701="uPVC",VLOOKUP(AA701,VALIDATIONS!$CZ$2:$DU$42,VLOOKUP(AB701,VALIDATIONS!$FF$2:$FG$5,2,FALSE),FALSE), IF(AC701="Steel Reinforced Concrete",VLOOKUP(AA701,VALIDATIONS!$CZ$2:$DU$42,8+VLOOKUP(AB701,VALIDATIONS!$FF$2:$FG$5,2,FALSE),FALSE),IF(AC701="Fibre Reinforced Concrete",VLOOKUP(AA701,VALIDATIONS!$CZ$2:$DU$42,4+VLOOKUP(AB701,VALIDATIONS!$FF$2:$FG$5,2,FALSE),FALSE))))   +IF(T701="Up to 10% Rock",VLOOKUP(AA701,VALIDATIONS!$CZ$2:$DU$42,13+VLOOKUP(AB701,VALIDATIONS!$FF$2:$FG$5,2,FALSE),FALSE),0)+IF(OR(U701="Urban Development (moderate)",U701="Urban Development (heavy)"),VLOOKUP(AA701,VALIDATIONS!$CZ$2:$DU$42,VLOOKUP(U701,VALIDATIONS!$FJ$2:$FK$4,2,FALSE)+4,FALSE),0))</f>
        <v/>
      </c>
      <c r="AE701" s="194"/>
    </row>
    <row r="702" spans="1:31" x14ac:dyDescent="0.2">
      <c r="A702" s="232"/>
      <c r="B702" s="361"/>
      <c r="C702" s="370"/>
      <c r="D702" s="370"/>
      <c r="E702" s="370"/>
      <c r="F702" s="370"/>
      <c r="G702" s="194"/>
      <c r="H702" s="194"/>
      <c r="I702" s="195"/>
      <c r="J702" s="194"/>
      <c r="K702" s="168"/>
      <c r="L702" s="168"/>
      <c r="M702" s="106" t="str">
        <f>IF(OR(D702="",E702="",G702=""),"",IF(AND(F702&lt;&gt;"",D702="Inlet Pit"),VLOOKUP(E702,VALIDATIONS!$CN$2:$CO$14,2,FALSE),IF(D702="Junction Pit",VLOOKUP(E702,VALIDATIONS!$CR$2:$CS$5,2,FALSE),IF(D702="Trench Grate",H702*VLOOKUP(E702,VALIDATIONS!$CT$2:$CU$2,2,FALSE),IF(D702="Capped Line",VLOOKUP(E702,VALIDATIONS!$CF$2:$CG$2,2,FALSE),IF(D702="Head Wall",VLOOKUP(E702,VALIDATIONS!$CH$2:$CI$2,2,FALSE),IF(D702="House Connection",VLOOKUP(E702,VALIDATIONS!$CJ$2:$CK$2,2,FALSE),0))))))+IF(AND(F702&lt;&gt;"",D702="Inlet Pit"),VLOOKUP(F702,VALIDATIONS!$CP$2:$CQ$66,2,FALSE),0))</f>
        <v/>
      </c>
      <c r="N702" s="194"/>
      <c r="O702" s="379"/>
      <c r="P702" s="368"/>
      <c r="Q702" s="194"/>
      <c r="R702" s="370"/>
      <c r="S702" s="194"/>
      <c r="T702" s="368"/>
      <c r="U702" s="368"/>
      <c r="V702" s="194"/>
      <c r="W702" s="195"/>
      <c r="X702" s="194"/>
      <c r="Y702" s="195"/>
      <c r="Z702" s="194"/>
      <c r="AA702" s="368"/>
      <c r="AB702" s="368"/>
      <c r="AC702" s="370"/>
      <c r="AD702" s="106" t="str">
        <f>IF(OR(R702="",T702="",U702="",Z702="",AA702="",AB702="",AC702=""),"",Z702*IF(AC702="uPVC",VLOOKUP(AA702,VALIDATIONS!$CZ$2:$DU$42,VLOOKUP(AB702,VALIDATIONS!$FF$2:$FG$5,2,FALSE),FALSE), IF(AC702="Steel Reinforced Concrete",VLOOKUP(AA702,VALIDATIONS!$CZ$2:$DU$42,8+VLOOKUP(AB702,VALIDATIONS!$FF$2:$FG$5,2,FALSE),FALSE),IF(AC702="Fibre Reinforced Concrete",VLOOKUP(AA702,VALIDATIONS!$CZ$2:$DU$42,4+VLOOKUP(AB702,VALIDATIONS!$FF$2:$FG$5,2,FALSE),FALSE))))   +IF(T702="Up to 10% Rock",VLOOKUP(AA702,VALIDATIONS!$CZ$2:$DU$42,13+VLOOKUP(AB702,VALIDATIONS!$FF$2:$FG$5,2,FALSE),FALSE),0)+IF(OR(U702="Urban Development (moderate)",U702="Urban Development (heavy)"),VLOOKUP(AA702,VALIDATIONS!$CZ$2:$DU$42,VLOOKUP(U702,VALIDATIONS!$FJ$2:$FK$4,2,FALSE)+4,FALSE),0))</f>
        <v/>
      </c>
      <c r="AE702" s="194"/>
    </row>
    <row r="703" spans="1:31" x14ac:dyDescent="0.2">
      <c r="A703" s="232"/>
      <c r="B703" s="361"/>
      <c r="C703" s="370"/>
      <c r="D703" s="370"/>
      <c r="E703" s="370"/>
      <c r="F703" s="370"/>
      <c r="G703" s="194"/>
      <c r="H703" s="194"/>
      <c r="I703" s="195"/>
      <c r="J703" s="194"/>
      <c r="K703" s="168"/>
      <c r="L703" s="168"/>
      <c r="M703" s="106" t="str">
        <f>IF(OR(D703="",E703="",G703=""),"",IF(AND(F703&lt;&gt;"",D703="Inlet Pit"),VLOOKUP(E703,VALIDATIONS!$CN$2:$CO$14,2,FALSE),IF(D703="Junction Pit",VLOOKUP(E703,VALIDATIONS!$CR$2:$CS$5,2,FALSE),IF(D703="Trench Grate",H703*VLOOKUP(E703,VALIDATIONS!$CT$2:$CU$2,2,FALSE),IF(D703="Capped Line",VLOOKUP(E703,VALIDATIONS!$CF$2:$CG$2,2,FALSE),IF(D703="Head Wall",VLOOKUP(E703,VALIDATIONS!$CH$2:$CI$2,2,FALSE),IF(D703="House Connection",VLOOKUP(E703,VALIDATIONS!$CJ$2:$CK$2,2,FALSE),0))))))+IF(AND(F703&lt;&gt;"",D703="Inlet Pit"),VLOOKUP(F703,VALIDATIONS!$CP$2:$CQ$66,2,FALSE),0))</f>
        <v/>
      </c>
      <c r="N703" s="194"/>
      <c r="O703" s="379"/>
      <c r="P703" s="368"/>
      <c r="Q703" s="194"/>
      <c r="R703" s="370"/>
      <c r="S703" s="194"/>
      <c r="T703" s="368"/>
      <c r="U703" s="368"/>
      <c r="V703" s="194"/>
      <c r="W703" s="195"/>
      <c r="X703" s="194"/>
      <c r="Y703" s="195"/>
      <c r="Z703" s="194"/>
      <c r="AA703" s="368"/>
      <c r="AB703" s="368"/>
      <c r="AC703" s="370"/>
      <c r="AD703" s="106" t="str">
        <f>IF(OR(R703="",T703="",U703="",Z703="",AA703="",AB703="",AC703=""),"",Z703*IF(AC703="uPVC",VLOOKUP(AA703,VALIDATIONS!$CZ$2:$DU$42,VLOOKUP(AB703,VALIDATIONS!$FF$2:$FG$5,2,FALSE),FALSE), IF(AC703="Steel Reinforced Concrete",VLOOKUP(AA703,VALIDATIONS!$CZ$2:$DU$42,8+VLOOKUP(AB703,VALIDATIONS!$FF$2:$FG$5,2,FALSE),FALSE),IF(AC703="Fibre Reinforced Concrete",VLOOKUP(AA703,VALIDATIONS!$CZ$2:$DU$42,4+VLOOKUP(AB703,VALIDATIONS!$FF$2:$FG$5,2,FALSE),FALSE))))   +IF(T703="Up to 10% Rock",VLOOKUP(AA703,VALIDATIONS!$CZ$2:$DU$42,13+VLOOKUP(AB703,VALIDATIONS!$FF$2:$FG$5,2,FALSE),FALSE),0)+IF(OR(U703="Urban Development (moderate)",U703="Urban Development (heavy)"),VLOOKUP(AA703,VALIDATIONS!$CZ$2:$DU$42,VLOOKUP(U703,VALIDATIONS!$FJ$2:$FK$4,2,FALSE)+4,FALSE),0))</f>
        <v/>
      </c>
      <c r="AE703" s="194"/>
    </row>
    <row r="704" spans="1:31" x14ac:dyDescent="0.2">
      <c r="A704" s="232"/>
      <c r="B704" s="361"/>
      <c r="C704" s="370"/>
      <c r="D704" s="370"/>
      <c r="E704" s="370"/>
      <c r="F704" s="370"/>
      <c r="G704" s="194"/>
      <c r="H704" s="194"/>
      <c r="I704" s="195"/>
      <c r="J704" s="194"/>
      <c r="K704" s="168"/>
      <c r="L704" s="168"/>
      <c r="M704" s="106" t="str">
        <f>IF(OR(D704="",E704="",G704=""),"",IF(AND(F704&lt;&gt;"",D704="Inlet Pit"),VLOOKUP(E704,VALIDATIONS!$CN$2:$CO$14,2,FALSE),IF(D704="Junction Pit",VLOOKUP(E704,VALIDATIONS!$CR$2:$CS$5,2,FALSE),IF(D704="Trench Grate",H704*VLOOKUP(E704,VALIDATIONS!$CT$2:$CU$2,2,FALSE),IF(D704="Capped Line",VLOOKUP(E704,VALIDATIONS!$CF$2:$CG$2,2,FALSE),IF(D704="Head Wall",VLOOKUP(E704,VALIDATIONS!$CH$2:$CI$2,2,FALSE),IF(D704="House Connection",VLOOKUP(E704,VALIDATIONS!$CJ$2:$CK$2,2,FALSE),0))))))+IF(AND(F704&lt;&gt;"",D704="Inlet Pit"),VLOOKUP(F704,VALIDATIONS!$CP$2:$CQ$66,2,FALSE),0))</f>
        <v/>
      </c>
      <c r="N704" s="194"/>
      <c r="O704" s="379"/>
      <c r="P704" s="368"/>
      <c r="Q704" s="194"/>
      <c r="R704" s="370"/>
      <c r="S704" s="194"/>
      <c r="T704" s="368"/>
      <c r="U704" s="368"/>
      <c r="V704" s="194"/>
      <c r="W704" s="195"/>
      <c r="X704" s="194"/>
      <c r="Y704" s="195"/>
      <c r="Z704" s="194"/>
      <c r="AA704" s="368"/>
      <c r="AB704" s="368"/>
      <c r="AC704" s="370"/>
      <c r="AD704" s="106" t="str">
        <f>IF(OR(R704="",T704="",U704="",Z704="",AA704="",AB704="",AC704=""),"",Z704*IF(AC704="uPVC",VLOOKUP(AA704,VALIDATIONS!$CZ$2:$DU$42,VLOOKUP(AB704,VALIDATIONS!$FF$2:$FG$5,2,FALSE),FALSE), IF(AC704="Steel Reinforced Concrete",VLOOKUP(AA704,VALIDATIONS!$CZ$2:$DU$42,8+VLOOKUP(AB704,VALIDATIONS!$FF$2:$FG$5,2,FALSE),FALSE),IF(AC704="Fibre Reinforced Concrete",VLOOKUP(AA704,VALIDATIONS!$CZ$2:$DU$42,4+VLOOKUP(AB704,VALIDATIONS!$FF$2:$FG$5,2,FALSE),FALSE))))   +IF(T704="Up to 10% Rock",VLOOKUP(AA704,VALIDATIONS!$CZ$2:$DU$42,13+VLOOKUP(AB704,VALIDATIONS!$FF$2:$FG$5,2,FALSE),FALSE),0)+IF(OR(U704="Urban Development (moderate)",U704="Urban Development (heavy)"),VLOOKUP(AA704,VALIDATIONS!$CZ$2:$DU$42,VLOOKUP(U704,VALIDATIONS!$FJ$2:$FK$4,2,FALSE)+4,FALSE),0))</f>
        <v/>
      </c>
      <c r="AE704" s="194"/>
    </row>
    <row r="705" spans="1:31" x14ac:dyDescent="0.2">
      <c r="A705" s="232"/>
      <c r="B705" s="361"/>
      <c r="C705" s="370"/>
      <c r="D705" s="370"/>
      <c r="E705" s="370"/>
      <c r="F705" s="370"/>
      <c r="G705" s="194"/>
      <c r="H705" s="194"/>
      <c r="I705" s="195"/>
      <c r="J705" s="194"/>
      <c r="K705" s="168"/>
      <c r="L705" s="168"/>
      <c r="M705" s="106" t="str">
        <f>IF(OR(D705="",E705="",G705=""),"",IF(AND(F705&lt;&gt;"",D705="Inlet Pit"),VLOOKUP(E705,VALIDATIONS!$CN$2:$CO$14,2,FALSE),IF(D705="Junction Pit",VLOOKUP(E705,VALIDATIONS!$CR$2:$CS$5,2,FALSE),IF(D705="Trench Grate",H705*VLOOKUP(E705,VALIDATIONS!$CT$2:$CU$2,2,FALSE),IF(D705="Capped Line",VLOOKUP(E705,VALIDATIONS!$CF$2:$CG$2,2,FALSE),IF(D705="Head Wall",VLOOKUP(E705,VALIDATIONS!$CH$2:$CI$2,2,FALSE),IF(D705="House Connection",VLOOKUP(E705,VALIDATIONS!$CJ$2:$CK$2,2,FALSE),0))))))+IF(AND(F705&lt;&gt;"",D705="Inlet Pit"),VLOOKUP(F705,VALIDATIONS!$CP$2:$CQ$66,2,FALSE),0))</f>
        <v/>
      </c>
      <c r="N705" s="194"/>
      <c r="O705" s="379"/>
      <c r="P705" s="368"/>
      <c r="Q705" s="194"/>
      <c r="R705" s="370"/>
      <c r="S705" s="194"/>
      <c r="T705" s="368"/>
      <c r="U705" s="368"/>
      <c r="V705" s="194"/>
      <c r="W705" s="195"/>
      <c r="X705" s="194"/>
      <c r="Y705" s="195"/>
      <c r="Z705" s="194"/>
      <c r="AA705" s="368"/>
      <c r="AB705" s="368"/>
      <c r="AC705" s="370"/>
      <c r="AD705" s="106" t="str">
        <f>IF(OR(R705="",T705="",U705="",Z705="",AA705="",AB705="",AC705=""),"",Z705*IF(AC705="uPVC",VLOOKUP(AA705,VALIDATIONS!$CZ$2:$DU$42,VLOOKUP(AB705,VALIDATIONS!$FF$2:$FG$5,2,FALSE),FALSE), IF(AC705="Steel Reinforced Concrete",VLOOKUP(AA705,VALIDATIONS!$CZ$2:$DU$42,8+VLOOKUP(AB705,VALIDATIONS!$FF$2:$FG$5,2,FALSE),FALSE),IF(AC705="Fibre Reinforced Concrete",VLOOKUP(AA705,VALIDATIONS!$CZ$2:$DU$42,4+VLOOKUP(AB705,VALIDATIONS!$FF$2:$FG$5,2,FALSE),FALSE))))   +IF(T705="Up to 10% Rock",VLOOKUP(AA705,VALIDATIONS!$CZ$2:$DU$42,13+VLOOKUP(AB705,VALIDATIONS!$FF$2:$FG$5,2,FALSE),FALSE),0)+IF(OR(U705="Urban Development (moderate)",U705="Urban Development (heavy)"),VLOOKUP(AA705,VALIDATIONS!$CZ$2:$DU$42,VLOOKUP(U705,VALIDATIONS!$FJ$2:$FK$4,2,FALSE)+4,FALSE),0))</f>
        <v/>
      </c>
      <c r="AE705" s="194"/>
    </row>
    <row r="706" spans="1:31" x14ac:dyDescent="0.2">
      <c r="A706" s="232"/>
      <c r="B706" s="361"/>
      <c r="C706" s="370"/>
      <c r="D706" s="370"/>
      <c r="E706" s="370"/>
      <c r="F706" s="370"/>
      <c r="G706" s="194"/>
      <c r="H706" s="194"/>
      <c r="I706" s="195"/>
      <c r="J706" s="194"/>
      <c r="K706" s="168"/>
      <c r="L706" s="168"/>
      <c r="M706" s="106" t="str">
        <f>IF(OR(D706="",E706="",G706=""),"",IF(AND(F706&lt;&gt;"",D706="Inlet Pit"),VLOOKUP(E706,VALIDATIONS!$CN$2:$CO$14,2,FALSE),IF(D706="Junction Pit",VLOOKUP(E706,VALIDATIONS!$CR$2:$CS$5,2,FALSE),IF(D706="Trench Grate",H706*VLOOKUP(E706,VALIDATIONS!$CT$2:$CU$2,2,FALSE),IF(D706="Capped Line",VLOOKUP(E706,VALIDATIONS!$CF$2:$CG$2,2,FALSE),IF(D706="Head Wall",VLOOKUP(E706,VALIDATIONS!$CH$2:$CI$2,2,FALSE),IF(D706="House Connection",VLOOKUP(E706,VALIDATIONS!$CJ$2:$CK$2,2,FALSE),0))))))+IF(AND(F706&lt;&gt;"",D706="Inlet Pit"),VLOOKUP(F706,VALIDATIONS!$CP$2:$CQ$66,2,FALSE),0))</f>
        <v/>
      </c>
      <c r="N706" s="194"/>
      <c r="O706" s="379"/>
      <c r="P706" s="368"/>
      <c r="Q706" s="194"/>
      <c r="R706" s="370"/>
      <c r="S706" s="194"/>
      <c r="T706" s="368"/>
      <c r="U706" s="368"/>
      <c r="V706" s="194"/>
      <c r="W706" s="195"/>
      <c r="X706" s="194"/>
      <c r="Y706" s="195"/>
      <c r="Z706" s="194"/>
      <c r="AA706" s="368"/>
      <c r="AB706" s="368"/>
      <c r="AC706" s="370"/>
      <c r="AD706" s="106" t="str">
        <f>IF(OR(R706="",T706="",U706="",Z706="",AA706="",AB706="",AC706=""),"",Z706*IF(AC706="uPVC",VLOOKUP(AA706,VALIDATIONS!$CZ$2:$DU$42,VLOOKUP(AB706,VALIDATIONS!$FF$2:$FG$5,2,FALSE),FALSE), IF(AC706="Steel Reinforced Concrete",VLOOKUP(AA706,VALIDATIONS!$CZ$2:$DU$42,8+VLOOKUP(AB706,VALIDATIONS!$FF$2:$FG$5,2,FALSE),FALSE),IF(AC706="Fibre Reinforced Concrete",VLOOKUP(AA706,VALIDATIONS!$CZ$2:$DU$42,4+VLOOKUP(AB706,VALIDATIONS!$FF$2:$FG$5,2,FALSE),FALSE))))   +IF(T706="Up to 10% Rock",VLOOKUP(AA706,VALIDATIONS!$CZ$2:$DU$42,13+VLOOKUP(AB706,VALIDATIONS!$FF$2:$FG$5,2,FALSE),FALSE),0)+IF(OR(U706="Urban Development (moderate)",U706="Urban Development (heavy)"),VLOOKUP(AA706,VALIDATIONS!$CZ$2:$DU$42,VLOOKUP(U706,VALIDATIONS!$FJ$2:$FK$4,2,FALSE)+4,FALSE),0))</f>
        <v/>
      </c>
      <c r="AE706" s="194"/>
    </row>
    <row r="707" spans="1:31" x14ac:dyDescent="0.2">
      <c r="A707" s="232"/>
      <c r="B707" s="361"/>
      <c r="C707" s="370"/>
      <c r="D707" s="370"/>
      <c r="E707" s="370"/>
      <c r="F707" s="370"/>
      <c r="G707" s="194"/>
      <c r="H707" s="194"/>
      <c r="I707" s="195"/>
      <c r="J707" s="194"/>
      <c r="K707" s="168"/>
      <c r="L707" s="168"/>
      <c r="M707" s="106" t="str">
        <f>IF(OR(D707="",E707="",G707=""),"",IF(AND(F707&lt;&gt;"",D707="Inlet Pit"),VLOOKUP(E707,VALIDATIONS!$CN$2:$CO$14,2,FALSE),IF(D707="Junction Pit",VLOOKUP(E707,VALIDATIONS!$CR$2:$CS$5,2,FALSE),IF(D707="Trench Grate",H707*VLOOKUP(E707,VALIDATIONS!$CT$2:$CU$2,2,FALSE),IF(D707="Capped Line",VLOOKUP(E707,VALIDATIONS!$CF$2:$CG$2,2,FALSE),IF(D707="Head Wall",VLOOKUP(E707,VALIDATIONS!$CH$2:$CI$2,2,FALSE),IF(D707="House Connection",VLOOKUP(E707,VALIDATIONS!$CJ$2:$CK$2,2,FALSE),0))))))+IF(AND(F707&lt;&gt;"",D707="Inlet Pit"),VLOOKUP(F707,VALIDATIONS!$CP$2:$CQ$66,2,FALSE),0))</f>
        <v/>
      </c>
      <c r="N707" s="194"/>
      <c r="O707" s="379"/>
      <c r="P707" s="368"/>
      <c r="Q707" s="194"/>
      <c r="R707" s="370"/>
      <c r="S707" s="194"/>
      <c r="T707" s="368"/>
      <c r="U707" s="368"/>
      <c r="V707" s="194"/>
      <c r="W707" s="195"/>
      <c r="X707" s="194"/>
      <c r="Y707" s="195"/>
      <c r="Z707" s="194"/>
      <c r="AA707" s="368"/>
      <c r="AB707" s="368"/>
      <c r="AC707" s="370"/>
      <c r="AD707" s="106" t="str">
        <f>IF(OR(R707="",T707="",U707="",Z707="",AA707="",AB707="",AC707=""),"",Z707*IF(AC707="uPVC",VLOOKUP(AA707,VALIDATIONS!$CZ$2:$DU$42,VLOOKUP(AB707,VALIDATIONS!$FF$2:$FG$5,2,FALSE),FALSE), IF(AC707="Steel Reinforced Concrete",VLOOKUP(AA707,VALIDATIONS!$CZ$2:$DU$42,8+VLOOKUP(AB707,VALIDATIONS!$FF$2:$FG$5,2,FALSE),FALSE),IF(AC707="Fibre Reinforced Concrete",VLOOKUP(AA707,VALIDATIONS!$CZ$2:$DU$42,4+VLOOKUP(AB707,VALIDATIONS!$FF$2:$FG$5,2,FALSE),FALSE))))   +IF(T707="Up to 10% Rock",VLOOKUP(AA707,VALIDATIONS!$CZ$2:$DU$42,13+VLOOKUP(AB707,VALIDATIONS!$FF$2:$FG$5,2,FALSE),FALSE),0)+IF(OR(U707="Urban Development (moderate)",U707="Urban Development (heavy)"),VLOOKUP(AA707,VALIDATIONS!$CZ$2:$DU$42,VLOOKUP(U707,VALIDATIONS!$FJ$2:$FK$4,2,FALSE)+4,FALSE),0))</f>
        <v/>
      </c>
      <c r="AE707" s="194"/>
    </row>
    <row r="708" spans="1:31" x14ac:dyDescent="0.2">
      <c r="A708" s="232"/>
      <c r="B708" s="361"/>
      <c r="C708" s="370"/>
      <c r="D708" s="370"/>
      <c r="E708" s="370"/>
      <c r="F708" s="370"/>
      <c r="G708" s="194"/>
      <c r="H708" s="194"/>
      <c r="I708" s="195"/>
      <c r="J708" s="194"/>
      <c r="K708" s="168"/>
      <c r="L708" s="168"/>
      <c r="M708" s="106" t="str">
        <f>IF(OR(D708="",E708="",G708=""),"",IF(AND(F708&lt;&gt;"",D708="Inlet Pit"),VLOOKUP(E708,VALIDATIONS!$CN$2:$CO$14,2,FALSE),IF(D708="Junction Pit",VLOOKUP(E708,VALIDATIONS!$CR$2:$CS$5,2,FALSE),IF(D708="Trench Grate",H708*VLOOKUP(E708,VALIDATIONS!$CT$2:$CU$2,2,FALSE),IF(D708="Capped Line",VLOOKUP(E708,VALIDATIONS!$CF$2:$CG$2,2,FALSE),IF(D708="Head Wall",VLOOKUP(E708,VALIDATIONS!$CH$2:$CI$2,2,FALSE),IF(D708="House Connection",VLOOKUP(E708,VALIDATIONS!$CJ$2:$CK$2,2,FALSE),0))))))+IF(AND(F708&lt;&gt;"",D708="Inlet Pit"),VLOOKUP(F708,VALIDATIONS!$CP$2:$CQ$66,2,FALSE),0))</f>
        <v/>
      </c>
      <c r="N708" s="194"/>
      <c r="O708" s="379"/>
      <c r="P708" s="368"/>
      <c r="Q708" s="194"/>
      <c r="R708" s="370"/>
      <c r="S708" s="194"/>
      <c r="T708" s="368"/>
      <c r="U708" s="368"/>
      <c r="V708" s="194"/>
      <c r="W708" s="195"/>
      <c r="X708" s="194"/>
      <c r="Y708" s="195"/>
      <c r="Z708" s="194"/>
      <c r="AA708" s="368"/>
      <c r="AB708" s="368"/>
      <c r="AC708" s="370"/>
      <c r="AD708" s="106" t="str">
        <f>IF(OR(R708="",T708="",U708="",Z708="",AA708="",AB708="",AC708=""),"",Z708*IF(AC708="uPVC",VLOOKUP(AA708,VALIDATIONS!$CZ$2:$DU$42,VLOOKUP(AB708,VALIDATIONS!$FF$2:$FG$5,2,FALSE),FALSE), IF(AC708="Steel Reinforced Concrete",VLOOKUP(AA708,VALIDATIONS!$CZ$2:$DU$42,8+VLOOKUP(AB708,VALIDATIONS!$FF$2:$FG$5,2,FALSE),FALSE),IF(AC708="Fibre Reinforced Concrete",VLOOKUP(AA708,VALIDATIONS!$CZ$2:$DU$42,4+VLOOKUP(AB708,VALIDATIONS!$FF$2:$FG$5,2,FALSE),FALSE))))   +IF(T708="Up to 10% Rock",VLOOKUP(AA708,VALIDATIONS!$CZ$2:$DU$42,13+VLOOKUP(AB708,VALIDATIONS!$FF$2:$FG$5,2,FALSE),FALSE),0)+IF(OR(U708="Urban Development (moderate)",U708="Urban Development (heavy)"),VLOOKUP(AA708,VALIDATIONS!$CZ$2:$DU$42,VLOOKUP(U708,VALIDATIONS!$FJ$2:$FK$4,2,FALSE)+4,FALSE),0))</f>
        <v/>
      </c>
      <c r="AE708" s="194"/>
    </row>
    <row r="709" spans="1:31" x14ac:dyDescent="0.2">
      <c r="A709" s="232"/>
      <c r="B709" s="361"/>
      <c r="C709" s="370"/>
      <c r="D709" s="370"/>
      <c r="E709" s="370"/>
      <c r="F709" s="370"/>
      <c r="G709" s="194"/>
      <c r="H709" s="194"/>
      <c r="I709" s="195"/>
      <c r="J709" s="194"/>
      <c r="K709" s="168"/>
      <c r="L709" s="168"/>
      <c r="M709" s="106" t="str">
        <f>IF(OR(D709="",E709="",G709=""),"",IF(AND(F709&lt;&gt;"",D709="Inlet Pit"),VLOOKUP(E709,VALIDATIONS!$CN$2:$CO$14,2,FALSE),IF(D709="Junction Pit",VLOOKUP(E709,VALIDATIONS!$CR$2:$CS$5,2,FALSE),IF(D709="Trench Grate",H709*VLOOKUP(E709,VALIDATIONS!$CT$2:$CU$2,2,FALSE),IF(D709="Capped Line",VLOOKUP(E709,VALIDATIONS!$CF$2:$CG$2,2,FALSE),IF(D709="Head Wall",VLOOKUP(E709,VALIDATIONS!$CH$2:$CI$2,2,FALSE),IF(D709="House Connection",VLOOKUP(E709,VALIDATIONS!$CJ$2:$CK$2,2,FALSE),0))))))+IF(AND(F709&lt;&gt;"",D709="Inlet Pit"),VLOOKUP(F709,VALIDATIONS!$CP$2:$CQ$66,2,FALSE),0))</f>
        <v/>
      </c>
      <c r="N709" s="194"/>
      <c r="O709" s="379"/>
      <c r="P709" s="368"/>
      <c r="Q709" s="194"/>
      <c r="R709" s="370"/>
      <c r="S709" s="194"/>
      <c r="T709" s="368"/>
      <c r="U709" s="368"/>
      <c r="V709" s="194"/>
      <c r="W709" s="195"/>
      <c r="X709" s="194"/>
      <c r="Y709" s="195"/>
      <c r="Z709" s="194"/>
      <c r="AA709" s="368"/>
      <c r="AB709" s="368"/>
      <c r="AC709" s="370"/>
      <c r="AD709" s="106" t="str">
        <f>IF(OR(R709="",T709="",U709="",Z709="",AA709="",AB709="",AC709=""),"",Z709*IF(AC709="uPVC",VLOOKUP(AA709,VALIDATIONS!$CZ$2:$DU$42,VLOOKUP(AB709,VALIDATIONS!$FF$2:$FG$5,2,FALSE),FALSE), IF(AC709="Steel Reinforced Concrete",VLOOKUP(AA709,VALIDATIONS!$CZ$2:$DU$42,8+VLOOKUP(AB709,VALIDATIONS!$FF$2:$FG$5,2,FALSE),FALSE),IF(AC709="Fibre Reinforced Concrete",VLOOKUP(AA709,VALIDATIONS!$CZ$2:$DU$42,4+VLOOKUP(AB709,VALIDATIONS!$FF$2:$FG$5,2,FALSE),FALSE))))   +IF(T709="Up to 10% Rock",VLOOKUP(AA709,VALIDATIONS!$CZ$2:$DU$42,13+VLOOKUP(AB709,VALIDATIONS!$FF$2:$FG$5,2,FALSE),FALSE),0)+IF(OR(U709="Urban Development (moderate)",U709="Urban Development (heavy)"),VLOOKUP(AA709,VALIDATIONS!$CZ$2:$DU$42,VLOOKUP(U709,VALIDATIONS!$FJ$2:$FK$4,2,FALSE)+4,FALSE),0))</f>
        <v/>
      </c>
      <c r="AE709" s="194"/>
    </row>
    <row r="710" spans="1:31" x14ac:dyDescent="0.2">
      <c r="A710" s="232"/>
      <c r="B710" s="361"/>
      <c r="C710" s="370"/>
      <c r="D710" s="370"/>
      <c r="E710" s="370"/>
      <c r="F710" s="370"/>
      <c r="G710" s="194"/>
      <c r="H710" s="194"/>
      <c r="I710" s="195"/>
      <c r="J710" s="194"/>
      <c r="K710" s="168"/>
      <c r="L710" s="168"/>
      <c r="M710" s="106" t="str">
        <f>IF(OR(D710="",E710="",G710=""),"",IF(AND(F710&lt;&gt;"",D710="Inlet Pit"),VLOOKUP(E710,VALIDATIONS!$CN$2:$CO$14,2,FALSE),IF(D710="Junction Pit",VLOOKUP(E710,VALIDATIONS!$CR$2:$CS$5,2,FALSE),IF(D710="Trench Grate",H710*VLOOKUP(E710,VALIDATIONS!$CT$2:$CU$2,2,FALSE),IF(D710="Capped Line",VLOOKUP(E710,VALIDATIONS!$CF$2:$CG$2,2,FALSE),IF(D710="Head Wall",VLOOKUP(E710,VALIDATIONS!$CH$2:$CI$2,2,FALSE),IF(D710="House Connection",VLOOKUP(E710,VALIDATIONS!$CJ$2:$CK$2,2,FALSE),0))))))+IF(AND(F710&lt;&gt;"",D710="Inlet Pit"),VLOOKUP(F710,VALIDATIONS!$CP$2:$CQ$66,2,FALSE),0))</f>
        <v/>
      </c>
      <c r="N710" s="194"/>
      <c r="O710" s="379"/>
      <c r="P710" s="368"/>
      <c r="Q710" s="194"/>
      <c r="R710" s="370"/>
      <c r="S710" s="194"/>
      <c r="T710" s="368"/>
      <c r="U710" s="368"/>
      <c r="V710" s="194"/>
      <c r="W710" s="195"/>
      <c r="X710" s="194"/>
      <c r="Y710" s="195"/>
      <c r="Z710" s="194"/>
      <c r="AA710" s="368"/>
      <c r="AB710" s="368"/>
      <c r="AC710" s="370"/>
      <c r="AD710" s="106" t="str">
        <f>IF(OR(R710="",T710="",U710="",Z710="",AA710="",AB710="",AC710=""),"",Z710*IF(AC710="uPVC",VLOOKUP(AA710,VALIDATIONS!$CZ$2:$DU$42,VLOOKUP(AB710,VALIDATIONS!$FF$2:$FG$5,2,FALSE),FALSE), IF(AC710="Steel Reinforced Concrete",VLOOKUP(AA710,VALIDATIONS!$CZ$2:$DU$42,8+VLOOKUP(AB710,VALIDATIONS!$FF$2:$FG$5,2,FALSE),FALSE),IF(AC710="Fibre Reinforced Concrete",VLOOKUP(AA710,VALIDATIONS!$CZ$2:$DU$42,4+VLOOKUP(AB710,VALIDATIONS!$FF$2:$FG$5,2,FALSE),FALSE))))   +IF(T710="Up to 10% Rock",VLOOKUP(AA710,VALIDATIONS!$CZ$2:$DU$42,13+VLOOKUP(AB710,VALIDATIONS!$FF$2:$FG$5,2,FALSE),FALSE),0)+IF(OR(U710="Urban Development (moderate)",U710="Urban Development (heavy)"),VLOOKUP(AA710,VALIDATIONS!$CZ$2:$DU$42,VLOOKUP(U710,VALIDATIONS!$FJ$2:$FK$4,2,FALSE)+4,FALSE),0))</f>
        <v/>
      </c>
      <c r="AE710" s="194"/>
    </row>
    <row r="711" spans="1:31" x14ac:dyDescent="0.2">
      <c r="A711" s="232"/>
      <c r="B711" s="361"/>
      <c r="C711" s="370"/>
      <c r="D711" s="370"/>
      <c r="E711" s="370"/>
      <c r="F711" s="370"/>
      <c r="G711" s="194"/>
      <c r="H711" s="194"/>
      <c r="I711" s="195"/>
      <c r="J711" s="194"/>
      <c r="K711" s="168"/>
      <c r="L711" s="168"/>
      <c r="M711" s="106" t="str">
        <f>IF(OR(D711="",E711="",G711=""),"",IF(AND(F711&lt;&gt;"",D711="Inlet Pit"),VLOOKUP(E711,VALIDATIONS!$CN$2:$CO$14,2,FALSE),IF(D711="Junction Pit",VLOOKUP(E711,VALIDATIONS!$CR$2:$CS$5,2,FALSE),IF(D711="Trench Grate",H711*VLOOKUP(E711,VALIDATIONS!$CT$2:$CU$2,2,FALSE),IF(D711="Capped Line",VLOOKUP(E711,VALIDATIONS!$CF$2:$CG$2,2,FALSE),IF(D711="Head Wall",VLOOKUP(E711,VALIDATIONS!$CH$2:$CI$2,2,FALSE),IF(D711="House Connection",VLOOKUP(E711,VALIDATIONS!$CJ$2:$CK$2,2,FALSE),0))))))+IF(AND(F711&lt;&gt;"",D711="Inlet Pit"),VLOOKUP(F711,VALIDATIONS!$CP$2:$CQ$66,2,FALSE),0))</f>
        <v/>
      </c>
      <c r="N711" s="194"/>
      <c r="O711" s="379"/>
      <c r="P711" s="368"/>
      <c r="Q711" s="194"/>
      <c r="R711" s="370"/>
      <c r="S711" s="194"/>
      <c r="T711" s="368"/>
      <c r="U711" s="368"/>
      <c r="V711" s="194"/>
      <c r="W711" s="195"/>
      <c r="X711" s="194"/>
      <c r="Y711" s="195"/>
      <c r="Z711" s="194"/>
      <c r="AA711" s="368"/>
      <c r="AB711" s="368"/>
      <c r="AC711" s="370"/>
      <c r="AD711" s="106" t="str">
        <f>IF(OR(R711="",T711="",U711="",Z711="",AA711="",AB711="",AC711=""),"",Z711*IF(AC711="uPVC",VLOOKUP(AA711,VALIDATIONS!$CZ$2:$DU$42,VLOOKUP(AB711,VALIDATIONS!$FF$2:$FG$5,2,FALSE),FALSE), IF(AC711="Steel Reinforced Concrete",VLOOKUP(AA711,VALIDATIONS!$CZ$2:$DU$42,8+VLOOKUP(AB711,VALIDATIONS!$FF$2:$FG$5,2,FALSE),FALSE),IF(AC711="Fibre Reinforced Concrete",VLOOKUP(AA711,VALIDATIONS!$CZ$2:$DU$42,4+VLOOKUP(AB711,VALIDATIONS!$FF$2:$FG$5,2,FALSE),FALSE))))   +IF(T711="Up to 10% Rock",VLOOKUP(AA711,VALIDATIONS!$CZ$2:$DU$42,13+VLOOKUP(AB711,VALIDATIONS!$FF$2:$FG$5,2,FALSE),FALSE),0)+IF(OR(U711="Urban Development (moderate)",U711="Urban Development (heavy)"),VLOOKUP(AA711,VALIDATIONS!$CZ$2:$DU$42,VLOOKUP(U711,VALIDATIONS!$FJ$2:$FK$4,2,FALSE)+4,FALSE),0))</f>
        <v/>
      </c>
      <c r="AE711" s="194"/>
    </row>
    <row r="712" spans="1:31" x14ac:dyDescent="0.2">
      <c r="A712" s="232"/>
      <c r="B712" s="361"/>
      <c r="C712" s="370"/>
      <c r="D712" s="370"/>
      <c r="E712" s="370"/>
      <c r="F712" s="370"/>
      <c r="G712" s="194"/>
      <c r="H712" s="194"/>
      <c r="I712" s="195"/>
      <c r="J712" s="194"/>
      <c r="K712" s="168"/>
      <c r="L712" s="168"/>
      <c r="M712" s="106" t="str">
        <f>IF(OR(D712="",E712="",G712=""),"",IF(AND(F712&lt;&gt;"",D712="Inlet Pit"),VLOOKUP(E712,VALIDATIONS!$CN$2:$CO$14,2,FALSE),IF(D712="Junction Pit",VLOOKUP(E712,VALIDATIONS!$CR$2:$CS$5,2,FALSE),IF(D712="Trench Grate",H712*VLOOKUP(E712,VALIDATIONS!$CT$2:$CU$2,2,FALSE),IF(D712="Capped Line",VLOOKUP(E712,VALIDATIONS!$CF$2:$CG$2,2,FALSE),IF(D712="Head Wall",VLOOKUP(E712,VALIDATIONS!$CH$2:$CI$2,2,FALSE),IF(D712="House Connection",VLOOKUP(E712,VALIDATIONS!$CJ$2:$CK$2,2,FALSE),0))))))+IF(AND(F712&lt;&gt;"",D712="Inlet Pit"),VLOOKUP(F712,VALIDATIONS!$CP$2:$CQ$66,2,FALSE),0))</f>
        <v/>
      </c>
      <c r="N712" s="194"/>
      <c r="O712" s="379"/>
      <c r="P712" s="368"/>
      <c r="Q712" s="194"/>
      <c r="R712" s="370"/>
      <c r="S712" s="194"/>
      <c r="T712" s="368"/>
      <c r="U712" s="368"/>
      <c r="V712" s="194"/>
      <c r="W712" s="195"/>
      <c r="X712" s="194"/>
      <c r="Y712" s="195"/>
      <c r="Z712" s="194"/>
      <c r="AA712" s="368"/>
      <c r="AB712" s="368"/>
      <c r="AC712" s="370"/>
      <c r="AD712" s="106" t="str">
        <f>IF(OR(R712="",T712="",U712="",Z712="",AA712="",AB712="",AC712=""),"",Z712*IF(AC712="uPVC",VLOOKUP(AA712,VALIDATIONS!$CZ$2:$DU$42,VLOOKUP(AB712,VALIDATIONS!$FF$2:$FG$5,2,FALSE),FALSE), IF(AC712="Steel Reinforced Concrete",VLOOKUP(AA712,VALIDATIONS!$CZ$2:$DU$42,8+VLOOKUP(AB712,VALIDATIONS!$FF$2:$FG$5,2,FALSE),FALSE),IF(AC712="Fibre Reinforced Concrete",VLOOKUP(AA712,VALIDATIONS!$CZ$2:$DU$42,4+VLOOKUP(AB712,VALIDATIONS!$FF$2:$FG$5,2,FALSE),FALSE))))   +IF(T712="Up to 10% Rock",VLOOKUP(AA712,VALIDATIONS!$CZ$2:$DU$42,13+VLOOKUP(AB712,VALIDATIONS!$FF$2:$FG$5,2,FALSE),FALSE),0)+IF(OR(U712="Urban Development (moderate)",U712="Urban Development (heavy)"),VLOOKUP(AA712,VALIDATIONS!$CZ$2:$DU$42,VLOOKUP(U712,VALIDATIONS!$FJ$2:$FK$4,2,FALSE)+4,FALSE),0))</f>
        <v/>
      </c>
      <c r="AE712" s="194"/>
    </row>
    <row r="713" spans="1:31" x14ac:dyDescent="0.2">
      <c r="A713" s="232"/>
      <c r="B713" s="361"/>
      <c r="C713" s="370"/>
      <c r="D713" s="370"/>
      <c r="E713" s="370"/>
      <c r="F713" s="370"/>
      <c r="G713" s="194"/>
      <c r="H713" s="194"/>
      <c r="I713" s="195"/>
      <c r="J713" s="194"/>
      <c r="K713" s="168"/>
      <c r="L713" s="168"/>
      <c r="M713" s="106" t="str">
        <f>IF(OR(D713="",E713="",G713=""),"",IF(AND(F713&lt;&gt;"",D713="Inlet Pit"),VLOOKUP(E713,VALIDATIONS!$CN$2:$CO$14,2,FALSE),IF(D713="Junction Pit",VLOOKUP(E713,VALIDATIONS!$CR$2:$CS$5,2,FALSE),IF(D713="Trench Grate",H713*VLOOKUP(E713,VALIDATIONS!$CT$2:$CU$2,2,FALSE),IF(D713="Capped Line",VLOOKUP(E713,VALIDATIONS!$CF$2:$CG$2,2,FALSE),IF(D713="Head Wall",VLOOKUP(E713,VALIDATIONS!$CH$2:$CI$2,2,FALSE),IF(D713="House Connection",VLOOKUP(E713,VALIDATIONS!$CJ$2:$CK$2,2,FALSE),0))))))+IF(AND(F713&lt;&gt;"",D713="Inlet Pit"),VLOOKUP(F713,VALIDATIONS!$CP$2:$CQ$66,2,FALSE),0))</f>
        <v/>
      </c>
      <c r="N713" s="194"/>
      <c r="O713" s="379"/>
      <c r="P713" s="368"/>
      <c r="Q713" s="194"/>
      <c r="R713" s="370"/>
      <c r="S713" s="194"/>
      <c r="T713" s="368"/>
      <c r="U713" s="368"/>
      <c r="V713" s="194"/>
      <c r="W713" s="195"/>
      <c r="X713" s="194"/>
      <c r="Y713" s="195"/>
      <c r="Z713" s="194"/>
      <c r="AA713" s="368"/>
      <c r="AB713" s="368"/>
      <c r="AC713" s="370"/>
      <c r="AD713" s="106" t="str">
        <f>IF(OR(R713="",T713="",U713="",Z713="",AA713="",AB713="",AC713=""),"",Z713*IF(AC713="uPVC",VLOOKUP(AA713,VALIDATIONS!$CZ$2:$DU$42,VLOOKUP(AB713,VALIDATIONS!$FF$2:$FG$5,2,FALSE),FALSE), IF(AC713="Steel Reinforced Concrete",VLOOKUP(AA713,VALIDATIONS!$CZ$2:$DU$42,8+VLOOKUP(AB713,VALIDATIONS!$FF$2:$FG$5,2,FALSE),FALSE),IF(AC713="Fibre Reinforced Concrete",VLOOKUP(AA713,VALIDATIONS!$CZ$2:$DU$42,4+VLOOKUP(AB713,VALIDATIONS!$FF$2:$FG$5,2,FALSE),FALSE))))   +IF(T713="Up to 10% Rock",VLOOKUP(AA713,VALIDATIONS!$CZ$2:$DU$42,13+VLOOKUP(AB713,VALIDATIONS!$FF$2:$FG$5,2,FALSE),FALSE),0)+IF(OR(U713="Urban Development (moderate)",U713="Urban Development (heavy)"),VLOOKUP(AA713,VALIDATIONS!$CZ$2:$DU$42,VLOOKUP(U713,VALIDATIONS!$FJ$2:$FK$4,2,FALSE)+4,FALSE),0))</f>
        <v/>
      </c>
      <c r="AE713" s="194"/>
    </row>
    <row r="714" spans="1:31" x14ac:dyDescent="0.2">
      <c r="A714" s="232"/>
      <c r="B714" s="361"/>
      <c r="C714" s="370"/>
      <c r="D714" s="370"/>
      <c r="E714" s="370"/>
      <c r="F714" s="370"/>
      <c r="G714" s="194"/>
      <c r="H714" s="194"/>
      <c r="I714" s="195"/>
      <c r="J714" s="194"/>
      <c r="K714" s="168"/>
      <c r="L714" s="168"/>
      <c r="M714" s="106" t="str">
        <f>IF(OR(D714="",E714="",G714=""),"",IF(AND(F714&lt;&gt;"",D714="Inlet Pit"),VLOOKUP(E714,VALIDATIONS!$CN$2:$CO$14,2,FALSE),IF(D714="Junction Pit",VLOOKUP(E714,VALIDATIONS!$CR$2:$CS$5,2,FALSE),IF(D714="Trench Grate",H714*VLOOKUP(E714,VALIDATIONS!$CT$2:$CU$2,2,FALSE),IF(D714="Capped Line",VLOOKUP(E714,VALIDATIONS!$CF$2:$CG$2,2,FALSE),IF(D714="Head Wall",VLOOKUP(E714,VALIDATIONS!$CH$2:$CI$2,2,FALSE),IF(D714="House Connection",VLOOKUP(E714,VALIDATIONS!$CJ$2:$CK$2,2,FALSE),0))))))+IF(AND(F714&lt;&gt;"",D714="Inlet Pit"),VLOOKUP(F714,VALIDATIONS!$CP$2:$CQ$66,2,FALSE),0))</f>
        <v/>
      </c>
      <c r="N714" s="194"/>
      <c r="O714" s="379"/>
      <c r="P714" s="368"/>
      <c r="Q714" s="194"/>
      <c r="R714" s="370"/>
      <c r="S714" s="194"/>
      <c r="T714" s="368"/>
      <c r="U714" s="368"/>
      <c r="V714" s="194"/>
      <c r="W714" s="195"/>
      <c r="X714" s="194"/>
      <c r="Y714" s="195"/>
      <c r="Z714" s="194"/>
      <c r="AA714" s="368"/>
      <c r="AB714" s="368"/>
      <c r="AC714" s="370"/>
      <c r="AD714" s="106" t="str">
        <f>IF(OR(R714="",T714="",U714="",Z714="",AA714="",AB714="",AC714=""),"",Z714*IF(AC714="uPVC",VLOOKUP(AA714,VALIDATIONS!$CZ$2:$DU$42,VLOOKUP(AB714,VALIDATIONS!$FF$2:$FG$5,2,FALSE),FALSE), IF(AC714="Steel Reinforced Concrete",VLOOKUP(AA714,VALIDATIONS!$CZ$2:$DU$42,8+VLOOKUP(AB714,VALIDATIONS!$FF$2:$FG$5,2,FALSE),FALSE),IF(AC714="Fibre Reinforced Concrete",VLOOKUP(AA714,VALIDATIONS!$CZ$2:$DU$42,4+VLOOKUP(AB714,VALIDATIONS!$FF$2:$FG$5,2,FALSE),FALSE))))   +IF(T714="Up to 10% Rock",VLOOKUP(AA714,VALIDATIONS!$CZ$2:$DU$42,13+VLOOKUP(AB714,VALIDATIONS!$FF$2:$FG$5,2,FALSE),FALSE),0)+IF(OR(U714="Urban Development (moderate)",U714="Urban Development (heavy)"),VLOOKUP(AA714,VALIDATIONS!$CZ$2:$DU$42,VLOOKUP(U714,VALIDATIONS!$FJ$2:$FK$4,2,FALSE)+4,FALSE),0))</f>
        <v/>
      </c>
      <c r="AE714" s="194"/>
    </row>
    <row r="715" spans="1:31" x14ac:dyDescent="0.2">
      <c r="A715" s="232"/>
      <c r="B715" s="361"/>
      <c r="C715" s="370"/>
      <c r="D715" s="370"/>
      <c r="E715" s="370"/>
      <c r="F715" s="370"/>
      <c r="G715" s="194"/>
      <c r="H715" s="194"/>
      <c r="I715" s="195"/>
      <c r="J715" s="194"/>
      <c r="K715" s="168"/>
      <c r="L715" s="168"/>
      <c r="M715" s="106" t="str">
        <f>IF(OR(D715="",E715="",G715=""),"",IF(AND(F715&lt;&gt;"",D715="Inlet Pit"),VLOOKUP(E715,VALIDATIONS!$CN$2:$CO$14,2,FALSE),IF(D715="Junction Pit",VLOOKUP(E715,VALIDATIONS!$CR$2:$CS$5,2,FALSE),IF(D715="Trench Grate",H715*VLOOKUP(E715,VALIDATIONS!$CT$2:$CU$2,2,FALSE),IF(D715="Capped Line",VLOOKUP(E715,VALIDATIONS!$CF$2:$CG$2,2,FALSE),IF(D715="Head Wall",VLOOKUP(E715,VALIDATIONS!$CH$2:$CI$2,2,FALSE),IF(D715="House Connection",VLOOKUP(E715,VALIDATIONS!$CJ$2:$CK$2,2,FALSE),0))))))+IF(AND(F715&lt;&gt;"",D715="Inlet Pit"),VLOOKUP(F715,VALIDATIONS!$CP$2:$CQ$66,2,FALSE),0))</f>
        <v/>
      </c>
      <c r="N715" s="194"/>
      <c r="O715" s="379"/>
      <c r="P715" s="368"/>
      <c r="Q715" s="194"/>
      <c r="R715" s="370"/>
      <c r="S715" s="194"/>
      <c r="T715" s="368"/>
      <c r="U715" s="368"/>
      <c r="V715" s="194"/>
      <c r="W715" s="195"/>
      <c r="X715" s="194"/>
      <c r="Y715" s="195"/>
      <c r="Z715" s="194"/>
      <c r="AA715" s="368"/>
      <c r="AB715" s="368"/>
      <c r="AC715" s="370"/>
      <c r="AD715" s="106" t="str">
        <f>IF(OR(R715="",T715="",U715="",Z715="",AA715="",AB715="",AC715=""),"",Z715*IF(AC715="uPVC",VLOOKUP(AA715,VALIDATIONS!$CZ$2:$DU$42,VLOOKUP(AB715,VALIDATIONS!$FF$2:$FG$5,2,FALSE),FALSE), IF(AC715="Steel Reinforced Concrete",VLOOKUP(AA715,VALIDATIONS!$CZ$2:$DU$42,8+VLOOKUP(AB715,VALIDATIONS!$FF$2:$FG$5,2,FALSE),FALSE),IF(AC715="Fibre Reinforced Concrete",VLOOKUP(AA715,VALIDATIONS!$CZ$2:$DU$42,4+VLOOKUP(AB715,VALIDATIONS!$FF$2:$FG$5,2,FALSE),FALSE))))   +IF(T715="Up to 10% Rock",VLOOKUP(AA715,VALIDATIONS!$CZ$2:$DU$42,13+VLOOKUP(AB715,VALIDATIONS!$FF$2:$FG$5,2,FALSE),FALSE),0)+IF(OR(U715="Urban Development (moderate)",U715="Urban Development (heavy)"),VLOOKUP(AA715,VALIDATIONS!$CZ$2:$DU$42,VLOOKUP(U715,VALIDATIONS!$FJ$2:$FK$4,2,FALSE)+4,FALSE),0))</f>
        <v/>
      </c>
      <c r="AE715" s="194"/>
    </row>
    <row r="716" spans="1:31" x14ac:dyDescent="0.2">
      <c r="A716" s="232"/>
      <c r="B716" s="361"/>
      <c r="C716" s="370"/>
      <c r="D716" s="370"/>
      <c r="E716" s="370"/>
      <c r="F716" s="370"/>
      <c r="G716" s="194"/>
      <c r="H716" s="194"/>
      <c r="I716" s="195"/>
      <c r="J716" s="194"/>
      <c r="K716" s="168"/>
      <c r="L716" s="168"/>
      <c r="M716" s="106" t="str">
        <f>IF(OR(D716="",E716="",G716=""),"",IF(AND(F716&lt;&gt;"",D716="Inlet Pit"),VLOOKUP(E716,VALIDATIONS!$CN$2:$CO$14,2,FALSE),IF(D716="Junction Pit",VLOOKUP(E716,VALIDATIONS!$CR$2:$CS$5,2,FALSE),IF(D716="Trench Grate",H716*VLOOKUP(E716,VALIDATIONS!$CT$2:$CU$2,2,FALSE),IF(D716="Capped Line",VLOOKUP(E716,VALIDATIONS!$CF$2:$CG$2,2,FALSE),IF(D716="Head Wall",VLOOKUP(E716,VALIDATIONS!$CH$2:$CI$2,2,FALSE),IF(D716="House Connection",VLOOKUP(E716,VALIDATIONS!$CJ$2:$CK$2,2,FALSE),0))))))+IF(AND(F716&lt;&gt;"",D716="Inlet Pit"),VLOOKUP(F716,VALIDATIONS!$CP$2:$CQ$66,2,FALSE),0))</f>
        <v/>
      </c>
      <c r="N716" s="194"/>
      <c r="O716" s="379"/>
      <c r="P716" s="368"/>
      <c r="Q716" s="194"/>
      <c r="R716" s="370"/>
      <c r="S716" s="194"/>
      <c r="T716" s="368"/>
      <c r="U716" s="368"/>
      <c r="V716" s="194"/>
      <c r="W716" s="195"/>
      <c r="X716" s="194"/>
      <c r="Y716" s="195"/>
      <c r="Z716" s="194"/>
      <c r="AA716" s="368"/>
      <c r="AB716" s="368"/>
      <c r="AC716" s="370"/>
      <c r="AD716" s="106" t="str">
        <f>IF(OR(R716="",T716="",U716="",Z716="",AA716="",AB716="",AC716=""),"",Z716*IF(AC716="uPVC",VLOOKUP(AA716,VALIDATIONS!$CZ$2:$DU$42,VLOOKUP(AB716,VALIDATIONS!$FF$2:$FG$5,2,FALSE),FALSE), IF(AC716="Steel Reinforced Concrete",VLOOKUP(AA716,VALIDATIONS!$CZ$2:$DU$42,8+VLOOKUP(AB716,VALIDATIONS!$FF$2:$FG$5,2,FALSE),FALSE),IF(AC716="Fibre Reinforced Concrete",VLOOKUP(AA716,VALIDATIONS!$CZ$2:$DU$42,4+VLOOKUP(AB716,VALIDATIONS!$FF$2:$FG$5,2,FALSE),FALSE))))   +IF(T716="Up to 10% Rock",VLOOKUP(AA716,VALIDATIONS!$CZ$2:$DU$42,13+VLOOKUP(AB716,VALIDATIONS!$FF$2:$FG$5,2,FALSE),FALSE),0)+IF(OR(U716="Urban Development (moderate)",U716="Urban Development (heavy)"),VLOOKUP(AA716,VALIDATIONS!$CZ$2:$DU$42,VLOOKUP(U716,VALIDATIONS!$FJ$2:$FK$4,2,FALSE)+4,FALSE),0))</f>
        <v/>
      </c>
      <c r="AE716" s="194"/>
    </row>
    <row r="717" spans="1:31" x14ac:dyDescent="0.2">
      <c r="A717" s="232"/>
      <c r="B717" s="361"/>
      <c r="C717" s="370"/>
      <c r="D717" s="370"/>
      <c r="E717" s="370"/>
      <c r="F717" s="370"/>
      <c r="G717" s="194"/>
      <c r="H717" s="194"/>
      <c r="I717" s="195"/>
      <c r="J717" s="194"/>
      <c r="K717" s="168"/>
      <c r="L717" s="168"/>
      <c r="M717" s="106" t="str">
        <f>IF(OR(D717="",E717="",G717=""),"",IF(AND(F717&lt;&gt;"",D717="Inlet Pit"),VLOOKUP(E717,VALIDATIONS!$CN$2:$CO$14,2,FALSE),IF(D717="Junction Pit",VLOOKUP(E717,VALIDATIONS!$CR$2:$CS$5,2,FALSE),IF(D717="Trench Grate",H717*VLOOKUP(E717,VALIDATIONS!$CT$2:$CU$2,2,FALSE),IF(D717="Capped Line",VLOOKUP(E717,VALIDATIONS!$CF$2:$CG$2,2,FALSE),IF(D717="Head Wall",VLOOKUP(E717,VALIDATIONS!$CH$2:$CI$2,2,FALSE),IF(D717="House Connection",VLOOKUP(E717,VALIDATIONS!$CJ$2:$CK$2,2,FALSE),0))))))+IF(AND(F717&lt;&gt;"",D717="Inlet Pit"),VLOOKUP(F717,VALIDATIONS!$CP$2:$CQ$66,2,FALSE),0))</f>
        <v/>
      </c>
      <c r="N717" s="194"/>
      <c r="O717" s="379"/>
      <c r="P717" s="368"/>
      <c r="Q717" s="194"/>
      <c r="R717" s="370"/>
      <c r="S717" s="194"/>
      <c r="T717" s="368"/>
      <c r="U717" s="368"/>
      <c r="V717" s="194"/>
      <c r="W717" s="195"/>
      <c r="X717" s="194"/>
      <c r="Y717" s="195"/>
      <c r="Z717" s="194"/>
      <c r="AA717" s="368"/>
      <c r="AB717" s="368"/>
      <c r="AC717" s="370"/>
      <c r="AD717" s="106" t="str">
        <f>IF(OR(R717="",T717="",U717="",Z717="",AA717="",AB717="",AC717=""),"",Z717*IF(AC717="uPVC",VLOOKUP(AA717,VALIDATIONS!$CZ$2:$DU$42,VLOOKUP(AB717,VALIDATIONS!$FF$2:$FG$5,2,FALSE),FALSE), IF(AC717="Steel Reinforced Concrete",VLOOKUP(AA717,VALIDATIONS!$CZ$2:$DU$42,8+VLOOKUP(AB717,VALIDATIONS!$FF$2:$FG$5,2,FALSE),FALSE),IF(AC717="Fibre Reinforced Concrete",VLOOKUP(AA717,VALIDATIONS!$CZ$2:$DU$42,4+VLOOKUP(AB717,VALIDATIONS!$FF$2:$FG$5,2,FALSE),FALSE))))   +IF(T717="Up to 10% Rock",VLOOKUP(AA717,VALIDATIONS!$CZ$2:$DU$42,13+VLOOKUP(AB717,VALIDATIONS!$FF$2:$FG$5,2,FALSE),FALSE),0)+IF(OR(U717="Urban Development (moderate)",U717="Urban Development (heavy)"),VLOOKUP(AA717,VALIDATIONS!$CZ$2:$DU$42,VLOOKUP(U717,VALIDATIONS!$FJ$2:$FK$4,2,FALSE)+4,FALSE),0))</f>
        <v/>
      </c>
      <c r="AE717" s="194"/>
    </row>
    <row r="718" spans="1:31" x14ac:dyDescent="0.2">
      <c r="A718" s="232"/>
      <c r="B718" s="361"/>
      <c r="C718" s="370"/>
      <c r="D718" s="370"/>
      <c r="E718" s="370"/>
      <c r="F718" s="370"/>
      <c r="G718" s="194"/>
      <c r="H718" s="194"/>
      <c r="I718" s="195"/>
      <c r="J718" s="194"/>
      <c r="K718" s="168"/>
      <c r="L718" s="168"/>
      <c r="M718" s="106" t="str">
        <f>IF(OR(D718="",E718="",G718=""),"",IF(AND(F718&lt;&gt;"",D718="Inlet Pit"),VLOOKUP(E718,VALIDATIONS!$CN$2:$CO$14,2,FALSE),IF(D718="Junction Pit",VLOOKUP(E718,VALIDATIONS!$CR$2:$CS$5,2,FALSE),IF(D718="Trench Grate",H718*VLOOKUP(E718,VALIDATIONS!$CT$2:$CU$2,2,FALSE),IF(D718="Capped Line",VLOOKUP(E718,VALIDATIONS!$CF$2:$CG$2,2,FALSE),IF(D718="Head Wall",VLOOKUP(E718,VALIDATIONS!$CH$2:$CI$2,2,FALSE),IF(D718="House Connection",VLOOKUP(E718,VALIDATIONS!$CJ$2:$CK$2,2,FALSE),0))))))+IF(AND(F718&lt;&gt;"",D718="Inlet Pit"),VLOOKUP(F718,VALIDATIONS!$CP$2:$CQ$66,2,FALSE),0))</f>
        <v/>
      </c>
      <c r="N718" s="194"/>
      <c r="O718" s="379"/>
      <c r="P718" s="368"/>
      <c r="Q718" s="194"/>
      <c r="R718" s="370"/>
      <c r="S718" s="194"/>
      <c r="T718" s="368"/>
      <c r="U718" s="368"/>
      <c r="V718" s="194"/>
      <c r="W718" s="195"/>
      <c r="X718" s="194"/>
      <c r="Y718" s="195"/>
      <c r="Z718" s="194"/>
      <c r="AA718" s="368"/>
      <c r="AB718" s="368"/>
      <c r="AC718" s="370"/>
      <c r="AD718" s="106" t="str">
        <f>IF(OR(R718="",T718="",U718="",Z718="",AA718="",AB718="",AC718=""),"",Z718*IF(AC718="uPVC",VLOOKUP(AA718,VALIDATIONS!$CZ$2:$DU$42,VLOOKUP(AB718,VALIDATIONS!$FF$2:$FG$5,2,FALSE),FALSE), IF(AC718="Steel Reinforced Concrete",VLOOKUP(AA718,VALIDATIONS!$CZ$2:$DU$42,8+VLOOKUP(AB718,VALIDATIONS!$FF$2:$FG$5,2,FALSE),FALSE),IF(AC718="Fibre Reinforced Concrete",VLOOKUP(AA718,VALIDATIONS!$CZ$2:$DU$42,4+VLOOKUP(AB718,VALIDATIONS!$FF$2:$FG$5,2,FALSE),FALSE))))   +IF(T718="Up to 10% Rock",VLOOKUP(AA718,VALIDATIONS!$CZ$2:$DU$42,13+VLOOKUP(AB718,VALIDATIONS!$FF$2:$FG$5,2,FALSE),FALSE),0)+IF(OR(U718="Urban Development (moderate)",U718="Urban Development (heavy)"),VLOOKUP(AA718,VALIDATIONS!$CZ$2:$DU$42,VLOOKUP(U718,VALIDATIONS!$FJ$2:$FK$4,2,FALSE)+4,FALSE),0))</f>
        <v/>
      </c>
      <c r="AE718" s="194"/>
    </row>
    <row r="719" spans="1:31" x14ac:dyDescent="0.2">
      <c r="A719" s="232"/>
      <c r="B719" s="361"/>
      <c r="C719" s="370"/>
      <c r="D719" s="370"/>
      <c r="E719" s="370"/>
      <c r="F719" s="370"/>
      <c r="G719" s="194"/>
      <c r="H719" s="194"/>
      <c r="I719" s="195"/>
      <c r="J719" s="194"/>
      <c r="K719" s="168"/>
      <c r="L719" s="168"/>
      <c r="M719" s="106" t="str">
        <f>IF(OR(D719="",E719="",G719=""),"",IF(AND(F719&lt;&gt;"",D719="Inlet Pit"),VLOOKUP(E719,VALIDATIONS!$CN$2:$CO$14,2,FALSE),IF(D719="Junction Pit",VLOOKUP(E719,VALIDATIONS!$CR$2:$CS$5,2,FALSE),IF(D719="Trench Grate",H719*VLOOKUP(E719,VALIDATIONS!$CT$2:$CU$2,2,FALSE),IF(D719="Capped Line",VLOOKUP(E719,VALIDATIONS!$CF$2:$CG$2,2,FALSE),IF(D719="Head Wall",VLOOKUP(E719,VALIDATIONS!$CH$2:$CI$2,2,FALSE),IF(D719="House Connection",VLOOKUP(E719,VALIDATIONS!$CJ$2:$CK$2,2,FALSE),0))))))+IF(AND(F719&lt;&gt;"",D719="Inlet Pit"),VLOOKUP(F719,VALIDATIONS!$CP$2:$CQ$66,2,FALSE),0))</f>
        <v/>
      </c>
      <c r="N719" s="194"/>
      <c r="O719" s="379"/>
      <c r="P719" s="368"/>
      <c r="Q719" s="194"/>
      <c r="R719" s="370"/>
      <c r="S719" s="194"/>
      <c r="T719" s="368"/>
      <c r="U719" s="368"/>
      <c r="V719" s="194"/>
      <c r="W719" s="195"/>
      <c r="X719" s="194"/>
      <c r="Y719" s="195"/>
      <c r="Z719" s="194"/>
      <c r="AA719" s="368"/>
      <c r="AB719" s="368"/>
      <c r="AC719" s="370"/>
      <c r="AD719" s="106" t="str">
        <f>IF(OR(R719="",T719="",U719="",Z719="",AA719="",AB719="",AC719=""),"",Z719*IF(AC719="uPVC",VLOOKUP(AA719,VALIDATIONS!$CZ$2:$DU$42,VLOOKUP(AB719,VALIDATIONS!$FF$2:$FG$5,2,FALSE),FALSE), IF(AC719="Steel Reinforced Concrete",VLOOKUP(AA719,VALIDATIONS!$CZ$2:$DU$42,8+VLOOKUP(AB719,VALIDATIONS!$FF$2:$FG$5,2,FALSE),FALSE),IF(AC719="Fibre Reinforced Concrete",VLOOKUP(AA719,VALIDATIONS!$CZ$2:$DU$42,4+VLOOKUP(AB719,VALIDATIONS!$FF$2:$FG$5,2,FALSE),FALSE))))   +IF(T719="Up to 10% Rock",VLOOKUP(AA719,VALIDATIONS!$CZ$2:$DU$42,13+VLOOKUP(AB719,VALIDATIONS!$FF$2:$FG$5,2,FALSE),FALSE),0)+IF(OR(U719="Urban Development (moderate)",U719="Urban Development (heavy)"),VLOOKUP(AA719,VALIDATIONS!$CZ$2:$DU$42,VLOOKUP(U719,VALIDATIONS!$FJ$2:$FK$4,2,FALSE)+4,FALSE),0))</f>
        <v/>
      </c>
      <c r="AE719" s="194"/>
    </row>
    <row r="720" spans="1:31" x14ac:dyDescent="0.2">
      <c r="A720" s="232"/>
      <c r="B720" s="361"/>
      <c r="C720" s="370"/>
      <c r="D720" s="370"/>
      <c r="E720" s="370"/>
      <c r="F720" s="370"/>
      <c r="G720" s="194"/>
      <c r="H720" s="194"/>
      <c r="I720" s="195"/>
      <c r="J720" s="194"/>
      <c r="K720" s="168"/>
      <c r="L720" s="168"/>
      <c r="M720" s="106" t="str">
        <f>IF(OR(D720="",E720="",G720=""),"",IF(AND(F720&lt;&gt;"",D720="Inlet Pit"),VLOOKUP(E720,VALIDATIONS!$CN$2:$CO$14,2,FALSE),IF(D720="Junction Pit",VLOOKUP(E720,VALIDATIONS!$CR$2:$CS$5,2,FALSE),IF(D720="Trench Grate",H720*VLOOKUP(E720,VALIDATIONS!$CT$2:$CU$2,2,FALSE),IF(D720="Capped Line",VLOOKUP(E720,VALIDATIONS!$CF$2:$CG$2,2,FALSE),IF(D720="Head Wall",VLOOKUP(E720,VALIDATIONS!$CH$2:$CI$2,2,FALSE),IF(D720="House Connection",VLOOKUP(E720,VALIDATIONS!$CJ$2:$CK$2,2,FALSE),0))))))+IF(AND(F720&lt;&gt;"",D720="Inlet Pit"),VLOOKUP(F720,VALIDATIONS!$CP$2:$CQ$66,2,FALSE),0))</f>
        <v/>
      </c>
      <c r="N720" s="194"/>
      <c r="O720" s="379"/>
      <c r="P720" s="368"/>
      <c r="Q720" s="194"/>
      <c r="R720" s="370"/>
      <c r="S720" s="194"/>
      <c r="T720" s="368"/>
      <c r="U720" s="368"/>
      <c r="V720" s="194"/>
      <c r="W720" s="195"/>
      <c r="X720" s="194"/>
      <c r="Y720" s="195"/>
      <c r="Z720" s="194"/>
      <c r="AA720" s="368"/>
      <c r="AB720" s="368"/>
      <c r="AC720" s="370"/>
      <c r="AD720" s="106" t="str">
        <f>IF(OR(R720="",T720="",U720="",Z720="",AA720="",AB720="",AC720=""),"",Z720*IF(AC720="uPVC",VLOOKUP(AA720,VALIDATIONS!$CZ$2:$DU$42,VLOOKUP(AB720,VALIDATIONS!$FF$2:$FG$5,2,FALSE),FALSE), IF(AC720="Steel Reinforced Concrete",VLOOKUP(AA720,VALIDATIONS!$CZ$2:$DU$42,8+VLOOKUP(AB720,VALIDATIONS!$FF$2:$FG$5,2,FALSE),FALSE),IF(AC720="Fibre Reinforced Concrete",VLOOKUP(AA720,VALIDATIONS!$CZ$2:$DU$42,4+VLOOKUP(AB720,VALIDATIONS!$FF$2:$FG$5,2,FALSE),FALSE))))   +IF(T720="Up to 10% Rock",VLOOKUP(AA720,VALIDATIONS!$CZ$2:$DU$42,13+VLOOKUP(AB720,VALIDATIONS!$FF$2:$FG$5,2,FALSE),FALSE),0)+IF(OR(U720="Urban Development (moderate)",U720="Urban Development (heavy)"),VLOOKUP(AA720,VALIDATIONS!$CZ$2:$DU$42,VLOOKUP(U720,VALIDATIONS!$FJ$2:$FK$4,2,FALSE)+4,FALSE),0))</f>
        <v/>
      </c>
      <c r="AE720" s="194"/>
    </row>
    <row r="721" spans="1:31" x14ac:dyDescent="0.2">
      <c r="A721" s="232"/>
      <c r="B721" s="361"/>
      <c r="C721" s="370"/>
      <c r="D721" s="370"/>
      <c r="E721" s="370"/>
      <c r="F721" s="370"/>
      <c r="G721" s="194"/>
      <c r="H721" s="194"/>
      <c r="I721" s="195"/>
      <c r="J721" s="194"/>
      <c r="K721" s="168"/>
      <c r="L721" s="168"/>
      <c r="M721" s="106" t="str">
        <f>IF(OR(D721="",E721="",G721=""),"",IF(AND(F721&lt;&gt;"",D721="Inlet Pit"),VLOOKUP(E721,VALIDATIONS!$CN$2:$CO$14,2,FALSE),IF(D721="Junction Pit",VLOOKUP(E721,VALIDATIONS!$CR$2:$CS$5,2,FALSE),IF(D721="Trench Grate",H721*VLOOKUP(E721,VALIDATIONS!$CT$2:$CU$2,2,FALSE),IF(D721="Capped Line",VLOOKUP(E721,VALIDATIONS!$CF$2:$CG$2,2,FALSE),IF(D721="Head Wall",VLOOKUP(E721,VALIDATIONS!$CH$2:$CI$2,2,FALSE),IF(D721="House Connection",VLOOKUP(E721,VALIDATIONS!$CJ$2:$CK$2,2,FALSE),0))))))+IF(AND(F721&lt;&gt;"",D721="Inlet Pit"),VLOOKUP(F721,VALIDATIONS!$CP$2:$CQ$66,2,FALSE),0))</f>
        <v/>
      </c>
      <c r="N721" s="194"/>
      <c r="O721" s="379"/>
      <c r="P721" s="368"/>
      <c r="Q721" s="194"/>
      <c r="R721" s="370"/>
      <c r="S721" s="194"/>
      <c r="T721" s="368"/>
      <c r="U721" s="368"/>
      <c r="V721" s="194"/>
      <c r="W721" s="195"/>
      <c r="X721" s="194"/>
      <c r="Y721" s="195"/>
      <c r="Z721" s="194"/>
      <c r="AA721" s="368"/>
      <c r="AB721" s="368"/>
      <c r="AC721" s="370"/>
      <c r="AD721" s="106" t="str">
        <f>IF(OR(R721="",T721="",U721="",Z721="",AA721="",AB721="",AC721=""),"",Z721*IF(AC721="uPVC",VLOOKUP(AA721,VALIDATIONS!$CZ$2:$DU$42,VLOOKUP(AB721,VALIDATIONS!$FF$2:$FG$5,2,FALSE),FALSE), IF(AC721="Steel Reinforced Concrete",VLOOKUP(AA721,VALIDATIONS!$CZ$2:$DU$42,8+VLOOKUP(AB721,VALIDATIONS!$FF$2:$FG$5,2,FALSE),FALSE),IF(AC721="Fibre Reinforced Concrete",VLOOKUP(AA721,VALIDATIONS!$CZ$2:$DU$42,4+VLOOKUP(AB721,VALIDATIONS!$FF$2:$FG$5,2,FALSE),FALSE))))   +IF(T721="Up to 10% Rock",VLOOKUP(AA721,VALIDATIONS!$CZ$2:$DU$42,13+VLOOKUP(AB721,VALIDATIONS!$FF$2:$FG$5,2,FALSE),FALSE),0)+IF(OR(U721="Urban Development (moderate)",U721="Urban Development (heavy)"),VLOOKUP(AA721,VALIDATIONS!$CZ$2:$DU$42,VLOOKUP(U721,VALIDATIONS!$FJ$2:$FK$4,2,FALSE)+4,FALSE),0))</f>
        <v/>
      </c>
      <c r="AE721" s="194"/>
    </row>
    <row r="722" spans="1:31" x14ac:dyDescent="0.2">
      <c r="A722" s="232"/>
      <c r="B722" s="361"/>
      <c r="C722" s="370"/>
      <c r="D722" s="370"/>
      <c r="E722" s="370"/>
      <c r="F722" s="370"/>
      <c r="G722" s="194"/>
      <c r="H722" s="194"/>
      <c r="I722" s="195"/>
      <c r="J722" s="194"/>
      <c r="K722" s="168"/>
      <c r="L722" s="168"/>
      <c r="M722" s="106" t="str">
        <f>IF(OR(D722="",E722="",G722=""),"",IF(AND(F722&lt;&gt;"",D722="Inlet Pit"),VLOOKUP(E722,VALIDATIONS!$CN$2:$CO$14,2,FALSE),IF(D722="Junction Pit",VLOOKUP(E722,VALIDATIONS!$CR$2:$CS$5,2,FALSE),IF(D722="Trench Grate",H722*VLOOKUP(E722,VALIDATIONS!$CT$2:$CU$2,2,FALSE),IF(D722="Capped Line",VLOOKUP(E722,VALIDATIONS!$CF$2:$CG$2,2,FALSE),IF(D722="Head Wall",VLOOKUP(E722,VALIDATIONS!$CH$2:$CI$2,2,FALSE),IF(D722="House Connection",VLOOKUP(E722,VALIDATIONS!$CJ$2:$CK$2,2,FALSE),0))))))+IF(AND(F722&lt;&gt;"",D722="Inlet Pit"),VLOOKUP(F722,VALIDATIONS!$CP$2:$CQ$66,2,FALSE),0))</f>
        <v/>
      </c>
      <c r="N722" s="194"/>
      <c r="O722" s="379"/>
      <c r="P722" s="368"/>
      <c r="Q722" s="194"/>
      <c r="R722" s="370"/>
      <c r="S722" s="194"/>
      <c r="T722" s="368"/>
      <c r="U722" s="368"/>
      <c r="V722" s="194"/>
      <c r="W722" s="195"/>
      <c r="X722" s="194"/>
      <c r="Y722" s="195"/>
      <c r="Z722" s="194"/>
      <c r="AA722" s="368"/>
      <c r="AB722" s="368"/>
      <c r="AC722" s="370"/>
      <c r="AD722" s="106" t="str">
        <f>IF(OR(R722="",T722="",U722="",Z722="",AA722="",AB722="",AC722=""),"",Z722*IF(AC722="uPVC",VLOOKUP(AA722,VALIDATIONS!$CZ$2:$DU$42,VLOOKUP(AB722,VALIDATIONS!$FF$2:$FG$5,2,FALSE),FALSE), IF(AC722="Steel Reinforced Concrete",VLOOKUP(AA722,VALIDATIONS!$CZ$2:$DU$42,8+VLOOKUP(AB722,VALIDATIONS!$FF$2:$FG$5,2,FALSE),FALSE),IF(AC722="Fibre Reinforced Concrete",VLOOKUP(AA722,VALIDATIONS!$CZ$2:$DU$42,4+VLOOKUP(AB722,VALIDATIONS!$FF$2:$FG$5,2,FALSE),FALSE))))   +IF(T722="Up to 10% Rock",VLOOKUP(AA722,VALIDATIONS!$CZ$2:$DU$42,13+VLOOKUP(AB722,VALIDATIONS!$FF$2:$FG$5,2,FALSE),FALSE),0)+IF(OR(U722="Urban Development (moderate)",U722="Urban Development (heavy)"),VLOOKUP(AA722,VALIDATIONS!$CZ$2:$DU$42,VLOOKUP(U722,VALIDATIONS!$FJ$2:$FK$4,2,FALSE)+4,FALSE),0))</f>
        <v/>
      </c>
      <c r="AE722" s="194"/>
    </row>
    <row r="723" spans="1:31" x14ac:dyDescent="0.2">
      <c r="A723" s="232"/>
      <c r="B723" s="361"/>
      <c r="C723" s="370"/>
      <c r="D723" s="370"/>
      <c r="E723" s="370"/>
      <c r="F723" s="370"/>
      <c r="G723" s="194"/>
      <c r="H723" s="194"/>
      <c r="I723" s="195"/>
      <c r="J723" s="194"/>
      <c r="K723" s="168"/>
      <c r="L723" s="168"/>
      <c r="M723" s="106" t="str">
        <f>IF(OR(D723="",E723="",G723=""),"",IF(AND(F723&lt;&gt;"",D723="Inlet Pit"),VLOOKUP(E723,VALIDATIONS!$CN$2:$CO$14,2,FALSE),IF(D723="Junction Pit",VLOOKUP(E723,VALIDATIONS!$CR$2:$CS$5,2,FALSE),IF(D723="Trench Grate",H723*VLOOKUP(E723,VALIDATIONS!$CT$2:$CU$2,2,FALSE),IF(D723="Capped Line",VLOOKUP(E723,VALIDATIONS!$CF$2:$CG$2,2,FALSE),IF(D723="Head Wall",VLOOKUP(E723,VALIDATIONS!$CH$2:$CI$2,2,FALSE),IF(D723="House Connection",VLOOKUP(E723,VALIDATIONS!$CJ$2:$CK$2,2,FALSE),0))))))+IF(AND(F723&lt;&gt;"",D723="Inlet Pit"),VLOOKUP(F723,VALIDATIONS!$CP$2:$CQ$66,2,FALSE),0))</f>
        <v/>
      </c>
      <c r="N723" s="194"/>
      <c r="O723" s="379"/>
      <c r="P723" s="368"/>
      <c r="Q723" s="194"/>
      <c r="R723" s="370"/>
      <c r="S723" s="194"/>
      <c r="T723" s="368"/>
      <c r="U723" s="368"/>
      <c r="V723" s="194"/>
      <c r="W723" s="195"/>
      <c r="X723" s="194"/>
      <c r="Y723" s="195"/>
      <c r="Z723" s="194"/>
      <c r="AA723" s="368"/>
      <c r="AB723" s="368"/>
      <c r="AC723" s="370"/>
      <c r="AD723" s="106" t="str">
        <f>IF(OR(R723="",T723="",U723="",Z723="",AA723="",AB723="",AC723=""),"",Z723*IF(AC723="uPVC",VLOOKUP(AA723,VALIDATIONS!$CZ$2:$DU$42,VLOOKUP(AB723,VALIDATIONS!$FF$2:$FG$5,2,FALSE),FALSE), IF(AC723="Steel Reinforced Concrete",VLOOKUP(AA723,VALIDATIONS!$CZ$2:$DU$42,8+VLOOKUP(AB723,VALIDATIONS!$FF$2:$FG$5,2,FALSE),FALSE),IF(AC723="Fibre Reinforced Concrete",VLOOKUP(AA723,VALIDATIONS!$CZ$2:$DU$42,4+VLOOKUP(AB723,VALIDATIONS!$FF$2:$FG$5,2,FALSE),FALSE))))   +IF(T723="Up to 10% Rock",VLOOKUP(AA723,VALIDATIONS!$CZ$2:$DU$42,13+VLOOKUP(AB723,VALIDATIONS!$FF$2:$FG$5,2,FALSE),FALSE),0)+IF(OR(U723="Urban Development (moderate)",U723="Urban Development (heavy)"),VLOOKUP(AA723,VALIDATIONS!$CZ$2:$DU$42,VLOOKUP(U723,VALIDATIONS!$FJ$2:$FK$4,2,FALSE)+4,FALSE),0))</f>
        <v/>
      </c>
      <c r="AE723" s="194"/>
    </row>
    <row r="724" spans="1:31" x14ac:dyDescent="0.2">
      <c r="A724" s="232"/>
      <c r="B724" s="361"/>
      <c r="C724" s="370"/>
      <c r="D724" s="370"/>
      <c r="E724" s="370"/>
      <c r="F724" s="370"/>
      <c r="G724" s="194"/>
      <c r="H724" s="194"/>
      <c r="I724" s="195"/>
      <c r="J724" s="194"/>
      <c r="K724" s="168"/>
      <c r="L724" s="168"/>
      <c r="M724" s="106" t="str">
        <f>IF(OR(D724="",E724="",G724=""),"",IF(AND(F724&lt;&gt;"",D724="Inlet Pit"),VLOOKUP(E724,VALIDATIONS!$CN$2:$CO$14,2,FALSE),IF(D724="Junction Pit",VLOOKUP(E724,VALIDATIONS!$CR$2:$CS$5,2,FALSE),IF(D724="Trench Grate",H724*VLOOKUP(E724,VALIDATIONS!$CT$2:$CU$2,2,FALSE),IF(D724="Capped Line",VLOOKUP(E724,VALIDATIONS!$CF$2:$CG$2,2,FALSE),IF(D724="Head Wall",VLOOKUP(E724,VALIDATIONS!$CH$2:$CI$2,2,FALSE),IF(D724="House Connection",VLOOKUP(E724,VALIDATIONS!$CJ$2:$CK$2,2,FALSE),0))))))+IF(AND(F724&lt;&gt;"",D724="Inlet Pit"),VLOOKUP(F724,VALIDATIONS!$CP$2:$CQ$66,2,FALSE),0))</f>
        <v/>
      </c>
      <c r="N724" s="194"/>
      <c r="O724" s="379"/>
      <c r="P724" s="368"/>
      <c r="Q724" s="194"/>
      <c r="R724" s="370"/>
      <c r="S724" s="194"/>
      <c r="T724" s="368"/>
      <c r="U724" s="368"/>
      <c r="V724" s="194"/>
      <c r="W724" s="195"/>
      <c r="X724" s="194"/>
      <c r="Y724" s="195"/>
      <c r="Z724" s="194"/>
      <c r="AA724" s="368"/>
      <c r="AB724" s="368"/>
      <c r="AC724" s="370"/>
      <c r="AD724" s="106" t="str">
        <f>IF(OR(R724="",T724="",U724="",Z724="",AA724="",AB724="",AC724=""),"",Z724*IF(AC724="uPVC",VLOOKUP(AA724,VALIDATIONS!$CZ$2:$DU$42,VLOOKUP(AB724,VALIDATIONS!$FF$2:$FG$5,2,FALSE),FALSE), IF(AC724="Steel Reinforced Concrete",VLOOKUP(AA724,VALIDATIONS!$CZ$2:$DU$42,8+VLOOKUP(AB724,VALIDATIONS!$FF$2:$FG$5,2,FALSE),FALSE),IF(AC724="Fibre Reinforced Concrete",VLOOKUP(AA724,VALIDATIONS!$CZ$2:$DU$42,4+VLOOKUP(AB724,VALIDATIONS!$FF$2:$FG$5,2,FALSE),FALSE))))   +IF(T724="Up to 10% Rock",VLOOKUP(AA724,VALIDATIONS!$CZ$2:$DU$42,13+VLOOKUP(AB724,VALIDATIONS!$FF$2:$FG$5,2,FALSE),FALSE),0)+IF(OR(U724="Urban Development (moderate)",U724="Urban Development (heavy)"),VLOOKUP(AA724,VALIDATIONS!$CZ$2:$DU$42,VLOOKUP(U724,VALIDATIONS!$FJ$2:$FK$4,2,FALSE)+4,FALSE),0))</f>
        <v/>
      </c>
      <c r="AE724" s="194"/>
    </row>
    <row r="725" spans="1:31" x14ac:dyDescent="0.2">
      <c r="A725" s="232"/>
      <c r="B725" s="361"/>
      <c r="C725" s="370"/>
      <c r="D725" s="370"/>
      <c r="E725" s="370"/>
      <c r="F725" s="370"/>
      <c r="G725" s="194"/>
      <c r="H725" s="194"/>
      <c r="I725" s="195"/>
      <c r="J725" s="194"/>
      <c r="K725" s="168"/>
      <c r="L725" s="168"/>
      <c r="M725" s="106" t="str">
        <f>IF(OR(D725="",E725="",G725=""),"",IF(AND(F725&lt;&gt;"",D725="Inlet Pit"),VLOOKUP(E725,VALIDATIONS!$CN$2:$CO$14,2,FALSE),IF(D725="Junction Pit",VLOOKUP(E725,VALIDATIONS!$CR$2:$CS$5,2,FALSE),IF(D725="Trench Grate",H725*VLOOKUP(E725,VALIDATIONS!$CT$2:$CU$2,2,FALSE),IF(D725="Capped Line",VLOOKUP(E725,VALIDATIONS!$CF$2:$CG$2,2,FALSE),IF(D725="Head Wall",VLOOKUP(E725,VALIDATIONS!$CH$2:$CI$2,2,FALSE),IF(D725="House Connection",VLOOKUP(E725,VALIDATIONS!$CJ$2:$CK$2,2,FALSE),0))))))+IF(AND(F725&lt;&gt;"",D725="Inlet Pit"),VLOOKUP(F725,VALIDATIONS!$CP$2:$CQ$66,2,FALSE),0))</f>
        <v/>
      </c>
      <c r="N725" s="194"/>
      <c r="O725" s="379"/>
      <c r="P725" s="368"/>
      <c r="Q725" s="194"/>
      <c r="R725" s="370"/>
      <c r="S725" s="194"/>
      <c r="T725" s="368"/>
      <c r="U725" s="368"/>
      <c r="V725" s="194"/>
      <c r="W725" s="195"/>
      <c r="X725" s="194"/>
      <c r="Y725" s="195"/>
      <c r="Z725" s="194"/>
      <c r="AA725" s="368"/>
      <c r="AB725" s="368"/>
      <c r="AC725" s="370"/>
      <c r="AD725" s="106" t="str">
        <f>IF(OR(R725="",T725="",U725="",Z725="",AA725="",AB725="",AC725=""),"",Z725*IF(AC725="uPVC",VLOOKUP(AA725,VALIDATIONS!$CZ$2:$DU$42,VLOOKUP(AB725,VALIDATIONS!$FF$2:$FG$5,2,FALSE),FALSE), IF(AC725="Steel Reinforced Concrete",VLOOKUP(AA725,VALIDATIONS!$CZ$2:$DU$42,8+VLOOKUP(AB725,VALIDATIONS!$FF$2:$FG$5,2,FALSE),FALSE),IF(AC725="Fibre Reinforced Concrete",VLOOKUP(AA725,VALIDATIONS!$CZ$2:$DU$42,4+VLOOKUP(AB725,VALIDATIONS!$FF$2:$FG$5,2,FALSE),FALSE))))   +IF(T725="Up to 10% Rock",VLOOKUP(AA725,VALIDATIONS!$CZ$2:$DU$42,13+VLOOKUP(AB725,VALIDATIONS!$FF$2:$FG$5,2,FALSE),FALSE),0)+IF(OR(U725="Urban Development (moderate)",U725="Urban Development (heavy)"),VLOOKUP(AA725,VALIDATIONS!$CZ$2:$DU$42,VLOOKUP(U725,VALIDATIONS!$FJ$2:$FK$4,2,FALSE)+4,FALSE),0))</f>
        <v/>
      </c>
      <c r="AE725" s="194"/>
    </row>
    <row r="726" spans="1:31" x14ac:dyDescent="0.2">
      <c r="A726" s="232"/>
      <c r="B726" s="361"/>
      <c r="C726" s="370"/>
      <c r="D726" s="370"/>
      <c r="E726" s="370"/>
      <c r="F726" s="370"/>
      <c r="G726" s="194"/>
      <c r="H726" s="194"/>
      <c r="I726" s="195"/>
      <c r="J726" s="194"/>
      <c r="K726" s="168"/>
      <c r="L726" s="168"/>
      <c r="M726" s="106" t="str">
        <f>IF(OR(D726="",E726="",G726=""),"",IF(AND(F726&lt;&gt;"",D726="Inlet Pit"),VLOOKUP(E726,VALIDATIONS!$CN$2:$CO$14,2,FALSE),IF(D726="Junction Pit",VLOOKUP(E726,VALIDATIONS!$CR$2:$CS$5,2,FALSE),IF(D726="Trench Grate",H726*VLOOKUP(E726,VALIDATIONS!$CT$2:$CU$2,2,FALSE),IF(D726="Capped Line",VLOOKUP(E726,VALIDATIONS!$CF$2:$CG$2,2,FALSE),IF(D726="Head Wall",VLOOKUP(E726,VALIDATIONS!$CH$2:$CI$2,2,FALSE),IF(D726="House Connection",VLOOKUP(E726,VALIDATIONS!$CJ$2:$CK$2,2,FALSE),0))))))+IF(AND(F726&lt;&gt;"",D726="Inlet Pit"),VLOOKUP(F726,VALIDATIONS!$CP$2:$CQ$66,2,FALSE),0))</f>
        <v/>
      </c>
      <c r="N726" s="194"/>
      <c r="O726" s="379"/>
      <c r="P726" s="368"/>
      <c r="Q726" s="194"/>
      <c r="R726" s="370"/>
      <c r="S726" s="194"/>
      <c r="T726" s="368"/>
      <c r="U726" s="368"/>
      <c r="V726" s="194"/>
      <c r="W726" s="195"/>
      <c r="X726" s="194"/>
      <c r="Y726" s="195"/>
      <c r="Z726" s="194"/>
      <c r="AA726" s="368"/>
      <c r="AB726" s="368"/>
      <c r="AC726" s="370"/>
      <c r="AD726" s="106" t="str">
        <f>IF(OR(R726="",T726="",U726="",Z726="",AA726="",AB726="",AC726=""),"",Z726*IF(AC726="uPVC",VLOOKUP(AA726,VALIDATIONS!$CZ$2:$DU$42,VLOOKUP(AB726,VALIDATIONS!$FF$2:$FG$5,2,FALSE),FALSE), IF(AC726="Steel Reinforced Concrete",VLOOKUP(AA726,VALIDATIONS!$CZ$2:$DU$42,8+VLOOKUP(AB726,VALIDATIONS!$FF$2:$FG$5,2,FALSE),FALSE),IF(AC726="Fibre Reinforced Concrete",VLOOKUP(AA726,VALIDATIONS!$CZ$2:$DU$42,4+VLOOKUP(AB726,VALIDATIONS!$FF$2:$FG$5,2,FALSE),FALSE))))   +IF(T726="Up to 10% Rock",VLOOKUP(AA726,VALIDATIONS!$CZ$2:$DU$42,13+VLOOKUP(AB726,VALIDATIONS!$FF$2:$FG$5,2,FALSE),FALSE),0)+IF(OR(U726="Urban Development (moderate)",U726="Urban Development (heavy)"),VLOOKUP(AA726,VALIDATIONS!$CZ$2:$DU$42,VLOOKUP(U726,VALIDATIONS!$FJ$2:$FK$4,2,FALSE)+4,FALSE),0))</f>
        <v/>
      </c>
      <c r="AE726" s="194"/>
    </row>
    <row r="727" spans="1:31" x14ac:dyDescent="0.2">
      <c r="A727" s="232"/>
      <c r="B727" s="361"/>
      <c r="C727" s="370"/>
      <c r="D727" s="370"/>
      <c r="E727" s="370"/>
      <c r="F727" s="370"/>
      <c r="G727" s="194"/>
      <c r="H727" s="194"/>
      <c r="I727" s="195"/>
      <c r="J727" s="194"/>
      <c r="K727" s="168"/>
      <c r="L727" s="168"/>
      <c r="M727" s="106" t="str">
        <f>IF(OR(D727="",E727="",G727=""),"",IF(AND(F727&lt;&gt;"",D727="Inlet Pit"),VLOOKUP(E727,VALIDATIONS!$CN$2:$CO$14,2,FALSE),IF(D727="Junction Pit",VLOOKUP(E727,VALIDATIONS!$CR$2:$CS$5,2,FALSE),IF(D727="Trench Grate",H727*VLOOKUP(E727,VALIDATIONS!$CT$2:$CU$2,2,FALSE),IF(D727="Capped Line",VLOOKUP(E727,VALIDATIONS!$CF$2:$CG$2,2,FALSE),IF(D727="Head Wall",VLOOKUP(E727,VALIDATIONS!$CH$2:$CI$2,2,FALSE),IF(D727="House Connection",VLOOKUP(E727,VALIDATIONS!$CJ$2:$CK$2,2,FALSE),0))))))+IF(AND(F727&lt;&gt;"",D727="Inlet Pit"),VLOOKUP(F727,VALIDATIONS!$CP$2:$CQ$66,2,FALSE),0))</f>
        <v/>
      </c>
      <c r="N727" s="194"/>
      <c r="O727" s="379"/>
      <c r="P727" s="368"/>
      <c r="Q727" s="194"/>
      <c r="R727" s="370"/>
      <c r="S727" s="194"/>
      <c r="T727" s="368"/>
      <c r="U727" s="368"/>
      <c r="V727" s="194"/>
      <c r="W727" s="195"/>
      <c r="X727" s="194"/>
      <c r="Y727" s="195"/>
      <c r="Z727" s="194"/>
      <c r="AA727" s="368"/>
      <c r="AB727" s="368"/>
      <c r="AC727" s="370"/>
      <c r="AD727" s="106" t="str">
        <f>IF(OR(R727="",T727="",U727="",Z727="",AA727="",AB727="",AC727=""),"",Z727*IF(AC727="uPVC",VLOOKUP(AA727,VALIDATIONS!$CZ$2:$DU$42,VLOOKUP(AB727,VALIDATIONS!$FF$2:$FG$5,2,FALSE),FALSE), IF(AC727="Steel Reinforced Concrete",VLOOKUP(AA727,VALIDATIONS!$CZ$2:$DU$42,8+VLOOKUP(AB727,VALIDATIONS!$FF$2:$FG$5,2,FALSE),FALSE),IF(AC727="Fibre Reinforced Concrete",VLOOKUP(AA727,VALIDATIONS!$CZ$2:$DU$42,4+VLOOKUP(AB727,VALIDATIONS!$FF$2:$FG$5,2,FALSE),FALSE))))   +IF(T727="Up to 10% Rock",VLOOKUP(AA727,VALIDATIONS!$CZ$2:$DU$42,13+VLOOKUP(AB727,VALIDATIONS!$FF$2:$FG$5,2,FALSE),FALSE),0)+IF(OR(U727="Urban Development (moderate)",U727="Urban Development (heavy)"),VLOOKUP(AA727,VALIDATIONS!$CZ$2:$DU$42,VLOOKUP(U727,VALIDATIONS!$FJ$2:$FK$4,2,FALSE)+4,FALSE),0))</f>
        <v/>
      </c>
      <c r="AE727" s="194"/>
    </row>
    <row r="728" spans="1:31" x14ac:dyDescent="0.2">
      <c r="A728" s="232"/>
      <c r="B728" s="361"/>
      <c r="C728" s="370"/>
      <c r="D728" s="370"/>
      <c r="E728" s="370"/>
      <c r="F728" s="370"/>
      <c r="G728" s="194"/>
      <c r="H728" s="194"/>
      <c r="I728" s="195"/>
      <c r="J728" s="194"/>
      <c r="K728" s="168"/>
      <c r="L728" s="168"/>
      <c r="M728" s="106" t="str">
        <f>IF(OR(D728="",E728="",G728=""),"",IF(AND(F728&lt;&gt;"",D728="Inlet Pit"),VLOOKUP(E728,VALIDATIONS!$CN$2:$CO$14,2,FALSE),IF(D728="Junction Pit",VLOOKUP(E728,VALIDATIONS!$CR$2:$CS$5,2,FALSE),IF(D728="Trench Grate",H728*VLOOKUP(E728,VALIDATIONS!$CT$2:$CU$2,2,FALSE),IF(D728="Capped Line",VLOOKUP(E728,VALIDATIONS!$CF$2:$CG$2,2,FALSE),IF(D728="Head Wall",VLOOKUP(E728,VALIDATIONS!$CH$2:$CI$2,2,FALSE),IF(D728="House Connection",VLOOKUP(E728,VALIDATIONS!$CJ$2:$CK$2,2,FALSE),0))))))+IF(AND(F728&lt;&gt;"",D728="Inlet Pit"),VLOOKUP(F728,VALIDATIONS!$CP$2:$CQ$66,2,FALSE),0))</f>
        <v/>
      </c>
      <c r="N728" s="194"/>
      <c r="O728" s="379"/>
      <c r="P728" s="368"/>
      <c r="Q728" s="194"/>
      <c r="R728" s="370"/>
      <c r="S728" s="194"/>
      <c r="T728" s="368"/>
      <c r="U728" s="368"/>
      <c r="V728" s="194"/>
      <c r="W728" s="195"/>
      <c r="X728" s="194"/>
      <c r="Y728" s="195"/>
      <c r="Z728" s="194"/>
      <c r="AA728" s="368"/>
      <c r="AB728" s="368"/>
      <c r="AC728" s="370"/>
      <c r="AD728" s="106" t="str">
        <f>IF(OR(R728="",T728="",U728="",Z728="",AA728="",AB728="",AC728=""),"",Z728*IF(AC728="uPVC",VLOOKUP(AA728,VALIDATIONS!$CZ$2:$DU$42,VLOOKUP(AB728,VALIDATIONS!$FF$2:$FG$5,2,FALSE),FALSE), IF(AC728="Steel Reinforced Concrete",VLOOKUP(AA728,VALIDATIONS!$CZ$2:$DU$42,8+VLOOKUP(AB728,VALIDATIONS!$FF$2:$FG$5,2,FALSE),FALSE),IF(AC728="Fibre Reinforced Concrete",VLOOKUP(AA728,VALIDATIONS!$CZ$2:$DU$42,4+VLOOKUP(AB728,VALIDATIONS!$FF$2:$FG$5,2,FALSE),FALSE))))   +IF(T728="Up to 10% Rock",VLOOKUP(AA728,VALIDATIONS!$CZ$2:$DU$42,13+VLOOKUP(AB728,VALIDATIONS!$FF$2:$FG$5,2,FALSE),FALSE),0)+IF(OR(U728="Urban Development (moderate)",U728="Urban Development (heavy)"),VLOOKUP(AA728,VALIDATIONS!$CZ$2:$DU$42,VLOOKUP(U728,VALIDATIONS!$FJ$2:$FK$4,2,FALSE)+4,FALSE),0))</f>
        <v/>
      </c>
      <c r="AE728" s="194"/>
    </row>
    <row r="729" spans="1:31" x14ac:dyDescent="0.2">
      <c r="A729" s="232"/>
      <c r="B729" s="361"/>
      <c r="C729" s="370"/>
      <c r="D729" s="370"/>
      <c r="E729" s="370"/>
      <c r="F729" s="370"/>
      <c r="G729" s="194"/>
      <c r="H729" s="194"/>
      <c r="I729" s="195"/>
      <c r="J729" s="194"/>
      <c r="K729" s="168"/>
      <c r="L729" s="168"/>
      <c r="M729" s="106" t="str">
        <f>IF(OR(D729="",E729="",G729=""),"",IF(AND(F729&lt;&gt;"",D729="Inlet Pit"),VLOOKUP(E729,VALIDATIONS!$CN$2:$CO$14,2,FALSE),IF(D729="Junction Pit",VLOOKUP(E729,VALIDATIONS!$CR$2:$CS$5,2,FALSE),IF(D729="Trench Grate",H729*VLOOKUP(E729,VALIDATIONS!$CT$2:$CU$2,2,FALSE),IF(D729="Capped Line",VLOOKUP(E729,VALIDATIONS!$CF$2:$CG$2,2,FALSE),IF(D729="Head Wall",VLOOKUP(E729,VALIDATIONS!$CH$2:$CI$2,2,FALSE),IF(D729="House Connection",VLOOKUP(E729,VALIDATIONS!$CJ$2:$CK$2,2,FALSE),0))))))+IF(AND(F729&lt;&gt;"",D729="Inlet Pit"),VLOOKUP(F729,VALIDATIONS!$CP$2:$CQ$66,2,FALSE),0))</f>
        <v/>
      </c>
      <c r="N729" s="194"/>
      <c r="O729" s="379"/>
      <c r="P729" s="368"/>
      <c r="Q729" s="194"/>
      <c r="R729" s="370"/>
      <c r="S729" s="194"/>
      <c r="T729" s="368"/>
      <c r="U729" s="368"/>
      <c r="V729" s="194"/>
      <c r="W729" s="195"/>
      <c r="X729" s="194"/>
      <c r="Y729" s="195"/>
      <c r="Z729" s="194"/>
      <c r="AA729" s="368"/>
      <c r="AB729" s="368"/>
      <c r="AC729" s="370"/>
      <c r="AD729" s="106" t="str">
        <f>IF(OR(R729="",T729="",U729="",Z729="",AA729="",AB729="",AC729=""),"",Z729*IF(AC729="uPVC",VLOOKUP(AA729,VALIDATIONS!$CZ$2:$DU$42,VLOOKUP(AB729,VALIDATIONS!$FF$2:$FG$5,2,FALSE),FALSE), IF(AC729="Steel Reinforced Concrete",VLOOKUP(AA729,VALIDATIONS!$CZ$2:$DU$42,8+VLOOKUP(AB729,VALIDATIONS!$FF$2:$FG$5,2,FALSE),FALSE),IF(AC729="Fibre Reinforced Concrete",VLOOKUP(AA729,VALIDATIONS!$CZ$2:$DU$42,4+VLOOKUP(AB729,VALIDATIONS!$FF$2:$FG$5,2,FALSE),FALSE))))   +IF(T729="Up to 10% Rock",VLOOKUP(AA729,VALIDATIONS!$CZ$2:$DU$42,13+VLOOKUP(AB729,VALIDATIONS!$FF$2:$FG$5,2,FALSE),FALSE),0)+IF(OR(U729="Urban Development (moderate)",U729="Urban Development (heavy)"),VLOOKUP(AA729,VALIDATIONS!$CZ$2:$DU$42,VLOOKUP(U729,VALIDATIONS!$FJ$2:$FK$4,2,FALSE)+4,FALSE),0))</f>
        <v/>
      </c>
      <c r="AE729" s="194"/>
    </row>
    <row r="730" spans="1:31" x14ac:dyDescent="0.2">
      <c r="A730" s="232"/>
      <c r="B730" s="361"/>
      <c r="C730" s="370"/>
      <c r="D730" s="370"/>
      <c r="E730" s="370"/>
      <c r="F730" s="370"/>
      <c r="G730" s="194"/>
      <c r="H730" s="194"/>
      <c r="I730" s="195"/>
      <c r="J730" s="194"/>
      <c r="K730" s="168"/>
      <c r="L730" s="168"/>
      <c r="M730" s="106" t="str">
        <f>IF(OR(D730="",E730="",G730=""),"",IF(AND(F730&lt;&gt;"",D730="Inlet Pit"),VLOOKUP(E730,VALIDATIONS!$CN$2:$CO$14,2,FALSE),IF(D730="Junction Pit",VLOOKUP(E730,VALIDATIONS!$CR$2:$CS$5,2,FALSE),IF(D730="Trench Grate",H730*VLOOKUP(E730,VALIDATIONS!$CT$2:$CU$2,2,FALSE),IF(D730="Capped Line",VLOOKUP(E730,VALIDATIONS!$CF$2:$CG$2,2,FALSE),IF(D730="Head Wall",VLOOKUP(E730,VALIDATIONS!$CH$2:$CI$2,2,FALSE),IF(D730="House Connection",VLOOKUP(E730,VALIDATIONS!$CJ$2:$CK$2,2,FALSE),0))))))+IF(AND(F730&lt;&gt;"",D730="Inlet Pit"),VLOOKUP(F730,VALIDATIONS!$CP$2:$CQ$66,2,FALSE),0))</f>
        <v/>
      </c>
      <c r="N730" s="194"/>
      <c r="O730" s="379"/>
      <c r="P730" s="368"/>
      <c r="Q730" s="194"/>
      <c r="R730" s="370"/>
      <c r="S730" s="194"/>
      <c r="T730" s="368"/>
      <c r="U730" s="368"/>
      <c r="V730" s="194"/>
      <c r="W730" s="195"/>
      <c r="X730" s="194"/>
      <c r="Y730" s="195"/>
      <c r="Z730" s="194"/>
      <c r="AA730" s="368"/>
      <c r="AB730" s="368"/>
      <c r="AC730" s="370"/>
      <c r="AD730" s="106" t="str">
        <f>IF(OR(R730="",T730="",U730="",Z730="",AA730="",AB730="",AC730=""),"",Z730*IF(AC730="uPVC",VLOOKUP(AA730,VALIDATIONS!$CZ$2:$DU$42,VLOOKUP(AB730,VALIDATIONS!$FF$2:$FG$5,2,FALSE),FALSE), IF(AC730="Steel Reinforced Concrete",VLOOKUP(AA730,VALIDATIONS!$CZ$2:$DU$42,8+VLOOKUP(AB730,VALIDATIONS!$FF$2:$FG$5,2,FALSE),FALSE),IF(AC730="Fibre Reinforced Concrete",VLOOKUP(AA730,VALIDATIONS!$CZ$2:$DU$42,4+VLOOKUP(AB730,VALIDATIONS!$FF$2:$FG$5,2,FALSE),FALSE))))   +IF(T730="Up to 10% Rock",VLOOKUP(AA730,VALIDATIONS!$CZ$2:$DU$42,13+VLOOKUP(AB730,VALIDATIONS!$FF$2:$FG$5,2,FALSE),FALSE),0)+IF(OR(U730="Urban Development (moderate)",U730="Urban Development (heavy)"),VLOOKUP(AA730,VALIDATIONS!$CZ$2:$DU$42,VLOOKUP(U730,VALIDATIONS!$FJ$2:$FK$4,2,FALSE)+4,FALSE),0))</f>
        <v/>
      </c>
      <c r="AE730" s="194"/>
    </row>
    <row r="731" spans="1:31" x14ac:dyDescent="0.2">
      <c r="A731" s="232"/>
      <c r="B731" s="361"/>
      <c r="C731" s="370"/>
      <c r="D731" s="370"/>
      <c r="E731" s="370"/>
      <c r="F731" s="370"/>
      <c r="G731" s="194"/>
      <c r="H731" s="194"/>
      <c r="I731" s="195"/>
      <c r="J731" s="194"/>
      <c r="K731" s="168"/>
      <c r="L731" s="168"/>
      <c r="M731" s="106" t="str">
        <f>IF(OR(D731="",E731="",G731=""),"",IF(AND(F731&lt;&gt;"",D731="Inlet Pit"),VLOOKUP(E731,VALIDATIONS!$CN$2:$CO$14,2,FALSE),IF(D731="Junction Pit",VLOOKUP(E731,VALIDATIONS!$CR$2:$CS$5,2,FALSE),IF(D731="Trench Grate",H731*VLOOKUP(E731,VALIDATIONS!$CT$2:$CU$2,2,FALSE),IF(D731="Capped Line",VLOOKUP(E731,VALIDATIONS!$CF$2:$CG$2,2,FALSE),IF(D731="Head Wall",VLOOKUP(E731,VALIDATIONS!$CH$2:$CI$2,2,FALSE),IF(D731="House Connection",VLOOKUP(E731,VALIDATIONS!$CJ$2:$CK$2,2,FALSE),0))))))+IF(AND(F731&lt;&gt;"",D731="Inlet Pit"),VLOOKUP(F731,VALIDATIONS!$CP$2:$CQ$66,2,FALSE),0))</f>
        <v/>
      </c>
      <c r="N731" s="194"/>
      <c r="O731" s="379"/>
      <c r="P731" s="368"/>
      <c r="Q731" s="194"/>
      <c r="R731" s="370"/>
      <c r="S731" s="194"/>
      <c r="T731" s="368"/>
      <c r="U731" s="368"/>
      <c r="V731" s="194"/>
      <c r="W731" s="195"/>
      <c r="X731" s="194"/>
      <c r="Y731" s="195"/>
      <c r="Z731" s="194"/>
      <c r="AA731" s="368"/>
      <c r="AB731" s="368"/>
      <c r="AC731" s="370"/>
      <c r="AD731" s="106" t="str">
        <f>IF(OR(R731="",T731="",U731="",Z731="",AA731="",AB731="",AC731=""),"",Z731*IF(AC731="uPVC",VLOOKUP(AA731,VALIDATIONS!$CZ$2:$DU$42,VLOOKUP(AB731,VALIDATIONS!$FF$2:$FG$5,2,FALSE),FALSE), IF(AC731="Steel Reinforced Concrete",VLOOKUP(AA731,VALIDATIONS!$CZ$2:$DU$42,8+VLOOKUP(AB731,VALIDATIONS!$FF$2:$FG$5,2,FALSE),FALSE),IF(AC731="Fibre Reinforced Concrete",VLOOKUP(AA731,VALIDATIONS!$CZ$2:$DU$42,4+VLOOKUP(AB731,VALIDATIONS!$FF$2:$FG$5,2,FALSE),FALSE))))   +IF(T731="Up to 10% Rock",VLOOKUP(AA731,VALIDATIONS!$CZ$2:$DU$42,13+VLOOKUP(AB731,VALIDATIONS!$FF$2:$FG$5,2,FALSE),FALSE),0)+IF(OR(U731="Urban Development (moderate)",U731="Urban Development (heavy)"),VLOOKUP(AA731,VALIDATIONS!$CZ$2:$DU$42,VLOOKUP(U731,VALIDATIONS!$FJ$2:$FK$4,2,FALSE)+4,FALSE),0))</f>
        <v/>
      </c>
      <c r="AE731" s="194"/>
    </row>
    <row r="732" spans="1:31" x14ac:dyDescent="0.2">
      <c r="A732" s="232"/>
      <c r="B732" s="361"/>
      <c r="C732" s="370"/>
      <c r="D732" s="370"/>
      <c r="E732" s="370"/>
      <c r="F732" s="370"/>
      <c r="G732" s="194"/>
      <c r="H732" s="194"/>
      <c r="I732" s="195"/>
      <c r="J732" s="194"/>
      <c r="K732" s="168"/>
      <c r="L732" s="168"/>
      <c r="M732" s="106" t="str">
        <f>IF(OR(D732="",E732="",G732=""),"",IF(AND(F732&lt;&gt;"",D732="Inlet Pit"),VLOOKUP(E732,VALIDATIONS!$CN$2:$CO$14,2,FALSE),IF(D732="Junction Pit",VLOOKUP(E732,VALIDATIONS!$CR$2:$CS$5,2,FALSE),IF(D732="Trench Grate",H732*VLOOKUP(E732,VALIDATIONS!$CT$2:$CU$2,2,FALSE),IF(D732="Capped Line",VLOOKUP(E732,VALIDATIONS!$CF$2:$CG$2,2,FALSE),IF(D732="Head Wall",VLOOKUP(E732,VALIDATIONS!$CH$2:$CI$2,2,FALSE),IF(D732="House Connection",VLOOKUP(E732,VALIDATIONS!$CJ$2:$CK$2,2,FALSE),0))))))+IF(AND(F732&lt;&gt;"",D732="Inlet Pit"),VLOOKUP(F732,VALIDATIONS!$CP$2:$CQ$66,2,FALSE),0))</f>
        <v/>
      </c>
      <c r="N732" s="194"/>
      <c r="O732" s="379"/>
      <c r="P732" s="368"/>
      <c r="Q732" s="194"/>
      <c r="R732" s="370"/>
      <c r="S732" s="194"/>
      <c r="T732" s="368"/>
      <c r="U732" s="368"/>
      <c r="V732" s="194"/>
      <c r="W732" s="195"/>
      <c r="X732" s="194"/>
      <c r="Y732" s="195"/>
      <c r="Z732" s="194"/>
      <c r="AA732" s="368"/>
      <c r="AB732" s="368"/>
      <c r="AC732" s="370"/>
      <c r="AD732" s="106" t="str">
        <f>IF(OR(R732="",T732="",U732="",Z732="",AA732="",AB732="",AC732=""),"",Z732*IF(AC732="uPVC",VLOOKUP(AA732,VALIDATIONS!$CZ$2:$DU$42,VLOOKUP(AB732,VALIDATIONS!$FF$2:$FG$5,2,FALSE),FALSE), IF(AC732="Steel Reinforced Concrete",VLOOKUP(AA732,VALIDATIONS!$CZ$2:$DU$42,8+VLOOKUP(AB732,VALIDATIONS!$FF$2:$FG$5,2,FALSE),FALSE),IF(AC732="Fibre Reinforced Concrete",VLOOKUP(AA732,VALIDATIONS!$CZ$2:$DU$42,4+VLOOKUP(AB732,VALIDATIONS!$FF$2:$FG$5,2,FALSE),FALSE))))   +IF(T732="Up to 10% Rock",VLOOKUP(AA732,VALIDATIONS!$CZ$2:$DU$42,13+VLOOKUP(AB732,VALIDATIONS!$FF$2:$FG$5,2,FALSE),FALSE),0)+IF(OR(U732="Urban Development (moderate)",U732="Urban Development (heavy)"),VLOOKUP(AA732,VALIDATIONS!$CZ$2:$DU$42,VLOOKUP(U732,VALIDATIONS!$FJ$2:$FK$4,2,FALSE)+4,FALSE),0))</f>
        <v/>
      </c>
      <c r="AE732" s="194"/>
    </row>
    <row r="733" spans="1:31" x14ac:dyDescent="0.2">
      <c r="A733" s="232"/>
      <c r="B733" s="361"/>
      <c r="C733" s="370"/>
      <c r="D733" s="370"/>
      <c r="E733" s="370"/>
      <c r="F733" s="370"/>
      <c r="G733" s="194"/>
      <c r="H733" s="194"/>
      <c r="I733" s="195"/>
      <c r="J733" s="194"/>
      <c r="K733" s="168"/>
      <c r="L733" s="168"/>
      <c r="M733" s="106" t="str">
        <f>IF(OR(D733="",E733="",G733=""),"",IF(AND(F733&lt;&gt;"",D733="Inlet Pit"),VLOOKUP(E733,VALIDATIONS!$CN$2:$CO$14,2,FALSE),IF(D733="Junction Pit",VLOOKUP(E733,VALIDATIONS!$CR$2:$CS$5,2,FALSE),IF(D733="Trench Grate",H733*VLOOKUP(E733,VALIDATIONS!$CT$2:$CU$2,2,FALSE),IF(D733="Capped Line",VLOOKUP(E733,VALIDATIONS!$CF$2:$CG$2,2,FALSE),IF(D733="Head Wall",VLOOKUP(E733,VALIDATIONS!$CH$2:$CI$2,2,FALSE),IF(D733="House Connection",VLOOKUP(E733,VALIDATIONS!$CJ$2:$CK$2,2,FALSE),0))))))+IF(AND(F733&lt;&gt;"",D733="Inlet Pit"),VLOOKUP(F733,VALIDATIONS!$CP$2:$CQ$66,2,FALSE),0))</f>
        <v/>
      </c>
      <c r="N733" s="194"/>
      <c r="O733" s="379"/>
      <c r="P733" s="368"/>
      <c r="Q733" s="194"/>
      <c r="R733" s="370"/>
      <c r="S733" s="194"/>
      <c r="T733" s="368"/>
      <c r="U733" s="368"/>
      <c r="V733" s="194"/>
      <c r="W733" s="195"/>
      <c r="X733" s="194"/>
      <c r="Y733" s="195"/>
      <c r="Z733" s="194"/>
      <c r="AA733" s="368"/>
      <c r="AB733" s="368"/>
      <c r="AC733" s="370"/>
      <c r="AD733" s="106" t="str">
        <f>IF(OR(R733="",T733="",U733="",Z733="",AA733="",AB733="",AC733=""),"",Z733*IF(AC733="uPVC",VLOOKUP(AA733,VALIDATIONS!$CZ$2:$DU$42,VLOOKUP(AB733,VALIDATIONS!$FF$2:$FG$5,2,FALSE),FALSE), IF(AC733="Steel Reinforced Concrete",VLOOKUP(AA733,VALIDATIONS!$CZ$2:$DU$42,8+VLOOKUP(AB733,VALIDATIONS!$FF$2:$FG$5,2,FALSE),FALSE),IF(AC733="Fibre Reinforced Concrete",VLOOKUP(AA733,VALIDATIONS!$CZ$2:$DU$42,4+VLOOKUP(AB733,VALIDATIONS!$FF$2:$FG$5,2,FALSE),FALSE))))   +IF(T733="Up to 10% Rock",VLOOKUP(AA733,VALIDATIONS!$CZ$2:$DU$42,13+VLOOKUP(AB733,VALIDATIONS!$FF$2:$FG$5,2,FALSE),FALSE),0)+IF(OR(U733="Urban Development (moderate)",U733="Urban Development (heavy)"),VLOOKUP(AA733,VALIDATIONS!$CZ$2:$DU$42,VLOOKUP(U733,VALIDATIONS!$FJ$2:$FK$4,2,FALSE)+4,FALSE),0))</f>
        <v/>
      </c>
      <c r="AE733" s="194"/>
    </row>
    <row r="734" spans="1:31" x14ac:dyDescent="0.2">
      <c r="A734" s="232"/>
      <c r="B734" s="361"/>
      <c r="C734" s="370"/>
      <c r="D734" s="370"/>
      <c r="E734" s="370"/>
      <c r="F734" s="370"/>
      <c r="G734" s="194"/>
      <c r="H734" s="194"/>
      <c r="I734" s="195"/>
      <c r="J734" s="194"/>
      <c r="K734" s="168"/>
      <c r="L734" s="168"/>
      <c r="M734" s="106" t="str">
        <f>IF(OR(D734="",E734="",G734=""),"",IF(AND(F734&lt;&gt;"",D734="Inlet Pit"),VLOOKUP(E734,VALIDATIONS!$CN$2:$CO$14,2,FALSE),IF(D734="Junction Pit",VLOOKUP(E734,VALIDATIONS!$CR$2:$CS$5,2,FALSE),IF(D734="Trench Grate",H734*VLOOKUP(E734,VALIDATIONS!$CT$2:$CU$2,2,FALSE),IF(D734="Capped Line",VLOOKUP(E734,VALIDATIONS!$CF$2:$CG$2,2,FALSE),IF(D734="Head Wall",VLOOKUP(E734,VALIDATIONS!$CH$2:$CI$2,2,FALSE),IF(D734="House Connection",VLOOKUP(E734,VALIDATIONS!$CJ$2:$CK$2,2,FALSE),0))))))+IF(AND(F734&lt;&gt;"",D734="Inlet Pit"),VLOOKUP(F734,VALIDATIONS!$CP$2:$CQ$66,2,FALSE),0))</f>
        <v/>
      </c>
      <c r="N734" s="194"/>
      <c r="O734" s="379"/>
      <c r="P734" s="368"/>
      <c r="Q734" s="194"/>
      <c r="R734" s="370"/>
      <c r="S734" s="194"/>
      <c r="T734" s="368"/>
      <c r="U734" s="368"/>
      <c r="V734" s="194"/>
      <c r="W734" s="195"/>
      <c r="X734" s="194"/>
      <c r="Y734" s="195"/>
      <c r="Z734" s="194"/>
      <c r="AA734" s="368"/>
      <c r="AB734" s="368"/>
      <c r="AC734" s="370"/>
      <c r="AD734" s="106" t="str">
        <f>IF(OR(R734="",T734="",U734="",Z734="",AA734="",AB734="",AC734=""),"",Z734*IF(AC734="uPVC",VLOOKUP(AA734,VALIDATIONS!$CZ$2:$DU$42,VLOOKUP(AB734,VALIDATIONS!$FF$2:$FG$5,2,FALSE),FALSE), IF(AC734="Steel Reinforced Concrete",VLOOKUP(AA734,VALIDATIONS!$CZ$2:$DU$42,8+VLOOKUP(AB734,VALIDATIONS!$FF$2:$FG$5,2,FALSE),FALSE),IF(AC734="Fibre Reinforced Concrete",VLOOKUP(AA734,VALIDATIONS!$CZ$2:$DU$42,4+VLOOKUP(AB734,VALIDATIONS!$FF$2:$FG$5,2,FALSE),FALSE))))   +IF(T734="Up to 10% Rock",VLOOKUP(AA734,VALIDATIONS!$CZ$2:$DU$42,13+VLOOKUP(AB734,VALIDATIONS!$FF$2:$FG$5,2,FALSE),FALSE),0)+IF(OR(U734="Urban Development (moderate)",U734="Urban Development (heavy)"),VLOOKUP(AA734,VALIDATIONS!$CZ$2:$DU$42,VLOOKUP(U734,VALIDATIONS!$FJ$2:$FK$4,2,FALSE)+4,FALSE),0))</f>
        <v/>
      </c>
      <c r="AE734" s="194"/>
    </row>
    <row r="735" spans="1:31" x14ac:dyDescent="0.2">
      <c r="A735" s="232"/>
      <c r="B735" s="361"/>
      <c r="C735" s="370"/>
      <c r="D735" s="370"/>
      <c r="E735" s="370"/>
      <c r="F735" s="370"/>
      <c r="G735" s="194"/>
      <c r="H735" s="194"/>
      <c r="I735" s="195"/>
      <c r="J735" s="194"/>
      <c r="K735" s="168"/>
      <c r="L735" s="168"/>
      <c r="M735" s="106" t="str">
        <f>IF(OR(D735="",E735="",G735=""),"",IF(AND(F735&lt;&gt;"",D735="Inlet Pit"),VLOOKUP(E735,VALIDATIONS!$CN$2:$CO$14,2,FALSE),IF(D735="Junction Pit",VLOOKUP(E735,VALIDATIONS!$CR$2:$CS$5,2,FALSE),IF(D735="Trench Grate",H735*VLOOKUP(E735,VALIDATIONS!$CT$2:$CU$2,2,FALSE),IF(D735="Capped Line",VLOOKUP(E735,VALIDATIONS!$CF$2:$CG$2,2,FALSE),IF(D735="Head Wall",VLOOKUP(E735,VALIDATIONS!$CH$2:$CI$2,2,FALSE),IF(D735="House Connection",VLOOKUP(E735,VALIDATIONS!$CJ$2:$CK$2,2,FALSE),0))))))+IF(AND(F735&lt;&gt;"",D735="Inlet Pit"),VLOOKUP(F735,VALIDATIONS!$CP$2:$CQ$66,2,FALSE),0))</f>
        <v/>
      </c>
      <c r="N735" s="194"/>
      <c r="O735" s="379"/>
      <c r="P735" s="368"/>
      <c r="Q735" s="194"/>
      <c r="R735" s="370"/>
      <c r="S735" s="194"/>
      <c r="T735" s="368"/>
      <c r="U735" s="368"/>
      <c r="V735" s="194"/>
      <c r="W735" s="195"/>
      <c r="X735" s="194"/>
      <c r="Y735" s="195"/>
      <c r="Z735" s="194"/>
      <c r="AA735" s="368"/>
      <c r="AB735" s="368"/>
      <c r="AC735" s="370"/>
      <c r="AD735" s="106" t="str">
        <f>IF(OR(R735="",T735="",U735="",Z735="",AA735="",AB735="",AC735=""),"",Z735*IF(AC735="uPVC",VLOOKUP(AA735,VALIDATIONS!$CZ$2:$DU$42,VLOOKUP(AB735,VALIDATIONS!$FF$2:$FG$5,2,FALSE),FALSE), IF(AC735="Steel Reinforced Concrete",VLOOKUP(AA735,VALIDATIONS!$CZ$2:$DU$42,8+VLOOKUP(AB735,VALIDATIONS!$FF$2:$FG$5,2,FALSE),FALSE),IF(AC735="Fibre Reinforced Concrete",VLOOKUP(AA735,VALIDATIONS!$CZ$2:$DU$42,4+VLOOKUP(AB735,VALIDATIONS!$FF$2:$FG$5,2,FALSE),FALSE))))   +IF(T735="Up to 10% Rock",VLOOKUP(AA735,VALIDATIONS!$CZ$2:$DU$42,13+VLOOKUP(AB735,VALIDATIONS!$FF$2:$FG$5,2,FALSE),FALSE),0)+IF(OR(U735="Urban Development (moderate)",U735="Urban Development (heavy)"),VLOOKUP(AA735,VALIDATIONS!$CZ$2:$DU$42,VLOOKUP(U735,VALIDATIONS!$FJ$2:$FK$4,2,FALSE)+4,FALSE),0))</f>
        <v/>
      </c>
      <c r="AE735" s="194"/>
    </row>
    <row r="736" spans="1:31" x14ac:dyDescent="0.2">
      <c r="A736" s="232"/>
      <c r="B736" s="361"/>
      <c r="C736" s="370"/>
      <c r="D736" s="370"/>
      <c r="E736" s="370"/>
      <c r="F736" s="370"/>
      <c r="G736" s="194"/>
      <c r="H736" s="194"/>
      <c r="I736" s="195"/>
      <c r="J736" s="194"/>
      <c r="K736" s="168"/>
      <c r="L736" s="168"/>
      <c r="M736" s="106" t="str">
        <f>IF(OR(D736="",E736="",G736=""),"",IF(AND(F736&lt;&gt;"",D736="Inlet Pit"),VLOOKUP(E736,VALIDATIONS!$CN$2:$CO$14,2,FALSE),IF(D736="Junction Pit",VLOOKUP(E736,VALIDATIONS!$CR$2:$CS$5,2,FALSE),IF(D736="Trench Grate",H736*VLOOKUP(E736,VALIDATIONS!$CT$2:$CU$2,2,FALSE),IF(D736="Capped Line",VLOOKUP(E736,VALIDATIONS!$CF$2:$CG$2,2,FALSE),IF(D736="Head Wall",VLOOKUP(E736,VALIDATIONS!$CH$2:$CI$2,2,FALSE),IF(D736="House Connection",VLOOKUP(E736,VALIDATIONS!$CJ$2:$CK$2,2,FALSE),0))))))+IF(AND(F736&lt;&gt;"",D736="Inlet Pit"),VLOOKUP(F736,VALIDATIONS!$CP$2:$CQ$66,2,FALSE),0))</f>
        <v/>
      </c>
      <c r="N736" s="194"/>
      <c r="O736" s="379"/>
      <c r="P736" s="368"/>
      <c r="Q736" s="194"/>
      <c r="R736" s="370"/>
      <c r="S736" s="194"/>
      <c r="T736" s="368"/>
      <c r="U736" s="368"/>
      <c r="V736" s="194"/>
      <c r="W736" s="195"/>
      <c r="X736" s="194"/>
      <c r="Y736" s="195"/>
      <c r="Z736" s="194"/>
      <c r="AA736" s="368"/>
      <c r="AB736" s="368"/>
      <c r="AC736" s="370"/>
      <c r="AD736" s="106" t="str">
        <f>IF(OR(R736="",T736="",U736="",Z736="",AA736="",AB736="",AC736=""),"",Z736*IF(AC736="uPVC",VLOOKUP(AA736,VALIDATIONS!$CZ$2:$DU$42,VLOOKUP(AB736,VALIDATIONS!$FF$2:$FG$5,2,FALSE),FALSE), IF(AC736="Steel Reinforced Concrete",VLOOKUP(AA736,VALIDATIONS!$CZ$2:$DU$42,8+VLOOKUP(AB736,VALIDATIONS!$FF$2:$FG$5,2,FALSE),FALSE),IF(AC736="Fibre Reinforced Concrete",VLOOKUP(AA736,VALIDATIONS!$CZ$2:$DU$42,4+VLOOKUP(AB736,VALIDATIONS!$FF$2:$FG$5,2,FALSE),FALSE))))   +IF(T736="Up to 10% Rock",VLOOKUP(AA736,VALIDATIONS!$CZ$2:$DU$42,13+VLOOKUP(AB736,VALIDATIONS!$FF$2:$FG$5,2,FALSE),FALSE),0)+IF(OR(U736="Urban Development (moderate)",U736="Urban Development (heavy)"),VLOOKUP(AA736,VALIDATIONS!$CZ$2:$DU$42,VLOOKUP(U736,VALIDATIONS!$FJ$2:$FK$4,2,FALSE)+4,FALSE),0))</f>
        <v/>
      </c>
      <c r="AE736" s="194"/>
    </row>
    <row r="737" spans="1:31" x14ac:dyDescent="0.2">
      <c r="A737" s="232"/>
      <c r="B737" s="361"/>
      <c r="C737" s="370"/>
      <c r="D737" s="370"/>
      <c r="E737" s="370"/>
      <c r="F737" s="370"/>
      <c r="G737" s="194"/>
      <c r="H737" s="194"/>
      <c r="I737" s="195"/>
      <c r="J737" s="194"/>
      <c r="K737" s="168"/>
      <c r="L737" s="168"/>
      <c r="M737" s="106" t="str">
        <f>IF(OR(D737="",E737="",G737=""),"",IF(AND(F737&lt;&gt;"",D737="Inlet Pit"),VLOOKUP(E737,VALIDATIONS!$CN$2:$CO$14,2,FALSE),IF(D737="Junction Pit",VLOOKUP(E737,VALIDATIONS!$CR$2:$CS$5,2,FALSE),IF(D737="Trench Grate",H737*VLOOKUP(E737,VALIDATIONS!$CT$2:$CU$2,2,FALSE),IF(D737="Capped Line",VLOOKUP(E737,VALIDATIONS!$CF$2:$CG$2,2,FALSE),IF(D737="Head Wall",VLOOKUP(E737,VALIDATIONS!$CH$2:$CI$2,2,FALSE),IF(D737="House Connection",VLOOKUP(E737,VALIDATIONS!$CJ$2:$CK$2,2,FALSE),0))))))+IF(AND(F737&lt;&gt;"",D737="Inlet Pit"),VLOOKUP(F737,VALIDATIONS!$CP$2:$CQ$66,2,FALSE),0))</f>
        <v/>
      </c>
      <c r="N737" s="194"/>
      <c r="O737" s="379"/>
      <c r="P737" s="368"/>
      <c r="Q737" s="194"/>
      <c r="R737" s="370"/>
      <c r="S737" s="194"/>
      <c r="T737" s="368"/>
      <c r="U737" s="368"/>
      <c r="V737" s="194"/>
      <c r="W737" s="195"/>
      <c r="X737" s="194"/>
      <c r="Y737" s="195"/>
      <c r="Z737" s="194"/>
      <c r="AA737" s="368"/>
      <c r="AB737" s="368"/>
      <c r="AC737" s="370"/>
      <c r="AD737" s="106" t="str">
        <f>IF(OR(R737="",T737="",U737="",Z737="",AA737="",AB737="",AC737=""),"",Z737*IF(AC737="uPVC",VLOOKUP(AA737,VALIDATIONS!$CZ$2:$DU$42,VLOOKUP(AB737,VALIDATIONS!$FF$2:$FG$5,2,FALSE),FALSE), IF(AC737="Steel Reinforced Concrete",VLOOKUP(AA737,VALIDATIONS!$CZ$2:$DU$42,8+VLOOKUP(AB737,VALIDATIONS!$FF$2:$FG$5,2,FALSE),FALSE),IF(AC737="Fibre Reinforced Concrete",VLOOKUP(AA737,VALIDATIONS!$CZ$2:$DU$42,4+VLOOKUP(AB737,VALIDATIONS!$FF$2:$FG$5,2,FALSE),FALSE))))   +IF(T737="Up to 10% Rock",VLOOKUP(AA737,VALIDATIONS!$CZ$2:$DU$42,13+VLOOKUP(AB737,VALIDATIONS!$FF$2:$FG$5,2,FALSE),FALSE),0)+IF(OR(U737="Urban Development (moderate)",U737="Urban Development (heavy)"),VLOOKUP(AA737,VALIDATIONS!$CZ$2:$DU$42,VLOOKUP(U737,VALIDATIONS!$FJ$2:$FK$4,2,FALSE)+4,FALSE),0))</f>
        <v/>
      </c>
      <c r="AE737" s="194"/>
    </row>
    <row r="738" spans="1:31" x14ac:dyDescent="0.2">
      <c r="A738" s="232"/>
      <c r="B738" s="361"/>
      <c r="C738" s="370"/>
      <c r="D738" s="370"/>
      <c r="E738" s="370"/>
      <c r="F738" s="370"/>
      <c r="G738" s="194"/>
      <c r="H738" s="194"/>
      <c r="I738" s="195"/>
      <c r="J738" s="194"/>
      <c r="K738" s="168"/>
      <c r="L738" s="168"/>
      <c r="M738" s="106" t="str">
        <f>IF(OR(D738="",E738="",G738=""),"",IF(AND(F738&lt;&gt;"",D738="Inlet Pit"),VLOOKUP(E738,VALIDATIONS!$CN$2:$CO$14,2,FALSE),IF(D738="Junction Pit",VLOOKUP(E738,VALIDATIONS!$CR$2:$CS$5,2,FALSE),IF(D738="Trench Grate",H738*VLOOKUP(E738,VALIDATIONS!$CT$2:$CU$2,2,FALSE),IF(D738="Capped Line",VLOOKUP(E738,VALIDATIONS!$CF$2:$CG$2,2,FALSE),IF(D738="Head Wall",VLOOKUP(E738,VALIDATIONS!$CH$2:$CI$2,2,FALSE),IF(D738="House Connection",VLOOKUP(E738,VALIDATIONS!$CJ$2:$CK$2,2,FALSE),0))))))+IF(AND(F738&lt;&gt;"",D738="Inlet Pit"),VLOOKUP(F738,VALIDATIONS!$CP$2:$CQ$66,2,FALSE),0))</f>
        <v/>
      </c>
      <c r="N738" s="194"/>
      <c r="O738" s="379"/>
      <c r="P738" s="368"/>
      <c r="Q738" s="194"/>
      <c r="R738" s="370"/>
      <c r="S738" s="194"/>
      <c r="T738" s="368"/>
      <c r="U738" s="368"/>
      <c r="V738" s="194"/>
      <c r="W738" s="195"/>
      <c r="X738" s="194"/>
      <c r="Y738" s="195"/>
      <c r="Z738" s="194"/>
      <c r="AA738" s="368"/>
      <c r="AB738" s="368"/>
      <c r="AC738" s="370"/>
      <c r="AD738" s="106" t="str">
        <f>IF(OR(R738="",T738="",U738="",Z738="",AA738="",AB738="",AC738=""),"",Z738*IF(AC738="uPVC",VLOOKUP(AA738,VALIDATIONS!$CZ$2:$DU$42,VLOOKUP(AB738,VALIDATIONS!$FF$2:$FG$5,2,FALSE),FALSE), IF(AC738="Steel Reinforced Concrete",VLOOKUP(AA738,VALIDATIONS!$CZ$2:$DU$42,8+VLOOKUP(AB738,VALIDATIONS!$FF$2:$FG$5,2,FALSE),FALSE),IF(AC738="Fibre Reinforced Concrete",VLOOKUP(AA738,VALIDATIONS!$CZ$2:$DU$42,4+VLOOKUP(AB738,VALIDATIONS!$FF$2:$FG$5,2,FALSE),FALSE))))   +IF(T738="Up to 10% Rock",VLOOKUP(AA738,VALIDATIONS!$CZ$2:$DU$42,13+VLOOKUP(AB738,VALIDATIONS!$FF$2:$FG$5,2,FALSE),FALSE),0)+IF(OR(U738="Urban Development (moderate)",U738="Urban Development (heavy)"),VLOOKUP(AA738,VALIDATIONS!$CZ$2:$DU$42,VLOOKUP(U738,VALIDATIONS!$FJ$2:$FK$4,2,FALSE)+4,FALSE),0))</f>
        <v/>
      </c>
      <c r="AE738" s="194"/>
    </row>
    <row r="739" spans="1:31" x14ac:dyDescent="0.2">
      <c r="A739" s="232"/>
      <c r="B739" s="361"/>
      <c r="C739" s="370"/>
      <c r="D739" s="370"/>
      <c r="E739" s="370"/>
      <c r="F739" s="370"/>
      <c r="G739" s="194"/>
      <c r="H739" s="194"/>
      <c r="I739" s="195"/>
      <c r="J739" s="194"/>
      <c r="K739" s="168"/>
      <c r="L739" s="168"/>
      <c r="M739" s="106" t="str">
        <f>IF(OR(D739="",E739="",G739=""),"",IF(AND(F739&lt;&gt;"",D739="Inlet Pit"),VLOOKUP(E739,VALIDATIONS!$CN$2:$CO$14,2,FALSE),IF(D739="Junction Pit",VLOOKUP(E739,VALIDATIONS!$CR$2:$CS$5,2,FALSE),IF(D739="Trench Grate",H739*VLOOKUP(E739,VALIDATIONS!$CT$2:$CU$2,2,FALSE),IF(D739="Capped Line",VLOOKUP(E739,VALIDATIONS!$CF$2:$CG$2,2,FALSE),IF(D739="Head Wall",VLOOKUP(E739,VALIDATIONS!$CH$2:$CI$2,2,FALSE),IF(D739="House Connection",VLOOKUP(E739,VALIDATIONS!$CJ$2:$CK$2,2,FALSE),0))))))+IF(AND(F739&lt;&gt;"",D739="Inlet Pit"),VLOOKUP(F739,VALIDATIONS!$CP$2:$CQ$66,2,FALSE),0))</f>
        <v/>
      </c>
      <c r="N739" s="194"/>
      <c r="O739" s="379"/>
      <c r="P739" s="368"/>
      <c r="Q739" s="194"/>
      <c r="R739" s="370"/>
      <c r="S739" s="194"/>
      <c r="T739" s="368"/>
      <c r="U739" s="368"/>
      <c r="V739" s="194"/>
      <c r="W739" s="195"/>
      <c r="X739" s="194"/>
      <c r="Y739" s="195"/>
      <c r="Z739" s="194"/>
      <c r="AA739" s="368"/>
      <c r="AB739" s="368"/>
      <c r="AC739" s="370"/>
      <c r="AD739" s="106" t="str">
        <f>IF(OR(R739="",T739="",U739="",Z739="",AA739="",AB739="",AC739=""),"",Z739*IF(AC739="uPVC",VLOOKUP(AA739,VALIDATIONS!$CZ$2:$DU$42,VLOOKUP(AB739,VALIDATIONS!$FF$2:$FG$5,2,FALSE),FALSE), IF(AC739="Steel Reinforced Concrete",VLOOKUP(AA739,VALIDATIONS!$CZ$2:$DU$42,8+VLOOKUP(AB739,VALIDATIONS!$FF$2:$FG$5,2,FALSE),FALSE),IF(AC739="Fibre Reinforced Concrete",VLOOKUP(AA739,VALIDATIONS!$CZ$2:$DU$42,4+VLOOKUP(AB739,VALIDATIONS!$FF$2:$FG$5,2,FALSE),FALSE))))   +IF(T739="Up to 10% Rock",VLOOKUP(AA739,VALIDATIONS!$CZ$2:$DU$42,13+VLOOKUP(AB739,VALIDATIONS!$FF$2:$FG$5,2,FALSE),FALSE),0)+IF(OR(U739="Urban Development (moderate)",U739="Urban Development (heavy)"),VLOOKUP(AA739,VALIDATIONS!$CZ$2:$DU$42,VLOOKUP(U739,VALIDATIONS!$FJ$2:$FK$4,2,FALSE)+4,FALSE),0))</f>
        <v/>
      </c>
      <c r="AE739" s="194"/>
    </row>
    <row r="740" spans="1:31" x14ac:dyDescent="0.2">
      <c r="A740" s="232"/>
      <c r="B740" s="361"/>
      <c r="C740" s="370"/>
      <c r="D740" s="370"/>
      <c r="E740" s="370"/>
      <c r="F740" s="370"/>
      <c r="G740" s="194"/>
      <c r="H740" s="194"/>
      <c r="I740" s="195"/>
      <c r="J740" s="194"/>
      <c r="K740" s="168"/>
      <c r="L740" s="168"/>
      <c r="M740" s="106" t="str">
        <f>IF(OR(D740="",E740="",G740=""),"",IF(AND(F740&lt;&gt;"",D740="Inlet Pit"),VLOOKUP(E740,VALIDATIONS!$CN$2:$CO$14,2,FALSE),IF(D740="Junction Pit",VLOOKUP(E740,VALIDATIONS!$CR$2:$CS$5,2,FALSE),IF(D740="Trench Grate",H740*VLOOKUP(E740,VALIDATIONS!$CT$2:$CU$2,2,FALSE),IF(D740="Capped Line",VLOOKUP(E740,VALIDATIONS!$CF$2:$CG$2,2,FALSE),IF(D740="Head Wall",VLOOKUP(E740,VALIDATIONS!$CH$2:$CI$2,2,FALSE),IF(D740="House Connection",VLOOKUP(E740,VALIDATIONS!$CJ$2:$CK$2,2,FALSE),0))))))+IF(AND(F740&lt;&gt;"",D740="Inlet Pit"),VLOOKUP(F740,VALIDATIONS!$CP$2:$CQ$66,2,FALSE),0))</f>
        <v/>
      </c>
      <c r="N740" s="194"/>
      <c r="O740" s="379"/>
      <c r="P740" s="368"/>
      <c r="Q740" s="194"/>
      <c r="R740" s="370"/>
      <c r="S740" s="194"/>
      <c r="T740" s="368"/>
      <c r="U740" s="368"/>
      <c r="V740" s="194"/>
      <c r="W740" s="195"/>
      <c r="X740" s="194"/>
      <c r="Y740" s="195"/>
      <c r="Z740" s="194"/>
      <c r="AA740" s="368"/>
      <c r="AB740" s="368"/>
      <c r="AC740" s="370"/>
      <c r="AD740" s="106" t="str">
        <f>IF(OR(R740="",T740="",U740="",Z740="",AA740="",AB740="",AC740=""),"",Z740*IF(AC740="uPVC",VLOOKUP(AA740,VALIDATIONS!$CZ$2:$DU$42,VLOOKUP(AB740,VALIDATIONS!$FF$2:$FG$5,2,FALSE),FALSE), IF(AC740="Steel Reinforced Concrete",VLOOKUP(AA740,VALIDATIONS!$CZ$2:$DU$42,8+VLOOKUP(AB740,VALIDATIONS!$FF$2:$FG$5,2,FALSE),FALSE),IF(AC740="Fibre Reinforced Concrete",VLOOKUP(AA740,VALIDATIONS!$CZ$2:$DU$42,4+VLOOKUP(AB740,VALIDATIONS!$FF$2:$FG$5,2,FALSE),FALSE))))   +IF(T740="Up to 10% Rock",VLOOKUP(AA740,VALIDATIONS!$CZ$2:$DU$42,13+VLOOKUP(AB740,VALIDATIONS!$FF$2:$FG$5,2,FALSE),FALSE),0)+IF(OR(U740="Urban Development (moderate)",U740="Urban Development (heavy)"),VLOOKUP(AA740,VALIDATIONS!$CZ$2:$DU$42,VLOOKUP(U740,VALIDATIONS!$FJ$2:$FK$4,2,FALSE)+4,FALSE),0))</f>
        <v/>
      </c>
      <c r="AE740" s="194"/>
    </row>
    <row r="741" spans="1:31" x14ac:dyDescent="0.2">
      <c r="A741" s="232"/>
      <c r="B741" s="361"/>
      <c r="C741" s="370"/>
      <c r="D741" s="370"/>
      <c r="E741" s="370"/>
      <c r="F741" s="370"/>
      <c r="G741" s="194"/>
      <c r="H741" s="194"/>
      <c r="I741" s="195"/>
      <c r="J741" s="194"/>
      <c r="K741" s="168"/>
      <c r="L741" s="168"/>
      <c r="M741" s="106" t="str">
        <f>IF(OR(D741="",E741="",G741=""),"",IF(AND(F741&lt;&gt;"",D741="Inlet Pit"),VLOOKUP(E741,VALIDATIONS!$CN$2:$CO$14,2,FALSE),IF(D741="Junction Pit",VLOOKUP(E741,VALIDATIONS!$CR$2:$CS$5,2,FALSE),IF(D741="Trench Grate",H741*VLOOKUP(E741,VALIDATIONS!$CT$2:$CU$2,2,FALSE),IF(D741="Capped Line",VLOOKUP(E741,VALIDATIONS!$CF$2:$CG$2,2,FALSE),IF(D741="Head Wall",VLOOKUP(E741,VALIDATIONS!$CH$2:$CI$2,2,FALSE),IF(D741="House Connection",VLOOKUP(E741,VALIDATIONS!$CJ$2:$CK$2,2,FALSE),0))))))+IF(AND(F741&lt;&gt;"",D741="Inlet Pit"),VLOOKUP(F741,VALIDATIONS!$CP$2:$CQ$66,2,FALSE),0))</f>
        <v/>
      </c>
      <c r="N741" s="194"/>
      <c r="O741" s="379"/>
      <c r="P741" s="368"/>
      <c r="Q741" s="194"/>
      <c r="R741" s="370"/>
      <c r="S741" s="194"/>
      <c r="T741" s="368"/>
      <c r="U741" s="368"/>
      <c r="V741" s="194"/>
      <c r="W741" s="195"/>
      <c r="X741" s="194"/>
      <c r="Y741" s="195"/>
      <c r="Z741" s="194"/>
      <c r="AA741" s="368"/>
      <c r="AB741" s="368"/>
      <c r="AC741" s="370"/>
      <c r="AD741" s="106" t="str">
        <f>IF(OR(R741="",T741="",U741="",Z741="",AA741="",AB741="",AC741=""),"",Z741*IF(AC741="uPVC",VLOOKUP(AA741,VALIDATIONS!$CZ$2:$DU$42,VLOOKUP(AB741,VALIDATIONS!$FF$2:$FG$5,2,FALSE),FALSE), IF(AC741="Steel Reinforced Concrete",VLOOKUP(AA741,VALIDATIONS!$CZ$2:$DU$42,8+VLOOKUP(AB741,VALIDATIONS!$FF$2:$FG$5,2,FALSE),FALSE),IF(AC741="Fibre Reinforced Concrete",VLOOKUP(AA741,VALIDATIONS!$CZ$2:$DU$42,4+VLOOKUP(AB741,VALIDATIONS!$FF$2:$FG$5,2,FALSE),FALSE))))   +IF(T741="Up to 10% Rock",VLOOKUP(AA741,VALIDATIONS!$CZ$2:$DU$42,13+VLOOKUP(AB741,VALIDATIONS!$FF$2:$FG$5,2,FALSE),FALSE),0)+IF(OR(U741="Urban Development (moderate)",U741="Urban Development (heavy)"),VLOOKUP(AA741,VALIDATIONS!$CZ$2:$DU$42,VLOOKUP(U741,VALIDATIONS!$FJ$2:$FK$4,2,FALSE)+4,FALSE),0))</f>
        <v/>
      </c>
      <c r="AE741" s="194"/>
    </row>
    <row r="742" spans="1:31" x14ac:dyDescent="0.2">
      <c r="A742" s="232"/>
      <c r="B742" s="361"/>
      <c r="C742" s="370"/>
      <c r="D742" s="370"/>
      <c r="E742" s="370"/>
      <c r="F742" s="370"/>
      <c r="G742" s="194"/>
      <c r="H742" s="194"/>
      <c r="I742" s="195"/>
      <c r="J742" s="194"/>
      <c r="K742" s="168"/>
      <c r="L742" s="168"/>
      <c r="M742" s="106" t="str">
        <f>IF(OR(D742="",E742="",G742=""),"",IF(AND(F742&lt;&gt;"",D742="Inlet Pit"),VLOOKUP(E742,VALIDATIONS!$CN$2:$CO$14,2,FALSE),IF(D742="Junction Pit",VLOOKUP(E742,VALIDATIONS!$CR$2:$CS$5,2,FALSE),IF(D742="Trench Grate",H742*VLOOKUP(E742,VALIDATIONS!$CT$2:$CU$2,2,FALSE),IF(D742="Capped Line",VLOOKUP(E742,VALIDATIONS!$CF$2:$CG$2,2,FALSE),IF(D742="Head Wall",VLOOKUP(E742,VALIDATIONS!$CH$2:$CI$2,2,FALSE),IF(D742="House Connection",VLOOKUP(E742,VALIDATIONS!$CJ$2:$CK$2,2,FALSE),0))))))+IF(AND(F742&lt;&gt;"",D742="Inlet Pit"),VLOOKUP(F742,VALIDATIONS!$CP$2:$CQ$66,2,FALSE),0))</f>
        <v/>
      </c>
      <c r="N742" s="194"/>
      <c r="O742" s="379"/>
      <c r="P742" s="368"/>
      <c r="Q742" s="194"/>
      <c r="R742" s="370"/>
      <c r="S742" s="194"/>
      <c r="T742" s="368"/>
      <c r="U742" s="368"/>
      <c r="V742" s="194"/>
      <c r="W742" s="195"/>
      <c r="X742" s="194"/>
      <c r="Y742" s="195"/>
      <c r="Z742" s="194"/>
      <c r="AA742" s="368"/>
      <c r="AB742" s="368"/>
      <c r="AC742" s="370"/>
      <c r="AD742" s="106" t="str">
        <f>IF(OR(R742="",T742="",U742="",Z742="",AA742="",AB742="",AC742=""),"",Z742*IF(AC742="uPVC",VLOOKUP(AA742,VALIDATIONS!$CZ$2:$DU$42,VLOOKUP(AB742,VALIDATIONS!$FF$2:$FG$5,2,FALSE),FALSE), IF(AC742="Steel Reinforced Concrete",VLOOKUP(AA742,VALIDATIONS!$CZ$2:$DU$42,8+VLOOKUP(AB742,VALIDATIONS!$FF$2:$FG$5,2,FALSE),FALSE),IF(AC742="Fibre Reinforced Concrete",VLOOKUP(AA742,VALIDATIONS!$CZ$2:$DU$42,4+VLOOKUP(AB742,VALIDATIONS!$FF$2:$FG$5,2,FALSE),FALSE))))   +IF(T742="Up to 10% Rock",VLOOKUP(AA742,VALIDATIONS!$CZ$2:$DU$42,13+VLOOKUP(AB742,VALIDATIONS!$FF$2:$FG$5,2,FALSE),FALSE),0)+IF(OR(U742="Urban Development (moderate)",U742="Urban Development (heavy)"),VLOOKUP(AA742,VALIDATIONS!$CZ$2:$DU$42,VLOOKUP(U742,VALIDATIONS!$FJ$2:$FK$4,2,FALSE)+4,FALSE),0))</f>
        <v/>
      </c>
      <c r="AE742" s="194"/>
    </row>
    <row r="743" spans="1:31" x14ac:dyDescent="0.2">
      <c r="A743" s="232"/>
      <c r="B743" s="361"/>
      <c r="C743" s="370"/>
      <c r="D743" s="370"/>
      <c r="E743" s="370"/>
      <c r="F743" s="370"/>
      <c r="G743" s="194"/>
      <c r="H743" s="194"/>
      <c r="I743" s="195"/>
      <c r="J743" s="194"/>
      <c r="K743" s="168"/>
      <c r="L743" s="168"/>
      <c r="M743" s="106" t="str">
        <f>IF(OR(D743="",E743="",G743=""),"",IF(AND(F743&lt;&gt;"",D743="Inlet Pit"),VLOOKUP(E743,VALIDATIONS!$CN$2:$CO$14,2,FALSE),IF(D743="Junction Pit",VLOOKUP(E743,VALIDATIONS!$CR$2:$CS$5,2,FALSE),IF(D743="Trench Grate",H743*VLOOKUP(E743,VALIDATIONS!$CT$2:$CU$2,2,FALSE),IF(D743="Capped Line",VLOOKUP(E743,VALIDATIONS!$CF$2:$CG$2,2,FALSE),IF(D743="Head Wall",VLOOKUP(E743,VALIDATIONS!$CH$2:$CI$2,2,FALSE),IF(D743="House Connection",VLOOKUP(E743,VALIDATIONS!$CJ$2:$CK$2,2,FALSE),0))))))+IF(AND(F743&lt;&gt;"",D743="Inlet Pit"),VLOOKUP(F743,VALIDATIONS!$CP$2:$CQ$66,2,FALSE),0))</f>
        <v/>
      </c>
      <c r="N743" s="194"/>
      <c r="O743" s="379"/>
      <c r="P743" s="368"/>
      <c r="Q743" s="194"/>
      <c r="R743" s="370"/>
      <c r="S743" s="194"/>
      <c r="T743" s="368"/>
      <c r="U743" s="368"/>
      <c r="V743" s="194"/>
      <c r="W743" s="195"/>
      <c r="X743" s="194"/>
      <c r="Y743" s="195"/>
      <c r="Z743" s="194"/>
      <c r="AA743" s="368"/>
      <c r="AB743" s="368"/>
      <c r="AC743" s="370"/>
      <c r="AD743" s="106" t="str">
        <f>IF(OR(R743="",T743="",U743="",Z743="",AA743="",AB743="",AC743=""),"",Z743*IF(AC743="uPVC",VLOOKUP(AA743,VALIDATIONS!$CZ$2:$DU$42,VLOOKUP(AB743,VALIDATIONS!$FF$2:$FG$5,2,FALSE),FALSE), IF(AC743="Steel Reinforced Concrete",VLOOKUP(AA743,VALIDATIONS!$CZ$2:$DU$42,8+VLOOKUP(AB743,VALIDATIONS!$FF$2:$FG$5,2,FALSE),FALSE),IF(AC743="Fibre Reinforced Concrete",VLOOKUP(AA743,VALIDATIONS!$CZ$2:$DU$42,4+VLOOKUP(AB743,VALIDATIONS!$FF$2:$FG$5,2,FALSE),FALSE))))   +IF(T743="Up to 10% Rock",VLOOKUP(AA743,VALIDATIONS!$CZ$2:$DU$42,13+VLOOKUP(AB743,VALIDATIONS!$FF$2:$FG$5,2,FALSE),FALSE),0)+IF(OR(U743="Urban Development (moderate)",U743="Urban Development (heavy)"),VLOOKUP(AA743,VALIDATIONS!$CZ$2:$DU$42,VLOOKUP(U743,VALIDATIONS!$FJ$2:$FK$4,2,FALSE)+4,FALSE),0))</f>
        <v/>
      </c>
      <c r="AE743" s="194"/>
    </row>
    <row r="744" spans="1:31" x14ac:dyDescent="0.2">
      <c r="A744" s="232"/>
      <c r="B744" s="361"/>
      <c r="C744" s="370"/>
      <c r="D744" s="370"/>
      <c r="E744" s="370"/>
      <c r="F744" s="370"/>
      <c r="G744" s="194"/>
      <c r="H744" s="194"/>
      <c r="I744" s="195"/>
      <c r="J744" s="194"/>
      <c r="K744" s="168"/>
      <c r="L744" s="168"/>
      <c r="M744" s="106" t="str">
        <f>IF(OR(D744="",E744="",G744=""),"",IF(AND(F744&lt;&gt;"",D744="Inlet Pit"),VLOOKUP(E744,VALIDATIONS!$CN$2:$CO$14,2,FALSE),IF(D744="Junction Pit",VLOOKUP(E744,VALIDATIONS!$CR$2:$CS$5,2,FALSE),IF(D744="Trench Grate",H744*VLOOKUP(E744,VALIDATIONS!$CT$2:$CU$2,2,FALSE),IF(D744="Capped Line",VLOOKUP(E744,VALIDATIONS!$CF$2:$CG$2,2,FALSE),IF(D744="Head Wall",VLOOKUP(E744,VALIDATIONS!$CH$2:$CI$2,2,FALSE),IF(D744="House Connection",VLOOKUP(E744,VALIDATIONS!$CJ$2:$CK$2,2,FALSE),0))))))+IF(AND(F744&lt;&gt;"",D744="Inlet Pit"),VLOOKUP(F744,VALIDATIONS!$CP$2:$CQ$66,2,FALSE),0))</f>
        <v/>
      </c>
      <c r="N744" s="194"/>
      <c r="O744" s="379"/>
      <c r="P744" s="368"/>
      <c r="Q744" s="194"/>
      <c r="R744" s="370"/>
      <c r="S744" s="194"/>
      <c r="T744" s="368"/>
      <c r="U744" s="368"/>
      <c r="V744" s="194"/>
      <c r="W744" s="195"/>
      <c r="X744" s="194"/>
      <c r="Y744" s="195"/>
      <c r="Z744" s="194"/>
      <c r="AA744" s="368"/>
      <c r="AB744" s="368"/>
      <c r="AC744" s="370"/>
      <c r="AD744" s="106" t="str">
        <f>IF(OR(R744="",T744="",U744="",Z744="",AA744="",AB744="",AC744=""),"",Z744*IF(AC744="uPVC",VLOOKUP(AA744,VALIDATIONS!$CZ$2:$DU$42,VLOOKUP(AB744,VALIDATIONS!$FF$2:$FG$5,2,FALSE),FALSE), IF(AC744="Steel Reinforced Concrete",VLOOKUP(AA744,VALIDATIONS!$CZ$2:$DU$42,8+VLOOKUP(AB744,VALIDATIONS!$FF$2:$FG$5,2,FALSE),FALSE),IF(AC744="Fibre Reinforced Concrete",VLOOKUP(AA744,VALIDATIONS!$CZ$2:$DU$42,4+VLOOKUP(AB744,VALIDATIONS!$FF$2:$FG$5,2,FALSE),FALSE))))   +IF(T744="Up to 10% Rock",VLOOKUP(AA744,VALIDATIONS!$CZ$2:$DU$42,13+VLOOKUP(AB744,VALIDATIONS!$FF$2:$FG$5,2,FALSE),FALSE),0)+IF(OR(U744="Urban Development (moderate)",U744="Urban Development (heavy)"),VLOOKUP(AA744,VALIDATIONS!$CZ$2:$DU$42,VLOOKUP(U744,VALIDATIONS!$FJ$2:$FK$4,2,FALSE)+4,FALSE),0))</f>
        <v/>
      </c>
      <c r="AE744" s="194"/>
    </row>
    <row r="745" spans="1:31" x14ac:dyDescent="0.2">
      <c r="A745" s="232"/>
      <c r="B745" s="361"/>
      <c r="C745" s="370"/>
      <c r="D745" s="370"/>
      <c r="E745" s="370"/>
      <c r="F745" s="370"/>
      <c r="G745" s="194"/>
      <c r="H745" s="194"/>
      <c r="I745" s="195"/>
      <c r="J745" s="194"/>
      <c r="K745" s="168"/>
      <c r="L745" s="168"/>
      <c r="M745" s="106" t="str">
        <f>IF(OR(D745="",E745="",G745=""),"",IF(AND(F745&lt;&gt;"",D745="Inlet Pit"),VLOOKUP(E745,VALIDATIONS!$CN$2:$CO$14,2,FALSE),IF(D745="Junction Pit",VLOOKUP(E745,VALIDATIONS!$CR$2:$CS$5,2,FALSE),IF(D745="Trench Grate",H745*VLOOKUP(E745,VALIDATIONS!$CT$2:$CU$2,2,FALSE),IF(D745="Capped Line",VLOOKUP(E745,VALIDATIONS!$CF$2:$CG$2,2,FALSE),IF(D745="Head Wall",VLOOKUP(E745,VALIDATIONS!$CH$2:$CI$2,2,FALSE),IF(D745="House Connection",VLOOKUP(E745,VALIDATIONS!$CJ$2:$CK$2,2,FALSE),0))))))+IF(AND(F745&lt;&gt;"",D745="Inlet Pit"),VLOOKUP(F745,VALIDATIONS!$CP$2:$CQ$66,2,FALSE),0))</f>
        <v/>
      </c>
      <c r="N745" s="194"/>
      <c r="O745" s="379"/>
      <c r="P745" s="368"/>
      <c r="Q745" s="194"/>
      <c r="R745" s="370"/>
      <c r="S745" s="194"/>
      <c r="T745" s="368"/>
      <c r="U745" s="368"/>
      <c r="V745" s="194"/>
      <c r="W745" s="195"/>
      <c r="X745" s="194"/>
      <c r="Y745" s="195"/>
      <c r="Z745" s="194"/>
      <c r="AA745" s="368"/>
      <c r="AB745" s="368"/>
      <c r="AC745" s="370"/>
      <c r="AD745" s="106" t="str">
        <f>IF(OR(R745="",T745="",U745="",Z745="",AA745="",AB745="",AC745=""),"",Z745*IF(AC745="uPVC",VLOOKUP(AA745,VALIDATIONS!$CZ$2:$DU$42,VLOOKUP(AB745,VALIDATIONS!$FF$2:$FG$5,2,FALSE),FALSE), IF(AC745="Steel Reinforced Concrete",VLOOKUP(AA745,VALIDATIONS!$CZ$2:$DU$42,8+VLOOKUP(AB745,VALIDATIONS!$FF$2:$FG$5,2,FALSE),FALSE),IF(AC745="Fibre Reinforced Concrete",VLOOKUP(AA745,VALIDATIONS!$CZ$2:$DU$42,4+VLOOKUP(AB745,VALIDATIONS!$FF$2:$FG$5,2,FALSE),FALSE))))   +IF(T745="Up to 10% Rock",VLOOKUP(AA745,VALIDATIONS!$CZ$2:$DU$42,13+VLOOKUP(AB745,VALIDATIONS!$FF$2:$FG$5,2,FALSE),FALSE),0)+IF(OR(U745="Urban Development (moderate)",U745="Urban Development (heavy)"),VLOOKUP(AA745,VALIDATIONS!$CZ$2:$DU$42,VLOOKUP(U745,VALIDATIONS!$FJ$2:$FK$4,2,FALSE)+4,FALSE),0))</f>
        <v/>
      </c>
      <c r="AE745" s="194"/>
    </row>
    <row r="746" spans="1:31" x14ac:dyDescent="0.2">
      <c r="A746" s="232"/>
      <c r="B746" s="361"/>
      <c r="C746" s="370"/>
      <c r="D746" s="370"/>
      <c r="E746" s="370"/>
      <c r="F746" s="370"/>
      <c r="G746" s="194"/>
      <c r="H746" s="194"/>
      <c r="I746" s="195"/>
      <c r="J746" s="194"/>
      <c r="K746" s="168"/>
      <c r="L746" s="168"/>
      <c r="M746" s="106" t="str">
        <f>IF(OR(D746="",E746="",G746=""),"",IF(AND(F746&lt;&gt;"",D746="Inlet Pit"),VLOOKUP(E746,VALIDATIONS!$CN$2:$CO$14,2,FALSE),IF(D746="Junction Pit",VLOOKUP(E746,VALIDATIONS!$CR$2:$CS$5,2,FALSE),IF(D746="Trench Grate",H746*VLOOKUP(E746,VALIDATIONS!$CT$2:$CU$2,2,FALSE),IF(D746="Capped Line",VLOOKUP(E746,VALIDATIONS!$CF$2:$CG$2,2,FALSE),IF(D746="Head Wall",VLOOKUP(E746,VALIDATIONS!$CH$2:$CI$2,2,FALSE),IF(D746="House Connection",VLOOKUP(E746,VALIDATIONS!$CJ$2:$CK$2,2,FALSE),0))))))+IF(AND(F746&lt;&gt;"",D746="Inlet Pit"),VLOOKUP(F746,VALIDATIONS!$CP$2:$CQ$66,2,FALSE),0))</f>
        <v/>
      </c>
      <c r="N746" s="194"/>
      <c r="O746" s="379"/>
      <c r="P746" s="368"/>
      <c r="Q746" s="194"/>
      <c r="R746" s="370"/>
      <c r="S746" s="194"/>
      <c r="T746" s="368"/>
      <c r="U746" s="368"/>
      <c r="V746" s="194"/>
      <c r="W746" s="195"/>
      <c r="X746" s="194"/>
      <c r="Y746" s="195"/>
      <c r="Z746" s="194"/>
      <c r="AA746" s="368"/>
      <c r="AB746" s="368"/>
      <c r="AC746" s="370"/>
      <c r="AD746" s="106" t="str">
        <f>IF(OR(R746="",T746="",U746="",Z746="",AA746="",AB746="",AC746=""),"",Z746*IF(AC746="uPVC",VLOOKUP(AA746,VALIDATIONS!$CZ$2:$DU$42,VLOOKUP(AB746,VALIDATIONS!$FF$2:$FG$5,2,FALSE),FALSE), IF(AC746="Steel Reinforced Concrete",VLOOKUP(AA746,VALIDATIONS!$CZ$2:$DU$42,8+VLOOKUP(AB746,VALIDATIONS!$FF$2:$FG$5,2,FALSE),FALSE),IF(AC746="Fibre Reinforced Concrete",VLOOKUP(AA746,VALIDATIONS!$CZ$2:$DU$42,4+VLOOKUP(AB746,VALIDATIONS!$FF$2:$FG$5,2,FALSE),FALSE))))   +IF(T746="Up to 10% Rock",VLOOKUP(AA746,VALIDATIONS!$CZ$2:$DU$42,13+VLOOKUP(AB746,VALIDATIONS!$FF$2:$FG$5,2,FALSE),FALSE),0)+IF(OR(U746="Urban Development (moderate)",U746="Urban Development (heavy)"),VLOOKUP(AA746,VALIDATIONS!$CZ$2:$DU$42,VLOOKUP(U746,VALIDATIONS!$FJ$2:$FK$4,2,FALSE)+4,FALSE),0))</f>
        <v/>
      </c>
      <c r="AE746" s="194"/>
    </row>
    <row r="747" spans="1:31" x14ac:dyDescent="0.2">
      <c r="A747" s="232"/>
      <c r="B747" s="361"/>
      <c r="C747" s="370"/>
      <c r="D747" s="370"/>
      <c r="E747" s="370"/>
      <c r="F747" s="370"/>
      <c r="G747" s="194"/>
      <c r="H747" s="194"/>
      <c r="I747" s="195"/>
      <c r="J747" s="194"/>
      <c r="K747" s="168"/>
      <c r="L747" s="168"/>
      <c r="M747" s="106" t="str">
        <f>IF(OR(D747="",E747="",G747=""),"",IF(AND(F747&lt;&gt;"",D747="Inlet Pit"),VLOOKUP(E747,VALIDATIONS!$CN$2:$CO$14,2,FALSE),IF(D747="Junction Pit",VLOOKUP(E747,VALIDATIONS!$CR$2:$CS$5,2,FALSE),IF(D747="Trench Grate",H747*VLOOKUP(E747,VALIDATIONS!$CT$2:$CU$2,2,FALSE),IF(D747="Capped Line",VLOOKUP(E747,VALIDATIONS!$CF$2:$CG$2,2,FALSE),IF(D747="Head Wall",VLOOKUP(E747,VALIDATIONS!$CH$2:$CI$2,2,FALSE),IF(D747="House Connection",VLOOKUP(E747,VALIDATIONS!$CJ$2:$CK$2,2,FALSE),0))))))+IF(AND(F747&lt;&gt;"",D747="Inlet Pit"),VLOOKUP(F747,VALIDATIONS!$CP$2:$CQ$66,2,FALSE),0))</f>
        <v/>
      </c>
      <c r="N747" s="194"/>
      <c r="O747" s="379"/>
      <c r="P747" s="368"/>
      <c r="Q747" s="194"/>
      <c r="R747" s="370"/>
      <c r="S747" s="194"/>
      <c r="T747" s="368"/>
      <c r="U747" s="368"/>
      <c r="V747" s="194"/>
      <c r="W747" s="195"/>
      <c r="X747" s="194"/>
      <c r="Y747" s="195"/>
      <c r="Z747" s="194"/>
      <c r="AA747" s="368"/>
      <c r="AB747" s="368"/>
      <c r="AC747" s="370"/>
      <c r="AD747" s="106" t="str">
        <f>IF(OR(R747="",T747="",U747="",Z747="",AA747="",AB747="",AC747=""),"",Z747*IF(AC747="uPVC",VLOOKUP(AA747,VALIDATIONS!$CZ$2:$DU$42,VLOOKUP(AB747,VALIDATIONS!$FF$2:$FG$5,2,FALSE),FALSE), IF(AC747="Steel Reinforced Concrete",VLOOKUP(AA747,VALIDATIONS!$CZ$2:$DU$42,8+VLOOKUP(AB747,VALIDATIONS!$FF$2:$FG$5,2,FALSE),FALSE),IF(AC747="Fibre Reinforced Concrete",VLOOKUP(AA747,VALIDATIONS!$CZ$2:$DU$42,4+VLOOKUP(AB747,VALIDATIONS!$FF$2:$FG$5,2,FALSE),FALSE))))   +IF(T747="Up to 10% Rock",VLOOKUP(AA747,VALIDATIONS!$CZ$2:$DU$42,13+VLOOKUP(AB747,VALIDATIONS!$FF$2:$FG$5,2,FALSE),FALSE),0)+IF(OR(U747="Urban Development (moderate)",U747="Urban Development (heavy)"),VLOOKUP(AA747,VALIDATIONS!$CZ$2:$DU$42,VLOOKUP(U747,VALIDATIONS!$FJ$2:$FK$4,2,FALSE)+4,FALSE),0))</f>
        <v/>
      </c>
      <c r="AE747" s="194"/>
    </row>
    <row r="748" spans="1:31" x14ac:dyDescent="0.2">
      <c r="A748" s="232"/>
      <c r="B748" s="361"/>
      <c r="C748" s="370"/>
      <c r="D748" s="370"/>
      <c r="E748" s="370"/>
      <c r="F748" s="370"/>
      <c r="G748" s="194"/>
      <c r="H748" s="194"/>
      <c r="I748" s="195"/>
      <c r="J748" s="194"/>
      <c r="K748" s="168"/>
      <c r="L748" s="168"/>
      <c r="M748" s="106" t="str">
        <f>IF(OR(D748="",E748="",G748=""),"",IF(AND(F748&lt;&gt;"",D748="Inlet Pit"),VLOOKUP(E748,VALIDATIONS!$CN$2:$CO$14,2,FALSE),IF(D748="Junction Pit",VLOOKUP(E748,VALIDATIONS!$CR$2:$CS$5,2,FALSE),IF(D748="Trench Grate",H748*VLOOKUP(E748,VALIDATIONS!$CT$2:$CU$2,2,FALSE),IF(D748="Capped Line",VLOOKUP(E748,VALIDATIONS!$CF$2:$CG$2,2,FALSE),IF(D748="Head Wall",VLOOKUP(E748,VALIDATIONS!$CH$2:$CI$2,2,FALSE),IF(D748="House Connection",VLOOKUP(E748,VALIDATIONS!$CJ$2:$CK$2,2,FALSE),0))))))+IF(AND(F748&lt;&gt;"",D748="Inlet Pit"),VLOOKUP(F748,VALIDATIONS!$CP$2:$CQ$66,2,FALSE),0))</f>
        <v/>
      </c>
      <c r="N748" s="194"/>
      <c r="O748" s="379"/>
      <c r="P748" s="368"/>
      <c r="Q748" s="194"/>
      <c r="R748" s="370"/>
      <c r="S748" s="194"/>
      <c r="T748" s="368"/>
      <c r="U748" s="368"/>
      <c r="V748" s="194"/>
      <c r="W748" s="195"/>
      <c r="X748" s="194"/>
      <c r="Y748" s="195"/>
      <c r="Z748" s="194"/>
      <c r="AA748" s="368"/>
      <c r="AB748" s="368"/>
      <c r="AC748" s="370"/>
      <c r="AD748" s="106" t="str">
        <f>IF(OR(R748="",T748="",U748="",Z748="",AA748="",AB748="",AC748=""),"",Z748*IF(AC748="uPVC",VLOOKUP(AA748,VALIDATIONS!$CZ$2:$DU$42,VLOOKUP(AB748,VALIDATIONS!$FF$2:$FG$5,2,FALSE),FALSE), IF(AC748="Steel Reinforced Concrete",VLOOKUP(AA748,VALIDATIONS!$CZ$2:$DU$42,8+VLOOKUP(AB748,VALIDATIONS!$FF$2:$FG$5,2,FALSE),FALSE),IF(AC748="Fibre Reinforced Concrete",VLOOKUP(AA748,VALIDATIONS!$CZ$2:$DU$42,4+VLOOKUP(AB748,VALIDATIONS!$FF$2:$FG$5,2,FALSE),FALSE))))   +IF(T748="Up to 10% Rock",VLOOKUP(AA748,VALIDATIONS!$CZ$2:$DU$42,13+VLOOKUP(AB748,VALIDATIONS!$FF$2:$FG$5,2,FALSE),FALSE),0)+IF(OR(U748="Urban Development (moderate)",U748="Urban Development (heavy)"),VLOOKUP(AA748,VALIDATIONS!$CZ$2:$DU$42,VLOOKUP(U748,VALIDATIONS!$FJ$2:$FK$4,2,FALSE)+4,FALSE),0))</f>
        <v/>
      </c>
      <c r="AE748" s="194"/>
    </row>
    <row r="749" spans="1:31" x14ac:dyDescent="0.2">
      <c r="A749" s="232"/>
      <c r="B749" s="361"/>
      <c r="C749" s="370"/>
      <c r="D749" s="370"/>
      <c r="E749" s="370"/>
      <c r="F749" s="370"/>
      <c r="G749" s="194"/>
      <c r="H749" s="194"/>
      <c r="I749" s="195"/>
      <c r="J749" s="194"/>
      <c r="K749" s="168"/>
      <c r="L749" s="168"/>
      <c r="M749" s="106" t="str">
        <f>IF(OR(D749="",E749="",G749=""),"",IF(AND(F749&lt;&gt;"",D749="Inlet Pit"),VLOOKUP(E749,VALIDATIONS!$CN$2:$CO$14,2,FALSE),IF(D749="Junction Pit",VLOOKUP(E749,VALIDATIONS!$CR$2:$CS$5,2,FALSE),IF(D749="Trench Grate",H749*VLOOKUP(E749,VALIDATIONS!$CT$2:$CU$2,2,FALSE),IF(D749="Capped Line",VLOOKUP(E749,VALIDATIONS!$CF$2:$CG$2,2,FALSE),IF(D749="Head Wall",VLOOKUP(E749,VALIDATIONS!$CH$2:$CI$2,2,FALSE),IF(D749="House Connection",VLOOKUP(E749,VALIDATIONS!$CJ$2:$CK$2,2,FALSE),0))))))+IF(AND(F749&lt;&gt;"",D749="Inlet Pit"),VLOOKUP(F749,VALIDATIONS!$CP$2:$CQ$66,2,FALSE),0))</f>
        <v/>
      </c>
      <c r="N749" s="194"/>
      <c r="O749" s="379"/>
      <c r="P749" s="368"/>
      <c r="Q749" s="194"/>
      <c r="R749" s="370"/>
      <c r="S749" s="194"/>
      <c r="T749" s="368"/>
      <c r="U749" s="368"/>
      <c r="V749" s="194"/>
      <c r="W749" s="195"/>
      <c r="X749" s="194"/>
      <c r="Y749" s="195"/>
      <c r="Z749" s="194"/>
      <c r="AA749" s="368"/>
      <c r="AB749" s="368"/>
      <c r="AC749" s="370"/>
      <c r="AD749" s="106" t="str">
        <f>IF(OR(R749="",T749="",U749="",Z749="",AA749="",AB749="",AC749=""),"",Z749*IF(AC749="uPVC",VLOOKUP(AA749,VALIDATIONS!$CZ$2:$DU$42,VLOOKUP(AB749,VALIDATIONS!$FF$2:$FG$5,2,FALSE),FALSE), IF(AC749="Steel Reinforced Concrete",VLOOKUP(AA749,VALIDATIONS!$CZ$2:$DU$42,8+VLOOKUP(AB749,VALIDATIONS!$FF$2:$FG$5,2,FALSE),FALSE),IF(AC749="Fibre Reinforced Concrete",VLOOKUP(AA749,VALIDATIONS!$CZ$2:$DU$42,4+VLOOKUP(AB749,VALIDATIONS!$FF$2:$FG$5,2,FALSE),FALSE))))   +IF(T749="Up to 10% Rock",VLOOKUP(AA749,VALIDATIONS!$CZ$2:$DU$42,13+VLOOKUP(AB749,VALIDATIONS!$FF$2:$FG$5,2,FALSE),FALSE),0)+IF(OR(U749="Urban Development (moderate)",U749="Urban Development (heavy)"),VLOOKUP(AA749,VALIDATIONS!$CZ$2:$DU$42,VLOOKUP(U749,VALIDATIONS!$FJ$2:$FK$4,2,FALSE)+4,FALSE),0))</f>
        <v/>
      </c>
      <c r="AE749" s="194"/>
    </row>
    <row r="750" spans="1:31" x14ac:dyDescent="0.2">
      <c r="A750" s="232"/>
      <c r="B750" s="361"/>
      <c r="C750" s="370"/>
      <c r="D750" s="370"/>
      <c r="E750" s="370"/>
      <c r="F750" s="370"/>
      <c r="G750" s="194"/>
      <c r="H750" s="194"/>
      <c r="I750" s="195"/>
      <c r="J750" s="194"/>
      <c r="K750" s="168"/>
      <c r="L750" s="168"/>
      <c r="M750" s="106" t="str">
        <f>IF(OR(D750="",E750="",G750=""),"",IF(AND(F750&lt;&gt;"",D750="Inlet Pit"),VLOOKUP(E750,VALIDATIONS!$CN$2:$CO$14,2,FALSE),IF(D750="Junction Pit",VLOOKUP(E750,VALIDATIONS!$CR$2:$CS$5,2,FALSE),IF(D750="Trench Grate",H750*VLOOKUP(E750,VALIDATIONS!$CT$2:$CU$2,2,FALSE),IF(D750="Capped Line",VLOOKUP(E750,VALIDATIONS!$CF$2:$CG$2,2,FALSE),IF(D750="Head Wall",VLOOKUP(E750,VALIDATIONS!$CH$2:$CI$2,2,FALSE),IF(D750="House Connection",VLOOKUP(E750,VALIDATIONS!$CJ$2:$CK$2,2,FALSE),0))))))+IF(AND(F750&lt;&gt;"",D750="Inlet Pit"),VLOOKUP(F750,VALIDATIONS!$CP$2:$CQ$66,2,FALSE),0))</f>
        <v/>
      </c>
      <c r="N750" s="194"/>
      <c r="O750" s="379"/>
      <c r="P750" s="368"/>
      <c r="Q750" s="194"/>
      <c r="R750" s="370"/>
      <c r="S750" s="194"/>
      <c r="T750" s="368"/>
      <c r="U750" s="368"/>
      <c r="V750" s="194"/>
      <c r="W750" s="195"/>
      <c r="X750" s="194"/>
      <c r="Y750" s="195"/>
      <c r="Z750" s="194"/>
      <c r="AA750" s="368"/>
      <c r="AB750" s="368"/>
      <c r="AC750" s="370"/>
      <c r="AD750" s="106" t="str">
        <f>IF(OR(R750="",T750="",U750="",Z750="",AA750="",AB750="",AC750=""),"",Z750*IF(AC750="uPVC",VLOOKUP(AA750,VALIDATIONS!$CZ$2:$DU$42,VLOOKUP(AB750,VALIDATIONS!$FF$2:$FG$5,2,FALSE),FALSE), IF(AC750="Steel Reinforced Concrete",VLOOKUP(AA750,VALIDATIONS!$CZ$2:$DU$42,8+VLOOKUP(AB750,VALIDATIONS!$FF$2:$FG$5,2,FALSE),FALSE),IF(AC750="Fibre Reinforced Concrete",VLOOKUP(AA750,VALIDATIONS!$CZ$2:$DU$42,4+VLOOKUP(AB750,VALIDATIONS!$FF$2:$FG$5,2,FALSE),FALSE))))   +IF(T750="Up to 10% Rock",VLOOKUP(AA750,VALIDATIONS!$CZ$2:$DU$42,13+VLOOKUP(AB750,VALIDATIONS!$FF$2:$FG$5,2,FALSE),FALSE),0)+IF(OR(U750="Urban Development (moderate)",U750="Urban Development (heavy)"),VLOOKUP(AA750,VALIDATIONS!$CZ$2:$DU$42,VLOOKUP(U750,VALIDATIONS!$FJ$2:$FK$4,2,FALSE)+4,FALSE),0))</f>
        <v/>
      </c>
      <c r="AE750" s="194"/>
    </row>
    <row r="751" spans="1:31" x14ac:dyDescent="0.2">
      <c r="A751" s="232"/>
      <c r="B751" s="361"/>
      <c r="C751" s="370"/>
      <c r="D751" s="370"/>
      <c r="E751" s="370"/>
      <c r="F751" s="370"/>
      <c r="G751" s="194"/>
      <c r="H751" s="194"/>
      <c r="I751" s="195"/>
      <c r="J751" s="194"/>
      <c r="K751" s="168"/>
      <c r="L751" s="168"/>
      <c r="M751" s="106" t="str">
        <f>IF(OR(D751="",E751="",G751=""),"",IF(AND(F751&lt;&gt;"",D751="Inlet Pit"),VLOOKUP(E751,VALIDATIONS!$CN$2:$CO$14,2,FALSE),IF(D751="Junction Pit",VLOOKUP(E751,VALIDATIONS!$CR$2:$CS$5,2,FALSE),IF(D751="Trench Grate",H751*VLOOKUP(E751,VALIDATIONS!$CT$2:$CU$2,2,FALSE),IF(D751="Capped Line",VLOOKUP(E751,VALIDATIONS!$CF$2:$CG$2,2,FALSE),IF(D751="Head Wall",VLOOKUP(E751,VALIDATIONS!$CH$2:$CI$2,2,FALSE),IF(D751="House Connection",VLOOKUP(E751,VALIDATIONS!$CJ$2:$CK$2,2,FALSE),0))))))+IF(AND(F751&lt;&gt;"",D751="Inlet Pit"),VLOOKUP(F751,VALIDATIONS!$CP$2:$CQ$66,2,FALSE),0))</f>
        <v/>
      </c>
      <c r="N751" s="194"/>
      <c r="O751" s="379"/>
      <c r="P751" s="368"/>
      <c r="Q751" s="194"/>
      <c r="R751" s="370"/>
      <c r="S751" s="194"/>
      <c r="T751" s="368"/>
      <c r="U751" s="368"/>
      <c r="V751" s="194"/>
      <c r="W751" s="195"/>
      <c r="X751" s="194"/>
      <c r="Y751" s="195"/>
      <c r="Z751" s="194"/>
      <c r="AA751" s="368"/>
      <c r="AB751" s="368"/>
      <c r="AC751" s="370"/>
      <c r="AD751" s="106" t="str">
        <f>IF(OR(R751="",T751="",U751="",Z751="",AA751="",AB751="",AC751=""),"",Z751*IF(AC751="uPVC",VLOOKUP(AA751,VALIDATIONS!$CZ$2:$DU$42,VLOOKUP(AB751,VALIDATIONS!$FF$2:$FG$5,2,FALSE),FALSE), IF(AC751="Steel Reinforced Concrete",VLOOKUP(AA751,VALIDATIONS!$CZ$2:$DU$42,8+VLOOKUP(AB751,VALIDATIONS!$FF$2:$FG$5,2,FALSE),FALSE),IF(AC751="Fibre Reinforced Concrete",VLOOKUP(AA751,VALIDATIONS!$CZ$2:$DU$42,4+VLOOKUP(AB751,VALIDATIONS!$FF$2:$FG$5,2,FALSE),FALSE))))   +IF(T751="Up to 10% Rock",VLOOKUP(AA751,VALIDATIONS!$CZ$2:$DU$42,13+VLOOKUP(AB751,VALIDATIONS!$FF$2:$FG$5,2,FALSE),FALSE),0)+IF(OR(U751="Urban Development (moderate)",U751="Urban Development (heavy)"),VLOOKUP(AA751,VALIDATIONS!$CZ$2:$DU$42,VLOOKUP(U751,VALIDATIONS!$FJ$2:$FK$4,2,FALSE)+4,FALSE),0))</f>
        <v/>
      </c>
      <c r="AE751" s="194"/>
    </row>
    <row r="752" spans="1:31" x14ac:dyDescent="0.2">
      <c r="A752" s="232"/>
      <c r="B752" s="361"/>
      <c r="C752" s="370"/>
      <c r="D752" s="370"/>
      <c r="E752" s="370"/>
      <c r="F752" s="370"/>
      <c r="G752" s="194"/>
      <c r="H752" s="194"/>
      <c r="I752" s="195"/>
      <c r="J752" s="194"/>
      <c r="K752" s="168"/>
      <c r="L752" s="168"/>
      <c r="M752" s="106" t="str">
        <f>IF(OR(D752="",E752="",G752=""),"",IF(AND(F752&lt;&gt;"",D752="Inlet Pit"),VLOOKUP(E752,VALIDATIONS!$CN$2:$CO$14,2,FALSE),IF(D752="Junction Pit",VLOOKUP(E752,VALIDATIONS!$CR$2:$CS$5,2,FALSE),IF(D752="Trench Grate",H752*VLOOKUP(E752,VALIDATIONS!$CT$2:$CU$2,2,FALSE),IF(D752="Capped Line",VLOOKUP(E752,VALIDATIONS!$CF$2:$CG$2,2,FALSE),IF(D752="Head Wall",VLOOKUP(E752,VALIDATIONS!$CH$2:$CI$2,2,FALSE),IF(D752="House Connection",VLOOKUP(E752,VALIDATIONS!$CJ$2:$CK$2,2,FALSE),0))))))+IF(AND(F752&lt;&gt;"",D752="Inlet Pit"),VLOOKUP(F752,VALIDATIONS!$CP$2:$CQ$66,2,FALSE),0))</f>
        <v/>
      </c>
      <c r="N752" s="194"/>
      <c r="O752" s="379"/>
      <c r="P752" s="368"/>
      <c r="Q752" s="194"/>
      <c r="R752" s="370"/>
      <c r="S752" s="194"/>
      <c r="T752" s="368"/>
      <c r="U752" s="368"/>
      <c r="V752" s="194"/>
      <c r="W752" s="195"/>
      <c r="X752" s="194"/>
      <c r="Y752" s="195"/>
      <c r="Z752" s="194"/>
      <c r="AA752" s="368"/>
      <c r="AB752" s="368"/>
      <c r="AC752" s="370"/>
      <c r="AD752" s="106" t="str">
        <f>IF(OR(R752="",T752="",U752="",Z752="",AA752="",AB752="",AC752=""),"",Z752*IF(AC752="uPVC",VLOOKUP(AA752,VALIDATIONS!$CZ$2:$DU$42,VLOOKUP(AB752,VALIDATIONS!$FF$2:$FG$5,2,FALSE),FALSE), IF(AC752="Steel Reinforced Concrete",VLOOKUP(AA752,VALIDATIONS!$CZ$2:$DU$42,8+VLOOKUP(AB752,VALIDATIONS!$FF$2:$FG$5,2,FALSE),FALSE),IF(AC752="Fibre Reinforced Concrete",VLOOKUP(AA752,VALIDATIONS!$CZ$2:$DU$42,4+VLOOKUP(AB752,VALIDATIONS!$FF$2:$FG$5,2,FALSE),FALSE))))   +IF(T752="Up to 10% Rock",VLOOKUP(AA752,VALIDATIONS!$CZ$2:$DU$42,13+VLOOKUP(AB752,VALIDATIONS!$FF$2:$FG$5,2,FALSE),FALSE),0)+IF(OR(U752="Urban Development (moderate)",U752="Urban Development (heavy)"),VLOOKUP(AA752,VALIDATIONS!$CZ$2:$DU$42,VLOOKUP(U752,VALIDATIONS!$FJ$2:$FK$4,2,FALSE)+4,FALSE),0))</f>
        <v/>
      </c>
      <c r="AE752" s="194"/>
    </row>
    <row r="753" spans="1:31" x14ac:dyDescent="0.2">
      <c r="A753" s="232"/>
      <c r="B753" s="361"/>
      <c r="C753" s="370"/>
      <c r="D753" s="370"/>
      <c r="E753" s="370"/>
      <c r="F753" s="370"/>
      <c r="G753" s="194"/>
      <c r="H753" s="194"/>
      <c r="I753" s="195"/>
      <c r="J753" s="194"/>
      <c r="K753" s="168"/>
      <c r="L753" s="168"/>
      <c r="M753" s="106" t="str">
        <f>IF(OR(D753="",E753="",G753=""),"",IF(AND(F753&lt;&gt;"",D753="Inlet Pit"),VLOOKUP(E753,VALIDATIONS!$CN$2:$CO$14,2,FALSE),IF(D753="Junction Pit",VLOOKUP(E753,VALIDATIONS!$CR$2:$CS$5,2,FALSE),IF(D753="Trench Grate",H753*VLOOKUP(E753,VALIDATIONS!$CT$2:$CU$2,2,FALSE),IF(D753="Capped Line",VLOOKUP(E753,VALIDATIONS!$CF$2:$CG$2,2,FALSE),IF(D753="Head Wall",VLOOKUP(E753,VALIDATIONS!$CH$2:$CI$2,2,FALSE),IF(D753="House Connection",VLOOKUP(E753,VALIDATIONS!$CJ$2:$CK$2,2,FALSE),0))))))+IF(AND(F753&lt;&gt;"",D753="Inlet Pit"),VLOOKUP(F753,VALIDATIONS!$CP$2:$CQ$66,2,FALSE),0))</f>
        <v/>
      </c>
      <c r="N753" s="194"/>
      <c r="O753" s="379"/>
      <c r="P753" s="368"/>
      <c r="Q753" s="194"/>
      <c r="R753" s="370"/>
      <c r="S753" s="194"/>
      <c r="T753" s="368"/>
      <c r="U753" s="368"/>
      <c r="V753" s="194"/>
      <c r="W753" s="195"/>
      <c r="X753" s="194"/>
      <c r="Y753" s="195"/>
      <c r="Z753" s="194"/>
      <c r="AA753" s="368"/>
      <c r="AB753" s="368"/>
      <c r="AC753" s="370"/>
      <c r="AD753" s="106" t="str">
        <f>IF(OR(R753="",T753="",U753="",Z753="",AA753="",AB753="",AC753=""),"",Z753*IF(AC753="uPVC",VLOOKUP(AA753,VALIDATIONS!$CZ$2:$DU$42,VLOOKUP(AB753,VALIDATIONS!$FF$2:$FG$5,2,FALSE),FALSE), IF(AC753="Steel Reinforced Concrete",VLOOKUP(AA753,VALIDATIONS!$CZ$2:$DU$42,8+VLOOKUP(AB753,VALIDATIONS!$FF$2:$FG$5,2,FALSE),FALSE),IF(AC753="Fibre Reinforced Concrete",VLOOKUP(AA753,VALIDATIONS!$CZ$2:$DU$42,4+VLOOKUP(AB753,VALIDATIONS!$FF$2:$FG$5,2,FALSE),FALSE))))   +IF(T753="Up to 10% Rock",VLOOKUP(AA753,VALIDATIONS!$CZ$2:$DU$42,13+VLOOKUP(AB753,VALIDATIONS!$FF$2:$FG$5,2,FALSE),FALSE),0)+IF(OR(U753="Urban Development (moderate)",U753="Urban Development (heavy)"),VLOOKUP(AA753,VALIDATIONS!$CZ$2:$DU$42,VLOOKUP(U753,VALIDATIONS!$FJ$2:$FK$4,2,FALSE)+4,FALSE),0))</f>
        <v/>
      </c>
      <c r="AE753" s="194"/>
    </row>
    <row r="754" spans="1:31" x14ac:dyDescent="0.2">
      <c r="A754" s="232"/>
      <c r="B754" s="361"/>
      <c r="C754" s="370"/>
      <c r="D754" s="370"/>
      <c r="E754" s="370"/>
      <c r="F754" s="370"/>
      <c r="G754" s="194"/>
      <c r="H754" s="194"/>
      <c r="I754" s="195"/>
      <c r="J754" s="194"/>
      <c r="K754" s="168"/>
      <c r="L754" s="168"/>
      <c r="M754" s="106" t="str">
        <f>IF(OR(D754="",E754="",G754=""),"",IF(AND(F754&lt;&gt;"",D754="Inlet Pit"),VLOOKUP(E754,VALIDATIONS!$CN$2:$CO$14,2,FALSE),IF(D754="Junction Pit",VLOOKUP(E754,VALIDATIONS!$CR$2:$CS$5,2,FALSE),IF(D754="Trench Grate",H754*VLOOKUP(E754,VALIDATIONS!$CT$2:$CU$2,2,FALSE),IF(D754="Capped Line",VLOOKUP(E754,VALIDATIONS!$CF$2:$CG$2,2,FALSE),IF(D754="Head Wall",VLOOKUP(E754,VALIDATIONS!$CH$2:$CI$2,2,FALSE),IF(D754="House Connection",VLOOKUP(E754,VALIDATIONS!$CJ$2:$CK$2,2,FALSE),0))))))+IF(AND(F754&lt;&gt;"",D754="Inlet Pit"),VLOOKUP(F754,VALIDATIONS!$CP$2:$CQ$66,2,FALSE),0))</f>
        <v/>
      </c>
      <c r="N754" s="194"/>
      <c r="O754" s="379"/>
      <c r="P754" s="368"/>
      <c r="Q754" s="194"/>
      <c r="R754" s="370"/>
      <c r="S754" s="194"/>
      <c r="T754" s="368"/>
      <c r="U754" s="368"/>
      <c r="V754" s="194"/>
      <c r="W754" s="195"/>
      <c r="X754" s="194"/>
      <c r="Y754" s="195"/>
      <c r="Z754" s="194"/>
      <c r="AA754" s="368"/>
      <c r="AB754" s="368"/>
      <c r="AC754" s="370"/>
      <c r="AD754" s="106" t="str">
        <f>IF(OR(R754="",T754="",U754="",Z754="",AA754="",AB754="",AC754=""),"",Z754*IF(AC754="uPVC",VLOOKUP(AA754,VALIDATIONS!$CZ$2:$DU$42,VLOOKUP(AB754,VALIDATIONS!$FF$2:$FG$5,2,FALSE),FALSE), IF(AC754="Steel Reinforced Concrete",VLOOKUP(AA754,VALIDATIONS!$CZ$2:$DU$42,8+VLOOKUP(AB754,VALIDATIONS!$FF$2:$FG$5,2,FALSE),FALSE),IF(AC754="Fibre Reinforced Concrete",VLOOKUP(AA754,VALIDATIONS!$CZ$2:$DU$42,4+VLOOKUP(AB754,VALIDATIONS!$FF$2:$FG$5,2,FALSE),FALSE))))   +IF(T754="Up to 10% Rock",VLOOKUP(AA754,VALIDATIONS!$CZ$2:$DU$42,13+VLOOKUP(AB754,VALIDATIONS!$FF$2:$FG$5,2,FALSE),FALSE),0)+IF(OR(U754="Urban Development (moderate)",U754="Urban Development (heavy)"),VLOOKUP(AA754,VALIDATIONS!$CZ$2:$DU$42,VLOOKUP(U754,VALIDATIONS!$FJ$2:$FK$4,2,FALSE)+4,FALSE),0))</f>
        <v/>
      </c>
      <c r="AE754" s="194"/>
    </row>
    <row r="755" spans="1:31" x14ac:dyDescent="0.2">
      <c r="A755" s="232"/>
      <c r="B755" s="361"/>
      <c r="C755" s="370"/>
      <c r="D755" s="370"/>
      <c r="E755" s="370"/>
      <c r="F755" s="370"/>
      <c r="G755" s="194"/>
      <c r="H755" s="194"/>
      <c r="I755" s="195"/>
      <c r="J755" s="194"/>
      <c r="K755" s="168"/>
      <c r="L755" s="168"/>
      <c r="M755" s="106" t="str">
        <f>IF(OR(D755="",E755="",G755=""),"",IF(AND(F755&lt;&gt;"",D755="Inlet Pit"),VLOOKUP(E755,VALIDATIONS!$CN$2:$CO$14,2,FALSE),IF(D755="Junction Pit",VLOOKUP(E755,VALIDATIONS!$CR$2:$CS$5,2,FALSE),IF(D755="Trench Grate",H755*VLOOKUP(E755,VALIDATIONS!$CT$2:$CU$2,2,FALSE),IF(D755="Capped Line",VLOOKUP(E755,VALIDATIONS!$CF$2:$CG$2,2,FALSE),IF(D755="Head Wall",VLOOKUP(E755,VALIDATIONS!$CH$2:$CI$2,2,FALSE),IF(D755="House Connection",VLOOKUP(E755,VALIDATIONS!$CJ$2:$CK$2,2,FALSE),0))))))+IF(AND(F755&lt;&gt;"",D755="Inlet Pit"),VLOOKUP(F755,VALIDATIONS!$CP$2:$CQ$66,2,FALSE),0))</f>
        <v/>
      </c>
      <c r="N755" s="194"/>
      <c r="O755" s="379"/>
      <c r="P755" s="368"/>
      <c r="Q755" s="194"/>
      <c r="R755" s="370"/>
      <c r="S755" s="194"/>
      <c r="T755" s="368"/>
      <c r="U755" s="368"/>
      <c r="V755" s="194"/>
      <c r="W755" s="195"/>
      <c r="X755" s="194"/>
      <c r="Y755" s="195"/>
      <c r="Z755" s="194"/>
      <c r="AA755" s="368"/>
      <c r="AB755" s="368"/>
      <c r="AC755" s="370"/>
      <c r="AD755" s="106" t="str">
        <f>IF(OR(R755="",T755="",U755="",Z755="",AA755="",AB755="",AC755=""),"",Z755*IF(AC755="uPVC",VLOOKUP(AA755,VALIDATIONS!$CZ$2:$DU$42,VLOOKUP(AB755,VALIDATIONS!$FF$2:$FG$5,2,FALSE),FALSE), IF(AC755="Steel Reinforced Concrete",VLOOKUP(AA755,VALIDATIONS!$CZ$2:$DU$42,8+VLOOKUP(AB755,VALIDATIONS!$FF$2:$FG$5,2,FALSE),FALSE),IF(AC755="Fibre Reinforced Concrete",VLOOKUP(AA755,VALIDATIONS!$CZ$2:$DU$42,4+VLOOKUP(AB755,VALIDATIONS!$FF$2:$FG$5,2,FALSE),FALSE))))   +IF(T755="Up to 10% Rock",VLOOKUP(AA755,VALIDATIONS!$CZ$2:$DU$42,13+VLOOKUP(AB755,VALIDATIONS!$FF$2:$FG$5,2,FALSE),FALSE),0)+IF(OR(U755="Urban Development (moderate)",U755="Urban Development (heavy)"),VLOOKUP(AA755,VALIDATIONS!$CZ$2:$DU$42,VLOOKUP(U755,VALIDATIONS!$FJ$2:$FK$4,2,FALSE)+4,FALSE),0))</f>
        <v/>
      </c>
      <c r="AE755" s="194"/>
    </row>
    <row r="756" spans="1:31" x14ac:dyDescent="0.2">
      <c r="A756" s="232"/>
      <c r="B756" s="361"/>
      <c r="C756" s="370"/>
      <c r="D756" s="370"/>
      <c r="E756" s="370"/>
      <c r="F756" s="370"/>
      <c r="G756" s="194"/>
      <c r="H756" s="194"/>
      <c r="I756" s="195"/>
      <c r="J756" s="194"/>
      <c r="K756" s="168"/>
      <c r="L756" s="168"/>
      <c r="M756" s="106" t="str">
        <f>IF(OR(D756="",E756="",G756=""),"",IF(AND(F756&lt;&gt;"",D756="Inlet Pit"),VLOOKUP(E756,VALIDATIONS!$CN$2:$CO$14,2,FALSE),IF(D756="Junction Pit",VLOOKUP(E756,VALIDATIONS!$CR$2:$CS$5,2,FALSE),IF(D756="Trench Grate",H756*VLOOKUP(E756,VALIDATIONS!$CT$2:$CU$2,2,FALSE),IF(D756="Capped Line",VLOOKUP(E756,VALIDATIONS!$CF$2:$CG$2,2,FALSE),IF(D756="Head Wall",VLOOKUP(E756,VALIDATIONS!$CH$2:$CI$2,2,FALSE),IF(D756="House Connection",VLOOKUP(E756,VALIDATIONS!$CJ$2:$CK$2,2,FALSE),0))))))+IF(AND(F756&lt;&gt;"",D756="Inlet Pit"),VLOOKUP(F756,VALIDATIONS!$CP$2:$CQ$66,2,FALSE),0))</f>
        <v/>
      </c>
      <c r="N756" s="194"/>
      <c r="O756" s="379"/>
      <c r="P756" s="368"/>
      <c r="Q756" s="194"/>
      <c r="R756" s="370"/>
      <c r="S756" s="194"/>
      <c r="T756" s="368"/>
      <c r="U756" s="368"/>
      <c r="V756" s="194"/>
      <c r="W756" s="195"/>
      <c r="X756" s="194"/>
      <c r="Y756" s="195"/>
      <c r="Z756" s="194"/>
      <c r="AA756" s="368"/>
      <c r="AB756" s="368"/>
      <c r="AC756" s="370"/>
      <c r="AD756" s="106" t="str">
        <f>IF(OR(R756="",T756="",U756="",Z756="",AA756="",AB756="",AC756=""),"",Z756*IF(AC756="uPVC",VLOOKUP(AA756,VALIDATIONS!$CZ$2:$DU$42,VLOOKUP(AB756,VALIDATIONS!$FF$2:$FG$5,2,FALSE),FALSE), IF(AC756="Steel Reinforced Concrete",VLOOKUP(AA756,VALIDATIONS!$CZ$2:$DU$42,8+VLOOKUP(AB756,VALIDATIONS!$FF$2:$FG$5,2,FALSE),FALSE),IF(AC756="Fibre Reinforced Concrete",VLOOKUP(AA756,VALIDATIONS!$CZ$2:$DU$42,4+VLOOKUP(AB756,VALIDATIONS!$FF$2:$FG$5,2,FALSE),FALSE))))   +IF(T756="Up to 10% Rock",VLOOKUP(AA756,VALIDATIONS!$CZ$2:$DU$42,13+VLOOKUP(AB756,VALIDATIONS!$FF$2:$FG$5,2,FALSE),FALSE),0)+IF(OR(U756="Urban Development (moderate)",U756="Urban Development (heavy)"),VLOOKUP(AA756,VALIDATIONS!$CZ$2:$DU$42,VLOOKUP(U756,VALIDATIONS!$FJ$2:$FK$4,2,FALSE)+4,FALSE),0))</f>
        <v/>
      </c>
      <c r="AE756" s="194"/>
    </row>
    <row r="757" spans="1:31" x14ac:dyDescent="0.2">
      <c r="A757" s="232"/>
      <c r="B757" s="361"/>
      <c r="C757" s="370"/>
      <c r="D757" s="370"/>
      <c r="E757" s="370"/>
      <c r="F757" s="370"/>
      <c r="G757" s="194"/>
      <c r="H757" s="194"/>
      <c r="I757" s="195"/>
      <c r="J757" s="194"/>
      <c r="K757" s="168"/>
      <c r="L757" s="168"/>
      <c r="M757" s="106" t="str">
        <f>IF(OR(D757="",E757="",G757=""),"",IF(AND(F757&lt;&gt;"",D757="Inlet Pit"),VLOOKUP(E757,VALIDATIONS!$CN$2:$CO$14,2,FALSE),IF(D757="Junction Pit",VLOOKUP(E757,VALIDATIONS!$CR$2:$CS$5,2,FALSE),IF(D757="Trench Grate",H757*VLOOKUP(E757,VALIDATIONS!$CT$2:$CU$2,2,FALSE),IF(D757="Capped Line",VLOOKUP(E757,VALIDATIONS!$CF$2:$CG$2,2,FALSE),IF(D757="Head Wall",VLOOKUP(E757,VALIDATIONS!$CH$2:$CI$2,2,FALSE),IF(D757="House Connection",VLOOKUP(E757,VALIDATIONS!$CJ$2:$CK$2,2,FALSE),0))))))+IF(AND(F757&lt;&gt;"",D757="Inlet Pit"),VLOOKUP(F757,VALIDATIONS!$CP$2:$CQ$66,2,FALSE),0))</f>
        <v/>
      </c>
      <c r="N757" s="194"/>
      <c r="O757" s="379"/>
      <c r="P757" s="368"/>
      <c r="Q757" s="194"/>
      <c r="R757" s="370"/>
      <c r="S757" s="194"/>
      <c r="T757" s="368"/>
      <c r="U757" s="368"/>
      <c r="V757" s="194"/>
      <c r="W757" s="195"/>
      <c r="X757" s="194"/>
      <c r="Y757" s="195"/>
      <c r="Z757" s="194"/>
      <c r="AA757" s="368"/>
      <c r="AB757" s="368"/>
      <c r="AC757" s="370"/>
      <c r="AD757" s="106" t="str">
        <f>IF(OR(R757="",T757="",U757="",Z757="",AA757="",AB757="",AC757=""),"",Z757*IF(AC757="uPVC",VLOOKUP(AA757,VALIDATIONS!$CZ$2:$DU$42,VLOOKUP(AB757,VALIDATIONS!$FF$2:$FG$5,2,FALSE),FALSE), IF(AC757="Steel Reinforced Concrete",VLOOKUP(AA757,VALIDATIONS!$CZ$2:$DU$42,8+VLOOKUP(AB757,VALIDATIONS!$FF$2:$FG$5,2,FALSE),FALSE),IF(AC757="Fibre Reinforced Concrete",VLOOKUP(AA757,VALIDATIONS!$CZ$2:$DU$42,4+VLOOKUP(AB757,VALIDATIONS!$FF$2:$FG$5,2,FALSE),FALSE))))   +IF(T757="Up to 10% Rock",VLOOKUP(AA757,VALIDATIONS!$CZ$2:$DU$42,13+VLOOKUP(AB757,VALIDATIONS!$FF$2:$FG$5,2,FALSE),FALSE),0)+IF(OR(U757="Urban Development (moderate)",U757="Urban Development (heavy)"),VLOOKUP(AA757,VALIDATIONS!$CZ$2:$DU$42,VLOOKUP(U757,VALIDATIONS!$FJ$2:$FK$4,2,FALSE)+4,FALSE),0))</f>
        <v/>
      </c>
      <c r="AE757" s="194"/>
    </row>
    <row r="758" spans="1:31" x14ac:dyDescent="0.2">
      <c r="A758" s="232"/>
      <c r="B758" s="361"/>
      <c r="C758" s="370"/>
      <c r="D758" s="370"/>
      <c r="E758" s="370"/>
      <c r="F758" s="370"/>
      <c r="G758" s="194"/>
      <c r="H758" s="194"/>
      <c r="I758" s="195"/>
      <c r="J758" s="194"/>
      <c r="K758" s="168"/>
      <c r="L758" s="168"/>
      <c r="M758" s="106" t="str">
        <f>IF(OR(D758="",E758="",G758=""),"",IF(AND(F758&lt;&gt;"",D758="Inlet Pit"),VLOOKUP(E758,VALIDATIONS!$CN$2:$CO$14,2,FALSE),IF(D758="Junction Pit",VLOOKUP(E758,VALIDATIONS!$CR$2:$CS$5,2,FALSE),IF(D758="Trench Grate",H758*VLOOKUP(E758,VALIDATIONS!$CT$2:$CU$2,2,FALSE),IF(D758="Capped Line",VLOOKUP(E758,VALIDATIONS!$CF$2:$CG$2,2,FALSE),IF(D758="Head Wall",VLOOKUP(E758,VALIDATIONS!$CH$2:$CI$2,2,FALSE),IF(D758="House Connection",VLOOKUP(E758,VALIDATIONS!$CJ$2:$CK$2,2,FALSE),0))))))+IF(AND(F758&lt;&gt;"",D758="Inlet Pit"),VLOOKUP(F758,VALIDATIONS!$CP$2:$CQ$66,2,FALSE),0))</f>
        <v/>
      </c>
      <c r="N758" s="194"/>
      <c r="O758" s="379"/>
      <c r="P758" s="368"/>
      <c r="Q758" s="194"/>
      <c r="R758" s="370"/>
      <c r="S758" s="194"/>
      <c r="T758" s="368"/>
      <c r="U758" s="368"/>
      <c r="V758" s="194"/>
      <c r="W758" s="195"/>
      <c r="X758" s="194"/>
      <c r="Y758" s="195"/>
      <c r="Z758" s="194"/>
      <c r="AA758" s="368"/>
      <c r="AB758" s="368"/>
      <c r="AC758" s="370"/>
      <c r="AD758" s="106" t="str">
        <f>IF(OR(R758="",T758="",U758="",Z758="",AA758="",AB758="",AC758=""),"",Z758*IF(AC758="uPVC",VLOOKUP(AA758,VALIDATIONS!$CZ$2:$DU$42,VLOOKUP(AB758,VALIDATIONS!$FF$2:$FG$5,2,FALSE),FALSE), IF(AC758="Steel Reinforced Concrete",VLOOKUP(AA758,VALIDATIONS!$CZ$2:$DU$42,8+VLOOKUP(AB758,VALIDATIONS!$FF$2:$FG$5,2,FALSE),FALSE),IF(AC758="Fibre Reinforced Concrete",VLOOKUP(AA758,VALIDATIONS!$CZ$2:$DU$42,4+VLOOKUP(AB758,VALIDATIONS!$FF$2:$FG$5,2,FALSE),FALSE))))   +IF(T758="Up to 10% Rock",VLOOKUP(AA758,VALIDATIONS!$CZ$2:$DU$42,13+VLOOKUP(AB758,VALIDATIONS!$FF$2:$FG$5,2,FALSE),FALSE),0)+IF(OR(U758="Urban Development (moderate)",U758="Urban Development (heavy)"),VLOOKUP(AA758,VALIDATIONS!$CZ$2:$DU$42,VLOOKUP(U758,VALIDATIONS!$FJ$2:$FK$4,2,FALSE)+4,FALSE),0))</f>
        <v/>
      </c>
      <c r="AE758" s="194"/>
    </row>
    <row r="759" spans="1:31" x14ac:dyDescent="0.2">
      <c r="A759" s="232"/>
      <c r="B759" s="361"/>
      <c r="C759" s="370"/>
      <c r="D759" s="370"/>
      <c r="E759" s="370"/>
      <c r="F759" s="370"/>
      <c r="G759" s="194"/>
      <c r="H759" s="194"/>
      <c r="I759" s="195"/>
      <c r="J759" s="194"/>
      <c r="K759" s="168"/>
      <c r="L759" s="168"/>
      <c r="M759" s="106" t="str">
        <f>IF(OR(D759="",E759="",G759=""),"",IF(AND(F759&lt;&gt;"",D759="Inlet Pit"),VLOOKUP(E759,VALIDATIONS!$CN$2:$CO$14,2,FALSE),IF(D759="Junction Pit",VLOOKUP(E759,VALIDATIONS!$CR$2:$CS$5,2,FALSE),IF(D759="Trench Grate",H759*VLOOKUP(E759,VALIDATIONS!$CT$2:$CU$2,2,FALSE),IF(D759="Capped Line",VLOOKUP(E759,VALIDATIONS!$CF$2:$CG$2,2,FALSE),IF(D759="Head Wall",VLOOKUP(E759,VALIDATIONS!$CH$2:$CI$2,2,FALSE),IF(D759="House Connection",VLOOKUP(E759,VALIDATIONS!$CJ$2:$CK$2,2,FALSE),0))))))+IF(AND(F759&lt;&gt;"",D759="Inlet Pit"),VLOOKUP(F759,VALIDATIONS!$CP$2:$CQ$66,2,FALSE),0))</f>
        <v/>
      </c>
      <c r="N759" s="194"/>
      <c r="O759" s="379"/>
      <c r="P759" s="368"/>
      <c r="Q759" s="194"/>
      <c r="R759" s="370"/>
      <c r="S759" s="194"/>
      <c r="T759" s="368"/>
      <c r="U759" s="368"/>
      <c r="V759" s="194"/>
      <c r="W759" s="195"/>
      <c r="X759" s="194"/>
      <c r="Y759" s="195"/>
      <c r="Z759" s="194"/>
      <c r="AA759" s="368"/>
      <c r="AB759" s="368"/>
      <c r="AC759" s="370"/>
      <c r="AD759" s="106" t="str">
        <f>IF(OR(R759="",T759="",U759="",Z759="",AA759="",AB759="",AC759=""),"",Z759*IF(AC759="uPVC",VLOOKUP(AA759,VALIDATIONS!$CZ$2:$DU$42,VLOOKUP(AB759,VALIDATIONS!$FF$2:$FG$5,2,FALSE),FALSE), IF(AC759="Steel Reinforced Concrete",VLOOKUP(AA759,VALIDATIONS!$CZ$2:$DU$42,8+VLOOKUP(AB759,VALIDATIONS!$FF$2:$FG$5,2,FALSE),FALSE),IF(AC759="Fibre Reinforced Concrete",VLOOKUP(AA759,VALIDATIONS!$CZ$2:$DU$42,4+VLOOKUP(AB759,VALIDATIONS!$FF$2:$FG$5,2,FALSE),FALSE))))   +IF(T759="Up to 10% Rock",VLOOKUP(AA759,VALIDATIONS!$CZ$2:$DU$42,13+VLOOKUP(AB759,VALIDATIONS!$FF$2:$FG$5,2,FALSE),FALSE),0)+IF(OR(U759="Urban Development (moderate)",U759="Urban Development (heavy)"),VLOOKUP(AA759,VALIDATIONS!$CZ$2:$DU$42,VLOOKUP(U759,VALIDATIONS!$FJ$2:$FK$4,2,FALSE)+4,FALSE),0))</f>
        <v/>
      </c>
      <c r="AE759" s="194"/>
    </row>
    <row r="760" spans="1:31" x14ac:dyDescent="0.2">
      <c r="A760" s="232"/>
      <c r="B760" s="361"/>
      <c r="C760" s="370"/>
      <c r="D760" s="370"/>
      <c r="E760" s="370"/>
      <c r="F760" s="370"/>
      <c r="G760" s="194"/>
      <c r="H760" s="194"/>
      <c r="I760" s="195"/>
      <c r="J760" s="194"/>
      <c r="K760" s="168"/>
      <c r="L760" s="168"/>
      <c r="M760" s="106" t="str">
        <f>IF(OR(D760="",E760="",G760=""),"",IF(AND(F760&lt;&gt;"",D760="Inlet Pit"),VLOOKUP(E760,VALIDATIONS!$CN$2:$CO$14,2,FALSE),IF(D760="Junction Pit",VLOOKUP(E760,VALIDATIONS!$CR$2:$CS$5,2,FALSE),IF(D760="Trench Grate",H760*VLOOKUP(E760,VALIDATIONS!$CT$2:$CU$2,2,FALSE),IF(D760="Capped Line",VLOOKUP(E760,VALIDATIONS!$CF$2:$CG$2,2,FALSE),IF(D760="Head Wall",VLOOKUP(E760,VALIDATIONS!$CH$2:$CI$2,2,FALSE),IF(D760="House Connection",VLOOKUP(E760,VALIDATIONS!$CJ$2:$CK$2,2,FALSE),0))))))+IF(AND(F760&lt;&gt;"",D760="Inlet Pit"),VLOOKUP(F760,VALIDATIONS!$CP$2:$CQ$66,2,FALSE),0))</f>
        <v/>
      </c>
      <c r="N760" s="194"/>
      <c r="O760" s="379"/>
      <c r="P760" s="368"/>
      <c r="Q760" s="194"/>
      <c r="R760" s="370"/>
      <c r="S760" s="194"/>
      <c r="T760" s="368"/>
      <c r="U760" s="368"/>
      <c r="V760" s="194"/>
      <c r="W760" s="195"/>
      <c r="X760" s="194"/>
      <c r="Y760" s="195"/>
      <c r="Z760" s="194"/>
      <c r="AA760" s="368"/>
      <c r="AB760" s="368"/>
      <c r="AC760" s="370"/>
      <c r="AD760" s="106" t="str">
        <f>IF(OR(R760="",T760="",U760="",Z760="",AA760="",AB760="",AC760=""),"",Z760*IF(AC760="uPVC",VLOOKUP(AA760,VALIDATIONS!$CZ$2:$DU$42,VLOOKUP(AB760,VALIDATIONS!$FF$2:$FG$5,2,FALSE),FALSE), IF(AC760="Steel Reinforced Concrete",VLOOKUP(AA760,VALIDATIONS!$CZ$2:$DU$42,8+VLOOKUP(AB760,VALIDATIONS!$FF$2:$FG$5,2,FALSE),FALSE),IF(AC760="Fibre Reinforced Concrete",VLOOKUP(AA760,VALIDATIONS!$CZ$2:$DU$42,4+VLOOKUP(AB760,VALIDATIONS!$FF$2:$FG$5,2,FALSE),FALSE))))   +IF(T760="Up to 10% Rock",VLOOKUP(AA760,VALIDATIONS!$CZ$2:$DU$42,13+VLOOKUP(AB760,VALIDATIONS!$FF$2:$FG$5,2,FALSE),FALSE),0)+IF(OR(U760="Urban Development (moderate)",U760="Urban Development (heavy)"),VLOOKUP(AA760,VALIDATIONS!$CZ$2:$DU$42,VLOOKUP(U760,VALIDATIONS!$FJ$2:$FK$4,2,FALSE)+4,FALSE),0))</f>
        <v/>
      </c>
      <c r="AE760" s="194"/>
    </row>
    <row r="761" spans="1:31" x14ac:dyDescent="0.2">
      <c r="A761" s="232"/>
      <c r="B761" s="361"/>
      <c r="C761" s="370"/>
      <c r="D761" s="370"/>
      <c r="E761" s="370"/>
      <c r="F761" s="370"/>
      <c r="G761" s="194"/>
      <c r="H761" s="194"/>
      <c r="I761" s="195"/>
      <c r="J761" s="194"/>
      <c r="K761" s="168"/>
      <c r="L761" s="168"/>
      <c r="M761" s="106" t="str">
        <f>IF(OR(D761="",E761="",G761=""),"",IF(AND(F761&lt;&gt;"",D761="Inlet Pit"),VLOOKUP(E761,VALIDATIONS!$CN$2:$CO$14,2,FALSE),IF(D761="Junction Pit",VLOOKUP(E761,VALIDATIONS!$CR$2:$CS$5,2,FALSE),IF(D761="Trench Grate",H761*VLOOKUP(E761,VALIDATIONS!$CT$2:$CU$2,2,FALSE),IF(D761="Capped Line",VLOOKUP(E761,VALIDATIONS!$CF$2:$CG$2,2,FALSE),IF(D761="Head Wall",VLOOKUP(E761,VALIDATIONS!$CH$2:$CI$2,2,FALSE),IF(D761="House Connection",VLOOKUP(E761,VALIDATIONS!$CJ$2:$CK$2,2,FALSE),0))))))+IF(AND(F761&lt;&gt;"",D761="Inlet Pit"),VLOOKUP(F761,VALIDATIONS!$CP$2:$CQ$66,2,FALSE),0))</f>
        <v/>
      </c>
      <c r="N761" s="194"/>
      <c r="O761" s="379"/>
      <c r="P761" s="368"/>
      <c r="Q761" s="194"/>
      <c r="R761" s="370"/>
      <c r="S761" s="194"/>
      <c r="T761" s="368"/>
      <c r="U761" s="368"/>
      <c r="V761" s="194"/>
      <c r="W761" s="195"/>
      <c r="X761" s="194"/>
      <c r="Y761" s="195"/>
      <c r="Z761" s="194"/>
      <c r="AA761" s="368"/>
      <c r="AB761" s="368"/>
      <c r="AC761" s="370"/>
      <c r="AD761" s="106" t="str">
        <f>IF(OR(R761="",T761="",U761="",Z761="",AA761="",AB761="",AC761=""),"",Z761*IF(AC761="uPVC",VLOOKUP(AA761,VALIDATIONS!$CZ$2:$DU$42,VLOOKUP(AB761,VALIDATIONS!$FF$2:$FG$5,2,FALSE),FALSE), IF(AC761="Steel Reinforced Concrete",VLOOKUP(AA761,VALIDATIONS!$CZ$2:$DU$42,8+VLOOKUP(AB761,VALIDATIONS!$FF$2:$FG$5,2,FALSE),FALSE),IF(AC761="Fibre Reinforced Concrete",VLOOKUP(AA761,VALIDATIONS!$CZ$2:$DU$42,4+VLOOKUP(AB761,VALIDATIONS!$FF$2:$FG$5,2,FALSE),FALSE))))   +IF(T761="Up to 10% Rock",VLOOKUP(AA761,VALIDATIONS!$CZ$2:$DU$42,13+VLOOKUP(AB761,VALIDATIONS!$FF$2:$FG$5,2,FALSE),FALSE),0)+IF(OR(U761="Urban Development (moderate)",U761="Urban Development (heavy)"),VLOOKUP(AA761,VALIDATIONS!$CZ$2:$DU$42,VLOOKUP(U761,VALIDATIONS!$FJ$2:$FK$4,2,FALSE)+4,FALSE),0))</f>
        <v/>
      </c>
      <c r="AE761" s="194"/>
    </row>
    <row r="762" spans="1:31" x14ac:dyDescent="0.2">
      <c r="A762" s="232"/>
      <c r="B762" s="361"/>
      <c r="C762" s="370"/>
      <c r="D762" s="370"/>
      <c r="E762" s="370"/>
      <c r="F762" s="370"/>
      <c r="G762" s="194"/>
      <c r="H762" s="194"/>
      <c r="I762" s="195"/>
      <c r="J762" s="194"/>
      <c r="K762" s="168"/>
      <c r="L762" s="168"/>
      <c r="M762" s="106" t="str">
        <f>IF(OR(D762="",E762="",G762=""),"",IF(AND(F762&lt;&gt;"",D762="Inlet Pit"),VLOOKUP(E762,VALIDATIONS!$CN$2:$CO$14,2,FALSE),IF(D762="Junction Pit",VLOOKUP(E762,VALIDATIONS!$CR$2:$CS$5,2,FALSE),IF(D762="Trench Grate",H762*VLOOKUP(E762,VALIDATIONS!$CT$2:$CU$2,2,FALSE),IF(D762="Capped Line",VLOOKUP(E762,VALIDATIONS!$CF$2:$CG$2,2,FALSE),IF(D762="Head Wall",VLOOKUP(E762,VALIDATIONS!$CH$2:$CI$2,2,FALSE),IF(D762="House Connection",VLOOKUP(E762,VALIDATIONS!$CJ$2:$CK$2,2,FALSE),0))))))+IF(AND(F762&lt;&gt;"",D762="Inlet Pit"),VLOOKUP(F762,VALIDATIONS!$CP$2:$CQ$66,2,FALSE),0))</f>
        <v/>
      </c>
      <c r="N762" s="194"/>
      <c r="O762" s="379"/>
      <c r="P762" s="368"/>
      <c r="Q762" s="194"/>
      <c r="R762" s="370"/>
      <c r="S762" s="194"/>
      <c r="T762" s="368"/>
      <c r="U762" s="368"/>
      <c r="V762" s="194"/>
      <c r="W762" s="195"/>
      <c r="X762" s="194"/>
      <c r="Y762" s="195"/>
      <c r="Z762" s="194"/>
      <c r="AA762" s="368"/>
      <c r="AB762" s="368"/>
      <c r="AC762" s="370"/>
      <c r="AD762" s="106" t="str">
        <f>IF(OR(R762="",T762="",U762="",Z762="",AA762="",AB762="",AC762=""),"",Z762*IF(AC762="uPVC",VLOOKUP(AA762,VALIDATIONS!$CZ$2:$DU$42,VLOOKUP(AB762,VALIDATIONS!$FF$2:$FG$5,2,FALSE),FALSE), IF(AC762="Steel Reinforced Concrete",VLOOKUP(AA762,VALIDATIONS!$CZ$2:$DU$42,8+VLOOKUP(AB762,VALIDATIONS!$FF$2:$FG$5,2,FALSE),FALSE),IF(AC762="Fibre Reinforced Concrete",VLOOKUP(AA762,VALIDATIONS!$CZ$2:$DU$42,4+VLOOKUP(AB762,VALIDATIONS!$FF$2:$FG$5,2,FALSE),FALSE))))   +IF(T762="Up to 10% Rock",VLOOKUP(AA762,VALIDATIONS!$CZ$2:$DU$42,13+VLOOKUP(AB762,VALIDATIONS!$FF$2:$FG$5,2,FALSE),FALSE),0)+IF(OR(U762="Urban Development (moderate)",U762="Urban Development (heavy)"),VLOOKUP(AA762,VALIDATIONS!$CZ$2:$DU$42,VLOOKUP(U762,VALIDATIONS!$FJ$2:$FK$4,2,FALSE)+4,FALSE),0))</f>
        <v/>
      </c>
      <c r="AE762" s="194"/>
    </row>
    <row r="763" spans="1:31" x14ac:dyDescent="0.2">
      <c r="A763" s="232"/>
      <c r="B763" s="361"/>
      <c r="C763" s="370"/>
      <c r="D763" s="370"/>
      <c r="E763" s="370"/>
      <c r="F763" s="370"/>
      <c r="G763" s="194"/>
      <c r="H763" s="194"/>
      <c r="I763" s="195"/>
      <c r="J763" s="194"/>
      <c r="K763" s="168"/>
      <c r="L763" s="168"/>
      <c r="M763" s="106" t="str">
        <f>IF(OR(D763="",E763="",G763=""),"",IF(AND(F763&lt;&gt;"",D763="Inlet Pit"),VLOOKUP(E763,VALIDATIONS!$CN$2:$CO$14,2,FALSE),IF(D763="Junction Pit",VLOOKUP(E763,VALIDATIONS!$CR$2:$CS$5,2,FALSE),IF(D763="Trench Grate",H763*VLOOKUP(E763,VALIDATIONS!$CT$2:$CU$2,2,FALSE),IF(D763="Capped Line",VLOOKUP(E763,VALIDATIONS!$CF$2:$CG$2,2,FALSE),IF(D763="Head Wall",VLOOKUP(E763,VALIDATIONS!$CH$2:$CI$2,2,FALSE),IF(D763="House Connection",VLOOKUP(E763,VALIDATIONS!$CJ$2:$CK$2,2,FALSE),0))))))+IF(AND(F763&lt;&gt;"",D763="Inlet Pit"),VLOOKUP(F763,VALIDATIONS!$CP$2:$CQ$66,2,FALSE),0))</f>
        <v/>
      </c>
      <c r="N763" s="194"/>
      <c r="O763" s="379"/>
      <c r="P763" s="368"/>
      <c r="Q763" s="194"/>
      <c r="R763" s="370"/>
      <c r="S763" s="194"/>
      <c r="T763" s="368"/>
      <c r="U763" s="368"/>
      <c r="V763" s="194"/>
      <c r="W763" s="195"/>
      <c r="X763" s="194"/>
      <c r="Y763" s="195"/>
      <c r="Z763" s="194"/>
      <c r="AA763" s="368"/>
      <c r="AB763" s="368"/>
      <c r="AC763" s="370"/>
      <c r="AD763" s="106" t="str">
        <f>IF(OR(R763="",T763="",U763="",Z763="",AA763="",AB763="",AC763=""),"",Z763*IF(AC763="uPVC",VLOOKUP(AA763,VALIDATIONS!$CZ$2:$DU$42,VLOOKUP(AB763,VALIDATIONS!$FF$2:$FG$5,2,FALSE),FALSE), IF(AC763="Steel Reinforced Concrete",VLOOKUP(AA763,VALIDATIONS!$CZ$2:$DU$42,8+VLOOKUP(AB763,VALIDATIONS!$FF$2:$FG$5,2,FALSE),FALSE),IF(AC763="Fibre Reinforced Concrete",VLOOKUP(AA763,VALIDATIONS!$CZ$2:$DU$42,4+VLOOKUP(AB763,VALIDATIONS!$FF$2:$FG$5,2,FALSE),FALSE))))   +IF(T763="Up to 10% Rock",VLOOKUP(AA763,VALIDATIONS!$CZ$2:$DU$42,13+VLOOKUP(AB763,VALIDATIONS!$FF$2:$FG$5,2,FALSE),FALSE),0)+IF(OR(U763="Urban Development (moderate)",U763="Urban Development (heavy)"),VLOOKUP(AA763,VALIDATIONS!$CZ$2:$DU$42,VLOOKUP(U763,VALIDATIONS!$FJ$2:$FK$4,2,FALSE)+4,FALSE),0))</f>
        <v/>
      </c>
      <c r="AE763" s="194"/>
    </row>
    <row r="764" spans="1:31" x14ac:dyDescent="0.2">
      <c r="A764" s="232"/>
      <c r="B764" s="361"/>
      <c r="C764" s="370"/>
      <c r="D764" s="370"/>
      <c r="E764" s="370"/>
      <c r="F764" s="370"/>
      <c r="G764" s="194"/>
      <c r="H764" s="194"/>
      <c r="I764" s="195"/>
      <c r="J764" s="194"/>
      <c r="K764" s="168"/>
      <c r="L764" s="168"/>
      <c r="M764" s="106" t="str">
        <f>IF(OR(D764="",E764="",G764=""),"",IF(AND(F764&lt;&gt;"",D764="Inlet Pit"),VLOOKUP(E764,VALIDATIONS!$CN$2:$CO$14,2,FALSE),IF(D764="Junction Pit",VLOOKUP(E764,VALIDATIONS!$CR$2:$CS$5,2,FALSE),IF(D764="Trench Grate",H764*VLOOKUP(E764,VALIDATIONS!$CT$2:$CU$2,2,FALSE),IF(D764="Capped Line",VLOOKUP(E764,VALIDATIONS!$CF$2:$CG$2,2,FALSE),IF(D764="Head Wall",VLOOKUP(E764,VALIDATIONS!$CH$2:$CI$2,2,FALSE),IF(D764="House Connection",VLOOKUP(E764,VALIDATIONS!$CJ$2:$CK$2,2,FALSE),0))))))+IF(AND(F764&lt;&gt;"",D764="Inlet Pit"),VLOOKUP(F764,VALIDATIONS!$CP$2:$CQ$66,2,FALSE),0))</f>
        <v/>
      </c>
      <c r="N764" s="194"/>
      <c r="O764" s="379"/>
      <c r="P764" s="368"/>
      <c r="Q764" s="194"/>
      <c r="R764" s="370"/>
      <c r="S764" s="194"/>
      <c r="T764" s="368"/>
      <c r="U764" s="368"/>
      <c r="V764" s="194"/>
      <c r="W764" s="195"/>
      <c r="X764" s="194"/>
      <c r="Y764" s="195"/>
      <c r="Z764" s="194"/>
      <c r="AA764" s="368"/>
      <c r="AB764" s="368"/>
      <c r="AC764" s="370"/>
      <c r="AD764" s="106" t="str">
        <f>IF(OR(R764="",T764="",U764="",Z764="",AA764="",AB764="",AC764=""),"",Z764*IF(AC764="uPVC",VLOOKUP(AA764,VALIDATIONS!$CZ$2:$DU$42,VLOOKUP(AB764,VALIDATIONS!$FF$2:$FG$5,2,FALSE),FALSE), IF(AC764="Steel Reinforced Concrete",VLOOKUP(AA764,VALIDATIONS!$CZ$2:$DU$42,8+VLOOKUP(AB764,VALIDATIONS!$FF$2:$FG$5,2,FALSE),FALSE),IF(AC764="Fibre Reinforced Concrete",VLOOKUP(AA764,VALIDATIONS!$CZ$2:$DU$42,4+VLOOKUP(AB764,VALIDATIONS!$FF$2:$FG$5,2,FALSE),FALSE))))   +IF(T764="Up to 10% Rock",VLOOKUP(AA764,VALIDATIONS!$CZ$2:$DU$42,13+VLOOKUP(AB764,VALIDATIONS!$FF$2:$FG$5,2,FALSE),FALSE),0)+IF(OR(U764="Urban Development (moderate)",U764="Urban Development (heavy)"),VLOOKUP(AA764,VALIDATIONS!$CZ$2:$DU$42,VLOOKUP(U764,VALIDATIONS!$FJ$2:$FK$4,2,FALSE)+4,FALSE),0))</f>
        <v/>
      </c>
      <c r="AE764" s="194"/>
    </row>
    <row r="765" spans="1:31" x14ac:dyDescent="0.2">
      <c r="A765" s="232"/>
      <c r="B765" s="361"/>
      <c r="C765" s="370"/>
      <c r="D765" s="370"/>
      <c r="E765" s="370"/>
      <c r="F765" s="370"/>
      <c r="G765" s="194"/>
      <c r="H765" s="194"/>
      <c r="I765" s="195"/>
      <c r="J765" s="194"/>
      <c r="K765" s="168"/>
      <c r="L765" s="168"/>
      <c r="M765" s="106" t="str">
        <f>IF(OR(D765="",E765="",G765=""),"",IF(AND(F765&lt;&gt;"",D765="Inlet Pit"),VLOOKUP(E765,VALIDATIONS!$CN$2:$CO$14,2,FALSE),IF(D765="Junction Pit",VLOOKUP(E765,VALIDATIONS!$CR$2:$CS$5,2,FALSE),IF(D765="Trench Grate",H765*VLOOKUP(E765,VALIDATIONS!$CT$2:$CU$2,2,FALSE),IF(D765="Capped Line",VLOOKUP(E765,VALIDATIONS!$CF$2:$CG$2,2,FALSE),IF(D765="Head Wall",VLOOKUP(E765,VALIDATIONS!$CH$2:$CI$2,2,FALSE),IF(D765="House Connection",VLOOKUP(E765,VALIDATIONS!$CJ$2:$CK$2,2,FALSE),0))))))+IF(AND(F765&lt;&gt;"",D765="Inlet Pit"),VLOOKUP(F765,VALIDATIONS!$CP$2:$CQ$66,2,FALSE),0))</f>
        <v/>
      </c>
      <c r="N765" s="194"/>
      <c r="O765" s="379"/>
      <c r="P765" s="368"/>
      <c r="Q765" s="194"/>
      <c r="R765" s="370"/>
      <c r="S765" s="194"/>
      <c r="T765" s="368"/>
      <c r="U765" s="368"/>
      <c r="V765" s="194"/>
      <c r="W765" s="195"/>
      <c r="X765" s="194"/>
      <c r="Y765" s="195"/>
      <c r="Z765" s="194"/>
      <c r="AA765" s="368"/>
      <c r="AB765" s="368"/>
      <c r="AC765" s="370"/>
      <c r="AD765" s="106" t="str">
        <f>IF(OR(R765="",T765="",U765="",Z765="",AA765="",AB765="",AC765=""),"",Z765*IF(AC765="uPVC",VLOOKUP(AA765,VALIDATIONS!$CZ$2:$DU$42,VLOOKUP(AB765,VALIDATIONS!$FF$2:$FG$5,2,FALSE),FALSE), IF(AC765="Steel Reinforced Concrete",VLOOKUP(AA765,VALIDATIONS!$CZ$2:$DU$42,8+VLOOKUP(AB765,VALIDATIONS!$FF$2:$FG$5,2,FALSE),FALSE),IF(AC765="Fibre Reinforced Concrete",VLOOKUP(AA765,VALIDATIONS!$CZ$2:$DU$42,4+VLOOKUP(AB765,VALIDATIONS!$FF$2:$FG$5,2,FALSE),FALSE))))   +IF(T765="Up to 10% Rock",VLOOKUP(AA765,VALIDATIONS!$CZ$2:$DU$42,13+VLOOKUP(AB765,VALIDATIONS!$FF$2:$FG$5,2,FALSE),FALSE),0)+IF(OR(U765="Urban Development (moderate)",U765="Urban Development (heavy)"),VLOOKUP(AA765,VALIDATIONS!$CZ$2:$DU$42,VLOOKUP(U765,VALIDATIONS!$FJ$2:$FK$4,2,FALSE)+4,FALSE),0))</f>
        <v/>
      </c>
      <c r="AE765" s="194"/>
    </row>
    <row r="766" spans="1:31" x14ac:dyDescent="0.2">
      <c r="A766" s="232"/>
      <c r="B766" s="361"/>
      <c r="C766" s="370"/>
      <c r="D766" s="370"/>
      <c r="E766" s="370"/>
      <c r="F766" s="370"/>
      <c r="G766" s="194"/>
      <c r="H766" s="194"/>
      <c r="I766" s="195"/>
      <c r="J766" s="194"/>
      <c r="K766" s="168"/>
      <c r="L766" s="168"/>
      <c r="M766" s="106" t="str">
        <f>IF(OR(D766="",E766="",G766=""),"",IF(AND(F766&lt;&gt;"",D766="Inlet Pit"),VLOOKUP(E766,VALIDATIONS!$CN$2:$CO$14,2,FALSE),IF(D766="Junction Pit",VLOOKUP(E766,VALIDATIONS!$CR$2:$CS$5,2,FALSE),IF(D766="Trench Grate",H766*VLOOKUP(E766,VALIDATIONS!$CT$2:$CU$2,2,FALSE),IF(D766="Capped Line",VLOOKUP(E766,VALIDATIONS!$CF$2:$CG$2,2,FALSE),IF(D766="Head Wall",VLOOKUP(E766,VALIDATIONS!$CH$2:$CI$2,2,FALSE),IF(D766="House Connection",VLOOKUP(E766,VALIDATIONS!$CJ$2:$CK$2,2,FALSE),0))))))+IF(AND(F766&lt;&gt;"",D766="Inlet Pit"),VLOOKUP(F766,VALIDATIONS!$CP$2:$CQ$66,2,FALSE),0))</f>
        <v/>
      </c>
      <c r="N766" s="194"/>
      <c r="O766" s="379"/>
      <c r="P766" s="368"/>
      <c r="Q766" s="194"/>
      <c r="R766" s="370"/>
      <c r="S766" s="194"/>
      <c r="T766" s="368"/>
      <c r="U766" s="368"/>
      <c r="V766" s="194"/>
      <c r="W766" s="195"/>
      <c r="X766" s="194"/>
      <c r="Y766" s="195"/>
      <c r="Z766" s="194"/>
      <c r="AA766" s="368"/>
      <c r="AB766" s="368"/>
      <c r="AC766" s="370"/>
      <c r="AD766" s="106" t="str">
        <f>IF(OR(R766="",T766="",U766="",Z766="",AA766="",AB766="",AC766=""),"",Z766*IF(AC766="uPVC",VLOOKUP(AA766,VALIDATIONS!$CZ$2:$DU$42,VLOOKUP(AB766,VALIDATIONS!$FF$2:$FG$5,2,FALSE),FALSE), IF(AC766="Steel Reinforced Concrete",VLOOKUP(AA766,VALIDATIONS!$CZ$2:$DU$42,8+VLOOKUP(AB766,VALIDATIONS!$FF$2:$FG$5,2,FALSE),FALSE),IF(AC766="Fibre Reinforced Concrete",VLOOKUP(AA766,VALIDATIONS!$CZ$2:$DU$42,4+VLOOKUP(AB766,VALIDATIONS!$FF$2:$FG$5,2,FALSE),FALSE))))   +IF(T766="Up to 10% Rock",VLOOKUP(AA766,VALIDATIONS!$CZ$2:$DU$42,13+VLOOKUP(AB766,VALIDATIONS!$FF$2:$FG$5,2,FALSE),FALSE),0)+IF(OR(U766="Urban Development (moderate)",U766="Urban Development (heavy)"),VLOOKUP(AA766,VALIDATIONS!$CZ$2:$DU$42,VLOOKUP(U766,VALIDATIONS!$FJ$2:$FK$4,2,FALSE)+4,FALSE),0))</f>
        <v/>
      </c>
      <c r="AE766" s="194"/>
    </row>
    <row r="767" spans="1:31" x14ac:dyDescent="0.2">
      <c r="A767" s="232"/>
      <c r="B767" s="361"/>
      <c r="C767" s="370"/>
      <c r="D767" s="370"/>
      <c r="E767" s="370"/>
      <c r="F767" s="370"/>
      <c r="G767" s="194"/>
      <c r="H767" s="194"/>
      <c r="I767" s="195"/>
      <c r="J767" s="194"/>
      <c r="K767" s="168"/>
      <c r="L767" s="168"/>
      <c r="M767" s="106" t="str">
        <f>IF(OR(D767="",E767="",G767=""),"",IF(AND(F767&lt;&gt;"",D767="Inlet Pit"),VLOOKUP(E767,VALIDATIONS!$CN$2:$CO$14,2,FALSE),IF(D767="Junction Pit",VLOOKUP(E767,VALIDATIONS!$CR$2:$CS$5,2,FALSE),IF(D767="Trench Grate",H767*VLOOKUP(E767,VALIDATIONS!$CT$2:$CU$2,2,FALSE),IF(D767="Capped Line",VLOOKUP(E767,VALIDATIONS!$CF$2:$CG$2,2,FALSE),IF(D767="Head Wall",VLOOKUP(E767,VALIDATIONS!$CH$2:$CI$2,2,FALSE),IF(D767="House Connection",VLOOKUP(E767,VALIDATIONS!$CJ$2:$CK$2,2,FALSE),0))))))+IF(AND(F767&lt;&gt;"",D767="Inlet Pit"),VLOOKUP(F767,VALIDATIONS!$CP$2:$CQ$66,2,FALSE),0))</f>
        <v/>
      </c>
      <c r="N767" s="194"/>
      <c r="O767" s="379"/>
      <c r="P767" s="368"/>
      <c r="Q767" s="194"/>
      <c r="R767" s="370"/>
      <c r="S767" s="194"/>
      <c r="T767" s="368"/>
      <c r="U767" s="368"/>
      <c r="V767" s="194"/>
      <c r="W767" s="195"/>
      <c r="X767" s="194"/>
      <c r="Y767" s="195"/>
      <c r="Z767" s="194"/>
      <c r="AA767" s="368"/>
      <c r="AB767" s="368"/>
      <c r="AC767" s="370"/>
      <c r="AD767" s="106" t="str">
        <f>IF(OR(R767="",T767="",U767="",Z767="",AA767="",AB767="",AC767=""),"",Z767*IF(AC767="uPVC",VLOOKUP(AA767,VALIDATIONS!$CZ$2:$DU$42,VLOOKUP(AB767,VALIDATIONS!$FF$2:$FG$5,2,FALSE),FALSE), IF(AC767="Steel Reinforced Concrete",VLOOKUP(AA767,VALIDATIONS!$CZ$2:$DU$42,8+VLOOKUP(AB767,VALIDATIONS!$FF$2:$FG$5,2,FALSE),FALSE),IF(AC767="Fibre Reinforced Concrete",VLOOKUP(AA767,VALIDATIONS!$CZ$2:$DU$42,4+VLOOKUP(AB767,VALIDATIONS!$FF$2:$FG$5,2,FALSE),FALSE))))   +IF(T767="Up to 10% Rock",VLOOKUP(AA767,VALIDATIONS!$CZ$2:$DU$42,13+VLOOKUP(AB767,VALIDATIONS!$FF$2:$FG$5,2,FALSE),FALSE),0)+IF(OR(U767="Urban Development (moderate)",U767="Urban Development (heavy)"),VLOOKUP(AA767,VALIDATIONS!$CZ$2:$DU$42,VLOOKUP(U767,VALIDATIONS!$FJ$2:$FK$4,2,FALSE)+4,FALSE),0))</f>
        <v/>
      </c>
      <c r="AE767" s="194"/>
    </row>
    <row r="768" spans="1:31" x14ac:dyDescent="0.2">
      <c r="A768" s="232"/>
      <c r="B768" s="361"/>
      <c r="C768" s="370"/>
      <c r="D768" s="370"/>
      <c r="E768" s="370"/>
      <c r="F768" s="370"/>
      <c r="G768" s="194"/>
      <c r="H768" s="194"/>
      <c r="I768" s="195"/>
      <c r="J768" s="194"/>
      <c r="K768" s="168"/>
      <c r="L768" s="168"/>
      <c r="M768" s="106" t="str">
        <f>IF(OR(D768="",E768="",G768=""),"",IF(AND(F768&lt;&gt;"",D768="Inlet Pit"),VLOOKUP(E768,VALIDATIONS!$CN$2:$CO$14,2,FALSE),IF(D768="Junction Pit",VLOOKUP(E768,VALIDATIONS!$CR$2:$CS$5,2,FALSE),IF(D768="Trench Grate",H768*VLOOKUP(E768,VALIDATIONS!$CT$2:$CU$2,2,FALSE),IF(D768="Capped Line",VLOOKUP(E768,VALIDATIONS!$CF$2:$CG$2,2,FALSE),IF(D768="Head Wall",VLOOKUP(E768,VALIDATIONS!$CH$2:$CI$2,2,FALSE),IF(D768="House Connection",VLOOKUP(E768,VALIDATIONS!$CJ$2:$CK$2,2,FALSE),0))))))+IF(AND(F768&lt;&gt;"",D768="Inlet Pit"),VLOOKUP(F768,VALIDATIONS!$CP$2:$CQ$66,2,FALSE),0))</f>
        <v/>
      </c>
      <c r="N768" s="194"/>
      <c r="O768" s="379"/>
      <c r="P768" s="368"/>
      <c r="Q768" s="194"/>
      <c r="R768" s="370"/>
      <c r="S768" s="194"/>
      <c r="T768" s="368"/>
      <c r="U768" s="368"/>
      <c r="V768" s="194"/>
      <c r="W768" s="195"/>
      <c r="X768" s="194"/>
      <c r="Y768" s="195"/>
      <c r="Z768" s="194"/>
      <c r="AA768" s="368"/>
      <c r="AB768" s="368"/>
      <c r="AC768" s="370"/>
      <c r="AD768" s="106" t="str">
        <f>IF(OR(R768="",T768="",U768="",Z768="",AA768="",AB768="",AC768=""),"",Z768*IF(AC768="uPVC",VLOOKUP(AA768,VALIDATIONS!$CZ$2:$DU$42,VLOOKUP(AB768,VALIDATIONS!$FF$2:$FG$5,2,FALSE),FALSE), IF(AC768="Steel Reinforced Concrete",VLOOKUP(AA768,VALIDATIONS!$CZ$2:$DU$42,8+VLOOKUP(AB768,VALIDATIONS!$FF$2:$FG$5,2,FALSE),FALSE),IF(AC768="Fibre Reinforced Concrete",VLOOKUP(AA768,VALIDATIONS!$CZ$2:$DU$42,4+VLOOKUP(AB768,VALIDATIONS!$FF$2:$FG$5,2,FALSE),FALSE))))   +IF(T768="Up to 10% Rock",VLOOKUP(AA768,VALIDATIONS!$CZ$2:$DU$42,13+VLOOKUP(AB768,VALIDATIONS!$FF$2:$FG$5,2,FALSE),FALSE),0)+IF(OR(U768="Urban Development (moderate)",U768="Urban Development (heavy)"),VLOOKUP(AA768,VALIDATIONS!$CZ$2:$DU$42,VLOOKUP(U768,VALIDATIONS!$FJ$2:$FK$4,2,FALSE)+4,FALSE),0))</f>
        <v/>
      </c>
      <c r="AE768" s="194"/>
    </row>
    <row r="769" spans="1:31" x14ac:dyDescent="0.2">
      <c r="A769" s="232"/>
      <c r="B769" s="361"/>
      <c r="C769" s="370"/>
      <c r="D769" s="370"/>
      <c r="E769" s="370"/>
      <c r="F769" s="370"/>
      <c r="G769" s="194"/>
      <c r="H769" s="194"/>
      <c r="I769" s="195"/>
      <c r="J769" s="194"/>
      <c r="K769" s="168"/>
      <c r="L769" s="168"/>
      <c r="M769" s="106" t="str">
        <f>IF(OR(D769="",E769="",G769=""),"",IF(AND(F769&lt;&gt;"",D769="Inlet Pit"),VLOOKUP(E769,VALIDATIONS!$CN$2:$CO$14,2,FALSE),IF(D769="Junction Pit",VLOOKUP(E769,VALIDATIONS!$CR$2:$CS$5,2,FALSE),IF(D769="Trench Grate",H769*VLOOKUP(E769,VALIDATIONS!$CT$2:$CU$2,2,FALSE),IF(D769="Capped Line",VLOOKUP(E769,VALIDATIONS!$CF$2:$CG$2,2,FALSE),IF(D769="Head Wall",VLOOKUP(E769,VALIDATIONS!$CH$2:$CI$2,2,FALSE),IF(D769="House Connection",VLOOKUP(E769,VALIDATIONS!$CJ$2:$CK$2,2,FALSE),0))))))+IF(AND(F769&lt;&gt;"",D769="Inlet Pit"),VLOOKUP(F769,VALIDATIONS!$CP$2:$CQ$66,2,FALSE),0))</f>
        <v/>
      </c>
      <c r="N769" s="194"/>
      <c r="O769" s="379"/>
      <c r="P769" s="368"/>
      <c r="Q769" s="194"/>
      <c r="R769" s="370"/>
      <c r="S769" s="194"/>
      <c r="T769" s="368"/>
      <c r="U769" s="368"/>
      <c r="V769" s="194"/>
      <c r="W769" s="195"/>
      <c r="X769" s="194"/>
      <c r="Y769" s="195"/>
      <c r="Z769" s="194"/>
      <c r="AA769" s="368"/>
      <c r="AB769" s="368"/>
      <c r="AC769" s="370"/>
      <c r="AD769" s="106" t="str">
        <f>IF(OR(R769="",T769="",U769="",Z769="",AA769="",AB769="",AC769=""),"",Z769*IF(AC769="uPVC",VLOOKUP(AA769,VALIDATIONS!$CZ$2:$DU$42,VLOOKUP(AB769,VALIDATIONS!$FF$2:$FG$5,2,FALSE),FALSE), IF(AC769="Steel Reinforced Concrete",VLOOKUP(AA769,VALIDATIONS!$CZ$2:$DU$42,8+VLOOKUP(AB769,VALIDATIONS!$FF$2:$FG$5,2,FALSE),FALSE),IF(AC769="Fibre Reinforced Concrete",VLOOKUP(AA769,VALIDATIONS!$CZ$2:$DU$42,4+VLOOKUP(AB769,VALIDATIONS!$FF$2:$FG$5,2,FALSE),FALSE))))   +IF(T769="Up to 10% Rock",VLOOKUP(AA769,VALIDATIONS!$CZ$2:$DU$42,13+VLOOKUP(AB769,VALIDATIONS!$FF$2:$FG$5,2,FALSE),FALSE),0)+IF(OR(U769="Urban Development (moderate)",U769="Urban Development (heavy)"),VLOOKUP(AA769,VALIDATIONS!$CZ$2:$DU$42,VLOOKUP(U769,VALIDATIONS!$FJ$2:$FK$4,2,FALSE)+4,FALSE),0))</f>
        <v/>
      </c>
      <c r="AE769" s="194"/>
    </row>
    <row r="770" spans="1:31" x14ac:dyDescent="0.2">
      <c r="A770" s="232"/>
      <c r="B770" s="361"/>
      <c r="C770" s="370"/>
      <c r="D770" s="370"/>
      <c r="E770" s="370"/>
      <c r="F770" s="370"/>
      <c r="G770" s="194"/>
      <c r="H770" s="194"/>
      <c r="I770" s="195"/>
      <c r="J770" s="194"/>
      <c r="K770" s="168"/>
      <c r="L770" s="168"/>
      <c r="M770" s="106" t="str">
        <f>IF(OR(D770="",E770="",G770=""),"",IF(AND(F770&lt;&gt;"",D770="Inlet Pit"),VLOOKUP(E770,VALIDATIONS!$CN$2:$CO$14,2,FALSE),IF(D770="Junction Pit",VLOOKUP(E770,VALIDATIONS!$CR$2:$CS$5,2,FALSE),IF(D770="Trench Grate",H770*VLOOKUP(E770,VALIDATIONS!$CT$2:$CU$2,2,FALSE),IF(D770="Capped Line",VLOOKUP(E770,VALIDATIONS!$CF$2:$CG$2,2,FALSE),IF(D770="Head Wall",VLOOKUP(E770,VALIDATIONS!$CH$2:$CI$2,2,FALSE),IF(D770="House Connection",VLOOKUP(E770,VALIDATIONS!$CJ$2:$CK$2,2,FALSE),0))))))+IF(AND(F770&lt;&gt;"",D770="Inlet Pit"),VLOOKUP(F770,VALIDATIONS!$CP$2:$CQ$66,2,FALSE),0))</f>
        <v/>
      </c>
      <c r="N770" s="194"/>
      <c r="O770" s="379"/>
      <c r="P770" s="368"/>
      <c r="Q770" s="194"/>
      <c r="R770" s="370"/>
      <c r="S770" s="194"/>
      <c r="T770" s="368"/>
      <c r="U770" s="368"/>
      <c r="V770" s="194"/>
      <c r="W770" s="195"/>
      <c r="X770" s="194"/>
      <c r="Y770" s="195"/>
      <c r="Z770" s="194"/>
      <c r="AA770" s="368"/>
      <c r="AB770" s="368"/>
      <c r="AC770" s="370"/>
      <c r="AD770" s="106" t="str">
        <f>IF(OR(R770="",T770="",U770="",Z770="",AA770="",AB770="",AC770=""),"",Z770*IF(AC770="uPVC",VLOOKUP(AA770,VALIDATIONS!$CZ$2:$DU$42,VLOOKUP(AB770,VALIDATIONS!$FF$2:$FG$5,2,FALSE),FALSE), IF(AC770="Steel Reinforced Concrete",VLOOKUP(AA770,VALIDATIONS!$CZ$2:$DU$42,8+VLOOKUP(AB770,VALIDATIONS!$FF$2:$FG$5,2,FALSE),FALSE),IF(AC770="Fibre Reinforced Concrete",VLOOKUP(AA770,VALIDATIONS!$CZ$2:$DU$42,4+VLOOKUP(AB770,VALIDATIONS!$FF$2:$FG$5,2,FALSE),FALSE))))   +IF(T770="Up to 10% Rock",VLOOKUP(AA770,VALIDATIONS!$CZ$2:$DU$42,13+VLOOKUP(AB770,VALIDATIONS!$FF$2:$FG$5,2,FALSE),FALSE),0)+IF(OR(U770="Urban Development (moderate)",U770="Urban Development (heavy)"),VLOOKUP(AA770,VALIDATIONS!$CZ$2:$DU$42,VLOOKUP(U770,VALIDATIONS!$FJ$2:$FK$4,2,FALSE)+4,FALSE),0))</f>
        <v/>
      </c>
      <c r="AE770" s="194"/>
    </row>
    <row r="771" spans="1:31" x14ac:dyDescent="0.2">
      <c r="A771" s="232"/>
      <c r="B771" s="361"/>
      <c r="C771" s="370"/>
      <c r="D771" s="370"/>
      <c r="E771" s="370"/>
      <c r="F771" s="370"/>
      <c r="G771" s="194"/>
      <c r="H771" s="194"/>
      <c r="I771" s="195"/>
      <c r="J771" s="194"/>
      <c r="K771" s="168"/>
      <c r="L771" s="168"/>
      <c r="M771" s="106" t="str">
        <f>IF(OR(D771="",E771="",G771=""),"",IF(AND(F771&lt;&gt;"",D771="Inlet Pit"),VLOOKUP(E771,VALIDATIONS!$CN$2:$CO$14,2,FALSE),IF(D771="Junction Pit",VLOOKUP(E771,VALIDATIONS!$CR$2:$CS$5,2,FALSE),IF(D771="Trench Grate",H771*VLOOKUP(E771,VALIDATIONS!$CT$2:$CU$2,2,FALSE),IF(D771="Capped Line",VLOOKUP(E771,VALIDATIONS!$CF$2:$CG$2,2,FALSE),IF(D771="Head Wall",VLOOKUP(E771,VALIDATIONS!$CH$2:$CI$2,2,FALSE),IF(D771="House Connection",VLOOKUP(E771,VALIDATIONS!$CJ$2:$CK$2,2,FALSE),0))))))+IF(AND(F771&lt;&gt;"",D771="Inlet Pit"),VLOOKUP(F771,VALIDATIONS!$CP$2:$CQ$66,2,FALSE),0))</f>
        <v/>
      </c>
      <c r="N771" s="194"/>
      <c r="O771" s="379"/>
      <c r="P771" s="368"/>
      <c r="Q771" s="194"/>
      <c r="R771" s="370"/>
      <c r="S771" s="194"/>
      <c r="T771" s="368"/>
      <c r="U771" s="368"/>
      <c r="V771" s="194"/>
      <c r="W771" s="195"/>
      <c r="X771" s="194"/>
      <c r="Y771" s="195"/>
      <c r="Z771" s="194"/>
      <c r="AA771" s="368"/>
      <c r="AB771" s="368"/>
      <c r="AC771" s="370"/>
      <c r="AD771" s="106" t="str">
        <f>IF(OR(R771="",T771="",U771="",Z771="",AA771="",AB771="",AC771=""),"",Z771*IF(AC771="uPVC",VLOOKUP(AA771,VALIDATIONS!$CZ$2:$DU$42,VLOOKUP(AB771,VALIDATIONS!$FF$2:$FG$5,2,FALSE),FALSE), IF(AC771="Steel Reinforced Concrete",VLOOKUP(AA771,VALIDATIONS!$CZ$2:$DU$42,8+VLOOKUP(AB771,VALIDATIONS!$FF$2:$FG$5,2,FALSE),FALSE),IF(AC771="Fibre Reinforced Concrete",VLOOKUP(AA771,VALIDATIONS!$CZ$2:$DU$42,4+VLOOKUP(AB771,VALIDATIONS!$FF$2:$FG$5,2,FALSE),FALSE))))   +IF(T771="Up to 10% Rock",VLOOKUP(AA771,VALIDATIONS!$CZ$2:$DU$42,13+VLOOKUP(AB771,VALIDATIONS!$FF$2:$FG$5,2,FALSE),FALSE),0)+IF(OR(U771="Urban Development (moderate)",U771="Urban Development (heavy)"),VLOOKUP(AA771,VALIDATIONS!$CZ$2:$DU$42,VLOOKUP(U771,VALIDATIONS!$FJ$2:$FK$4,2,FALSE)+4,FALSE),0))</f>
        <v/>
      </c>
      <c r="AE771" s="194"/>
    </row>
    <row r="772" spans="1:31" x14ac:dyDescent="0.2">
      <c r="A772" s="232"/>
      <c r="B772" s="361"/>
      <c r="C772" s="370"/>
      <c r="D772" s="370"/>
      <c r="E772" s="370"/>
      <c r="F772" s="370"/>
      <c r="G772" s="194"/>
      <c r="H772" s="194"/>
      <c r="I772" s="195"/>
      <c r="J772" s="194"/>
      <c r="K772" s="168"/>
      <c r="L772" s="168"/>
      <c r="M772" s="106" t="str">
        <f>IF(OR(D772="",E772="",G772=""),"",IF(AND(F772&lt;&gt;"",D772="Inlet Pit"),VLOOKUP(E772,VALIDATIONS!$CN$2:$CO$14,2,FALSE),IF(D772="Junction Pit",VLOOKUP(E772,VALIDATIONS!$CR$2:$CS$5,2,FALSE),IF(D772="Trench Grate",H772*VLOOKUP(E772,VALIDATIONS!$CT$2:$CU$2,2,FALSE),IF(D772="Capped Line",VLOOKUP(E772,VALIDATIONS!$CF$2:$CG$2,2,FALSE),IF(D772="Head Wall",VLOOKUP(E772,VALIDATIONS!$CH$2:$CI$2,2,FALSE),IF(D772="House Connection",VLOOKUP(E772,VALIDATIONS!$CJ$2:$CK$2,2,FALSE),0))))))+IF(AND(F772&lt;&gt;"",D772="Inlet Pit"),VLOOKUP(F772,VALIDATIONS!$CP$2:$CQ$66,2,FALSE),0))</f>
        <v/>
      </c>
      <c r="N772" s="194"/>
      <c r="O772" s="379"/>
      <c r="P772" s="368"/>
      <c r="Q772" s="194"/>
      <c r="R772" s="370"/>
      <c r="S772" s="194"/>
      <c r="T772" s="368"/>
      <c r="U772" s="368"/>
      <c r="V772" s="194"/>
      <c r="W772" s="195"/>
      <c r="X772" s="194"/>
      <c r="Y772" s="195"/>
      <c r="Z772" s="194"/>
      <c r="AA772" s="368"/>
      <c r="AB772" s="368"/>
      <c r="AC772" s="370"/>
      <c r="AD772" s="106" t="str">
        <f>IF(OR(R772="",T772="",U772="",Z772="",AA772="",AB772="",AC772=""),"",Z772*IF(AC772="uPVC",VLOOKUP(AA772,VALIDATIONS!$CZ$2:$DU$42,VLOOKUP(AB772,VALIDATIONS!$FF$2:$FG$5,2,FALSE),FALSE), IF(AC772="Steel Reinforced Concrete",VLOOKUP(AA772,VALIDATIONS!$CZ$2:$DU$42,8+VLOOKUP(AB772,VALIDATIONS!$FF$2:$FG$5,2,FALSE),FALSE),IF(AC772="Fibre Reinforced Concrete",VLOOKUP(AA772,VALIDATIONS!$CZ$2:$DU$42,4+VLOOKUP(AB772,VALIDATIONS!$FF$2:$FG$5,2,FALSE),FALSE))))   +IF(T772="Up to 10% Rock",VLOOKUP(AA772,VALIDATIONS!$CZ$2:$DU$42,13+VLOOKUP(AB772,VALIDATIONS!$FF$2:$FG$5,2,FALSE),FALSE),0)+IF(OR(U772="Urban Development (moderate)",U772="Urban Development (heavy)"),VLOOKUP(AA772,VALIDATIONS!$CZ$2:$DU$42,VLOOKUP(U772,VALIDATIONS!$FJ$2:$FK$4,2,FALSE)+4,FALSE),0))</f>
        <v/>
      </c>
      <c r="AE772" s="194"/>
    </row>
    <row r="773" spans="1:31" x14ac:dyDescent="0.2">
      <c r="A773" s="232"/>
      <c r="B773" s="361"/>
      <c r="C773" s="370"/>
      <c r="D773" s="370"/>
      <c r="E773" s="370"/>
      <c r="F773" s="370"/>
      <c r="G773" s="194"/>
      <c r="H773" s="194"/>
      <c r="I773" s="195"/>
      <c r="J773" s="194"/>
      <c r="K773" s="168"/>
      <c r="L773" s="168"/>
      <c r="M773" s="106" t="str">
        <f>IF(OR(D773="",E773="",G773=""),"",IF(AND(F773&lt;&gt;"",D773="Inlet Pit"),VLOOKUP(E773,VALIDATIONS!$CN$2:$CO$14,2,FALSE),IF(D773="Junction Pit",VLOOKUP(E773,VALIDATIONS!$CR$2:$CS$5,2,FALSE),IF(D773="Trench Grate",H773*VLOOKUP(E773,VALIDATIONS!$CT$2:$CU$2,2,FALSE),IF(D773="Capped Line",VLOOKUP(E773,VALIDATIONS!$CF$2:$CG$2,2,FALSE),IF(D773="Head Wall",VLOOKUP(E773,VALIDATIONS!$CH$2:$CI$2,2,FALSE),IF(D773="House Connection",VLOOKUP(E773,VALIDATIONS!$CJ$2:$CK$2,2,FALSE),0))))))+IF(AND(F773&lt;&gt;"",D773="Inlet Pit"),VLOOKUP(F773,VALIDATIONS!$CP$2:$CQ$66,2,FALSE),0))</f>
        <v/>
      </c>
      <c r="N773" s="194"/>
      <c r="O773" s="379"/>
      <c r="P773" s="368"/>
      <c r="Q773" s="194"/>
      <c r="R773" s="370"/>
      <c r="S773" s="194"/>
      <c r="T773" s="368"/>
      <c r="U773" s="368"/>
      <c r="V773" s="194"/>
      <c r="W773" s="195"/>
      <c r="X773" s="194"/>
      <c r="Y773" s="195"/>
      <c r="Z773" s="194"/>
      <c r="AA773" s="368"/>
      <c r="AB773" s="368"/>
      <c r="AC773" s="370"/>
      <c r="AD773" s="106" t="str">
        <f>IF(OR(R773="",T773="",U773="",Z773="",AA773="",AB773="",AC773=""),"",Z773*IF(AC773="uPVC",VLOOKUP(AA773,VALIDATIONS!$CZ$2:$DU$42,VLOOKUP(AB773,VALIDATIONS!$FF$2:$FG$5,2,FALSE),FALSE), IF(AC773="Steel Reinforced Concrete",VLOOKUP(AA773,VALIDATIONS!$CZ$2:$DU$42,8+VLOOKUP(AB773,VALIDATIONS!$FF$2:$FG$5,2,FALSE),FALSE),IF(AC773="Fibre Reinforced Concrete",VLOOKUP(AA773,VALIDATIONS!$CZ$2:$DU$42,4+VLOOKUP(AB773,VALIDATIONS!$FF$2:$FG$5,2,FALSE),FALSE))))   +IF(T773="Up to 10% Rock",VLOOKUP(AA773,VALIDATIONS!$CZ$2:$DU$42,13+VLOOKUP(AB773,VALIDATIONS!$FF$2:$FG$5,2,FALSE),FALSE),0)+IF(OR(U773="Urban Development (moderate)",U773="Urban Development (heavy)"),VLOOKUP(AA773,VALIDATIONS!$CZ$2:$DU$42,VLOOKUP(U773,VALIDATIONS!$FJ$2:$FK$4,2,FALSE)+4,FALSE),0))</f>
        <v/>
      </c>
      <c r="AE773" s="194"/>
    </row>
    <row r="774" spans="1:31" x14ac:dyDescent="0.2">
      <c r="A774" s="232"/>
      <c r="B774" s="361"/>
      <c r="C774" s="370"/>
      <c r="D774" s="370"/>
      <c r="E774" s="370"/>
      <c r="F774" s="370"/>
      <c r="G774" s="194"/>
      <c r="H774" s="194"/>
      <c r="I774" s="195"/>
      <c r="J774" s="194"/>
      <c r="K774" s="168"/>
      <c r="L774" s="168"/>
      <c r="M774" s="106" t="str">
        <f>IF(OR(D774="",E774="",G774=""),"",IF(AND(F774&lt;&gt;"",D774="Inlet Pit"),VLOOKUP(E774,VALIDATIONS!$CN$2:$CO$14,2,FALSE),IF(D774="Junction Pit",VLOOKUP(E774,VALIDATIONS!$CR$2:$CS$5,2,FALSE),IF(D774="Trench Grate",H774*VLOOKUP(E774,VALIDATIONS!$CT$2:$CU$2,2,FALSE),IF(D774="Capped Line",VLOOKUP(E774,VALIDATIONS!$CF$2:$CG$2,2,FALSE),IF(D774="Head Wall",VLOOKUP(E774,VALIDATIONS!$CH$2:$CI$2,2,FALSE),IF(D774="House Connection",VLOOKUP(E774,VALIDATIONS!$CJ$2:$CK$2,2,FALSE),0))))))+IF(AND(F774&lt;&gt;"",D774="Inlet Pit"),VLOOKUP(F774,VALIDATIONS!$CP$2:$CQ$66,2,FALSE),0))</f>
        <v/>
      </c>
      <c r="N774" s="194"/>
      <c r="O774" s="379"/>
      <c r="P774" s="368"/>
      <c r="Q774" s="194"/>
      <c r="R774" s="370"/>
      <c r="S774" s="194"/>
      <c r="T774" s="368"/>
      <c r="U774" s="368"/>
      <c r="V774" s="194"/>
      <c r="W774" s="195"/>
      <c r="X774" s="194"/>
      <c r="Y774" s="195"/>
      <c r="Z774" s="194"/>
      <c r="AA774" s="368"/>
      <c r="AB774" s="368"/>
      <c r="AC774" s="370"/>
      <c r="AD774" s="106" t="str">
        <f>IF(OR(R774="",T774="",U774="",Z774="",AA774="",AB774="",AC774=""),"",Z774*IF(AC774="uPVC",VLOOKUP(AA774,VALIDATIONS!$CZ$2:$DU$42,VLOOKUP(AB774,VALIDATIONS!$FF$2:$FG$5,2,FALSE),FALSE), IF(AC774="Steel Reinforced Concrete",VLOOKUP(AA774,VALIDATIONS!$CZ$2:$DU$42,8+VLOOKUP(AB774,VALIDATIONS!$FF$2:$FG$5,2,FALSE),FALSE),IF(AC774="Fibre Reinforced Concrete",VLOOKUP(AA774,VALIDATIONS!$CZ$2:$DU$42,4+VLOOKUP(AB774,VALIDATIONS!$FF$2:$FG$5,2,FALSE),FALSE))))   +IF(T774="Up to 10% Rock",VLOOKUP(AA774,VALIDATIONS!$CZ$2:$DU$42,13+VLOOKUP(AB774,VALIDATIONS!$FF$2:$FG$5,2,FALSE),FALSE),0)+IF(OR(U774="Urban Development (moderate)",U774="Urban Development (heavy)"),VLOOKUP(AA774,VALIDATIONS!$CZ$2:$DU$42,VLOOKUP(U774,VALIDATIONS!$FJ$2:$FK$4,2,FALSE)+4,FALSE),0))</f>
        <v/>
      </c>
      <c r="AE774" s="194"/>
    </row>
    <row r="775" spans="1:31" x14ac:dyDescent="0.2">
      <c r="A775" s="232"/>
      <c r="B775" s="361"/>
      <c r="C775" s="370"/>
      <c r="D775" s="370"/>
      <c r="E775" s="370"/>
      <c r="F775" s="370"/>
      <c r="G775" s="194"/>
      <c r="H775" s="194"/>
      <c r="I775" s="195"/>
      <c r="J775" s="194"/>
      <c r="K775" s="168"/>
      <c r="L775" s="168"/>
      <c r="M775" s="106" t="str">
        <f>IF(OR(D775="",E775="",G775=""),"",IF(AND(F775&lt;&gt;"",D775="Inlet Pit"),VLOOKUP(E775,VALIDATIONS!$CN$2:$CO$14,2,FALSE),IF(D775="Junction Pit",VLOOKUP(E775,VALIDATIONS!$CR$2:$CS$5,2,FALSE),IF(D775="Trench Grate",H775*VLOOKUP(E775,VALIDATIONS!$CT$2:$CU$2,2,FALSE),IF(D775="Capped Line",VLOOKUP(E775,VALIDATIONS!$CF$2:$CG$2,2,FALSE),IF(D775="Head Wall",VLOOKUP(E775,VALIDATIONS!$CH$2:$CI$2,2,FALSE),IF(D775="House Connection",VLOOKUP(E775,VALIDATIONS!$CJ$2:$CK$2,2,FALSE),0))))))+IF(AND(F775&lt;&gt;"",D775="Inlet Pit"),VLOOKUP(F775,VALIDATIONS!$CP$2:$CQ$66,2,FALSE),0))</f>
        <v/>
      </c>
      <c r="N775" s="194"/>
      <c r="O775" s="379"/>
      <c r="P775" s="368"/>
      <c r="Q775" s="194"/>
      <c r="R775" s="370"/>
      <c r="S775" s="194"/>
      <c r="T775" s="368"/>
      <c r="U775" s="368"/>
      <c r="V775" s="194"/>
      <c r="W775" s="195"/>
      <c r="X775" s="194"/>
      <c r="Y775" s="195"/>
      <c r="Z775" s="194"/>
      <c r="AA775" s="368"/>
      <c r="AB775" s="368"/>
      <c r="AC775" s="370"/>
      <c r="AD775" s="106" t="str">
        <f>IF(OR(R775="",T775="",U775="",Z775="",AA775="",AB775="",AC775=""),"",Z775*IF(AC775="uPVC",VLOOKUP(AA775,VALIDATIONS!$CZ$2:$DU$42,VLOOKUP(AB775,VALIDATIONS!$FF$2:$FG$5,2,FALSE),FALSE), IF(AC775="Steel Reinforced Concrete",VLOOKUP(AA775,VALIDATIONS!$CZ$2:$DU$42,8+VLOOKUP(AB775,VALIDATIONS!$FF$2:$FG$5,2,FALSE),FALSE),IF(AC775="Fibre Reinforced Concrete",VLOOKUP(AA775,VALIDATIONS!$CZ$2:$DU$42,4+VLOOKUP(AB775,VALIDATIONS!$FF$2:$FG$5,2,FALSE),FALSE))))   +IF(T775="Up to 10% Rock",VLOOKUP(AA775,VALIDATIONS!$CZ$2:$DU$42,13+VLOOKUP(AB775,VALIDATIONS!$FF$2:$FG$5,2,FALSE),FALSE),0)+IF(OR(U775="Urban Development (moderate)",U775="Urban Development (heavy)"),VLOOKUP(AA775,VALIDATIONS!$CZ$2:$DU$42,VLOOKUP(U775,VALIDATIONS!$FJ$2:$FK$4,2,FALSE)+4,FALSE),0))</f>
        <v/>
      </c>
      <c r="AE775" s="194"/>
    </row>
    <row r="776" spans="1:31" x14ac:dyDescent="0.2">
      <c r="A776" s="232"/>
      <c r="B776" s="361"/>
      <c r="C776" s="370"/>
      <c r="D776" s="370"/>
      <c r="E776" s="370"/>
      <c r="F776" s="370"/>
      <c r="G776" s="194"/>
      <c r="H776" s="194"/>
      <c r="I776" s="195"/>
      <c r="J776" s="194"/>
      <c r="K776" s="168"/>
      <c r="L776" s="168"/>
      <c r="M776" s="106" t="str">
        <f>IF(OR(D776="",E776="",G776=""),"",IF(AND(F776&lt;&gt;"",D776="Inlet Pit"),VLOOKUP(E776,VALIDATIONS!$CN$2:$CO$14,2,FALSE),IF(D776="Junction Pit",VLOOKUP(E776,VALIDATIONS!$CR$2:$CS$5,2,FALSE),IF(D776="Trench Grate",H776*VLOOKUP(E776,VALIDATIONS!$CT$2:$CU$2,2,FALSE),IF(D776="Capped Line",VLOOKUP(E776,VALIDATIONS!$CF$2:$CG$2,2,FALSE),IF(D776="Head Wall",VLOOKUP(E776,VALIDATIONS!$CH$2:$CI$2,2,FALSE),IF(D776="House Connection",VLOOKUP(E776,VALIDATIONS!$CJ$2:$CK$2,2,FALSE),0))))))+IF(AND(F776&lt;&gt;"",D776="Inlet Pit"),VLOOKUP(F776,VALIDATIONS!$CP$2:$CQ$66,2,FALSE),0))</f>
        <v/>
      </c>
      <c r="N776" s="194"/>
      <c r="O776" s="379"/>
      <c r="P776" s="368"/>
      <c r="Q776" s="194"/>
      <c r="R776" s="370"/>
      <c r="S776" s="194"/>
      <c r="T776" s="368"/>
      <c r="U776" s="368"/>
      <c r="V776" s="194"/>
      <c r="W776" s="195"/>
      <c r="X776" s="194"/>
      <c r="Y776" s="195"/>
      <c r="Z776" s="194"/>
      <c r="AA776" s="368"/>
      <c r="AB776" s="368"/>
      <c r="AC776" s="370"/>
      <c r="AD776" s="106" t="str">
        <f>IF(OR(R776="",T776="",U776="",Z776="",AA776="",AB776="",AC776=""),"",Z776*IF(AC776="uPVC",VLOOKUP(AA776,VALIDATIONS!$CZ$2:$DU$42,VLOOKUP(AB776,VALIDATIONS!$FF$2:$FG$5,2,FALSE),FALSE), IF(AC776="Steel Reinforced Concrete",VLOOKUP(AA776,VALIDATIONS!$CZ$2:$DU$42,8+VLOOKUP(AB776,VALIDATIONS!$FF$2:$FG$5,2,FALSE),FALSE),IF(AC776="Fibre Reinforced Concrete",VLOOKUP(AA776,VALIDATIONS!$CZ$2:$DU$42,4+VLOOKUP(AB776,VALIDATIONS!$FF$2:$FG$5,2,FALSE),FALSE))))   +IF(T776="Up to 10% Rock",VLOOKUP(AA776,VALIDATIONS!$CZ$2:$DU$42,13+VLOOKUP(AB776,VALIDATIONS!$FF$2:$FG$5,2,FALSE),FALSE),0)+IF(OR(U776="Urban Development (moderate)",U776="Urban Development (heavy)"),VLOOKUP(AA776,VALIDATIONS!$CZ$2:$DU$42,VLOOKUP(U776,VALIDATIONS!$FJ$2:$FK$4,2,FALSE)+4,FALSE),0))</f>
        <v/>
      </c>
      <c r="AE776" s="194"/>
    </row>
    <row r="777" spans="1:31" x14ac:dyDescent="0.2">
      <c r="A777" s="232"/>
      <c r="B777" s="361"/>
      <c r="C777" s="370"/>
      <c r="D777" s="370"/>
      <c r="E777" s="370"/>
      <c r="F777" s="370"/>
      <c r="G777" s="194"/>
      <c r="H777" s="194"/>
      <c r="I777" s="195"/>
      <c r="J777" s="194"/>
      <c r="K777" s="168"/>
      <c r="L777" s="168"/>
      <c r="M777" s="106" t="str">
        <f>IF(OR(D777="",E777="",G777=""),"",IF(AND(F777&lt;&gt;"",D777="Inlet Pit"),VLOOKUP(E777,VALIDATIONS!$CN$2:$CO$14,2,FALSE),IF(D777="Junction Pit",VLOOKUP(E777,VALIDATIONS!$CR$2:$CS$5,2,FALSE),IF(D777="Trench Grate",H777*VLOOKUP(E777,VALIDATIONS!$CT$2:$CU$2,2,FALSE),IF(D777="Capped Line",VLOOKUP(E777,VALIDATIONS!$CF$2:$CG$2,2,FALSE),IF(D777="Head Wall",VLOOKUP(E777,VALIDATIONS!$CH$2:$CI$2,2,FALSE),IF(D777="House Connection",VLOOKUP(E777,VALIDATIONS!$CJ$2:$CK$2,2,FALSE),0))))))+IF(AND(F777&lt;&gt;"",D777="Inlet Pit"),VLOOKUP(F777,VALIDATIONS!$CP$2:$CQ$66,2,FALSE),0))</f>
        <v/>
      </c>
      <c r="N777" s="194"/>
      <c r="O777" s="379"/>
      <c r="P777" s="368"/>
      <c r="Q777" s="194"/>
      <c r="R777" s="370"/>
      <c r="S777" s="194"/>
      <c r="T777" s="368"/>
      <c r="U777" s="368"/>
      <c r="V777" s="194"/>
      <c r="W777" s="195"/>
      <c r="X777" s="194"/>
      <c r="Y777" s="195"/>
      <c r="Z777" s="194"/>
      <c r="AA777" s="368"/>
      <c r="AB777" s="368"/>
      <c r="AC777" s="370"/>
      <c r="AD777" s="106" t="str">
        <f>IF(OR(R777="",T777="",U777="",Z777="",AA777="",AB777="",AC777=""),"",Z777*IF(AC777="uPVC",VLOOKUP(AA777,VALIDATIONS!$CZ$2:$DU$42,VLOOKUP(AB777,VALIDATIONS!$FF$2:$FG$5,2,FALSE),FALSE), IF(AC777="Steel Reinforced Concrete",VLOOKUP(AA777,VALIDATIONS!$CZ$2:$DU$42,8+VLOOKUP(AB777,VALIDATIONS!$FF$2:$FG$5,2,FALSE),FALSE),IF(AC777="Fibre Reinforced Concrete",VLOOKUP(AA777,VALIDATIONS!$CZ$2:$DU$42,4+VLOOKUP(AB777,VALIDATIONS!$FF$2:$FG$5,2,FALSE),FALSE))))   +IF(T777="Up to 10% Rock",VLOOKUP(AA777,VALIDATIONS!$CZ$2:$DU$42,13+VLOOKUP(AB777,VALIDATIONS!$FF$2:$FG$5,2,FALSE),FALSE),0)+IF(OR(U777="Urban Development (moderate)",U777="Urban Development (heavy)"),VLOOKUP(AA777,VALIDATIONS!$CZ$2:$DU$42,VLOOKUP(U777,VALIDATIONS!$FJ$2:$FK$4,2,FALSE)+4,FALSE),0))</f>
        <v/>
      </c>
      <c r="AE777" s="194"/>
    </row>
    <row r="778" spans="1:31" x14ac:dyDescent="0.2">
      <c r="A778" s="232"/>
      <c r="B778" s="361"/>
      <c r="C778" s="370"/>
      <c r="D778" s="370"/>
      <c r="E778" s="370"/>
      <c r="F778" s="370"/>
      <c r="G778" s="194"/>
      <c r="H778" s="194"/>
      <c r="I778" s="195"/>
      <c r="J778" s="194"/>
      <c r="K778" s="168"/>
      <c r="L778" s="168"/>
      <c r="M778" s="106" t="str">
        <f>IF(OR(D778="",E778="",G778=""),"",IF(AND(F778&lt;&gt;"",D778="Inlet Pit"),VLOOKUP(E778,VALIDATIONS!$CN$2:$CO$14,2,FALSE),IF(D778="Junction Pit",VLOOKUP(E778,VALIDATIONS!$CR$2:$CS$5,2,FALSE),IF(D778="Trench Grate",H778*VLOOKUP(E778,VALIDATIONS!$CT$2:$CU$2,2,FALSE),IF(D778="Capped Line",VLOOKUP(E778,VALIDATIONS!$CF$2:$CG$2,2,FALSE),IF(D778="Head Wall",VLOOKUP(E778,VALIDATIONS!$CH$2:$CI$2,2,FALSE),IF(D778="House Connection",VLOOKUP(E778,VALIDATIONS!$CJ$2:$CK$2,2,FALSE),0))))))+IF(AND(F778&lt;&gt;"",D778="Inlet Pit"),VLOOKUP(F778,VALIDATIONS!$CP$2:$CQ$66,2,FALSE),0))</f>
        <v/>
      </c>
      <c r="N778" s="194"/>
      <c r="O778" s="379"/>
      <c r="P778" s="368"/>
      <c r="Q778" s="194"/>
      <c r="R778" s="370"/>
      <c r="S778" s="194"/>
      <c r="T778" s="368"/>
      <c r="U778" s="368"/>
      <c r="V778" s="194"/>
      <c r="W778" s="195"/>
      <c r="X778" s="194"/>
      <c r="Y778" s="195"/>
      <c r="Z778" s="194"/>
      <c r="AA778" s="368"/>
      <c r="AB778" s="368"/>
      <c r="AC778" s="370"/>
      <c r="AD778" s="106" t="str">
        <f>IF(OR(R778="",T778="",U778="",Z778="",AA778="",AB778="",AC778=""),"",Z778*IF(AC778="uPVC",VLOOKUP(AA778,VALIDATIONS!$CZ$2:$DU$42,VLOOKUP(AB778,VALIDATIONS!$FF$2:$FG$5,2,FALSE),FALSE), IF(AC778="Steel Reinforced Concrete",VLOOKUP(AA778,VALIDATIONS!$CZ$2:$DU$42,8+VLOOKUP(AB778,VALIDATIONS!$FF$2:$FG$5,2,FALSE),FALSE),IF(AC778="Fibre Reinforced Concrete",VLOOKUP(AA778,VALIDATIONS!$CZ$2:$DU$42,4+VLOOKUP(AB778,VALIDATIONS!$FF$2:$FG$5,2,FALSE),FALSE))))   +IF(T778="Up to 10% Rock",VLOOKUP(AA778,VALIDATIONS!$CZ$2:$DU$42,13+VLOOKUP(AB778,VALIDATIONS!$FF$2:$FG$5,2,FALSE),FALSE),0)+IF(OR(U778="Urban Development (moderate)",U778="Urban Development (heavy)"),VLOOKUP(AA778,VALIDATIONS!$CZ$2:$DU$42,VLOOKUP(U778,VALIDATIONS!$FJ$2:$FK$4,2,FALSE)+4,FALSE),0))</f>
        <v/>
      </c>
      <c r="AE778" s="194"/>
    </row>
    <row r="779" spans="1:31" x14ac:dyDescent="0.2">
      <c r="A779" s="232"/>
      <c r="B779" s="361"/>
      <c r="C779" s="370"/>
      <c r="D779" s="370"/>
      <c r="E779" s="370"/>
      <c r="F779" s="370"/>
      <c r="G779" s="194"/>
      <c r="H779" s="194"/>
      <c r="I779" s="195"/>
      <c r="J779" s="194"/>
      <c r="K779" s="168"/>
      <c r="L779" s="168"/>
      <c r="M779" s="106" t="str">
        <f>IF(OR(D779="",E779="",G779=""),"",IF(AND(F779&lt;&gt;"",D779="Inlet Pit"),VLOOKUP(E779,VALIDATIONS!$CN$2:$CO$14,2,FALSE),IF(D779="Junction Pit",VLOOKUP(E779,VALIDATIONS!$CR$2:$CS$5,2,FALSE),IF(D779="Trench Grate",H779*VLOOKUP(E779,VALIDATIONS!$CT$2:$CU$2,2,FALSE),IF(D779="Capped Line",VLOOKUP(E779,VALIDATIONS!$CF$2:$CG$2,2,FALSE),IF(D779="Head Wall",VLOOKUP(E779,VALIDATIONS!$CH$2:$CI$2,2,FALSE),IF(D779="House Connection",VLOOKUP(E779,VALIDATIONS!$CJ$2:$CK$2,2,FALSE),0))))))+IF(AND(F779&lt;&gt;"",D779="Inlet Pit"),VLOOKUP(F779,VALIDATIONS!$CP$2:$CQ$66,2,FALSE),0))</f>
        <v/>
      </c>
      <c r="N779" s="194"/>
      <c r="O779" s="379"/>
      <c r="P779" s="368"/>
      <c r="Q779" s="194"/>
      <c r="R779" s="370"/>
      <c r="S779" s="194"/>
      <c r="T779" s="368"/>
      <c r="U779" s="368"/>
      <c r="V779" s="194"/>
      <c r="W779" s="195"/>
      <c r="X779" s="194"/>
      <c r="Y779" s="195"/>
      <c r="Z779" s="194"/>
      <c r="AA779" s="368"/>
      <c r="AB779" s="368"/>
      <c r="AC779" s="370"/>
      <c r="AD779" s="106" t="str">
        <f>IF(OR(R779="",T779="",U779="",Z779="",AA779="",AB779="",AC779=""),"",Z779*IF(AC779="uPVC",VLOOKUP(AA779,VALIDATIONS!$CZ$2:$DU$42,VLOOKUP(AB779,VALIDATIONS!$FF$2:$FG$5,2,FALSE),FALSE), IF(AC779="Steel Reinforced Concrete",VLOOKUP(AA779,VALIDATIONS!$CZ$2:$DU$42,8+VLOOKUP(AB779,VALIDATIONS!$FF$2:$FG$5,2,FALSE),FALSE),IF(AC779="Fibre Reinforced Concrete",VLOOKUP(AA779,VALIDATIONS!$CZ$2:$DU$42,4+VLOOKUP(AB779,VALIDATIONS!$FF$2:$FG$5,2,FALSE),FALSE))))   +IF(T779="Up to 10% Rock",VLOOKUP(AA779,VALIDATIONS!$CZ$2:$DU$42,13+VLOOKUP(AB779,VALIDATIONS!$FF$2:$FG$5,2,FALSE),FALSE),0)+IF(OR(U779="Urban Development (moderate)",U779="Urban Development (heavy)"),VLOOKUP(AA779,VALIDATIONS!$CZ$2:$DU$42,VLOOKUP(U779,VALIDATIONS!$FJ$2:$FK$4,2,FALSE)+4,FALSE),0))</f>
        <v/>
      </c>
      <c r="AE779" s="194"/>
    </row>
    <row r="780" spans="1:31" x14ac:dyDescent="0.2">
      <c r="A780" s="232"/>
      <c r="B780" s="361"/>
      <c r="C780" s="370"/>
      <c r="D780" s="370"/>
      <c r="E780" s="370"/>
      <c r="F780" s="370"/>
      <c r="G780" s="194"/>
      <c r="H780" s="194"/>
      <c r="I780" s="195"/>
      <c r="J780" s="194"/>
      <c r="K780" s="168"/>
      <c r="L780" s="168"/>
      <c r="M780" s="106" t="str">
        <f>IF(OR(D780="",E780="",G780=""),"",IF(AND(F780&lt;&gt;"",D780="Inlet Pit"),VLOOKUP(E780,VALIDATIONS!$CN$2:$CO$14,2,FALSE),IF(D780="Junction Pit",VLOOKUP(E780,VALIDATIONS!$CR$2:$CS$5,2,FALSE),IF(D780="Trench Grate",H780*VLOOKUP(E780,VALIDATIONS!$CT$2:$CU$2,2,FALSE),IF(D780="Capped Line",VLOOKUP(E780,VALIDATIONS!$CF$2:$CG$2,2,FALSE),IF(D780="Head Wall",VLOOKUP(E780,VALIDATIONS!$CH$2:$CI$2,2,FALSE),IF(D780="House Connection",VLOOKUP(E780,VALIDATIONS!$CJ$2:$CK$2,2,FALSE),0))))))+IF(AND(F780&lt;&gt;"",D780="Inlet Pit"),VLOOKUP(F780,VALIDATIONS!$CP$2:$CQ$66,2,FALSE),0))</f>
        <v/>
      </c>
      <c r="N780" s="194"/>
      <c r="O780" s="379"/>
      <c r="P780" s="368"/>
      <c r="Q780" s="194"/>
      <c r="R780" s="370"/>
      <c r="S780" s="194"/>
      <c r="T780" s="368"/>
      <c r="U780" s="368"/>
      <c r="V780" s="194"/>
      <c r="W780" s="195"/>
      <c r="X780" s="194"/>
      <c r="Y780" s="195"/>
      <c r="Z780" s="194"/>
      <c r="AA780" s="368"/>
      <c r="AB780" s="368"/>
      <c r="AC780" s="370"/>
      <c r="AD780" s="106" t="str">
        <f>IF(OR(R780="",T780="",U780="",Z780="",AA780="",AB780="",AC780=""),"",Z780*IF(AC780="uPVC",VLOOKUP(AA780,VALIDATIONS!$CZ$2:$DU$42,VLOOKUP(AB780,VALIDATIONS!$FF$2:$FG$5,2,FALSE),FALSE), IF(AC780="Steel Reinforced Concrete",VLOOKUP(AA780,VALIDATIONS!$CZ$2:$DU$42,8+VLOOKUP(AB780,VALIDATIONS!$FF$2:$FG$5,2,FALSE),FALSE),IF(AC780="Fibre Reinforced Concrete",VLOOKUP(AA780,VALIDATIONS!$CZ$2:$DU$42,4+VLOOKUP(AB780,VALIDATIONS!$FF$2:$FG$5,2,FALSE),FALSE))))   +IF(T780="Up to 10% Rock",VLOOKUP(AA780,VALIDATIONS!$CZ$2:$DU$42,13+VLOOKUP(AB780,VALIDATIONS!$FF$2:$FG$5,2,FALSE),FALSE),0)+IF(OR(U780="Urban Development (moderate)",U780="Urban Development (heavy)"),VLOOKUP(AA780,VALIDATIONS!$CZ$2:$DU$42,VLOOKUP(U780,VALIDATIONS!$FJ$2:$FK$4,2,FALSE)+4,FALSE),0))</f>
        <v/>
      </c>
      <c r="AE780" s="194"/>
    </row>
    <row r="781" spans="1:31" x14ac:dyDescent="0.2">
      <c r="A781" s="232"/>
      <c r="B781" s="361"/>
      <c r="C781" s="370"/>
      <c r="D781" s="370"/>
      <c r="E781" s="370"/>
      <c r="F781" s="370"/>
      <c r="G781" s="194"/>
      <c r="H781" s="194"/>
      <c r="I781" s="195"/>
      <c r="J781" s="194"/>
      <c r="K781" s="168"/>
      <c r="L781" s="168"/>
      <c r="M781" s="106" t="str">
        <f>IF(OR(D781="",E781="",G781=""),"",IF(AND(F781&lt;&gt;"",D781="Inlet Pit"),VLOOKUP(E781,VALIDATIONS!$CN$2:$CO$14,2,FALSE),IF(D781="Junction Pit",VLOOKUP(E781,VALIDATIONS!$CR$2:$CS$5,2,FALSE),IF(D781="Trench Grate",H781*VLOOKUP(E781,VALIDATIONS!$CT$2:$CU$2,2,FALSE),IF(D781="Capped Line",VLOOKUP(E781,VALIDATIONS!$CF$2:$CG$2,2,FALSE),IF(D781="Head Wall",VLOOKUP(E781,VALIDATIONS!$CH$2:$CI$2,2,FALSE),IF(D781="House Connection",VLOOKUP(E781,VALIDATIONS!$CJ$2:$CK$2,2,FALSE),0))))))+IF(AND(F781&lt;&gt;"",D781="Inlet Pit"),VLOOKUP(F781,VALIDATIONS!$CP$2:$CQ$66,2,FALSE),0))</f>
        <v/>
      </c>
      <c r="N781" s="194"/>
      <c r="O781" s="379"/>
      <c r="P781" s="368"/>
      <c r="Q781" s="194"/>
      <c r="R781" s="370"/>
      <c r="S781" s="194"/>
      <c r="T781" s="368"/>
      <c r="U781" s="368"/>
      <c r="V781" s="194"/>
      <c r="W781" s="195"/>
      <c r="X781" s="194"/>
      <c r="Y781" s="195"/>
      <c r="Z781" s="194"/>
      <c r="AA781" s="368"/>
      <c r="AB781" s="368"/>
      <c r="AC781" s="370"/>
      <c r="AD781" s="106" t="str">
        <f>IF(OR(R781="",T781="",U781="",Z781="",AA781="",AB781="",AC781=""),"",Z781*IF(AC781="uPVC",VLOOKUP(AA781,VALIDATIONS!$CZ$2:$DU$42,VLOOKUP(AB781,VALIDATIONS!$FF$2:$FG$5,2,FALSE),FALSE), IF(AC781="Steel Reinforced Concrete",VLOOKUP(AA781,VALIDATIONS!$CZ$2:$DU$42,8+VLOOKUP(AB781,VALIDATIONS!$FF$2:$FG$5,2,FALSE),FALSE),IF(AC781="Fibre Reinforced Concrete",VLOOKUP(AA781,VALIDATIONS!$CZ$2:$DU$42,4+VLOOKUP(AB781,VALIDATIONS!$FF$2:$FG$5,2,FALSE),FALSE))))   +IF(T781="Up to 10% Rock",VLOOKUP(AA781,VALIDATIONS!$CZ$2:$DU$42,13+VLOOKUP(AB781,VALIDATIONS!$FF$2:$FG$5,2,FALSE),FALSE),0)+IF(OR(U781="Urban Development (moderate)",U781="Urban Development (heavy)"),VLOOKUP(AA781,VALIDATIONS!$CZ$2:$DU$42,VLOOKUP(U781,VALIDATIONS!$FJ$2:$FK$4,2,FALSE)+4,FALSE),0))</f>
        <v/>
      </c>
      <c r="AE781" s="194"/>
    </row>
    <row r="782" spans="1:31" x14ac:dyDescent="0.2">
      <c r="A782" s="232"/>
      <c r="B782" s="361"/>
      <c r="C782" s="370"/>
      <c r="D782" s="370"/>
      <c r="E782" s="370"/>
      <c r="F782" s="370"/>
      <c r="G782" s="194"/>
      <c r="H782" s="194"/>
      <c r="I782" s="195"/>
      <c r="J782" s="194"/>
      <c r="K782" s="168"/>
      <c r="L782" s="168"/>
      <c r="M782" s="106" t="str">
        <f>IF(OR(D782="",E782="",G782=""),"",IF(AND(F782&lt;&gt;"",D782="Inlet Pit"),VLOOKUP(E782,VALIDATIONS!$CN$2:$CO$14,2,FALSE),IF(D782="Junction Pit",VLOOKUP(E782,VALIDATIONS!$CR$2:$CS$5,2,FALSE),IF(D782="Trench Grate",H782*VLOOKUP(E782,VALIDATIONS!$CT$2:$CU$2,2,FALSE),IF(D782="Capped Line",VLOOKUP(E782,VALIDATIONS!$CF$2:$CG$2,2,FALSE),IF(D782="Head Wall",VLOOKUP(E782,VALIDATIONS!$CH$2:$CI$2,2,FALSE),IF(D782="House Connection",VLOOKUP(E782,VALIDATIONS!$CJ$2:$CK$2,2,FALSE),0))))))+IF(AND(F782&lt;&gt;"",D782="Inlet Pit"),VLOOKUP(F782,VALIDATIONS!$CP$2:$CQ$66,2,FALSE),0))</f>
        <v/>
      </c>
      <c r="N782" s="194"/>
      <c r="O782" s="379"/>
      <c r="P782" s="368"/>
      <c r="Q782" s="194"/>
      <c r="R782" s="370"/>
      <c r="S782" s="194"/>
      <c r="T782" s="368"/>
      <c r="U782" s="368"/>
      <c r="V782" s="194"/>
      <c r="W782" s="195"/>
      <c r="X782" s="194"/>
      <c r="Y782" s="195"/>
      <c r="Z782" s="194"/>
      <c r="AA782" s="368"/>
      <c r="AB782" s="368"/>
      <c r="AC782" s="370"/>
      <c r="AD782" s="106" t="str">
        <f>IF(OR(R782="",T782="",U782="",Z782="",AA782="",AB782="",AC782=""),"",Z782*IF(AC782="uPVC",VLOOKUP(AA782,VALIDATIONS!$CZ$2:$DU$42,VLOOKUP(AB782,VALIDATIONS!$FF$2:$FG$5,2,FALSE),FALSE), IF(AC782="Steel Reinforced Concrete",VLOOKUP(AA782,VALIDATIONS!$CZ$2:$DU$42,8+VLOOKUP(AB782,VALIDATIONS!$FF$2:$FG$5,2,FALSE),FALSE),IF(AC782="Fibre Reinforced Concrete",VLOOKUP(AA782,VALIDATIONS!$CZ$2:$DU$42,4+VLOOKUP(AB782,VALIDATIONS!$FF$2:$FG$5,2,FALSE),FALSE))))   +IF(T782="Up to 10% Rock",VLOOKUP(AA782,VALIDATIONS!$CZ$2:$DU$42,13+VLOOKUP(AB782,VALIDATIONS!$FF$2:$FG$5,2,FALSE),FALSE),0)+IF(OR(U782="Urban Development (moderate)",U782="Urban Development (heavy)"),VLOOKUP(AA782,VALIDATIONS!$CZ$2:$DU$42,VLOOKUP(U782,VALIDATIONS!$FJ$2:$FK$4,2,FALSE)+4,FALSE),0))</f>
        <v/>
      </c>
      <c r="AE782" s="194"/>
    </row>
    <row r="783" spans="1:31" x14ac:dyDescent="0.2">
      <c r="A783" s="232"/>
      <c r="B783" s="361"/>
      <c r="C783" s="370"/>
      <c r="D783" s="370"/>
      <c r="E783" s="370"/>
      <c r="F783" s="370"/>
      <c r="G783" s="194"/>
      <c r="H783" s="194"/>
      <c r="I783" s="195"/>
      <c r="J783" s="194"/>
      <c r="K783" s="168"/>
      <c r="L783" s="168"/>
      <c r="M783" s="106" t="str">
        <f>IF(OR(D783="",E783="",G783=""),"",IF(AND(F783&lt;&gt;"",D783="Inlet Pit"),VLOOKUP(E783,VALIDATIONS!$CN$2:$CO$14,2,FALSE),IF(D783="Junction Pit",VLOOKUP(E783,VALIDATIONS!$CR$2:$CS$5,2,FALSE),IF(D783="Trench Grate",H783*VLOOKUP(E783,VALIDATIONS!$CT$2:$CU$2,2,FALSE),IF(D783="Capped Line",VLOOKUP(E783,VALIDATIONS!$CF$2:$CG$2,2,FALSE),IF(D783="Head Wall",VLOOKUP(E783,VALIDATIONS!$CH$2:$CI$2,2,FALSE),IF(D783="House Connection",VLOOKUP(E783,VALIDATIONS!$CJ$2:$CK$2,2,FALSE),0))))))+IF(AND(F783&lt;&gt;"",D783="Inlet Pit"),VLOOKUP(F783,VALIDATIONS!$CP$2:$CQ$66,2,FALSE),0))</f>
        <v/>
      </c>
      <c r="N783" s="194"/>
      <c r="O783" s="379"/>
      <c r="P783" s="368"/>
      <c r="Q783" s="194"/>
      <c r="R783" s="370"/>
      <c r="S783" s="194"/>
      <c r="T783" s="368"/>
      <c r="U783" s="368"/>
      <c r="V783" s="194"/>
      <c r="W783" s="195"/>
      <c r="X783" s="194"/>
      <c r="Y783" s="195"/>
      <c r="Z783" s="194"/>
      <c r="AA783" s="368"/>
      <c r="AB783" s="368"/>
      <c r="AC783" s="370"/>
      <c r="AD783" s="106" t="str">
        <f>IF(OR(R783="",T783="",U783="",Z783="",AA783="",AB783="",AC783=""),"",Z783*IF(AC783="uPVC",VLOOKUP(AA783,VALIDATIONS!$CZ$2:$DU$42,VLOOKUP(AB783,VALIDATIONS!$FF$2:$FG$5,2,FALSE),FALSE), IF(AC783="Steel Reinforced Concrete",VLOOKUP(AA783,VALIDATIONS!$CZ$2:$DU$42,8+VLOOKUP(AB783,VALIDATIONS!$FF$2:$FG$5,2,FALSE),FALSE),IF(AC783="Fibre Reinforced Concrete",VLOOKUP(AA783,VALIDATIONS!$CZ$2:$DU$42,4+VLOOKUP(AB783,VALIDATIONS!$FF$2:$FG$5,2,FALSE),FALSE))))   +IF(T783="Up to 10% Rock",VLOOKUP(AA783,VALIDATIONS!$CZ$2:$DU$42,13+VLOOKUP(AB783,VALIDATIONS!$FF$2:$FG$5,2,FALSE),FALSE),0)+IF(OR(U783="Urban Development (moderate)",U783="Urban Development (heavy)"),VLOOKUP(AA783,VALIDATIONS!$CZ$2:$DU$42,VLOOKUP(U783,VALIDATIONS!$FJ$2:$FK$4,2,FALSE)+4,FALSE),0))</f>
        <v/>
      </c>
      <c r="AE783" s="194"/>
    </row>
    <row r="784" spans="1:31" x14ac:dyDescent="0.2">
      <c r="A784" s="232"/>
      <c r="B784" s="361"/>
      <c r="C784" s="370"/>
      <c r="D784" s="370"/>
      <c r="E784" s="370"/>
      <c r="F784" s="370"/>
      <c r="G784" s="194"/>
      <c r="H784" s="194"/>
      <c r="I784" s="195"/>
      <c r="J784" s="194"/>
      <c r="K784" s="168"/>
      <c r="L784" s="168"/>
      <c r="M784" s="106" t="str">
        <f>IF(OR(D784="",E784="",G784=""),"",IF(AND(F784&lt;&gt;"",D784="Inlet Pit"),VLOOKUP(E784,VALIDATIONS!$CN$2:$CO$14,2,FALSE),IF(D784="Junction Pit",VLOOKUP(E784,VALIDATIONS!$CR$2:$CS$5,2,FALSE),IF(D784="Trench Grate",H784*VLOOKUP(E784,VALIDATIONS!$CT$2:$CU$2,2,FALSE),IF(D784="Capped Line",VLOOKUP(E784,VALIDATIONS!$CF$2:$CG$2,2,FALSE),IF(D784="Head Wall",VLOOKUP(E784,VALIDATIONS!$CH$2:$CI$2,2,FALSE),IF(D784="House Connection",VLOOKUP(E784,VALIDATIONS!$CJ$2:$CK$2,2,FALSE),0))))))+IF(AND(F784&lt;&gt;"",D784="Inlet Pit"),VLOOKUP(F784,VALIDATIONS!$CP$2:$CQ$66,2,FALSE),0))</f>
        <v/>
      </c>
      <c r="N784" s="194"/>
      <c r="O784" s="379"/>
      <c r="P784" s="368"/>
      <c r="Q784" s="194"/>
      <c r="R784" s="370"/>
      <c r="S784" s="194"/>
      <c r="T784" s="368"/>
      <c r="U784" s="368"/>
      <c r="V784" s="194"/>
      <c r="W784" s="195"/>
      <c r="X784" s="194"/>
      <c r="Y784" s="195"/>
      <c r="Z784" s="194"/>
      <c r="AA784" s="368"/>
      <c r="AB784" s="368"/>
      <c r="AC784" s="370"/>
      <c r="AD784" s="106" t="str">
        <f>IF(OR(R784="",T784="",U784="",Z784="",AA784="",AB784="",AC784=""),"",Z784*IF(AC784="uPVC",VLOOKUP(AA784,VALIDATIONS!$CZ$2:$DU$42,VLOOKUP(AB784,VALIDATIONS!$FF$2:$FG$5,2,FALSE),FALSE), IF(AC784="Steel Reinforced Concrete",VLOOKUP(AA784,VALIDATIONS!$CZ$2:$DU$42,8+VLOOKUP(AB784,VALIDATIONS!$FF$2:$FG$5,2,FALSE),FALSE),IF(AC784="Fibre Reinforced Concrete",VLOOKUP(AA784,VALIDATIONS!$CZ$2:$DU$42,4+VLOOKUP(AB784,VALIDATIONS!$FF$2:$FG$5,2,FALSE),FALSE))))   +IF(T784="Up to 10% Rock",VLOOKUP(AA784,VALIDATIONS!$CZ$2:$DU$42,13+VLOOKUP(AB784,VALIDATIONS!$FF$2:$FG$5,2,FALSE),FALSE),0)+IF(OR(U784="Urban Development (moderate)",U784="Urban Development (heavy)"),VLOOKUP(AA784,VALIDATIONS!$CZ$2:$DU$42,VLOOKUP(U784,VALIDATIONS!$FJ$2:$FK$4,2,FALSE)+4,FALSE),0))</f>
        <v/>
      </c>
      <c r="AE784" s="194"/>
    </row>
    <row r="785" spans="1:31" x14ac:dyDescent="0.2">
      <c r="A785" s="232"/>
      <c r="B785" s="361"/>
      <c r="C785" s="370"/>
      <c r="D785" s="370"/>
      <c r="E785" s="370"/>
      <c r="F785" s="370"/>
      <c r="G785" s="194"/>
      <c r="H785" s="194"/>
      <c r="I785" s="195"/>
      <c r="J785" s="194"/>
      <c r="K785" s="168"/>
      <c r="L785" s="168"/>
      <c r="M785" s="106" t="str">
        <f>IF(OR(D785="",E785="",G785=""),"",IF(AND(F785&lt;&gt;"",D785="Inlet Pit"),VLOOKUP(E785,VALIDATIONS!$CN$2:$CO$14,2,FALSE),IF(D785="Junction Pit",VLOOKUP(E785,VALIDATIONS!$CR$2:$CS$5,2,FALSE),IF(D785="Trench Grate",H785*VLOOKUP(E785,VALIDATIONS!$CT$2:$CU$2,2,FALSE),IF(D785="Capped Line",VLOOKUP(E785,VALIDATIONS!$CF$2:$CG$2,2,FALSE),IF(D785="Head Wall",VLOOKUP(E785,VALIDATIONS!$CH$2:$CI$2,2,FALSE),IF(D785="House Connection",VLOOKUP(E785,VALIDATIONS!$CJ$2:$CK$2,2,FALSE),0))))))+IF(AND(F785&lt;&gt;"",D785="Inlet Pit"),VLOOKUP(F785,VALIDATIONS!$CP$2:$CQ$66,2,FALSE),0))</f>
        <v/>
      </c>
      <c r="N785" s="194"/>
      <c r="O785" s="379"/>
      <c r="P785" s="368"/>
      <c r="Q785" s="194"/>
      <c r="R785" s="370"/>
      <c r="S785" s="194"/>
      <c r="T785" s="368"/>
      <c r="U785" s="368"/>
      <c r="V785" s="194"/>
      <c r="W785" s="195"/>
      <c r="X785" s="194"/>
      <c r="Y785" s="195"/>
      <c r="Z785" s="194"/>
      <c r="AA785" s="368"/>
      <c r="AB785" s="368"/>
      <c r="AC785" s="370"/>
      <c r="AD785" s="106" t="str">
        <f>IF(OR(R785="",T785="",U785="",Z785="",AA785="",AB785="",AC785=""),"",Z785*IF(AC785="uPVC",VLOOKUP(AA785,VALIDATIONS!$CZ$2:$DU$42,VLOOKUP(AB785,VALIDATIONS!$FF$2:$FG$5,2,FALSE),FALSE), IF(AC785="Steel Reinforced Concrete",VLOOKUP(AA785,VALIDATIONS!$CZ$2:$DU$42,8+VLOOKUP(AB785,VALIDATIONS!$FF$2:$FG$5,2,FALSE),FALSE),IF(AC785="Fibre Reinforced Concrete",VLOOKUP(AA785,VALIDATIONS!$CZ$2:$DU$42,4+VLOOKUP(AB785,VALIDATIONS!$FF$2:$FG$5,2,FALSE),FALSE))))   +IF(T785="Up to 10% Rock",VLOOKUP(AA785,VALIDATIONS!$CZ$2:$DU$42,13+VLOOKUP(AB785,VALIDATIONS!$FF$2:$FG$5,2,FALSE),FALSE),0)+IF(OR(U785="Urban Development (moderate)",U785="Urban Development (heavy)"),VLOOKUP(AA785,VALIDATIONS!$CZ$2:$DU$42,VLOOKUP(U785,VALIDATIONS!$FJ$2:$FK$4,2,FALSE)+4,FALSE),0))</f>
        <v/>
      </c>
      <c r="AE785" s="194"/>
    </row>
    <row r="786" spans="1:31" x14ac:dyDescent="0.2">
      <c r="A786" s="232"/>
      <c r="B786" s="361"/>
      <c r="C786" s="370"/>
      <c r="D786" s="370"/>
      <c r="E786" s="370"/>
      <c r="F786" s="370"/>
      <c r="G786" s="194"/>
      <c r="H786" s="194"/>
      <c r="I786" s="195"/>
      <c r="J786" s="194"/>
      <c r="K786" s="168"/>
      <c r="L786" s="168"/>
      <c r="M786" s="106" t="str">
        <f>IF(OR(D786="",E786="",G786=""),"",IF(AND(F786&lt;&gt;"",D786="Inlet Pit"),VLOOKUP(E786,VALIDATIONS!$CN$2:$CO$14,2,FALSE),IF(D786="Junction Pit",VLOOKUP(E786,VALIDATIONS!$CR$2:$CS$5,2,FALSE),IF(D786="Trench Grate",H786*VLOOKUP(E786,VALIDATIONS!$CT$2:$CU$2,2,FALSE),IF(D786="Capped Line",VLOOKUP(E786,VALIDATIONS!$CF$2:$CG$2,2,FALSE),IF(D786="Head Wall",VLOOKUP(E786,VALIDATIONS!$CH$2:$CI$2,2,FALSE),IF(D786="House Connection",VLOOKUP(E786,VALIDATIONS!$CJ$2:$CK$2,2,FALSE),0))))))+IF(AND(F786&lt;&gt;"",D786="Inlet Pit"),VLOOKUP(F786,VALIDATIONS!$CP$2:$CQ$66,2,FALSE),0))</f>
        <v/>
      </c>
      <c r="N786" s="194"/>
      <c r="O786" s="379"/>
      <c r="P786" s="368"/>
      <c r="Q786" s="194"/>
      <c r="R786" s="370"/>
      <c r="S786" s="194"/>
      <c r="T786" s="368"/>
      <c r="U786" s="368"/>
      <c r="V786" s="194"/>
      <c r="W786" s="195"/>
      <c r="X786" s="194"/>
      <c r="Y786" s="195"/>
      <c r="Z786" s="194"/>
      <c r="AA786" s="368"/>
      <c r="AB786" s="368"/>
      <c r="AC786" s="370"/>
      <c r="AD786" s="106" t="str">
        <f>IF(OR(R786="",T786="",U786="",Z786="",AA786="",AB786="",AC786=""),"",Z786*IF(AC786="uPVC",VLOOKUP(AA786,VALIDATIONS!$CZ$2:$DU$42,VLOOKUP(AB786,VALIDATIONS!$FF$2:$FG$5,2,FALSE),FALSE), IF(AC786="Steel Reinforced Concrete",VLOOKUP(AA786,VALIDATIONS!$CZ$2:$DU$42,8+VLOOKUP(AB786,VALIDATIONS!$FF$2:$FG$5,2,FALSE),FALSE),IF(AC786="Fibre Reinforced Concrete",VLOOKUP(AA786,VALIDATIONS!$CZ$2:$DU$42,4+VLOOKUP(AB786,VALIDATIONS!$FF$2:$FG$5,2,FALSE),FALSE))))   +IF(T786="Up to 10% Rock",VLOOKUP(AA786,VALIDATIONS!$CZ$2:$DU$42,13+VLOOKUP(AB786,VALIDATIONS!$FF$2:$FG$5,2,FALSE),FALSE),0)+IF(OR(U786="Urban Development (moderate)",U786="Urban Development (heavy)"),VLOOKUP(AA786,VALIDATIONS!$CZ$2:$DU$42,VLOOKUP(U786,VALIDATIONS!$FJ$2:$FK$4,2,FALSE)+4,FALSE),0))</f>
        <v/>
      </c>
      <c r="AE786" s="194"/>
    </row>
    <row r="787" spans="1:31" x14ac:dyDescent="0.2">
      <c r="A787" s="232"/>
      <c r="B787" s="361"/>
      <c r="C787" s="370"/>
      <c r="D787" s="370"/>
      <c r="E787" s="370"/>
      <c r="F787" s="370"/>
      <c r="G787" s="194"/>
      <c r="H787" s="194"/>
      <c r="I787" s="195"/>
      <c r="J787" s="194"/>
      <c r="K787" s="168"/>
      <c r="L787" s="168"/>
      <c r="M787" s="106" t="str">
        <f>IF(OR(D787="",E787="",G787=""),"",IF(AND(F787&lt;&gt;"",D787="Inlet Pit"),VLOOKUP(E787,VALIDATIONS!$CN$2:$CO$14,2,FALSE),IF(D787="Junction Pit",VLOOKUP(E787,VALIDATIONS!$CR$2:$CS$5,2,FALSE),IF(D787="Trench Grate",H787*VLOOKUP(E787,VALIDATIONS!$CT$2:$CU$2,2,FALSE),IF(D787="Capped Line",VLOOKUP(E787,VALIDATIONS!$CF$2:$CG$2,2,FALSE),IF(D787="Head Wall",VLOOKUP(E787,VALIDATIONS!$CH$2:$CI$2,2,FALSE),IF(D787="House Connection",VLOOKUP(E787,VALIDATIONS!$CJ$2:$CK$2,2,FALSE),0))))))+IF(AND(F787&lt;&gt;"",D787="Inlet Pit"),VLOOKUP(F787,VALIDATIONS!$CP$2:$CQ$66,2,FALSE),0))</f>
        <v/>
      </c>
      <c r="N787" s="194"/>
      <c r="O787" s="379"/>
      <c r="P787" s="368"/>
      <c r="Q787" s="194"/>
      <c r="R787" s="370"/>
      <c r="S787" s="194"/>
      <c r="T787" s="368"/>
      <c r="U787" s="368"/>
      <c r="V787" s="194"/>
      <c r="W787" s="195"/>
      <c r="X787" s="194"/>
      <c r="Y787" s="195"/>
      <c r="Z787" s="194"/>
      <c r="AA787" s="368"/>
      <c r="AB787" s="368"/>
      <c r="AC787" s="370"/>
      <c r="AD787" s="106" t="str">
        <f>IF(OR(R787="",T787="",U787="",Z787="",AA787="",AB787="",AC787=""),"",Z787*IF(AC787="uPVC",VLOOKUP(AA787,VALIDATIONS!$CZ$2:$DU$42,VLOOKUP(AB787,VALIDATIONS!$FF$2:$FG$5,2,FALSE),FALSE), IF(AC787="Steel Reinforced Concrete",VLOOKUP(AA787,VALIDATIONS!$CZ$2:$DU$42,8+VLOOKUP(AB787,VALIDATIONS!$FF$2:$FG$5,2,FALSE),FALSE),IF(AC787="Fibre Reinforced Concrete",VLOOKUP(AA787,VALIDATIONS!$CZ$2:$DU$42,4+VLOOKUP(AB787,VALIDATIONS!$FF$2:$FG$5,2,FALSE),FALSE))))   +IF(T787="Up to 10% Rock",VLOOKUP(AA787,VALIDATIONS!$CZ$2:$DU$42,13+VLOOKUP(AB787,VALIDATIONS!$FF$2:$FG$5,2,FALSE),FALSE),0)+IF(OR(U787="Urban Development (moderate)",U787="Urban Development (heavy)"),VLOOKUP(AA787,VALIDATIONS!$CZ$2:$DU$42,VLOOKUP(U787,VALIDATIONS!$FJ$2:$FK$4,2,FALSE)+4,FALSE),0))</f>
        <v/>
      </c>
      <c r="AE787" s="194"/>
    </row>
    <row r="788" spans="1:31" x14ac:dyDescent="0.2">
      <c r="A788" s="232"/>
      <c r="B788" s="361"/>
      <c r="C788" s="370"/>
      <c r="D788" s="370"/>
      <c r="E788" s="370"/>
      <c r="F788" s="370"/>
      <c r="G788" s="194"/>
      <c r="H788" s="194"/>
      <c r="I788" s="195"/>
      <c r="J788" s="194"/>
      <c r="K788" s="168"/>
      <c r="L788" s="168"/>
      <c r="M788" s="106" t="str">
        <f>IF(OR(D788="",E788="",G788=""),"",IF(AND(F788&lt;&gt;"",D788="Inlet Pit"),VLOOKUP(E788,VALIDATIONS!$CN$2:$CO$14,2,FALSE),IF(D788="Junction Pit",VLOOKUP(E788,VALIDATIONS!$CR$2:$CS$5,2,FALSE),IF(D788="Trench Grate",H788*VLOOKUP(E788,VALIDATIONS!$CT$2:$CU$2,2,FALSE),IF(D788="Capped Line",VLOOKUP(E788,VALIDATIONS!$CF$2:$CG$2,2,FALSE),IF(D788="Head Wall",VLOOKUP(E788,VALIDATIONS!$CH$2:$CI$2,2,FALSE),IF(D788="House Connection",VLOOKUP(E788,VALIDATIONS!$CJ$2:$CK$2,2,FALSE),0))))))+IF(AND(F788&lt;&gt;"",D788="Inlet Pit"),VLOOKUP(F788,VALIDATIONS!$CP$2:$CQ$66,2,FALSE),0))</f>
        <v/>
      </c>
      <c r="N788" s="194"/>
      <c r="O788" s="379"/>
      <c r="P788" s="368"/>
      <c r="Q788" s="194"/>
      <c r="R788" s="370"/>
      <c r="S788" s="194"/>
      <c r="T788" s="368"/>
      <c r="U788" s="368"/>
      <c r="V788" s="194"/>
      <c r="W788" s="195"/>
      <c r="X788" s="194"/>
      <c r="Y788" s="195"/>
      <c r="Z788" s="194"/>
      <c r="AA788" s="368"/>
      <c r="AB788" s="368"/>
      <c r="AC788" s="370"/>
      <c r="AD788" s="106" t="str">
        <f>IF(OR(R788="",T788="",U788="",Z788="",AA788="",AB788="",AC788=""),"",Z788*IF(AC788="uPVC",VLOOKUP(AA788,VALIDATIONS!$CZ$2:$DU$42,VLOOKUP(AB788,VALIDATIONS!$FF$2:$FG$5,2,FALSE),FALSE), IF(AC788="Steel Reinforced Concrete",VLOOKUP(AA788,VALIDATIONS!$CZ$2:$DU$42,8+VLOOKUP(AB788,VALIDATIONS!$FF$2:$FG$5,2,FALSE),FALSE),IF(AC788="Fibre Reinforced Concrete",VLOOKUP(AA788,VALIDATIONS!$CZ$2:$DU$42,4+VLOOKUP(AB788,VALIDATIONS!$FF$2:$FG$5,2,FALSE),FALSE))))   +IF(T788="Up to 10% Rock",VLOOKUP(AA788,VALIDATIONS!$CZ$2:$DU$42,13+VLOOKUP(AB788,VALIDATIONS!$FF$2:$FG$5,2,FALSE),FALSE),0)+IF(OR(U788="Urban Development (moderate)",U788="Urban Development (heavy)"),VLOOKUP(AA788,VALIDATIONS!$CZ$2:$DU$42,VLOOKUP(U788,VALIDATIONS!$FJ$2:$FK$4,2,FALSE)+4,FALSE),0))</f>
        <v/>
      </c>
      <c r="AE788" s="194"/>
    </row>
    <row r="789" spans="1:31" x14ac:dyDescent="0.2">
      <c r="A789" s="232"/>
      <c r="B789" s="361"/>
      <c r="C789" s="370"/>
      <c r="D789" s="370"/>
      <c r="E789" s="370"/>
      <c r="F789" s="370"/>
      <c r="G789" s="194"/>
      <c r="H789" s="194"/>
      <c r="I789" s="195"/>
      <c r="J789" s="194"/>
      <c r="K789" s="168"/>
      <c r="L789" s="168"/>
      <c r="M789" s="106" t="str">
        <f>IF(OR(D789="",E789="",G789=""),"",IF(AND(F789&lt;&gt;"",D789="Inlet Pit"),VLOOKUP(E789,VALIDATIONS!$CN$2:$CO$14,2,FALSE),IF(D789="Junction Pit",VLOOKUP(E789,VALIDATIONS!$CR$2:$CS$5,2,FALSE),IF(D789="Trench Grate",H789*VLOOKUP(E789,VALIDATIONS!$CT$2:$CU$2,2,FALSE),IF(D789="Capped Line",VLOOKUP(E789,VALIDATIONS!$CF$2:$CG$2,2,FALSE),IF(D789="Head Wall",VLOOKUP(E789,VALIDATIONS!$CH$2:$CI$2,2,FALSE),IF(D789="House Connection",VLOOKUP(E789,VALIDATIONS!$CJ$2:$CK$2,2,FALSE),0))))))+IF(AND(F789&lt;&gt;"",D789="Inlet Pit"),VLOOKUP(F789,VALIDATIONS!$CP$2:$CQ$66,2,FALSE),0))</f>
        <v/>
      </c>
      <c r="N789" s="194"/>
      <c r="O789" s="379"/>
      <c r="P789" s="368"/>
      <c r="Q789" s="194"/>
      <c r="R789" s="370"/>
      <c r="S789" s="194"/>
      <c r="T789" s="368"/>
      <c r="U789" s="368"/>
      <c r="V789" s="194"/>
      <c r="W789" s="195"/>
      <c r="X789" s="194"/>
      <c r="Y789" s="195"/>
      <c r="Z789" s="194"/>
      <c r="AA789" s="368"/>
      <c r="AB789" s="368"/>
      <c r="AC789" s="370"/>
      <c r="AD789" s="106" t="str">
        <f>IF(OR(R789="",T789="",U789="",Z789="",AA789="",AB789="",AC789=""),"",Z789*IF(AC789="uPVC",VLOOKUP(AA789,VALIDATIONS!$CZ$2:$DU$42,VLOOKUP(AB789,VALIDATIONS!$FF$2:$FG$5,2,FALSE),FALSE), IF(AC789="Steel Reinforced Concrete",VLOOKUP(AA789,VALIDATIONS!$CZ$2:$DU$42,8+VLOOKUP(AB789,VALIDATIONS!$FF$2:$FG$5,2,FALSE),FALSE),IF(AC789="Fibre Reinforced Concrete",VLOOKUP(AA789,VALIDATIONS!$CZ$2:$DU$42,4+VLOOKUP(AB789,VALIDATIONS!$FF$2:$FG$5,2,FALSE),FALSE))))   +IF(T789="Up to 10% Rock",VLOOKUP(AA789,VALIDATIONS!$CZ$2:$DU$42,13+VLOOKUP(AB789,VALIDATIONS!$FF$2:$FG$5,2,FALSE),FALSE),0)+IF(OR(U789="Urban Development (moderate)",U789="Urban Development (heavy)"),VLOOKUP(AA789,VALIDATIONS!$CZ$2:$DU$42,VLOOKUP(U789,VALIDATIONS!$FJ$2:$FK$4,2,FALSE)+4,FALSE),0))</f>
        <v/>
      </c>
      <c r="AE789" s="194"/>
    </row>
    <row r="790" spans="1:31" x14ac:dyDescent="0.2">
      <c r="A790" s="232"/>
      <c r="B790" s="361"/>
      <c r="C790" s="370"/>
      <c r="D790" s="370"/>
      <c r="E790" s="370"/>
      <c r="F790" s="370"/>
      <c r="G790" s="194"/>
      <c r="H790" s="194"/>
      <c r="I790" s="195"/>
      <c r="J790" s="194"/>
      <c r="K790" s="168"/>
      <c r="L790" s="168"/>
      <c r="M790" s="106" t="str">
        <f>IF(OR(D790="",E790="",G790=""),"",IF(AND(F790&lt;&gt;"",D790="Inlet Pit"),VLOOKUP(E790,VALIDATIONS!$CN$2:$CO$14,2,FALSE),IF(D790="Junction Pit",VLOOKUP(E790,VALIDATIONS!$CR$2:$CS$5,2,FALSE),IF(D790="Trench Grate",H790*VLOOKUP(E790,VALIDATIONS!$CT$2:$CU$2,2,FALSE),IF(D790="Capped Line",VLOOKUP(E790,VALIDATIONS!$CF$2:$CG$2,2,FALSE),IF(D790="Head Wall",VLOOKUP(E790,VALIDATIONS!$CH$2:$CI$2,2,FALSE),IF(D790="House Connection",VLOOKUP(E790,VALIDATIONS!$CJ$2:$CK$2,2,FALSE),0))))))+IF(AND(F790&lt;&gt;"",D790="Inlet Pit"),VLOOKUP(F790,VALIDATIONS!$CP$2:$CQ$66,2,FALSE),0))</f>
        <v/>
      </c>
      <c r="N790" s="194"/>
      <c r="O790" s="379"/>
      <c r="P790" s="368"/>
      <c r="Q790" s="194"/>
      <c r="R790" s="370"/>
      <c r="S790" s="194"/>
      <c r="T790" s="368"/>
      <c r="U790" s="368"/>
      <c r="V790" s="194"/>
      <c r="W790" s="195"/>
      <c r="X790" s="194"/>
      <c r="Y790" s="195"/>
      <c r="Z790" s="194"/>
      <c r="AA790" s="368"/>
      <c r="AB790" s="368"/>
      <c r="AC790" s="370"/>
      <c r="AD790" s="106" t="str">
        <f>IF(OR(R790="",T790="",U790="",Z790="",AA790="",AB790="",AC790=""),"",Z790*IF(AC790="uPVC",VLOOKUP(AA790,VALIDATIONS!$CZ$2:$DU$42,VLOOKUP(AB790,VALIDATIONS!$FF$2:$FG$5,2,FALSE),FALSE), IF(AC790="Steel Reinforced Concrete",VLOOKUP(AA790,VALIDATIONS!$CZ$2:$DU$42,8+VLOOKUP(AB790,VALIDATIONS!$FF$2:$FG$5,2,FALSE),FALSE),IF(AC790="Fibre Reinforced Concrete",VLOOKUP(AA790,VALIDATIONS!$CZ$2:$DU$42,4+VLOOKUP(AB790,VALIDATIONS!$FF$2:$FG$5,2,FALSE),FALSE))))   +IF(T790="Up to 10% Rock",VLOOKUP(AA790,VALIDATIONS!$CZ$2:$DU$42,13+VLOOKUP(AB790,VALIDATIONS!$FF$2:$FG$5,2,FALSE),FALSE),0)+IF(OR(U790="Urban Development (moderate)",U790="Urban Development (heavy)"),VLOOKUP(AA790,VALIDATIONS!$CZ$2:$DU$42,VLOOKUP(U790,VALIDATIONS!$FJ$2:$FK$4,2,FALSE)+4,FALSE),0))</f>
        <v/>
      </c>
      <c r="AE790" s="194"/>
    </row>
    <row r="791" spans="1:31" x14ac:dyDescent="0.2">
      <c r="A791" s="232"/>
      <c r="B791" s="361"/>
      <c r="C791" s="370"/>
      <c r="D791" s="370"/>
      <c r="E791" s="370"/>
      <c r="F791" s="370"/>
      <c r="G791" s="194"/>
      <c r="H791" s="194"/>
      <c r="I791" s="195"/>
      <c r="J791" s="194"/>
      <c r="K791" s="168"/>
      <c r="L791" s="168"/>
      <c r="M791" s="106" t="str">
        <f>IF(OR(D791="",E791="",G791=""),"",IF(AND(F791&lt;&gt;"",D791="Inlet Pit"),VLOOKUP(E791,VALIDATIONS!$CN$2:$CO$14,2,FALSE),IF(D791="Junction Pit",VLOOKUP(E791,VALIDATIONS!$CR$2:$CS$5,2,FALSE),IF(D791="Trench Grate",H791*VLOOKUP(E791,VALIDATIONS!$CT$2:$CU$2,2,FALSE),IF(D791="Capped Line",VLOOKUP(E791,VALIDATIONS!$CF$2:$CG$2,2,FALSE),IF(D791="Head Wall",VLOOKUP(E791,VALIDATIONS!$CH$2:$CI$2,2,FALSE),IF(D791="House Connection",VLOOKUP(E791,VALIDATIONS!$CJ$2:$CK$2,2,FALSE),0))))))+IF(AND(F791&lt;&gt;"",D791="Inlet Pit"),VLOOKUP(F791,VALIDATIONS!$CP$2:$CQ$66,2,FALSE),0))</f>
        <v/>
      </c>
      <c r="N791" s="194"/>
      <c r="O791" s="379"/>
      <c r="P791" s="368"/>
      <c r="Q791" s="194"/>
      <c r="R791" s="370"/>
      <c r="S791" s="194"/>
      <c r="T791" s="368"/>
      <c r="U791" s="368"/>
      <c r="V791" s="194"/>
      <c r="W791" s="195"/>
      <c r="X791" s="194"/>
      <c r="Y791" s="195"/>
      <c r="Z791" s="194"/>
      <c r="AA791" s="368"/>
      <c r="AB791" s="368"/>
      <c r="AC791" s="370"/>
      <c r="AD791" s="106" t="str">
        <f>IF(OR(R791="",T791="",U791="",Z791="",AA791="",AB791="",AC791=""),"",Z791*IF(AC791="uPVC",VLOOKUP(AA791,VALIDATIONS!$CZ$2:$DU$42,VLOOKUP(AB791,VALIDATIONS!$FF$2:$FG$5,2,FALSE),FALSE), IF(AC791="Steel Reinforced Concrete",VLOOKUP(AA791,VALIDATIONS!$CZ$2:$DU$42,8+VLOOKUP(AB791,VALIDATIONS!$FF$2:$FG$5,2,FALSE),FALSE),IF(AC791="Fibre Reinforced Concrete",VLOOKUP(AA791,VALIDATIONS!$CZ$2:$DU$42,4+VLOOKUP(AB791,VALIDATIONS!$FF$2:$FG$5,2,FALSE),FALSE))))   +IF(T791="Up to 10% Rock",VLOOKUP(AA791,VALIDATIONS!$CZ$2:$DU$42,13+VLOOKUP(AB791,VALIDATIONS!$FF$2:$FG$5,2,FALSE),FALSE),0)+IF(OR(U791="Urban Development (moderate)",U791="Urban Development (heavy)"),VLOOKUP(AA791,VALIDATIONS!$CZ$2:$DU$42,VLOOKUP(U791,VALIDATIONS!$FJ$2:$FK$4,2,FALSE)+4,FALSE),0))</f>
        <v/>
      </c>
      <c r="AE791" s="194"/>
    </row>
    <row r="792" spans="1:31" x14ac:dyDescent="0.2">
      <c r="A792" s="232"/>
      <c r="B792" s="361"/>
      <c r="C792" s="370"/>
      <c r="D792" s="370"/>
      <c r="E792" s="370"/>
      <c r="F792" s="370"/>
      <c r="G792" s="194"/>
      <c r="H792" s="194"/>
      <c r="I792" s="195"/>
      <c r="J792" s="194"/>
      <c r="K792" s="168"/>
      <c r="L792" s="168"/>
      <c r="M792" s="106" t="str">
        <f>IF(OR(D792="",E792="",G792=""),"",IF(AND(F792&lt;&gt;"",D792="Inlet Pit"),VLOOKUP(E792,VALIDATIONS!$CN$2:$CO$14,2,FALSE),IF(D792="Junction Pit",VLOOKUP(E792,VALIDATIONS!$CR$2:$CS$5,2,FALSE),IF(D792="Trench Grate",H792*VLOOKUP(E792,VALIDATIONS!$CT$2:$CU$2,2,FALSE),IF(D792="Capped Line",VLOOKUP(E792,VALIDATIONS!$CF$2:$CG$2,2,FALSE),IF(D792="Head Wall",VLOOKUP(E792,VALIDATIONS!$CH$2:$CI$2,2,FALSE),IF(D792="House Connection",VLOOKUP(E792,VALIDATIONS!$CJ$2:$CK$2,2,FALSE),0))))))+IF(AND(F792&lt;&gt;"",D792="Inlet Pit"),VLOOKUP(F792,VALIDATIONS!$CP$2:$CQ$66,2,FALSE),0))</f>
        <v/>
      </c>
      <c r="N792" s="194"/>
      <c r="O792" s="379"/>
      <c r="P792" s="368"/>
      <c r="Q792" s="194"/>
      <c r="R792" s="370"/>
      <c r="S792" s="194"/>
      <c r="T792" s="368"/>
      <c r="U792" s="368"/>
      <c r="V792" s="194"/>
      <c r="W792" s="195"/>
      <c r="X792" s="194"/>
      <c r="Y792" s="195"/>
      <c r="Z792" s="194"/>
      <c r="AA792" s="368"/>
      <c r="AB792" s="368"/>
      <c r="AC792" s="370"/>
      <c r="AD792" s="106" t="str">
        <f>IF(OR(R792="",T792="",U792="",Z792="",AA792="",AB792="",AC792=""),"",Z792*IF(AC792="uPVC",VLOOKUP(AA792,VALIDATIONS!$CZ$2:$DU$42,VLOOKUP(AB792,VALIDATIONS!$FF$2:$FG$5,2,FALSE),FALSE), IF(AC792="Steel Reinforced Concrete",VLOOKUP(AA792,VALIDATIONS!$CZ$2:$DU$42,8+VLOOKUP(AB792,VALIDATIONS!$FF$2:$FG$5,2,FALSE),FALSE),IF(AC792="Fibre Reinforced Concrete",VLOOKUP(AA792,VALIDATIONS!$CZ$2:$DU$42,4+VLOOKUP(AB792,VALIDATIONS!$FF$2:$FG$5,2,FALSE),FALSE))))   +IF(T792="Up to 10% Rock",VLOOKUP(AA792,VALIDATIONS!$CZ$2:$DU$42,13+VLOOKUP(AB792,VALIDATIONS!$FF$2:$FG$5,2,FALSE),FALSE),0)+IF(OR(U792="Urban Development (moderate)",U792="Urban Development (heavy)"),VLOOKUP(AA792,VALIDATIONS!$CZ$2:$DU$42,VLOOKUP(U792,VALIDATIONS!$FJ$2:$FK$4,2,FALSE)+4,FALSE),0))</f>
        <v/>
      </c>
      <c r="AE792" s="194"/>
    </row>
    <row r="793" spans="1:31" x14ac:dyDescent="0.2">
      <c r="A793" s="232"/>
      <c r="B793" s="361"/>
      <c r="C793" s="370"/>
      <c r="D793" s="370"/>
      <c r="E793" s="370"/>
      <c r="F793" s="370"/>
      <c r="G793" s="194"/>
      <c r="H793" s="194"/>
      <c r="I793" s="195"/>
      <c r="J793" s="194"/>
      <c r="K793" s="168"/>
      <c r="L793" s="168"/>
      <c r="M793" s="106" t="str">
        <f>IF(OR(D793="",E793="",G793=""),"",IF(AND(F793&lt;&gt;"",D793="Inlet Pit"),VLOOKUP(E793,VALIDATIONS!$CN$2:$CO$14,2,FALSE),IF(D793="Junction Pit",VLOOKUP(E793,VALIDATIONS!$CR$2:$CS$5,2,FALSE),IF(D793="Trench Grate",H793*VLOOKUP(E793,VALIDATIONS!$CT$2:$CU$2,2,FALSE),IF(D793="Capped Line",VLOOKUP(E793,VALIDATIONS!$CF$2:$CG$2,2,FALSE),IF(D793="Head Wall",VLOOKUP(E793,VALIDATIONS!$CH$2:$CI$2,2,FALSE),IF(D793="House Connection",VLOOKUP(E793,VALIDATIONS!$CJ$2:$CK$2,2,FALSE),0))))))+IF(AND(F793&lt;&gt;"",D793="Inlet Pit"),VLOOKUP(F793,VALIDATIONS!$CP$2:$CQ$66,2,FALSE),0))</f>
        <v/>
      </c>
      <c r="N793" s="194"/>
      <c r="O793" s="379"/>
      <c r="P793" s="368"/>
      <c r="Q793" s="194"/>
      <c r="R793" s="370"/>
      <c r="S793" s="194"/>
      <c r="T793" s="368"/>
      <c r="U793" s="368"/>
      <c r="V793" s="194"/>
      <c r="W793" s="195"/>
      <c r="X793" s="194"/>
      <c r="Y793" s="195"/>
      <c r="Z793" s="194"/>
      <c r="AA793" s="368"/>
      <c r="AB793" s="368"/>
      <c r="AC793" s="370"/>
      <c r="AD793" s="106" t="str">
        <f>IF(OR(R793="",T793="",U793="",Z793="",AA793="",AB793="",AC793=""),"",Z793*IF(AC793="uPVC",VLOOKUP(AA793,VALIDATIONS!$CZ$2:$DU$42,VLOOKUP(AB793,VALIDATIONS!$FF$2:$FG$5,2,FALSE),FALSE), IF(AC793="Steel Reinforced Concrete",VLOOKUP(AA793,VALIDATIONS!$CZ$2:$DU$42,8+VLOOKUP(AB793,VALIDATIONS!$FF$2:$FG$5,2,FALSE),FALSE),IF(AC793="Fibre Reinforced Concrete",VLOOKUP(AA793,VALIDATIONS!$CZ$2:$DU$42,4+VLOOKUP(AB793,VALIDATIONS!$FF$2:$FG$5,2,FALSE),FALSE))))   +IF(T793="Up to 10% Rock",VLOOKUP(AA793,VALIDATIONS!$CZ$2:$DU$42,13+VLOOKUP(AB793,VALIDATIONS!$FF$2:$FG$5,2,FALSE),FALSE),0)+IF(OR(U793="Urban Development (moderate)",U793="Urban Development (heavy)"),VLOOKUP(AA793,VALIDATIONS!$CZ$2:$DU$42,VLOOKUP(U793,VALIDATIONS!$FJ$2:$FK$4,2,FALSE)+4,FALSE),0))</f>
        <v/>
      </c>
      <c r="AE793" s="194"/>
    </row>
    <row r="794" spans="1:31" x14ac:dyDescent="0.2">
      <c r="A794" s="232"/>
      <c r="B794" s="361"/>
      <c r="C794" s="370"/>
      <c r="D794" s="370"/>
      <c r="E794" s="370"/>
      <c r="F794" s="370"/>
      <c r="G794" s="194"/>
      <c r="H794" s="194"/>
      <c r="I794" s="195"/>
      <c r="J794" s="194"/>
      <c r="K794" s="168"/>
      <c r="L794" s="168"/>
      <c r="M794" s="106" t="str">
        <f>IF(OR(D794="",E794="",G794=""),"",IF(AND(F794&lt;&gt;"",D794="Inlet Pit"),VLOOKUP(E794,VALIDATIONS!$CN$2:$CO$14,2,FALSE),IF(D794="Junction Pit",VLOOKUP(E794,VALIDATIONS!$CR$2:$CS$5,2,FALSE),IF(D794="Trench Grate",H794*VLOOKUP(E794,VALIDATIONS!$CT$2:$CU$2,2,FALSE),IF(D794="Capped Line",VLOOKUP(E794,VALIDATIONS!$CF$2:$CG$2,2,FALSE),IF(D794="Head Wall",VLOOKUP(E794,VALIDATIONS!$CH$2:$CI$2,2,FALSE),IF(D794="House Connection",VLOOKUP(E794,VALIDATIONS!$CJ$2:$CK$2,2,FALSE),0))))))+IF(AND(F794&lt;&gt;"",D794="Inlet Pit"),VLOOKUP(F794,VALIDATIONS!$CP$2:$CQ$66,2,FALSE),0))</f>
        <v/>
      </c>
      <c r="N794" s="194"/>
      <c r="O794" s="379"/>
      <c r="P794" s="368"/>
      <c r="Q794" s="194"/>
      <c r="R794" s="370"/>
      <c r="S794" s="194"/>
      <c r="T794" s="368"/>
      <c r="U794" s="368"/>
      <c r="V794" s="194"/>
      <c r="W794" s="195"/>
      <c r="X794" s="194"/>
      <c r="Y794" s="195"/>
      <c r="Z794" s="194"/>
      <c r="AA794" s="368"/>
      <c r="AB794" s="368"/>
      <c r="AC794" s="370"/>
      <c r="AD794" s="106" t="str">
        <f>IF(OR(R794="",T794="",U794="",Z794="",AA794="",AB794="",AC794=""),"",Z794*IF(AC794="uPVC",VLOOKUP(AA794,VALIDATIONS!$CZ$2:$DU$42,VLOOKUP(AB794,VALIDATIONS!$FF$2:$FG$5,2,FALSE),FALSE), IF(AC794="Steel Reinforced Concrete",VLOOKUP(AA794,VALIDATIONS!$CZ$2:$DU$42,8+VLOOKUP(AB794,VALIDATIONS!$FF$2:$FG$5,2,FALSE),FALSE),IF(AC794="Fibre Reinforced Concrete",VLOOKUP(AA794,VALIDATIONS!$CZ$2:$DU$42,4+VLOOKUP(AB794,VALIDATIONS!$FF$2:$FG$5,2,FALSE),FALSE))))   +IF(T794="Up to 10% Rock",VLOOKUP(AA794,VALIDATIONS!$CZ$2:$DU$42,13+VLOOKUP(AB794,VALIDATIONS!$FF$2:$FG$5,2,FALSE),FALSE),0)+IF(OR(U794="Urban Development (moderate)",U794="Urban Development (heavy)"),VLOOKUP(AA794,VALIDATIONS!$CZ$2:$DU$42,VLOOKUP(U794,VALIDATIONS!$FJ$2:$FK$4,2,FALSE)+4,FALSE),0))</f>
        <v/>
      </c>
      <c r="AE794" s="194"/>
    </row>
    <row r="795" spans="1:31" x14ac:dyDescent="0.2">
      <c r="A795" s="232"/>
      <c r="B795" s="361"/>
      <c r="C795" s="370"/>
      <c r="D795" s="370"/>
      <c r="E795" s="370"/>
      <c r="F795" s="370"/>
      <c r="G795" s="194"/>
      <c r="H795" s="194"/>
      <c r="I795" s="195"/>
      <c r="J795" s="194"/>
      <c r="K795" s="168"/>
      <c r="L795" s="168"/>
      <c r="M795" s="106" t="str">
        <f>IF(OR(D795="",E795="",G795=""),"",IF(AND(F795&lt;&gt;"",D795="Inlet Pit"),VLOOKUP(E795,VALIDATIONS!$CN$2:$CO$14,2,FALSE),IF(D795="Junction Pit",VLOOKUP(E795,VALIDATIONS!$CR$2:$CS$5,2,FALSE),IF(D795="Trench Grate",H795*VLOOKUP(E795,VALIDATIONS!$CT$2:$CU$2,2,FALSE),IF(D795="Capped Line",VLOOKUP(E795,VALIDATIONS!$CF$2:$CG$2,2,FALSE),IF(D795="Head Wall",VLOOKUP(E795,VALIDATIONS!$CH$2:$CI$2,2,FALSE),IF(D795="House Connection",VLOOKUP(E795,VALIDATIONS!$CJ$2:$CK$2,2,FALSE),0))))))+IF(AND(F795&lt;&gt;"",D795="Inlet Pit"),VLOOKUP(F795,VALIDATIONS!$CP$2:$CQ$66,2,FALSE),0))</f>
        <v/>
      </c>
      <c r="N795" s="194"/>
      <c r="O795" s="379"/>
      <c r="P795" s="368"/>
      <c r="Q795" s="194"/>
      <c r="R795" s="370"/>
      <c r="S795" s="194"/>
      <c r="T795" s="368"/>
      <c r="U795" s="368"/>
      <c r="V795" s="194"/>
      <c r="W795" s="195"/>
      <c r="X795" s="194"/>
      <c r="Y795" s="195"/>
      <c r="Z795" s="194"/>
      <c r="AA795" s="368"/>
      <c r="AB795" s="368"/>
      <c r="AC795" s="370"/>
      <c r="AD795" s="106" t="str">
        <f>IF(OR(R795="",T795="",U795="",Z795="",AA795="",AB795="",AC795=""),"",Z795*IF(AC795="uPVC",VLOOKUP(AA795,VALIDATIONS!$CZ$2:$DU$42,VLOOKUP(AB795,VALIDATIONS!$FF$2:$FG$5,2,FALSE),FALSE), IF(AC795="Steel Reinforced Concrete",VLOOKUP(AA795,VALIDATIONS!$CZ$2:$DU$42,8+VLOOKUP(AB795,VALIDATIONS!$FF$2:$FG$5,2,FALSE),FALSE),IF(AC795="Fibre Reinforced Concrete",VLOOKUP(AA795,VALIDATIONS!$CZ$2:$DU$42,4+VLOOKUP(AB795,VALIDATIONS!$FF$2:$FG$5,2,FALSE),FALSE))))   +IF(T795="Up to 10% Rock",VLOOKUP(AA795,VALIDATIONS!$CZ$2:$DU$42,13+VLOOKUP(AB795,VALIDATIONS!$FF$2:$FG$5,2,FALSE),FALSE),0)+IF(OR(U795="Urban Development (moderate)",U795="Urban Development (heavy)"),VLOOKUP(AA795,VALIDATIONS!$CZ$2:$DU$42,VLOOKUP(U795,VALIDATIONS!$FJ$2:$FK$4,2,FALSE)+4,FALSE),0))</f>
        <v/>
      </c>
      <c r="AE795" s="194"/>
    </row>
    <row r="796" spans="1:31" x14ac:dyDescent="0.2">
      <c r="A796" s="232"/>
      <c r="B796" s="361"/>
      <c r="C796" s="370"/>
      <c r="D796" s="370"/>
      <c r="E796" s="370"/>
      <c r="F796" s="370"/>
      <c r="G796" s="194"/>
      <c r="H796" s="194"/>
      <c r="I796" s="195"/>
      <c r="J796" s="194"/>
      <c r="K796" s="168"/>
      <c r="L796" s="168"/>
      <c r="M796" s="106" t="str">
        <f>IF(OR(D796="",E796="",G796=""),"",IF(AND(F796&lt;&gt;"",D796="Inlet Pit"),VLOOKUP(E796,VALIDATIONS!$CN$2:$CO$14,2,FALSE),IF(D796="Junction Pit",VLOOKUP(E796,VALIDATIONS!$CR$2:$CS$5,2,FALSE),IF(D796="Trench Grate",H796*VLOOKUP(E796,VALIDATIONS!$CT$2:$CU$2,2,FALSE),IF(D796="Capped Line",VLOOKUP(E796,VALIDATIONS!$CF$2:$CG$2,2,FALSE),IF(D796="Head Wall",VLOOKUP(E796,VALIDATIONS!$CH$2:$CI$2,2,FALSE),IF(D796="House Connection",VLOOKUP(E796,VALIDATIONS!$CJ$2:$CK$2,2,FALSE),0))))))+IF(AND(F796&lt;&gt;"",D796="Inlet Pit"),VLOOKUP(F796,VALIDATIONS!$CP$2:$CQ$66,2,FALSE),0))</f>
        <v/>
      </c>
      <c r="N796" s="194"/>
      <c r="O796" s="379"/>
      <c r="P796" s="368"/>
      <c r="Q796" s="194"/>
      <c r="R796" s="370"/>
      <c r="S796" s="194"/>
      <c r="T796" s="368"/>
      <c r="U796" s="368"/>
      <c r="V796" s="194"/>
      <c r="W796" s="195"/>
      <c r="X796" s="194"/>
      <c r="Y796" s="195"/>
      <c r="Z796" s="194"/>
      <c r="AA796" s="368"/>
      <c r="AB796" s="368"/>
      <c r="AC796" s="370"/>
      <c r="AD796" s="106" t="str">
        <f>IF(OR(R796="",T796="",U796="",Z796="",AA796="",AB796="",AC796=""),"",Z796*IF(AC796="uPVC",VLOOKUP(AA796,VALIDATIONS!$CZ$2:$DU$42,VLOOKUP(AB796,VALIDATIONS!$FF$2:$FG$5,2,FALSE),FALSE), IF(AC796="Steel Reinforced Concrete",VLOOKUP(AA796,VALIDATIONS!$CZ$2:$DU$42,8+VLOOKUP(AB796,VALIDATIONS!$FF$2:$FG$5,2,FALSE),FALSE),IF(AC796="Fibre Reinforced Concrete",VLOOKUP(AA796,VALIDATIONS!$CZ$2:$DU$42,4+VLOOKUP(AB796,VALIDATIONS!$FF$2:$FG$5,2,FALSE),FALSE))))   +IF(T796="Up to 10% Rock",VLOOKUP(AA796,VALIDATIONS!$CZ$2:$DU$42,13+VLOOKUP(AB796,VALIDATIONS!$FF$2:$FG$5,2,FALSE),FALSE),0)+IF(OR(U796="Urban Development (moderate)",U796="Urban Development (heavy)"),VLOOKUP(AA796,VALIDATIONS!$CZ$2:$DU$42,VLOOKUP(U796,VALIDATIONS!$FJ$2:$FK$4,2,FALSE)+4,FALSE),0))</f>
        <v/>
      </c>
      <c r="AE796" s="194"/>
    </row>
    <row r="797" spans="1:31" x14ac:dyDescent="0.2">
      <c r="A797" s="232"/>
      <c r="B797" s="361"/>
      <c r="C797" s="370"/>
      <c r="D797" s="370"/>
      <c r="E797" s="370"/>
      <c r="F797" s="370"/>
      <c r="G797" s="194"/>
      <c r="H797" s="194"/>
      <c r="I797" s="195"/>
      <c r="J797" s="194"/>
      <c r="K797" s="168"/>
      <c r="L797" s="168"/>
      <c r="M797" s="106" t="str">
        <f>IF(OR(D797="",E797="",G797=""),"",IF(AND(F797&lt;&gt;"",D797="Inlet Pit"),VLOOKUP(E797,VALIDATIONS!$CN$2:$CO$14,2,FALSE),IF(D797="Junction Pit",VLOOKUP(E797,VALIDATIONS!$CR$2:$CS$5,2,FALSE),IF(D797="Trench Grate",H797*VLOOKUP(E797,VALIDATIONS!$CT$2:$CU$2,2,FALSE),IF(D797="Capped Line",VLOOKUP(E797,VALIDATIONS!$CF$2:$CG$2,2,FALSE),IF(D797="Head Wall",VLOOKUP(E797,VALIDATIONS!$CH$2:$CI$2,2,FALSE),IF(D797="House Connection",VLOOKUP(E797,VALIDATIONS!$CJ$2:$CK$2,2,FALSE),0))))))+IF(AND(F797&lt;&gt;"",D797="Inlet Pit"),VLOOKUP(F797,VALIDATIONS!$CP$2:$CQ$66,2,FALSE),0))</f>
        <v/>
      </c>
      <c r="N797" s="194"/>
      <c r="O797" s="379"/>
      <c r="P797" s="368"/>
      <c r="Q797" s="194"/>
      <c r="R797" s="370"/>
      <c r="S797" s="194"/>
      <c r="T797" s="368"/>
      <c r="U797" s="368"/>
      <c r="V797" s="194"/>
      <c r="W797" s="195"/>
      <c r="X797" s="194"/>
      <c r="Y797" s="195"/>
      <c r="Z797" s="194"/>
      <c r="AA797" s="368"/>
      <c r="AB797" s="368"/>
      <c r="AC797" s="370"/>
      <c r="AD797" s="106" t="str">
        <f>IF(OR(R797="",T797="",U797="",Z797="",AA797="",AB797="",AC797=""),"",Z797*IF(AC797="uPVC",VLOOKUP(AA797,VALIDATIONS!$CZ$2:$DU$42,VLOOKUP(AB797,VALIDATIONS!$FF$2:$FG$5,2,FALSE),FALSE), IF(AC797="Steel Reinforced Concrete",VLOOKUP(AA797,VALIDATIONS!$CZ$2:$DU$42,8+VLOOKUP(AB797,VALIDATIONS!$FF$2:$FG$5,2,FALSE),FALSE),IF(AC797="Fibre Reinforced Concrete",VLOOKUP(AA797,VALIDATIONS!$CZ$2:$DU$42,4+VLOOKUP(AB797,VALIDATIONS!$FF$2:$FG$5,2,FALSE),FALSE))))   +IF(T797="Up to 10% Rock",VLOOKUP(AA797,VALIDATIONS!$CZ$2:$DU$42,13+VLOOKUP(AB797,VALIDATIONS!$FF$2:$FG$5,2,FALSE),FALSE),0)+IF(OR(U797="Urban Development (moderate)",U797="Urban Development (heavy)"),VLOOKUP(AA797,VALIDATIONS!$CZ$2:$DU$42,VLOOKUP(U797,VALIDATIONS!$FJ$2:$FK$4,2,FALSE)+4,FALSE),0))</f>
        <v/>
      </c>
      <c r="AE797" s="194"/>
    </row>
    <row r="798" spans="1:31" x14ac:dyDescent="0.2">
      <c r="A798" s="232"/>
      <c r="B798" s="361"/>
      <c r="C798" s="370"/>
      <c r="D798" s="370"/>
      <c r="E798" s="370"/>
      <c r="F798" s="370"/>
      <c r="G798" s="194"/>
      <c r="H798" s="194"/>
      <c r="I798" s="195"/>
      <c r="J798" s="194"/>
      <c r="K798" s="168"/>
      <c r="L798" s="168"/>
      <c r="M798" s="106" t="str">
        <f>IF(OR(D798="",E798="",G798=""),"",IF(AND(F798&lt;&gt;"",D798="Inlet Pit"),VLOOKUP(E798,VALIDATIONS!$CN$2:$CO$14,2,FALSE),IF(D798="Junction Pit",VLOOKUP(E798,VALIDATIONS!$CR$2:$CS$5,2,FALSE),IF(D798="Trench Grate",H798*VLOOKUP(E798,VALIDATIONS!$CT$2:$CU$2,2,FALSE),IF(D798="Capped Line",VLOOKUP(E798,VALIDATIONS!$CF$2:$CG$2,2,FALSE),IF(D798="Head Wall",VLOOKUP(E798,VALIDATIONS!$CH$2:$CI$2,2,FALSE),IF(D798="House Connection",VLOOKUP(E798,VALIDATIONS!$CJ$2:$CK$2,2,FALSE),0))))))+IF(AND(F798&lt;&gt;"",D798="Inlet Pit"),VLOOKUP(F798,VALIDATIONS!$CP$2:$CQ$66,2,FALSE),0))</f>
        <v/>
      </c>
      <c r="N798" s="194"/>
      <c r="O798" s="379"/>
      <c r="P798" s="368"/>
      <c r="Q798" s="194"/>
      <c r="R798" s="370"/>
      <c r="S798" s="194"/>
      <c r="T798" s="368"/>
      <c r="U798" s="368"/>
      <c r="V798" s="194"/>
      <c r="W798" s="195"/>
      <c r="X798" s="194"/>
      <c r="Y798" s="195"/>
      <c r="Z798" s="194"/>
      <c r="AA798" s="368"/>
      <c r="AB798" s="368"/>
      <c r="AC798" s="370"/>
      <c r="AD798" s="106" t="str">
        <f>IF(OR(R798="",T798="",U798="",Z798="",AA798="",AB798="",AC798=""),"",Z798*IF(AC798="uPVC",VLOOKUP(AA798,VALIDATIONS!$CZ$2:$DU$42,VLOOKUP(AB798,VALIDATIONS!$FF$2:$FG$5,2,FALSE),FALSE), IF(AC798="Steel Reinforced Concrete",VLOOKUP(AA798,VALIDATIONS!$CZ$2:$DU$42,8+VLOOKUP(AB798,VALIDATIONS!$FF$2:$FG$5,2,FALSE),FALSE),IF(AC798="Fibre Reinforced Concrete",VLOOKUP(AA798,VALIDATIONS!$CZ$2:$DU$42,4+VLOOKUP(AB798,VALIDATIONS!$FF$2:$FG$5,2,FALSE),FALSE))))   +IF(T798="Up to 10% Rock",VLOOKUP(AA798,VALIDATIONS!$CZ$2:$DU$42,13+VLOOKUP(AB798,VALIDATIONS!$FF$2:$FG$5,2,FALSE),FALSE),0)+IF(OR(U798="Urban Development (moderate)",U798="Urban Development (heavy)"),VLOOKUP(AA798,VALIDATIONS!$CZ$2:$DU$42,VLOOKUP(U798,VALIDATIONS!$FJ$2:$FK$4,2,FALSE)+4,FALSE),0))</f>
        <v/>
      </c>
      <c r="AE798" s="194"/>
    </row>
    <row r="799" spans="1:31" x14ac:dyDescent="0.2">
      <c r="A799" s="232"/>
      <c r="B799" s="361"/>
      <c r="C799" s="370"/>
      <c r="D799" s="370"/>
      <c r="E799" s="370"/>
      <c r="F799" s="370"/>
      <c r="G799" s="194"/>
      <c r="H799" s="194"/>
      <c r="I799" s="195"/>
      <c r="J799" s="194"/>
      <c r="K799" s="168"/>
      <c r="L799" s="168"/>
      <c r="M799" s="106" t="str">
        <f>IF(OR(D799="",E799="",G799=""),"",IF(AND(F799&lt;&gt;"",D799="Inlet Pit"),VLOOKUP(E799,VALIDATIONS!$CN$2:$CO$14,2,FALSE),IF(D799="Junction Pit",VLOOKUP(E799,VALIDATIONS!$CR$2:$CS$5,2,FALSE),IF(D799="Trench Grate",H799*VLOOKUP(E799,VALIDATIONS!$CT$2:$CU$2,2,FALSE),IF(D799="Capped Line",VLOOKUP(E799,VALIDATIONS!$CF$2:$CG$2,2,FALSE),IF(D799="Head Wall",VLOOKUP(E799,VALIDATIONS!$CH$2:$CI$2,2,FALSE),IF(D799="House Connection",VLOOKUP(E799,VALIDATIONS!$CJ$2:$CK$2,2,FALSE),0))))))+IF(AND(F799&lt;&gt;"",D799="Inlet Pit"),VLOOKUP(F799,VALIDATIONS!$CP$2:$CQ$66,2,FALSE),0))</f>
        <v/>
      </c>
      <c r="N799" s="194"/>
      <c r="O799" s="379"/>
      <c r="P799" s="368"/>
      <c r="Q799" s="194"/>
      <c r="R799" s="370"/>
      <c r="S799" s="194"/>
      <c r="T799" s="368"/>
      <c r="U799" s="368"/>
      <c r="V799" s="194"/>
      <c r="W799" s="195"/>
      <c r="X799" s="194"/>
      <c r="Y799" s="195"/>
      <c r="Z799" s="194"/>
      <c r="AA799" s="368"/>
      <c r="AB799" s="368"/>
      <c r="AC799" s="370"/>
      <c r="AD799" s="106" t="str">
        <f>IF(OR(R799="",T799="",U799="",Z799="",AA799="",AB799="",AC799=""),"",Z799*IF(AC799="uPVC",VLOOKUP(AA799,VALIDATIONS!$CZ$2:$DU$42,VLOOKUP(AB799,VALIDATIONS!$FF$2:$FG$5,2,FALSE),FALSE), IF(AC799="Steel Reinforced Concrete",VLOOKUP(AA799,VALIDATIONS!$CZ$2:$DU$42,8+VLOOKUP(AB799,VALIDATIONS!$FF$2:$FG$5,2,FALSE),FALSE),IF(AC799="Fibre Reinforced Concrete",VLOOKUP(AA799,VALIDATIONS!$CZ$2:$DU$42,4+VLOOKUP(AB799,VALIDATIONS!$FF$2:$FG$5,2,FALSE),FALSE))))   +IF(T799="Up to 10% Rock",VLOOKUP(AA799,VALIDATIONS!$CZ$2:$DU$42,13+VLOOKUP(AB799,VALIDATIONS!$FF$2:$FG$5,2,FALSE),FALSE),0)+IF(OR(U799="Urban Development (moderate)",U799="Urban Development (heavy)"),VLOOKUP(AA799,VALIDATIONS!$CZ$2:$DU$42,VLOOKUP(U799,VALIDATIONS!$FJ$2:$FK$4,2,FALSE)+4,FALSE),0))</f>
        <v/>
      </c>
      <c r="AE799" s="194"/>
    </row>
    <row r="800" spans="1:31" x14ac:dyDescent="0.2">
      <c r="A800" s="232"/>
      <c r="B800" s="361"/>
      <c r="C800" s="370"/>
      <c r="D800" s="370"/>
      <c r="E800" s="370"/>
      <c r="F800" s="370"/>
      <c r="G800" s="194"/>
      <c r="H800" s="194"/>
      <c r="I800" s="195"/>
      <c r="J800" s="194"/>
      <c r="K800" s="168"/>
      <c r="L800" s="168"/>
      <c r="M800" s="106" t="str">
        <f>IF(OR(D800="",E800="",G800=""),"",IF(AND(F800&lt;&gt;"",D800="Inlet Pit"),VLOOKUP(E800,VALIDATIONS!$CN$2:$CO$14,2,FALSE),IF(D800="Junction Pit",VLOOKUP(E800,VALIDATIONS!$CR$2:$CS$5,2,FALSE),IF(D800="Trench Grate",H800*VLOOKUP(E800,VALIDATIONS!$CT$2:$CU$2,2,FALSE),IF(D800="Capped Line",VLOOKUP(E800,VALIDATIONS!$CF$2:$CG$2,2,FALSE),IF(D800="Head Wall",VLOOKUP(E800,VALIDATIONS!$CH$2:$CI$2,2,FALSE),IF(D800="House Connection",VLOOKUP(E800,VALIDATIONS!$CJ$2:$CK$2,2,FALSE),0))))))+IF(AND(F800&lt;&gt;"",D800="Inlet Pit"),VLOOKUP(F800,VALIDATIONS!$CP$2:$CQ$66,2,FALSE),0))</f>
        <v/>
      </c>
      <c r="N800" s="194"/>
      <c r="O800" s="379"/>
      <c r="P800" s="368"/>
      <c r="Q800" s="194"/>
      <c r="R800" s="370"/>
      <c r="S800" s="194"/>
      <c r="T800" s="368"/>
      <c r="U800" s="368"/>
      <c r="V800" s="194"/>
      <c r="W800" s="195"/>
      <c r="X800" s="194"/>
      <c r="Y800" s="195"/>
      <c r="Z800" s="194"/>
      <c r="AA800" s="368"/>
      <c r="AB800" s="368"/>
      <c r="AC800" s="370"/>
      <c r="AD800" s="106" t="str">
        <f>IF(OR(R800="",T800="",U800="",Z800="",AA800="",AB800="",AC800=""),"",Z800*IF(AC800="uPVC",VLOOKUP(AA800,VALIDATIONS!$CZ$2:$DU$42,VLOOKUP(AB800,VALIDATIONS!$FF$2:$FG$5,2,FALSE),FALSE), IF(AC800="Steel Reinforced Concrete",VLOOKUP(AA800,VALIDATIONS!$CZ$2:$DU$42,8+VLOOKUP(AB800,VALIDATIONS!$FF$2:$FG$5,2,FALSE),FALSE),IF(AC800="Fibre Reinforced Concrete",VLOOKUP(AA800,VALIDATIONS!$CZ$2:$DU$42,4+VLOOKUP(AB800,VALIDATIONS!$FF$2:$FG$5,2,FALSE),FALSE))))   +IF(T800="Up to 10% Rock",VLOOKUP(AA800,VALIDATIONS!$CZ$2:$DU$42,13+VLOOKUP(AB800,VALIDATIONS!$FF$2:$FG$5,2,FALSE),FALSE),0)+IF(OR(U800="Urban Development (moderate)",U800="Urban Development (heavy)"),VLOOKUP(AA800,VALIDATIONS!$CZ$2:$DU$42,VLOOKUP(U800,VALIDATIONS!$FJ$2:$FK$4,2,FALSE)+4,FALSE),0))</f>
        <v/>
      </c>
      <c r="AE800" s="194"/>
    </row>
    <row r="801" spans="1:31" x14ac:dyDescent="0.2">
      <c r="A801" s="232"/>
      <c r="B801" s="361"/>
      <c r="C801" s="370"/>
      <c r="D801" s="370"/>
      <c r="E801" s="370"/>
      <c r="F801" s="370"/>
      <c r="G801" s="194"/>
      <c r="H801" s="194"/>
      <c r="I801" s="195"/>
      <c r="J801" s="194"/>
      <c r="K801" s="168"/>
      <c r="L801" s="168"/>
      <c r="M801" s="106" t="str">
        <f>IF(OR(D801="",E801="",G801=""),"",IF(AND(F801&lt;&gt;"",D801="Inlet Pit"),VLOOKUP(E801,VALIDATIONS!$CN$2:$CO$14,2,FALSE),IF(D801="Junction Pit",VLOOKUP(E801,VALIDATIONS!$CR$2:$CS$5,2,FALSE),IF(D801="Trench Grate",H801*VLOOKUP(E801,VALIDATIONS!$CT$2:$CU$2,2,FALSE),IF(D801="Capped Line",VLOOKUP(E801,VALIDATIONS!$CF$2:$CG$2,2,FALSE),IF(D801="Head Wall",VLOOKUP(E801,VALIDATIONS!$CH$2:$CI$2,2,FALSE),IF(D801="House Connection",VLOOKUP(E801,VALIDATIONS!$CJ$2:$CK$2,2,FALSE),0))))))+IF(AND(F801&lt;&gt;"",D801="Inlet Pit"),VLOOKUP(F801,VALIDATIONS!$CP$2:$CQ$66,2,FALSE),0))</f>
        <v/>
      </c>
      <c r="N801" s="194"/>
      <c r="O801" s="379"/>
      <c r="P801" s="368"/>
      <c r="Q801" s="194"/>
      <c r="R801" s="370"/>
      <c r="S801" s="194"/>
      <c r="T801" s="368"/>
      <c r="U801" s="368"/>
      <c r="V801" s="194"/>
      <c r="W801" s="195"/>
      <c r="X801" s="194"/>
      <c r="Y801" s="195"/>
      <c r="Z801" s="194"/>
      <c r="AA801" s="368"/>
      <c r="AB801" s="368"/>
      <c r="AC801" s="370"/>
      <c r="AD801" s="106" t="str">
        <f>IF(OR(R801="",T801="",U801="",Z801="",AA801="",AB801="",AC801=""),"",Z801*IF(AC801="uPVC",VLOOKUP(AA801,VALIDATIONS!$CZ$2:$DU$42,VLOOKUP(AB801,VALIDATIONS!$FF$2:$FG$5,2,FALSE),FALSE), IF(AC801="Steel Reinforced Concrete",VLOOKUP(AA801,VALIDATIONS!$CZ$2:$DU$42,8+VLOOKUP(AB801,VALIDATIONS!$FF$2:$FG$5,2,FALSE),FALSE),IF(AC801="Fibre Reinforced Concrete",VLOOKUP(AA801,VALIDATIONS!$CZ$2:$DU$42,4+VLOOKUP(AB801,VALIDATIONS!$FF$2:$FG$5,2,FALSE),FALSE))))   +IF(T801="Up to 10% Rock",VLOOKUP(AA801,VALIDATIONS!$CZ$2:$DU$42,13+VLOOKUP(AB801,VALIDATIONS!$FF$2:$FG$5,2,FALSE),FALSE),0)+IF(OR(U801="Urban Development (moderate)",U801="Urban Development (heavy)"),VLOOKUP(AA801,VALIDATIONS!$CZ$2:$DU$42,VLOOKUP(U801,VALIDATIONS!$FJ$2:$FK$4,2,FALSE)+4,FALSE),0))</f>
        <v/>
      </c>
      <c r="AE801" s="194"/>
    </row>
    <row r="802" spans="1:31" x14ac:dyDescent="0.2">
      <c r="A802" s="232"/>
      <c r="B802" s="361"/>
      <c r="C802" s="370"/>
      <c r="D802" s="370"/>
      <c r="E802" s="370"/>
      <c r="F802" s="370"/>
      <c r="G802" s="194"/>
      <c r="H802" s="194"/>
      <c r="I802" s="195"/>
      <c r="J802" s="194"/>
      <c r="K802" s="168"/>
      <c r="L802" s="168"/>
      <c r="M802" s="106" t="str">
        <f>IF(OR(D802="",E802="",G802=""),"",IF(AND(F802&lt;&gt;"",D802="Inlet Pit"),VLOOKUP(E802,VALIDATIONS!$CN$2:$CO$14,2,FALSE),IF(D802="Junction Pit",VLOOKUP(E802,VALIDATIONS!$CR$2:$CS$5,2,FALSE),IF(D802="Trench Grate",H802*VLOOKUP(E802,VALIDATIONS!$CT$2:$CU$2,2,FALSE),IF(D802="Capped Line",VLOOKUP(E802,VALIDATIONS!$CF$2:$CG$2,2,FALSE),IF(D802="Head Wall",VLOOKUP(E802,VALIDATIONS!$CH$2:$CI$2,2,FALSE),IF(D802="House Connection",VLOOKUP(E802,VALIDATIONS!$CJ$2:$CK$2,2,FALSE),0))))))+IF(AND(F802&lt;&gt;"",D802="Inlet Pit"),VLOOKUP(F802,VALIDATIONS!$CP$2:$CQ$66,2,FALSE),0))</f>
        <v/>
      </c>
      <c r="N802" s="194"/>
      <c r="O802" s="379"/>
      <c r="P802" s="368"/>
      <c r="Q802" s="194"/>
      <c r="R802" s="370"/>
      <c r="S802" s="194"/>
      <c r="T802" s="368"/>
      <c r="U802" s="368"/>
      <c r="V802" s="194"/>
      <c r="W802" s="195"/>
      <c r="X802" s="194"/>
      <c r="Y802" s="195"/>
      <c r="Z802" s="194"/>
      <c r="AA802" s="368"/>
      <c r="AB802" s="368"/>
      <c r="AC802" s="370"/>
      <c r="AD802" s="106" t="str">
        <f>IF(OR(R802="",T802="",U802="",Z802="",AA802="",AB802="",AC802=""),"",Z802*IF(AC802="uPVC",VLOOKUP(AA802,VALIDATIONS!$CZ$2:$DU$42,VLOOKUP(AB802,VALIDATIONS!$FF$2:$FG$5,2,FALSE),FALSE), IF(AC802="Steel Reinforced Concrete",VLOOKUP(AA802,VALIDATIONS!$CZ$2:$DU$42,8+VLOOKUP(AB802,VALIDATIONS!$FF$2:$FG$5,2,FALSE),FALSE),IF(AC802="Fibre Reinforced Concrete",VLOOKUP(AA802,VALIDATIONS!$CZ$2:$DU$42,4+VLOOKUP(AB802,VALIDATIONS!$FF$2:$FG$5,2,FALSE),FALSE))))   +IF(T802="Up to 10% Rock",VLOOKUP(AA802,VALIDATIONS!$CZ$2:$DU$42,13+VLOOKUP(AB802,VALIDATIONS!$FF$2:$FG$5,2,FALSE),FALSE),0)+IF(OR(U802="Urban Development (moderate)",U802="Urban Development (heavy)"),VLOOKUP(AA802,VALIDATIONS!$CZ$2:$DU$42,VLOOKUP(U802,VALIDATIONS!$FJ$2:$FK$4,2,FALSE)+4,FALSE),0))</f>
        <v/>
      </c>
      <c r="AE802" s="194"/>
    </row>
    <row r="803" spans="1:31" x14ac:dyDescent="0.2">
      <c r="A803" s="232"/>
      <c r="B803" s="361"/>
      <c r="C803" s="370"/>
      <c r="D803" s="370"/>
      <c r="E803" s="370"/>
      <c r="F803" s="370"/>
      <c r="G803" s="194"/>
      <c r="H803" s="194"/>
      <c r="I803" s="195"/>
      <c r="J803" s="194"/>
      <c r="K803" s="168"/>
      <c r="L803" s="168"/>
      <c r="M803" s="106" t="str">
        <f>IF(OR(D803="",E803="",G803=""),"",IF(AND(F803&lt;&gt;"",D803="Inlet Pit"),VLOOKUP(E803,VALIDATIONS!$CN$2:$CO$14,2,FALSE),IF(D803="Junction Pit",VLOOKUP(E803,VALIDATIONS!$CR$2:$CS$5,2,FALSE),IF(D803="Trench Grate",H803*VLOOKUP(E803,VALIDATIONS!$CT$2:$CU$2,2,FALSE),IF(D803="Capped Line",VLOOKUP(E803,VALIDATIONS!$CF$2:$CG$2,2,FALSE),IF(D803="Head Wall",VLOOKUP(E803,VALIDATIONS!$CH$2:$CI$2,2,FALSE),IF(D803="House Connection",VLOOKUP(E803,VALIDATIONS!$CJ$2:$CK$2,2,FALSE),0))))))+IF(AND(F803&lt;&gt;"",D803="Inlet Pit"),VLOOKUP(F803,VALIDATIONS!$CP$2:$CQ$66,2,FALSE),0))</f>
        <v/>
      </c>
      <c r="N803" s="194"/>
      <c r="O803" s="379"/>
      <c r="P803" s="368"/>
      <c r="Q803" s="194"/>
      <c r="R803" s="370"/>
      <c r="S803" s="194"/>
      <c r="T803" s="368"/>
      <c r="U803" s="368"/>
      <c r="V803" s="194"/>
      <c r="W803" s="195"/>
      <c r="X803" s="194"/>
      <c r="Y803" s="195"/>
      <c r="Z803" s="194"/>
      <c r="AA803" s="368"/>
      <c r="AB803" s="368"/>
      <c r="AC803" s="370"/>
      <c r="AD803" s="106" t="str">
        <f>IF(OR(R803="",T803="",U803="",Z803="",AA803="",AB803="",AC803=""),"",Z803*IF(AC803="uPVC",VLOOKUP(AA803,VALIDATIONS!$CZ$2:$DU$42,VLOOKUP(AB803,VALIDATIONS!$FF$2:$FG$5,2,FALSE),FALSE), IF(AC803="Steel Reinforced Concrete",VLOOKUP(AA803,VALIDATIONS!$CZ$2:$DU$42,8+VLOOKUP(AB803,VALIDATIONS!$FF$2:$FG$5,2,FALSE),FALSE),IF(AC803="Fibre Reinforced Concrete",VLOOKUP(AA803,VALIDATIONS!$CZ$2:$DU$42,4+VLOOKUP(AB803,VALIDATIONS!$FF$2:$FG$5,2,FALSE),FALSE))))   +IF(T803="Up to 10% Rock",VLOOKUP(AA803,VALIDATIONS!$CZ$2:$DU$42,13+VLOOKUP(AB803,VALIDATIONS!$FF$2:$FG$5,2,FALSE),FALSE),0)+IF(OR(U803="Urban Development (moderate)",U803="Urban Development (heavy)"),VLOOKUP(AA803,VALIDATIONS!$CZ$2:$DU$42,VLOOKUP(U803,VALIDATIONS!$FJ$2:$FK$4,2,FALSE)+4,FALSE),0))</f>
        <v/>
      </c>
      <c r="AE803" s="194"/>
    </row>
    <row r="804" spans="1:31" x14ac:dyDescent="0.2">
      <c r="A804" s="232"/>
      <c r="B804" s="361"/>
      <c r="C804" s="370"/>
      <c r="D804" s="370"/>
      <c r="E804" s="370"/>
      <c r="F804" s="370"/>
      <c r="G804" s="194"/>
      <c r="H804" s="194"/>
      <c r="I804" s="195"/>
      <c r="J804" s="194"/>
      <c r="K804" s="168"/>
      <c r="L804" s="168"/>
      <c r="M804" s="106" t="str">
        <f>IF(OR(D804="",E804="",G804=""),"",IF(AND(F804&lt;&gt;"",D804="Inlet Pit"),VLOOKUP(E804,VALIDATIONS!$CN$2:$CO$14,2,FALSE),IF(D804="Junction Pit",VLOOKUP(E804,VALIDATIONS!$CR$2:$CS$5,2,FALSE),IF(D804="Trench Grate",H804*VLOOKUP(E804,VALIDATIONS!$CT$2:$CU$2,2,FALSE),IF(D804="Capped Line",VLOOKUP(E804,VALIDATIONS!$CF$2:$CG$2,2,FALSE),IF(D804="Head Wall",VLOOKUP(E804,VALIDATIONS!$CH$2:$CI$2,2,FALSE),IF(D804="House Connection",VLOOKUP(E804,VALIDATIONS!$CJ$2:$CK$2,2,FALSE),0))))))+IF(AND(F804&lt;&gt;"",D804="Inlet Pit"),VLOOKUP(F804,VALIDATIONS!$CP$2:$CQ$66,2,FALSE),0))</f>
        <v/>
      </c>
      <c r="N804" s="194"/>
      <c r="O804" s="379"/>
      <c r="P804" s="368"/>
      <c r="Q804" s="194"/>
      <c r="R804" s="370"/>
      <c r="S804" s="194"/>
      <c r="T804" s="368"/>
      <c r="U804" s="368"/>
      <c r="V804" s="194"/>
      <c r="W804" s="195"/>
      <c r="X804" s="194"/>
      <c r="Y804" s="195"/>
      <c r="Z804" s="194"/>
      <c r="AA804" s="368"/>
      <c r="AB804" s="368"/>
      <c r="AC804" s="370"/>
      <c r="AD804" s="106" t="str">
        <f>IF(OR(R804="",T804="",U804="",Z804="",AA804="",AB804="",AC804=""),"",Z804*IF(AC804="uPVC",VLOOKUP(AA804,VALIDATIONS!$CZ$2:$DU$42,VLOOKUP(AB804,VALIDATIONS!$FF$2:$FG$5,2,FALSE),FALSE), IF(AC804="Steel Reinforced Concrete",VLOOKUP(AA804,VALIDATIONS!$CZ$2:$DU$42,8+VLOOKUP(AB804,VALIDATIONS!$FF$2:$FG$5,2,FALSE),FALSE),IF(AC804="Fibre Reinforced Concrete",VLOOKUP(AA804,VALIDATIONS!$CZ$2:$DU$42,4+VLOOKUP(AB804,VALIDATIONS!$FF$2:$FG$5,2,FALSE),FALSE))))   +IF(T804="Up to 10% Rock",VLOOKUP(AA804,VALIDATIONS!$CZ$2:$DU$42,13+VLOOKUP(AB804,VALIDATIONS!$FF$2:$FG$5,2,FALSE),FALSE),0)+IF(OR(U804="Urban Development (moderate)",U804="Urban Development (heavy)"),VLOOKUP(AA804,VALIDATIONS!$CZ$2:$DU$42,VLOOKUP(U804,VALIDATIONS!$FJ$2:$FK$4,2,FALSE)+4,FALSE),0))</f>
        <v/>
      </c>
      <c r="AE804" s="194"/>
    </row>
    <row r="805" spans="1:31" x14ac:dyDescent="0.2">
      <c r="A805" s="232"/>
      <c r="B805" s="361"/>
      <c r="C805" s="370"/>
      <c r="D805" s="370"/>
      <c r="E805" s="370"/>
      <c r="F805" s="370"/>
      <c r="G805" s="194"/>
      <c r="H805" s="194"/>
      <c r="I805" s="195"/>
      <c r="J805" s="194"/>
      <c r="K805" s="168"/>
      <c r="L805" s="168"/>
      <c r="M805" s="106" t="str">
        <f>IF(OR(D805="",E805="",G805=""),"",IF(AND(F805&lt;&gt;"",D805="Inlet Pit"),VLOOKUP(E805,VALIDATIONS!$CN$2:$CO$14,2,FALSE),IF(D805="Junction Pit",VLOOKUP(E805,VALIDATIONS!$CR$2:$CS$5,2,FALSE),IF(D805="Trench Grate",H805*VLOOKUP(E805,VALIDATIONS!$CT$2:$CU$2,2,FALSE),IF(D805="Capped Line",VLOOKUP(E805,VALIDATIONS!$CF$2:$CG$2,2,FALSE),IF(D805="Head Wall",VLOOKUP(E805,VALIDATIONS!$CH$2:$CI$2,2,FALSE),IF(D805="House Connection",VLOOKUP(E805,VALIDATIONS!$CJ$2:$CK$2,2,FALSE),0))))))+IF(AND(F805&lt;&gt;"",D805="Inlet Pit"),VLOOKUP(F805,VALIDATIONS!$CP$2:$CQ$66,2,FALSE),0))</f>
        <v/>
      </c>
      <c r="N805" s="194"/>
      <c r="O805" s="379"/>
      <c r="P805" s="368"/>
      <c r="Q805" s="194"/>
      <c r="R805" s="370"/>
      <c r="S805" s="194"/>
      <c r="T805" s="368"/>
      <c r="U805" s="368"/>
      <c r="V805" s="194"/>
      <c r="W805" s="195"/>
      <c r="X805" s="194"/>
      <c r="Y805" s="195"/>
      <c r="Z805" s="194"/>
      <c r="AA805" s="368"/>
      <c r="AB805" s="368"/>
      <c r="AC805" s="370"/>
      <c r="AD805" s="106" t="str">
        <f>IF(OR(R805="",T805="",U805="",Z805="",AA805="",AB805="",AC805=""),"",Z805*IF(AC805="uPVC",VLOOKUP(AA805,VALIDATIONS!$CZ$2:$DU$42,VLOOKUP(AB805,VALIDATIONS!$FF$2:$FG$5,2,FALSE),FALSE), IF(AC805="Steel Reinforced Concrete",VLOOKUP(AA805,VALIDATIONS!$CZ$2:$DU$42,8+VLOOKUP(AB805,VALIDATIONS!$FF$2:$FG$5,2,FALSE),FALSE),IF(AC805="Fibre Reinforced Concrete",VLOOKUP(AA805,VALIDATIONS!$CZ$2:$DU$42,4+VLOOKUP(AB805,VALIDATIONS!$FF$2:$FG$5,2,FALSE),FALSE))))   +IF(T805="Up to 10% Rock",VLOOKUP(AA805,VALIDATIONS!$CZ$2:$DU$42,13+VLOOKUP(AB805,VALIDATIONS!$FF$2:$FG$5,2,FALSE),FALSE),0)+IF(OR(U805="Urban Development (moderate)",U805="Urban Development (heavy)"),VLOOKUP(AA805,VALIDATIONS!$CZ$2:$DU$42,VLOOKUP(U805,VALIDATIONS!$FJ$2:$FK$4,2,FALSE)+4,FALSE),0))</f>
        <v/>
      </c>
      <c r="AE805" s="194"/>
    </row>
    <row r="806" spans="1:31" x14ac:dyDescent="0.2">
      <c r="A806" s="232"/>
      <c r="B806" s="361"/>
      <c r="C806" s="370"/>
      <c r="D806" s="370"/>
      <c r="E806" s="370"/>
      <c r="F806" s="370"/>
      <c r="G806" s="194"/>
      <c r="H806" s="194"/>
      <c r="I806" s="195"/>
      <c r="J806" s="194"/>
      <c r="K806" s="168"/>
      <c r="L806" s="168"/>
      <c r="M806" s="106" t="str">
        <f>IF(OR(D806="",E806="",G806=""),"",IF(AND(F806&lt;&gt;"",D806="Inlet Pit"),VLOOKUP(E806,VALIDATIONS!$CN$2:$CO$14,2,FALSE),IF(D806="Junction Pit",VLOOKUP(E806,VALIDATIONS!$CR$2:$CS$5,2,FALSE),IF(D806="Trench Grate",H806*VLOOKUP(E806,VALIDATIONS!$CT$2:$CU$2,2,FALSE),IF(D806="Capped Line",VLOOKUP(E806,VALIDATIONS!$CF$2:$CG$2,2,FALSE),IF(D806="Head Wall",VLOOKUP(E806,VALIDATIONS!$CH$2:$CI$2,2,FALSE),IF(D806="House Connection",VLOOKUP(E806,VALIDATIONS!$CJ$2:$CK$2,2,FALSE),0))))))+IF(AND(F806&lt;&gt;"",D806="Inlet Pit"),VLOOKUP(F806,VALIDATIONS!$CP$2:$CQ$66,2,FALSE),0))</f>
        <v/>
      </c>
      <c r="N806" s="194"/>
      <c r="O806" s="379"/>
      <c r="P806" s="368"/>
      <c r="Q806" s="194"/>
      <c r="R806" s="370"/>
      <c r="S806" s="194"/>
      <c r="T806" s="368"/>
      <c r="U806" s="368"/>
      <c r="V806" s="194"/>
      <c r="W806" s="195"/>
      <c r="X806" s="194"/>
      <c r="Y806" s="195"/>
      <c r="Z806" s="194"/>
      <c r="AA806" s="368"/>
      <c r="AB806" s="368"/>
      <c r="AC806" s="370"/>
      <c r="AD806" s="106" t="str">
        <f>IF(OR(R806="",T806="",U806="",Z806="",AA806="",AB806="",AC806=""),"",Z806*IF(AC806="uPVC",VLOOKUP(AA806,VALIDATIONS!$CZ$2:$DU$42,VLOOKUP(AB806,VALIDATIONS!$FF$2:$FG$5,2,FALSE),FALSE), IF(AC806="Steel Reinforced Concrete",VLOOKUP(AA806,VALIDATIONS!$CZ$2:$DU$42,8+VLOOKUP(AB806,VALIDATIONS!$FF$2:$FG$5,2,FALSE),FALSE),IF(AC806="Fibre Reinforced Concrete",VLOOKUP(AA806,VALIDATIONS!$CZ$2:$DU$42,4+VLOOKUP(AB806,VALIDATIONS!$FF$2:$FG$5,2,FALSE),FALSE))))   +IF(T806="Up to 10% Rock",VLOOKUP(AA806,VALIDATIONS!$CZ$2:$DU$42,13+VLOOKUP(AB806,VALIDATIONS!$FF$2:$FG$5,2,FALSE),FALSE),0)+IF(OR(U806="Urban Development (moderate)",U806="Urban Development (heavy)"),VLOOKUP(AA806,VALIDATIONS!$CZ$2:$DU$42,VLOOKUP(U806,VALIDATIONS!$FJ$2:$FK$4,2,FALSE)+4,FALSE),0))</f>
        <v/>
      </c>
      <c r="AE806" s="194"/>
    </row>
    <row r="807" spans="1:31" x14ac:dyDescent="0.2">
      <c r="A807" s="232"/>
      <c r="B807" s="361"/>
      <c r="C807" s="370"/>
      <c r="D807" s="370"/>
      <c r="E807" s="370"/>
      <c r="F807" s="370"/>
      <c r="G807" s="194"/>
      <c r="H807" s="194"/>
      <c r="I807" s="195"/>
      <c r="J807" s="194"/>
      <c r="K807" s="168"/>
      <c r="L807" s="168"/>
      <c r="M807" s="106" t="str">
        <f>IF(OR(D807="",E807="",G807=""),"",IF(AND(F807&lt;&gt;"",D807="Inlet Pit"),VLOOKUP(E807,VALIDATIONS!$CN$2:$CO$14,2,FALSE),IF(D807="Junction Pit",VLOOKUP(E807,VALIDATIONS!$CR$2:$CS$5,2,FALSE),IF(D807="Trench Grate",H807*VLOOKUP(E807,VALIDATIONS!$CT$2:$CU$2,2,FALSE),IF(D807="Capped Line",VLOOKUP(E807,VALIDATIONS!$CF$2:$CG$2,2,FALSE),IF(D807="Head Wall",VLOOKUP(E807,VALIDATIONS!$CH$2:$CI$2,2,FALSE),IF(D807="House Connection",VLOOKUP(E807,VALIDATIONS!$CJ$2:$CK$2,2,FALSE),0))))))+IF(AND(F807&lt;&gt;"",D807="Inlet Pit"),VLOOKUP(F807,VALIDATIONS!$CP$2:$CQ$66,2,FALSE),0))</f>
        <v/>
      </c>
      <c r="N807" s="194"/>
      <c r="O807" s="379"/>
      <c r="P807" s="368"/>
      <c r="Q807" s="194"/>
      <c r="R807" s="370"/>
      <c r="S807" s="194"/>
      <c r="T807" s="368"/>
      <c r="U807" s="368"/>
      <c r="V807" s="194"/>
      <c r="W807" s="195"/>
      <c r="X807" s="194"/>
      <c r="Y807" s="195"/>
      <c r="Z807" s="194"/>
      <c r="AA807" s="368"/>
      <c r="AB807" s="368"/>
      <c r="AC807" s="370"/>
      <c r="AD807" s="106" t="str">
        <f>IF(OR(R807="",T807="",U807="",Z807="",AA807="",AB807="",AC807=""),"",Z807*IF(AC807="uPVC",VLOOKUP(AA807,VALIDATIONS!$CZ$2:$DU$42,VLOOKUP(AB807,VALIDATIONS!$FF$2:$FG$5,2,FALSE),FALSE), IF(AC807="Steel Reinforced Concrete",VLOOKUP(AA807,VALIDATIONS!$CZ$2:$DU$42,8+VLOOKUP(AB807,VALIDATIONS!$FF$2:$FG$5,2,FALSE),FALSE),IF(AC807="Fibre Reinforced Concrete",VLOOKUP(AA807,VALIDATIONS!$CZ$2:$DU$42,4+VLOOKUP(AB807,VALIDATIONS!$FF$2:$FG$5,2,FALSE),FALSE))))   +IF(T807="Up to 10% Rock",VLOOKUP(AA807,VALIDATIONS!$CZ$2:$DU$42,13+VLOOKUP(AB807,VALIDATIONS!$FF$2:$FG$5,2,FALSE),FALSE),0)+IF(OR(U807="Urban Development (moderate)",U807="Urban Development (heavy)"),VLOOKUP(AA807,VALIDATIONS!$CZ$2:$DU$42,VLOOKUP(U807,VALIDATIONS!$FJ$2:$FK$4,2,FALSE)+4,FALSE),0))</f>
        <v/>
      </c>
      <c r="AE807" s="194"/>
    </row>
    <row r="808" spans="1:31" x14ac:dyDescent="0.2">
      <c r="A808" s="232"/>
      <c r="B808" s="361"/>
      <c r="C808" s="370"/>
      <c r="D808" s="370"/>
      <c r="E808" s="370"/>
      <c r="F808" s="370"/>
      <c r="G808" s="194"/>
      <c r="H808" s="194"/>
      <c r="I808" s="195"/>
      <c r="J808" s="194"/>
      <c r="K808" s="168"/>
      <c r="L808" s="168"/>
      <c r="M808" s="106" t="str">
        <f>IF(OR(D808="",E808="",G808=""),"",IF(AND(F808&lt;&gt;"",D808="Inlet Pit"),VLOOKUP(E808,VALIDATIONS!$CN$2:$CO$14,2,FALSE),IF(D808="Junction Pit",VLOOKUP(E808,VALIDATIONS!$CR$2:$CS$5,2,FALSE),IF(D808="Trench Grate",H808*VLOOKUP(E808,VALIDATIONS!$CT$2:$CU$2,2,FALSE),IF(D808="Capped Line",VLOOKUP(E808,VALIDATIONS!$CF$2:$CG$2,2,FALSE),IF(D808="Head Wall",VLOOKUP(E808,VALIDATIONS!$CH$2:$CI$2,2,FALSE),IF(D808="House Connection",VLOOKUP(E808,VALIDATIONS!$CJ$2:$CK$2,2,FALSE),0))))))+IF(AND(F808&lt;&gt;"",D808="Inlet Pit"),VLOOKUP(F808,VALIDATIONS!$CP$2:$CQ$66,2,FALSE),0))</f>
        <v/>
      </c>
      <c r="N808" s="194"/>
      <c r="O808" s="379"/>
      <c r="P808" s="368"/>
      <c r="Q808" s="194"/>
      <c r="R808" s="370"/>
      <c r="S808" s="194"/>
      <c r="T808" s="368"/>
      <c r="U808" s="368"/>
      <c r="V808" s="194"/>
      <c r="W808" s="195"/>
      <c r="X808" s="194"/>
      <c r="Y808" s="195"/>
      <c r="Z808" s="194"/>
      <c r="AA808" s="368"/>
      <c r="AB808" s="368"/>
      <c r="AC808" s="370"/>
      <c r="AD808" s="106" t="str">
        <f>IF(OR(R808="",T808="",U808="",Z808="",AA808="",AB808="",AC808=""),"",Z808*IF(AC808="uPVC",VLOOKUP(AA808,VALIDATIONS!$CZ$2:$DU$42,VLOOKUP(AB808,VALIDATIONS!$FF$2:$FG$5,2,FALSE),FALSE), IF(AC808="Steel Reinforced Concrete",VLOOKUP(AA808,VALIDATIONS!$CZ$2:$DU$42,8+VLOOKUP(AB808,VALIDATIONS!$FF$2:$FG$5,2,FALSE),FALSE),IF(AC808="Fibre Reinforced Concrete",VLOOKUP(AA808,VALIDATIONS!$CZ$2:$DU$42,4+VLOOKUP(AB808,VALIDATIONS!$FF$2:$FG$5,2,FALSE),FALSE))))   +IF(T808="Up to 10% Rock",VLOOKUP(AA808,VALIDATIONS!$CZ$2:$DU$42,13+VLOOKUP(AB808,VALIDATIONS!$FF$2:$FG$5,2,FALSE),FALSE),0)+IF(OR(U808="Urban Development (moderate)",U808="Urban Development (heavy)"),VLOOKUP(AA808,VALIDATIONS!$CZ$2:$DU$42,VLOOKUP(U808,VALIDATIONS!$FJ$2:$FK$4,2,FALSE)+4,FALSE),0))</f>
        <v/>
      </c>
      <c r="AE808" s="194"/>
    </row>
    <row r="809" spans="1:31" x14ac:dyDescent="0.2">
      <c r="A809" s="232"/>
      <c r="B809" s="361"/>
      <c r="C809" s="370"/>
      <c r="D809" s="370"/>
      <c r="E809" s="370"/>
      <c r="F809" s="370"/>
      <c r="G809" s="194"/>
      <c r="H809" s="194"/>
      <c r="I809" s="195"/>
      <c r="J809" s="194"/>
      <c r="K809" s="168"/>
      <c r="L809" s="168"/>
      <c r="M809" s="106" t="str">
        <f>IF(OR(D809="",E809="",G809=""),"",IF(AND(F809&lt;&gt;"",D809="Inlet Pit"),VLOOKUP(E809,VALIDATIONS!$CN$2:$CO$14,2,FALSE),IF(D809="Junction Pit",VLOOKUP(E809,VALIDATIONS!$CR$2:$CS$5,2,FALSE),IF(D809="Trench Grate",H809*VLOOKUP(E809,VALIDATIONS!$CT$2:$CU$2,2,FALSE),IF(D809="Capped Line",VLOOKUP(E809,VALIDATIONS!$CF$2:$CG$2,2,FALSE),IF(D809="Head Wall",VLOOKUP(E809,VALIDATIONS!$CH$2:$CI$2,2,FALSE),IF(D809="House Connection",VLOOKUP(E809,VALIDATIONS!$CJ$2:$CK$2,2,FALSE),0))))))+IF(AND(F809&lt;&gt;"",D809="Inlet Pit"),VLOOKUP(F809,VALIDATIONS!$CP$2:$CQ$66,2,FALSE),0))</f>
        <v/>
      </c>
      <c r="N809" s="194"/>
      <c r="O809" s="379"/>
      <c r="P809" s="368"/>
      <c r="Q809" s="194"/>
      <c r="R809" s="370"/>
      <c r="S809" s="194"/>
      <c r="T809" s="368"/>
      <c r="U809" s="368"/>
      <c r="V809" s="194"/>
      <c r="W809" s="195"/>
      <c r="X809" s="194"/>
      <c r="Y809" s="195"/>
      <c r="Z809" s="194"/>
      <c r="AA809" s="368"/>
      <c r="AB809" s="368"/>
      <c r="AC809" s="370"/>
      <c r="AD809" s="106" t="str">
        <f>IF(OR(R809="",T809="",U809="",Z809="",AA809="",AB809="",AC809=""),"",Z809*IF(AC809="uPVC",VLOOKUP(AA809,VALIDATIONS!$CZ$2:$DU$42,VLOOKUP(AB809,VALIDATIONS!$FF$2:$FG$5,2,FALSE),FALSE), IF(AC809="Steel Reinforced Concrete",VLOOKUP(AA809,VALIDATIONS!$CZ$2:$DU$42,8+VLOOKUP(AB809,VALIDATIONS!$FF$2:$FG$5,2,FALSE),FALSE),IF(AC809="Fibre Reinforced Concrete",VLOOKUP(AA809,VALIDATIONS!$CZ$2:$DU$42,4+VLOOKUP(AB809,VALIDATIONS!$FF$2:$FG$5,2,FALSE),FALSE))))   +IF(T809="Up to 10% Rock",VLOOKUP(AA809,VALIDATIONS!$CZ$2:$DU$42,13+VLOOKUP(AB809,VALIDATIONS!$FF$2:$FG$5,2,FALSE),FALSE),0)+IF(OR(U809="Urban Development (moderate)",U809="Urban Development (heavy)"),VLOOKUP(AA809,VALIDATIONS!$CZ$2:$DU$42,VLOOKUP(U809,VALIDATIONS!$FJ$2:$FK$4,2,FALSE)+4,FALSE),0))</f>
        <v/>
      </c>
      <c r="AE809" s="194"/>
    </row>
    <row r="810" spans="1:31" x14ac:dyDescent="0.2">
      <c r="A810" s="232"/>
      <c r="B810" s="361"/>
      <c r="C810" s="370"/>
      <c r="D810" s="370"/>
      <c r="E810" s="370"/>
      <c r="F810" s="370"/>
      <c r="G810" s="194"/>
      <c r="H810" s="194"/>
      <c r="I810" s="195"/>
      <c r="J810" s="194"/>
      <c r="K810" s="168"/>
      <c r="L810" s="168"/>
      <c r="M810" s="106" t="str">
        <f>IF(OR(D810="",E810="",G810=""),"",IF(AND(F810&lt;&gt;"",D810="Inlet Pit"),VLOOKUP(E810,VALIDATIONS!$CN$2:$CO$14,2,FALSE),IF(D810="Junction Pit",VLOOKUP(E810,VALIDATIONS!$CR$2:$CS$5,2,FALSE),IF(D810="Trench Grate",H810*VLOOKUP(E810,VALIDATIONS!$CT$2:$CU$2,2,FALSE),IF(D810="Capped Line",VLOOKUP(E810,VALIDATIONS!$CF$2:$CG$2,2,FALSE),IF(D810="Head Wall",VLOOKUP(E810,VALIDATIONS!$CH$2:$CI$2,2,FALSE),IF(D810="House Connection",VLOOKUP(E810,VALIDATIONS!$CJ$2:$CK$2,2,FALSE),0))))))+IF(AND(F810&lt;&gt;"",D810="Inlet Pit"),VLOOKUP(F810,VALIDATIONS!$CP$2:$CQ$66,2,FALSE),0))</f>
        <v/>
      </c>
      <c r="N810" s="194"/>
      <c r="O810" s="379"/>
      <c r="P810" s="368"/>
      <c r="Q810" s="194"/>
      <c r="R810" s="370"/>
      <c r="S810" s="194"/>
      <c r="T810" s="368"/>
      <c r="U810" s="368"/>
      <c r="V810" s="194"/>
      <c r="W810" s="195"/>
      <c r="X810" s="194"/>
      <c r="Y810" s="195"/>
      <c r="Z810" s="194"/>
      <c r="AA810" s="368"/>
      <c r="AB810" s="368"/>
      <c r="AC810" s="370"/>
      <c r="AD810" s="106" t="str">
        <f>IF(OR(R810="",T810="",U810="",Z810="",AA810="",AB810="",AC810=""),"",Z810*IF(AC810="uPVC",VLOOKUP(AA810,VALIDATIONS!$CZ$2:$DU$42,VLOOKUP(AB810,VALIDATIONS!$FF$2:$FG$5,2,FALSE),FALSE), IF(AC810="Steel Reinforced Concrete",VLOOKUP(AA810,VALIDATIONS!$CZ$2:$DU$42,8+VLOOKUP(AB810,VALIDATIONS!$FF$2:$FG$5,2,FALSE),FALSE),IF(AC810="Fibre Reinforced Concrete",VLOOKUP(AA810,VALIDATIONS!$CZ$2:$DU$42,4+VLOOKUP(AB810,VALIDATIONS!$FF$2:$FG$5,2,FALSE),FALSE))))   +IF(T810="Up to 10% Rock",VLOOKUP(AA810,VALIDATIONS!$CZ$2:$DU$42,13+VLOOKUP(AB810,VALIDATIONS!$FF$2:$FG$5,2,FALSE),FALSE),0)+IF(OR(U810="Urban Development (moderate)",U810="Urban Development (heavy)"),VLOOKUP(AA810,VALIDATIONS!$CZ$2:$DU$42,VLOOKUP(U810,VALIDATIONS!$FJ$2:$FK$4,2,FALSE)+4,FALSE),0))</f>
        <v/>
      </c>
      <c r="AE810" s="194"/>
    </row>
    <row r="811" spans="1:31" x14ac:dyDescent="0.2">
      <c r="A811" s="232"/>
      <c r="B811" s="361"/>
      <c r="C811" s="370"/>
      <c r="D811" s="370"/>
      <c r="E811" s="370"/>
      <c r="F811" s="370"/>
      <c r="G811" s="194"/>
      <c r="H811" s="194"/>
      <c r="I811" s="195"/>
      <c r="J811" s="194"/>
      <c r="K811" s="168"/>
      <c r="L811" s="168"/>
      <c r="M811" s="106" t="str">
        <f>IF(OR(D811="",E811="",G811=""),"",IF(AND(F811&lt;&gt;"",D811="Inlet Pit"),VLOOKUP(E811,VALIDATIONS!$CN$2:$CO$14,2,FALSE),IF(D811="Junction Pit",VLOOKUP(E811,VALIDATIONS!$CR$2:$CS$5,2,FALSE),IF(D811="Trench Grate",H811*VLOOKUP(E811,VALIDATIONS!$CT$2:$CU$2,2,FALSE),IF(D811="Capped Line",VLOOKUP(E811,VALIDATIONS!$CF$2:$CG$2,2,FALSE),IF(D811="Head Wall",VLOOKUP(E811,VALIDATIONS!$CH$2:$CI$2,2,FALSE),IF(D811="House Connection",VLOOKUP(E811,VALIDATIONS!$CJ$2:$CK$2,2,FALSE),0))))))+IF(AND(F811&lt;&gt;"",D811="Inlet Pit"),VLOOKUP(F811,VALIDATIONS!$CP$2:$CQ$66,2,FALSE),0))</f>
        <v/>
      </c>
      <c r="N811" s="194"/>
      <c r="O811" s="379"/>
      <c r="P811" s="368"/>
      <c r="Q811" s="194"/>
      <c r="R811" s="370"/>
      <c r="S811" s="194"/>
      <c r="T811" s="368"/>
      <c r="U811" s="368"/>
      <c r="V811" s="194"/>
      <c r="W811" s="195"/>
      <c r="X811" s="194"/>
      <c r="Y811" s="195"/>
      <c r="Z811" s="194"/>
      <c r="AA811" s="368"/>
      <c r="AB811" s="368"/>
      <c r="AC811" s="370"/>
      <c r="AD811" s="106" t="str">
        <f>IF(OR(R811="",T811="",U811="",Z811="",AA811="",AB811="",AC811=""),"",Z811*IF(AC811="uPVC",VLOOKUP(AA811,VALIDATIONS!$CZ$2:$DU$42,VLOOKUP(AB811,VALIDATIONS!$FF$2:$FG$5,2,FALSE),FALSE), IF(AC811="Steel Reinforced Concrete",VLOOKUP(AA811,VALIDATIONS!$CZ$2:$DU$42,8+VLOOKUP(AB811,VALIDATIONS!$FF$2:$FG$5,2,FALSE),FALSE),IF(AC811="Fibre Reinforced Concrete",VLOOKUP(AA811,VALIDATIONS!$CZ$2:$DU$42,4+VLOOKUP(AB811,VALIDATIONS!$FF$2:$FG$5,2,FALSE),FALSE))))   +IF(T811="Up to 10% Rock",VLOOKUP(AA811,VALIDATIONS!$CZ$2:$DU$42,13+VLOOKUP(AB811,VALIDATIONS!$FF$2:$FG$5,2,FALSE),FALSE),0)+IF(OR(U811="Urban Development (moderate)",U811="Urban Development (heavy)"),VLOOKUP(AA811,VALIDATIONS!$CZ$2:$DU$42,VLOOKUP(U811,VALIDATIONS!$FJ$2:$FK$4,2,FALSE)+4,FALSE),0))</f>
        <v/>
      </c>
      <c r="AE811" s="194"/>
    </row>
    <row r="812" spans="1:31" x14ac:dyDescent="0.2">
      <c r="A812" s="232"/>
      <c r="B812" s="361"/>
      <c r="C812" s="370"/>
      <c r="D812" s="370"/>
      <c r="E812" s="370"/>
      <c r="F812" s="370"/>
      <c r="G812" s="194"/>
      <c r="H812" s="194"/>
      <c r="I812" s="195"/>
      <c r="J812" s="194"/>
      <c r="K812" s="168"/>
      <c r="L812" s="168"/>
      <c r="M812" s="106" t="str">
        <f>IF(OR(D812="",E812="",G812=""),"",IF(AND(F812&lt;&gt;"",D812="Inlet Pit"),VLOOKUP(E812,VALIDATIONS!$CN$2:$CO$14,2,FALSE),IF(D812="Junction Pit",VLOOKUP(E812,VALIDATIONS!$CR$2:$CS$5,2,FALSE),IF(D812="Trench Grate",H812*VLOOKUP(E812,VALIDATIONS!$CT$2:$CU$2,2,FALSE),IF(D812="Capped Line",VLOOKUP(E812,VALIDATIONS!$CF$2:$CG$2,2,FALSE),IF(D812="Head Wall",VLOOKUP(E812,VALIDATIONS!$CH$2:$CI$2,2,FALSE),IF(D812="House Connection",VLOOKUP(E812,VALIDATIONS!$CJ$2:$CK$2,2,FALSE),0))))))+IF(AND(F812&lt;&gt;"",D812="Inlet Pit"),VLOOKUP(F812,VALIDATIONS!$CP$2:$CQ$66,2,FALSE),0))</f>
        <v/>
      </c>
      <c r="N812" s="194"/>
      <c r="O812" s="379"/>
      <c r="P812" s="368"/>
      <c r="Q812" s="194"/>
      <c r="R812" s="370"/>
      <c r="S812" s="194"/>
      <c r="T812" s="368"/>
      <c r="U812" s="368"/>
      <c r="V812" s="194"/>
      <c r="W812" s="195"/>
      <c r="X812" s="194"/>
      <c r="Y812" s="195"/>
      <c r="Z812" s="194"/>
      <c r="AA812" s="368"/>
      <c r="AB812" s="368"/>
      <c r="AC812" s="370"/>
      <c r="AD812" s="106" t="str">
        <f>IF(OR(R812="",T812="",U812="",Z812="",AA812="",AB812="",AC812=""),"",Z812*IF(AC812="uPVC",VLOOKUP(AA812,VALIDATIONS!$CZ$2:$DU$42,VLOOKUP(AB812,VALIDATIONS!$FF$2:$FG$5,2,FALSE),FALSE), IF(AC812="Steel Reinforced Concrete",VLOOKUP(AA812,VALIDATIONS!$CZ$2:$DU$42,8+VLOOKUP(AB812,VALIDATIONS!$FF$2:$FG$5,2,FALSE),FALSE),IF(AC812="Fibre Reinforced Concrete",VLOOKUP(AA812,VALIDATIONS!$CZ$2:$DU$42,4+VLOOKUP(AB812,VALIDATIONS!$FF$2:$FG$5,2,FALSE),FALSE))))   +IF(T812="Up to 10% Rock",VLOOKUP(AA812,VALIDATIONS!$CZ$2:$DU$42,13+VLOOKUP(AB812,VALIDATIONS!$FF$2:$FG$5,2,FALSE),FALSE),0)+IF(OR(U812="Urban Development (moderate)",U812="Urban Development (heavy)"),VLOOKUP(AA812,VALIDATIONS!$CZ$2:$DU$42,VLOOKUP(U812,VALIDATIONS!$FJ$2:$FK$4,2,FALSE)+4,FALSE),0))</f>
        <v/>
      </c>
      <c r="AE812" s="194"/>
    </row>
    <row r="813" spans="1:31" x14ac:dyDescent="0.2">
      <c r="A813" s="232"/>
      <c r="B813" s="361"/>
      <c r="C813" s="370"/>
      <c r="D813" s="370"/>
      <c r="E813" s="370"/>
      <c r="F813" s="370"/>
      <c r="G813" s="194"/>
      <c r="H813" s="194"/>
      <c r="I813" s="195"/>
      <c r="J813" s="194"/>
      <c r="K813" s="168"/>
      <c r="L813" s="168"/>
      <c r="M813" s="106" t="str">
        <f>IF(OR(D813="",E813="",G813=""),"",IF(AND(F813&lt;&gt;"",D813="Inlet Pit"),VLOOKUP(E813,VALIDATIONS!$CN$2:$CO$14,2,FALSE),IF(D813="Junction Pit",VLOOKUP(E813,VALIDATIONS!$CR$2:$CS$5,2,FALSE),IF(D813="Trench Grate",H813*VLOOKUP(E813,VALIDATIONS!$CT$2:$CU$2,2,FALSE),IF(D813="Capped Line",VLOOKUP(E813,VALIDATIONS!$CF$2:$CG$2,2,FALSE),IF(D813="Head Wall",VLOOKUP(E813,VALIDATIONS!$CH$2:$CI$2,2,FALSE),IF(D813="House Connection",VLOOKUP(E813,VALIDATIONS!$CJ$2:$CK$2,2,FALSE),0))))))+IF(AND(F813&lt;&gt;"",D813="Inlet Pit"),VLOOKUP(F813,VALIDATIONS!$CP$2:$CQ$66,2,FALSE),0))</f>
        <v/>
      </c>
      <c r="N813" s="194"/>
      <c r="O813" s="379"/>
      <c r="P813" s="368"/>
      <c r="Q813" s="194"/>
      <c r="R813" s="370"/>
      <c r="S813" s="194"/>
      <c r="T813" s="368"/>
      <c r="U813" s="368"/>
      <c r="V813" s="194"/>
      <c r="W813" s="195"/>
      <c r="X813" s="194"/>
      <c r="Y813" s="195"/>
      <c r="Z813" s="194"/>
      <c r="AA813" s="368"/>
      <c r="AB813" s="368"/>
      <c r="AC813" s="370"/>
      <c r="AD813" s="106" t="str">
        <f>IF(OR(R813="",T813="",U813="",Z813="",AA813="",AB813="",AC813=""),"",Z813*IF(AC813="uPVC",VLOOKUP(AA813,VALIDATIONS!$CZ$2:$DU$42,VLOOKUP(AB813,VALIDATIONS!$FF$2:$FG$5,2,FALSE),FALSE), IF(AC813="Steel Reinforced Concrete",VLOOKUP(AA813,VALIDATIONS!$CZ$2:$DU$42,8+VLOOKUP(AB813,VALIDATIONS!$FF$2:$FG$5,2,FALSE),FALSE),IF(AC813="Fibre Reinforced Concrete",VLOOKUP(AA813,VALIDATIONS!$CZ$2:$DU$42,4+VLOOKUP(AB813,VALIDATIONS!$FF$2:$FG$5,2,FALSE),FALSE))))   +IF(T813="Up to 10% Rock",VLOOKUP(AA813,VALIDATIONS!$CZ$2:$DU$42,13+VLOOKUP(AB813,VALIDATIONS!$FF$2:$FG$5,2,FALSE),FALSE),0)+IF(OR(U813="Urban Development (moderate)",U813="Urban Development (heavy)"),VLOOKUP(AA813,VALIDATIONS!$CZ$2:$DU$42,VLOOKUP(U813,VALIDATIONS!$FJ$2:$FK$4,2,FALSE)+4,FALSE),0))</f>
        <v/>
      </c>
      <c r="AE813" s="194"/>
    </row>
    <row r="814" spans="1:31" x14ac:dyDescent="0.2">
      <c r="A814" s="232"/>
      <c r="B814" s="361"/>
      <c r="C814" s="370"/>
      <c r="D814" s="370"/>
      <c r="E814" s="370"/>
      <c r="F814" s="370"/>
      <c r="G814" s="194"/>
      <c r="H814" s="194"/>
      <c r="I814" s="195"/>
      <c r="J814" s="194"/>
      <c r="K814" s="168"/>
      <c r="L814" s="168"/>
      <c r="M814" s="106" t="str">
        <f>IF(OR(D814="",E814="",G814=""),"",IF(AND(F814&lt;&gt;"",D814="Inlet Pit"),VLOOKUP(E814,VALIDATIONS!$CN$2:$CO$14,2,FALSE),IF(D814="Junction Pit",VLOOKUP(E814,VALIDATIONS!$CR$2:$CS$5,2,FALSE),IF(D814="Trench Grate",H814*VLOOKUP(E814,VALIDATIONS!$CT$2:$CU$2,2,FALSE),IF(D814="Capped Line",VLOOKUP(E814,VALIDATIONS!$CF$2:$CG$2,2,FALSE),IF(D814="Head Wall",VLOOKUP(E814,VALIDATIONS!$CH$2:$CI$2,2,FALSE),IF(D814="House Connection",VLOOKUP(E814,VALIDATIONS!$CJ$2:$CK$2,2,FALSE),0))))))+IF(AND(F814&lt;&gt;"",D814="Inlet Pit"),VLOOKUP(F814,VALIDATIONS!$CP$2:$CQ$66,2,FALSE),0))</f>
        <v/>
      </c>
      <c r="N814" s="194"/>
      <c r="O814" s="379"/>
      <c r="P814" s="368"/>
      <c r="Q814" s="194"/>
      <c r="R814" s="370"/>
      <c r="S814" s="194"/>
      <c r="T814" s="368"/>
      <c r="U814" s="368"/>
      <c r="V814" s="194"/>
      <c r="W814" s="195"/>
      <c r="X814" s="194"/>
      <c r="Y814" s="195"/>
      <c r="Z814" s="194"/>
      <c r="AA814" s="368"/>
      <c r="AB814" s="368"/>
      <c r="AC814" s="370"/>
      <c r="AD814" s="106" t="str">
        <f>IF(OR(R814="",T814="",U814="",Z814="",AA814="",AB814="",AC814=""),"",Z814*IF(AC814="uPVC",VLOOKUP(AA814,VALIDATIONS!$CZ$2:$DU$42,VLOOKUP(AB814,VALIDATIONS!$FF$2:$FG$5,2,FALSE),FALSE), IF(AC814="Steel Reinforced Concrete",VLOOKUP(AA814,VALIDATIONS!$CZ$2:$DU$42,8+VLOOKUP(AB814,VALIDATIONS!$FF$2:$FG$5,2,FALSE),FALSE),IF(AC814="Fibre Reinforced Concrete",VLOOKUP(AA814,VALIDATIONS!$CZ$2:$DU$42,4+VLOOKUP(AB814,VALIDATIONS!$FF$2:$FG$5,2,FALSE),FALSE))))   +IF(T814="Up to 10% Rock",VLOOKUP(AA814,VALIDATIONS!$CZ$2:$DU$42,13+VLOOKUP(AB814,VALIDATIONS!$FF$2:$FG$5,2,FALSE),FALSE),0)+IF(OR(U814="Urban Development (moderate)",U814="Urban Development (heavy)"),VLOOKUP(AA814,VALIDATIONS!$CZ$2:$DU$42,VLOOKUP(U814,VALIDATIONS!$FJ$2:$FK$4,2,FALSE)+4,FALSE),0))</f>
        <v/>
      </c>
      <c r="AE814" s="194"/>
    </row>
    <row r="815" spans="1:31" x14ac:dyDescent="0.2">
      <c r="A815" s="232"/>
      <c r="B815" s="361"/>
      <c r="C815" s="370"/>
      <c r="D815" s="370"/>
      <c r="E815" s="370"/>
      <c r="F815" s="370"/>
      <c r="G815" s="194"/>
      <c r="H815" s="194"/>
      <c r="I815" s="195"/>
      <c r="J815" s="194"/>
      <c r="K815" s="168"/>
      <c r="L815" s="168"/>
      <c r="M815" s="106" t="str">
        <f>IF(OR(D815="",E815="",G815=""),"",IF(AND(F815&lt;&gt;"",D815="Inlet Pit"),VLOOKUP(E815,VALIDATIONS!$CN$2:$CO$14,2,FALSE),IF(D815="Junction Pit",VLOOKUP(E815,VALIDATIONS!$CR$2:$CS$5,2,FALSE),IF(D815="Trench Grate",H815*VLOOKUP(E815,VALIDATIONS!$CT$2:$CU$2,2,FALSE),IF(D815="Capped Line",VLOOKUP(E815,VALIDATIONS!$CF$2:$CG$2,2,FALSE),IF(D815="Head Wall",VLOOKUP(E815,VALIDATIONS!$CH$2:$CI$2,2,FALSE),IF(D815="House Connection",VLOOKUP(E815,VALIDATIONS!$CJ$2:$CK$2,2,FALSE),0))))))+IF(AND(F815&lt;&gt;"",D815="Inlet Pit"),VLOOKUP(F815,VALIDATIONS!$CP$2:$CQ$66,2,FALSE),0))</f>
        <v/>
      </c>
      <c r="N815" s="194"/>
      <c r="O815" s="379"/>
      <c r="P815" s="368"/>
      <c r="Q815" s="194"/>
      <c r="R815" s="370"/>
      <c r="S815" s="194"/>
      <c r="T815" s="368"/>
      <c r="U815" s="368"/>
      <c r="V815" s="194"/>
      <c r="W815" s="195"/>
      <c r="X815" s="194"/>
      <c r="Y815" s="195"/>
      <c r="Z815" s="194"/>
      <c r="AA815" s="368"/>
      <c r="AB815" s="368"/>
      <c r="AC815" s="370"/>
      <c r="AD815" s="106" t="str">
        <f>IF(OR(R815="",T815="",U815="",Z815="",AA815="",AB815="",AC815=""),"",Z815*IF(AC815="uPVC",VLOOKUP(AA815,VALIDATIONS!$CZ$2:$DU$42,VLOOKUP(AB815,VALIDATIONS!$FF$2:$FG$5,2,FALSE),FALSE), IF(AC815="Steel Reinforced Concrete",VLOOKUP(AA815,VALIDATIONS!$CZ$2:$DU$42,8+VLOOKUP(AB815,VALIDATIONS!$FF$2:$FG$5,2,FALSE),FALSE),IF(AC815="Fibre Reinforced Concrete",VLOOKUP(AA815,VALIDATIONS!$CZ$2:$DU$42,4+VLOOKUP(AB815,VALIDATIONS!$FF$2:$FG$5,2,FALSE),FALSE))))   +IF(T815="Up to 10% Rock",VLOOKUP(AA815,VALIDATIONS!$CZ$2:$DU$42,13+VLOOKUP(AB815,VALIDATIONS!$FF$2:$FG$5,2,FALSE),FALSE),0)+IF(OR(U815="Urban Development (moderate)",U815="Urban Development (heavy)"),VLOOKUP(AA815,VALIDATIONS!$CZ$2:$DU$42,VLOOKUP(U815,VALIDATIONS!$FJ$2:$FK$4,2,FALSE)+4,FALSE),0))</f>
        <v/>
      </c>
      <c r="AE815" s="194"/>
    </row>
    <row r="816" spans="1:31" x14ac:dyDescent="0.2">
      <c r="A816" s="232"/>
      <c r="B816" s="361"/>
      <c r="C816" s="370"/>
      <c r="D816" s="370"/>
      <c r="E816" s="370"/>
      <c r="F816" s="370"/>
      <c r="G816" s="194"/>
      <c r="H816" s="194"/>
      <c r="I816" s="195"/>
      <c r="J816" s="194"/>
      <c r="K816" s="168"/>
      <c r="L816" s="168"/>
      <c r="M816" s="106" t="str">
        <f>IF(OR(D816="",E816="",G816=""),"",IF(AND(F816&lt;&gt;"",D816="Inlet Pit"),VLOOKUP(E816,VALIDATIONS!$CN$2:$CO$14,2,FALSE),IF(D816="Junction Pit",VLOOKUP(E816,VALIDATIONS!$CR$2:$CS$5,2,FALSE),IF(D816="Trench Grate",H816*VLOOKUP(E816,VALIDATIONS!$CT$2:$CU$2,2,FALSE),IF(D816="Capped Line",VLOOKUP(E816,VALIDATIONS!$CF$2:$CG$2,2,FALSE),IF(D816="Head Wall",VLOOKUP(E816,VALIDATIONS!$CH$2:$CI$2,2,FALSE),IF(D816="House Connection",VLOOKUP(E816,VALIDATIONS!$CJ$2:$CK$2,2,FALSE),0))))))+IF(AND(F816&lt;&gt;"",D816="Inlet Pit"),VLOOKUP(F816,VALIDATIONS!$CP$2:$CQ$66,2,FALSE),0))</f>
        <v/>
      </c>
      <c r="N816" s="194"/>
      <c r="O816" s="379"/>
      <c r="P816" s="368"/>
      <c r="Q816" s="194"/>
      <c r="R816" s="370"/>
      <c r="S816" s="194"/>
      <c r="T816" s="368"/>
      <c r="U816" s="368"/>
      <c r="V816" s="194"/>
      <c r="W816" s="195"/>
      <c r="X816" s="194"/>
      <c r="Y816" s="195"/>
      <c r="Z816" s="194"/>
      <c r="AA816" s="368"/>
      <c r="AB816" s="368"/>
      <c r="AC816" s="370"/>
      <c r="AD816" s="106" t="str">
        <f>IF(OR(R816="",T816="",U816="",Z816="",AA816="",AB816="",AC816=""),"",Z816*IF(AC816="uPVC",VLOOKUP(AA816,VALIDATIONS!$CZ$2:$DU$42,VLOOKUP(AB816,VALIDATIONS!$FF$2:$FG$5,2,FALSE),FALSE), IF(AC816="Steel Reinforced Concrete",VLOOKUP(AA816,VALIDATIONS!$CZ$2:$DU$42,8+VLOOKUP(AB816,VALIDATIONS!$FF$2:$FG$5,2,FALSE),FALSE),IF(AC816="Fibre Reinforced Concrete",VLOOKUP(AA816,VALIDATIONS!$CZ$2:$DU$42,4+VLOOKUP(AB816,VALIDATIONS!$FF$2:$FG$5,2,FALSE),FALSE))))   +IF(T816="Up to 10% Rock",VLOOKUP(AA816,VALIDATIONS!$CZ$2:$DU$42,13+VLOOKUP(AB816,VALIDATIONS!$FF$2:$FG$5,2,FALSE),FALSE),0)+IF(OR(U816="Urban Development (moderate)",U816="Urban Development (heavy)"),VLOOKUP(AA816,VALIDATIONS!$CZ$2:$DU$42,VLOOKUP(U816,VALIDATIONS!$FJ$2:$FK$4,2,FALSE)+4,FALSE),0))</f>
        <v/>
      </c>
      <c r="AE816" s="194"/>
    </row>
    <row r="817" spans="1:31" x14ac:dyDescent="0.2">
      <c r="A817" s="232"/>
      <c r="B817" s="361"/>
      <c r="C817" s="370"/>
      <c r="D817" s="370"/>
      <c r="E817" s="370"/>
      <c r="F817" s="370"/>
      <c r="G817" s="194"/>
      <c r="H817" s="194"/>
      <c r="I817" s="195"/>
      <c r="J817" s="194"/>
      <c r="K817" s="168"/>
      <c r="L817" s="168"/>
      <c r="M817" s="106" t="str">
        <f>IF(OR(D817="",E817="",G817=""),"",IF(AND(F817&lt;&gt;"",D817="Inlet Pit"),VLOOKUP(E817,VALIDATIONS!$CN$2:$CO$14,2,FALSE),IF(D817="Junction Pit",VLOOKUP(E817,VALIDATIONS!$CR$2:$CS$5,2,FALSE),IF(D817="Trench Grate",H817*VLOOKUP(E817,VALIDATIONS!$CT$2:$CU$2,2,FALSE),IF(D817="Capped Line",VLOOKUP(E817,VALIDATIONS!$CF$2:$CG$2,2,FALSE),IF(D817="Head Wall",VLOOKUP(E817,VALIDATIONS!$CH$2:$CI$2,2,FALSE),IF(D817="House Connection",VLOOKUP(E817,VALIDATIONS!$CJ$2:$CK$2,2,FALSE),0))))))+IF(AND(F817&lt;&gt;"",D817="Inlet Pit"),VLOOKUP(F817,VALIDATIONS!$CP$2:$CQ$66,2,FALSE),0))</f>
        <v/>
      </c>
      <c r="N817" s="194"/>
      <c r="O817" s="379"/>
      <c r="P817" s="368"/>
      <c r="Q817" s="194"/>
      <c r="R817" s="370"/>
      <c r="S817" s="194"/>
      <c r="T817" s="368"/>
      <c r="U817" s="368"/>
      <c r="V817" s="194"/>
      <c r="W817" s="195"/>
      <c r="X817" s="194"/>
      <c r="Y817" s="195"/>
      <c r="Z817" s="194"/>
      <c r="AA817" s="368"/>
      <c r="AB817" s="368"/>
      <c r="AC817" s="370"/>
      <c r="AD817" s="106" t="str">
        <f>IF(OR(R817="",T817="",U817="",Z817="",AA817="",AB817="",AC817=""),"",Z817*IF(AC817="uPVC",VLOOKUP(AA817,VALIDATIONS!$CZ$2:$DU$42,VLOOKUP(AB817,VALIDATIONS!$FF$2:$FG$5,2,FALSE),FALSE), IF(AC817="Steel Reinforced Concrete",VLOOKUP(AA817,VALIDATIONS!$CZ$2:$DU$42,8+VLOOKUP(AB817,VALIDATIONS!$FF$2:$FG$5,2,FALSE),FALSE),IF(AC817="Fibre Reinforced Concrete",VLOOKUP(AA817,VALIDATIONS!$CZ$2:$DU$42,4+VLOOKUP(AB817,VALIDATIONS!$FF$2:$FG$5,2,FALSE),FALSE))))   +IF(T817="Up to 10% Rock",VLOOKUP(AA817,VALIDATIONS!$CZ$2:$DU$42,13+VLOOKUP(AB817,VALIDATIONS!$FF$2:$FG$5,2,FALSE),FALSE),0)+IF(OR(U817="Urban Development (moderate)",U817="Urban Development (heavy)"),VLOOKUP(AA817,VALIDATIONS!$CZ$2:$DU$42,VLOOKUP(U817,VALIDATIONS!$FJ$2:$FK$4,2,FALSE)+4,FALSE),0))</f>
        <v/>
      </c>
      <c r="AE817" s="194"/>
    </row>
    <row r="818" spans="1:31" x14ac:dyDescent="0.2">
      <c r="A818" s="232"/>
      <c r="B818" s="361"/>
      <c r="C818" s="370"/>
      <c r="D818" s="370"/>
      <c r="E818" s="370"/>
      <c r="F818" s="370"/>
      <c r="G818" s="194"/>
      <c r="H818" s="194"/>
      <c r="I818" s="195"/>
      <c r="J818" s="194"/>
      <c r="K818" s="168"/>
      <c r="L818" s="168"/>
      <c r="M818" s="106" t="str">
        <f>IF(OR(D818="",E818="",G818=""),"",IF(AND(F818&lt;&gt;"",D818="Inlet Pit"),VLOOKUP(E818,VALIDATIONS!$CN$2:$CO$14,2,FALSE),IF(D818="Junction Pit",VLOOKUP(E818,VALIDATIONS!$CR$2:$CS$5,2,FALSE),IF(D818="Trench Grate",H818*VLOOKUP(E818,VALIDATIONS!$CT$2:$CU$2,2,FALSE),IF(D818="Capped Line",VLOOKUP(E818,VALIDATIONS!$CF$2:$CG$2,2,FALSE),IF(D818="Head Wall",VLOOKUP(E818,VALIDATIONS!$CH$2:$CI$2,2,FALSE),IF(D818="House Connection",VLOOKUP(E818,VALIDATIONS!$CJ$2:$CK$2,2,FALSE),0))))))+IF(AND(F818&lt;&gt;"",D818="Inlet Pit"),VLOOKUP(F818,VALIDATIONS!$CP$2:$CQ$66,2,FALSE),0))</f>
        <v/>
      </c>
      <c r="N818" s="194"/>
      <c r="O818" s="379"/>
      <c r="P818" s="368"/>
      <c r="Q818" s="194"/>
      <c r="R818" s="370"/>
      <c r="S818" s="194"/>
      <c r="T818" s="368"/>
      <c r="U818" s="368"/>
      <c r="V818" s="194"/>
      <c r="W818" s="195"/>
      <c r="X818" s="194"/>
      <c r="Y818" s="195"/>
      <c r="Z818" s="194"/>
      <c r="AA818" s="368"/>
      <c r="AB818" s="368"/>
      <c r="AC818" s="370"/>
      <c r="AD818" s="106" t="str">
        <f>IF(OR(R818="",T818="",U818="",Z818="",AA818="",AB818="",AC818=""),"",Z818*IF(AC818="uPVC",VLOOKUP(AA818,VALIDATIONS!$CZ$2:$DU$42,VLOOKUP(AB818,VALIDATIONS!$FF$2:$FG$5,2,FALSE),FALSE), IF(AC818="Steel Reinforced Concrete",VLOOKUP(AA818,VALIDATIONS!$CZ$2:$DU$42,8+VLOOKUP(AB818,VALIDATIONS!$FF$2:$FG$5,2,FALSE),FALSE),IF(AC818="Fibre Reinforced Concrete",VLOOKUP(AA818,VALIDATIONS!$CZ$2:$DU$42,4+VLOOKUP(AB818,VALIDATIONS!$FF$2:$FG$5,2,FALSE),FALSE))))   +IF(T818="Up to 10% Rock",VLOOKUP(AA818,VALIDATIONS!$CZ$2:$DU$42,13+VLOOKUP(AB818,VALIDATIONS!$FF$2:$FG$5,2,FALSE),FALSE),0)+IF(OR(U818="Urban Development (moderate)",U818="Urban Development (heavy)"),VLOOKUP(AA818,VALIDATIONS!$CZ$2:$DU$42,VLOOKUP(U818,VALIDATIONS!$FJ$2:$FK$4,2,FALSE)+4,FALSE),0))</f>
        <v/>
      </c>
      <c r="AE818" s="194"/>
    </row>
    <row r="819" spans="1:31" x14ac:dyDescent="0.2">
      <c r="A819" s="232"/>
      <c r="B819" s="361"/>
      <c r="C819" s="370"/>
      <c r="D819" s="370"/>
      <c r="E819" s="370"/>
      <c r="F819" s="370"/>
      <c r="G819" s="194"/>
      <c r="H819" s="194"/>
      <c r="I819" s="195"/>
      <c r="J819" s="194"/>
      <c r="K819" s="168"/>
      <c r="L819" s="168"/>
      <c r="M819" s="106" t="str">
        <f>IF(OR(D819="",E819="",G819=""),"",IF(AND(F819&lt;&gt;"",D819="Inlet Pit"),VLOOKUP(E819,VALIDATIONS!$CN$2:$CO$14,2,FALSE),IF(D819="Junction Pit",VLOOKUP(E819,VALIDATIONS!$CR$2:$CS$5,2,FALSE),IF(D819="Trench Grate",H819*VLOOKUP(E819,VALIDATIONS!$CT$2:$CU$2,2,FALSE),IF(D819="Capped Line",VLOOKUP(E819,VALIDATIONS!$CF$2:$CG$2,2,FALSE),IF(D819="Head Wall",VLOOKUP(E819,VALIDATIONS!$CH$2:$CI$2,2,FALSE),IF(D819="House Connection",VLOOKUP(E819,VALIDATIONS!$CJ$2:$CK$2,2,FALSE),0))))))+IF(AND(F819&lt;&gt;"",D819="Inlet Pit"),VLOOKUP(F819,VALIDATIONS!$CP$2:$CQ$66,2,FALSE),0))</f>
        <v/>
      </c>
      <c r="N819" s="194"/>
      <c r="O819" s="379"/>
      <c r="P819" s="368"/>
      <c r="Q819" s="194"/>
      <c r="R819" s="370"/>
      <c r="S819" s="194"/>
      <c r="T819" s="368"/>
      <c r="U819" s="368"/>
      <c r="V819" s="194"/>
      <c r="W819" s="195"/>
      <c r="X819" s="194"/>
      <c r="Y819" s="195"/>
      <c r="Z819" s="194"/>
      <c r="AA819" s="368"/>
      <c r="AB819" s="368"/>
      <c r="AC819" s="370"/>
      <c r="AD819" s="106" t="str">
        <f>IF(OR(R819="",T819="",U819="",Z819="",AA819="",AB819="",AC819=""),"",Z819*IF(AC819="uPVC",VLOOKUP(AA819,VALIDATIONS!$CZ$2:$DU$42,VLOOKUP(AB819,VALIDATIONS!$FF$2:$FG$5,2,FALSE),FALSE), IF(AC819="Steel Reinforced Concrete",VLOOKUP(AA819,VALIDATIONS!$CZ$2:$DU$42,8+VLOOKUP(AB819,VALIDATIONS!$FF$2:$FG$5,2,FALSE),FALSE),IF(AC819="Fibre Reinforced Concrete",VLOOKUP(AA819,VALIDATIONS!$CZ$2:$DU$42,4+VLOOKUP(AB819,VALIDATIONS!$FF$2:$FG$5,2,FALSE),FALSE))))   +IF(T819="Up to 10% Rock",VLOOKUP(AA819,VALIDATIONS!$CZ$2:$DU$42,13+VLOOKUP(AB819,VALIDATIONS!$FF$2:$FG$5,2,FALSE),FALSE),0)+IF(OR(U819="Urban Development (moderate)",U819="Urban Development (heavy)"),VLOOKUP(AA819,VALIDATIONS!$CZ$2:$DU$42,VLOOKUP(U819,VALIDATIONS!$FJ$2:$FK$4,2,FALSE)+4,FALSE),0))</f>
        <v/>
      </c>
      <c r="AE819" s="194"/>
    </row>
    <row r="820" spans="1:31" x14ac:dyDescent="0.2">
      <c r="A820" s="232"/>
      <c r="B820" s="361"/>
      <c r="C820" s="370"/>
      <c r="D820" s="370"/>
      <c r="E820" s="370"/>
      <c r="F820" s="370"/>
      <c r="G820" s="194"/>
      <c r="H820" s="194"/>
      <c r="I820" s="195"/>
      <c r="J820" s="194"/>
      <c r="K820" s="168"/>
      <c r="L820" s="168"/>
      <c r="M820" s="106" t="str">
        <f>IF(OR(D820="",E820="",G820=""),"",IF(AND(F820&lt;&gt;"",D820="Inlet Pit"),VLOOKUP(E820,VALIDATIONS!$CN$2:$CO$14,2,FALSE),IF(D820="Junction Pit",VLOOKUP(E820,VALIDATIONS!$CR$2:$CS$5,2,FALSE),IF(D820="Trench Grate",H820*VLOOKUP(E820,VALIDATIONS!$CT$2:$CU$2,2,FALSE),IF(D820="Capped Line",VLOOKUP(E820,VALIDATIONS!$CF$2:$CG$2,2,FALSE),IF(D820="Head Wall",VLOOKUP(E820,VALIDATIONS!$CH$2:$CI$2,2,FALSE),IF(D820="House Connection",VLOOKUP(E820,VALIDATIONS!$CJ$2:$CK$2,2,FALSE),0))))))+IF(AND(F820&lt;&gt;"",D820="Inlet Pit"),VLOOKUP(F820,VALIDATIONS!$CP$2:$CQ$66,2,FALSE),0))</f>
        <v/>
      </c>
      <c r="N820" s="194"/>
      <c r="O820" s="379"/>
      <c r="P820" s="368"/>
      <c r="Q820" s="194"/>
      <c r="R820" s="370"/>
      <c r="S820" s="194"/>
      <c r="T820" s="368"/>
      <c r="U820" s="368"/>
      <c r="V820" s="194"/>
      <c r="W820" s="195"/>
      <c r="X820" s="194"/>
      <c r="Y820" s="195"/>
      <c r="Z820" s="194"/>
      <c r="AA820" s="368"/>
      <c r="AB820" s="368"/>
      <c r="AC820" s="370"/>
      <c r="AD820" s="106" t="str">
        <f>IF(OR(R820="",T820="",U820="",Z820="",AA820="",AB820="",AC820=""),"",Z820*IF(AC820="uPVC",VLOOKUP(AA820,VALIDATIONS!$CZ$2:$DU$42,VLOOKUP(AB820,VALIDATIONS!$FF$2:$FG$5,2,FALSE),FALSE), IF(AC820="Steel Reinforced Concrete",VLOOKUP(AA820,VALIDATIONS!$CZ$2:$DU$42,8+VLOOKUP(AB820,VALIDATIONS!$FF$2:$FG$5,2,FALSE),FALSE),IF(AC820="Fibre Reinforced Concrete",VLOOKUP(AA820,VALIDATIONS!$CZ$2:$DU$42,4+VLOOKUP(AB820,VALIDATIONS!$FF$2:$FG$5,2,FALSE),FALSE))))   +IF(T820="Up to 10% Rock",VLOOKUP(AA820,VALIDATIONS!$CZ$2:$DU$42,13+VLOOKUP(AB820,VALIDATIONS!$FF$2:$FG$5,2,FALSE),FALSE),0)+IF(OR(U820="Urban Development (moderate)",U820="Urban Development (heavy)"),VLOOKUP(AA820,VALIDATIONS!$CZ$2:$DU$42,VLOOKUP(U820,VALIDATIONS!$FJ$2:$FK$4,2,FALSE)+4,FALSE),0))</f>
        <v/>
      </c>
      <c r="AE820" s="194"/>
    </row>
    <row r="821" spans="1:31" x14ac:dyDescent="0.2">
      <c r="A821" s="232"/>
      <c r="B821" s="361"/>
      <c r="C821" s="370"/>
      <c r="D821" s="370"/>
      <c r="E821" s="370"/>
      <c r="F821" s="370"/>
      <c r="G821" s="194"/>
      <c r="H821" s="194"/>
      <c r="I821" s="195"/>
      <c r="J821" s="194"/>
      <c r="K821" s="168"/>
      <c r="L821" s="168"/>
      <c r="M821" s="106" t="str">
        <f>IF(OR(D821="",E821="",G821=""),"",IF(AND(F821&lt;&gt;"",D821="Inlet Pit"),VLOOKUP(E821,VALIDATIONS!$CN$2:$CO$14,2,FALSE),IF(D821="Junction Pit",VLOOKUP(E821,VALIDATIONS!$CR$2:$CS$5,2,FALSE),IF(D821="Trench Grate",H821*VLOOKUP(E821,VALIDATIONS!$CT$2:$CU$2,2,FALSE),IF(D821="Capped Line",VLOOKUP(E821,VALIDATIONS!$CF$2:$CG$2,2,FALSE),IF(D821="Head Wall",VLOOKUP(E821,VALIDATIONS!$CH$2:$CI$2,2,FALSE),IF(D821="House Connection",VLOOKUP(E821,VALIDATIONS!$CJ$2:$CK$2,2,FALSE),0))))))+IF(AND(F821&lt;&gt;"",D821="Inlet Pit"),VLOOKUP(F821,VALIDATIONS!$CP$2:$CQ$66,2,FALSE),0))</f>
        <v/>
      </c>
      <c r="N821" s="194"/>
      <c r="O821" s="379"/>
      <c r="P821" s="368"/>
      <c r="Q821" s="194"/>
      <c r="R821" s="370"/>
      <c r="S821" s="194"/>
      <c r="T821" s="368"/>
      <c r="U821" s="368"/>
      <c r="V821" s="194"/>
      <c r="W821" s="195"/>
      <c r="X821" s="194"/>
      <c r="Y821" s="195"/>
      <c r="Z821" s="194"/>
      <c r="AA821" s="368"/>
      <c r="AB821" s="368"/>
      <c r="AC821" s="370"/>
      <c r="AD821" s="106" t="str">
        <f>IF(OR(R821="",T821="",U821="",Z821="",AA821="",AB821="",AC821=""),"",Z821*IF(AC821="uPVC",VLOOKUP(AA821,VALIDATIONS!$CZ$2:$DU$42,VLOOKUP(AB821,VALIDATIONS!$FF$2:$FG$5,2,FALSE),FALSE), IF(AC821="Steel Reinforced Concrete",VLOOKUP(AA821,VALIDATIONS!$CZ$2:$DU$42,8+VLOOKUP(AB821,VALIDATIONS!$FF$2:$FG$5,2,FALSE),FALSE),IF(AC821="Fibre Reinforced Concrete",VLOOKUP(AA821,VALIDATIONS!$CZ$2:$DU$42,4+VLOOKUP(AB821,VALIDATIONS!$FF$2:$FG$5,2,FALSE),FALSE))))   +IF(T821="Up to 10% Rock",VLOOKUP(AA821,VALIDATIONS!$CZ$2:$DU$42,13+VLOOKUP(AB821,VALIDATIONS!$FF$2:$FG$5,2,FALSE),FALSE),0)+IF(OR(U821="Urban Development (moderate)",U821="Urban Development (heavy)"),VLOOKUP(AA821,VALIDATIONS!$CZ$2:$DU$42,VLOOKUP(U821,VALIDATIONS!$FJ$2:$FK$4,2,FALSE)+4,FALSE),0))</f>
        <v/>
      </c>
      <c r="AE821" s="194"/>
    </row>
    <row r="822" spans="1:31" x14ac:dyDescent="0.2">
      <c r="A822" s="232"/>
      <c r="B822" s="361"/>
      <c r="C822" s="370"/>
      <c r="D822" s="370"/>
      <c r="E822" s="370"/>
      <c r="F822" s="370"/>
      <c r="G822" s="194"/>
      <c r="H822" s="194"/>
      <c r="I822" s="195"/>
      <c r="J822" s="194"/>
      <c r="K822" s="168"/>
      <c r="L822" s="168"/>
      <c r="M822" s="106" t="str">
        <f>IF(OR(D822="",E822="",G822=""),"",IF(AND(F822&lt;&gt;"",D822="Inlet Pit"),VLOOKUP(E822,VALIDATIONS!$CN$2:$CO$14,2,FALSE),IF(D822="Junction Pit",VLOOKUP(E822,VALIDATIONS!$CR$2:$CS$5,2,FALSE),IF(D822="Trench Grate",H822*VLOOKUP(E822,VALIDATIONS!$CT$2:$CU$2,2,FALSE),IF(D822="Capped Line",VLOOKUP(E822,VALIDATIONS!$CF$2:$CG$2,2,FALSE),IF(D822="Head Wall",VLOOKUP(E822,VALIDATIONS!$CH$2:$CI$2,2,FALSE),IF(D822="House Connection",VLOOKUP(E822,VALIDATIONS!$CJ$2:$CK$2,2,FALSE),0))))))+IF(AND(F822&lt;&gt;"",D822="Inlet Pit"),VLOOKUP(F822,VALIDATIONS!$CP$2:$CQ$66,2,FALSE),0))</f>
        <v/>
      </c>
      <c r="N822" s="194"/>
      <c r="O822" s="379"/>
      <c r="P822" s="368"/>
      <c r="Q822" s="194"/>
      <c r="R822" s="370"/>
      <c r="S822" s="194"/>
      <c r="T822" s="368"/>
      <c r="U822" s="368"/>
      <c r="V822" s="194"/>
      <c r="W822" s="195"/>
      <c r="X822" s="194"/>
      <c r="Y822" s="195"/>
      <c r="Z822" s="194"/>
      <c r="AA822" s="368"/>
      <c r="AB822" s="368"/>
      <c r="AC822" s="370"/>
      <c r="AD822" s="106" t="str">
        <f>IF(OR(R822="",T822="",U822="",Z822="",AA822="",AB822="",AC822=""),"",Z822*IF(AC822="uPVC",VLOOKUP(AA822,VALIDATIONS!$CZ$2:$DU$42,VLOOKUP(AB822,VALIDATIONS!$FF$2:$FG$5,2,FALSE),FALSE), IF(AC822="Steel Reinforced Concrete",VLOOKUP(AA822,VALIDATIONS!$CZ$2:$DU$42,8+VLOOKUP(AB822,VALIDATIONS!$FF$2:$FG$5,2,FALSE),FALSE),IF(AC822="Fibre Reinforced Concrete",VLOOKUP(AA822,VALIDATIONS!$CZ$2:$DU$42,4+VLOOKUP(AB822,VALIDATIONS!$FF$2:$FG$5,2,FALSE),FALSE))))   +IF(T822="Up to 10% Rock",VLOOKUP(AA822,VALIDATIONS!$CZ$2:$DU$42,13+VLOOKUP(AB822,VALIDATIONS!$FF$2:$FG$5,2,FALSE),FALSE),0)+IF(OR(U822="Urban Development (moderate)",U822="Urban Development (heavy)"),VLOOKUP(AA822,VALIDATIONS!$CZ$2:$DU$42,VLOOKUP(U822,VALIDATIONS!$FJ$2:$FK$4,2,FALSE)+4,FALSE),0))</f>
        <v/>
      </c>
      <c r="AE822" s="194"/>
    </row>
    <row r="823" spans="1:31" x14ac:dyDescent="0.2">
      <c r="A823" s="232"/>
      <c r="B823" s="361"/>
      <c r="C823" s="370"/>
      <c r="D823" s="370"/>
      <c r="E823" s="370"/>
      <c r="F823" s="370"/>
      <c r="G823" s="194"/>
      <c r="H823" s="194"/>
      <c r="I823" s="195"/>
      <c r="J823" s="194"/>
      <c r="K823" s="168"/>
      <c r="L823" s="168"/>
      <c r="M823" s="106" t="str">
        <f>IF(OR(D823="",E823="",G823=""),"",IF(AND(F823&lt;&gt;"",D823="Inlet Pit"),VLOOKUP(E823,VALIDATIONS!$CN$2:$CO$14,2,FALSE),IF(D823="Junction Pit",VLOOKUP(E823,VALIDATIONS!$CR$2:$CS$5,2,FALSE),IF(D823="Trench Grate",H823*VLOOKUP(E823,VALIDATIONS!$CT$2:$CU$2,2,FALSE),IF(D823="Capped Line",VLOOKUP(E823,VALIDATIONS!$CF$2:$CG$2,2,FALSE),IF(D823="Head Wall",VLOOKUP(E823,VALIDATIONS!$CH$2:$CI$2,2,FALSE),IF(D823="House Connection",VLOOKUP(E823,VALIDATIONS!$CJ$2:$CK$2,2,FALSE),0))))))+IF(AND(F823&lt;&gt;"",D823="Inlet Pit"),VLOOKUP(F823,VALIDATIONS!$CP$2:$CQ$66,2,FALSE),0))</f>
        <v/>
      </c>
      <c r="N823" s="194"/>
      <c r="O823" s="379"/>
      <c r="P823" s="368"/>
      <c r="Q823" s="194"/>
      <c r="R823" s="370"/>
      <c r="S823" s="194"/>
      <c r="T823" s="368"/>
      <c r="U823" s="368"/>
      <c r="V823" s="194"/>
      <c r="W823" s="195"/>
      <c r="X823" s="194"/>
      <c r="Y823" s="195"/>
      <c r="Z823" s="194"/>
      <c r="AA823" s="368"/>
      <c r="AB823" s="368"/>
      <c r="AC823" s="370"/>
      <c r="AD823" s="106" t="str">
        <f>IF(OR(R823="",T823="",U823="",Z823="",AA823="",AB823="",AC823=""),"",Z823*IF(AC823="uPVC",VLOOKUP(AA823,VALIDATIONS!$CZ$2:$DU$42,VLOOKUP(AB823,VALIDATIONS!$FF$2:$FG$5,2,FALSE),FALSE), IF(AC823="Steel Reinforced Concrete",VLOOKUP(AA823,VALIDATIONS!$CZ$2:$DU$42,8+VLOOKUP(AB823,VALIDATIONS!$FF$2:$FG$5,2,FALSE),FALSE),IF(AC823="Fibre Reinforced Concrete",VLOOKUP(AA823,VALIDATIONS!$CZ$2:$DU$42,4+VLOOKUP(AB823,VALIDATIONS!$FF$2:$FG$5,2,FALSE),FALSE))))   +IF(T823="Up to 10% Rock",VLOOKUP(AA823,VALIDATIONS!$CZ$2:$DU$42,13+VLOOKUP(AB823,VALIDATIONS!$FF$2:$FG$5,2,FALSE),FALSE),0)+IF(OR(U823="Urban Development (moderate)",U823="Urban Development (heavy)"),VLOOKUP(AA823,VALIDATIONS!$CZ$2:$DU$42,VLOOKUP(U823,VALIDATIONS!$FJ$2:$FK$4,2,FALSE)+4,FALSE),0))</f>
        <v/>
      </c>
      <c r="AE823" s="194"/>
    </row>
    <row r="824" spans="1:31" x14ac:dyDescent="0.2">
      <c r="A824" s="232"/>
      <c r="B824" s="361"/>
      <c r="C824" s="370"/>
      <c r="D824" s="370"/>
      <c r="E824" s="370"/>
      <c r="F824" s="370"/>
      <c r="G824" s="194"/>
      <c r="H824" s="194"/>
      <c r="I824" s="195"/>
      <c r="J824" s="194"/>
      <c r="K824" s="168"/>
      <c r="L824" s="168"/>
      <c r="M824" s="106" t="str">
        <f>IF(OR(D824="",E824="",G824=""),"",IF(AND(F824&lt;&gt;"",D824="Inlet Pit"),VLOOKUP(E824,VALIDATIONS!$CN$2:$CO$14,2,FALSE),IF(D824="Junction Pit",VLOOKUP(E824,VALIDATIONS!$CR$2:$CS$5,2,FALSE),IF(D824="Trench Grate",H824*VLOOKUP(E824,VALIDATIONS!$CT$2:$CU$2,2,FALSE),IF(D824="Capped Line",VLOOKUP(E824,VALIDATIONS!$CF$2:$CG$2,2,FALSE),IF(D824="Head Wall",VLOOKUP(E824,VALIDATIONS!$CH$2:$CI$2,2,FALSE),IF(D824="House Connection",VLOOKUP(E824,VALIDATIONS!$CJ$2:$CK$2,2,FALSE),0))))))+IF(AND(F824&lt;&gt;"",D824="Inlet Pit"),VLOOKUP(F824,VALIDATIONS!$CP$2:$CQ$66,2,FALSE),0))</f>
        <v/>
      </c>
      <c r="N824" s="194"/>
      <c r="O824" s="379"/>
      <c r="P824" s="368"/>
      <c r="Q824" s="194"/>
      <c r="R824" s="370"/>
      <c r="S824" s="194"/>
      <c r="T824" s="368"/>
      <c r="U824" s="368"/>
      <c r="V824" s="194"/>
      <c r="W824" s="195"/>
      <c r="X824" s="194"/>
      <c r="Y824" s="195"/>
      <c r="Z824" s="194"/>
      <c r="AA824" s="368"/>
      <c r="AB824" s="368"/>
      <c r="AC824" s="370"/>
      <c r="AD824" s="106" t="str">
        <f>IF(OR(R824="",T824="",U824="",Z824="",AA824="",AB824="",AC824=""),"",Z824*IF(AC824="uPVC",VLOOKUP(AA824,VALIDATIONS!$CZ$2:$DU$42,VLOOKUP(AB824,VALIDATIONS!$FF$2:$FG$5,2,FALSE),FALSE), IF(AC824="Steel Reinforced Concrete",VLOOKUP(AA824,VALIDATIONS!$CZ$2:$DU$42,8+VLOOKUP(AB824,VALIDATIONS!$FF$2:$FG$5,2,FALSE),FALSE),IF(AC824="Fibre Reinforced Concrete",VLOOKUP(AA824,VALIDATIONS!$CZ$2:$DU$42,4+VLOOKUP(AB824,VALIDATIONS!$FF$2:$FG$5,2,FALSE),FALSE))))   +IF(T824="Up to 10% Rock",VLOOKUP(AA824,VALIDATIONS!$CZ$2:$DU$42,13+VLOOKUP(AB824,VALIDATIONS!$FF$2:$FG$5,2,FALSE),FALSE),0)+IF(OR(U824="Urban Development (moderate)",U824="Urban Development (heavy)"),VLOOKUP(AA824,VALIDATIONS!$CZ$2:$DU$42,VLOOKUP(U824,VALIDATIONS!$FJ$2:$FK$4,2,FALSE)+4,FALSE),0))</f>
        <v/>
      </c>
      <c r="AE824" s="194"/>
    </row>
    <row r="825" spans="1:31" x14ac:dyDescent="0.2">
      <c r="A825" s="232"/>
      <c r="B825" s="361"/>
      <c r="C825" s="370"/>
      <c r="D825" s="370"/>
      <c r="E825" s="370"/>
      <c r="F825" s="370"/>
      <c r="G825" s="194"/>
      <c r="H825" s="194"/>
      <c r="I825" s="195"/>
      <c r="J825" s="194"/>
      <c r="K825" s="168"/>
      <c r="L825" s="168"/>
      <c r="M825" s="106" t="str">
        <f>IF(OR(D825="",E825="",G825=""),"",IF(AND(F825&lt;&gt;"",D825="Inlet Pit"),VLOOKUP(E825,VALIDATIONS!$CN$2:$CO$14,2,FALSE),IF(D825="Junction Pit",VLOOKUP(E825,VALIDATIONS!$CR$2:$CS$5,2,FALSE),IF(D825="Trench Grate",H825*VLOOKUP(E825,VALIDATIONS!$CT$2:$CU$2,2,FALSE),IF(D825="Capped Line",VLOOKUP(E825,VALIDATIONS!$CF$2:$CG$2,2,FALSE),IF(D825="Head Wall",VLOOKUP(E825,VALIDATIONS!$CH$2:$CI$2,2,FALSE),IF(D825="House Connection",VLOOKUP(E825,VALIDATIONS!$CJ$2:$CK$2,2,FALSE),0))))))+IF(AND(F825&lt;&gt;"",D825="Inlet Pit"),VLOOKUP(F825,VALIDATIONS!$CP$2:$CQ$66,2,FALSE),0))</f>
        <v/>
      </c>
      <c r="N825" s="194"/>
      <c r="O825" s="379"/>
      <c r="P825" s="368"/>
      <c r="Q825" s="194"/>
      <c r="R825" s="370"/>
      <c r="S825" s="194"/>
      <c r="T825" s="368"/>
      <c r="U825" s="368"/>
      <c r="V825" s="194"/>
      <c r="W825" s="195"/>
      <c r="X825" s="194"/>
      <c r="Y825" s="195"/>
      <c r="Z825" s="194"/>
      <c r="AA825" s="368"/>
      <c r="AB825" s="368"/>
      <c r="AC825" s="370"/>
      <c r="AD825" s="106" t="str">
        <f>IF(OR(R825="",T825="",U825="",Z825="",AA825="",AB825="",AC825=""),"",Z825*IF(AC825="uPVC",VLOOKUP(AA825,VALIDATIONS!$CZ$2:$DU$42,VLOOKUP(AB825,VALIDATIONS!$FF$2:$FG$5,2,FALSE),FALSE), IF(AC825="Steel Reinforced Concrete",VLOOKUP(AA825,VALIDATIONS!$CZ$2:$DU$42,8+VLOOKUP(AB825,VALIDATIONS!$FF$2:$FG$5,2,FALSE),FALSE),IF(AC825="Fibre Reinforced Concrete",VLOOKUP(AA825,VALIDATIONS!$CZ$2:$DU$42,4+VLOOKUP(AB825,VALIDATIONS!$FF$2:$FG$5,2,FALSE),FALSE))))   +IF(T825="Up to 10% Rock",VLOOKUP(AA825,VALIDATIONS!$CZ$2:$DU$42,13+VLOOKUP(AB825,VALIDATIONS!$FF$2:$FG$5,2,FALSE),FALSE),0)+IF(OR(U825="Urban Development (moderate)",U825="Urban Development (heavy)"),VLOOKUP(AA825,VALIDATIONS!$CZ$2:$DU$42,VLOOKUP(U825,VALIDATIONS!$FJ$2:$FK$4,2,FALSE)+4,FALSE),0))</f>
        <v/>
      </c>
      <c r="AE825" s="194"/>
    </row>
    <row r="826" spans="1:31" x14ac:dyDescent="0.2">
      <c r="A826" s="232"/>
      <c r="B826" s="361"/>
      <c r="C826" s="370"/>
      <c r="D826" s="370"/>
      <c r="E826" s="370"/>
      <c r="F826" s="370"/>
      <c r="G826" s="194"/>
      <c r="H826" s="194"/>
      <c r="I826" s="195"/>
      <c r="J826" s="194"/>
      <c r="K826" s="168"/>
      <c r="L826" s="168"/>
      <c r="M826" s="106" t="str">
        <f>IF(OR(D826="",E826="",G826=""),"",IF(AND(F826&lt;&gt;"",D826="Inlet Pit"),VLOOKUP(E826,VALIDATIONS!$CN$2:$CO$14,2,FALSE),IF(D826="Junction Pit",VLOOKUP(E826,VALIDATIONS!$CR$2:$CS$5,2,FALSE),IF(D826="Trench Grate",H826*VLOOKUP(E826,VALIDATIONS!$CT$2:$CU$2,2,FALSE),IF(D826="Capped Line",VLOOKUP(E826,VALIDATIONS!$CF$2:$CG$2,2,FALSE),IF(D826="Head Wall",VLOOKUP(E826,VALIDATIONS!$CH$2:$CI$2,2,FALSE),IF(D826="House Connection",VLOOKUP(E826,VALIDATIONS!$CJ$2:$CK$2,2,FALSE),0))))))+IF(AND(F826&lt;&gt;"",D826="Inlet Pit"),VLOOKUP(F826,VALIDATIONS!$CP$2:$CQ$66,2,FALSE),0))</f>
        <v/>
      </c>
      <c r="N826" s="194"/>
      <c r="O826" s="379"/>
      <c r="P826" s="368"/>
      <c r="Q826" s="194"/>
      <c r="R826" s="370"/>
      <c r="S826" s="194"/>
      <c r="T826" s="368"/>
      <c r="U826" s="368"/>
      <c r="V826" s="194"/>
      <c r="W826" s="195"/>
      <c r="X826" s="194"/>
      <c r="Y826" s="195"/>
      <c r="Z826" s="194"/>
      <c r="AA826" s="368"/>
      <c r="AB826" s="368"/>
      <c r="AC826" s="370"/>
      <c r="AD826" s="106" t="str">
        <f>IF(OR(R826="",T826="",U826="",Z826="",AA826="",AB826="",AC826=""),"",Z826*IF(AC826="uPVC",VLOOKUP(AA826,VALIDATIONS!$CZ$2:$DU$42,VLOOKUP(AB826,VALIDATIONS!$FF$2:$FG$5,2,FALSE),FALSE), IF(AC826="Steel Reinforced Concrete",VLOOKUP(AA826,VALIDATIONS!$CZ$2:$DU$42,8+VLOOKUP(AB826,VALIDATIONS!$FF$2:$FG$5,2,FALSE),FALSE),IF(AC826="Fibre Reinforced Concrete",VLOOKUP(AA826,VALIDATIONS!$CZ$2:$DU$42,4+VLOOKUP(AB826,VALIDATIONS!$FF$2:$FG$5,2,FALSE),FALSE))))   +IF(T826="Up to 10% Rock",VLOOKUP(AA826,VALIDATIONS!$CZ$2:$DU$42,13+VLOOKUP(AB826,VALIDATIONS!$FF$2:$FG$5,2,FALSE),FALSE),0)+IF(OR(U826="Urban Development (moderate)",U826="Urban Development (heavy)"),VLOOKUP(AA826,VALIDATIONS!$CZ$2:$DU$42,VLOOKUP(U826,VALIDATIONS!$FJ$2:$FK$4,2,FALSE)+4,FALSE),0))</f>
        <v/>
      </c>
      <c r="AE826" s="194"/>
    </row>
    <row r="827" spans="1:31" x14ac:dyDescent="0.2">
      <c r="A827" s="232"/>
      <c r="B827" s="361"/>
      <c r="C827" s="370"/>
      <c r="D827" s="370"/>
      <c r="E827" s="370"/>
      <c r="F827" s="370"/>
      <c r="G827" s="194"/>
      <c r="H827" s="194"/>
      <c r="I827" s="195"/>
      <c r="J827" s="194"/>
      <c r="K827" s="168"/>
      <c r="L827" s="168"/>
      <c r="M827" s="106" t="str">
        <f>IF(OR(D827="",E827="",G827=""),"",IF(AND(F827&lt;&gt;"",D827="Inlet Pit"),VLOOKUP(E827,VALIDATIONS!$CN$2:$CO$14,2,FALSE),IF(D827="Junction Pit",VLOOKUP(E827,VALIDATIONS!$CR$2:$CS$5,2,FALSE),IF(D827="Trench Grate",H827*VLOOKUP(E827,VALIDATIONS!$CT$2:$CU$2,2,FALSE),IF(D827="Capped Line",VLOOKUP(E827,VALIDATIONS!$CF$2:$CG$2,2,FALSE),IF(D827="Head Wall",VLOOKUP(E827,VALIDATIONS!$CH$2:$CI$2,2,FALSE),IF(D827="House Connection",VLOOKUP(E827,VALIDATIONS!$CJ$2:$CK$2,2,FALSE),0))))))+IF(AND(F827&lt;&gt;"",D827="Inlet Pit"),VLOOKUP(F827,VALIDATIONS!$CP$2:$CQ$66,2,FALSE),0))</f>
        <v/>
      </c>
      <c r="N827" s="194"/>
      <c r="O827" s="379"/>
      <c r="P827" s="368"/>
      <c r="Q827" s="194"/>
      <c r="R827" s="370"/>
      <c r="S827" s="194"/>
      <c r="T827" s="368"/>
      <c r="U827" s="368"/>
      <c r="V827" s="194"/>
      <c r="W827" s="195"/>
      <c r="X827" s="194"/>
      <c r="Y827" s="195"/>
      <c r="Z827" s="194"/>
      <c r="AA827" s="368"/>
      <c r="AB827" s="368"/>
      <c r="AC827" s="370"/>
      <c r="AD827" s="106" t="str">
        <f>IF(OR(R827="",T827="",U827="",Z827="",AA827="",AB827="",AC827=""),"",Z827*IF(AC827="uPVC",VLOOKUP(AA827,VALIDATIONS!$CZ$2:$DU$42,VLOOKUP(AB827,VALIDATIONS!$FF$2:$FG$5,2,FALSE),FALSE), IF(AC827="Steel Reinforced Concrete",VLOOKUP(AA827,VALIDATIONS!$CZ$2:$DU$42,8+VLOOKUP(AB827,VALIDATIONS!$FF$2:$FG$5,2,FALSE),FALSE),IF(AC827="Fibre Reinforced Concrete",VLOOKUP(AA827,VALIDATIONS!$CZ$2:$DU$42,4+VLOOKUP(AB827,VALIDATIONS!$FF$2:$FG$5,2,FALSE),FALSE))))   +IF(T827="Up to 10% Rock",VLOOKUP(AA827,VALIDATIONS!$CZ$2:$DU$42,13+VLOOKUP(AB827,VALIDATIONS!$FF$2:$FG$5,2,FALSE),FALSE),0)+IF(OR(U827="Urban Development (moderate)",U827="Urban Development (heavy)"),VLOOKUP(AA827,VALIDATIONS!$CZ$2:$DU$42,VLOOKUP(U827,VALIDATIONS!$FJ$2:$FK$4,2,FALSE)+4,FALSE),0))</f>
        <v/>
      </c>
      <c r="AE827" s="194"/>
    </row>
    <row r="828" spans="1:31" x14ac:dyDescent="0.2">
      <c r="A828" s="232"/>
      <c r="B828" s="361"/>
      <c r="C828" s="370"/>
      <c r="D828" s="370"/>
      <c r="E828" s="370"/>
      <c r="F828" s="370"/>
      <c r="G828" s="194"/>
      <c r="H828" s="194"/>
      <c r="I828" s="195"/>
      <c r="J828" s="194"/>
      <c r="K828" s="168"/>
      <c r="L828" s="168"/>
      <c r="M828" s="106" t="str">
        <f>IF(OR(D828="",E828="",G828=""),"",IF(AND(F828&lt;&gt;"",D828="Inlet Pit"),VLOOKUP(E828,VALIDATIONS!$CN$2:$CO$14,2,FALSE),IF(D828="Junction Pit",VLOOKUP(E828,VALIDATIONS!$CR$2:$CS$5,2,FALSE),IF(D828="Trench Grate",H828*VLOOKUP(E828,VALIDATIONS!$CT$2:$CU$2,2,FALSE),IF(D828="Capped Line",VLOOKUP(E828,VALIDATIONS!$CF$2:$CG$2,2,FALSE),IF(D828="Head Wall",VLOOKUP(E828,VALIDATIONS!$CH$2:$CI$2,2,FALSE),IF(D828="House Connection",VLOOKUP(E828,VALIDATIONS!$CJ$2:$CK$2,2,FALSE),0))))))+IF(AND(F828&lt;&gt;"",D828="Inlet Pit"),VLOOKUP(F828,VALIDATIONS!$CP$2:$CQ$66,2,FALSE),0))</f>
        <v/>
      </c>
      <c r="N828" s="194"/>
      <c r="O828" s="379"/>
      <c r="P828" s="368"/>
      <c r="Q828" s="194"/>
      <c r="R828" s="370"/>
      <c r="S828" s="194"/>
      <c r="T828" s="368"/>
      <c r="U828" s="368"/>
      <c r="V828" s="194"/>
      <c r="W828" s="195"/>
      <c r="X828" s="194"/>
      <c r="Y828" s="195"/>
      <c r="Z828" s="194"/>
      <c r="AA828" s="368"/>
      <c r="AB828" s="368"/>
      <c r="AC828" s="370"/>
      <c r="AD828" s="106" t="str">
        <f>IF(OR(R828="",T828="",U828="",Z828="",AA828="",AB828="",AC828=""),"",Z828*IF(AC828="uPVC",VLOOKUP(AA828,VALIDATIONS!$CZ$2:$DU$42,VLOOKUP(AB828,VALIDATIONS!$FF$2:$FG$5,2,FALSE),FALSE), IF(AC828="Steel Reinforced Concrete",VLOOKUP(AA828,VALIDATIONS!$CZ$2:$DU$42,8+VLOOKUP(AB828,VALIDATIONS!$FF$2:$FG$5,2,FALSE),FALSE),IF(AC828="Fibre Reinforced Concrete",VLOOKUP(AA828,VALIDATIONS!$CZ$2:$DU$42,4+VLOOKUP(AB828,VALIDATIONS!$FF$2:$FG$5,2,FALSE),FALSE))))   +IF(T828="Up to 10% Rock",VLOOKUP(AA828,VALIDATIONS!$CZ$2:$DU$42,13+VLOOKUP(AB828,VALIDATIONS!$FF$2:$FG$5,2,FALSE),FALSE),0)+IF(OR(U828="Urban Development (moderate)",U828="Urban Development (heavy)"),VLOOKUP(AA828,VALIDATIONS!$CZ$2:$DU$42,VLOOKUP(U828,VALIDATIONS!$FJ$2:$FK$4,2,FALSE)+4,FALSE),0))</f>
        <v/>
      </c>
      <c r="AE828" s="194"/>
    </row>
    <row r="829" spans="1:31" x14ac:dyDescent="0.2">
      <c r="A829" s="232"/>
      <c r="B829" s="361"/>
      <c r="C829" s="370"/>
      <c r="D829" s="370"/>
      <c r="E829" s="370"/>
      <c r="F829" s="370"/>
      <c r="G829" s="194"/>
      <c r="H829" s="194"/>
      <c r="I829" s="195"/>
      <c r="J829" s="194"/>
      <c r="K829" s="168"/>
      <c r="L829" s="168"/>
      <c r="M829" s="106" t="str">
        <f>IF(OR(D829="",E829="",G829=""),"",IF(AND(F829&lt;&gt;"",D829="Inlet Pit"),VLOOKUP(E829,VALIDATIONS!$CN$2:$CO$14,2,FALSE),IF(D829="Junction Pit",VLOOKUP(E829,VALIDATIONS!$CR$2:$CS$5,2,FALSE),IF(D829="Trench Grate",H829*VLOOKUP(E829,VALIDATIONS!$CT$2:$CU$2,2,FALSE),IF(D829="Capped Line",VLOOKUP(E829,VALIDATIONS!$CF$2:$CG$2,2,FALSE),IF(D829="Head Wall",VLOOKUP(E829,VALIDATIONS!$CH$2:$CI$2,2,FALSE),IF(D829="House Connection",VLOOKUP(E829,VALIDATIONS!$CJ$2:$CK$2,2,FALSE),0))))))+IF(AND(F829&lt;&gt;"",D829="Inlet Pit"),VLOOKUP(F829,VALIDATIONS!$CP$2:$CQ$66,2,FALSE),0))</f>
        <v/>
      </c>
      <c r="N829" s="194"/>
      <c r="O829" s="379"/>
      <c r="P829" s="368"/>
      <c r="Q829" s="194"/>
      <c r="R829" s="370"/>
      <c r="S829" s="194"/>
      <c r="T829" s="368"/>
      <c r="U829" s="368"/>
      <c r="V829" s="194"/>
      <c r="W829" s="195"/>
      <c r="X829" s="194"/>
      <c r="Y829" s="195"/>
      <c r="Z829" s="194"/>
      <c r="AA829" s="368"/>
      <c r="AB829" s="368"/>
      <c r="AC829" s="370"/>
      <c r="AD829" s="106" t="str">
        <f>IF(OR(R829="",T829="",U829="",Z829="",AA829="",AB829="",AC829=""),"",Z829*IF(AC829="uPVC",VLOOKUP(AA829,VALIDATIONS!$CZ$2:$DU$42,VLOOKUP(AB829,VALIDATIONS!$FF$2:$FG$5,2,FALSE),FALSE), IF(AC829="Steel Reinforced Concrete",VLOOKUP(AA829,VALIDATIONS!$CZ$2:$DU$42,8+VLOOKUP(AB829,VALIDATIONS!$FF$2:$FG$5,2,FALSE),FALSE),IF(AC829="Fibre Reinforced Concrete",VLOOKUP(AA829,VALIDATIONS!$CZ$2:$DU$42,4+VLOOKUP(AB829,VALIDATIONS!$FF$2:$FG$5,2,FALSE),FALSE))))   +IF(T829="Up to 10% Rock",VLOOKUP(AA829,VALIDATIONS!$CZ$2:$DU$42,13+VLOOKUP(AB829,VALIDATIONS!$FF$2:$FG$5,2,FALSE),FALSE),0)+IF(OR(U829="Urban Development (moderate)",U829="Urban Development (heavy)"),VLOOKUP(AA829,VALIDATIONS!$CZ$2:$DU$42,VLOOKUP(U829,VALIDATIONS!$FJ$2:$FK$4,2,FALSE)+4,FALSE),0))</f>
        <v/>
      </c>
      <c r="AE829" s="194"/>
    </row>
    <row r="830" spans="1:31" x14ac:dyDescent="0.2">
      <c r="A830" s="232"/>
      <c r="B830" s="361"/>
      <c r="C830" s="370"/>
      <c r="D830" s="370"/>
      <c r="E830" s="370"/>
      <c r="F830" s="370"/>
      <c r="G830" s="194"/>
      <c r="H830" s="194"/>
      <c r="I830" s="195"/>
      <c r="J830" s="194"/>
      <c r="K830" s="168"/>
      <c r="L830" s="168"/>
      <c r="M830" s="106" t="str">
        <f>IF(OR(D830="",E830="",G830=""),"",IF(AND(F830&lt;&gt;"",D830="Inlet Pit"),VLOOKUP(E830,VALIDATIONS!$CN$2:$CO$14,2,FALSE),IF(D830="Junction Pit",VLOOKUP(E830,VALIDATIONS!$CR$2:$CS$5,2,FALSE),IF(D830="Trench Grate",H830*VLOOKUP(E830,VALIDATIONS!$CT$2:$CU$2,2,FALSE),IF(D830="Capped Line",VLOOKUP(E830,VALIDATIONS!$CF$2:$CG$2,2,FALSE),IF(D830="Head Wall",VLOOKUP(E830,VALIDATIONS!$CH$2:$CI$2,2,FALSE),IF(D830="House Connection",VLOOKUP(E830,VALIDATIONS!$CJ$2:$CK$2,2,FALSE),0))))))+IF(AND(F830&lt;&gt;"",D830="Inlet Pit"),VLOOKUP(F830,VALIDATIONS!$CP$2:$CQ$66,2,FALSE),0))</f>
        <v/>
      </c>
      <c r="N830" s="194"/>
      <c r="O830" s="379"/>
      <c r="P830" s="368"/>
      <c r="Q830" s="194"/>
      <c r="R830" s="370"/>
      <c r="S830" s="194"/>
      <c r="T830" s="368"/>
      <c r="U830" s="368"/>
      <c r="V830" s="194"/>
      <c r="W830" s="195"/>
      <c r="X830" s="194"/>
      <c r="Y830" s="195"/>
      <c r="Z830" s="194"/>
      <c r="AA830" s="368"/>
      <c r="AB830" s="368"/>
      <c r="AC830" s="370"/>
      <c r="AD830" s="106" t="str">
        <f>IF(OR(R830="",T830="",U830="",Z830="",AA830="",AB830="",AC830=""),"",Z830*IF(AC830="uPVC",VLOOKUP(AA830,VALIDATIONS!$CZ$2:$DU$42,VLOOKUP(AB830,VALIDATIONS!$FF$2:$FG$5,2,FALSE),FALSE), IF(AC830="Steel Reinforced Concrete",VLOOKUP(AA830,VALIDATIONS!$CZ$2:$DU$42,8+VLOOKUP(AB830,VALIDATIONS!$FF$2:$FG$5,2,FALSE),FALSE),IF(AC830="Fibre Reinforced Concrete",VLOOKUP(AA830,VALIDATIONS!$CZ$2:$DU$42,4+VLOOKUP(AB830,VALIDATIONS!$FF$2:$FG$5,2,FALSE),FALSE))))   +IF(T830="Up to 10% Rock",VLOOKUP(AA830,VALIDATIONS!$CZ$2:$DU$42,13+VLOOKUP(AB830,VALIDATIONS!$FF$2:$FG$5,2,FALSE),FALSE),0)+IF(OR(U830="Urban Development (moderate)",U830="Urban Development (heavy)"),VLOOKUP(AA830,VALIDATIONS!$CZ$2:$DU$42,VLOOKUP(U830,VALIDATIONS!$FJ$2:$FK$4,2,FALSE)+4,FALSE),0))</f>
        <v/>
      </c>
      <c r="AE830" s="194"/>
    </row>
    <row r="831" spans="1:31" x14ac:dyDescent="0.2">
      <c r="A831" s="232"/>
      <c r="B831" s="361"/>
      <c r="C831" s="370"/>
      <c r="D831" s="370"/>
      <c r="E831" s="370"/>
      <c r="F831" s="370"/>
      <c r="G831" s="194"/>
      <c r="H831" s="194"/>
      <c r="I831" s="195"/>
      <c r="J831" s="194"/>
      <c r="K831" s="168"/>
      <c r="L831" s="168"/>
      <c r="M831" s="106" t="str">
        <f>IF(OR(D831="",E831="",G831=""),"",IF(AND(F831&lt;&gt;"",D831="Inlet Pit"),VLOOKUP(E831,VALIDATIONS!$CN$2:$CO$14,2,FALSE),IF(D831="Junction Pit",VLOOKUP(E831,VALIDATIONS!$CR$2:$CS$5,2,FALSE),IF(D831="Trench Grate",H831*VLOOKUP(E831,VALIDATIONS!$CT$2:$CU$2,2,FALSE),IF(D831="Capped Line",VLOOKUP(E831,VALIDATIONS!$CF$2:$CG$2,2,FALSE),IF(D831="Head Wall",VLOOKUP(E831,VALIDATIONS!$CH$2:$CI$2,2,FALSE),IF(D831="House Connection",VLOOKUP(E831,VALIDATIONS!$CJ$2:$CK$2,2,FALSE),0))))))+IF(AND(F831&lt;&gt;"",D831="Inlet Pit"),VLOOKUP(F831,VALIDATIONS!$CP$2:$CQ$66,2,FALSE),0))</f>
        <v/>
      </c>
      <c r="N831" s="194"/>
      <c r="O831" s="379"/>
      <c r="P831" s="368"/>
      <c r="Q831" s="194"/>
      <c r="R831" s="370"/>
      <c r="S831" s="194"/>
      <c r="T831" s="368"/>
      <c r="U831" s="368"/>
      <c r="V831" s="194"/>
      <c r="W831" s="195"/>
      <c r="X831" s="194"/>
      <c r="Y831" s="195"/>
      <c r="Z831" s="194"/>
      <c r="AA831" s="368"/>
      <c r="AB831" s="368"/>
      <c r="AC831" s="370"/>
      <c r="AD831" s="106" t="str">
        <f>IF(OR(R831="",T831="",U831="",Z831="",AA831="",AB831="",AC831=""),"",Z831*IF(AC831="uPVC",VLOOKUP(AA831,VALIDATIONS!$CZ$2:$DU$42,VLOOKUP(AB831,VALIDATIONS!$FF$2:$FG$5,2,FALSE),FALSE), IF(AC831="Steel Reinforced Concrete",VLOOKUP(AA831,VALIDATIONS!$CZ$2:$DU$42,8+VLOOKUP(AB831,VALIDATIONS!$FF$2:$FG$5,2,FALSE),FALSE),IF(AC831="Fibre Reinforced Concrete",VLOOKUP(AA831,VALIDATIONS!$CZ$2:$DU$42,4+VLOOKUP(AB831,VALIDATIONS!$FF$2:$FG$5,2,FALSE),FALSE))))   +IF(T831="Up to 10% Rock",VLOOKUP(AA831,VALIDATIONS!$CZ$2:$DU$42,13+VLOOKUP(AB831,VALIDATIONS!$FF$2:$FG$5,2,FALSE),FALSE),0)+IF(OR(U831="Urban Development (moderate)",U831="Urban Development (heavy)"),VLOOKUP(AA831,VALIDATIONS!$CZ$2:$DU$42,VLOOKUP(U831,VALIDATIONS!$FJ$2:$FK$4,2,FALSE)+4,FALSE),0))</f>
        <v/>
      </c>
      <c r="AE831" s="194"/>
    </row>
    <row r="832" spans="1:31" x14ac:dyDescent="0.2">
      <c r="A832" s="232"/>
      <c r="B832" s="361"/>
      <c r="C832" s="370"/>
      <c r="D832" s="370"/>
      <c r="E832" s="370"/>
      <c r="F832" s="370"/>
      <c r="G832" s="194"/>
      <c r="H832" s="194"/>
      <c r="I832" s="195"/>
      <c r="J832" s="194"/>
      <c r="K832" s="168"/>
      <c r="L832" s="168"/>
      <c r="M832" s="106" t="str">
        <f>IF(OR(D832="",E832="",G832=""),"",IF(AND(F832&lt;&gt;"",D832="Inlet Pit"),VLOOKUP(E832,VALIDATIONS!$CN$2:$CO$14,2,FALSE),IF(D832="Junction Pit",VLOOKUP(E832,VALIDATIONS!$CR$2:$CS$5,2,FALSE),IF(D832="Trench Grate",H832*VLOOKUP(E832,VALIDATIONS!$CT$2:$CU$2,2,FALSE),IF(D832="Capped Line",VLOOKUP(E832,VALIDATIONS!$CF$2:$CG$2,2,FALSE),IF(D832="Head Wall",VLOOKUP(E832,VALIDATIONS!$CH$2:$CI$2,2,FALSE),IF(D832="House Connection",VLOOKUP(E832,VALIDATIONS!$CJ$2:$CK$2,2,FALSE),0))))))+IF(AND(F832&lt;&gt;"",D832="Inlet Pit"),VLOOKUP(F832,VALIDATIONS!$CP$2:$CQ$66,2,FALSE),0))</f>
        <v/>
      </c>
      <c r="N832" s="194"/>
      <c r="O832" s="379"/>
      <c r="P832" s="368"/>
      <c r="Q832" s="194"/>
      <c r="R832" s="370"/>
      <c r="S832" s="194"/>
      <c r="T832" s="368"/>
      <c r="U832" s="368"/>
      <c r="V832" s="194"/>
      <c r="W832" s="195"/>
      <c r="X832" s="194"/>
      <c r="Y832" s="195"/>
      <c r="Z832" s="194"/>
      <c r="AA832" s="368"/>
      <c r="AB832" s="368"/>
      <c r="AC832" s="370"/>
      <c r="AD832" s="106" t="str">
        <f>IF(OR(R832="",T832="",U832="",Z832="",AA832="",AB832="",AC832=""),"",Z832*IF(AC832="uPVC",VLOOKUP(AA832,VALIDATIONS!$CZ$2:$DU$42,VLOOKUP(AB832,VALIDATIONS!$FF$2:$FG$5,2,FALSE),FALSE), IF(AC832="Steel Reinforced Concrete",VLOOKUP(AA832,VALIDATIONS!$CZ$2:$DU$42,8+VLOOKUP(AB832,VALIDATIONS!$FF$2:$FG$5,2,FALSE),FALSE),IF(AC832="Fibre Reinforced Concrete",VLOOKUP(AA832,VALIDATIONS!$CZ$2:$DU$42,4+VLOOKUP(AB832,VALIDATIONS!$FF$2:$FG$5,2,FALSE),FALSE))))   +IF(T832="Up to 10% Rock",VLOOKUP(AA832,VALIDATIONS!$CZ$2:$DU$42,13+VLOOKUP(AB832,VALIDATIONS!$FF$2:$FG$5,2,FALSE),FALSE),0)+IF(OR(U832="Urban Development (moderate)",U832="Urban Development (heavy)"),VLOOKUP(AA832,VALIDATIONS!$CZ$2:$DU$42,VLOOKUP(U832,VALIDATIONS!$FJ$2:$FK$4,2,FALSE)+4,FALSE),0))</f>
        <v/>
      </c>
      <c r="AE832" s="194"/>
    </row>
    <row r="833" spans="1:31" x14ac:dyDescent="0.2">
      <c r="A833" s="232"/>
      <c r="B833" s="361"/>
      <c r="C833" s="370"/>
      <c r="D833" s="370"/>
      <c r="E833" s="370"/>
      <c r="F833" s="370"/>
      <c r="G833" s="194"/>
      <c r="H833" s="194"/>
      <c r="I833" s="195"/>
      <c r="J833" s="194"/>
      <c r="K833" s="168"/>
      <c r="L833" s="168"/>
      <c r="M833" s="106" t="str">
        <f>IF(OR(D833="",E833="",G833=""),"",IF(AND(F833&lt;&gt;"",D833="Inlet Pit"),VLOOKUP(E833,VALIDATIONS!$CN$2:$CO$14,2,FALSE),IF(D833="Junction Pit",VLOOKUP(E833,VALIDATIONS!$CR$2:$CS$5,2,FALSE),IF(D833="Trench Grate",H833*VLOOKUP(E833,VALIDATIONS!$CT$2:$CU$2,2,FALSE),IF(D833="Capped Line",VLOOKUP(E833,VALIDATIONS!$CF$2:$CG$2,2,FALSE),IF(D833="Head Wall",VLOOKUP(E833,VALIDATIONS!$CH$2:$CI$2,2,FALSE),IF(D833="House Connection",VLOOKUP(E833,VALIDATIONS!$CJ$2:$CK$2,2,FALSE),0))))))+IF(AND(F833&lt;&gt;"",D833="Inlet Pit"),VLOOKUP(F833,VALIDATIONS!$CP$2:$CQ$66,2,FALSE),0))</f>
        <v/>
      </c>
      <c r="N833" s="194"/>
      <c r="O833" s="379"/>
      <c r="P833" s="368"/>
      <c r="Q833" s="194"/>
      <c r="R833" s="370"/>
      <c r="S833" s="194"/>
      <c r="T833" s="368"/>
      <c r="U833" s="368"/>
      <c r="V833" s="194"/>
      <c r="W833" s="195"/>
      <c r="X833" s="194"/>
      <c r="Y833" s="195"/>
      <c r="Z833" s="194"/>
      <c r="AA833" s="368"/>
      <c r="AB833" s="368"/>
      <c r="AC833" s="370"/>
      <c r="AD833" s="106" t="str">
        <f>IF(OR(R833="",T833="",U833="",Z833="",AA833="",AB833="",AC833=""),"",Z833*IF(AC833="uPVC",VLOOKUP(AA833,VALIDATIONS!$CZ$2:$DU$42,VLOOKUP(AB833,VALIDATIONS!$FF$2:$FG$5,2,FALSE),FALSE), IF(AC833="Steel Reinforced Concrete",VLOOKUP(AA833,VALIDATIONS!$CZ$2:$DU$42,8+VLOOKUP(AB833,VALIDATIONS!$FF$2:$FG$5,2,FALSE),FALSE),IF(AC833="Fibre Reinforced Concrete",VLOOKUP(AA833,VALIDATIONS!$CZ$2:$DU$42,4+VLOOKUP(AB833,VALIDATIONS!$FF$2:$FG$5,2,FALSE),FALSE))))   +IF(T833="Up to 10% Rock",VLOOKUP(AA833,VALIDATIONS!$CZ$2:$DU$42,13+VLOOKUP(AB833,VALIDATIONS!$FF$2:$FG$5,2,FALSE),FALSE),0)+IF(OR(U833="Urban Development (moderate)",U833="Urban Development (heavy)"),VLOOKUP(AA833,VALIDATIONS!$CZ$2:$DU$42,VLOOKUP(U833,VALIDATIONS!$FJ$2:$FK$4,2,FALSE)+4,FALSE),0))</f>
        <v/>
      </c>
      <c r="AE833" s="194"/>
    </row>
    <row r="834" spans="1:31" x14ac:dyDescent="0.2">
      <c r="A834" s="232"/>
      <c r="B834" s="361"/>
      <c r="C834" s="370"/>
      <c r="D834" s="370"/>
      <c r="E834" s="370"/>
      <c r="F834" s="370"/>
      <c r="G834" s="194"/>
      <c r="H834" s="194"/>
      <c r="I834" s="195"/>
      <c r="J834" s="194"/>
      <c r="K834" s="168"/>
      <c r="L834" s="168"/>
      <c r="M834" s="106" t="str">
        <f>IF(OR(D834="",E834="",G834=""),"",IF(AND(F834&lt;&gt;"",D834="Inlet Pit"),VLOOKUP(E834,VALIDATIONS!$CN$2:$CO$14,2,FALSE),IF(D834="Junction Pit",VLOOKUP(E834,VALIDATIONS!$CR$2:$CS$5,2,FALSE),IF(D834="Trench Grate",H834*VLOOKUP(E834,VALIDATIONS!$CT$2:$CU$2,2,FALSE),IF(D834="Capped Line",VLOOKUP(E834,VALIDATIONS!$CF$2:$CG$2,2,FALSE),IF(D834="Head Wall",VLOOKUP(E834,VALIDATIONS!$CH$2:$CI$2,2,FALSE),IF(D834="House Connection",VLOOKUP(E834,VALIDATIONS!$CJ$2:$CK$2,2,FALSE),0))))))+IF(AND(F834&lt;&gt;"",D834="Inlet Pit"),VLOOKUP(F834,VALIDATIONS!$CP$2:$CQ$66,2,FALSE),0))</f>
        <v/>
      </c>
      <c r="N834" s="194"/>
      <c r="O834" s="379"/>
      <c r="P834" s="368"/>
      <c r="Q834" s="194"/>
      <c r="R834" s="370"/>
      <c r="S834" s="194"/>
      <c r="T834" s="368"/>
      <c r="U834" s="368"/>
      <c r="V834" s="194"/>
      <c r="W834" s="195"/>
      <c r="X834" s="194"/>
      <c r="Y834" s="195"/>
      <c r="Z834" s="194"/>
      <c r="AA834" s="368"/>
      <c r="AB834" s="368"/>
      <c r="AC834" s="370"/>
      <c r="AD834" s="106" t="str">
        <f>IF(OR(R834="",T834="",U834="",Z834="",AA834="",AB834="",AC834=""),"",Z834*IF(AC834="uPVC",VLOOKUP(AA834,VALIDATIONS!$CZ$2:$DU$42,VLOOKUP(AB834,VALIDATIONS!$FF$2:$FG$5,2,FALSE),FALSE), IF(AC834="Steel Reinforced Concrete",VLOOKUP(AA834,VALIDATIONS!$CZ$2:$DU$42,8+VLOOKUP(AB834,VALIDATIONS!$FF$2:$FG$5,2,FALSE),FALSE),IF(AC834="Fibre Reinforced Concrete",VLOOKUP(AA834,VALIDATIONS!$CZ$2:$DU$42,4+VLOOKUP(AB834,VALIDATIONS!$FF$2:$FG$5,2,FALSE),FALSE))))   +IF(T834="Up to 10% Rock",VLOOKUP(AA834,VALIDATIONS!$CZ$2:$DU$42,13+VLOOKUP(AB834,VALIDATIONS!$FF$2:$FG$5,2,FALSE),FALSE),0)+IF(OR(U834="Urban Development (moderate)",U834="Urban Development (heavy)"),VLOOKUP(AA834,VALIDATIONS!$CZ$2:$DU$42,VLOOKUP(U834,VALIDATIONS!$FJ$2:$FK$4,2,FALSE)+4,FALSE),0))</f>
        <v/>
      </c>
      <c r="AE834" s="194"/>
    </row>
    <row r="835" spans="1:31" x14ac:dyDescent="0.2">
      <c r="A835" s="232"/>
      <c r="B835" s="361"/>
      <c r="C835" s="370"/>
      <c r="D835" s="370"/>
      <c r="E835" s="370"/>
      <c r="F835" s="370"/>
      <c r="G835" s="194"/>
      <c r="H835" s="194"/>
      <c r="I835" s="195"/>
      <c r="J835" s="194"/>
      <c r="K835" s="168"/>
      <c r="L835" s="168"/>
      <c r="M835" s="106" t="str">
        <f>IF(OR(D835="",E835="",G835=""),"",IF(AND(F835&lt;&gt;"",D835="Inlet Pit"),VLOOKUP(E835,VALIDATIONS!$CN$2:$CO$14,2,FALSE),IF(D835="Junction Pit",VLOOKUP(E835,VALIDATIONS!$CR$2:$CS$5,2,FALSE),IF(D835="Trench Grate",H835*VLOOKUP(E835,VALIDATIONS!$CT$2:$CU$2,2,FALSE),IF(D835="Capped Line",VLOOKUP(E835,VALIDATIONS!$CF$2:$CG$2,2,FALSE),IF(D835="Head Wall",VLOOKUP(E835,VALIDATIONS!$CH$2:$CI$2,2,FALSE),IF(D835="House Connection",VLOOKUP(E835,VALIDATIONS!$CJ$2:$CK$2,2,FALSE),0))))))+IF(AND(F835&lt;&gt;"",D835="Inlet Pit"),VLOOKUP(F835,VALIDATIONS!$CP$2:$CQ$66,2,FALSE),0))</f>
        <v/>
      </c>
      <c r="N835" s="194"/>
      <c r="O835" s="379"/>
      <c r="P835" s="368"/>
      <c r="Q835" s="194"/>
      <c r="R835" s="370"/>
      <c r="S835" s="194"/>
      <c r="T835" s="368"/>
      <c r="U835" s="368"/>
      <c r="V835" s="194"/>
      <c r="W835" s="195"/>
      <c r="X835" s="194"/>
      <c r="Y835" s="195"/>
      <c r="Z835" s="194"/>
      <c r="AA835" s="368"/>
      <c r="AB835" s="368"/>
      <c r="AC835" s="370"/>
      <c r="AD835" s="106" t="str">
        <f>IF(OR(R835="",T835="",U835="",Z835="",AA835="",AB835="",AC835=""),"",Z835*IF(AC835="uPVC",VLOOKUP(AA835,VALIDATIONS!$CZ$2:$DU$42,VLOOKUP(AB835,VALIDATIONS!$FF$2:$FG$5,2,FALSE),FALSE), IF(AC835="Steel Reinforced Concrete",VLOOKUP(AA835,VALIDATIONS!$CZ$2:$DU$42,8+VLOOKUP(AB835,VALIDATIONS!$FF$2:$FG$5,2,FALSE),FALSE),IF(AC835="Fibre Reinforced Concrete",VLOOKUP(AA835,VALIDATIONS!$CZ$2:$DU$42,4+VLOOKUP(AB835,VALIDATIONS!$FF$2:$FG$5,2,FALSE),FALSE))))   +IF(T835="Up to 10% Rock",VLOOKUP(AA835,VALIDATIONS!$CZ$2:$DU$42,13+VLOOKUP(AB835,VALIDATIONS!$FF$2:$FG$5,2,FALSE),FALSE),0)+IF(OR(U835="Urban Development (moderate)",U835="Urban Development (heavy)"),VLOOKUP(AA835,VALIDATIONS!$CZ$2:$DU$42,VLOOKUP(U835,VALIDATIONS!$FJ$2:$FK$4,2,FALSE)+4,FALSE),0))</f>
        <v/>
      </c>
      <c r="AE835" s="194"/>
    </row>
    <row r="836" spans="1:31" x14ac:dyDescent="0.2">
      <c r="A836" s="232"/>
      <c r="B836" s="361"/>
      <c r="C836" s="370"/>
      <c r="D836" s="370"/>
      <c r="E836" s="370"/>
      <c r="F836" s="370"/>
      <c r="G836" s="194"/>
      <c r="H836" s="194"/>
      <c r="I836" s="195"/>
      <c r="J836" s="194"/>
      <c r="K836" s="168"/>
      <c r="L836" s="168"/>
      <c r="M836" s="106" t="str">
        <f>IF(OR(D836="",E836="",G836=""),"",IF(AND(F836&lt;&gt;"",D836="Inlet Pit"),VLOOKUP(E836,VALIDATIONS!$CN$2:$CO$14,2,FALSE),IF(D836="Junction Pit",VLOOKUP(E836,VALIDATIONS!$CR$2:$CS$5,2,FALSE),IF(D836="Trench Grate",H836*VLOOKUP(E836,VALIDATIONS!$CT$2:$CU$2,2,FALSE),IF(D836="Capped Line",VLOOKUP(E836,VALIDATIONS!$CF$2:$CG$2,2,FALSE),IF(D836="Head Wall",VLOOKUP(E836,VALIDATIONS!$CH$2:$CI$2,2,FALSE),IF(D836="House Connection",VLOOKUP(E836,VALIDATIONS!$CJ$2:$CK$2,2,FALSE),0))))))+IF(AND(F836&lt;&gt;"",D836="Inlet Pit"),VLOOKUP(F836,VALIDATIONS!$CP$2:$CQ$66,2,FALSE),0))</f>
        <v/>
      </c>
      <c r="N836" s="194"/>
      <c r="O836" s="379"/>
      <c r="P836" s="368"/>
      <c r="Q836" s="194"/>
      <c r="R836" s="370"/>
      <c r="S836" s="194"/>
      <c r="T836" s="368"/>
      <c r="U836" s="368"/>
      <c r="V836" s="194"/>
      <c r="W836" s="195"/>
      <c r="X836" s="194"/>
      <c r="Y836" s="195"/>
      <c r="Z836" s="194"/>
      <c r="AA836" s="368"/>
      <c r="AB836" s="368"/>
      <c r="AC836" s="370"/>
      <c r="AD836" s="106" t="str">
        <f>IF(OR(R836="",T836="",U836="",Z836="",AA836="",AB836="",AC836=""),"",Z836*IF(AC836="uPVC",VLOOKUP(AA836,VALIDATIONS!$CZ$2:$DU$42,VLOOKUP(AB836,VALIDATIONS!$FF$2:$FG$5,2,FALSE),FALSE), IF(AC836="Steel Reinforced Concrete",VLOOKUP(AA836,VALIDATIONS!$CZ$2:$DU$42,8+VLOOKUP(AB836,VALIDATIONS!$FF$2:$FG$5,2,FALSE),FALSE),IF(AC836="Fibre Reinforced Concrete",VLOOKUP(AA836,VALIDATIONS!$CZ$2:$DU$42,4+VLOOKUP(AB836,VALIDATIONS!$FF$2:$FG$5,2,FALSE),FALSE))))   +IF(T836="Up to 10% Rock",VLOOKUP(AA836,VALIDATIONS!$CZ$2:$DU$42,13+VLOOKUP(AB836,VALIDATIONS!$FF$2:$FG$5,2,FALSE),FALSE),0)+IF(OR(U836="Urban Development (moderate)",U836="Urban Development (heavy)"),VLOOKUP(AA836,VALIDATIONS!$CZ$2:$DU$42,VLOOKUP(U836,VALIDATIONS!$FJ$2:$FK$4,2,FALSE)+4,FALSE),0))</f>
        <v/>
      </c>
      <c r="AE836" s="194"/>
    </row>
    <row r="837" spans="1:31" x14ac:dyDescent="0.2">
      <c r="A837" s="232"/>
      <c r="B837" s="361"/>
      <c r="C837" s="370"/>
      <c r="D837" s="370"/>
      <c r="E837" s="370"/>
      <c r="F837" s="370"/>
      <c r="G837" s="194"/>
      <c r="H837" s="194"/>
      <c r="I837" s="195"/>
      <c r="J837" s="194"/>
      <c r="K837" s="168"/>
      <c r="L837" s="168"/>
      <c r="M837" s="106" t="str">
        <f>IF(OR(D837="",E837="",G837=""),"",IF(AND(F837&lt;&gt;"",D837="Inlet Pit"),VLOOKUP(E837,VALIDATIONS!$CN$2:$CO$14,2,FALSE),IF(D837="Junction Pit",VLOOKUP(E837,VALIDATIONS!$CR$2:$CS$5,2,FALSE),IF(D837="Trench Grate",H837*VLOOKUP(E837,VALIDATIONS!$CT$2:$CU$2,2,FALSE),IF(D837="Capped Line",VLOOKUP(E837,VALIDATIONS!$CF$2:$CG$2,2,FALSE),IF(D837="Head Wall",VLOOKUP(E837,VALIDATIONS!$CH$2:$CI$2,2,FALSE),IF(D837="House Connection",VLOOKUP(E837,VALIDATIONS!$CJ$2:$CK$2,2,FALSE),0))))))+IF(AND(F837&lt;&gt;"",D837="Inlet Pit"),VLOOKUP(F837,VALIDATIONS!$CP$2:$CQ$66,2,FALSE),0))</f>
        <v/>
      </c>
      <c r="N837" s="194"/>
      <c r="O837" s="379"/>
      <c r="P837" s="368"/>
      <c r="Q837" s="194"/>
      <c r="R837" s="370"/>
      <c r="S837" s="194"/>
      <c r="T837" s="368"/>
      <c r="U837" s="368"/>
      <c r="V837" s="194"/>
      <c r="W837" s="195"/>
      <c r="X837" s="194"/>
      <c r="Y837" s="195"/>
      <c r="Z837" s="194"/>
      <c r="AA837" s="368"/>
      <c r="AB837" s="368"/>
      <c r="AC837" s="370"/>
      <c r="AD837" s="106" t="str">
        <f>IF(OR(R837="",T837="",U837="",Z837="",AA837="",AB837="",AC837=""),"",Z837*IF(AC837="uPVC",VLOOKUP(AA837,VALIDATIONS!$CZ$2:$DU$42,VLOOKUP(AB837,VALIDATIONS!$FF$2:$FG$5,2,FALSE),FALSE), IF(AC837="Steel Reinforced Concrete",VLOOKUP(AA837,VALIDATIONS!$CZ$2:$DU$42,8+VLOOKUP(AB837,VALIDATIONS!$FF$2:$FG$5,2,FALSE),FALSE),IF(AC837="Fibre Reinforced Concrete",VLOOKUP(AA837,VALIDATIONS!$CZ$2:$DU$42,4+VLOOKUP(AB837,VALIDATIONS!$FF$2:$FG$5,2,FALSE),FALSE))))   +IF(T837="Up to 10% Rock",VLOOKUP(AA837,VALIDATIONS!$CZ$2:$DU$42,13+VLOOKUP(AB837,VALIDATIONS!$FF$2:$FG$5,2,FALSE),FALSE),0)+IF(OR(U837="Urban Development (moderate)",U837="Urban Development (heavy)"),VLOOKUP(AA837,VALIDATIONS!$CZ$2:$DU$42,VLOOKUP(U837,VALIDATIONS!$FJ$2:$FK$4,2,FALSE)+4,FALSE),0))</f>
        <v/>
      </c>
      <c r="AE837" s="194"/>
    </row>
    <row r="838" spans="1:31" x14ac:dyDescent="0.2">
      <c r="A838" s="232"/>
      <c r="B838" s="361"/>
      <c r="C838" s="370"/>
      <c r="D838" s="370"/>
      <c r="E838" s="370"/>
      <c r="F838" s="370"/>
      <c r="G838" s="194"/>
      <c r="H838" s="194"/>
      <c r="I838" s="195"/>
      <c r="J838" s="194"/>
      <c r="K838" s="168"/>
      <c r="L838" s="168"/>
      <c r="M838" s="106" t="str">
        <f>IF(OR(D838="",E838="",G838=""),"",IF(AND(F838&lt;&gt;"",D838="Inlet Pit"),VLOOKUP(E838,VALIDATIONS!$CN$2:$CO$14,2,FALSE),IF(D838="Junction Pit",VLOOKUP(E838,VALIDATIONS!$CR$2:$CS$5,2,FALSE),IF(D838="Trench Grate",H838*VLOOKUP(E838,VALIDATIONS!$CT$2:$CU$2,2,FALSE),IF(D838="Capped Line",VLOOKUP(E838,VALIDATIONS!$CF$2:$CG$2,2,FALSE),IF(D838="Head Wall",VLOOKUP(E838,VALIDATIONS!$CH$2:$CI$2,2,FALSE),IF(D838="House Connection",VLOOKUP(E838,VALIDATIONS!$CJ$2:$CK$2,2,FALSE),0))))))+IF(AND(F838&lt;&gt;"",D838="Inlet Pit"),VLOOKUP(F838,VALIDATIONS!$CP$2:$CQ$66,2,FALSE),0))</f>
        <v/>
      </c>
      <c r="N838" s="194"/>
      <c r="O838" s="379"/>
      <c r="P838" s="368"/>
      <c r="Q838" s="194"/>
      <c r="R838" s="370"/>
      <c r="S838" s="194"/>
      <c r="T838" s="368"/>
      <c r="U838" s="368"/>
      <c r="V838" s="194"/>
      <c r="W838" s="195"/>
      <c r="X838" s="194"/>
      <c r="Y838" s="195"/>
      <c r="Z838" s="194"/>
      <c r="AA838" s="368"/>
      <c r="AB838" s="368"/>
      <c r="AC838" s="370"/>
      <c r="AD838" s="106" t="str">
        <f>IF(OR(R838="",T838="",U838="",Z838="",AA838="",AB838="",AC838=""),"",Z838*IF(AC838="uPVC",VLOOKUP(AA838,VALIDATIONS!$CZ$2:$DU$42,VLOOKUP(AB838,VALIDATIONS!$FF$2:$FG$5,2,FALSE),FALSE), IF(AC838="Steel Reinforced Concrete",VLOOKUP(AA838,VALIDATIONS!$CZ$2:$DU$42,8+VLOOKUP(AB838,VALIDATIONS!$FF$2:$FG$5,2,FALSE),FALSE),IF(AC838="Fibre Reinforced Concrete",VLOOKUP(AA838,VALIDATIONS!$CZ$2:$DU$42,4+VLOOKUP(AB838,VALIDATIONS!$FF$2:$FG$5,2,FALSE),FALSE))))   +IF(T838="Up to 10% Rock",VLOOKUP(AA838,VALIDATIONS!$CZ$2:$DU$42,13+VLOOKUP(AB838,VALIDATIONS!$FF$2:$FG$5,2,FALSE),FALSE),0)+IF(OR(U838="Urban Development (moderate)",U838="Urban Development (heavy)"),VLOOKUP(AA838,VALIDATIONS!$CZ$2:$DU$42,VLOOKUP(U838,VALIDATIONS!$FJ$2:$FK$4,2,FALSE)+4,FALSE),0))</f>
        <v/>
      </c>
      <c r="AE838" s="194"/>
    </row>
    <row r="839" spans="1:31" x14ac:dyDescent="0.2">
      <c r="A839" s="232"/>
      <c r="B839" s="361"/>
      <c r="C839" s="370"/>
      <c r="D839" s="370"/>
      <c r="E839" s="370"/>
      <c r="F839" s="370"/>
      <c r="G839" s="194"/>
      <c r="H839" s="194"/>
      <c r="I839" s="195"/>
      <c r="J839" s="194"/>
      <c r="K839" s="168"/>
      <c r="L839" s="168"/>
      <c r="M839" s="106" t="str">
        <f>IF(OR(D839="",E839="",G839=""),"",IF(AND(F839&lt;&gt;"",D839="Inlet Pit"),VLOOKUP(E839,VALIDATIONS!$CN$2:$CO$14,2,FALSE),IF(D839="Junction Pit",VLOOKUP(E839,VALIDATIONS!$CR$2:$CS$5,2,FALSE),IF(D839="Trench Grate",H839*VLOOKUP(E839,VALIDATIONS!$CT$2:$CU$2,2,FALSE),IF(D839="Capped Line",VLOOKUP(E839,VALIDATIONS!$CF$2:$CG$2,2,FALSE),IF(D839="Head Wall",VLOOKUP(E839,VALIDATIONS!$CH$2:$CI$2,2,FALSE),IF(D839="House Connection",VLOOKUP(E839,VALIDATIONS!$CJ$2:$CK$2,2,FALSE),0))))))+IF(AND(F839&lt;&gt;"",D839="Inlet Pit"),VLOOKUP(F839,VALIDATIONS!$CP$2:$CQ$66,2,FALSE),0))</f>
        <v/>
      </c>
      <c r="N839" s="194"/>
      <c r="O839" s="379"/>
      <c r="P839" s="368"/>
      <c r="Q839" s="194"/>
      <c r="R839" s="370"/>
      <c r="S839" s="194"/>
      <c r="T839" s="368"/>
      <c r="U839" s="368"/>
      <c r="V839" s="194"/>
      <c r="W839" s="195"/>
      <c r="X839" s="194"/>
      <c r="Y839" s="195"/>
      <c r="Z839" s="194"/>
      <c r="AA839" s="368"/>
      <c r="AB839" s="368"/>
      <c r="AC839" s="370"/>
      <c r="AD839" s="106" t="str">
        <f>IF(OR(R839="",T839="",U839="",Z839="",AA839="",AB839="",AC839=""),"",Z839*IF(AC839="uPVC",VLOOKUP(AA839,VALIDATIONS!$CZ$2:$DU$42,VLOOKUP(AB839,VALIDATIONS!$FF$2:$FG$5,2,FALSE),FALSE), IF(AC839="Steel Reinforced Concrete",VLOOKUP(AA839,VALIDATIONS!$CZ$2:$DU$42,8+VLOOKUP(AB839,VALIDATIONS!$FF$2:$FG$5,2,FALSE),FALSE),IF(AC839="Fibre Reinforced Concrete",VLOOKUP(AA839,VALIDATIONS!$CZ$2:$DU$42,4+VLOOKUP(AB839,VALIDATIONS!$FF$2:$FG$5,2,FALSE),FALSE))))   +IF(T839="Up to 10% Rock",VLOOKUP(AA839,VALIDATIONS!$CZ$2:$DU$42,13+VLOOKUP(AB839,VALIDATIONS!$FF$2:$FG$5,2,FALSE),FALSE),0)+IF(OR(U839="Urban Development (moderate)",U839="Urban Development (heavy)"),VLOOKUP(AA839,VALIDATIONS!$CZ$2:$DU$42,VLOOKUP(U839,VALIDATIONS!$FJ$2:$FK$4,2,FALSE)+4,FALSE),0))</f>
        <v/>
      </c>
      <c r="AE839" s="194"/>
    </row>
    <row r="840" spans="1:31" x14ac:dyDescent="0.2">
      <c r="A840" s="232"/>
      <c r="B840" s="361"/>
      <c r="C840" s="370"/>
      <c r="D840" s="370"/>
      <c r="E840" s="370"/>
      <c r="F840" s="370"/>
      <c r="G840" s="194"/>
      <c r="H840" s="194"/>
      <c r="I840" s="195"/>
      <c r="J840" s="194"/>
      <c r="K840" s="168"/>
      <c r="L840" s="168"/>
      <c r="M840" s="106" t="str">
        <f>IF(OR(D840="",E840="",G840=""),"",IF(AND(F840&lt;&gt;"",D840="Inlet Pit"),VLOOKUP(E840,VALIDATIONS!$CN$2:$CO$14,2,FALSE),IF(D840="Junction Pit",VLOOKUP(E840,VALIDATIONS!$CR$2:$CS$5,2,FALSE),IF(D840="Trench Grate",H840*VLOOKUP(E840,VALIDATIONS!$CT$2:$CU$2,2,FALSE),IF(D840="Capped Line",VLOOKUP(E840,VALIDATIONS!$CF$2:$CG$2,2,FALSE),IF(D840="Head Wall",VLOOKUP(E840,VALIDATIONS!$CH$2:$CI$2,2,FALSE),IF(D840="House Connection",VLOOKUP(E840,VALIDATIONS!$CJ$2:$CK$2,2,FALSE),0))))))+IF(AND(F840&lt;&gt;"",D840="Inlet Pit"),VLOOKUP(F840,VALIDATIONS!$CP$2:$CQ$66,2,FALSE),0))</f>
        <v/>
      </c>
      <c r="N840" s="194"/>
      <c r="O840" s="379"/>
      <c r="P840" s="368"/>
      <c r="Q840" s="194"/>
      <c r="R840" s="370"/>
      <c r="S840" s="194"/>
      <c r="T840" s="368"/>
      <c r="U840" s="368"/>
      <c r="V840" s="194"/>
      <c r="W840" s="195"/>
      <c r="X840" s="194"/>
      <c r="Y840" s="195"/>
      <c r="Z840" s="194"/>
      <c r="AA840" s="368"/>
      <c r="AB840" s="368"/>
      <c r="AC840" s="370"/>
      <c r="AD840" s="106" t="str">
        <f>IF(OR(R840="",T840="",U840="",Z840="",AA840="",AB840="",AC840=""),"",Z840*IF(AC840="uPVC",VLOOKUP(AA840,VALIDATIONS!$CZ$2:$DU$42,VLOOKUP(AB840,VALIDATIONS!$FF$2:$FG$5,2,FALSE),FALSE), IF(AC840="Steel Reinforced Concrete",VLOOKUP(AA840,VALIDATIONS!$CZ$2:$DU$42,8+VLOOKUP(AB840,VALIDATIONS!$FF$2:$FG$5,2,FALSE),FALSE),IF(AC840="Fibre Reinforced Concrete",VLOOKUP(AA840,VALIDATIONS!$CZ$2:$DU$42,4+VLOOKUP(AB840,VALIDATIONS!$FF$2:$FG$5,2,FALSE),FALSE))))   +IF(T840="Up to 10% Rock",VLOOKUP(AA840,VALIDATIONS!$CZ$2:$DU$42,13+VLOOKUP(AB840,VALIDATIONS!$FF$2:$FG$5,2,FALSE),FALSE),0)+IF(OR(U840="Urban Development (moderate)",U840="Urban Development (heavy)"),VLOOKUP(AA840,VALIDATIONS!$CZ$2:$DU$42,VLOOKUP(U840,VALIDATIONS!$FJ$2:$FK$4,2,FALSE)+4,FALSE),0))</f>
        <v/>
      </c>
      <c r="AE840" s="194"/>
    </row>
    <row r="841" spans="1:31" x14ac:dyDescent="0.2">
      <c r="A841" s="232"/>
      <c r="B841" s="361"/>
      <c r="C841" s="370"/>
      <c r="D841" s="370"/>
      <c r="E841" s="370"/>
      <c r="F841" s="370"/>
      <c r="G841" s="194"/>
      <c r="H841" s="194"/>
      <c r="I841" s="195"/>
      <c r="J841" s="194"/>
      <c r="K841" s="168"/>
      <c r="L841" s="168"/>
      <c r="M841" s="106" t="str">
        <f>IF(OR(D841="",E841="",G841=""),"",IF(AND(F841&lt;&gt;"",D841="Inlet Pit"),VLOOKUP(E841,VALIDATIONS!$CN$2:$CO$14,2,FALSE),IF(D841="Junction Pit",VLOOKUP(E841,VALIDATIONS!$CR$2:$CS$5,2,FALSE),IF(D841="Trench Grate",H841*VLOOKUP(E841,VALIDATIONS!$CT$2:$CU$2,2,FALSE),IF(D841="Capped Line",VLOOKUP(E841,VALIDATIONS!$CF$2:$CG$2,2,FALSE),IF(D841="Head Wall",VLOOKUP(E841,VALIDATIONS!$CH$2:$CI$2,2,FALSE),IF(D841="House Connection",VLOOKUP(E841,VALIDATIONS!$CJ$2:$CK$2,2,FALSE),0))))))+IF(AND(F841&lt;&gt;"",D841="Inlet Pit"),VLOOKUP(F841,VALIDATIONS!$CP$2:$CQ$66,2,FALSE),0))</f>
        <v/>
      </c>
      <c r="N841" s="194"/>
      <c r="O841" s="379"/>
      <c r="P841" s="368"/>
      <c r="Q841" s="194"/>
      <c r="R841" s="370"/>
      <c r="S841" s="194"/>
      <c r="T841" s="368"/>
      <c r="U841" s="368"/>
      <c r="V841" s="194"/>
      <c r="W841" s="195"/>
      <c r="X841" s="194"/>
      <c r="Y841" s="195"/>
      <c r="Z841" s="194"/>
      <c r="AA841" s="368"/>
      <c r="AB841" s="368"/>
      <c r="AC841" s="370"/>
      <c r="AD841" s="106" t="str">
        <f>IF(OR(R841="",T841="",U841="",Z841="",AA841="",AB841="",AC841=""),"",Z841*IF(AC841="uPVC",VLOOKUP(AA841,VALIDATIONS!$CZ$2:$DU$42,VLOOKUP(AB841,VALIDATIONS!$FF$2:$FG$5,2,FALSE),FALSE), IF(AC841="Steel Reinforced Concrete",VLOOKUP(AA841,VALIDATIONS!$CZ$2:$DU$42,8+VLOOKUP(AB841,VALIDATIONS!$FF$2:$FG$5,2,FALSE),FALSE),IF(AC841="Fibre Reinforced Concrete",VLOOKUP(AA841,VALIDATIONS!$CZ$2:$DU$42,4+VLOOKUP(AB841,VALIDATIONS!$FF$2:$FG$5,2,FALSE),FALSE))))   +IF(T841="Up to 10% Rock",VLOOKUP(AA841,VALIDATIONS!$CZ$2:$DU$42,13+VLOOKUP(AB841,VALIDATIONS!$FF$2:$FG$5,2,FALSE),FALSE),0)+IF(OR(U841="Urban Development (moderate)",U841="Urban Development (heavy)"),VLOOKUP(AA841,VALIDATIONS!$CZ$2:$DU$42,VLOOKUP(U841,VALIDATIONS!$FJ$2:$FK$4,2,FALSE)+4,FALSE),0))</f>
        <v/>
      </c>
      <c r="AE841" s="194"/>
    </row>
    <row r="842" spans="1:31" x14ac:dyDescent="0.2">
      <c r="A842" s="232"/>
      <c r="B842" s="361"/>
      <c r="C842" s="370"/>
      <c r="D842" s="370"/>
      <c r="E842" s="370"/>
      <c r="F842" s="370"/>
      <c r="G842" s="194"/>
      <c r="H842" s="194"/>
      <c r="I842" s="195"/>
      <c r="J842" s="194"/>
      <c r="K842" s="168"/>
      <c r="L842" s="168"/>
      <c r="M842" s="106" t="str">
        <f>IF(OR(D842="",E842="",G842=""),"",IF(AND(F842&lt;&gt;"",D842="Inlet Pit"),VLOOKUP(E842,VALIDATIONS!$CN$2:$CO$14,2,FALSE),IF(D842="Junction Pit",VLOOKUP(E842,VALIDATIONS!$CR$2:$CS$5,2,FALSE),IF(D842="Trench Grate",H842*VLOOKUP(E842,VALIDATIONS!$CT$2:$CU$2,2,FALSE),IF(D842="Capped Line",VLOOKUP(E842,VALIDATIONS!$CF$2:$CG$2,2,FALSE),IF(D842="Head Wall",VLOOKUP(E842,VALIDATIONS!$CH$2:$CI$2,2,FALSE),IF(D842="House Connection",VLOOKUP(E842,VALIDATIONS!$CJ$2:$CK$2,2,FALSE),0))))))+IF(AND(F842&lt;&gt;"",D842="Inlet Pit"),VLOOKUP(F842,VALIDATIONS!$CP$2:$CQ$66,2,FALSE),0))</f>
        <v/>
      </c>
      <c r="N842" s="194"/>
      <c r="O842" s="379"/>
      <c r="P842" s="368"/>
      <c r="Q842" s="194"/>
      <c r="R842" s="370"/>
      <c r="S842" s="194"/>
      <c r="T842" s="368"/>
      <c r="U842" s="368"/>
      <c r="V842" s="194"/>
      <c r="W842" s="195"/>
      <c r="X842" s="194"/>
      <c r="Y842" s="195"/>
      <c r="Z842" s="194"/>
      <c r="AA842" s="368"/>
      <c r="AB842" s="368"/>
      <c r="AC842" s="370"/>
      <c r="AD842" s="106" t="str">
        <f>IF(OR(R842="",T842="",U842="",Z842="",AA842="",AB842="",AC842=""),"",Z842*IF(AC842="uPVC",VLOOKUP(AA842,VALIDATIONS!$CZ$2:$DU$42,VLOOKUP(AB842,VALIDATIONS!$FF$2:$FG$5,2,FALSE),FALSE), IF(AC842="Steel Reinforced Concrete",VLOOKUP(AA842,VALIDATIONS!$CZ$2:$DU$42,8+VLOOKUP(AB842,VALIDATIONS!$FF$2:$FG$5,2,FALSE),FALSE),IF(AC842="Fibre Reinforced Concrete",VLOOKUP(AA842,VALIDATIONS!$CZ$2:$DU$42,4+VLOOKUP(AB842,VALIDATIONS!$FF$2:$FG$5,2,FALSE),FALSE))))   +IF(T842="Up to 10% Rock",VLOOKUP(AA842,VALIDATIONS!$CZ$2:$DU$42,13+VLOOKUP(AB842,VALIDATIONS!$FF$2:$FG$5,2,FALSE),FALSE),0)+IF(OR(U842="Urban Development (moderate)",U842="Urban Development (heavy)"),VLOOKUP(AA842,VALIDATIONS!$CZ$2:$DU$42,VLOOKUP(U842,VALIDATIONS!$FJ$2:$FK$4,2,FALSE)+4,FALSE),0))</f>
        <v/>
      </c>
      <c r="AE842" s="194"/>
    </row>
    <row r="843" spans="1:31" x14ac:dyDescent="0.2">
      <c r="A843" s="232"/>
      <c r="B843" s="361"/>
      <c r="C843" s="370"/>
      <c r="D843" s="370"/>
      <c r="E843" s="370"/>
      <c r="F843" s="370"/>
      <c r="G843" s="194"/>
      <c r="H843" s="194"/>
      <c r="I843" s="195"/>
      <c r="J843" s="194"/>
      <c r="K843" s="168"/>
      <c r="L843" s="168"/>
      <c r="M843" s="106" t="str">
        <f>IF(OR(D843="",E843="",G843=""),"",IF(AND(F843&lt;&gt;"",D843="Inlet Pit"),VLOOKUP(E843,VALIDATIONS!$CN$2:$CO$14,2,FALSE),IF(D843="Junction Pit",VLOOKUP(E843,VALIDATIONS!$CR$2:$CS$5,2,FALSE),IF(D843="Trench Grate",H843*VLOOKUP(E843,VALIDATIONS!$CT$2:$CU$2,2,FALSE),IF(D843="Capped Line",VLOOKUP(E843,VALIDATIONS!$CF$2:$CG$2,2,FALSE),IF(D843="Head Wall",VLOOKUP(E843,VALIDATIONS!$CH$2:$CI$2,2,FALSE),IF(D843="House Connection",VLOOKUP(E843,VALIDATIONS!$CJ$2:$CK$2,2,FALSE),0))))))+IF(AND(F843&lt;&gt;"",D843="Inlet Pit"),VLOOKUP(F843,VALIDATIONS!$CP$2:$CQ$66,2,FALSE),0))</f>
        <v/>
      </c>
      <c r="N843" s="194"/>
      <c r="O843" s="379"/>
      <c r="P843" s="368"/>
      <c r="Q843" s="194"/>
      <c r="R843" s="370"/>
      <c r="S843" s="194"/>
      <c r="T843" s="368"/>
      <c r="U843" s="368"/>
      <c r="V843" s="194"/>
      <c r="W843" s="195"/>
      <c r="X843" s="194"/>
      <c r="Y843" s="195"/>
      <c r="Z843" s="194"/>
      <c r="AA843" s="368"/>
      <c r="AB843" s="368"/>
      <c r="AC843" s="370"/>
      <c r="AD843" s="106" t="str">
        <f>IF(OR(R843="",T843="",U843="",Z843="",AA843="",AB843="",AC843=""),"",Z843*IF(AC843="uPVC",VLOOKUP(AA843,VALIDATIONS!$CZ$2:$DU$42,VLOOKUP(AB843,VALIDATIONS!$FF$2:$FG$5,2,FALSE),FALSE), IF(AC843="Steel Reinforced Concrete",VLOOKUP(AA843,VALIDATIONS!$CZ$2:$DU$42,8+VLOOKUP(AB843,VALIDATIONS!$FF$2:$FG$5,2,FALSE),FALSE),IF(AC843="Fibre Reinforced Concrete",VLOOKUP(AA843,VALIDATIONS!$CZ$2:$DU$42,4+VLOOKUP(AB843,VALIDATIONS!$FF$2:$FG$5,2,FALSE),FALSE))))   +IF(T843="Up to 10% Rock",VLOOKUP(AA843,VALIDATIONS!$CZ$2:$DU$42,13+VLOOKUP(AB843,VALIDATIONS!$FF$2:$FG$5,2,FALSE),FALSE),0)+IF(OR(U843="Urban Development (moderate)",U843="Urban Development (heavy)"),VLOOKUP(AA843,VALIDATIONS!$CZ$2:$DU$42,VLOOKUP(U843,VALIDATIONS!$FJ$2:$FK$4,2,FALSE)+4,FALSE),0))</f>
        <v/>
      </c>
      <c r="AE843" s="194"/>
    </row>
    <row r="844" spans="1:31" x14ac:dyDescent="0.2">
      <c r="A844" s="232"/>
      <c r="B844" s="361"/>
      <c r="C844" s="370"/>
      <c r="D844" s="370"/>
      <c r="E844" s="370"/>
      <c r="F844" s="370"/>
      <c r="G844" s="194"/>
      <c r="H844" s="194"/>
      <c r="I844" s="195"/>
      <c r="J844" s="194"/>
      <c r="K844" s="168"/>
      <c r="L844" s="168"/>
      <c r="M844" s="106" t="str">
        <f>IF(OR(D844="",E844="",G844=""),"",IF(AND(F844&lt;&gt;"",D844="Inlet Pit"),VLOOKUP(E844,VALIDATIONS!$CN$2:$CO$14,2,FALSE),IF(D844="Junction Pit",VLOOKUP(E844,VALIDATIONS!$CR$2:$CS$5,2,FALSE),IF(D844="Trench Grate",H844*VLOOKUP(E844,VALIDATIONS!$CT$2:$CU$2,2,FALSE),IF(D844="Capped Line",VLOOKUP(E844,VALIDATIONS!$CF$2:$CG$2,2,FALSE),IF(D844="Head Wall",VLOOKUP(E844,VALIDATIONS!$CH$2:$CI$2,2,FALSE),IF(D844="House Connection",VLOOKUP(E844,VALIDATIONS!$CJ$2:$CK$2,2,FALSE),0))))))+IF(AND(F844&lt;&gt;"",D844="Inlet Pit"),VLOOKUP(F844,VALIDATIONS!$CP$2:$CQ$66,2,FALSE),0))</f>
        <v/>
      </c>
      <c r="N844" s="194"/>
      <c r="O844" s="379"/>
      <c r="P844" s="368"/>
      <c r="Q844" s="194"/>
      <c r="R844" s="370"/>
      <c r="S844" s="194"/>
      <c r="T844" s="368"/>
      <c r="U844" s="368"/>
      <c r="V844" s="194"/>
      <c r="W844" s="195"/>
      <c r="X844" s="194"/>
      <c r="Y844" s="195"/>
      <c r="Z844" s="194"/>
      <c r="AA844" s="368"/>
      <c r="AB844" s="368"/>
      <c r="AC844" s="370"/>
      <c r="AD844" s="106" t="str">
        <f>IF(OR(R844="",T844="",U844="",Z844="",AA844="",AB844="",AC844=""),"",Z844*IF(AC844="uPVC",VLOOKUP(AA844,VALIDATIONS!$CZ$2:$DU$42,VLOOKUP(AB844,VALIDATIONS!$FF$2:$FG$5,2,FALSE),FALSE), IF(AC844="Steel Reinforced Concrete",VLOOKUP(AA844,VALIDATIONS!$CZ$2:$DU$42,8+VLOOKUP(AB844,VALIDATIONS!$FF$2:$FG$5,2,FALSE),FALSE),IF(AC844="Fibre Reinforced Concrete",VLOOKUP(AA844,VALIDATIONS!$CZ$2:$DU$42,4+VLOOKUP(AB844,VALIDATIONS!$FF$2:$FG$5,2,FALSE),FALSE))))   +IF(T844="Up to 10% Rock",VLOOKUP(AA844,VALIDATIONS!$CZ$2:$DU$42,13+VLOOKUP(AB844,VALIDATIONS!$FF$2:$FG$5,2,FALSE),FALSE),0)+IF(OR(U844="Urban Development (moderate)",U844="Urban Development (heavy)"),VLOOKUP(AA844,VALIDATIONS!$CZ$2:$DU$42,VLOOKUP(U844,VALIDATIONS!$FJ$2:$FK$4,2,FALSE)+4,FALSE),0))</f>
        <v/>
      </c>
      <c r="AE844" s="194"/>
    </row>
    <row r="845" spans="1:31" x14ac:dyDescent="0.2">
      <c r="A845" s="232"/>
      <c r="B845" s="361"/>
      <c r="C845" s="370"/>
      <c r="D845" s="370"/>
      <c r="E845" s="370"/>
      <c r="F845" s="370"/>
      <c r="G845" s="194"/>
      <c r="H845" s="194"/>
      <c r="I845" s="195"/>
      <c r="J845" s="194"/>
      <c r="K845" s="168"/>
      <c r="L845" s="168"/>
      <c r="M845" s="106" t="str">
        <f>IF(OR(D845="",E845="",G845=""),"",IF(AND(F845&lt;&gt;"",D845="Inlet Pit"),VLOOKUP(E845,VALIDATIONS!$CN$2:$CO$14,2,FALSE),IF(D845="Junction Pit",VLOOKUP(E845,VALIDATIONS!$CR$2:$CS$5,2,FALSE),IF(D845="Trench Grate",H845*VLOOKUP(E845,VALIDATIONS!$CT$2:$CU$2,2,FALSE),IF(D845="Capped Line",VLOOKUP(E845,VALIDATIONS!$CF$2:$CG$2,2,FALSE),IF(D845="Head Wall",VLOOKUP(E845,VALIDATIONS!$CH$2:$CI$2,2,FALSE),IF(D845="House Connection",VLOOKUP(E845,VALIDATIONS!$CJ$2:$CK$2,2,FALSE),0))))))+IF(AND(F845&lt;&gt;"",D845="Inlet Pit"),VLOOKUP(F845,VALIDATIONS!$CP$2:$CQ$66,2,FALSE),0))</f>
        <v/>
      </c>
      <c r="N845" s="194"/>
      <c r="O845" s="379"/>
      <c r="P845" s="368"/>
      <c r="Q845" s="194"/>
      <c r="R845" s="370"/>
      <c r="S845" s="194"/>
      <c r="T845" s="368"/>
      <c r="U845" s="368"/>
      <c r="V845" s="194"/>
      <c r="W845" s="195"/>
      <c r="X845" s="194"/>
      <c r="Y845" s="195"/>
      <c r="Z845" s="194"/>
      <c r="AA845" s="368"/>
      <c r="AB845" s="368"/>
      <c r="AC845" s="370"/>
      <c r="AD845" s="106" t="str">
        <f>IF(OR(R845="",T845="",U845="",Z845="",AA845="",AB845="",AC845=""),"",Z845*IF(AC845="uPVC",VLOOKUP(AA845,VALIDATIONS!$CZ$2:$DU$42,VLOOKUP(AB845,VALIDATIONS!$FF$2:$FG$5,2,FALSE),FALSE), IF(AC845="Steel Reinforced Concrete",VLOOKUP(AA845,VALIDATIONS!$CZ$2:$DU$42,8+VLOOKUP(AB845,VALIDATIONS!$FF$2:$FG$5,2,FALSE),FALSE),IF(AC845="Fibre Reinforced Concrete",VLOOKUP(AA845,VALIDATIONS!$CZ$2:$DU$42,4+VLOOKUP(AB845,VALIDATIONS!$FF$2:$FG$5,2,FALSE),FALSE))))   +IF(T845="Up to 10% Rock",VLOOKUP(AA845,VALIDATIONS!$CZ$2:$DU$42,13+VLOOKUP(AB845,VALIDATIONS!$FF$2:$FG$5,2,FALSE),FALSE),0)+IF(OR(U845="Urban Development (moderate)",U845="Urban Development (heavy)"),VLOOKUP(AA845,VALIDATIONS!$CZ$2:$DU$42,VLOOKUP(U845,VALIDATIONS!$FJ$2:$FK$4,2,FALSE)+4,FALSE),0))</f>
        <v/>
      </c>
      <c r="AE845" s="194"/>
    </row>
    <row r="846" spans="1:31" x14ac:dyDescent="0.2">
      <c r="A846" s="232"/>
      <c r="B846" s="361"/>
      <c r="C846" s="370"/>
      <c r="D846" s="370"/>
      <c r="E846" s="370"/>
      <c r="F846" s="370"/>
      <c r="G846" s="194"/>
      <c r="H846" s="194"/>
      <c r="I846" s="195"/>
      <c r="J846" s="194"/>
      <c r="K846" s="168"/>
      <c r="L846" s="168"/>
      <c r="M846" s="106" t="str">
        <f>IF(OR(D846="",E846="",G846=""),"",IF(AND(F846&lt;&gt;"",D846="Inlet Pit"),VLOOKUP(E846,VALIDATIONS!$CN$2:$CO$14,2,FALSE),IF(D846="Junction Pit",VLOOKUP(E846,VALIDATIONS!$CR$2:$CS$5,2,FALSE),IF(D846="Trench Grate",H846*VLOOKUP(E846,VALIDATIONS!$CT$2:$CU$2,2,FALSE),IF(D846="Capped Line",VLOOKUP(E846,VALIDATIONS!$CF$2:$CG$2,2,FALSE),IF(D846="Head Wall",VLOOKUP(E846,VALIDATIONS!$CH$2:$CI$2,2,FALSE),IF(D846="House Connection",VLOOKUP(E846,VALIDATIONS!$CJ$2:$CK$2,2,FALSE),0))))))+IF(AND(F846&lt;&gt;"",D846="Inlet Pit"),VLOOKUP(F846,VALIDATIONS!$CP$2:$CQ$66,2,FALSE),0))</f>
        <v/>
      </c>
      <c r="N846" s="194"/>
      <c r="O846" s="379"/>
      <c r="P846" s="368"/>
      <c r="Q846" s="194"/>
      <c r="R846" s="370"/>
      <c r="S846" s="194"/>
      <c r="T846" s="368"/>
      <c r="U846" s="368"/>
      <c r="V846" s="194"/>
      <c r="W846" s="195"/>
      <c r="X846" s="194"/>
      <c r="Y846" s="195"/>
      <c r="Z846" s="194"/>
      <c r="AA846" s="368"/>
      <c r="AB846" s="368"/>
      <c r="AC846" s="370"/>
      <c r="AD846" s="106" t="str">
        <f>IF(OR(R846="",T846="",U846="",Z846="",AA846="",AB846="",AC846=""),"",Z846*IF(AC846="uPVC",VLOOKUP(AA846,VALIDATIONS!$CZ$2:$DU$42,VLOOKUP(AB846,VALIDATIONS!$FF$2:$FG$5,2,FALSE),FALSE), IF(AC846="Steel Reinforced Concrete",VLOOKUP(AA846,VALIDATIONS!$CZ$2:$DU$42,8+VLOOKUP(AB846,VALIDATIONS!$FF$2:$FG$5,2,FALSE),FALSE),IF(AC846="Fibre Reinforced Concrete",VLOOKUP(AA846,VALIDATIONS!$CZ$2:$DU$42,4+VLOOKUP(AB846,VALIDATIONS!$FF$2:$FG$5,2,FALSE),FALSE))))   +IF(T846="Up to 10% Rock",VLOOKUP(AA846,VALIDATIONS!$CZ$2:$DU$42,13+VLOOKUP(AB846,VALIDATIONS!$FF$2:$FG$5,2,FALSE),FALSE),0)+IF(OR(U846="Urban Development (moderate)",U846="Urban Development (heavy)"),VLOOKUP(AA846,VALIDATIONS!$CZ$2:$DU$42,VLOOKUP(U846,VALIDATIONS!$FJ$2:$FK$4,2,FALSE)+4,FALSE),0))</f>
        <v/>
      </c>
      <c r="AE846" s="194"/>
    </row>
    <row r="847" spans="1:31" x14ac:dyDescent="0.2">
      <c r="A847" s="232"/>
      <c r="B847" s="361"/>
      <c r="C847" s="370"/>
      <c r="D847" s="370"/>
      <c r="E847" s="370"/>
      <c r="F847" s="370"/>
      <c r="G847" s="194"/>
      <c r="H847" s="194"/>
      <c r="I847" s="195"/>
      <c r="J847" s="194"/>
      <c r="K847" s="168"/>
      <c r="L847" s="168"/>
      <c r="M847" s="106" t="str">
        <f>IF(OR(D847="",E847="",G847=""),"",IF(AND(F847&lt;&gt;"",D847="Inlet Pit"),VLOOKUP(E847,VALIDATIONS!$CN$2:$CO$14,2,FALSE),IF(D847="Junction Pit",VLOOKUP(E847,VALIDATIONS!$CR$2:$CS$5,2,FALSE),IF(D847="Trench Grate",H847*VLOOKUP(E847,VALIDATIONS!$CT$2:$CU$2,2,FALSE),IF(D847="Capped Line",VLOOKUP(E847,VALIDATIONS!$CF$2:$CG$2,2,FALSE),IF(D847="Head Wall",VLOOKUP(E847,VALIDATIONS!$CH$2:$CI$2,2,FALSE),IF(D847="House Connection",VLOOKUP(E847,VALIDATIONS!$CJ$2:$CK$2,2,FALSE),0))))))+IF(AND(F847&lt;&gt;"",D847="Inlet Pit"),VLOOKUP(F847,VALIDATIONS!$CP$2:$CQ$66,2,FALSE),0))</f>
        <v/>
      </c>
      <c r="N847" s="194"/>
      <c r="O847" s="379"/>
      <c r="P847" s="368"/>
      <c r="Q847" s="194"/>
      <c r="R847" s="370"/>
      <c r="S847" s="194"/>
      <c r="T847" s="368"/>
      <c r="U847" s="368"/>
      <c r="V847" s="194"/>
      <c r="W847" s="195"/>
      <c r="X847" s="194"/>
      <c r="Y847" s="195"/>
      <c r="Z847" s="194"/>
      <c r="AA847" s="368"/>
      <c r="AB847" s="368"/>
      <c r="AC847" s="370"/>
      <c r="AD847" s="106" t="str">
        <f>IF(OR(R847="",T847="",U847="",Z847="",AA847="",AB847="",AC847=""),"",Z847*IF(AC847="uPVC",VLOOKUP(AA847,VALIDATIONS!$CZ$2:$DU$42,VLOOKUP(AB847,VALIDATIONS!$FF$2:$FG$5,2,FALSE),FALSE), IF(AC847="Steel Reinforced Concrete",VLOOKUP(AA847,VALIDATIONS!$CZ$2:$DU$42,8+VLOOKUP(AB847,VALIDATIONS!$FF$2:$FG$5,2,FALSE),FALSE),IF(AC847="Fibre Reinforced Concrete",VLOOKUP(AA847,VALIDATIONS!$CZ$2:$DU$42,4+VLOOKUP(AB847,VALIDATIONS!$FF$2:$FG$5,2,FALSE),FALSE))))   +IF(T847="Up to 10% Rock",VLOOKUP(AA847,VALIDATIONS!$CZ$2:$DU$42,13+VLOOKUP(AB847,VALIDATIONS!$FF$2:$FG$5,2,FALSE),FALSE),0)+IF(OR(U847="Urban Development (moderate)",U847="Urban Development (heavy)"),VLOOKUP(AA847,VALIDATIONS!$CZ$2:$DU$42,VLOOKUP(U847,VALIDATIONS!$FJ$2:$FK$4,2,FALSE)+4,FALSE),0))</f>
        <v/>
      </c>
      <c r="AE847" s="194"/>
    </row>
    <row r="848" spans="1:31" x14ac:dyDescent="0.2">
      <c r="A848" s="232"/>
      <c r="B848" s="361"/>
      <c r="C848" s="370"/>
      <c r="D848" s="370"/>
      <c r="E848" s="370"/>
      <c r="F848" s="370"/>
      <c r="G848" s="194"/>
      <c r="H848" s="194"/>
      <c r="I848" s="195"/>
      <c r="J848" s="194"/>
      <c r="K848" s="168"/>
      <c r="L848" s="168"/>
      <c r="M848" s="106" t="str">
        <f>IF(OR(D848="",E848="",G848=""),"",IF(AND(F848&lt;&gt;"",D848="Inlet Pit"),VLOOKUP(E848,VALIDATIONS!$CN$2:$CO$14,2,FALSE),IF(D848="Junction Pit",VLOOKUP(E848,VALIDATIONS!$CR$2:$CS$5,2,FALSE),IF(D848="Trench Grate",H848*VLOOKUP(E848,VALIDATIONS!$CT$2:$CU$2,2,FALSE),IF(D848="Capped Line",VLOOKUP(E848,VALIDATIONS!$CF$2:$CG$2,2,FALSE),IF(D848="Head Wall",VLOOKUP(E848,VALIDATIONS!$CH$2:$CI$2,2,FALSE),IF(D848="House Connection",VLOOKUP(E848,VALIDATIONS!$CJ$2:$CK$2,2,FALSE),0))))))+IF(AND(F848&lt;&gt;"",D848="Inlet Pit"),VLOOKUP(F848,VALIDATIONS!$CP$2:$CQ$66,2,FALSE),0))</f>
        <v/>
      </c>
      <c r="N848" s="194"/>
      <c r="O848" s="379"/>
      <c r="P848" s="368"/>
      <c r="Q848" s="194"/>
      <c r="R848" s="370"/>
      <c r="S848" s="194"/>
      <c r="T848" s="368"/>
      <c r="U848" s="368"/>
      <c r="V848" s="194"/>
      <c r="W848" s="195"/>
      <c r="X848" s="194"/>
      <c r="Y848" s="195"/>
      <c r="Z848" s="194"/>
      <c r="AA848" s="368"/>
      <c r="AB848" s="368"/>
      <c r="AC848" s="370"/>
      <c r="AD848" s="106" t="str">
        <f>IF(OR(R848="",T848="",U848="",Z848="",AA848="",AB848="",AC848=""),"",Z848*IF(AC848="uPVC",VLOOKUP(AA848,VALIDATIONS!$CZ$2:$DU$42,VLOOKUP(AB848,VALIDATIONS!$FF$2:$FG$5,2,FALSE),FALSE), IF(AC848="Steel Reinforced Concrete",VLOOKUP(AA848,VALIDATIONS!$CZ$2:$DU$42,8+VLOOKUP(AB848,VALIDATIONS!$FF$2:$FG$5,2,FALSE),FALSE),IF(AC848="Fibre Reinforced Concrete",VLOOKUP(AA848,VALIDATIONS!$CZ$2:$DU$42,4+VLOOKUP(AB848,VALIDATIONS!$FF$2:$FG$5,2,FALSE),FALSE))))   +IF(T848="Up to 10% Rock",VLOOKUP(AA848,VALIDATIONS!$CZ$2:$DU$42,13+VLOOKUP(AB848,VALIDATIONS!$FF$2:$FG$5,2,FALSE),FALSE),0)+IF(OR(U848="Urban Development (moderate)",U848="Urban Development (heavy)"),VLOOKUP(AA848,VALIDATIONS!$CZ$2:$DU$42,VLOOKUP(U848,VALIDATIONS!$FJ$2:$FK$4,2,FALSE)+4,FALSE),0))</f>
        <v/>
      </c>
      <c r="AE848" s="194"/>
    </row>
    <row r="849" spans="1:31" x14ac:dyDescent="0.2">
      <c r="A849" s="232"/>
      <c r="B849" s="361"/>
      <c r="C849" s="370"/>
      <c r="D849" s="370"/>
      <c r="E849" s="370"/>
      <c r="F849" s="370"/>
      <c r="G849" s="194"/>
      <c r="H849" s="194"/>
      <c r="I849" s="195"/>
      <c r="J849" s="194"/>
      <c r="K849" s="168"/>
      <c r="L849" s="168"/>
      <c r="M849" s="106" t="str">
        <f>IF(OR(D849="",E849="",G849=""),"",IF(AND(F849&lt;&gt;"",D849="Inlet Pit"),VLOOKUP(E849,VALIDATIONS!$CN$2:$CO$14,2,FALSE),IF(D849="Junction Pit",VLOOKUP(E849,VALIDATIONS!$CR$2:$CS$5,2,FALSE),IF(D849="Trench Grate",H849*VLOOKUP(E849,VALIDATIONS!$CT$2:$CU$2,2,FALSE),IF(D849="Capped Line",VLOOKUP(E849,VALIDATIONS!$CF$2:$CG$2,2,FALSE),IF(D849="Head Wall",VLOOKUP(E849,VALIDATIONS!$CH$2:$CI$2,2,FALSE),IF(D849="House Connection",VLOOKUP(E849,VALIDATIONS!$CJ$2:$CK$2,2,FALSE),0))))))+IF(AND(F849&lt;&gt;"",D849="Inlet Pit"),VLOOKUP(F849,VALIDATIONS!$CP$2:$CQ$66,2,FALSE),0))</f>
        <v/>
      </c>
      <c r="N849" s="194"/>
      <c r="O849" s="379"/>
      <c r="P849" s="368"/>
      <c r="Q849" s="194"/>
      <c r="R849" s="370"/>
      <c r="S849" s="194"/>
      <c r="T849" s="368"/>
      <c r="U849" s="368"/>
      <c r="V849" s="194"/>
      <c r="W849" s="195"/>
      <c r="X849" s="194"/>
      <c r="Y849" s="195"/>
      <c r="Z849" s="194"/>
      <c r="AA849" s="368"/>
      <c r="AB849" s="368"/>
      <c r="AC849" s="370"/>
      <c r="AD849" s="106" t="str">
        <f>IF(OR(R849="",T849="",U849="",Z849="",AA849="",AB849="",AC849=""),"",Z849*IF(AC849="uPVC",VLOOKUP(AA849,VALIDATIONS!$CZ$2:$DU$42,VLOOKUP(AB849,VALIDATIONS!$FF$2:$FG$5,2,FALSE),FALSE), IF(AC849="Steel Reinforced Concrete",VLOOKUP(AA849,VALIDATIONS!$CZ$2:$DU$42,8+VLOOKUP(AB849,VALIDATIONS!$FF$2:$FG$5,2,FALSE),FALSE),IF(AC849="Fibre Reinforced Concrete",VLOOKUP(AA849,VALIDATIONS!$CZ$2:$DU$42,4+VLOOKUP(AB849,VALIDATIONS!$FF$2:$FG$5,2,FALSE),FALSE))))   +IF(T849="Up to 10% Rock",VLOOKUP(AA849,VALIDATIONS!$CZ$2:$DU$42,13+VLOOKUP(AB849,VALIDATIONS!$FF$2:$FG$5,2,FALSE),FALSE),0)+IF(OR(U849="Urban Development (moderate)",U849="Urban Development (heavy)"),VLOOKUP(AA849,VALIDATIONS!$CZ$2:$DU$42,VLOOKUP(U849,VALIDATIONS!$FJ$2:$FK$4,2,FALSE)+4,FALSE),0))</f>
        <v/>
      </c>
      <c r="AE849" s="194"/>
    </row>
    <row r="850" spans="1:31" x14ac:dyDescent="0.2">
      <c r="A850" s="232"/>
      <c r="B850" s="361"/>
      <c r="C850" s="370"/>
      <c r="D850" s="370"/>
      <c r="E850" s="370"/>
      <c r="F850" s="370"/>
      <c r="G850" s="194"/>
      <c r="H850" s="194"/>
      <c r="I850" s="195"/>
      <c r="J850" s="194"/>
      <c r="K850" s="168"/>
      <c r="L850" s="168"/>
      <c r="M850" s="106" t="str">
        <f>IF(OR(D850="",E850="",G850=""),"",IF(AND(F850&lt;&gt;"",D850="Inlet Pit"),VLOOKUP(E850,VALIDATIONS!$CN$2:$CO$14,2,FALSE),IF(D850="Junction Pit",VLOOKUP(E850,VALIDATIONS!$CR$2:$CS$5,2,FALSE),IF(D850="Trench Grate",H850*VLOOKUP(E850,VALIDATIONS!$CT$2:$CU$2,2,FALSE),IF(D850="Capped Line",VLOOKUP(E850,VALIDATIONS!$CF$2:$CG$2,2,FALSE),IF(D850="Head Wall",VLOOKUP(E850,VALIDATIONS!$CH$2:$CI$2,2,FALSE),IF(D850="House Connection",VLOOKUP(E850,VALIDATIONS!$CJ$2:$CK$2,2,FALSE),0))))))+IF(AND(F850&lt;&gt;"",D850="Inlet Pit"),VLOOKUP(F850,VALIDATIONS!$CP$2:$CQ$66,2,FALSE),0))</f>
        <v/>
      </c>
      <c r="N850" s="194"/>
      <c r="O850" s="379"/>
      <c r="P850" s="368"/>
      <c r="Q850" s="194"/>
      <c r="R850" s="370"/>
      <c r="S850" s="194"/>
      <c r="T850" s="368"/>
      <c r="U850" s="368"/>
      <c r="V850" s="194"/>
      <c r="W850" s="195"/>
      <c r="X850" s="194"/>
      <c r="Y850" s="195"/>
      <c r="Z850" s="194"/>
      <c r="AA850" s="368"/>
      <c r="AB850" s="368"/>
      <c r="AC850" s="370"/>
      <c r="AD850" s="106" t="str">
        <f>IF(OR(R850="",T850="",U850="",Z850="",AA850="",AB850="",AC850=""),"",Z850*IF(AC850="uPVC",VLOOKUP(AA850,VALIDATIONS!$CZ$2:$DU$42,VLOOKUP(AB850,VALIDATIONS!$FF$2:$FG$5,2,FALSE),FALSE), IF(AC850="Steel Reinforced Concrete",VLOOKUP(AA850,VALIDATIONS!$CZ$2:$DU$42,8+VLOOKUP(AB850,VALIDATIONS!$FF$2:$FG$5,2,FALSE),FALSE),IF(AC850="Fibre Reinforced Concrete",VLOOKUP(AA850,VALIDATIONS!$CZ$2:$DU$42,4+VLOOKUP(AB850,VALIDATIONS!$FF$2:$FG$5,2,FALSE),FALSE))))   +IF(T850="Up to 10% Rock",VLOOKUP(AA850,VALIDATIONS!$CZ$2:$DU$42,13+VLOOKUP(AB850,VALIDATIONS!$FF$2:$FG$5,2,FALSE),FALSE),0)+IF(OR(U850="Urban Development (moderate)",U850="Urban Development (heavy)"),VLOOKUP(AA850,VALIDATIONS!$CZ$2:$DU$42,VLOOKUP(U850,VALIDATIONS!$FJ$2:$FK$4,2,FALSE)+4,FALSE),0))</f>
        <v/>
      </c>
      <c r="AE850" s="194"/>
    </row>
    <row r="851" spans="1:31" x14ac:dyDescent="0.2">
      <c r="A851" s="232"/>
      <c r="B851" s="361"/>
      <c r="C851" s="370"/>
      <c r="D851" s="370"/>
      <c r="E851" s="370"/>
      <c r="F851" s="370"/>
      <c r="G851" s="194"/>
      <c r="H851" s="194"/>
      <c r="I851" s="195"/>
      <c r="J851" s="194"/>
      <c r="K851" s="168"/>
      <c r="L851" s="168"/>
      <c r="M851" s="106" t="str">
        <f>IF(OR(D851="",E851="",G851=""),"",IF(AND(F851&lt;&gt;"",D851="Inlet Pit"),VLOOKUP(E851,VALIDATIONS!$CN$2:$CO$14,2,FALSE),IF(D851="Junction Pit",VLOOKUP(E851,VALIDATIONS!$CR$2:$CS$5,2,FALSE),IF(D851="Trench Grate",H851*VLOOKUP(E851,VALIDATIONS!$CT$2:$CU$2,2,FALSE),IF(D851="Capped Line",VLOOKUP(E851,VALIDATIONS!$CF$2:$CG$2,2,FALSE),IF(D851="Head Wall",VLOOKUP(E851,VALIDATIONS!$CH$2:$CI$2,2,FALSE),IF(D851="House Connection",VLOOKUP(E851,VALIDATIONS!$CJ$2:$CK$2,2,FALSE),0))))))+IF(AND(F851&lt;&gt;"",D851="Inlet Pit"),VLOOKUP(F851,VALIDATIONS!$CP$2:$CQ$66,2,FALSE),0))</f>
        <v/>
      </c>
      <c r="N851" s="194"/>
      <c r="O851" s="379"/>
      <c r="P851" s="368"/>
      <c r="Q851" s="194"/>
      <c r="R851" s="370"/>
      <c r="S851" s="194"/>
      <c r="T851" s="368"/>
      <c r="U851" s="368"/>
      <c r="V851" s="194"/>
      <c r="W851" s="195"/>
      <c r="X851" s="194"/>
      <c r="Y851" s="195"/>
      <c r="Z851" s="194"/>
      <c r="AA851" s="368"/>
      <c r="AB851" s="368"/>
      <c r="AC851" s="370"/>
      <c r="AD851" s="106" t="str">
        <f>IF(OR(R851="",T851="",U851="",Z851="",AA851="",AB851="",AC851=""),"",Z851*IF(AC851="uPVC",VLOOKUP(AA851,VALIDATIONS!$CZ$2:$DU$42,VLOOKUP(AB851,VALIDATIONS!$FF$2:$FG$5,2,FALSE),FALSE), IF(AC851="Steel Reinforced Concrete",VLOOKUP(AA851,VALIDATIONS!$CZ$2:$DU$42,8+VLOOKUP(AB851,VALIDATIONS!$FF$2:$FG$5,2,FALSE),FALSE),IF(AC851="Fibre Reinforced Concrete",VLOOKUP(AA851,VALIDATIONS!$CZ$2:$DU$42,4+VLOOKUP(AB851,VALIDATIONS!$FF$2:$FG$5,2,FALSE),FALSE))))   +IF(T851="Up to 10% Rock",VLOOKUP(AA851,VALIDATIONS!$CZ$2:$DU$42,13+VLOOKUP(AB851,VALIDATIONS!$FF$2:$FG$5,2,FALSE),FALSE),0)+IF(OR(U851="Urban Development (moderate)",U851="Urban Development (heavy)"),VLOOKUP(AA851,VALIDATIONS!$CZ$2:$DU$42,VLOOKUP(U851,VALIDATIONS!$FJ$2:$FK$4,2,FALSE)+4,FALSE),0))</f>
        <v/>
      </c>
      <c r="AE851" s="194"/>
    </row>
    <row r="852" spans="1:31" x14ac:dyDescent="0.2">
      <c r="A852" s="232"/>
      <c r="B852" s="361"/>
      <c r="C852" s="370"/>
      <c r="D852" s="370"/>
      <c r="E852" s="370"/>
      <c r="F852" s="370"/>
      <c r="G852" s="194"/>
      <c r="H852" s="194"/>
      <c r="I852" s="195"/>
      <c r="J852" s="194"/>
      <c r="K852" s="168"/>
      <c r="L852" s="168"/>
      <c r="M852" s="106" t="str">
        <f>IF(OR(D852="",E852="",G852=""),"",IF(AND(F852&lt;&gt;"",D852="Inlet Pit"),VLOOKUP(E852,VALIDATIONS!$CN$2:$CO$14,2,FALSE),IF(D852="Junction Pit",VLOOKUP(E852,VALIDATIONS!$CR$2:$CS$5,2,FALSE),IF(D852="Trench Grate",H852*VLOOKUP(E852,VALIDATIONS!$CT$2:$CU$2,2,FALSE),IF(D852="Capped Line",VLOOKUP(E852,VALIDATIONS!$CF$2:$CG$2,2,FALSE),IF(D852="Head Wall",VLOOKUP(E852,VALIDATIONS!$CH$2:$CI$2,2,FALSE),IF(D852="House Connection",VLOOKUP(E852,VALIDATIONS!$CJ$2:$CK$2,2,FALSE),0))))))+IF(AND(F852&lt;&gt;"",D852="Inlet Pit"),VLOOKUP(F852,VALIDATIONS!$CP$2:$CQ$66,2,FALSE),0))</f>
        <v/>
      </c>
      <c r="N852" s="194"/>
      <c r="O852" s="379"/>
      <c r="P852" s="368"/>
      <c r="Q852" s="194"/>
      <c r="R852" s="370"/>
      <c r="S852" s="194"/>
      <c r="T852" s="368"/>
      <c r="U852" s="368"/>
      <c r="V852" s="194"/>
      <c r="W852" s="195"/>
      <c r="X852" s="194"/>
      <c r="Y852" s="195"/>
      <c r="Z852" s="194"/>
      <c r="AA852" s="368"/>
      <c r="AB852" s="368"/>
      <c r="AC852" s="370"/>
      <c r="AD852" s="106" t="str">
        <f>IF(OR(R852="",T852="",U852="",Z852="",AA852="",AB852="",AC852=""),"",Z852*IF(AC852="uPVC",VLOOKUP(AA852,VALIDATIONS!$CZ$2:$DU$42,VLOOKUP(AB852,VALIDATIONS!$FF$2:$FG$5,2,FALSE),FALSE), IF(AC852="Steel Reinforced Concrete",VLOOKUP(AA852,VALIDATIONS!$CZ$2:$DU$42,8+VLOOKUP(AB852,VALIDATIONS!$FF$2:$FG$5,2,FALSE),FALSE),IF(AC852="Fibre Reinforced Concrete",VLOOKUP(AA852,VALIDATIONS!$CZ$2:$DU$42,4+VLOOKUP(AB852,VALIDATIONS!$FF$2:$FG$5,2,FALSE),FALSE))))   +IF(T852="Up to 10% Rock",VLOOKUP(AA852,VALIDATIONS!$CZ$2:$DU$42,13+VLOOKUP(AB852,VALIDATIONS!$FF$2:$FG$5,2,FALSE),FALSE),0)+IF(OR(U852="Urban Development (moderate)",U852="Urban Development (heavy)"),VLOOKUP(AA852,VALIDATIONS!$CZ$2:$DU$42,VLOOKUP(U852,VALIDATIONS!$FJ$2:$FK$4,2,FALSE)+4,FALSE),0))</f>
        <v/>
      </c>
      <c r="AE852" s="194"/>
    </row>
    <row r="853" spans="1:31" x14ac:dyDescent="0.2">
      <c r="A853" s="232"/>
      <c r="B853" s="361"/>
      <c r="C853" s="370"/>
      <c r="D853" s="370"/>
      <c r="E853" s="370"/>
      <c r="F853" s="370"/>
      <c r="G853" s="194"/>
      <c r="H853" s="194"/>
      <c r="I853" s="195"/>
      <c r="J853" s="194"/>
      <c r="K853" s="168"/>
      <c r="L853" s="168"/>
      <c r="M853" s="106" t="str">
        <f>IF(OR(D853="",E853="",G853=""),"",IF(AND(F853&lt;&gt;"",D853="Inlet Pit"),VLOOKUP(E853,VALIDATIONS!$CN$2:$CO$14,2,FALSE),IF(D853="Junction Pit",VLOOKUP(E853,VALIDATIONS!$CR$2:$CS$5,2,FALSE),IF(D853="Trench Grate",H853*VLOOKUP(E853,VALIDATIONS!$CT$2:$CU$2,2,FALSE),IF(D853="Capped Line",VLOOKUP(E853,VALIDATIONS!$CF$2:$CG$2,2,FALSE),IF(D853="Head Wall",VLOOKUP(E853,VALIDATIONS!$CH$2:$CI$2,2,FALSE),IF(D853="House Connection",VLOOKUP(E853,VALIDATIONS!$CJ$2:$CK$2,2,FALSE),0))))))+IF(AND(F853&lt;&gt;"",D853="Inlet Pit"),VLOOKUP(F853,VALIDATIONS!$CP$2:$CQ$66,2,FALSE),0))</f>
        <v/>
      </c>
      <c r="N853" s="194"/>
      <c r="O853" s="379"/>
      <c r="P853" s="368"/>
      <c r="Q853" s="194"/>
      <c r="R853" s="370"/>
      <c r="S853" s="194"/>
      <c r="T853" s="368"/>
      <c r="U853" s="368"/>
      <c r="V853" s="194"/>
      <c r="W853" s="195"/>
      <c r="X853" s="194"/>
      <c r="Y853" s="195"/>
      <c r="Z853" s="194"/>
      <c r="AA853" s="368"/>
      <c r="AB853" s="368"/>
      <c r="AC853" s="370"/>
      <c r="AD853" s="106" t="str">
        <f>IF(OR(R853="",T853="",U853="",Z853="",AA853="",AB853="",AC853=""),"",Z853*IF(AC853="uPVC",VLOOKUP(AA853,VALIDATIONS!$CZ$2:$DU$42,VLOOKUP(AB853,VALIDATIONS!$FF$2:$FG$5,2,FALSE),FALSE), IF(AC853="Steel Reinforced Concrete",VLOOKUP(AA853,VALIDATIONS!$CZ$2:$DU$42,8+VLOOKUP(AB853,VALIDATIONS!$FF$2:$FG$5,2,FALSE),FALSE),IF(AC853="Fibre Reinforced Concrete",VLOOKUP(AA853,VALIDATIONS!$CZ$2:$DU$42,4+VLOOKUP(AB853,VALIDATIONS!$FF$2:$FG$5,2,FALSE),FALSE))))   +IF(T853="Up to 10% Rock",VLOOKUP(AA853,VALIDATIONS!$CZ$2:$DU$42,13+VLOOKUP(AB853,VALIDATIONS!$FF$2:$FG$5,2,FALSE),FALSE),0)+IF(OR(U853="Urban Development (moderate)",U853="Urban Development (heavy)"),VLOOKUP(AA853,VALIDATIONS!$CZ$2:$DU$42,VLOOKUP(U853,VALIDATIONS!$FJ$2:$FK$4,2,FALSE)+4,FALSE),0))</f>
        <v/>
      </c>
      <c r="AE853" s="194"/>
    </row>
    <row r="854" spans="1:31" x14ac:dyDescent="0.2">
      <c r="A854" s="232"/>
      <c r="B854" s="361"/>
      <c r="C854" s="370"/>
      <c r="D854" s="370"/>
      <c r="E854" s="370"/>
      <c r="F854" s="370"/>
      <c r="G854" s="194"/>
      <c r="H854" s="194"/>
      <c r="I854" s="195"/>
      <c r="J854" s="194"/>
      <c r="K854" s="168"/>
      <c r="L854" s="168"/>
      <c r="M854" s="106" t="str">
        <f>IF(OR(D854="",E854="",G854=""),"",IF(AND(F854&lt;&gt;"",D854="Inlet Pit"),VLOOKUP(E854,VALIDATIONS!$CN$2:$CO$14,2,FALSE),IF(D854="Junction Pit",VLOOKUP(E854,VALIDATIONS!$CR$2:$CS$5,2,FALSE),IF(D854="Trench Grate",H854*VLOOKUP(E854,VALIDATIONS!$CT$2:$CU$2,2,FALSE),IF(D854="Capped Line",VLOOKUP(E854,VALIDATIONS!$CF$2:$CG$2,2,FALSE),IF(D854="Head Wall",VLOOKUP(E854,VALIDATIONS!$CH$2:$CI$2,2,FALSE),IF(D854="House Connection",VLOOKUP(E854,VALIDATIONS!$CJ$2:$CK$2,2,FALSE),0))))))+IF(AND(F854&lt;&gt;"",D854="Inlet Pit"),VLOOKUP(F854,VALIDATIONS!$CP$2:$CQ$66,2,FALSE),0))</f>
        <v/>
      </c>
      <c r="N854" s="194"/>
      <c r="O854" s="379"/>
      <c r="P854" s="368"/>
      <c r="Q854" s="194"/>
      <c r="R854" s="370"/>
      <c r="S854" s="194"/>
      <c r="T854" s="368"/>
      <c r="U854" s="368"/>
      <c r="V854" s="194"/>
      <c r="W854" s="195"/>
      <c r="X854" s="194"/>
      <c r="Y854" s="195"/>
      <c r="Z854" s="194"/>
      <c r="AA854" s="368"/>
      <c r="AB854" s="368"/>
      <c r="AC854" s="370"/>
      <c r="AD854" s="106" t="str">
        <f>IF(OR(R854="",T854="",U854="",Z854="",AA854="",AB854="",AC854=""),"",Z854*IF(AC854="uPVC",VLOOKUP(AA854,VALIDATIONS!$CZ$2:$DU$42,VLOOKUP(AB854,VALIDATIONS!$FF$2:$FG$5,2,FALSE),FALSE), IF(AC854="Steel Reinforced Concrete",VLOOKUP(AA854,VALIDATIONS!$CZ$2:$DU$42,8+VLOOKUP(AB854,VALIDATIONS!$FF$2:$FG$5,2,FALSE),FALSE),IF(AC854="Fibre Reinforced Concrete",VLOOKUP(AA854,VALIDATIONS!$CZ$2:$DU$42,4+VLOOKUP(AB854,VALIDATIONS!$FF$2:$FG$5,2,FALSE),FALSE))))   +IF(T854="Up to 10% Rock",VLOOKUP(AA854,VALIDATIONS!$CZ$2:$DU$42,13+VLOOKUP(AB854,VALIDATIONS!$FF$2:$FG$5,2,FALSE),FALSE),0)+IF(OR(U854="Urban Development (moderate)",U854="Urban Development (heavy)"),VLOOKUP(AA854,VALIDATIONS!$CZ$2:$DU$42,VLOOKUP(U854,VALIDATIONS!$FJ$2:$FK$4,2,FALSE)+4,FALSE),0))</f>
        <v/>
      </c>
      <c r="AE854" s="194"/>
    </row>
    <row r="855" spans="1:31" x14ac:dyDescent="0.2">
      <c r="A855" s="232"/>
      <c r="B855" s="361"/>
      <c r="C855" s="370"/>
      <c r="D855" s="370"/>
      <c r="E855" s="370"/>
      <c r="F855" s="370"/>
      <c r="G855" s="194"/>
      <c r="H855" s="194"/>
      <c r="I855" s="195"/>
      <c r="J855" s="194"/>
      <c r="K855" s="168"/>
      <c r="L855" s="168"/>
      <c r="M855" s="106" t="str">
        <f>IF(OR(D855="",E855="",G855=""),"",IF(AND(F855&lt;&gt;"",D855="Inlet Pit"),VLOOKUP(E855,VALIDATIONS!$CN$2:$CO$14,2,FALSE),IF(D855="Junction Pit",VLOOKUP(E855,VALIDATIONS!$CR$2:$CS$5,2,FALSE),IF(D855="Trench Grate",H855*VLOOKUP(E855,VALIDATIONS!$CT$2:$CU$2,2,FALSE),IF(D855="Capped Line",VLOOKUP(E855,VALIDATIONS!$CF$2:$CG$2,2,FALSE),IF(D855="Head Wall",VLOOKUP(E855,VALIDATIONS!$CH$2:$CI$2,2,FALSE),IF(D855="House Connection",VLOOKUP(E855,VALIDATIONS!$CJ$2:$CK$2,2,FALSE),0))))))+IF(AND(F855&lt;&gt;"",D855="Inlet Pit"),VLOOKUP(F855,VALIDATIONS!$CP$2:$CQ$66,2,FALSE),0))</f>
        <v/>
      </c>
      <c r="N855" s="194"/>
      <c r="O855" s="379"/>
      <c r="P855" s="368"/>
      <c r="Q855" s="194"/>
      <c r="R855" s="370"/>
      <c r="S855" s="194"/>
      <c r="T855" s="368"/>
      <c r="U855" s="368"/>
      <c r="V855" s="194"/>
      <c r="W855" s="195"/>
      <c r="X855" s="194"/>
      <c r="Y855" s="195"/>
      <c r="Z855" s="194"/>
      <c r="AA855" s="368"/>
      <c r="AB855" s="368"/>
      <c r="AC855" s="370"/>
      <c r="AD855" s="106" t="str">
        <f>IF(OR(R855="",T855="",U855="",Z855="",AA855="",AB855="",AC855=""),"",Z855*IF(AC855="uPVC",VLOOKUP(AA855,VALIDATIONS!$CZ$2:$DU$42,VLOOKUP(AB855,VALIDATIONS!$FF$2:$FG$5,2,FALSE),FALSE), IF(AC855="Steel Reinforced Concrete",VLOOKUP(AA855,VALIDATIONS!$CZ$2:$DU$42,8+VLOOKUP(AB855,VALIDATIONS!$FF$2:$FG$5,2,FALSE),FALSE),IF(AC855="Fibre Reinforced Concrete",VLOOKUP(AA855,VALIDATIONS!$CZ$2:$DU$42,4+VLOOKUP(AB855,VALIDATIONS!$FF$2:$FG$5,2,FALSE),FALSE))))   +IF(T855="Up to 10% Rock",VLOOKUP(AA855,VALIDATIONS!$CZ$2:$DU$42,13+VLOOKUP(AB855,VALIDATIONS!$FF$2:$FG$5,2,FALSE),FALSE),0)+IF(OR(U855="Urban Development (moderate)",U855="Urban Development (heavy)"),VLOOKUP(AA855,VALIDATIONS!$CZ$2:$DU$42,VLOOKUP(U855,VALIDATIONS!$FJ$2:$FK$4,2,FALSE)+4,FALSE),0))</f>
        <v/>
      </c>
      <c r="AE855" s="194"/>
    </row>
    <row r="856" spans="1:31" x14ac:dyDescent="0.2">
      <c r="A856" s="232"/>
      <c r="B856" s="361"/>
      <c r="C856" s="370"/>
      <c r="D856" s="370"/>
      <c r="E856" s="370"/>
      <c r="F856" s="370"/>
      <c r="G856" s="194"/>
      <c r="H856" s="194"/>
      <c r="I856" s="195"/>
      <c r="J856" s="194"/>
      <c r="K856" s="168"/>
      <c r="L856" s="168"/>
      <c r="M856" s="106" t="str">
        <f>IF(OR(D856="",E856="",G856=""),"",IF(AND(F856&lt;&gt;"",D856="Inlet Pit"),VLOOKUP(E856,VALIDATIONS!$CN$2:$CO$14,2,FALSE),IF(D856="Junction Pit",VLOOKUP(E856,VALIDATIONS!$CR$2:$CS$5,2,FALSE),IF(D856="Trench Grate",H856*VLOOKUP(E856,VALIDATIONS!$CT$2:$CU$2,2,FALSE),IF(D856="Capped Line",VLOOKUP(E856,VALIDATIONS!$CF$2:$CG$2,2,FALSE),IF(D856="Head Wall",VLOOKUP(E856,VALIDATIONS!$CH$2:$CI$2,2,FALSE),IF(D856="House Connection",VLOOKUP(E856,VALIDATIONS!$CJ$2:$CK$2,2,FALSE),0))))))+IF(AND(F856&lt;&gt;"",D856="Inlet Pit"),VLOOKUP(F856,VALIDATIONS!$CP$2:$CQ$66,2,FALSE),0))</f>
        <v/>
      </c>
      <c r="N856" s="194"/>
      <c r="O856" s="379"/>
      <c r="P856" s="368"/>
      <c r="Q856" s="194"/>
      <c r="R856" s="370"/>
      <c r="S856" s="194"/>
      <c r="T856" s="368"/>
      <c r="U856" s="368"/>
      <c r="V856" s="194"/>
      <c r="W856" s="195"/>
      <c r="X856" s="194"/>
      <c r="Y856" s="195"/>
      <c r="Z856" s="194"/>
      <c r="AA856" s="368"/>
      <c r="AB856" s="368"/>
      <c r="AC856" s="370"/>
      <c r="AD856" s="106" t="str">
        <f>IF(OR(R856="",T856="",U856="",Z856="",AA856="",AB856="",AC856=""),"",Z856*IF(AC856="uPVC",VLOOKUP(AA856,VALIDATIONS!$CZ$2:$DU$42,VLOOKUP(AB856,VALIDATIONS!$FF$2:$FG$5,2,FALSE),FALSE), IF(AC856="Steel Reinforced Concrete",VLOOKUP(AA856,VALIDATIONS!$CZ$2:$DU$42,8+VLOOKUP(AB856,VALIDATIONS!$FF$2:$FG$5,2,FALSE),FALSE),IF(AC856="Fibre Reinforced Concrete",VLOOKUP(AA856,VALIDATIONS!$CZ$2:$DU$42,4+VLOOKUP(AB856,VALIDATIONS!$FF$2:$FG$5,2,FALSE),FALSE))))   +IF(T856="Up to 10% Rock",VLOOKUP(AA856,VALIDATIONS!$CZ$2:$DU$42,13+VLOOKUP(AB856,VALIDATIONS!$FF$2:$FG$5,2,FALSE),FALSE),0)+IF(OR(U856="Urban Development (moderate)",U856="Urban Development (heavy)"),VLOOKUP(AA856,VALIDATIONS!$CZ$2:$DU$42,VLOOKUP(U856,VALIDATIONS!$FJ$2:$FK$4,2,FALSE)+4,FALSE),0))</f>
        <v/>
      </c>
      <c r="AE856" s="194"/>
    </row>
    <row r="857" spans="1:31" x14ac:dyDescent="0.2">
      <c r="A857" s="232"/>
      <c r="B857" s="361"/>
      <c r="C857" s="370"/>
      <c r="D857" s="370"/>
      <c r="E857" s="370"/>
      <c r="F857" s="370"/>
      <c r="G857" s="194"/>
      <c r="H857" s="194"/>
      <c r="I857" s="195"/>
      <c r="J857" s="194"/>
      <c r="K857" s="168"/>
      <c r="L857" s="168"/>
      <c r="M857" s="106" t="str">
        <f>IF(OR(D857="",E857="",G857=""),"",IF(AND(F857&lt;&gt;"",D857="Inlet Pit"),VLOOKUP(E857,VALIDATIONS!$CN$2:$CO$14,2,FALSE),IF(D857="Junction Pit",VLOOKUP(E857,VALIDATIONS!$CR$2:$CS$5,2,FALSE),IF(D857="Trench Grate",H857*VLOOKUP(E857,VALIDATIONS!$CT$2:$CU$2,2,FALSE),IF(D857="Capped Line",VLOOKUP(E857,VALIDATIONS!$CF$2:$CG$2,2,FALSE),IF(D857="Head Wall",VLOOKUP(E857,VALIDATIONS!$CH$2:$CI$2,2,FALSE),IF(D857="House Connection",VLOOKUP(E857,VALIDATIONS!$CJ$2:$CK$2,2,FALSE),0))))))+IF(AND(F857&lt;&gt;"",D857="Inlet Pit"),VLOOKUP(F857,VALIDATIONS!$CP$2:$CQ$66,2,FALSE),0))</f>
        <v/>
      </c>
      <c r="N857" s="194"/>
      <c r="O857" s="379"/>
      <c r="P857" s="368"/>
      <c r="Q857" s="194"/>
      <c r="R857" s="370"/>
      <c r="S857" s="194"/>
      <c r="T857" s="368"/>
      <c r="U857" s="368"/>
      <c r="V857" s="194"/>
      <c r="W857" s="195"/>
      <c r="X857" s="194"/>
      <c r="Y857" s="195"/>
      <c r="Z857" s="194"/>
      <c r="AA857" s="368"/>
      <c r="AB857" s="368"/>
      <c r="AC857" s="370"/>
      <c r="AD857" s="106" t="str">
        <f>IF(OR(R857="",T857="",U857="",Z857="",AA857="",AB857="",AC857=""),"",Z857*IF(AC857="uPVC",VLOOKUP(AA857,VALIDATIONS!$CZ$2:$DU$42,VLOOKUP(AB857,VALIDATIONS!$FF$2:$FG$5,2,FALSE),FALSE), IF(AC857="Steel Reinforced Concrete",VLOOKUP(AA857,VALIDATIONS!$CZ$2:$DU$42,8+VLOOKUP(AB857,VALIDATIONS!$FF$2:$FG$5,2,FALSE),FALSE),IF(AC857="Fibre Reinforced Concrete",VLOOKUP(AA857,VALIDATIONS!$CZ$2:$DU$42,4+VLOOKUP(AB857,VALIDATIONS!$FF$2:$FG$5,2,FALSE),FALSE))))   +IF(T857="Up to 10% Rock",VLOOKUP(AA857,VALIDATIONS!$CZ$2:$DU$42,13+VLOOKUP(AB857,VALIDATIONS!$FF$2:$FG$5,2,FALSE),FALSE),0)+IF(OR(U857="Urban Development (moderate)",U857="Urban Development (heavy)"),VLOOKUP(AA857,VALIDATIONS!$CZ$2:$DU$42,VLOOKUP(U857,VALIDATIONS!$FJ$2:$FK$4,2,FALSE)+4,FALSE),0))</f>
        <v/>
      </c>
      <c r="AE857" s="194"/>
    </row>
    <row r="858" spans="1:31" x14ac:dyDescent="0.2">
      <c r="A858" s="232"/>
      <c r="B858" s="361"/>
      <c r="C858" s="370"/>
      <c r="D858" s="370"/>
      <c r="E858" s="370"/>
      <c r="F858" s="370"/>
      <c r="G858" s="194"/>
      <c r="H858" s="194"/>
      <c r="I858" s="195"/>
      <c r="J858" s="194"/>
      <c r="K858" s="168"/>
      <c r="L858" s="168"/>
      <c r="M858" s="106" t="str">
        <f>IF(OR(D858="",E858="",G858=""),"",IF(AND(F858&lt;&gt;"",D858="Inlet Pit"),VLOOKUP(E858,VALIDATIONS!$CN$2:$CO$14,2,FALSE),IF(D858="Junction Pit",VLOOKUP(E858,VALIDATIONS!$CR$2:$CS$5,2,FALSE),IF(D858="Trench Grate",H858*VLOOKUP(E858,VALIDATIONS!$CT$2:$CU$2,2,FALSE),IF(D858="Capped Line",VLOOKUP(E858,VALIDATIONS!$CF$2:$CG$2,2,FALSE),IF(D858="Head Wall",VLOOKUP(E858,VALIDATIONS!$CH$2:$CI$2,2,FALSE),IF(D858="House Connection",VLOOKUP(E858,VALIDATIONS!$CJ$2:$CK$2,2,FALSE),0))))))+IF(AND(F858&lt;&gt;"",D858="Inlet Pit"),VLOOKUP(F858,VALIDATIONS!$CP$2:$CQ$66,2,FALSE),0))</f>
        <v/>
      </c>
      <c r="N858" s="194"/>
      <c r="O858" s="379"/>
      <c r="P858" s="368"/>
      <c r="Q858" s="194"/>
      <c r="R858" s="370"/>
      <c r="S858" s="194"/>
      <c r="T858" s="368"/>
      <c r="U858" s="368"/>
      <c r="V858" s="194"/>
      <c r="W858" s="195"/>
      <c r="X858" s="194"/>
      <c r="Y858" s="195"/>
      <c r="Z858" s="194"/>
      <c r="AA858" s="368"/>
      <c r="AB858" s="368"/>
      <c r="AC858" s="370"/>
      <c r="AD858" s="106" t="str">
        <f>IF(OR(R858="",T858="",U858="",Z858="",AA858="",AB858="",AC858=""),"",Z858*IF(AC858="uPVC",VLOOKUP(AA858,VALIDATIONS!$CZ$2:$DU$42,VLOOKUP(AB858,VALIDATIONS!$FF$2:$FG$5,2,FALSE),FALSE), IF(AC858="Steel Reinforced Concrete",VLOOKUP(AA858,VALIDATIONS!$CZ$2:$DU$42,8+VLOOKUP(AB858,VALIDATIONS!$FF$2:$FG$5,2,FALSE),FALSE),IF(AC858="Fibre Reinforced Concrete",VLOOKUP(AA858,VALIDATIONS!$CZ$2:$DU$42,4+VLOOKUP(AB858,VALIDATIONS!$FF$2:$FG$5,2,FALSE),FALSE))))   +IF(T858="Up to 10% Rock",VLOOKUP(AA858,VALIDATIONS!$CZ$2:$DU$42,13+VLOOKUP(AB858,VALIDATIONS!$FF$2:$FG$5,2,FALSE),FALSE),0)+IF(OR(U858="Urban Development (moderate)",U858="Urban Development (heavy)"),VLOOKUP(AA858,VALIDATIONS!$CZ$2:$DU$42,VLOOKUP(U858,VALIDATIONS!$FJ$2:$FK$4,2,FALSE)+4,FALSE),0))</f>
        <v/>
      </c>
      <c r="AE858" s="194"/>
    </row>
    <row r="859" spans="1:31" x14ac:dyDescent="0.2">
      <c r="A859" s="232"/>
      <c r="B859" s="361"/>
      <c r="C859" s="370"/>
      <c r="D859" s="370"/>
      <c r="E859" s="370"/>
      <c r="F859" s="370"/>
      <c r="G859" s="194"/>
      <c r="H859" s="194"/>
      <c r="I859" s="195"/>
      <c r="J859" s="194"/>
      <c r="K859" s="168"/>
      <c r="L859" s="168"/>
      <c r="M859" s="106" t="str">
        <f>IF(OR(D859="",E859="",G859=""),"",IF(AND(F859&lt;&gt;"",D859="Inlet Pit"),VLOOKUP(E859,VALIDATIONS!$CN$2:$CO$14,2,FALSE),IF(D859="Junction Pit",VLOOKUP(E859,VALIDATIONS!$CR$2:$CS$5,2,FALSE),IF(D859="Trench Grate",H859*VLOOKUP(E859,VALIDATIONS!$CT$2:$CU$2,2,FALSE),IF(D859="Capped Line",VLOOKUP(E859,VALIDATIONS!$CF$2:$CG$2,2,FALSE),IF(D859="Head Wall",VLOOKUP(E859,VALIDATIONS!$CH$2:$CI$2,2,FALSE),IF(D859="House Connection",VLOOKUP(E859,VALIDATIONS!$CJ$2:$CK$2,2,FALSE),0))))))+IF(AND(F859&lt;&gt;"",D859="Inlet Pit"),VLOOKUP(F859,VALIDATIONS!$CP$2:$CQ$66,2,FALSE),0))</f>
        <v/>
      </c>
      <c r="N859" s="194"/>
      <c r="O859" s="379"/>
      <c r="P859" s="368"/>
      <c r="Q859" s="194"/>
      <c r="R859" s="370"/>
      <c r="S859" s="194"/>
      <c r="T859" s="368"/>
      <c r="U859" s="368"/>
      <c r="V859" s="194"/>
      <c r="W859" s="195"/>
      <c r="X859" s="194"/>
      <c r="Y859" s="195"/>
      <c r="Z859" s="194"/>
      <c r="AA859" s="368"/>
      <c r="AB859" s="368"/>
      <c r="AC859" s="370"/>
      <c r="AD859" s="106" t="str">
        <f>IF(OR(R859="",T859="",U859="",Z859="",AA859="",AB859="",AC859=""),"",Z859*IF(AC859="uPVC",VLOOKUP(AA859,VALIDATIONS!$CZ$2:$DU$42,VLOOKUP(AB859,VALIDATIONS!$FF$2:$FG$5,2,FALSE),FALSE), IF(AC859="Steel Reinforced Concrete",VLOOKUP(AA859,VALIDATIONS!$CZ$2:$DU$42,8+VLOOKUP(AB859,VALIDATIONS!$FF$2:$FG$5,2,FALSE),FALSE),IF(AC859="Fibre Reinforced Concrete",VLOOKUP(AA859,VALIDATIONS!$CZ$2:$DU$42,4+VLOOKUP(AB859,VALIDATIONS!$FF$2:$FG$5,2,FALSE),FALSE))))   +IF(T859="Up to 10% Rock",VLOOKUP(AA859,VALIDATIONS!$CZ$2:$DU$42,13+VLOOKUP(AB859,VALIDATIONS!$FF$2:$FG$5,2,FALSE),FALSE),0)+IF(OR(U859="Urban Development (moderate)",U859="Urban Development (heavy)"),VLOOKUP(AA859,VALIDATIONS!$CZ$2:$DU$42,VLOOKUP(U859,VALIDATIONS!$FJ$2:$FK$4,2,FALSE)+4,FALSE),0))</f>
        <v/>
      </c>
      <c r="AE859" s="194"/>
    </row>
    <row r="860" spans="1:31" x14ac:dyDescent="0.2">
      <c r="A860" s="232"/>
      <c r="B860" s="361"/>
      <c r="C860" s="370"/>
      <c r="D860" s="370"/>
      <c r="E860" s="370"/>
      <c r="F860" s="370"/>
      <c r="G860" s="194"/>
      <c r="H860" s="194"/>
      <c r="I860" s="195"/>
      <c r="J860" s="194"/>
      <c r="K860" s="168"/>
      <c r="L860" s="168"/>
      <c r="M860" s="106" t="str">
        <f>IF(OR(D860="",E860="",G860=""),"",IF(AND(F860&lt;&gt;"",D860="Inlet Pit"),VLOOKUP(E860,VALIDATIONS!$CN$2:$CO$14,2,FALSE),IF(D860="Junction Pit",VLOOKUP(E860,VALIDATIONS!$CR$2:$CS$5,2,FALSE),IF(D860="Trench Grate",H860*VLOOKUP(E860,VALIDATIONS!$CT$2:$CU$2,2,FALSE),IF(D860="Capped Line",VLOOKUP(E860,VALIDATIONS!$CF$2:$CG$2,2,FALSE),IF(D860="Head Wall",VLOOKUP(E860,VALIDATIONS!$CH$2:$CI$2,2,FALSE),IF(D860="House Connection",VLOOKUP(E860,VALIDATIONS!$CJ$2:$CK$2,2,FALSE),0))))))+IF(AND(F860&lt;&gt;"",D860="Inlet Pit"),VLOOKUP(F860,VALIDATIONS!$CP$2:$CQ$66,2,FALSE),0))</f>
        <v/>
      </c>
      <c r="N860" s="194"/>
      <c r="O860" s="379"/>
      <c r="P860" s="368"/>
      <c r="Q860" s="194"/>
      <c r="R860" s="370"/>
      <c r="S860" s="194"/>
      <c r="T860" s="368"/>
      <c r="U860" s="368"/>
      <c r="V860" s="194"/>
      <c r="W860" s="195"/>
      <c r="X860" s="194"/>
      <c r="Y860" s="195"/>
      <c r="Z860" s="194"/>
      <c r="AA860" s="368"/>
      <c r="AB860" s="368"/>
      <c r="AC860" s="370"/>
      <c r="AD860" s="106" t="str">
        <f>IF(OR(R860="",T860="",U860="",Z860="",AA860="",AB860="",AC860=""),"",Z860*IF(AC860="uPVC",VLOOKUP(AA860,VALIDATIONS!$CZ$2:$DU$42,VLOOKUP(AB860,VALIDATIONS!$FF$2:$FG$5,2,FALSE),FALSE), IF(AC860="Steel Reinforced Concrete",VLOOKUP(AA860,VALIDATIONS!$CZ$2:$DU$42,8+VLOOKUP(AB860,VALIDATIONS!$FF$2:$FG$5,2,FALSE),FALSE),IF(AC860="Fibre Reinforced Concrete",VLOOKUP(AA860,VALIDATIONS!$CZ$2:$DU$42,4+VLOOKUP(AB860,VALIDATIONS!$FF$2:$FG$5,2,FALSE),FALSE))))   +IF(T860="Up to 10% Rock",VLOOKUP(AA860,VALIDATIONS!$CZ$2:$DU$42,13+VLOOKUP(AB860,VALIDATIONS!$FF$2:$FG$5,2,FALSE),FALSE),0)+IF(OR(U860="Urban Development (moderate)",U860="Urban Development (heavy)"),VLOOKUP(AA860,VALIDATIONS!$CZ$2:$DU$42,VLOOKUP(U860,VALIDATIONS!$FJ$2:$FK$4,2,FALSE)+4,FALSE),0))</f>
        <v/>
      </c>
      <c r="AE860" s="194"/>
    </row>
    <row r="861" spans="1:31" x14ac:dyDescent="0.2">
      <c r="A861" s="232"/>
      <c r="B861" s="361"/>
      <c r="C861" s="370"/>
      <c r="D861" s="370"/>
      <c r="E861" s="370"/>
      <c r="F861" s="370"/>
      <c r="G861" s="194"/>
      <c r="H861" s="194"/>
      <c r="I861" s="195"/>
      <c r="J861" s="194"/>
      <c r="K861" s="168"/>
      <c r="L861" s="168"/>
      <c r="M861" s="106" t="str">
        <f>IF(OR(D861="",E861="",G861=""),"",IF(AND(F861&lt;&gt;"",D861="Inlet Pit"),VLOOKUP(E861,VALIDATIONS!$CN$2:$CO$14,2,FALSE),IF(D861="Junction Pit",VLOOKUP(E861,VALIDATIONS!$CR$2:$CS$5,2,FALSE),IF(D861="Trench Grate",H861*VLOOKUP(E861,VALIDATIONS!$CT$2:$CU$2,2,FALSE),IF(D861="Capped Line",VLOOKUP(E861,VALIDATIONS!$CF$2:$CG$2,2,FALSE),IF(D861="Head Wall",VLOOKUP(E861,VALIDATIONS!$CH$2:$CI$2,2,FALSE),IF(D861="House Connection",VLOOKUP(E861,VALIDATIONS!$CJ$2:$CK$2,2,FALSE),0))))))+IF(AND(F861&lt;&gt;"",D861="Inlet Pit"),VLOOKUP(F861,VALIDATIONS!$CP$2:$CQ$66,2,FALSE),0))</f>
        <v/>
      </c>
      <c r="N861" s="194"/>
      <c r="O861" s="379"/>
      <c r="P861" s="368"/>
      <c r="Q861" s="194"/>
      <c r="R861" s="370"/>
      <c r="S861" s="194"/>
      <c r="T861" s="368"/>
      <c r="U861" s="368"/>
      <c r="V861" s="194"/>
      <c r="W861" s="195"/>
      <c r="X861" s="194"/>
      <c r="Y861" s="195"/>
      <c r="Z861" s="194"/>
      <c r="AA861" s="368"/>
      <c r="AB861" s="368"/>
      <c r="AC861" s="370"/>
      <c r="AD861" s="106" t="str">
        <f>IF(OR(R861="",T861="",U861="",Z861="",AA861="",AB861="",AC861=""),"",Z861*IF(AC861="uPVC",VLOOKUP(AA861,VALIDATIONS!$CZ$2:$DU$42,VLOOKUP(AB861,VALIDATIONS!$FF$2:$FG$5,2,FALSE),FALSE), IF(AC861="Steel Reinforced Concrete",VLOOKUP(AA861,VALIDATIONS!$CZ$2:$DU$42,8+VLOOKUP(AB861,VALIDATIONS!$FF$2:$FG$5,2,FALSE),FALSE),IF(AC861="Fibre Reinforced Concrete",VLOOKUP(AA861,VALIDATIONS!$CZ$2:$DU$42,4+VLOOKUP(AB861,VALIDATIONS!$FF$2:$FG$5,2,FALSE),FALSE))))   +IF(T861="Up to 10% Rock",VLOOKUP(AA861,VALIDATIONS!$CZ$2:$DU$42,13+VLOOKUP(AB861,VALIDATIONS!$FF$2:$FG$5,2,FALSE),FALSE),0)+IF(OR(U861="Urban Development (moderate)",U861="Urban Development (heavy)"),VLOOKUP(AA861,VALIDATIONS!$CZ$2:$DU$42,VLOOKUP(U861,VALIDATIONS!$FJ$2:$FK$4,2,FALSE)+4,FALSE),0))</f>
        <v/>
      </c>
      <c r="AE861" s="194"/>
    </row>
    <row r="862" spans="1:31" x14ac:dyDescent="0.2">
      <c r="A862" s="232"/>
      <c r="B862" s="361"/>
      <c r="C862" s="370"/>
      <c r="D862" s="370"/>
      <c r="E862" s="370"/>
      <c r="F862" s="370"/>
      <c r="G862" s="194"/>
      <c r="H862" s="194"/>
      <c r="I862" s="195"/>
      <c r="J862" s="194"/>
      <c r="K862" s="168"/>
      <c r="L862" s="168"/>
      <c r="M862" s="106" t="str">
        <f>IF(OR(D862="",E862="",G862=""),"",IF(AND(F862&lt;&gt;"",D862="Inlet Pit"),VLOOKUP(E862,VALIDATIONS!$CN$2:$CO$14,2,FALSE),IF(D862="Junction Pit",VLOOKUP(E862,VALIDATIONS!$CR$2:$CS$5,2,FALSE),IF(D862="Trench Grate",H862*VLOOKUP(E862,VALIDATIONS!$CT$2:$CU$2,2,FALSE),IF(D862="Capped Line",VLOOKUP(E862,VALIDATIONS!$CF$2:$CG$2,2,FALSE),IF(D862="Head Wall",VLOOKUP(E862,VALIDATIONS!$CH$2:$CI$2,2,FALSE),IF(D862="House Connection",VLOOKUP(E862,VALIDATIONS!$CJ$2:$CK$2,2,FALSE),0))))))+IF(AND(F862&lt;&gt;"",D862="Inlet Pit"),VLOOKUP(F862,VALIDATIONS!$CP$2:$CQ$66,2,FALSE),0))</f>
        <v/>
      </c>
      <c r="N862" s="194"/>
      <c r="O862" s="379"/>
      <c r="P862" s="368"/>
      <c r="Q862" s="194"/>
      <c r="R862" s="370"/>
      <c r="S862" s="194"/>
      <c r="T862" s="368"/>
      <c r="U862" s="368"/>
      <c r="V862" s="194"/>
      <c r="W862" s="195"/>
      <c r="X862" s="194"/>
      <c r="Y862" s="195"/>
      <c r="Z862" s="194"/>
      <c r="AA862" s="368"/>
      <c r="AB862" s="368"/>
      <c r="AC862" s="370"/>
      <c r="AD862" s="106" t="str">
        <f>IF(OR(R862="",T862="",U862="",Z862="",AA862="",AB862="",AC862=""),"",Z862*IF(AC862="uPVC",VLOOKUP(AA862,VALIDATIONS!$CZ$2:$DU$42,VLOOKUP(AB862,VALIDATIONS!$FF$2:$FG$5,2,FALSE),FALSE), IF(AC862="Steel Reinforced Concrete",VLOOKUP(AA862,VALIDATIONS!$CZ$2:$DU$42,8+VLOOKUP(AB862,VALIDATIONS!$FF$2:$FG$5,2,FALSE),FALSE),IF(AC862="Fibre Reinforced Concrete",VLOOKUP(AA862,VALIDATIONS!$CZ$2:$DU$42,4+VLOOKUP(AB862,VALIDATIONS!$FF$2:$FG$5,2,FALSE),FALSE))))   +IF(T862="Up to 10% Rock",VLOOKUP(AA862,VALIDATIONS!$CZ$2:$DU$42,13+VLOOKUP(AB862,VALIDATIONS!$FF$2:$FG$5,2,FALSE),FALSE),0)+IF(OR(U862="Urban Development (moderate)",U862="Urban Development (heavy)"),VLOOKUP(AA862,VALIDATIONS!$CZ$2:$DU$42,VLOOKUP(U862,VALIDATIONS!$FJ$2:$FK$4,2,FALSE)+4,FALSE),0))</f>
        <v/>
      </c>
      <c r="AE862" s="194"/>
    </row>
    <row r="863" spans="1:31" x14ac:dyDescent="0.2">
      <c r="A863" s="232"/>
      <c r="B863" s="361"/>
      <c r="C863" s="370"/>
      <c r="D863" s="370"/>
      <c r="E863" s="370"/>
      <c r="F863" s="370"/>
      <c r="G863" s="194"/>
      <c r="H863" s="194"/>
      <c r="I863" s="195"/>
      <c r="J863" s="194"/>
      <c r="K863" s="168"/>
      <c r="L863" s="168"/>
      <c r="M863" s="106" t="str">
        <f>IF(OR(D863="",E863="",G863=""),"",IF(AND(F863&lt;&gt;"",D863="Inlet Pit"),VLOOKUP(E863,VALIDATIONS!$CN$2:$CO$14,2,FALSE),IF(D863="Junction Pit",VLOOKUP(E863,VALIDATIONS!$CR$2:$CS$5,2,FALSE),IF(D863="Trench Grate",H863*VLOOKUP(E863,VALIDATIONS!$CT$2:$CU$2,2,FALSE),IF(D863="Capped Line",VLOOKUP(E863,VALIDATIONS!$CF$2:$CG$2,2,FALSE),IF(D863="Head Wall",VLOOKUP(E863,VALIDATIONS!$CH$2:$CI$2,2,FALSE),IF(D863="House Connection",VLOOKUP(E863,VALIDATIONS!$CJ$2:$CK$2,2,FALSE),0))))))+IF(AND(F863&lt;&gt;"",D863="Inlet Pit"),VLOOKUP(F863,VALIDATIONS!$CP$2:$CQ$66,2,FALSE),0))</f>
        <v/>
      </c>
      <c r="N863" s="194"/>
      <c r="O863" s="379"/>
      <c r="P863" s="368"/>
      <c r="Q863" s="194"/>
      <c r="R863" s="370"/>
      <c r="S863" s="194"/>
      <c r="T863" s="368"/>
      <c r="U863" s="368"/>
      <c r="V863" s="194"/>
      <c r="W863" s="195"/>
      <c r="X863" s="194"/>
      <c r="Y863" s="195"/>
      <c r="Z863" s="194"/>
      <c r="AA863" s="368"/>
      <c r="AB863" s="368"/>
      <c r="AC863" s="370"/>
      <c r="AD863" s="106" t="str">
        <f>IF(OR(R863="",T863="",U863="",Z863="",AA863="",AB863="",AC863=""),"",Z863*IF(AC863="uPVC",VLOOKUP(AA863,VALIDATIONS!$CZ$2:$DU$42,VLOOKUP(AB863,VALIDATIONS!$FF$2:$FG$5,2,FALSE),FALSE), IF(AC863="Steel Reinforced Concrete",VLOOKUP(AA863,VALIDATIONS!$CZ$2:$DU$42,8+VLOOKUP(AB863,VALIDATIONS!$FF$2:$FG$5,2,FALSE),FALSE),IF(AC863="Fibre Reinforced Concrete",VLOOKUP(AA863,VALIDATIONS!$CZ$2:$DU$42,4+VLOOKUP(AB863,VALIDATIONS!$FF$2:$FG$5,2,FALSE),FALSE))))   +IF(T863="Up to 10% Rock",VLOOKUP(AA863,VALIDATIONS!$CZ$2:$DU$42,13+VLOOKUP(AB863,VALIDATIONS!$FF$2:$FG$5,2,FALSE),FALSE),0)+IF(OR(U863="Urban Development (moderate)",U863="Urban Development (heavy)"),VLOOKUP(AA863,VALIDATIONS!$CZ$2:$DU$42,VLOOKUP(U863,VALIDATIONS!$FJ$2:$FK$4,2,FALSE)+4,FALSE),0))</f>
        <v/>
      </c>
      <c r="AE863" s="194"/>
    </row>
    <row r="864" spans="1:31" x14ac:dyDescent="0.2">
      <c r="A864" s="232"/>
      <c r="B864" s="361"/>
      <c r="C864" s="370"/>
      <c r="D864" s="370"/>
      <c r="E864" s="370"/>
      <c r="F864" s="370"/>
      <c r="G864" s="194"/>
      <c r="H864" s="194"/>
      <c r="I864" s="195"/>
      <c r="J864" s="194"/>
      <c r="K864" s="168"/>
      <c r="L864" s="168"/>
      <c r="M864" s="106" t="str">
        <f>IF(OR(D864="",E864="",G864=""),"",IF(AND(F864&lt;&gt;"",D864="Inlet Pit"),VLOOKUP(E864,VALIDATIONS!$CN$2:$CO$14,2,FALSE),IF(D864="Junction Pit",VLOOKUP(E864,VALIDATIONS!$CR$2:$CS$5,2,FALSE),IF(D864="Trench Grate",H864*VLOOKUP(E864,VALIDATIONS!$CT$2:$CU$2,2,FALSE),IF(D864="Capped Line",VLOOKUP(E864,VALIDATIONS!$CF$2:$CG$2,2,FALSE),IF(D864="Head Wall",VLOOKUP(E864,VALIDATIONS!$CH$2:$CI$2,2,FALSE),IF(D864="House Connection",VLOOKUP(E864,VALIDATIONS!$CJ$2:$CK$2,2,FALSE),0))))))+IF(AND(F864&lt;&gt;"",D864="Inlet Pit"),VLOOKUP(F864,VALIDATIONS!$CP$2:$CQ$66,2,FALSE),0))</f>
        <v/>
      </c>
      <c r="N864" s="194"/>
      <c r="O864" s="379"/>
      <c r="P864" s="368"/>
      <c r="Q864" s="194"/>
      <c r="R864" s="370"/>
      <c r="S864" s="194"/>
      <c r="T864" s="368"/>
      <c r="U864" s="368"/>
      <c r="V864" s="194"/>
      <c r="W864" s="195"/>
      <c r="X864" s="194"/>
      <c r="Y864" s="195"/>
      <c r="Z864" s="194"/>
      <c r="AA864" s="368"/>
      <c r="AB864" s="368"/>
      <c r="AC864" s="370"/>
      <c r="AD864" s="106" t="str">
        <f>IF(OR(R864="",T864="",U864="",Z864="",AA864="",AB864="",AC864=""),"",Z864*IF(AC864="uPVC",VLOOKUP(AA864,VALIDATIONS!$CZ$2:$DU$42,VLOOKUP(AB864,VALIDATIONS!$FF$2:$FG$5,2,FALSE),FALSE), IF(AC864="Steel Reinforced Concrete",VLOOKUP(AA864,VALIDATIONS!$CZ$2:$DU$42,8+VLOOKUP(AB864,VALIDATIONS!$FF$2:$FG$5,2,FALSE),FALSE),IF(AC864="Fibre Reinforced Concrete",VLOOKUP(AA864,VALIDATIONS!$CZ$2:$DU$42,4+VLOOKUP(AB864,VALIDATIONS!$FF$2:$FG$5,2,FALSE),FALSE))))   +IF(T864="Up to 10% Rock",VLOOKUP(AA864,VALIDATIONS!$CZ$2:$DU$42,13+VLOOKUP(AB864,VALIDATIONS!$FF$2:$FG$5,2,FALSE),FALSE),0)+IF(OR(U864="Urban Development (moderate)",U864="Urban Development (heavy)"),VLOOKUP(AA864,VALIDATIONS!$CZ$2:$DU$42,VLOOKUP(U864,VALIDATIONS!$FJ$2:$FK$4,2,FALSE)+4,FALSE),0))</f>
        <v/>
      </c>
      <c r="AE864" s="194"/>
    </row>
    <row r="865" spans="1:31" x14ac:dyDescent="0.2">
      <c r="A865" s="232"/>
      <c r="B865" s="361"/>
      <c r="C865" s="370"/>
      <c r="D865" s="370"/>
      <c r="E865" s="370"/>
      <c r="F865" s="370"/>
      <c r="G865" s="194"/>
      <c r="H865" s="194"/>
      <c r="I865" s="195"/>
      <c r="J865" s="194"/>
      <c r="K865" s="168"/>
      <c r="L865" s="168"/>
      <c r="M865" s="106" t="str">
        <f>IF(OR(D865="",E865="",G865=""),"",IF(AND(F865&lt;&gt;"",D865="Inlet Pit"),VLOOKUP(E865,VALIDATIONS!$CN$2:$CO$14,2,FALSE),IF(D865="Junction Pit",VLOOKUP(E865,VALIDATIONS!$CR$2:$CS$5,2,FALSE),IF(D865="Trench Grate",H865*VLOOKUP(E865,VALIDATIONS!$CT$2:$CU$2,2,FALSE),IF(D865="Capped Line",VLOOKUP(E865,VALIDATIONS!$CF$2:$CG$2,2,FALSE),IF(D865="Head Wall",VLOOKUP(E865,VALIDATIONS!$CH$2:$CI$2,2,FALSE),IF(D865="House Connection",VLOOKUP(E865,VALIDATIONS!$CJ$2:$CK$2,2,FALSE),0))))))+IF(AND(F865&lt;&gt;"",D865="Inlet Pit"),VLOOKUP(F865,VALIDATIONS!$CP$2:$CQ$66,2,FALSE),0))</f>
        <v/>
      </c>
      <c r="N865" s="194"/>
      <c r="O865" s="379"/>
      <c r="P865" s="368"/>
      <c r="Q865" s="194"/>
      <c r="R865" s="370"/>
      <c r="S865" s="194"/>
      <c r="T865" s="368"/>
      <c r="U865" s="368"/>
      <c r="V865" s="194"/>
      <c r="W865" s="195"/>
      <c r="X865" s="194"/>
      <c r="Y865" s="195"/>
      <c r="Z865" s="194"/>
      <c r="AA865" s="368"/>
      <c r="AB865" s="368"/>
      <c r="AC865" s="370"/>
      <c r="AD865" s="106" t="str">
        <f>IF(OR(R865="",T865="",U865="",Z865="",AA865="",AB865="",AC865=""),"",Z865*IF(AC865="uPVC",VLOOKUP(AA865,VALIDATIONS!$CZ$2:$DU$42,VLOOKUP(AB865,VALIDATIONS!$FF$2:$FG$5,2,FALSE),FALSE), IF(AC865="Steel Reinforced Concrete",VLOOKUP(AA865,VALIDATIONS!$CZ$2:$DU$42,8+VLOOKUP(AB865,VALIDATIONS!$FF$2:$FG$5,2,FALSE),FALSE),IF(AC865="Fibre Reinforced Concrete",VLOOKUP(AA865,VALIDATIONS!$CZ$2:$DU$42,4+VLOOKUP(AB865,VALIDATIONS!$FF$2:$FG$5,2,FALSE),FALSE))))   +IF(T865="Up to 10% Rock",VLOOKUP(AA865,VALIDATIONS!$CZ$2:$DU$42,13+VLOOKUP(AB865,VALIDATIONS!$FF$2:$FG$5,2,FALSE),FALSE),0)+IF(OR(U865="Urban Development (moderate)",U865="Urban Development (heavy)"),VLOOKUP(AA865,VALIDATIONS!$CZ$2:$DU$42,VLOOKUP(U865,VALIDATIONS!$FJ$2:$FK$4,2,FALSE)+4,FALSE),0))</f>
        <v/>
      </c>
      <c r="AE865" s="194"/>
    </row>
    <row r="866" spans="1:31" x14ac:dyDescent="0.2">
      <c r="A866" s="232"/>
      <c r="B866" s="361"/>
      <c r="C866" s="370"/>
      <c r="D866" s="370"/>
      <c r="E866" s="370"/>
      <c r="F866" s="370"/>
      <c r="G866" s="194"/>
      <c r="H866" s="194"/>
      <c r="I866" s="195"/>
      <c r="J866" s="194"/>
      <c r="K866" s="168"/>
      <c r="L866" s="168"/>
      <c r="M866" s="106" t="str">
        <f>IF(OR(D866="",E866="",G866=""),"",IF(AND(F866&lt;&gt;"",D866="Inlet Pit"),VLOOKUP(E866,VALIDATIONS!$CN$2:$CO$14,2,FALSE),IF(D866="Junction Pit",VLOOKUP(E866,VALIDATIONS!$CR$2:$CS$5,2,FALSE),IF(D866="Trench Grate",H866*VLOOKUP(E866,VALIDATIONS!$CT$2:$CU$2,2,FALSE),IF(D866="Capped Line",VLOOKUP(E866,VALIDATIONS!$CF$2:$CG$2,2,FALSE),IF(D866="Head Wall",VLOOKUP(E866,VALIDATIONS!$CH$2:$CI$2,2,FALSE),IF(D866="House Connection",VLOOKUP(E866,VALIDATIONS!$CJ$2:$CK$2,2,FALSE),0))))))+IF(AND(F866&lt;&gt;"",D866="Inlet Pit"),VLOOKUP(F866,VALIDATIONS!$CP$2:$CQ$66,2,FALSE),0))</f>
        <v/>
      </c>
      <c r="N866" s="194"/>
      <c r="O866" s="379"/>
      <c r="P866" s="368"/>
      <c r="Q866" s="194"/>
      <c r="R866" s="370"/>
      <c r="S866" s="194"/>
      <c r="T866" s="368"/>
      <c r="U866" s="368"/>
      <c r="V866" s="194"/>
      <c r="W866" s="195"/>
      <c r="X866" s="194"/>
      <c r="Y866" s="195"/>
      <c r="Z866" s="194"/>
      <c r="AA866" s="368"/>
      <c r="AB866" s="368"/>
      <c r="AC866" s="370"/>
      <c r="AD866" s="106" t="str">
        <f>IF(OR(R866="",T866="",U866="",Z866="",AA866="",AB866="",AC866=""),"",Z866*IF(AC866="uPVC",VLOOKUP(AA866,VALIDATIONS!$CZ$2:$DU$42,VLOOKUP(AB866,VALIDATIONS!$FF$2:$FG$5,2,FALSE),FALSE), IF(AC866="Steel Reinforced Concrete",VLOOKUP(AA866,VALIDATIONS!$CZ$2:$DU$42,8+VLOOKUP(AB866,VALIDATIONS!$FF$2:$FG$5,2,FALSE),FALSE),IF(AC866="Fibre Reinforced Concrete",VLOOKUP(AA866,VALIDATIONS!$CZ$2:$DU$42,4+VLOOKUP(AB866,VALIDATIONS!$FF$2:$FG$5,2,FALSE),FALSE))))   +IF(T866="Up to 10% Rock",VLOOKUP(AA866,VALIDATIONS!$CZ$2:$DU$42,13+VLOOKUP(AB866,VALIDATIONS!$FF$2:$FG$5,2,FALSE),FALSE),0)+IF(OR(U866="Urban Development (moderate)",U866="Urban Development (heavy)"),VLOOKUP(AA866,VALIDATIONS!$CZ$2:$DU$42,VLOOKUP(U866,VALIDATIONS!$FJ$2:$FK$4,2,FALSE)+4,FALSE),0))</f>
        <v/>
      </c>
      <c r="AE866" s="194"/>
    </row>
    <row r="867" spans="1:31" x14ac:dyDescent="0.2">
      <c r="A867" s="232"/>
      <c r="B867" s="361"/>
      <c r="C867" s="370"/>
      <c r="D867" s="370"/>
      <c r="E867" s="370"/>
      <c r="F867" s="370"/>
      <c r="G867" s="194"/>
      <c r="H867" s="194"/>
      <c r="I867" s="195"/>
      <c r="J867" s="194"/>
      <c r="K867" s="168"/>
      <c r="L867" s="168"/>
      <c r="M867" s="106" t="str">
        <f>IF(OR(D867="",E867="",G867=""),"",IF(AND(F867&lt;&gt;"",D867="Inlet Pit"),VLOOKUP(E867,VALIDATIONS!$CN$2:$CO$14,2,FALSE),IF(D867="Junction Pit",VLOOKUP(E867,VALIDATIONS!$CR$2:$CS$5,2,FALSE),IF(D867="Trench Grate",H867*VLOOKUP(E867,VALIDATIONS!$CT$2:$CU$2,2,FALSE),IF(D867="Capped Line",VLOOKUP(E867,VALIDATIONS!$CF$2:$CG$2,2,FALSE),IF(D867="Head Wall",VLOOKUP(E867,VALIDATIONS!$CH$2:$CI$2,2,FALSE),IF(D867="House Connection",VLOOKUP(E867,VALIDATIONS!$CJ$2:$CK$2,2,FALSE),0))))))+IF(AND(F867&lt;&gt;"",D867="Inlet Pit"),VLOOKUP(F867,VALIDATIONS!$CP$2:$CQ$66,2,FALSE),0))</f>
        <v/>
      </c>
      <c r="N867" s="194"/>
      <c r="O867" s="379"/>
      <c r="P867" s="368"/>
      <c r="Q867" s="194"/>
      <c r="R867" s="370"/>
      <c r="S867" s="194"/>
      <c r="T867" s="368"/>
      <c r="U867" s="368"/>
      <c r="V867" s="194"/>
      <c r="W867" s="195"/>
      <c r="X867" s="194"/>
      <c r="Y867" s="195"/>
      <c r="Z867" s="194"/>
      <c r="AA867" s="368"/>
      <c r="AB867" s="368"/>
      <c r="AC867" s="370"/>
      <c r="AD867" s="106" t="str">
        <f>IF(OR(R867="",T867="",U867="",Z867="",AA867="",AB867="",AC867=""),"",Z867*IF(AC867="uPVC",VLOOKUP(AA867,VALIDATIONS!$CZ$2:$DU$42,VLOOKUP(AB867,VALIDATIONS!$FF$2:$FG$5,2,FALSE),FALSE), IF(AC867="Steel Reinforced Concrete",VLOOKUP(AA867,VALIDATIONS!$CZ$2:$DU$42,8+VLOOKUP(AB867,VALIDATIONS!$FF$2:$FG$5,2,FALSE),FALSE),IF(AC867="Fibre Reinforced Concrete",VLOOKUP(AA867,VALIDATIONS!$CZ$2:$DU$42,4+VLOOKUP(AB867,VALIDATIONS!$FF$2:$FG$5,2,FALSE),FALSE))))   +IF(T867="Up to 10% Rock",VLOOKUP(AA867,VALIDATIONS!$CZ$2:$DU$42,13+VLOOKUP(AB867,VALIDATIONS!$FF$2:$FG$5,2,FALSE),FALSE),0)+IF(OR(U867="Urban Development (moderate)",U867="Urban Development (heavy)"),VLOOKUP(AA867,VALIDATIONS!$CZ$2:$DU$42,VLOOKUP(U867,VALIDATIONS!$FJ$2:$FK$4,2,FALSE)+4,FALSE),0))</f>
        <v/>
      </c>
      <c r="AE867" s="194"/>
    </row>
    <row r="868" spans="1:31" x14ac:dyDescent="0.2">
      <c r="A868" s="232"/>
      <c r="B868" s="361"/>
      <c r="C868" s="370"/>
      <c r="D868" s="370"/>
      <c r="E868" s="370"/>
      <c r="F868" s="370"/>
      <c r="G868" s="194"/>
      <c r="H868" s="194"/>
      <c r="I868" s="195"/>
      <c r="J868" s="194"/>
      <c r="K868" s="168"/>
      <c r="L868" s="168"/>
      <c r="M868" s="106" t="str">
        <f>IF(OR(D868="",E868="",G868=""),"",IF(AND(F868&lt;&gt;"",D868="Inlet Pit"),VLOOKUP(E868,VALIDATIONS!$CN$2:$CO$14,2,FALSE),IF(D868="Junction Pit",VLOOKUP(E868,VALIDATIONS!$CR$2:$CS$5,2,FALSE),IF(D868="Trench Grate",H868*VLOOKUP(E868,VALIDATIONS!$CT$2:$CU$2,2,FALSE),IF(D868="Capped Line",VLOOKUP(E868,VALIDATIONS!$CF$2:$CG$2,2,FALSE),IF(D868="Head Wall",VLOOKUP(E868,VALIDATIONS!$CH$2:$CI$2,2,FALSE),IF(D868="House Connection",VLOOKUP(E868,VALIDATIONS!$CJ$2:$CK$2,2,FALSE),0))))))+IF(AND(F868&lt;&gt;"",D868="Inlet Pit"),VLOOKUP(F868,VALIDATIONS!$CP$2:$CQ$66,2,FALSE),0))</f>
        <v/>
      </c>
      <c r="N868" s="194"/>
      <c r="O868" s="379"/>
      <c r="P868" s="368"/>
      <c r="Q868" s="194"/>
      <c r="R868" s="370"/>
      <c r="S868" s="194"/>
      <c r="T868" s="368"/>
      <c r="U868" s="368"/>
      <c r="V868" s="194"/>
      <c r="W868" s="195"/>
      <c r="X868" s="194"/>
      <c r="Y868" s="195"/>
      <c r="Z868" s="194"/>
      <c r="AA868" s="368"/>
      <c r="AB868" s="368"/>
      <c r="AC868" s="370"/>
      <c r="AD868" s="106" t="str">
        <f>IF(OR(R868="",T868="",U868="",Z868="",AA868="",AB868="",AC868=""),"",Z868*IF(AC868="uPVC",VLOOKUP(AA868,VALIDATIONS!$CZ$2:$DU$42,VLOOKUP(AB868,VALIDATIONS!$FF$2:$FG$5,2,FALSE),FALSE), IF(AC868="Steel Reinforced Concrete",VLOOKUP(AA868,VALIDATIONS!$CZ$2:$DU$42,8+VLOOKUP(AB868,VALIDATIONS!$FF$2:$FG$5,2,FALSE),FALSE),IF(AC868="Fibre Reinforced Concrete",VLOOKUP(AA868,VALIDATIONS!$CZ$2:$DU$42,4+VLOOKUP(AB868,VALIDATIONS!$FF$2:$FG$5,2,FALSE),FALSE))))   +IF(T868="Up to 10% Rock",VLOOKUP(AA868,VALIDATIONS!$CZ$2:$DU$42,13+VLOOKUP(AB868,VALIDATIONS!$FF$2:$FG$5,2,FALSE),FALSE),0)+IF(OR(U868="Urban Development (moderate)",U868="Urban Development (heavy)"),VLOOKUP(AA868,VALIDATIONS!$CZ$2:$DU$42,VLOOKUP(U868,VALIDATIONS!$FJ$2:$FK$4,2,FALSE)+4,FALSE),0))</f>
        <v/>
      </c>
      <c r="AE868" s="194"/>
    </row>
    <row r="869" spans="1:31" x14ac:dyDescent="0.2">
      <c r="A869" s="232"/>
      <c r="B869" s="361"/>
      <c r="C869" s="370"/>
      <c r="D869" s="370"/>
      <c r="E869" s="370"/>
      <c r="F869" s="370"/>
      <c r="G869" s="194"/>
      <c r="H869" s="194"/>
      <c r="I869" s="195"/>
      <c r="J869" s="194"/>
      <c r="K869" s="168"/>
      <c r="L869" s="168"/>
      <c r="M869" s="106" t="str">
        <f>IF(OR(D869="",E869="",G869=""),"",IF(AND(F869&lt;&gt;"",D869="Inlet Pit"),VLOOKUP(E869,VALIDATIONS!$CN$2:$CO$14,2,FALSE),IF(D869="Junction Pit",VLOOKUP(E869,VALIDATIONS!$CR$2:$CS$5,2,FALSE),IF(D869="Trench Grate",H869*VLOOKUP(E869,VALIDATIONS!$CT$2:$CU$2,2,FALSE),IF(D869="Capped Line",VLOOKUP(E869,VALIDATIONS!$CF$2:$CG$2,2,FALSE),IF(D869="Head Wall",VLOOKUP(E869,VALIDATIONS!$CH$2:$CI$2,2,FALSE),IF(D869="House Connection",VLOOKUP(E869,VALIDATIONS!$CJ$2:$CK$2,2,FALSE),0))))))+IF(AND(F869&lt;&gt;"",D869="Inlet Pit"),VLOOKUP(F869,VALIDATIONS!$CP$2:$CQ$66,2,FALSE),0))</f>
        <v/>
      </c>
      <c r="N869" s="194"/>
      <c r="O869" s="379"/>
      <c r="P869" s="368"/>
      <c r="Q869" s="194"/>
      <c r="R869" s="370"/>
      <c r="S869" s="194"/>
      <c r="T869" s="368"/>
      <c r="U869" s="368"/>
      <c r="V869" s="194"/>
      <c r="W869" s="195"/>
      <c r="X869" s="194"/>
      <c r="Y869" s="195"/>
      <c r="Z869" s="194"/>
      <c r="AA869" s="368"/>
      <c r="AB869" s="368"/>
      <c r="AC869" s="370"/>
      <c r="AD869" s="106" t="str">
        <f>IF(OR(R869="",T869="",U869="",Z869="",AA869="",AB869="",AC869=""),"",Z869*IF(AC869="uPVC",VLOOKUP(AA869,VALIDATIONS!$CZ$2:$DU$42,VLOOKUP(AB869,VALIDATIONS!$FF$2:$FG$5,2,FALSE),FALSE), IF(AC869="Steel Reinforced Concrete",VLOOKUP(AA869,VALIDATIONS!$CZ$2:$DU$42,8+VLOOKUP(AB869,VALIDATIONS!$FF$2:$FG$5,2,FALSE),FALSE),IF(AC869="Fibre Reinforced Concrete",VLOOKUP(AA869,VALIDATIONS!$CZ$2:$DU$42,4+VLOOKUP(AB869,VALIDATIONS!$FF$2:$FG$5,2,FALSE),FALSE))))   +IF(T869="Up to 10% Rock",VLOOKUP(AA869,VALIDATIONS!$CZ$2:$DU$42,13+VLOOKUP(AB869,VALIDATIONS!$FF$2:$FG$5,2,FALSE),FALSE),0)+IF(OR(U869="Urban Development (moderate)",U869="Urban Development (heavy)"),VLOOKUP(AA869,VALIDATIONS!$CZ$2:$DU$42,VLOOKUP(U869,VALIDATIONS!$FJ$2:$FK$4,2,FALSE)+4,FALSE),0))</f>
        <v/>
      </c>
      <c r="AE869" s="194"/>
    </row>
    <row r="870" spans="1:31" x14ac:dyDescent="0.2">
      <c r="A870" s="232"/>
      <c r="B870" s="361"/>
      <c r="C870" s="370"/>
      <c r="D870" s="370"/>
      <c r="E870" s="370"/>
      <c r="F870" s="370"/>
      <c r="G870" s="194"/>
      <c r="H870" s="194"/>
      <c r="I870" s="195"/>
      <c r="J870" s="194"/>
      <c r="K870" s="168"/>
      <c r="L870" s="168"/>
      <c r="M870" s="106" t="str">
        <f>IF(OR(D870="",E870="",G870=""),"",IF(AND(F870&lt;&gt;"",D870="Inlet Pit"),VLOOKUP(E870,VALIDATIONS!$CN$2:$CO$14,2,FALSE),IF(D870="Junction Pit",VLOOKUP(E870,VALIDATIONS!$CR$2:$CS$5,2,FALSE),IF(D870="Trench Grate",H870*VLOOKUP(E870,VALIDATIONS!$CT$2:$CU$2,2,FALSE),IF(D870="Capped Line",VLOOKUP(E870,VALIDATIONS!$CF$2:$CG$2,2,FALSE),IF(D870="Head Wall",VLOOKUP(E870,VALIDATIONS!$CH$2:$CI$2,2,FALSE),IF(D870="House Connection",VLOOKUP(E870,VALIDATIONS!$CJ$2:$CK$2,2,FALSE),0))))))+IF(AND(F870&lt;&gt;"",D870="Inlet Pit"),VLOOKUP(F870,VALIDATIONS!$CP$2:$CQ$66,2,FALSE),0))</f>
        <v/>
      </c>
      <c r="N870" s="194"/>
      <c r="O870" s="379"/>
      <c r="P870" s="368"/>
      <c r="Q870" s="194"/>
      <c r="R870" s="370"/>
      <c r="S870" s="194"/>
      <c r="T870" s="368"/>
      <c r="U870" s="368"/>
      <c r="V870" s="194"/>
      <c r="W870" s="195"/>
      <c r="X870" s="194"/>
      <c r="Y870" s="195"/>
      <c r="Z870" s="194"/>
      <c r="AA870" s="368"/>
      <c r="AB870" s="368"/>
      <c r="AC870" s="370"/>
      <c r="AD870" s="106" t="str">
        <f>IF(OR(R870="",T870="",U870="",Z870="",AA870="",AB870="",AC870=""),"",Z870*IF(AC870="uPVC",VLOOKUP(AA870,VALIDATIONS!$CZ$2:$DU$42,VLOOKUP(AB870,VALIDATIONS!$FF$2:$FG$5,2,FALSE),FALSE), IF(AC870="Steel Reinforced Concrete",VLOOKUP(AA870,VALIDATIONS!$CZ$2:$DU$42,8+VLOOKUP(AB870,VALIDATIONS!$FF$2:$FG$5,2,FALSE),FALSE),IF(AC870="Fibre Reinforced Concrete",VLOOKUP(AA870,VALIDATIONS!$CZ$2:$DU$42,4+VLOOKUP(AB870,VALIDATIONS!$FF$2:$FG$5,2,FALSE),FALSE))))   +IF(T870="Up to 10% Rock",VLOOKUP(AA870,VALIDATIONS!$CZ$2:$DU$42,13+VLOOKUP(AB870,VALIDATIONS!$FF$2:$FG$5,2,FALSE),FALSE),0)+IF(OR(U870="Urban Development (moderate)",U870="Urban Development (heavy)"),VLOOKUP(AA870,VALIDATIONS!$CZ$2:$DU$42,VLOOKUP(U870,VALIDATIONS!$FJ$2:$FK$4,2,FALSE)+4,FALSE),0))</f>
        <v/>
      </c>
      <c r="AE870" s="194"/>
    </row>
    <row r="871" spans="1:31" x14ac:dyDescent="0.2">
      <c r="A871" s="232"/>
      <c r="B871" s="361"/>
      <c r="C871" s="370"/>
      <c r="D871" s="370"/>
      <c r="E871" s="370"/>
      <c r="F871" s="370"/>
      <c r="G871" s="194"/>
      <c r="H871" s="194"/>
      <c r="I871" s="195"/>
      <c r="J871" s="194"/>
      <c r="K871" s="168"/>
      <c r="L871" s="168"/>
      <c r="M871" s="106" t="str">
        <f>IF(OR(D871="",E871="",G871=""),"",IF(AND(F871&lt;&gt;"",D871="Inlet Pit"),VLOOKUP(E871,VALIDATIONS!$CN$2:$CO$14,2,FALSE),IF(D871="Junction Pit",VLOOKUP(E871,VALIDATIONS!$CR$2:$CS$5,2,FALSE),IF(D871="Trench Grate",H871*VLOOKUP(E871,VALIDATIONS!$CT$2:$CU$2,2,FALSE),IF(D871="Capped Line",VLOOKUP(E871,VALIDATIONS!$CF$2:$CG$2,2,FALSE),IF(D871="Head Wall",VLOOKUP(E871,VALIDATIONS!$CH$2:$CI$2,2,FALSE),IF(D871="House Connection",VLOOKUP(E871,VALIDATIONS!$CJ$2:$CK$2,2,FALSE),0))))))+IF(AND(F871&lt;&gt;"",D871="Inlet Pit"),VLOOKUP(F871,VALIDATIONS!$CP$2:$CQ$66,2,FALSE),0))</f>
        <v/>
      </c>
      <c r="N871" s="194"/>
      <c r="O871" s="379"/>
      <c r="P871" s="368"/>
      <c r="Q871" s="194"/>
      <c r="R871" s="370"/>
      <c r="S871" s="194"/>
      <c r="T871" s="368"/>
      <c r="U871" s="368"/>
      <c r="V871" s="194"/>
      <c r="W871" s="195"/>
      <c r="X871" s="194"/>
      <c r="Y871" s="195"/>
      <c r="Z871" s="194"/>
      <c r="AA871" s="368"/>
      <c r="AB871" s="368"/>
      <c r="AC871" s="370"/>
      <c r="AD871" s="106" t="str">
        <f>IF(OR(R871="",T871="",U871="",Z871="",AA871="",AB871="",AC871=""),"",Z871*IF(AC871="uPVC",VLOOKUP(AA871,VALIDATIONS!$CZ$2:$DU$42,VLOOKUP(AB871,VALIDATIONS!$FF$2:$FG$5,2,FALSE),FALSE), IF(AC871="Steel Reinforced Concrete",VLOOKUP(AA871,VALIDATIONS!$CZ$2:$DU$42,8+VLOOKUP(AB871,VALIDATIONS!$FF$2:$FG$5,2,FALSE),FALSE),IF(AC871="Fibre Reinforced Concrete",VLOOKUP(AA871,VALIDATIONS!$CZ$2:$DU$42,4+VLOOKUP(AB871,VALIDATIONS!$FF$2:$FG$5,2,FALSE),FALSE))))   +IF(T871="Up to 10% Rock",VLOOKUP(AA871,VALIDATIONS!$CZ$2:$DU$42,13+VLOOKUP(AB871,VALIDATIONS!$FF$2:$FG$5,2,FALSE),FALSE),0)+IF(OR(U871="Urban Development (moderate)",U871="Urban Development (heavy)"),VLOOKUP(AA871,VALIDATIONS!$CZ$2:$DU$42,VLOOKUP(U871,VALIDATIONS!$FJ$2:$FK$4,2,FALSE)+4,FALSE),0))</f>
        <v/>
      </c>
      <c r="AE871" s="194"/>
    </row>
    <row r="872" spans="1:31" x14ac:dyDescent="0.2">
      <c r="A872" s="232"/>
      <c r="B872" s="361"/>
      <c r="C872" s="370"/>
      <c r="D872" s="370"/>
      <c r="E872" s="370"/>
      <c r="F872" s="370"/>
      <c r="G872" s="194"/>
      <c r="H872" s="194"/>
      <c r="I872" s="195"/>
      <c r="J872" s="194"/>
      <c r="K872" s="168"/>
      <c r="L872" s="168"/>
      <c r="M872" s="106" t="str">
        <f>IF(OR(D872="",E872="",G872=""),"",IF(AND(F872&lt;&gt;"",D872="Inlet Pit"),VLOOKUP(E872,VALIDATIONS!$CN$2:$CO$14,2,FALSE),IF(D872="Junction Pit",VLOOKUP(E872,VALIDATIONS!$CR$2:$CS$5,2,FALSE),IF(D872="Trench Grate",H872*VLOOKUP(E872,VALIDATIONS!$CT$2:$CU$2,2,FALSE),IF(D872="Capped Line",VLOOKUP(E872,VALIDATIONS!$CF$2:$CG$2,2,FALSE),IF(D872="Head Wall",VLOOKUP(E872,VALIDATIONS!$CH$2:$CI$2,2,FALSE),IF(D872="House Connection",VLOOKUP(E872,VALIDATIONS!$CJ$2:$CK$2,2,FALSE),0))))))+IF(AND(F872&lt;&gt;"",D872="Inlet Pit"),VLOOKUP(F872,VALIDATIONS!$CP$2:$CQ$66,2,FALSE),0))</f>
        <v/>
      </c>
      <c r="N872" s="194"/>
      <c r="O872" s="379"/>
      <c r="P872" s="368"/>
      <c r="Q872" s="194"/>
      <c r="R872" s="370"/>
      <c r="S872" s="194"/>
      <c r="T872" s="368"/>
      <c r="U872" s="368"/>
      <c r="V872" s="194"/>
      <c r="W872" s="195"/>
      <c r="X872" s="194"/>
      <c r="Y872" s="195"/>
      <c r="Z872" s="194"/>
      <c r="AA872" s="368"/>
      <c r="AB872" s="368"/>
      <c r="AC872" s="370"/>
      <c r="AD872" s="106" t="str">
        <f>IF(OR(R872="",T872="",U872="",Z872="",AA872="",AB872="",AC872=""),"",Z872*IF(AC872="uPVC",VLOOKUP(AA872,VALIDATIONS!$CZ$2:$DU$42,VLOOKUP(AB872,VALIDATIONS!$FF$2:$FG$5,2,FALSE),FALSE), IF(AC872="Steel Reinforced Concrete",VLOOKUP(AA872,VALIDATIONS!$CZ$2:$DU$42,8+VLOOKUP(AB872,VALIDATIONS!$FF$2:$FG$5,2,FALSE),FALSE),IF(AC872="Fibre Reinforced Concrete",VLOOKUP(AA872,VALIDATIONS!$CZ$2:$DU$42,4+VLOOKUP(AB872,VALIDATIONS!$FF$2:$FG$5,2,FALSE),FALSE))))   +IF(T872="Up to 10% Rock",VLOOKUP(AA872,VALIDATIONS!$CZ$2:$DU$42,13+VLOOKUP(AB872,VALIDATIONS!$FF$2:$FG$5,2,FALSE),FALSE),0)+IF(OR(U872="Urban Development (moderate)",U872="Urban Development (heavy)"),VLOOKUP(AA872,VALIDATIONS!$CZ$2:$DU$42,VLOOKUP(U872,VALIDATIONS!$FJ$2:$FK$4,2,FALSE)+4,FALSE),0))</f>
        <v/>
      </c>
      <c r="AE872" s="194"/>
    </row>
    <row r="873" spans="1:31" x14ac:dyDescent="0.2">
      <c r="A873" s="232"/>
      <c r="B873" s="361"/>
      <c r="C873" s="370"/>
      <c r="D873" s="370"/>
      <c r="E873" s="370"/>
      <c r="F873" s="370"/>
      <c r="G873" s="194"/>
      <c r="H873" s="194"/>
      <c r="I873" s="195"/>
      <c r="J873" s="194"/>
      <c r="K873" s="168"/>
      <c r="L873" s="168"/>
      <c r="M873" s="106" t="str">
        <f>IF(OR(D873="",E873="",G873=""),"",IF(AND(F873&lt;&gt;"",D873="Inlet Pit"),VLOOKUP(E873,VALIDATIONS!$CN$2:$CO$14,2,FALSE),IF(D873="Junction Pit",VLOOKUP(E873,VALIDATIONS!$CR$2:$CS$5,2,FALSE),IF(D873="Trench Grate",H873*VLOOKUP(E873,VALIDATIONS!$CT$2:$CU$2,2,FALSE),IF(D873="Capped Line",VLOOKUP(E873,VALIDATIONS!$CF$2:$CG$2,2,FALSE),IF(D873="Head Wall",VLOOKUP(E873,VALIDATIONS!$CH$2:$CI$2,2,FALSE),IF(D873="House Connection",VLOOKUP(E873,VALIDATIONS!$CJ$2:$CK$2,2,FALSE),0))))))+IF(AND(F873&lt;&gt;"",D873="Inlet Pit"),VLOOKUP(F873,VALIDATIONS!$CP$2:$CQ$66,2,FALSE),0))</f>
        <v/>
      </c>
      <c r="N873" s="194"/>
      <c r="O873" s="379"/>
      <c r="P873" s="368"/>
      <c r="Q873" s="194"/>
      <c r="R873" s="370"/>
      <c r="S873" s="194"/>
      <c r="T873" s="368"/>
      <c r="U873" s="368"/>
      <c r="V873" s="194"/>
      <c r="W873" s="195"/>
      <c r="X873" s="194"/>
      <c r="Y873" s="195"/>
      <c r="Z873" s="194"/>
      <c r="AA873" s="368"/>
      <c r="AB873" s="368"/>
      <c r="AC873" s="370"/>
      <c r="AD873" s="106" t="str">
        <f>IF(OR(R873="",T873="",U873="",Z873="",AA873="",AB873="",AC873=""),"",Z873*IF(AC873="uPVC",VLOOKUP(AA873,VALIDATIONS!$CZ$2:$DU$42,VLOOKUP(AB873,VALIDATIONS!$FF$2:$FG$5,2,FALSE),FALSE), IF(AC873="Steel Reinforced Concrete",VLOOKUP(AA873,VALIDATIONS!$CZ$2:$DU$42,8+VLOOKUP(AB873,VALIDATIONS!$FF$2:$FG$5,2,FALSE),FALSE),IF(AC873="Fibre Reinforced Concrete",VLOOKUP(AA873,VALIDATIONS!$CZ$2:$DU$42,4+VLOOKUP(AB873,VALIDATIONS!$FF$2:$FG$5,2,FALSE),FALSE))))   +IF(T873="Up to 10% Rock",VLOOKUP(AA873,VALIDATIONS!$CZ$2:$DU$42,13+VLOOKUP(AB873,VALIDATIONS!$FF$2:$FG$5,2,FALSE),FALSE),0)+IF(OR(U873="Urban Development (moderate)",U873="Urban Development (heavy)"),VLOOKUP(AA873,VALIDATIONS!$CZ$2:$DU$42,VLOOKUP(U873,VALIDATIONS!$FJ$2:$FK$4,2,FALSE)+4,FALSE),0))</f>
        <v/>
      </c>
      <c r="AE873" s="194"/>
    </row>
    <row r="874" spans="1:31" x14ac:dyDescent="0.2">
      <c r="A874" s="232"/>
      <c r="B874" s="361"/>
      <c r="C874" s="370"/>
      <c r="D874" s="370"/>
      <c r="E874" s="370"/>
      <c r="F874" s="370"/>
      <c r="G874" s="194"/>
      <c r="H874" s="194"/>
      <c r="I874" s="195"/>
      <c r="J874" s="194"/>
      <c r="K874" s="168"/>
      <c r="L874" s="168"/>
      <c r="M874" s="106" t="str">
        <f>IF(OR(D874="",E874="",G874=""),"",IF(AND(F874&lt;&gt;"",D874="Inlet Pit"),VLOOKUP(E874,VALIDATIONS!$CN$2:$CO$14,2,FALSE),IF(D874="Junction Pit",VLOOKUP(E874,VALIDATIONS!$CR$2:$CS$5,2,FALSE),IF(D874="Trench Grate",H874*VLOOKUP(E874,VALIDATIONS!$CT$2:$CU$2,2,FALSE),IF(D874="Capped Line",VLOOKUP(E874,VALIDATIONS!$CF$2:$CG$2,2,FALSE),IF(D874="Head Wall",VLOOKUP(E874,VALIDATIONS!$CH$2:$CI$2,2,FALSE),IF(D874="House Connection",VLOOKUP(E874,VALIDATIONS!$CJ$2:$CK$2,2,FALSE),0))))))+IF(AND(F874&lt;&gt;"",D874="Inlet Pit"),VLOOKUP(F874,VALIDATIONS!$CP$2:$CQ$66,2,FALSE),0))</f>
        <v/>
      </c>
      <c r="N874" s="194"/>
      <c r="O874" s="379"/>
      <c r="P874" s="368"/>
      <c r="Q874" s="194"/>
      <c r="R874" s="370"/>
      <c r="S874" s="194"/>
      <c r="T874" s="368"/>
      <c r="U874" s="368"/>
      <c r="V874" s="194"/>
      <c r="W874" s="195"/>
      <c r="X874" s="194"/>
      <c r="Y874" s="195"/>
      <c r="Z874" s="194"/>
      <c r="AA874" s="368"/>
      <c r="AB874" s="368"/>
      <c r="AC874" s="370"/>
      <c r="AD874" s="106" t="str">
        <f>IF(OR(R874="",T874="",U874="",Z874="",AA874="",AB874="",AC874=""),"",Z874*IF(AC874="uPVC",VLOOKUP(AA874,VALIDATIONS!$CZ$2:$DU$42,VLOOKUP(AB874,VALIDATIONS!$FF$2:$FG$5,2,FALSE),FALSE), IF(AC874="Steel Reinforced Concrete",VLOOKUP(AA874,VALIDATIONS!$CZ$2:$DU$42,8+VLOOKUP(AB874,VALIDATIONS!$FF$2:$FG$5,2,FALSE),FALSE),IF(AC874="Fibre Reinforced Concrete",VLOOKUP(AA874,VALIDATIONS!$CZ$2:$DU$42,4+VLOOKUP(AB874,VALIDATIONS!$FF$2:$FG$5,2,FALSE),FALSE))))   +IF(T874="Up to 10% Rock",VLOOKUP(AA874,VALIDATIONS!$CZ$2:$DU$42,13+VLOOKUP(AB874,VALIDATIONS!$FF$2:$FG$5,2,FALSE),FALSE),0)+IF(OR(U874="Urban Development (moderate)",U874="Urban Development (heavy)"),VLOOKUP(AA874,VALIDATIONS!$CZ$2:$DU$42,VLOOKUP(U874,VALIDATIONS!$FJ$2:$FK$4,2,FALSE)+4,FALSE),0))</f>
        <v/>
      </c>
      <c r="AE874" s="194"/>
    </row>
    <row r="875" spans="1:31" x14ac:dyDescent="0.2">
      <c r="A875" s="232"/>
      <c r="B875" s="361"/>
      <c r="C875" s="370"/>
      <c r="D875" s="370"/>
      <c r="E875" s="370"/>
      <c r="F875" s="370"/>
      <c r="G875" s="194"/>
      <c r="H875" s="194"/>
      <c r="I875" s="195"/>
      <c r="J875" s="194"/>
      <c r="K875" s="168"/>
      <c r="L875" s="168"/>
      <c r="M875" s="106" t="str">
        <f>IF(OR(D875="",E875="",G875=""),"",IF(AND(F875&lt;&gt;"",D875="Inlet Pit"),VLOOKUP(E875,VALIDATIONS!$CN$2:$CO$14,2,FALSE),IF(D875="Junction Pit",VLOOKUP(E875,VALIDATIONS!$CR$2:$CS$5,2,FALSE),IF(D875="Trench Grate",H875*VLOOKUP(E875,VALIDATIONS!$CT$2:$CU$2,2,FALSE),IF(D875="Capped Line",VLOOKUP(E875,VALIDATIONS!$CF$2:$CG$2,2,FALSE),IF(D875="Head Wall",VLOOKUP(E875,VALIDATIONS!$CH$2:$CI$2,2,FALSE),IF(D875="House Connection",VLOOKUP(E875,VALIDATIONS!$CJ$2:$CK$2,2,FALSE),0))))))+IF(AND(F875&lt;&gt;"",D875="Inlet Pit"),VLOOKUP(F875,VALIDATIONS!$CP$2:$CQ$66,2,FALSE),0))</f>
        <v/>
      </c>
      <c r="N875" s="194"/>
      <c r="O875" s="379"/>
      <c r="P875" s="368"/>
      <c r="Q875" s="194"/>
      <c r="R875" s="370"/>
      <c r="S875" s="194"/>
      <c r="T875" s="368"/>
      <c r="U875" s="368"/>
      <c r="V875" s="194"/>
      <c r="W875" s="195"/>
      <c r="X875" s="194"/>
      <c r="Y875" s="195"/>
      <c r="Z875" s="194"/>
      <c r="AA875" s="368"/>
      <c r="AB875" s="368"/>
      <c r="AC875" s="370"/>
      <c r="AD875" s="106" t="str">
        <f>IF(OR(R875="",T875="",U875="",Z875="",AA875="",AB875="",AC875=""),"",Z875*IF(AC875="uPVC",VLOOKUP(AA875,VALIDATIONS!$CZ$2:$DU$42,VLOOKUP(AB875,VALIDATIONS!$FF$2:$FG$5,2,FALSE),FALSE), IF(AC875="Steel Reinforced Concrete",VLOOKUP(AA875,VALIDATIONS!$CZ$2:$DU$42,8+VLOOKUP(AB875,VALIDATIONS!$FF$2:$FG$5,2,FALSE),FALSE),IF(AC875="Fibre Reinforced Concrete",VLOOKUP(AA875,VALIDATIONS!$CZ$2:$DU$42,4+VLOOKUP(AB875,VALIDATIONS!$FF$2:$FG$5,2,FALSE),FALSE))))   +IF(T875="Up to 10% Rock",VLOOKUP(AA875,VALIDATIONS!$CZ$2:$DU$42,13+VLOOKUP(AB875,VALIDATIONS!$FF$2:$FG$5,2,FALSE),FALSE),0)+IF(OR(U875="Urban Development (moderate)",U875="Urban Development (heavy)"),VLOOKUP(AA875,VALIDATIONS!$CZ$2:$DU$42,VLOOKUP(U875,VALIDATIONS!$FJ$2:$FK$4,2,FALSE)+4,FALSE),0))</f>
        <v/>
      </c>
      <c r="AE875" s="194"/>
    </row>
    <row r="876" spans="1:31" x14ac:dyDescent="0.2">
      <c r="A876" s="232"/>
      <c r="B876" s="361"/>
      <c r="C876" s="370"/>
      <c r="D876" s="370"/>
      <c r="E876" s="370"/>
      <c r="F876" s="370"/>
      <c r="G876" s="194"/>
      <c r="H876" s="194"/>
      <c r="I876" s="195"/>
      <c r="J876" s="194"/>
      <c r="K876" s="168"/>
      <c r="L876" s="168"/>
      <c r="M876" s="106" t="str">
        <f>IF(OR(D876="",E876="",G876=""),"",IF(AND(F876&lt;&gt;"",D876="Inlet Pit"),VLOOKUP(E876,VALIDATIONS!$CN$2:$CO$14,2,FALSE),IF(D876="Junction Pit",VLOOKUP(E876,VALIDATIONS!$CR$2:$CS$5,2,FALSE),IF(D876="Trench Grate",H876*VLOOKUP(E876,VALIDATIONS!$CT$2:$CU$2,2,FALSE),IF(D876="Capped Line",VLOOKUP(E876,VALIDATIONS!$CF$2:$CG$2,2,FALSE),IF(D876="Head Wall",VLOOKUP(E876,VALIDATIONS!$CH$2:$CI$2,2,FALSE),IF(D876="House Connection",VLOOKUP(E876,VALIDATIONS!$CJ$2:$CK$2,2,FALSE),0))))))+IF(AND(F876&lt;&gt;"",D876="Inlet Pit"),VLOOKUP(F876,VALIDATIONS!$CP$2:$CQ$66,2,FALSE),0))</f>
        <v/>
      </c>
      <c r="N876" s="194"/>
      <c r="O876" s="379"/>
      <c r="P876" s="368"/>
      <c r="Q876" s="194"/>
      <c r="R876" s="370"/>
      <c r="S876" s="194"/>
      <c r="T876" s="368"/>
      <c r="U876" s="368"/>
      <c r="V876" s="194"/>
      <c r="W876" s="195"/>
      <c r="X876" s="194"/>
      <c r="Y876" s="195"/>
      <c r="Z876" s="194"/>
      <c r="AA876" s="368"/>
      <c r="AB876" s="368"/>
      <c r="AC876" s="370"/>
      <c r="AD876" s="106" t="str">
        <f>IF(OR(R876="",T876="",U876="",Z876="",AA876="",AB876="",AC876=""),"",Z876*IF(AC876="uPVC",VLOOKUP(AA876,VALIDATIONS!$CZ$2:$DU$42,VLOOKUP(AB876,VALIDATIONS!$FF$2:$FG$5,2,FALSE),FALSE), IF(AC876="Steel Reinforced Concrete",VLOOKUP(AA876,VALIDATIONS!$CZ$2:$DU$42,8+VLOOKUP(AB876,VALIDATIONS!$FF$2:$FG$5,2,FALSE),FALSE),IF(AC876="Fibre Reinforced Concrete",VLOOKUP(AA876,VALIDATIONS!$CZ$2:$DU$42,4+VLOOKUP(AB876,VALIDATIONS!$FF$2:$FG$5,2,FALSE),FALSE))))   +IF(T876="Up to 10% Rock",VLOOKUP(AA876,VALIDATIONS!$CZ$2:$DU$42,13+VLOOKUP(AB876,VALIDATIONS!$FF$2:$FG$5,2,FALSE),FALSE),0)+IF(OR(U876="Urban Development (moderate)",U876="Urban Development (heavy)"),VLOOKUP(AA876,VALIDATIONS!$CZ$2:$DU$42,VLOOKUP(U876,VALIDATIONS!$FJ$2:$FK$4,2,FALSE)+4,FALSE),0))</f>
        <v/>
      </c>
      <c r="AE876" s="194"/>
    </row>
    <row r="877" spans="1:31" x14ac:dyDescent="0.2">
      <c r="A877" s="232"/>
      <c r="B877" s="361"/>
      <c r="C877" s="370"/>
      <c r="D877" s="370"/>
      <c r="E877" s="370"/>
      <c r="F877" s="370"/>
      <c r="G877" s="194"/>
      <c r="H877" s="194"/>
      <c r="I877" s="195"/>
      <c r="J877" s="194"/>
      <c r="K877" s="168"/>
      <c r="L877" s="168"/>
      <c r="M877" s="106" t="str">
        <f>IF(OR(D877="",E877="",G877=""),"",IF(AND(F877&lt;&gt;"",D877="Inlet Pit"),VLOOKUP(E877,VALIDATIONS!$CN$2:$CO$14,2,FALSE),IF(D877="Junction Pit",VLOOKUP(E877,VALIDATIONS!$CR$2:$CS$5,2,FALSE),IF(D877="Trench Grate",H877*VLOOKUP(E877,VALIDATIONS!$CT$2:$CU$2,2,FALSE),IF(D877="Capped Line",VLOOKUP(E877,VALIDATIONS!$CF$2:$CG$2,2,FALSE),IF(D877="Head Wall",VLOOKUP(E877,VALIDATIONS!$CH$2:$CI$2,2,FALSE),IF(D877="House Connection",VLOOKUP(E877,VALIDATIONS!$CJ$2:$CK$2,2,FALSE),0))))))+IF(AND(F877&lt;&gt;"",D877="Inlet Pit"),VLOOKUP(F877,VALIDATIONS!$CP$2:$CQ$66,2,FALSE),0))</f>
        <v/>
      </c>
      <c r="N877" s="194"/>
      <c r="O877" s="379"/>
      <c r="P877" s="368"/>
      <c r="Q877" s="194"/>
      <c r="R877" s="370"/>
      <c r="S877" s="194"/>
      <c r="T877" s="368"/>
      <c r="U877" s="368"/>
      <c r="V877" s="194"/>
      <c r="W877" s="195"/>
      <c r="X877" s="194"/>
      <c r="Y877" s="195"/>
      <c r="Z877" s="194"/>
      <c r="AA877" s="368"/>
      <c r="AB877" s="368"/>
      <c r="AC877" s="370"/>
      <c r="AD877" s="106" t="str">
        <f>IF(OR(R877="",T877="",U877="",Z877="",AA877="",AB877="",AC877=""),"",Z877*IF(AC877="uPVC",VLOOKUP(AA877,VALIDATIONS!$CZ$2:$DU$42,VLOOKUP(AB877,VALIDATIONS!$FF$2:$FG$5,2,FALSE),FALSE), IF(AC877="Steel Reinforced Concrete",VLOOKUP(AA877,VALIDATIONS!$CZ$2:$DU$42,8+VLOOKUP(AB877,VALIDATIONS!$FF$2:$FG$5,2,FALSE),FALSE),IF(AC877="Fibre Reinforced Concrete",VLOOKUP(AA877,VALIDATIONS!$CZ$2:$DU$42,4+VLOOKUP(AB877,VALIDATIONS!$FF$2:$FG$5,2,FALSE),FALSE))))   +IF(T877="Up to 10% Rock",VLOOKUP(AA877,VALIDATIONS!$CZ$2:$DU$42,13+VLOOKUP(AB877,VALIDATIONS!$FF$2:$FG$5,2,FALSE),FALSE),0)+IF(OR(U877="Urban Development (moderate)",U877="Urban Development (heavy)"),VLOOKUP(AA877,VALIDATIONS!$CZ$2:$DU$42,VLOOKUP(U877,VALIDATIONS!$FJ$2:$FK$4,2,FALSE)+4,FALSE),0))</f>
        <v/>
      </c>
      <c r="AE877" s="194"/>
    </row>
    <row r="878" spans="1:31" x14ac:dyDescent="0.2">
      <c r="A878" s="232"/>
      <c r="B878" s="361"/>
      <c r="C878" s="370"/>
      <c r="D878" s="370"/>
      <c r="E878" s="370"/>
      <c r="F878" s="370"/>
      <c r="G878" s="194"/>
      <c r="H878" s="194"/>
      <c r="I878" s="195"/>
      <c r="J878" s="194"/>
      <c r="K878" s="168"/>
      <c r="L878" s="168"/>
      <c r="M878" s="106" t="str">
        <f>IF(OR(D878="",E878="",G878=""),"",IF(AND(F878&lt;&gt;"",D878="Inlet Pit"),VLOOKUP(E878,VALIDATIONS!$CN$2:$CO$14,2,FALSE),IF(D878="Junction Pit",VLOOKUP(E878,VALIDATIONS!$CR$2:$CS$5,2,FALSE),IF(D878="Trench Grate",H878*VLOOKUP(E878,VALIDATIONS!$CT$2:$CU$2,2,FALSE),IF(D878="Capped Line",VLOOKUP(E878,VALIDATIONS!$CF$2:$CG$2,2,FALSE),IF(D878="Head Wall",VLOOKUP(E878,VALIDATIONS!$CH$2:$CI$2,2,FALSE),IF(D878="House Connection",VLOOKUP(E878,VALIDATIONS!$CJ$2:$CK$2,2,FALSE),0))))))+IF(AND(F878&lt;&gt;"",D878="Inlet Pit"),VLOOKUP(F878,VALIDATIONS!$CP$2:$CQ$66,2,FALSE),0))</f>
        <v/>
      </c>
      <c r="N878" s="194"/>
      <c r="O878" s="379"/>
      <c r="P878" s="368"/>
      <c r="Q878" s="194"/>
      <c r="R878" s="370"/>
      <c r="S878" s="194"/>
      <c r="T878" s="368"/>
      <c r="U878" s="368"/>
      <c r="V878" s="194"/>
      <c r="W878" s="195"/>
      <c r="X878" s="194"/>
      <c r="Y878" s="195"/>
      <c r="Z878" s="194"/>
      <c r="AA878" s="368"/>
      <c r="AB878" s="368"/>
      <c r="AC878" s="370"/>
      <c r="AD878" s="106" t="str">
        <f>IF(OR(R878="",T878="",U878="",Z878="",AA878="",AB878="",AC878=""),"",Z878*IF(AC878="uPVC",VLOOKUP(AA878,VALIDATIONS!$CZ$2:$DU$42,VLOOKUP(AB878,VALIDATIONS!$FF$2:$FG$5,2,FALSE),FALSE), IF(AC878="Steel Reinforced Concrete",VLOOKUP(AA878,VALIDATIONS!$CZ$2:$DU$42,8+VLOOKUP(AB878,VALIDATIONS!$FF$2:$FG$5,2,FALSE),FALSE),IF(AC878="Fibre Reinforced Concrete",VLOOKUP(AA878,VALIDATIONS!$CZ$2:$DU$42,4+VLOOKUP(AB878,VALIDATIONS!$FF$2:$FG$5,2,FALSE),FALSE))))   +IF(T878="Up to 10% Rock",VLOOKUP(AA878,VALIDATIONS!$CZ$2:$DU$42,13+VLOOKUP(AB878,VALIDATIONS!$FF$2:$FG$5,2,FALSE),FALSE),0)+IF(OR(U878="Urban Development (moderate)",U878="Urban Development (heavy)"),VLOOKUP(AA878,VALIDATIONS!$CZ$2:$DU$42,VLOOKUP(U878,VALIDATIONS!$FJ$2:$FK$4,2,FALSE)+4,FALSE),0))</f>
        <v/>
      </c>
      <c r="AE878" s="194"/>
    </row>
    <row r="879" spans="1:31" x14ac:dyDescent="0.2">
      <c r="A879" s="232"/>
      <c r="B879" s="361"/>
      <c r="C879" s="370"/>
      <c r="D879" s="370"/>
      <c r="E879" s="370"/>
      <c r="F879" s="370"/>
      <c r="G879" s="194"/>
      <c r="H879" s="194"/>
      <c r="I879" s="195"/>
      <c r="J879" s="194"/>
      <c r="K879" s="168"/>
      <c r="L879" s="168"/>
      <c r="M879" s="106" t="str">
        <f>IF(OR(D879="",E879="",G879=""),"",IF(AND(F879&lt;&gt;"",D879="Inlet Pit"),VLOOKUP(E879,VALIDATIONS!$CN$2:$CO$14,2,FALSE),IF(D879="Junction Pit",VLOOKUP(E879,VALIDATIONS!$CR$2:$CS$5,2,FALSE),IF(D879="Trench Grate",H879*VLOOKUP(E879,VALIDATIONS!$CT$2:$CU$2,2,FALSE),IF(D879="Capped Line",VLOOKUP(E879,VALIDATIONS!$CF$2:$CG$2,2,FALSE),IF(D879="Head Wall",VLOOKUP(E879,VALIDATIONS!$CH$2:$CI$2,2,FALSE),IF(D879="House Connection",VLOOKUP(E879,VALIDATIONS!$CJ$2:$CK$2,2,FALSE),0))))))+IF(AND(F879&lt;&gt;"",D879="Inlet Pit"),VLOOKUP(F879,VALIDATIONS!$CP$2:$CQ$66,2,FALSE),0))</f>
        <v/>
      </c>
      <c r="N879" s="194"/>
      <c r="O879" s="379"/>
      <c r="P879" s="368"/>
      <c r="Q879" s="194"/>
      <c r="R879" s="370"/>
      <c r="S879" s="194"/>
      <c r="T879" s="368"/>
      <c r="U879" s="368"/>
      <c r="V879" s="194"/>
      <c r="W879" s="195"/>
      <c r="X879" s="194"/>
      <c r="Y879" s="195"/>
      <c r="Z879" s="194"/>
      <c r="AA879" s="368"/>
      <c r="AB879" s="368"/>
      <c r="AC879" s="370"/>
      <c r="AD879" s="106" t="str">
        <f>IF(OR(R879="",T879="",U879="",Z879="",AA879="",AB879="",AC879=""),"",Z879*IF(AC879="uPVC",VLOOKUP(AA879,VALIDATIONS!$CZ$2:$DU$42,VLOOKUP(AB879,VALIDATIONS!$FF$2:$FG$5,2,FALSE),FALSE), IF(AC879="Steel Reinforced Concrete",VLOOKUP(AA879,VALIDATIONS!$CZ$2:$DU$42,8+VLOOKUP(AB879,VALIDATIONS!$FF$2:$FG$5,2,FALSE),FALSE),IF(AC879="Fibre Reinforced Concrete",VLOOKUP(AA879,VALIDATIONS!$CZ$2:$DU$42,4+VLOOKUP(AB879,VALIDATIONS!$FF$2:$FG$5,2,FALSE),FALSE))))   +IF(T879="Up to 10% Rock",VLOOKUP(AA879,VALIDATIONS!$CZ$2:$DU$42,13+VLOOKUP(AB879,VALIDATIONS!$FF$2:$FG$5,2,FALSE),FALSE),0)+IF(OR(U879="Urban Development (moderate)",U879="Urban Development (heavy)"),VLOOKUP(AA879,VALIDATIONS!$CZ$2:$DU$42,VLOOKUP(U879,VALIDATIONS!$FJ$2:$FK$4,2,FALSE)+4,FALSE),0))</f>
        <v/>
      </c>
      <c r="AE879" s="194"/>
    </row>
    <row r="880" spans="1:31" x14ac:dyDescent="0.2">
      <c r="A880" s="232"/>
      <c r="B880" s="361"/>
      <c r="C880" s="370"/>
      <c r="D880" s="370"/>
      <c r="E880" s="370"/>
      <c r="F880" s="370"/>
      <c r="G880" s="194"/>
      <c r="H880" s="194"/>
      <c r="I880" s="195"/>
      <c r="J880" s="194"/>
      <c r="K880" s="168"/>
      <c r="L880" s="168"/>
      <c r="M880" s="106" t="str">
        <f>IF(OR(D880="",E880="",G880=""),"",IF(AND(F880&lt;&gt;"",D880="Inlet Pit"),VLOOKUP(E880,VALIDATIONS!$CN$2:$CO$14,2,FALSE),IF(D880="Junction Pit",VLOOKUP(E880,VALIDATIONS!$CR$2:$CS$5,2,FALSE),IF(D880="Trench Grate",H880*VLOOKUP(E880,VALIDATIONS!$CT$2:$CU$2,2,FALSE),IF(D880="Capped Line",VLOOKUP(E880,VALIDATIONS!$CF$2:$CG$2,2,FALSE),IF(D880="Head Wall",VLOOKUP(E880,VALIDATIONS!$CH$2:$CI$2,2,FALSE),IF(D880="House Connection",VLOOKUP(E880,VALIDATIONS!$CJ$2:$CK$2,2,FALSE),0))))))+IF(AND(F880&lt;&gt;"",D880="Inlet Pit"),VLOOKUP(F880,VALIDATIONS!$CP$2:$CQ$66,2,FALSE),0))</f>
        <v/>
      </c>
      <c r="N880" s="194"/>
      <c r="O880" s="379"/>
      <c r="P880" s="368"/>
      <c r="Q880" s="194"/>
      <c r="R880" s="370"/>
      <c r="S880" s="194"/>
      <c r="T880" s="368"/>
      <c r="U880" s="368"/>
      <c r="V880" s="194"/>
      <c r="W880" s="195"/>
      <c r="X880" s="194"/>
      <c r="Y880" s="195"/>
      <c r="Z880" s="194"/>
      <c r="AA880" s="368"/>
      <c r="AB880" s="368"/>
      <c r="AC880" s="370"/>
      <c r="AD880" s="106" t="str">
        <f>IF(OR(R880="",T880="",U880="",Z880="",AA880="",AB880="",AC880=""),"",Z880*IF(AC880="uPVC",VLOOKUP(AA880,VALIDATIONS!$CZ$2:$DU$42,VLOOKUP(AB880,VALIDATIONS!$FF$2:$FG$5,2,FALSE),FALSE), IF(AC880="Steel Reinforced Concrete",VLOOKUP(AA880,VALIDATIONS!$CZ$2:$DU$42,8+VLOOKUP(AB880,VALIDATIONS!$FF$2:$FG$5,2,FALSE),FALSE),IF(AC880="Fibre Reinforced Concrete",VLOOKUP(AA880,VALIDATIONS!$CZ$2:$DU$42,4+VLOOKUP(AB880,VALIDATIONS!$FF$2:$FG$5,2,FALSE),FALSE))))   +IF(T880="Up to 10% Rock",VLOOKUP(AA880,VALIDATIONS!$CZ$2:$DU$42,13+VLOOKUP(AB880,VALIDATIONS!$FF$2:$FG$5,2,FALSE),FALSE),0)+IF(OR(U880="Urban Development (moderate)",U880="Urban Development (heavy)"),VLOOKUP(AA880,VALIDATIONS!$CZ$2:$DU$42,VLOOKUP(U880,VALIDATIONS!$FJ$2:$FK$4,2,FALSE)+4,FALSE),0))</f>
        <v/>
      </c>
      <c r="AE880" s="194"/>
    </row>
    <row r="881" spans="1:31" x14ac:dyDescent="0.2">
      <c r="A881" s="232"/>
      <c r="B881" s="361"/>
      <c r="C881" s="370"/>
      <c r="D881" s="370"/>
      <c r="E881" s="370"/>
      <c r="F881" s="370"/>
      <c r="G881" s="194"/>
      <c r="H881" s="194"/>
      <c r="I881" s="195"/>
      <c r="J881" s="194"/>
      <c r="K881" s="168"/>
      <c r="L881" s="168"/>
      <c r="M881" s="106" t="str">
        <f>IF(OR(D881="",E881="",G881=""),"",IF(AND(F881&lt;&gt;"",D881="Inlet Pit"),VLOOKUP(E881,VALIDATIONS!$CN$2:$CO$14,2,FALSE),IF(D881="Junction Pit",VLOOKUP(E881,VALIDATIONS!$CR$2:$CS$5,2,FALSE),IF(D881="Trench Grate",H881*VLOOKUP(E881,VALIDATIONS!$CT$2:$CU$2,2,FALSE),IF(D881="Capped Line",VLOOKUP(E881,VALIDATIONS!$CF$2:$CG$2,2,FALSE),IF(D881="Head Wall",VLOOKUP(E881,VALIDATIONS!$CH$2:$CI$2,2,FALSE),IF(D881="House Connection",VLOOKUP(E881,VALIDATIONS!$CJ$2:$CK$2,2,FALSE),0))))))+IF(AND(F881&lt;&gt;"",D881="Inlet Pit"),VLOOKUP(F881,VALIDATIONS!$CP$2:$CQ$66,2,FALSE),0))</f>
        <v/>
      </c>
      <c r="N881" s="194"/>
      <c r="O881" s="379"/>
      <c r="P881" s="368"/>
      <c r="Q881" s="194"/>
      <c r="R881" s="370"/>
      <c r="S881" s="194"/>
      <c r="T881" s="368"/>
      <c r="U881" s="368"/>
      <c r="V881" s="194"/>
      <c r="W881" s="195"/>
      <c r="X881" s="194"/>
      <c r="Y881" s="195"/>
      <c r="Z881" s="194"/>
      <c r="AA881" s="368"/>
      <c r="AB881" s="368"/>
      <c r="AC881" s="370"/>
      <c r="AD881" s="106" t="str">
        <f>IF(OR(R881="",T881="",U881="",Z881="",AA881="",AB881="",AC881=""),"",Z881*IF(AC881="uPVC",VLOOKUP(AA881,VALIDATIONS!$CZ$2:$DU$42,VLOOKUP(AB881,VALIDATIONS!$FF$2:$FG$5,2,FALSE),FALSE), IF(AC881="Steel Reinforced Concrete",VLOOKUP(AA881,VALIDATIONS!$CZ$2:$DU$42,8+VLOOKUP(AB881,VALIDATIONS!$FF$2:$FG$5,2,FALSE),FALSE),IF(AC881="Fibre Reinforced Concrete",VLOOKUP(AA881,VALIDATIONS!$CZ$2:$DU$42,4+VLOOKUP(AB881,VALIDATIONS!$FF$2:$FG$5,2,FALSE),FALSE))))   +IF(T881="Up to 10% Rock",VLOOKUP(AA881,VALIDATIONS!$CZ$2:$DU$42,13+VLOOKUP(AB881,VALIDATIONS!$FF$2:$FG$5,2,FALSE),FALSE),0)+IF(OR(U881="Urban Development (moderate)",U881="Urban Development (heavy)"),VLOOKUP(AA881,VALIDATIONS!$CZ$2:$DU$42,VLOOKUP(U881,VALIDATIONS!$FJ$2:$FK$4,2,FALSE)+4,FALSE),0))</f>
        <v/>
      </c>
      <c r="AE881" s="194"/>
    </row>
    <row r="882" spans="1:31" x14ac:dyDescent="0.2">
      <c r="A882" s="232"/>
      <c r="B882" s="361"/>
      <c r="C882" s="370"/>
      <c r="D882" s="370"/>
      <c r="E882" s="370"/>
      <c r="F882" s="370"/>
      <c r="G882" s="194"/>
      <c r="H882" s="194"/>
      <c r="I882" s="195"/>
      <c r="J882" s="194"/>
      <c r="K882" s="168"/>
      <c r="L882" s="168"/>
      <c r="M882" s="106" t="str">
        <f>IF(OR(D882="",E882="",G882=""),"",IF(AND(F882&lt;&gt;"",D882="Inlet Pit"),VLOOKUP(E882,VALIDATIONS!$CN$2:$CO$14,2,FALSE),IF(D882="Junction Pit",VLOOKUP(E882,VALIDATIONS!$CR$2:$CS$5,2,FALSE),IF(D882="Trench Grate",H882*VLOOKUP(E882,VALIDATIONS!$CT$2:$CU$2,2,FALSE),IF(D882="Capped Line",VLOOKUP(E882,VALIDATIONS!$CF$2:$CG$2,2,FALSE),IF(D882="Head Wall",VLOOKUP(E882,VALIDATIONS!$CH$2:$CI$2,2,FALSE),IF(D882="House Connection",VLOOKUP(E882,VALIDATIONS!$CJ$2:$CK$2,2,FALSE),0))))))+IF(AND(F882&lt;&gt;"",D882="Inlet Pit"),VLOOKUP(F882,VALIDATIONS!$CP$2:$CQ$66,2,FALSE),0))</f>
        <v/>
      </c>
      <c r="N882" s="194"/>
      <c r="O882" s="379"/>
      <c r="P882" s="368"/>
      <c r="Q882" s="194"/>
      <c r="R882" s="370"/>
      <c r="S882" s="194"/>
      <c r="T882" s="368"/>
      <c r="U882" s="368"/>
      <c r="V882" s="194"/>
      <c r="W882" s="195"/>
      <c r="X882" s="194"/>
      <c r="Y882" s="195"/>
      <c r="Z882" s="194"/>
      <c r="AA882" s="368"/>
      <c r="AB882" s="368"/>
      <c r="AC882" s="370"/>
      <c r="AD882" s="106" t="str">
        <f>IF(OR(R882="",T882="",U882="",Z882="",AA882="",AB882="",AC882=""),"",Z882*IF(AC882="uPVC",VLOOKUP(AA882,VALIDATIONS!$CZ$2:$DU$42,VLOOKUP(AB882,VALIDATIONS!$FF$2:$FG$5,2,FALSE),FALSE), IF(AC882="Steel Reinforced Concrete",VLOOKUP(AA882,VALIDATIONS!$CZ$2:$DU$42,8+VLOOKUP(AB882,VALIDATIONS!$FF$2:$FG$5,2,FALSE),FALSE),IF(AC882="Fibre Reinforced Concrete",VLOOKUP(AA882,VALIDATIONS!$CZ$2:$DU$42,4+VLOOKUP(AB882,VALIDATIONS!$FF$2:$FG$5,2,FALSE),FALSE))))   +IF(T882="Up to 10% Rock",VLOOKUP(AA882,VALIDATIONS!$CZ$2:$DU$42,13+VLOOKUP(AB882,VALIDATIONS!$FF$2:$FG$5,2,FALSE),FALSE),0)+IF(OR(U882="Urban Development (moderate)",U882="Urban Development (heavy)"),VLOOKUP(AA882,VALIDATIONS!$CZ$2:$DU$42,VLOOKUP(U882,VALIDATIONS!$FJ$2:$FK$4,2,FALSE)+4,FALSE),0))</f>
        <v/>
      </c>
      <c r="AE882" s="194"/>
    </row>
    <row r="883" spans="1:31" x14ac:dyDescent="0.2">
      <c r="A883" s="232"/>
      <c r="B883" s="361"/>
      <c r="C883" s="370"/>
      <c r="D883" s="370"/>
      <c r="E883" s="370"/>
      <c r="F883" s="370"/>
      <c r="G883" s="194"/>
      <c r="H883" s="194"/>
      <c r="I883" s="195"/>
      <c r="J883" s="194"/>
      <c r="K883" s="168"/>
      <c r="L883" s="168"/>
      <c r="M883" s="106" t="str">
        <f>IF(OR(D883="",E883="",G883=""),"",IF(AND(F883&lt;&gt;"",D883="Inlet Pit"),VLOOKUP(E883,VALIDATIONS!$CN$2:$CO$14,2,FALSE),IF(D883="Junction Pit",VLOOKUP(E883,VALIDATIONS!$CR$2:$CS$5,2,FALSE),IF(D883="Trench Grate",H883*VLOOKUP(E883,VALIDATIONS!$CT$2:$CU$2,2,FALSE),IF(D883="Capped Line",VLOOKUP(E883,VALIDATIONS!$CF$2:$CG$2,2,FALSE),IF(D883="Head Wall",VLOOKUP(E883,VALIDATIONS!$CH$2:$CI$2,2,FALSE),IF(D883="House Connection",VLOOKUP(E883,VALIDATIONS!$CJ$2:$CK$2,2,FALSE),0))))))+IF(AND(F883&lt;&gt;"",D883="Inlet Pit"),VLOOKUP(F883,VALIDATIONS!$CP$2:$CQ$66,2,FALSE),0))</f>
        <v/>
      </c>
      <c r="N883" s="194"/>
      <c r="O883" s="379"/>
      <c r="P883" s="368"/>
      <c r="Q883" s="194"/>
      <c r="R883" s="370"/>
      <c r="S883" s="194"/>
      <c r="T883" s="368"/>
      <c r="U883" s="368"/>
      <c r="V883" s="194"/>
      <c r="W883" s="195"/>
      <c r="X883" s="194"/>
      <c r="Y883" s="195"/>
      <c r="Z883" s="194"/>
      <c r="AA883" s="368"/>
      <c r="AB883" s="368"/>
      <c r="AC883" s="370"/>
      <c r="AD883" s="106" t="str">
        <f>IF(OR(R883="",T883="",U883="",Z883="",AA883="",AB883="",AC883=""),"",Z883*IF(AC883="uPVC",VLOOKUP(AA883,VALIDATIONS!$CZ$2:$DU$42,VLOOKUP(AB883,VALIDATIONS!$FF$2:$FG$5,2,FALSE),FALSE), IF(AC883="Steel Reinforced Concrete",VLOOKUP(AA883,VALIDATIONS!$CZ$2:$DU$42,8+VLOOKUP(AB883,VALIDATIONS!$FF$2:$FG$5,2,FALSE),FALSE),IF(AC883="Fibre Reinforced Concrete",VLOOKUP(AA883,VALIDATIONS!$CZ$2:$DU$42,4+VLOOKUP(AB883,VALIDATIONS!$FF$2:$FG$5,2,FALSE),FALSE))))   +IF(T883="Up to 10% Rock",VLOOKUP(AA883,VALIDATIONS!$CZ$2:$DU$42,13+VLOOKUP(AB883,VALIDATIONS!$FF$2:$FG$5,2,FALSE),FALSE),0)+IF(OR(U883="Urban Development (moderate)",U883="Urban Development (heavy)"),VLOOKUP(AA883,VALIDATIONS!$CZ$2:$DU$42,VLOOKUP(U883,VALIDATIONS!$FJ$2:$FK$4,2,FALSE)+4,FALSE),0))</f>
        <v/>
      </c>
      <c r="AE883" s="194"/>
    </row>
    <row r="884" spans="1:31" x14ac:dyDescent="0.2">
      <c r="A884" s="232"/>
      <c r="B884" s="361"/>
      <c r="C884" s="370"/>
      <c r="D884" s="370"/>
      <c r="E884" s="370"/>
      <c r="F884" s="370"/>
      <c r="G884" s="194"/>
      <c r="H884" s="194"/>
      <c r="I884" s="195"/>
      <c r="J884" s="194"/>
      <c r="K884" s="168"/>
      <c r="L884" s="168"/>
      <c r="M884" s="106" t="str">
        <f>IF(OR(D884="",E884="",G884=""),"",IF(AND(F884&lt;&gt;"",D884="Inlet Pit"),VLOOKUP(E884,VALIDATIONS!$CN$2:$CO$14,2,FALSE),IF(D884="Junction Pit",VLOOKUP(E884,VALIDATIONS!$CR$2:$CS$5,2,FALSE),IF(D884="Trench Grate",H884*VLOOKUP(E884,VALIDATIONS!$CT$2:$CU$2,2,FALSE),IF(D884="Capped Line",VLOOKUP(E884,VALIDATIONS!$CF$2:$CG$2,2,FALSE),IF(D884="Head Wall",VLOOKUP(E884,VALIDATIONS!$CH$2:$CI$2,2,FALSE),IF(D884="House Connection",VLOOKUP(E884,VALIDATIONS!$CJ$2:$CK$2,2,FALSE),0))))))+IF(AND(F884&lt;&gt;"",D884="Inlet Pit"),VLOOKUP(F884,VALIDATIONS!$CP$2:$CQ$66,2,FALSE),0))</f>
        <v/>
      </c>
      <c r="N884" s="194"/>
      <c r="O884" s="379"/>
      <c r="P884" s="368"/>
      <c r="Q884" s="194"/>
      <c r="R884" s="370"/>
      <c r="S884" s="194"/>
      <c r="T884" s="368"/>
      <c r="U884" s="368"/>
      <c r="V884" s="194"/>
      <c r="W884" s="195"/>
      <c r="X884" s="194"/>
      <c r="Y884" s="195"/>
      <c r="Z884" s="194"/>
      <c r="AA884" s="368"/>
      <c r="AB884" s="368"/>
      <c r="AC884" s="370"/>
      <c r="AD884" s="106" t="str">
        <f>IF(OR(R884="",T884="",U884="",Z884="",AA884="",AB884="",AC884=""),"",Z884*IF(AC884="uPVC",VLOOKUP(AA884,VALIDATIONS!$CZ$2:$DU$42,VLOOKUP(AB884,VALIDATIONS!$FF$2:$FG$5,2,FALSE),FALSE), IF(AC884="Steel Reinforced Concrete",VLOOKUP(AA884,VALIDATIONS!$CZ$2:$DU$42,8+VLOOKUP(AB884,VALIDATIONS!$FF$2:$FG$5,2,FALSE),FALSE),IF(AC884="Fibre Reinforced Concrete",VLOOKUP(AA884,VALIDATIONS!$CZ$2:$DU$42,4+VLOOKUP(AB884,VALIDATIONS!$FF$2:$FG$5,2,FALSE),FALSE))))   +IF(T884="Up to 10% Rock",VLOOKUP(AA884,VALIDATIONS!$CZ$2:$DU$42,13+VLOOKUP(AB884,VALIDATIONS!$FF$2:$FG$5,2,FALSE),FALSE),0)+IF(OR(U884="Urban Development (moderate)",U884="Urban Development (heavy)"),VLOOKUP(AA884,VALIDATIONS!$CZ$2:$DU$42,VLOOKUP(U884,VALIDATIONS!$FJ$2:$FK$4,2,FALSE)+4,FALSE),0))</f>
        <v/>
      </c>
      <c r="AE884" s="194"/>
    </row>
    <row r="885" spans="1:31" x14ac:dyDescent="0.2">
      <c r="A885" s="232"/>
      <c r="B885" s="361"/>
      <c r="C885" s="370"/>
      <c r="D885" s="370"/>
      <c r="E885" s="370"/>
      <c r="F885" s="370"/>
      <c r="G885" s="194"/>
      <c r="H885" s="194"/>
      <c r="I885" s="195"/>
      <c r="J885" s="194"/>
      <c r="K885" s="168"/>
      <c r="L885" s="168"/>
      <c r="M885" s="106" t="str">
        <f>IF(OR(D885="",E885="",G885=""),"",IF(AND(F885&lt;&gt;"",D885="Inlet Pit"),VLOOKUP(E885,VALIDATIONS!$CN$2:$CO$14,2,FALSE),IF(D885="Junction Pit",VLOOKUP(E885,VALIDATIONS!$CR$2:$CS$5,2,FALSE),IF(D885="Trench Grate",H885*VLOOKUP(E885,VALIDATIONS!$CT$2:$CU$2,2,FALSE),IF(D885="Capped Line",VLOOKUP(E885,VALIDATIONS!$CF$2:$CG$2,2,FALSE),IF(D885="Head Wall",VLOOKUP(E885,VALIDATIONS!$CH$2:$CI$2,2,FALSE),IF(D885="House Connection",VLOOKUP(E885,VALIDATIONS!$CJ$2:$CK$2,2,FALSE),0))))))+IF(AND(F885&lt;&gt;"",D885="Inlet Pit"),VLOOKUP(F885,VALIDATIONS!$CP$2:$CQ$66,2,FALSE),0))</f>
        <v/>
      </c>
      <c r="N885" s="194"/>
      <c r="O885" s="379"/>
      <c r="P885" s="368"/>
      <c r="Q885" s="194"/>
      <c r="R885" s="370"/>
      <c r="S885" s="194"/>
      <c r="T885" s="368"/>
      <c r="U885" s="368"/>
      <c r="V885" s="194"/>
      <c r="W885" s="195"/>
      <c r="X885" s="194"/>
      <c r="Y885" s="195"/>
      <c r="Z885" s="194"/>
      <c r="AA885" s="368"/>
      <c r="AB885" s="368"/>
      <c r="AC885" s="370"/>
      <c r="AD885" s="106" t="str">
        <f>IF(OR(R885="",T885="",U885="",Z885="",AA885="",AB885="",AC885=""),"",Z885*IF(AC885="uPVC",VLOOKUP(AA885,VALIDATIONS!$CZ$2:$DU$42,VLOOKUP(AB885,VALIDATIONS!$FF$2:$FG$5,2,FALSE),FALSE), IF(AC885="Steel Reinforced Concrete",VLOOKUP(AA885,VALIDATIONS!$CZ$2:$DU$42,8+VLOOKUP(AB885,VALIDATIONS!$FF$2:$FG$5,2,FALSE),FALSE),IF(AC885="Fibre Reinforced Concrete",VLOOKUP(AA885,VALIDATIONS!$CZ$2:$DU$42,4+VLOOKUP(AB885,VALIDATIONS!$FF$2:$FG$5,2,FALSE),FALSE))))   +IF(T885="Up to 10% Rock",VLOOKUP(AA885,VALIDATIONS!$CZ$2:$DU$42,13+VLOOKUP(AB885,VALIDATIONS!$FF$2:$FG$5,2,FALSE),FALSE),0)+IF(OR(U885="Urban Development (moderate)",U885="Urban Development (heavy)"),VLOOKUP(AA885,VALIDATIONS!$CZ$2:$DU$42,VLOOKUP(U885,VALIDATIONS!$FJ$2:$FK$4,2,FALSE)+4,FALSE),0))</f>
        <v/>
      </c>
      <c r="AE885" s="194"/>
    </row>
    <row r="886" spans="1:31" x14ac:dyDescent="0.2">
      <c r="A886" s="232"/>
      <c r="B886" s="361"/>
      <c r="C886" s="370"/>
      <c r="D886" s="370"/>
      <c r="E886" s="370"/>
      <c r="F886" s="370"/>
      <c r="G886" s="194"/>
      <c r="H886" s="194"/>
      <c r="I886" s="195"/>
      <c r="J886" s="194"/>
      <c r="K886" s="168"/>
      <c r="L886" s="168"/>
      <c r="M886" s="106" t="str">
        <f>IF(OR(D886="",E886="",G886=""),"",IF(AND(F886&lt;&gt;"",D886="Inlet Pit"),VLOOKUP(E886,VALIDATIONS!$CN$2:$CO$14,2,FALSE),IF(D886="Junction Pit",VLOOKUP(E886,VALIDATIONS!$CR$2:$CS$5,2,FALSE),IF(D886="Trench Grate",H886*VLOOKUP(E886,VALIDATIONS!$CT$2:$CU$2,2,FALSE),IF(D886="Capped Line",VLOOKUP(E886,VALIDATIONS!$CF$2:$CG$2,2,FALSE),IF(D886="Head Wall",VLOOKUP(E886,VALIDATIONS!$CH$2:$CI$2,2,FALSE),IF(D886="House Connection",VLOOKUP(E886,VALIDATIONS!$CJ$2:$CK$2,2,FALSE),0))))))+IF(AND(F886&lt;&gt;"",D886="Inlet Pit"),VLOOKUP(F886,VALIDATIONS!$CP$2:$CQ$66,2,FALSE),0))</f>
        <v/>
      </c>
      <c r="N886" s="194"/>
      <c r="O886" s="379"/>
      <c r="P886" s="368"/>
      <c r="Q886" s="194"/>
      <c r="R886" s="370"/>
      <c r="S886" s="194"/>
      <c r="T886" s="368"/>
      <c r="U886" s="368"/>
      <c r="V886" s="194"/>
      <c r="W886" s="195"/>
      <c r="X886" s="194"/>
      <c r="Y886" s="195"/>
      <c r="Z886" s="194"/>
      <c r="AA886" s="368"/>
      <c r="AB886" s="368"/>
      <c r="AC886" s="370"/>
      <c r="AD886" s="106" t="str">
        <f>IF(OR(R886="",T886="",U886="",Z886="",AA886="",AB886="",AC886=""),"",Z886*IF(AC886="uPVC",VLOOKUP(AA886,VALIDATIONS!$CZ$2:$DU$42,VLOOKUP(AB886,VALIDATIONS!$FF$2:$FG$5,2,FALSE),FALSE), IF(AC886="Steel Reinforced Concrete",VLOOKUP(AA886,VALIDATIONS!$CZ$2:$DU$42,8+VLOOKUP(AB886,VALIDATIONS!$FF$2:$FG$5,2,FALSE),FALSE),IF(AC886="Fibre Reinforced Concrete",VLOOKUP(AA886,VALIDATIONS!$CZ$2:$DU$42,4+VLOOKUP(AB886,VALIDATIONS!$FF$2:$FG$5,2,FALSE),FALSE))))   +IF(T886="Up to 10% Rock",VLOOKUP(AA886,VALIDATIONS!$CZ$2:$DU$42,13+VLOOKUP(AB886,VALIDATIONS!$FF$2:$FG$5,2,FALSE),FALSE),0)+IF(OR(U886="Urban Development (moderate)",U886="Urban Development (heavy)"),VLOOKUP(AA886,VALIDATIONS!$CZ$2:$DU$42,VLOOKUP(U886,VALIDATIONS!$FJ$2:$FK$4,2,FALSE)+4,FALSE),0))</f>
        <v/>
      </c>
      <c r="AE886" s="194"/>
    </row>
    <row r="887" spans="1:31" x14ac:dyDescent="0.2">
      <c r="A887" s="232"/>
      <c r="B887" s="361"/>
      <c r="C887" s="370"/>
      <c r="D887" s="370"/>
      <c r="E887" s="370"/>
      <c r="F887" s="370"/>
      <c r="G887" s="194"/>
      <c r="H887" s="194"/>
      <c r="I887" s="195"/>
      <c r="J887" s="194"/>
      <c r="K887" s="168"/>
      <c r="L887" s="168"/>
      <c r="M887" s="106" t="str">
        <f>IF(OR(D887="",E887="",G887=""),"",IF(AND(F887&lt;&gt;"",D887="Inlet Pit"),VLOOKUP(E887,VALIDATIONS!$CN$2:$CO$14,2,FALSE),IF(D887="Junction Pit",VLOOKUP(E887,VALIDATIONS!$CR$2:$CS$5,2,FALSE),IF(D887="Trench Grate",H887*VLOOKUP(E887,VALIDATIONS!$CT$2:$CU$2,2,FALSE),IF(D887="Capped Line",VLOOKUP(E887,VALIDATIONS!$CF$2:$CG$2,2,FALSE),IF(D887="Head Wall",VLOOKUP(E887,VALIDATIONS!$CH$2:$CI$2,2,FALSE),IF(D887="House Connection",VLOOKUP(E887,VALIDATIONS!$CJ$2:$CK$2,2,FALSE),0))))))+IF(AND(F887&lt;&gt;"",D887="Inlet Pit"),VLOOKUP(F887,VALIDATIONS!$CP$2:$CQ$66,2,FALSE),0))</f>
        <v/>
      </c>
      <c r="N887" s="194"/>
      <c r="O887" s="379"/>
      <c r="P887" s="368"/>
      <c r="Q887" s="194"/>
      <c r="R887" s="370"/>
      <c r="S887" s="194"/>
      <c r="T887" s="368"/>
      <c r="U887" s="368"/>
      <c r="V887" s="194"/>
      <c r="W887" s="195"/>
      <c r="X887" s="194"/>
      <c r="Y887" s="195"/>
      <c r="Z887" s="194"/>
      <c r="AA887" s="368"/>
      <c r="AB887" s="368"/>
      <c r="AC887" s="370"/>
      <c r="AD887" s="106" t="str">
        <f>IF(OR(R887="",T887="",U887="",Z887="",AA887="",AB887="",AC887=""),"",Z887*IF(AC887="uPVC",VLOOKUP(AA887,VALIDATIONS!$CZ$2:$DU$42,VLOOKUP(AB887,VALIDATIONS!$FF$2:$FG$5,2,FALSE),FALSE), IF(AC887="Steel Reinforced Concrete",VLOOKUP(AA887,VALIDATIONS!$CZ$2:$DU$42,8+VLOOKUP(AB887,VALIDATIONS!$FF$2:$FG$5,2,FALSE),FALSE),IF(AC887="Fibre Reinforced Concrete",VLOOKUP(AA887,VALIDATIONS!$CZ$2:$DU$42,4+VLOOKUP(AB887,VALIDATIONS!$FF$2:$FG$5,2,FALSE),FALSE))))   +IF(T887="Up to 10% Rock",VLOOKUP(AA887,VALIDATIONS!$CZ$2:$DU$42,13+VLOOKUP(AB887,VALIDATIONS!$FF$2:$FG$5,2,FALSE),FALSE),0)+IF(OR(U887="Urban Development (moderate)",U887="Urban Development (heavy)"),VLOOKUP(AA887,VALIDATIONS!$CZ$2:$DU$42,VLOOKUP(U887,VALIDATIONS!$FJ$2:$FK$4,2,FALSE)+4,FALSE),0))</f>
        <v/>
      </c>
      <c r="AE887" s="194"/>
    </row>
    <row r="888" spans="1:31" x14ac:dyDescent="0.2">
      <c r="A888" s="232"/>
      <c r="B888" s="361"/>
      <c r="C888" s="370"/>
      <c r="D888" s="370"/>
      <c r="E888" s="370"/>
      <c r="F888" s="370"/>
      <c r="G888" s="194"/>
      <c r="H888" s="194"/>
      <c r="I888" s="195"/>
      <c r="J888" s="194"/>
      <c r="K888" s="168"/>
      <c r="L888" s="168"/>
      <c r="M888" s="106" t="str">
        <f>IF(OR(D888="",E888="",G888=""),"",IF(AND(F888&lt;&gt;"",D888="Inlet Pit"),VLOOKUP(E888,VALIDATIONS!$CN$2:$CO$14,2,FALSE),IF(D888="Junction Pit",VLOOKUP(E888,VALIDATIONS!$CR$2:$CS$5,2,FALSE),IF(D888="Trench Grate",H888*VLOOKUP(E888,VALIDATIONS!$CT$2:$CU$2,2,FALSE),IF(D888="Capped Line",VLOOKUP(E888,VALIDATIONS!$CF$2:$CG$2,2,FALSE),IF(D888="Head Wall",VLOOKUP(E888,VALIDATIONS!$CH$2:$CI$2,2,FALSE),IF(D888="House Connection",VLOOKUP(E888,VALIDATIONS!$CJ$2:$CK$2,2,FALSE),0))))))+IF(AND(F888&lt;&gt;"",D888="Inlet Pit"),VLOOKUP(F888,VALIDATIONS!$CP$2:$CQ$66,2,FALSE),0))</f>
        <v/>
      </c>
      <c r="N888" s="194"/>
      <c r="O888" s="379"/>
      <c r="P888" s="368"/>
      <c r="Q888" s="194"/>
      <c r="R888" s="370"/>
      <c r="S888" s="194"/>
      <c r="T888" s="368"/>
      <c r="U888" s="368"/>
      <c r="V888" s="194"/>
      <c r="W888" s="195"/>
      <c r="X888" s="194"/>
      <c r="Y888" s="195"/>
      <c r="Z888" s="194"/>
      <c r="AA888" s="368"/>
      <c r="AB888" s="368"/>
      <c r="AC888" s="370"/>
      <c r="AD888" s="106" t="str">
        <f>IF(OR(R888="",T888="",U888="",Z888="",AA888="",AB888="",AC888=""),"",Z888*IF(AC888="uPVC",VLOOKUP(AA888,VALIDATIONS!$CZ$2:$DU$42,VLOOKUP(AB888,VALIDATIONS!$FF$2:$FG$5,2,FALSE),FALSE), IF(AC888="Steel Reinforced Concrete",VLOOKUP(AA888,VALIDATIONS!$CZ$2:$DU$42,8+VLOOKUP(AB888,VALIDATIONS!$FF$2:$FG$5,2,FALSE),FALSE),IF(AC888="Fibre Reinforced Concrete",VLOOKUP(AA888,VALIDATIONS!$CZ$2:$DU$42,4+VLOOKUP(AB888,VALIDATIONS!$FF$2:$FG$5,2,FALSE),FALSE))))   +IF(T888="Up to 10% Rock",VLOOKUP(AA888,VALIDATIONS!$CZ$2:$DU$42,13+VLOOKUP(AB888,VALIDATIONS!$FF$2:$FG$5,2,FALSE),FALSE),0)+IF(OR(U888="Urban Development (moderate)",U888="Urban Development (heavy)"),VLOOKUP(AA888,VALIDATIONS!$CZ$2:$DU$42,VLOOKUP(U888,VALIDATIONS!$FJ$2:$FK$4,2,FALSE)+4,FALSE),0))</f>
        <v/>
      </c>
      <c r="AE888" s="194"/>
    </row>
    <row r="889" spans="1:31" x14ac:dyDescent="0.2">
      <c r="A889" s="232"/>
      <c r="B889" s="361"/>
      <c r="C889" s="370"/>
      <c r="D889" s="370"/>
      <c r="E889" s="370"/>
      <c r="F889" s="370"/>
      <c r="G889" s="194"/>
      <c r="H889" s="194"/>
      <c r="I889" s="195"/>
      <c r="J889" s="194"/>
      <c r="K889" s="168"/>
      <c r="L889" s="168"/>
      <c r="M889" s="106" t="str">
        <f>IF(OR(D889="",E889="",G889=""),"",IF(AND(F889&lt;&gt;"",D889="Inlet Pit"),VLOOKUP(E889,VALIDATIONS!$CN$2:$CO$14,2,FALSE),IF(D889="Junction Pit",VLOOKUP(E889,VALIDATIONS!$CR$2:$CS$5,2,FALSE),IF(D889="Trench Grate",H889*VLOOKUP(E889,VALIDATIONS!$CT$2:$CU$2,2,FALSE),IF(D889="Capped Line",VLOOKUP(E889,VALIDATIONS!$CF$2:$CG$2,2,FALSE),IF(D889="Head Wall",VLOOKUP(E889,VALIDATIONS!$CH$2:$CI$2,2,FALSE),IF(D889="House Connection",VLOOKUP(E889,VALIDATIONS!$CJ$2:$CK$2,2,FALSE),0))))))+IF(AND(F889&lt;&gt;"",D889="Inlet Pit"),VLOOKUP(F889,VALIDATIONS!$CP$2:$CQ$66,2,FALSE),0))</f>
        <v/>
      </c>
      <c r="N889" s="194"/>
      <c r="O889" s="379"/>
      <c r="P889" s="368"/>
      <c r="Q889" s="194"/>
      <c r="R889" s="370"/>
      <c r="S889" s="194"/>
      <c r="T889" s="368"/>
      <c r="U889" s="368"/>
      <c r="V889" s="194"/>
      <c r="W889" s="195"/>
      <c r="X889" s="194"/>
      <c r="Y889" s="195"/>
      <c r="Z889" s="194"/>
      <c r="AA889" s="368"/>
      <c r="AB889" s="368"/>
      <c r="AC889" s="370"/>
      <c r="AD889" s="106" t="str">
        <f>IF(OR(R889="",T889="",U889="",Z889="",AA889="",AB889="",AC889=""),"",Z889*IF(AC889="uPVC",VLOOKUP(AA889,VALIDATIONS!$CZ$2:$DU$42,VLOOKUP(AB889,VALIDATIONS!$FF$2:$FG$5,2,FALSE),FALSE), IF(AC889="Steel Reinforced Concrete",VLOOKUP(AA889,VALIDATIONS!$CZ$2:$DU$42,8+VLOOKUP(AB889,VALIDATIONS!$FF$2:$FG$5,2,FALSE),FALSE),IF(AC889="Fibre Reinforced Concrete",VLOOKUP(AA889,VALIDATIONS!$CZ$2:$DU$42,4+VLOOKUP(AB889,VALIDATIONS!$FF$2:$FG$5,2,FALSE),FALSE))))   +IF(T889="Up to 10% Rock",VLOOKUP(AA889,VALIDATIONS!$CZ$2:$DU$42,13+VLOOKUP(AB889,VALIDATIONS!$FF$2:$FG$5,2,FALSE),FALSE),0)+IF(OR(U889="Urban Development (moderate)",U889="Urban Development (heavy)"),VLOOKUP(AA889,VALIDATIONS!$CZ$2:$DU$42,VLOOKUP(U889,VALIDATIONS!$FJ$2:$FK$4,2,FALSE)+4,FALSE),0))</f>
        <v/>
      </c>
      <c r="AE889" s="194"/>
    </row>
    <row r="890" spans="1:31" x14ac:dyDescent="0.2">
      <c r="A890" s="232"/>
      <c r="B890" s="361"/>
      <c r="C890" s="370"/>
      <c r="D890" s="370"/>
      <c r="E890" s="370"/>
      <c r="F890" s="370"/>
      <c r="G890" s="194"/>
      <c r="H890" s="194"/>
      <c r="I890" s="195"/>
      <c r="J890" s="194"/>
      <c r="K890" s="168"/>
      <c r="L890" s="168"/>
      <c r="M890" s="106" t="str">
        <f>IF(OR(D890="",E890="",G890=""),"",IF(AND(F890&lt;&gt;"",D890="Inlet Pit"),VLOOKUP(E890,VALIDATIONS!$CN$2:$CO$14,2,FALSE),IF(D890="Junction Pit",VLOOKUP(E890,VALIDATIONS!$CR$2:$CS$5,2,FALSE),IF(D890="Trench Grate",H890*VLOOKUP(E890,VALIDATIONS!$CT$2:$CU$2,2,FALSE),IF(D890="Capped Line",VLOOKUP(E890,VALIDATIONS!$CF$2:$CG$2,2,FALSE),IF(D890="Head Wall",VLOOKUP(E890,VALIDATIONS!$CH$2:$CI$2,2,FALSE),IF(D890="House Connection",VLOOKUP(E890,VALIDATIONS!$CJ$2:$CK$2,2,FALSE),0))))))+IF(AND(F890&lt;&gt;"",D890="Inlet Pit"),VLOOKUP(F890,VALIDATIONS!$CP$2:$CQ$66,2,FALSE),0))</f>
        <v/>
      </c>
      <c r="N890" s="194"/>
      <c r="O890" s="379"/>
      <c r="P890" s="368"/>
      <c r="Q890" s="194"/>
      <c r="R890" s="370"/>
      <c r="S890" s="194"/>
      <c r="T890" s="368"/>
      <c r="U890" s="368"/>
      <c r="V890" s="194"/>
      <c r="W890" s="195"/>
      <c r="X890" s="194"/>
      <c r="Y890" s="195"/>
      <c r="Z890" s="194"/>
      <c r="AA890" s="368"/>
      <c r="AB890" s="368"/>
      <c r="AC890" s="370"/>
      <c r="AD890" s="106" t="str">
        <f>IF(OR(R890="",T890="",U890="",Z890="",AA890="",AB890="",AC890=""),"",Z890*IF(AC890="uPVC",VLOOKUP(AA890,VALIDATIONS!$CZ$2:$DU$42,VLOOKUP(AB890,VALIDATIONS!$FF$2:$FG$5,2,FALSE),FALSE), IF(AC890="Steel Reinforced Concrete",VLOOKUP(AA890,VALIDATIONS!$CZ$2:$DU$42,8+VLOOKUP(AB890,VALIDATIONS!$FF$2:$FG$5,2,FALSE),FALSE),IF(AC890="Fibre Reinforced Concrete",VLOOKUP(AA890,VALIDATIONS!$CZ$2:$DU$42,4+VLOOKUP(AB890,VALIDATIONS!$FF$2:$FG$5,2,FALSE),FALSE))))   +IF(T890="Up to 10% Rock",VLOOKUP(AA890,VALIDATIONS!$CZ$2:$DU$42,13+VLOOKUP(AB890,VALIDATIONS!$FF$2:$FG$5,2,FALSE),FALSE),0)+IF(OR(U890="Urban Development (moderate)",U890="Urban Development (heavy)"),VLOOKUP(AA890,VALIDATIONS!$CZ$2:$DU$42,VLOOKUP(U890,VALIDATIONS!$FJ$2:$FK$4,2,FALSE)+4,FALSE),0))</f>
        <v/>
      </c>
      <c r="AE890" s="194"/>
    </row>
    <row r="891" spans="1:31" x14ac:dyDescent="0.2">
      <c r="A891" s="232"/>
      <c r="B891" s="361"/>
      <c r="C891" s="370"/>
      <c r="D891" s="370"/>
      <c r="E891" s="370"/>
      <c r="F891" s="370"/>
      <c r="G891" s="194"/>
      <c r="H891" s="194"/>
      <c r="I891" s="195"/>
      <c r="J891" s="194"/>
      <c r="K891" s="168"/>
      <c r="L891" s="168"/>
      <c r="M891" s="106" t="str">
        <f>IF(OR(D891="",E891="",G891=""),"",IF(AND(F891&lt;&gt;"",D891="Inlet Pit"),VLOOKUP(E891,VALIDATIONS!$CN$2:$CO$14,2,FALSE),IF(D891="Junction Pit",VLOOKUP(E891,VALIDATIONS!$CR$2:$CS$5,2,FALSE),IF(D891="Trench Grate",H891*VLOOKUP(E891,VALIDATIONS!$CT$2:$CU$2,2,FALSE),IF(D891="Capped Line",VLOOKUP(E891,VALIDATIONS!$CF$2:$CG$2,2,FALSE),IF(D891="Head Wall",VLOOKUP(E891,VALIDATIONS!$CH$2:$CI$2,2,FALSE),IF(D891="House Connection",VLOOKUP(E891,VALIDATIONS!$CJ$2:$CK$2,2,FALSE),0))))))+IF(AND(F891&lt;&gt;"",D891="Inlet Pit"),VLOOKUP(F891,VALIDATIONS!$CP$2:$CQ$66,2,FALSE),0))</f>
        <v/>
      </c>
      <c r="N891" s="194"/>
      <c r="O891" s="379"/>
      <c r="P891" s="368"/>
      <c r="Q891" s="194"/>
      <c r="R891" s="370"/>
      <c r="S891" s="194"/>
      <c r="T891" s="368"/>
      <c r="U891" s="368"/>
      <c r="V891" s="194"/>
      <c r="W891" s="195"/>
      <c r="X891" s="194"/>
      <c r="Y891" s="195"/>
      <c r="Z891" s="194"/>
      <c r="AA891" s="368"/>
      <c r="AB891" s="368"/>
      <c r="AC891" s="370"/>
      <c r="AD891" s="106" t="str">
        <f>IF(OR(R891="",T891="",U891="",Z891="",AA891="",AB891="",AC891=""),"",Z891*IF(AC891="uPVC",VLOOKUP(AA891,VALIDATIONS!$CZ$2:$DU$42,VLOOKUP(AB891,VALIDATIONS!$FF$2:$FG$5,2,FALSE),FALSE), IF(AC891="Steel Reinforced Concrete",VLOOKUP(AA891,VALIDATIONS!$CZ$2:$DU$42,8+VLOOKUP(AB891,VALIDATIONS!$FF$2:$FG$5,2,FALSE),FALSE),IF(AC891="Fibre Reinforced Concrete",VLOOKUP(AA891,VALIDATIONS!$CZ$2:$DU$42,4+VLOOKUP(AB891,VALIDATIONS!$FF$2:$FG$5,2,FALSE),FALSE))))   +IF(T891="Up to 10% Rock",VLOOKUP(AA891,VALIDATIONS!$CZ$2:$DU$42,13+VLOOKUP(AB891,VALIDATIONS!$FF$2:$FG$5,2,FALSE),FALSE),0)+IF(OR(U891="Urban Development (moderate)",U891="Urban Development (heavy)"),VLOOKUP(AA891,VALIDATIONS!$CZ$2:$DU$42,VLOOKUP(U891,VALIDATIONS!$FJ$2:$FK$4,2,FALSE)+4,FALSE),0))</f>
        <v/>
      </c>
      <c r="AE891" s="194"/>
    </row>
    <row r="892" spans="1:31" x14ac:dyDescent="0.2">
      <c r="A892" s="232"/>
      <c r="B892" s="361"/>
      <c r="C892" s="370"/>
      <c r="D892" s="370"/>
      <c r="E892" s="370"/>
      <c r="F892" s="370"/>
      <c r="G892" s="194"/>
      <c r="H892" s="194"/>
      <c r="I892" s="195"/>
      <c r="J892" s="194"/>
      <c r="K892" s="168"/>
      <c r="L892" s="168"/>
      <c r="M892" s="106" t="str">
        <f>IF(OR(D892="",E892="",G892=""),"",IF(AND(F892&lt;&gt;"",D892="Inlet Pit"),VLOOKUP(E892,VALIDATIONS!$CN$2:$CO$14,2,FALSE),IF(D892="Junction Pit",VLOOKUP(E892,VALIDATIONS!$CR$2:$CS$5,2,FALSE),IF(D892="Trench Grate",H892*VLOOKUP(E892,VALIDATIONS!$CT$2:$CU$2,2,FALSE),IF(D892="Capped Line",VLOOKUP(E892,VALIDATIONS!$CF$2:$CG$2,2,FALSE),IF(D892="Head Wall",VLOOKUP(E892,VALIDATIONS!$CH$2:$CI$2,2,FALSE),IF(D892="House Connection",VLOOKUP(E892,VALIDATIONS!$CJ$2:$CK$2,2,FALSE),0))))))+IF(AND(F892&lt;&gt;"",D892="Inlet Pit"),VLOOKUP(F892,VALIDATIONS!$CP$2:$CQ$66,2,FALSE),0))</f>
        <v/>
      </c>
      <c r="N892" s="194"/>
      <c r="O892" s="379"/>
      <c r="P892" s="368"/>
      <c r="Q892" s="194"/>
      <c r="R892" s="370"/>
      <c r="S892" s="194"/>
      <c r="T892" s="368"/>
      <c r="U892" s="368"/>
      <c r="V892" s="194"/>
      <c r="W892" s="195"/>
      <c r="X892" s="194"/>
      <c r="Y892" s="195"/>
      <c r="Z892" s="194"/>
      <c r="AA892" s="368"/>
      <c r="AB892" s="368"/>
      <c r="AC892" s="370"/>
      <c r="AD892" s="106" t="str">
        <f>IF(OR(R892="",T892="",U892="",Z892="",AA892="",AB892="",AC892=""),"",Z892*IF(AC892="uPVC",VLOOKUP(AA892,VALIDATIONS!$CZ$2:$DU$42,VLOOKUP(AB892,VALIDATIONS!$FF$2:$FG$5,2,FALSE),FALSE), IF(AC892="Steel Reinforced Concrete",VLOOKUP(AA892,VALIDATIONS!$CZ$2:$DU$42,8+VLOOKUP(AB892,VALIDATIONS!$FF$2:$FG$5,2,FALSE),FALSE),IF(AC892="Fibre Reinforced Concrete",VLOOKUP(AA892,VALIDATIONS!$CZ$2:$DU$42,4+VLOOKUP(AB892,VALIDATIONS!$FF$2:$FG$5,2,FALSE),FALSE))))   +IF(T892="Up to 10% Rock",VLOOKUP(AA892,VALIDATIONS!$CZ$2:$DU$42,13+VLOOKUP(AB892,VALIDATIONS!$FF$2:$FG$5,2,FALSE),FALSE),0)+IF(OR(U892="Urban Development (moderate)",U892="Urban Development (heavy)"),VLOOKUP(AA892,VALIDATIONS!$CZ$2:$DU$42,VLOOKUP(U892,VALIDATIONS!$FJ$2:$FK$4,2,FALSE)+4,FALSE),0))</f>
        <v/>
      </c>
      <c r="AE892" s="194"/>
    </row>
    <row r="893" spans="1:31" x14ac:dyDescent="0.2">
      <c r="A893" s="232"/>
      <c r="B893" s="361"/>
      <c r="C893" s="370"/>
      <c r="D893" s="370"/>
      <c r="E893" s="370"/>
      <c r="F893" s="370"/>
      <c r="G893" s="194"/>
      <c r="H893" s="194"/>
      <c r="I893" s="195"/>
      <c r="J893" s="194"/>
      <c r="K893" s="168"/>
      <c r="L893" s="168"/>
      <c r="M893" s="106" t="str">
        <f>IF(OR(D893="",E893="",G893=""),"",IF(AND(F893&lt;&gt;"",D893="Inlet Pit"),VLOOKUP(E893,VALIDATIONS!$CN$2:$CO$14,2,FALSE),IF(D893="Junction Pit",VLOOKUP(E893,VALIDATIONS!$CR$2:$CS$5,2,FALSE),IF(D893="Trench Grate",H893*VLOOKUP(E893,VALIDATIONS!$CT$2:$CU$2,2,FALSE),IF(D893="Capped Line",VLOOKUP(E893,VALIDATIONS!$CF$2:$CG$2,2,FALSE),IF(D893="Head Wall",VLOOKUP(E893,VALIDATIONS!$CH$2:$CI$2,2,FALSE),IF(D893="House Connection",VLOOKUP(E893,VALIDATIONS!$CJ$2:$CK$2,2,FALSE),0))))))+IF(AND(F893&lt;&gt;"",D893="Inlet Pit"),VLOOKUP(F893,VALIDATIONS!$CP$2:$CQ$66,2,FALSE),0))</f>
        <v/>
      </c>
      <c r="N893" s="194"/>
      <c r="O893" s="379"/>
      <c r="P893" s="368"/>
      <c r="Q893" s="194"/>
      <c r="R893" s="370"/>
      <c r="S893" s="194"/>
      <c r="T893" s="368"/>
      <c r="U893" s="368"/>
      <c r="V893" s="194"/>
      <c r="W893" s="195"/>
      <c r="X893" s="194"/>
      <c r="Y893" s="195"/>
      <c r="Z893" s="194"/>
      <c r="AA893" s="368"/>
      <c r="AB893" s="368"/>
      <c r="AC893" s="370"/>
      <c r="AD893" s="106" t="str">
        <f>IF(OR(R893="",T893="",U893="",Z893="",AA893="",AB893="",AC893=""),"",Z893*IF(AC893="uPVC",VLOOKUP(AA893,VALIDATIONS!$CZ$2:$DU$42,VLOOKUP(AB893,VALIDATIONS!$FF$2:$FG$5,2,FALSE),FALSE), IF(AC893="Steel Reinforced Concrete",VLOOKUP(AA893,VALIDATIONS!$CZ$2:$DU$42,8+VLOOKUP(AB893,VALIDATIONS!$FF$2:$FG$5,2,FALSE),FALSE),IF(AC893="Fibre Reinforced Concrete",VLOOKUP(AA893,VALIDATIONS!$CZ$2:$DU$42,4+VLOOKUP(AB893,VALIDATIONS!$FF$2:$FG$5,2,FALSE),FALSE))))   +IF(T893="Up to 10% Rock",VLOOKUP(AA893,VALIDATIONS!$CZ$2:$DU$42,13+VLOOKUP(AB893,VALIDATIONS!$FF$2:$FG$5,2,FALSE),FALSE),0)+IF(OR(U893="Urban Development (moderate)",U893="Urban Development (heavy)"),VLOOKUP(AA893,VALIDATIONS!$CZ$2:$DU$42,VLOOKUP(U893,VALIDATIONS!$FJ$2:$FK$4,2,FALSE)+4,FALSE),0))</f>
        <v/>
      </c>
      <c r="AE893" s="194"/>
    </row>
    <row r="894" spans="1:31" x14ac:dyDescent="0.2">
      <c r="A894" s="232"/>
      <c r="B894" s="361"/>
      <c r="C894" s="370"/>
      <c r="D894" s="370"/>
      <c r="E894" s="370"/>
      <c r="F894" s="370"/>
      <c r="G894" s="194"/>
      <c r="H894" s="194"/>
      <c r="I894" s="195"/>
      <c r="J894" s="194"/>
      <c r="K894" s="168"/>
      <c r="L894" s="168"/>
      <c r="M894" s="106" t="str">
        <f>IF(OR(D894="",E894="",G894=""),"",IF(AND(F894&lt;&gt;"",D894="Inlet Pit"),VLOOKUP(E894,VALIDATIONS!$CN$2:$CO$14,2,FALSE),IF(D894="Junction Pit",VLOOKUP(E894,VALIDATIONS!$CR$2:$CS$5,2,FALSE),IF(D894="Trench Grate",H894*VLOOKUP(E894,VALIDATIONS!$CT$2:$CU$2,2,FALSE),IF(D894="Capped Line",VLOOKUP(E894,VALIDATIONS!$CF$2:$CG$2,2,FALSE),IF(D894="Head Wall",VLOOKUP(E894,VALIDATIONS!$CH$2:$CI$2,2,FALSE),IF(D894="House Connection",VLOOKUP(E894,VALIDATIONS!$CJ$2:$CK$2,2,FALSE),0))))))+IF(AND(F894&lt;&gt;"",D894="Inlet Pit"),VLOOKUP(F894,VALIDATIONS!$CP$2:$CQ$66,2,FALSE),0))</f>
        <v/>
      </c>
      <c r="N894" s="194"/>
      <c r="O894" s="379"/>
      <c r="P894" s="368"/>
      <c r="Q894" s="194"/>
      <c r="R894" s="370"/>
      <c r="S894" s="194"/>
      <c r="T894" s="368"/>
      <c r="U894" s="368"/>
      <c r="V894" s="194"/>
      <c r="W894" s="195"/>
      <c r="X894" s="194"/>
      <c r="Y894" s="195"/>
      <c r="Z894" s="194"/>
      <c r="AA894" s="368"/>
      <c r="AB894" s="368"/>
      <c r="AC894" s="370"/>
      <c r="AD894" s="106" t="str">
        <f>IF(OR(R894="",T894="",U894="",Z894="",AA894="",AB894="",AC894=""),"",Z894*IF(AC894="uPVC",VLOOKUP(AA894,VALIDATIONS!$CZ$2:$DU$42,VLOOKUP(AB894,VALIDATIONS!$FF$2:$FG$5,2,FALSE),FALSE), IF(AC894="Steel Reinforced Concrete",VLOOKUP(AA894,VALIDATIONS!$CZ$2:$DU$42,8+VLOOKUP(AB894,VALIDATIONS!$FF$2:$FG$5,2,FALSE),FALSE),IF(AC894="Fibre Reinforced Concrete",VLOOKUP(AA894,VALIDATIONS!$CZ$2:$DU$42,4+VLOOKUP(AB894,VALIDATIONS!$FF$2:$FG$5,2,FALSE),FALSE))))   +IF(T894="Up to 10% Rock",VLOOKUP(AA894,VALIDATIONS!$CZ$2:$DU$42,13+VLOOKUP(AB894,VALIDATIONS!$FF$2:$FG$5,2,FALSE),FALSE),0)+IF(OR(U894="Urban Development (moderate)",U894="Urban Development (heavy)"),VLOOKUP(AA894,VALIDATIONS!$CZ$2:$DU$42,VLOOKUP(U894,VALIDATIONS!$FJ$2:$FK$4,2,FALSE)+4,FALSE),0))</f>
        <v/>
      </c>
      <c r="AE894" s="194"/>
    </row>
    <row r="895" spans="1:31" x14ac:dyDescent="0.2">
      <c r="A895" s="232"/>
      <c r="B895" s="361"/>
      <c r="C895" s="370"/>
      <c r="D895" s="370"/>
      <c r="E895" s="370"/>
      <c r="F895" s="370"/>
      <c r="G895" s="194"/>
      <c r="H895" s="194"/>
      <c r="I895" s="195"/>
      <c r="J895" s="194"/>
      <c r="K895" s="168"/>
      <c r="L895" s="168"/>
      <c r="M895" s="106" t="str">
        <f>IF(OR(D895="",E895="",G895=""),"",IF(AND(F895&lt;&gt;"",D895="Inlet Pit"),VLOOKUP(E895,VALIDATIONS!$CN$2:$CO$14,2,FALSE),IF(D895="Junction Pit",VLOOKUP(E895,VALIDATIONS!$CR$2:$CS$5,2,FALSE),IF(D895="Trench Grate",H895*VLOOKUP(E895,VALIDATIONS!$CT$2:$CU$2,2,FALSE),IF(D895="Capped Line",VLOOKUP(E895,VALIDATIONS!$CF$2:$CG$2,2,FALSE),IF(D895="Head Wall",VLOOKUP(E895,VALIDATIONS!$CH$2:$CI$2,2,FALSE),IF(D895="House Connection",VLOOKUP(E895,VALIDATIONS!$CJ$2:$CK$2,2,FALSE),0))))))+IF(AND(F895&lt;&gt;"",D895="Inlet Pit"),VLOOKUP(F895,VALIDATIONS!$CP$2:$CQ$66,2,FALSE),0))</f>
        <v/>
      </c>
      <c r="N895" s="194"/>
      <c r="O895" s="379"/>
      <c r="P895" s="368"/>
      <c r="Q895" s="194"/>
      <c r="R895" s="370"/>
      <c r="S895" s="194"/>
      <c r="T895" s="368"/>
      <c r="U895" s="368"/>
      <c r="V895" s="194"/>
      <c r="W895" s="195"/>
      <c r="X895" s="194"/>
      <c r="Y895" s="195"/>
      <c r="Z895" s="194"/>
      <c r="AA895" s="368"/>
      <c r="AB895" s="368"/>
      <c r="AC895" s="370"/>
      <c r="AD895" s="106" t="str">
        <f>IF(OR(R895="",T895="",U895="",Z895="",AA895="",AB895="",AC895=""),"",Z895*IF(AC895="uPVC",VLOOKUP(AA895,VALIDATIONS!$CZ$2:$DU$42,VLOOKUP(AB895,VALIDATIONS!$FF$2:$FG$5,2,FALSE),FALSE), IF(AC895="Steel Reinforced Concrete",VLOOKUP(AA895,VALIDATIONS!$CZ$2:$DU$42,8+VLOOKUP(AB895,VALIDATIONS!$FF$2:$FG$5,2,FALSE),FALSE),IF(AC895="Fibre Reinforced Concrete",VLOOKUP(AA895,VALIDATIONS!$CZ$2:$DU$42,4+VLOOKUP(AB895,VALIDATIONS!$FF$2:$FG$5,2,FALSE),FALSE))))   +IF(T895="Up to 10% Rock",VLOOKUP(AA895,VALIDATIONS!$CZ$2:$DU$42,13+VLOOKUP(AB895,VALIDATIONS!$FF$2:$FG$5,2,FALSE),FALSE),0)+IF(OR(U895="Urban Development (moderate)",U895="Urban Development (heavy)"),VLOOKUP(AA895,VALIDATIONS!$CZ$2:$DU$42,VLOOKUP(U895,VALIDATIONS!$FJ$2:$FK$4,2,FALSE)+4,FALSE),0))</f>
        <v/>
      </c>
      <c r="AE895" s="194"/>
    </row>
    <row r="896" spans="1:31" x14ac:dyDescent="0.2">
      <c r="A896" s="232"/>
      <c r="B896" s="361"/>
      <c r="C896" s="370"/>
      <c r="D896" s="370"/>
      <c r="E896" s="370"/>
      <c r="F896" s="370"/>
      <c r="G896" s="194"/>
      <c r="H896" s="194"/>
      <c r="I896" s="195"/>
      <c r="J896" s="194"/>
      <c r="K896" s="168"/>
      <c r="L896" s="168"/>
      <c r="M896" s="106" t="str">
        <f>IF(OR(D896="",E896="",G896=""),"",IF(AND(F896&lt;&gt;"",D896="Inlet Pit"),VLOOKUP(E896,VALIDATIONS!$CN$2:$CO$14,2,FALSE),IF(D896="Junction Pit",VLOOKUP(E896,VALIDATIONS!$CR$2:$CS$5,2,FALSE),IF(D896="Trench Grate",H896*VLOOKUP(E896,VALIDATIONS!$CT$2:$CU$2,2,FALSE),IF(D896="Capped Line",VLOOKUP(E896,VALIDATIONS!$CF$2:$CG$2,2,FALSE),IF(D896="Head Wall",VLOOKUP(E896,VALIDATIONS!$CH$2:$CI$2,2,FALSE),IF(D896="House Connection",VLOOKUP(E896,VALIDATIONS!$CJ$2:$CK$2,2,FALSE),0))))))+IF(AND(F896&lt;&gt;"",D896="Inlet Pit"),VLOOKUP(F896,VALIDATIONS!$CP$2:$CQ$66,2,FALSE),0))</f>
        <v/>
      </c>
      <c r="N896" s="194"/>
      <c r="O896" s="379"/>
      <c r="P896" s="368"/>
      <c r="Q896" s="194"/>
      <c r="R896" s="370"/>
      <c r="S896" s="194"/>
      <c r="T896" s="368"/>
      <c r="U896" s="368"/>
      <c r="V896" s="194"/>
      <c r="W896" s="195"/>
      <c r="X896" s="194"/>
      <c r="Y896" s="195"/>
      <c r="Z896" s="194"/>
      <c r="AA896" s="368"/>
      <c r="AB896" s="368"/>
      <c r="AC896" s="370"/>
      <c r="AD896" s="106" t="str">
        <f>IF(OR(R896="",T896="",U896="",Z896="",AA896="",AB896="",AC896=""),"",Z896*IF(AC896="uPVC",VLOOKUP(AA896,VALIDATIONS!$CZ$2:$DU$42,VLOOKUP(AB896,VALIDATIONS!$FF$2:$FG$5,2,FALSE),FALSE), IF(AC896="Steel Reinforced Concrete",VLOOKUP(AA896,VALIDATIONS!$CZ$2:$DU$42,8+VLOOKUP(AB896,VALIDATIONS!$FF$2:$FG$5,2,FALSE),FALSE),IF(AC896="Fibre Reinforced Concrete",VLOOKUP(AA896,VALIDATIONS!$CZ$2:$DU$42,4+VLOOKUP(AB896,VALIDATIONS!$FF$2:$FG$5,2,FALSE),FALSE))))   +IF(T896="Up to 10% Rock",VLOOKUP(AA896,VALIDATIONS!$CZ$2:$DU$42,13+VLOOKUP(AB896,VALIDATIONS!$FF$2:$FG$5,2,FALSE),FALSE),0)+IF(OR(U896="Urban Development (moderate)",U896="Urban Development (heavy)"),VLOOKUP(AA896,VALIDATIONS!$CZ$2:$DU$42,VLOOKUP(U896,VALIDATIONS!$FJ$2:$FK$4,2,FALSE)+4,FALSE),0))</f>
        <v/>
      </c>
      <c r="AE896" s="194"/>
    </row>
    <row r="897" spans="1:31" x14ac:dyDescent="0.2">
      <c r="A897" s="232"/>
      <c r="B897" s="361"/>
      <c r="C897" s="370"/>
      <c r="D897" s="370"/>
      <c r="E897" s="370"/>
      <c r="F897" s="370"/>
      <c r="G897" s="194"/>
      <c r="H897" s="194"/>
      <c r="I897" s="195"/>
      <c r="J897" s="194"/>
      <c r="K897" s="168"/>
      <c r="L897" s="168"/>
      <c r="M897" s="106" t="str">
        <f>IF(OR(D897="",E897="",G897=""),"",IF(AND(F897&lt;&gt;"",D897="Inlet Pit"),VLOOKUP(E897,VALIDATIONS!$CN$2:$CO$14,2,FALSE),IF(D897="Junction Pit",VLOOKUP(E897,VALIDATIONS!$CR$2:$CS$5,2,FALSE),IF(D897="Trench Grate",H897*VLOOKUP(E897,VALIDATIONS!$CT$2:$CU$2,2,FALSE),IF(D897="Capped Line",VLOOKUP(E897,VALIDATIONS!$CF$2:$CG$2,2,FALSE),IF(D897="Head Wall",VLOOKUP(E897,VALIDATIONS!$CH$2:$CI$2,2,FALSE),IF(D897="House Connection",VLOOKUP(E897,VALIDATIONS!$CJ$2:$CK$2,2,FALSE),0))))))+IF(AND(F897&lt;&gt;"",D897="Inlet Pit"),VLOOKUP(F897,VALIDATIONS!$CP$2:$CQ$66,2,FALSE),0))</f>
        <v/>
      </c>
      <c r="N897" s="194"/>
      <c r="O897" s="379"/>
      <c r="P897" s="368"/>
      <c r="Q897" s="194"/>
      <c r="R897" s="370"/>
      <c r="S897" s="194"/>
      <c r="T897" s="368"/>
      <c r="U897" s="368"/>
      <c r="V897" s="194"/>
      <c r="W897" s="195"/>
      <c r="X897" s="194"/>
      <c r="Y897" s="195"/>
      <c r="Z897" s="194"/>
      <c r="AA897" s="368"/>
      <c r="AB897" s="368"/>
      <c r="AC897" s="370"/>
      <c r="AD897" s="106" t="str">
        <f>IF(OR(R897="",T897="",U897="",Z897="",AA897="",AB897="",AC897=""),"",Z897*IF(AC897="uPVC",VLOOKUP(AA897,VALIDATIONS!$CZ$2:$DU$42,VLOOKUP(AB897,VALIDATIONS!$FF$2:$FG$5,2,FALSE),FALSE), IF(AC897="Steel Reinforced Concrete",VLOOKUP(AA897,VALIDATIONS!$CZ$2:$DU$42,8+VLOOKUP(AB897,VALIDATIONS!$FF$2:$FG$5,2,FALSE),FALSE),IF(AC897="Fibre Reinforced Concrete",VLOOKUP(AA897,VALIDATIONS!$CZ$2:$DU$42,4+VLOOKUP(AB897,VALIDATIONS!$FF$2:$FG$5,2,FALSE),FALSE))))   +IF(T897="Up to 10% Rock",VLOOKUP(AA897,VALIDATIONS!$CZ$2:$DU$42,13+VLOOKUP(AB897,VALIDATIONS!$FF$2:$FG$5,2,FALSE),FALSE),0)+IF(OR(U897="Urban Development (moderate)",U897="Urban Development (heavy)"),VLOOKUP(AA897,VALIDATIONS!$CZ$2:$DU$42,VLOOKUP(U897,VALIDATIONS!$FJ$2:$FK$4,2,FALSE)+4,FALSE),0))</f>
        <v/>
      </c>
      <c r="AE897" s="194"/>
    </row>
    <row r="898" spans="1:31" x14ac:dyDescent="0.2">
      <c r="A898" s="232"/>
      <c r="B898" s="361"/>
      <c r="C898" s="370"/>
      <c r="D898" s="370"/>
      <c r="E898" s="370"/>
      <c r="F898" s="370"/>
      <c r="G898" s="194"/>
      <c r="H898" s="194"/>
      <c r="I898" s="195"/>
      <c r="J898" s="194"/>
      <c r="K898" s="168"/>
      <c r="L898" s="168"/>
      <c r="M898" s="106" t="str">
        <f>IF(OR(D898="",E898="",G898=""),"",IF(AND(F898&lt;&gt;"",D898="Inlet Pit"),VLOOKUP(E898,VALIDATIONS!$CN$2:$CO$14,2,FALSE),IF(D898="Junction Pit",VLOOKUP(E898,VALIDATIONS!$CR$2:$CS$5,2,FALSE),IF(D898="Trench Grate",H898*VLOOKUP(E898,VALIDATIONS!$CT$2:$CU$2,2,FALSE),IF(D898="Capped Line",VLOOKUP(E898,VALIDATIONS!$CF$2:$CG$2,2,FALSE),IF(D898="Head Wall",VLOOKUP(E898,VALIDATIONS!$CH$2:$CI$2,2,FALSE),IF(D898="House Connection",VLOOKUP(E898,VALIDATIONS!$CJ$2:$CK$2,2,FALSE),0))))))+IF(AND(F898&lt;&gt;"",D898="Inlet Pit"),VLOOKUP(F898,VALIDATIONS!$CP$2:$CQ$66,2,FALSE),0))</f>
        <v/>
      </c>
      <c r="N898" s="194"/>
      <c r="O898" s="379"/>
      <c r="P898" s="368"/>
      <c r="Q898" s="194"/>
      <c r="R898" s="370"/>
      <c r="S898" s="194"/>
      <c r="T898" s="368"/>
      <c r="U898" s="368"/>
      <c r="V898" s="194"/>
      <c r="W898" s="195"/>
      <c r="X898" s="194"/>
      <c r="Y898" s="195"/>
      <c r="Z898" s="194"/>
      <c r="AA898" s="368"/>
      <c r="AB898" s="368"/>
      <c r="AC898" s="370"/>
      <c r="AD898" s="106" t="str">
        <f>IF(OR(R898="",T898="",U898="",Z898="",AA898="",AB898="",AC898=""),"",Z898*IF(AC898="uPVC",VLOOKUP(AA898,VALIDATIONS!$CZ$2:$DU$42,VLOOKUP(AB898,VALIDATIONS!$FF$2:$FG$5,2,FALSE),FALSE), IF(AC898="Steel Reinforced Concrete",VLOOKUP(AA898,VALIDATIONS!$CZ$2:$DU$42,8+VLOOKUP(AB898,VALIDATIONS!$FF$2:$FG$5,2,FALSE),FALSE),IF(AC898="Fibre Reinforced Concrete",VLOOKUP(AA898,VALIDATIONS!$CZ$2:$DU$42,4+VLOOKUP(AB898,VALIDATIONS!$FF$2:$FG$5,2,FALSE),FALSE))))   +IF(T898="Up to 10% Rock",VLOOKUP(AA898,VALIDATIONS!$CZ$2:$DU$42,13+VLOOKUP(AB898,VALIDATIONS!$FF$2:$FG$5,2,FALSE),FALSE),0)+IF(OR(U898="Urban Development (moderate)",U898="Urban Development (heavy)"),VLOOKUP(AA898,VALIDATIONS!$CZ$2:$DU$42,VLOOKUP(U898,VALIDATIONS!$FJ$2:$FK$4,2,FALSE)+4,FALSE),0))</f>
        <v/>
      </c>
      <c r="AE898" s="194"/>
    </row>
    <row r="899" spans="1:31" x14ac:dyDescent="0.2">
      <c r="A899" s="232"/>
      <c r="B899" s="361"/>
      <c r="C899" s="370"/>
      <c r="D899" s="370"/>
      <c r="E899" s="370"/>
      <c r="F899" s="370"/>
      <c r="G899" s="194"/>
      <c r="H899" s="194"/>
      <c r="I899" s="195"/>
      <c r="J899" s="194"/>
      <c r="K899" s="168"/>
      <c r="L899" s="168"/>
      <c r="M899" s="106" t="str">
        <f>IF(OR(D899="",E899="",G899=""),"",IF(AND(F899&lt;&gt;"",D899="Inlet Pit"),VLOOKUP(E899,VALIDATIONS!$CN$2:$CO$14,2,FALSE),IF(D899="Junction Pit",VLOOKUP(E899,VALIDATIONS!$CR$2:$CS$5,2,FALSE),IF(D899="Trench Grate",H899*VLOOKUP(E899,VALIDATIONS!$CT$2:$CU$2,2,FALSE),IF(D899="Capped Line",VLOOKUP(E899,VALIDATIONS!$CF$2:$CG$2,2,FALSE),IF(D899="Head Wall",VLOOKUP(E899,VALIDATIONS!$CH$2:$CI$2,2,FALSE),IF(D899="House Connection",VLOOKUP(E899,VALIDATIONS!$CJ$2:$CK$2,2,FALSE),0))))))+IF(AND(F899&lt;&gt;"",D899="Inlet Pit"),VLOOKUP(F899,VALIDATIONS!$CP$2:$CQ$66,2,FALSE),0))</f>
        <v/>
      </c>
      <c r="N899" s="194"/>
      <c r="O899" s="379"/>
      <c r="P899" s="368"/>
      <c r="Q899" s="194"/>
      <c r="R899" s="370"/>
      <c r="S899" s="194"/>
      <c r="T899" s="368"/>
      <c r="U899" s="368"/>
      <c r="V899" s="194"/>
      <c r="W899" s="195"/>
      <c r="X899" s="194"/>
      <c r="Y899" s="195"/>
      <c r="Z899" s="194"/>
      <c r="AA899" s="368"/>
      <c r="AB899" s="368"/>
      <c r="AC899" s="370"/>
      <c r="AD899" s="106" t="str">
        <f>IF(OR(R899="",T899="",U899="",Z899="",AA899="",AB899="",AC899=""),"",Z899*IF(AC899="uPVC",VLOOKUP(AA899,VALIDATIONS!$CZ$2:$DU$42,VLOOKUP(AB899,VALIDATIONS!$FF$2:$FG$5,2,FALSE),FALSE), IF(AC899="Steel Reinforced Concrete",VLOOKUP(AA899,VALIDATIONS!$CZ$2:$DU$42,8+VLOOKUP(AB899,VALIDATIONS!$FF$2:$FG$5,2,FALSE),FALSE),IF(AC899="Fibre Reinforced Concrete",VLOOKUP(AA899,VALIDATIONS!$CZ$2:$DU$42,4+VLOOKUP(AB899,VALIDATIONS!$FF$2:$FG$5,2,FALSE),FALSE))))   +IF(T899="Up to 10% Rock",VLOOKUP(AA899,VALIDATIONS!$CZ$2:$DU$42,13+VLOOKUP(AB899,VALIDATIONS!$FF$2:$FG$5,2,FALSE),FALSE),0)+IF(OR(U899="Urban Development (moderate)",U899="Urban Development (heavy)"),VLOOKUP(AA899,VALIDATIONS!$CZ$2:$DU$42,VLOOKUP(U899,VALIDATIONS!$FJ$2:$FK$4,2,FALSE)+4,FALSE),0))</f>
        <v/>
      </c>
      <c r="AE899" s="194"/>
    </row>
    <row r="900" spans="1:31" x14ac:dyDescent="0.2">
      <c r="A900" s="232"/>
      <c r="B900" s="361"/>
      <c r="C900" s="370"/>
      <c r="D900" s="370"/>
      <c r="E900" s="370"/>
      <c r="F900" s="370"/>
      <c r="G900" s="194"/>
      <c r="H900" s="194"/>
      <c r="I900" s="195"/>
      <c r="J900" s="194"/>
      <c r="K900" s="168"/>
      <c r="L900" s="168"/>
      <c r="M900" s="106" t="str">
        <f>IF(OR(D900="",E900="",G900=""),"",IF(AND(F900&lt;&gt;"",D900="Inlet Pit"),VLOOKUP(E900,VALIDATIONS!$CN$2:$CO$14,2,FALSE),IF(D900="Junction Pit",VLOOKUP(E900,VALIDATIONS!$CR$2:$CS$5,2,FALSE),IF(D900="Trench Grate",H900*VLOOKUP(E900,VALIDATIONS!$CT$2:$CU$2,2,FALSE),IF(D900="Capped Line",VLOOKUP(E900,VALIDATIONS!$CF$2:$CG$2,2,FALSE),IF(D900="Head Wall",VLOOKUP(E900,VALIDATIONS!$CH$2:$CI$2,2,FALSE),IF(D900="House Connection",VLOOKUP(E900,VALIDATIONS!$CJ$2:$CK$2,2,FALSE),0))))))+IF(AND(F900&lt;&gt;"",D900="Inlet Pit"),VLOOKUP(F900,VALIDATIONS!$CP$2:$CQ$66,2,FALSE),0))</f>
        <v/>
      </c>
      <c r="N900" s="194"/>
      <c r="O900" s="379"/>
      <c r="P900" s="368"/>
      <c r="Q900" s="194"/>
      <c r="R900" s="370"/>
      <c r="S900" s="194"/>
      <c r="T900" s="368"/>
      <c r="U900" s="368"/>
      <c r="V900" s="194"/>
      <c r="W900" s="195"/>
      <c r="X900" s="194"/>
      <c r="Y900" s="195"/>
      <c r="Z900" s="194"/>
      <c r="AA900" s="368"/>
      <c r="AB900" s="368"/>
      <c r="AC900" s="370"/>
      <c r="AD900" s="106" t="str">
        <f>IF(OR(R900="",T900="",U900="",Z900="",AA900="",AB900="",AC900=""),"",Z900*IF(AC900="uPVC",VLOOKUP(AA900,VALIDATIONS!$CZ$2:$DU$42,VLOOKUP(AB900,VALIDATIONS!$FF$2:$FG$5,2,FALSE),FALSE), IF(AC900="Steel Reinforced Concrete",VLOOKUP(AA900,VALIDATIONS!$CZ$2:$DU$42,8+VLOOKUP(AB900,VALIDATIONS!$FF$2:$FG$5,2,FALSE),FALSE),IF(AC900="Fibre Reinforced Concrete",VLOOKUP(AA900,VALIDATIONS!$CZ$2:$DU$42,4+VLOOKUP(AB900,VALIDATIONS!$FF$2:$FG$5,2,FALSE),FALSE))))   +IF(T900="Up to 10% Rock",VLOOKUP(AA900,VALIDATIONS!$CZ$2:$DU$42,13+VLOOKUP(AB900,VALIDATIONS!$FF$2:$FG$5,2,FALSE),FALSE),0)+IF(OR(U900="Urban Development (moderate)",U900="Urban Development (heavy)"),VLOOKUP(AA900,VALIDATIONS!$CZ$2:$DU$42,VLOOKUP(U900,VALIDATIONS!$FJ$2:$FK$4,2,FALSE)+4,FALSE),0))</f>
        <v/>
      </c>
      <c r="AE900" s="194"/>
    </row>
    <row r="901" spans="1:31" x14ac:dyDescent="0.2">
      <c r="A901" s="232"/>
      <c r="B901" s="361"/>
      <c r="C901" s="370"/>
      <c r="D901" s="370"/>
      <c r="E901" s="370"/>
      <c r="F901" s="370"/>
      <c r="G901" s="194"/>
      <c r="H901" s="194"/>
      <c r="I901" s="195"/>
      <c r="J901" s="194"/>
      <c r="K901" s="168"/>
      <c r="L901" s="168"/>
      <c r="M901" s="106" t="str">
        <f>IF(OR(D901="",E901="",G901=""),"",IF(AND(F901&lt;&gt;"",D901="Inlet Pit"),VLOOKUP(E901,VALIDATIONS!$CN$2:$CO$14,2,FALSE),IF(D901="Junction Pit",VLOOKUP(E901,VALIDATIONS!$CR$2:$CS$5,2,FALSE),IF(D901="Trench Grate",H901*VLOOKUP(E901,VALIDATIONS!$CT$2:$CU$2,2,FALSE),IF(D901="Capped Line",VLOOKUP(E901,VALIDATIONS!$CF$2:$CG$2,2,FALSE),IF(D901="Head Wall",VLOOKUP(E901,VALIDATIONS!$CH$2:$CI$2,2,FALSE),IF(D901="House Connection",VLOOKUP(E901,VALIDATIONS!$CJ$2:$CK$2,2,FALSE),0))))))+IF(AND(F901&lt;&gt;"",D901="Inlet Pit"),VLOOKUP(F901,VALIDATIONS!$CP$2:$CQ$66,2,FALSE),0))</f>
        <v/>
      </c>
      <c r="N901" s="194"/>
      <c r="O901" s="379"/>
      <c r="P901" s="368"/>
      <c r="Q901" s="194"/>
      <c r="R901" s="370"/>
      <c r="S901" s="194"/>
      <c r="T901" s="368"/>
      <c r="U901" s="368"/>
      <c r="V901" s="194"/>
      <c r="W901" s="195"/>
      <c r="X901" s="194"/>
      <c r="Y901" s="195"/>
      <c r="Z901" s="194"/>
      <c r="AA901" s="368"/>
      <c r="AB901" s="368"/>
      <c r="AC901" s="370"/>
      <c r="AD901" s="106" t="str">
        <f>IF(OR(R901="",T901="",U901="",Z901="",AA901="",AB901="",AC901=""),"",Z901*IF(AC901="uPVC",VLOOKUP(AA901,VALIDATIONS!$CZ$2:$DU$42,VLOOKUP(AB901,VALIDATIONS!$FF$2:$FG$5,2,FALSE),FALSE), IF(AC901="Steel Reinforced Concrete",VLOOKUP(AA901,VALIDATIONS!$CZ$2:$DU$42,8+VLOOKUP(AB901,VALIDATIONS!$FF$2:$FG$5,2,FALSE),FALSE),IF(AC901="Fibre Reinforced Concrete",VLOOKUP(AA901,VALIDATIONS!$CZ$2:$DU$42,4+VLOOKUP(AB901,VALIDATIONS!$FF$2:$FG$5,2,FALSE),FALSE))))   +IF(T901="Up to 10% Rock",VLOOKUP(AA901,VALIDATIONS!$CZ$2:$DU$42,13+VLOOKUP(AB901,VALIDATIONS!$FF$2:$FG$5,2,FALSE),FALSE),0)+IF(OR(U901="Urban Development (moderate)",U901="Urban Development (heavy)"),VLOOKUP(AA901,VALIDATIONS!$CZ$2:$DU$42,VLOOKUP(U901,VALIDATIONS!$FJ$2:$FK$4,2,FALSE)+4,FALSE),0))</f>
        <v/>
      </c>
      <c r="AE901" s="194"/>
    </row>
    <row r="902" spans="1:31" x14ac:dyDescent="0.2">
      <c r="A902" s="232"/>
      <c r="B902" s="361"/>
      <c r="C902" s="370"/>
      <c r="D902" s="370"/>
      <c r="E902" s="370"/>
      <c r="F902" s="370"/>
      <c r="G902" s="194"/>
      <c r="H902" s="194"/>
      <c r="I902" s="195"/>
      <c r="J902" s="194"/>
      <c r="K902" s="168"/>
      <c r="L902" s="168"/>
      <c r="M902" s="106" t="str">
        <f>IF(OR(D902="",E902="",G902=""),"",IF(AND(F902&lt;&gt;"",D902="Inlet Pit"),VLOOKUP(E902,VALIDATIONS!$CN$2:$CO$14,2,FALSE),IF(D902="Junction Pit",VLOOKUP(E902,VALIDATIONS!$CR$2:$CS$5,2,FALSE),IF(D902="Trench Grate",H902*VLOOKUP(E902,VALIDATIONS!$CT$2:$CU$2,2,FALSE),IF(D902="Capped Line",VLOOKUP(E902,VALIDATIONS!$CF$2:$CG$2,2,FALSE),IF(D902="Head Wall",VLOOKUP(E902,VALIDATIONS!$CH$2:$CI$2,2,FALSE),IF(D902="House Connection",VLOOKUP(E902,VALIDATIONS!$CJ$2:$CK$2,2,FALSE),0))))))+IF(AND(F902&lt;&gt;"",D902="Inlet Pit"),VLOOKUP(F902,VALIDATIONS!$CP$2:$CQ$66,2,FALSE),0))</f>
        <v/>
      </c>
      <c r="N902" s="194"/>
      <c r="O902" s="379"/>
      <c r="P902" s="368"/>
      <c r="Q902" s="194"/>
      <c r="R902" s="370"/>
      <c r="S902" s="194"/>
      <c r="T902" s="368"/>
      <c r="U902" s="368"/>
      <c r="V902" s="194"/>
      <c r="W902" s="195"/>
      <c r="X902" s="194"/>
      <c r="Y902" s="195"/>
      <c r="Z902" s="194"/>
      <c r="AA902" s="368"/>
      <c r="AB902" s="368"/>
      <c r="AC902" s="370"/>
      <c r="AD902" s="106" t="str">
        <f>IF(OR(R902="",T902="",U902="",Z902="",AA902="",AB902="",AC902=""),"",Z902*IF(AC902="uPVC",VLOOKUP(AA902,VALIDATIONS!$CZ$2:$DU$42,VLOOKUP(AB902,VALIDATIONS!$FF$2:$FG$5,2,FALSE),FALSE), IF(AC902="Steel Reinforced Concrete",VLOOKUP(AA902,VALIDATIONS!$CZ$2:$DU$42,8+VLOOKUP(AB902,VALIDATIONS!$FF$2:$FG$5,2,FALSE),FALSE),IF(AC902="Fibre Reinforced Concrete",VLOOKUP(AA902,VALIDATIONS!$CZ$2:$DU$42,4+VLOOKUP(AB902,VALIDATIONS!$FF$2:$FG$5,2,FALSE),FALSE))))   +IF(T902="Up to 10% Rock",VLOOKUP(AA902,VALIDATIONS!$CZ$2:$DU$42,13+VLOOKUP(AB902,VALIDATIONS!$FF$2:$FG$5,2,FALSE),FALSE),0)+IF(OR(U902="Urban Development (moderate)",U902="Urban Development (heavy)"),VLOOKUP(AA902,VALIDATIONS!$CZ$2:$DU$42,VLOOKUP(U902,VALIDATIONS!$FJ$2:$FK$4,2,FALSE)+4,FALSE),0))</f>
        <v/>
      </c>
      <c r="AE902" s="194"/>
    </row>
    <row r="903" spans="1:31" x14ac:dyDescent="0.2">
      <c r="A903" s="232"/>
      <c r="B903" s="361"/>
      <c r="C903" s="370"/>
      <c r="D903" s="370"/>
      <c r="E903" s="370"/>
      <c r="F903" s="370"/>
      <c r="G903" s="194"/>
      <c r="H903" s="194"/>
      <c r="I903" s="195"/>
      <c r="J903" s="194"/>
      <c r="K903" s="168"/>
      <c r="L903" s="168"/>
      <c r="M903" s="106" t="str">
        <f>IF(OR(D903="",E903="",G903=""),"",IF(AND(F903&lt;&gt;"",D903="Inlet Pit"),VLOOKUP(E903,VALIDATIONS!$CN$2:$CO$14,2,FALSE),IF(D903="Junction Pit",VLOOKUP(E903,VALIDATIONS!$CR$2:$CS$5,2,FALSE),IF(D903="Trench Grate",H903*VLOOKUP(E903,VALIDATIONS!$CT$2:$CU$2,2,FALSE),IF(D903="Capped Line",VLOOKUP(E903,VALIDATIONS!$CF$2:$CG$2,2,FALSE),IF(D903="Head Wall",VLOOKUP(E903,VALIDATIONS!$CH$2:$CI$2,2,FALSE),IF(D903="House Connection",VLOOKUP(E903,VALIDATIONS!$CJ$2:$CK$2,2,FALSE),0))))))+IF(AND(F903&lt;&gt;"",D903="Inlet Pit"),VLOOKUP(F903,VALIDATIONS!$CP$2:$CQ$66,2,FALSE),0))</f>
        <v/>
      </c>
      <c r="N903" s="194"/>
      <c r="O903" s="379"/>
      <c r="P903" s="368"/>
      <c r="Q903" s="194"/>
      <c r="R903" s="370"/>
      <c r="S903" s="194"/>
      <c r="T903" s="368"/>
      <c r="U903" s="368"/>
      <c r="V903" s="194"/>
      <c r="W903" s="195"/>
      <c r="X903" s="194"/>
      <c r="Y903" s="195"/>
      <c r="Z903" s="194"/>
      <c r="AA903" s="368"/>
      <c r="AB903" s="368"/>
      <c r="AC903" s="370"/>
      <c r="AD903" s="106" t="str">
        <f>IF(OR(R903="",T903="",U903="",Z903="",AA903="",AB903="",AC903=""),"",Z903*IF(AC903="uPVC",VLOOKUP(AA903,VALIDATIONS!$CZ$2:$DU$42,VLOOKUP(AB903,VALIDATIONS!$FF$2:$FG$5,2,FALSE),FALSE), IF(AC903="Steel Reinforced Concrete",VLOOKUP(AA903,VALIDATIONS!$CZ$2:$DU$42,8+VLOOKUP(AB903,VALIDATIONS!$FF$2:$FG$5,2,FALSE),FALSE),IF(AC903="Fibre Reinforced Concrete",VLOOKUP(AA903,VALIDATIONS!$CZ$2:$DU$42,4+VLOOKUP(AB903,VALIDATIONS!$FF$2:$FG$5,2,FALSE),FALSE))))   +IF(T903="Up to 10% Rock",VLOOKUP(AA903,VALIDATIONS!$CZ$2:$DU$42,13+VLOOKUP(AB903,VALIDATIONS!$FF$2:$FG$5,2,FALSE),FALSE),0)+IF(OR(U903="Urban Development (moderate)",U903="Urban Development (heavy)"),VLOOKUP(AA903,VALIDATIONS!$CZ$2:$DU$42,VLOOKUP(U903,VALIDATIONS!$FJ$2:$FK$4,2,FALSE)+4,FALSE),0))</f>
        <v/>
      </c>
      <c r="AE903" s="194"/>
    </row>
    <row r="904" spans="1:31" x14ac:dyDescent="0.2">
      <c r="A904" s="232"/>
      <c r="B904" s="361"/>
      <c r="C904" s="370"/>
      <c r="D904" s="370"/>
      <c r="E904" s="370"/>
      <c r="F904" s="370"/>
      <c r="G904" s="194"/>
      <c r="H904" s="194"/>
      <c r="I904" s="195"/>
      <c r="J904" s="194"/>
      <c r="K904" s="168"/>
      <c r="L904" s="168"/>
      <c r="M904" s="106" t="str">
        <f>IF(OR(D904="",E904="",G904=""),"",IF(AND(F904&lt;&gt;"",D904="Inlet Pit"),VLOOKUP(E904,VALIDATIONS!$CN$2:$CO$14,2,FALSE),IF(D904="Junction Pit",VLOOKUP(E904,VALIDATIONS!$CR$2:$CS$5,2,FALSE),IF(D904="Trench Grate",H904*VLOOKUP(E904,VALIDATIONS!$CT$2:$CU$2,2,FALSE),IF(D904="Capped Line",VLOOKUP(E904,VALIDATIONS!$CF$2:$CG$2,2,FALSE),IF(D904="Head Wall",VLOOKUP(E904,VALIDATIONS!$CH$2:$CI$2,2,FALSE),IF(D904="House Connection",VLOOKUP(E904,VALIDATIONS!$CJ$2:$CK$2,2,FALSE),0))))))+IF(AND(F904&lt;&gt;"",D904="Inlet Pit"),VLOOKUP(F904,VALIDATIONS!$CP$2:$CQ$66,2,FALSE),0))</f>
        <v/>
      </c>
      <c r="N904" s="194"/>
      <c r="O904" s="379"/>
      <c r="P904" s="368"/>
      <c r="Q904" s="194"/>
      <c r="R904" s="370"/>
      <c r="S904" s="194"/>
      <c r="T904" s="368"/>
      <c r="U904" s="368"/>
      <c r="V904" s="194"/>
      <c r="W904" s="195"/>
      <c r="X904" s="194"/>
      <c r="Y904" s="195"/>
      <c r="Z904" s="194"/>
      <c r="AA904" s="368"/>
      <c r="AB904" s="368"/>
      <c r="AC904" s="370"/>
      <c r="AD904" s="106" t="str">
        <f>IF(OR(R904="",T904="",U904="",Z904="",AA904="",AB904="",AC904=""),"",Z904*IF(AC904="uPVC",VLOOKUP(AA904,VALIDATIONS!$CZ$2:$DU$42,VLOOKUP(AB904,VALIDATIONS!$FF$2:$FG$5,2,FALSE),FALSE), IF(AC904="Steel Reinforced Concrete",VLOOKUP(AA904,VALIDATIONS!$CZ$2:$DU$42,8+VLOOKUP(AB904,VALIDATIONS!$FF$2:$FG$5,2,FALSE),FALSE),IF(AC904="Fibre Reinforced Concrete",VLOOKUP(AA904,VALIDATIONS!$CZ$2:$DU$42,4+VLOOKUP(AB904,VALIDATIONS!$FF$2:$FG$5,2,FALSE),FALSE))))   +IF(T904="Up to 10% Rock",VLOOKUP(AA904,VALIDATIONS!$CZ$2:$DU$42,13+VLOOKUP(AB904,VALIDATIONS!$FF$2:$FG$5,2,FALSE),FALSE),0)+IF(OR(U904="Urban Development (moderate)",U904="Urban Development (heavy)"),VLOOKUP(AA904,VALIDATIONS!$CZ$2:$DU$42,VLOOKUP(U904,VALIDATIONS!$FJ$2:$FK$4,2,FALSE)+4,FALSE),0))</f>
        <v/>
      </c>
      <c r="AE904" s="194"/>
    </row>
    <row r="905" spans="1:31" x14ac:dyDescent="0.2">
      <c r="A905" s="232"/>
      <c r="B905" s="361"/>
      <c r="C905" s="370"/>
      <c r="D905" s="370"/>
      <c r="E905" s="370"/>
      <c r="F905" s="370"/>
      <c r="G905" s="194"/>
      <c r="H905" s="194"/>
      <c r="I905" s="195"/>
      <c r="J905" s="194"/>
      <c r="K905" s="168"/>
      <c r="L905" s="168"/>
      <c r="M905" s="106" t="str">
        <f>IF(OR(D905="",E905="",G905=""),"",IF(AND(F905&lt;&gt;"",D905="Inlet Pit"),VLOOKUP(E905,VALIDATIONS!$CN$2:$CO$14,2,FALSE),IF(D905="Junction Pit",VLOOKUP(E905,VALIDATIONS!$CR$2:$CS$5,2,FALSE),IF(D905="Trench Grate",H905*VLOOKUP(E905,VALIDATIONS!$CT$2:$CU$2,2,FALSE),IF(D905="Capped Line",VLOOKUP(E905,VALIDATIONS!$CF$2:$CG$2,2,FALSE),IF(D905="Head Wall",VLOOKUP(E905,VALIDATIONS!$CH$2:$CI$2,2,FALSE),IF(D905="House Connection",VLOOKUP(E905,VALIDATIONS!$CJ$2:$CK$2,2,FALSE),0))))))+IF(AND(F905&lt;&gt;"",D905="Inlet Pit"),VLOOKUP(F905,VALIDATIONS!$CP$2:$CQ$66,2,FALSE),0))</f>
        <v/>
      </c>
      <c r="N905" s="194"/>
      <c r="O905" s="379"/>
      <c r="P905" s="368"/>
      <c r="Q905" s="194"/>
      <c r="R905" s="370"/>
      <c r="S905" s="194"/>
      <c r="T905" s="368"/>
      <c r="U905" s="368"/>
      <c r="V905" s="194"/>
      <c r="W905" s="195"/>
      <c r="X905" s="194"/>
      <c r="Y905" s="195"/>
      <c r="Z905" s="194"/>
      <c r="AA905" s="368"/>
      <c r="AB905" s="368"/>
      <c r="AC905" s="370"/>
      <c r="AD905" s="106" t="str">
        <f>IF(OR(R905="",T905="",U905="",Z905="",AA905="",AB905="",AC905=""),"",Z905*IF(AC905="uPVC",VLOOKUP(AA905,VALIDATIONS!$CZ$2:$DU$42,VLOOKUP(AB905,VALIDATIONS!$FF$2:$FG$5,2,FALSE),FALSE), IF(AC905="Steel Reinforced Concrete",VLOOKUP(AA905,VALIDATIONS!$CZ$2:$DU$42,8+VLOOKUP(AB905,VALIDATIONS!$FF$2:$FG$5,2,FALSE),FALSE),IF(AC905="Fibre Reinforced Concrete",VLOOKUP(AA905,VALIDATIONS!$CZ$2:$DU$42,4+VLOOKUP(AB905,VALIDATIONS!$FF$2:$FG$5,2,FALSE),FALSE))))   +IF(T905="Up to 10% Rock",VLOOKUP(AA905,VALIDATIONS!$CZ$2:$DU$42,13+VLOOKUP(AB905,VALIDATIONS!$FF$2:$FG$5,2,FALSE),FALSE),0)+IF(OR(U905="Urban Development (moderate)",U905="Urban Development (heavy)"),VLOOKUP(AA905,VALIDATIONS!$CZ$2:$DU$42,VLOOKUP(U905,VALIDATIONS!$FJ$2:$FK$4,2,FALSE)+4,FALSE),0))</f>
        <v/>
      </c>
      <c r="AE905" s="194"/>
    </row>
    <row r="906" spans="1:31" x14ac:dyDescent="0.2">
      <c r="A906" s="232"/>
      <c r="B906" s="361"/>
      <c r="C906" s="370"/>
      <c r="D906" s="370"/>
      <c r="E906" s="370"/>
      <c r="F906" s="370"/>
      <c r="G906" s="194"/>
      <c r="H906" s="194"/>
      <c r="I906" s="195"/>
      <c r="J906" s="194"/>
      <c r="K906" s="168"/>
      <c r="L906" s="168"/>
      <c r="M906" s="106" t="str">
        <f>IF(OR(D906="",E906="",G906=""),"",IF(AND(F906&lt;&gt;"",D906="Inlet Pit"),VLOOKUP(E906,VALIDATIONS!$CN$2:$CO$14,2,FALSE),IF(D906="Junction Pit",VLOOKUP(E906,VALIDATIONS!$CR$2:$CS$5,2,FALSE),IF(D906="Trench Grate",H906*VLOOKUP(E906,VALIDATIONS!$CT$2:$CU$2,2,FALSE),IF(D906="Capped Line",VLOOKUP(E906,VALIDATIONS!$CF$2:$CG$2,2,FALSE),IF(D906="Head Wall",VLOOKUP(E906,VALIDATIONS!$CH$2:$CI$2,2,FALSE),IF(D906="House Connection",VLOOKUP(E906,VALIDATIONS!$CJ$2:$CK$2,2,FALSE),0))))))+IF(AND(F906&lt;&gt;"",D906="Inlet Pit"),VLOOKUP(F906,VALIDATIONS!$CP$2:$CQ$66,2,FALSE),0))</f>
        <v/>
      </c>
      <c r="N906" s="194"/>
      <c r="O906" s="379"/>
      <c r="P906" s="368"/>
      <c r="Q906" s="194"/>
      <c r="R906" s="370"/>
      <c r="S906" s="194"/>
      <c r="T906" s="368"/>
      <c r="U906" s="368"/>
      <c r="V906" s="194"/>
      <c r="W906" s="195"/>
      <c r="X906" s="194"/>
      <c r="Y906" s="195"/>
      <c r="Z906" s="194"/>
      <c r="AA906" s="368"/>
      <c r="AB906" s="368"/>
      <c r="AC906" s="370"/>
      <c r="AD906" s="106" t="str">
        <f>IF(OR(R906="",T906="",U906="",Z906="",AA906="",AB906="",AC906=""),"",Z906*IF(AC906="uPVC",VLOOKUP(AA906,VALIDATIONS!$CZ$2:$DU$42,VLOOKUP(AB906,VALIDATIONS!$FF$2:$FG$5,2,FALSE),FALSE), IF(AC906="Steel Reinforced Concrete",VLOOKUP(AA906,VALIDATIONS!$CZ$2:$DU$42,8+VLOOKUP(AB906,VALIDATIONS!$FF$2:$FG$5,2,FALSE),FALSE),IF(AC906="Fibre Reinforced Concrete",VLOOKUP(AA906,VALIDATIONS!$CZ$2:$DU$42,4+VLOOKUP(AB906,VALIDATIONS!$FF$2:$FG$5,2,FALSE),FALSE))))   +IF(T906="Up to 10% Rock",VLOOKUP(AA906,VALIDATIONS!$CZ$2:$DU$42,13+VLOOKUP(AB906,VALIDATIONS!$FF$2:$FG$5,2,FALSE),FALSE),0)+IF(OR(U906="Urban Development (moderate)",U906="Urban Development (heavy)"),VLOOKUP(AA906,VALIDATIONS!$CZ$2:$DU$42,VLOOKUP(U906,VALIDATIONS!$FJ$2:$FK$4,2,FALSE)+4,FALSE),0))</f>
        <v/>
      </c>
      <c r="AE906" s="194"/>
    </row>
    <row r="907" spans="1:31" x14ac:dyDescent="0.2">
      <c r="A907" s="232"/>
      <c r="B907" s="361"/>
      <c r="C907" s="370"/>
      <c r="D907" s="370"/>
      <c r="E907" s="370"/>
      <c r="F907" s="370"/>
      <c r="G907" s="194"/>
      <c r="H907" s="194"/>
      <c r="I907" s="195"/>
      <c r="J907" s="194"/>
      <c r="K907" s="168"/>
      <c r="L907" s="168"/>
      <c r="M907" s="106" t="str">
        <f>IF(OR(D907="",E907="",G907=""),"",IF(AND(F907&lt;&gt;"",D907="Inlet Pit"),VLOOKUP(E907,VALIDATIONS!$CN$2:$CO$14,2,FALSE),IF(D907="Junction Pit",VLOOKUP(E907,VALIDATIONS!$CR$2:$CS$5,2,FALSE),IF(D907="Trench Grate",H907*VLOOKUP(E907,VALIDATIONS!$CT$2:$CU$2,2,FALSE),IF(D907="Capped Line",VLOOKUP(E907,VALIDATIONS!$CF$2:$CG$2,2,FALSE),IF(D907="Head Wall",VLOOKUP(E907,VALIDATIONS!$CH$2:$CI$2,2,FALSE),IF(D907="House Connection",VLOOKUP(E907,VALIDATIONS!$CJ$2:$CK$2,2,FALSE),0))))))+IF(AND(F907&lt;&gt;"",D907="Inlet Pit"),VLOOKUP(F907,VALIDATIONS!$CP$2:$CQ$66,2,FALSE),0))</f>
        <v/>
      </c>
      <c r="N907" s="194"/>
      <c r="O907" s="379"/>
      <c r="P907" s="368"/>
      <c r="Q907" s="194"/>
      <c r="R907" s="370"/>
      <c r="S907" s="194"/>
      <c r="T907" s="368"/>
      <c r="U907" s="368"/>
      <c r="V907" s="194"/>
      <c r="W907" s="195"/>
      <c r="X907" s="194"/>
      <c r="Y907" s="195"/>
      <c r="Z907" s="194"/>
      <c r="AA907" s="368"/>
      <c r="AB907" s="368"/>
      <c r="AC907" s="370"/>
      <c r="AD907" s="106" t="str">
        <f>IF(OR(R907="",T907="",U907="",Z907="",AA907="",AB907="",AC907=""),"",Z907*IF(AC907="uPVC",VLOOKUP(AA907,VALIDATIONS!$CZ$2:$DU$42,VLOOKUP(AB907,VALIDATIONS!$FF$2:$FG$5,2,FALSE),FALSE), IF(AC907="Steel Reinforced Concrete",VLOOKUP(AA907,VALIDATIONS!$CZ$2:$DU$42,8+VLOOKUP(AB907,VALIDATIONS!$FF$2:$FG$5,2,FALSE),FALSE),IF(AC907="Fibre Reinforced Concrete",VLOOKUP(AA907,VALIDATIONS!$CZ$2:$DU$42,4+VLOOKUP(AB907,VALIDATIONS!$FF$2:$FG$5,2,FALSE),FALSE))))   +IF(T907="Up to 10% Rock",VLOOKUP(AA907,VALIDATIONS!$CZ$2:$DU$42,13+VLOOKUP(AB907,VALIDATIONS!$FF$2:$FG$5,2,FALSE),FALSE),0)+IF(OR(U907="Urban Development (moderate)",U907="Urban Development (heavy)"),VLOOKUP(AA907,VALIDATIONS!$CZ$2:$DU$42,VLOOKUP(U907,VALIDATIONS!$FJ$2:$FK$4,2,FALSE)+4,FALSE),0))</f>
        <v/>
      </c>
      <c r="AE907" s="194"/>
    </row>
    <row r="908" spans="1:31" x14ac:dyDescent="0.2">
      <c r="A908" s="232"/>
      <c r="B908" s="361"/>
      <c r="C908" s="370"/>
      <c r="D908" s="370"/>
      <c r="E908" s="370"/>
      <c r="F908" s="370"/>
      <c r="G908" s="194"/>
      <c r="H908" s="194"/>
      <c r="I908" s="195"/>
      <c r="J908" s="194"/>
      <c r="K908" s="168"/>
      <c r="L908" s="168"/>
      <c r="M908" s="106" t="str">
        <f>IF(OR(D908="",E908="",G908=""),"",IF(AND(F908&lt;&gt;"",D908="Inlet Pit"),VLOOKUP(E908,VALIDATIONS!$CN$2:$CO$14,2,FALSE),IF(D908="Junction Pit",VLOOKUP(E908,VALIDATIONS!$CR$2:$CS$5,2,FALSE),IF(D908="Trench Grate",H908*VLOOKUP(E908,VALIDATIONS!$CT$2:$CU$2,2,FALSE),IF(D908="Capped Line",VLOOKUP(E908,VALIDATIONS!$CF$2:$CG$2,2,FALSE),IF(D908="Head Wall",VLOOKUP(E908,VALIDATIONS!$CH$2:$CI$2,2,FALSE),IF(D908="House Connection",VLOOKUP(E908,VALIDATIONS!$CJ$2:$CK$2,2,FALSE),0))))))+IF(AND(F908&lt;&gt;"",D908="Inlet Pit"),VLOOKUP(F908,VALIDATIONS!$CP$2:$CQ$66,2,FALSE),0))</f>
        <v/>
      </c>
      <c r="N908" s="194"/>
      <c r="O908" s="379"/>
      <c r="P908" s="368"/>
      <c r="Q908" s="194"/>
      <c r="R908" s="370"/>
      <c r="S908" s="194"/>
      <c r="T908" s="368"/>
      <c r="U908" s="368"/>
      <c r="V908" s="194"/>
      <c r="W908" s="195"/>
      <c r="X908" s="194"/>
      <c r="Y908" s="195"/>
      <c r="Z908" s="194"/>
      <c r="AA908" s="368"/>
      <c r="AB908" s="368"/>
      <c r="AC908" s="370"/>
      <c r="AD908" s="106" t="str">
        <f>IF(OR(R908="",T908="",U908="",Z908="",AA908="",AB908="",AC908=""),"",Z908*IF(AC908="uPVC",VLOOKUP(AA908,VALIDATIONS!$CZ$2:$DU$42,VLOOKUP(AB908,VALIDATIONS!$FF$2:$FG$5,2,FALSE),FALSE), IF(AC908="Steel Reinforced Concrete",VLOOKUP(AA908,VALIDATIONS!$CZ$2:$DU$42,8+VLOOKUP(AB908,VALIDATIONS!$FF$2:$FG$5,2,FALSE),FALSE),IF(AC908="Fibre Reinforced Concrete",VLOOKUP(AA908,VALIDATIONS!$CZ$2:$DU$42,4+VLOOKUP(AB908,VALIDATIONS!$FF$2:$FG$5,2,FALSE),FALSE))))   +IF(T908="Up to 10% Rock",VLOOKUP(AA908,VALIDATIONS!$CZ$2:$DU$42,13+VLOOKUP(AB908,VALIDATIONS!$FF$2:$FG$5,2,FALSE),FALSE),0)+IF(OR(U908="Urban Development (moderate)",U908="Urban Development (heavy)"),VLOOKUP(AA908,VALIDATIONS!$CZ$2:$DU$42,VLOOKUP(U908,VALIDATIONS!$FJ$2:$FK$4,2,FALSE)+4,FALSE),0))</f>
        <v/>
      </c>
      <c r="AE908" s="194"/>
    </row>
    <row r="909" spans="1:31" x14ac:dyDescent="0.2">
      <c r="A909" s="232"/>
      <c r="B909" s="361"/>
      <c r="C909" s="370"/>
      <c r="D909" s="370"/>
      <c r="E909" s="370"/>
      <c r="F909" s="370"/>
      <c r="G909" s="194"/>
      <c r="H909" s="194"/>
      <c r="I909" s="195"/>
      <c r="J909" s="194"/>
      <c r="K909" s="168"/>
      <c r="L909" s="168"/>
      <c r="M909" s="106" t="str">
        <f>IF(OR(D909="",E909="",G909=""),"",IF(AND(F909&lt;&gt;"",D909="Inlet Pit"),VLOOKUP(E909,VALIDATIONS!$CN$2:$CO$14,2,FALSE),IF(D909="Junction Pit",VLOOKUP(E909,VALIDATIONS!$CR$2:$CS$5,2,FALSE),IF(D909="Trench Grate",H909*VLOOKUP(E909,VALIDATIONS!$CT$2:$CU$2,2,FALSE),IF(D909="Capped Line",VLOOKUP(E909,VALIDATIONS!$CF$2:$CG$2,2,FALSE),IF(D909="Head Wall",VLOOKUP(E909,VALIDATIONS!$CH$2:$CI$2,2,FALSE),IF(D909="House Connection",VLOOKUP(E909,VALIDATIONS!$CJ$2:$CK$2,2,FALSE),0))))))+IF(AND(F909&lt;&gt;"",D909="Inlet Pit"),VLOOKUP(F909,VALIDATIONS!$CP$2:$CQ$66,2,FALSE),0))</f>
        <v/>
      </c>
      <c r="N909" s="194"/>
      <c r="O909" s="379"/>
      <c r="P909" s="368"/>
      <c r="Q909" s="194"/>
      <c r="R909" s="370"/>
      <c r="S909" s="194"/>
      <c r="T909" s="368"/>
      <c r="U909" s="368"/>
      <c r="V909" s="194"/>
      <c r="W909" s="195"/>
      <c r="X909" s="194"/>
      <c r="Y909" s="195"/>
      <c r="Z909" s="194"/>
      <c r="AA909" s="368"/>
      <c r="AB909" s="368"/>
      <c r="AC909" s="370"/>
      <c r="AD909" s="106" t="str">
        <f>IF(OR(R909="",T909="",U909="",Z909="",AA909="",AB909="",AC909=""),"",Z909*IF(AC909="uPVC",VLOOKUP(AA909,VALIDATIONS!$CZ$2:$DU$42,VLOOKUP(AB909,VALIDATIONS!$FF$2:$FG$5,2,FALSE),FALSE), IF(AC909="Steel Reinforced Concrete",VLOOKUP(AA909,VALIDATIONS!$CZ$2:$DU$42,8+VLOOKUP(AB909,VALIDATIONS!$FF$2:$FG$5,2,FALSE),FALSE),IF(AC909="Fibre Reinforced Concrete",VLOOKUP(AA909,VALIDATIONS!$CZ$2:$DU$42,4+VLOOKUP(AB909,VALIDATIONS!$FF$2:$FG$5,2,FALSE),FALSE))))   +IF(T909="Up to 10% Rock",VLOOKUP(AA909,VALIDATIONS!$CZ$2:$DU$42,13+VLOOKUP(AB909,VALIDATIONS!$FF$2:$FG$5,2,FALSE),FALSE),0)+IF(OR(U909="Urban Development (moderate)",U909="Urban Development (heavy)"),VLOOKUP(AA909,VALIDATIONS!$CZ$2:$DU$42,VLOOKUP(U909,VALIDATIONS!$FJ$2:$FK$4,2,FALSE)+4,FALSE),0))</f>
        <v/>
      </c>
      <c r="AE909" s="194"/>
    </row>
    <row r="910" spans="1:31" x14ac:dyDescent="0.2">
      <c r="A910" s="232"/>
      <c r="B910" s="361"/>
      <c r="C910" s="370"/>
      <c r="D910" s="370"/>
      <c r="E910" s="370"/>
      <c r="F910" s="370"/>
      <c r="G910" s="194"/>
      <c r="H910" s="194"/>
      <c r="I910" s="195"/>
      <c r="J910" s="194"/>
      <c r="K910" s="168"/>
      <c r="L910" s="168"/>
      <c r="M910" s="106" t="str">
        <f>IF(OR(D910="",E910="",G910=""),"",IF(AND(F910&lt;&gt;"",D910="Inlet Pit"),VLOOKUP(E910,VALIDATIONS!$CN$2:$CO$14,2,FALSE),IF(D910="Junction Pit",VLOOKUP(E910,VALIDATIONS!$CR$2:$CS$5,2,FALSE),IF(D910="Trench Grate",H910*VLOOKUP(E910,VALIDATIONS!$CT$2:$CU$2,2,FALSE),IF(D910="Capped Line",VLOOKUP(E910,VALIDATIONS!$CF$2:$CG$2,2,FALSE),IF(D910="Head Wall",VLOOKUP(E910,VALIDATIONS!$CH$2:$CI$2,2,FALSE),IF(D910="House Connection",VLOOKUP(E910,VALIDATIONS!$CJ$2:$CK$2,2,FALSE),0))))))+IF(AND(F910&lt;&gt;"",D910="Inlet Pit"),VLOOKUP(F910,VALIDATIONS!$CP$2:$CQ$66,2,FALSE),0))</f>
        <v/>
      </c>
      <c r="N910" s="194"/>
      <c r="O910" s="379"/>
      <c r="P910" s="368"/>
      <c r="Q910" s="194"/>
      <c r="R910" s="370"/>
      <c r="S910" s="194"/>
      <c r="T910" s="368"/>
      <c r="U910" s="368"/>
      <c r="V910" s="194"/>
      <c r="W910" s="195"/>
      <c r="X910" s="194"/>
      <c r="Y910" s="195"/>
      <c r="Z910" s="194"/>
      <c r="AA910" s="368"/>
      <c r="AB910" s="368"/>
      <c r="AC910" s="370"/>
      <c r="AD910" s="106" t="str">
        <f>IF(OR(R910="",T910="",U910="",Z910="",AA910="",AB910="",AC910=""),"",Z910*IF(AC910="uPVC",VLOOKUP(AA910,VALIDATIONS!$CZ$2:$DU$42,VLOOKUP(AB910,VALIDATIONS!$FF$2:$FG$5,2,FALSE),FALSE), IF(AC910="Steel Reinforced Concrete",VLOOKUP(AA910,VALIDATIONS!$CZ$2:$DU$42,8+VLOOKUP(AB910,VALIDATIONS!$FF$2:$FG$5,2,FALSE),FALSE),IF(AC910="Fibre Reinforced Concrete",VLOOKUP(AA910,VALIDATIONS!$CZ$2:$DU$42,4+VLOOKUP(AB910,VALIDATIONS!$FF$2:$FG$5,2,FALSE),FALSE))))   +IF(T910="Up to 10% Rock",VLOOKUP(AA910,VALIDATIONS!$CZ$2:$DU$42,13+VLOOKUP(AB910,VALIDATIONS!$FF$2:$FG$5,2,FALSE),FALSE),0)+IF(OR(U910="Urban Development (moderate)",U910="Urban Development (heavy)"),VLOOKUP(AA910,VALIDATIONS!$CZ$2:$DU$42,VLOOKUP(U910,VALIDATIONS!$FJ$2:$FK$4,2,FALSE)+4,FALSE),0))</f>
        <v/>
      </c>
      <c r="AE910" s="194"/>
    </row>
    <row r="911" spans="1:31" x14ac:dyDescent="0.2">
      <c r="A911" s="232"/>
      <c r="B911" s="361"/>
      <c r="C911" s="370"/>
      <c r="D911" s="370"/>
      <c r="E911" s="370"/>
      <c r="F911" s="370"/>
      <c r="G911" s="194"/>
      <c r="H911" s="194"/>
      <c r="I911" s="195"/>
      <c r="J911" s="194"/>
      <c r="K911" s="168"/>
      <c r="L911" s="168"/>
      <c r="M911" s="106" t="str">
        <f>IF(OR(D911="",E911="",G911=""),"",IF(AND(F911&lt;&gt;"",D911="Inlet Pit"),VLOOKUP(E911,VALIDATIONS!$CN$2:$CO$14,2,FALSE),IF(D911="Junction Pit",VLOOKUP(E911,VALIDATIONS!$CR$2:$CS$5,2,FALSE),IF(D911="Trench Grate",H911*VLOOKUP(E911,VALIDATIONS!$CT$2:$CU$2,2,FALSE),IF(D911="Capped Line",VLOOKUP(E911,VALIDATIONS!$CF$2:$CG$2,2,FALSE),IF(D911="Head Wall",VLOOKUP(E911,VALIDATIONS!$CH$2:$CI$2,2,FALSE),IF(D911="House Connection",VLOOKUP(E911,VALIDATIONS!$CJ$2:$CK$2,2,FALSE),0))))))+IF(AND(F911&lt;&gt;"",D911="Inlet Pit"),VLOOKUP(F911,VALIDATIONS!$CP$2:$CQ$66,2,FALSE),0))</f>
        <v/>
      </c>
      <c r="N911" s="194"/>
      <c r="O911" s="379"/>
      <c r="P911" s="368"/>
      <c r="Q911" s="194"/>
      <c r="R911" s="370"/>
      <c r="S911" s="194"/>
      <c r="T911" s="368"/>
      <c r="U911" s="368"/>
      <c r="V911" s="194"/>
      <c r="W911" s="195"/>
      <c r="X911" s="194"/>
      <c r="Y911" s="195"/>
      <c r="Z911" s="194"/>
      <c r="AA911" s="368"/>
      <c r="AB911" s="368"/>
      <c r="AC911" s="370"/>
      <c r="AD911" s="106" t="str">
        <f>IF(OR(R911="",T911="",U911="",Z911="",AA911="",AB911="",AC911=""),"",Z911*IF(AC911="uPVC",VLOOKUP(AA911,VALIDATIONS!$CZ$2:$DU$42,VLOOKUP(AB911,VALIDATIONS!$FF$2:$FG$5,2,FALSE),FALSE), IF(AC911="Steel Reinforced Concrete",VLOOKUP(AA911,VALIDATIONS!$CZ$2:$DU$42,8+VLOOKUP(AB911,VALIDATIONS!$FF$2:$FG$5,2,FALSE),FALSE),IF(AC911="Fibre Reinforced Concrete",VLOOKUP(AA911,VALIDATIONS!$CZ$2:$DU$42,4+VLOOKUP(AB911,VALIDATIONS!$FF$2:$FG$5,2,FALSE),FALSE))))   +IF(T911="Up to 10% Rock",VLOOKUP(AA911,VALIDATIONS!$CZ$2:$DU$42,13+VLOOKUP(AB911,VALIDATIONS!$FF$2:$FG$5,2,FALSE),FALSE),0)+IF(OR(U911="Urban Development (moderate)",U911="Urban Development (heavy)"),VLOOKUP(AA911,VALIDATIONS!$CZ$2:$DU$42,VLOOKUP(U911,VALIDATIONS!$FJ$2:$FK$4,2,FALSE)+4,FALSE),0))</f>
        <v/>
      </c>
      <c r="AE911" s="194"/>
    </row>
    <row r="912" spans="1:31" x14ac:dyDescent="0.2">
      <c r="A912" s="232"/>
      <c r="B912" s="361"/>
      <c r="C912" s="370"/>
      <c r="D912" s="370"/>
      <c r="E912" s="370"/>
      <c r="F912" s="370"/>
      <c r="G912" s="194"/>
      <c r="H912" s="194"/>
      <c r="I912" s="195"/>
      <c r="J912" s="194"/>
      <c r="K912" s="168"/>
      <c r="L912" s="168"/>
      <c r="M912" s="106" t="str">
        <f>IF(OR(D912="",E912="",G912=""),"",IF(AND(F912&lt;&gt;"",D912="Inlet Pit"),VLOOKUP(E912,VALIDATIONS!$CN$2:$CO$14,2,FALSE),IF(D912="Junction Pit",VLOOKUP(E912,VALIDATIONS!$CR$2:$CS$5,2,FALSE),IF(D912="Trench Grate",H912*VLOOKUP(E912,VALIDATIONS!$CT$2:$CU$2,2,FALSE),IF(D912="Capped Line",VLOOKUP(E912,VALIDATIONS!$CF$2:$CG$2,2,FALSE),IF(D912="Head Wall",VLOOKUP(E912,VALIDATIONS!$CH$2:$CI$2,2,FALSE),IF(D912="House Connection",VLOOKUP(E912,VALIDATIONS!$CJ$2:$CK$2,2,FALSE),0))))))+IF(AND(F912&lt;&gt;"",D912="Inlet Pit"),VLOOKUP(F912,VALIDATIONS!$CP$2:$CQ$66,2,FALSE),0))</f>
        <v/>
      </c>
      <c r="N912" s="194"/>
      <c r="O912" s="379"/>
      <c r="P912" s="368"/>
      <c r="Q912" s="194"/>
      <c r="R912" s="370"/>
      <c r="S912" s="194"/>
      <c r="T912" s="368"/>
      <c r="U912" s="368"/>
      <c r="V912" s="194"/>
      <c r="W912" s="195"/>
      <c r="X912" s="194"/>
      <c r="Y912" s="195"/>
      <c r="Z912" s="194"/>
      <c r="AA912" s="368"/>
      <c r="AB912" s="368"/>
      <c r="AC912" s="370"/>
      <c r="AD912" s="106" t="str">
        <f>IF(OR(R912="",T912="",U912="",Z912="",AA912="",AB912="",AC912=""),"",Z912*IF(AC912="uPVC",VLOOKUP(AA912,VALIDATIONS!$CZ$2:$DU$42,VLOOKUP(AB912,VALIDATIONS!$FF$2:$FG$5,2,FALSE),FALSE), IF(AC912="Steel Reinforced Concrete",VLOOKUP(AA912,VALIDATIONS!$CZ$2:$DU$42,8+VLOOKUP(AB912,VALIDATIONS!$FF$2:$FG$5,2,FALSE),FALSE),IF(AC912="Fibre Reinforced Concrete",VLOOKUP(AA912,VALIDATIONS!$CZ$2:$DU$42,4+VLOOKUP(AB912,VALIDATIONS!$FF$2:$FG$5,2,FALSE),FALSE))))   +IF(T912="Up to 10% Rock",VLOOKUP(AA912,VALIDATIONS!$CZ$2:$DU$42,13+VLOOKUP(AB912,VALIDATIONS!$FF$2:$FG$5,2,FALSE),FALSE),0)+IF(OR(U912="Urban Development (moderate)",U912="Urban Development (heavy)"),VLOOKUP(AA912,VALIDATIONS!$CZ$2:$DU$42,VLOOKUP(U912,VALIDATIONS!$FJ$2:$FK$4,2,FALSE)+4,FALSE),0))</f>
        <v/>
      </c>
      <c r="AE912" s="194"/>
    </row>
    <row r="913" spans="1:31" x14ac:dyDescent="0.2">
      <c r="A913" s="232"/>
      <c r="B913" s="361"/>
      <c r="C913" s="370"/>
      <c r="D913" s="370"/>
      <c r="E913" s="370"/>
      <c r="F913" s="370"/>
      <c r="G913" s="194"/>
      <c r="H913" s="194"/>
      <c r="I913" s="195"/>
      <c r="J913" s="194"/>
      <c r="K913" s="168"/>
      <c r="L913" s="168"/>
      <c r="M913" s="106" t="str">
        <f>IF(OR(D913="",E913="",G913=""),"",IF(AND(F913&lt;&gt;"",D913="Inlet Pit"),VLOOKUP(E913,VALIDATIONS!$CN$2:$CO$14,2,FALSE),IF(D913="Junction Pit",VLOOKUP(E913,VALIDATIONS!$CR$2:$CS$5,2,FALSE),IF(D913="Trench Grate",H913*VLOOKUP(E913,VALIDATIONS!$CT$2:$CU$2,2,FALSE),IF(D913="Capped Line",VLOOKUP(E913,VALIDATIONS!$CF$2:$CG$2,2,FALSE),IF(D913="Head Wall",VLOOKUP(E913,VALIDATIONS!$CH$2:$CI$2,2,FALSE),IF(D913="House Connection",VLOOKUP(E913,VALIDATIONS!$CJ$2:$CK$2,2,FALSE),0))))))+IF(AND(F913&lt;&gt;"",D913="Inlet Pit"),VLOOKUP(F913,VALIDATIONS!$CP$2:$CQ$66,2,FALSE),0))</f>
        <v/>
      </c>
      <c r="N913" s="194"/>
      <c r="O913" s="379"/>
      <c r="P913" s="368"/>
      <c r="Q913" s="194"/>
      <c r="R913" s="370"/>
      <c r="S913" s="194"/>
      <c r="T913" s="368"/>
      <c r="U913" s="368"/>
      <c r="V913" s="194"/>
      <c r="W913" s="195"/>
      <c r="X913" s="194"/>
      <c r="Y913" s="195"/>
      <c r="Z913" s="194"/>
      <c r="AA913" s="368"/>
      <c r="AB913" s="368"/>
      <c r="AC913" s="370"/>
      <c r="AD913" s="106" t="str">
        <f>IF(OR(R913="",T913="",U913="",Z913="",AA913="",AB913="",AC913=""),"",Z913*IF(AC913="uPVC",VLOOKUP(AA913,VALIDATIONS!$CZ$2:$DU$42,VLOOKUP(AB913,VALIDATIONS!$FF$2:$FG$5,2,FALSE),FALSE), IF(AC913="Steel Reinforced Concrete",VLOOKUP(AA913,VALIDATIONS!$CZ$2:$DU$42,8+VLOOKUP(AB913,VALIDATIONS!$FF$2:$FG$5,2,FALSE),FALSE),IF(AC913="Fibre Reinforced Concrete",VLOOKUP(AA913,VALIDATIONS!$CZ$2:$DU$42,4+VLOOKUP(AB913,VALIDATIONS!$FF$2:$FG$5,2,FALSE),FALSE))))   +IF(T913="Up to 10% Rock",VLOOKUP(AA913,VALIDATIONS!$CZ$2:$DU$42,13+VLOOKUP(AB913,VALIDATIONS!$FF$2:$FG$5,2,FALSE),FALSE),0)+IF(OR(U913="Urban Development (moderate)",U913="Urban Development (heavy)"),VLOOKUP(AA913,VALIDATIONS!$CZ$2:$DU$42,VLOOKUP(U913,VALIDATIONS!$FJ$2:$FK$4,2,FALSE)+4,FALSE),0))</f>
        <v/>
      </c>
      <c r="AE913" s="194"/>
    </row>
    <row r="914" spans="1:31" x14ac:dyDescent="0.2">
      <c r="A914" s="232"/>
      <c r="B914" s="361"/>
      <c r="C914" s="370"/>
      <c r="D914" s="370"/>
      <c r="E914" s="370"/>
      <c r="F914" s="370"/>
      <c r="G914" s="194"/>
      <c r="H914" s="194"/>
      <c r="I914" s="195"/>
      <c r="J914" s="194"/>
      <c r="K914" s="168"/>
      <c r="L914" s="168"/>
      <c r="M914" s="106" t="str">
        <f>IF(OR(D914="",E914="",G914=""),"",IF(AND(F914&lt;&gt;"",D914="Inlet Pit"),VLOOKUP(E914,VALIDATIONS!$CN$2:$CO$14,2,FALSE),IF(D914="Junction Pit",VLOOKUP(E914,VALIDATIONS!$CR$2:$CS$5,2,FALSE),IF(D914="Trench Grate",H914*VLOOKUP(E914,VALIDATIONS!$CT$2:$CU$2,2,FALSE),IF(D914="Capped Line",VLOOKUP(E914,VALIDATIONS!$CF$2:$CG$2,2,FALSE),IF(D914="Head Wall",VLOOKUP(E914,VALIDATIONS!$CH$2:$CI$2,2,FALSE),IF(D914="House Connection",VLOOKUP(E914,VALIDATIONS!$CJ$2:$CK$2,2,FALSE),0))))))+IF(AND(F914&lt;&gt;"",D914="Inlet Pit"),VLOOKUP(F914,VALIDATIONS!$CP$2:$CQ$66,2,FALSE),0))</f>
        <v/>
      </c>
      <c r="N914" s="194"/>
      <c r="O914" s="379"/>
      <c r="P914" s="368"/>
      <c r="Q914" s="194"/>
      <c r="R914" s="370"/>
      <c r="S914" s="194"/>
      <c r="T914" s="368"/>
      <c r="U914" s="368"/>
      <c r="V914" s="194"/>
      <c r="W914" s="195"/>
      <c r="X914" s="194"/>
      <c r="Y914" s="195"/>
      <c r="Z914" s="194"/>
      <c r="AA914" s="368"/>
      <c r="AB914" s="368"/>
      <c r="AC914" s="370"/>
      <c r="AD914" s="106" t="str">
        <f>IF(OR(R914="",T914="",U914="",Z914="",AA914="",AB914="",AC914=""),"",Z914*IF(AC914="uPVC",VLOOKUP(AA914,VALIDATIONS!$CZ$2:$DU$42,VLOOKUP(AB914,VALIDATIONS!$FF$2:$FG$5,2,FALSE),FALSE), IF(AC914="Steel Reinforced Concrete",VLOOKUP(AA914,VALIDATIONS!$CZ$2:$DU$42,8+VLOOKUP(AB914,VALIDATIONS!$FF$2:$FG$5,2,FALSE),FALSE),IF(AC914="Fibre Reinforced Concrete",VLOOKUP(AA914,VALIDATIONS!$CZ$2:$DU$42,4+VLOOKUP(AB914,VALIDATIONS!$FF$2:$FG$5,2,FALSE),FALSE))))   +IF(T914="Up to 10% Rock",VLOOKUP(AA914,VALIDATIONS!$CZ$2:$DU$42,13+VLOOKUP(AB914,VALIDATIONS!$FF$2:$FG$5,2,FALSE),FALSE),0)+IF(OR(U914="Urban Development (moderate)",U914="Urban Development (heavy)"),VLOOKUP(AA914,VALIDATIONS!$CZ$2:$DU$42,VLOOKUP(U914,VALIDATIONS!$FJ$2:$FK$4,2,FALSE)+4,FALSE),0))</f>
        <v/>
      </c>
      <c r="AE914" s="194"/>
    </row>
    <row r="915" spans="1:31" x14ac:dyDescent="0.2">
      <c r="A915" s="232"/>
      <c r="B915" s="361"/>
      <c r="C915" s="370"/>
      <c r="D915" s="370"/>
      <c r="E915" s="370"/>
      <c r="F915" s="370"/>
      <c r="G915" s="194"/>
      <c r="H915" s="194"/>
      <c r="I915" s="195"/>
      <c r="J915" s="194"/>
      <c r="K915" s="168"/>
      <c r="L915" s="168"/>
      <c r="M915" s="106" t="str">
        <f>IF(OR(D915="",E915="",G915=""),"",IF(AND(F915&lt;&gt;"",D915="Inlet Pit"),VLOOKUP(E915,VALIDATIONS!$CN$2:$CO$14,2,FALSE),IF(D915="Junction Pit",VLOOKUP(E915,VALIDATIONS!$CR$2:$CS$5,2,FALSE),IF(D915="Trench Grate",H915*VLOOKUP(E915,VALIDATIONS!$CT$2:$CU$2,2,FALSE),IF(D915="Capped Line",VLOOKUP(E915,VALIDATIONS!$CF$2:$CG$2,2,FALSE),IF(D915="Head Wall",VLOOKUP(E915,VALIDATIONS!$CH$2:$CI$2,2,FALSE),IF(D915="House Connection",VLOOKUP(E915,VALIDATIONS!$CJ$2:$CK$2,2,FALSE),0))))))+IF(AND(F915&lt;&gt;"",D915="Inlet Pit"),VLOOKUP(F915,VALIDATIONS!$CP$2:$CQ$66,2,FALSE),0))</f>
        <v/>
      </c>
      <c r="N915" s="194"/>
      <c r="O915" s="379"/>
      <c r="P915" s="368"/>
      <c r="Q915" s="194"/>
      <c r="R915" s="370"/>
      <c r="S915" s="194"/>
      <c r="T915" s="368"/>
      <c r="U915" s="368"/>
      <c r="V915" s="194"/>
      <c r="W915" s="195"/>
      <c r="X915" s="194"/>
      <c r="Y915" s="195"/>
      <c r="Z915" s="194"/>
      <c r="AA915" s="368"/>
      <c r="AB915" s="368"/>
      <c r="AC915" s="370"/>
      <c r="AD915" s="106" t="str">
        <f>IF(OR(R915="",T915="",U915="",Z915="",AA915="",AB915="",AC915=""),"",Z915*IF(AC915="uPVC",VLOOKUP(AA915,VALIDATIONS!$CZ$2:$DU$42,VLOOKUP(AB915,VALIDATIONS!$FF$2:$FG$5,2,FALSE),FALSE), IF(AC915="Steel Reinforced Concrete",VLOOKUP(AA915,VALIDATIONS!$CZ$2:$DU$42,8+VLOOKUP(AB915,VALIDATIONS!$FF$2:$FG$5,2,FALSE),FALSE),IF(AC915="Fibre Reinforced Concrete",VLOOKUP(AA915,VALIDATIONS!$CZ$2:$DU$42,4+VLOOKUP(AB915,VALIDATIONS!$FF$2:$FG$5,2,FALSE),FALSE))))   +IF(T915="Up to 10% Rock",VLOOKUP(AA915,VALIDATIONS!$CZ$2:$DU$42,13+VLOOKUP(AB915,VALIDATIONS!$FF$2:$FG$5,2,FALSE),FALSE),0)+IF(OR(U915="Urban Development (moderate)",U915="Urban Development (heavy)"),VLOOKUP(AA915,VALIDATIONS!$CZ$2:$DU$42,VLOOKUP(U915,VALIDATIONS!$FJ$2:$FK$4,2,FALSE)+4,FALSE),0))</f>
        <v/>
      </c>
      <c r="AE915" s="194"/>
    </row>
    <row r="916" spans="1:31" x14ac:dyDescent="0.2">
      <c r="A916" s="232"/>
      <c r="B916" s="361"/>
      <c r="C916" s="370"/>
      <c r="D916" s="370"/>
      <c r="E916" s="370"/>
      <c r="F916" s="370"/>
      <c r="G916" s="194"/>
      <c r="H916" s="194"/>
      <c r="I916" s="195"/>
      <c r="J916" s="194"/>
      <c r="K916" s="168"/>
      <c r="L916" s="168"/>
      <c r="M916" s="106" t="str">
        <f>IF(OR(D916="",E916="",G916=""),"",IF(AND(F916&lt;&gt;"",D916="Inlet Pit"),VLOOKUP(E916,VALIDATIONS!$CN$2:$CO$14,2,FALSE),IF(D916="Junction Pit",VLOOKUP(E916,VALIDATIONS!$CR$2:$CS$5,2,FALSE),IF(D916="Trench Grate",H916*VLOOKUP(E916,VALIDATIONS!$CT$2:$CU$2,2,FALSE),IF(D916="Capped Line",VLOOKUP(E916,VALIDATIONS!$CF$2:$CG$2,2,FALSE),IF(D916="Head Wall",VLOOKUP(E916,VALIDATIONS!$CH$2:$CI$2,2,FALSE),IF(D916="House Connection",VLOOKUP(E916,VALIDATIONS!$CJ$2:$CK$2,2,FALSE),0))))))+IF(AND(F916&lt;&gt;"",D916="Inlet Pit"),VLOOKUP(F916,VALIDATIONS!$CP$2:$CQ$66,2,FALSE),0))</f>
        <v/>
      </c>
      <c r="N916" s="194"/>
      <c r="O916" s="379"/>
      <c r="P916" s="368"/>
      <c r="Q916" s="194"/>
      <c r="R916" s="370"/>
      <c r="S916" s="194"/>
      <c r="T916" s="368"/>
      <c r="U916" s="368"/>
      <c r="V916" s="194"/>
      <c r="W916" s="195"/>
      <c r="X916" s="194"/>
      <c r="Y916" s="195"/>
      <c r="Z916" s="194"/>
      <c r="AA916" s="368"/>
      <c r="AB916" s="368"/>
      <c r="AC916" s="370"/>
      <c r="AD916" s="106" t="str">
        <f>IF(OR(R916="",T916="",U916="",Z916="",AA916="",AB916="",AC916=""),"",Z916*IF(AC916="uPVC",VLOOKUP(AA916,VALIDATIONS!$CZ$2:$DU$42,VLOOKUP(AB916,VALIDATIONS!$FF$2:$FG$5,2,FALSE),FALSE), IF(AC916="Steel Reinforced Concrete",VLOOKUP(AA916,VALIDATIONS!$CZ$2:$DU$42,8+VLOOKUP(AB916,VALIDATIONS!$FF$2:$FG$5,2,FALSE),FALSE),IF(AC916="Fibre Reinforced Concrete",VLOOKUP(AA916,VALIDATIONS!$CZ$2:$DU$42,4+VLOOKUP(AB916,VALIDATIONS!$FF$2:$FG$5,2,FALSE),FALSE))))   +IF(T916="Up to 10% Rock",VLOOKUP(AA916,VALIDATIONS!$CZ$2:$DU$42,13+VLOOKUP(AB916,VALIDATIONS!$FF$2:$FG$5,2,FALSE),FALSE),0)+IF(OR(U916="Urban Development (moderate)",U916="Urban Development (heavy)"),VLOOKUP(AA916,VALIDATIONS!$CZ$2:$DU$42,VLOOKUP(U916,VALIDATIONS!$FJ$2:$FK$4,2,FALSE)+4,FALSE),0))</f>
        <v/>
      </c>
      <c r="AE916" s="194"/>
    </row>
    <row r="917" spans="1:31" x14ac:dyDescent="0.2">
      <c r="A917" s="232"/>
      <c r="B917" s="361"/>
      <c r="C917" s="370"/>
      <c r="D917" s="370"/>
      <c r="E917" s="370"/>
      <c r="F917" s="370"/>
      <c r="G917" s="194"/>
      <c r="H917" s="194"/>
      <c r="I917" s="195"/>
      <c r="J917" s="194"/>
      <c r="K917" s="168"/>
      <c r="L917" s="168"/>
      <c r="M917" s="106" t="str">
        <f>IF(OR(D917="",E917="",G917=""),"",IF(AND(F917&lt;&gt;"",D917="Inlet Pit"),VLOOKUP(E917,VALIDATIONS!$CN$2:$CO$14,2,FALSE),IF(D917="Junction Pit",VLOOKUP(E917,VALIDATIONS!$CR$2:$CS$5,2,FALSE),IF(D917="Trench Grate",H917*VLOOKUP(E917,VALIDATIONS!$CT$2:$CU$2,2,FALSE),IF(D917="Capped Line",VLOOKUP(E917,VALIDATIONS!$CF$2:$CG$2,2,FALSE),IF(D917="Head Wall",VLOOKUP(E917,VALIDATIONS!$CH$2:$CI$2,2,FALSE),IF(D917="House Connection",VLOOKUP(E917,VALIDATIONS!$CJ$2:$CK$2,2,FALSE),0))))))+IF(AND(F917&lt;&gt;"",D917="Inlet Pit"),VLOOKUP(F917,VALIDATIONS!$CP$2:$CQ$66,2,FALSE),0))</f>
        <v/>
      </c>
      <c r="N917" s="194"/>
      <c r="O917" s="379"/>
      <c r="P917" s="368"/>
      <c r="Q917" s="194"/>
      <c r="R917" s="370"/>
      <c r="S917" s="194"/>
      <c r="T917" s="368"/>
      <c r="U917" s="368"/>
      <c r="V917" s="194"/>
      <c r="W917" s="195"/>
      <c r="X917" s="194"/>
      <c r="Y917" s="195"/>
      <c r="Z917" s="194"/>
      <c r="AA917" s="368"/>
      <c r="AB917" s="368"/>
      <c r="AC917" s="370"/>
      <c r="AD917" s="106" t="str">
        <f>IF(OR(R917="",T917="",U917="",Z917="",AA917="",AB917="",AC917=""),"",Z917*IF(AC917="uPVC",VLOOKUP(AA917,VALIDATIONS!$CZ$2:$DU$42,VLOOKUP(AB917,VALIDATIONS!$FF$2:$FG$5,2,FALSE),FALSE), IF(AC917="Steel Reinforced Concrete",VLOOKUP(AA917,VALIDATIONS!$CZ$2:$DU$42,8+VLOOKUP(AB917,VALIDATIONS!$FF$2:$FG$5,2,FALSE),FALSE),IF(AC917="Fibre Reinforced Concrete",VLOOKUP(AA917,VALIDATIONS!$CZ$2:$DU$42,4+VLOOKUP(AB917,VALIDATIONS!$FF$2:$FG$5,2,FALSE),FALSE))))   +IF(T917="Up to 10% Rock",VLOOKUP(AA917,VALIDATIONS!$CZ$2:$DU$42,13+VLOOKUP(AB917,VALIDATIONS!$FF$2:$FG$5,2,FALSE),FALSE),0)+IF(OR(U917="Urban Development (moderate)",U917="Urban Development (heavy)"),VLOOKUP(AA917,VALIDATIONS!$CZ$2:$DU$42,VLOOKUP(U917,VALIDATIONS!$FJ$2:$FK$4,2,FALSE)+4,FALSE),0))</f>
        <v/>
      </c>
      <c r="AE917" s="194"/>
    </row>
    <row r="918" spans="1:31" x14ac:dyDescent="0.2">
      <c r="A918" s="232"/>
      <c r="B918" s="361"/>
      <c r="C918" s="370"/>
      <c r="D918" s="370"/>
      <c r="E918" s="370"/>
      <c r="F918" s="370"/>
      <c r="G918" s="194"/>
      <c r="H918" s="194"/>
      <c r="I918" s="195"/>
      <c r="J918" s="194"/>
      <c r="K918" s="168"/>
      <c r="L918" s="168"/>
      <c r="M918" s="106" t="str">
        <f>IF(OR(D918="",E918="",G918=""),"",IF(AND(F918&lt;&gt;"",D918="Inlet Pit"),VLOOKUP(E918,VALIDATIONS!$CN$2:$CO$14,2,FALSE),IF(D918="Junction Pit",VLOOKUP(E918,VALIDATIONS!$CR$2:$CS$5,2,FALSE),IF(D918="Trench Grate",H918*VLOOKUP(E918,VALIDATIONS!$CT$2:$CU$2,2,FALSE),IF(D918="Capped Line",VLOOKUP(E918,VALIDATIONS!$CF$2:$CG$2,2,FALSE),IF(D918="Head Wall",VLOOKUP(E918,VALIDATIONS!$CH$2:$CI$2,2,FALSE),IF(D918="House Connection",VLOOKUP(E918,VALIDATIONS!$CJ$2:$CK$2,2,FALSE),0))))))+IF(AND(F918&lt;&gt;"",D918="Inlet Pit"),VLOOKUP(F918,VALIDATIONS!$CP$2:$CQ$66,2,FALSE),0))</f>
        <v/>
      </c>
      <c r="N918" s="194"/>
      <c r="O918" s="379"/>
      <c r="P918" s="368"/>
      <c r="Q918" s="194"/>
      <c r="R918" s="370"/>
      <c r="S918" s="194"/>
      <c r="T918" s="368"/>
      <c r="U918" s="368"/>
      <c r="V918" s="194"/>
      <c r="W918" s="195"/>
      <c r="X918" s="194"/>
      <c r="Y918" s="195"/>
      <c r="Z918" s="194"/>
      <c r="AA918" s="368"/>
      <c r="AB918" s="368"/>
      <c r="AC918" s="370"/>
      <c r="AD918" s="106" t="str">
        <f>IF(OR(R918="",T918="",U918="",Z918="",AA918="",AB918="",AC918=""),"",Z918*IF(AC918="uPVC",VLOOKUP(AA918,VALIDATIONS!$CZ$2:$DU$42,VLOOKUP(AB918,VALIDATIONS!$FF$2:$FG$5,2,FALSE),FALSE), IF(AC918="Steel Reinforced Concrete",VLOOKUP(AA918,VALIDATIONS!$CZ$2:$DU$42,8+VLOOKUP(AB918,VALIDATIONS!$FF$2:$FG$5,2,FALSE),FALSE),IF(AC918="Fibre Reinforced Concrete",VLOOKUP(AA918,VALIDATIONS!$CZ$2:$DU$42,4+VLOOKUP(AB918,VALIDATIONS!$FF$2:$FG$5,2,FALSE),FALSE))))   +IF(T918="Up to 10% Rock",VLOOKUP(AA918,VALIDATIONS!$CZ$2:$DU$42,13+VLOOKUP(AB918,VALIDATIONS!$FF$2:$FG$5,2,FALSE),FALSE),0)+IF(OR(U918="Urban Development (moderate)",U918="Urban Development (heavy)"),VLOOKUP(AA918,VALIDATIONS!$CZ$2:$DU$42,VLOOKUP(U918,VALIDATIONS!$FJ$2:$FK$4,2,FALSE)+4,FALSE),0))</f>
        <v/>
      </c>
      <c r="AE918" s="194"/>
    </row>
    <row r="919" spans="1:31" x14ac:dyDescent="0.2">
      <c r="A919" s="232"/>
      <c r="B919" s="361"/>
      <c r="C919" s="370"/>
      <c r="D919" s="370"/>
      <c r="E919" s="370"/>
      <c r="F919" s="370"/>
      <c r="G919" s="194"/>
      <c r="H919" s="194"/>
      <c r="I919" s="195"/>
      <c r="J919" s="194"/>
      <c r="K919" s="168"/>
      <c r="L919" s="168"/>
      <c r="M919" s="106" t="str">
        <f>IF(OR(D919="",E919="",G919=""),"",IF(AND(F919&lt;&gt;"",D919="Inlet Pit"),VLOOKUP(E919,VALIDATIONS!$CN$2:$CO$14,2,FALSE),IF(D919="Junction Pit",VLOOKUP(E919,VALIDATIONS!$CR$2:$CS$5,2,FALSE),IF(D919="Trench Grate",H919*VLOOKUP(E919,VALIDATIONS!$CT$2:$CU$2,2,FALSE),IF(D919="Capped Line",VLOOKUP(E919,VALIDATIONS!$CF$2:$CG$2,2,FALSE),IF(D919="Head Wall",VLOOKUP(E919,VALIDATIONS!$CH$2:$CI$2,2,FALSE),IF(D919="House Connection",VLOOKUP(E919,VALIDATIONS!$CJ$2:$CK$2,2,FALSE),0))))))+IF(AND(F919&lt;&gt;"",D919="Inlet Pit"),VLOOKUP(F919,VALIDATIONS!$CP$2:$CQ$66,2,FALSE),0))</f>
        <v/>
      </c>
      <c r="N919" s="194"/>
      <c r="O919" s="379"/>
      <c r="P919" s="368"/>
      <c r="Q919" s="194"/>
      <c r="R919" s="370"/>
      <c r="S919" s="194"/>
      <c r="T919" s="368"/>
      <c r="U919" s="368"/>
      <c r="V919" s="194"/>
      <c r="W919" s="195"/>
      <c r="X919" s="194"/>
      <c r="Y919" s="195"/>
      <c r="Z919" s="194"/>
      <c r="AA919" s="368"/>
      <c r="AB919" s="368"/>
      <c r="AC919" s="370"/>
      <c r="AD919" s="106" t="str">
        <f>IF(OR(R919="",T919="",U919="",Z919="",AA919="",AB919="",AC919=""),"",Z919*IF(AC919="uPVC",VLOOKUP(AA919,VALIDATIONS!$CZ$2:$DU$42,VLOOKUP(AB919,VALIDATIONS!$FF$2:$FG$5,2,FALSE),FALSE), IF(AC919="Steel Reinforced Concrete",VLOOKUP(AA919,VALIDATIONS!$CZ$2:$DU$42,8+VLOOKUP(AB919,VALIDATIONS!$FF$2:$FG$5,2,FALSE),FALSE),IF(AC919="Fibre Reinforced Concrete",VLOOKUP(AA919,VALIDATIONS!$CZ$2:$DU$42,4+VLOOKUP(AB919,VALIDATIONS!$FF$2:$FG$5,2,FALSE),FALSE))))   +IF(T919="Up to 10% Rock",VLOOKUP(AA919,VALIDATIONS!$CZ$2:$DU$42,13+VLOOKUP(AB919,VALIDATIONS!$FF$2:$FG$5,2,FALSE),FALSE),0)+IF(OR(U919="Urban Development (moderate)",U919="Urban Development (heavy)"),VLOOKUP(AA919,VALIDATIONS!$CZ$2:$DU$42,VLOOKUP(U919,VALIDATIONS!$FJ$2:$FK$4,2,FALSE)+4,FALSE),0))</f>
        <v/>
      </c>
      <c r="AE919" s="194"/>
    </row>
    <row r="920" spans="1:31" x14ac:dyDescent="0.2">
      <c r="A920" s="232"/>
      <c r="B920" s="361"/>
      <c r="C920" s="370"/>
      <c r="D920" s="370"/>
      <c r="E920" s="370"/>
      <c r="F920" s="370"/>
      <c r="G920" s="194"/>
      <c r="H920" s="194"/>
      <c r="I920" s="195"/>
      <c r="J920" s="194"/>
      <c r="K920" s="168"/>
      <c r="L920" s="168"/>
      <c r="M920" s="106" t="str">
        <f>IF(OR(D920="",E920="",G920=""),"",IF(AND(F920&lt;&gt;"",D920="Inlet Pit"),VLOOKUP(E920,VALIDATIONS!$CN$2:$CO$14,2,FALSE),IF(D920="Junction Pit",VLOOKUP(E920,VALIDATIONS!$CR$2:$CS$5,2,FALSE),IF(D920="Trench Grate",H920*VLOOKUP(E920,VALIDATIONS!$CT$2:$CU$2,2,FALSE),IF(D920="Capped Line",VLOOKUP(E920,VALIDATIONS!$CF$2:$CG$2,2,FALSE),IF(D920="Head Wall",VLOOKUP(E920,VALIDATIONS!$CH$2:$CI$2,2,FALSE),IF(D920="House Connection",VLOOKUP(E920,VALIDATIONS!$CJ$2:$CK$2,2,FALSE),0))))))+IF(AND(F920&lt;&gt;"",D920="Inlet Pit"),VLOOKUP(F920,VALIDATIONS!$CP$2:$CQ$66,2,FALSE),0))</f>
        <v/>
      </c>
      <c r="N920" s="194"/>
      <c r="O920" s="379"/>
      <c r="P920" s="368"/>
      <c r="Q920" s="194"/>
      <c r="R920" s="370"/>
      <c r="S920" s="194"/>
      <c r="T920" s="368"/>
      <c r="U920" s="368"/>
      <c r="V920" s="194"/>
      <c r="W920" s="195"/>
      <c r="X920" s="194"/>
      <c r="Y920" s="195"/>
      <c r="Z920" s="194"/>
      <c r="AA920" s="368"/>
      <c r="AB920" s="368"/>
      <c r="AC920" s="370"/>
      <c r="AD920" s="106" t="str">
        <f>IF(OR(R920="",T920="",U920="",Z920="",AA920="",AB920="",AC920=""),"",Z920*IF(AC920="uPVC",VLOOKUP(AA920,VALIDATIONS!$CZ$2:$DU$42,VLOOKUP(AB920,VALIDATIONS!$FF$2:$FG$5,2,FALSE),FALSE), IF(AC920="Steel Reinforced Concrete",VLOOKUP(AA920,VALIDATIONS!$CZ$2:$DU$42,8+VLOOKUP(AB920,VALIDATIONS!$FF$2:$FG$5,2,FALSE),FALSE),IF(AC920="Fibre Reinforced Concrete",VLOOKUP(AA920,VALIDATIONS!$CZ$2:$DU$42,4+VLOOKUP(AB920,VALIDATIONS!$FF$2:$FG$5,2,FALSE),FALSE))))   +IF(T920="Up to 10% Rock",VLOOKUP(AA920,VALIDATIONS!$CZ$2:$DU$42,13+VLOOKUP(AB920,VALIDATIONS!$FF$2:$FG$5,2,FALSE),FALSE),0)+IF(OR(U920="Urban Development (moderate)",U920="Urban Development (heavy)"),VLOOKUP(AA920,VALIDATIONS!$CZ$2:$DU$42,VLOOKUP(U920,VALIDATIONS!$FJ$2:$FK$4,2,FALSE)+4,FALSE),0))</f>
        <v/>
      </c>
      <c r="AE920" s="194"/>
    </row>
    <row r="921" spans="1:31" x14ac:dyDescent="0.2">
      <c r="A921" s="232"/>
      <c r="B921" s="361"/>
      <c r="C921" s="370"/>
      <c r="D921" s="370"/>
      <c r="E921" s="370"/>
      <c r="F921" s="370"/>
      <c r="G921" s="194"/>
      <c r="H921" s="194"/>
      <c r="I921" s="195"/>
      <c r="J921" s="194"/>
      <c r="K921" s="168"/>
      <c r="L921" s="168"/>
      <c r="M921" s="106" t="str">
        <f>IF(OR(D921="",E921="",G921=""),"",IF(AND(F921&lt;&gt;"",D921="Inlet Pit"),VLOOKUP(E921,VALIDATIONS!$CN$2:$CO$14,2,FALSE),IF(D921="Junction Pit",VLOOKUP(E921,VALIDATIONS!$CR$2:$CS$5,2,FALSE),IF(D921="Trench Grate",H921*VLOOKUP(E921,VALIDATIONS!$CT$2:$CU$2,2,FALSE),IF(D921="Capped Line",VLOOKUP(E921,VALIDATIONS!$CF$2:$CG$2,2,FALSE),IF(D921="Head Wall",VLOOKUP(E921,VALIDATIONS!$CH$2:$CI$2,2,FALSE),IF(D921="House Connection",VLOOKUP(E921,VALIDATIONS!$CJ$2:$CK$2,2,FALSE),0))))))+IF(AND(F921&lt;&gt;"",D921="Inlet Pit"),VLOOKUP(F921,VALIDATIONS!$CP$2:$CQ$66,2,FALSE),0))</f>
        <v/>
      </c>
      <c r="N921" s="194"/>
      <c r="O921" s="379"/>
      <c r="P921" s="368"/>
      <c r="Q921" s="194"/>
      <c r="R921" s="370"/>
      <c r="S921" s="194"/>
      <c r="T921" s="368"/>
      <c r="U921" s="368"/>
      <c r="V921" s="194"/>
      <c r="W921" s="195"/>
      <c r="X921" s="194"/>
      <c r="Y921" s="195"/>
      <c r="Z921" s="194"/>
      <c r="AA921" s="368"/>
      <c r="AB921" s="368"/>
      <c r="AC921" s="370"/>
      <c r="AD921" s="106" t="str">
        <f>IF(OR(R921="",T921="",U921="",Z921="",AA921="",AB921="",AC921=""),"",Z921*IF(AC921="uPVC",VLOOKUP(AA921,VALIDATIONS!$CZ$2:$DU$42,VLOOKUP(AB921,VALIDATIONS!$FF$2:$FG$5,2,FALSE),FALSE), IF(AC921="Steel Reinforced Concrete",VLOOKUP(AA921,VALIDATIONS!$CZ$2:$DU$42,8+VLOOKUP(AB921,VALIDATIONS!$FF$2:$FG$5,2,FALSE),FALSE),IF(AC921="Fibre Reinforced Concrete",VLOOKUP(AA921,VALIDATIONS!$CZ$2:$DU$42,4+VLOOKUP(AB921,VALIDATIONS!$FF$2:$FG$5,2,FALSE),FALSE))))   +IF(T921="Up to 10% Rock",VLOOKUP(AA921,VALIDATIONS!$CZ$2:$DU$42,13+VLOOKUP(AB921,VALIDATIONS!$FF$2:$FG$5,2,FALSE),FALSE),0)+IF(OR(U921="Urban Development (moderate)",U921="Urban Development (heavy)"),VLOOKUP(AA921,VALIDATIONS!$CZ$2:$DU$42,VLOOKUP(U921,VALIDATIONS!$FJ$2:$FK$4,2,FALSE)+4,FALSE),0))</f>
        <v/>
      </c>
      <c r="AE921" s="194"/>
    </row>
    <row r="922" spans="1:31" x14ac:dyDescent="0.2">
      <c r="A922" s="232"/>
      <c r="B922" s="361"/>
      <c r="C922" s="370"/>
      <c r="D922" s="370"/>
      <c r="E922" s="370"/>
      <c r="F922" s="370"/>
      <c r="G922" s="194"/>
      <c r="H922" s="194"/>
      <c r="I922" s="195"/>
      <c r="J922" s="194"/>
      <c r="K922" s="168"/>
      <c r="L922" s="168"/>
      <c r="M922" s="106" t="str">
        <f>IF(OR(D922="",E922="",G922=""),"",IF(AND(F922&lt;&gt;"",D922="Inlet Pit"),VLOOKUP(E922,VALIDATIONS!$CN$2:$CO$14,2,FALSE),IF(D922="Junction Pit",VLOOKUP(E922,VALIDATIONS!$CR$2:$CS$5,2,FALSE),IF(D922="Trench Grate",H922*VLOOKUP(E922,VALIDATIONS!$CT$2:$CU$2,2,FALSE),IF(D922="Capped Line",VLOOKUP(E922,VALIDATIONS!$CF$2:$CG$2,2,FALSE),IF(D922="Head Wall",VLOOKUP(E922,VALIDATIONS!$CH$2:$CI$2,2,FALSE),IF(D922="House Connection",VLOOKUP(E922,VALIDATIONS!$CJ$2:$CK$2,2,FALSE),0))))))+IF(AND(F922&lt;&gt;"",D922="Inlet Pit"),VLOOKUP(F922,VALIDATIONS!$CP$2:$CQ$66,2,FALSE),0))</f>
        <v/>
      </c>
      <c r="N922" s="194"/>
      <c r="O922" s="379"/>
      <c r="P922" s="368"/>
      <c r="Q922" s="194"/>
      <c r="R922" s="370"/>
      <c r="S922" s="194"/>
      <c r="T922" s="368"/>
      <c r="U922" s="368"/>
      <c r="V922" s="194"/>
      <c r="W922" s="195"/>
      <c r="X922" s="194"/>
      <c r="Y922" s="195"/>
      <c r="Z922" s="194"/>
      <c r="AA922" s="368"/>
      <c r="AB922" s="368"/>
      <c r="AC922" s="370"/>
      <c r="AD922" s="106" t="str">
        <f>IF(OR(R922="",T922="",U922="",Z922="",AA922="",AB922="",AC922=""),"",Z922*IF(AC922="uPVC",VLOOKUP(AA922,VALIDATIONS!$CZ$2:$DU$42,VLOOKUP(AB922,VALIDATIONS!$FF$2:$FG$5,2,FALSE),FALSE), IF(AC922="Steel Reinforced Concrete",VLOOKUP(AA922,VALIDATIONS!$CZ$2:$DU$42,8+VLOOKUP(AB922,VALIDATIONS!$FF$2:$FG$5,2,FALSE),FALSE),IF(AC922="Fibre Reinforced Concrete",VLOOKUP(AA922,VALIDATIONS!$CZ$2:$DU$42,4+VLOOKUP(AB922,VALIDATIONS!$FF$2:$FG$5,2,FALSE),FALSE))))   +IF(T922="Up to 10% Rock",VLOOKUP(AA922,VALIDATIONS!$CZ$2:$DU$42,13+VLOOKUP(AB922,VALIDATIONS!$FF$2:$FG$5,2,FALSE),FALSE),0)+IF(OR(U922="Urban Development (moderate)",U922="Urban Development (heavy)"),VLOOKUP(AA922,VALIDATIONS!$CZ$2:$DU$42,VLOOKUP(U922,VALIDATIONS!$FJ$2:$FK$4,2,FALSE)+4,FALSE),0))</f>
        <v/>
      </c>
      <c r="AE922" s="194"/>
    </row>
    <row r="923" spans="1:31" x14ac:dyDescent="0.2">
      <c r="A923" s="232"/>
      <c r="B923" s="361"/>
      <c r="C923" s="370"/>
      <c r="D923" s="370"/>
      <c r="E923" s="370"/>
      <c r="F923" s="370"/>
      <c r="G923" s="194"/>
      <c r="H923" s="194"/>
      <c r="I923" s="195"/>
      <c r="J923" s="194"/>
      <c r="K923" s="168"/>
      <c r="L923" s="168"/>
      <c r="M923" s="106" t="str">
        <f>IF(OR(D923="",E923="",G923=""),"",IF(AND(F923&lt;&gt;"",D923="Inlet Pit"),VLOOKUP(E923,VALIDATIONS!$CN$2:$CO$14,2,FALSE),IF(D923="Junction Pit",VLOOKUP(E923,VALIDATIONS!$CR$2:$CS$5,2,FALSE),IF(D923="Trench Grate",H923*VLOOKUP(E923,VALIDATIONS!$CT$2:$CU$2,2,FALSE),IF(D923="Capped Line",VLOOKUP(E923,VALIDATIONS!$CF$2:$CG$2,2,FALSE),IF(D923="Head Wall",VLOOKUP(E923,VALIDATIONS!$CH$2:$CI$2,2,FALSE),IF(D923="House Connection",VLOOKUP(E923,VALIDATIONS!$CJ$2:$CK$2,2,FALSE),0))))))+IF(AND(F923&lt;&gt;"",D923="Inlet Pit"),VLOOKUP(F923,VALIDATIONS!$CP$2:$CQ$66,2,FALSE),0))</f>
        <v/>
      </c>
      <c r="N923" s="194"/>
      <c r="O923" s="379"/>
      <c r="P923" s="368"/>
      <c r="Q923" s="194"/>
      <c r="R923" s="370"/>
      <c r="S923" s="194"/>
      <c r="T923" s="368"/>
      <c r="U923" s="368"/>
      <c r="V923" s="194"/>
      <c r="W923" s="195"/>
      <c r="X923" s="194"/>
      <c r="Y923" s="195"/>
      <c r="Z923" s="194"/>
      <c r="AA923" s="368"/>
      <c r="AB923" s="368"/>
      <c r="AC923" s="370"/>
      <c r="AD923" s="106" t="str">
        <f>IF(OR(R923="",T923="",U923="",Z923="",AA923="",AB923="",AC923=""),"",Z923*IF(AC923="uPVC",VLOOKUP(AA923,VALIDATIONS!$CZ$2:$DU$42,VLOOKUP(AB923,VALIDATIONS!$FF$2:$FG$5,2,FALSE),FALSE), IF(AC923="Steel Reinforced Concrete",VLOOKUP(AA923,VALIDATIONS!$CZ$2:$DU$42,8+VLOOKUP(AB923,VALIDATIONS!$FF$2:$FG$5,2,FALSE),FALSE),IF(AC923="Fibre Reinforced Concrete",VLOOKUP(AA923,VALIDATIONS!$CZ$2:$DU$42,4+VLOOKUP(AB923,VALIDATIONS!$FF$2:$FG$5,2,FALSE),FALSE))))   +IF(T923="Up to 10% Rock",VLOOKUP(AA923,VALIDATIONS!$CZ$2:$DU$42,13+VLOOKUP(AB923,VALIDATIONS!$FF$2:$FG$5,2,FALSE),FALSE),0)+IF(OR(U923="Urban Development (moderate)",U923="Urban Development (heavy)"),VLOOKUP(AA923,VALIDATIONS!$CZ$2:$DU$42,VLOOKUP(U923,VALIDATIONS!$FJ$2:$FK$4,2,FALSE)+4,FALSE),0))</f>
        <v/>
      </c>
      <c r="AE923" s="194"/>
    </row>
    <row r="924" spans="1:31" x14ac:dyDescent="0.2">
      <c r="A924" s="232"/>
      <c r="B924" s="361"/>
      <c r="C924" s="370"/>
      <c r="D924" s="370"/>
      <c r="E924" s="370"/>
      <c r="F924" s="370"/>
      <c r="G924" s="194"/>
      <c r="H924" s="194"/>
      <c r="I924" s="195"/>
      <c r="J924" s="194"/>
      <c r="K924" s="168"/>
      <c r="L924" s="168"/>
      <c r="M924" s="106" t="str">
        <f>IF(OR(D924="",E924="",G924=""),"",IF(AND(F924&lt;&gt;"",D924="Inlet Pit"),VLOOKUP(E924,VALIDATIONS!$CN$2:$CO$14,2,FALSE),IF(D924="Junction Pit",VLOOKUP(E924,VALIDATIONS!$CR$2:$CS$5,2,FALSE),IF(D924="Trench Grate",H924*VLOOKUP(E924,VALIDATIONS!$CT$2:$CU$2,2,FALSE),IF(D924="Capped Line",VLOOKUP(E924,VALIDATIONS!$CF$2:$CG$2,2,FALSE),IF(D924="Head Wall",VLOOKUP(E924,VALIDATIONS!$CH$2:$CI$2,2,FALSE),IF(D924="House Connection",VLOOKUP(E924,VALIDATIONS!$CJ$2:$CK$2,2,FALSE),0))))))+IF(AND(F924&lt;&gt;"",D924="Inlet Pit"),VLOOKUP(F924,VALIDATIONS!$CP$2:$CQ$66,2,FALSE),0))</f>
        <v/>
      </c>
      <c r="N924" s="194"/>
      <c r="O924" s="379"/>
      <c r="P924" s="368"/>
      <c r="Q924" s="194"/>
      <c r="R924" s="370"/>
      <c r="S924" s="194"/>
      <c r="T924" s="368"/>
      <c r="U924" s="368"/>
      <c r="V924" s="194"/>
      <c r="W924" s="195"/>
      <c r="X924" s="194"/>
      <c r="Y924" s="195"/>
      <c r="Z924" s="194"/>
      <c r="AA924" s="368"/>
      <c r="AB924" s="368"/>
      <c r="AC924" s="370"/>
      <c r="AD924" s="106" t="str">
        <f>IF(OR(R924="",T924="",U924="",Z924="",AA924="",AB924="",AC924=""),"",Z924*IF(AC924="uPVC",VLOOKUP(AA924,VALIDATIONS!$CZ$2:$DU$42,VLOOKUP(AB924,VALIDATIONS!$FF$2:$FG$5,2,FALSE),FALSE), IF(AC924="Steel Reinforced Concrete",VLOOKUP(AA924,VALIDATIONS!$CZ$2:$DU$42,8+VLOOKUP(AB924,VALIDATIONS!$FF$2:$FG$5,2,FALSE),FALSE),IF(AC924="Fibre Reinforced Concrete",VLOOKUP(AA924,VALIDATIONS!$CZ$2:$DU$42,4+VLOOKUP(AB924,VALIDATIONS!$FF$2:$FG$5,2,FALSE),FALSE))))   +IF(T924="Up to 10% Rock",VLOOKUP(AA924,VALIDATIONS!$CZ$2:$DU$42,13+VLOOKUP(AB924,VALIDATIONS!$FF$2:$FG$5,2,FALSE),FALSE),0)+IF(OR(U924="Urban Development (moderate)",U924="Urban Development (heavy)"),VLOOKUP(AA924,VALIDATIONS!$CZ$2:$DU$42,VLOOKUP(U924,VALIDATIONS!$FJ$2:$FK$4,2,FALSE)+4,FALSE),0))</f>
        <v/>
      </c>
      <c r="AE924" s="194"/>
    </row>
    <row r="925" spans="1:31" x14ac:dyDescent="0.2">
      <c r="A925" s="232"/>
      <c r="B925" s="361"/>
      <c r="C925" s="370"/>
      <c r="D925" s="370"/>
      <c r="E925" s="370"/>
      <c r="F925" s="370"/>
      <c r="G925" s="194"/>
      <c r="H925" s="194"/>
      <c r="I925" s="195"/>
      <c r="J925" s="194"/>
      <c r="K925" s="168"/>
      <c r="L925" s="168"/>
      <c r="M925" s="106" t="str">
        <f>IF(OR(D925="",E925="",G925=""),"",IF(AND(F925&lt;&gt;"",D925="Inlet Pit"),VLOOKUP(E925,VALIDATIONS!$CN$2:$CO$14,2,FALSE),IF(D925="Junction Pit",VLOOKUP(E925,VALIDATIONS!$CR$2:$CS$5,2,FALSE),IF(D925="Trench Grate",H925*VLOOKUP(E925,VALIDATIONS!$CT$2:$CU$2,2,FALSE),IF(D925="Capped Line",VLOOKUP(E925,VALIDATIONS!$CF$2:$CG$2,2,FALSE),IF(D925="Head Wall",VLOOKUP(E925,VALIDATIONS!$CH$2:$CI$2,2,FALSE),IF(D925="House Connection",VLOOKUP(E925,VALIDATIONS!$CJ$2:$CK$2,2,FALSE),0))))))+IF(AND(F925&lt;&gt;"",D925="Inlet Pit"),VLOOKUP(F925,VALIDATIONS!$CP$2:$CQ$66,2,FALSE),0))</f>
        <v/>
      </c>
      <c r="N925" s="194"/>
      <c r="O925" s="379"/>
      <c r="P925" s="368"/>
      <c r="Q925" s="194"/>
      <c r="R925" s="370"/>
      <c r="S925" s="194"/>
      <c r="T925" s="368"/>
      <c r="U925" s="368"/>
      <c r="V925" s="194"/>
      <c r="W925" s="195"/>
      <c r="X925" s="194"/>
      <c r="Y925" s="195"/>
      <c r="Z925" s="194"/>
      <c r="AA925" s="368"/>
      <c r="AB925" s="368"/>
      <c r="AC925" s="370"/>
      <c r="AD925" s="106" t="str">
        <f>IF(OR(R925="",T925="",U925="",Z925="",AA925="",AB925="",AC925=""),"",Z925*IF(AC925="uPVC",VLOOKUP(AA925,VALIDATIONS!$CZ$2:$DU$42,VLOOKUP(AB925,VALIDATIONS!$FF$2:$FG$5,2,FALSE),FALSE), IF(AC925="Steel Reinforced Concrete",VLOOKUP(AA925,VALIDATIONS!$CZ$2:$DU$42,8+VLOOKUP(AB925,VALIDATIONS!$FF$2:$FG$5,2,FALSE),FALSE),IF(AC925="Fibre Reinforced Concrete",VLOOKUP(AA925,VALIDATIONS!$CZ$2:$DU$42,4+VLOOKUP(AB925,VALIDATIONS!$FF$2:$FG$5,2,FALSE),FALSE))))   +IF(T925="Up to 10% Rock",VLOOKUP(AA925,VALIDATIONS!$CZ$2:$DU$42,13+VLOOKUP(AB925,VALIDATIONS!$FF$2:$FG$5,2,FALSE),FALSE),0)+IF(OR(U925="Urban Development (moderate)",U925="Urban Development (heavy)"),VLOOKUP(AA925,VALIDATIONS!$CZ$2:$DU$42,VLOOKUP(U925,VALIDATIONS!$FJ$2:$FK$4,2,FALSE)+4,FALSE),0))</f>
        <v/>
      </c>
      <c r="AE925" s="194"/>
    </row>
    <row r="926" spans="1:31" x14ac:dyDescent="0.2">
      <c r="A926" s="232"/>
      <c r="B926" s="361"/>
      <c r="C926" s="370"/>
      <c r="D926" s="370"/>
      <c r="E926" s="370"/>
      <c r="F926" s="370"/>
      <c r="G926" s="194"/>
      <c r="H926" s="194"/>
      <c r="I926" s="195"/>
      <c r="J926" s="194"/>
      <c r="K926" s="168"/>
      <c r="L926" s="168"/>
      <c r="M926" s="106" t="str">
        <f>IF(OR(D926="",E926="",G926=""),"",IF(AND(F926&lt;&gt;"",D926="Inlet Pit"),VLOOKUP(E926,VALIDATIONS!$CN$2:$CO$14,2,FALSE),IF(D926="Junction Pit",VLOOKUP(E926,VALIDATIONS!$CR$2:$CS$5,2,FALSE),IF(D926="Trench Grate",H926*VLOOKUP(E926,VALIDATIONS!$CT$2:$CU$2,2,FALSE),IF(D926="Capped Line",VLOOKUP(E926,VALIDATIONS!$CF$2:$CG$2,2,FALSE),IF(D926="Head Wall",VLOOKUP(E926,VALIDATIONS!$CH$2:$CI$2,2,FALSE),IF(D926="House Connection",VLOOKUP(E926,VALIDATIONS!$CJ$2:$CK$2,2,FALSE),0))))))+IF(AND(F926&lt;&gt;"",D926="Inlet Pit"),VLOOKUP(F926,VALIDATIONS!$CP$2:$CQ$66,2,FALSE),0))</f>
        <v/>
      </c>
      <c r="N926" s="194"/>
      <c r="O926" s="379"/>
      <c r="P926" s="368"/>
      <c r="Q926" s="194"/>
      <c r="R926" s="370"/>
      <c r="S926" s="194"/>
      <c r="T926" s="368"/>
      <c r="U926" s="368"/>
      <c r="V926" s="194"/>
      <c r="W926" s="195"/>
      <c r="X926" s="194"/>
      <c r="Y926" s="195"/>
      <c r="Z926" s="194"/>
      <c r="AA926" s="368"/>
      <c r="AB926" s="368"/>
      <c r="AC926" s="370"/>
      <c r="AD926" s="106" t="str">
        <f>IF(OR(R926="",T926="",U926="",Z926="",AA926="",AB926="",AC926=""),"",Z926*IF(AC926="uPVC",VLOOKUP(AA926,VALIDATIONS!$CZ$2:$DU$42,VLOOKUP(AB926,VALIDATIONS!$FF$2:$FG$5,2,FALSE),FALSE), IF(AC926="Steel Reinforced Concrete",VLOOKUP(AA926,VALIDATIONS!$CZ$2:$DU$42,8+VLOOKUP(AB926,VALIDATIONS!$FF$2:$FG$5,2,FALSE),FALSE),IF(AC926="Fibre Reinforced Concrete",VLOOKUP(AA926,VALIDATIONS!$CZ$2:$DU$42,4+VLOOKUP(AB926,VALIDATIONS!$FF$2:$FG$5,2,FALSE),FALSE))))   +IF(T926="Up to 10% Rock",VLOOKUP(AA926,VALIDATIONS!$CZ$2:$DU$42,13+VLOOKUP(AB926,VALIDATIONS!$FF$2:$FG$5,2,FALSE),FALSE),0)+IF(OR(U926="Urban Development (moderate)",U926="Urban Development (heavy)"),VLOOKUP(AA926,VALIDATIONS!$CZ$2:$DU$42,VLOOKUP(U926,VALIDATIONS!$FJ$2:$FK$4,2,FALSE)+4,FALSE),0))</f>
        <v/>
      </c>
      <c r="AE926" s="194"/>
    </row>
    <row r="927" spans="1:31" x14ac:dyDescent="0.2">
      <c r="A927" s="232"/>
      <c r="B927" s="361"/>
      <c r="C927" s="370"/>
      <c r="D927" s="370"/>
      <c r="E927" s="370"/>
      <c r="F927" s="370"/>
      <c r="G927" s="194"/>
      <c r="H927" s="194"/>
      <c r="I927" s="195"/>
      <c r="J927" s="194"/>
      <c r="K927" s="168"/>
      <c r="L927" s="168"/>
      <c r="M927" s="106" t="str">
        <f>IF(OR(D927="",E927="",G927=""),"",IF(AND(F927&lt;&gt;"",D927="Inlet Pit"),VLOOKUP(E927,VALIDATIONS!$CN$2:$CO$14,2,FALSE),IF(D927="Junction Pit",VLOOKUP(E927,VALIDATIONS!$CR$2:$CS$5,2,FALSE),IF(D927="Trench Grate",H927*VLOOKUP(E927,VALIDATIONS!$CT$2:$CU$2,2,FALSE),IF(D927="Capped Line",VLOOKUP(E927,VALIDATIONS!$CF$2:$CG$2,2,FALSE),IF(D927="Head Wall",VLOOKUP(E927,VALIDATIONS!$CH$2:$CI$2,2,FALSE),IF(D927="House Connection",VLOOKUP(E927,VALIDATIONS!$CJ$2:$CK$2,2,FALSE),0))))))+IF(AND(F927&lt;&gt;"",D927="Inlet Pit"),VLOOKUP(F927,VALIDATIONS!$CP$2:$CQ$66,2,FALSE),0))</f>
        <v/>
      </c>
      <c r="N927" s="194"/>
      <c r="O927" s="379"/>
      <c r="P927" s="368"/>
      <c r="Q927" s="194"/>
      <c r="R927" s="370"/>
      <c r="S927" s="194"/>
      <c r="T927" s="368"/>
      <c r="U927" s="368"/>
      <c r="V927" s="194"/>
      <c r="W927" s="195"/>
      <c r="X927" s="194"/>
      <c r="Y927" s="195"/>
      <c r="Z927" s="194"/>
      <c r="AA927" s="368"/>
      <c r="AB927" s="368"/>
      <c r="AC927" s="370"/>
      <c r="AD927" s="106" t="str">
        <f>IF(OR(R927="",T927="",U927="",Z927="",AA927="",AB927="",AC927=""),"",Z927*IF(AC927="uPVC",VLOOKUP(AA927,VALIDATIONS!$CZ$2:$DU$42,VLOOKUP(AB927,VALIDATIONS!$FF$2:$FG$5,2,FALSE),FALSE), IF(AC927="Steel Reinforced Concrete",VLOOKUP(AA927,VALIDATIONS!$CZ$2:$DU$42,8+VLOOKUP(AB927,VALIDATIONS!$FF$2:$FG$5,2,FALSE),FALSE),IF(AC927="Fibre Reinforced Concrete",VLOOKUP(AA927,VALIDATIONS!$CZ$2:$DU$42,4+VLOOKUP(AB927,VALIDATIONS!$FF$2:$FG$5,2,FALSE),FALSE))))   +IF(T927="Up to 10% Rock",VLOOKUP(AA927,VALIDATIONS!$CZ$2:$DU$42,13+VLOOKUP(AB927,VALIDATIONS!$FF$2:$FG$5,2,FALSE),FALSE),0)+IF(OR(U927="Urban Development (moderate)",U927="Urban Development (heavy)"),VLOOKUP(AA927,VALIDATIONS!$CZ$2:$DU$42,VLOOKUP(U927,VALIDATIONS!$FJ$2:$FK$4,2,FALSE)+4,FALSE),0))</f>
        <v/>
      </c>
      <c r="AE927" s="194"/>
    </row>
    <row r="928" spans="1:31" x14ac:dyDescent="0.2">
      <c r="A928" s="232"/>
      <c r="B928" s="361"/>
      <c r="C928" s="370"/>
      <c r="D928" s="370"/>
      <c r="E928" s="370"/>
      <c r="F928" s="370"/>
      <c r="G928" s="194"/>
      <c r="H928" s="194"/>
      <c r="I928" s="195"/>
      <c r="J928" s="194"/>
      <c r="K928" s="168"/>
      <c r="L928" s="168"/>
      <c r="M928" s="106" t="str">
        <f>IF(OR(D928="",E928="",G928=""),"",IF(AND(F928&lt;&gt;"",D928="Inlet Pit"),VLOOKUP(E928,VALIDATIONS!$CN$2:$CO$14,2,FALSE),IF(D928="Junction Pit",VLOOKUP(E928,VALIDATIONS!$CR$2:$CS$5,2,FALSE),IF(D928="Trench Grate",H928*VLOOKUP(E928,VALIDATIONS!$CT$2:$CU$2,2,FALSE),IF(D928="Capped Line",VLOOKUP(E928,VALIDATIONS!$CF$2:$CG$2,2,FALSE),IF(D928="Head Wall",VLOOKUP(E928,VALIDATIONS!$CH$2:$CI$2,2,FALSE),IF(D928="House Connection",VLOOKUP(E928,VALIDATIONS!$CJ$2:$CK$2,2,FALSE),0))))))+IF(AND(F928&lt;&gt;"",D928="Inlet Pit"),VLOOKUP(F928,VALIDATIONS!$CP$2:$CQ$66,2,FALSE),0))</f>
        <v/>
      </c>
      <c r="N928" s="194"/>
      <c r="O928" s="379"/>
      <c r="P928" s="368"/>
      <c r="Q928" s="194"/>
      <c r="R928" s="370"/>
      <c r="S928" s="194"/>
      <c r="T928" s="368"/>
      <c r="U928" s="368"/>
      <c r="V928" s="194"/>
      <c r="W928" s="195"/>
      <c r="X928" s="194"/>
      <c r="Y928" s="195"/>
      <c r="Z928" s="194"/>
      <c r="AA928" s="368"/>
      <c r="AB928" s="368"/>
      <c r="AC928" s="370"/>
      <c r="AD928" s="106" t="str">
        <f>IF(OR(R928="",T928="",U928="",Z928="",AA928="",AB928="",AC928=""),"",Z928*IF(AC928="uPVC",VLOOKUP(AA928,VALIDATIONS!$CZ$2:$DU$42,VLOOKUP(AB928,VALIDATIONS!$FF$2:$FG$5,2,FALSE),FALSE), IF(AC928="Steel Reinforced Concrete",VLOOKUP(AA928,VALIDATIONS!$CZ$2:$DU$42,8+VLOOKUP(AB928,VALIDATIONS!$FF$2:$FG$5,2,FALSE),FALSE),IF(AC928="Fibre Reinforced Concrete",VLOOKUP(AA928,VALIDATIONS!$CZ$2:$DU$42,4+VLOOKUP(AB928,VALIDATIONS!$FF$2:$FG$5,2,FALSE),FALSE))))   +IF(T928="Up to 10% Rock",VLOOKUP(AA928,VALIDATIONS!$CZ$2:$DU$42,13+VLOOKUP(AB928,VALIDATIONS!$FF$2:$FG$5,2,FALSE),FALSE),0)+IF(OR(U928="Urban Development (moderate)",U928="Urban Development (heavy)"),VLOOKUP(AA928,VALIDATIONS!$CZ$2:$DU$42,VLOOKUP(U928,VALIDATIONS!$FJ$2:$FK$4,2,FALSE)+4,FALSE),0))</f>
        <v/>
      </c>
      <c r="AE928" s="194"/>
    </row>
    <row r="929" spans="1:31" x14ac:dyDescent="0.2">
      <c r="A929" s="232"/>
      <c r="B929" s="361"/>
      <c r="C929" s="370"/>
      <c r="D929" s="370"/>
      <c r="E929" s="370"/>
      <c r="F929" s="370"/>
      <c r="G929" s="194"/>
      <c r="H929" s="194"/>
      <c r="I929" s="195"/>
      <c r="J929" s="194"/>
      <c r="K929" s="168"/>
      <c r="L929" s="168"/>
      <c r="M929" s="106" t="str">
        <f>IF(OR(D929="",E929="",G929=""),"",IF(AND(F929&lt;&gt;"",D929="Inlet Pit"),VLOOKUP(E929,VALIDATIONS!$CN$2:$CO$14,2,FALSE),IF(D929="Junction Pit",VLOOKUP(E929,VALIDATIONS!$CR$2:$CS$5,2,FALSE),IF(D929="Trench Grate",H929*VLOOKUP(E929,VALIDATIONS!$CT$2:$CU$2,2,FALSE),IF(D929="Capped Line",VLOOKUP(E929,VALIDATIONS!$CF$2:$CG$2,2,FALSE),IF(D929="Head Wall",VLOOKUP(E929,VALIDATIONS!$CH$2:$CI$2,2,FALSE),IF(D929="House Connection",VLOOKUP(E929,VALIDATIONS!$CJ$2:$CK$2,2,FALSE),0))))))+IF(AND(F929&lt;&gt;"",D929="Inlet Pit"),VLOOKUP(F929,VALIDATIONS!$CP$2:$CQ$66,2,FALSE),0))</f>
        <v/>
      </c>
      <c r="N929" s="194"/>
      <c r="O929" s="379"/>
      <c r="P929" s="368"/>
      <c r="Q929" s="194"/>
      <c r="R929" s="370"/>
      <c r="S929" s="194"/>
      <c r="T929" s="368"/>
      <c r="U929" s="368"/>
      <c r="V929" s="194"/>
      <c r="W929" s="195"/>
      <c r="X929" s="194"/>
      <c r="Y929" s="195"/>
      <c r="Z929" s="194"/>
      <c r="AA929" s="368"/>
      <c r="AB929" s="368"/>
      <c r="AC929" s="370"/>
      <c r="AD929" s="106" t="str">
        <f>IF(OR(R929="",T929="",U929="",Z929="",AA929="",AB929="",AC929=""),"",Z929*IF(AC929="uPVC",VLOOKUP(AA929,VALIDATIONS!$CZ$2:$DU$42,VLOOKUP(AB929,VALIDATIONS!$FF$2:$FG$5,2,FALSE),FALSE), IF(AC929="Steel Reinforced Concrete",VLOOKUP(AA929,VALIDATIONS!$CZ$2:$DU$42,8+VLOOKUP(AB929,VALIDATIONS!$FF$2:$FG$5,2,FALSE),FALSE),IF(AC929="Fibre Reinforced Concrete",VLOOKUP(AA929,VALIDATIONS!$CZ$2:$DU$42,4+VLOOKUP(AB929,VALIDATIONS!$FF$2:$FG$5,2,FALSE),FALSE))))   +IF(T929="Up to 10% Rock",VLOOKUP(AA929,VALIDATIONS!$CZ$2:$DU$42,13+VLOOKUP(AB929,VALIDATIONS!$FF$2:$FG$5,2,FALSE),FALSE),0)+IF(OR(U929="Urban Development (moderate)",U929="Urban Development (heavy)"),VLOOKUP(AA929,VALIDATIONS!$CZ$2:$DU$42,VLOOKUP(U929,VALIDATIONS!$FJ$2:$FK$4,2,FALSE)+4,FALSE),0))</f>
        <v/>
      </c>
      <c r="AE929" s="194"/>
    </row>
    <row r="930" spans="1:31" x14ac:dyDescent="0.2">
      <c r="A930" s="232"/>
      <c r="B930" s="361"/>
      <c r="C930" s="370"/>
      <c r="D930" s="370"/>
      <c r="E930" s="370"/>
      <c r="F930" s="370"/>
      <c r="G930" s="194"/>
      <c r="H930" s="194"/>
      <c r="I930" s="195"/>
      <c r="J930" s="194"/>
      <c r="K930" s="168"/>
      <c r="L930" s="168"/>
      <c r="M930" s="106" t="str">
        <f>IF(OR(D930="",E930="",G930=""),"",IF(AND(F930&lt;&gt;"",D930="Inlet Pit"),VLOOKUP(E930,VALIDATIONS!$CN$2:$CO$14,2,FALSE),IF(D930="Junction Pit",VLOOKUP(E930,VALIDATIONS!$CR$2:$CS$5,2,FALSE),IF(D930="Trench Grate",H930*VLOOKUP(E930,VALIDATIONS!$CT$2:$CU$2,2,FALSE),IF(D930="Capped Line",VLOOKUP(E930,VALIDATIONS!$CF$2:$CG$2,2,FALSE),IF(D930="Head Wall",VLOOKUP(E930,VALIDATIONS!$CH$2:$CI$2,2,FALSE),IF(D930="House Connection",VLOOKUP(E930,VALIDATIONS!$CJ$2:$CK$2,2,FALSE),0))))))+IF(AND(F930&lt;&gt;"",D930="Inlet Pit"),VLOOKUP(F930,VALIDATIONS!$CP$2:$CQ$66,2,FALSE),0))</f>
        <v/>
      </c>
      <c r="N930" s="194"/>
      <c r="O930" s="379"/>
      <c r="P930" s="368"/>
      <c r="Q930" s="194"/>
      <c r="R930" s="370"/>
      <c r="S930" s="194"/>
      <c r="T930" s="368"/>
      <c r="U930" s="368"/>
      <c r="V930" s="194"/>
      <c r="W930" s="195"/>
      <c r="X930" s="194"/>
      <c r="Y930" s="195"/>
      <c r="Z930" s="194"/>
      <c r="AA930" s="368"/>
      <c r="AB930" s="368"/>
      <c r="AC930" s="370"/>
      <c r="AD930" s="106" t="str">
        <f>IF(OR(R930="",T930="",U930="",Z930="",AA930="",AB930="",AC930=""),"",Z930*IF(AC930="uPVC",VLOOKUP(AA930,VALIDATIONS!$CZ$2:$DU$42,VLOOKUP(AB930,VALIDATIONS!$FF$2:$FG$5,2,FALSE),FALSE), IF(AC930="Steel Reinforced Concrete",VLOOKUP(AA930,VALIDATIONS!$CZ$2:$DU$42,8+VLOOKUP(AB930,VALIDATIONS!$FF$2:$FG$5,2,FALSE),FALSE),IF(AC930="Fibre Reinforced Concrete",VLOOKUP(AA930,VALIDATIONS!$CZ$2:$DU$42,4+VLOOKUP(AB930,VALIDATIONS!$FF$2:$FG$5,2,FALSE),FALSE))))   +IF(T930="Up to 10% Rock",VLOOKUP(AA930,VALIDATIONS!$CZ$2:$DU$42,13+VLOOKUP(AB930,VALIDATIONS!$FF$2:$FG$5,2,FALSE),FALSE),0)+IF(OR(U930="Urban Development (moderate)",U930="Urban Development (heavy)"),VLOOKUP(AA930,VALIDATIONS!$CZ$2:$DU$42,VLOOKUP(U930,VALIDATIONS!$FJ$2:$FK$4,2,FALSE)+4,FALSE),0))</f>
        <v/>
      </c>
      <c r="AE930" s="194"/>
    </row>
    <row r="931" spans="1:31" x14ac:dyDescent="0.2">
      <c r="A931" s="232"/>
      <c r="B931" s="361"/>
      <c r="C931" s="370"/>
      <c r="D931" s="370"/>
      <c r="E931" s="370"/>
      <c r="F931" s="370"/>
      <c r="G931" s="194"/>
      <c r="H931" s="194"/>
      <c r="I931" s="195"/>
      <c r="J931" s="194"/>
      <c r="K931" s="168"/>
      <c r="L931" s="168"/>
      <c r="M931" s="106" t="str">
        <f>IF(OR(D931="",E931="",G931=""),"",IF(AND(F931&lt;&gt;"",D931="Inlet Pit"),VLOOKUP(E931,VALIDATIONS!$CN$2:$CO$14,2,FALSE),IF(D931="Junction Pit",VLOOKUP(E931,VALIDATIONS!$CR$2:$CS$5,2,FALSE),IF(D931="Trench Grate",H931*VLOOKUP(E931,VALIDATIONS!$CT$2:$CU$2,2,FALSE),IF(D931="Capped Line",VLOOKUP(E931,VALIDATIONS!$CF$2:$CG$2,2,FALSE),IF(D931="Head Wall",VLOOKUP(E931,VALIDATIONS!$CH$2:$CI$2,2,FALSE),IF(D931="House Connection",VLOOKUP(E931,VALIDATIONS!$CJ$2:$CK$2,2,FALSE),0))))))+IF(AND(F931&lt;&gt;"",D931="Inlet Pit"),VLOOKUP(F931,VALIDATIONS!$CP$2:$CQ$66,2,FALSE),0))</f>
        <v/>
      </c>
      <c r="N931" s="194"/>
      <c r="O931" s="379"/>
      <c r="P931" s="368"/>
      <c r="Q931" s="194"/>
      <c r="R931" s="370"/>
      <c r="S931" s="194"/>
      <c r="T931" s="368"/>
      <c r="U931" s="368"/>
      <c r="V931" s="194"/>
      <c r="W931" s="195"/>
      <c r="X931" s="194"/>
      <c r="Y931" s="195"/>
      <c r="Z931" s="194"/>
      <c r="AA931" s="368"/>
      <c r="AB931" s="368"/>
      <c r="AC931" s="370"/>
      <c r="AD931" s="106" t="str">
        <f>IF(OR(R931="",T931="",U931="",Z931="",AA931="",AB931="",AC931=""),"",Z931*IF(AC931="uPVC",VLOOKUP(AA931,VALIDATIONS!$CZ$2:$DU$42,VLOOKUP(AB931,VALIDATIONS!$FF$2:$FG$5,2,FALSE),FALSE), IF(AC931="Steel Reinforced Concrete",VLOOKUP(AA931,VALIDATIONS!$CZ$2:$DU$42,8+VLOOKUP(AB931,VALIDATIONS!$FF$2:$FG$5,2,FALSE),FALSE),IF(AC931="Fibre Reinforced Concrete",VLOOKUP(AA931,VALIDATIONS!$CZ$2:$DU$42,4+VLOOKUP(AB931,VALIDATIONS!$FF$2:$FG$5,2,FALSE),FALSE))))   +IF(T931="Up to 10% Rock",VLOOKUP(AA931,VALIDATIONS!$CZ$2:$DU$42,13+VLOOKUP(AB931,VALIDATIONS!$FF$2:$FG$5,2,FALSE),FALSE),0)+IF(OR(U931="Urban Development (moderate)",U931="Urban Development (heavy)"),VLOOKUP(AA931,VALIDATIONS!$CZ$2:$DU$42,VLOOKUP(U931,VALIDATIONS!$FJ$2:$FK$4,2,FALSE)+4,FALSE),0))</f>
        <v/>
      </c>
      <c r="AE931" s="194"/>
    </row>
    <row r="932" spans="1:31" x14ac:dyDescent="0.2">
      <c r="A932" s="232"/>
      <c r="B932" s="361"/>
      <c r="C932" s="370"/>
      <c r="D932" s="370"/>
      <c r="E932" s="370"/>
      <c r="F932" s="370"/>
      <c r="G932" s="194"/>
      <c r="H932" s="194"/>
      <c r="I932" s="195"/>
      <c r="J932" s="194"/>
      <c r="K932" s="168"/>
      <c r="L932" s="168"/>
      <c r="M932" s="106" t="str">
        <f>IF(OR(D932="",E932="",G932=""),"",IF(AND(F932&lt;&gt;"",D932="Inlet Pit"),VLOOKUP(E932,VALIDATIONS!$CN$2:$CO$14,2,FALSE),IF(D932="Junction Pit",VLOOKUP(E932,VALIDATIONS!$CR$2:$CS$5,2,FALSE),IF(D932="Trench Grate",H932*VLOOKUP(E932,VALIDATIONS!$CT$2:$CU$2,2,FALSE),IF(D932="Capped Line",VLOOKUP(E932,VALIDATIONS!$CF$2:$CG$2,2,FALSE),IF(D932="Head Wall",VLOOKUP(E932,VALIDATIONS!$CH$2:$CI$2,2,FALSE),IF(D932="House Connection",VLOOKUP(E932,VALIDATIONS!$CJ$2:$CK$2,2,FALSE),0))))))+IF(AND(F932&lt;&gt;"",D932="Inlet Pit"),VLOOKUP(F932,VALIDATIONS!$CP$2:$CQ$66,2,FALSE),0))</f>
        <v/>
      </c>
      <c r="N932" s="194"/>
      <c r="O932" s="379"/>
      <c r="P932" s="368"/>
      <c r="Q932" s="194"/>
      <c r="R932" s="370"/>
      <c r="S932" s="194"/>
      <c r="T932" s="368"/>
      <c r="U932" s="368"/>
      <c r="V932" s="194"/>
      <c r="W932" s="195"/>
      <c r="X932" s="194"/>
      <c r="Y932" s="195"/>
      <c r="Z932" s="194"/>
      <c r="AA932" s="368"/>
      <c r="AB932" s="368"/>
      <c r="AC932" s="370"/>
      <c r="AD932" s="106" t="str">
        <f>IF(OR(R932="",T932="",U932="",Z932="",AA932="",AB932="",AC932=""),"",Z932*IF(AC932="uPVC",VLOOKUP(AA932,VALIDATIONS!$CZ$2:$DU$42,VLOOKUP(AB932,VALIDATIONS!$FF$2:$FG$5,2,FALSE),FALSE), IF(AC932="Steel Reinforced Concrete",VLOOKUP(AA932,VALIDATIONS!$CZ$2:$DU$42,8+VLOOKUP(AB932,VALIDATIONS!$FF$2:$FG$5,2,FALSE),FALSE),IF(AC932="Fibre Reinforced Concrete",VLOOKUP(AA932,VALIDATIONS!$CZ$2:$DU$42,4+VLOOKUP(AB932,VALIDATIONS!$FF$2:$FG$5,2,FALSE),FALSE))))   +IF(T932="Up to 10% Rock",VLOOKUP(AA932,VALIDATIONS!$CZ$2:$DU$42,13+VLOOKUP(AB932,VALIDATIONS!$FF$2:$FG$5,2,FALSE),FALSE),0)+IF(OR(U932="Urban Development (moderate)",U932="Urban Development (heavy)"),VLOOKUP(AA932,VALIDATIONS!$CZ$2:$DU$42,VLOOKUP(U932,VALIDATIONS!$FJ$2:$FK$4,2,FALSE)+4,FALSE),0))</f>
        <v/>
      </c>
      <c r="AE932" s="194"/>
    </row>
    <row r="933" spans="1:31" x14ac:dyDescent="0.2">
      <c r="A933" s="232"/>
      <c r="B933" s="361"/>
      <c r="C933" s="370"/>
      <c r="D933" s="370"/>
      <c r="E933" s="370"/>
      <c r="F933" s="370"/>
      <c r="G933" s="194"/>
      <c r="H933" s="194"/>
      <c r="I933" s="195"/>
      <c r="J933" s="194"/>
      <c r="K933" s="168"/>
      <c r="L933" s="168"/>
      <c r="M933" s="106" t="str">
        <f>IF(OR(D933="",E933="",G933=""),"",IF(AND(F933&lt;&gt;"",D933="Inlet Pit"),VLOOKUP(E933,VALIDATIONS!$CN$2:$CO$14,2,FALSE),IF(D933="Junction Pit",VLOOKUP(E933,VALIDATIONS!$CR$2:$CS$5,2,FALSE),IF(D933="Trench Grate",H933*VLOOKUP(E933,VALIDATIONS!$CT$2:$CU$2,2,FALSE),IF(D933="Capped Line",VLOOKUP(E933,VALIDATIONS!$CF$2:$CG$2,2,FALSE),IF(D933="Head Wall",VLOOKUP(E933,VALIDATIONS!$CH$2:$CI$2,2,FALSE),IF(D933="House Connection",VLOOKUP(E933,VALIDATIONS!$CJ$2:$CK$2,2,FALSE),0))))))+IF(AND(F933&lt;&gt;"",D933="Inlet Pit"),VLOOKUP(F933,VALIDATIONS!$CP$2:$CQ$66,2,FALSE),0))</f>
        <v/>
      </c>
      <c r="N933" s="194"/>
      <c r="O933" s="379"/>
      <c r="P933" s="368"/>
      <c r="Q933" s="194"/>
      <c r="R933" s="370"/>
      <c r="S933" s="194"/>
      <c r="T933" s="368"/>
      <c r="U933" s="368"/>
      <c r="V933" s="194"/>
      <c r="W933" s="195"/>
      <c r="X933" s="194"/>
      <c r="Y933" s="195"/>
      <c r="Z933" s="194"/>
      <c r="AA933" s="368"/>
      <c r="AB933" s="368"/>
      <c r="AC933" s="370"/>
      <c r="AD933" s="106" t="str">
        <f>IF(OR(R933="",T933="",U933="",Z933="",AA933="",AB933="",AC933=""),"",Z933*IF(AC933="uPVC",VLOOKUP(AA933,VALIDATIONS!$CZ$2:$DU$42,VLOOKUP(AB933,VALIDATIONS!$FF$2:$FG$5,2,FALSE),FALSE), IF(AC933="Steel Reinforced Concrete",VLOOKUP(AA933,VALIDATIONS!$CZ$2:$DU$42,8+VLOOKUP(AB933,VALIDATIONS!$FF$2:$FG$5,2,FALSE),FALSE),IF(AC933="Fibre Reinforced Concrete",VLOOKUP(AA933,VALIDATIONS!$CZ$2:$DU$42,4+VLOOKUP(AB933,VALIDATIONS!$FF$2:$FG$5,2,FALSE),FALSE))))   +IF(T933="Up to 10% Rock",VLOOKUP(AA933,VALIDATIONS!$CZ$2:$DU$42,13+VLOOKUP(AB933,VALIDATIONS!$FF$2:$FG$5,2,FALSE),FALSE),0)+IF(OR(U933="Urban Development (moderate)",U933="Urban Development (heavy)"),VLOOKUP(AA933,VALIDATIONS!$CZ$2:$DU$42,VLOOKUP(U933,VALIDATIONS!$FJ$2:$FK$4,2,FALSE)+4,FALSE),0))</f>
        <v/>
      </c>
      <c r="AE933" s="194"/>
    </row>
    <row r="934" spans="1:31" x14ac:dyDescent="0.2">
      <c r="A934" s="232"/>
      <c r="B934" s="361"/>
      <c r="C934" s="370"/>
      <c r="D934" s="370"/>
      <c r="E934" s="370"/>
      <c r="F934" s="370"/>
      <c r="G934" s="194"/>
      <c r="H934" s="194"/>
      <c r="I934" s="195"/>
      <c r="J934" s="194"/>
      <c r="K934" s="168"/>
      <c r="L934" s="168"/>
      <c r="M934" s="106" t="str">
        <f>IF(OR(D934="",E934="",G934=""),"",IF(AND(F934&lt;&gt;"",D934="Inlet Pit"),VLOOKUP(E934,VALIDATIONS!$CN$2:$CO$14,2,FALSE),IF(D934="Junction Pit",VLOOKUP(E934,VALIDATIONS!$CR$2:$CS$5,2,FALSE),IF(D934="Trench Grate",H934*VLOOKUP(E934,VALIDATIONS!$CT$2:$CU$2,2,FALSE),IF(D934="Capped Line",VLOOKUP(E934,VALIDATIONS!$CF$2:$CG$2,2,FALSE),IF(D934="Head Wall",VLOOKUP(E934,VALIDATIONS!$CH$2:$CI$2,2,FALSE),IF(D934="House Connection",VLOOKUP(E934,VALIDATIONS!$CJ$2:$CK$2,2,FALSE),0))))))+IF(AND(F934&lt;&gt;"",D934="Inlet Pit"),VLOOKUP(F934,VALIDATIONS!$CP$2:$CQ$66,2,FALSE),0))</f>
        <v/>
      </c>
      <c r="N934" s="194"/>
      <c r="O934" s="379"/>
      <c r="P934" s="368"/>
      <c r="Q934" s="194"/>
      <c r="R934" s="370"/>
      <c r="S934" s="194"/>
      <c r="T934" s="368"/>
      <c r="U934" s="368"/>
      <c r="V934" s="194"/>
      <c r="W934" s="195"/>
      <c r="X934" s="194"/>
      <c r="Y934" s="195"/>
      <c r="Z934" s="194"/>
      <c r="AA934" s="368"/>
      <c r="AB934" s="368"/>
      <c r="AC934" s="370"/>
      <c r="AD934" s="106" t="str">
        <f>IF(OR(R934="",T934="",U934="",Z934="",AA934="",AB934="",AC934=""),"",Z934*IF(AC934="uPVC",VLOOKUP(AA934,VALIDATIONS!$CZ$2:$DU$42,VLOOKUP(AB934,VALIDATIONS!$FF$2:$FG$5,2,FALSE),FALSE), IF(AC934="Steel Reinforced Concrete",VLOOKUP(AA934,VALIDATIONS!$CZ$2:$DU$42,8+VLOOKUP(AB934,VALIDATIONS!$FF$2:$FG$5,2,FALSE),FALSE),IF(AC934="Fibre Reinforced Concrete",VLOOKUP(AA934,VALIDATIONS!$CZ$2:$DU$42,4+VLOOKUP(AB934,VALIDATIONS!$FF$2:$FG$5,2,FALSE),FALSE))))   +IF(T934="Up to 10% Rock",VLOOKUP(AA934,VALIDATIONS!$CZ$2:$DU$42,13+VLOOKUP(AB934,VALIDATIONS!$FF$2:$FG$5,2,FALSE),FALSE),0)+IF(OR(U934="Urban Development (moderate)",U934="Urban Development (heavy)"),VLOOKUP(AA934,VALIDATIONS!$CZ$2:$DU$42,VLOOKUP(U934,VALIDATIONS!$FJ$2:$FK$4,2,FALSE)+4,FALSE),0))</f>
        <v/>
      </c>
      <c r="AE934" s="194"/>
    </row>
    <row r="935" spans="1:31" x14ac:dyDescent="0.2">
      <c r="A935" s="232"/>
      <c r="B935" s="361"/>
      <c r="C935" s="370"/>
      <c r="D935" s="370"/>
      <c r="E935" s="370"/>
      <c r="F935" s="370"/>
      <c r="G935" s="194"/>
      <c r="H935" s="194"/>
      <c r="I935" s="195"/>
      <c r="J935" s="194"/>
      <c r="K935" s="168"/>
      <c r="L935" s="168"/>
      <c r="M935" s="106" t="str">
        <f>IF(OR(D935="",E935="",G935=""),"",IF(AND(F935&lt;&gt;"",D935="Inlet Pit"),VLOOKUP(E935,VALIDATIONS!$CN$2:$CO$14,2,FALSE),IF(D935="Junction Pit",VLOOKUP(E935,VALIDATIONS!$CR$2:$CS$5,2,FALSE),IF(D935="Trench Grate",H935*VLOOKUP(E935,VALIDATIONS!$CT$2:$CU$2,2,FALSE),IF(D935="Capped Line",VLOOKUP(E935,VALIDATIONS!$CF$2:$CG$2,2,FALSE),IF(D935="Head Wall",VLOOKUP(E935,VALIDATIONS!$CH$2:$CI$2,2,FALSE),IF(D935="House Connection",VLOOKUP(E935,VALIDATIONS!$CJ$2:$CK$2,2,FALSE),0))))))+IF(AND(F935&lt;&gt;"",D935="Inlet Pit"),VLOOKUP(F935,VALIDATIONS!$CP$2:$CQ$66,2,FALSE),0))</f>
        <v/>
      </c>
      <c r="N935" s="194"/>
      <c r="O935" s="379"/>
      <c r="P935" s="368"/>
      <c r="Q935" s="194"/>
      <c r="R935" s="370"/>
      <c r="S935" s="194"/>
      <c r="T935" s="368"/>
      <c r="U935" s="368"/>
      <c r="V935" s="194"/>
      <c r="W935" s="195"/>
      <c r="X935" s="194"/>
      <c r="Y935" s="195"/>
      <c r="Z935" s="194"/>
      <c r="AA935" s="368"/>
      <c r="AB935" s="368"/>
      <c r="AC935" s="370"/>
      <c r="AD935" s="106" t="str">
        <f>IF(OR(R935="",T935="",U935="",Z935="",AA935="",AB935="",AC935=""),"",Z935*IF(AC935="uPVC",VLOOKUP(AA935,VALIDATIONS!$CZ$2:$DU$42,VLOOKUP(AB935,VALIDATIONS!$FF$2:$FG$5,2,FALSE),FALSE), IF(AC935="Steel Reinforced Concrete",VLOOKUP(AA935,VALIDATIONS!$CZ$2:$DU$42,8+VLOOKUP(AB935,VALIDATIONS!$FF$2:$FG$5,2,FALSE),FALSE),IF(AC935="Fibre Reinforced Concrete",VLOOKUP(AA935,VALIDATIONS!$CZ$2:$DU$42,4+VLOOKUP(AB935,VALIDATIONS!$FF$2:$FG$5,2,FALSE),FALSE))))   +IF(T935="Up to 10% Rock",VLOOKUP(AA935,VALIDATIONS!$CZ$2:$DU$42,13+VLOOKUP(AB935,VALIDATIONS!$FF$2:$FG$5,2,FALSE),FALSE),0)+IF(OR(U935="Urban Development (moderate)",U935="Urban Development (heavy)"),VLOOKUP(AA935,VALIDATIONS!$CZ$2:$DU$42,VLOOKUP(U935,VALIDATIONS!$FJ$2:$FK$4,2,FALSE)+4,FALSE),0))</f>
        <v/>
      </c>
      <c r="AE935" s="194"/>
    </row>
    <row r="936" spans="1:31" x14ac:dyDescent="0.2">
      <c r="A936" s="232"/>
      <c r="B936" s="361"/>
      <c r="C936" s="370"/>
      <c r="D936" s="370"/>
      <c r="E936" s="370"/>
      <c r="F936" s="370"/>
      <c r="G936" s="194"/>
      <c r="H936" s="194"/>
      <c r="I936" s="195"/>
      <c r="J936" s="194"/>
      <c r="K936" s="168"/>
      <c r="L936" s="168"/>
      <c r="M936" s="106" t="str">
        <f>IF(OR(D936="",E936="",G936=""),"",IF(AND(F936&lt;&gt;"",D936="Inlet Pit"),VLOOKUP(E936,VALIDATIONS!$CN$2:$CO$14,2,FALSE),IF(D936="Junction Pit",VLOOKUP(E936,VALIDATIONS!$CR$2:$CS$5,2,FALSE),IF(D936="Trench Grate",H936*VLOOKUP(E936,VALIDATIONS!$CT$2:$CU$2,2,FALSE),IF(D936="Capped Line",VLOOKUP(E936,VALIDATIONS!$CF$2:$CG$2,2,FALSE),IF(D936="Head Wall",VLOOKUP(E936,VALIDATIONS!$CH$2:$CI$2,2,FALSE),IF(D936="House Connection",VLOOKUP(E936,VALIDATIONS!$CJ$2:$CK$2,2,FALSE),0))))))+IF(AND(F936&lt;&gt;"",D936="Inlet Pit"),VLOOKUP(F936,VALIDATIONS!$CP$2:$CQ$66,2,FALSE),0))</f>
        <v/>
      </c>
      <c r="N936" s="194"/>
      <c r="O936" s="379"/>
      <c r="P936" s="368"/>
      <c r="Q936" s="194"/>
      <c r="R936" s="370"/>
      <c r="S936" s="194"/>
      <c r="T936" s="368"/>
      <c r="U936" s="368"/>
      <c r="V936" s="194"/>
      <c r="W936" s="195"/>
      <c r="X936" s="194"/>
      <c r="Y936" s="195"/>
      <c r="Z936" s="194"/>
      <c r="AA936" s="368"/>
      <c r="AB936" s="368"/>
      <c r="AC936" s="370"/>
      <c r="AD936" s="106" t="str">
        <f>IF(OR(R936="",T936="",U936="",Z936="",AA936="",AB936="",AC936=""),"",Z936*IF(AC936="uPVC",VLOOKUP(AA936,VALIDATIONS!$CZ$2:$DU$42,VLOOKUP(AB936,VALIDATIONS!$FF$2:$FG$5,2,FALSE),FALSE), IF(AC936="Steel Reinforced Concrete",VLOOKUP(AA936,VALIDATIONS!$CZ$2:$DU$42,8+VLOOKUP(AB936,VALIDATIONS!$FF$2:$FG$5,2,FALSE),FALSE),IF(AC936="Fibre Reinforced Concrete",VLOOKUP(AA936,VALIDATIONS!$CZ$2:$DU$42,4+VLOOKUP(AB936,VALIDATIONS!$FF$2:$FG$5,2,FALSE),FALSE))))   +IF(T936="Up to 10% Rock",VLOOKUP(AA936,VALIDATIONS!$CZ$2:$DU$42,13+VLOOKUP(AB936,VALIDATIONS!$FF$2:$FG$5,2,FALSE),FALSE),0)+IF(OR(U936="Urban Development (moderate)",U936="Urban Development (heavy)"),VLOOKUP(AA936,VALIDATIONS!$CZ$2:$DU$42,VLOOKUP(U936,VALIDATIONS!$FJ$2:$FK$4,2,FALSE)+4,FALSE),0))</f>
        <v/>
      </c>
      <c r="AE936" s="194"/>
    </row>
    <row r="937" spans="1:31" x14ac:dyDescent="0.2">
      <c r="A937" s="232"/>
      <c r="B937" s="361"/>
      <c r="C937" s="370"/>
      <c r="D937" s="370"/>
      <c r="E937" s="370"/>
      <c r="F937" s="370"/>
      <c r="G937" s="194"/>
      <c r="H937" s="194"/>
      <c r="I937" s="195"/>
      <c r="J937" s="194"/>
      <c r="K937" s="168"/>
      <c r="L937" s="168"/>
      <c r="M937" s="106" t="str">
        <f>IF(OR(D937="",E937="",G937=""),"",IF(AND(F937&lt;&gt;"",D937="Inlet Pit"),VLOOKUP(E937,VALIDATIONS!$CN$2:$CO$14,2,FALSE),IF(D937="Junction Pit",VLOOKUP(E937,VALIDATIONS!$CR$2:$CS$5,2,FALSE),IF(D937="Trench Grate",H937*VLOOKUP(E937,VALIDATIONS!$CT$2:$CU$2,2,FALSE),IF(D937="Capped Line",VLOOKUP(E937,VALIDATIONS!$CF$2:$CG$2,2,FALSE),IF(D937="Head Wall",VLOOKUP(E937,VALIDATIONS!$CH$2:$CI$2,2,FALSE),IF(D937="House Connection",VLOOKUP(E937,VALIDATIONS!$CJ$2:$CK$2,2,FALSE),0))))))+IF(AND(F937&lt;&gt;"",D937="Inlet Pit"),VLOOKUP(F937,VALIDATIONS!$CP$2:$CQ$66,2,FALSE),0))</f>
        <v/>
      </c>
      <c r="N937" s="194"/>
      <c r="O937" s="379"/>
      <c r="P937" s="368"/>
      <c r="Q937" s="194"/>
      <c r="R937" s="370"/>
      <c r="S937" s="194"/>
      <c r="T937" s="368"/>
      <c r="U937" s="368"/>
      <c r="V937" s="194"/>
      <c r="W937" s="195"/>
      <c r="X937" s="194"/>
      <c r="Y937" s="195"/>
      <c r="Z937" s="194"/>
      <c r="AA937" s="368"/>
      <c r="AB937" s="368"/>
      <c r="AC937" s="370"/>
      <c r="AD937" s="106" t="str">
        <f>IF(OR(R937="",T937="",U937="",Z937="",AA937="",AB937="",AC937=""),"",Z937*IF(AC937="uPVC",VLOOKUP(AA937,VALIDATIONS!$CZ$2:$DU$42,VLOOKUP(AB937,VALIDATIONS!$FF$2:$FG$5,2,FALSE),FALSE), IF(AC937="Steel Reinforced Concrete",VLOOKUP(AA937,VALIDATIONS!$CZ$2:$DU$42,8+VLOOKUP(AB937,VALIDATIONS!$FF$2:$FG$5,2,FALSE),FALSE),IF(AC937="Fibre Reinforced Concrete",VLOOKUP(AA937,VALIDATIONS!$CZ$2:$DU$42,4+VLOOKUP(AB937,VALIDATIONS!$FF$2:$FG$5,2,FALSE),FALSE))))   +IF(T937="Up to 10% Rock",VLOOKUP(AA937,VALIDATIONS!$CZ$2:$DU$42,13+VLOOKUP(AB937,VALIDATIONS!$FF$2:$FG$5,2,FALSE),FALSE),0)+IF(OR(U937="Urban Development (moderate)",U937="Urban Development (heavy)"),VLOOKUP(AA937,VALIDATIONS!$CZ$2:$DU$42,VLOOKUP(U937,VALIDATIONS!$FJ$2:$FK$4,2,FALSE)+4,FALSE),0))</f>
        <v/>
      </c>
      <c r="AE937" s="194"/>
    </row>
    <row r="938" spans="1:31" x14ac:dyDescent="0.2">
      <c r="A938" s="232"/>
      <c r="B938" s="361"/>
      <c r="C938" s="370"/>
      <c r="D938" s="370"/>
      <c r="E938" s="370"/>
      <c r="F938" s="370"/>
      <c r="G938" s="194"/>
      <c r="H938" s="194"/>
      <c r="I938" s="195"/>
      <c r="J938" s="194"/>
      <c r="K938" s="168"/>
      <c r="L938" s="168"/>
      <c r="M938" s="106" t="str">
        <f>IF(OR(D938="",E938="",G938=""),"",IF(AND(F938&lt;&gt;"",D938="Inlet Pit"),VLOOKUP(E938,VALIDATIONS!$CN$2:$CO$14,2,FALSE),IF(D938="Junction Pit",VLOOKUP(E938,VALIDATIONS!$CR$2:$CS$5,2,FALSE),IF(D938="Trench Grate",H938*VLOOKUP(E938,VALIDATIONS!$CT$2:$CU$2,2,FALSE),IF(D938="Capped Line",VLOOKUP(E938,VALIDATIONS!$CF$2:$CG$2,2,FALSE),IF(D938="Head Wall",VLOOKUP(E938,VALIDATIONS!$CH$2:$CI$2,2,FALSE),IF(D938="House Connection",VLOOKUP(E938,VALIDATIONS!$CJ$2:$CK$2,2,FALSE),0))))))+IF(AND(F938&lt;&gt;"",D938="Inlet Pit"),VLOOKUP(F938,VALIDATIONS!$CP$2:$CQ$66,2,FALSE),0))</f>
        <v/>
      </c>
      <c r="N938" s="194"/>
      <c r="O938" s="379"/>
      <c r="P938" s="368"/>
      <c r="Q938" s="194"/>
      <c r="R938" s="370"/>
      <c r="S938" s="194"/>
      <c r="T938" s="368"/>
      <c r="U938" s="368"/>
      <c r="V938" s="194"/>
      <c r="W938" s="195"/>
      <c r="X938" s="194"/>
      <c r="Y938" s="195"/>
      <c r="Z938" s="194"/>
      <c r="AA938" s="368"/>
      <c r="AB938" s="368"/>
      <c r="AC938" s="370"/>
      <c r="AD938" s="106" t="str">
        <f>IF(OR(R938="",T938="",U938="",Z938="",AA938="",AB938="",AC938=""),"",Z938*IF(AC938="uPVC",VLOOKUP(AA938,VALIDATIONS!$CZ$2:$DU$42,VLOOKUP(AB938,VALIDATIONS!$FF$2:$FG$5,2,FALSE),FALSE), IF(AC938="Steel Reinforced Concrete",VLOOKUP(AA938,VALIDATIONS!$CZ$2:$DU$42,8+VLOOKUP(AB938,VALIDATIONS!$FF$2:$FG$5,2,FALSE),FALSE),IF(AC938="Fibre Reinforced Concrete",VLOOKUP(AA938,VALIDATIONS!$CZ$2:$DU$42,4+VLOOKUP(AB938,VALIDATIONS!$FF$2:$FG$5,2,FALSE),FALSE))))   +IF(T938="Up to 10% Rock",VLOOKUP(AA938,VALIDATIONS!$CZ$2:$DU$42,13+VLOOKUP(AB938,VALIDATIONS!$FF$2:$FG$5,2,FALSE),FALSE),0)+IF(OR(U938="Urban Development (moderate)",U938="Urban Development (heavy)"),VLOOKUP(AA938,VALIDATIONS!$CZ$2:$DU$42,VLOOKUP(U938,VALIDATIONS!$FJ$2:$FK$4,2,FALSE)+4,FALSE),0))</f>
        <v/>
      </c>
      <c r="AE938" s="194"/>
    </row>
    <row r="939" spans="1:31" x14ac:dyDescent="0.2">
      <c r="A939" s="232"/>
      <c r="B939" s="361"/>
      <c r="C939" s="370"/>
      <c r="D939" s="370"/>
      <c r="E939" s="370"/>
      <c r="F939" s="370"/>
      <c r="G939" s="194"/>
      <c r="H939" s="194"/>
      <c r="I939" s="195"/>
      <c r="J939" s="194"/>
      <c r="K939" s="168"/>
      <c r="L939" s="168"/>
      <c r="M939" s="106" t="str">
        <f>IF(OR(D939="",E939="",G939=""),"",IF(AND(F939&lt;&gt;"",D939="Inlet Pit"),VLOOKUP(E939,VALIDATIONS!$CN$2:$CO$14,2,FALSE),IF(D939="Junction Pit",VLOOKUP(E939,VALIDATIONS!$CR$2:$CS$5,2,FALSE),IF(D939="Trench Grate",H939*VLOOKUP(E939,VALIDATIONS!$CT$2:$CU$2,2,FALSE),IF(D939="Capped Line",VLOOKUP(E939,VALIDATIONS!$CF$2:$CG$2,2,FALSE),IF(D939="Head Wall",VLOOKUP(E939,VALIDATIONS!$CH$2:$CI$2,2,FALSE),IF(D939="House Connection",VLOOKUP(E939,VALIDATIONS!$CJ$2:$CK$2,2,FALSE),0))))))+IF(AND(F939&lt;&gt;"",D939="Inlet Pit"),VLOOKUP(F939,VALIDATIONS!$CP$2:$CQ$66,2,FALSE),0))</f>
        <v/>
      </c>
      <c r="N939" s="194"/>
      <c r="O939" s="379"/>
      <c r="P939" s="368"/>
      <c r="Q939" s="194"/>
      <c r="R939" s="370"/>
      <c r="S939" s="194"/>
      <c r="T939" s="368"/>
      <c r="U939" s="368"/>
      <c r="V939" s="194"/>
      <c r="W939" s="195"/>
      <c r="X939" s="194"/>
      <c r="Y939" s="195"/>
      <c r="Z939" s="194"/>
      <c r="AA939" s="368"/>
      <c r="AB939" s="368"/>
      <c r="AC939" s="370"/>
      <c r="AD939" s="106" t="str">
        <f>IF(OR(R939="",T939="",U939="",Z939="",AA939="",AB939="",AC939=""),"",Z939*IF(AC939="uPVC",VLOOKUP(AA939,VALIDATIONS!$CZ$2:$DU$42,VLOOKUP(AB939,VALIDATIONS!$FF$2:$FG$5,2,FALSE),FALSE), IF(AC939="Steel Reinforced Concrete",VLOOKUP(AA939,VALIDATIONS!$CZ$2:$DU$42,8+VLOOKUP(AB939,VALIDATIONS!$FF$2:$FG$5,2,FALSE),FALSE),IF(AC939="Fibre Reinforced Concrete",VLOOKUP(AA939,VALIDATIONS!$CZ$2:$DU$42,4+VLOOKUP(AB939,VALIDATIONS!$FF$2:$FG$5,2,FALSE),FALSE))))   +IF(T939="Up to 10% Rock",VLOOKUP(AA939,VALIDATIONS!$CZ$2:$DU$42,13+VLOOKUP(AB939,VALIDATIONS!$FF$2:$FG$5,2,FALSE),FALSE),0)+IF(OR(U939="Urban Development (moderate)",U939="Urban Development (heavy)"),VLOOKUP(AA939,VALIDATIONS!$CZ$2:$DU$42,VLOOKUP(U939,VALIDATIONS!$FJ$2:$FK$4,2,FALSE)+4,FALSE),0))</f>
        <v/>
      </c>
      <c r="AE939" s="194"/>
    </row>
    <row r="940" spans="1:31" x14ac:dyDescent="0.2">
      <c r="A940" s="232"/>
      <c r="B940" s="361"/>
      <c r="C940" s="370"/>
      <c r="D940" s="370"/>
      <c r="E940" s="370"/>
      <c r="F940" s="370"/>
      <c r="G940" s="194"/>
      <c r="H940" s="194"/>
      <c r="I940" s="195"/>
      <c r="J940" s="194"/>
      <c r="K940" s="168"/>
      <c r="L940" s="168"/>
      <c r="M940" s="106" t="str">
        <f>IF(OR(D940="",E940="",G940=""),"",IF(AND(F940&lt;&gt;"",D940="Inlet Pit"),VLOOKUP(E940,VALIDATIONS!$CN$2:$CO$14,2,FALSE),IF(D940="Junction Pit",VLOOKUP(E940,VALIDATIONS!$CR$2:$CS$5,2,FALSE),IF(D940="Trench Grate",H940*VLOOKUP(E940,VALIDATIONS!$CT$2:$CU$2,2,FALSE),IF(D940="Capped Line",VLOOKUP(E940,VALIDATIONS!$CF$2:$CG$2,2,FALSE),IF(D940="Head Wall",VLOOKUP(E940,VALIDATIONS!$CH$2:$CI$2,2,FALSE),IF(D940="House Connection",VLOOKUP(E940,VALIDATIONS!$CJ$2:$CK$2,2,FALSE),0))))))+IF(AND(F940&lt;&gt;"",D940="Inlet Pit"),VLOOKUP(F940,VALIDATIONS!$CP$2:$CQ$66,2,FALSE),0))</f>
        <v/>
      </c>
      <c r="N940" s="194"/>
      <c r="O940" s="379"/>
      <c r="P940" s="368"/>
      <c r="Q940" s="194"/>
      <c r="R940" s="370"/>
      <c r="S940" s="194"/>
      <c r="T940" s="368"/>
      <c r="U940" s="368"/>
      <c r="V940" s="194"/>
      <c r="W940" s="195"/>
      <c r="X940" s="194"/>
      <c r="Y940" s="195"/>
      <c r="Z940" s="194"/>
      <c r="AA940" s="368"/>
      <c r="AB940" s="368"/>
      <c r="AC940" s="370"/>
      <c r="AD940" s="106" t="str">
        <f>IF(OR(R940="",T940="",U940="",Z940="",AA940="",AB940="",AC940=""),"",Z940*IF(AC940="uPVC",VLOOKUP(AA940,VALIDATIONS!$CZ$2:$DU$42,VLOOKUP(AB940,VALIDATIONS!$FF$2:$FG$5,2,FALSE),FALSE), IF(AC940="Steel Reinforced Concrete",VLOOKUP(AA940,VALIDATIONS!$CZ$2:$DU$42,8+VLOOKUP(AB940,VALIDATIONS!$FF$2:$FG$5,2,FALSE),FALSE),IF(AC940="Fibre Reinforced Concrete",VLOOKUP(AA940,VALIDATIONS!$CZ$2:$DU$42,4+VLOOKUP(AB940,VALIDATIONS!$FF$2:$FG$5,2,FALSE),FALSE))))   +IF(T940="Up to 10% Rock",VLOOKUP(AA940,VALIDATIONS!$CZ$2:$DU$42,13+VLOOKUP(AB940,VALIDATIONS!$FF$2:$FG$5,2,FALSE),FALSE),0)+IF(OR(U940="Urban Development (moderate)",U940="Urban Development (heavy)"),VLOOKUP(AA940,VALIDATIONS!$CZ$2:$DU$42,VLOOKUP(U940,VALIDATIONS!$FJ$2:$FK$4,2,FALSE)+4,FALSE),0))</f>
        <v/>
      </c>
      <c r="AE940" s="194"/>
    </row>
    <row r="941" spans="1:31" x14ac:dyDescent="0.2">
      <c r="A941" s="232"/>
      <c r="B941" s="361"/>
      <c r="C941" s="370"/>
      <c r="D941" s="370"/>
      <c r="E941" s="370"/>
      <c r="F941" s="370"/>
      <c r="G941" s="194"/>
      <c r="H941" s="194"/>
      <c r="I941" s="195"/>
      <c r="J941" s="194"/>
      <c r="K941" s="168"/>
      <c r="L941" s="168"/>
      <c r="M941" s="106" t="str">
        <f>IF(OR(D941="",E941="",G941=""),"",IF(AND(F941&lt;&gt;"",D941="Inlet Pit"),VLOOKUP(E941,VALIDATIONS!$CN$2:$CO$14,2,FALSE),IF(D941="Junction Pit",VLOOKUP(E941,VALIDATIONS!$CR$2:$CS$5,2,FALSE),IF(D941="Trench Grate",H941*VLOOKUP(E941,VALIDATIONS!$CT$2:$CU$2,2,FALSE),IF(D941="Capped Line",VLOOKUP(E941,VALIDATIONS!$CF$2:$CG$2,2,FALSE),IF(D941="Head Wall",VLOOKUP(E941,VALIDATIONS!$CH$2:$CI$2,2,FALSE),IF(D941="House Connection",VLOOKUP(E941,VALIDATIONS!$CJ$2:$CK$2,2,FALSE),0))))))+IF(AND(F941&lt;&gt;"",D941="Inlet Pit"),VLOOKUP(F941,VALIDATIONS!$CP$2:$CQ$66,2,FALSE),0))</f>
        <v/>
      </c>
      <c r="N941" s="194"/>
      <c r="O941" s="379"/>
      <c r="P941" s="368"/>
      <c r="Q941" s="194"/>
      <c r="R941" s="370"/>
      <c r="S941" s="194"/>
      <c r="T941" s="368"/>
      <c r="U941" s="368"/>
      <c r="V941" s="194"/>
      <c r="W941" s="195"/>
      <c r="X941" s="194"/>
      <c r="Y941" s="195"/>
      <c r="Z941" s="194"/>
      <c r="AA941" s="368"/>
      <c r="AB941" s="368"/>
      <c r="AC941" s="370"/>
      <c r="AD941" s="106" t="str">
        <f>IF(OR(R941="",T941="",U941="",Z941="",AA941="",AB941="",AC941=""),"",Z941*IF(AC941="uPVC",VLOOKUP(AA941,VALIDATIONS!$CZ$2:$DU$42,VLOOKUP(AB941,VALIDATIONS!$FF$2:$FG$5,2,FALSE),FALSE), IF(AC941="Steel Reinforced Concrete",VLOOKUP(AA941,VALIDATIONS!$CZ$2:$DU$42,8+VLOOKUP(AB941,VALIDATIONS!$FF$2:$FG$5,2,FALSE),FALSE),IF(AC941="Fibre Reinforced Concrete",VLOOKUP(AA941,VALIDATIONS!$CZ$2:$DU$42,4+VLOOKUP(AB941,VALIDATIONS!$FF$2:$FG$5,2,FALSE),FALSE))))   +IF(T941="Up to 10% Rock",VLOOKUP(AA941,VALIDATIONS!$CZ$2:$DU$42,13+VLOOKUP(AB941,VALIDATIONS!$FF$2:$FG$5,2,FALSE),FALSE),0)+IF(OR(U941="Urban Development (moderate)",U941="Urban Development (heavy)"),VLOOKUP(AA941,VALIDATIONS!$CZ$2:$DU$42,VLOOKUP(U941,VALIDATIONS!$FJ$2:$FK$4,2,FALSE)+4,FALSE),0))</f>
        <v/>
      </c>
      <c r="AE941" s="194"/>
    </row>
    <row r="942" spans="1:31" x14ac:dyDescent="0.2">
      <c r="A942" s="232"/>
      <c r="B942" s="361"/>
      <c r="C942" s="370"/>
      <c r="D942" s="370"/>
      <c r="E942" s="370"/>
      <c r="F942" s="370"/>
      <c r="G942" s="194"/>
      <c r="H942" s="194"/>
      <c r="I942" s="195"/>
      <c r="J942" s="194"/>
      <c r="K942" s="168"/>
      <c r="L942" s="168"/>
      <c r="M942" s="106" t="str">
        <f>IF(OR(D942="",E942="",G942=""),"",IF(AND(F942&lt;&gt;"",D942="Inlet Pit"),VLOOKUP(E942,VALIDATIONS!$CN$2:$CO$14,2,FALSE),IF(D942="Junction Pit",VLOOKUP(E942,VALIDATIONS!$CR$2:$CS$5,2,FALSE),IF(D942="Trench Grate",H942*VLOOKUP(E942,VALIDATIONS!$CT$2:$CU$2,2,FALSE),IF(D942="Capped Line",VLOOKUP(E942,VALIDATIONS!$CF$2:$CG$2,2,FALSE),IF(D942="Head Wall",VLOOKUP(E942,VALIDATIONS!$CH$2:$CI$2,2,FALSE),IF(D942="House Connection",VLOOKUP(E942,VALIDATIONS!$CJ$2:$CK$2,2,FALSE),0))))))+IF(AND(F942&lt;&gt;"",D942="Inlet Pit"),VLOOKUP(F942,VALIDATIONS!$CP$2:$CQ$66,2,FALSE),0))</f>
        <v/>
      </c>
      <c r="N942" s="194"/>
      <c r="O942" s="379"/>
      <c r="P942" s="368"/>
      <c r="Q942" s="194"/>
      <c r="R942" s="370"/>
      <c r="S942" s="194"/>
      <c r="T942" s="368"/>
      <c r="U942" s="368"/>
      <c r="V942" s="194"/>
      <c r="W942" s="195"/>
      <c r="X942" s="194"/>
      <c r="Y942" s="195"/>
      <c r="Z942" s="194"/>
      <c r="AA942" s="368"/>
      <c r="AB942" s="368"/>
      <c r="AC942" s="370"/>
      <c r="AD942" s="106" t="str">
        <f>IF(OR(R942="",T942="",U942="",Z942="",AA942="",AB942="",AC942=""),"",Z942*IF(AC942="uPVC",VLOOKUP(AA942,VALIDATIONS!$CZ$2:$DU$42,VLOOKUP(AB942,VALIDATIONS!$FF$2:$FG$5,2,FALSE),FALSE), IF(AC942="Steel Reinforced Concrete",VLOOKUP(AA942,VALIDATIONS!$CZ$2:$DU$42,8+VLOOKUP(AB942,VALIDATIONS!$FF$2:$FG$5,2,FALSE),FALSE),IF(AC942="Fibre Reinforced Concrete",VLOOKUP(AA942,VALIDATIONS!$CZ$2:$DU$42,4+VLOOKUP(AB942,VALIDATIONS!$FF$2:$FG$5,2,FALSE),FALSE))))   +IF(T942="Up to 10% Rock",VLOOKUP(AA942,VALIDATIONS!$CZ$2:$DU$42,13+VLOOKUP(AB942,VALIDATIONS!$FF$2:$FG$5,2,FALSE),FALSE),0)+IF(OR(U942="Urban Development (moderate)",U942="Urban Development (heavy)"),VLOOKUP(AA942,VALIDATIONS!$CZ$2:$DU$42,VLOOKUP(U942,VALIDATIONS!$FJ$2:$FK$4,2,FALSE)+4,FALSE),0))</f>
        <v/>
      </c>
      <c r="AE942" s="194"/>
    </row>
    <row r="943" spans="1:31" x14ac:dyDescent="0.2">
      <c r="A943" s="232"/>
      <c r="B943" s="361"/>
      <c r="C943" s="370"/>
      <c r="D943" s="370"/>
      <c r="E943" s="370"/>
      <c r="F943" s="370"/>
      <c r="G943" s="194"/>
      <c r="H943" s="194"/>
      <c r="I943" s="195"/>
      <c r="J943" s="194"/>
      <c r="K943" s="168"/>
      <c r="L943" s="168"/>
      <c r="M943" s="106" t="str">
        <f>IF(OR(D943="",E943="",G943=""),"",IF(AND(F943&lt;&gt;"",D943="Inlet Pit"),VLOOKUP(E943,VALIDATIONS!$CN$2:$CO$14,2,FALSE),IF(D943="Junction Pit",VLOOKUP(E943,VALIDATIONS!$CR$2:$CS$5,2,FALSE),IF(D943="Trench Grate",H943*VLOOKUP(E943,VALIDATIONS!$CT$2:$CU$2,2,FALSE),IF(D943="Capped Line",VLOOKUP(E943,VALIDATIONS!$CF$2:$CG$2,2,FALSE),IF(D943="Head Wall",VLOOKUP(E943,VALIDATIONS!$CH$2:$CI$2,2,FALSE),IF(D943="House Connection",VLOOKUP(E943,VALIDATIONS!$CJ$2:$CK$2,2,FALSE),0))))))+IF(AND(F943&lt;&gt;"",D943="Inlet Pit"),VLOOKUP(F943,VALIDATIONS!$CP$2:$CQ$66,2,FALSE),0))</f>
        <v/>
      </c>
      <c r="N943" s="194"/>
      <c r="O943" s="379"/>
      <c r="P943" s="368"/>
      <c r="Q943" s="194"/>
      <c r="R943" s="370"/>
      <c r="S943" s="194"/>
      <c r="T943" s="368"/>
      <c r="U943" s="368"/>
      <c r="V943" s="194"/>
      <c r="W943" s="195"/>
      <c r="X943" s="194"/>
      <c r="Y943" s="195"/>
      <c r="Z943" s="194"/>
      <c r="AA943" s="368"/>
      <c r="AB943" s="368"/>
      <c r="AC943" s="370"/>
      <c r="AD943" s="106" t="str">
        <f>IF(OR(R943="",T943="",U943="",Z943="",AA943="",AB943="",AC943=""),"",Z943*IF(AC943="uPVC",VLOOKUP(AA943,VALIDATIONS!$CZ$2:$DU$42,VLOOKUP(AB943,VALIDATIONS!$FF$2:$FG$5,2,FALSE),FALSE), IF(AC943="Steel Reinforced Concrete",VLOOKUP(AA943,VALIDATIONS!$CZ$2:$DU$42,8+VLOOKUP(AB943,VALIDATIONS!$FF$2:$FG$5,2,FALSE),FALSE),IF(AC943="Fibre Reinforced Concrete",VLOOKUP(AA943,VALIDATIONS!$CZ$2:$DU$42,4+VLOOKUP(AB943,VALIDATIONS!$FF$2:$FG$5,2,FALSE),FALSE))))   +IF(T943="Up to 10% Rock",VLOOKUP(AA943,VALIDATIONS!$CZ$2:$DU$42,13+VLOOKUP(AB943,VALIDATIONS!$FF$2:$FG$5,2,FALSE),FALSE),0)+IF(OR(U943="Urban Development (moderate)",U943="Urban Development (heavy)"),VLOOKUP(AA943,VALIDATIONS!$CZ$2:$DU$42,VLOOKUP(U943,VALIDATIONS!$FJ$2:$FK$4,2,FALSE)+4,FALSE),0))</f>
        <v/>
      </c>
      <c r="AE943" s="194"/>
    </row>
    <row r="944" spans="1:31" x14ac:dyDescent="0.2">
      <c r="A944" s="232"/>
      <c r="B944" s="361"/>
      <c r="C944" s="370"/>
      <c r="D944" s="370"/>
      <c r="E944" s="370"/>
      <c r="F944" s="370"/>
      <c r="G944" s="194"/>
      <c r="H944" s="194"/>
      <c r="I944" s="195"/>
      <c r="J944" s="194"/>
      <c r="K944" s="168"/>
      <c r="L944" s="168"/>
      <c r="M944" s="106" t="str">
        <f>IF(OR(D944="",E944="",G944=""),"",IF(AND(F944&lt;&gt;"",D944="Inlet Pit"),VLOOKUP(E944,VALIDATIONS!$CN$2:$CO$14,2,FALSE),IF(D944="Junction Pit",VLOOKUP(E944,VALIDATIONS!$CR$2:$CS$5,2,FALSE),IF(D944="Trench Grate",H944*VLOOKUP(E944,VALIDATIONS!$CT$2:$CU$2,2,FALSE),IF(D944="Capped Line",VLOOKUP(E944,VALIDATIONS!$CF$2:$CG$2,2,FALSE),IF(D944="Head Wall",VLOOKUP(E944,VALIDATIONS!$CH$2:$CI$2,2,FALSE),IF(D944="House Connection",VLOOKUP(E944,VALIDATIONS!$CJ$2:$CK$2,2,FALSE),0))))))+IF(AND(F944&lt;&gt;"",D944="Inlet Pit"),VLOOKUP(F944,VALIDATIONS!$CP$2:$CQ$66,2,FALSE),0))</f>
        <v/>
      </c>
      <c r="N944" s="194"/>
      <c r="O944" s="379"/>
      <c r="P944" s="368"/>
      <c r="Q944" s="194"/>
      <c r="R944" s="370"/>
      <c r="S944" s="194"/>
      <c r="T944" s="368"/>
      <c r="U944" s="368"/>
      <c r="V944" s="194"/>
      <c r="W944" s="195"/>
      <c r="X944" s="194"/>
      <c r="Y944" s="195"/>
      <c r="Z944" s="194"/>
      <c r="AA944" s="368"/>
      <c r="AB944" s="368"/>
      <c r="AC944" s="370"/>
      <c r="AD944" s="106" t="str">
        <f>IF(OR(R944="",T944="",U944="",Z944="",AA944="",AB944="",AC944=""),"",Z944*IF(AC944="uPVC",VLOOKUP(AA944,VALIDATIONS!$CZ$2:$DU$42,VLOOKUP(AB944,VALIDATIONS!$FF$2:$FG$5,2,FALSE),FALSE), IF(AC944="Steel Reinforced Concrete",VLOOKUP(AA944,VALIDATIONS!$CZ$2:$DU$42,8+VLOOKUP(AB944,VALIDATIONS!$FF$2:$FG$5,2,FALSE),FALSE),IF(AC944="Fibre Reinforced Concrete",VLOOKUP(AA944,VALIDATIONS!$CZ$2:$DU$42,4+VLOOKUP(AB944,VALIDATIONS!$FF$2:$FG$5,2,FALSE),FALSE))))   +IF(T944="Up to 10% Rock",VLOOKUP(AA944,VALIDATIONS!$CZ$2:$DU$42,13+VLOOKUP(AB944,VALIDATIONS!$FF$2:$FG$5,2,FALSE),FALSE),0)+IF(OR(U944="Urban Development (moderate)",U944="Urban Development (heavy)"),VLOOKUP(AA944,VALIDATIONS!$CZ$2:$DU$42,VLOOKUP(U944,VALIDATIONS!$FJ$2:$FK$4,2,FALSE)+4,FALSE),0))</f>
        <v/>
      </c>
      <c r="AE944" s="194"/>
    </row>
    <row r="945" spans="1:31" x14ac:dyDescent="0.2">
      <c r="A945" s="232"/>
      <c r="B945" s="361"/>
      <c r="C945" s="370"/>
      <c r="D945" s="370"/>
      <c r="E945" s="370"/>
      <c r="F945" s="370"/>
      <c r="G945" s="194"/>
      <c r="H945" s="194"/>
      <c r="I945" s="195"/>
      <c r="J945" s="194"/>
      <c r="K945" s="168"/>
      <c r="L945" s="168"/>
      <c r="M945" s="106" t="str">
        <f>IF(OR(D945="",E945="",G945=""),"",IF(AND(F945&lt;&gt;"",D945="Inlet Pit"),VLOOKUP(E945,VALIDATIONS!$CN$2:$CO$14,2,FALSE),IF(D945="Junction Pit",VLOOKUP(E945,VALIDATIONS!$CR$2:$CS$5,2,FALSE),IF(D945="Trench Grate",H945*VLOOKUP(E945,VALIDATIONS!$CT$2:$CU$2,2,FALSE),IF(D945="Capped Line",VLOOKUP(E945,VALIDATIONS!$CF$2:$CG$2,2,FALSE),IF(D945="Head Wall",VLOOKUP(E945,VALIDATIONS!$CH$2:$CI$2,2,FALSE),IF(D945="House Connection",VLOOKUP(E945,VALIDATIONS!$CJ$2:$CK$2,2,FALSE),0))))))+IF(AND(F945&lt;&gt;"",D945="Inlet Pit"),VLOOKUP(F945,VALIDATIONS!$CP$2:$CQ$66,2,FALSE),0))</f>
        <v/>
      </c>
      <c r="N945" s="194"/>
      <c r="O945" s="379"/>
      <c r="P945" s="368"/>
      <c r="Q945" s="194"/>
      <c r="R945" s="370"/>
      <c r="S945" s="194"/>
      <c r="T945" s="368"/>
      <c r="U945" s="368"/>
      <c r="V945" s="194"/>
      <c r="W945" s="195"/>
      <c r="X945" s="194"/>
      <c r="Y945" s="195"/>
      <c r="Z945" s="194"/>
      <c r="AA945" s="368"/>
      <c r="AB945" s="368"/>
      <c r="AC945" s="370"/>
      <c r="AD945" s="106" t="str">
        <f>IF(OR(R945="",T945="",U945="",Z945="",AA945="",AB945="",AC945=""),"",Z945*IF(AC945="uPVC",VLOOKUP(AA945,VALIDATIONS!$CZ$2:$DU$42,VLOOKUP(AB945,VALIDATIONS!$FF$2:$FG$5,2,FALSE),FALSE), IF(AC945="Steel Reinforced Concrete",VLOOKUP(AA945,VALIDATIONS!$CZ$2:$DU$42,8+VLOOKUP(AB945,VALIDATIONS!$FF$2:$FG$5,2,FALSE),FALSE),IF(AC945="Fibre Reinforced Concrete",VLOOKUP(AA945,VALIDATIONS!$CZ$2:$DU$42,4+VLOOKUP(AB945,VALIDATIONS!$FF$2:$FG$5,2,FALSE),FALSE))))   +IF(T945="Up to 10% Rock",VLOOKUP(AA945,VALIDATIONS!$CZ$2:$DU$42,13+VLOOKUP(AB945,VALIDATIONS!$FF$2:$FG$5,2,FALSE),FALSE),0)+IF(OR(U945="Urban Development (moderate)",U945="Urban Development (heavy)"),VLOOKUP(AA945,VALIDATIONS!$CZ$2:$DU$42,VLOOKUP(U945,VALIDATIONS!$FJ$2:$FK$4,2,FALSE)+4,FALSE),0))</f>
        <v/>
      </c>
      <c r="AE945" s="194"/>
    </row>
    <row r="946" spans="1:31" x14ac:dyDescent="0.2">
      <c r="A946" s="232"/>
      <c r="B946" s="361"/>
      <c r="C946" s="370"/>
      <c r="D946" s="370"/>
      <c r="E946" s="370"/>
      <c r="F946" s="370"/>
      <c r="G946" s="194"/>
      <c r="H946" s="194"/>
      <c r="I946" s="195"/>
      <c r="J946" s="194"/>
      <c r="K946" s="168"/>
      <c r="L946" s="168"/>
      <c r="M946" s="106" t="str">
        <f>IF(OR(D946="",E946="",G946=""),"",IF(AND(F946&lt;&gt;"",D946="Inlet Pit"),VLOOKUP(E946,VALIDATIONS!$CN$2:$CO$14,2,FALSE),IF(D946="Junction Pit",VLOOKUP(E946,VALIDATIONS!$CR$2:$CS$5,2,FALSE),IF(D946="Trench Grate",H946*VLOOKUP(E946,VALIDATIONS!$CT$2:$CU$2,2,FALSE),IF(D946="Capped Line",VLOOKUP(E946,VALIDATIONS!$CF$2:$CG$2,2,FALSE),IF(D946="Head Wall",VLOOKUP(E946,VALIDATIONS!$CH$2:$CI$2,2,FALSE),IF(D946="House Connection",VLOOKUP(E946,VALIDATIONS!$CJ$2:$CK$2,2,FALSE),0))))))+IF(AND(F946&lt;&gt;"",D946="Inlet Pit"),VLOOKUP(F946,VALIDATIONS!$CP$2:$CQ$66,2,FALSE),0))</f>
        <v/>
      </c>
      <c r="N946" s="194"/>
      <c r="O946" s="379"/>
      <c r="P946" s="368"/>
      <c r="Q946" s="194"/>
      <c r="R946" s="370"/>
      <c r="S946" s="194"/>
      <c r="T946" s="368"/>
      <c r="U946" s="368"/>
      <c r="V946" s="194"/>
      <c r="W946" s="195"/>
      <c r="X946" s="194"/>
      <c r="Y946" s="195"/>
      <c r="Z946" s="194"/>
      <c r="AA946" s="368"/>
      <c r="AB946" s="368"/>
      <c r="AC946" s="370"/>
      <c r="AD946" s="106" t="str">
        <f>IF(OR(R946="",T946="",U946="",Z946="",AA946="",AB946="",AC946=""),"",Z946*IF(AC946="uPVC",VLOOKUP(AA946,VALIDATIONS!$CZ$2:$DU$42,VLOOKUP(AB946,VALIDATIONS!$FF$2:$FG$5,2,FALSE),FALSE), IF(AC946="Steel Reinforced Concrete",VLOOKUP(AA946,VALIDATIONS!$CZ$2:$DU$42,8+VLOOKUP(AB946,VALIDATIONS!$FF$2:$FG$5,2,FALSE),FALSE),IF(AC946="Fibre Reinforced Concrete",VLOOKUP(AA946,VALIDATIONS!$CZ$2:$DU$42,4+VLOOKUP(AB946,VALIDATIONS!$FF$2:$FG$5,2,FALSE),FALSE))))   +IF(T946="Up to 10% Rock",VLOOKUP(AA946,VALIDATIONS!$CZ$2:$DU$42,13+VLOOKUP(AB946,VALIDATIONS!$FF$2:$FG$5,2,FALSE),FALSE),0)+IF(OR(U946="Urban Development (moderate)",U946="Urban Development (heavy)"),VLOOKUP(AA946,VALIDATIONS!$CZ$2:$DU$42,VLOOKUP(U946,VALIDATIONS!$FJ$2:$FK$4,2,FALSE)+4,FALSE),0))</f>
        <v/>
      </c>
      <c r="AE946" s="194"/>
    </row>
    <row r="947" spans="1:31" x14ac:dyDescent="0.2">
      <c r="A947" s="232"/>
      <c r="B947" s="361"/>
      <c r="C947" s="370"/>
      <c r="D947" s="370"/>
      <c r="E947" s="370"/>
      <c r="F947" s="370"/>
      <c r="G947" s="194"/>
      <c r="H947" s="194"/>
      <c r="I947" s="195"/>
      <c r="J947" s="194"/>
      <c r="K947" s="168"/>
      <c r="L947" s="168"/>
      <c r="M947" s="106" t="str">
        <f>IF(OR(D947="",E947="",G947=""),"",IF(AND(F947&lt;&gt;"",D947="Inlet Pit"),VLOOKUP(E947,VALIDATIONS!$CN$2:$CO$14,2,FALSE),IF(D947="Junction Pit",VLOOKUP(E947,VALIDATIONS!$CR$2:$CS$5,2,FALSE),IF(D947="Trench Grate",H947*VLOOKUP(E947,VALIDATIONS!$CT$2:$CU$2,2,FALSE),IF(D947="Capped Line",VLOOKUP(E947,VALIDATIONS!$CF$2:$CG$2,2,FALSE),IF(D947="Head Wall",VLOOKUP(E947,VALIDATIONS!$CH$2:$CI$2,2,FALSE),IF(D947="House Connection",VLOOKUP(E947,VALIDATIONS!$CJ$2:$CK$2,2,FALSE),0))))))+IF(AND(F947&lt;&gt;"",D947="Inlet Pit"),VLOOKUP(F947,VALIDATIONS!$CP$2:$CQ$66,2,FALSE),0))</f>
        <v/>
      </c>
      <c r="N947" s="194"/>
      <c r="O947" s="379"/>
      <c r="P947" s="368"/>
      <c r="Q947" s="194"/>
      <c r="R947" s="370"/>
      <c r="S947" s="194"/>
      <c r="T947" s="368"/>
      <c r="U947" s="368"/>
      <c r="V947" s="194"/>
      <c r="W947" s="195"/>
      <c r="X947" s="194"/>
      <c r="Y947" s="195"/>
      <c r="Z947" s="194"/>
      <c r="AA947" s="368"/>
      <c r="AB947" s="368"/>
      <c r="AC947" s="370"/>
      <c r="AD947" s="106" t="str">
        <f>IF(OR(R947="",T947="",U947="",Z947="",AA947="",AB947="",AC947=""),"",Z947*IF(AC947="uPVC",VLOOKUP(AA947,VALIDATIONS!$CZ$2:$DU$42,VLOOKUP(AB947,VALIDATIONS!$FF$2:$FG$5,2,FALSE),FALSE), IF(AC947="Steel Reinforced Concrete",VLOOKUP(AA947,VALIDATIONS!$CZ$2:$DU$42,8+VLOOKUP(AB947,VALIDATIONS!$FF$2:$FG$5,2,FALSE),FALSE),IF(AC947="Fibre Reinforced Concrete",VLOOKUP(AA947,VALIDATIONS!$CZ$2:$DU$42,4+VLOOKUP(AB947,VALIDATIONS!$FF$2:$FG$5,2,FALSE),FALSE))))   +IF(T947="Up to 10% Rock",VLOOKUP(AA947,VALIDATIONS!$CZ$2:$DU$42,13+VLOOKUP(AB947,VALIDATIONS!$FF$2:$FG$5,2,FALSE),FALSE),0)+IF(OR(U947="Urban Development (moderate)",U947="Urban Development (heavy)"),VLOOKUP(AA947,VALIDATIONS!$CZ$2:$DU$42,VLOOKUP(U947,VALIDATIONS!$FJ$2:$FK$4,2,FALSE)+4,FALSE),0))</f>
        <v/>
      </c>
      <c r="AE947" s="194"/>
    </row>
    <row r="948" spans="1:31" x14ac:dyDescent="0.2">
      <c r="A948" s="232"/>
      <c r="B948" s="361"/>
      <c r="C948" s="370"/>
      <c r="D948" s="370"/>
      <c r="E948" s="370"/>
      <c r="F948" s="370"/>
      <c r="G948" s="194"/>
      <c r="H948" s="194"/>
      <c r="I948" s="195"/>
      <c r="J948" s="194"/>
      <c r="K948" s="168"/>
      <c r="L948" s="168"/>
      <c r="M948" s="106" t="str">
        <f>IF(OR(D948="",E948="",G948=""),"",IF(AND(F948&lt;&gt;"",D948="Inlet Pit"),VLOOKUP(E948,VALIDATIONS!$CN$2:$CO$14,2,FALSE),IF(D948="Junction Pit",VLOOKUP(E948,VALIDATIONS!$CR$2:$CS$5,2,FALSE),IF(D948="Trench Grate",H948*VLOOKUP(E948,VALIDATIONS!$CT$2:$CU$2,2,FALSE),IF(D948="Capped Line",VLOOKUP(E948,VALIDATIONS!$CF$2:$CG$2,2,FALSE),IF(D948="Head Wall",VLOOKUP(E948,VALIDATIONS!$CH$2:$CI$2,2,FALSE),IF(D948="House Connection",VLOOKUP(E948,VALIDATIONS!$CJ$2:$CK$2,2,FALSE),0))))))+IF(AND(F948&lt;&gt;"",D948="Inlet Pit"),VLOOKUP(F948,VALIDATIONS!$CP$2:$CQ$66,2,FALSE),0))</f>
        <v/>
      </c>
      <c r="N948" s="194"/>
      <c r="O948" s="379"/>
      <c r="P948" s="368"/>
      <c r="Q948" s="194"/>
      <c r="R948" s="370"/>
      <c r="S948" s="194"/>
      <c r="T948" s="368"/>
      <c r="U948" s="368"/>
      <c r="V948" s="194"/>
      <c r="W948" s="195"/>
      <c r="X948" s="194"/>
      <c r="Y948" s="195"/>
      <c r="Z948" s="194"/>
      <c r="AA948" s="368"/>
      <c r="AB948" s="368"/>
      <c r="AC948" s="370"/>
      <c r="AD948" s="106" t="str">
        <f>IF(OR(R948="",T948="",U948="",Z948="",AA948="",AB948="",AC948=""),"",Z948*IF(AC948="uPVC",VLOOKUP(AA948,VALIDATIONS!$CZ$2:$DU$42,VLOOKUP(AB948,VALIDATIONS!$FF$2:$FG$5,2,FALSE),FALSE), IF(AC948="Steel Reinforced Concrete",VLOOKUP(AA948,VALIDATIONS!$CZ$2:$DU$42,8+VLOOKUP(AB948,VALIDATIONS!$FF$2:$FG$5,2,FALSE),FALSE),IF(AC948="Fibre Reinforced Concrete",VLOOKUP(AA948,VALIDATIONS!$CZ$2:$DU$42,4+VLOOKUP(AB948,VALIDATIONS!$FF$2:$FG$5,2,FALSE),FALSE))))   +IF(T948="Up to 10% Rock",VLOOKUP(AA948,VALIDATIONS!$CZ$2:$DU$42,13+VLOOKUP(AB948,VALIDATIONS!$FF$2:$FG$5,2,FALSE),FALSE),0)+IF(OR(U948="Urban Development (moderate)",U948="Urban Development (heavy)"),VLOOKUP(AA948,VALIDATIONS!$CZ$2:$DU$42,VLOOKUP(U948,VALIDATIONS!$FJ$2:$FK$4,2,FALSE)+4,FALSE),0))</f>
        <v/>
      </c>
      <c r="AE948" s="194"/>
    </row>
    <row r="949" spans="1:31" x14ac:dyDescent="0.2">
      <c r="A949" s="232"/>
      <c r="B949" s="361"/>
      <c r="C949" s="370"/>
      <c r="D949" s="370"/>
      <c r="E949" s="370"/>
      <c r="F949" s="370"/>
      <c r="G949" s="194"/>
      <c r="H949" s="194"/>
      <c r="I949" s="195"/>
      <c r="J949" s="194"/>
      <c r="K949" s="168"/>
      <c r="L949" s="168"/>
      <c r="M949" s="106" t="str">
        <f>IF(OR(D949="",E949="",G949=""),"",IF(AND(F949&lt;&gt;"",D949="Inlet Pit"),VLOOKUP(E949,VALIDATIONS!$CN$2:$CO$14,2,FALSE),IF(D949="Junction Pit",VLOOKUP(E949,VALIDATIONS!$CR$2:$CS$5,2,FALSE),IF(D949="Trench Grate",H949*VLOOKUP(E949,VALIDATIONS!$CT$2:$CU$2,2,FALSE),IF(D949="Capped Line",VLOOKUP(E949,VALIDATIONS!$CF$2:$CG$2,2,FALSE),IF(D949="Head Wall",VLOOKUP(E949,VALIDATIONS!$CH$2:$CI$2,2,FALSE),IF(D949="House Connection",VLOOKUP(E949,VALIDATIONS!$CJ$2:$CK$2,2,FALSE),0))))))+IF(AND(F949&lt;&gt;"",D949="Inlet Pit"),VLOOKUP(F949,VALIDATIONS!$CP$2:$CQ$66,2,FALSE),0))</f>
        <v/>
      </c>
      <c r="N949" s="194"/>
      <c r="O949" s="379"/>
      <c r="P949" s="368"/>
      <c r="Q949" s="194"/>
      <c r="R949" s="370"/>
      <c r="S949" s="194"/>
      <c r="T949" s="368"/>
      <c r="U949" s="368"/>
      <c r="V949" s="194"/>
      <c r="W949" s="195"/>
      <c r="X949" s="194"/>
      <c r="Y949" s="195"/>
      <c r="Z949" s="194"/>
      <c r="AA949" s="368"/>
      <c r="AB949" s="368"/>
      <c r="AC949" s="370"/>
      <c r="AD949" s="106" t="str">
        <f>IF(OR(R949="",T949="",U949="",Z949="",AA949="",AB949="",AC949=""),"",Z949*IF(AC949="uPVC",VLOOKUP(AA949,VALIDATIONS!$CZ$2:$DU$42,VLOOKUP(AB949,VALIDATIONS!$FF$2:$FG$5,2,FALSE),FALSE), IF(AC949="Steel Reinforced Concrete",VLOOKUP(AA949,VALIDATIONS!$CZ$2:$DU$42,8+VLOOKUP(AB949,VALIDATIONS!$FF$2:$FG$5,2,FALSE),FALSE),IF(AC949="Fibre Reinforced Concrete",VLOOKUP(AA949,VALIDATIONS!$CZ$2:$DU$42,4+VLOOKUP(AB949,VALIDATIONS!$FF$2:$FG$5,2,FALSE),FALSE))))   +IF(T949="Up to 10% Rock",VLOOKUP(AA949,VALIDATIONS!$CZ$2:$DU$42,13+VLOOKUP(AB949,VALIDATIONS!$FF$2:$FG$5,2,FALSE),FALSE),0)+IF(OR(U949="Urban Development (moderate)",U949="Urban Development (heavy)"),VLOOKUP(AA949,VALIDATIONS!$CZ$2:$DU$42,VLOOKUP(U949,VALIDATIONS!$FJ$2:$FK$4,2,FALSE)+4,FALSE),0))</f>
        <v/>
      </c>
      <c r="AE949" s="194"/>
    </row>
    <row r="950" spans="1:31" x14ac:dyDescent="0.2">
      <c r="A950" s="232"/>
      <c r="B950" s="361"/>
      <c r="C950" s="370"/>
      <c r="D950" s="370"/>
      <c r="E950" s="370"/>
      <c r="F950" s="370"/>
      <c r="G950" s="194"/>
      <c r="H950" s="194"/>
      <c r="I950" s="195"/>
      <c r="J950" s="194"/>
      <c r="K950" s="168"/>
      <c r="L950" s="168"/>
      <c r="M950" s="106" t="str">
        <f>IF(OR(D950="",E950="",G950=""),"",IF(AND(F950&lt;&gt;"",D950="Inlet Pit"),VLOOKUP(E950,VALIDATIONS!$CN$2:$CO$14,2,FALSE),IF(D950="Junction Pit",VLOOKUP(E950,VALIDATIONS!$CR$2:$CS$5,2,FALSE),IF(D950="Trench Grate",H950*VLOOKUP(E950,VALIDATIONS!$CT$2:$CU$2,2,FALSE),IF(D950="Capped Line",VLOOKUP(E950,VALIDATIONS!$CF$2:$CG$2,2,FALSE),IF(D950="Head Wall",VLOOKUP(E950,VALIDATIONS!$CH$2:$CI$2,2,FALSE),IF(D950="House Connection",VLOOKUP(E950,VALIDATIONS!$CJ$2:$CK$2,2,FALSE),0))))))+IF(AND(F950&lt;&gt;"",D950="Inlet Pit"),VLOOKUP(F950,VALIDATIONS!$CP$2:$CQ$66,2,FALSE),0))</f>
        <v/>
      </c>
      <c r="N950" s="194"/>
      <c r="O950" s="379"/>
      <c r="P950" s="368"/>
      <c r="Q950" s="194"/>
      <c r="R950" s="370"/>
      <c r="S950" s="194"/>
      <c r="T950" s="368"/>
      <c r="U950" s="368"/>
      <c r="V950" s="194"/>
      <c r="W950" s="195"/>
      <c r="X950" s="194"/>
      <c r="Y950" s="195"/>
      <c r="Z950" s="194"/>
      <c r="AA950" s="368"/>
      <c r="AB950" s="368"/>
      <c r="AC950" s="370"/>
      <c r="AD950" s="106" t="str">
        <f>IF(OR(R950="",T950="",U950="",Z950="",AA950="",AB950="",AC950=""),"",Z950*IF(AC950="uPVC",VLOOKUP(AA950,VALIDATIONS!$CZ$2:$DU$42,VLOOKUP(AB950,VALIDATIONS!$FF$2:$FG$5,2,FALSE),FALSE), IF(AC950="Steel Reinforced Concrete",VLOOKUP(AA950,VALIDATIONS!$CZ$2:$DU$42,8+VLOOKUP(AB950,VALIDATIONS!$FF$2:$FG$5,2,FALSE),FALSE),IF(AC950="Fibre Reinforced Concrete",VLOOKUP(AA950,VALIDATIONS!$CZ$2:$DU$42,4+VLOOKUP(AB950,VALIDATIONS!$FF$2:$FG$5,2,FALSE),FALSE))))   +IF(T950="Up to 10% Rock",VLOOKUP(AA950,VALIDATIONS!$CZ$2:$DU$42,13+VLOOKUP(AB950,VALIDATIONS!$FF$2:$FG$5,2,FALSE),FALSE),0)+IF(OR(U950="Urban Development (moderate)",U950="Urban Development (heavy)"),VLOOKUP(AA950,VALIDATIONS!$CZ$2:$DU$42,VLOOKUP(U950,VALIDATIONS!$FJ$2:$FK$4,2,FALSE)+4,FALSE),0))</f>
        <v/>
      </c>
      <c r="AE950" s="194"/>
    </row>
    <row r="951" spans="1:31" x14ac:dyDescent="0.2">
      <c r="A951" s="232"/>
      <c r="B951" s="361"/>
      <c r="C951" s="370"/>
      <c r="D951" s="370"/>
      <c r="E951" s="370"/>
      <c r="F951" s="370"/>
      <c r="G951" s="194"/>
      <c r="H951" s="194"/>
      <c r="I951" s="195"/>
      <c r="J951" s="194"/>
      <c r="K951" s="168"/>
      <c r="L951" s="168"/>
      <c r="M951" s="106" t="str">
        <f>IF(OR(D951="",E951="",G951=""),"",IF(AND(F951&lt;&gt;"",D951="Inlet Pit"),VLOOKUP(E951,VALIDATIONS!$CN$2:$CO$14,2,FALSE),IF(D951="Junction Pit",VLOOKUP(E951,VALIDATIONS!$CR$2:$CS$5,2,FALSE),IF(D951="Trench Grate",H951*VLOOKUP(E951,VALIDATIONS!$CT$2:$CU$2,2,FALSE),IF(D951="Capped Line",VLOOKUP(E951,VALIDATIONS!$CF$2:$CG$2,2,FALSE),IF(D951="Head Wall",VLOOKUP(E951,VALIDATIONS!$CH$2:$CI$2,2,FALSE),IF(D951="House Connection",VLOOKUP(E951,VALIDATIONS!$CJ$2:$CK$2,2,FALSE),0))))))+IF(AND(F951&lt;&gt;"",D951="Inlet Pit"),VLOOKUP(F951,VALIDATIONS!$CP$2:$CQ$66,2,FALSE),0))</f>
        <v/>
      </c>
      <c r="N951" s="194"/>
      <c r="O951" s="379"/>
      <c r="P951" s="368"/>
      <c r="Q951" s="194"/>
      <c r="R951" s="370"/>
      <c r="S951" s="194"/>
      <c r="T951" s="368"/>
      <c r="U951" s="368"/>
      <c r="V951" s="194"/>
      <c r="W951" s="195"/>
      <c r="X951" s="194"/>
      <c r="Y951" s="195"/>
      <c r="Z951" s="194"/>
      <c r="AA951" s="368"/>
      <c r="AB951" s="368"/>
      <c r="AC951" s="370"/>
      <c r="AD951" s="106" t="str">
        <f>IF(OR(R951="",T951="",U951="",Z951="",AA951="",AB951="",AC951=""),"",Z951*IF(AC951="uPVC",VLOOKUP(AA951,VALIDATIONS!$CZ$2:$DU$42,VLOOKUP(AB951,VALIDATIONS!$FF$2:$FG$5,2,FALSE),FALSE), IF(AC951="Steel Reinforced Concrete",VLOOKUP(AA951,VALIDATIONS!$CZ$2:$DU$42,8+VLOOKUP(AB951,VALIDATIONS!$FF$2:$FG$5,2,FALSE),FALSE),IF(AC951="Fibre Reinforced Concrete",VLOOKUP(AA951,VALIDATIONS!$CZ$2:$DU$42,4+VLOOKUP(AB951,VALIDATIONS!$FF$2:$FG$5,2,FALSE),FALSE))))   +IF(T951="Up to 10% Rock",VLOOKUP(AA951,VALIDATIONS!$CZ$2:$DU$42,13+VLOOKUP(AB951,VALIDATIONS!$FF$2:$FG$5,2,FALSE),FALSE),0)+IF(OR(U951="Urban Development (moderate)",U951="Urban Development (heavy)"),VLOOKUP(AA951,VALIDATIONS!$CZ$2:$DU$42,VLOOKUP(U951,VALIDATIONS!$FJ$2:$FK$4,2,FALSE)+4,FALSE),0))</f>
        <v/>
      </c>
      <c r="AE951" s="194"/>
    </row>
    <row r="952" spans="1:31" x14ac:dyDescent="0.2">
      <c r="A952" s="232"/>
      <c r="B952" s="361"/>
      <c r="C952" s="370"/>
      <c r="D952" s="370"/>
      <c r="E952" s="370"/>
      <c r="F952" s="370"/>
      <c r="G952" s="194"/>
      <c r="H952" s="194"/>
      <c r="I952" s="195"/>
      <c r="J952" s="194"/>
      <c r="K952" s="168"/>
      <c r="L952" s="168"/>
      <c r="M952" s="106" t="str">
        <f>IF(OR(D952="",E952="",G952=""),"",IF(AND(F952&lt;&gt;"",D952="Inlet Pit"),VLOOKUP(E952,VALIDATIONS!$CN$2:$CO$14,2,FALSE),IF(D952="Junction Pit",VLOOKUP(E952,VALIDATIONS!$CR$2:$CS$5,2,FALSE),IF(D952="Trench Grate",H952*VLOOKUP(E952,VALIDATIONS!$CT$2:$CU$2,2,FALSE),IF(D952="Capped Line",VLOOKUP(E952,VALIDATIONS!$CF$2:$CG$2,2,FALSE),IF(D952="Head Wall",VLOOKUP(E952,VALIDATIONS!$CH$2:$CI$2,2,FALSE),IF(D952="House Connection",VLOOKUP(E952,VALIDATIONS!$CJ$2:$CK$2,2,FALSE),0))))))+IF(AND(F952&lt;&gt;"",D952="Inlet Pit"),VLOOKUP(F952,VALIDATIONS!$CP$2:$CQ$66,2,FALSE),0))</f>
        <v/>
      </c>
      <c r="N952" s="194"/>
      <c r="O952" s="379"/>
      <c r="P952" s="368"/>
      <c r="Q952" s="194"/>
      <c r="R952" s="370"/>
      <c r="S952" s="194"/>
      <c r="T952" s="368"/>
      <c r="U952" s="368"/>
      <c r="V952" s="194"/>
      <c r="W952" s="195"/>
      <c r="X952" s="194"/>
      <c r="Y952" s="195"/>
      <c r="Z952" s="194"/>
      <c r="AA952" s="368"/>
      <c r="AB952" s="368"/>
      <c r="AC952" s="370"/>
      <c r="AD952" s="106" t="str">
        <f>IF(OR(R952="",T952="",U952="",Z952="",AA952="",AB952="",AC952=""),"",Z952*IF(AC952="uPVC",VLOOKUP(AA952,VALIDATIONS!$CZ$2:$DU$42,VLOOKUP(AB952,VALIDATIONS!$FF$2:$FG$5,2,FALSE),FALSE), IF(AC952="Steel Reinforced Concrete",VLOOKUP(AA952,VALIDATIONS!$CZ$2:$DU$42,8+VLOOKUP(AB952,VALIDATIONS!$FF$2:$FG$5,2,FALSE),FALSE),IF(AC952="Fibre Reinforced Concrete",VLOOKUP(AA952,VALIDATIONS!$CZ$2:$DU$42,4+VLOOKUP(AB952,VALIDATIONS!$FF$2:$FG$5,2,FALSE),FALSE))))   +IF(T952="Up to 10% Rock",VLOOKUP(AA952,VALIDATIONS!$CZ$2:$DU$42,13+VLOOKUP(AB952,VALIDATIONS!$FF$2:$FG$5,2,FALSE),FALSE),0)+IF(OR(U952="Urban Development (moderate)",U952="Urban Development (heavy)"),VLOOKUP(AA952,VALIDATIONS!$CZ$2:$DU$42,VLOOKUP(U952,VALIDATIONS!$FJ$2:$FK$4,2,FALSE)+4,FALSE),0))</f>
        <v/>
      </c>
      <c r="AE952" s="194"/>
    </row>
    <row r="953" spans="1:31" x14ac:dyDescent="0.2">
      <c r="A953" s="232"/>
      <c r="B953" s="361"/>
      <c r="C953" s="370"/>
      <c r="D953" s="370"/>
      <c r="E953" s="370"/>
      <c r="F953" s="370"/>
      <c r="G953" s="194"/>
      <c r="H953" s="194"/>
      <c r="I953" s="195"/>
      <c r="J953" s="194"/>
      <c r="K953" s="168"/>
      <c r="L953" s="168"/>
      <c r="M953" s="106" t="str">
        <f>IF(OR(D953="",E953="",G953=""),"",IF(AND(F953&lt;&gt;"",D953="Inlet Pit"),VLOOKUP(E953,VALIDATIONS!$CN$2:$CO$14,2,FALSE),IF(D953="Junction Pit",VLOOKUP(E953,VALIDATIONS!$CR$2:$CS$5,2,FALSE),IF(D953="Trench Grate",H953*VLOOKUP(E953,VALIDATIONS!$CT$2:$CU$2,2,FALSE),IF(D953="Capped Line",VLOOKUP(E953,VALIDATIONS!$CF$2:$CG$2,2,FALSE),IF(D953="Head Wall",VLOOKUP(E953,VALIDATIONS!$CH$2:$CI$2,2,FALSE),IF(D953="House Connection",VLOOKUP(E953,VALIDATIONS!$CJ$2:$CK$2,2,FALSE),0))))))+IF(AND(F953&lt;&gt;"",D953="Inlet Pit"),VLOOKUP(F953,VALIDATIONS!$CP$2:$CQ$66,2,FALSE),0))</f>
        <v/>
      </c>
      <c r="N953" s="194"/>
      <c r="O953" s="379"/>
      <c r="P953" s="368"/>
      <c r="Q953" s="194"/>
      <c r="R953" s="370"/>
      <c r="S953" s="194"/>
      <c r="T953" s="368"/>
      <c r="U953" s="368"/>
      <c r="V953" s="194"/>
      <c r="W953" s="195"/>
      <c r="X953" s="194"/>
      <c r="Y953" s="195"/>
      <c r="Z953" s="194"/>
      <c r="AA953" s="368"/>
      <c r="AB953" s="368"/>
      <c r="AC953" s="370"/>
      <c r="AD953" s="106" t="str">
        <f>IF(OR(R953="",T953="",U953="",Z953="",AA953="",AB953="",AC953=""),"",Z953*IF(AC953="uPVC",VLOOKUP(AA953,VALIDATIONS!$CZ$2:$DU$42,VLOOKUP(AB953,VALIDATIONS!$FF$2:$FG$5,2,FALSE),FALSE), IF(AC953="Steel Reinforced Concrete",VLOOKUP(AA953,VALIDATIONS!$CZ$2:$DU$42,8+VLOOKUP(AB953,VALIDATIONS!$FF$2:$FG$5,2,FALSE),FALSE),IF(AC953="Fibre Reinforced Concrete",VLOOKUP(AA953,VALIDATIONS!$CZ$2:$DU$42,4+VLOOKUP(AB953,VALIDATIONS!$FF$2:$FG$5,2,FALSE),FALSE))))   +IF(T953="Up to 10% Rock",VLOOKUP(AA953,VALIDATIONS!$CZ$2:$DU$42,13+VLOOKUP(AB953,VALIDATIONS!$FF$2:$FG$5,2,FALSE),FALSE),0)+IF(OR(U953="Urban Development (moderate)",U953="Urban Development (heavy)"),VLOOKUP(AA953,VALIDATIONS!$CZ$2:$DU$42,VLOOKUP(U953,VALIDATIONS!$FJ$2:$FK$4,2,FALSE)+4,FALSE),0))</f>
        <v/>
      </c>
      <c r="AE953" s="194"/>
    </row>
    <row r="954" spans="1:31" x14ac:dyDescent="0.2">
      <c r="A954" s="232"/>
      <c r="B954" s="361"/>
      <c r="C954" s="370"/>
      <c r="D954" s="370"/>
      <c r="E954" s="370"/>
      <c r="F954" s="370"/>
      <c r="G954" s="194"/>
      <c r="H954" s="194"/>
      <c r="I954" s="195"/>
      <c r="J954" s="194"/>
      <c r="K954" s="168"/>
      <c r="L954" s="168"/>
      <c r="M954" s="106" t="str">
        <f>IF(OR(D954="",E954="",G954=""),"",IF(AND(F954&lt;&gt;"",D954="Inlet Pit"),VLOOKUP(E954,VALIDATIONS!$CN$2:$CO$14,2,FALSE),IF(D954="Junction Pit",VLOOKUP(E954,VALIDATIONS!$CR$2:$CS$5,2,FALSE),IF(D954="Trench Grate",H954*VLOOKUP(E954,VALIDATIONS!$CT$2:$CU$2,2,FALSE),IF(D954="Capped Line",VLOOKUP(E954,VALIDATIONS!$CF$2:$CG$2,2,FALSE),IF(D954="Head Wall",VLOOKUP(E954,VALIDATIONS!$CH$2:$CI$2,2,FALSE),IF(D954="House Connection",VLOOKUP(E954,VALIDATIONS!$CJ$2:$CK$2,2,FALSE),0))))))+IF(AND(F954&lt;&gt;"",D954="Inlet Pit"),VLOOKUP(F954,VALIDATIONS!$CP$2:$CQ$66,2,FALSE),0))</f>
        <v/>
      </c>
      <c r="N954" s="194"/>
      <c r="O954" s="379"/>
      <c r="P954" s="368"/>
      <c r="Q954" s="194"/>
      <c r="R954" s="370"/>
      <c r="S954" s="194"/>
      <c r="T954" s="368"/>
      <c r="U954" s="368"/>
      <c r="V954" s="194"/>
      <c r="W954" s="195"/>
      <c r="X954" s="194"/>
      <c r="Y954" s="195"/>
      <c r="Z954" s="194"/>
      <c r="AA954" s="368"/>
      <c r="AB954" s="368"/>
      <c r="AC954" s="370"/>
      <c r="AD954" s="106" t="str">
        <f>IF(OR(R954="",T954="",U954="",Z954="",AA954="",AB954="",AC954=""),"",Z954*IF(AC954="uPVC",VLOOKUP(AA954,VALIDATIONS!$CZ$2:$DU$42,VLOOKUP(AB954,VALIDATIONS!$FF$2:$FG$5,2,FALSE),FALSE), IF(AC954="Steel Reinforced Concrete",VLOOKUP(AA954,VALIDATIONS!$CZ$2:$DU$42,8+VLOOKUP(AB954,VALIDATIONS!$FF$2:$FG$5,2,FALSE),FALSE),IF(AC954="Fibre Reinforced Concrete",VLOOKUP(AA954,VALIDATIONS!$CZ$2:$DU$42,4+VLOOKUP(AB954,VALIDATIONS!$FF$2:$FG$5,2,FALSE),FALSE))))   +IF(T954="Up to 10% Rock",VLOOKUP(AA954,VALIDATIONS!$CZ$2:$DU$42,13+VLOOKUP(AB954,VALIDATIONS!$FF$2:$FG$5,2,FALSE),FALSE),0)+IF(OR(U954="Urban Development (moderate)",U954="Urban Development (heavy)"),VLOOKUP(AA954,VALIDATIONS!$CZ$2:$DU$42,VLOOKUP(U954,VALIDATIONS!$FJ$2:$FK$4,2,FALSE)+4,FALSE),0))</f>
        <v/>
      </c>
      <c r="AE954" s="194"/>
    </row>
    <row r="955" spans="1:31" x14ac:dyDescent="0.2">
      <c r="A955" s="232"/>
      <c r="B955" s="361"/>
      <c r="C955" s="370"/>
      <c r="D955" s="370"/>
      <c r="E955" s="370"/>
      <c r="F955" s="370"/>
      <c r="G955" s="194"/>
      <c r="H955" s="194"/>
      <c r="I955" s="195"/>
      <c r="J955" s="194"/>
      <c r="K955" s="168"/>
      <c r="L955" s="168"/>
      <c r="M955" s="106" t="str">
        <f>IF(OR(D955="",E955="",G955=""),"",IF(AND(F955&lt;&gt;"",D955="Inlet Pit"),VLOOKUP(E955,VALIDATIONS!$CN$2:$CO$14,2,FALSE),IF(D955="Junction Pit",VLOOKUP(E955,VALIDATIONS!$CR$2:$CS$5,2,FALSE),IF(D955="Trench Grate",H955*VLOOKUP(E955,VALIDATIONS!$CT$2:$CU$2,2,FALSE),IF(D955="Capped Line",VLOOKUP(E955,VALIDATIONS!$CF$2:$CG$2,2,FALSE),IF(D955="Head Wall",VLOOKUP(E955,VALIDATIONS!$CH$2:$CI$2,2,FALSE),IF(D955="House Connection",VLOOKUP(E955,VALIDATIONS!$CJ$2:$CK$2,2,FALSE),0))))))+IF(AND(F955&lt;&gt;"",D955="Inlet Pit"),VLOOKUP(F955,VALIDATIONS!$CP$2:$CQ$66,2,FALSE),0))</f>
        <v/>
      </c>
      <c r="N955" s="194"/>
      <c r="O955" s="379"/>
      <c r="P955" s="368"/>
      <c r="Q955" s="194"/>
      <c r="R955" s="370"/>
      <c r="S955" s="194"/>
      <c r="T955" s="368"/>
      <c r="U955" s="368"/>
      <c r="V955" s="194"/>
      <c r="W955" s="195"/>
      <c r="X955" s="194"/>
      <c r="Y955" s="195"/>
      <c r="Z955" s="194"/>
      <c r="AA955" s="368"/>
      <c r="AB955" s="368"/>
      <c r="AC955" s="370"/>
      <c r="AD955" s="106" t="str">
        <f>IF(OR(R955="",T955="",U955="",Z955="",AA955="",AB955="",AC955=""),"",Z955*IF(AC955="uPVC",VLOOKUP(AA955,VALIDATIONS!$CZ$2:$DU$42,VLOOKUP(AB955,VALIDATIONS!$FF$2:$FG$5,2,FALSE),FALSE), IF(AC955="Steel Reinforced Concrete",VLOOKUP(AA955,VALIDATIONS!$CZ$2:$DU$42,8+VLOOKUP(AB955,VALIDATIONS!$FF$2:$FG$5,2,FALSE),FALSE),IF(AC955="Fibre Reinforced Concrete",VLOOKUP(AA955,VALIDATIONS!$CZ$2:$DU$42,4+VLOOKUP(AB955,VALIDATIONS!$FF$2:$FG$5,2,FALSE),FALSE))))   +IF(T955="Up to 10% Rock",VLOOKUP(AA955,VALIDATIONS!$CZ$2:$DU$42,13+VLOOKUP(AB955,VALIDATIONS!$FF$2:$FG$5,2,FALSE),FALSE),0)+IF(OR(U955="Urban Development (moderate)",U955="Urban Development (heavy)"),VLOOKUP(AA955,VALIDATIONS!$CZ$2:$DU$42,VLOOKUP(U955,VALIDATIONS!$FJ$2:$FK$4,2,FALSE)+4,FALSE),0))</f>
        <v/>
      </c>
      <c r="AE955" s="194"/>
    </row>
    <row r="956" spans="1:31" x14ac:dyDescent="0.2">
      <c r="A956" s="232"/>
      <c r="B956" s="361"/>
      <c r="C956" s="370"/>
      <c r="D956" s="370"/>
      <c r="E956" s="370"/>
      <c r="F956" s="370"/>
      <c r="G956" s="194"/>
      <c r="H956" s="194"/>
      <c r="I956" s="195"/>
      <c r="J956" s="194"/>
      <c r="K956" s="168"/>
      <c r="L956" s="168"/>
      <c r="M956" s="106" t="str">
        <f>IF(OR(D956="",E956="",G956=""),"",IF(AND(F956&lt;&gt;"",D956="Inlet Pit"),VLOOKUP(E956,VALIDATIONS!$CN$2:$CO$14,2,FALSE),IF(D956="Junction Pit",VLOOKUP(E956,VALIDATIONS!$CR$2:$CS$5,2,FALSE),IF(D956="Trench Grate",H956*VLOOKUP(E956,VALIDATIONS!$CT$2:$CU$2,2,FALSE),IF(D956="Capped Line",VLOOKUP(E956,VALIDATIONS!$CF$2:$CG$2,2,FALSE),IF(D956="Head Wall",VLOOKUP(E956,VALIDATIONS!$CH$2:$CI$2,2,FALSE),IF(D956="House Connection",VLOOKUP(E956,VALIDATIONS!$CJ$2:$CK$2,2,FALSE),0))))))+IF(AND(F956&lt;&gt;"",D956="Inlet Pit"),VLOOKUP(F956,VALIDATIONS!$CP$2:$CQ$66,2,FALSE),0))</f>
        <v/>
      </c>
      <c r="N956" s="194"/>
      <c r="O956" s="379"/>
      <c r="P956" s="368"/>
      <c r="Q956" s="194"/>
      <c r="R956" s="370"/>
      <c r="S956" s="194"/>
      <c r="T956" s="368"/>
      <c r="U956" s="368"/>
      <c r="V956" s="194"/>
      <c r="W956" s="195"/>
      <c r="X956" s="194"/>
      <c r="Y956" s="195"/>
      <c r="Z956" s="194"/>
      <c r="AA956" s="368"/>
      <c r="AB956" s="368"/>
      <c r="AC956" s="370"/>
      <c r="AD956" s="106" t="str">
        <f>IF(OR(R956="",T956="",U956="",Z956="",AA956="",AB956="",AC956=""),"",Z956*IF(AC956="uPVC",VLOOKUP(AA956,VALIDATIONS!$CZ$2:$DU$42,VLOOKUP(AB956,VALIDATIONS!$FF$2:$FG$5,2,FALSE),FALSE), IF(AC956="Steel Reinforced Concrete",VLOOKUP(AA956,VALIDATIONS!$CZ$2:$DU$42,8+VLOOKUP(AB956,VALIDATIONS!$FF$2:$FG$5,2,FALSE),FALSE),IF(AC956="Fibre Reinforced Concrete",VLOOKUP(AA956,VALIDATIONS!$CZ$2:$DU$42,4+VLOOKUP(AB956,VALIDATIONS!$FF$2:$FG$5,2,FALSE),FALSE))))   +IF(T956="Up to 10% Rock",VLOOKUP(AA956,VALIDATIONS!$CZ$2:$DU$42,13+VLOOKUP(AB956,VALIDATIONS!$FF$2:$FG$5,2,FALSE),FALSE),0)+IF(OR(U956="Urban Development (moderate)",U956="Urban Development (heavy)"),VLOOKUP(AA956,VALIDATIONS!$CZ$2:$DU$42,VLOOKUP(U956,VALIDATIONS!$FJ$2:$FK$4,2,FALSE)+4,FALSE),0))</f>
        <v/>
      </c>
      <c r="AE956" s="194"/>
    </row>
    <row r="957" spans="1:31" x14ac:dyDescent="0.2">
      <c r="A957" s="232"/>
      <c r="B957" s="361"/>
      <c r="C957" s="370"/>
      <c r="D957" s="370"/>
      <c r="E957" s="370"/>
      <c r="F957" s="370"/>
      <c r="G957" s="194"/>
      <c r="H957" s="194"/>
      <c r="I957" s="195"/>
      <c r="J957" s="194"/>
      <c r="K957" s="168"/>
      <c r="L957" s="168"/>
      <c r="M957" s="106" t="str">
        <f>IF(OR(D957="",E957="",G957=""),"",IF(AND(F957&lt;&gt;"",D957="Inlet Pit"),VLOOKUP(E957,VALIDATIONS!$CN$2:$CO$14,2,FALSE),IF(D957="Junction Pit",VLOOKUP(E957,VALIDATIONS!$CR$2:$CS$5,2,FALSE),IF(D957="Trench Grate",H957*VLOOKUP(E957,VALIDATIONS!$CT$2:$CU$2,2,FALSE),IF(D957="Capped Line",VLOOKUP(E957,VALIDATIONS!$CF$2:$CG$2,2,FALSE),IF(D957="Head Wall",VLOOKUP(E957,VALIDATIONS!$CH$2:$CI$2,2,FALSE),IF(D957="House Connection",VLOOKUP(E957,VALIDATIONS!$CJ$2:$CK$2,2,FALSE),0))))))+IF(AND(F957&lt;&gt;"",D957="Inlet Pit"),VLOOKUP(F957,VALIDATIONS!$CP$2:$CQ$66,2,FALSE),0))</f>
        <v/>
      </c>
      <c r="N957" s="194"/>
      <c r="O957" s="379"/>
      <c r="P957" s="368"/>
      <c r="Q957" s="194"/>
      <c r="R957" s="370"/>
      <c r="S957" s="194"/>
      <c r="T957" s="368"/>
      <c r="U957" s="368"/>
      <c r="V957" s="194"/>
      <c r="W957" s="195"/>
      <c r="X957" s="194"/>
      <c r="Y957" s="195"/>
      <c r="Z957" s="194"/>
      <c r="AA957" s="368"/>
      <c r="AB957" s="368"/>
      <c r="AC957" s="370"/>
      <c r="AD957" s="106" t="str">
        <f>IF(OR(R957="",T957="",U957="",Z957="",AA957="",AB957="",AC957=""),"",Z957*IF(AC957="uPVC",VLOOKUP(AA957,VALIDATIONS!$CZ$2:$DU$42,VLOOKUP(AB957,VALIDATIONS!$FF$2:$FG$5,2,FALSE),FALSE), IF(AC957="Steel Reinforced Concrete",VLOOKUP(AA957,VALIDATIONS!$CZ$2:$DU$42,8+VLOOKUP(AB957,VALIDATIONS!$FF$2:$FG$5,2,FALSE),FALSE),IF(AC957="Fibre Reinforced Concrete",VLOOKUP(AA957,VALIDATIONS!$CZ$2:$DU$42,4+VLOOKUP(AB957,VALIDATIONS!$FF$2:$FG$5,2,FALSE),FALSE))))   +IF(T957="Up to 10% Rock",VLOOKUP(AA957,VALIDATIONS!$CZ$2:$DU$42,13+VLOOKUP(AB957,VALIDATIONS!$FF$2:$FG$5,2,FALSE),FALSE),0)+IF(OR(U957="Urban Development (moderate)",U957="Urban Development (heavy)"),VLOOKUP(AA957,VALIDATIONS!$CZ$2:$DU$42,VLOOKUP(U957,VALIDATIONS!$FJ$2:$FK$4,2,FALSE)+4,FALSE),0))</f>
        <v/>
      </c>
      <c r="AE957" s="194"/>
    </row>
    <row r="958" spans="1:31" x14ac:dyDescent="0.2">
      <c r="A958" s="232"/>
      <c r="B958" s="361"/>
      <c r="C958" s="370"/>
      <c r="D958" s="370"/>
      <c r="E958" s="370"/>
      <c r="F958" s="370"/>
      <c r="G958" s="194"/>
      <c r="H958" s="194"/>
      <c r="I958" s="195"/>
      <c r="J958" s="194"/>
      <c r="K958" s="168"/>
      <c r="L958" s="168"/>
      <c r="M958" s="106" t="str">
        <f>IF(OR(D958="",E958="",G958=""),"",IF(AND(F958&lt;&gt;"",D958="Inlet Pit"),VLOOKUP(E958,VALIDATIONS!$CN$2:$CO$14,2,FALSE),IF(D958="Junction Pit",VLOOKUP(E958,VALIDATIONS!$CR$2:$CS$5,2,FALSE),IF(D958="Trench Grate",H958*VLOOKUP(E958,VALIDATIONS!$CT$2:$CU$2,2,FALSE),IF(D958="Capped Line",VLOOKUP(E958,VALIDATIONS!$CF$2:$CG$2,2,FALSE),IF(D958="Head Wall",VLOOKUP(E958,VALIDATIONS!$CH$2:$CI$2,2,FALSE),IF(D958="House Connection",VLOOKUP(E958,VALIDATIONS!$CJ$2:$CK$2,2,FALSE),0))))))+IF(AND(F958&lt;&gt;"",D958="Inlet Pit"),VLOOKUP(F958,VALIDATIONS!$CP$2:$CQ$66,2,FALSE),0))</f>
        <v/>
      </c>
      <c r="N958" s="194"/>
      <c r="O958" s="379"/>
      <c r="P958" s="368"/>
      <c r="Q958" s="194"/>
      <c r="R958" s="370"/>
      <c r="S958" s="194"/>
      <c r="T958" s="368"/>
      <c r="U958" s="368"/>
      <c r="V958" s="194"/>
      <c r="W958" s="195"/>
      <c r="X958" s="194"/>
      <c r="Y958" s="195"/>
      <c r="Z958" s="194"/>
      <c r="AA958" s="368"/>
      <c r="AB958" s="368"/>
      <c r="AC958" s="370"/>
      <c r="AD958" s="106" t="str">
        <f>IF(OR(R958="",T958="",U958="",Z958="",AA958="",AB958="",AC958=""),"",Z958*IF(AC958="uPVC",VLOOKUP(AA958,VALIDATIONS!$CZ$2:$DU$42,VLOOKUP(AB958,VALIDATIONS!$FF$2:$FG$5,2,FALSE),FALSE), IF(AC958="Steel Reinforced Concrete",VLOOKUP(AA958,VALIDATIONS!$CZ$2:$DU$42,8+VLOOKUP(AB958,VALIDATIONS!$FF$2:$FG$5,2,FALSE),FALSE),IF(AC958="Fibre Reinforced Concrete",VLOOKUP(AA958,VALIDATIONS!$CZ$2:$DU$42,4+VLOOKUP(AB958,VALIDATIONS!$FF$2:$FG$5,2,FALSE),FALSE))))   +IF(T958="Up to 10% Rock",VLOOKUP(AA958,VALIDATIONS!$CZ$2:$DU$42,13+VLOOKUP(AB958,VALIDATIONS!$FF$2:$FG$5,2,FALSE),FALSE),0)+IF(OR(U958="Urban Development (moderate)",U958="Urban Development (heavy)"),VLOOKUP(AA958,VALIDATIONS!$CZ$2:$DU$42,VLOOKUP(U958,VALIDATIONS!$FJ$2:$FK$4,2,FALSE)+4,FALSE),0))</f>
        <v/>
      </c>
      <c r="AE958" s="194"/>
    </row>
    <row r="959" spans="1:31" x14ac:dyDescent="0.2">
      <c r="A959" s="232"/>
      <c r="B959" s="361"/>
      <c r="C959" s="370"/>
      <c r="D959" s="370"/>
      <c r="E959" s="370"/>
      <c r="F959" s="370"/>
      <c r="G959" s="194"/>
      <c r="H959" s="194"/>
      <c r="I959" s="195"/>
      <c r="J959" s="194"/>
      <c r="K959" s="168"/>
      <c r="L959" s="168"/>
      <c r="M959" s="106" t="str">
        <f>IF(OR(D959="",E959="",G959=""),"",IF(AND(F959&lt;&gt;"",D959="Inlet Pit"),VLOOKUP(E959,VALIDATIONS!$CN$2:$CO$14,2,FALSE),IF(D959="Junction Pit",VLOOKUP(E959,VALIDATIONS!$CR$2:$CS$5,2,FALSE),IF(D959="Trench Grate",H959*VLOOKUP(E959,VALIDATIONS!$CT$2:$CU$2,2,FALSE),IF(D959="Capped Line",VLOOKUP(E959,VALIDATIONS!$CF$2:$CG$2,2,FALSE),IF(D959="Head Wall",VLOOKUP(E959,VALIDATIONS!$CH$2:$CI$2,2,FALSE),IF(D959="House Connection",VLOOKUP(E959,VALIDATIONS!$CJ$2:$CK$2,2,FALSE),0))))))+IF(AND(F959&lt;&gt;"",D959="Inlet Pit"),VLOOKUP(F959,VALIDATIONS!$CP$2:$CQ$66,2,FALSE),0))</f>
        <v/>
      </c>
      <c r="N959" s="194"/>
      <c r="O959" s="379"/>
      <c r="P959" s="368"/>
      <c r="Q959" s="194"/>
      <c r="R959" s="370"/>
      <c r="S959" s="194"/>
      <c r="T959" s="368"/>
      <c r="U959" s="368"/>
      <c r="V959" s="194"/>
      <c r="W959" s="195"/>
      <c r="X959" s="194"/>
      <c r="Y959" s="195"/>
      <c r="Z959" s="194"/>
      <c r="AA959" s="368"/>
      <c r="AB959" s="368"/>
      <c r="AC959" s="370"/>
      <c r="AD959" s="106" t="str">
        <f>IF(OR(R959="",T959="",U959="",Z959="",AA959="",AB959="",AC959=""),"",Z959*IF(AC959="uPVC",VLOOKUP(AA959,VALIDATIONS!$CZ$2:$DU$42,VLOOKUP(AB959,VALIDATIONS!$FF$2:$FG$5,2,FALSE),FALSE), IF(AC959="Steel Reinforced Concrete",VLOOKUP(AA959,VALIDATIONS!$CZ$2:$DU$42,8+VLOOKUP(AB959,VALIDATIONS!$FF$2:$FG$5,2,FALSE),FALSE),IF(AC959="Fibre Reinforced Concrete",VLOOKUP(AA959,VALIDATIONS!$CZ$2:$DU$42,4+VLOOKUP(AB959,VALIDATIONS!$FF$2:$FG$5,2,FALSE),FALSE))))   +IF(T959="Up to 10% Rock",VLOOKUP(AA959,VALIDATIONS!$CZ$2:$DU$42,13+VLOOKUP(AB959,VALIDATIONS!$FF$2:$FG$5,2,FALSE),FALSE),0)+IF(OR(U959="Urban Development (moderate)",U959="Urban Development (heavy)"),VLOOKUP(AA959,VALIDATIONS!$CZ$2:$DU$42,VLOOKUP(U959,VALIDATIONS!$FJ$2:$FK$4,2,FALSE)+4,FALSE),0))</f>
        <v/>
      </c>
      <c r="AE959" s="194"/>
    </row>
    <row r="960" spans="1:31" x14ac:dyDescent="0.2">
      <c r="A960" s="232"/>
      <c r="B960" s="361"/>
      <c r="C960" s="370"/>
      <c r="D960" s="370"/>
      <c r="E960" s="370"/>
      <c r="F960" s="370"/>
      <c r="G960" s="194"/>
      <c r="H960" s="194"/>
      <c r="I960" s="195"/>
      <c r="J960" s="194"/>
      <c r="K960" s="168"/>
      <c r="L960" s="168"/>
      <c r="M960" s="106" t="str">
        <f>IF(OR(D960="",E960="",G960=""),"",IF(AND(F960&lt;&gt;"",D960="Inlet Pit"),VLOOKUP(E960,VALIDATIONS!$CN$2:$CO$14,2,FALSE),IF(D960="Junction Pit",VLOOKUP(E960,VALIDATIONS!$CR$2:$CS$5,2,FALSE),IF(D960="Trench Grate",H960*VLOOKUP(E960,VALIDATIONS!$CT$2:$CU$2,2,FALSE),IF(D960="Capped Line",VLOOKUP(E960,VALIDATIONS!$CF$2:$CG$2,2,FALSE),IF(D960="Head Wall",VLOOKUP(E960,VALIDATIONS!$CH$2:$CI$2,2,FALSE),IF(D960="House Connection",VLOOKUP(E960,VALIDATIONS!$CJ$2:$CK$2,2,FALSE),0))))))+IF(AND(F960&lt;&gt;"",D960="Inlet Pit"),VLOOKUP(F960,VALIDATIONS!$CP$2:$CQ$66,2,FALSE),0))</f>
        <v/>
      </c>
      <c r="N960" s="194"/>
      <c r="O960" s="379"/>
      <c r="P960" s="368"/>
      <c r="Q960" s="194"/>
      <c r="R960" s="370"/>
      <c r="S960" s="194"/>
      <c r="T960" s="368"/>
      <c r="U960" s="368"/>
      <c r="V960" s="194"/>
      <c r="W960" s="195"/>
      <c r="X960" s="194"/>
      <c r="Y960" s="195"/>
      <c r="Z960" s="194"/>
      <c r="AA960" s="368"/>
      <c r="AB960" s="368"/>
      <c r="AC960" s="370"/>
      <c r="AD960" s="106" t="str">
        <f>IF(OR(R960="",T960="",U960="",Z960="",AA960="",AB960="",AC960=""),"",Z960*IF(AC960="uPVC",VLOOKUP(AA960,VALIDATIONS!$CZ$2:$DU$42,VLOOKUP(AB960,VALIDATIONS!$FF$2:$FG$5,2,FALSE),FALSE), IF(AC960="Steel Reinforced Concrete",VLOOKUP(AA960,VALIDATIONS!$CZ$2:$DU$42,8+VLOOKUP(AB960,VALIDATIONS!$FF$2:$FG$5,2,FALSE),FALSE),IF(AC960="Fibre Reinforced Concrete",VLOOKUP(AA960,VALIDATIONS!$CZ$2:$DU$42,4+VLOOKUP(AB960,VALIDATIONS!$FF$2:$FG$5,2,FALSE),FALSE))))   +IF(T960="Up to 10% Rock",VLOOKUP(AA960,VALIDATIONS!$CZ$2:$DU$42,13+VLOOKUP(AB960,VALIDATIONS!$FF$2:$FG$5,2,FALSE),FALSE),0)+IF(OR(U960="Urban Development (moderate)",U960="Urban Development (heavy)"),VLOOKUP(AA960,VALIDATIONS!$CZ$2:$DU$42,VLOOKUP(U960,VALIDATIONS!$FJ$2:$FK$4,2,FALSE)+4,FALSE),0))</f>
        <v/>
      </c>
      <c r="AE960" s="194"/>
    </row>
    <row r="961" spans="1:31" x14ac:dyDescent="0.2">
      <c r="A961" s="232"/>
      <c r="B961" s="361"/>
      <c r="C961" s="370"/>
      <c r="D961" s="370"/>
      <c r="E961" s="370"/>
      <c r="F961" s="370"/>
      <c r="G961" s="194"/>
      <c r="H961" s="194"/>
      <c r="I961" s="195"/>
      <c r="J961" s="194"/>
      <c r="K961" s="168"/>
      <c r="L961" s="168"/>
      <c r="M961" s="106" t="str">
        <f>IF(OR(D961="",E961="",G961=""),"",IF(AND(F961&lt;&gt;"",D961="Inlet Pit"),VLOOKUP(E961,VALIDATIONS!$CN$2:$CO$14,2,FALSE),IF(D961="Junction Pit",VLOOKUP(E961,VALIDATIONS!$CR$2:$CS$5,2,FALSE),IF(D961="Trench Grate",H961*VLOOKUP(E961,VALIDATIONS!$CT$2:$CU$2,2,FALSE),IF(D961="Capped Line",VLOOKUP(E961,VALIDATIONS!$CF$2:$CG$2,2,FALSE),IF(D961="Head Wall",VLOOKUP(E961,VALIDATIONS!$CH$2:$CI$2,2,FALSE),IF(D961="House Connection",VLOOKUP(E961,VALIDATIONS!$CJ$2:$CK$2,2,FALSE),0))))))+IF(AND(F961&lt;&gt;"",D961="Inlet Pit"),VLOOKUP(F961,VALIDATIONS!$CP$2:$CQ$66,2,FALSE),0))</f>
        <v/>
      </c>
      <c r="N961" s="194"/>
      <c r="O961" s="379"/>
      <c r="P961" s="368"/>
      <c r="Q961" s="194"/>
      <c r="R961" s="370"/>
      <c r="S961" s="194"/>
      <c r="T961" s="368"/>
      <c r="U961" s="368"/>
      <c r="V961" s="194"/>
      <c r="W961" s="195"/>
      <c r="X961" s="194"/>
      <c r="Y961" s="195"/>
      <c r="Z961" s="194"/>
      <c r="AA961" s="368"/>
      <c r="AB961" s="368"/>
      <c r="AC961" s="370"/>
      <c r="AD961" s="106" t="str">
        <f>IF(OR(R961="",T961="",U961="",Z961="",AA961="",AB961="",AC961=""),"",Z961*IF(AC961="uPVC",VLOOKUP(AA961,VALIDATIONS!$CZ$2:$DU$42,VLOOKUP(AB961,VALIDATIONS!$FF$2:$FG$5,2,FALSE),FALSE), IF(AC961="Steel Reinforced Concrete",VLOOKUP(AA961,VALIDATIONS!$CZ$2:$DU$42,8+VLOOKUP(AB961,VALIDATIONS!$FF$2:$FG$5,2,FALSE),FALSE),IF(AC961="Fibre Reinforced Concrete",VLOOKUP(AA961,VALIDATIONS!$CZ$2:$DU$42,4+VLOOKUP(AB961,VALIDATIONS!$FF$2:$FG$5,2,FALSE),FALSE))))   +IF(T961="Up to 10% Rock",VLOOKUP(AA961,VALIDATIONS!$CZ$2:$DU$42,13+VLOOKUP(AB961,VALIDATIONS!$FF$2:$FG$5,2,FALSE),FALSE),0)+IF(OR(U961="Urban Development (moderate)",U961="Urban Development (heavy)"),VLOOKUP(AA961,VALIDATIONS!$CZ$2:$DU$42,VLOOKUP(U961,VALIDATIONS!$FJ$2:$FK$4,2,FALSE)+4,FALSE),0))</f>
        <v/>
      </c>
      <c r="AE961" s="194"/>
    </row>
    <row r="962" spans="1:31" x14ac:dyDescent="0.2">
      <c r="A962" s="232"/>
      <c r="B962" s="361"/>
      <c r="C962" s="370"/>
      <c r="D962" s="370"/>
      <c r="E962" s="370"/>
      <c r="F962" s="370"/>
      <c r="G962" s="194"/>
      <c r="H962" s="194"/>
      <c r="I962" s="195"/>
      <c r="J962" s="194"/>
      <c r="K962" s="168"/>
      <c r="L962" s="168"/>
      <c r="M962" s="106" t="str">
        <f>IF(OR(D962="",E962="",G962=""),"",IF(AND(F962&lt;&gt;"",D962="Inlet Pit"),VLOOKUP(E962,VALIDATIONS!$CN$2:$CO$14,2,FALSE),IF(D962="Junction Pit",VLOOKUP(E962,VALIDATIONS!$CR$2:$CS$5,2,FALSE),IF(D962="Trench Grate",H962*VLOOKUP(E962,VALIDATIONS!$CT$2:$CU$2,2,FALSE),IF(D962="Capped Line",VLOOKUP(E962,VALIDATIONS!$CF$2:$CG$2,2,FALSE),IF(D962="Head Wall",VLOOKUP(E962,VALIDATIONS!$CH$2:$CI$2,2,FALSE),IF(D962="House Connection",VLOOKUP(E962,VALIDATIONS!$CJ$2:$CK$2,2,FALSE),0))))))+IF(AND(F962&lt;&gt;"",D962="Inlet Pit"),VLOOKUP(F962,VALIDATIONS!$CP$2:$CQ$66,2,FALSE),0))</f>
        <v/>
      </c>
      <c r="N962" s="194"/>
      <c r="O962" s="379"/>
      <c r="P962" s="368"/>
      <c r="Q962" s="194"/>
      <c r="R962" s="370"/>
      <c r="S962" s="194"/>
      <c r="T962" s="368"/>
      <c r="U962" s="368"/>
      <c r="V962" s="194"/>
      <c r="W962" s="195"/>
      <c r="X962" s="194"/>
      <c r="Y962" s="195"/>
      <c r="Z962" s="194"/>
      <c r="AA962" s="368"/>
      <c r="AB962" s="368"/>
      <c r="AC962" s="370"/>
      <c r="AD962" s="106" t="str">
        <f>IF(OR(R962="",T962="",U962="",Z962="",AA962="",AB962="",AC962=""),"",Z962*IF(AC962="uPVC",VLOOKUP(AA962,VALIDATIONS!$CZ$2:$DU$42,VLOOKUP(AB962,VALIDATIONS!$FF$2:$FG$5,2,FALSE),FALSE), IF(AC962="Steel Reinforced Concrete",VLOOKUP(AA962,VALIDATIONS!$CZ$2:$DU$42,8+VLOOKUP(AB962,VALIDATIONS!$FF$2:$FG$5,2,FALSE),FALSE),IF(AC962="Fibre Reinforced Concrete",VLOOKUP(AA962,VALIDATIONS!$CZ$2:$DU$42,4+VLOOKUP(AB962,VALIDATIONS!$FF$2:$FG$5,2,FALSE),FALSE))))   +IF(T962="Up to 10% Rock",VLOOKUP(AA962,VALIDATIONS!$CZ$2:$DU$42,13+VLOOKUP(AB962,VALIDATIONS!$FF$2:$FG$5,2,FALSE),FALSE),0)+IF(OR(U962="Urban Development (moderate)",U962="Urban Development (heavy)"),VLOOKUP(AA962,VALIDATIONS!$CZ$2:$DU$42,VLOOKUP(U962,VALIDATIONS!$FJ$2:$FK$4,2,FALSE)+4,FALSE),0))</f>
        <v/>
      </c>
      <c r="AE962" s="194"/>
    </row>
    <row r="963" spans="1:31" x14ac:dyDescent="0.2">
      <c r="A963" s="232"/>
      <c r="B963" s="361"/>
      <c r="C963" s="370"/>
      <c r="D963" s="370"/>
      <c r="E963" s="370"/>
      <c r="F963" s="370"/>
      <c r="G963" s="194"/>
      <c r="H963" s="194"/>
      <c r="I963" s="195"/>
      <c r="J963" s="194"/>
      <c r="K963" s="168"/>
      <c r="L963" s="168"/>
      <c r="M963" s="106" t="str">
        <f>IF(OR(D963="",E963="",G963=""),"",IF(AND(F963&lt;&gt;"",D963="Inlet Pit"),VLOOKUP(E963,VALIDATIONS!$CN$2:$CO$14,2,FALSE),IF(D963="Junction Pit",VLOOKUP(E963,VALIDATIONS!$CR$2:$CS$5,2,FALSE),IF(D963="Trench Grate",H963*VLOOKUP(E963,VALIDATIONS!$CT$2:$CU$2,2,FALSE),IF(D963="Capped Line",VLOOKUP(E963,VALIDATIONS!$CF$2:$CG$2,2,FALSE),IF(D963="Head Wall",VLOOKUP(E963,VALIDATIONS!$CH$2:$CI$2,2,FALSE),IF(D963="House Connection",VLOOKUP(E963,VALIDATIONS!$CJ$2:$CK$2,2,FALSE),0))))))+IF(AND(F963&lt;&gt;"",D963="Inlet Pit"),VLOOKUP(F963,VALIDATIONS!$CP$2:$CQ$66,2,FALSE),0))</f>
        <v/>
      </c>
      <c r="N963" s="194"/>
      <c r="O963" s="379"/>
      <c r="P963" s="368"/>
      <c r="Q963" s="194"/>
      <c r="R963" s="370"/>
      <c r="S963" s="194"/>
      <c r="T963" s="368"/>
      <c r="U963" s="368"/>
      <c r="V963" s="194"/>
      <c r="W963" s="195"/>
      <c r="X963" s="194"/>
      <c r="Y963" s="195"/>
      <c r="Z963" s="194"/>
      <c r="AA963" s="368"/>
      <c r="AB963" s="368"/>
      <c r="AC963" s="370"/>
      <c r="AD963" s="106" t="str">
        <f>IF(OR(R963="",T963="",U963="",Z963="",AA963="",AB963="",AC963=""),"",Z963*IF(AC963="uPVC",VLOOKUP(AA963,VALIDATIONS!$CZ$2:$DU$42,VLOOKUP(AB963,VALIDATIONS!$FF$2:$FG$5,2,FALSE),FALSE), IF(AC963="Steel Reinforced Concrete",VLOOKUP(AA963,VALIDATIONS!$CZ$2:$DU$42,8+VLOOKUP(AB963,VALIDATIONS!$FF$2:$FG$5,2,FALSE),FALSE),IF(AC963="Fibre Reinforced Concrete",VLOOKUP(AA963,VALIDATIONS!$CZ$2:$DU$42,4+VLOOKUP(AB963,VALIDATIONS!$FF$2:$FG$5,2,FALSE),FALSE))))   +IF(T963="Up to 10% Rock",VLOOKUP(AA963,VALIDATIONS!$CZ$2:$DU$42,13+VLOOKUP(AB963,VALIDATIONS!$FF$2:$FG$5,2,FALSE),FALSE),0)+IF(OR(U963="Urban Development (moderate)",U963="Urban Development (heavy)"),VLOOKUP(AA963,VALIDATIONS!$CZ$2:$DU$42,VLOOKUP(U963,VALIDATIONS!$FJ$2:$FK$4,2,FALSE)+4,FALSE),0))</f>
        <v/>
      </c>
      <c r="AE963" s="194"/>
    </row>
    <row r="964" spans="1:31" x14ac:dyDescent="0.2">
      <c r="A964" s="232"/>
      <c r="B964" s="361"/>
      <c r="C964" s="370"/>
      <c r="D964" s="370"/>
      <c r="E964" s="370"/>
      <c r="F964" s="370"/>
      <c r="G964" s="194"/>
      <c r="H964" s="194"/>
      <c r="I964" s="195"/>
      <c r="J964" s="194"/>
      <c r="K964" s="168"/>
      <c r="L964" s="168"/>
      <c r="M964" s="106" t="str">
        <f>IF(OR(D964="",E964="",G964=""),"",IF(AND(F964&lt;&gt;"",D964="Inlet Pit"),VLOOKUP(E964,VALIDATIONS!$CN$2:$CO$14,2,FALSE),IF(D964="Junction Pit",VLOOKUP(E964,VALIDATIONS!$CR$2:$CS$5,2,FALSE),IF(D964="Trench Grate",H964*VLOOKUP(E964,VALIDATIONS!$CT$2:$CU$2,2,FALSE),IF(D964="Capped Line",VLOOKUP(E964,VALIDATIONS!$CF$2:$CG$2,2,FALSE),IF(D964="Head Wall",VLOOKUP(E964,VALIDATIONS!$CH$2:$CI$2,2,FALSE),IF(D964="House Connection",VLOOKUP(E964,VALIDATIONS!$CJ$2:$CK$2,2,FALSE),0))))))+IF(AND(F964&lt;&gt;"",D964="Inlet Pit"),VLOOKUP(F964,VALIDATIONS!$CP$2:$CQ$66,2,FALSE),0))</f>
        <v/>
      </c>
      <c r="N964" s="194"/>
      <c r="O964" s="379"/>
      <c r="P964" s="368"/>
      <c r="Q964" s="194"/>
      <c r="R964" s="370"/>
      <c r="S964" s="194"/>
      <c r="T964" s="368"/>
      <c r="U964" s="368"/>
      <c r="V964" s="194"/>
      <c r="W964" s="195"/>
      <c r="X964" s="194"/>
      <c r="Y964" s="195"/>
      <c r="Z964" s="194"/>
      <c r="AA964" s="368"/>
      <c r="AB964" s="368"/>
      <c r="AC964" s="370"/>
      <c r="AD964" s="106" t="str">
        <f>IF(OR(R964="",T964="",U964="",Z964="",AA964="",AB964="",AC964=""),"",Z964*IF(AC964="uPVC",VLOOKUP(AA964,VALIDATIONS!$CZ$2:$DU$42,VLOOKUP(AB964,VALIDATIONS!$FF$2:$FG$5,2,FALSE),FALSE), IF(AC964="Steel Reinforced Concrete",VLOOKUP(AA964,VALIDATIONS!$CZ$2:$DU$42,8+VLOOKUP(AB964,VALIDATIONS!$FF$2:$FG$5,2,FALSE),FALSE),IF(AC964="Fibre Reinforced Concrete",VLOOKUP(AA964,VALIDATIONS!$CZ$2:$DU$42,4+VLOOKUP(AB964,VALIDATIONS!$FF$2:$FG$5,2,FALSE),FALSE))))   +IF(T964="Up to 10% Rock",VLOOKUP(AA964,VALIDATIONS!$CZ$2:$DU$42,13+VLOOKUP(AB964,VALIDATIONS!$FF$2:$FG$5,2,FALSE),FALSE),0)+IF(OR(U964="Urban Development (moderate)",U964="Urban Development (heavy)"),VLOOKUP(AA964,VALIDATIONS!$CZ$2:$DU$42,VLOOKUP(U964,VALIDATIONS!$FJ$2:$FK$4,2,FALSE)+4,FALSE),0))</f>
        <v/>
      </c>
      <c r="AE964" s="194"/>
    </row>
    <row r="965" spans="1:31" x14ac:dyDescent="0.2">
      <c r="A965" s="232"/>
      <c r="B965" s="361"/>
      <c r="C965" s="370"/>
      <c r="D965" s="370"/>
      <c r="E965" s="370"/>
      <c r="F965" s="370"/>
      <c r="G965" s="194"/>
      <c r="H965" s="194"/>
      <c r="I965" s="195"/>
      <c r="J965" s="194"/>
      <c r="K965" s="168"/>
      <c r="L965" s="168"/>
      <c r="M965" s="106" t="str">
        <f>IF(OR(D965="",E965="",G965=""),"",IF(AND(F965&lt;&gt;"",D965="Inlet Pit"),VLOOKUP(E965,VALIDATIONS!$CN$2:$CO$14,2,FALSE),IF(D965="Junction Pit",VLOOKUP(E965,VALIDATIONS!$CR$2:$CS$5,2,FALSE),IF(D965="Trench Grate",H965*VLOOKUP(E965,VALIDATIONS!$CT$2:$CU$2,2,FALSE),IF(D965="Capped Line",VLOOKUP(E965,VALIDATIONS!$CF$2:$CG$2,2,FALSE),IF(D965="Head Wall",VLOOKUP(E965,VALIDATIONS!$CH$2:$CI$2,2,FALSE),IF(D965="House Connection",VLOOKUP(E965,VALIDATIONS!$CJ$2:$CK$2,2,FALSE),0))))))+IF(AND(F965&lt;&gt;"",D965="Inlet Pit"),VLOOKUP(F965,VALIDATIONS!$CP$2:$CQ$66,2,FALSE),0))</f>
        <v/>
      </c>
      <c r="N965" s="194"/>
      <c r="O965" s="379"/>
      <c r="P965" s="368"/>
      <c r="Q965" s="194"/>
      <c r="R965" s="370"/>
      <c r="S965" s="194"/>
      <c r="T965" s="368"/>
      <c r="U965" s="368"/>
      <c r="V965" s="194"/>
      <c r="W965" s="195"/>
      <c r="X965" s="194"/>
      <c r="Y965" s="195"/>
      <c r="Z965" s="194"/>
      <c r="AA965" s="368"/>
      <c r="AB965" s="368"/>
      <c r="AC965" s="370"/>
      <c r="AD965" s="106" t="str">
        <f>IF(OR(R965="",T965="",U965="",Z965="",AA965="",AB965="",AC965=""),"",Z965*IF(AC965="uPVC",VLOOKUP(AA965,VALIDATIONS!$CZ$2:$DU$42,VLOOKUP(AB965,VALIDATIONS!$FF$2:$FG$5,2,FALSE),FALSE), IF(AC965="Steel Reinforced Concrete",VLOOKUP(AA965,VALIDATIONS!$CZ$2:$DU$42,8+VLOOKUP(AB965,VALIDATIONS!$FF$2:$FG$5,2,FALSE),FALSE),IF(AC965="Fibre Reinforced Concrete",VLOOKUP(AA965,VALIDATIONS!$CZ$2:$DU$42,4+VLOOKUP(AB965,VALIDATIONS!$FF$2:$FG$5,2,FALSE),FALSE))))   +IF(T965="Up to 10% Rock",VLOOKUP(AA965,VALIDATIONS!$CZ$2:$DU$42,13+VLOOKUP(AB965,VALIDATIONS!$FF$2:$FG$5,2,FALSE),FALSE),0)+IF(OR(U965="Urban Development (moderate)",U965="Urban Development (heavy)"),VLOOKUP(AA965,VALIDATIONS!$CZ$2:$DU$42,VLOOKUP(U965,VALIDATIONS!$FJ$2:$FK$4,2,FALSE)+4,FALSE),0))</f>
        <v/>
      </c>
      <c r="AE965" s="194"/>
    </row>
    <row r="966" spans="1:31" x14ac:dyDescent="0.2">
      <c r="A966" s="232"/>
      <c r="B966" s="361"/>
      <c r="C966" s="370"/>
      <c r="D966" s="370"/>
      <c r="E966" s="370"/>
      <c r="F966" s="370"/>
      <c r="G966" s="194"/>
      <c r="H966" s="194"/>
      <c r="I966" s="195"/>
      <c r="J966" s="194"/>
      <c r="K966" s="168"/>
      <c r="L966" s="168"/>
      <c r="M966" s="106" t="str">
        <f>IF(OR(D966="",E966="",G966=""),"",IF(AND(F966&lt;&gt;"",D966="Inlet Pit"),VLOOKUP(E966,VALIDATIONS!$CN$2:$CO$14,2,FALSE),IF(D966="Junction Pit",VLOOKUP(E966,VALIDATIONS!$CR$2:$CS$5,2,FALSE),IF(D966="Trench Grate",H966*VLOOKUP(E966,VALIDATIONS!$CT$2:$CU$2,2,FALSE),IF(D966="Capped Line",VLOOKUP(E966,VALIDATIONS!$CF$2:$CG$2,2,FALSE),IF(D966="Head Wall",VLOOKUP(E966,VALIDATIONS!$CH$2:$CI$2,2,FALSE),IF(D966="House Connection",VLOOKUP(E966,VALIDATIONS!$CJ$2:$CK$2,2,FALSE),0))))))+IF(AND(F966&lt;&gt;"",D966="Inlet Pit"),VLOOKUP(F966,VALIDATIONS!$CP$2:$CQ$66,2,FALSE),0))</f>
        <v/>
      </c>
      <c r="N966" s="194"/>
      <c r="O966" s="379"/>
      <c r="P966" s="368"/>
      <c r="Q966" s="194"/>
      <c r="R966" s="370"/>
      <c r="S966" s="194"/>
      <c r="T966" s="368"/>
      <c r="U966" s="368"/>
      <c r="V966" s="194"/>
      <c r="W966" s="195"/>
      <c r="X966" s="194"/>
      <c r="Y966" s="195"/>
      <c r="Z966" s="194"/>
      <c r="AA966" s="368"/>
      <c r="AB966" s="368"/>
      <c r="AC966" s="370"/>
      <c r="AD966" s="106" t="str">
        <f>IF(OR(R966="",T966="",U966="",Z966="",AA966="",AB966="",AC966=""),"",Z966*IF(AC966="uPVC",VLOOKUP(AA966,VALIDATIONS!$CZ$2:$DU$42,VLOOKUP(AB966,VALIDATIONS!$FF$2:$FG$5,2,FALSE),FALSE), IF(AC966="Steel Reinforced Concrete",VLOOKUP(AA966,VALIDATIONS!$CZ$2:$DU$42,8+VLOOKUP(AB966,VALIDATIONS!$FF$2:$FG$5,2,FALSE),FALSE),IF(AC966="Fibre Reinforced Concrete",VLOOKUP(AA966,VALIDATIONS!$CZ$2:$DU$42,4+VLOOKUP(AB966,VALIDATIONS!$FF$2:$FG$5,2,FALSE),FALSE))))   +IF(T966="Up to 10% Rock",VLOOKUP(AA966,VALIDATIONS!$CZ$2:$DU$42,13+VLOOKUP(AB966,VALIDATIONS!$FF$2:$FG$5,2,FALSE),FALSE),0)+IF(OR(U966="Urban Development (moderate)",U966="Urban Development (heavy)"),VLOOKUP(AA966,VALIDATIONS!$CZ$2:$DU$42,VLOOKUP(U966,VALIDATIONS!$FJ$2:$FK$4,2,FALSE)+4,FALSE),0))</f>
        <v/>
      </c>
      <c r="AE966" s="194"/>
    </row>
    <row r="967" spans="1:31" x14ac:dyDescent="0.2">
      <c r="A967" s="232"/>
      <c r="B967" s="361"/>
      <c r="C967" s="370"/>
      <c r="D967" s="370"/>
      <c r="E967" s="370"/>
      <c r="F967" s="370"/>
      <c r="G967" s="194"/>
      <c r="H967" s="194"/>
      <c r="I967" s="195"/>
      <c r="J967" s="194"/>
      <c r="K967" s="168"/>
      <c r="L967" s="168"/>
      <c r="M967" s="106" t="str">
        <f>IF(OR(D967="",E967="",G967=""),"",IF(AND(F967&lt;&gt;"",D967="Inlet Pit"),VLOOKUP(E967,VALIDATIONS!$CN$2:$CO$14,2,FALSE),IF(D967="Junction Pit",VLOOKUP(E967,VALIDATIONS!$CR$2:$CS$5,2,FALSE),IF(D967="Trench Grate",H967*VLOOKUP(E967,VALIDATIONS!$CT$2:$CU$2,2,FALSE),IF(D967="Capped Line",VLOOKUP(E967,VALIDATIONS!$CF$2:$CG$2,2,FALSE),IF(D967="Head Wall",VLOOKUP(E967,VALIDATIONS!$CH$2:$CI$2,2,FALSE),IF(D967="House Connection",VLOOKUP(E967,VALIDATIONS!$CJ$2:$CK$2,2,FALSE),0))))))+IF(AND(F967&lt;&gt;"",D967="Inlet Pit"),VLOOKUP(F967,VALIDATIONS!$CP$2:$CQ$66,2,FALSE),0))</f>
        <v/>
      </c>
      <c r="N967" s="194"/>
      <c r="O967" s="379"/>
      <c r="P967" s="368"/>
      <c r="Q967" s="194"/>
      <c r="R967" s="370"/>
      <c r="S967" s="194"/>
      <c r="T967" s="368"/>
      <c r="U967" s="368"/>
      <c r="V967" s="194"/>
      <c r="W967" s="195"/>
      <c r="X967" s="194"/>
      <c r="Y967" s="195"/>
      <c r="Z967" s="194"/>
      <c r="AA967" s="368"/>
      <c r="AB967" s="368"/>
      <c r="AC967" s="370"/>
      <c r="AD967" s="106" t="str">
        <f>IF(OR(R967="",T967="",U967="",Z967="",AA967="",AB967="",AC967=""),"",Z967*IF(AC967="uPVC",VLOOKUP(AA967,VALIDATIONS!$CZ$2:$DU$42,VLOOKUP(AB967,VALIDATIONS!$FF$2:$FG$5,2,FALSE),FALSE), IF(AC967="Steel Reinforced Concrete",VLOOKUP(AA967,VALIDATIONS!$CZ$2:$DU$42,8+VLOOKUP(AB967,VALIDATIONS!$FF$2:$FG$5,2,FALSE),FALSE),IF(AC967="Fibre Reinforced Concrete",VLOOKUP(AA967,VALIDATIONS!$CZ$2:$DU$42,4+VLOOKUP(AB967,VALIDATIONS!$FF$2:$FG$5,2,FALSE),FALSE))))   +IF(T967="Up to 10% Rock",VLOOKUP(AA967,VALIDATIONS!$CZ$2:$DU$42,13+VLOOKUP(AB967,VALIDATIONS!$FF$2:$FG$5,2,FALSE),FALSE),0)+IF(OR(U967="Urban Development (moderate)",U967="Urban Development (heavy)"),VLOOKUP(AA967,VALIDATIONS!$CZ$2:$DU$42,VLOOKUP(U967,VALIDATIONS!$FJ$2:$FK$4,2,FALSE)+4,FALSE),0))</f>
        <v/>
      </c>
      <c r="AE967" s="194"/>
    </row>
    <row r="968" spans="1:31" x14ac:dyDescent="0.2">
      <c r="A968" s="232"/>
      <c r="B968" s="361"/>
      <c r="C968" s="370"/>
      <c r="D968" s="370"/>
      <c r="E968" s="370"/>
      <c r="F968" s="370"/>
      <c r="G968" s="194"/>
      <c r="H968" s="194"/>
      <c r="I968" s="195"/>
      <c r="J968" s="194"/>
      <c r="K968" s="168"/>
      <c r="L968" s="168"/>
      <c r="M968" s="106" t="str">
        <f>IF(OR(D968="",E968="",G968=""),"",IF(AND(F968&lt;&gt;"",D968="Inlet Pit"),VLOOKUP(E968,VALIDATIONS!$CN$2:$CO$14,2,FALSE),IF(D968="Junction Pit",VLOOKUP(E968,VALIDATIONS!$CR$2:$CS$5,2,FALSE),IF(D968="Trench Grate",H968*VLOOKUP(E968,VALIDATIONS!$CT$2:$CU$2,2,FALSE),IF(D968="Capped Line",VLOOKUP(E968,VALIDATIONS!$CF$2:$CG$2,2,FALSE),IF(D968="Head Wall",VLOOKUP(E968,VALIDATIONS!$CH$2:$CI$2,2,FALSE),IF(D968="House Connection",VLOOKUP(E968,VALIDATIONS!$CJ$2:$CK$2,2,FALSE),0))))))+IF(AND(F968&lt;&gt;"",D968="Inlet Pit"),VLOOKUP(F968,VALIDATIONS!$CP$2:$CQ$66,2,FALSE),0))</f>
        <v/>
      </c>
      <c r="N968" s="194"/>
      <c r="O968" s="379"/>
      <c r="P968" s="368"/>
      <c r="Q968" s="194"/>
      <c r="R968" s="370"/>
      <c r="S968" s="194"/>
      <c r="T968" s="368"/>
      <c r="U968" s="368"/>
      <c r="V968" s="194"/>
      <c r="W968" s="195"/>
      <c r="X968" s="194"/>
      <c r="Y968" s="195"/>
      <c r="Z968" s="194"/>
      <c r="AA968" s="368"/>
      <c r="AB968" s="368"/>
      <c r="AC968" s="370"/>
      <c r="AD968" s="106" t="str">
        <f>IF(OR(R968="",T968="",U968="",Z968="",AA968="",AB968="",AC968=""),"",Z968*IF(AC968="uPVC",VLOOKUP(AA968,VALIDATIONS!$CZ$2:$DU$42,VLOOKUP(AB968,VALIDATIONS!$FF$2:$FG$5,2,FALSE),FALSE), IF(AC968="Steel Reinforced Concrete",VLOOKUP(AA968,VALIDATIONS!$CZ$2:$DU$42,8+VLOOKUP(AB968,VALIDATIONS!$FF$2:$FG$5,2,FALSE),FALSE),IF(AC968="Fibre Reinforced Concrete",VLOOKUP(AA968,VALIDATIONS!$CZ$2:$DU$42,4+VLOOKUP(AB968,VALIDATIONS!$FF$2:$FG$5,2,FALSE),FALSE))))   +IF(T968="Up to 10% Rock",VLOOKUP(AA968,VALIDATIONS!$CZ$2:$DU$42,13+VLOOKUP(AB968,VALIDATIONS!$FF$2:$FG$5,2,FALSE),FALSE),0)+IF(OR(U968="Urban Development (moderate)",U968="Urban Development (heavy)"),VLOOKUP(AA968,VALIDATIONS!$CZ$2:$DU$42,VLOOKUP(U968,VALIDATIONS!$FJ$2:$FK$4,2,FALSE)+4,FALSE),0))</f>
        <v/>
      </c>
      <c r="AE968" s="194"/>
    </row>
    <row r="969" spans="1:31" x14ac:dyDescent="0.2">
      <c r="A969" s="232"/>
      <c r="B969" s="361"/>
      <c r="C969" s="370"/>
      <c r="D969" s="370"/>
      <c r="E969" s="370"/>
      <c r="F969" s="370"/>
      <c r="G969" s="194"/>
      <c r="H969" s="194"/>
      <c r="I969" s="195"/>
      <c r="J969" s="194"/>
      <c r="K969" s="168"/>
      <c r="L969" s="168"/>
      <c r="M969" s="106" t="str">
        <f>IF(OR(D969="",E969="",G969=""),"",IF(AND(F969&lt;&gt;"",D969="Inlet Pit"),VLOOKUP(E969,VALIDATIONS!$CN$2:$CO$14,2,FALSE),IF(D969="Junction Pit",VLOOKUP(E969,VALIDATIONS!$CR$2:$CS$5,2,FALSE),IF(D969="Trench Grate",H969*VLOOKUP(E969,VALIDATIONS!$CT$2:$CU$2,2,FALSE),IF(D969="Capped Line",VLOOKUP(E969,VALIDATIONS!$CF$2:$CG$2,2,FALSE),IF(D969="Head Wall",VLOOKUP(E969,VALIDATIONS!$CH$2:$CI$2,2,FALSE),IF(D969="House Connection",VLOOKUP(E969,VALIDATIONS!$CJ$2:$CK$2,2,FALSE),0))))))+IF(AND(F969&lt;&gt;"",D969="Inlet Pit"),VLOOKUP(F969,VALIDATIONS!$CP$2:$CQ$66,2,FALSE),0))</f>
        <v/>
      </c>
      <c r="N969" s="194"/>
      <c r="O969" s="379"/>
      <c r="P969" s="368"/>
      <c r="Q969" s="194"/>
      <c r="R969" s="370"/>
      <c r="S969" s="194"/>
      <c r="T969" s="368"/>
      <c r="U969" s="368"/>
      <c r="V969" s="194"/>
      <c r="W969" s="195"/>
      <c r="X969" s="194"/>
      <c r="Y969" s="195"/>
      <c r="Z969" s="194"/>
      <c r="AA969" s="368"/>
      <c r="AB969" s="368"/>
      <c r="AC969" s="370"/>
      <c r="AD969" s="106" t="str">
        <f>IF(OR(R969="",T969="",U969="",Z969="",AA969="",AB969="",AC969=""),"",Z969*IF(AC969="uPVC",VLOOKUP(AA969,VALIDATIONS!$CZ$2:$DU$42,VLOOKUP(AB969,VALIDATIONS!$FF$2:$FG$5,2,FALSE),FALSE), IF(AC969="Steel Reinforced Concrete",VLOOKUP(AA969,VALIDATIONS!$CZ$2:$DU$42,8+VLOOKUP(AB969,VALIDATIONS!$FF$2:$FG$5,2,FALSE),FALSE),IF(AC969="Fibre Reinforced Concrete",VLOOKUP(AA969,VALIDATIONS!$CZ$2:$DU$42,4+VLOOKUP(AB969,VALIDATIONS!$FF$2:$FG$5,2,FALSE),FALSE))))   +IF(T969="Up to 10% Rock",VLOOKUP(AA969,VALIDATIONS!$CZ$2:$DU$42,13+VLOOKUP(AB969,VALIDATIONS!$FF$2:$FG$5,2,FALSE),FALSE),0)+IF(OR(U969="Urban Development (moderate)",U969="Urban Development (heavy)"),VLOOKUP(AA969,VALIDATIONS!$CZ$2:$DU$42,VLOOKUP(U969,VALIDATIONS!$FJ$2:$FK$4,2,FALSE)+4,FALSE),0))</f>
        <v/>
      </c>
      <c r="AE969" s="194"/>
    </row>
    <row r="970" spans="1:31" x14ac:dyDescent="0.2">
      <c r="A970" s="232"/>
      <c r="B970" s="361"/>
      <c r="C970" s="370"/>
      <c r="D970" s="370"/>
      <c r="E970" s="370"/>
      <c r="F970" s="370"/>
      <c r="G970" s="194"/>
      <c r="H970" s="194"/>
      <c r="I970" s="195"/>
      <c r="J970" s="194"/>
      <c r="K970" s="168"/>
      <c r="L970" s="168"/>
      <c r="M970" s="106" t="str">
        <f>IF(OR(D970="",E970="",G970=""),"",IF(AND(F970&lt;&gt;"",D970="Inlet Pit"),VLOOKUP(E970,VALIDATIONS!$CN$2:$CO$14,2,FALSE),IF(D970="Junction Pit",VLOOKUP(E970,VALIDATIONS!$CR$2:$CS$5,2,FALSE),IF(D970="Trench Grate",H970*VLOOKUP(E970,VALIDATIONS!$CT$2:$CU$2,2,FALSE),IF(D970="Capped Line",VLOOKUP(E970,VALIDATIONS!$CF$2:$CG$2,2,FALSE),IF(D970="Head Wall",VLOOKUP(E970,VALIDATIONS!$CH$2:$CI$2,2,FALSE),IF(D970="House Connection",VLOOKUP(E970,VALIDATIONS!$CJ$2:$CK$2,2,FALSE),0))))))+IF(AND(F970&lt;&gt;"",D970="Inlet Pit"),VLOOKUP(F970,VALIDATIONS!$CP$2:$CQ$66,2,FALSE),0))</f>
        <v/>
      </c>
      <c r="N970" s="194"/>
      <c r="O970" s="379"/>
      <c r="P970" s="368"/>
      <c r="Q970" s="194"/>
      <c r="R970" s="370"/>
      <c r="S970" s="194"/>
      <c r="T970" s="368"/>
      <c r="U970" s="368"/>
      <c r="V970" s="194"/>
      <c r="W970" s="195"/>
      <c r="X970" s="194"/>
      <c r="Y970" s="195"/>
      <c r="Z970" s="194"/>
      <c r="AA970" s="368"/>
      <c r="AB970" s="368"/>
      <c r="AC970" s="370"/>
      <c r="AD970" s="106" t="str">
        <f>IF(OR(R970="",T970="",U970="",Z970="",AA970="",AB970="",AC970=""),"",Z970*IF(AC970="uPVC",VLOOKUP(AA970,VALIDATIONS!$CZ$2:$DU$42,VLOOKUP(AB970,VALIDATIONS!$FF$2:$FG$5,2,FALSE),FALSE), IF(AC970="Steel Reinforced Concrete",VLOOKUP(AA970,VALIDATIONS!$CZ$2:$DU$42,8+VLOOKUP(AB970,VALIDATIONS!$FF$2:$FG$5,2,FALSE),FALSE),IF(AC970="Fibre Reinforced Concrete",VLOOKUP(AA970,VALIDATIONS!$CZ$2:$DU$42,4+VLOOKUP(AB970,VALIDATIONS!$FF$2:$FG$5,2,FALSE),FALSE))))   +IF(T970="Up to 10% Rock",VLOOKUP(AA970,VALIDATIONS!$CZ$2:$DU$42,13+VLOOKUP(AB970,VALIDATIONS!$FF$2:$FG$5,2,FALSE),FALSE),0)+IF(OR(U970="Urban Development (moderate)",U970="Urban Development (heavy)"),VLOOKUP(AA970,VALIDATIONS!$CZ$2:$DU$42,VLOOKUP(U970,VALIDATIONS!$FJ$2:$FK$4,2,FALSE)+4,FALSE),0))</f>
        <v/>
      </c>
      <c r="AE970" s="194"/>
    </row>
    <row r="971" spans="1:31" x14ac:dyDescent="0.2">
      <c r="A971" s="232"/>
      <c r="B971" s="361"/>
      <c r="C971" s="370"/>
      <c r="D971" s="370"/>
      <c r="E971" s="370"/>
      <c r="F971" s="370"/>
      <c r="G971" s="194"/>
      <c r="H971" s="194"/>
      <c r="I971" s="195"/>
      <c r="J971" s="194"/>
      <c r="K971" s="168"/>
      <c r="L971" s="168"/>
      <c r="M971" s="106" t="str">
        <f>IF(OR(D971="",E971="",G971=""),"",IF(AND(F971&lt;&gt;"",D971="Inlet Pit"),VLOOKUP(E971,VALIDATIONS!$CN$2:$CO$14,2,FALSE),IF(D971="Junction Pit",VLOOKUP(E971,VALIDATIONS!$CR$2:$CS$5,2,FALSE),IF(D971="Trench Grate",H971*VLOOKUP(E971,VALIDATIONS!$CT$2:$CU$2,2,FALSE),IF(D971="Capped Line",VLOOKUP(E971,VALIDATIONS!$CF$2:$CG$2,2,FALSE),IF(D971="Head Wall",VLOOKUP(E971,VALIDATIONS!$CH$2:$CI$2,2,FALSE),IF(D971="House Connection",VLOOKUP(E971,VALIDATIONS!$CJ$2:$CK$2,2,FALSE),0))))))+IF(AND(F971&lt;&gt;"",D971="Inlet Pit"),VLOOKUP(F971,VALIDATIONS!$CP$2:$CQ$66,2,FALSE),0))</f>
        <v/>
      </c>
      <c r="N971" s="194"/>
      <c r="O971" s="379"/>
      <c r="P971" s="368"/>
      <c r="Q971" s="194"/>
      <c r="R971" s="370"/>
      <c r="S971" s="194"/>
      <c r="T971" s="368"/>
      <c r="U971" s="368"/>
      <c r="V971" s="194"/>
      <c r="W971" s="195"/>
      <c r="X971" s="194"/>
      <c r="Y971" s="195"/>
      <c r="Z971" s="194"/>
      <c r="AA971" s="368"/>
      <c r="AB971" s="368"/>
      <c r="AC971" s="370"/>
      <c r="AD971" s="106" t="str">
        <f>IF(OR(R971="",T971="",U971="",Z971="",AA971="",AB971="",AC971=""),"",Z971*IF(AC971="uPVC",VLOOKUP(AA971,VALIDATIONS!$CZ$2:$DU$42,VLOOKUP(AB971,VALIDATIONS!$FF$2:$FG$5,2,FALSE),FALSE), IF(AC971="Steel Reinforced Concrete",VLOOKUP(AA971,VALIDATIONS!$CZ$2:$DU$42,8+VLOOKUP(AB971,VALIDATIONS!$FF$2:$FG$5,2,FALSE),FALSE),IF(AC971="Fibre Reinforced Concrete",VLOOKUP(AA971,VALIDATIONS!$CZ$2:$DU$42,4+VLOOKUP(AB971,VALIDATIONS!$FF$2:$FG$5,2,FALSE),FALSE))))   +IF(T971="Up to 10% Rock",VLOOKUP(AA971,VALIDATIONS!$CZ$2:$DU$42,13+VLOOKUP(AB971,VALIDATIONS!$FF$2:$FG$5,2,FALSE),FALSE),0)+IF(OR(U971="Urban Development (moderate)",U971="Urban Development (heavy)"),VLOOKUP(AA971,VALIDATIONS!$CZ$2:$DU$42,VLOOKUP(U971,VALIDATIONS!$FJ$2:$FK$4,2,FALSE)+4,FALSE),0))</f>
        <v/>
      </c>
      <c r="AE971" s="194"/>
    </row>
    <row r="972" spans="1:31" x14ac:dyDescent="0.2">
      <c r="A972" s="232"/>
      <c r="B972" s="361"/>
      <c r="C972" s="370"/>
      <c r="D972" s="370"/>
      <c r="E972" s="370"/>
      <c r="F972" s="370"/>
      <c r="G972" s="194"/>
      <c r="H972" s="194"/>
      <c r="I972" s="195"/>
      <c r="J972" s="194"/>
      <c r="K972" s="168"/>
      <c r="L972" s="168"/>
      <c r="M972" s="106" t="str">
        <f>IF(OR(D972="",E972="",G972=""),"",IF(AND(F972&lt;&gt;"",D972="Inlet Pit"),VLOOKUP(E972,VALIDATIONS!$CN$2:$CO$14,2,FALSE),IF(D972="Junction Pit",VLOOKUP(E972,VALIDATIONS!$CR$2:$CS$5,2,FALSE),IF(D972="Trench Grate",H972*VLOOKUP(E972,VALIDATIONS!$CT$2:$CU$2,2,FALSE),IF(D972="Capped Line",VLOOKUP(E972,VALIDATIONS!$CF$2:$CG$2,2,FALSE),IF(D972="Head Wall",VLOOKUP(E972,VALIDATIONS!$CH$2:$CI$2,2,FALSE),IF(D972="House Connection",VLOOKUP(E972,VALIDATIONS!$CJ$2:$CK$2,2,FALSE),0))))))+IF(AND(F972&lt;&gt;"",D972="Inlet Pit"),VLOOKUP(F972,VALIDATIONS!$CP$2:$CQ$66,2,FALSE),0))</f>
        <v/>
      </c>
      <c r="N972" s="194"/>
      <c r="O972" s="379"/>
      <c r="P972" s="368"/>
      <c r="Q972" s="194"/>
      <c r="R972" s="370"/>
      <c r="S972" s="194"/>
      <c r="T972" s="368"/>
      <c r="U972" s="368"/>
      <c r="V972" s="194"/>
      <c r="W972" s="195"/>
      <c r="X972" s="194"/>
      <c r="Y972" s="195"/>
      <c r="Z972" s="194"/>
      <c r="AA972" s="368"/>
      <c r="AB972" s="368"/>
      <c r="AC972" s="370"/>
      <c r="AD972" s="106" t="str">
        <f>IF(OR(R972="",T972="",U972="",Z972="",AA972="",AB972="",AC972=""),"",Z972*IF(AC972="uPVC",VLOOKUP(AA972,VALIDATIONS!$CZ$2:$DU$42,VLOOKUP(AB972,VALIDATIONS!$FF$2:$FG$5,2,FALSE),FALSE), IF(AC972="Steel Reinforced Concrete",VLOOKUP(AA972,VALIDATIONS!$CZ$2:$DU$42,8+VLOOKUP(AB972,VALIDATIONS!$FF$2:$FG$5,2,FALSE),FALSE),IF(AC972="Fibre Reinforced Concrete",VLOOKUP(AA972,VALIDATIONS!$CZ$2:$DU$42,4+VLOOKUP(AB972,VALIDATIONS!$FF$2:$FG$5,2,FALSE),FALSE))))   +IF(T972="Up to 10% Rock",VLOOKUP(AA972,VALIDATIONS!$CZ$2:$DU$42,13+VLOOKUP(AB972,VALIDATIONS!$FF$2:$FG$5,2,FALSE),FALSE),0)+IF(OR(U972="Urban Development (moderate)",U972="Urban Development (heavy)"),VLOOKUP(AA972,VALIDATIONS!$CZ$2:$DU$42,VLOOKUP(U972,VALIDATIONS!$FJ$2:$FK$4,2,FALSE)+4,FALSE),0))</f>
        <v/>
      </c>
      <c r="AE972" s="194"/>
    </row>
    <row r="973" spans="1:31" x14ac:dyDescent="0.2">
      <c r="A973" s="232"/>
      <c r="B973" s="361"/>
      <c r="C973" s="370"/>
      <c r="D973" s="370"/>
      <c r="E973" s="370"/>
      <c r="F973" s="370"/>
      <c r="G973" s="194"/>
      <c r="H973" s="194"/>
      <c r="I973" s="195"/>
      <c r="J973" s="194"/>
      <c r="K973" s="168"/>
      <c r="L973" s="168"/>
      <c r="M973" s="106" t="str">
        <f>IF(OR(D973="",E973="",G973=""),"",IF(AND(F973&lt;&gt;"",D973="Inlet Pit"),VLOOKUP(E973,VALIDATIONS!$CN$2:$CO$14,2,FALSE),IF(D973="Junction Pit",VLOOKUP(E973,VALIDATIONS!$CR$2:$CS$5,2,FALSE),IF(D973="Trench Grate",H973*VLOOKUP(E973,VALIDATIONS!$CT$2:$CU$2,2,FALSE),IF(D973="Capped Line",VLOOKUP(E973,VALIDATIONS!$CF$2:$CG$2,2,FALSE),IF(D973="Head Wall",VLOOKUP(E973,VALIDATIONS!$CH$2:$CI$2,2,FALSE),IF(D973="House Connection",VLOOKUP(E973,VALIDATIONS!$CJ$2:$CK$2,2,FALSE),0))))))+IF(AND(F973&lt;&gt;"",D973="Inlet Pit"),VLOOKUP(F973,VALIDATIONS!$CP$2:$CQ$66,2,FALSE),0))</f>
        <v/>
      </c>
      <c r="N973" s="194"/>
      <c r="O973" s="379"/>
      <c r="P973" s="368"/>
      <c r="Q973" s="194"/>
      <c r="R973" s="370"/>
      <c r="S973" s="194"/>
      <c r="T973" s="368"/>
      <c r="U973" s="368"/>
      <c r="V973" s="194"/>
      <c r="W973" s="195"/>
      <c r="X973" s="194"/>
      <c r="Y973" s="195"/>
      <c r="Z973" s="194"/>
      <c r="AA973" s="368"/>
      <c r="AB973" s="368"/>
      <c r="AC973" s="370"/>
      <c r="AD973" s="106" t="str">
        <f>IF(OR(R973="",T973="",U973="",Z973="",AA973="",AB973="",AC973=""),"",Z973*IF(AC973="uPVC",VLOOKUP(AA973,VALIDATIONS!$CZ$2:$DU$42,VLOOKUP(AB973,VALIDATIONS!$FF$2:$FG$5,2,FALSE),FALSE), IF(AC973="Steel Reinforced Concrete",VLOOKUP(AA973,VALIDATIONS!$CZ$2:$DU$42,8+VLOOKUP(AB973,VALIDATIONS!$FF$2:$FG$5,2,FALSE),FALSE),IF(AC973="Fibre Reinforced Concrete",VLOOKUP(AA973,VALIDATIONS!$CZ$2:$DU$42,4+VLOOKUP(AB973,VALIDATIONS!$FF$2:$FG$5,2,FALSE),FALSE))))   +IF(T973="Up to 10% Rock",VLOOKUP(AA973,VALIDATIONS!$CZ$2:$DU$42,13+VLOOKUP(AB973,VALIDATIONS!$FF$2:$FG$5,2,FALSE),FALSE),0)+IF(OR(U973="Urban Development (moderate)",U973="Urban Development (heavy)"),VLOOKUP(AA973,VALIDATIONS!$CZ$2:$DU$42,VLOOKUP(U973,VALIDATIONS!$FJ$2:$FK$4,2,FALSE)+4,FALSE),0))</f>
        <v/>
      </c>
      <c r="AE973" s="194"/>
    </row>
    <row r="974" spans="1:31" x14ac:dyDescent="0.2">
      <c r="A974" s="232"/>
      <c r="B974" s="361"/>
      <c r="C974" s="370"/>
      <c r="D974" s="370"/>
      <c r="E974" s="370"/>
      <c r="F974" s="370"/>
      <c r="G974" s="194"/>
      <c r="H974" s="194"/>
      <c r="I974" s="195"/>
      <c r="J974" s="194"/>
      <c r="K974" s="168"/>
      <c r="L974" s="168"/>
      <c r="M974" s="106" t="str">
        <f>IF(OR(D974="",E974="",G974=""),"",IF(AND(F974&lt;&gt;"",D974="Inlet Pit"),VLOOKUP(E974,VALIDATIONS!$CN$2:$CO$14,2,FALSE),IF(D974="Junction Pit",VLOOKUP(E974,VALIDATIONS!$CR$2:$CS$5,2,FALSE),IF(D974="Trench Grate",H974*VLOOKUP(E974,VALIDATIONS!$CT$2:$CU$2,2,FALSE),IF(D974="Capped Line",VLOOKUP(E974,VALIDATIONS!$CF$2:$CG$2,2,FALSE),IF(D974="Head Wall",VLOOKUP(E974,VALIDATIONS!$CH$2:$CI$2,2,FALSE),IF(D974="House Connection",VLOOKUP(E974,VALIDATIONS!$CJ$2:$CK$2,2,FALSE),0))))))+IF(AND(F974&lt;&gt;"",D974="Inlet Pit"),VLOOKUP(F974,VALIDATIONS!$CP$2:$CQ$66,2,FALSE),0))</f>
        <v/>
      </c>
      <c r="N974" s="194"/>
      <c r="O974" s="379"/>
      <c r="P974" s="368"/>
      <c r="Q974" s="194"/>
      <c r="R974" s="370"/>
      <c r="S974" s="194"/>
      <c r="T974" s="368"/>
      <c r="U974" s="368"/>
      <c r="V974" s="194"/>
      <c r="W974" s="195"/>
      <c r="X974" s="194"/>
      <c r="Y974" s="195"/>
      <c r="Z974" s="194"/>
      <c r="AA974" s="368"/>
      <c r="AB974" s="368"/>
      <c r="AC974" s="370"/>
      <c r="AD974" s="106" t="str">
        <f>IF(OR(R974="",T974="",U974="",Z974="",AA974="",AB974="",AC974=""),"",Z974*IF(AC974="uPVC",VLOOKUP(AA974,VALIDATIONS!$CZ$2:$DU$42,VLOOKUP(AB974,VALIDATIONS!$FF$2:$FG$5,2,FALSE),FALSE), IF(AC974="Steel Reinforced Concrete",VLOOKUP(AA974,VALIDATIONS!$CZ$2:$DU$42,8+VLOOKUP(AB974,VALIDATIONS!$FF$2:$FG$5,2,FALSE),FALSE),IF(AC974="Fibre Reinforced Concrete",VLOOKUP(AA974,VALIDATIONS!$CZ$2:$DU$42,4+VLOOKUP(AB974,VALIDATIONS!$FF$2:$FG$5,2,FALSE),FALSE))))   +IF(T974="Up to 10% Rock",VLOOKUP(AA974,VALIDATIONS!$CZ$2:$DU$42,13+VLOOKUP(AB974,VALIDATIONS!$FF$2:$FG$5,2,FALSE),FALSE),0)+IF(OR(U974="Urban Development (moderate)",U974="Urban Development (heavy)"),VLOOKUP(AA974,VALIDATIONS!$CZ$2:$DU$42,VLOOKUP(U974,VALIDATIONS!$FJ$2:$FK$4,2,FALSE)+4,FALSE),0))</f>
        <v/>
      </c>
      <c r="AE974" s="194"/>
    </row>
    <row r="975" spans="1:31" x14ac:dyDescent="0.2">
      <c r="A975" s="232"/>
      <c r="B975" s="361"/>
      <c r="C975" s="370"/>
      <c r="D975" s="370"/>
      <c r="E975" s="370"/>
      <c r="F975" s="370"/>
      <c r="G975" s="194"/>
      <c r="H975" s="194"/>
      <c r="I975" s="195"/>
      <c r="J975" s="194"/>
      <c r="K975" s="168"/>
      <c r="L975" s="168"/>
      <c r="M975" s="106" t="str">
        <f>IF(OR(D975="",E975="",G975=""),"",IF(AND(F975&lt;&gt;"",D975="Inlet Pit"),VLOOKUP(E975,VALIDATIONS!$CN$2:$CO$14,2,FALSE),IF(D975="Junction Pit",VLOOKUP(E975,VALIDATIONS!$CR$2:$CS$5,2,FALSE),IF(D975="Trench Grate",H975*VLOOKUP(E975,VALIDATIONS!$CT$2:$CU$2,2,FALSE),IF(D975="Capped Line",VLOOKUP(E975,VALIDATIONS!$CF$2:$CG$2,2,FALSE),IF(D975="Head Wall",VLOOKUP(E975,VALIDATIONS!$CH$2:$CI$2,2,FALSE),IF(D975="House Connection",VLOOKUP(E975,VALIDATIONS!$CJ$2:$CK$2,2,FALSE),0))))))+IF(AND(F975&lt;&gt;"",D975="Inlet Pit"),VLOOKUP(F975,VALIDATIONS!$CP$2:$CQ$66,2,FALSE),0))</f>
        <v/>
      </c>
      <c r="N975" s="194"/>
      <c r="O975" s="379"/>
      <c r="P975" s="368"/>
      <c r="Q975" s="194"/>
      <c r="R975" s="370"/>
      <c r="S975" s="194"/>
      <c r="T975" s="368"/>
      <c r="U975" s="368"/>
      <c r="V975" s="194"/>
      <c r="W975" s="195"/>
      <c r="X975" s="194"/>
      <c r="Y975" s="195"/>
      <c r="Z975" s="194"/>
      <c r="AA975" s="368"/>
      <c r="AB975" s="368"/>
      <c r="AC975" s="370"/>
      <c r="AD975" s="106" t="str">
        <f>IF(OR(R975="",T975="",U975="",Z975="",AA975="",AB975="",AC975=""),"",Z975*IF(AC975="uPVC",VLOOKUP(AA975,VALIDATIONS!$CZ$2:$DU$42,VLOOKUP(AB975,VALIDATIONS!$FF$2:$FG$5,2,FALSE),FALSE), IF(AC975="Steel Reinforced Concrete",VLOOKUP(AA975,VALIDATIONS!$CZ$2:$DU$42,8+VLOOKUP(AB975,VALIDATIONS!$FF$2:$FG$5,2,FALSE),FALSE),IF(AC975="Fibre Reinforced Concrete",VLOOKUP(AA975,VALIDATIONS!$CZ$2:$DU$42,4+VLOOKUP(AB975,VALIDATIONS!$FF$2:$FG$5,2,FALSE),FALSE))))   +IF(T975="Up to 10% Rock",VLOOKUP(AA975,VALIDATIONS!$CZ$2:$DU$42,13+VLOOKUP(AB975,VALIDATIONS!$FF$2:$FG$5,2,FALSE),FALSE),0)+IF(OR(U975="Urban Development (moderate)",U975="Urban Development (heavy)"),VLOOKUP(AA975,VALIDATIONS!$CZ$2:$DU$42,VLOOKUP(U975,VALIDATIONS!$FJ$2:$FK$4,2,FALSE)+4,FALSE),0))</f>
        <v/>
      </c>
      <c r="AE975" s="194"/>
    </row>
    <row r="976" spans="1:31" x14ac:dyDescent="0.2">
      <c r="A976" s="232"/>
      <c r="B976" s="361"/>
      <c r="C976" s="370"/>
      <c r="D976" s="370"/>
      <c r="E976" s="370"/>
      <c r="F976" s="370"/>
      <c r="G976" s="194"/>
      <c r="H976" s="194"/>
      <c r="I976" s="195"/>
      <c r="J976" s="194"/>
      <c r="K976" s="168"/>
      <c r="L976" s="168"/>
      <c r="M976" s="106" t="str">
        <f>IF(OR(D976="",E976="",G976=""),"",IF(AND(F976&lt;&gt;"",D976="Inlet Pit"),VLOOKUP(E976,VALIDATIONS!$CN$2:$CO$14,2,FALSE),IF(D976="Junction Pit",VLOOKUP(E976,VALIDATIONS!$CR$2:$CS$5,2,FALSE),IF(D976="Trench Grate",H976*VLOOKUP(E976,VALIDATIONS!$CT$2:$CU$2,2,FALSE),IF(D976="Capped Line",VLOOKUP(E976,VALIDATIONS!$CF$2:$CG$2,2,FALSE),IF(D976="Head Wall",VLOOKUP(E976,VALIDATIONS!$CH$2:$CI$2,2,FALSE),IF(D976="House Connection",VLOOKUP(E976,VALIDATIONS!$CJ$2:$CK$2,2,FALSE),0))))))+IF(AND(F976&lt;&gt;"",D976="Inlet Pit"),VLOOKUP(F976,VALIDATIONS!$CP$2:$CQ$66,2,FALSE),0))</f>
        <v/>
      </c>
      <c r="N976" s="194"/>
      <c r="O976" s="379"/>
      <c r="P976" s="368"/>
      <c r="Q976" s="194"/>
      <c r="R976" s="370"/>
      <c r="S976" s="194"/>
      <c r="T976" s="368"/>
      <c r="U976" s="368"/>
      <c r="V976" s="194"/>
      <c r="W976" s="195"/>
      <c r="X976" s="194"/>
      <c r="Y976" s="195"/>
      <c r="Z976" s="194"/>
      <c r="AA976" s="368"/>
      <c r="AB976" s="368"/>
      <c r="AC976" s="370"/>
      <c r="AD976" s="106" t="str">
        <f>IF(OR(R976="",T976="",U976="",Z976="",AA976="",AB976="",AC976=""),"",Z976*IF(AC976="uPVC",VLOOKUP(AA976,VALIDATIONS!$CZ$2:$DU$42,VLOOKUP(AB976,VALIDATIONS!$FF$2:$FG$5,2,FALSE),FALSE), IF(AC976="Steel Reinforced Concrete",VLOOKUP(AA976,VALIDATIONS!$CZ$2:$DU$42,8+VLOOKUP(AB976,VALIDATIONS!$FF$2:$FG$5,2,FALSE),FALSE),IF(AC976="Fibre Reinforced Concrete",VLOOKUP(AA976,VALIDATIONS!$CZ$2:$DU$42,4+VLOOKUP(AB976,VALIDATIONS!$FF$2:$FG$5,2,FALSE),FALSE))))   +IF(T976="Up to 10% Rock",VLOOKUP(AA976,VALIDATIONS!$CZ$2:$DU$42,13+VLOOKUP(AB976,VALIDATIONS!$FF$2:$FG$5,2,FALSE),FALSE),0)+IF(OR(U976="Urban Development (moderate)",U976="Urban Development (heavy)"),VLOOKUP(AA976,VALIDATIONS!$CZ$2:$DU$42,VLOOKUP(U976,VALIDATIONS!$FJ$2:$FK$4,2,FALSE)+4,FALSE),0))</f>
        <v/>
      </c>
      <c r="AE976" s="194"/>
    </row>
    <row r="977" spans="1:31" x14ac:dyDescent="0.2">
      <c r="A977" s="232"/>
      <c r="B977" s="361"/>
      <c r="C977" s="370"/>
      <c r="D977" s="370"/>
      <c r="E977" s="370"/>
      <c r="F977" s="370"/>
      <c r="G977" s="194"/>
      <c r="H977" s="194"/>
      <c r="I977" s="195"/>
      <c r="J977" s="194"/>
      <c r="K977" s="168"/>
      <c r="L977" s="168"/>
      <c r="M977" s="106" t="str">
        <f>IF(OR(D977="",E977="",G977=""),"",IF(AND(F977&lt;&gt;"",D977="Inlet Pit"),VLOOKUP(E977,VALIDATIONS!$CN$2:$CO$14,2,FALSE),IF(D977="Junction Pit",VLOOKUP(E977,VALIDATIONS!$CR$2:$CS$5,2,FALSE),IF(D977="Trench Grate",H977*VLOOKUP(E977,VALIDATIONS!$CT$2:$CU$2,2,FALSE),IF(D977="Capped Line",VLOOKUP(E977,VALIDATIONS!$CF$2:$CG$2,2,FALSE),IF(D977="Head Wall",VLOOKUP(E977,VALIDATIONS!$CH$2:$CI$2,2,FALSE),IF(D977="House Connection",VLOOKUP(E977,VALIDATIONS!$CJ$2:$CK$2,2,FALSE),0))))))+IF(AND(F977&lt;&gt;"",D977="Inlet Pit"),VLOOKUP(F977,VALIDATIONS!$CP$2:$CQ$66,2,FALSE),0))</f>
        <v/>
      </c>
      <c r="N977" s="194"/>
      <c r="O977" s="379"/>
      <c r="P977" s="368"/>
      <c r="Q977" s="194"/>
      <c r="R977" s="370"/>
      <c r="S977" s="194"/>
      <c r="T977" s="368"/>
      <c r="U977" s="368"/>
      <c r="V977" s="194"/>
      <c r="W977" s="195"/>
      <c r="X977" s="194"/>
      <c r="Y977" s="195"/>
      <c r="Z977" s="194"/>
      <c r="AA977" s="368"/>
      <c r="AB977" s="368"/>
      <c r="AC977" s="370"/>
      <c r="AD977" s="106" t="str">
        <f>IF(OR(R977="",T977="",U977="",Z977="",AA977="",AB977="",AC977=""),"",Z977*IF(AC977="uPVC",VLOOKUP(AA977,VALIDATIONS!$CZ$2:$DU$42,VLOOKUP(AB977,VALIDATIONS!$FF$2:$FG$5,2,FALSE),FALSE), IF(AC977="Steel Reinforced Concrete",VLOOKUP(AA977,VALIDATIONS!$CZ$2:$DU$42,8+VLOOKUP(AB977,VALIDATIONS!$FF$2:$FG$5,2,FALSE),FALSE),IF(AC977="Fibre Reinforced Concrete",VLOOKUP(AA977,VALIDATIONS!$CZ$2:$DU$42,4+VLOOKUP(AB977,VALIDATIONS!$FF$2:$FG$5,2,FALSE),FALSE))))   +IF(T977="Up to 10% Rock",VLOOKUP(AA977,VALIDATIONS!$CZ$2:$DU$42,13+VLOOKUP(AB977,VALIDATIONS!$FF$2:$FG$5,2,FALSE),FALSE),0)+IF(OR(U977="Urban Development (moderate)",U977="Urban Development (heavy)"),VLOOKUP(AA977,VALIDATIONS!$CZ$2:$DU$42,VLOOKUP(U977,VALIDATIONS!$FJ$2:$FK$4,2,FALSE)+4,FALSE),0))</f>
        <v/>
      </c>
      <c r="AE977" s="194"/>
    </row>
    <row r="978" spans="1:31" x14ac:dyDescent="0.2">
      <c r="A978" s="232"/>
      <c r="B978" s="361"/>
      <c r="C978" s="370"/>
      <c r="D978" s="370"/>
      <c r="E978" s="370"/>
      <c r="F978" s="370"/>
      <c r="G978" s="194"/>
      <c r="H978" s="194"/>
      <c r="I978" s="195"/>
      <c r="J978" s="194"/>
      <c r="K978" s="168"/>
      <c r="L978" s="168"/>
      <c r="M978" s="106" t="str">
        <f>IF(OR(D978="",E978="",G978=""),"",IF(AND(F978&lt;&gt;"",D978="Inlet Pit"),VLOOKUP(E978,VALIDATIONS!$CN$2:$CO$14,2,FALSE),IF(D978="Junction Pit",VLOOKUP(E978,VALIDATIONS!$CR$2:$CS$5,2,FALSE),IF(D978="Trench Grate",H978*VLOOKUP(E978,VALIDATIONS!$CT$2:$CU$2,2,FALSE),IF(D978="Capped Line",VLOOKUP(E978,VALIDATIONS!$CF$2:$CG$2,2,FALSE),IF(D978="Head Wall",VLOOKUP(E978,VALIDATIONS!$CH$2:$CI$2,2,FALSE),IF(D978="House Connection",VLOOKUP(E978,VALIDATIONS!$CJ$2:$CK$2,2,FALSE),0))))))+IF(AND(F978&lt;&gt;"",D978="Inlet Pit"),VLOOKUP(F978,VALIDATIONS!$CP$2:$CQ$66,2,FALSE),0))</f>
        <v/>
      </c>
      <c r="N978" s="194"/>
      <c r="O978" s="379"/>
      <c r="P978" s="368"/>
      <c r="Q978" s="194"/>
      <c r="R978" s="370"/>
      <c r="S978" s="194"/>
      <c r="T978" s="368"/>
      <c r="U978" s="368"/>
      <c r="V978" s="194"/>
      <c r="W978" s="195"/>
      <c r="X978" s="194"/>
      <c r="Y978" s="195"/>
      <c r="Z978" s="194"/>
      <c r="AA978" s="368"/>
      <c r="AB978" s="368"/>
      <c r="AC978" s="370"/>
      <c r="AD978" s="106" t="str">
        <f>IF(OR(R978="",T978="",U978="",Z978="",AA978="",AB978="",AC978=""),"",Z978*IF(AC978="uPVC",VLOOKUP(AA978,VALIDATIONS!$CZ$2:$DU$42,VLOOKUP(AB978,VALIDATIONS!$FF$2:$FG$5,2,FALSE),FALSE), IF(AC978="Steel Reinforced Concrete",VLOOKUP(AA978,VALIDATIONS!$CZ$2:$DU$42,8+VLOOKUP(AB978,VALIDATIONS!$FF$2:$FG$5,2,FALSE),FALSE),IF(AC978="Fibre Reinforced Concrete",VLOOKUP(AA978,VALIDATIONS!$CZ$2:$DU$42,4+VLOOKUP(AB978,VALIDATIONS!$FF$2:$FG$5,2,FALSE),FALSE))))   +IF(T978="Up to 10% Rock",VLOOKUP(AA978,VALIDATIONS!$CZ$2:$DU$42,13+VLOOKUP(AB978,VALIDATIONS!$FF$2:$FG$5,2,FALSE),FALSE),0)+IF(OR(U978="Urban Development (moderate)",U978="Urban Development (heavy)"),VLOOKUP(AA978,VALIDATIONS!$CZ$2:$DU$42,VLOOKUP(U978,VALIDATIONS!$FJ$2:$FK$4,2,FALSE)+4,FALSE),0))</f>
        <v/>
      </c>
      <c r="AE978" s="194"/>
    </row>
    <row r="979" spans="1:31" x14ac:dyDescent="0.2">
      <c r="A979" s="232"/>
      <c r="B979" s="361"/>
      <c r="C979" s="370"/>
      <c r="D979" s="370"/>
      <c r="E979" s="370"/>
      <c r="F979" s="370"/>
      <c r="G979" s="194"/>
      <c r="H979" s="194"/>
      <c r="I979" s="195"/>
      <c r="J979" s="194"/>
      <c r="K979" s="168"/>
      <c r="L979" s="168"/>
      <c r="M979" s="106" t="str">
        <f>IF(OR(D979="",E979="",G979=""),"",IF(AND(F979&lt;&gt;"",D979="Inlet Pit"),VLOOKUP(E979,VALIDATIONS!$CN$2:$CO$14,2,FALSE),IF(D979="Junction Pit",VLOOKUP(E979,VALIDATIONS!$CR$2:$CS$5,2,FALSE),IF(D979="Trench Grate",H979*VLOOKUP(E979,VALIDATIONS!$CT$2:$CU$2,2,FALSE),IF(D979="Capped Line",VLOOKUP(E979,VALIDATIONS!$CF$2:$CG$2,2,FALSE),IF(D979="Head Wall",VLOOKUP(E979,VALIDATIONS!$CH$2:$CI$2,2,FALSE),IF(D979="House Connection",VLOOKUP(E979,VALIDATIONS!$CJ$2:$CK$2,2,FALSE),0))))))+IF(AND(F979&lt;&gt;"",D979="Inlet Pit"),VLOOKUP(F979,VALIDATIONS!$CP$2:$CQ$66,2,FALSE),0))</f>
        <v/>
      </c>
      <c r="N979" s="194"/>
      <c r="O979" s="379"/>
      <c r="P979" s="368"/>
      <c r="Q979" s="194"/>
      <c r="R979" s="370"/>
      <c r="S979" s="194"/>
      <c r="T979" s="368"/>
      <c r="U979" s="368"/>
      <c r="V979" s="194"/>
      <c r="W979" s="195"/>
      <c r="X979" s="194"/>
      <c r="Y979" s="195"/>
      <c r="Z979" s="194"/>
      <c r="AA979" s="368"/>
      <c r="AB979" s="368"/>
      <c r="AC979" s="370"/>
      <c r="AD979" s="106" t="str">
        <f>IF(OR(R979="",T979="",U979="",Z979="",AA979="",AB979="",AC979=""),"",Z979*IF(AC979="uPVC",VLOOKUP(AA979,VALIDATIONS!$CZ$2:$DU$42,VLOOKUP(AB979,VALIDATIONS!$FF$2:$FG$5,2,FALSE),FALSE), IF(AC979="Steel Reinforced Concrete",VLOOKUP(AA979,VALIDATIONS!$CZ$2:$DU$42,8+VLOOKUP(AB979,VALIDATIONS!$FF$2:$FG$5,2,FALSE),FALSE),IF(AC979="Fibre Reinforced Concrete",VLOOKUP(AA979,VALIDATIONS!$CZ$2:$DU$42,4+VLOOKUP(AB979,VALIDATIONS!$FF$2:$FG$5,2,FALSE),FALSE))))   +IF(T979="Up to 10% Rock",VLOOKUP(AA979,VALIDATIONS!$CZ$2:$DU$42,13+VLOOKUP(AB979,VALIDATIONS!$FF$2:$FG$5,2,FALSE),FALSE),0)+IF(OR(U979="Urban Development (moderate)",U979="Urban Development (heavy)"),VLOOKUP(AA979,VALIDATIONS!$CZ$2:$DU$42,VLOOKUP(U979,VALIDATIONS!$FJ$2:$FK$4,2,FALSE)+4,FALSE),0))</f>
        <v/>
      </c>
      <c r="AE979" s="194"/>
    </row>
    <row r="980" spans="1:31" x14ac:dyDescent="0.2">
      <c r="A980" s="232"/>
      <c r="B980" s="361"/>
      <c r="C980" s="370"/>
      <c r="D980" s="370"/>
      <c r="E980" s="370"/>
      <c r="F980" s="370"/>
      <c r="G980" s="194"/>
      <c r="H980" s="194"/>
      <c r="I980" s="195"/>
      <c r="J980" s="194"/>
      <c r="K980" s="168"/>
      <c r="L980" s="168"/>
      <c r="M980" s="106" t="str">
        <f>IF(OR(D980="",E980="",G980=""),"",IF(AND(F980&lt;&gt;"",D980="Inlet Pit"),VLOOKUP(E980,VALIDATIONS!$CN$2:$CO$14,2,FALSE),IF(D980="Junction Pit",VLOOKUP(E980,VALIDATIONS!$CR$2:$CS$5,2,FALSE),IF(D980="Trench Grate",H980*VLOOKUP(E980,VALIDATIONS!$CT$2:$CU$2,2,FALSE),IF(D980="Capped Line",VLOOKUP(E980,VALIDATIONS!$CF$2:$CG$2,2,FALSE),IF(D980="Head Wall",VLOOKUP(E980,VALIDATIONS!$CH$2:$CI$2,2,FALSE),IF(D980="House Connection",VLOOKUP(E980,VALIDATIONS!$CJ$2:$CK$2,2,FALSE),0))))))+IF(AND(F980&lt;&gt;"",D980="Inlet Pit"),VLOOKUP(F980,VALIDATIONS!$CP$2:$CQ$66,2,FALSE),0))</f>
        <v/>
      </c>
      <c r="N980" s="194"/>
      <c r="O980" s="379"/>
      <c r="P980" s="368"/>
      <c r="Q980" s="194"/>
      <c r="R980" s="370"/>
      <c r="S980" s="194"/>
      <c r="T980" s="368"/>
      <c r="U980" s="368"/>
      <c r="V980" s="194"/>
      <c r="W980" s="195"/>
      <c r="X980" s="194"/>
      <c r="Y980" s="195"/>
      <c r="Z980" s="194"/>
      <c r="AA980" s="368"/>
      <c r="AB980" s="368"/>
      <c r="AC980" s="370"/>
      <c r="AD980" s="106" t="str">
        <f>IF(OR(R980="",T980="",U980="",Z980="",AA980="",AB980="",AC980=""),"",Z980*IF(AC980="uPVC",VLOOKUP(AA980,VALIDATIONS!$CZ$2:$DU$42,VLOOKUP(AB980,VALIDATIONS!$FF$2:$FG$5,2,FALSE),FALSE), IF(AC980="Steel Reinforced Concrete",VLOOKUP(AA980,VALIDATIONS!$CZ$2:$DU$42,8+VLOOKUP(AB980,VALIDATIONS!$FF$2:$FG$5,2,FALSE),FALSE),IF(AC980="Fibre Reinforced Concrete",VLOOKUP(AA980,VALIDATIONS!$CZ$2:$DU$42,4+VLOOKUP(AB980,VALIDATIONS!$FF$2:$FG$5,2,FALSE),FALSE))))   +IF(T980="Up to 10% Rock",VLOOKUP(AA980,VALIDATIONS!$CZ$2:$DU$42,13+VLOOKUP(AB980,VALIDATIONS!$FF$2:$FG$5,2,FALSE),FALSE),0)+IF(OR(U980="Urban Development (moderate)",U980="Urban Development (heavy)"),VLOOKUP(AA980,VALIDATIONS!$CZ$2:$DU$42,VLOOKUP(U980,VALIDATIONS!$FJ$2:$FK$4,2,FALSE)+4,FALSE),0))</f>
        <v/>
      </c>
      <c r="AE980" s="194"/>
    </row>
    <row r="981" spans="1:31" x14ac:dyDescent="0.2">
      <c r="A981" s="232"/>
      <c r="B981" s="361"/>
      <c r="C981" s="370"/>
      <c r="D981" s="370"/>
      <c r="E981" s="370"/>
      <c r="F981" s="370"/>
      <c r="G981" s="194"/>
      <c r="H981" s="194"/>
      <c r="I981" s="195"/>
      <c r="J981" s="194"/>
      <c r="K981" s="168"/>
      <c r="L981" s="168"/>
      <c r="M981" s="106" t="str">
        <f>IF(OR(D981="",E981="",G981=""),"",IF(AND(F981&lt;&gt;"",D981="Inlet Pit"),VLOOKUP(E981,VALIDATIONS!$CN$2:$CO$14,2,FALSE),IF(D981="Junction Pit",VLOOKUP(E981,VALIDATIONS!$CR$2:$CS$5,2,FALSE),IF(D981="Trench Grate",H981*VLOOKUP(E981,VALIDATIONS!$CT$2:$CU$2,2,FALSE),IF(D981="Capped Line",VLOOKUP(E981,VALIDATIONS!$CF$2:$CG$2,2,FALSE),IF(D981="Head Wall",VLOOKUP(E981,VALIDATIONS!$CH$2:$CI$2,2,FALSE),IF(D981="House Connection",VLOOKUP(E981,VALIDATIONS!$CJ$2:$CK$2,2,FALSE),0))))))+IF(AND(F981&lt;&gt;"",D981="Inlet Pit"),VLOOKUP(F981,VALIDATIONS!$CP$2:$CQ$66,2,FALSE),0))</f>
        <v/>
      </c>
      <c r="N981" s="194"/>
      <c r="O981" s="379"/>
      <c r="P981" s="368"/>
      <c r="Q981" s="194"/>
      <c r="R981" s="370"/>
      <c r="S981" s="194"/>
      <c r="T981" s="368"/>
      <c r="U981" s="368"/>
      <c r="V981" s="194"/>
      <c r="W981" s="195"/>
      <c r="X981" s="194"/>
      <c r="Y981" s="195"/>
      <c r="Z981" s="194"/>
      <c r="AA981" s="368"/>
      <c r="AB981" s="368"/>
      <c r="AC981" s="370"/>
      <c r="AD981" s="106" t="str">
        <f>IF(OR(R981="",T981="",U981="",Z981="",AA981="",AB981="",AC981=""),"",Z981*IF(AC981="uPVC",VLOOKUP(AA981,VALIDATIONS!$CZ$2:$DU$42,VLOOKUP(AB981,VALIDATIONS!$FF$2:$FG$5,2,FALSE),FALSE), IF(AC981="Steel Reinforced Concrete",VLOOKUP(AA981,VALIDATIONS!$CZ$2:$DU$42,8+VLOOKUP(AB981,VALIDATIONS!$FF$2:$FG$5,2,FALSE),FALSE),IF(AC981="Fibre Reinforced Concrete",VLOOKUP(AA981,VALIDATIONS!$CZ$2:$DU$42,4+VLOOKUP(AB981,VALIDATIONS!$FF$2:$FG$5,2,FALSE),FALSE))))   +IF(T981="Up to 10% Rock",VLOOKUP(AA981,VALIDATIONS!$CZ$2:$DU$42,13+VLOOKUP(AB981,VALIDATIONS!$FF$2:$FG$5,2,FALSE),FALSE),0)+IF(OR(U981="Urban Development (moderate)",U981="Urban Development (heavy)"),VLOOKUP(AA981,VALIDATIONS!$CZ$2:$DU$42,VLOOKUP(U981,VALIDATIONS!$FJ$2:$FK$4,2,FALSE)+4,FALSE),0))</f>
        <v/>
      </c>
      <c r="AE981" s="194"/>
    </row>
    <row r="982" spans="1:31" x14ac:dyDescent="0.2">
      <c r="A982" s="232"/>
      <c r="B982" s="361"/>
      <c r="C982" s="370"/>
      <c r="D982" s="370"/>
      <c r="E982" s="370"/>
      <c r="F982" s="370"/>
      <c r="G982" s="194"/>
      <c r="H982" s="194"/>
      <c r="I982" s="195"/>
      <c r="J982" s="194"/>
      <c r="K982" s="168"/>
      <c r="L982" s="168"/>
      <c r="M982" s="106" t="str">
        <f>IF(OR(D982="",E982="",G982=""),"",IF(AND(F982&lt;&gt;"",D982="Inlet Pit"),VLOOKUP(E982,VALIDATIONS!$CN$2:$CO$14,2,FALSE),IF(D982="Junction Pit",VLOOKUP(E982,VALIDATIONS!$CR$2:$CS$5,2,FALSE),IF(D982="Trench Grate",H982*VLOOKUP(E982,VALIDATIONS!$CT$2:$CU$2,2,FALSE),IF(D982="Capped Line",VLOOKUP(E982,VALIDATIONS!$CF$2:$CG$2,2,FALSE),IF(D982="Head Wall",VLOOKUP(E982,VALIDATIONS!$CH$2:$CI$2,2,FALSE),IF(D982="House Connection",VLOOKUP(E982,VALIDATIONS!$CJ$2:$CK$2,2,FALSE),0))))))+IF(AND(F982&lt;&gt;"",D982="Inlet Pit"),VLOOKUP(F982,VALIDATIONS!$CP$2:$CQ$66,2,FALSE),0))</f>
        <v/>
      </c>
      <c r="N982" s="194"/>
      <c r="O982" s="379"/>
      <c r="P982" s="368"/>
      <c r="Q982" s="194"/>
      <c r="R982" s="370"/>
      <c r="S982" s="194"/>
      <c r="T982" s="368"/>
      <c r="U982" s="368"/>
      <c r="V982" s="194"/>
      <c r="W982" s="195"/>
      <c r="X982" s="194"/>
      <c r="Y982" s="195"/>
      <c r="Z982" s="194"/>
      <c r="AA982" s="368"/>
      <c r="AB982" s="368"/>
      <c r="AC982" s="370"/>
      <c r="AD982" s="106" t="str">
        <f>IF(OR(R982="",T982="",U982="",Z982="",AA982="",AB982="",AC982=""),"",Z982*IF(AC982="uPVC",VLOOKUP(AA982,VALIDATIONS!$CZ$2:$DU$42,VLOOKUP(AB982,VALIDATIONS!$FF$2:$FG$5,2,FALSE),FALSE), IF(AC982="Steel Reinforced Concrete",VLOOKUP(AA982,VALIDATIONS!$CZ$2:$DU$42,8+VLOOKUP(AB982,VALIDATIONS!$FF$2:$FG$5,2,FALSE),FALSE),IF(AC982="Fibre Reinforced Concrete",VLOOKUP(AA982,VALIDATIONS!$CZ$2:$DU$42,4+VLOOKUP(AB982,VALIDATIONS!$FF$2:$FG$5,2,FALSE),FALSE))))   +IF(T982="Up to 10% Rock",VLOOKUP(AA982,VALIDATIONS!$CZ$2:$DU$42,13+VLOOKUP(AB982,VALIDATIONS!$FF$2:$FG$5,2,FALSE),FALSE),0)+IF(OR(U982="Urban Development (moderate)",U982="Urban Development (heavy)"),VLOOKUP(AA982,VALIDATIONS!$CZ$2:$DU$42,VLOOKUP(U982,VALIDATIONS!$FJ$2:$FK$4,2,FALSE)+4,FALSE),0))</f>
        <v/>
      </c>
      <c r="AE982" s="194"/>
    </row>
    <row r="983" spans="1:31" x14ac:dyDescent="0.2">
      <c r="A983" s="232"/>
      <c r="B983" s="361"/>
      <c r="C983" s="370"/>
      <c r="D983" s="370"/>
      <c r="E983" s="370"/>
      <c r="F983" s="370"/>
      <c r="G983" s="194"/>
      <c r="H983" s="194"/>
      <c r="I983" s="195"/>
      <c r="J983" s="194"/>
      <c r="K983" s="168"/>
      <c r="L983" s="168"/>
      <c r="M983" s="106" t="str">
        <f>IF(OR(D983="",E983="",G983=""),"",IF(AND(F983&lt;&gt;"",D983="Inlet Pit"),VLOOKUP(E983,VALIDATIONS!$CN$2:$CO$14,2,FALSE),IF(D983="Junction Pit",VLOOKUP(E983,VALIDATIONS!$CR$2:$CS$5,2,FALSE),IF(D983="Trench Grate",H983*VLOOKUP(E983,VALIDATIONS!$CT$2:$CU$2,2,FALSE),IF(D983="Capped Line",VLOOKUP(E983,VALIDATIONS!$CF$2:$CG$2,2,FALSE),IF(D983="Head Wall",VLOOKUP(E983,VALIDATIONS!$CH$2:$CI$2,2,FALSE),IF(D983="House Connection",VLOOKUP(E983,VALIDATIONS!$CJ$2:$CK$2,2,FALSE),0))))))+IF(AND(F983&lt;&gt;"",D983="Inlet Pit"),VLOOKUP(F983,VALIDATIONS!$CP$2:$CQ$66,2,FALSE),0))</f>
        <v/>
      </c>
      <c r="N983" s="194"/>
      <c r="O983" s="379"/>
      <c r="P983" s="368"/>
      <c r="Q983" s="194"/>
      <c r="R983" s="370"/>
      <c r="S983" s="194"/>
      <c r="T983" s="368"/>
      <c r="U983" s="368"/>
      <c r="V983" s="194"/>
      <c r="W983" s="195"/>
      <c r="X983" s="194"/>
      <c r="Y983" s="195"/>
      <c r="Z983" s="194"/>
      <c r="AA983" s="368"/>
      <c r="AB983" s="368"/>
      <c r="AC983" s="370"/>
      <c r="AD983" s="106" t="str">
        <f>IF(OR(R983="",T983="",U983="",Z983="",AA983="",AB983="",AC983=""),"",Z983*IF(AC983="uPVC",VLOOKUP(AA983,VALIDATIONS!$CZ$2:$DU$42,VLOOKUP(AB983,VALIDATIONS!$FF$2:$FG$5,2,FALSE),FALSE), IF(AC983="Steel Reinforced Concrete",VLOOKUP(AA983,VALIDATIONS!$CZ$2:$DU$42,8+VLOOKUP(AB983,VALIDATIONS!$FF$2:$FG$5,2,FALSE),FALSE),IF(AC983="Fibre Reinforced Concrete",VLOOKUP(AA983,VALIDATIONS!$CZ$2:$DU$42,4+VLOOKUP(AB983,VALIDATIONS!$FF$2:$FG$5,2,FALSE),FALSE))))   +IF(T983="Up to 10% Rock",VLOOKUP(AA983,VALIDATIONS!$CZ$2:$DU$42,13+VLOOKUP(AB983,VALIDATIONS!$FF$2:$FG$5,2,FALSE),FALSE),0)+IF(OR(U983="Urban Development (moderate)",U983="Urban Development (heavy)"),VLOOKUP(AA983,VALIDATIONS!$CZ$2:$DU$42,VLOOKUP(U983,VALIDATIONS!$FJ$2:$FK$4,2,FALSE)+4,FALSE),0))</f>
        <v/>
      </c>
      <c r="AE983" s="194"/>
    </row>
    <row r="984" spans="1:31" x14ac:dyDescent="0.2">
      <c r="A984" s="232"/>
      <c r="B984" s="361"/>
      <c r="C984" s="370"/>
      <c r="D984" s="370"/>
      <c r="E984" s="370"/>
      <c r="F984" s="370"/>
      <c r="G984" s="194"/>
      <c r="H984" s="194"/>
      <c r="I984" s="195"/>
      <c r="J984" s="194"/>
      <c r="K984" s="168"/>
      <c r="L984" s="168"/>
      <c r="M984" s="106" t="str">
        <f>IF(OR(D984="",E984="",G984=""),"",IF(AND(F984&lt;&gt;"",D984="Inlet Pit"),VLOOKUP(E984,VALIDATIONS!$CN$2:$CO$14,2,FALSE),IF(D984="Junction Pit",VLOOKUP(E984,VALIDATIONS!$CR$2:$CS$5,2,FALSE),IF(D984="Trench Grate",H984*VLOOKUP(E984,VALIDATIONS!$CT$2:$CU$2,2,FALSE),IF(D984="Capped Line",VLOOKUP(E984,VALIDATIONS!$CF$2:$CG$2,2,FALSE),IF(D984="Head Wall",VLOOKUP(E984,VALIDATIONS!$CH$2:$CI$2,2,FALSE),IF(D984="House Connection",VLOOKUP(E984,VALIDATIONS!$CJ$2:$CK$2,2,FALSE),0))))))+IF(AND(F984&lt;&gt;"",D984="Inlet Pit"),VLOOKUP(F984,VALIDATIONS!$CP$2:$CQ$66,2,FALSE),0))</f>
        <v/>
      </c>
      <c r="N984" s="194"/>
      <c r="O984" s="379"/>
      <c r="P984" s="368"/>
      <c r="Q984" s="194"/>
      <c r="R984" s="370"/>
      <c r="S984" s="194"/>
      <c r="T984" s="368"/>
      <c r="U984" s="368"/>
      <c r="V984" s="194"/>
      <c r="W984" s="195"/>
      <c r="X984" s="194"/>
      <c r="Y984" s="195"/>
      <c r="Z984" s="194"/>
      <c r="AA984" s="368"/>
      <c r="AB984" s="368"/>
      <c r="AC984" s="370"/>
      <c r="AD984" s="106" t="str">
        <f>IF(OR(R984="",T984="",U984="",Z984="",AA984="",AB984="",AC984=""),"",Z984*IF(AC984="uPVC",VLOOKUP(AA984,VALIDATIONS!$CZ$2:$DU$42,VLOOKUP(AB984,VALIDATIONS!$FF$2:$FG$5,2,FALSE),FALSE), IF(AC984="Steel Reinforced Concrete",VLOOKUP(AA984,VALIDATIONS!$CZ$2:$DU$42,8+VLOOKUP(AB984,VALIDATIONS!$FF$2:$FG$5,2,FALSE),FALSE),IF(AC984="Fibre Reinforced Concrete",VLOOKUP(AA984,VALIDATIONS!$CZ$2:$DU$42,4+VLOOKUP(AB984,VALIDATIONS!$FF$2:$FG$5,2,FALSE),FALSE))))   +IF(T984="Up to 10% Rock",VLOOKUP(AA984,VALIDATIONS!$CZ$2:$DU$42,13+VLOOKUP(AB984,VALIDATIONS!$FF$2:$FG$5,2,FALSE),FALSE),0)+IF(OR(U984="Urban Development (moderate)",U984="Urban Development (heavy)"),VLOOKUP(AA984,VALIDATIONS!$CZ$2:$DU$42,VLOOKUP(U984,VALIDATIONS!$FJ$2:$FK$4,2,FALSE)+4,FALSE),0))</f>
        <v/>
      </c>
      <c r="AE984" s="194"/>
    </row>
    <row r="985" spans="1:31" x14ac:dyDescent="0.2">
      <c r="A985" s="232"/>
      <c r="B985" s="361"/>
      <c r="C985" s="370"/>
      <c r="D985" s="370"/>
      <c r="E985" s="370"/>
      <c r="F985" s="370"/>
      <c r="G985" s="194"/>
      <c r="H985" s="194"/>
      <c r="I985" s="195"/>
      <c r="J985" s="194"/>
      <c r="K985" s="168"/>
      <c r="L985" s="168"/>
      <c r="M985" s="106" t="str">
        <f>IF(OR(D985="",E985="",G985=""),"",IF(AND(F985&lt;&gt;"",D985="Inlet Pit"),VLOOKUP(E985,VALIDATIONS!$CN$2:$CO$14,2,FALSE),IF(D985="Junction Pit",VLOOKUP(E985,VALIDATIONS!$CR$2:$CS$5,2,FALSE),IF(D985="Trench Grate",H985*VLOOKUP(E985,VALIDATIONS!$CT$2:$CU$2,2,FALSE),IF(D985="Capped Line",VLOOKUP(E985,VALIDATIONS!$CF$2:$CG$2,2,FALSE),IF(D985="Head Wall",VLOOKUP(E985,VALIDATIONS!$CH$2:$CI$2,2,FALSE),IF(D985="House Connection",VLOOKUP(E985,VALIDATIONS!$CJ$2:$CK$2,2,FALSE),0))))))+IF(AND(F985&lt;&gt;"",D985="Inlet Pit"),VLOOKUP(F985,VALIDATIONS!$CP$2:$CQ$66,2,FALSE),0))</f>
        <v/>
      </c>
      <c r="N985" s="194"/>
      <c r="O985" s="379"/>
      <c r="P985" s="368"/>
      <c r="Q985" s="194"/>
      <c r="R985" s="370"/>
      <c r="S985" s="194"/>
      <c r="T985" s="368"/>
      <c r="U985" s="368"/>
      <c r="V985" s="194"/>
      <c r="W985" s="195"/>
      <c r="X985" s="194"/>
      <c r="Y985" s="195"/>
      <c r="Z985" s="194"/>
      <c r="AA985" s="368"/>
      <c r="AB985" s="368"/>
      <c r="AC985" s="370"/>
      <c r="AD985" s="106" t="str">
        <f>IF(OR(R985="",T985="",U985="",Z985="",AA985="",AB985="",AC985=""),"",Z985*IF(AC985="uPVC",VLOOKUP(AA985,VALIDATIONS!$CZ$2:$DU$42,VLOOKUP(AB985,VALIDATIONS!$FF$2:$FG$5,2,FALSE),FALSE), IF(AC985="Steel Reinforced Concrete",VLOOKUP(AA985,VALIDATIONS!$CZ$2:$DU$42,8+VLOOKUP(AB985,VALIDATIONS!$FF$2:$FG$5,2,FALSE),FALSE),IF(AC985="Fibre Reinforced Concrete",VLOOKUP(AA985,VALIDATIONS!$CZ$2:$DU$42,4+VLOOKUP(AB985,VALIDATIONS!$FF$2:$FG$5,2,FALSE),FALSE))))   +IF(T985="Up to 10% Rock",VLOOKUP(AA985,VALIDATIONS!$CZ$2:$DU$42,13+VLOOKUP(AB985,VALIDATIONS!$FF$2:$FG$5,2,FALSE),FALSE),0)+IF(OR(U985="Urban Development (moderate)",U985="Urban Development (heavy)"),VLOOKUP(AA985,VALIDATIONS!$CZ$2:$DU$42,VLOOKUP(U985,VALIDATIONS!$FJ$2:$FK$4,2,FALSE)+4,FALSE),0))</f>
        <v/>
      </c>
      <c r="AE985" s="194"/>
    </row>
    <row r="986" spans="1:31" x14ac:dyDescent="0.2">
      <c r="A986" s="232"/>
      <c r="B986" s="361"/>
      <c r="C986" s="370"/>
      <c r="D986" s="370"/>
      <c r="E986" s="370"/>
      <c r="F986" s="370"/>
      <c r="G986" s="194"/>
      <c r="H986" s="194"/>
      <c r="I986" s="195"/>
      <c r="J986" s="194"/>
      <c r="K986" s="168"/>
      <c r="L986" s="168"/>
      <c r="M986" s="106" t="str">
        <f>IF(OR(D986="",E986="",G986=""),"",IF(AND(F986&lt;&gt;"",D986="Inlet Pit"),VLOOKUP(E986,VALIDATIONS!$CN$2:$CO$14,2,FALSE),IF(D986="Junction Pit",VLOOKUP(E986,VALIDATIONS!$CR$2:$CS$5,2,FALSE),IF(D986="Trench Grate",H986*VLOOKUP(E986,VALIDATIONS!$CT$2:$CU$2,2,FALSE),IF(D986="Capped Line",VLOOKUP(E986,VALIDATIONS!$CF$2:$CG$2,2,FALSE),IF(D986="Head Wall",VLOOKUP(E986,VALIDATIONS!$CH$2:$CI$2,2,FALSE),IF(D986="House Connection",VLOOKUP(E986,VALIDATIONS!$CJ$2:$CK$2,2,FALSE),0))))))+IF(AND(F986&lt;&gt;"",D986="Inlet Pit"),VLOOKUP(F986,VALIDATIONS!$CP$2:$CQ$66,2,FALSE),0))</f>
        <v/>
      </c>
      <c r="N986" s="194"/>
      <c r="O986" s="379"/>
      <c r="P986" s="368"/>
      <c r="Q986" s="194"/>
      <c r="R986" s="370"/>
      <c r="S986" s="194"/>
      <c r="T986" s="368"/>
      <c r="U986" s="368"/>
      <c r="V986" s="194"/>
      <c r="W986" s="195"/>
      <c r="X986" s="194"/>
      <c r="Y986" s="195"/>
      <c r="Z986" s="194"/>
      <c r="AA986" s="368"/>
      <c r="AB986" s="368"/>
      <c r="AC986" s="370"/>
      <c r="AD986" s="106" t="str">
        <f>IF(OR(R986="",T986="",U986="",Z986="",AA986="",AB986="",AC986=""),"",Z986*IF(AC986="uPVC",VLOOKUP(AA986,VALIDATIONS!$CZ$2:$DU$42,VLOOKUP(AB986,VALIDATIONS!$FF$2:$FG$5,2,FALSE),FALSE), IF(AC986="Steel Reinforced Concrete",VLOOKUP(AA986,VALIDATIONS!$CZ$2:$DU$42,8+VLOOKUP(AB986,VALIDATIONS!$FF$2:$FG$5,2,FALSE),FALSE),IF(AC986="Fibre Reinforced Concrete",VLOOKUP(AA986,VALIDATIONS!$CZ$2:$DU$42,4+VLOOKUP(AB986,VALIDATIONS!$FF$2:$FG$5,2,FALSE),FALSE))))   +IF(T986="Up to 10% Rock",VLOOKUP(AA986,VALIDATIONS!$CZ$2:$DU$42,13+VLOOKUP(AB986,VALIDATIONS!$FF$2:$FG$5,2,FALSE),FALSE),0)+IF(OR(U986="Urban Development (moderate)",U986="Urban Development (heavy)"),VLOOKUP(AA986,VALIDATIONS!$CZ$2:$DU$42,VLOOKUP(U986,VALIDATIONS!$FJ$2:$FK$4,2,FALSE)+4,FALSE),0))</f>
        <v/>
      </c>
      <c r="AE986" s="194"/>
    </row>
    <row r="987" spans="1:31" x14ac:dyDescent="0.2">
      <c r="A987" s="232"/>
      <c r="B987" s="361"/>
      <c r="C987" s="370"/>
      <c r="D987" s="370"/>
      <c r="E987" s="370"/>
      <c r="F987" s="370"/>
      <c r="G987" s="194"/>
      <c r="H987" s="194"/>
      <c r="I987" s="195"/>
      <c r="J987" s="194"/>
      <c r="K987" s="168"/>
      <c r="L987" s="168"/>
      <c r="M987" s="106" t="str">
        <f>IF(OR(D987="",E987="",G987=""),"",IF(AND(F987&lt;&gt;"",D987="Inlet Pit"),VLOOKUP(E987,VALIDATIONS!$CN$2:$CO$14,2,FALSE),IF(D987="Junction Pit",VLOOKUP(E987,VALIDATIONS!$CR$2:$CS$5,2,FALSE),IF(D987="Trench Grate",H987*VLOOKUP(E987,VALIDATIONS!$CT$2:$CU$2,2,FALSE),IF(D987="Capped Line",VLOOKUP(E987,VALIDATIONS!$CF$2:$CG$2,2,FALSE),IF(D987="Head Wall",VLOOKUP(E987,VALIDATIONS!$CH$2:$CI$2,2,FALSE),IF(D987="House Connection",VLOOKUP(E987,VALIDATIONS!$CJ$2:$CK$2,2,FALSE),0))))))+IF(AND(F987&lt;&gt;"",D987="Inlet Pit"),VLOOKUP(F987,VALIDATIONS!$CP$2:$CQ$66,2,FALSE),0))</f>
        <v/>
      </c>
      <c r="N987" s="194"/>
      <c r="O987" s="379"/>
      <c r="P987" s="368"/>
      <c r="Q987" s="194"/>
      <c r="R987" s="370"/>
      <c r="S987" s="194"/>
      <c r="T987" s="368"/>
      <c r="U987" s="368"/>
      <c r="V987" s="194"/>
      <c r="W987" s="195"/>
      <c r="X987" s="194"/>
      <c r="Y987" s="195"/>
      <c r="Z987" s="194"/>
      <c r="AA987" s="368"/>
      <c r="AB987" s="368"/>
      <c r="AC987" s="370"/>
      <c r="AD987" s="106" t="str">
        <f>IF(OR(R987="",T987="",U987="",Z987="",AA987="",AB987="",AC987=""),"",Z987*IF(AC987="uPVC",VLOOKUP(AA987,VALIDATIONS!$CZ$2:$DU$42,VLOOKUP(AB987,VALIDATIONS!$FF$2:$FG$5,2,FALSE),FALSE), IF(AC987="Steel Reinforced Concrete",VLOOKUP(AA987,VALIDATIONS!$CZ$2:$DU$42,8+VLOOKUP(AB987,VALIDATIONS!$FF$2:$FG$5,2,FALSE),FALSE),IF(AC987="Fibre Reinforced Concrete",VLOOKUP(AA987,VALIDATIONS!$CZ$2:$DU$42,4+VLOOKUP(AB987,VALIDATIONS!$FF$2:$FG$5,2,FALSE),FALSE))))   +IF(T987="Up to 10% Rock",VLOOKUP(AA987,VALIDATIONS!$CZ$2:$DU$42,13+VLOOKUP(AB987,VALIDATIONS!$FF$2:$FG$5,2,FALSE),FALSE),0)+IF(OR(U987="Urban Development (moderate)",U987="Urban Development (heavy)"),VLOOKUP(AA987,VALIDATIONS!$CZ$2:$DU$42,VLOOKUP(U987,VALIDATIONS!$FJ$2:$FK$4,2,FALSE)+4,FALSE),0))</f>
        <v/>
      </c>
      <c r="AE987" s="194"/>
    </row>
    <row r="988" spans="1:31" x14ac:dyDescent="0.2">
      <c r="A988" s="232"/>
      <c r="B988" s="361"/>
      <c r="C988" s="370"/>
      <c r="D988" s="370"/>
      <c r="E988" s="370"/>
      <c r="F988" s="370"/>
      <c r="G988" s="194"/>
      <c r="H988" s="194"/>
      <c r="I988" s="195"/>
      <c r="J988" s="194"/>
      <c r="K988" s="168"/>
      <c r="L988" s="168"/>
      <c r="M988" s="106" t="str">
        <f>IF(OR(D988="",E988="",G988=""),"",IF(AND(F988&lt;&gt;"",D988="Inlet Pit"),VLOOKUP(E988,VALIDATIONS!$CN$2:$CO$14,2,FALSE),IF(D988="Junction Pit",VLOOKUP(E988,VALIDATIONS!$CR$2:$CS$5,2,FALSE),IF(D988="Trench Grate",H988*VLOOKUP(E988,VALIDATIONS!$CT$2:$CU$2,2,FALSE),IF(D988="Capped Line",VLOOKUP(E988,VALIDATIONS!$CF$2:$CG$2,2,FALSE),IF(D988="Head Wall",VLOOKUP(E988,VALIDATIONS!$CH$2:$CI$2,2,FALSE),IF(D988="House Connection",VLOOKUP(E988,VALIDATIONS!$CJ$2:$CK$2,2,FALSE),0))))))+IF(AND(F988&lt;&gt;"",D988="Inlet Pit"),VLOOKUP(F988,VALIDATIONS!$CP$2:$CQ$66,2,FALSE),0))</f>
        <v/>
      </c>
      <c r="N988" s="194"/>
      <c r="O988" s="379"/>
      <c r="P988" s="368"/>
      <c r="Q988" s="194"/>
      <c r="R988" s="370"/>
      <c r="S988" s="194"/>
      <c r="T988" s="368"/>
      <c r="U988" s="368"/>
      <c r="V988" s="194"/>
      <c r="W988" s="195"/>
      <c r="X988" s="194"/>
      <c r="Y988" s="195"/>
      <c r="Z988" s="194"/>
      <c r="AA988" s="368"/>
      <c r="AB988" s="368"/>
      <c r="AC988" s="370"/>
      <c r="AD988" s="106" t="str">
        <f>IF(OR(R988="",T988="",U988="",Z988="",AA988="",AB988="",AC988=""),"",Z988*IF(AC988="uPVC",VLOOKUP(AA988,VALIDATIONS!$CZ$2:$DU$42,VLOOKUP(AB988,VALIDATIONS!$FF$2:$FG$5,2,FALSE),FALSE), IF(AC988="Steel Reinforced Concrete",VLOOKUP(AA988,VALIDATIONS!$CZ$2:$DU$42,8+VLOOKUP(AB988,VALIDATIONS!$FF$2:$FG$5,2,FALSE),FALSE),IF(AC988="Fibre Reinforced Concrete",VLOOKUP(AA988,VALIDATIONS!$CZ$2:$DU$42,4+VLOOKUP(AB988,VALIDATIONS!$FF$2:$FG$5,2,FALSE),FALSE))))   +IF(T988="Up to 10% Rock",VLOOKUP(AA988,VALIDATIONS!$CZ$2:$DU$42,13+VLOOKUP(AB988,VALIDATIONS!$FF$2:$FG$5,2,FALSE),FALSE),0)+IF(OR(U988="Urban Development (moderate)",U988="Urban Development (heavy)"),VLOOKUP(AA988,VALIDATIONS!$CZ$2:$DU$42,VLOOKUP(U988,VALIDATIONS!$FJ$2:$FK$4,2,FALSE)+4,FALSE),0))</f>
        <v/>
      </c>
      <c r="AE988" s="194"/>
    </row>
    <row r="989" spans="1:31" x14ac:dyDescent="0.2">
      <c r="A989" s="232"/>
      <c r="B989" s="361"/>
      <c r="C989" s="370"/>
      <c r="D989" s="370"/>
      <c r="E989" s="370"/>
      <c r="F989" s="370"/>
      <c r="G989" s="194"/>
      <c r="H989" s="194"/>
      <c r="I989" s="195"/>
      <c r="J989" s="194"/>
      <c r="K989" s="168"/>
      <c r="L989" s="168"/>
      <c r="M989" s="106" t="str">
        <f>IF(OR(D989="",E989="",G989=""),"",IF(AND(F989&lt;&gt;"",D989="Inlet Pit"),VLOOKUP(E989,VALIDATIONS!$CN$2:$CO$14,2,FALSE),IF(D989="Junction Pit",VLOOKUP(E989,VALIDATIONS!$CR$2:$CS$5,2,FALSE),IF(D989="Trench Grate",H989*VLOOKUP(E989,VALIDATIONS!$CT$2:$CU$2,2,FALSE),IF(D989="Capped Line",VLOOKUP(E989,VALIDATIONS!$CF$2:$CG$2,2,FALSE),IF(D989="Head Wall",VLOOKUP(E989,VALIDATIONS!$CH$2:$CI$2,2,FALSE),IF(D989="House Connection",VLOOKUP(E989,VALIDATIONS!$CJ$2:$CK$2,2,FALSE),0))))))+IF(AND(F989&lt;&gt;"",D989="Inlet Pit"),VLOOKUP(F989,VALIDATIONS!$CP$2:$CQ$66,2,FALSE),0))</f>
        <v/>
      </c>
      <c r="N989" s="194"/>
      <c r="O989" s="379"/>
      <c r="P989" s="368"/>
      <c r="Q989" s="194"/>
      <c r="R989" s="370"/>
      <c r="S989" s="194"/>
      <c r="T989" s="368"/>
      <c r="U989" s="368"/>
      <c r="V989" s="194"/>
      <c r="W989" s="195"/>
      <c r="X989" s="194"/>
      <c r="Y989" s="195"/>
      <c r="Z989" s="194"/>
      <c r="AA989" s="368"/>
      <c r="AB989" s="368"/>
      <c r="AC989" s="370"/>
      <c r="AD989" s="106" t="str">
        <f>IF(OR(R989="",T989="",U989="",Z989="",AA989="",AB989="",AC989=""),"",Z989*IF(AC989="uPVC",VLOOKUP(AA989,VALIDATIONS!$CZ$2:$DU$42,VLOOKUP(AB989,VALIDATIONS!$FF$2:$FG$5,2,FALSE),FALSE), IF(AC989="Steel Reinforced Concrete",VLOOKUP(AA989,VALIDATIONS!$CZ$2:$DU$42,8+VLOOKUP(AB989,VALIDATIONS!$FF$2:$FG$5,2,FALSE),FALSE),IF(AC989="Fibre Reinforced Concrete",VLOOKUP(AA989,VALIDATIONS!$CZ$2:$DU$42,4+VLOOKUP(AB989,VALIDATIONS!$FF$2:$FG$5,2,FALSE),FALSE))))   +IF(T989="Up to 10% Rock",VLOOKUP(AA989,VALIDATIONS!$CZ$2:$DU$42,13+VLOOKUP(AB989,VALIDATIONS!$FF$2:$FG$5,2,FALSE),FALSE),0)+IF(OR(U989="Urban Development (moderate)",U989="Urban Development (heavy)"),VLOOKUP(AA989,VALIDATIONS!$CZ$2:$DU$42,VLOOKUP(U989,VALIDATIONS!$FJ$2:$FK$4,2,FALSE)+4,FALSE),0))</f>
        <v/>
      </c>
      <c r="AE989" s="194"/>
    </row>
    <row r="990" spans="1:31" x14ac:dyDescent="0.2">
      <c r="A990" s="232"/>
      <c r="B990" s="361"/>
      <c r="C990" s="370"/>
      <c r="D990" s="370"/>
      <c r="E990" s="370"/>
      <c r="F990" s="370"/>
      <c r="G990" s="194"/>
      <c r="H990" s="194"/>
      <c r="I990" s="195"/>
      <c r="J990" s="194"/>
      <c r="K990" s="168"/>
      <c r="L990" s="168"/>
      <c r="M990" s="106" t="str">
        <f>IF(OR(D990="",E990="",G990=""),"",IF(AND(F990&lt;&gt;"",D990="Inlet Pit"),VLOOKUP(E990,VALIDATIONS!$CN$2:$CO$14,2,FALSE),IF(D990="Junction Pit",VLOOKUP(E990,VALIDATIONS!$CR$2:$CS$5,2,FALSE),IF(D990="Trench Grate",H990*VLOOKUP(E990,VALIDATIONS!$CT$2:$CU$2,2,FALSE),IF(D990="Capped Line",VLOOKUP(E990,VALIDATIONS!$CF$2:$CG$2,2,FALSE),IF(D990="Head Wall",VLOOKUP(E990,VALIDATIONS!$CH$2:$CI$2,2,FALSE),IF(D990="House Connection",VLOOKUP(E990,VALIDATIONS!$CJ$2:$CK$2,2,FALSE),0))))))+IF(AND(F990&lt;&gt;"",D990="Inlet Pit"),VLOOKUP(F990,VALIDATIONS!$CP$2:$CQ$66,2,FALSE),0))</f>
        <v/>
      </c>
      <c r="N990" s="194"/>
      <c r="O990" s="379"/>
      <c r="P990" s="368"/>
      <c r="Q990" s="194"/>
      <c r="R990" s="370"/>
      <c r="S990" s="194"/>
      <c r="T990" s="368"/>
      <c r="U990" s="368"/>
      <c r="V990" s="194"/>
      <c r="W990" s="195"/>
      <c r="X990" s="194"/>
      <c r="Y990" s="195"/>
      <c r="Z990" s="194"/>
      <c r="AA990" s="368"/>
      <c r="AB990" s="368"/>
      <c r="AC990" s="370"/>
      <c r="AD990" s="106" t="str">
        <f>IF(OR(R990="",T990="",U990="",Z990="",AA990="",AB990="",AC990=""),"",Z990*IF(AC990="uPVC",VLOOKUP(AA990,VALIDATIONS!$CZ$2:$DU$42,VLOOKUP(AB990,VALIDATIONS!$FF$2:$FG$5,2,FALSE),FALSE), IF(AC990="Steel Reinforced Concrete",VLOOKUP(AA990,VALIDATIONS!$CZ$2:$DU$42,8+VLOOKUP(AB990,VALIDATIONS!$FF$2:$FG$5,2,FALSE),FALSE),IF(AC990="Fibre Reinforced Concrete",VLOOKUP(AA990,VALIDATIONS!$CZ$2:$DU$42,4+VLOOKUP(AB990,VALIDATIONS!$FF$2:$FG$5,2,FALSE),FALSE))))   +IF(T990="Up to 10% Rock",VLOOKUP(AA990,VALIDATIONS!$CZ$2:$DU$42,13+VLOOKUP(AB990,VALIDATIONS!$FF$2:$FG$5,2,FALSE),FALSE),0)+IF(OR(U990="Urban Development (moderate)",U990="Urban Development (heavy)"),VLOOKUP(AA990,VALIDATIONS!$CZ$2:$DU$42,VLOOKUP(U990,VALIDATIONS!$FJ$2:$FK$4,2,FALSE)+4,FALSE),0))</f>
        <v/>
      </c>
      <c r="AE990" s="194"/>
    </row>
    <row r="991" spans="1:31" x14ac:dyDescent="0.2">
      <c r="A991" s="232"/>
      <c r="B991" s="361"/>
      <c r="C991" s="370"/>
      <c r="D991" s="370"/>
      <c r="E991" s="370"/>
      <c r="F991" s="370"/>
      <c r="G991" s="194"/>
      <c r="H991" s="194"/>
      <c r="I991" s="195"/>
      <c r="J991" s="194"/>
      <c r="K991" s="168"/>
      <c r="L991" s="168"/>
      <c r="M991" s="106" t="str">
        <f>IF(OR(D991="",E991="",G991=""),"",IF(AND(F991&lt;&gt;"",D991="Inlet Pit"),VLOOKUP(E991,VALIDATIONS!$CN$2:$CO$14,2,FALSE),IF(D991="Junction Pit",VLOOKUP(E991,VALIDATIONS!$CR$2:$CS$5,2,FALSE),IF(D991="Trench Grate",H991*VLOOKUP(E991,VALIDATIONS!$CT$2:$CU$2,2,FALSE),IF(D991="Capped Line",VLOOKUP(E991,VALIDATIONS!$CF$2:$CG$2,2,FALSE),IF(D991="Head Wall",VLOOKUP(E991,VALIDATIONS!$CH$2:$CI$2,2,FALSE),IF(D991="House Connection",VLOOKUP(E991,VALIDATIONS!$CJ$2:$CK$2,2,FALSE),0))))))+IF(AND(F991&lt;&gt;"",D991="Inlet Pit"),VLOOKUP(F991,VALIDATIONS!$CP$2:$CQ$66,2,FALSE),0))</f>
        <v/>
      </c>
      <c r="N991" s="194"/>
      <c r="O991" s="379"/>
      <c r="P991" s="368"/>
      <c r="Q991" s="194"/>
      <c r="R991" s="370"/>
      <c r="S991" s="194"/>
      <c r="T991" s="368"/>
      <c r="U991" s="368"/>
      <c r="V991" s="194"/>
      <c r="W991" s="195"/>
      <c r="X991" s="194"/>
      <c r="Y991" s="195"/>
      <c r="Z991" s="194"/>
      <c r="AA991" s="368"/>
      <c r="AB991" s="368"/>
      <c r="AC991" s="370"/>
      <c r="AD991" s="106" t="str">
        <f>IF(OR(R991="",T991="",U991="",Z991="",AA991="",AB991="",AC991=""),"",Z991*IF(AC991="uPVC",VLOOKUP(AA991,VALIDATIONS!$CZ$2:$DU$42,VLOOKUP(AB991,VALIDATIONS!$FF$2:$FG$5,2,FALSE),FALSE), IF(AC991="Steel Reinforced Concrete",VLOOKUP(AA991,VALIDATIONS!$CZ$2:$DU$42,8+VLOOKUP(AB991,VALIDATIONS!$FF$2:$FG$5,2,FALSE),FALSE),IF(AC991="Fibre Reinforced Concrete",VLOOKUP(AA991,VALIDATIONS!$CZ$2:$DU$42,4+VLOOKUP(AB991,VALIDATIONS!$FF$2:$FG$5,2,FALSE),FALSE))))   +IF(T991="Up to 10% Rock",VLOOKUP(AA991,VALIDATIONS!$CZ$2:$DU$42,13+VLOOKUP(AB991,VALIDATIONS!$FF$2:$FG$5,2,FALSE),FALSE),0)+IF(OR(U991="Urban Development (moderate)",U991="Urban Development (heavy)"),VLOOKUP(AA991,VALIDATIONS!$CZ$2:$DU$42,VLOOKUP(U991,VALIDATIONS!$FJ$2:$FK$4,2,FALSE)+4,FALSE),0))</f>
        <v/>
      </c>
      <c r="AE991" s="194"/>
    </row>
    <row r="992" spans="1:31" x14ac:dyDescent="0.2">
      <c r="A992" s="232"/>
      <c r="B992" s="361"/>
      <c r="C992" s="370"/>
      <c r="D992" s="370"/>
      <c r="E992" s="370"/>
      <c r="F992" s="370"/>
      <c r="G992" s="194"/>
      <c r="H992" s="194"/>
      <c r="I992" s="195"/>
      <c r="J992" s="194"/>
      <c r="K992" s="168"/>
      <c r="L992" s="168"/>
      <c r="M992" s="106" t="str">
        <f>IF(OR(D992="",E992="",G992=""),"",IF(AND(F992&lt;&gt;"",D992="Inlet Pit"),VLOOKUP(E992,VALIDATIONS!$CN$2:$CO$14,2,FALSE),IF(D992="Junction Pit",VLOOKUP(E992,VALIDATIONS!$CR$2:$CS$5,2,FALSE),IF(D992="Trench Grate",H992*VLOOKUP(E992,VALIDATIONS!$CT$2:$CU$2,2,FALSE),IF(D992="Capped Line",VLOOKUP(E992,VALIDATIONS!$CF$2:$CG$2,2,FALSE),IF(D992="Head Wall",VLOOKUP(E992,VALIDATIONS!$CH$2:$CI$2,2,FALSE),IF(D992="House Connection",VLOOKUP(E992,VALIDATIONS!$CJ$2:$CK$2,2,FALSE),0))))))+IF(AND(F992&lt;&gt;"",D992="Inlet Pit"),VLOOKUP(F992,VALIDATIONS!$CP$2:$CQ$66,2,FALSE),0))</f>
        <v/>
      </c>
      <c r="N992" s="194"/>
      <c r="O992" s="379"/>
      <c r="P992" s="368"/>
      <c r="Q992" s="194"/>
      <c r="R992" s="370"/>
      <c r="S992" s="194"/>
      <c r="T992" s="368"/>
      <c r="U992" s="368"/>
      <c r="V992" s="194"/>
      <c r="W992" s="195"/>
      <c r="X992" s="194"/>
      <c r="Y992" s="195"/>
      <c r="Z992" s="194"/>
      <c r="AA992" s="368"/>
      <c r="AB992" s="368"/>
      <c r="AC992" s="370"/>
      <c r="AD992" s="106" t="str">
        <f>IF(OR(R992="",T992="",U992="",Z992="",AA992="",AB992="",AC992=""),"",Z992*IF(AC992="uPVC",VLOOKUP(AA992,VALIDATIONS!$CZ$2:$DU$42,VLOOKUP(AB992,VALIDATIONS!$FF$2:$FG$5,2,FALSE),FALSE), IF(AC992="Steel Reinforced Concrete",VLOOKUP(AA992,VALIDATIONS!$CZ$2:$DU$42,8+VLOOKUP(AB992,VALIDATIONS!$FF$2:$FG$5,2,FALSE),FALSE),IF(AC992="Fibre Reinforced Concrete",VLOOKUP(AA992,VALIDATIONS!$CZ$2:$DU$42,4+VLOOKUP(AB992,VALIDATIONS!$FF$2:$FG$5,2,FALSE),FALSE))))   +IF(T992="Up to 10% Rock",VLOOKUP(AA992,VALIDATIONS!$CZ$2:$DU$42,13+VLOOKUP(AB992,VALIDATIONS!$FF$2:$FG$5,2,FALSE),FALSE),0)+IF(OR(U992="Urban Development (moderate)",U992="Urban Development (heavy)"),VLOOKUP(AA992,VALIDATIONS!$CZ$2:$DU$42,VLOOKUP(U992,VALIDATIONS!$FJ$2:$FK$4,2,FALSE)+4,FALSE),0))</f>
        <v/>
      </c>
      <c r="AE992" s="194"/>
    </row>
    <row r="993" spans="1:31" x14ac:dyDescent="0.2">
      <c r="A993" s="232"/>
      <c r="B993" s="361"/>
      <c r="C993" s="370"/>
      <c r="D993" s="370"/>
      <c r="E993" s="370"/>
      <c r="F993" s="370"/>
      <c r="G993" s="194"/>
      <c r="H993" s="194"/>
      <c r="I993" s="195"/>
      <c r="J993" s="194"/>
      <c r="K993" s="168"/>
      <c r="L993" s="168"/>
      <c r="M993" s="106" t="str">
        <f>IF(OR(D993="",E993="",G993=""),"",IF(AND(F993&lt;&gt;"",D993="Inlet Pit"),VLOOKUP(E993,VALIDATIONS!$CN$2:$CO$14,2,FALSE),IF(D993="Junction Pit",VLOOKUP(E993,VALIDATIONS!$CR$2:$CS$5,2,FALSE),IF(D993="Trench Grate",H993*VLOOKUP(E993,VALIDATIONS!$CT$2:$CU$2,2,FALSE),IF(D993="Capped Line",VLOOKUP(E993,VALIDATIONS!$CF$2:$CG$2,2,FALSE),IF(D993="Head Wall",VLOOKUP(E993,VALIDATIONS!$CH$2:$CI$2,2,FALSE),IF(D993="House Connection",VLOOKUP(E993,VALIDATIONS!$CJ$2:$CK$2,2,FALSE),0))))))+IF(AND(F993&lt;&gt;"",D993="Inlet Pit"),VLOOKUP(F993,VALIDATIONS!$CP$2:$CQ$66,2,FALSE),0))</f>
        <v/>
      </c>
      <c r="N993" s="194"/>
      <c r="O993" s="379"/>
      <c r="P993" s="368"/>
      <c r="Q993" s="194"/>
      <c r="R993" s="370"/>
      <c r="S993" s="194"/>
      <c r="T993" s="368"/>
      <c r="U993" s="368"/>
      <c r="V993" s="194"/>
      <c r="W993" s="195"/>
      <c r="X993" s="194"/>
      <c r="Y993" s="195"/>
      <c r="Z993" s="194"/>
      <c r="AA993" s="368"/>
      <c r="AB993" s="368"/>
      <c r="AC993" s="370"/>
      <c r="AD993" s="106" t="str">
        <f>IF(OR(R993="",T993="",U993="",Z993="",AA993="",AB993="",AC993=""),"",Z993*IF(AC993="uPVC",VLOOKUP(AA993,VALIDATIONS!$CZ$2:$DU$42,VLOOKUP(AB993,VALIDATIONS!$FF$2:$FG$5,2,FALSE),FALSE), IF(AC993="Steel Reinforced Concrete",VLOOKUP(AA993,VALIDATIONS!$CZ$2:$DU$42,8+VLOOKUP(AB993,VALIDATIONS!$FF$2:$FG$5,2,FALSE),FALSE),IF(AC993="Fibre Reinforced Concrete",VLOOKUP(AA993,VALIDATIONS!$CZ$2:$DU$42,4+VLOOKUP(AB993,VALIDATIONS!$FF$2:$FG$5,2,FALSE),FALSE))))   +IF(T993="Up to 10% Rock",VLOOKUP(AA993,VALIDATIONS!$CZ$2:$DU$42,13+VLOOKUP(AB993,VALIDATIONS!$FF$2:$FG$5,2,FALSE),FALSE),0)+IF(OR(U993="Urban Development (moderate)",U993="Urban Development (heavy)"),VLOOKUP(AA993,VALIDATIONS!$CZ$2:$DU$42,VLOOKUP(U993,VALIDATIONS!$FJ$2:$FK$4,2,FALSE)+4,FALSE),0))</f>
        <v/>
      </c>
      <c r="AE993" s="194"/>
    </row>
    <row r="994" spans="1:31" x14ac:dyDescent="0.2">
      <c r="A994" s="232"/>
      <c r="B994" s="361"/>
      <c r="C994" s="370"/>
      <c r="D994" s="370"/>
      <c r="E994" s="370"/>
      <c r="F994" s="370"/>
      <c r="G994" s="194"/>
      <c r="H994" s="194"/>
      <c r="I994" s="195"/>
      <c r="J994" s="194"/>
      <c r="K994" s="168"/>
      <c r="L994" s="168"/>
      <c r="M994" s="106" t="str">
        <f>IF(OR(D994="",E994="",G994=""),"",IF(AND(F994&lt;&gt;"",D994="Inlet Pit"),VLOOKUP(E994,VALIDATIONS!$CN$2:$CO$14,2,FALSE),IF(D994="Junction Pit",VLOOKUP(E994,VALIDATIONS!$CR$2:$CS$5,2,FALSE),IF(D994="Trench Grate",H994*VLOOKUP(E994,VALIDATIONS!$CT$2:$CU$2,2,FALSE),IF(D994="Capped Line",VLOOKUP(E994,VALIDATIONS!$CF$2:$CG$2,2,FALSE),IF(D994="Head Wall",VLOOKUP(E994,VALIDATIONS!$CH$2:$CI$2,2,FALSE),IF(D994="House Connection",VLOOKUP(E994,VALIDATIONS!$CJ$2:$CK$2,2,FALSE),0))))))+IF(AND(F994&lt;&gt;"",D994="Inlet Pit"),VLOOKUP(F994,VALIDATIONS!$CP$2:$CQ$66,2,FALSE),0))</f>
        <v/>
      </c>
      <c r="N994" s="194"/>
      <c r="O994" s="379"/>
      <c r="P994" s="368"/>
      <c r="Q994" s="194"/>
      <c r="R994" s="370"/>
      <c r="S994" s="194"/>
      <c r="T994" s="368"/>
      <c r="U994" s="368"/>
      <c r="V994" s="194"/>
      <c r="W994" s="195"/>
      <c r="X994" s="194"/>
      <c r="Y994" s="195"/>
      <c r="Z994" s="194"/>
      <c r="AA994" s="368"/>
      <c r="AB994" s="368"/>
      <c r="AC994" s="370"/>
      <c r="AD994" s="106" t="str">
        <f>IF(OR(R994="",T994="",U994="",Z994="",AA994="",AB994="",AC994=""),"",Z994*IF(AC994="uPVC",VLOOKUP(AA994,VALIDATIONS!$CZ$2:$DU$42,VLOOKUP(AB994,VALIDATIONS!$FF$2:$FG$5,2,FALSE),FALSE), IF(AC994="Steel Reinforced Concrete",VLOOKUP(AA994,VALIDATIONS!$CZ$2:$DU$42,8+VLOOKUP(AB994,VALIDATIONS!$FF$2:$FG$5,2,FALSE),FALSE),IF(AC994="Fibre Reinforced Concrete",VLOOKUP(AA994,VALIDATIONS!$CZ$2:$DU$42,4+VLOOKUP(AB994,VALIDATIONS!$FF$2:$FG$5,2,FALSE),FALSE))))   +IF(T994="Up to 10% Rock",VLOOKUP(AA994,VALIDATIONS!$CZ$2:$DU$42,13+VLOOKUP(AB994,VALIDATIONS!$FF$2:$FG$5,2,FALSE),FALSE),0)+IF(OR(U994="Urban Development (moderate)",U994="Urban Development (heavy)"),VLOOKUP(AA994,VALIDATIONS!$CZ$2:$DU$42,VLOOKUP(U994,VALIDATIONS!$FJ$2:$FK$4,2,FALSE)+4,FALSE),0))</f>
        <v/>
      </c>
      <c r="AE994" s="194"/>
    </row>
    <row r="995" spans="1:31" x14ac:dyDescent="0.2">
      <c r="A995" s="232"/>
      <c r="B995" s="361"/>
      <c r="C995" s="370"/>
      <c r="D995" s="370"/>
      <c r="E995" s="370"/>
      <c r="F995" s="370"/>
      <c r="G995" s="194"/>
      <c r="H995" s="194"/>
      <c r="I995" s="195"/>
      <c r="J995" s="194"/>
      <c r="K995" s="168"/>
      <c r="L995" s="168"/>
      <c r="M995" s="106" t="str">
        <f>IF(OR(D995="",E995="",G995=""),"",IF(AND(F995&lt;&gt;"",D995="Inlet Pit"),VLOOKUP(E995,VALIDATIONS!$CN$2:$CO$14,2,FALSE),IF(D995="Junction Pit",VLOOKUP(E995,VALIDATIONS!$CR$2:$CS$5,2,FALSE),IF(D995="Trench Grate",H995*VLOOKUP(E995,VALIDATIONS!$CT$2:$CU$2,2,FALSE),IF(D995="Capped Line",VLOOKUP(E995,VALIDATIONS!$CF$2:$CG$2,2,FALSE),IF(D995="Head Wall",VLOOKUP(E995,VALIDATIONS!$CH$2:$CI$2,2,FALSE),IF(D995="House Connection",VLOOKUP(E995,VALIDATIONS!$CJ$2:$CK$2,2,FALSE),0))))))+IF(AND(F995&lt;&gt;"",D995="Inlet Pit"),VLOOKUP(F995,VALIDATIONS!$CP$2:$CQ$66,2,FALSE),0))</f>
        <v/>
      </c>
      <c r="N995" s="194"/>
      <c r="O995" s="379"/>
      <c r="P995" s="368"/>
      <c r="Q995" s="194"/>
      <c r="R995" s="370"/>
      <c r="S995" s="194"/>
      <c r="T995" s="368"/>
      <c r="U995" s="368"/>
      <c r="V995" s="194"/>
      <c r="W995" s="195"/>
      <c r="X995" s="194"/>
      <c r="Y995" s="195"/>
      <c r="Z995" s="194"/>
      <c r="AA995" s="368"/>
      <c r="AB995" s="368"/>
      <c r="AC995" s="370"/>
      <c r="AD995" s="106" t="str">
        <f>IF(OR(R995="",T995="",U995="",Z995="",AA995="",AB995="",AC995=""),"",Z995*IF(AC995="uPVC",VLOOKUP(AA995,VALIDATIONS!$CZ$2:$DU$42,VLOOKUP(AB995,VALIDATIONS!$FF$2:$FG$5,2,FALSE),FALSE), IF(AC995="Steel Reinforced Concrete",VLOOKUP(AA995,VALIDATIONS!$CZ$2:$DU$42,8+VLOOKUP(AB995,VALIDATIONS!$FF$2:$FG$5,2,FALSE),FALSE),IF(AC995="Fibre Reinforced Concrete",VLOOKUP(AA995,VALIDATIONS!$CZ$2:$DU$42,4+VLOOKUP(AB995,VALIDATIONS!$FF$2:$FG$5,2,FALSE),FALSE))))   +IF(T995="Up to 10% Rock",VLOOKUP(AA995,VALIDATIONS!$CZ$2:$DU$42,13+VLOOKUP(AB995,VALIDATIONS!$FF$2:$FG$5,2,FALSE),FALSE),0)+IF(OR(U995="Urban Development (moderate)",U995="Urban Development (heavy)"),VLOOKUP(AA995,VALIDATIONS!$CZ$2:$DU$42,VLOOKUP(U995,VALIDATIONS!$FJ$2:$FK$4,2,FALSE)+4,FALSE),0))</f>
        <v/>
      </c>
      <c r="AE995" s="194"/>
    </row>
    <row r="996" spans="1:31" x14ac:dyDescent="0.2">
      <c r="A996" s="232"/>
      <c r="B996" s="361"/>
      <c r="C996" s="370"/>
      <c r="D996" s="370"/>
      <c r="E996" s="370"/>
      <c r="F996" s="370"/>
      <c r="G996" s="194"/>
      <c r="H996" s="194"/>
      <c r="I996" s="195"/>
      <c r="J996" s="194"/>
      <c r="K996" s="168"/>
      <c r="L996" s="168"/>
      <c r="M996" s="106" t="str">
        <f>IF(OR(D996="",E996="",G996=""),"",IF(AND(F996&lt;&gt;"",D996="Inlet Pit"),VLOOKUP(E996,VALIDATIONS!$CN$2:$CO$14,2,FALSE),IF(D996="Junction Pit",VLOOKUP(E996,VALIDATIONS!$CR$2:$CS$5,2,FALSE),IF(D996="Trench Grate",H996*VLOOKUP(E996,VALIDATIONS!$CT$2:$CU$2,2,FALSE),IF(D996="Capped Line",VLOOKUP(E996,VALIDATIONS!$CF$2:$CG$2,2,FALSE),IF(D996="Head Wall",VLOOKUP(E996,VALIDATIONS!$CH$2:$CI$2,2,FALSE),IF(D996="House Connection",VLOOKUP(E996,VALIDATIONS!$CJ$2:$CK$2,2,FALSE),0))))))+IF(AND(F996&lt;&gt;"",D996="Inlet Pit"),VLOOKUP(F996,VALIDATIONS!$CP$2:$CQ$66,2,FALSE),0))</f>
        <v/>
      </c>
      <c r="N996" s="194"/>
      <c r="O996" s="379"/>
      <c r="P996" s="368"/>
      <c r="Q996" s="194"/>
      <c r="R996" s="370"/>
      <c r="S996" s="194"/>
      <c r="T996" s="368"/>
      <c r="U996" s="368"/>
      <c r="V996" s="194"/>
      <c r="W996" s="195"/>
      <c r="X996" s="194"/>
      <c r="Y996" s="195"/>
      <c r="Z996" s="194"/>
      <c r="AA996" s="368"/>
      <c r="AB996" s="368"/>
      <c r="AC996" s="370"/>
      <c r="AD996" s="106" t="str">
        <f>IF(OR(R996="",T996="",U996="",Z996="",AA996="",AB996="",AC996=""),"",Z996*IF(AC996="uPVC",VLOOKUP(AA996,VALIDATIONS!$CZ$2:$DU$42,VLOOKUP(AB996,VALIDATIONS!$FF$2:$FG$5,2,FALSE),FALSE), IF(AC996="Steel Reinforced Concrete",VLOOKUP(AA996,VALIDATIONS!$CZ$2:$DU$42,8+VLOOKUP(AB996,VALIDATIONS!$FF$2:$FG$5,2,FALSE),FALSE),IF(AC996="Fibre Reinforced Concrete",VLOOKUP(AA996,VALIDATIONS!$CZ$2:$DU$42,4+VLOOKUP(AB996,VALIDATIONS!$FF$2:$FG$5,2,FALSE),FALSE))))   +IF(T996="Up to 10% Rock",VLOOKUP(AA996,VALIDATIONS!$CZ$2:$DU$42,13+VLOOKUP(AB996,VALIDATIONS!$FF$2:$FG$5,2,FALSE),FALSE),0)+IF(OR(U996="Urban Development (moderate)",U996="Urban Development (heavy)"),VLOOKUP(AA996,VALIDATIONS!$CZ$2:$DU$42,VLOOKUP(U996,VALIDATIONS!$FJ$2:$FK$4,2,FALSE)+4,FALSE),0))</f>
        <v/>
      </c>
      <c r="AE996" s="194"/>
    </row>
    <row r="997" spans="1:31" x14ac:dyDescent="0.2">
      <c r="A997" s="232"/>
      <c r="B997" s="361"/>
      <c r="C997" s="370"/>
      <c r="D997" s="370"/>
      <c r="E997" s="370"/>
      <c r="F997" s="370"/>
      <c r="G997" s="194"/>
      <c r="H997" s="194"/>
      <c r="I997" s="195"/>
      <c r="J997" s="194"/>
      <c r="K997" s="168"/>
      <c r="L997" s="168"/>
      <c r="M997" s="106" t="str">
        <f>IF(OR(D997="",E997="",G997=""),"",IF(AND(F997&lt;&gt;"",D997="Inlet Pit"),VLOOKUP(E997,VALIDATIONS!$CN$2:$CO$14,2,FALSE),IF(D997="Junction Pit",VLOOKUP(E997,VALIDATIONS!$CR$2:$CS$5,2,FALSE),IF(D997="Trench Grate",H997*VLOOKUP(E997,VALIDATIONS!$CT$2:$CU$2,2,FALSE),IF(D997="Capped Line",VLOOKUP(E997,VALIDATIONS!$CF$2:$CG$2,2,FALSE),IF(D997="Head Wall",VLOOKUP(E997,VALIDATIONS!$CH$2:$CI$2,2,FALSE),IF(D997="House Connection",VLOOKUP(E997,VALIDATIONS!$CJ$2:$CK$2,2,FALSE),0))))))+IF(AND(F997&lt;&gt;"",D997="Inlet Pit"),VLOOKUP(F997,VALIDATIONS!$CP$2:$CQ$66,2,FALSE),0))</f>
        <v/>
      </c>
      <c r="N997" s="194"/>
      <c r="O997" s="379"/>
      <c r="P997" s="368"/>
      <c r="Q997" s="194"/>
      <c r="R997" s="370"/>
      <c r="S997" s="194"/>
      <c r="T997" s="368"/>
      <c r="U997" s="368"/>
      <c r="V997" s="194"/>
      <c r="W997" s="195"/>
      <c r="X997" s="194"/>
      <c r="Y997" s="195"/>
      <c r="Z997" s="194"/>
      <c r="AA997" s="368"/>
      <c r="AB997" s="368"/>
      <c r="AC997" s="370"/>
      <c r="AD997" s="106" t="str">
        <f>IF(OR(R997="",T997="",U997="",Z997="",AA997="",AB997="",AC997=""),"",Z997*IF(AC997="uPVC",VLOOKUP(AA997,VALIDATIONS!$CZ$2:$DU$42,VLOOKUP(AB997,VALIDATIONS!$FF$2:$FG$5,2,FALSE),FALSE), IF(AC997="Steel Reinforced Concrete",VLOOKUP(AA997,VALIDATIONS!$CZ$2:$DU$42,8+VLOOKUP(AB997,VALIDATIONS!$FF$2:$FG$5,2,FALSE),FALSE),IF(AC997="Fibre Reinforced Concrete",VLOOKUP(AA997,VALIDATIONS!$CZ$2:$DU$42,4+VLOOKUP(AB997,VALIDATIONS!$FF$2:$FG$5,2,FALSE),FALSE))))   +IF(T997="Up to 10% Rock",VLOOKUP(AA997,VALIDATIONS!$CZ$2:$DU$42,13+VLOOKUP(AB997,VALIDATIONS!$FF$2:$FG$5,2,FALSE),FALSE),0)+IF(OR(U997="Urban Development (moderate)",U997="Urban Development (heavy)"),VLOOKUP(AA997,VALIDATIONS!$CZ$2:$DU$42,VLOOKUP(U997,VALIDATIONS!$FJ$2:$FK$4,2,FALSE)+4,FALSE),0))</f>
        <v/>
      </c>
      <c r="AE997" s="194"/>
    </row>
    <row r="998" spans="1:31" x14ac:dyDescent="0.2">
      <c r="A998" s="232"/>
      <c r="B998" s="361"/>
      <c r="C998" s="370"/>
      <c r="D998" s="370"/>
      <c r="E998" s="370"/>
      <c r="F998" s="370"/>
      <c r="G998" s="194"/>
      <c r="H998" s="194"/>
      <c r="I998" s="195"/>
      <c r="J998" s="194"/>
      <c r="K998" s="168"/>
      <c r="L998" s="168"/>
      <c r="M998" s="106" t="str">
        <f>IF(OR(D998="",E998="",G998=""),"",IF(AND(F998&lt;&gt;"",D998="Inlet Pit"),VLOOKUP(E998,VALIDATIONS!$CN$2:$CO$14,2,FALSE),IF(D998="Junction Pit",VLOOKUP(E998,VALIDATIONS!$CR$2:$CS$5,2,FALSE),IF(D998="Trench Grate",H998*VLOOKUP(E998,VALIDATIONS!$CT$2:$CU$2,2,FALSE),IF(D998="Capped Line",VLOOKUP(E998,VALIDATIONS!$CF$2:$CG$2,2,FALSE),IF(D998="Head Wall",VLOOKUP(E998,VALIDATIONS!$CH$2:$CI$2,2,FALSE),IF(D998="House Connection",VLOOKUP(E998,VALIDATIONS!$CJ$2:$CK$2,2,FALSE),0))))))+IF(AND(F998&lt;&gt;"",D998="Inlet Pit"),VLOOKUP(F998,VALIDATIONS!$CP$2:$CQ$66,2,FALSE),0))</f>
        <v/>
      </c>
      <c r="N998" s="194"/>
      <c r="O998" s="379"/>
      <c r="P998" s="368"/>
      <c r="Q998" s="194"/>
      <c r="R998" s="370"/>
      <c r="S998" s="194"/>
      <c r="T998" s="368"/>
      <c r="U998" s="368"/>
      <c r="V998" s="194"/>
      <c r="W998" s="195"/>
      <c r="X998" s="194"/>
      <c r="Y998" s="195"/>
      <c r="Z998" s="194"/>
      <c r="AA998" s="368"/>
      <c r="AB998" s="368"/>
      <c r="AC998" s="370"/>
      <c r="AD998" s="106" t="str">
        <f>IF(OR(R998="",T998="",U998="",Z998="",AA998="",AB998="",AC998=""),"",Z998*IF(AC998="uPVC",VLOOKUP(AA998,VALIDATIONS!$CZ$2:$DU$42,VLOOKUP(AB998,VALIDATIONS!$FF$2:$FG$5,2,FALSE),FALSE), IF(AC998="Steel Reinforced Concrete",VLOOKUP(AA998,VALIDATIONS!$CZ$2:$DU$42,8+VLOOKUP(AB998,VALIDATIONS!$FF$2:$FG$5,2,FALSE),FALSE),IF(AC998="Fibre Reinforced Concrete",VLOOKUP(AA998,VALIDATIONS!$CZ$2:$DU$42,4+VLOOKUP(AB998,VALIDATIONS!$FF$2:$FG$5,2,FALSE),FALSE))))   +IF(T998="Up to 10% Rock",VLOOKUP(AA998,VALIDATIONS!$CZ$2:$DU$42,13+VLOOKUP(AB998,VALIDATIONS!$FF$2:$FG$5,2,FALSE),FALSE),0)+IF(OR(U998="Urban Development (moderate)",U998="Urban Development (heavy)"),VLOOKUP(AA998,VALIDATIONS!$CZ$2:$DU$42,VLOOKUP(U998,VALIDATIONS!$FJ$2:$FK$4,2,FALSE)+4,FALSE),0))</f>
        <v/>
      </c>
      <c r="AE998" s="194"/>
    </row>
    <row r="999" spans="1:31" x14ac:dyDescent="0.2">
      <c r="A999" s="232"/>
      <c r="B999" s="361"/>
      <c r="C999" s="370"/>
      <c r="D999" s="370"/>
      <c r="E999" s="370"/>
      <c r="F999" s="370"/>
      <c r="G999" s="194"/>
      <c r="H999" s="194"/>
      <c r="I999" s="195"/>
      <c r="J999" s="194"/>
      <c r="K999" s="168"/>
      <c r="L999" s="168"/>
      <c r="M999" s="106" t="str">
        <f>IF(OR(D999="",E999="",G999=""),"",IF(AND(F999&lt;&gt;"",D999="Inlet Pit"),VLOOKUP(E999,VALIDATIONS!$CN$2:$CO$14,2,FALSE),IF(D999="Junction Pit",VLOOKUP(E999,VALIDATIONS!$CR$2:$CS$5,2,FALSE),IF(D999="Trench Grate",H999*VLOOKUP(E999,VALIDATIONS!$CT$2:$CU$2,2,FALSE),IF(D999="Capped Line",VLOOKUP(E999,VALIDATIONS!$CF$2:$CG$2,2,FALSE),IF(D999="Head Wall",VLOOKUP(E999,VALIDATIONS!$CH$2:$CI$2,2,FALSE),IF(D999="House Connection",VLOOKUP(E999,VALIDATIONS!$CJ$2:$CK$2,2,FALSE),0))))))+IF(AND(F999&lt;&gt;"",D999="Inlet Pit"),VLOOKUP(F999,VALIDATIONS!$CP$2:$CQ$66,2,FALSE),0))</f>
        <v/>
      </c>
      <c r="N999" s="194"/>
      <c r="O999" s="379"/>
      <c r="P999" s="368"/>
      <c r="Q999" s="194"/>
      <c r="R999" s="370"/>
      <c r="S999" s="194"/>
      <c r="T999" s="368"/>
      <c r="U999" s="368"/>
      <c r="V999" s="194"/>
      <c r="W999" s="195"/>
      <c r="X999" s="194"/>
      <c r="Y999" s="195"/>
      <c r="Z999" s="194"/>
      <c r="AA999" s="368"/>
      <c r="AB999" s="368"/>
      <c r="AC999" s="370"/>
      <c r="AD999" s="106" t="str">
        <f>IF(OR(R999="",T999="",U999="",Z999="",AA999="",AB999="",AC999=""),"",Z999*IF(AC999="uPVC",VLOOKUP(AA999,VALIDATIONS!$CZ$2:$DU$42,VLOOKUP(AB999,VALIDATIONS!$FF$2:$FG$5,2,FALSE),FALSE), IF(AC999="Steel Reinforced Concrete",VLOOKUP(AA999,VALIDATIONS!$CZ$2:$DU$42,8+VLOOKUP(AB999,VALIDATIONS!$FF$2:$FG$5,2,FALSE),FALSE),IF(AC999="Fibre Reinforced Concrete",VLOOKUP(AA999,VALIDATIONS!$CZ$2:$DU$42,4+VLOOKUP(AB999,VALIDATIONS!$FF$2:$FG$5,2,FALSE),FALSE))))   +IF(T999="Up to 10% Rock",VLOOKUP(AA999,VALIDATIONS!$CZ$2:$DU$42,13+VLOOKUP(AB999,VALIDATIONS!$FF$2:$FG$5,2,FALSE),FALSE),0)+IF(OR(U999="Urban Development (moderate)",U999="Urban Development (heavy)"),VLOOKUP(AA999,VALIDATIONS!$CZ$2:$DU$42,VLOOKUP(U999,VALIDATIONS!$FJ$2:$FK$4,2,FALSE)+4,FALSE),0))</f>
        <v/>
      </c>
      <c r="AE999" s="194"/>
    </row>
    <row r="1000" spans="1:31" x14ac:dyDescent="0.2">
      <c r="A1000" s="232"/>
      <c r="B1000" s="361"/>
      <c r="C1000" s="370"/>
      <c r="D1000" s="370"/>
      <c r="E1000" s="370"/>
      <c r="F1000" s="370"/>
      <c r="G1000" s="194"/>
      <c r="H1000" s="194"/>
      <c r="I1000" s="195"/>
      <c r="J1000" s="194"/>
      <c r="K1000" s="168"/>
      <c r="L1000" s="168"/>
      <c r="M1000" s="106" t="str">
        <f>IF(OR(D1000="",E1000="",G1000=""),"",IF(AND(F1000&lt;&gt;"",D1000="Inlet Pit"),VLOOKUP(E1000,VALIDATIONS!$CN$2:$CO$14,2,FALSE),IF(D1000="Junction Pit",VLOOKUP(E1000,VALIDATIONS!$CR$2:$CS$5,2,FALSE),IF(D1000="Trench Grate",H1000*VLOOKUP(E1000,VALIDATIONS!$CT$2:$CU$2,2,FALSE),IF(D1000="Capped Line",VLOOKUP(E1000,VALIDATIONS!$CF$2:$CG$2,2,FALSE),IF(D1000="Head Wall",VLOOKUP(E1000,VALIDATIONS!$CH$2:$CI$2,2,FALSE),IF(D1000="House Connection",VLOOKUP(E1000,VALIDATIONS!$CJ$2:$CK$2,2,FALSE),0))))))+IF(AND(F1000&lt;&gt;"",D1000="Inlet Pit"),VLOOKUP(F1000,VALIDATIONS!$CP$2:$CQ$66,2,FALSE),0))</f>
        <v/>
      </c>
      <c r="N1000" s="194"/>
      <c r="O1000" s="379"/>
      <c r="P1000" s="368"/>
      <c r="Q1000" s="194"/>
      <c r="R1000" s="370"/>
      <c r="S1000" s="194"/>
      <c r="T1000" s="368"/>
      <c r="U1000" s="368"/>
      <c r="V1000" s="194"/>
      <c r="W1000" s="195"/>
      <c r="X1000" s="194"/>
      <c r="Y1000" s="195"/>
      <c r="Z1000" s="194"/>
      <c r="AA1000" s="368"/>
      <c r="AB1000" s="368"/>
      <c r="AC1000" s="370"/>
      <c r="AD1000" s="106" t="str">
        <f>IF(OR(R1000="",T1000="",U1000="",Z1000="",AA1000="",AB1000="",AC1000=""),"",Z1000*IF(AC1000="uPVC",VLOOKUP(AA1000,VALIDATIONS!$CZ$2:$DU$42,VLOOKUP(AB1000,VALIDATIONS!$FF$2:$FG$5,2,FALSE),FALSE), IF(AC1000="Steel Reinforced Concrete",VLOOKUP(AA1000,VALIDATIONS!$CZ$2:$DU$42,8+VLOOKUP(AB1000,VALIDATIONS!$FF$2:$FG$5,2,FALSE),FALSE),IF(AC1000="Fibre Reinforced Concrete",VLOOKUP(AA1000,VALIDATIONS!$CZ$2:$DU$42,4+VLOOKUP(AB1000,VALIDATIONS!$FF$2:$FG$5,2,FALSE),FALSE))))   +IF(T1000="Up to 10% Rock",VLOOKUP(AA1000,VALIDATIONS!$CZ$2:$DU$42,13+VLOOKUP(AB1000,VALIDATIONS!$FF$2:$FG$5,2,FALSE),FALSE),0)+IF(OR(U1000="Urban Development (moderate)",U1000="Urban Development (heavy)"),VLOOKUP(AA1000,VALIDATIONS!$CZ$2:$DU$42,VLOOKUP(U1000,VALIDATIONS!$FJ$2:$FK$4,2,FALSE)+4,FALSE),0))</f>
        <v/>
      </c>
      <c r="AE1000" s="194"/>
    </row>
    <row r="1001" spans="1:31" x14ac:dyDescent="0.2">
      <c r="A1001" s="232"/>
      <c r="B1001" s="361"/>
      <c r="C1001" s="370"/>
      <c r="D1001" s="370"/>
      <c r="E1001" s="370"/>
      <c r="F1001" s="370"/>
      <c r="G1001" s="194"/>
      <c r="H1001" s="194"/>
      <c r="I1001" s="195"/>
      <c r="J1001" s="194"/>
      <c r="K1001" s="168"/>
      <c r="L1001" s="168"/>
      <c r="M1001" s="106" t="str">
        <f>IF(OR(D1001="",E1001="",G1001=""),"",IF(AND(F1001&lt;&gt;"",D1001="Inlet Pit"),VLOOKUP(E1001,VALIDATIONS!$CN$2:$CO$14,2,FALSE),IF(D1001="Junction Pit",VLOOKUP(E1001,VALIDATIONS!$CR$2:$CS$5,2,FALSE),IF(D1001="Trench Grate",H1001*VLOOKUP(E1001,VALIDATIONS!$CT$2:$CU$2,2,FALSE),IF(D1001="Capped Line",VLOOKUP(E1001,VALIDATIONS!$CF$2:$CG$2,2,FALSE),IF(D1001="Head Wall",VLOOKUP(E1001,VALIDATIONS!$CH$2:$CI$2,2,FALSE),IF(D1001="House Connection",VLOOKUP(E1001,VALIDATIONS!$CJ$2:$CK$2,2,FALSE),0))))))+IF(AND(F1001&lt;&gt;"",D1001="Inlet Pit"),VLOOKUP(F1001,VALIDATIONS!$CP$2:$CQ$66,2,FALSE),0))</f>
        <v/>
      </c>
      <c r="N1001" s="194"/>
      <c r="O1001" s="379"/>
      <c r="P1001" s="368"/>
      <c r="Q1001" s="194"/>
      <c r="R1001" s="370"/>
      <c r="S1001" s="194"/>
      <c r="T1001" s="368"/>
      <c r="U1001" s="368"/>
      <c r="V1001" s="194"/>
      <c r="W1001" s="195"/>
      <c r="X1001" s="194"/>
      <c r="Y1001" s="195"/>
      <c r="Z1001" s="194"/>
      <c r="AA1001" s="368"/>
      <c r="AB1001" s="368"/>
      <c r="AC1001" s="370"/>
      <c r="AD1001" s="106" t="str">
        <f>IF(OR(R1001="",T1001="",U1001="",Z1001="",AA1001="",AB1001="",AC1001=""),"",Z1001*IF(AC1001="uPVC",VLOOKUP(AA1001,VALIDATIONS!$CZ$2:$DU$42,VLOOKUP(AB1001,VALIDATIONS!$FF$2:$FG$5,2,FALSE),FALSE), IF(AC1001="Steel Reinforced Concrete",VLOOKUP(AA1001,VALIDATIONS!$CZ$2:$DU$42,8+VLOOKUP(AB1001,VALIDATIONS!$FF$2:$FG$5,2,FALSE),FALSE),IF(AC1001="Fibre Reinforced Concrete",VLOOKUP(AA1001,VALIDATIONS!$CZ$2:$DU$42,4+VLOOKUP(AB1001,VALIDATIONS!$FF$2:$FG$5,2,FALSE),FALSE))))   +IF(T1001="Up to 10% Rock",VLOOKUP(AA1001,VALIDATIONS!$CZ$2:$DU$42,13+VLOOKUP(AB1001,VALIDATIONS!$FF$2:$FG$5,2,FALSE),FALSE),0)+IF(OR(U1001="Urban Development (moderate)",U1001="Urban Development (heavy)"),VLOOKUP(AA1001,VALIDATIONS!$CZ$2:$DU$42,VLOOKUP(U1001,VALIDATIONS!$FJ$2:$FK$4,2,FALSE)+4,FALSE),0))</f>
        <v/>
      </c>
      <c r="AE1001" s="194"/>
    </row>
    <row r="1003" spans="1:31" x14ac:dyDescent="0.2">
      <c r="M1003" s="102">
        <f>SUM(M4:M1001)</f>
        <v>0</v>
      </c>
      <c r="AD1003" s="102">
        <f>SUM(AD4:AD1001)</f>
        <v>0</v>
      </c>
    </row>
  </sheetData>
  <sheetProtection algorithmName="SHA-512" hashValue="AgeBygVuO5VTGSdawkw8MyxMLaHF3M3KduvdiLS9P0nSObJ1EO+Eubk1XyH9R04d9lBcL8Xl1zLy/dRawhPXUQ==" saltValue="ocjxl0prs3/zLZbg3+Sr0Q==" spinCount="100000" sheet="1" objects="1" scenarios="1" selectLockedCells="1"/>
  <mergeCells count="6">
    <mergeCell ref="A4:A39"/>
    <mergeCell ref="B1:N1"/>
    <mergeCell ref="P1:AE1"/>
    <mergeCell ref="V2:W2"/>
    <mergeCell ref="X2:Y2"/>
    <mergeCell ref="Z2:AD2"/>
  </mergeCells>
  <dataValidations count="10">
    <dataValidation type="list" allowBlank="1" showInputMessage="1" showErrorMessage="1" sqref="AA4:AA1001" xr:uid="{00000000-0002-0000-0B00-000000000000}">
      <formula1>ReticPIPE</formula1>
    </dataValidation>
    <dataValidation type="list" allowBlank="1" showInputMessage="1" showErrorMessage="1" sqref="AB4:AB1001" xr:uid="{00000000-0002-0000-0B00-000001000000}">
      <formula1>DEPTH</formula1>
    </dataValidation>
    <dataValidation type="list" allowBlank="1" showInputMessage="1" showErrorMessage="1" sqref="T4:T1001" xr:uid="{00000000-0002-0000-0B00-000002000000}">
      <formula1>ROCK</formula1>
    </dataValidation>
    <dataValidation type="list" allowBlank="1" showInputMessage="1" showErrorMessage="1" sqref="U4:U1001" xr:uid="{00000000-0002-0000-0B00-000003000000}">
      <formula1>SITE</formula1>
    </dataValidation>
    <dataValidation type="list" allowBlank="1" showInputMessage="1" showErrorMessage="1" sqref="F4:F1001" xr:uid="{00000000-0002-0000-0B00-000004000000}">
      <formula1>lintel</formula1>
    </dataValidation>
    <dataValidation type="list" allowBlank="1" showInputMessage="1" showErrorMessage="1" sqref="B4:B1001 P4:P1001" xr:uid="{00000000-0002-0000-0B00-000005000000}">
      <formula1>SuburbD</formula1>
    </dataValidation>
    <dataValidation type="list" allowBlank="1" showInputMessage="1" showErrorMessage="1" sqref="D4:D1001" xr:uid="{00000000-0002-0000-0B00-000006000000}">
      <formula1>ReticPITS</formula1>
    </dataValidation>
    <dataValidation type="list" allowBlank="1" showInputMessage="1" showErrorMessage="1" sqref="C4:C1001 R4:R1001" xr:uid="{00000000-0002-0000-0B00-000007000000}">
      <formula1>ReticType</formula1>
    </dataValidation>
    <dataValidation type="list" allowBlank="1" showInputMessage="1" showErrorMessage="1" sqref="AC4:AC1001" xr:uid="{00000000-0002-0000-0B00-000008000000}">
      <formula1>Reticulation</formula1>
    </dataValidation>
    <dataValidation type="list" allowBlank="1" showInputMessage="1" showErrorMessage="1" sqref="E4:E1001" xr:uid="{00000000-0002-0000-0B00-000009000000}">
      <formula1>INDIRECT(SUBSTITUTE(D4," ",""))</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rgb="FF92D050"/>
  </sheetPr>
  <dimension ref="A1:EO502"/>
  <sheetViews>
    <sheetView zoomScale="80" zoomScaleNormal="80" workbookViewId="0">
      <pane xSplit="1" ySplit="1" topLeftCell="B2" activePane="bottomRight" state="frozen"/>
      <selection activeCell="E26" sqref="E26"/>
      <selection pane="topRight" activeCell="E26" sqref="E26"/>
      <selection pane="bottomLeft" activeCell="E26" sqref="E26"/>
      <selection pane="bottomRight" activeCell="E26" sqref="E26"/>
    </sheetView>
  </sheetViews>
  <sheetFormatPr defaultColWidth="11.7109375" defaultRowHeight="12.75" x14ac:dyDescent="0.2"/>
  <cols>
    <col min="1" max="1" width="13.42578125" style="205" customWidth="1"/>
    <col min="2" max="2" width="20.140625" style="87" bestFit="1" customWidth="1"/>
    <col min="3" max="3" width="25.5703125" style="87" bestFit="1" customWidth="1"/>
    <col min="4" max="4" width="46.140625" style="87" customWidth="1"/>
    <col min="5" max="5" width="27" style="87" bestFit="1" customWidth="1"/>
    <col min="6" max="6" width="28.140625" style="87" customWidth="1"/>
    <col min="7" max="8" width="14.42578125" style="87" bestFit="1" customWidth="1"/>
    <col min="9" max="9" width="43.7109375" style="87" customWidth="1"/>
    <col min="10" max="10" width="16.5703125" style="222" customWidth="1"/>
    <col min="11" max="11" width="55.5703125" style="87" customWidth="1"/>
    <col min="12" max="16384" width="11.7109375" style="206"/>
  </cols>
  <sheetData>
    <row r="1" spans="1:11" s="81" customFormat="1" ht="45" customHeight="1" x14ac:dyDescent="0.2">
      <c r="A1" s="212"/>
      <c r="B1" s="80" t="s">
        <v>705</v>
      </c>
      <c r="C1" s="353" t="s">
        <v>706</v>
      </c>
      <c r="D1" s="80" t="s">
        <v>800</v>
      </c>
      <c r="E1" s="353" t="s">
        <v>8</v>
      </c>
      <c r="F1" s="353" t="s">
        <v>738</v>
      </c>
      <c r="G1" s="201" t="s">
        <v>895</v>
      </c>
      <c r="H1" s="201" t="s">
        <v>801</v>
      </c>
      <c r="I1" s="201" t="s">
        <v>802</v>
      </c>
      <c r="J1" s="79" t="s">
        <v>906</v>
      </c>
      <c r="K1" s="80" t="s">
        <v>700</v>
      </c>
    </row>
    <row r="2" spans="1:11" s="204" customFormat="1" ht="12.75" customHeight="1" x14ac:dyDescent="0.2">
      <c r="A2" s="479" t="s">
        <v>803</v>
      </c>
      <c r="B2" s="202"/>
      <c r="C2" s="354"/>
      <c r="D2" s="203"/>
      <c r="E2" s="371"/>
      <c r="F2" s="371"/>
      <c r="G2" s="106" t="str">
        <f>IF(OR(E2="",F2=""),"", IF(E2="Stormwater Treatment", VLOOKUP(F2,VALIDATIONS!$BZ$2:$CB$6,2,FALSE),    IF(E2="Floodway and Open Channel", VLOOKUP(F2,VALIDATIONS!$BW$2:$BY$7,2,FALSE)))  )</f>
        <v/>
      </c>
      <c r="H2" s="128"/>
      <c r="I2" s="128"/>
      <c r="J2" s="106" t="str">
        <f>IF(OR(E2="",F2=""),"", IF(E2="Stormwater Treatment", H2*VLOOKUP(F2,VALIDATIONS!$BZ$2:$CB$6,3,FALSE),    IF(E2="Floodway and Open Channel", H2*VLOOKUP(F2,VALIDATIONS!$BW$2:$BY$7,3,FALSE)))  )</f>
        <v/>
      </c>
      <c r="K2" s="203"/>
    </row>
    <row r="3" spans="1:11" s="204" customFormat="1" x14ac:dyDescent="0.2">
      <c r="A3" s="479"/>
      <c r="B3" s="202"/>
      <c r="C3" s="354"/>
      <c r="D3" s="203"/>
      <c r="E3" s="371"/>
      <c r="F3" s="371"/>
      <c r="G3" s="106" t="str">
        <f>IF(OR(E3="",F3=""),"", IF(E3="Stormwater Treatment", VLOOKUP(F3,VALIDATIONS!$BZ$2:$CB$6,2,FALSE),    IF(E3="Floodway and Open Channel", VLOOKUP(F3,VALIDATIONS!$BW$2:$BY$7,2,FALSE)))  )</f>
        <v/>
      </c>
      <c r="H3" s="128"/>
      <c r="I3" s="128"/>
      <c r="J3" s="106" t="str">
        <f>IF(OR(E3="",F3=""),"", IF(E3="Stormwater Treatment", H3*VLOOKUP(F3,VALIDATIONS!$BZ$2:$CB$6,3,FALSE),    IF(E3="Floodway and Open Channel", H3*VLOOKUP(F3,VALIDATIONS!$BW$2:$BY$7,3,FALSE)))  )</f>
        <v/>
      </c>
      <c r="K3" s="203"/>
    </row>
    <row r="4" spans="1:11" s="204" customFormat="1" x14ac:dyDescent="0.2">
      <c r="A4" s="479"/>
      <c r="B4" s="202"/>
      <c r="C4" s="354"/>
      <c r="D4" s="203"/>
      <c r="E4" s="371"/>
      <c r="F4" s="371"/>
      <c r="G4" s="106" t="str">
        <f>IF(OR(E4="",F4=""),"", IF(E4="Stormwater Treatment", VLOOKUP(F4,VALIDATIONS!$BZ$2:$CB$6,2,FALSE),    IF(E4="Floodway and Open Channel", VLOOKUP(F4,VALIDATIONS!$BW$2:$BY$7,2,FALSE)))  )</f>
        <v/>
      </c>
      <c r="H4" s="128"/>
      <c r="I4" s="128"/>
      <c r="J4" s="106" t="str">
        <f>IF(OR(E4="",F4=""),"", IF(E4="Stormwater Treatment", H4*VLOOKUP(F4,VALIDATIONS!$BZ$2:$CB$6,3,FALSE),    IF(E4="Floodway and Open Channel", H4*VLOOKUP(F4,VALIDATIONS!$BW$2:$BY$7,3,FALSE)))  )</f>
        <v/>
      </c>
      <c r="K4" s="203"/>
    </row>
    <row r="5" spans="1:11" s="205" customFormat="1" x14ac:dyDescent="0.2">
      <c r="A5" s="479"/>
      <c r="B5" s="202"/>
      <c r="C5" s="354"/>
      <c r="D5" s="203"/>
      <c r="E5" s="371"/>
      <c r="F5" s="371"/>
      <c r="G5" s="106" t="str">
        <f>IF(OR(E5="",F5=""),"", IF(E5="Stormwater Treatment", VLOOKUP(F5,VALIDATIONS!$BZ$2:$CB$6,2,FALSE),    IF(E5="Floodway and Open Channel", VLOOKUP(F5,VALIDATIONS!$BW$2:$BY$7,2,FALSE)))  )</f>
        <v/>
      </c>
      <c r="H5" s="128"/>
      <c r="I5" s="128"/>
      <c r="J5" s="106" t="str">
        <f>IF(OR(E5="",F5=""),"", IF(E5="Stormwater Treatment", H5*VLOOKUP(F5,VALIDATIONS!$BZ$2:$CB$6,3,FALSE),    IF(E5="Floodway and Open Channel", H5*VLOOKUP(F5,VALIDATIONS!$BW$2:$BY$7,3,FALSE)))  )</f>
        <v/>
      </c>
      <c r="K5" s="203"/>
    </row>
    <row r="6" spans="1:11" s="205" customFormat="1" x14ac:dyDescent="0.2">
      <c r="A6" s="479"/>
      <c r="B6" s="202"/>
      <c r="C6" s="354"/>
      <c r="D6" s="203"/>
      <c r="E6" s="371"/>
      <c r="F6" s="371"/>
      <c r="G6" s="106" t="str">
        <f>IF(OR(E6="",F6=""),"", IF(E6="Stormwater Treatment", VLOOKUP(F6,VALIDATIONS!$BZ$2:$CB$6,2,FALSE),    IF(E6="Floodway and Open Channel", VLOOKUP(F6,VALIDATIONS!$BW$2:$BY$7,2,FALSE)))  )</f>
        <v/>
      </c>
      <c r="H6" s="128"/>
      <c r="I6" s="128"/>
      <c r="J6" s="106" t="str">
        <f>IF(OR(E6="",F6=""),"", IF(E6="Stormwater Treatment", H6*VLOOKUP(F6,VALIDATIONS!$BZ$2:$CB$6,3,FALSE),    IF(E6="Floodway and Open Channel", H6*VLOOKUP(F6,VALIDATIONS!$BW$2:$BY$7,3,FALSE)))  )</f>
        <v/>
      </c>
      <c r="K6" s="203"/>
    </row>
    <row r="7" spans="1:11" s="205" customFormat="1" x14ac:dyDescent="0.2">
      <c r="A7" s="479"/>
      <c r="B7" s="202"/>
      <c r="C7" s="354"/>
      <c r="D7" s="203"/>
      <c r="E7" s="371"/>
      <c r="F7" s="371"/>
      <c r="G7" s="106" t="str">
        <f>IF(OR(E7="",F7=""),"", IF(E7="Stormwater Treatment", VLOOKUP(F7,VALIDATIONS!$BZ$2:$CB$6,2,FALSE),    IF(E7="Floodway and Open Channel", VLOOKUP(F7,VALIDATIONS!$BW$2:$BY$7,2,FALSE)))  )</f>
        <v/>
      </c>
      <c r="H7" s="128"/>
      <c r="I7" s="128"/>
      <c r="J7" s="106" t="str">
        <f>IF(OR(E7="",F7=""),"", IF(E7="Stormwater Treatment", H7*VLOOKUP(F7,VALIDATIONS!$BZ$2:$CB$6,3,FALSE),    IF(E7="Floodway and Open Channel", H7*VLOOKUP(F7,VALIDATIONS!$BW$2:$BY$7,3,FALSE)))  )</f>
        <v/>
      </c>
      <c r="K7" s="203"/>
    </row>
    <row r="8" spans="1:11" s="205" customFormat="1" x14ac:dyDescent="0.2">
      <c r="A8" s="479"/>
      <c r="B8" s="202"/>
      <c r="C8" s="354"/>
      <c r="D8" s="203"/>
      <c r="E8" s="371"/>
      <c r="F8" s="371"/>
      <c r="G8" s="106" t="str">
        <f>IF(OR(E8="",F8=""),"", IF(E8="Stormwater Treatment", VLOOKUP(F8,VALIDATIONS!$BZ$2:$CB$6,2,FALSE),    IF(E8="Floodway and Open Channel", VLOOKUP(F8,VALIDATIONS!$BW$2:$BY$7,2,FALSE)))  )</f>
        <v/>
      </c>
      <c r="H8" s="128"/>
      <c r="I8" s="128"/>
      <c r="J8" s="106" t="str">
        <f>IF(OR(E8="",F8=""),"", IF(E8="Stormwater Treatment", H8*VLOOKUP(F8,VALIDATIONS!$BZ$2:$CB$6,3,FALSE),    IF(E8="Floodway and Open Channel", H8*VLOOKUP(F8,VALIDATIONS!$BW$2:$BY$7,3,FALSE)))  )</f>
        <v/>
      </c>
      <c r="K8" s="203"/>
    </row>
    <row r="9" spans="1:11" s="205" customFormat="1" x14ac:dyDescent="0.2">
      <c r="A9" s="479"/>
      <c r="B9" s="202"/>
      <c r="C9" s="354"/>
      <c r="D9" s="203"/>
      <c r="E9" s="371"/>
      <c r="F9" s="371"/>
      <c r="G9" s="106" t="str">
        <f>IF(OR(E9="",F9=""),"", IF(E9="Stormwater Treatment", VLOOKUP(F9,VALIDATIONS!$BZ$2:$CB$6,2,FALSE),    IF(E9="Floodway and Open Channel", VLOOKUP(F9,VALIDATIONS!$BW$2:$BY$7,2,FALSE)))  )</f>
        <v/>
      </c>
      <c r="H9" s="128"/>
      <c r="I9" s="128"/>
      <c r="J9" s="106" t="str">
        <f>IF(OR(E9="",F9=""),"", IF(E9="Stormwater Treatment", H9*VLOOKUP(F9,VALIDATIONS!$BZ$2:$CB$6,3,FALSE),    IF(E9="Floodway and Open Channel", H9*VLOOKUP(F9,VALIDATIONS!$BW$2:$BY$7,3,FALSE)))  )</f>
        <v/>
      </c>
      <c r="K9" s="203"/>
    </row>
    <row r="10" spans="1:11" s="205" customFormat="1" x14ac:dyDescent="0.2">
      <c r="A10" s="479"/>
      <c r="B10" s="202"/>
      <c r="C10" s="354"/>
      <c r="D10" s="203"/>
      <c r="E10" s="371"/>
      <c r="F10" s="371"/>
      <c r="G10" s="106" t="str">
        <f>IF(OR(E10="",F10=""),"", IF(E10="Stormwater Treatment", VLOOKUP(F10,VALIDATIONS!$BZ$2:$CB$6,2,FALSE),    IF(E10="Floodway and Open Channel", VLOOKUP(F10,VALIDATIONS!$BW$2:$BY$7,2,FALSE)))  )</f>
        <v/>
      </c>
      <c r="H10" s="128"/>
      <c r="I10" s="128"/>
      <c r="J10" s="106" t="str">
        <f>IF(OR(E10="",F10=""),"", IF(E10="Stormwater Treatment", H10*VLOOKUP(F10,VALIDATIONS!$BZ$2:$CB$6,3,FALSE),    IF(E10="Floodway and Open Channel", H10*VLOOKUP(F10,VALIDATIONS!$BW$2:$BY$7,3,FALSE)))  )</f>
        <v/>
      </c>
      <c r="K10" s="203"/>
    </row>
    <row r="11" spans="1:11" s="205" customFormat="1" x14ac:dyDescent="0.2">
      <c r="A11" s="479"/>
      <c r="B11" s="202"/>
      <c r="C11" s="354"/>
      <c r="D11" s="203"/>
      <c r="E11" s="371"/>
      <c r="F11" s="371"/>
      <c r="G11" s="106" t="str">
        <f>IF(OR(E11="",F11=""),"", IF(E11="Stormwater Treatment", VLOOKUP(F11,VALIDATIONS!$BZ$2:$CB$6,2,FALSE),    IF(E11="Floodway and Open Channel", VLOOKUP(F11,VALIDATIONS!$BW$2:$BY$7,2,FALSE)))  )</f>
        <v/>
      </c>
      <c r="H11" s="128"/>
      <c r="I11" s="128"/>
      <c r="J11" s="106" t="str">
        <f>IF(OR(E11="",F11=""),"", IF(E11="Stormwater Treatment", H11*VLOOKUP(F11,VALIDATIONS!$BZ$2:$CB$6,3,FALSE),    IF(E11="Floodway and Open Channel", H11*VLOOKUP(F11,VALIDATIONS!$BW$2:$BY$7,3,FALSE)))  )</f>
        <v/>
      </c>
      <c r="K11" s="203"/>
    </row>
    <row r="12" spans="1:11" s="205" customFormat="1" x14ac:dyDescent="0.2">
      <c r="A12" s="479"/>
      <c r="B12" s="202"/>
      <c r="C12" s="354"/>
      <c r="D12" s="203"/>
      <c r="E12" s="371"/>
      <c r="F12" s="371"/>
      <c r="G12" s="106" t="str">
        <f>IF(OR(E12="",F12=""),"", IF(E12="Stormwater Treatment", VLOOKUP(F12,VALIDATIONS!$BZ$2:$CB$6,2,FALSE),    IF(E12="Floodway and Open Channel", VLOOKUP(F12,VALIDATIONS!$BW$2:$BY$7,2,FALSE)))  )</f>
        <v/>
      </c>
      <c r="H12" s="128"/>
      <c r="I12" s="128"/>
      <c r="J12" s="106" t="str">
        <f>IF(OR(E12="",F12=""),"", IF(E12="Stormwater Treatment", H12*VLOOKUP(F12,VALIDATIONS!$BZ$2:$CB$6,3,FALSE),    IF(E12="Floodway and Open Channel", H12*VLOOKUP(F12,VALIDATIONS!$BW$2:$BY$7,3,FALSE)))  )</f>
        <v/>
      </c>
      <c r="K12" s="203"/>
    </row>
    <row r="13" spans="1:11" s="205" customFormat="1" x14ac:dyDescent="0.2">
      <c r="A13" s="479"/>
      <c r="B13" s="202"/>
      <c r="C13" s="354"/>
      <c r="D13" s="203"/>
      <c r="E13" s="371"/>
      <c r="F13" s="371"/>
      <c r="G13" s="106" t="str">
        <f>IF(OR(E13="",F13=""),"", IF(E13="Stormwater Treatment", VLOOKUP(F13,VALIDATIONS!$BZ$2:$CB$6,2,FALSE),    IF(E13="Floodway and Open Channel", VLOOKUP(F13,VALIDATIONS!$BW$2:$BY$7,2,FALSE)))  )</f>
        <v/>
      </c>
      <c r="H13" s="128"/>
      <c r="I13" s="128"/>
      <c r="J13" s="106" t="str">
        <f>IF(OR(E13="",F13=""),"", IF(E13="Stormwater Treatment", H13*VLOOKUP(F13,VALIDATIONS!$BZ$2:$CB$6,3,FALSE),    IF(E13="Floodway and Open Channel", H13*VLOOKUP(F13,VALIDATIONS!$BW$2:$BY$7,3,FALSE)))  )</f>
        <v/>
      </c>
      <c r="K13" s="203"/>
    </row>
    <row r="14" spans="1:11" s="205" customFormat="1" x14ac:dyDescent="0.2">
      <c r="A14" s="479"/>
      <c r="B14" s="202"/>
      <c r="C14" s="354"/>
      <c r="D14" s="203"/>
      <c r="E14" s="371"/>
      <c r="F14" s="371"/>
      <c r="G14" s="106" t="str">
        <f>IF(OR(E14="",F14=""),"", IF(E14="Stormwater Treatment", VLOOKUP(F14,VALIDATIONS!$BZ$2:$CB$6,2,FALSE),    IF(E14="Floodway and Open Channel", VLOOKUP(F14,VALIDATIONS!$BW$2:$BY$7,2,FALSE)))  )</f>
        <v/>
      </c>
      <c r="H14" s="128"/>
      <c r="I14" s="128"/>
      <c r="J14" s="106" t="str">
        <f>IF(OR(E14="",F14=""),"", IF(E14="Stormwater Treatment", H14*VLOOKUP(F14,VALIDATIONS!$BZ$2:$CB$6,3,FALSE),    IF(E14="Floodway and Open Channel", H14*VLOOKUP(F14,VALIDATIONS!$BW$2:$BY$7,3,FALSE)))  )</f>
        <v/>
      </c>
      <c r="K14" s="203"/>
    </row>
    <row r="15" spans="1:11" s="205" customFormat="1" x14ac:dyDescent="0.2">
      <c r="A15" s="479"/>
      <c r="B15" s="202"/>
      <c r="C15" s="354"/>
      <c r="D15" s="203"/>
      <c r="E15" s="371"/>
      <c r="F15" s="371"/>
      <c r="G15" s="106" t="str">
        <f>IF(OR(E15="",F15=""),"", IF(E15="Stormwater Treatment", VLOOKUP(F15,VALIDATIONS!$BZ$2:$CB$6,2,FALSE),    IF(E15="Floodway and Open Channel", VLOOKUP(F15,VALIDATIONS!$BW$2:$BY$7,2,FALSE)))  )</f>
        <v/>
      </c>
      <c r="H15" s="128"/>
      <c r="I15" s="128"/>
      <c r="J15" s="106" t="str">
        <f>IF(OR(E15="",F15=""),"", IF(E15="Stormwater Treatment", H15*VLOOKUP(F15,VALIDATIONS!$BZ$2:$CB$6,3,FALSE),    IF(E15="Floodway and Open Channel", H15*VLOOKUP(F15,VALIDATIONS!$BW$2:$BY$7,3,FALSE)))  )</f>
        <v/>
      </c>
      <c r="K15" s="203"/>
    </row>
    <row r="16" spans="1:11" s="205" customFormat="1" x14ac:dyDescent="0.2">
      <c r="A16" s="479"/>
      <c r="B16" s="202"/>
      <c r="C16" s="354"/>
      <c r="D16" s="203"/>
      <c r="E16" s="371"/>
      <c r="F16" s="371"/>
      <c r="G16" s="106" t="str">
        <f>IF(OR(E16="",F16=""),"", IF(E16="Stormwater Treatment", VLOOKUP(F16,VALIDATIONS!$BZ$2:$CB$6,2,FALSE),    IF(E16="Floodway and Open Channel", VLOOKUP(F16,VALIDATIONS!$BW$2:$BY$7,2,FALSE)))  )</f>
        <v/>
      </c>
      <c r="H16" s="128"/>
      <c r="I16" s="128"/>
      <c r="J16" s="106" t="str">
        <f>IF(OR(E16="",F16=""),"", IF(E16="Stormwater Treatment", H16*VLOOKUP(F16,VALIDATIONS!$BZ$2:$CB$6,3,FALSE),    IF(E16="Floodway and Open Channel", H16*VLOOKUP(F16,VALIDATIONS!$BW$2:$BY$7,3,FALSE)))  )</f>
        <v/>
      </c>
      <c r="K16" s="203"/>
    </row>
    <row r="17" spans="1:11" s="205" customFormat="1" x14ac:dyDescent="0.2">
      <c r="A17" s="479"/>
      <c r="B17" s="202"/>
      <c r="C17" s="354"/>
      <c r="D17" s="203"/>
      <c r="E17" s="371"/>
      <c r="F17" s="371"/>
      <c r="G17" s="106" t="str">
        <f>IF(OR(E17="",F17=""),"", IF(E17="Stormwater Treatment", VLOOKUP(F17,VALIDATIONS!$BZ$2:$CB$6,2,FALSE),    IF(E17="Floodway and Open Channel", VLOOKUP(F17,VALIDATIONS!$BW$2:$BY$7,2,FALSE)))  )</f>
        <v/>
      </c>
      <c r="H17" s="128"/>
      <c r="I17" s="128"/>
      <c r="J17" s="106" t="str">
        <f>IF(OR(E17="",F17=""),"", IF(E17="Stormwater Treatment", H17*VLOOKUP(F17,VALIDATIONS!$BZ$2:$CB$6,3,FALSE),    IF(E17="Floodway and Open Channel", H17*VLOOKUP(F17,VALIDATIONS!$BW$2:$BY$7,3,FALSE)))  )</f>
        <v/>
      </c>
      <c r="K17" s="203"/>
    </row>
    <row r="18" spans="1:11" s="205" customFormat="1" x14ac:dyDescent="0.2">
      <c r="A18" s="479"/>
      <c r="B18" s="202"/>
      <c r="C18" s="354"/>
      <c r="D18" s="203"/>
      <c r="E18" s="371"/>
      <c r="F18" s="371"/>
      <c r="G18" s="106" t="str">
        <f>IF(OR(E18="",F18=""),"", IF(E18="Stormwater Treatment", VLOOKUP(F18,VALIDATIONS!$BZ$2:$CB$6,2,FALSE),    IF(E18="Floodway and Open Channel", VLOOKUP(F18,VALIDATIONS!$BW$2:$BY$7,2,FALSE)))  )</f>
        <v/>
      </c>
      <c r="H18" s="128"/>
      <c r="I18" s="128"/>
      <c r="J18" s="106" t="str">
        <f>IF(OR(E18="",F18=""),"", IF(E18="Stormwater Treatment", H18*VLOOKUP(F18,VALIDATIONS!$BZ$2:$CB$6,3,FALSE),    IF(E18="Floodway and Open Channel", H18*VLOOKUP(F18,VALIDATIONS!$BW$2:$BY$7,3,FALSE)))  )</f>
        <v/>
      </c>
      <c r="K18" s="203"/>
    </row>
    <row r="19" spans="1:11" s="205" customFormat="1" x14ac:dyDescent="0.2">
      <c r="A19" s="479"/>
      <c r="B19" s="202"/>
      <c r="C19" s="354"/>
      <c r="D19" s="203"/>
      <c r="E19" s="371"/>
      <c r="F19" s="371"/>
      <c r="G19" s="106" t="str">
        <f>IF(OR(E19="",F19=""),"", IF(E19="Stormwater Treatment", VLOOKUP(F19,VALIDATIONS!$BZ$2:$CB$6,2,FALSE),    IF(E19="Floodway and Open Channel", VLOOKUP(F19,VALIDATIONS!$BW$2:$BY$7,2,FALSE)))  )</f>
        <v/>
      </c>
      <c r="H19" s="128"/>
      <c r="I19" s="128"/>
      <c r="J19" s="106" t="str">
        <f>IF(OR(E19="",F19=""),"", IF(E19="Stormwater Treatment", H19*VLOOKUP(F19,VALIDATIONS!$BZ$2:$CB$6,3,FALSE),    IF(E19="Floodway and Open Channel", H19*VLOOKUP(F19,VALIDATIONS!$BW$2:$BY$7,3,FALSE)))  )</f>
        <v/>
      </c>
      <c r="K19" s="203"/>
    </row>
    <row r="20" spans="1:11" x14ac:dyDescent="0.2">
      <c r="A20" s="479"/>
      <c r="B20" s="202"/>
      <c r="C20" s="354"/>
      <c r="D20" s="203"/>
      <c r="E20" s="371"/>
      <c r="F20" s="371"/>
      <c r="G20" s="106" t="str">
        <f>IF(OR(E20="",F20=""),"", IF(E20="Stormwater Treatment", VLOOKUP(F20,VALIDATIONS!$BZ$2:$CB$6,2,FALSE),    IF(E20="Floodway and Open Channel", VLOOKUP(F20,VALIDATIONS!$BW$2:$BY$7,2,FALSE)))  )</f>
        <v/>
      </c>
      <c r="H20" s="128"/>
      <c r="I20" s="128"/>
      <c r="J20" s="106" t="str">
        <f>IF(OR(E20="",F20=""),"", IF(E20="Stormwater Treatment", H20*VLOOKUP(F20,VALIDATIONS!$BZ$2:$CB$6,3,FALSE),    IF(E20="Floodway and Open Channel", H20*VLOOKUP(F20,VALIDATIONS!$BW$2:$BY$7,3,FALSE)))  )</f>
        <v/>
      </c>
      <c r="K20" s="203"/>
    </row>
    <row r="21" spans="1:11" x14ac:dyDescent="0.2">
      <c r="A21" s="479"/>
      <c r="B21" s="202"/>
      <c r="C21" s="354"/>
      <c r="D21" s="203"/>
      <c r="E21" s="371"/>
      <c r="F21" s="371"/>
      <c r="G21" s="106" t="str">
        <f>IF(OR(E21="",F21=""),"", IF(E21="Stormwater Treatment", VLOOKUP(F21,VALIDATIONS!$BZ$2:$CB$6,2,FALSE),    IF(E21="Floodway and Open Channel", VLOOKUP(F21,VALIDATIONS!$BW$2:$BY$7,2,FALSE)))  )</f>
        <v/>
      </c>
      <c r="H21" s="128"/>
      <c r="I21" s="128"/>
      <c r="J21" s="106" t="str">
        <f>IF(OR(E21="",F21=""),"", IF(E21="Stormwater Treatment", H21*VLOOKUP(F21,VALIDATIONS!$BZ$2:$CB$6,3,FALSE),    IF(E21="Floodway and Open Channel", H21*VLOOKUP(F21,VALIDATIONS!$BW$2:$BY$7,3,FALSE)))  )</f>
        <v/>
      </c>
      <c r="K21" s="203"/>
    </row>
    <row r="22" spans="1:11" x14ac:dyDescent="0.2">
      <c r="A22" s="479"/>
      <c r="B22" s="202"/>
      <c r="C22" s="354"/>
      <c r="D22" s="203"/>
      <c r="E22" s="371"/>
      <c r="F22" s="371"/>
      <c r="G22" s="106" t="str">
        <f>IF(OR(E22="",F22=""),"", IF(E22="Stormwater Treatment", VLOOKUP(F22,VALIDATIONS!$BZ$2:$CB$6,2,FALSE),    IF(E22="Floodway and Open Channel", VLOOKUP(F22,VALIDATIONS!$BW$2:$BY$7,2,FALSE)))  )</f>
        <v/>
      </c>
      <c r="H22" s="128"/>
      <c r="I22" s="128"/>
      <c r="J22" s="106" t="str">
        <f>IF(OR(E22="",F22=""),"", IF(E22="Stormwater Treatment", H22*VLOOKUP(F22,VALIDATIONS!$BZ$2:$CB$6,3,FALSE),    IF(E22="Floodway and Open Channel", H22*VLOOKUP(F22,VALIDATIONS!$BW$2:$BY$7,3,FALSE)))  )</f>
        <v/>
      </c>
      <c r="K22" s="203"/>
    </row>
    <row r="23" spans="1:11" x14ac:dyDescent="0.2">
      <c r="A23" s="479"/>
      <c r="B23" s="202"/>
      <c r="C23" s="354"/>
      <c r="D23" s="203"/>
      <c r="E23" s="371"/>
      <c r="F23" s="371"/>
      <c r="G23" s="106" t="str">
        <f>IF(OR(E23="",F23=""),"", IF(E23="Stormwater Treatment", VLOOKUP(F23,VALIDATIONS!$BZ$2:$CB$6,2,FALSE),    IF(E23="Floodway and Open Channel", VLOOKUP(F23,VALIDATIONS!$BW$2:$BY$7,2,FALSE)))  )</f>
        <v/>
      </c>
      <c r="H23" s="128"/>
      <c r="I23" s="128"/>
      <c r="J23" s="106" t="str">
        <f>IF(OR(E23="",F23=""),"", IF(E23="Stormwater Treatment", H23*VLOOKUP(F23,VALIDATIONS!$BZ$2:$CB$6,3,FALSE),    IF(E23="Floodway and Open Channel", H23*VLOOKUP(F23,VALIDATIONS!$BW$2:$BY$7,3,FALSE)))  )</f>
        <v/>
      </c>
      <c r="K23" s="203"/>
    </row>
    <row r="24" spans="1:11" x14ac:dyDescent="0.2">
      <c r="A24" s="479"/>
      <c r="B24" s="202"/>
      <c r="C24" s="354"/>
      <c r="D24" s="203"/>
      <c r="E24" s="371"/>
      <c r="F24" s="371"/>
      <c r="G24" s="106" t="str">
        <f>IF(OR(E24="",F24=""),"", IF(E24="Stormwater Treatment", VLOOKUP(F24,VALIDATIONS!$BZ$2:$CB$6,2,FALSE),    IF(E24="Floodway and Open Channel", VLOOKUP(F24,VALIDATIONS!$BW$2:$BY$7,2,FALSE)))  )</f>
        <v/>
      </c>
      <c r="H24" s="128"/>
      <c r="I24" s="128"/>
      <c r="J24" s="106" t="str">
        <f>IF(OR(E24="",F24=""),"", IF(E24="Stormwater Treatment", H24*VLOOKUP(F24,VALIDATIONS!$BZ$2:$CB$6,3,FALSE),    IF(E24="Floodway and Open Channel", H24*VLOOKUP(F24,VALIDATIONS!$BW$2:$BY$7,3,FALSE)))  )</f>
        <v/>
      </c>
      <c r="K24" s="203"/>
    </row>
    <row r="25" spans="1:11" x14ac:dyDescent="0.2">
      <c r="A25" s="479"/>
      <c r="B25" s="202"/>
      <c r="C25" s="354"/>
      <c r="D25" s="203"/>
      <c r="E25" s="371"/>
      <c r="F25" s="371"/>
      <c r="G25" s="106" t="str">
        <f>IF(OR(E25="",F25=""),"", IF(E25="Stormwater Treatment", VLOOKUP(F25,VALIDATIONS!$BZ$2:$CB$6,2,FALSE),    IF(E25="Floodway and Open Channel", VLOOKUP(F25,VALIDATIONS!$BW$2:$BY$7,2,FALSE)))  )</f>
        <v/>
      </c>
      <c r="H25" s="128"/>
      <c r="I25" s="128"/>
      <c r="J25" s="106" t="str">
        <f>IF(OR(E25="",F25=""),"", IF(E25="Stormwater Treatment", H25*VLOOKUP(F25,VALIDATIONS!$BZ$2:$CB$6,3,FALSE),    IF(E25="Floodway and Open Channel", H25*VLOOKUP(F25,VALIDATIONS!$BW$2:$BY$7,3,FALSE)))  )</f>
        <v/>
      </c>
      <c r="K25" s="203"/>
    </row>
    <row r="26" spans="1:11" x14ac:dyDescent="0.2">
      <c r="A26" s="479"/>
      <c r="B26" s="202"/>
      <c r="C26" s="354"/>
      <c r="D26" s="203"/>
      <c r="E26" s="371"/>
      <c r="F26" s="371"/>
      <c r="G26" s="106" t="str">
        <f>IF(OR(E26="",F26=""),"", IF(E26="Stormwater Treatment", VLOOKUP(F26,VALIDATIONS!$BZ$2:$CB$6,2,FALSE),    IF(E26="Floodway and Open Channel", VLOOKUP(F26,VALIDATIONS!$BW$2:$BY$7,2,FALSE)))  )</f>
        <v/>
      </c>
      <c r="H26" s="128"/>
      <c r="I26" s="128"/>
      <c r="J26" s="106" t="str">
        <f>IF(OR(E26="",F26=""),"", IF(E26="Stormwater Treatment", H26*VLOOKUP(F26,VALIDATIONS!$BZ$2:$CB$6,3,FALSE),    IF(E26="Floodway and Open Channel", H26*VLOOKUP(F26,VALIDATIONS!$BW$2:$BY$7,3,FALSE)))  )</f>
        <v/>
      </c>
      <c r="K26" s="203"/>
    </row>
    <row r="27" spans="1:11" x14ac:dyDescent="0.2">
      <c r="A27" s="479"/>
      <c r="B27" s="202"/>
      <c r="C27" s="354"/>
      <c r="D27" s="203"/>
      <c r="E27" s="371"/>
      <c r="F27" s="371"/>
      <c r="G27" s="106" t="str">
        <f>IF(OR(E27="",F27=""),"", IF(E27="Stormwater Treatment", VLOOKUP(F27,VALIDATIONS!$BZ$2:$CB$6,2,FALSE),    IF(E27="Floodway and Open Channel", VLOOKUP(F27,VALIDATIONS!$BW$2:$BY$7,2,FALSE)))  )</f>
        <v/>
      </c>
      <c r="H27" s="128"/>
      <c r="I27" s="128"/>
      <c r="J27" s="106" t="str">
        <f>IF(OR(E27="",F27=""),"", IF(E27="Stormwater Treatment", H27*VLOOKUP(F27,VALIDATIONS!$BZ$2:$CB$6,3,FALSE),    IF(E27="Floodway and Open Channel", H27*VLOOKUP(F27,VALIDATIONS!$BW$2:$BY$7,3,FALSE)))  )</f>
        <v/>
      </c>
      <c r="K27" s="203"/>
    </row>
    <row r="28" spans="1:11" x14ac:dyDescent="0.2">
      <c r="A28" s="479"/>
      <c r="B28" s="202"/>
      <c r="C28" s="354"/>
      <c r="D28" s="203"/>
      <c r="E28" s="371"/>
      <c r="F28" s="371"/>
      <c r="G28" s="106" t="str">
        <f>IF(OR(E28="",F28=""),"", IF(E28="Stormwater Treatment", VLOOKUP(F28,VALIDATIONS!$BZ$2:$CB$6,2,FALSE),    IF(E28="Floodway and Open Channel", VLOOKUP(F28,VALIDATIONS!$BW$2:$BY$7,2,FALSE)))  )</f>
        <v/>
      </c>
      <c r="H28" s="128"/>
      <c r="I28" s="128"/>
      <c r="J28" s="106" t="str">
        <f>IF(OR(E28="",F28=""),"", IF(E28="Stormwater Treatment", H28*VLOOKUP(F28,VALIDATIONS!$BZ$2:$CB$6,3,FALSE),    IF(E28="Floodway and Open Channel", H28*VLOOKUP(F28,VALIDATIONS!$BW$2:$BY$7,3,FALSE)))  )</f>
        <v/>
      </c>
      <c r="K28" s="203"/>
    </row>
    <row r="29" spans="1:11" x14ac:dyDescent="0.2">
      <c r="A29" s="479"/>
      <c r="B29" s="202"/>
      <c r="C29" s="354"/>
      <c r="D29" s="203"/>
      <c r="E29" s="371"/>
      <c r="F29" s="371"/>
      <c r="G29" s="106" t="str">
        <f>IF(OR(E29="",F29=""),"", IF(E29="Stormwater Treatment", VLOOKUP(F29,VALIDATIONS!$BZ$2:$CB$6,2,FALSE),    IF(E29="Floodway and Open Channel", VLOOKUP(F29,VALIDATIONS!$BW$2:$BY$7,2,FALSE)))  )</f>
        <v/>
      </c>
      <c r="H29" s="128"/>
      <c r="I29" s="128"/>
      <c r="J29" s="106" t="str">
        <f>IF(OR(E29="",F29=""),"", IF(E29="Stormwater Treatment", H29*VLOOKUP(F29,VALIDATIONS!$BZ$2:$CB$6,3,FALSE),    IF(E29="Floodway and Open Channel", H29*VLOOKUP(F29,VALIDATIONS!$BW$2:$BY$7,3,FALSE)))  )</f>
        <v/>
      </c>
      <c r="K29" s="203"/>
    </row>
    <row r="30" spans="1:11" x14ac:dyDescent="0.2">
      <c r="A30" s="479"/>
      <c r="B30" s="202"/>
      <c r="C30" s="354"/>
      <c r="D30" s="203"/>
      <c r="E30" s="371"/>
      <c r="F30" s="371"/>
      <c r="G30" s="106" t="str">
        <f>IF(OR(E30="",F30=""),"", IF(E30="Stormwater Treatment", VLOOKUP(F30,VALIDATIONS!$BZ$2:$CB$6,2,FALSE),    IF(E30="Floodway and Open Channel", VLOOKUP(F30,VALIDATIONS!$BW$2:$BY$7,2,FALSE)))  )</f>
        <v/>
      </c>
      <c r="H30" s="128"/>
      <c r="I30" s="128"/>
      <c r="J30" s="106" t="str">
        <f>IF(OR(E30="",F30=""),"", IF(E30="Stormwater Treatment", H30*VLOOKUP(F30,VALIDATIONS!$BZ$2:$CB$6,3,FALSE),    IF(E30="Floodway and Open Channel", H30*VLOOKUP(F30,VALIDATIONS!$BW$2:$BY$7,3,FALSE)))  )</f>
        <v/>
      </c>
      <c r="K30" s="203"/>
    </row>
    <row r="31" spans="1:11" x14ac:dyDescent="0.2">
      <c r="A31" s="479"/>
      <c r="B31" s="202"/>
      <c r="C31" s="354"/>
      <c r="D31" s="203"/>
      <c r="E31" s="371"/>
      <c r="F31" s="371"/>
      <c r="G31" s="106" t="str">
        <f>IF(OR(E31="",F31=""),"", IF(E31="Stormwater Treatment", VLOOKUP(F31,VALIDATIONS!$BZ$2:$CB$6,2,FALSE),    IF(E31="Floodway and Open Channel", VLOOKUP(F31,VALIDATIONS!$BW$2:$BY$7,2,FALSE)))  )</f>
        <v/>
      </c>
      <c r="H31" s="128"/>
      <c r="I31" s="128"/>
      <c r="J31" s="106" t="str">
        <f>IF(OR(E31="",F31=""),"", IF(E31="Stormwater Treatment", H31*VLOOKUP(F31,VALIDATIONS!$BZ$2:$CB$6,3,FALSE),    IF(E31="Floodway and Open Channel", H31*VLOOKUP(F31,VALIDATIONS!$BW$2:$BY$7,3,FALSE)))  )</f>
        <v/>
      </c>
      <c r="K31" s="203"/>
    </row>
    <row r="32" spans="1:11" x14ac:dyDescent="0.2">
      <c r="A32" s="479"/>
      <c r="B32" s="202"/>
      <c r="C32" s="354"/>
      <c r="D32" s="203"/>
      <c r="E32" s="371"/>
      <c r="F32" s="371"/>
      <c r="G32" s="106" t="str">
        <f>IF(OR(E32="",F32=""),"", IF(E32="Stormwater Treatment", VLOOKUP(F32,VALIDATIONS!$BZ$2:$CB$6,2,FALSE),    IF(E32="Floodway and Open Channel", VLOOKUP(F32,VALIDATIONS!$BW$2:$BY$7,2,FALSE)))  )</f>
        <v/>
      </c>
      <c r="H32" s="128"/>
      <c r="I32" s="128"/>
      <c r="J32" s="106" t="str">
        <f>IF(OR(E32="",F32=""),"", IF(E32="Stormwater Treatment", H32*VLOOKUP(F32,VALIDATIONS!$BZ$2:$CB$6,3,FALSE),    IF(E32="Floodway and Open Channel", H32*VLOOKUP(F32,VALIDATIONS!$BW$2:$BY$7,3,FALSE)))  )</f>
        <v/>
      </c>
      <c r="K32" s="203"/>
    </row>
    <row r="33" spans="1:145" x14ac:dyDescent="0.2">
      <c r="A33" s="479"/>
      <c r="B33" s="202"/>
      <c r="C33" s="354"/>
      <c r="D33" s="203"/>
      <c r="E33" s="371"/>
      <c r="F33" s="371"/>
      <c r="G33" s="106" t="str">
        <f>IF(OR(E33="",F33=""),"", IF(E33="Stormwater Treatment", VLOOKUP(F33,VALIDATIONS!$BZ$2:$CB$6,2,FALSE),    IF(E33="Floodway and Open Channel", VLOOKUP(F33,VALIDATIONS!$BW$2:$BY$7,2,FALSE)))  )</f>
        <v/>
      </c>
      <c r="H33" s="128"/>
      <c r="I33" s="128"/>
      <c r="J33" s="106" t="str">
        <f>IF(OR(E33="",F33=""),"", IF(E33="Stormwater Treatment", H33*VLOOKUP(F33,VALIDATIONS!$BZ$2:$CB$6,3,FALSE),    IF(E33="Floodway and Open Channel", H33*VLOOKUP(F33,VALIDATIONS!$BW$2:$BY$7,3,FALSE)))  )</f>
        <v/>
      </c>
      <c r="K33" s="203"/>
    </row>
    <row r="34" spans="1:145" x14ac:dyDescent="0.2">
      <c r="A34" s="479"/>
      <c r="B34" s="202"/>
      <c r="C34" s="354"/>
      <c r="D34" s="203"/>
      <c r="E34" s="371"/>
      <c r="F34" s="371"/>
      <c r="G34" s="106" t="str">
        <f>IF(OR(E34="",F34=""),"", IF(E34="Stormwater Treatment", VLOOKUP(F34,VALIDATIONS!$BZ$2:$CB$6,2,FALSE),    IF(E34="Floodway and Open Channel", VLOOKUP(F34,VALIDATIONS!$BW$2:$BY$7,2,FALSE)))  )</f>
        <v/>
      </c>
      <c r="H34" s="128"/>
      <c r="I34" s="128"/>
      <c r="J34" s="106" t="str">
        <f>IF(OR(E34="",F34=""),"", IF(E34="Stormwater Treatment", H34*VLOOKUP(F34,VALIDATIONS!$BZ$2:$CB$6,3,FALSE),    IF(E34="Floodway and Open Channel", H34*VLOOKUP(F34,VALIDATIONS!$BW$2:$BY$7,3,FALSE)))  )</f>
        <v/>
      </c>
      <c r="K34" s="203"/>
    </row>
    <row r="35" spans="1:145" x14ac:dyDescent="0.2">
      <c r="A35" s="479"/>
      <c r="B35" s="202"/>
      <c r="C35" s="354"/>
      <c r="D35" s="203"/>
      <c r="E35" s="371"/>
      <c r="F35" s="371"/>
      <c r="G35" s="106" t="str">
        <f>IF(OR(E35="",F35=""),"", IF(E35="Stormwater Treatment", VLOOKUP(F35,VALIDATIONS!$BZ$2:$CB$6,2,FALSE),    IF(E35="Floodway and Open Channel", VLOOKUP(F35,VALIDATIONS!$BW$2:$BY$7,2,FALSE)))  )</f>
        <v/>
      </c>
      <c r="H35" s="128"/>
      <c r="I35" s="128"/>
      <c r="J35" s="106" t="str">
        <f>IF(OR(E35="",F35=""),"", IF(E35="Stormwater Treatment", H35*VLOOKUP(F35,VALIDATIONS!$BZ$2:$CB$6,3,FALSE),    IF(E35="Floodway and Open Channel", H35*VLOOKUP(F35,VALIDATIONS!$BW$2:$BY$7,3,FALSE)))  )</f>
        <v/>
      </c>
      <c r="K35" s="203"/>
    </row>
    <row r="36" spans="1:145" x14ac:dyDescent="0.2">
      <c r="A36" s="479"/>
      <c r="B36" s="202"/>
      <c r="C36" s="354"/>
      <c r="D36" s="203"/>
      <c r="E36" s="371"/>
      <c r="F36" s="371"/>
      <c r="G36" s="106" t="str">
        <f>IF(OR(E36="",F36=""),"", IF(E36="Stormwater Treatment", VLOOKUP(F36,VALIDATIONS!$BZ$2:$CB$6,2,FALSE),    IF(E36="Floodway and Open Channel", VLOOKUP(F36,VALIDATIONS!$BW$2:$BY$7,2,FALSE)))  )</f>
        <v/>
      </c>
      <c r="H36" s="128"/>
      <c r="I36" s="128"/>
      <c r="J36" s="106" t="str">
        <f>IF(OR(E36="",F36=""),"", IF(E36="Stormwater Treatment", H36*VLOOKUP(F36,VALIDATIONS!$BZ$2:$CB$6,3,FALSE),    IF(E36="Floodway and Open Channel", H36*VLOOKUP(F36,VALIDATIONS!$BW$2:$BY$7,3,FALSE)))  )</f>
        <v/>
      </c>
      <c r="K36" s="203"/>
    </row>
    <row r="37" spans="1:145" x14ac:dyDescent="0.2">
      <c r="A37" s="479"/>
      <c r="B37" s="202"/>
      <c r="C37" s="354"/>
      <c r="D37" s="203"/>
      <c r="E37" s="371"/>
      <c r="F37" s="371"/>
      <c r="G37" s="106" t="str">
        <f>IF(OR(E37="",F37=""),"", IF(E37="Stormwater Treatment", VLOOKUP(F37,VALIDATIONS!$BZ$2:$CB$6,2,FALSE),    IF(E37="Floodway and Open Channel", VLOOKUP(F37,VALIDATIONS!$BW$2:$BY$7,2,FALSE)))  )</f>
        <v/>
      </c>
      <c r="H37" s="128"/>
      <c r="I37" s="128"/>
      <c r="J37" s="106" t="str">
        <f>IF(OR(E37="",F37=""),"", IF(E37="Stormwater Treatment", H37*VLOOKUP(F37,VALIDATIONS!$BZ$2:$CB$6,3,FALSE),    IF(E37="Floodway and Open Channel", H37*VLOOKUP(F37,VALIDATIONS!$BW$2:$BY$7,3,FALSE)))  )</f>
        <v/>
      </c>
      <c r="K37" s="203"/>
    </row>
    <row r="38" spans="1:145" x14ac:dyDescent="0.2">
      <c r="A38" s="479"/>
      <c r="B38" s="202"/>
      <c r="C38" s="354"/>
      <c r="D38" s="203"/>
      <c r="E38" s="371"/>
      <c r="F38" s="371"/>
      <c r="G38" s="106" t="str">
        <f>IF(OR(E38="",F38=""),"", IF(E38="Stormwater Treatment", VLOOKUP(F38,VALIDATIONS!$BZ$2:$CB$6,2,FALSE),    IF(E38="Floodway and Open Channel", VLOOKUP(F38,VALIDATIONS!$BW$2:$BY$7,2,FALSE)))  )</f>
        <v/>
      </c>
      <c r="H38" s="128"/>
      <c r="I38" s="128"/>
      <c r="J38" s="106" t="str">
        <f>IF(OR(E38="",F38=""),"", IF(E38="Stormwater Treatment", H38*VLOOKUP(F38,VALIDATIONS!$BZ$2:$CB$6,3,FALSE),    IF(E38="Floodway and Open Channel", H38*VLOOKUP(F38,VALIDATIONS!$BW$2:$BY$7,3,FALSE)))  )</f>
        <v/>
      </c>
      <c r="K38" s="203"/>
    </row>
    <row r="39" spans="1:145" x14ac:dyDescent="0.2">
      <c r="A39" s="479"/>
      <c r="B39" s="202"/>
      <c r="C39" s="354"/>
      <c r="D39" s="203"/>
      <c r="E39" s="371"/>
      <c r="F39" s="371"/>
      <c r="G39" s="106" t="str">
        <f>IF(OR(E39="",F39=""),"", IF(E39="Stormwater Treatment", VLOOKUP(F39,VALIDATIONS!$BZ$2:$CB$6,2,FALSE),    IF(E39="Floodway and Open Channel", VLOOKUP(F39,VALIDATIONS!$BW$2:$BY$7,2,FALSE)))  )</f>
        <v/>
      </c>
      <c r="H39" s="128"/>
      <c r="I39" s="128"/>
      <c r="J39" s="106" t="str">
        <f>IF(OR(E39="",F39=""),"", IF(E39="Stormwater Treatment", H39*VLOOKUP(F39,VALIDATIONS!$BZ$2:$CB$6,3,FALSE),    IF(E39="Floodway and Open Channel", H39*VLOOKUP(F39,VALIDATIONS!$BW$2:$BY$7,3,FALSE)))  )</f>
        <v/>
      </c>
      <c r="K39" s="203"/>
    </row>
    <row r="40" spans="1:145" x14ac:dyDescent="0.2">
      <c r="A40" s="479"/>
      <c r="B40" s="202"/>
      <c r="C40" s="354"/>
      <c r="D40" s="203"/>
      <c r="E40" s="371"/>
      <c r="F40" s="371"/>
      <c r="G40" s="106" t="str">
        <f>IF(OR(E40="",F40=""),"", IF(E40="Stormwater Treatment", VLOOKUP(F40,VALIDATIONS!$BZ$2:$CB$6,2,FALSE),    IF(E40="Floodway and Open Channel", VLOOKUP(F40,VALIDATIONS!$BW$2:$BY$7,2,FALSE)))  )</f>
        <v/>
      </c>
      <c r="H40" s="128"/>
      <c r="I40" s="128"/>
      <c r="J40" s="106" t="str">
        <f>IF(OR(E40="",F40=""),"", IF(E40="Stormwater Treatment", H40*VLOOKUP(F40,VALIDATIONS!$BZ$2:$CB$6,3,FALSE),    IF(E40="Floodway and Open Channel", H40*VLOOKUP(F40,VALIDATIONS!$BW$2:$BY$7,3,FALSE)))  )</f>
        <v/>
      </c>
      <c r="K40" s="203"/>
    </row>
    <row r="41" spans="1:145" x14ac:dyDescent="0.2">
      <c r="A41" s="479"/>
      <c r="B41" s="202"/>
      <c r="C41" s="354"/>
      <c r="D41" s="203"/>
      <c r="E41" s="371"/>
      <c r="F41" s="371"/>
      <c r="G41" s="106" t="str">
        <f>IF(OR(E41="",F41=""),"", IF(E41="Stormwater Treatment", VLOOKUP(F41,VALIDATIONS!$BZ$2:$CB$6,2,FALSE),    IF(E41="Floodway and Open Channel", VLOOKUP(F41,VALIDATIONS!$BW$2:$BY$7,2,FALSE)))  )</f>
        <v/>
      </c>
      <c r="H41" s="128"/>
      <c r="I41" s="128"/>
      <c r="J41" s="106" t="str">
        <f>IF(OR(E41="",F41=""),"", IF(E41="Stormwater Treatment", H41*VLOOKUP(F41,VALIDATIONS!$BZ$2:$CB$6,3,FALSE),    IF(E41="Floodway and Open Channel", H41*VLOOKUP(F41,VALIDATIONS!$BW$2:$BY$7,3,FALSE)))  )</f>
        <v/>
      </c>
      <c r="K41" s="203"/>
    </row>
    <row r="42" spans="1:145" x14ac:dyDescent="0.2">
      <c r="A42" s="479"/>
      <c r="B42" s="202"/>
      <c r="C42" s="354"/>
      <c r="D42" s="203"/>
      <c r="E42" s="371"/>
      <c r="F42" s="371"/>
      <c r="G42" s="106" t="str">
        <f>IF(OR(E42="",F42=""),"", IF(E42="Stormwater Treatment", VLOOKUP(F42,VALIDATIONS!$BZ$2:$CB$6,2,FALSE),    IF(E42="Floodway and Open Channel", VLOOKUP(F42,VALIDATIONS!$BW$2:$BY$7,2,FALSE)))  )</f>
        <v/>
      </c>
      <c r="H42" s="128"/>
      <c r="I42" s="128"/>
      <c r="J42" s="106" t="str">
        <f>IF(OR(E42="",F42=""),"", IF(E42="Stormwater Treatment", H42*VLOOKUP(F42,VALIDATIONS!$BZ$2:$CB$6,3,FALSE),    IF(E42="Floodway and Open Channel", H42*VLOOKUP(F42,VALIDATIONS!$BW$2:$BY$7,3,FALSE)))  )</f>
        <v/>
      </c>
      <c r="K42" s="203"/>
    </row>
    <row r="43" spans="1:145" x14ac:dyDescent="0.2">
      <c r="A43" s="479"/>
      <c r="B43" s="202"/>
      <c r="C43" s="354"/>
      <c r="D43" s="203"/>
      <c r="E43" s="371"/>
      <c r="F43" s="371"/>
      <c r="G43" s="106" t="str">
        <f>IF(OR(E43="",F43=""),"", IF(E43="Stormwater Treatment", VLOOKUP(F43,VALIDATIONS!$BZ$2:$CB$6,2,FALSE),    IF(E43="Floodway and Open Channel", VLOOKUP(F43,VALIDATIONS!$BW$2:$BY$7,2,FALSE)))  )</f>
        <v/>
      </c>
      <c r="H43" s="128"/>
      <c r="I43" s="128"/>
      <c r="J43" s="106" t="str">
        <f>IF(OR(E43="",F43=""),"", IF(E43="Stormwater Treatment", H43*VLOOKUP(F43,VALIDATIONS!$BZ$2:$CB$6,3,FALSE),    IF(E43="Floodway and Open Channel", H43*VLOOKUP(F43,VALIDATIONS!$BW$2:$BY$7,3,FALSE)))  )</f>
        <v/>
      </c>
      <c r="K43" s="203"/>
    </row>
    <row r="44" spans="1:145" x14ac:dyDescent="0.2">
      <c r="A44" s="479"/>
      <c r="B44" s="202"/>
      <c r="C44" s="354"/>
      <c r="D44" s="203"/>
      <c r="E44" s="371"/>
      <c r="F44" s="371"/>
      <c r="G44" s="106" t="str">
        <f>IF(OR(E44="",F44=""),"", IF(E44="Stormwater Treatment", VLOOKUP(F44,VALIDATIONS!$BZ$2:$CB$6,2,FALSE),    IF(E44="Floodway and Open Channel", VLOOKUP(F44,VALIDATIONS!$BW$2:$BY$7,2,FALSE)))  )</f>
        <v/>
      </c>
      <c r="H44" s="128"/>
      <c r="I44" s="128"/>
      <c r="J44" s="106" t="str">
        <f>IF(OR(E44="",F44=""),"", IF(E44="Stormwater Treatment", H44*VLOOKUP(F44,VALIDATIONS!$BZ$2:$CB$6,3,FALSE),    IF(E44="Floodway and Open Channel", H44*VLOOKUP(F44,VALIDATIONS!$BW$2:$BY$7,3,FALSE)))  )</f>
        <v/>
      </c>
      <c r="K44" s="203"/>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c r="BI44" s="207"/>
      <c r="BJ44" s="207"/>
      <c r="BK44" s="207"/>
      <c r="BL44" s="207"/>
      <c r="BM44" s="207"/>
      <c r="BN44" s="207"/>
      <c r="BO44" s="207"/>
      <c r="BP44" s="207"/>
      <c r="BQ44" s="207"/>
      <c r="BR44" s="207"/>
      <c r="BS44" s="207"/>
      <c r="BT44" s="207"/>
      <c r="BU44" s="207"/>
      <c r="BV44" s="207"/>
      <c r="BW44" s="207"/>
      <c r="BX44" s="207"/>
      <c r="BY44" s="207"/>
      <c r="BZ44" s="207"/>
      <c r="CA44" s="207"/>
      <c r="CB44" s="207"/>
      <c r="CC44" s="207"/>
      <c r="CD44" s="207"/>
      <c r="CE44" s="207"/>
      <c r="CF44" s="207"/>
      <c r="CG44" s="207"/>
      <c r="CH44" s="207"/>
      <c r="CI44" s="207"/>
      <c r="CJ44" s="207"/>
      <c r="CK44" s="207"/>
      <c r="CL44" s="207"/>
      <c r="CM44" s="207"/>
      <c r="CN44" s="207"/>
      <c r="CO44" s="207"/>
      <c r="CP44" s="207"/>
      <c r="CQ44" s="207"/>
      <c r="CR44" s="207"/>
      <c r="CS44" s="207"/>
      <c r="CT44" s="207"/>
      <c r="CU44" s="207"/>
      <c r="CV44" s="207"/>
      <c r="CW44" s="207"/>
      <c r="CX44" s="207"/>
      <c r="CY44" s="207"/>
      <c r="CZ44" s="207"/>
      <c r="DA44" s="207"/>
      <c r="DB44" s="207"/>
      <c r="DC44" s="207"/>
      <c r="DD44" s="207"/>
      <c r="DE44" s="207"/>
      <c r="DF44" s="207"/>
      <c r="DG44" s="207"/>
      <c r="DH44" s="207"/>
      <c r="DI44" s="207"/>
      <c r="DJ44" s="207"/>
      <c r="DK44" s="207"/>
      <c r="DL44" s="207"/>
      <c r="DM44" s="207"/>
      <c r="DN44" s="207"/>
      <c r="DO44" s="207"/>
      <c r="DP44" s="207"/>
      <c r="DQ44" s="207"/>
      <c r="DR44" s="207"/>
      <c r="DS44" s="207"/>
      <c r="DT44" s="207"/>
      <c r="DU44" s="207"/>
      <c r="DV44" s="207"/>
      <c r="DW44" s="207"/>
      <c r="DX44" s="207"/>
      <c r="DY44" s="207"/>
      <c r="DZ44" s="207"/>
      <c r="EA44" s="207"/>
      <c r="EB44" s="207"/>
      <c r="EC44" s="207"/>
      <c r="ED44" s="207"/>
      <c r="EE44" s="207"/>
      <c r="EF44" s="207"/>
      <c r="EG44" s="207"/>
      <c r="EH44" s="207"/>
      <c r="EI44" s="207"/>
      <c r="EJ44" s="207"/>
      <c r="EK44" s="207"/>
      <c r="EL44" s="207"/>
      <c r="EM44" s="207"/>
      <c r="EN44" s="207"/>
      <c r="EO44" s="207"/>
    </row>
    <row r="45" spans="1:145" x14ac:dyDescent="0.2">
      <c r="A45" s="479"/>
      <c r="B45" s="202"/>
      <c r="C45" s="354"/>
      <c r="D45" s="203"/>
      <c r="E45" s="371"/>
      <c r="F45" s="371"/>
      <c r="G45" s="106" t="str">
        <f>IF(OR(E45="",F45=""),"", IF(E45="Stormwater Treatment", VLOOKUP(F45,VALIDATIONS!$BZ$2:$CB$6,2,FALSE),    IF(E45="Floodway and Open Channel", VLOOKUP(F45,VALIDATIONS!$BW$2:$BY$7,2,FALSE)))  )</f>
        <v/>
      </c>
      <c r="H45" s="128"/>
      <c r="I45" s="128"/>
      <c r="J45" s="106" t="str">
        <f>IF(OR(E45="",F45=""),"", IF(E45="Stormwater Treatment", H45*VLOOKUP(F45,VALIDATIONS!$BZ$2:$CB$6,3,FALSE),    IF(E45="Floodway and Open Channel", H45*VLOOKUP(F45,VALIDATIONS!$BW$2:$BY$7,3,FALSE)))  )</f>
        <v/>
      </c>
      <c r="K45" s="203"/>
      <c r="L45" s="207"/>
      <c r="M45" s="207"/>
      <c r="N45" s="207"/>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c r="BI45" s="207"/>
      <c r="BJ45" s="207"/>
      <c r="BK45" s="207"/>
      <c r="BL45" s="207"/>
      <c r="BM45" s="207"/>
      <c r="BN45" s="207"/>
      <c r="BO45" s="207"/>
      <c r="BP45" s="207"/>
      <c r="BQ45" s="207"/>
      <c r="BR45" s="207"/>
      <c r="BS45" s="207"/>
      <c r="BT45" s="207"/>
      <c r="BU45" s="207"/>
      <c r="BV45" s="207"/>
      <c r="BW45" s="207"/>
      <c r="BX45" s="207"/>
      <c r="BY45" s="207"/>
      <c r="BZ45" s="207"/>
      <c r="CA45" s="207"/>
      <c r="CB45" s="207"/>
      <c r="CC45" s="207"/>
      <c r="CD45" s="207"/>
      <c r="CE45" s="207"/>
      <c r="CF45" s="207"/>
      <c r="CG45" s="207"/>
      <c r="CH45" s="207"/>
      <c r="CI45" s="207"/>
      <c r="CJ45" s="207"/>
      <c r="CK45" s="207"/>
      <c r="CL45" s="207"/>
      <c r="CM45" s="207"/>
      <c r="CN45" s="207"/>
      <c r="CO45" s="207"/>
      <c r="CP45" s="207"/>
      <c r="CQ45" s="207"/>
      <c r="CR45" s="207"/>
      <c r="CS45" s="207"/>
      <c r="CT45" s="207"/>
      <c r="CU45" s="207"/>
      <c r="CV45" s="207"/>
      <c r="CW45" s="207"/>
      <c r="CX45" s="207"/>
      <c r="CY45" s="207"/>
      <c r="CZ45" s="207"/>
      <c r="DA45" s="207"/>
      <c r="DB45" s="207"/>
      <c r="DC45" s="207"/>
      <c r="DD45" s="207"/>
      <c r="DE45" s="207"/>
      <c r="DF45" s="207"/>
      <c r="DG45" s="207"/>
      <c r="DH45" s="207"/>
      <c r="DI45" s="207"/>
      <c r="DJ45" s="207"/>
      <c r="DK45" s="207"/>
      <c r="DL45" s="207"/>
      <c r="DM45" s="207"/>
      <c r="DN45" s="207"/>
      <c r="DO45" s="207"/>
      <c r="DP45" s="207"/>
      <c r="DQ45" s="207"/>
      <c r="DR45" s="207"/>
      <c r="DS45" s="207"/>
      <c r="DT45" s="207"/>
      <c r="DU45" s="207"/>
      <c r="DV45" s="207"/>
      <c r="DW45" s="207"/>
      <c r="DX45" s="207"/>
      <c r="DY45" s="207"/>
      <c r="DZ45" s="207"/>
      <c r="EA45" s="207"/>
      <c r="EB45" s="207"/>
      <c r="EC45" s="207"/>
      <c r="ED45" s="207"/>
      <c r="EE45" s="207"/>
      <c r="EF45" s="207"/>
      <c r="EG45" s="207"/>
      <c r="EH45" s="207"/>
      <c r="EI45" s="207"/>
      <c r="EJ45" s="207"/>
      <c r="EK45" s="207"/>
      <c r="EL45" s="207"/>
      <c r="EM45" s="207"/>
      <c r="EN45" s="207"/>
      <c r="EO45" s="207"/>
    </row>
    <row r="46" spans="1:145" x14ac:dyDescent="0.2">
      <c r="A46" s="479"/>
      <c r="B46" s="202"/>
      <c r="C46" s="354"/>
      <c r="D46" s="203"/>
      <c r="E46" s="371"/>
      <c r="F46" s="371"/>
      <c r="G46" s="106" t="str">
        <f>IF(OR(E46="",F46=""),"", IF(E46="Stormwater Treatment", VLOOKUP(F46,VALIDATIONS!$BZ$2:$CB$6,2,FALSE),    IF(E46="Floodway and Open Channel", VLOOKUP(F46,VALIDATIONS!$BW$2:$BY$7,2,FALSE)))  )</f>
        <v/>
      </c>
      <c r="H46" s="128"/>
      <c r="I46" s="128"/>
      <c r="J46" s="106" t="str">
        <f>IF(OR(E46="",F46=""),"", IF(E46="Stormwater Treatment", H46*VLOOKUP(F46,VALIDATIONS!$BZ$2:$CB$6,3,FALSE),    IF(E46="Floodway and Open Channel", H46*VLOOKUP(F46,VALIDATIONS!$BW$2:$BY$7,3,FALSE)))  )</f>
        <v/>
      </c>
      <c r="K46" s="203"/>
      <c r="L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c r="BI46" s="207"/>
      <c r="BJ46" s="207"/>
      <c r="BK46" s="207"/>
      <c r="BL46" s="207"/>
      <c r="BM46" s="207"/>
      <c r="BN46" s="207"/>
      <c r="BO46" s="207"/>
      <c r="BP46" s="207"/>
      <c r="BQ46" s="207"/>
      <c r="BR46" s="207"/>
      <c r="BS46" s="207"/>
      <c r="BT46" s="207"/>
      <c r="BU46" s="207"/>
      <c r="BV46" s="207"/>
      <c r="BW46" s="207"/>
      <c r="BX46" s="207"/>
      <c r="BY46" s="207"/>
      <c r="BZ46" s="207"/>
      <c r="CA46" s="207"/>
      <c r="CB46" s="207"/>
      <c r="CC46" s="207"/>
      <c r="CD46" s="207"/>
      <c r="CE46" s="207"/>
      <c r="CF46" s="207"/>
      <c r="CG46" s="207"/>
      <c r="CH46" s="207"/>
      <c r="CI46" s="207"/>
      <c r="CJ46" s="207"/>
      <c r="CK46" s="207"/>
      <c r="CL46" s="207"/>
      <c r="CM46" s="207"/>
      <c r="CN46" s="207"/>
      <c r="CO46" s="207"/>
      <c r="CP46" s="207"/>
      <c r="CQ46" s="207"/>
      <c r="CR46" s="207"/>
      <c r="CS46" s="207"/>
      <c r="CT46" s="207"/>
      <c r="CU46" s="207"/>
      <c r="CV46" s="207"/>
      <c r="CW46" s="207"/>
      <c r="CX46" s="207"/>
      <c r="CY46" s="207"/>
      <c r="CZ46" s="207"/>
      <c r="DA46" s="207"/>
      <c r="DB46" s="207"/>
      <c r="DC46" s="207"/>
      <c r="DD46" s="207"/>
      <c r="DE46" s="207"/>
      <c r="DF46" s="207"/>
      <c r="DG46" s="207"/>
      <c r="DH46" s="207"/>
      <c r="DI46" s="207"/>
      <c r="DJ46" s="207"/>
      <c r="DK46" s="207"/>
      <c r="DL46" s="207"/>
      <c r="DM46" s="207"/>
      <c r="DN46" s="207"/>
      <c r="DO46" s="207"/>
      <c r="DP46" s="207"/>
      <c r="DQ46" s="207"/>
      <c r="DR46" s="207"/>
      <c r="DS46" s="207"/>
      <c r="DT46" s="207"/>
      <c r="DU46" s="207"/>
      <c r="DV46" s="207"/>
      <c r="DW46" s="207"/>
      <c r="DX46" s="207"/>
      <c r="DY46" s="207"/>
      <c r="DZ46" s="207"/>
      <c r="EA46" s="207"/>
      <c r="EB46" s="207"/>
      <c r="EC46" s="207"/>
      <c r="ED46" s="207"/>
      <c r="EE46" s="207"/>
      <c r="EF46" s="207"/>
      <c r="EG46" s="207"/>
      <c r="EH46" s="207"/>
      <c r="EI46" s="207"/>
      <c r="EJ46" s="207"/>
      <c r="EK46" s="207"/>
      <c r="EL46" s="207"/>
      <c r="EM46" s="207"/>
      <c r="EN46" s="207"/>
      <c r="EO46" s="207"/>
    </row>
    <row r="47" spans="1:145" x14ac:dyDescent="0.2">
      <c r="A47" s="479"/>
      <c r="B47" s="202"/>
      <c r="C47" s="354"/>
      <c r="D47" s="203"/>
      <c r="E47" s="371"/>
      <c r="F47" s="371"/>
      <c r="G47" s="106" t="str">
        <f>IF(OR(E47="",F47=""),"", IF(E47="Stormwater Treatment", VLOOKUP(F47,VALIDATIONS!$BZ$2:$CB$6,2,FALSE),    IF(E47="Floodway and Open Channel", VLOOKUP(F47,VALIDATIONS!$BW$2:$BY$7,2,FALSE)))  )</f>
        <v/>
      </c>
      <c r="H47" s="128"/>
      <c r="I47" s="128"/>
      <c r="J47" s="106" t="str">
        <f>IF(OR(E47="",F47=""),"", IF(E47="Stormwater Treatment", H47*VLOOKUP(F47,VALIDATIONS!$BZ$2:$CB$6,3,FALSE),    IF(E47="Floodway and Open Channel", H47*VLOOKUP(F47,VALIDATIONS!$BW$2:$BY$7,3,FALSE)))  )</f>
        <v/>
      </c>
      <c r="K47" s="203"/>
      <c r="L47" s="207"/>
      <c r="M47" s="207"/>
      <c r="N47" s="207"/>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c r="BI47" s="207"/>
      <c r="BJ47" s="207"/>
      <c r="BK47" s="207"/>
      <c r="BL47" s="207"/>
      <c r="BM47" s="207"/>
      <c r="BN47" s="207"/>
      <c r="BO47" s="207"/>
      <c r="BP47" s="207"/>
      <c r="BQ47" s="207"/>
      <c r="BR47" s="207"/>
      <c r="BS47" s="207"/>
      <c r="BT47" s="207"/>
      <c r="BU47" s="207"/>
      <c r="BV47" s="207"/>
      <c r="BW47" s="207"/>
      <c r="BX47" s="207"/>
      <c r="BY47" s="207"/>
      <c r="BZ47" s="207"/>
      <c r="CA47" s="207"/>
      <c r="CB47" s="207"/>
      <c r="CC47" s="207"/>
      <c r="CD47" s="207"/>
      <c r="CE47" s="207"/>
      <c r="CF47" s="207"/>
      <c r="CG47" s="207"/>
      <c r="CH47" s="207"/>
      <c r="CI47" s="207"/>
      <c r="CJ47" s="207"/>
      <c r="CK47" s="207"/>
      <c r="CL47" s="207"/>
      <c r="CM47" s="207"/>
      <c r="CN47" s="207"/>
      <c r="CO47" s="207"/>
      <c r="CP47" s="207"/>
      <c r="CQ47" s="207"/>
      <c r="CR47" s="207"/>
      <c r="CS47" s="207"/>
      <c r="CT47" s="207"/>
      <c r="CU47" s="207"/>
      <c r="CV47" s="207"/>
      <c r="CW47" s="207"/>
      <c r="CX47" s="207"/>
      <c r="CY47" s="207"/>
      <c r="CZ47" s="207"/>
      <c r="DA47" s="207"/>
      <c r="DB47" s="207"/>
      <c r="DC47" s="207"/>
      <c r="DD47" s="207"/>
      <c r="DE47" s="207"/>
      <c r="DF47" s="207"/>
      <c r="DG47" s="207"/>
      <c r="DH47" s="207"/>
      <c r="DI47" s="207"/>
      <c r="DJ47" s="207"/>
      <c r="DK47" s="207"/>
      <c r="DL47" s="207"/>
      <c r="DM47" s="207"/>
      <c r="DN47" s="207"/>
      <c r="DO47" s="207"/>
      <c r="DP47" s="207"/>
      <c r="DQ47" s="207"/>
      <c r="DR47" s="207"/>
      <c r="DS47" s="207"/>
      <c r="DT47" s="207"/>
      <c r="DU47" s="207"/>
      <c r="DV47" s="207"/>
      <c r="DW47" s="207"/>
      <c r="DX47" s="207"/>
      <c r="DY47" s="207"/>
      <c r="DZ47" s="207"/>
      <c r="EA47" s="207"/>
      <c r="EB47" s="207"/>
      <c r="EC47" s="207"/>
      <c r="ED47" s="207"/>
      <c r="EE47" s="207"/>
      <c r="EF47" s="207"/>
      <c r="EG47" s="207"/>
      <c r="EH47" s="207"/>
      <c r="EI47" s="207"/>
      <c r="EJ47" s="207"/>
      <c r="EK47" s="207"/>
      <c r="EL47" s="207"/>
      <c r="EM47" s="207"/>
      <c r="EN47" s="207"/>
      <c r="EO47" s="207"/>
    </row>
    <row r="48" spans="1:145" x14ac:dyDescent="0.2">
      <c r="A48" s="479"/>
      <c r="B48" s="202"/>
      <c r="C48" s="354"/>
      <c r="D48" s="203"/>
      <c r="E48" s="371"/>
      <c r="F48" s="371"/>
      <c r="G48" s="106" t="str">
        <f>IF(OR(E48="",F48=""),"", IF(E48="Stormwater Treatment", VLOOKUP(F48,VALIDATIONS!$BZ$2:$CB$6,2,FALSE),    IF(E48="Floodway and Open Channel", VLOOKUP(F48,VALIDATIONS!$BW$2:$BY$7,2,FALSE)))  )</f>
        <v/>
      </c>
      <c r="H48" s="128"/>
      <c r="I48" s="128"/>
      <c r="J48" s="106" t="str">
        <f>IF(OR(E48="",F48=""),"", IF(E48="Stormwater Treatment", H48*VLOOKUP(F48,VALIDATIONS!$BZ$2:$CB$6,3,FALSE),    IF(E48="Floodway and Open Channel", H48*VLOOKUP(F48,VALIDATIONS!$BW$2:$BY$7,3,FALSE)))  )</f>
        <v/>
      </c>
      <c r="K48" s="203"/>
      <c r="L48" s="207"/>
      <c r="M48" s="207"/>
      <c r="N48" s="207"/>
      <c r="O48" s="207"/>
      <c r="P48" s="207"/>
      <c r="Q48" s="207"/>
      <c r="R48" s="207"/>
      <c r="S48" s="207"/>
      <c r="T48" s="207"/>
      <c r="U48" s="207"/>
      <c r="V48" s="207"/>
      <c r="W48" s="207"/>
      <c r="X48" s="207"/>
      <c r="Y48" s="207"/>
      <c r="Z48" s="207"/>
      <c r="AA48" s="207"/>
      <c r="AB48" s="207"/>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c r="BI48" s="207"/>
      <c r="BJ48" s="207"/>
      <c r="BK48" s="207"/>
      <c r="BL48" s="207"/>
      <c r="BM48" s="207"/>
      <c r="BN48" s="207"/>
      <c r="BO48" s="207"/>
      <c r="BP48" s="207"/>
      <c r="BQ48" s="207"/>
      <c r="BR48" s="207"/>
      <c r="BS48" s="207"/>
      <c r="BT48" s="207"/>
      <c r="BU48" s="207"/>
      <c r="BV48" s="207"/>
      <c r="BW48" s="207"/>
      <c r="BX48" s="207"/>
      <c r="BY48" s="207"/>
      <c r="BZ48" s="207"/>
      <c r="CA48" s="207"/>
      <c r="CB48" s="207"/>
      <c r="CC48" s="207"/>
      <c r="CD48" s="207"/>
      <c r="CE48" s="207"/>
      <c r="CF48" s="207"/>
      <c r="CG48" s="207"/>
      <c r="CH48" s="207"/>
      <c r="CI48" s="207"/>
      <c r="CJ48" s="207"/>
      <c r="CK48" s="207"/>
      <c r="CL48" s="207"/>
      <c r="CM48" s="207"/>
      <c r="CN48" s="207"/>
      <c r="CO48" s="207"/>
      <c r="CP48" s="207"/>
      <c r="CQ48" s="207"/>
      <c r="CR48" s="207"/>
      <c r="CS48" s="207"/>
      <c r="CT48" s="207"/>
      <c r="CU48" s="207"/>
      <c r="CV48" s="207"/>
      <c r="CW48" s="207"/>
      <c r="CX48" s="207"/>
      <c r="CY48" s="207"/>
      <c r="CZ48" s="207"/>
      <c r="DA48" s="207"/>
      <c r="DB48" s="207"/>
      <c r="DC48" s="207"/>
      <c r="DD48" s="207"/>
      <c r="DE48" s="207"/>
      <c r="DF48" s="207"/>
      <c r="DG48" s="207"/>
      <c r="DH48" s="207"/>
      <c r="DI48" s="207"/>
      <c r="DJ48" s="207"/>
      <c r="DK48" s="207"/>
      <c r="DL48" s="207"/>
      <c r="DM48" s="207"/>
      <c r="DN48" s="207"/>
      <c r="DO48" s="207"/>
      <c r="DP48" s="207"/>
      <c r="DQ48" s="207"/>
      <c r="DR48" s="207"/>
      <c r="DS48" s="207"/>
      <c r="DT48" s="207"/>
      <c r="DU48" s="207"/>
      <c r="DV48" s="207"/>
      <c r="DW48" s="207"/>
      <c r="DX48" s="207"/>
      <c r="DY48" s="207"/>
      <c r="DZ48" s="207"/>
      <c r="EA48" s="207"/>
      <c r="EB48" s="207"/>
      <c r="EC48" s="207"/>
      <c r="ED48" s="207"/>
      <c r="EE48" s="207"/>
      <c r="EF48" s="207"/>
      <c r="EG48" s="207"/>
      <c r="EH48" s="207"/>
      <c r="EI48" s="207"/>
      <c r="EJ48" s="207"/>
      <c r="EK48" s="207"/>
      <c r="EL48" s="207"/>
      <c r="EM48" s="207"/>
      <c r="EN48" s="207"/>
      <c r="EO48" s="207"/>
    </row>
    <row r="49" spans="1:145" x14ac:dyDescent="0.2">
      <c r="A49" s="479"/>
      <c r="B49" s="202"/>
      <c r="C49" s="354"/>
      <c r="D49" s="203"/>
      <c r="E49" s="371"/>
      <c r="F49" s="371"/>
      <c r="G49" s="106" t="str">
        <f>IF(OR(E49="",F49=""),"", IF(E49="Stormwater Treatment", VLOOKUP(F49,VALIDATIONS!$BZ$2:$CB$6,2,FALSE),    IF(E49="Floodway and Open Channel", VLOOKUP(F49,VALIDATIONS!$BW$2:$BY$7,2,FALSE)))  )</f>
        <v/>
      </c>
      <c r="H49" s="128"/>
      <c r="I49" s="128"/>
      <c r="J49" s="106" t="str">
        <f>IF(OR(E49="",F49=""),"", IF(E49="Stormwater Treatment", H49*VLOOKUP(F49,VALIDATIONS!$BZ$2:$CB$6,3,FALSE),    IF(E49="Floodway and Open Channel", H49*VLOOKUP(F49,VALIDATIONS!$BW$2:$BY$7,3,FALSE)))  )</f>
        <v/>
      </c>
      <c r="K49" s="203"/>
      <c r="L49" s="207"/>
      <c r="M49" s="207"/>
      <c r="N49" s="207"/>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c r="BI49" s="207"/>
      <c r="BJ49" s="207"/>
      <c r="BK49" s="207"/>
      <c r="BL49" s="207"/>
      <c r="BM49" s="207"/>
      <c r="BN49" s="207"/>
      <c r="BO49" s="207"/>
      <c r="BP49" s="207"/>
      <c r="BQ49" s="207"/>
      <c r="BR49" s="207"/>
      <c r="BS49" s="207"/>
      <c r="BT49" s="207"/>
      <c r="BU49" s="207"/>
      <c r="BV49" s="207"/>
      <c r="BW49" s="207"/>
      <c r="BX49" s="207"/>
      <c r="BY49" s="207"/>
      <c r="BZ49" s="207"/>
      <c r="CA49" s="207"/>
      <c r="CB49" s="207"/>
      <c r="CC49" s="207"/>
      <c r="CD49" s="207"/>
      <c r="CE49" s="207"/>
      <c r="CF49" s="207"/>
      <c r="CG49" s="207"/>
      <c r="CH49" s="207"/>
      <c r="CI49" s="207"/>
      <c r="CJ49" s="207"/>
      <c r="CK49" s="207"/>
      <c r="CL49" s="207"/>
      <c r="CM49" s="207"/>
      <c r="CN49" s="207"/>
      <c r="CO49" s="207"/>
      <c r="CP49" s="207"/>
      <c r="CQ49" s="207"/>
      <c r="CR49" s="207"/>
      <c r="CS49" s="207"/>
      <c r="CT49" s="207"/>
      <c r="CU49" s="207"/>
      <c r="CV49" s="207"/>
      <c r="CW49" s="207"/>
      <c r="CX49" s="207"/>
      <c r="CY49" s="207"/>
      <c r="CZ49" s="207"/>
      <c r="DA49" s="207"/>
      <c r="DB49" s="207"/>
      <c r="DC49" s="207"/>
      <c r="DD49" s="207"/>
      <c r="DE49" s="207"/>
      <c r="DF49" s="207"/>
      <c r="DG49" s="207"/>
      <c r="DH49" s="207"/>
      <c r="DI49" s="207"/>
      <c r="DJ49" s="207"/>
      <c r="DK49" s="207"/>
      <c r="DL49" s="207"/>
      <c r="DM49" s="207"/>
      <c r="DN49" s="207"/>
      <c r="DO49" s="207"/>
      <c r="DP49" s="207"/>
      <c r="DQ49" s="207"/>
      <c r="DR49" s="207"/>
      <c r="DS49" s="207"/>
      <c r="DT49" s="207"/>
      <c r="DU49" s="207"/>
      <c r="DV49" s="207"/>
      <c r="DW49" s="207"/>
      <c r="DX49" s="207"/>
      <c r="DY49" s="207"/>
      <c r="DZ49" s="207"/>
      <c r="EA49" s="207"/>
      <c r="EB49" s="207"/>
      <c r="EC49" s="207"/>
      <c r="ED49" s="207"/>
      <c r="EE49" s="207"/>
      <c r="EF49" s="207"/>
      <c r="EG49" s="207"/>
      <c r="EH49" s="207"/>
      <c r="EI49" s="207"/>
      <c r="EJ49" s="207"/>
      <c r="EK49" s="207"/>
      <c r="EL49" s="207"/>
      <c r="EM49" s="207"/>
      <c r="EN49" s="207"/>
      <c r="EO49" s="207"/>
    </row>
    <row r="50" spans="1:145" x14ac:dyDescent="0.2">
      <c r="A50" s="479"/>
      <c r="B50" s="202"/>
      <c r="C50" s="354"/>
      <c r="D50" s="203"/>
      <c r="E50" s="371"/>
      <c r="F50" s="371"/>
      <c r="G50" s="106" t="str">
        <f>IF(OR(E50="",F50=""),"", IF(E50="Stormwater Treatment", VLOOKUP(F50,VALIDATIONS!$BZ$2:$CB$6,2,FALSE),    IF(E50="Floodway and Open Channel", VLOOKUP(F50,VALIDATIONS!$BW$2:$BY$7,2,FALSE)))  )</f>
        <v/>
      </c>
      <c r="H50" s="128"/>
      <c r="I50" s="128"/>
      <c r="J50" s="106" t="str">
        <f>IF(OR(E50="",F50=""),"", IF(E50="Stormwater Treatment", H50*VLOOKUP(F50,VALIDATIONS!$BZ$2:$CB$6,3,FALSE),    IF(E50="Floodway and Open Channel", H50*VLOOKUP(F50,VALIDATIONS!$BW$2:$BY$7,3,FALSE)))  )</f>
        <v/>
      </c>
      <c r="K50" s="203"/>
      <c r="L50" s="208"/>
      <c r="M50" s="208"/>
      <c r="N50" s="208"/>
      <c r="O50" s="208"/>
      <c r="P50" s="208"/>
      <c r="Q50" s="208"/>
      <c r="R50" s="208"/>
      <c r="S50" s="208"/>
      <c r="T50" s="208"/>
      <c r="U50" s="208"/>
      <c r="V50" s="208"/>
      <c r="W50" s="208"/>
      <c r="X50" s="208"/>
      <c r="Y50" s="208"/>
      <c r="Z50" s="208"/>
      <c r="AA50" s="208"/>
      <c r="AB50" s="208"/>
      <c r="AC50" s="208"/>
      <c r="AD50" s="208"/>
      <c r="AE50" s="208"/>
      <c r="AF50" s="208"/>
      <c r="AG50" s="208"/>
      <c r="AH50" s="208"/>
      <c r="AI50" s="208"/>
      <c r="AJ50" s="208"/>
      <c r="AK50" s="209"/>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c r="BI50" s="207"/>
      <c r="BJ50" s="207"/>
      <c r="BK50" s="207"/>
      <c r="BL50" s="207"/>
      <c r="BM50" s="207"/>
      <c r="BN50" s="207"/>
      <c r="BO50" s="207"/>
      <c r="BP50" s="207"/>
      <c r="BQ50" s="207"/>
      <c r="BR50" s="207"/>
      <c r="BS50" s="207"/>
      <c r="BT50" s="207"/>
      <c r="BU50" s="207"/>
      <c r="BV50" s="207"/>
      <c r="BW50" s="207"/>
      <c r="BX50" s="207"/>
      <c r="BY50" s="207"/>
      <c r="BZ50" s="207"/>
      <c r="CA50" s="207"/>
      <c r="CB50" s="207"/>
      <c r="CC50" s="207"/>
      <c r="CD50" s="207"/>
      <c r="CE50" s="207"/>
      <c r="CF50" s="207"/>
      <c r="CG50" s="207"/>
      <c r="CH50" s="207"/>
      <c r="CI50" s="207"/>
      <c r="CJ50" s="207"/>
      <c r="CK50" s="207"/>
      <c r="CL50" s="207"/>
      <c r="CM50" s="207"/>
      <c r="CN50" s="207"/>
      <c r="CO50" s="207"/>
      <c r="CP50" s="207"/>
      <c r="CQ50" s="207"/>
      <c r="CR50" s="207"/>
      <c r="CS50" s="207"/>
      <c r="CT50" s="207"/>
      <c r="CU50" s="207"/>
      <c r="CV50" s="207"/>
      <c r="CW50" s="207"/>
      <c r="CX50" s="207"/>
      <c r="CY50" s="207"/>
      <c r="CZ50" s="207"/>
      <c r="DA50" s="207"/>
      <c r="DB50" s="207"/>
      <c r="DC50" s="207"/>
      <c r="DD50" s="207"/>
      <c r="DE50" s="207"/>
      <c r="DF50" s="207"/>
      <c r="DG50" s="207"/>
      <c r="DH50" s="207"/>
      <c r="DI50" s="207"/>
      <c r="DJ50" s="207"/>
      <c r="DK50" s="207"/>
      <c r="DL50" s="207"/>
      <c r="DM50" s="207"/>
      <c r="DN50" s="207"/>
      <c r="DO50" s="207"/>
      <c r="DP50" s="207"/>
      <c r="DQ50" s="207"/>
      <c r="DR50" s="207"/>
      <c r="DS50" s="207"/>
      <c r="DT50" s="207"/>
      <c r="DU50" s="207"/>
      <c r="DV50" s="207"/>
      <c r="DW50" s="207"/>
      <c r="DX50" s="207"/>
      <c r="DY50" s="207"/>
      <c r="DZ50" s="207"/>
      <c r="EA50" s="207"/>
      <c r="EB50" s="207"/>
      <c r="EC50" s="207"/>
      <c r="ED50" s="207"/>
      <c r="EE50" s="207"/>
      <c r="EF50" s="207"/>
      <c r="EG50" s="207"/>
      <c r="EH50" s="207"/>
      <c r="EI50" s="207"/>
      <c r="EJ50" s="207"/>
      <c r="EK50" s="207"/>
      <c r="EL50" s="207"/>
      <c r="EM50" s="207"/>
      <c r="EN50" s="207"/>
      <c r="EO50" s="207"/>
    </row>
    <row r="51" spans="1:145" x14ac:dyDescent="0.2">
      <c r="A51" s="479"/>
      <c r="B51" s="202"/>
      <c r="C51" s="354"/>
      <c r="D51" s="203"/>
      <c r="E51" s="371"/>
      <c r="F51" s="371"/>
      <c r="G51" s="106" t="str">
        <f>IF(OR(E51="",F51=""),"", IF(E51="Stormwater Treatment", VLOOKUP(F51,VALIDATIONS!$BZ$2:$CB$6,2,FALSE),    IF(E51="Floodway and Open Channel", VLOOKUP(F51,VALIDATIONS!$BW$2:$BY$7,2,FALSE)))  )</f>
        <v/>
      </c>
      <c r="H51" s="128"/>
      <c r="I51" s="128"/>
      <c r="J51" s="106" t="str">
        <f>IF(OR(E51="",F51=""),"", IF(E51="Stormwater Treatment", H51*VLOOKUP(F51,VALIDATIONS!$BZ$2:$CB$6,3,FALSE),    IF(E51="Floodway and Open Channel", H51*VLOOKUP(F51,VALIDATIONS!$BW$2:$BY$7,3,FALSE)))  )</f>
        <v/>
      </c>
      <c r="K51" s="203"/>
      <c r="L51" s="208"/>
      <c r="M51" s="208"/>
      <c r="N51" s="208"/>
      <c r="O51" s="208"/>
      <c r="P51" s="208"/>
      <c r="Q51" s="208"/>
      <c r="R51" s="208"/>
      <c r="S51" s="208"/>
      <c r="T51" s="208"/>
      <c r="U51" s="208"/>
      <c r="V51" s="208"/>
      <c r="W51" s="208"/>
      <c r="X51" s="208"/>
      <c r="Y51" s="208"/>
      <c r="Z51" s="208"/>
      <c r="AA51" s="208"/>
      <c r="AB51" s="208"/>
      <c r="AC51" s="208"/>
      <c r="AD51" s="208"/>
      <c r="AE51" s="208"/>
      <c r="AF51" s="208"/>
      <c r="AG51" s="208"/>
      <c r="AH51" s="208"/>
      <c r="AI51" s="208"/>
      <c r="AJ51" s="208"/>
      <c r="AK51" s="209"/>
      <c r="AL51" s="207"/>
      <c r="AM51" s="207"/>
      <c r="AN51" s="207"/>
      <c r="AO51" s="207"/>
      <c r="AP51" s="207"/>
      <c r="AQ51" s="207"/>
      <c r="AR51" s="207"/>
      <c r="AS51" s="207"/>
      <c r="AT51" s="207"/>
      <c r="AU51" s="207"/>
      <c r="AV51" s="207"/>
      <c r="AW51" s="207"/>
      <c r="AX51" s="207"/>
      <c r="AY51" s="207"/>
      <c r="AZ51" s="207"/>
      <c r="BA51" s="207"/>
      <c r="BB51" s="207"/>
      <c r="BC51" s="207"/>
      <c r="BD51" s="207"/>
      <c r="BE51" s="207"/>
      <c r="BF51" s="207"/>
      <c r="BG51" s="207"/>
      <c r="BH51" s="207"/>
      <c r="BI51" s="207"/>
      <c r="BJ51" s="207"/>
      <c r="BK51" s="207"/>
      <c r="BL51" s="207"/>
      <c r="BM51" s="207"/>
      <c r="BN51" s="207"/>
      <c r="BO51" s="207"/>
      <c r="BP51" s="207"/>
      <c r="BQ51" s="207"/>
      <c r="BR51" s="207"/>
      <c r="BS51" s="207"/>
      <c r="BT51" s="207"/>
      <c r="BU51" s="207"/>
      <c r="BV51" s="207"/>
      <c r="BW51" s="207"/>
      <c r="BX51" s="207"/>
      <c r="BY51" s="207"/>
      <c r="BZ51" s="207"/>
      <c r="CA51" s="207"/>
      <c r="CB51" s="207"/>
      <c r="CC51" s="207"/>
      <c r="CD51" s="207"/>
      <c r="CE51" s="207"/>
      <c r="CF51" s="207"/>
      <c r="CG51" s="207"/>
      <c r="CH51" s="207"/>
      <c r="CI51" s="207"/>
      <c r="CJ51" s="207"/>
      <c r="CK51" s="207"/>
      <c r="CL51" s="207"/>
      <c r="CM51" s="207"/>
      <c r="CN51" s="207"/>
      <c r="CO51" s="207"/>
      <c r="CP51" s="207"/>
      <c r="CQ51" s="207"/>
      <c r="CR51" s="207"/>
      <c r="CS51" s="207"/>
      <c r="CT51" s="207"/>
      <c r="CU51" s="207"/>
      <c r="CV51" s="207"/>
      <c r="CW51" s="207"/>
      <c r="CX51" s="207"/>
      <c r="CY51" s="207"/>
      <c r="CZ51" s="207"/>
      <c r="DA51" s="207"/>
      <c r="DB51" s="207"/>
      <c r="DC51" s="207"/>
      <c r="DD51" s="207"/>
      <c r="DE51" s="207"/>
      <c r="DF51" s="207"/>
      <c r="DG51" s="207"/>
      <c r="DH51" s="207"/>
      <c r="DI51" s="207"/>
      <c r="DJ51" s="207"/>
      <c r="DK51" s="207"/>
      <c r="DL51" s="207"/>
      <c r="DM51" s="207"/>
      <c r="DN51" s="207"/>
      <c r="DO51" s="207"/>
      <c r="DP51" s="207"/>
      <c r="DQ51" s="207"/>
      <c r="DR51" s="207"/>
      <c r="DS51" s="207"/>
      <c r="DT51" s="207"/>
      <c r="DU51" s="207"/>
      <c r="DV51" s="207"/>
      <c r="DW51" s="207"/>
      <c r="DX51" s="207"/>
      <c r="DY51" s="207"/>
      <c r="DZ51" s="207"/>
      <c r="EA51" s="207"/>
      <c r="EB51" s="207"/>
      <c r="EC51" s="207"/>
      <c r="ED51" s="207"/>
      <c r="EE51" s="207"/>
      <c r="EF51" s="207"/>
      <c r="EG51" s="207"/>
      <c r="EH51" s="207"/>
      <c r="EI51" s="207"/>
      <c r="EJ51" s="207"/>
      <c r="EK51" s="207"/>
      <c r="EL51" s="207"/>
      <c r="EM51" s="207"/>
      <c r="EN51" s="207"/>
      <c r="EO51" s="207"/>
    </row>
    <row r="52" spans="1:145" x14ac:dyDescent="0.2">
      <c r="A52" s="479"/>
      <c r="B52" s="202"/>
      <c r="C52" s="354"/>
      <c r="D52" s="203"/>
      <c r="E52" s="371"/>
      <c r="F52" s="371"/>
      <c r="G52" s="106" t="str">
        <f>IF(OR(E52="",F52=""),"", IF(E52="Stormwater Treatment", VLOOKUP(F52,VALIDATIONS!$BZ$2:$CB$6,2,FALSE),    IF(E52="Floodway and Open Channel", VLOOKUP(F52,VALIDATIONS!$BW$2:$BY$7,2,FALSE)))  )</f>
        <v/>
      </c>
      <c r="H52" s="128"/>
      <c r="I52" s="128"/>
      <c r="J52" s="106" t="str">
        <f>IF(OR(E52="",F52=""),"", IF(E52="Stormwater Treatment", H52*VLOOKUP(F52,VALIDATIONS!$BZ$2:$CB$6,3,FALSE),    IF(E52="Floodway and Open Channel", H52*VLOOKUP(F52,VALIDATIONS!$BW$2:$BY$7,3,FALSE)))  )</f>
        <v/>
      </c>
      <c r="K52" s="203"/>
      <c r="L52" s="208"/>
      <c r="M52" s="208"/>
      <c r="N52" s="208"/>
      <c r="O52" s="208"/>
      <c r="P52" s="208"/>
      <c r="Q52" s="208"/>
      <c r="R52" s="208"/>
      <c r="S52" s="208"/>
      <c r="T52" s="208"/>
      <c r="U52" s="208"/>
      <c r="V52" s="208"/>
      <c r="W52" s="208"/>
      <c r="X52" s="208"/>
      <c r="Y52" s="208"/>
      <c r="Z52" s="208"/>
      <c r="AA52" s="208"/>
      <c r="AB52" s="208"/>
      <c r="AC52" s="208"/>
      <c r="AD52" s="208"/>
      <c r="AE52" s="208"/>
      <c r="AF52" s="208"/>
      <c r="AG52" s="208"/>
      <c r="AH52" s="208"/>
      <c r="AI52" s="208"/>
      <c r="AJ52" s="208"/>
      <c r="AK52" s="209"/>
      <c r="AL52" s="207"/>
      <c r="AM52" s="207"/>
      <c r="AN52" s="207"/>
      <c r="AO52" s="207"/>
      <c r="AP52" s="207"/>
      <c r="AQ52" s="207"/>
      <c r="AR52" s="207"/>
      <c r="AS52" s="207"/>
      <c r="AT52" s="207"/>
      <c r="AU52" s="207"/>
      <c r="AV52" s="207"/>
      <c r="AW52" s="207"/>
      <c r="AX52" s="207"/>
      <c r="AY52" s="207"/>
      <c r="AZ52" s="207"/>
      <c r="BA52" s="207"/>
      <c r="BB52" s="207"/>
      <c r="BC52" s="207"/>
      <c r="BD52" s="207"/>
      <c r="BE52" s="207"/>
      <c r="BF52" s="207"/>
      <c r="BG52" s="207"/>
      <c r="BH52" s="207"/>
      <c r="BI52" s="207"/>
      <c r="BJ52" s="207"/>
      <c r="BK52" s="207"/>
      <c r="BL52" s="207"/>
      <c r="BM52" s="207"/>
      <c r="BN52" s="207"/>
      <c r="BO52" s="207"/>
      <c r="BP52" s="207"/>
      <c r="BQ52" s="207"/>
      <c r="BR52" s="207"/>
      <c r="BS52" s="207"/>
      <c r="BT52" s="207"/>
      <c r="BU52" s="207"/>
      <c r="BV52" s="207"/>
      <c r="BW52" s="207"/>
      <c r="BX52" s="207"/>
      <c r="BY52" s="207"/>
      <c r="BZ52" s="207"/>
      <c r="CA52" s="207"/>
      <c r="CB52" s="207"/>
      <c r="CC52" s="207"/>
      <c r="CD52" s="207"/>
      <c r="CE52" s="207"/>
      <c r="CF52" s="207"/>
      <c r="CG52" s="207"/>
      <c r="CH52" s="207"/>
      <c r="CI52" s="207"/>
      <c r="CJ52" s="207"/>
      <c r="CK52" s="207"/>
      <c r="CL52" s="207"/>
      <c r="CM52" s="207"/>
      <c r="CN52" s="207"/>
      <c r="CO52" s="207"/>
      <c r="CP52" s="207"/>
      <c r="CQ52" s="207"/>
      <c r="CR52" s="207"/>
      <c r="CS52" s="207"/>
      <c r="CT52" s="207"/>
      <c r="CU52" s="207"/>
      <c r="CV52" s="207"/>
      <c r="CW52" s="207"/>
      <c r="CX52" s="207"/>
      <c r="CY52" s="207"/>
      <c r="CZ52" s="207"/>
      <c r="DA52" s="207"/>
      <c r="DB52" s="207"/>
      <c r="DC52" s="207"/>
      <c r="DD52" s="207"/>
      <c r="DE52" s="207"/>
      <c r="DF52" s="207"/>
      <c r="DG52" s="207"/>
      <c r="DH52" s="207"/>
      <c r="DI52" s="207"/>
      <c r="DJ52" s="207"/>
      <c r="DK52" s="207"/>
      <c r="DL52" s="207"/>
      <c r="DM52" s="207"/>
      <c r="DN52" s="207"/>
      <c r="DO52" s="207"/>
      <c r="DP52" s="207"/>
      <c r="DQ52" s="207"/>
      <c r="DR52" s="207"/>
      <c r="DS52" s="207"/>
      <c r="DT52" s="207"/>
      <c r="DU52" s="207"/>
      <c r="DV52" s="207"/>
      <c r="DW52" s="207"/>
      <c r="DX52" s="207"/>
      <c r="DY52" s="207"/>
      <c r="DZ52" s="207"/>
      <c r="EA52" s="207"/>
      <c r="EB52" s="207"/>
      <c r="EC52" s="207"/>
      <c r="ED52" s="207"/>
      <c r="EE52" s="207"/>
      <c r="EF52" s="207"/>
      <c r="EG52" s="207"/>
      <c r="EH52" s="207"/>
      <c r="EI52" s="207"/>
      <c r="EJ52" s="207"/>
      <c r="EK52" s="207"/>
      <c r="EL52" s="207"/>
      <c r="EM52" s="207"/>
      <c r="EN52" s="207"/>
      <c r="EO52" s="207"/>
    </row>
    <row r="53" spans="1:145" x14ac:dyDescent="0.2">
      <c r="A53" s="479"/>
      <c r="B53" s="202"/>
      <c r="C53" s="354"/>
      <c r="D53" s="203"/>
      <c r="E53" s="371"/>
      <c r="F53" s="371"/>
      <c r="G53" s="106" t="str">
        <f>IF(OR(E53="",F53=""),"", IF(E53="Stormwater Treatment", VLOOKUP(F53,VALIDATIONS!$BZ$2:$CB$6,2,FALSE),    IF(E53="Floodway and Open Channel", VLOOKUP(F53,VALIDATIONS!$BW$2:$BY$7,2,FALSE)))  )</f>
        <v/>
      </c>
      <c r="H53" s="128"/>
      <c r="I53" s="128"/>
      <c r="J53" s="106" t="str">
        <f>IF(OR(E53="",F53=""),"", IF(E53="Stormwater Treatment", H53*VLOOKUP(F53,VALIDATIONS!$BZ$2:$CB$6,3,FALSE),    IF(E53="Floodway and Open Channel", H53*VLOOKUP(F53,VALIDATIONS!$BW$2:$BY$7,3,FALSE)))  )</f>
        <v/>
      </c>
      <c r="K53" s="203"/>
      <c r="L53" s="208"/>
      <c r="M53" s="208"/>
      <c r="N53" s="208"/>
      <c r="O53" s="208"/>
      <c r="P53" s="208"/>
      <c r="Q53" s="208"/>
      <c r="R53" s="208"/>
      <c r="S53" s="208"/>
      <c r="T53" s="208"/>
      <c r="U53" s="208"/>
      <c r="V53" s="208"/>
      <c r="W53" s="208"/>
      <c r="X53" s="208"/>
      <c r="Y53" s="208"/>
      <c r="Z53" s="208"/>
      <c r="AA53" s="208"/>
      <c r="AB53" s="208"/>
      <c r="AC53" s="208"/>
      <c r="AD53" s="208"/>
      <c r="AE53" s="208"/>
      <c r="AF53" s="208"/>
      <c r="AG53" s="208"/>
      <c r="AH53" s="208"/>
      <c r="AI53" s="208"/>
      <c r="AJ53" s="208"/>
      <c r="AK53" s="209"/>
      <c r="AL53" s="207"/>
      <c r="AM53" s="207"/>
      <c r="AN53" s="207"/>
      <c r="AO53" s="207"/>
      <c r="AP53" s="207"/>
      <c r="AQ53" s="207"/>
      <c r="AR53" s="207"/>
      <c r="AS53" s="207"/>
      <c r="AT53" s="207"/>
      <c r="AU53" s="207"/>
      <c r="AV53" s="207"/>
      <c r="AW53" s="207"/>
      <c r="AX53" s="207"/>
      <c r="AY53" s="207"/>
      <c r="AZ53" s="207"/>
      <c r="BA53" s="207"/>
      <c r="BB53" s="207"/>
      <c r="BC53" s="207"/>
      <c r="BD53" s="207"/>
      <c r="BE53" s="207"/>
      <c r="BF53" s="207"/>
      <c r="BG53" s="207"/>
      <c r="BH53" s="207"/>
      <c r="BI53" s="207"/>
      <c r="BJ53" s="207"/>
      <c r="BK53" s="207"/>
      <c r="BL53" s="207"/>
      <c r="BM53" s="207"/>
      <c r="BN53" s="207"/>
      <c r="BO53" s="207"/>
      <c r="BP53" s="207"/>
      <c r="BQ53" s="207"/>
      <c r="BR53" s="207"/>
      <c r="BS53" s="207"/>
      <c r="BT53" s="207"/>
      <c r="BU53" s="207"/>
      <c r="BV53" s="207"/>
      <c r="BW53" s="207"/>
      <c r="BX53" s="207"/>
      <c r="BY53" s="207"/>
      <c r="BZ53" s="207"/>
      <c r="CA53" s="207"/>
      <c r="CB53" s="207"/>
      <c r="CC53" s="207"/>
      <c r="CD53" s="207"/>
      <c r="CE53" s="207"/>
      <c r="CF53" s="207"/>
      <c r="CG53" s="207"/>
      <c r="CH53" s="207"/>
      <c r="CI53" s="207"/>
      <c r="CJ53" s="207"/>
      <c r="CK53" s="207"/>
      <c r="CL53" s="207"/>
      <c r="CM53" s="207"/>
      <c r="CN53" s="207"/>
      <c r="CO53" s="207"/>
      <c r="CP53" s="207"/>
      <c r="CQ53" s="207"/>
      <c r="CR53" s="207"/>
      <c r="CS53" s="207"/>
      <c r="CT53" s="207"/>
      <c r="CU53" s="207"/>
      <c r="CV53" s="207"/>
      <c r="CW53" s="207"/>
      <c r="CX53" s="207"/>
      <c r="CY53" s="207"/>
      <c r="CZ53" s="207"/>
      <c r="DA53" s="207"/>
      <c r="DB53" s="207"/>
      <c r="DC53" s="207"/>
      <c r="DD53" s="207"/>
      <c r="DE53" s="207"/>
      <c r="DF53" s="207"/>
      <c r="DG53" s="207"/>
      <c r="DH53" s="207"/>
      <c r="DI53" s="207"/>
      <c r="DJ53" s="207"/>
      <c r="DK53" s="207"/>
      <c r="DL53" s="207"/>
      <c r="DM53" s="207"/>
      <c r="DN53" s="207"/>
      <c r="DO53" s="207"/>
      <c r="DP53" s="207"/>
      <c r="DQ53" s="207"/>
      <c r="DR53" s="207"/>
      <c r="DS53" s="207"/>
      <c r="DT53" s="207"/>
      <c r="DU53" s="207"/>
      <c r="DV53" s="207"/>
      <c r="DW53" s="207"/>
      <c r="DX53" s="207"/>
      <c r="DY53" s="207"/>
      <c r="DZ53" s="207"/>
      <c r="EA53" s="207"/>
      <c r="EB53" s="207"/>
      <c r="EC53" s="207"/>
      <c r="ED53" s="207"/>
      <c r="EE53" s="207"/>
      <c r="EF53" s="207"/>
      <c r="EG53" s="207"/>
      <c r="EH53" s="207"/>
      <c r="EI53" s="207"/>
      <c r="EJ53" s="207"/>
      <c r="EK53" s="207"/>
      <c r="EL53" s="207"/>
      <c r="EM53" s="207"/>
      <c r="EN53" s="207"/>
      <c r="EO53" s="207"/>
    </row>
    <row r="54" spans="1:145" x14ac:dyDescent="0.2">
      <c r="A54" s="479"/>
      <c r="B54" s="202"/>
      <c r="C54" s="354"/>
      <c r="D54" s="203"/>
      <c r="E54" s="371"/>
      <c r="F54" s="371"/>
      <c r="G54" s="106" t="str">
        <f>IF(OR(E54="",F54=""),"", IF(E54="Stormwater Treatment", VLOOKUP(F54,VALIDATIONS!$BZ$2:$CB$6,2,FALSE),    IF(E54="Floodway and Open Channel", VLOOKUP(F54,VALIDATIONS!$BW$2:$BY$7,2,FALSE)))  )</f>
        <v/>
      </c>
      <c r="H54" s="128"/>
      <c r="I54" s="128"/>
      <c r="J54" s="106" t="str">
        <f>IF(OR(E54="",F54=""),"", IF(E54="Stormwater Treatment", H54*VLOOKUP(F54,VALIDATIONS!$BZ$2:$CB$6,3,FALSE),    IF(E54="Floodway and Open Channel", H54*VLOOKUP(F54,VALIDATIONS!$BW$2:$BY$7,3,FALSE)))  )</f>
        <v/>
      </c>
      <c r="K54" s="203"/>
      <c r="L54" s="208"/>
      <c r="M54" s="208"/>
      <c r="N54" s="208"/>
      <c r="O54" s="208"/>
      <c r="P54" s="208"/>
      <c r="Q54" s="208"/>
      <c r="R54" s="208"/>
      <c r="S54" s="208"/>
      <c r="T54" s="208"/>
      <c r="U54" s="208"/>
      <c r="V54" s="208"/>
      <c r="W54" s="208"/>
      <c r="X54" s="208"/>
      <c r="Y54" s="208"/>
      <c r="Z54" s="208"/>
      <c r="AA54" s="208"/>
      <c r="AB54" s="208"/>
      <c r="AC54" s="208"/>
      <c r="AD54" s="208"/>
      <c r="AE54" s="208"/>
      <c r="AF54" s="208"/>
      <c r="AG54" s="208"/>
      <c r="AH54" s="208"/>
      <c r="AI54" s="208"/>
      <c r="AJ54" s="208"/>
      <c r="AK54" s="209"/>
      <c r="AL54" s="207"/>
      <c r="AM54" s="207"/>
      <c r="AN54" s="207"/>
      <c r="AO54" s="207"/>
      <c r="AP54" s="207"/>
      <c r="AQ54" s="207"/>
      <c r="AR54" s="207"/>
      <c r="AS54" s="207"/>
      <c r="AT54" s="207"/>
      <c r="AU54" s="207"/>
      <c r="AV54" s="207"/>
      <c r="AW54" s="207"/>
      <c r="AX54" s="207"/>
      <c r="AY54" s="207"/>
      <c r="AZ54" s="207"/>
      <c r="BA54" s="207"/>
      <c r="BB54" s="207"/>
      <c r="BC54" s="207"/>
      <c r="BD54" s="207"/>
      <c r="BE54" s="207"/>
      <c r="BF54" s="207"/>
      <c r="BG54" s="207"/>
      <c r="BH54" s="207"/>
      <c r="BI54" s="207"/>
      <c r="BJ54" s="207"/>
      <c r="BK54" s="207"/>
      <c r="BL54" s="207"/>
      <c r="BM54" s="207"/>
      <c r="BN54" s="207"/>
      <c r="BO54" s="207"/>
      <c r="BP54" s="207"/>
      <c r="BQ54" s="207"/>
      <c r="BR54" s="207"/>
      <c r="BS54" s="207"/>
      <c r="BT54" s="207"/>
      <c r="BU54" s="207"/>
      <c r="BV54" s="207"/>
      <c r="BW54" s="207"/>
      <c r="BX54" s="207"/>
      <c r="BY54" s="207"/>
      <c r="BZ54" s="207"/>
      <c r="CA54" s="207"/>
      <c r="CB54" s="207"/>
      <c r="CC54" s="207"/>
      <c r="CD54" s="207"/>
      <c r="CE54" s="207"/>
      <c r="CF54" s="207"/>
      <c r="CG54" s="207"/>
      <c r="CH54" s="207"/>
      <c r="CI54" s="207"/>
      <c r="CJ54" s="207"/>
      <c r="CK54" s="207"/>
      <c r="CL54" s="207"/>
      <c r="CM54" s="207"/>
      <c r="CN54" s="207"/>
      <c r="CO54" s="207"/>
      <c r="CP54" s="207"/>
      <c r="CQ54" s="207"/>
      <c r="CR54" s="207"/>
      <c r="CS54" s="207"/>
      <c r="CT54" s="207"/>
      <c r="CU54" s="207"/>
      <c r="CV54" s="207"/>
      <c r="CW54" s="207"/>
      <c r="CX54" s="207"/>
      <c r="CY54" s="207"/>
      <c r="CZ54" s="207"/>
      <c r="DA54" s="207"/>
      <c r="DB54" s="207"/>
      <c r="DC54" s="207"/>
      <c r="DD54" s="207"/>
      <c r="DE54" s="207"/>
      <c r="DF54" s="207"/>
      <c r="DG54" s="207"/>
      <c r="DH54" s="207"/>
      <c r="DI54" s="207"/>
      <c r="DJ54" s="207"/>
      <c r="DK54" s="207"/>
      <c r="DL54" s="207"/>
      <c r="DM54" s="207"/>
      <c r="DN54" s="207"/>
      <c r="DO54" s="207"/>
      <c r="DP54" s="207"/>
      <c r="DQ54" s="207"/>
      <c r="DR54" s="207"/>
      <c r="DS54" s="207"/>
      <c r="DT54" s="207"/>
      <c r="DU54" s="207"/>
      <c r="DV54" s="207"/>
      <c r="DW54" s="207"/>
      <c r="DX54" s="207"/>
      <c r="DY54" s="207"/>
      <c r="DZ54" s="207"/>
      <c r="EA54" s="207"/>
      <c r="EB54" s="207"/>
      <c r="EC54" s="207"/>
      <c r="ED54" s="207"/>
      <c r="EE54" s="207"/>
      <c r="EF54" s="207"/>
      <c r="EG54" s="207"/>
      <c r="EH54" s="207"/>
      <c r="EI54" s="207"/>
      <c r="EJ54" s="207"/>
      <c r="EK54" s="207"/>
      <c r="EL54" s="207"/>
      <c r="EM54" s="207"/>
      <c r="EN54" s="207"/>
      <c r="EO54" s="207"/>
    </row>
    <row r="55" spans="1:145" x14ac:dyDescent="0.2">
      <c r="A55" s="479"/>
      <c r="B55" s="202"/>
      <c r="C55" s="354"/>
      <c r="D55" s="203"/>
      <c r="E55" s="371"/>
      <c r="F55" s="371"/>
      <c r="G55" s="106" t="str">
        <f>IF(OR(E55="",F55=""),"", IF(E55="Stormwater Treatment", VLOOKUP(F55,VALIDATIONS!$BZ$2:$CB$6,2,FALSE),    IF(E55="Floodway and Open Channel", VLOOKUP(F55,VALIDATIONS!$BW$2:$BY$7,2,FALSE)))  )</f>
        <v/>
      </c>
      <c r="H55" s="128"/>
      <c r="I55" s="128"/>
      <c r="J55" s="106" t="str">
        <f>IF(OR(E55="",F55=""),"", IF(E55="Stormwater Treatment", H55*VLOOKUP(F55,VALIDATIONS!$BZ$2:$CB$6,3,FALSE),    IF(E55="Floodway and Open Channel", H55*VLOOKUP(F55,VALIDATIONS!$BW$2:$BY$7,3,FALSE)))  )</f>
        <v/>
      </c>
      <c r="K55" s="203"/>
      <c r="L55" s="208"/>
      <c r="M55" s="208"/>
      <c r="N55" s="208"/>
      <c r="O55" s="208"/>
      <c r="P55" s="208"/>
      <c r="Q55" s="208"/>
      <c r="R55" s="208"/>
      <c r="S55" s="208"/>
      <c r="T55" s="208"/>
      <c r="U55" s="208"/>
      <c r="V55" s="208"/>
      <c r="W55" s="208"/>
      <c r="X55" s="208"/>
      <c r="Y55" s="208"/>
      <c r="Z55" s="208"/>
      <c r="AA55" s="208"/>
      <c r="AB55" s="208"/>
      <c r="AC55" s="208"/>
      <c r="AD55" s="208"/>
      <c r="AE55" s="208"/>
      <c r="AF55" s="208"/>
      <c r="AG55" s="208"/>
      <c r="AH55" s="208"/>
      <c r="AI55" s="208"/>
      <c r="AJ55" s="208"/>
      <c r="AK55" s="209"/>
      <c r="AL55" s="207"/>
      <c r="AM55" s="207"/>
      <c r="AN55" s="207"/>
      <c r="AO55" s="207"/>
      <c r="AP55" s="207"/>
      <c r="AQ55" s="207"/>
      <c r="AR55" s="207"/>
      <c r="AS55" s="207"/>
      <c r="AT55" s="207"/>
      <c r="AU55" s="207"/>
      <c r="AV55" s="207"/>
      <c r="AW55" s="207"/>
      <c r="AX55" s="207"/>
      <c r="AY55" s="207"/>
      <c r="AZ55" s="207"/>
      <c r="BA55" s="207"/>
      <c r="BB55" s="207"/>
      <c r="BC55" s="207"/>
      <c r="BD55" s="207"/>
      <c r="BE55" s="207"/>
      <c r="BF55" s="207"/>
      <c r="BG55" s="207"/>
      <c r="BH55" s="207"/>
      <c r="BI55" s="207"/>
      <c r="BJ55" s="207"/>
      <c r="BK55" s="207"/>
      <c r="BL55" s="207"/>
      <c r="BM55" s="207"/>
      <c r="BN55" s="207"/>
      <c r="BO55" s="207"/>
      <c r="BP55" s="207"/>
      <c r="BQ55" s="207"/>
      <c r="BR55" s="207"/>
      <c r="BS55" s="207"/>
      <c r="BT55" s="207"/>
      <c r="BU55" s="207"/>
      <c r="BV55" s="207"/>
      <c r="BW55" s="207"/>
      <c r="BX55" s="207"/>
      <c r="BY55" s="207"/>
      <c r="BZ55" s="207"/>
      <c r="CA55" s="207"/>
      <c r="CB55" s="207"/>
      <c r="CC55" s="207"/>
      <c r="CD55" s="207"/>
      <c r="CE55" s="207"/>
      <c r="CF55" s="207"/>
      <c r="CG55" s="207"/>
      <c r="CH55" s="207"/>
      <c r="CI55" s="207"/>
      <c r="CJ55" s="207"/>
      <c r="CK55" s="207"/>
      <c r="CL55" s="207"/>
      <c r="CM55" s="207"/>
      <c r="CN55" s="207"/>
      <c r="CO55" s="207"/>
      <c r="CP55" s="207"/>
      <c r="CQ55" s="207"/>
      <c r="CR55" s="207"/>
      <c r="CS55" s="207"/>
      <c r="CT55" s="207"/>
      <c r="CU55" s="207"/>
      <c r="CV55" s="207"/>
      <c r="CW55" s="207"/>
      <c r="CX55" s="207"/>
      <c r="CY55" s="207"/>
      <c r="CZ55" s="207"/>
      <c r="DA55" s="207"/>
      <c r="DB55" s="207"/>
      <c r="DC55" s="207"/>
      <c r="DD55" s="207"/>
      <c r="DE55" s="207"/>
      <c r="DF55" s="207"/>
      <c r="DG55" s="207"/>
      <c r="DH55" s="207"/>
      <c r="DI55" s="207"/>
      <c r="DJ55" s="207"/>
      <c r="DK55" s="207"/>
      <c r="DL55" s="207"/>
      <c r="DM55" s="207"/>
      <c r="DN55" s="207"/>
      <c r="DO55" s="207"/>
      <c r="DP55" s="207"/>
      <c r="DQ55" s="207"/>
      <c r="DR55" s="207"/>
      <c r="DS55" s="207"/>
      <c r="DT55" s="207"/>
      <c r="DU55" s="207"/>
      <c r="DV55" s="207"/>
      <c r="DW55" s="207"/>
      <c r="DX55" s="207"/>
      <c r="DY55" s="207"/>
      <c r="DZ55" s="207"/>
      <c r="EA55" s="207"/>
      <c r="EB55" s="207"/>
      <c r="EC55" s="207"/>
      <c r="ED55" s="207"/>
      <c r="EE55" s="207"/>
      <c r="EF55" s="207"/>
      <c r="EG55" s="207"/>
      <c r="EH55" s="207"/>
      <c r="EI55" s="207"/>
      <c r="EJ55" s="207"/>
      <c r="EK55" s="207"/>
      <c r="EL55" s="207"/>
      <c r="EM55" s="207"/>
      <c r="EN55" s="207"/>
      <c r="EO55" s="207"/>
    </row>
    <row r="56" spans="1:145" x14ac:dyDescent="0.2">
      <c r="A56" s="212"/>
      <c r="B56" s="202"/>
      <c r="C56" s="354"/>
      <c r="D56" s="203"/>
      <c r="E56" s="371"/>
      <c r="F56" s="371"/>
      <c r="G56" s="106" t="str">
        <f>IF(OR(E56="",F56=""),"", IF(E56="Stormwater Treatment", VLOOKUP(F56,VALIDATIONS!$BZ$2:$CB$6,2,FALSE),    IF(E56="Floodway and Open Channel", VLOOKUP(F56,VALIDATIONS!$BW$2:$BY$7,2,FALSE)))  )</f>
        <v/>
      </c>
      <c r="H56" s="128"/>
      <c r="I56" s="128"/>
      <c r="J56" s="106" t="str">
        <f>IF(OR(E56="",F56=""),"", IF(E56="Stormwater Treatment", H56*VLOOKUP(F56,VALIDATIONS!$BZ$2:$CB$6,3,FALSE),    IF(E56="Floodway and Open Channel", H56*VLOOKUP(F56,VALIDATIONS!$BW$2:$BY$7,3,FALSE)))  )</f>
        <v/>
      </c>
      <c r="K56" s="203"/>
      <c r="L56" s="208"/>
      <c r="M56" s="208"/>
      <c r="N56" s="208"/>
      <c r="O56" s="208"/>
      <c r="P56" s="208"/>
      <c r="Q56" s="208"/>
      <c r="R56" s="208"/>
      <c r="S56" s="208"/>
      <c r="T56" s="208"/>
      <c r="U56" s="208"/>
      <c r="V56" s="208"/>
      <c r="W56" s="208"/>
      <c r="X56" s="208"/>
      <c r="Y56" s="208"/>
      <c r="Z56" s="208"/>
      <c r="AA56" s="208"/>
      <c r="AB56" s="208"/>
      <c r="AC56" s="208"/>
      <c r="AD56" s="208"/>
      <c r="AE56" s="208"/>
      <c r="AF56" s="208"/>
      <c r="AG56" s="208"/>
      <c r="AH56" s="208"/>
      <c r="AI56" s="208"/>
      <c r="AJ56" s="208"/>
      <c r="AK56" s="209"/>
      <c r="AL56" s="207"/>
      <c r="AM56" s="207"/>
      <c r="AN56" s="207"/>
      <c r="AO56" s="207"/>
      <c r="AP56" s="207"/>
      <c r="AQ56" s="207"/>
      <c r="AR56" s="207"/>
      <c r="AS56" s="207"/>
      <c r="AT56" s="207"/>
      <c r="AU56" s="207"/>
      <c r="AV56" s="207"/>
      <c r="AW56" s="207"/>
      <c r="AX56" s="207"/>
      <c r="AY56" s="207"/>
      <c r="AZ56" s="207"/>
      <c r="BA56" s="207"/>
      <c r="BB56" s="207"/>
      <c r="BC56" s="207"/>
      <c r="BD56" s="207"/>
      <c r="BE56" s="207"/>
      <c r="BF56" s="207"/>
      <c r="BG56" s="207"/>
      <c r="BH56" s="207"/>
      <c r="BI56" s="207"/>
      <c r="BJ56" s="207"/>
      <c r="BK56" s="207"/>
      <c r="BL56" s="207"/>
      <c r="BM56" s="207"/>
      <c r="BN56" s="207"/>
      <c r="BO56" s="207"/>
      <c r="BP56" s="207"/>
      <c r="BQ56" s="207"/>
      <c r="BR56" s="207"/>
      <c r="BS56" s="207"/>
      <c r="BT56" s="207"/>
      <c r="BU56" s="207"/>
      <c r="BV56" s="207"/>
      <c r="BW56" s="207"/>
      <c r="BX56" s="207"/>
      <c r="BY56" s="207"/>
      <c r="BZ56" s="207"/>
      <c r="CA56" s="207"/>
      <c r="CB56" s="207"/>
      <c r="CC56" s="207"/>
      <c r="CD56" s="207"/>
      <c r="CE56" s="207"/>
      <c r="CF56" s="207"/>
      <c r="CG56" s="207"/>
      <c r="CH56" s="207"/>
      <c r="CI56" s="207"/>
      <c r="CJ56" s="207"/>
      <c r="CK56" s="207"/>
      <c r="CL56" s="207"/>
      <c r="CM56" s="207"/>
      <c r="CN56" s="207"/>
      <c r="CO56" s="207"/>
      <c r="CP56" s="207"/>
      <c r="CQ56" s="207"/>
      <c r="CR56" s="207"/>
      <c r="CS56" s="207"/>
      <c r="CT56" s="207"/>
      <c r="CU56" s="207"/>
      <c r="CV56" s="207"/>
      <c r="CW56" s="207"/>
      <c r="CX56" s="207"/>
      <c r="CY56" s="207"/>
      <c r="CZ56" s="207"/>
      <c r="DA56" s="207"/>
      <c r="DB56" s="207"/>
      <c r="DC56" s="207"/>
      <c r="DD56" s="207"/>
      <c r="DE56" s="207"/>
      <c r="DF56" s="207"/>
      <c r="DG56" s="207"/>
      <c r="DH56" s="207"/>
      <c r="DI56" s="207"/>
      <c r="DJ56" s="207"/>
      <c r="DK56" s="207"/>
      <c r="DL56" s="207"/>
      <c r="DM56" s="207"/>
      <c r="DN56" s="207"/>
      <c r="DO56" s="207"/>
      <c r="DP56" s="207"/>
      <c r="DQ56" s="207"/>
      <c r="DR56" s="207"/>
      <c r="DS56" s="207"/>
      <c r="DT56" s="207"/>
      <c r="DU56" s="207"/>
      <c r="DV56" s="207"/>
      <c r="DW56" s="207"/>
      <c r="DX56" s="207"/>
      <c r="DY56" s="207"/>
      <c r="DZ56" s="207"/>
      <c r="EA56" s="207"/>
      <c r="EB56" s="207"/>
      <c r="EC56" s="207"/>
      <c r="ED56" s="207"/>
      <c r="EE56" s="207"/>
      <c r="EF56" s="207"/>
      <c r="EG56" s="207"/>
      <c r="EH56" s="207"/>
      <c r="EI56" s="207"/>
      <c r="EJ56" s="207"/>
      <c r="EK56" s="207"/>
      <c r="EL56" s="207"/>
      <c r="EM56" s="207"/>
      <c r="EN56" s="207"/>
      <c r="EO56" s="207"/>
    </row>
    <row r="57" spans="1:145" x14ac:dyDescent="0.2">
      <c r="A57" s="212"/>
      <c r="B57" s="202"/>
      <c r="C57" s="354"/>
      <c r="D57" s="203"/>
      <c r="E57" s="371"/>
      <c r="F57" s="371"/>
      <c r="G57" s="106" t="str">
        <f>IF(OR(E57="",F57=""),"", IF(E57="Stormwater Treatment", VLOOKUP(F57,VALIDATIONS!$BZ$2:$CB$6,2,FALSE),    IF(E57="Floodway and Open Channel", VLOOKUP(F57,VALIDATIONS!$BW$2:$BY$7,2,FALSE)))  )</f>
        <v/>
      </c>
      <c r="H57" s="128"/>
      <c r="I57" s="128"/>
      <c r="J57" s="106" t="str">
        <f>IF(OR(E57="",F57=""),"", IF(E57="Stormwater Treatment", H57*VLOOKUP(F57,VALIDATIONS!$BZ$2:$CB$6,3,FALSE),    IF(E57="Floodway and Open Channel", H57*VLOOKUP(F57,VALIDATIONS!$BW$2:$BY$7,3,FALSE)))  )</f>
        <v/>
      </c>
      <c r="K57" s="203"/>
      <c r="L57" s="209"/>
      <c r="M57" s="209"/>
      <c r="N57" s="209"/>
      <c r="O57" s="209"/>
      <c r="P57" s="209"/>
      <c r="Q57" s="209"/>
      <c r="R57" s="209"/>
      <c r="S57" s="209"/>
      <c r="T57" s="209"/>
      <c r="U57" s="209"/>
      <c r="V57" s="209"/>
      <c r="W57" s="209"/>
      <c r="X57" s="209"/>
      <c r="Y57" s="209"/>
      <c r="Z57" s="209"/>
      <c r="AA57" s="209"/>
      <c r="AB57" s="209"/>
      <c r="AC57" s="209"/>
      <c r="AD57" s="209"/>
      <c r="AE57" s="209"/>
      <c r="AF57" s="209"/>
      <c r="AG57" s="209"/>
      <c r="AH57" s="209"/>
      <c r="AI57" s="209"/>
      <c r="AJ57" s="209"/>
      <c r="AK57" s="209"/>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c r="BI57" s="207"/>
      <c r="BJ57" s="207"/>
      <c r="BK57" s="207"/>
      <c r="BL57" s="207"/>
      <c r="BM57" s="207"/>
      <c r="BN57" s="207"/>
      <c r="BO57" s="207"/>
      <c r="BP57" s="207"/>
      <c r="BQ57" s="207"/>
      <c r="BR57" s="207"/>
      <c r="BS57" s="207"/>
      <c r="BT57" s="207"/>
      <c r="BU57" s="207"/>
      <c r="BV57" s="207"/>
      <c r="BW57" s="207"/>
      <c r="BX57" s="207"/>
      <c r="BY57" s="207"/>
      <c r="BZ57" s="207"/>
      <c r="CA57" s="207"/>
      <c r="CB57" s="207"/>
      <c r="CC57" s="207"/>
      <c r="CD57" s="207"/>
      <c r="CE57" s="207"/>
      <c r="CF57" s="207"/>
      <c r="CG57" s="207"/>
      <c r="CH57" s="207"/>
      <c r="CI57" s="207"/>
      <c r="CJ57" s="207"/>
      <c r="CK57" s="207"/>
      <c r="CL57" s="207"/>
      <c r="CM57" s="207"/>
      <c r="CN57" s="207"/>
      <c r="CO57" s="207"/>
      <c r="CP57" s="207"/>
      <c r="CQ57" s="207"/>
      <c r="CR57" s="207"/>
      <c r="CS57" s="207"/>
      <c r="CT57" s="207"/>
      <c r="CU57" s="207"/>
      <c r="CV57" s="207"/>
      <c r="CW57" s="207"/>
      <c r="CX57" s="207"/>
      <c r="CY57" s="207"/>
      <c r="CZ57" s="207"/>
      <c r="DA57" s="207"/>
      <c r="DB57" s="207"/>
      <c r="DC57" s="207"/>
      <c r="DD57" s="207"/>
      <c r="DE57" s="207"/>
      <c r="DF57" s="207"/>
      <c r="DG57" s="207"/>
      <c r="DH57" s="207"/>
      <c r="DI57" s="207"/>
      <c r="DJ57" s="207"/>
      <c r="DK57" s="207"/>
      <c r="DL57" s="207"/>
      <c r="DM57" s="207"/>
      <c r="DN57" s="207"/>
      <c r="DO57" s="207"/>
      <c r="DP57" s="207"/>
      <c r="DQ57" s="207"/>
      <c r="DR57" s="207"/>
      <c r="DS57" s="207"/>
      <c r="DT57" s="207"/>
      <c r="DU57" s="207"/>
      <c r="DV57" s="207"/>
      <c r="DW57" s="207"/>
      <c r="DX57" s="207"/>
      <c r="DY57" s="207"/>
      <c r="DZ57" s="207"/>
      <c r="EA57" s="207"/>
      <c r="EB57" s="207"/>
      <c r="EC57" s="207"/>
      <c r="ED57" s="207"/>
      <c r="EE57" s="207"/>
      <c r="EF57" s="207"/>
      <c r="EG57" s="207"/>
      <c r="EH57" s="207"/>
      <c r="EI57" s="207"/>
      <c r="EJ57" s="207"/>
      <c r="EK57" s="207"/>
      <c r="EL57" s="207"/>
      <c r="EM57" s="207"/>
      <c r="EN57" s="207"/>
      <c r="EO57" s="207"/>
    </row>
    <row r="58" spans="1:145" x14ac:dyDescent="0.2">
      <c r="A58" s="212"/>
      <c r="B58" s="202"/>
      <c r="C58" s="354"/>
      <c r="D58" s="203"/>
      <c r="E58" s="371"/>
      <c r="F58" s="371"/>
      <c r="G58" s="106" t="str">
        <f>IF(OR(E58="",F58=""),"", IF(E58="Stormwater Treatment", VLOOKUP(F58,VALIDATIONS!$BZ$2:$CB$6,2,FALSE),    IF(E58="Floodway and Open Channel", VLOOKUP(F58,VALIDATIONS!$BW$2:$BY$7,2,FALSE)))  )</f>
        <v/>
      </c>
      <c r="H58" s="128"/>
      <c r="I58" s="128"/>
      <c r="J58" s="106" t="str">
        <f>IF(OR(E58="",F58=""),"", IF(E58="Stormwater Treatment", H58*VLOOKUP(F58,VALIDATIONS!$BZ$2:$CB$6,3,FALSE),    IF(E58="Floodway and Open Channel", H58*VLOOKUP(F58,VALIDATIONS!$BW$2:$BY$7,3,FALSE)))  )</f>
        <v/>
      </c>
      <c r="K58" s="203"/>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c r="BG58" s="207"/>
      <c r="BH58" s="207"/>
      <c r="BI58" s="207"/>
      <c r="BJ58" s="207"/>
      <c r="BK58" s="207"/>
      <c r="BL58" s="207"/>
      <c r="BM58" s="207"/>
      <c r="BN58" s="207"/>
      <c r="BO58" s="207"/>
      <c r="BP58" s="207"/>
      <c r="BQ58" s="207"/>
      <c r="BR58" s="207"/>
      <c r="BS58" s="207"/>
      <c r="BT58" s="207"/>
      <c r="BU58" s="207"/>
      <c r="BV58" s="207"/>
      <c r="BW58" s="207"/>
      <c r="BX58" s="207"/>
      <c r="BY58" s="207"/>
      <c r="BZ58" s="207"/>
      <c r="CA58" s="207"/>
      <c r="CB58" s="207"/>
      <c r="CC58" s="207"/>
      <c r="CD58" s="207"/>
      <c r="CE58" s="207"/>
      <c r="CF58" s="207"/>
      <c r="CG58" s="207"/>
      <c r="CH58" s="207"/>
      <c r="CI58" s="207"/>
      <c r="CJ58" s="207"/>
      <c r="CK58" s="207"/>
      <c r="CL58" s="207"/>
      <c r="CM58" s="207"/>
      <c r="CN58" s="207"/>
      <c r="CO58" s="207"/>
      <c r="CP58" s="207"/>
      <c r="CQ58" s="207"/>
      <c r="CR58" s="207"/>
      <c r="CS58" s="207"/>
      <c r="CT58" s="207"/>
      <c r="CU58" s="207"/>
      <c r="CV58" s="207"/>
      <c r="CW58" s="207"/>
      <c r="CX58" s="207"/>
      <c r="CY58" s="207"/>
      <c r="CZ58" s="207"/>
      <c r="DA58" s="207"/>
      <c r="DB58" s="207"/>
      <c r="DC58" s="207"/>
      <c r="DD58" s="207"/>
      <c r="DE58" s="207"/>
      <c r="DF58" s="207"/>
      <c r="DG58" s="207"/>
      <c r="DH58" s="207"/>
      <c r="DI58" s="207"/>
      <c r="DJ58" s="207"/>
      <c r="DK58" s="207"/>
      <c r="DL58" s="207"/>
      <c r="DM58" s="207"/>
      <c r="DN58" s="207"/>
      <c r="DO58" s="207"/>
      <c r="DP58" s="207"/>
      <c r="DQ58" s="207"/>
      <c r="DR58" s="207"/>
      <c r="DS58" s="207"/>
      <c r="DT58" s="207"/>
      <c r="DU58" s="207"/>
      <c r="DV58" s="207"/>
      <c r="DW58" s="207"/>
      <c r="DX58" s="207"/>
      <c r="DY58" s="207"/>
      <c r="DZ58" s="207"/>
      <c r="EA58" s="207"/>
      <c r="EB58" s="207"/>
      <c r="EC58" s="207"/>
      <c r="ED58" s="207"/>
      <c r="EE58" s="207"/>
      <c r="EF58" s="207"/>
      <c r="EG58" s="207"/>
      <c r="EH58" s="207"/>
      <c r="EI58" s="207"/>
      <c r="EJ58" s="207"/>
      <c r="EK58" s="207"/>
      <c r="EL58" s="207"/>
      <c r="EM58" s="207"/>
      <c r="EN58" s="207"/>
      <c r="EO58" s="207"/>
    </row>
    <row r="59" spans="1:145" s="211" customFormat="1" x14ac:dyDescent="0.2">
      <c r="A59" s="212"/>
      <c r="B59" s="202"/>
      <c r="C59" s="354"/>
      <c r="D59" s="203"/>
      <c r="E59" s="371"/>
      <c r="F59" s="371"/>
      <c r="G59" s="106" t="str">
        <f>IF(OR(E59="",F59=""),"", IF(E59="Stormwater Treatment", VLOOKUP(F59,VALIDATIONS!$BZ$2:$CB$6,2,FALSE),    IF(E59="Floodway and Open Channel", VLOOKUP(F59,VALIDATIONS!$BW$2:$BY$7,2,FALSE)))  )</f>
        <v/>
      </c>
      <c r="H59" s="128"/>
      <c r="I59" s="128"/>
      <c r="J59" s="106" t="str">
        <f>IF(OR(E59="",F59=""),"", IF(E59="Stormwater Treatment", H59*VLOOKUP(F59,VALIDATIONS!$BZ$2:$CB$6,3,FALSE),    IF(E59="Floodway and Open Channel", H59*VLOOKUP(F59,VALIDATIONS!$BW$2:$BY$7,3,FALSE)))  )</f>
        <v/>
      </c>
      <c r="K59" s="203"/>
      <c r="L59" s="210"/>
      <c r="M59" s="210"/>
      <c r="N59" s="210"/>
      <c r="O59" s="210"/>
      <c r="P59" s="210"/>
      <c r="Q59" s="210"/>
      <c r="R59" s="210"/>
      <c r="S59" s="210"/>
      <c r="T59" s="210"/>
      <c r="U59" s="210"/>
      <c r="V59" s="210"/>
      <c r="W59" s="210"/>
      <c r="X59" s="210"/>
      <c r="Y59" s="210"/>
      <c r="Z59" s="210"/>
      <c r="AA59" s="210"/>
      <c r="AB59" s="210"/>
      <c r="AC59" s="210"/>
      <c r="AD59" s="210"/>
      <c r="AE59" s="210"/>
      <c r="AF59" s="210"/>
      <c r="AG59" s="210"/>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c r="BI59" s="210"/>
      <c r="BJ59" s="210"/>
      <c r="BK59" s="210"/>
      <c r="BL59" s="210"/>
      <c r="BM59" s="210"/>
      <c r="BN59" s="210"/>
      <c r="BO59" s="210"/>
      <c r="BP59" s="210"/>
      <c r="BQ59" s="210"/>
      <c r="BR59" s="210"/>
      <c r="BS59" s="210"/>
      <c r="BT59" s="210"/>
      <c r="BU59" s="210"/>
      <c r="BV59" s="210"/>
      <c r="BW59" s="210"/>
      <c r="BX59" s="210"/>
      <c r="BY59" s="210"/>
      <c r="BZ59" s="210"/>
      <c r="CA59" s="210"/>
      <c r="CB59" s="210"/>
      <c r="CC59" s="210"/>
      <c r="CD59" s="210"/>
      <c r="CE59" s="210"/>
      <c r="CF59" s="210"/>
      <c r="CG59" s="210"/>
      <c r="CH59" s="210"/>
      <c r="CI59" s="210"/>
      <c r="CJ59" s="210"/>
      <c r="CK59" s="210"/>
      <c r="CL59" s="210"/>
      <c r="CM59" s="210"/>
      <c r="CN59" s="210"/>
      <c r="CO59" s="210"/>
      <c r="CP59" s="210"/>
      <c r="CQ59" s="210"/>
      <c r="CR59" s="210"/>
      <c r="CS59" s="210"/>
      <c r="CT59" s="210"/>
      <c r="CU59" s="210"/>
      <c r="CV59" s="210"/>
      <c r="CW59" s="210"/>
      <c r="CX59" s="210"/>
      <c r="CY59" s="210"/>
      <c r="CZ59" s="210"/>
      <c r="DA59" s="210"/>
      <c r="DB59" s="210"/>
      <c r="DC59" s="210"/>
      <c r="DD59" s="210"/>
      <c r="DE59" s="210"/>
      <c r="DF59" s="210"/>
      <c r="DG59" s="210"/>
      <c r="DH59" s="210"/>
      <c r="DI59" s="210"/>
      <c r="DJ59" s="210"/>
      <c r="DK59" s="210"/>
      <c r="DL59" s="210"/>
      <c r="DM59" s="210"/>
      <c r="DN59" s="210"/>
      <c r="DO59" s="210"/>
      <c r="DP59" s="210"/>
      <c r="DQ59" s="210"/>
      <c r="DR59" s="210"/>
      <c r="DS59" s="210"/>
      <c r="DT59" s="210"/>
      <c r="DU59" s="210"/>
      <c r="DV59" s="210"/>
      <c r="DW59" s="210"/>
      <c r="DX59" s="210"/>
      <c r="DY59" s="210"/>
      <c r="DZ59" s="210"/>
      <c r="EA59" s="210"/>
      <c r="EB59" s="210"/>
      <c r="EC59" s="210"/>
      <c r="ED59" s="210"/>
      <c r="EE59" s="210"/>
      <c r="EF59" s="210"/>
      <c r="EG59" s="210"/>
      <c r="EH59" s="210"/>
      <c r="EI59" s="210"/>
      <c r="EJ59" s="210"/>
      <c r="EK59" s="210"/>
      <c r="EL59" s="210"/>
      <c r="EM59" s="210"/>
      <c r="EN59" s="210"/>
      <c r="EO59" s="210"/>
    </row>
    <row r="60" spans="1:145" x14ac:dyDescent="0.2">
      <c r="A60" s="212"/>
      <c r="B60" s="202"/>
      <c r="C60" s="354"/>
      <c r="D60" s="203"/>
      <c r="E60" s="371"/>
      <c r="F60" s="371"/>
      <c r="G60" s="106" t="str">
        <f>IF(OR(E60="",F60=""),"", IF(E60="Stormwater Treatment", VLOOKUP(F60,VALIDATIONS!$BZ$2:$CB$6,2,FALSE),    IF(E60="Floodway and Open Channel", VLOOKUP(F60,VALIDATIONS!$BW$2:$BY$7,2,FALSE)))  )</f>
        <v/>
      </c>
      <c r="H60" s="128"/>
      <c r="I60" s="128"/>
      <c r="J60" s="106" t="str">
        <f>IF(OR(E60="",F60=""),"", IF(E60="Stormwater Treatment", H60*VLOOKUP(F60,VALIDATIONS!$BZ$2:$CB$6,3,FALSE),    IF(E60="Floodway and Open Channel", H60*VLOOKUP(F60,VALIDATIONS!$BW$2:$BY$7,3,FALSE)))  )</f>
        <v/>
      </c>
      <c r="K60" s="203"/>
      <c r="L60" s="207"/>
      <c r="M60" s="207"/>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207"/>
      <c r="BU60" s="207"/>
      <c r="BV60" s="207"/>
      <c r="BW60" s="207"/>
      <c r="BX60" s="207"/>
      <c r="BY60" s="207"/>
      <c r="BZ60" s="207"/>
      <c r="CA60" s="207"/>
      <c r="CB60" s="207"/>
      <c r="CC60" s="207"/>
      <c r="CD60" s="207"/>
      <c r="CE60" s="207"/>
      <c r="CF60" s="207"/>
      <c r="CG60" s="207"/>
      <c r="CH60" s="207"/>
      <c r="CI60" s="207"/>
      <c r="CJ60" s="207"/>
      <c r="CK60" s="207"/>
      <c r="CL60" s="207"/>
      <c r="CM60" s="207"/>
      <c r="CN60" s="207"/>
      <c r="CO60" s="207"/>
      <c r="CP60" s="207"/>
      <c r="CQ60" s="207"/>
      <c r="CR60" s="207"/>
      <c r="CS60" s="207"/>
      <c r="CT60" s="207"/>
      <c r="CU60" s="207"/>
      <c r="CV60" s="207"/>
      <c r="CW60" s="207"/>
      <c r="CX60" s="207"/>
      <c r="CY60" s="207"/>
      <c r="CZ60" s="207"/>
      <c r="DA60" s="207"/>
      <c r="DB60" s="207"/>
      <c r="DC60" s="207"/>
      <c r="DD60" s="207"/>
      <c r="DE60" s="207"/>
      <c r="DF60" s="207"/>
      <c r="DG60" s="207"/>
      <c r="DH60" s="207"/>
      <c r="DI60" s="207"/>
      <c r="DJ60" s="207"/>
      <c r="DK60" s="207"/>
      <c r="DL60" s="207"/>
      <c r="DM60" s="207"/>
      <c r="DN60" s="207"/>
      <c r="DO60" s="207"/>
      <c r="DP60" s="207"/>
      <c r="DQ60" s="207"/>
      <c r="DR60" s="207"/>
      <c r="DS60" s="207"/>
      <c r="DT60" s="207"/>
      <c r="DU60" s="207"/>
      <c r="DV60" s="207"/>
      <c r="DW60" s="207"/>
      <c r="DX60" s="207"/>
      <c r="DY60" s="207"/>
      <c r="DZ60" s="207"/>
      <c r="EA60" s="207"/>
      <c r="EB60" s="207"/>
      <c r="EC60" s="207"/>
      <c r="ED60" s="207"/>
      <c r="EE60" s="207"/>
      <c r="EF60" s="207"/>
      <c r="EG60" s="207"/>
      <c r="EH60" s="207"/>
      <c r="EI60" s="207"/>
      <c r="EJ60" s="207"/>
      <c r="EK60" s="207"/>
      <c r="EL60" s="207"/>
      <c r="EM60" s="207"/>
      <c r="EN60" s="207"/>
      <c r="EO60" s="207"/>
    </row>
    <row r="61" spans="1:145" x14ac:dyDescent="0.2">
      <c r="A61" s="212"/>
      <c r="B61" s="202"/>
      <c r="C61" s="354"/>
      <c r="D61" s="203"/>
      <c r="E61" s="371"/>
      <c r="F61" s="371"/>
      <c r="G61" s="106" t="str">
        <f>IF(OR(E61="",F61=""),"", IF(E61="Stormwater Treatment", VLOOKUP(F61,VALIDATIONS!$BZ$2:$CB$6,2,FALSE),    IF(E61="Floodway and Open Channel", VLOOKUP(F61,VALIDATIONS!$BW$2:$BY$7,2,FALSE)))  )</f>
        <v/>
      </c>
      <c r="H61" s="128"/>
      <c r="I61" s="128"/>
      <c r="J61" s="106" t="str">
        <f>IF(OR(E61="",F61=""),"", IF(E61="Stormwater Treatment", H61*VLOOKUP(F61,VALIDATIONS!$BZ$2:$CB$6,3,FALSE),    IF(E61="Floodway and Open Channel", H61*VLOOKUP(F61,VALIDATIONS!$BW$2:$BY$7,3,FALSE)))  )</f>
        <v/>
      </c>
      <c r="K61" s="203"/>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c r="AK61" s="207"/>
      <c r="AL61" s="207"/>
      <c r="AM61" s="207"/>
      <c r="AN61" s="207"/>
      <c r="AO61" s="207"/>
      <c r="AP61" s="207"/>
      <c r="AQ61" s="207"/>
      <c r="AR61" s="207"/>
      <c r="AS61" s="207"/>
      <c r="AT61" s="207"/>
      <c r="AU61" s="207"/>
      <c r="AV61" s="207"/>
      <c r="AW61" s="207"/>
      <c r="AX61" s="207"/>
      <c r="AY61" s="207"/>
      <c r="AZ61" s="207"/>
      <c r="BA61" s="207"/>
      <c r="BB61" s="207"/>
      <c r="BC61" s="207"/>
      <c r="BD61" s="207"/>
      <c r="BE61" s="207"/>
      <c r="BF61" s="207"/>
      <c r="BG61" s="207"/>
      <c r="BH61" s="207"/>
      <c r="BI61" s="207"/>
      <c r="BJ61" s="207"/>
      <c r="BK61" s="207"/>
      <c r="BL61" s="207"/>
      <c r="BM61" s="207"/>
      <c r="BN61" s="207"/>
      <c r="BO61" s="207"/>
      <c r="BP61" s="207"/>
      <c r="BQ61" s="207"/>
      <c r="BR61" s="207"/>
      <c r="BS61" s="207"/>
      <c r="BT61" s="207"/>
      <c r="BU61" s="207"/>
      <c r="BV61" s="207"/>
      <c r="BW61" s="207"/>
      <c r="BX61" s="207"/>
      <c r="BY61" s="207"/>
      <c r="BZ61" s="207"/>
      <c r="CA61" s="207"/>
      <c r="CB61" s="207"/>
      <c r="CC61" s="207"/>
      <c r="CD61" s="207"/>
      <c r="CE61" s="207"/>
      <c r="CF61" s="207"/>
      <c r="CG61" s="207"/>
      <c r="CH61" s="207"/>
      <c r="CI61" s="207"/>
      <c r="CJ61" s="207"/>
      <c r="CK61" s="207"/>
      <c r="CL61" s="207"/>
      <c r="CM61" s="207"/>
      <c r="CN61" s="207"/>
      <c r="CO61" s="207"/>
      <c r="CP61" s="207"/>
      <c r="CQ61" s="207"/>
      <c r="CR61" s="207"/>
      <c r="CS61" s="207"/>
      <c r="CT61" s="207"/>
      <c r="CU61" s="207"/>
      <c r="CV61" s="207"/>
      <c r="CW61" s="207"/>
      <c r="CX61" s="207"/>
      <c r="CY61" s="207"/>
      <c r="CZ61" s="207"/>
      <c r="DA61" s="207"/>
      <c r="DB61" s="207"/>
      <c r="DC61" s="207"/>
      <c r="DD61" s="207"/>
      <c r="DE61" s="207"/>
      <c r="DF61" s="207"/>
      <c r="DG61" s="207"/>
      <c r="DH61" s="207"/>
      <c r="DI61" s="207"/>
      <c r="DJ61" s="207"/>
      <c r="DK61" s="207"/>
      <c r="DL61" s="207"/>
      <c r="DM61" s="207"/>
      <c r="DN61" s="207"/>
      <c r="DO61" s="207"/>
      <c r="DP61" s="207"/>
      <c r="DQ61" s="207"/>
      <c r="DR61" s="207"/>
      <c r="DS61" s="207"/>
      <c r="DT61" s="207"/>
      <c r="DU61" s="207"/>
      <c r="DV61" s="207"/>
      <c r="DW61" s="207"/>
      <c r="DX61" s="207"/>
      <c r="DY61" s="207"/>
      <c r="DZ61" s="207"/>
      <c r="EA61" s="207"/>
      <c r="EB61" s="207"/>
      <c r="EC61" s="207"/>
      <c r="ED61" s="207"/>
      <c r="EE61" s="207"/>
      <c r="EF61" s="207"/>
      <c r="EG61" s="207"/>
      <c r="EH61" s="207"/>
      <c r="EI61" s="207"/>
      <c r="EJ61" s="207"/>
      <c r="EK61" s="207"/>
      <c r="EL61" s="207"/>
      <c r="EM61" s="207"/>
      <c r="EN61" s="207"/>
      <c r="EO61" s="207"/>
    </row>
    <row r="62" spans="1:145" x14ac:dyDescent="0.2">
      <c r="A62" s="212"/>
      <c r="B62" s="202"/>
      <c r="C62" s="354"/>
      <c r="D62" s="203"/>
      <c r="E62" s="371"/>
      <c r="F62" s="371"/>
      <c r="G62" s="106" t="str">
        <f>IF(OR(E62="",F62=""),"", IF(E62="Stormwater Treatment", VLOOKUP(F62,VALIDATIONS!$BZ$2:$CB$6,2,FALSE),    IF(E62="Floodway and Open Channel", VLOOKUP(F62,VALIDATIONS!$BW$2:$BY$7,2,FALSE)))  )</f>
        <v/>
      </c>
      <c r="H62" s="128"/>
      <c r="I62" s="128"/>
      <c r="J62" s="106" t="str">
        <f>IF(OR(E62="",F62=""),"", IF(E62="Stormwater Treatment", H62*VLOOKUP(F62,VALIDATIONS!$BZ$2:$CB$6,3,FALSE),    IF(E62="Floodway and Open Channel", H62*VLOOKUP(F62,VALIDATIONS!$BW$2:$BY$7,3,FALSE)))  )</f>
        <v/>
      </c>
      <c r="K62" s="203"/>
      <c r="L62" s="207"/>
      <c r="M62" s="207"/>
      <c r="N62" s="207"/>
      <c r="O62" s="207"/>
      <c r="P62" s="207"/>
      <c r="Q62" s="207"/>
      <c r="R62" s="207"/>
      <c r="S62" s="207"/>
      <c r="T62" s="207"/>
      <c r="U62" s="207"/>
      <c r="V62" s="207"/>
      <c r="W62" s="207"/>
      <c r="X62" s="207"/>
      <c r="Y62" s="207"/>
      <c r="Z62" s="207"/>
      <c r="AA62" s="207"/>
      <c r="AB62" s="207"/>
      <c r="AC62" s="207"/>
      <c r="AD62" s="207"/>
      <c r="AE62" s="207"/>
      <c r="AF62" s="207"/>
      <c r="AG62" s="207"/>
      <c r="AH62" s="207"/>
      <c r="AI62" s="207"/>
      <c r="AJ62" s="207"/>
      <c r="AK62" s="207"/>
      <c r="AL62" s="207"/>
      <c r="AM62" s="207"/>
      <c r="AN62" s="207"/>
      <c r="AO62" s="207"/>
      <c r="AP62" s="207"/>
      <c r="AQ62" s="207"/>
      <c r="AR62" s="207"/>
      <c r="AS62" s="207"/>
      <c r="AT62" s="207"/>
      <c r="AU62" s="207"/>
      <c r="AV62" s="207"/>
      <c r="AW62" s="207"/>
      <c r="AX62" s="207"/>
      <c r="AY62" s="207"/>
      <c r="AZ62" s="207"/>
      <c r="BA62" s="207"/>
      <c r="BB62" s="207"/>
      <c r="BC62" s="207"/>
      <c r="BD62" s="207"/>
      <c r="BE62" s="207"/>
      <c r="BF62" s="207"/>
      <c r="BG62" s="207"/>
      <c r="BH62" s="207"/>
      <c r="BI62" s="207"/>
      <c r="BJ62" s="207"/>
      <c r="BK62" s="207"/>
      <c r="BL62" s="207"/>
      <c r="BM62" s="207"/>
      <c r="BN62" s="207"/>
      <c r="BO62" s="207"/>
      <c r="BP62" s="207"/>
      <c r="BQ62" s="207"/>
      <c r="BR62" s="207"/>
      <c r="BS62" s="207"/>
      <c r="BT62" s="207"/>
      <c r="BU62" s="207"/>
      <c r="BV62" s="207"/>
      <c r="BW62" s="207"/>
      <c r="BX62" s="207"/>
      <c r="BY62" s="207"/>
      <c r="BZ62" s="207"/>
      <c r="CA62" s="207"/>
      <c r="CB62" s="207"/>
      <c r="CC62" s="207"/>
      <c r="CD62" s="207"/>
      <c r="CE62" s="207"/>
      <c r="CF62" s="207"/>
      <c r="CG62" s="207"/>
      <c r="CH62" s="207"/>
      <c r="CI62" s="207"/>
      <c r="CJ62" s="207"/>
      <c r="CK62" s="207"/>
      <c r="CL62" s="207"/>
      <c r="CM62" s="207"/>
      <c r="CN62" s="207"/>
      <c r="CO62" s="207"/>
      <c r="CP62" s="207"/>
      <c r="CQ62" s="207"/>
      <c r="CR62" s="207"/>
      <c r="CS62" s="207"/>
      <c r="CT62" s="207"/>
      <c r="CU62" s="207"/>
      <c r="CV62" s="207"/>
      <c r="CW62" s="207"/>
      <c r="CX62" s="207"/>
      <c r="CY62" s="207"/>
      <c r="CZ62" s="207"/>
      <c r="DA62" s="207"/>
      <c r="DB62" s="207"/>
      <c r="DC62" s="207"/>
      <c r="DD62" s="207"/>
      <c r="DE62" s="207"/>
      <c r="DF62" s="207"/>
      <c r="DG62" s="207"/>
      <c r="DH62" s="207"/>
      <c r="DI62" s="207"/>
      <c r="DJ62" s="207"/>
      <c r="DK62" s="207"/>
      <c r="DL62" s="207"/>
      <c r="DM62" s="207"/>
      <c r="DN62" s="207"/>
      <c r="DO62" s="207"/>
      <c r="DP62" s="207"/>
      <c r="DQ62" s="207"/>
      <c r="DR62" s="207"/>
      <c r="DS62" s="207"/>
      <c r="DT62" s="207"/>
      <c r="DU62" s="207"/>
      <c r="DV62" s="207"/>
      <c r="DW62" s="207"/>
      <c r="DX62" s="207"/>
      <c r="DY62" s="207"/>
      <c r="DZ62" s="207"/>
      <c r="EA62" s="207"/>
      <c r="EB62" s="207"/>
      <c r="EC62" s="207"/>
      <c r="ED62" s="207"/>
      <c r="EE62" s="207"/>
      <c r="EF62" s="207"/>
      <c r="EG62" s="207"/>
      <c r="EH62" s="207"/>
      <c r="EI62" s="207"/>
      <c r="EJ62" s="207"/>
      <c r="EK62" s="207"/>
      <c r="EL62" s="207"/>
      <c r="EM62" s="207"/>
      <c r="EN62" s="207"/>
      <c r="EO62" s="207"/>
    </row>
    <row r="63" spans="1:145" x14ac:dyDescent="0.2">
      <c r="A63" s="212"/>
      <c r="B63" s="202"/>
      <c r="C63" s="354"/>
      <c r="D63" s="203"/>
      <c r="E63" s="371"/>
      <c r="F63" s="371"/>
      <c r="G63" s="106" t="str">
        <f>IF(OR(E63="",F63=""),"", IF(E63="Stormwater Treatment", VLOOKUP(F63,VALIDATIONS!$BZ$2:$CB$6,2,FALSE),    IF(E63="Floodway and Open Channel", VLOOKUP(F63,VALIDATIONS!$BW$2:$BY$7,2,FALSE)))  )</f>
        <v/>
      </c>
      <c r="H63" s="128"/>
      <c r="I63" s="128"/>
      <c r="J63" s="106" t="str">
        <f>IF(OR(E63="",F63=""),"", IF(E63="Stormwater Treatment", H63*VLOOKUP(F63,VALIDATIONS!$BZ$2:$CB$6,3,FALSE),    IF(E63="Floodway and Open Channel", H63*VLOOKUP(F63,VALIDATIONS!$BW$2:$BY$7,3,FALSE)))  )</f>
        <v/>
      </c>
      <c r="K63" s="203"/>
      <c r="L63" s="207"/>
      <c r="M63" s="207"/>
      <c r="N63" s="207"/>
      <c r="O63" s="207"/>
      <c r="P63" s="207"/>
      <c r="Q63" s="207"/>
      <c r="R63" s="207"/>
      <c r="S63" s="207"/>
      <c r="T63" s="207"/>
      <c r="U63" s="207"/>
      <c r="V63" s="207"/>
      <c r="W63" s="207"/>
      <c r="X63" s="207"/>
      <c r="Y63" s="207"/>
      <c r="Z63" s="207"/>
      <c r="AA63" s="207"/>
      <c r="AB63" s="207"/>
      <c r="AC63" s="207"/>
      <c r="AD63" s="207"/>
      <c r="AE63" s="207"/>
      <c r="AF63" s="207"/>
      <c r="AG63" s="207"/>
      <c r="AH63" s="207"/>
      <c r="AI63" s="207"/>
      <c r="AJ63" s="207"/>
      <c r="AK63" s="207"/>
      <c r="AL63" s="207"/>
      <c r="AM63" s="207"/>
      <c r="AN63" s="207"/>
      <c r="AO63" s="207"/>
      <c r="AP63" s="207"/>
      <c r="AQ63" s="207"/>
      <c r="AR63" s="207"/>
      <c r="AS63" s="207"/>
      <c r="AT63" s="207"/>
      <c r="AU63" s="207"/>
      <c r="AV63" s="207"/>
      <c r="AW63" s="207"/>
      <c r="AX63" s="207"/>
      <c r="AY63" s="207"/>
      <c r="AZ63" s="207"/>
      <c r="BA63" s="207"/>
      <c r="BB63" s="207"/>
      <c r="BC63" s="207"/>
      <c r="BD63" s="207"/>
      <c r="BE63" s="207"/>
      <c r="BF63" s="207"/>
      <c r="BG63" s="207"/>
      <c r="BH63" s="207"/>
      <c r="BI63" s="207"/>
      <c r="BJ63" s="207"/>
      <c r="BK63" s="207"/>
      <c r="BL63" s="207"/>
      <c r="BM63" s="207"/>
      <c r="BN63" s="207"/>
      <c r="BO63" s="207"/>
      <c r="BP63" s="207"/>
      <c r="BQ63" s="207"/>
      <c r="BR63" s="207"/>
      <c r="BS63" s="207"/>
      <c r="BT63" s="207"/>
      <c r="BU63" s="207"/>
      <c r="BV63" s="207"/>
      <c r="BW63" s="207"/>
      <c r="BX63" s="207"/>
      <c r="BY63" s="207"/>
      <c r="BZ63" s="207"/>
      <c r="CA63" s="207"/>
      <c r="CB63" s="207"/>
      <c r="CC63" s="207"/>
      <c r="CD63" s="207"/>
      <c r="CE63" s="207"/>
      <c r="CF63" s="207"/>
      <c r="CG63" s="207"/>
      <c r="CH63" s="207"/>
      <c r="CI63" s="207"/>
      <c r="CJ63" s="207"/>
      <c r="CK63" s="207"/>
      <c r="CL63" s="207"/>
      <c r="CM63" s="207"/>
      <c r="CN63" s="207"/>
      <c r="CO63" s="207"/>
      <c r="CP63" s="207"/>
      <c r="CQ63" s="207"/>
      <c r="CR63" s="207"/>
      <c r="CS63" s="207"/>
      <c r="CT63" s="207"/>
      <c r="CU63" s="207"/>
      <c r="CV63" s="207"/>
      <c r="CW63" s="207"/>
      <c r="CX63" s="207"/>
      <c r="CY63" s="207"/>
      <c r="CZ63" s="207"/>
      <c r="DA63" s="207"/>
      <c r="DB63" s="207"/>
      <c r="DC63" s="207"/>
      <c r="DD63" s="207"/>
      <c r="DE63" s="207"/>
      <c r="DF63" s="207"/>
      <c r="DG63" s="207"/>
      <c r="DH63" s="207"/>
      <c r="DI63" s="207"/>
      <c r="DJ63" s="207"/>
      <c r="DK63" s="207"/>
      <c r="DL63" s="207"/>
      <c r="DM63" s="207"/>
      <c r="DN63" s="207"/>
      <c r="DO63" s="207"/>
      <c r="DP63" s="207"/>
      <c r="DQ63" s="207"/>
      <c r="DR63" s="207"/>
      <c r="DS63" s="207"/>
      <c r="DT63" s="207"/>
      <c r="DU63" s="207"/>
      <c r="DV63" s="207"/>
      <c r="DW63" s="207"/>
      <c r="DX63" s="207"/>
      <c r="DY63" s="207"/>
      <c r="DZ63" s="207"/>
      <c r="EA63" s="207"/>
      <c r="EB63" s="207"/>
      <c r="EC63" s="207"/>
      <c r="ED63" s="207"/>
      <c r="EE63" s="207"/>
      <c r="EF63" s="207"/>
      <c r="EG63" s="207"/>
      <c r="EH63" s="207"/>
      <c r="EI63" s="207"/>
      <c r="EJ63" s="207"/>
      <c r="EK63" s="207"/>
      <c r="EL63" s="207"/>
      <c r="EM63" s="207"/>
      <c r="EN63" s="207"/>
      <c r="EO63" s="207"/>
    </row>
    <row r="64" spans="1:145" x14ac:dyDescent="0.2">
      <c r="A64" s="212"/>
      <c r="B64" s="202"/>
      <c r="C64" s="354"/>
      <c r="D64" s="203"/>
      <c r="E64" s="371"/>
      <c r="F64" s="371"/>
      <c r="G64" s="106" t="str">
        <f>IF(OR(E64="",F64=""),"", IF(E64="Stormwater Treatment", VLOOKUP(F64,VALIDATIONS!$BZ$2:$CB$6,2,FALSE),    IF(E64="Floodway and Open Channel", VLOOKUP(F64,VALIDATIONS!$BW$2:$BY$7,2,FALSE)))  )</f>
        <v/>
      </c>
      <c r="H64" s="128"/>
      <c r="I64" s="128"/>
      <c r="J64" s="106" t="str">
        <f>IF(OR(E64="",F64=""),"", IF(E64="Stormwater Treatment", H64*VLOOKUP(F64,VALIDATIONS!$BZ$2:$CB$6,3,FALSE),    IF(E64="Floodway and Open Channel", H64*VLOOKUP(F64,VALIDATIONS!$BW$2:$BY$7,3,FALSE)))  )</f>
        <v/>
      </c>
      <c r="K64" s="203"/>
      <c r="L64" s="207"/>
      <c r="M64" s="207"/>
      <c r="N64" s="207"/>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7"/>
      <c r="AL64" s="207"/>
      <c r="AM64" s="207"/>
      <c r="AN64" s="207"/>
      <c r="AO64" s="207"/>
      <c r="AP64" s="207"/>
      <c r="AQ64" s="207"/>
      <c r="AR64" s="207"/>
      <c r="AS64" s="207"/>
      <c r="AT64" s="207"/>
      <c r="AU64" s="207"/>
      <c r="AV64" s="207"/>
      <c r="AW64" s="207"/>
      <c r="AX64" s="207"/>
      <c r="AY64" s="207"/>
      <c r="AZ64" s="207"/>
      <c r="BA64" s="207"/>
      <c r="BB64" s="207"/>
      <c r="BC64" s="207"/>
      <c r="BD64" s="207"/>
      <c r="BE64" s="207"/>
      <c r="BF64" s="207"/>
      <c r="BG64" s="207"/>
      <c r="BH64" s="207"/>
      <c r="BI64" s="207"/>
      <c r="BJ64" s="207"/>
      <c r="BK64" s="207"/>
      <c r="BL64" s="207"/>
      <c r="BM64" s="207"/>
      <c r="BN64" s="207"/>
      <c r="BO64" s="207"/>
      <c r="BP64" s="207"/>
      <c r="BQ64" s="207"/>
      <c r="BR64" s="207"/>
      <c r="BS64" s="207"/>
      <c r="BT64" s="207"/>
      <c r="BU64" s="207"/>
      <c r="BV64" s="207"/>
      <c r="BW64" s="207"/>
      <c r="BX64" s="207"/>
      <c r="BY64" s="207"/>
      <c r="BZ64" s="207"/>
      <c r="CA64" s="207"/>
      <c r="CB64" s="207"/>
      <c r="CC64" s="207"/>
      <c r="CD64" s="207"/>
      <c r="CE64" s="207"/>
      <c r="CF64" s="207"/>
      <c r="CG64" s="207"/>
      <c r="CH64" s="207"/>
      <c r="CI64" s="207"/>
      <c r="CJ64" s="207"/>
      <c r="CK64" s="207"/>
      <c r="CL64" s="207"/>
      <c r="CM64" s="207"/>
      <c r="CN64" s="207"/>
      <c r="CO64" s="207"/>
      <c r="CP64" s="207"/>
      <c r="CQ64" s="207"/>
      <c r="CR64" s="207"/>
      <c r="CS64" s="207"/>
      <c r="CT64" s="207"/>
      <c r="CU64" s="207"/>
      <c r="CV64" s="207"/>
      <c r="CW64" s="207"/>
      <c r="CX64" s="207"/>
      <c r="CY64" s="207"/>
      <c r="CZ64" s="207"/>
      <c r="DA64" s="207"/>
      <c r="DB64" s="207"/>
      <c r="DC64" s="207"/>
      <c r="DD64" s="207"/>
      <c r="DE64" s="207"/>
      <c r="DF64" s="207"/>
      <c r="DG64" s="207"/>
      <c r="DH64" s="207"/>
      <c r="DI64" s="207"/>
      <c r="DJ64" s="207"/>
      <c r="DK64" s="207"/>
      <c r="DL64" s="207"/>
      <c r="DM64" s="207"/>
      <c r="DN64" s="207"/>
      <c r="DO64" s="207"/>
      <c r="DP64" s="207"/>
      <c r="DQ64" s="207"/>
      <c r="DR64" s="207"/>
      <c r="DS64" s="207"/>
      <c r="DT64" s="207"/>
      <c r="DU64" s="207"/>
      <c r="DV64" s="207"/>
      <c r="DW64" s="207"/>
      <c r="DX64" s="207"/>
      <c r="DY64" s="207"/>
      <c r="DZ64" s="207"/>
      <c r="EA64" s="207"/>
      <c r="EB64" s="207"/>
      <c r="EC64" s="207"/>
      <c r="ED64" s="207"/>
      <c r="EE64" s="207"/>
      <c r="EF64" s="207"/>
      <c r="EG64" s="207"/>
      <c r="EH64" s="207"/>
      <c r="EI64" s="207"/>
      <c r="EJ64" s="207"/>
      <c r="EK64" s="207"/>
      <c r="EL64" s="207"/>
      <c r="EM64" s="207"/>
      <c r="EN64" s="207"/>
      <c r="EO64" s="207"/>
    </row>
    <row r="65" spans="1:145" x14ac:dyDescent="0.2">
      <c r="A65" s="212"/>
      <c r="B65" s="202"/>
      <c r="C65" s="354"/>
      <c r="D65" s="203"/>
      <c r="E65" s="371"/>
      <c r="F65" s="371"/>
      <c r="G65" s="106" t="str">
        <f>IF(OR(E65="",F65=""),"", IF(E65="Stormwater Treatment", VLOOKUP(F65,VALIDATIONS!$BZ$2:$CB$6,2,FALSE),    IF(E65="Floodway and Open Channel", VLOOKUP(F65,VALIDATIONS!$BW$2:$BY$7,2,FALSE)))  )</f>
        <v/>
      </c>
      <c r="H65" s="128"/>
      <c r="I65" s="128"/>
      <c r="J65" s="106" t="str">
        <f>IF(OR(E65="",F65=""),"", IF(E65="Stormwater Treatment", H65*VLOOKUP(F65,VALIDATIONS!$BZ$2:$CB$6,3,FALSE),    IF(E65="Floodway and Open Channel", H65*VLOOKUP(F65,VALIDATIONS!$BW$2:$BY$7,3,FALSE)))  )</f>
        <v/>
      </c>
      <c r="K65" s="203"/>
      <c r="L65" s="207"/>
      <c r="M65" s="207"/>
      <c r="N65" s="207"/>
      <c r="O65" s="207"/>
      <c r="P65" s="207"/>
      <c r="Q65" s="207"/>
      <c r="R65" s="207"/>
      <c r="S65" s="207"/>
      <c r="T65" s="207"/>
      <c r="U65" s="207"/>
      <c r="V65" s="207"/>
      <c r="W65" s="207"/>
      <c r="X65" s="207"/>
      <c r="Y65" s="207"/>
      <c r="Z65" s="207"/>
      <c r="AA65" s="207"/>
      <c r="AB65" s="207"/>
      <c r="AC65" s="207"/>
      <c r="AD65" s="207"/>
      <c r="AE65" s="207"/>
      <c r="AF65" s="207"/>
      <c r="AG65" s="207"/>
      <c r="AH65" s="207"/>
      <c r="AI65" s="207"/>
      <c r="AJ65" s="207"/>
      <c r="AK65" s="207"/>
      <c r="AL65" s="207"/>
      <c r="AM65" s="207"/>
      <c r="AN65" s="207"/>
      <c r="AO65" s="207"/>
      <c r="AP65" s="207"/>
      <c r="AQ65" s="207"/>
      <c r="AR65" s="207"/>
      <c r="AS65" s="207"/>
      <c r="AT65" s="207"/>
      <c r="AU65" s="207"/>
      <c r="AV65" s="207"/>
      <c r="AW65" s="207"/>
      <c r="AX65" s="207"/>
      <c r="AY65" s="207"/>
      <c r="AZ65" s="207"/>
      <c r="BA65" s="207"/>
      <c r="BB65" s="207"/>
      <c r="BC65" s="207"/>
      <c r="BD65" s="207"/>
      <c r="BE65" s="207"/>
      <c r="BF65" s="207"/>
      <c r="BG65" s="207"/>
      <c r="BH65" s="207"/>
      <c r="BI65" s="207"/>
      <c r="BJ65" s="207"/>
      <c r="BK65" s="207"/>
      <c r="BL65" s="207"/>
      <c r="BM65" s="207"/>
      <c r="BN65" s="207"/>
      <c r="BO65" s="207"/>
      <c r="BP65" s="207"/>
      <c r="BQ65" s="207"/>
      <c r="BR65" s="207"/>
      <c r="BS65" s="207"/>
      <c r="BT65" s="207"/>
      <c r="BU65" s="207"/>
      <c r="BV65" s="207"/>
      <c r="BW65" s="207"/>
      <c r="BX65" s="207"/>
      <c r="BY65" s="207"/>
      <c r="BZ65" s="207"/>
      <c r="CA65" s="207"/>
      <c r="CB65" s="207"/>
      <c r="CC65" s="207"/>
      <c r="CD65" s="207"/>
      <c r="CE65" s="207"/>
      <c r="CF65" s="207"/>
      <c r="CG65" s="207"/>
      <c r="CH65" s="207"/>
      <c r="CI65" s="207"/>
      <c r="CJ65" s="207"/>
      <c r="CK65" s="207"/>
      <c r="CL65" s="207"/>
      <c r="CM65" s="207"/>
      <c r="CN65" s="207"/>
      <c r="CO65" s="207"/>
      <c r="CP65" s="207"/>
      <c r="CQ65" s="207"/>
      <c r="CR65" s="207"/>
      <c r="CS65" s="207"/>
      <c r="CT65" s="207"/>
      <c r="CU65" s="207"/>
      <c r="CV65" s="207"/>
      <c r="CW65" s="207"/>
      <c r="CX65" s="207"/>
      <c r="CY65" s="207"/>
      <c r="CZ65" s="207"/>
      <c r="DA65" s="207"/>
      <c r="DB65" s="207"/>
      <c r="DC65" s="207"/>
      <c r="DD65" s="207"/>
      <c r="DE65" s="207"/>
      <c r="DF65" s="207"/>
      <c r="DG65" s="207"/>
      <c r="DH65" s="207"/>
      <c r="DI65" s="207"/>
      <c r="DJ65" s="207"/>
      <c r="DK65" s="207"/>
      <c r="DL65" s="207"/>
      <c r="DM65" s="207"/>
      <c r="DN65" s="207"/>
      <c r="DO65" s="207"/>
      <c r="DP65" s="207"/>
      <c r="DQ65" s="207"/>
      <c r="DR65" s="207"/>
      <c r="DS65" s="207"/>
      <c r="DT65" s="207"/>
      <c r="DU65" s="207"/>
      <c r="DV65" s="207"/>
      <c r="DW65" s="207"/>
      <c r="DX65" s="207"/>
      <c r="DY65" s="207"/>
      <c r="DZ65" s="207"/>
      <c r="EA65" s="207"/>
      <c r="EB65" s="207"/>
      <c r="EC65" s="207"/>
      <c r="ED65" s="207"/>
      <c r="EE65" s="207"/>
      <c r="EF65" s="207"/>
      <c r="EG65" s="207"/>
      <c r="EH65" s="207"/>
      <c r="EI65" s="207"/>
      <c r="EJ65" s="207"/>
      <c r="EK65" s="207"/>
      <c r="EL65" s="207"/>
      <c r="EM65" s="207"/>
      <c r="EN65" s="207"/>
      <c r="EO65" s="207"/>
    </row>
    <row r="66" spans="1:145" x14ac:dyDescent="0.2">
      <c r="A66" s="212"/>
      <c r="B66" s="202"/>
      <c r="C66" s="354"/>
      <c r="D66" s="203"/>
      <c r="E66" s="371"/>
      <c r="F66" s="371"/>
      <c r="G66" s="106" t="str">
        <f>IF(OR(E66="",F66=""),"", IF(E66="Stormwater Treatment", VLOOKUP(F66,VALIDATIONS!$BZ$2:$CB$6,2,FALSE),    IF(E66="Floodway and Open Channel", VLOOKUP(F66,VALIDATIONS!$BW$2:$BY$7,2,FALSE)))  )</f>
        <v/>
      </c>
      <c r="H66" s="128"/>
      <c r="I66" s="128"/>
      <c r="J66" s="106" t="str">
        <f>IF(OR(E66="",F66=""),"", IF(E66="Stormwater Treatment", H66*VLOOKUP(F66,VALIDATIONS!$BZ$2:$CB$6,3,FALSE),    IF(E66="Floodway and Open Channel", H66*VLOOKUP(F66,VALIDATIONS!$BW$2:$BY$7,3,FALSE)))  )</f>
        <v/>
      </c>
      <c r="K66" s="203"/>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13"/>
      <c r="AL66" s="207"/>
      <c r="AM66" s="207"/>
      <c r="AN66" s="207"/>
      <c r="AO66" s="207"/>
      <c r="AP66" s="207"/>
      <c r="AQ66" s="207"/>
      <c r="AR66" s="207"/>
      <c r="AS66" s="207"/>
      <c r="AT66" s="207"/>
      <c r="AU66" s="207"/>
      <c r="AV66" s="207"/>
      <c r="AW66" s="207"/>
      <c r="AX66" s="207"/>
      <c r="AY66" s="207"/>
      <c r="AZ66" s="207"/>
      <c r="BA66" s="207"/>
      <c r="BB66" s="207"/>
      <c r="BC66" s="207"/>
      <c r="BD66" s="207"/>
      <c r="BE66" s="207"/>
      <c r="BF66" s="207"/>
      <c r="BG66" s="207"/>
      <c r="BH66" s="207"/>
      <c r="BI66" s="207"/>
      <c r="BJ66" s="207"/>
      <c r="BK66" s="207"/>
      <c r="BL66" s="207"/>
      <c r="BM66" s="207"/>
      <c r="BN66" s="207"/>
      <c r="BO66" s="207"/>
      <c r="BP66" s="207"/>
      <c r="BQ66" s="207"/>
      <c r="BR66" s="207"/>
      <c r="BS66" s="207"/>
      <c r="BT66" s="207"/>
      <c r="BU66" s="207"/>
      <c r="BV66" s="207"/>
      <c r="BW66" s="207"/>
      <c r="BX66" s="207"/>
      <c r="BY66" s="207"/>
      <c r="BZ66" s="207"/>
      <c r="CA66" s="207"/>
      <c r="CB66" s="207"/>
      <c r="CC66" s="207"/>
      <c r="CD66" s="207"/>
      <c r="CE66" s="207"/>
      <c r="CF66" s="207"/>
      <c r="CG66" s="207"/>
      <c r="CH66" s="207"/>
      <c r="CI66" s="207"/>
      <c r="CJ66" s="207"/>
      <c r="CK66" s="207"/>
      <c r="CL66" s="207"/>
      <c r="CM66" s="207"/>
      <c r="CN66" s="207"/>
      <c r="CO66" s="207"/>
      <c r="CP66" s="207"/>
      <c r="CQ66" s="207"/>
      <c r="CR66" s="207"/>
      <c r="CS66" s="207"/>
      <c r="CT66" s="207"/>
      <c r="CU66" s="207"/>
      <c r="CV66" s="207"/>
      <c r="CW66" s="207"/>
      <c r="CX66" s="207"/>
      <c r="CY66" s="207"/>
      <c r="CZ66" s="207"/>
      <c r="DA66" s="207"/>
      <c r="DB66" s="207"/>
      <c r="DC66" s="207"/>
      <c r="DD66" s="207"/>
      <c r="DE66" s="207"/>
      <c r="DF66" s="207"/>
      <c r="DG66" s="207"/>
      <c r="DH66" s="207"/>
      <c r="DI66" s="207"/>
      <c r="DJ66" s="207"/>
      <c r="DK66" s="207"/>
      <c r="DL66" s="207"/>
      <c r="DM66" s="207"/>
      <c r="DN66" s="207"/>
      <c r="DO66" s="207"/>
      <c r="DP66" s="207"/>
      <c r="DQ66" s="207"/>
      <c r="DR66" s="207"/>
      <c r="DS66" s="207"/>
      <c r="DT66" s="207"/>
      <c r="DU66" s="207"/>
      <c r="DV66" s="207"/>
      <c r="DW66" s="207"/>
      <c r="DX66" s="207"/>
      <c r="DY66" s="207"/>
      <c r="DZ66" s="207"/>
      <c r="EA66" s="207"/>
      <c r="EB66" s="207"/>
      <c r="EC66" s="207"/>
      <c r="ED66" s="207"/>
      <c r="EE66" s="207"/>
      <c r="EF66" s="207"/>
      <c r="EG66" s="207"/>
      <c r="EH66" s="207"/>
      <c r="EI66" s="207"/>
      <c r="EJ66" s="207"/>
      <c r="EK66" s="207"/>
      <c r="EL66" s="207"/>
      <c r="EM66" s="207"/>
      <c r="EN66" s="207"/>
      <c r="EO66" s="207"/>
    </row>
    <row r="67" spans="1:145" x14ac:dyDescent="0.2">
      <c r="A67" s="212"/>
      <c r="B67" s="202"/>
      <c r="C67" s="354"/>
      <c r="D67" s="203"/>
      <c r="E67" s="371"/>
      <c r="F67" s="371"/>
      <c r="G67" s="106" t="str">
        <f>IF(OR(E67="",F67=""),"", IF(E67="Stormwater Treatment", VLOOKUP(F67,VALIDATIONS!$BZ$2:$CB$6,2,FALSE),    IF(E67="Floodway and Open Channel", VLOOKUP(F67,VALIDATIONS!$BW$2:$BY$7,2,FALSE)))  )</f>
        <v/>
      </c>
      <c r="H67" s="128"/>
      <c r="I67" s="128"/>
      <c r="J67" s="106" t="str">
        <f>IF(OR(E67="",F67=""),"", IF(E67="Stormwater Treatment", H67*VLOOKUP(F67,VALIDATIONS!$BZ$2:$CB$6,3,FALSE),    IF(E67="Floodway and Open Channel", H67*VLOOKUP(F67,VALIDATIONS!$BW$2:$BY$7,3,FALSE)))  )</f>
        <v/>
      </c>
      <c r="K67" s="203"/>
      <c r="L67" s="214"/>
      <c r="M67" s="214"/>
      <c r="N67" s="214"/>
      <c r="O67" s="214"/>
      <c r="P67" s="214"/>
      <c r="Q67" s="214"/>
      <c r="R67" s="214"/>
      <c r="S67" s="214"/>
      <c r="T67" s="214"/>
      <c r="U67" s="214"/>
      <c r="V67" s="214"/>
      <c r="W67" s="214"/>
      <c r="X67" s="214"/>
      <c r="Y67" s="214"/>
      <c r="Z67" s="214"/>
      <c r="AA67" s="214"/>
      <c r="AB67" s="214"/>
      <c r="AC67" s="214"/>
      <c r="AD67" s="214"/>
      <c r="AE67" s="214"/>
      <c r="AF67" s="214"/>
      <c r="AG67" s="214"/>
      <c r="AH67" s="214"/>
      <c r="AI67" s="214"/>
      <c r="AJ67" s="214"/>
      <c r="AK67" s="215"/>
      <c r="AL67" s="207"/>
      <c r="AM67" s="207"/>
      <c r="AN67" s="207"/>
      <c r="AO67" s="207"/>
      <c r="AP67" s="207"/>
      <c r="AQ67" s="207"/>
      <c r="AR67" s="207"/>
      <c r="AS67" s="207"/>
      <c r="AT67" s="207"/>
      <c r="AU67" s="207"/>
      <c r="AV67" s="207"/>
      <c r="AW67" s="207"/>
      <c r="AX67" s="207"/>
      <c r="AY67" s="207"/>
      <c r="AZ67" s="207"/>
      <c r="BA67" s="207"/>
      <c r="BB67" s="207"/>
      <c r="BC67" s="207"/>
      <c r="BD67" s="207"/>
      <c r="BE67" s="207"/>
      <c r="BF67" s="207"/>
      <c r="BG67" s="207"/>
      <c r="BH67" s="207"/>
      <c r="BI67" s="207"/>
      <c r="BJ67" s="207"/>
      <c r="BK67" s="207"/>
      <c r="BL67" s="207"/>
      <c r="BM67" s="207"/>
      <c r="BN67" s="207"/>
      <c r="BO67" s="207"/>
      <c r="BP67" s="207"/>
      <c r="BQ67" s="207"/>
      <c r="BR67" s="207"/>
      <c r="BS67" s="207"/>
      <c r="BT67" s="207"/>
      <c r="BU67" s="207"/>
      <c r="BV67" s="207"/>
      <c r="BW67" s="207"/>
      <c r="BX67" s="207"/>
      <c r="BY67" s="207"/>
      <c r="BZ67" s="207"/>
      <c r="CA67" s="207"/>
      <c r="CB67" s="207"/>
      <c r="CC67" s="207"/>
      <c r="CD67" s="207"/>
      <c r="CE67" s="207"/>
      <c r="CF67" s="207"/>
      <c r="CG67" s="207"/>
      <c r="CH67" s="207"/>
      <c r="CI67" s="207"/>
      <c r="CJ67" s="207"/>
      <c r="CK67" s="207"/>
      <c r="CL67" s="207"/>
      <c r="CM67" s="207"/>
      <c r="CN67" s="207"/>
      <c r="CO67" s="207"/>
      <c r="CP67" s="207"/>
      <c r="CQ67" s="207"/>
      <c r="CR67" s="207"/>
      <c r="CS67" s="207"/>
      <c r="CT67" s="207"/>
      <c r="CU67" s="207"/>
      <c r="CV67" s="207"/>
      <c r="CW67" s="207"/>
      <c r="CX67" s="207"/>
      <c r="CY67" s="207"/>
      <c r="CZ67" s="207"/>
      <c r="DA67" s="207"/>
      <c r="DB67" s="207"/>
      <c r="DC67" s="207"/>
      <c r="DD67" s="207"/>
      <c r="DE67" s="207"/>
      <c r="DF67" s="207"/>
      <c r="DG67" s="207"/>
      <c r="DH67" s="207"/>
      <c r="DI67" s="207"/>
      <c r="DJ67" s="207"/>
      <c r="DK67" s="207"/>
      <c r="DL67" s="207"/>
      <c r="DM67" s="207"/>
      <c r="DN67" s="207"/>
      <c r="DO67" s="207"/>
      <c r="DP67" s="207"/>
      <c r="DQ67" s="207"/>
      <c r="DR67" s="207"/>
      <c r="DS67" s="207"/>
      <c r="DT67" s="207"/>
      <c r="DU67" s="207"/>
      <c r="DV67" s="207"/>
      <c r="DW67" s="207"/>
      <c r="DX67" s="207"/>
      <c r="DY67" s="207"/>
      <c r="DZ67" s="207"/>
      <c r="EA67" s="207"/>
      <c r="EB67" s="207"/>
      <c r="EC67" s="207"/>
      <c r="ED67" s="207"/>
      <c r="EE67" s="207"/>
      <c r="EF67" s="207"/>
      <c r="EG67" s="207"/>
      <c r="EH67" s="207"/>
      <c r="EI67" s="207"/>
      <c r="EJ67" s="207"/>
      <c r="EK67" s="207"/>
      <c r="EL67" s="207"/>
      <c r="EM67" s="207"/>
      <c r="EN67" s="207"/>
      <c r="EO67" s="207"/>
    </row>
    <row r="68" spans="1:145" x14ac:dyDescent="0.2">
      <c r="A68" s="212"/>
      <c r="B68" s="202"/>
      <c r="C68" s="354"/>
      <c r="D68" s="203"/>
      <c r="E68" s="371"/>
      <c r="F68" s="371"/>
      <c r="G68" s="106" t="str">
        <f>IF(OR(E68="",F68=""),"", IF(E68="Stormwater Treatment", VLOOKUP(F68,VALIDATIONS!$BZ$2:$CB$6,2,FALSE),    IF(E68="Floodway and Open Channel", VLOOKUP(F68,VALIDATIONS!$BW$2:$BY$7,2,FALSE)))  )</f>
        <v/>
      </c>
      <c r="H68" s="128"/>
      <c r="I68" s="128"/>
      <c r="J68" s="106" t="str">
        <f>IF(OR(E68="",F68=""),"", IF(E68="Stormwater Treatment", H68*VLOOKUP(F68,VALIDATIONS!$BZ$2:$CB$6,3,FALSE),    IF(E68="Floodway and Open Channel", H68*VLOOKUP(F68,VALIDATIONS!$BW$2:$BY$7,3,FALSE)))  )</f>
        <v/>
      </c>
      <c r="K68" s="203"/>
      <c r="L68" s="214"/>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5"/>
      <c r="AL68" s="207"/>
      <c r="AM68" s="207"/>
      <c r="AN68" s="207"/>
      <c r="AO68" s="207"/>
      <c r="AP68" s="207"/>
      <c r="AQ68" s="207"/>
      <c r="AR68" s="207"/>
      <c r="AS68" s="207"/>
      <c r="AT68" s="207"/>
      <c r="AU68" s="207"/>
      <c r="AV68" s="207"/>
      <c r="AW68" s="207"/>
      <c r="AX68" s="207"/>
      <c r="AY68" s="207"/>
      <c r="AZ68" s="207"/>
      <c r="BA68" s="207"/>
      <c r="BB68" s="207"/>
      <c r="BC68" s="207"/>
      <c r="BD68" s="207"/>
      <c r="BE68" s="207"/>
      <c r="BF68" s="207"/>
      <c r="BG68" s="207"/>
      <c r="BH68" s="207"/>
      <c r="BI68" s="207"/>
      <c r="BJ68" s="207"/>
      <c r="BK68" s="207"/>
      <c r="BL68" s="207"/>
      <c r="BM68" s="207"/>
      <c r="BN68" s="207"/>
      <c r="BO68" s="207"/>
      <c r="BP68" s="207"/>
      <c r="BQ68" s="207"/>
      <c r="BR68" s="207"/>
      <c r="BS68" s="207"/>
      <c r="BT68" s="207"/>
      <c r="BU68" s="207"/>
      <c r="BV68" s="207"/>
      <c r="BW68" s="207"/>
      <c r="BX68" s="207"/>
      <c r="BY68" s="207"/>
      <c r="BZ68" s="207"/>
      <c r="CA68" s="207"/>
      <c r="CB68" s="207"/>
      <c r="CC68" s="207"/>
      <c r="CD68" s="207"/>
      <c r="CE68" s="207"/>
      <c r="CF68" s="207"/>
      <c r="CG68" s="207"/>
      <c r="CH68" s="207"/>
      <c r="CI68" s="207"/>
      <c r="CJ68" s="207"/>
      <c r="CK68" s="207"/>
      <c r="CL68" s="207"/>
      <c r="CM68" s="207"/>
      <c r="CN68" s="207"/>
      <c r="CO68" s="207"/>
      <c r="CP68" s="207"/>
      <c r="CQ68" s="207"/>
      <c r="CR68" s="207"/>
      <c r="CS68" s="207"/>
      <c r="CT68" s="207"/>
      <c r="CU68" s="207"/>
      <c r="CV68" s="207"/>
      <c r="CW68" s="207"/>
      <c r="CX68" s="207"/>
      <c r="CY68" s="207"/>
      <c r="CZ68" s="207"/>
      <c r="DA68" s="207"/>
      <c r="DB68" s="207"/>
      <c r="DC68" s="207"/>
      <c r="DD68" s="207"/>
      <c r="DE68" s="207"/>
      <c r="DF68" s="207"/>
      <c r="DG68" s="207"/>
      <c r="DH68" s="207"/>
      <c r="DI68" s="207"/>
      <c r="DJ68" s="207"/>
      <c r="DK68" s="207"/>
      <c r="DL68" s="207"/>
      <c r="DM68" s="207"/>
      <c r="DN68" s="207"/>
      <c r="DO68" s="207"/>
      <c r="DP68" s="207"/>
      <c r="DQ68" s="207"/>
      <c r="DR68" s="207"/>
      <c r="DS68" s="207"/>
      <c r="DT68" s="207"/>
      <c r="DU68" s="207"/>
      <c r="DV68" s="207"/>
      <c r="DW68" s="207"/>
      <c r="DX68" s="207"/>
      <c r="DY68" s="207"/>
      <c r="DZ68" s="207"/>
      <c r="EA68" s="207"/>
      <c r="EB68" s="207"/>
      <c r="EC68" s="207"/>
      <c r="ED68" s="207"/>
      <c r="EE68" s="207"/>
      <c r="EF68" s="207"/>
      <c r="EG68" s="207"/>
      <c r="EH68" s="207"/>
      <c r="EI68" s="207"/>
      <c r="EJ68" s="207"/>
      <c r="EK68" s="207"/>
      <c r="EL68" s="207"/>
      <c r="EM68" s="207"/>
      <c r="EN68" s="207"/>
      <c r="EO68" s="207"/>
    </row>
    <row r="69" spans="1:145" x14ac:dyDescent="0.2">
      <c r="A69" s="212"/>
      <c r="B69" s="202"/>
      <c r="C69" s="354"/>
      <c r="D69" s="203"/>
      <c r="E69" s="371"/>
      <c r="F69" s="371"/>
      <c r="G69" s="106" t="str">
        <f>IF(OR(E69="",F69=""),"", IF(E69="Stormwater Treatment", VLOOKUP(F69,VALIDATIONS!$BZ$2:$CB$6,2,FALSE),    IF(E69="Floodway and Open Channel", VLOOKUP(F69,VALIDATIONS!$BW$2:$BY$7,2,FALSE)))  )</f>
        <v/>
      </c>
      <c r="H69" s="128"/>
      <c r="I69" s="128"/>
      <c r="J69" s="106" t="str">
        <f>IF(OR(E69="",F69=""),"", IF(E69="Stormwater Treatment", H69*VLOOKUP(F69,VALIDATIONS!$BZ$2:$CB$6,3,FALSE),    IF(E69="Floodway and Open Channel", H69*VLOOKUP(F69,VALIDATIONS!$BW$2:$BY$7,3,FALSE)))  )</f>
        <v/>
      </c>
      <c r="K69" s="203"/>
      <c r="L69" s="214"/>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5"/>
      <c r="AL69" s="207"/>
      <c r="AM69" s="207"/>
      <c r="AN69" s="207"/>
      <c r="AO69" s="207"/>
      <c r="AP69" s="207"/>
      <c r="AQ69" s="207"/>
      <c r="AR69" s="207"/>
      <c r="AS69" s="207"/>
      <c r="AT69" s="207"/>
      <c r="AU69" s="207"/>
      <c r="AV69" s="207"/>
      <c r="AW69" s="207"/>
      <c r="AX69" s="207"/>
      <c r="AY69" s="207"/>
      <c r="AZ69" s="207"/>
      <c r="BA69" s="207"/>
      <c r="BB69" s="207"/>
      <c r="BC69" s="207"/>
      <c r="BD69" s="207"/>
      <c r="BE69" s="207"/>
      <c r="BF69" s="207"/>
      <c r="BG69" s="207"/>
      <c r="BH69" s="207"/>
      <c r="BI69" s="207"/>
      <c r="BJ69" s="207"/>
      <c r="BK69" s="207"/>
      <c r="BL69" s="207"/>
      <c r="BM69" s="207"/>
      <c r="BN69" s="207"/>
      <c r="BO69" s="207"/>
      <c r="BP69" s="207"/>
      <c r="BQ69" s="207"/>
      <c r="BR69" s="207"/>
      <c r="BS69" s="207"/>
      <c r="BT69" s="207"/>
      <c r="BU69" s="207"/>
      <c r="BV69" s="207"/>
      <c r="BW69" s="207"/>
      <c r="BX69" s="207"/>
      <c r="BY69" s="207"/>
      <c r="BZ69" s="207"/>
      <c r="CA69" s="207"/>
      <c r="CB69" s="207"/>
      <c r="CC69" s="207"/>
      <c r="CD69" s="207"/>
      <c r="CE69" s="207"/>
      <c r="CF69" s="207"/>
      <c r="CG69" s="207"/>
      <c r="CH69" s="207"/>
      <c r="CI69" s="207"/>
      <c r="CJ69" s="207"/>
      <c r="CK69" s="207"/>
      <c r="CL69" s="207"/>
      <c r="CM69" s="207"/>
      <c r="CN69" s="207"/>
      <c r="CO69" s="207"/>
      <c r="CP69" s="207"/>
      <c r="CQ69" s="207"/>
      <c r="CR69" s="207"/>
      <c r="CS69" s="207"/>
      <c r="CT69" s="207"/>
      <c r="CU69" s="207"/>
      <c r="CV69" s="207"/>
      <c r="CW69" s="207"/>
      <c r="CX69" s="207"/>
      <c r="CY69" s="207"/>
      <c r="CZ69" s="207"/>
      <c r="DA69" s="207"/>
      <c r="DB69" s="207"/>
      <c r="DC69" s="207"/>
      <c r="DD69" s="207"/>
      <c r="DE69" s="207"/>
      <c r="DF69" s="207"/>
      <c r="DG69" s="207"/>
      <c r="DH69" s="207"/>
      <c r="DI69" s="207"/>
      <c r="DJ69" s="207"/>
      <c r="DK69" s="207"/>
      <c r="DL69" s="207"/>
      <c r="DM69" s="207"/>
      <c r="DN69" s="207"/>
      <c r="DO69" s="207"/>
      <c r="DP69" s="207"/>
      <c r="DQ69" s="207"/>
      <c r="DR69" s="207"/>
      <c r="DS69" s="207"/>
      <c r="DT69" s="207"/>
      <c r="DU69" s="207"/>
      <c r="DV69" s="207"/>
      <c r="DW69" s="207"/>
      <c r="DX69" s="207"/>
      <c r="DY69" s="207"/>
      <c r="DZ69" s="207"/>
      <c r="EA69" s="207"/>
      <c r="EB69" s="207"/>
      <c r="EC69" s="207"/>
      <c r="ED69" s="207"/>
      <c r="EE69" s="207"/>
      <c r="EF69" s="207"/>
      <c r="EG69" s="207"/>
      <c r="EH69" s="207"/>
      <c r="EI69" s="207"/>
      <c r="EJ69" s="207"/>
      <c r="EK69" s="207"/>
      <c r="EL69" s="207"/>
      <c r="EM69" s="207"/>
      <c r="EN69" s="207"/>
      <c r="EO69" s="207"/>
    </row>
    <row r="70" spans="1:145" x14ac:dyDescent="0.2">
      <c r="A70" s="212"/>
      <c r="B70" s="202"/>
      <c r="C70" s="354"/>
      <c r="D70" s="203"/>
      <c r="E70" s="371"/>
      <c r="F70" s="371"/>
      <c r="G70" s="106" t="str">
        <f>IF(OR(E70="",F70=""),"", IF(E70="Stormwater Treatment", VLOOKUP(F70,VALIDATIONS!$BZ$2:$CB$6,2,FALSE),    IF(E70="Floodway and Open Channel", VLOOKUP(F70,VALIDATIONS!$BW$2:$BY$7,2,FALSE)))  )</f>
        <v/>
      </c>
      <c r="H70" s="128"/>
      <c r="I70" s="128"/>
      <c r="J70" s="106" t="str">
        <f>IF(OR(E70="",F70=""),"", IF(E70="Stormwater Treatment", H70*VLOOKUP(F70,VALIDATIONS!$BZ$2:$CB$6,3,FALSE),    IF(E70="Floodway and Open Channel", H70*VLOOKUP(F70,VALIDATIONS!$BW$2:$BY$7,3,FALSE)))  )</f>
        <v/>
      </c>
      <c r="K70" s="203"/>
      <c r="L70" s="214"/>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5"/>
      <c r="AL70" s="207"/>
      <c r="AM70" s="207"/>
      <c r="AN70" s="207"/>
      <c r="AO70" s="207"/>
      <c r="AP70" s="207"/>
      <c r="AQ70" s="207"/>
      <c r="AR70" s="207"/>
      <c r="AS70" s="207"/>
      <c r="AT70" s="207"/>
      <c r="AU70" s="207"/>
      <c r="AV70" s="207"/>
      <c r="AW70" s="207"/>
      <c r="AX70" s="207"/>
      <c r="AY70" s="207"/>
      <c r="AZ70" s="207"/>
      <c r="BA70" s="207"/>
      <c r="BB70" s="207"/>
      <c r="BC70" s="207"/>
      <c r="BD70" s="207"/>
      <c r="BE70" s="207"/>
      <c r="BF70" s="207"/>
      <c r="BG70" s="207"/>
      <c r="BH70" s="207"/>
      <c r="BI70" s="207"/>
      <c r="BJ70" s="207"/>
      <c r="BK70" s="207"/>
      <c r="BL70" s="207"/>
      <c r="BM70" s="207"/>
      <c r="BN70" s="207"/>
      <c r="BO70" s="207"/>
      <c r="BP70" s="207"/>
      <c r="BQ70" s="207"/>
      <c r="BR70" s="207"/>
      <c r="BS70" s="207"/>
      <c r="BT70" s="207"/>
      <c r="BU70" s="207"/>
      <c r="BV70" s="207"/>
      <c r="BW70" s="207"/>
      <c r="BX70" s="207"/>
      <c r="BY70" s="207"/>
      <c r="BZ70" s="207"/>
      <c r="CA70" s="207"/>
      <c r="CB70" s="207"/>
      <c r="CC70" s="207"/>
      <c r="CD70" s="207"/>
      <c r="CE70" s="207"/>
      <c r="CF70" s="207"/>
      <c r="CG70" s="207"/>
      <c r="CH70" s="207"/>
      <c r="CI70" s="207"/>
      <c r="CJ70" s="207"/>
      <c r="CK70" s="207"/>
      <c r="CL70" s="207"/>
      <c r="CM70" s="207"/>
      <c r="CN70" s="207"/>
      <c r="CO70" s="207"/>
      <c r="CP70" s="207"/>
      <c r="CQ70" s="207"/>
      <c r="CR70" s="207"/>
      <c r="CS70" s="207"/>
      <c r="CT70" s="207"/>
      <c r="CU70" s="207"/>
      <c r="CV70" s="207"/>
      <c r="CW70" s="207"/>
      <c r="CX70" s="207"/>
      <c r="CY70" s="207"/>
      <c r="CZ70" s="207"/>
      <c r="DA70" s="207"/>
      <c r="DB70" s="207"/>
      <c r="DC70" s="207"/>
      <c r="DD70" s="207"/>
      <c r="DE70" s="207"/>
      <c r="DF70" s="207"/>
      <c r="DG70" s="207"/>
      <c r="DH70" s="207"/>
      <c r="DI70" s="207"/>
      <c r="DJ70" s="207"/>
      <c r="DK70" s="207"/>
      <c r="DL70" s="207"/>
      <c r="DM70" s="207"/>
      <c r="DN70" s="207"/>
      <c r="DO70" s="207"/>
      <c r="DP70" s="207"/>
      <c r="DQ70" s="207"/>
      <c r="DR70" s="207"/>
      <c r="DS70" s="207"/>
      <c r="DT70" s="207"/>
      <c r="DU70" s="207"/>
      <c r="DV70" s="207"/>
      <c r="DW70" s="207"/>
      <c r="DX70" s="207"/>
      <c r="DY70" s="207"/>
      <c r="DZ70" s="207"/>
      <c r="EA70" s="207"/>
      <c r="EB70" s="207"/>
      <c r="EC70" s="207"/>
      <c r="ED70" s="207"/>
      <c r="EE70" s="207"/>
      <c r="EF70" s="207"/>
      <c r="EG70" s="207"/>
      <c r="EH70" s="207"/>
      <c r="EI70" s="207"/>
      <c r="EJ70" s="207"/>
      <c r="EK70" s="207"/>
      <c r="EL70" s="207"/>
      <c r="EM70" s="207"/>
      <c r="EN70" s="207"/>
      <c r="EO70" s="207"/>
    </row>
    <row r="71" spans="1:145" x14ac:dyDescent="0.2">
      <c r="A71" s="212"/>
      <c r="B71" s="202"/>
      <c r="C71" s="354"/>
      <c r="D71" s="203"/>
      <c r="E71" s="371"/>
      <c r="F71" s="371"/>
      <c r="G71" s="106" t="str">
        <f>IF(OR(E71="",F71=""),"", IF(E71="Stormwater Treatment", VLOOKUP(F71,VALIDATIONS!$BZ$2:$CB$6,2,FALSE),    IF(E71="Floodway and Open Channel", VLOOKUP(F71,VALIDATIONS!$BW$2:$BY$7,2,FALSE)))  )</f>
        <v/>
      </c>
      <c r="H71" s="128"/>
      <c r="I71" s="128"/>
      <c r="J71" s="106" t="str">
        <f>IF(OR(E71="",F71=""),"", IF(E71="Stormwater Treatment", H71*VLOOKUP(F71,VALIDATIONS!$BZ$2:$CB$6,3,FALSE),    IF(E71="Floodway and Open Channel", H71*VLOOKUP(F71,VALIDATIONS!$BW$2:$BY$7,3,FALSE)))  )</f>
        <v/>
      </c>
      <c r="K71" s="203"/>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5"/>
      <c r="AL71" s="207"/>
      <c r="AM71" s="207"/>
      <c r="AN71" s="207"/>
      <c r="AO71" s="207"/>
      <c r="AP71" s="207"/>
      <c r="AQ71" s="207"/>
      <c r="AR71" s="207"/>
      <c r="AS71" s="207"/>
      <c r="AT71" s="207"/>
      <c r="AU71" s="207"/>
      <c r="AV71" s="207"/>
      <c r="AW71" s="207"/>
      <c r="AX71" s="207"/>
      <c r="AY71" s="207"/>
      <c r="AZ71" s="207"/>
      <c r="BA71" s="207"/>
      <c r="BB71" s="207"/>
      <c r="BC71" s="207"/>
      <c r="BD71" s="207"/>
      <c r="BE71" s="207"/>
      <c r="BF71" s="207"/>
      <c r="BG71" s="207"/>
      <c r="BH71" s="207"/>
      <c r="BI71" s="207"/>
      <c r="BJ71" s="207"/>
      <c r="BK71" s="207"/>
      <c r="BL71" s="207"/>
      <c r="BM71" s="207"/>
      <c r="BN71" s="207"/>
      <c r="BO71" s="207"/>
      <c r="BP71" s="207"/>
      <c r="BQ71" s="207"/>
      <c r="BR71" s="207"/>
      <c r="BS71" s="207"/>
      <c r="BT71" s="207"/>
      <c r="BU71" s="207"/>
      <c r="BV71" s="207"/>
      <c r="BW71" s="207"/>
      <c r="BX71" s="207"/>
      <c r="BY71" s="207"/>
      <c r="BZ71" s="207"/>
      <c r="CA71" s="207"/>
      <c r="CB71" s="207"/>
      <c r="CC71" s="207"/>
      <c r="CD71" s="207"/>
      <c r="CE71" s="207"/>
      <c r="CF71" s="207"/>
      <c r="CG71" s="207"/>
      <c r="CH71" s="207"/>
      <c r="CI71" s="207"/>
      <c r="CJ71" s="207"/>
      <c r="CK71" s="207"/>
      <c r="CL71" s="207"/>
      <c r="CM71" s="207"/>
      <c r="CN71" s="207"/>
      <c r="CO71" s="207"/>
      <c r="CP71" s="207"/>
      <c r="CQ71" s="207"/>
      <c r="CR71" s="207"/>
      <c r="CS71" s="207"/>
      <c r="CT71" s="207"/>
      <c r="CU71" s="207"/>
      <c r="CV71" s="207"/>
      <c r="CW71" s="207"/>
      <c r="CX71" s="207"/>
      <c r="CY71" s="207"/>
      <c r="CZ71" s="207"/>
      <c r="DA71" s="207"/>
      <c r="DB71" s="207"/>
      <c r="DC71" s="207"/>
      <c r="DD71" s="207"/>
      <c r="DE71" s="207"/>
      <c r="DF71" s="207"/>
      <c r="DG71" s="207"/>
      <c r="DH71" s="207"/>
      <c r="DI71" s="207"/>
      <c r="DJ71" s="207"/>
      <c r="DK71" s="207"/>
      <c r="DL71" s="207"/>
      <c r="DM71" s="207"/>
      <c r="DN71" s="207"/>
      <c r="DO71" s="207"/>
      <c r="DP71" s="207"/>
      <c r="DQ71" s="207"/>
      <c r="DR71" s="207"/>
      <c r="DS71" s="207"/>
      <c r="DT71" s="207"/>
      <c r="DU71" s="207"/>
      <c r="DV71" s="207"/>
      <c r="DW71" s="207"/>
      <c r="DX71" s="207"/>
      <c r="DY71" s="207"/>
      <c r="DZ71" s="207"/>
      <c r="EA71" s="207"/>
      <c r="EB71" s="207"/>
      <c r="EC71" s="207"/>
      <c r="ED71" s="207"/>
      <c r="EE71" s="207"/>
      <c r="EF71" s="207"/>
      <c r="EG71" s="207"/>
      <c r="EH71" s="207"/>
      <c r="EI71" s="207"/>
      <c r="EJ71" s="207"/>
      <c r="EK71" s="207"/>
      <c r="EL71" s="207"/>
      <c r="EM71" s="207"/>
      <c r="EN71" s="207"/>
      <c r="EO71" s="207"/>
    </row>
    <row r="72" spans="1:145" x14ac:dyDescent="0.2">
      <c r="A72" s="212"/>
      <c r="B72" s="202"/>
      <c r="C72" s="354"/>
      <c r="D72" s="203"/>
      <c r="E72" s="371"/>
      <c r="F72" s="371"/>
      <c r="G72" s="106" t="str">
        <f>IF(OR(E72="",F72=""),"", IF(E72="Stormwater Treatment", VLOOKUP(F72,VALIDATIONS!$BZ$2:$CB$6,2,FALSE),    IF(E72="Floodway and Open Channel", VLOOKUP(F72,VALIDATIONS!$BW$2:$BY$7,2,FALSE)))  )</f>
        <v/>
      </c>
      <c r="H72" s="128"/>
      <c r="I72" s="128"/>
      <c r="J72" s="106" t="str">
        <f>IF(OR(E72="",F72=""),"", IF(E72="Stormwater Treatment", H72*VLOOKUP(F72,VALIDATIONS!$BZ$2:$CB$6,3,FALSE),    IF(E72="Floodway and Open Channel", H72*VLOOKUP(F72,VALIDATIONS!$BW$2:$BY$7,3,FALSE)))  )</f>
        <v/>
      </c>
      <c r="K72" s="203"/>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5"/>
      <c r="AL72" s="207"/>
      <c r="AM72" s="207"/>
      <c r="AN72" s="207"/>
      <c r="AO72" s="207"/>
      <c r="AP72" s="207"/>
      <c r="AQ72" s="207"/>
      <c r="AR72" s="207"/>
      <c r="AS72" s="207"/>
      <c r="AT72" s="207"/>
      <c r="AU72" s="207"/>
      <c r="AV72" s="207"/>
      <c r="AW72" s="207"/>
      <c r="AX72" s="207"/>
      <c r="AY72" s="207"/>
      <c r="AZ72" s="207"/>
      <c r="BA72" s="207"/>
      <c r="BB72" s="207"/>
      <c r="BC72" s="207"/>
      <c r="BD72" s="207"/>
      <c r="BE72" s="207"/>
      <c r="BF72" s="207"/>
      <c r="BG72" s="207"/>
      <c r="BH72" s="207"/>
      <c r="BI72" s="207"/>
      <c r="BJ72" s="207"/>
      <c r="BK72" s="207"/>
      <c r="BL72" s="207"/>
      <c r="BM72" s="207"/>
      <c r="BN72" s="207"/>
      <c r="BO72" s="207"/>
      <c r="BP72" s="207"/>
      <c r="BQ72" s="207"/>
      <c r="BR72" s="207"/>
      <c r="BS72" s="207"/>
      <c r="BT72" s="207"/>
      <c r="BU72" s="207"/>
      <c r="BV72" s="207"/>
      <c r="BW72" s="207"/>
      <c r="BX72" s="207"/>
      <c r="BY72" s="207"/>
      <c r="BZ72" s="207"/>
      <c r="CA72" s="207"/>
      <c r="CB72" s="207"/>
      <c r="CC72" s="207"/>
      <c r="CD72" s="207"/>
      <c r="CE72" s="207"/>
      <c r="CF72" s="207"/>
      <c r="CG72" s="207"/>
      <c r="CH72" s="207"/>
      <c r="CI72" s="207"/>
      <c r="CJ72" s="207"/>
      <c r="CK72" s="207"/>
      <c r="CL72" s="207"/>
      <c r="CM72" s="207"/>
      <c r="CN72" s="207"/>
      <c r="CO72" s="207"/>
      <c r="CP72" s="207"/>
      <c r="CQ72" s="207"/>
      <c r="CR72" s="207"/>
      <c r="CS72" s="207"/>
      <c r="CT72" s="207"/>
      <c r="CU72" s="207"/>
      <c r="CV72" s="207"/>
      <c r="CW72" s="207"/>
      <c r="CX72" s="207"/>
      <c r="CY72" s="207"/>
      <c r="CZ72" s="207"/>
      <c r="DA72" s="207"/>
      <c r="DB72" s="207"/>
      <c r="DC72" s="207"/>
      <c r="DD72" s="207"/>
      <c r="DE72" s="207"/>
      <c r="DF72" s="207"/>
      <c r="DG72" s="207"/>
      <c r="DH72" s="207"/>
      <c r="DI72" s="207"/>
      <c r="DJ72" s="207"/>
      <c r="DK72" s="207"/>
      <c r="DL72" s="207"/>
      <c r="DM72" s="207"/>
      <c r="DN72" s="207"/>
      <c r="DO72" s="207"/>
      <c r="DP72" s="207"/>
      <c r="DQ72" s="207"/>
      <c r="DR72" s="207"/>
      <c r="DS72" s="207"/>
      <c r="DT72" s="207"/>
      <c r="DU72" s="207"/>
      <c r="DV72" s="207"/>
      <c r="DW72" s="207"/>
      <c r="DX72" s="207"/>
      <c r="DY72" s="207"/>
      <c r="DZ72" s="207"/>
      <c r="EA72" s="207"/>
      <c r="EB72" s="207"/>
      <c r="EC72" s="207"/>
      <c r="ED72" s="207"/>
      <c r="EE72" s="207"/>
      <c r="EF72" s="207"/>
      <c r="EG72" s="207"/>
      <c r="EH72" s="207"/>
      <c r="EI72" s="207"/>
      <c r="EJ72" s="207"/>
      <c r="EK72" s="207"/>
      <c r="EL72" s="207"/>
      <c r="EM72" s="207"/>
      <c r="EN72" s="207"/>
      <c r="EO72" s="207"/>
    </row>
    <row r="73" spans="1:145" x14ac:dyDescent="0.2">
      <c r="A73" s="212"/>
      <c r="B73" s="202"/>
      <c r="C73" s="354"/>
      <c r="D73" s="203"/>
      <c r="E73" s="371"/>
      <c r="F73" s="371"/>
      <c r="G73" s="106" t="str">
        <f>IF(OR(E73="",F73=""),"", IF(E73="Stormwater Treatment", VLOOKUP(F73,VALIDATIONS!$BZ$2:$CB$6,2,FALSE),    IF(E73="Floodway and Open Channel", VLOOKUP(F73,VALIDATIONS!$BW$2:$BY$7,2,FALSE)))  )</f>
        <v/>
      </c>
      <c r="H73" s="128"/>
      <c r="I73" s="128"/>
      <c r="J73" s="106" t="str">
        <f>IF(OR(E73="",F73=""),"", IF(E73="Stormwater Treatment", H73*VLOOKUP(F73,VALIDATIONS!$BZ$2:$CB$6,3,FALSE),    IF(E73="Floodway and Open Channel", H73*VLOOKUP(F73,VALIDATIONS!$BW$2:$BY$7,3,FALSE)))  )</f>
        <v/>
      </c>
      <c r="K73" s="203"/>
      <c r="L73" s="214"/>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5"/>
      <c r="AL73" s="207"/>
      <c r="AM73" s="207"/>
      <c r="AN73" s="207"/>
      <c r="AO73" s="207"/>
      <c r="AP73" s="207"/>
      <c r="AQ73" s="207"/>
      <c r="AR73" s="207"/>
      <c r="AS73" s="207"/>
      <c r="AT73" s="207"/>
      <c r="AU73" s="207"/>
      <c r="AV73" s="207"/>
      <c r="AW73" s="207"/>
      <c r="AX73" s="207"/>
      <c r="AY73" s="207"/>
      <c r="AZ73" s="207"/>
      <c r="BA73" s="207"/>
      <c r="BB73" s="207"/>
      <c r="BC73" s="207"/>
      <c r="BD73" s="207"/>
      <c r="BE73" s="207"/>
      <c r="BF73" s="207"/>
      <c r="BG73" s="207"/>
      <c r="BH73" s="207"/>
      <c r="BI73" s="207"/>
      <c r="BJ73" s="207"/>
      <c r="BK73" s="207"/>
      <c r="BL73" s="207"/>
      <c r="BM73" s="207"/>
      <c r="BN73" s="207"/>
      <c r="BO73" s="207"/>
      <c r="BP73" s="207"/>
      <c r="BQ73" s="207"/>
      <c r="BR73" s="207"/>
      <c r="BS73" s="207"/>
      <c r="BT73" s="207"/>
      <c r="BU73" s="207"/>
      <c r="BV73" s="207"/>
      <c r="BW73" s="207"/>
      <c r="BX73" s="207"/>
      <c r="BY73" s="207"/>
      <c r="BZ73" s="207"/>
      <c r="CA73" s="207"/>
      <c r="CB73" s="207"/>
      <c r="CC73" s="207"/>
      <c r="CD73" s="207"/>
      <c r="CE73" s="207"/>
      <c r="CF73" s="207"/>
      <c r="CG73" s="207"/>
      <c r="CH73" s="207"/>
      <c r="CI73" s="207"/>
      <c r="CJ73" s="207"/>
      <c r="CK73" s="207"/>
      <c r="CL73" s="207"/>
      <c r="CM73" s="207"/>
      <c r="CN73" s="207"/>
      <c r="CO73" s="207"/>
      <c r="CP73" s="207"/>
      <c r="CQ73" s="207"/>
      <c r="CR73" s="207"/>
      <c r="CS73" s="207"/>
      <c r="CT73" s="207"/>
      <c r="CU73" s="207"/>
      <c r="CV73" s="207"/>
      <c r="CW73" s="207"/>
      <c r="CX73" s="207"/>
      <c r="CY73" s="207"/>
      <c r="CZ73" s="207"/>
      <c r="DA73" s="207"/>
      <c r="DB73" s="207"/>
      <c r="DC73" s="207"/>
      <c r="DD73" s="207"/>
      <c r="DE73" s="207"/>
      <c r="DF73" s="207"/>
      <c r="DG73" s="207"/>
      <c r="DH73" s="207"/>
      <c r="DI73" s="207"/>
      <c r="DJ73" s="207"/>
      <c r="DK73" s="207"/>
      <c r="DL73" s="207"/>
      <c r="DM73" s="207"/>
      <c r="DN73" s="207"/>
      <c r="DO73" s="207"/>
      <c r="DP73" s="207"/>
      <c r="DQ73" s="207"/>
      <c r="DR73" s="207"/>
      <c r="DS73" s="207"/>
      <c r="DT73" s="207"/>
      <c r="DU73" s="207"/>
      <c r="DV73" s="207"/>
      <c r="DW73" s="207"/>
      <c r="DX73" s="207"/>
      <c r="DY73" s="207"/>
      <c r="DZ73" s="207"/>
      <c r="EA73" s="207"/>
      <c r="EB73" s="207"/>
      <c r="EC73" s="207"/>
      <c r="ED73" s="207"/>
      <c r="EE73" s="207"/>
      <c r="EF73" s="207"/>
      <c r="EG73" s="207"/>
      <c r="EH73" s="207"/>
      <c r="EI73" s="207"/>
      <c r="EJ73" s="207"/>
      <c r="EK73" s="207"/>
      <c r="EL73" s="207"/>
      <c r="EM73" s="207"/>
      <c r="EN73" s="207"/>
      <c r="EO73" s="207"/>
    </row>
    <row r="74" spans="1:145" x14ac:dyDescent="0.2">
      <c r="A74" s="212"/>
      <c r="B74" s="202"/>
      <c r="C74" s="354"/>
      <c r="D74" s="203"/>
      <c r="E74" s="371"/>
      <c r="F74" s="371"/>
      <c r="G74" s="106" t="str">
        <f>IF(OR(E74="",F74=""),"", IF(E74="Stormwater Treatment", VLOOKUP(F74,VALIDATIONS!$BZ$2:$CB$6,2,FALSE),    IF(E74="Floodway and Open Channel", VLOOKUP(F74,VALIDATIONS!$BW$2:$BY$7,2,FALSE)))  )</f>
        <v/>
      </c>
      <c r="H74" s="128"/>
      <c r="I74" s="128"/>
      <c r="J74" s="106" t="str">
        <f>IF(OR(E74="",F74=""),"", IF(E74="Stormwater Treatment", H74*VLOOKUP(F74,VALIDATIONS!$BZ$2:$CB$6,3,FALSE),    IF(E74="Floodway and Open Channel", H74*VLOOKUP(F74,VALIDATIONS!$BW$2:$BY$7,3,FALSE)))  )</f>
        <v/>
      </c>
      <c r="K74" s="203"/>
      <c r="L74" s="215"/>
      <c r="M74" s="215"/>
      <c r="N74" s="215"/>
      <c r="O74" s="215"/>
      <c r="P74" s="215"/>
      <c r="Q74" s="215"/>
      <c r="R74" s="215"/>
      <c r="S74" s="215"/>
      <c r="T74" s="215"/>
      <c r="U74" s="215"/>
      <c r="V74" s="215"/>
      <c r="W74" s="215"/>
      <c r="X74" s="215"/>
      <c r="Y74" s="215"/>
      <c r="Z74" s="215"/>
      <c r="AA74" s="215"/>
      <c r="AB74" s="215"/>
      <c r="AC74" s="215"/>
      <c r="AD74" s="215"/>
      <c r="AE74" s="215"/>
      <c r="AF74" s="215"/>
      <c r="AG74" s="215"/>
      <c r="AH74" s="215"/>
      <c r="AI74" s="215"/>
      <c r="AJ74" s="215"/>
      <c r="AK74" s="215"/>
      <c r="AL74" s="207"/>
      <c r="AM74" s="207"/>
      <c r="AN74" s="207"/>
      <c r="AO74" s="207"/>
      <c r="AP74" s="207"/>
      <c r="AQ74" s="207"/>
      <c r="AR74" s="207"/>
      <c r="AS74" s="207"/>
      <c r="AT74" s="207"/>
      <c r="AU74" s="207"/>
      <c r="AV74" s="207"/>
      <c r="AW74" s="207"/>
      <c r="AX74" s="207"/>
      <c r="AY74" s="207"/>
      <c r="AZ74" s="207"/>
      <c r="BA74" s="207"/>
      <c r="BB74" s="207"/>
      <c r="BC74" s="207"/>
      <c r="BD74" s="207"/>
      <c r="BE74" s="207"/>
      <c r="BF74" s="207"/>
      <c r="BG74" s="207"/>
      <c r="BH74" s="207"/>
      <c r="BI74" s="207"/>
      <c r="BJ74" s="207"/>
      <c r="BK74" s="207"/>
      <c r="BL74" s="207"/>
      <c r="BM74" s="207"/>
      <c r="BN74" s="207"/>
      <c r="BO74" s="207"/>
      <c r="BP74" s="207"/>
      <c r="BQ74" s="207"/>
      <c r="BR74" s="207"/>
      <c r="BS74" s="207"/>
      <c r="BT74" s="207"/>
      <c r="BU74" s="207"/>
      <c r="BV74" s="207"/>
      <c r="BW74" s="207"/>
      <c r="BX74" s="207"/>
      <c r="BY74" s="207"/>
      <c r="BZ74" s="207"/>
      <c r="CA74" s="207"/>
      <c r="CB74" s="207"/>
      <c r="CC74" s="207"/>
      <c r="CD74" s="207"/>
      <c r="CE74" s="207"/>
      <c r="CF74" s="207"/>
      <c r="CG74" s="207"/>
      <c r="CH74" s="207"/>
      <c r="CI74" s="207"/>
      <c r="CJ74" s="207"/>
      <c r="CK74" s="207"/>
      <c r="CL74" s="207"/>
      <c r="CM74" s="207"/>
      <c r="CN74" s="207"/>
      <c r="CO74" s="207"/>
      <c r="CP74" s="207"/>
      <c r="CQ74" s="207"/>
      <c r="CR74" s="207"/>
      <c r="CS74" s="207"/>
      <c r="CT74" s="207"/>
      <c r="CU74" s="207"/>
      <c r="CV74" s="207"/>
      <c r="CW74" s="207"/>
      <c r="CX74" s="207"/>
      <c r="CY74" s="207"/>
      <c r="CZ74" s="207"/>
      <c r="DA74" s="207"/>
      <c r="DB74" s="207"/>
      <c r="DC74" s="207"/>
      <c r="DD74" s="207"/>
      <c r="DE74" s="207"/>
      <c r="DF74" s="207"/>
      <c r="DG74" s="207"/>
      <c r="DH74" s="207"/>
      <c r="DI74" s="207"/>
      <c r="DJ74" s="207"/>
      <c r="DK74" s="207"/>
      <c r="DL74" s="207"/>
      <c r="DM74" s="207"/>
      <c r="DN74" s="207"/>
      <c r="DO74" s="207"/>
      <c r="DP74" s="207"/>
      <c r="DQ74" s="207"/>
      <c r="DR74" s="207"/>
      <c r="DS74" s="207"/>
      <c r="DT74" s="207"/>
      <c r="DU74" s="207"/>
      <c r="DV74" s="207"/>
      <c r="DW74" s="207"/>
      <c r="DX74" s="207"/>
      <c r="DY74" s="207"/>
      <c r="DZ74" s="207"/>
      <c r="EA74" s="207"/>
      <c r="EB74" s="207"/>
      <c r="EC74" s="207"/>
      <c r="ED74" s="207"/>
      <c r="EE74" s="207"/>
      <c r="EF74" s="207"/>
      <c r="EG74" s="207"/>
      <c r="EH74" s="207"/>
      <c r="EI74" s="207"/>
      <c r="EJ74" s="207"/>
      <c r="EK74" s="207"/>
      <c r="EL74" s="207"/>
      <c r="EM74" s="207"/>
      <c r="EN74" s="207"/>
      <c r="EO74" s="207"/>
    </row>
    <row r="75" spans="1:145" x14ac:dyDescent="0.2">
      <c r="A75" s="212"/>
      <c r="B75" s="202"/>
      <c r="C75" s="354"/>
      <c r="D75" s="203"/>
      <c r="E75" s="371"/>
      <c r="F75" s="371"/>
      <c r="G75" s="106" t="str">
        <f>IF(OR(E75="",F75=""),"", IF(E75="Stormwater Treatment", VLOOKUP(F75,VALIDATIONS!$BZ$2:$CB$6,2,FALSE),    IF(E75="Floodway and Open Channel", VLOOKUP(F75,VALIDATIONS!$BW$2:$BY$7,2,FALSE)))  )</f>
        <v/>
      </c>
      <c r="H75" s="128"/>
      <c r="I75" s="128"/>
      <c r="J75" s="106" t="str">
        <f>IF(OR(E75="",F75=""),"", IF(E75="Stormwater Treatment", H75*VLOOKUP(F75,VALIDATIONS!$BZ$2:$CB$6,3,FALSE),    IF(E75="Floodway and Open Channel", H75*VLOOKUP(F75,VALIDATIONS!$BW$2:$BY$7,3,FALSE)))  )</f>
        <v/>
      </c>
      <c r="K75" s="203"/>
      <c r="L75" s="207"/>
      <c r="M75" s="207"/>
      <c r="N75" s="207"/>
      <c r="O75" s="207"/>
      <c r="P75" s="207"/>
      <c r="Q75" s="207"/>
      <c r="R75" s="207"/>
      <c r="S75" s="207"/>
      <c r="T75" s="207"/>
      <c r="U75" s="207"/>
      <c r="V75" s="207"/>
      <c r="W75" s="207"/>
      <c r="X75" s="207"/>
      <c r="Y75" s="207"/>
      <c r="Z75" s="207"/>
      <c r="AA75" s="207"/>
      <c r="AB75" s="207"/>
      <c r="AC75" s="207"/>
      <c r="AD75" s="207"/>
      <c r="AE75" s="207"/>
      <c r="AF75" s="207"/>
      <c r="AG75" s="207"/>
      <c r="AH75" s="207"/>
      <c r="AI75" s="207"/>
      <c r="AJ75" s="207"/>
      <c r="AK75" s="207"/>
      <c r="AL75" s="207"/>
      <c r="AM75" s="207"/>
      <c r="AN75" s="207"/>
      <c r="AO75" s="207"/>
      <c r="AP75" s="207"/>
      <c r="AQ75" s="207"/>
      <c r="AR75" s="207"/>
      <c r="AS75" s="207"/>
      <c r="AT75" s="207"/>
      <c r="AU75" s="207"/>
      <c r="AV75" s="207"/>
      <c r="AW75" s="207"/>
      <c r="AX75" s="207"/>
      <c r="AY75" s="207"/>
      <c r="AZ75" s="207"/>
      <c r="BA75" s="207"/>
      <c r="BB75" s="207"/>
      <c r="BC75" s="207"/>
      <c r="BD75" s="207"/>
      <c r="BE75" s="207"/>
      <c r="BF75" s="207"/>
      <c r="BG75" s="207"/>
      <c r="BH75" s="207"/>
      <c r="BI75" s="207"/>
      <c r="BJ75" s="207"/>
      <c r="BK75" s="207"/>
      <c r="BL75" s="207"/>
      <c r="BM75" s="207"/>
      <c r="BN75" s="207"/>
      <c r="BO75" s="207"/>
      <c r="BP75" s="207"/>
      <c r="BQ75" s="207"/>
      <c r="BR75" s="207"/>
      <c r="BS75" s="207"/>
      <c r="BT75" s="207"/>
      <c r="BU75" s="207"/>
      <c r="BV75" s="207"/>
      <c r="BW75" s="207"/>
      <c r="BX75" s="207"/>
      <c r="BY75" s="207"/>
      <c r="BZ75" s="207"/>
      <c r="CA75" s="207"/>
      <c r="CB75" s="207"/>
      <c r="CC75" s="207"/>
      <c r="CD75" s="207"/>
      <c r="CE75" s="207"/>
      <c r="CF75" s="207"/>
      <c r="CG75" s="207"/>
      <c r="CH75" s="207"/>
      <c r="CI75" s="207"/>
      <c r="CJ75" s="207"/>
      <c r="CK75" s="207"/>
      <c r="CL75" s="207"/>
      <c r="CM75" s="207"/>
      <c r="CN75" s="207"/>
      <c r="CO75" s="207"/>
      <c r="CP75" s="207"/>
      <c r="CQ75" s="207"/>
      <c r="CR75" s="207"/>
      <c r="CS75" s="207"/>
      <c r="CT75" s="207"/>
      <c r="CU75" s="207"/>
      <c r="CV75" s="207"/>
      <c r="CW75" s="207"/>
      <c r="CX75" s="207"/>
      <c r="CY75" s="207"/>
      <c r="CZ75" s="207"/>
      <c r="DA75" s="207"/>
      <c r="DB75" s="207"/>
      <c r="DC75" s="207"/>
      <c r="DD75" s="207"/>
      <c r="DE75" s="207"/>
      <c r="DF75" s="207"/>
      <c r="DG75" s="207"/>
      <c r="DH75" s="207"/>
      <c r="DI75" s="207"/>
      <c r="DJ75" s="207"/>
      <c r="DK75" s="207"/>
      <c r="DL75" s="207"/>
      <c r="DM75" s="207"/>
      <c r="DN75" s="207"/>
      <c r="DO75" s="207"/>
      <c r="DP75" s="207"/>
      <c r="DQ75" s="207"/>
      <c r="DR75" s="207"/>
      <c r="DS75" s="207"/>
      <c r="DT75" s="207"/>
      <c r="DU75" s="207"/>
      <c r="DV75" s="207"/>
      <c r="DW75" s="207"/>
      <c r="DX75" s="207"/>
      <c r="DY75" s="207"/>
      <c r="DZ75" s="207"/>
      <c r="EA75" s="207"/>
      <c r="EB75" s="207"/>
      <c r="EC75" s="207"/>
      <c r="ED75" s="207"/>
      <c r="EE75" s="207"/>
      <c r="EF75" s="207"/>
      <c r="EG75" s="207"/>
      <c r="EH75" s="207"/>
      <c r="EI75" s="207"/>
      <c r="EJ75" s="207"/>
      <c r="EK75" s="207"/>
      <c r="EL75" s="207"/>
      <c r="EM75" s="207"/>
      <c r="EN75" s="207"/>
      <c r="EO75" s="207"/>
    </row>
    <row r="76" spans="1:145" x14ac:dyDescent="0.2">
      <c r="A76" s="212"/>
      <c r="B76" s="202"/>
      <c r="C76" s="354"/>
      <c r="D76" s="203"/>
      <c r="E76" s="371"/>
      <c r="F76" s="371"/>
      <c r="G76" s="106" t="str">
        <f>IF(OR(E76="",F76=""),"", IF(E76="Stormwater Treatment", VLOOKUP(F76,VALIDATIONS!$BZ$2:$CB$6,2,FALSE),    IF(E76="Floodway and Open Channel", VLOOKUP(F76,VALIDATIONS!$BW$2:$BY$7,2,FALSE)))  )</f>
        <v/>
      </c>
      <c r="H76" s="128"/>
      <c r="I76" s="128"/>
      <c r="J76" s="106" t="str">
        <f>IF(OR(E76="",F76=""),"", IF(E76="Stormwater Treatment", H76*VLOOKUP(F76,VALIDATIONS!$BZ$2:$CB$6,3,FALSE),    IF(E76="Floodway and Open Channel", H76*VLOOKUP(F76,VALIDATIONS!$BW$2:$BY$7,3,FALSE)))  )</f>
        <v/>
      </c>
      <c r="K76" s="203"/>
      <c r="L76" s="207"/>
      <c r="M76" s="207"/>
      <c r="N76" s="207"/>
      <c r="O76" s="207"/>
      <c r="P76" s="207"/>
      <c r="Q76" s="207"/>
      <c r="R76" s="207"/>
      <c r="S76" s="207"/>
      <c r="T76" s="207"/>
      <c r="U76" s="207"/>
      <c r="V76" s="207"/>
      <c r="W76" s="207"/>
      <c r="X76" s="207"/>
      <c r="Y76" s="207"/>
      <c r="Z76" s="207"/>
      <c r="AA76" s="207"/>
      <c r="AB76" s="207"/>
      <c r="AC76" s="207"/>
      <c r="AD76" s="207"/>
      <c r="AE76" s="207"/>
      <c r="AF76" s="207"/>
      <c r="AG76" s="207"/>
      <c r="AH76" s="207"/>
      <c r="AI76" s="207"/>
      <c r="AJ76" s="207"/>
      <c r="AK76" s="207"/>
      <c r="AL76" s="207"/>
      <c r="AM76" s="207"/>
      <c r="AN76" s="207"/>
      <c r="AO76" s="207"/>
      <c r="AP76" s="207"/>
      <c r="AQ76" s="207"/>
      <c r="AR76" s="207"/>
      <c r="AS76" s="207"/>
      <c r="AT76" s="207"/>
      <c r="AU76" s="207"/>
      <c r="AV76" s="207"/>
      <c r="AW76" s="207"/>
      <c r="AX76" s="207"/>
      <c r="AY76" s="207"/>
      <c r="AZ76" s="207"/>
      <c r="BA76" s="207"/>
      <c r="BB76" s="207"/>
      <c r="BC76" s="207"/>
      <c r="BD76" s="207"/>
      <c r="BE76" s="207"/>
      <c r="BF76" s="207"/>
      <c r="BG76" s="207"/>
      <c r="BH76" s="207"/>
      <c r="BI76" s="207"/>
      <c r="BJ76" s="207"/>
      <c r="BK76" s="207"/>
      <c r="BL76" s="207"/>
      <c r="BM76" s="207"/>
      <c r="BN76" s="207"/>
      <c r="BO76" s="207"/>
      <c r="BP76" s="207"/>
      <c r="BQ76" s="207"/>
      <c r="BR76" s="207"/>
      <c r="BS76" s="207"/>
      <c r="BT76" s="207"/>
      <c r="BU76" s="207"/>
      <c r="BV76" s="207"/>
      <c r="BW76" s="207"/>
      <c r="BX76" s="207"/>
      <c r="BY76" s="207"/>
      <c r="BZ76" s="207"/>
      <c r="CA76" s="207"/>
      <c r="CB76" s="207"/>
      <c r="CC76" s="207"/>
      <c r="CD76" s="207"/>
      <c r="CE76" s="207"/>
      <c r="CF76" s="207"/>
      <c r="CG76" s="207"/>
      <c r="CH76" s="207"/>
      <c r="CI76" s="207"/>
      <c r="CJ76" s="207"/>
      <c r="CK76" s="207"/>
      <c r="CL76" s="207"/>
      <c r="CM76" s="207"/>
      <c r="CN76" s="207"/>
      <c r="CO76" s="207"/>
      <c r="CP76" s="207"/>
      <c r="CQ76" s="207"/>
      <c r="CR76" s="207"/>
      <c r="CS76" s="207"/>
      <c r="CT76" s="207"/>
      <c r="CU76" s="207"/>
      <c r="CV76" s="207"/>
      <c r="CW76" s="207"/>
      <c r="CX76" s="207"/>
      <c r="CY76" s="207"/>
      <c r="CZ76" s="207"/>
      <c r="DA76" s="207"/>
      <c r="DB76" s="207"/>
      <c r="DC76" s="207"/>
      <c r="DD76" s="207"/>
      <c r="DE76" s="207"/>
      <c r="DF76" s="207"/>
      <c r="DG76" s="207"/>
      <c r="DH76" s="207"/>
      <c r="DI76" s="207"/>
      <c r="DJ76" s="207"/>
      <c r="DK76" s="207"/>
      <c r="DL76" s="207"/>
      <c r="DM76" s="207"/>
      <c r="DN76" s="207"/>
      <c r="DO76" s="207"/>
      <c r="DP76" s="207"/>
      <c r="DQ76" s="207"/>
      <c r="DR76" s="207"/>
      <c r="DS76" s="207"/>
      <c r="DT76" s="207"/>
      <c r="DU76" s="207"/>
      <c r="DV76" s="207"/>
      <c r="DW76" s="207"/>
      <c r="DX76" s="207"/>
      <c r="DY76" s="207"/>
      <c r="DZ76" s="207"/>
      <c r="EA76" s="207"/>
      <c r="EB76" s="207"/>
      <c r="EC76" s="207"/>
      <c r="ED76" s="207"/>
      <c r="EE76" s="207"/>
      <c r="EF76" s="207"/>
      <c r="EG76" s="207"/>
      <c r="EH76" s="207"/>
      <c r="EI76" s="207"/>
      <c r="EJ76" s="207"/>
      <c r="EK76" s="207"/>
      <c r="EL76" s="207"/>
      <c r="EM76" s="207"/>
      <c r="EN76" s="207"/>
      <c r="EO76" s="207"/>
    </row>
    <row r="77" spans="1:145" x14ac:dyDescent="0.2">
      <c r="A77" s="212"/>
      <c r="B77" s="202"/>
      <c r="C77" s="354"/>
      <c r="D77" s="203"/>
      <c r="E77" s="371"/>
      <c r="F77" s="371"/>
      <c r="G77" s="106" t="str">
        <f>IF(OR(E77="",F77=""),"", IF(E77="Stormwater Treatment", VLOOKUP(F77,VALIDATIONS!$BZ$2:$CB$6,2,FALSE),    IF(E77="Floodway and Open Channel", VLOOKUP(F77,VALIDATIONS!$BW$2:$BY$7,2,FALSE)))  )</f>
        <v/>
      </c>
      <c r="H77" s="128"/>
      <c r="I77" s="128"/>
      <c r="J77" s="106" t="str">
        <f>IF(OR(E77="",F77=""),"", IF(E77="Stormwater Treatment", H77*VLOOKUP(F77,VALIDATIONS!$BZ$2:$CB$6,3,FALSE),    IF(E77="Floodway and Open Channel", H77*VLOOKUP(F77,VALIDATIONS!$BW$2:$BY$7,3,FALSE)))  )</f>
        <v/>
      </c>
      <c r="K77" s="203"/>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207"/>
      <c r="BM77" s="207"/>
      <c r="BN77" s="207"/>
      <c r="BO77" s="207"/>
      <c r="BP77" s="207"/>
      <c r="BQ77" s="207"/>
      <c r="BR77" s="207"/>
      <c r="BS77" s="207"/>
      <c r="BT77" s="207"/>
      <c r="BU77" s="207"/>
      <c r="BV77" s="207"/>
      <c r="BW77" s="207"/>
      <c r="BX77" s="207"/>
      <c r="BY77" s="207"/>
      <c r="BZ77" s="207"/>
      <c r="CA77" s="207"/>
      <c r="CB77" s="207"/>
      <c r="CC77" s="207"/>
      <c r="CD77" s="207"/>
      <c r="CE77" s="207"/>
      <c r="CF77" s="207"/>
      <c r="CG77" s="207"/>
      <c r="CH77" s="207"/>
      <c r="CI77" s="207"/>
      <c r="CJ77" s="207"/>
      <c r="CK77" s="207"/>
      <c r="CL77" s="207"/>
      <c r="CM77" s="207"/>
      <c r="CN77" s="207"/>
      <c r="CO77" s="207"/>
      <c r="CP77" s="207"/>
      <c r="CQ77" s="207"/>
      <c r="CR77" s="207"/>
      <c r="CS77" s="207"/>
      <c r="CT77" s="207"/>
      <c r="CU77" s="207"/>
      <c r="CV77" s="207"/>
      <c r="CW77" s="207"/>
      <c r="CX77" s="207"/>
      <c r="CY77" s="207"/>
      <c r="CZ77" s="207"/>
      <c r="DA77" s="207"/>
      <c r="DB77" s="207"/>
      <c r="DC77" s="207"/>
      <c r="DD77" s="207"/>
      <c r="DE77" s="207"/>
      <c r="DF77" s="207"/>
      <c r="DG77" s="207"/>
      <c r="DH77" s="207"/>
      <c r="DI77" s="207"/>
      <c r="DJ77" s="207"/>
      <c r="DK77" s="207"/>
      <c r="DL77" s="207"/>
      <c r="DM77" s="207"/>
      <c r="DN77" s="207"/>
      <c r="DO77" s="207"/>
      <c r="DP77" s="207"/>
      <c r="DQ77" s="207"/>
      <c r="DR77" s="207"/>
      <c r="DS77" s="207"/>
      <c r="DT77" s="207"/>
      <c r="DU77" s="207"/>
      <c r="DV77" s="207"/>
      <c r="DW77" s="207"/>
      <c r="DX77" s="207"/>
      <c r="DY77" s="207"/>
      <c r="DZ77" s="207"/>
      <c r="EA77" s="207"/>
      <c r="EB77" s="207"/>
      <c r="EC77" s="207"/>
      <c r="ED77" s="207"/>
      <c r="EE77" s="207"/>
      <c r="EF77" s="207"/>
      <c r="EG77" s="207"/>
      <c r="EH77" s="207"/>
      <c r="EI77" s="207"/>
      <c r="EJ77" s="207"/>
      <c r="EK77" s="207"/>
      <c r="EL77" s="207"/>
      <c r="EM77" s="207"/>
      <c r="EN77" s="207"/>
      <c r="EO77" s="207"/>
    </row>
    <row r="78" spans="1:145" x14ac:dyDescent="0.2">
      <c r="A78" s="212"/>
      <c r="B78" s="202"/>
      <c r="C78" s="354"/>
      <c r="D78" s="203"/>
      <c r="E78" s="371"/>
      <c r="F78" s="371"/>
      <c r="G78" s="106" t="str">
        <f>IF(OR(E78="",F78=""),"", IF(E78="Stormwater Treatment", VLOOKUP(F78,VALIDATIONS!$BZ$2:$CB$6,2,FALSE),    IF(E78="Floodway and Open Channel", VLOOKUP(F78,VALIDATIONS!$BW$2:$BY$7,2,FALSE)))  )</f>
        <v/>
      </c>
      <c r="H78" s="128"/>
      <c r="I78" s="128"/>
      <c r="J78" s="106" t="str">
        <f>IF(OR(E78="",F78=""),"", IF(E78="Stormwater Treatment", H78*VLOOKUP(F78,VALIDATIONS!$BZ$2:$CB$6,3,FALSE),    IF(E78="Floodway and Open Channel", H78*VLOOKUP(F78,VALIDATIONS!$BW$2:$BY$7,3,FALSE)))  )</f>
        <v/>
      </c>
      <c r="K78" s="203"/>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207"/>
      <c r="BM78" s="207"/>
      <c r="BN78" s="207"/>
      <c r="BO78" s="207"/>
      <c r="BP78" s="207"/>
      <c r="BQ78" s="207"/>
      <c r="BR78" s="207"/>
      <c r="BS78" s="207"/>
      <c r="BT78" s="207"/>
      <c r="BU78" s="207"/>
      <c r="BV78" s="207"/>
      <c r="BW78" s="207"/>
      <c r="BX78" s="207"/>
      <c r="BY78" s="207"/>
      <c r="BZ78" s="207"/>
      <c r="CA78" s="207"/>
      <c r="CB78" s="207"/>
      <c r="CC78" s="207"/>
      <c r="CD78" s="207"/>
      <c r="CE78" s="207"/>
      <c r="CF78" s="207"/>
      <c r="CG78" s="207"/>
      <c r="CH78" s="207"/>
      <c r="CI78" s="207"/>
      <c r="CJ78" s="207"/>
      <c r="CK78" s="207"/>
      <c r="CL78" s="207"/>
      <c r="CM78" s="207"/>
      <c r="CN78" s="207"/>
      <c r="CO78" s="207"/>
      <c r="CP78" s="207"/>
      <c r="CQ78" s="207"/>
      <c r="CR78" s="207"/>
      <c r="CS78" s="207"/>
      <c r="CT78" s="207"/>
      <c r="CU78" s="207"/>
      <c r="CV78" s="207"/>
      <c r="CW78" s="207"/>
      <c r="CX78" s="207"/>
      <c r="CY78" s="207"/>
      <c r="CZ78" s="207"/>
      <c r="DA78" s="207"/>
      <c r="DB78" s="207"/>
      <c r="DC78" s="207"/>
      <c r="DD78" s="207"/>
      <c r="DE78" s="207"/>
      <c r="DF78" s="207"/>
      <c r="DG78" s="207"/>
      <c r="DH78" s="207"/>
      <c r="DI78" s="207"/>
      <c r="DJ78" s="207"/>
      <c r="DK78" s="207"/>
      <c r="DL78" s="207"/>
      <c r="DM78" s="207"/>
      <c r="DN78" s="207"/>
      <c r="DO78" s="207"/>
      <c r="DP78" s="207"/>
      <c r="DQ78" s="207"/>
      <c r="DR78" s="207"/>
      <c r="DS78" s="207"/>
      <c r="DT78" s="207"/>
      <c r="DU78" s="207"/>
      <c r="DV78" s="207"/>
      <c r="DW78" s="207"/>
      <c r="DX78" s="207"/>
      <c r="DY78" s="207"/>
      <c r="DZ78" s="207"/>
      <c r="EA78" s="207"/>
      <c r="EB78" s="207"/>
      <c r="EC78" s="207"/>
      <c r="ED78" s="207"/>
      <c r="EE78" s="207"/>
      <c r="EF78" s="207"/>
      <c r="EG78" s="207"/>
      <c r="EH78" s="207"/>
      <c r="EI78" s="207"/>
      <c r="EJ78" s="207"/>
      <c r="EK78" s="207"/>
      <c r="EL78" s="207"/>
      <c r="EM78" s="207"/>
      <c r="EN78" s="207"/>
      <c r="EO78" s="207"/>
    </row>
    <row r="79" spans="1:145" x14ac:dyDescent="0.2">
      <c r="A79" s="212"/>
      <c r="B79" s="202"/>
      <c r="C79" s="354"/>
      <c r="D79" s="203"/>
      <c r="E79" s="371"/>
      <c r="F79" s="371"/>
      <c r="G79" s="106" t="str">
        <f>IF(OR(E79="",F79=""),"", IF(E79="Stormwater Treatment", VLOOKUP(F79,VALIDATIONS!$BZ$2:$CB$6,2,FALSE),    IF(E79="Floodway and Open Channel", VLOOKUP(F79,VALIDATIONS!$BW$2:$BY$7,2,FALSE)))  )</f>
        <v/>
      </c>
      <c r="H79" s="128"/>
      <c r="I79" s="128"/>
      <c r="J79" s="106" t="str">
        <f>IF(OR(E79="",F79=""),"", IF(E79="Stormwater Treatment", H79*VLOOKUP(F79,VALIDATIONS!$BZ$2:$CB$6,3,FALSE),    IF(E79="Floodway and Open Channel", H79*VLOOKUP(F79,VALIDATIONS!$BW$2:$BY$7,3,FALSE)))  )</f>
        <v/>
      </c>
      <c r="K79" s="203"/>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207"/>
      <c r="BM79" s="207"/>
      <c r="BN79" s="207"/>
      <c r="BO79" s="207"/>
      <c r="BP79" s="207"/>
      <c r="BQ79" s="207"/>
      <c r="BR79" s="207"/>
      <c r="BS79" s="207"/>
      <c r="BT79" s="207"/>
      <c r="BU79" s="207"/>
      <c r="BV79" s="207"/>
      <c r="BW79" s="207"/>
      <c r="BX79" s="207"/>
      <c r="BY79" s="207"/>
      <c r="BZ79" s="207"/>
      <c r="CA79" s="207"/>
      <c r="CB79" s="207"/>
      <c r="CC79" s="207"/>
      <c r="CD79" s="207"/>
      <c r="CE79" s="207"/>
      <c r="CF79" s="207"/>
      <c r="CG79" s="207"/>
      <c r="CH79" s="207"/>
      <c r="CI79" s="207"/>
      <c r="CJ79" s="207"/>
      <c r="CK79" s="207"/>
      <c r="CL79" s="207"/>
      <c r="CM79" s="207"/>
      <c r="CN79" s="207"/>
      <c r="CO79" s="207"/>
      <c r="CP79" s="207"/>
      <c r="CQ79" s="207"/>
      <c r="CR79" s="207"/>
      <c r="CS79" s="207"/>
      <c r="CT79" s="207"/>
      <c r="CU79" s="207"/>
      <c r="CV79" s="207"/>
      <c r="CW79" s="207"/>
      <c r="CX79" s="207"/>
      <c r="CY79" s="207"/>
      <c r="CZ79" s="207"/>
      <c r="DA79" s="207"/>
      <c r="DB79" s="207"/>
      <c r="DC79" s="207"/>
      <c r="DD79" s="207"/>
      <c r="DE79" s="207"/>
      <c r="DF79" s="207"/>
      <c r="DG79" s="207"/>
      <c r="DH79" s="207"/>
      <c r="DI79" s="207"/>
      <c r="DJ79" s="207"/>
      <c r="DK79" s="207"/>
      <c r="DL79" s="207"/>
      <c r="DM79" s="207"/>
      <c r="DN79" s="207"/>
      <c r="DO79" s="207"/>
      <c r="DP79" s="207"/>
      <c r="DQ79" s="207"/>
      <c r="DR79" s="207"/>
      <c r="DS79" s="207"/>
      <c r="DT79" s="207"/>
      <c r="DU79" s="207"/>
      <c r="DV79" s="207"/>
      <c r="DW79" s="207"/>
      <c r="DX79" s="207"/>
      <c r="DY79" s="207"/>
      <c r="DZ79" s="207"/>
      <c r="EA79" s="207"/>
      <c r="EB79" s="207"/>
      <c r="EC79" s="207"/>
      <c r="ED79" s="207"/>
      <c r="EE79" s="207"/>
      <c r="EF79" s="207"/>
      <c r="EG79" s="207"/>
      <c r="EH79" s="207"/>
      <c r="EI79" s="207"/>
      <c r="EJ79" s="207"/>
      <c r="EK79" s="207"/>
      <c r="EL79" s="207"/>
      <c r="EM79" s="207"/>
      <c r="EN79" s="207"/>
      <c r="EO79" s="207"/>
    </row>
    <row r="80" spans="1:145" x14ac:dyDescent="0.2">
      <c r="A80" s="212"/>
      <c r="B80" s="202"/>
      <c r="C80" s="354"/>
      <c r="D80" s="203"/>
      <c r="E80" s="371"/>
      <c r="F80" s="371"/>
      <c r="G80" s="106" t="str">
        <f>IF(OR(E80="",F80=""),"", IF(E80="Stormwater Treatment", VLOOKUP(F80,VALIDATIONS!$BZ$2:$CB$6,2,FALSE),    IF(E80="Floodway and Open Channel", VLOOKUP(F80,VALIDATIONS!$BW$2:$BY$7,2,FALSE)))  )</f>
        <v/>
      </c>
      <c r="H80" s="128"/>
      <c r="I80" s="128"/>
      <c r="J80" s="106" t="str">
        <f>IF(OR(E80="",F80=""),"", IF(E80="Stormwater Treatment", H80*VLOOKUP(F80,VALIDATIONS!$BZ$2:$CB$6,3,FALSE),    IF(E80="Floodway and Open Channel", H80*VLOOKUP(F80,VALIDATIONS!$BW$2:$BY$7,3,FALSE)))  )</f>
        <v/>
      </c>
      <c r="K80" s="203"/>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207"/>
      <c r="BM80" s="207"/>
      <c r="BN80" s="207"/>
      <c r="BO80" s="207"/>
      <c r="BP80" s="207"/>
      <c r="BQ80" s="207"/>
      <c r="BR80" s="207"/>
      <c r="BS80" s="207"/>
      <c r="BT80" s="207"/>
      <c r="BU80" s="207"/>
      <c r="BV80" s="207"/>
      <c r="BW80" s="207"/>
      <c r="BX80" s="207"/>
      <c r="BY80" s="207"/>
      <c r="BZ80" s="207"/>
      <c r="CA80" s="207"/>
      <c r="CB80" s="207"/>
      <c r="CC80" s="207"/>
      <c r="CD80" s="207"/>
      <c r="CE80" s="207"/>
      <c r="CF80" s="207"/>
      <c r="CG80" s="207"/>
      <c r="CH80" s="207"/>
      <c r="CI80" s="207"/>
      <c r="CJ80" s="207"/>
      <c r="CK80" s="207"/>
      <c r="CL80" s="207"/>
      <c r="CM80" s="207"/>
      <c r="CN80" s="207"/>
      <c r="CO80" s="207"/>
      <c r="CP80" s="207"/>
      <c r="CQ80" s="207"/>
      <c r="CR80" s="207"/>
      <c r="CS80" s="207"/>
      <c r="CT80" s="207"/>
      <c r="CU80" s="207"/>
      <c r="CV80" s="207"/>
      <c r="CW80" s="207"/>
      <c r="CX80" s="207"/>
      <c r="CY80" s="207"/>
      <c r="CZ80" s="207"/>
      <c r="DA80" s="207"/>
      <c r="DB80" s="207"/>
      <c r="DC80" s="207"/>
      <c r="DD80" s="207"/>
      <c r="DE80" s="207"/>
      <c r="DF80" s="207"/>
      <c r="DG80" s="207"/>
      <c r="DH80" s="207"/>
      <c r="DI80" s="207"/>
      <c r="DJ80" s="207"/>
      <c r="DK80" s="207"/>
      <c r="DL80" s="207"/>
      <c r="DM80" s="207"/>
      <c r="DN80" s="207"/>
      <c r="DO80" s="207"/>
      <c r="DP80" s="207"/>
      <c r="DQ80" s="207"/>
      <c r="DR80" s="207"/>
      <c r="DS80" s="207"/>
      <c r="DT80" s="207"/>
      <c r="DU80" s="207"/>
      <c r="DV80" s="207"/>
      <c r="DW80" s="207"/>
      <c r="DX80" s="207"/>
      <c r="DY80" s="207"/>
      <c r="DZ80" s="207"/>
      <c r="EA80" s="207"/>
      <c r="EB80" s="207"/>
      <c r="EC80" s="207"/>
      <c r="ED80" s="207"/>
      <c r="EE80" s="207"/>
      <c r="EF80" s="207"/>
      <c r="EG80" s="207"/>
      <c r="EH80" s="207"/>
      <c r="EI80" s="207"/>
      <c r="EJ80" s="207"/>
      <c r="EK80" s="207"/>
      <c r="EL80" s="207"/>
      <c r="EM80" s="207"/>
      <c r="EN80" s="207"/>
      <c r="EO80" s="207"/>
    </row>
    <row r="81" spans="1:145" s="216" customFormat="1" x14ac:dyDescent="0.2">
      <c r="A81" s="212"/>
      <c r="B81" s="202"/>
      <c r="C81" s="354"/>
      <c r="D81" s="203"/>
      <c r="E81" s="371"/>
      <c r="F81" s="371"/>
      <c r="G81" s="106" t="str">
        <f>IF(OR(E81="",F81=""),"", IF(E81="Stormwater Treatment", VLOOKUP(F81,VALIDATIONS!$BZ$2:$CB$6,2,FALSE),    IF(E81="Floodway and Open Channel", VLOOKUP(F81,VALIDATIONS!$BW$2:$BY$7,2,FALSE)))  )</f>
        <v/>
      </c>
      <c r="H81" s="128"/>
      <c r="I81" s="128"/>
      <c r="J81" s="106" t="str">
        <f>IF(OR(E81="",F81=""),"", IF(E81="Stormwater Treatment", H81*VLOOKUP(F81,VALIDATIONS!$BZ$2:$CB$6,3,FALSE),    IF(E81="Floodway and Open Channel", H81*VLOOKUP(F81,VALIDATIONS!$BW$2:$BY$7,3,FALSE)))  )</f>
        <v/>
      </c>
      <c r="K81" s="203"/>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207"/>
      <c r="BM81" s="207"/>
      <c r="BN81" s="207"/>
      <c r="BO81" s="207"/>
      <c r="BP81" s="207"/>
      <c r="BQ81" s="207"/>
      <c r="BR81" s="207"/>
      <c r="BS81" s="207"/>
      <c r="BT81" s="207"/>
      <c r="BU81" s="207"/>
      <c r="BV81" s="207"/>
      <c r="BW81" s="207"/>
      <c r="BX81" s="207"/>
      <c r="BY81" s="207"/>
      <c r="BZ81" s="207"/>
      <c r="CA81" s="207"/>
      <c r="CB81" s="207"/>
      <c r="CC81" s="207"/>
      <c r="CD81" s="207"/>
      <c r="CE81" s="207"/>
      <c r="CF81" s="207"/>
      <c r="CG81" s="207"/>
      <c r="CH81" s="207"/>
      <c r="CI81" s="207"/>
      <c r="CJ81" s="207"/>
      <c r="CK81" s="207"/>
      <c r="CL81" s="207"/>
      <c r="CM81" s="207"/>
      <c r="CN81" s="207"/>
      <c r="CO81" s="207"/>
      <c r="CP81" s="207"/>
      <c r="CQ81" s="207"/>
      <c r="CR81" s="207"/>
      <c r="CS81" s="207"/>
      <c r="CT81" s="207"/>
      <c r="CU81" s="207"/>
      <c r="CV81" s="207"/>
      <c r="CW81" s="207"/>
      <c r="CX81" s="207"/>
      <c r="CY81" s="207"/>
      <c r="CZ81" s="207"/>
      <c r="DA81" s="207"/>
      <c r="DB81" s="207"/>
      <c r="DC81" s="207"/>
      <c r="DD81" s="207"/>
      <c r="DE81" s="207"/>
      <c r="DF81" s="207"/>
      <c r="DG81" s="207"/>
      <c r="DH81" s="207"/>
      <c r="DI81" s="207"/>
      <c r="DJ81" s="207"/>
      <c r="DK81" s="207"/>
      <c r="DL81" s="207"/>
      <c r="DM81" s="207"/>
      <c r="DN81" s="207"/>
      <c r="DO81" s="207"/>
      <c r="DP81" s="207"/>
      <c r="DQ81" s="207"/>
      <c r="DR81" s="207"/>
      <c r="DS81" s="207"/>
      <c r="DT81" s="207"/>
      <c r="DU81" s="207"/>
      <c r="DV81" s="207"/>
      <c r="DW81" s="207"/>
      <c r="DX81" s="207"/>
      <c r="DY81" s="207"/>
      <c r="DZ81" s="207"/>
      <c r="EA81" s="207"/>
      <c r="EB81" s="207"/>
      <c r="EC81" s="207"/>
      <c r="ED81" s="207"/>
      <c r="EE81" s="207"/>
      <c r="EF81" s="207"/>
      <c r="EG81" s="207"/>
      <c r="EH81" s="207"/>
      <c r="EI81" s="207"/>
      <c r="EJ81" s="207"/>
      <c r="EK81" s="207"/>
      <c r="EL81" s="207"/>
      <c r="EM81" s="207"/>
      <c r="EN81" s="207"/>
      <c r="EO81" s="207"/>
    </row>
    <row r="82" spans="1:145" s="218" customFormat="1" x14ac:dyDescent="0.2">
      <c r="A82" s="212"/>
      <c r="B82" s="202"/>
      <c r="C82" s="354"/>
      <c r="D82" s="203"/>
      <c r="E82" s="371"/>
      <c r="F82" s="371"/>
      <c r="G82" s="106" t="str">
        <f>IF(OR(E82="",F82=""),"", IF(E82="Stormwater Treatment", VLOOKUP(F82,VALIDATIONS!$BZ$2:$CB$6,2,FALSE),    IF(E82="Floodway and Open Channel", VLOOKUP(F82,VALIDATIONS!$BW$2:$BY$7,2,FALSE)))  )</f>
        <v/>
      </c>
      <c r="H82" s="128"/>
      <c r="I82" s="128"/>
      <c r="J82" s="106" t="str">
        <f>IF(OR(E82="",F82=""),"", IF(E82="Stormwater Treatment", H82*VLOOKUP(F82,VALIDATIONS!$BZ$2:$CB$6,3,FALSE),    IF(E82="Floodway and Open Channel", H82*VLOOKUP(F82,VALIDATIONS!$BW$2:$BY$7,3,FALSE)))  )</f>
        <v/>
      </c>
      <c r="K82" s="203"/>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17"/>
      <c r="AO82" s="217"/>
      <c r="AP82" s="217"/>
      <c r="AQ82" s="217"/>
      <c r="AR82" s="217"/>
      <c r="AS82" s="217"/>
      <c r="AT82" s="217"/>
      <c r="AU82" s="217"/>
      <c r="AV82" s="217"/>
      <c r="AW82" s="217"/>
      <c r="AX82" s="217"/>
      <c r="AY82" s="217"/>
      <c r="AZ82" s="217"/>
      <c r="BA82" s="217"/>
      <c r="BB82" s="217"/>
      <c r="BC82" s="217"/>
      <c r="BD82" s="217"/>
      <c r="BE82" s="217"/>
      <c r="BF82" s="217"/>
      <c r="BG82" s="217"/>
      <c r="BH82" s="217"/>
      <c r="BI82" s="217"/>
      <c r="BJ82" s="217"/>
      <c r="BK82" s="217"/>
      <c r="BL82" s="217"/>
      <c r="BM82" s="217"/>
      <c r="BN82" s="217"/>
      <c r="BO82" s="217"/>
      <c r="BP82" s="217"/>
      <c r="BQ82" s="217"/>
      <c r="BR82" s="217"/>
      <c r="BS82" s="217"/>
      <c r="BT82" s="217"/>
      <c r="BU82" s="217"/>
      <c r="BV82" s="217"/>
      <c r="BW82" s="217"/>
      <c r="BX82" s="217"/>
      <c r="BY82" s="217"/>
      <c r="BZ82" s="217"/>
      <c r="CA82" s="217"/>
      <c r="CB82" s="217"/>
      <c r="CC82" s="217"/>
      <c r="CD82" s="217"/>
      <c r="CE82" s="217"/>
      <c r="CF82" s="217"/>
      <c r="CG82" s="217"/>
      <c r="CH82" s="217"/>
      <c r="CI82" s="217"/>
      <c r="CJ82" s="217"/>
      <c r="CK82" s="217"/>
      <c r="CL82" s="217"/>
      <c r="CM82" s="217"/>
      <c r="CN82" s="217"/>
      <c r="CO82" s="217"/>
      <c r="CP82" s="217"/>
      <c r="CQ82" s="217"/>
      <c r="CR82" s="217"/>
      <c r="CS82" s="217"/>
      <c r="CT82" s="217"/>
      <c r="CU82" s="217"/>
      <c r="CV82" s="217"/>
      <c r="CW82" s="217"/>
      <c r="CX82" s="217"/>
      <c r="CY82" s="217"/>
      <c r="CZ82" s="217"/>
      <c r="DA82" s="217"/>
      <c r="DB82" s="217"/>
      <c r="DC82" s="217"/>
      <c r="DD82" s="217"/>
      <c r="DE82" s="217"/>
      <c r="DF82" s="217"/>
      <c r="DG82" s="217"/>
      <c r="DH82" s="217"/>
      <c r="DI82" s="217"/>
      <c r="DJ82" s="217"/>
      <c r="DK82" s="217"/>
      <c r="DL82" s="217"/>
      <c r="DM82" s="217"/>
      <c r="DN82" s="217"/>
      <c r="DO82" s="217"/>
      <c r="DP82" s="217"/>
      <c r="DQ82" s="217"/>
      <c r="DR82" s="217"/>
      <c r="DS82" s="217"/>
      <c r="DT82" s="217"/>
      <c r="DU82" s="217"/>
      <c r="DV82" s="217"/>
      <c r="DW82" s="217"/>
      <c r="DX82" s="217"/>
      <c r="DY82" s="217"/>
      <c r="DZ82" s="217"/>
      <c r="EA82" s="217"/>
      <c r="EB82" s="217"/>
      <c r="EC82" s="217"/>
      <c r="ED82" s="217"/>
      <c r="EE82" s="217"/>
      <c r="EF82" s="217"/>
      <c r="EG82" s="217"/>
      <c r="EH82" s="217"/>
      <c r="EI82" s="217"/>
      <c r="EJ82" s="217"/>
      <c r="EK82" s="217"/>
      <c r="EL82" s="217"/>
      <c r="EM82" s="217"/>
      <c r="EN82" s="217"/>
      <c r="EO82" s="217"/>
    </row>
    <row r="83" spans="1:145" s="216" customFormat="1" x14ac:dyDescent="0.2">
      <c r="A83" s="212"/>
      <c r="B83" s="202"/>
      <c r="C83" s="354"/>
      <c r="D83" s="203"/>
      <c r="E83" s="371"/>
      <c r="F83" s="371"/>
      <c r="G83" s="106" t="str">
        <f>IF(OR(E83="",F83=""),"", IF(E83="Stormwater Treatment", VLOOKUP(F83,VALIDATIONS!$BZ$2:$CB$6,2,FALSE),    IF(E83="Floodway and Open Channel", VLOOKUP(F83,VALIDATIONS!$BW$2:$BY$7,2,FALSE)))  )</f>
        <v/>
      </c>
      <c r="H83" s="128"/>
      <c r="I83" s="128"/>
      <c r="J83" s="106" t="str">
        <f>IF(OR(E83="",F83=""),"", IF(E83="Stormwater Treatment", H83*VLOOKUP(F83,VALIDATIONS!$BZ$2:$CB$6,3,FALSE),    IF(E83="Floodway and Open Channel", H83*VLOOKUP(F83,VALIDATIONS!$BW$2:$BY$7,3,FALSE)))  )</f>
        <v/>
      </c>
      <c r="K83" s="203"/>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207"/>
      <c r="BM83" s="207"/>
      <c r="BN83" s="207"/>
      <c r="BO83" s="207"/>
      <c r="BP83" s="207"/>
      <c r="BQ83" s="207"/>
      <c r="BR83" s="207"/>
      <c r="BS83" s="207"/>
      <c r="BT83" s="207"/>
      <c r="BU83" s="207"/>
      <c r="BV83" s="207"/>
      <c r="BW83" s="207"/>
      <c r="BX83" s="207"/>
      <c r="BY83" s="207"/>
      <c r="BZ83" s="207"/>
      <c r="CA83" s="207"/>
      <c r="CB83" s="207"/>
      <c r="CC83" s="207"/>
      <c r="CD83" s="207"/>
      <c r="CE83" s="207"/>
      <c r="CF83" s="207"/>
      <c r="CG83" s="207"/>
      <c r="CH83" s="207"/>
      <c r="CI83" s="207"/>
      <c r="CJ83" s="207"/>
      <c r="CK83" s="207"/>
      <c r="CL83" s="207"/>
      <c r="CM83" s="207"/>
      <c r="CN83" s="207"/>
      <c r="CO83" s="207"/>
      <c r="CP83" s="207"/>
      <c r="CQ83" s="207"/>
      <c r="CR83" s="207"/>
      <c r="CS83" s="207"/>
      <c r="CT83" s="207"/>
      <c r="CU83" s="207"/>
      <c r="CV83" s="207"/>
      <c r="CW83" s="207"/>
      <c r="CX83" s="207"/>
      <c r="CY83" s="207"/>
      <c r="CZ83" s="207"/>
      <c r="DA83" s="207"/>
      <c r="DB83" s="207"/>
      <c r="DC83" s="207"/>
      <c r="DD83" s="207"/>
      <c r="DE83" s="207"/>
      <c r="DF83" s="207"/>
      <c r="DG83" s="207"/>
      <c r="DH83" s="207"/>
      <c r="DI83" s="207"/>
      <c r="DJ83" s="207"/>
      <c r="DK83" s="207"/>
      <c r="DL83" s="207"/>
      <c r="DM83" s="207"/>
      <c r="DN83" s="207"/>
      <c r="DO83" s="207"/>
      <c r="DP83" s="207"/>
      <c r="DQ83" s="207"/>
      <c r="DR83" s="207"/>
      <c r="DS83" s="207"/>
      <c r="DT83" s="207"/>
      <c r="DU83" s="207"/>
      <c r="DV83" s="207"/>
      <c r="DW83" s="207"/>
      <c r="DX83" s="207"/>
      <c r="DY83" s="207"/>
      <c r="DZ83" s="207"/>
      <c r="EA83" s="207"/>
      <c r="EB83" s="207"/>
      <c r="EC83" s="207"/>
      <c r="ED83" s="207"/>
      <c r="EE83" s="207"/>
      <c r="EF83" s="207"/>
      <c r="EG83" s="207"/>
      <c r="EH83" s="207"/>
      <c r="EI83" s="207"/>
      <c r="EJ83" s="207"/>
      <c r="EK83" s="207"/>
      <c r="EL83" s="207"/>
      <c r="EM83" s="207"/>
      <c r="EN83" s="207"/>
      <c r="EO83" s="207"/>
    </row>
    <row r="84" spans="1:145" s="216" customFormat="1" x14ac:dyDescent="0.2">
      <c r="A84" s="212"/>
      <c r="B84" s="202"/>
      <c r="C84" s="354"/>
      <c r="D84" s="203"/>
      <c r="E84" s="371"/>
      <c r="F84" s="371"/>
      <c r="G84" s="106" t="str">
        <f>IF(OR(E84="",F84=""),"", IF(E84="Stormwater Treatment", VLOOKUP(F84,VALIDATIONS!$BZ$2:$CB$6,2,FALSE),    IF(E84="Floodway and Open Channel", VLOOKUP(F84,VALIDATIONS!$BW$2:$BY$7,2,FALSE)))  )</f>
        <v/>
      </c>
      <c r="H84" s="128"/>
      <c r="I84" s="128"/>
      <c r="J84" s="106" t="str">
        <f>IF(OR(E84="",F84=""),"", IF(E84="Stormwater Treatment", H84*VLOOKUP(F84,VALIDATIONS!$BZ$2:$CB$6,3,FALSE),    IF(E84="Floodway and Open Channel", H84*VLOOKUP(F84,VALIDATIONS!$BW$2:$BY$7,3,FALSE)))  )</f>
        <v/>
      </c>
      <c r="K84" s="203"/>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207"/>
      <c r="BM84" s="207"/>
      <c r="BN84" s="207"/>
      <c r="BO84" s="207"/>
      <c r="BP84" s="207"/>
      <c r="BQ84" s="207"/>
      <c r="BR84" s="207"/>
      <c r="BS84" s="207"/>
      <c r="BT84" s="207"/>
      <c r="BU84" s="207"/>
      <c r="BV84" s="207"/>
      <c r="BW84" s="207"/>
      <c r="BX84" s="207"/>
      <c r="BY84" s="207"/>
      <c r="BZ84" s="207"/>
      <c r="CA84" s="207"/>
      <c r="CB84" s="207"/>
      <c r="CC84" s="207"/>
      <c r="CD84" s="207"/>
      <c r="CE84" s="207"/>
      <c r="CF84" s="207"/>
      <c r="CG84" s="207"/>
      <c r="CH84" s="207"/>
      <c r="CI84" s="207"/>
      <c r="CJ84" s="207"/>
      <c r="CK84" s="207"/>
      <c r="CL84" s="207"/>
      <c r="CM84" s="207"/>
      <c r="CN84" s="207"/>
      <c r="CO84" s="207"/>
      <c r="CP84" s="207"/>
      <c r="CQ84" s="207"/>
      <c r="CR84" s="207"/>
      <c r="CS84" s="207"/>
      <c r="CT84" s="207"/>
      <c r="CU84" s="207"/>
      <c r="CV84" s="207"/>
      <c r="CW84" s="207"/>
      <c r="CX84" s="207"/>
      <c r="CY84" s="207"/>
      <c r="CZ84" s="207"/>
      <c r="DA84" s="207"/>
      <c r="DB84" s="207"/>
      <c r="DC84" s="207"/>
      <c r="DD84" s="207"/>
      <c r="DE84" s="207"/>
      <c r="DF84" s="207"/>
      <c r="DG84" s="207"/>
      <c r="DH84" s="207"/>
      <c r="DI84" s="207"/>
      <c r="DJ84" s="207"/>
      <c r="DK84" s="207"/>
      <c r="DL84" s="207"/>
      <c r="DM84" s="207"/>
      <c r="DN84" s="207"/>
      <c r="DO84" s="207"/>
      <c r="DP84" s="207"/>
      <c r="DQ84" s="207"/>
      <c r="DR84" s="207"/>
      <c r="DS84" s="207"/>
      <c r="DT84" s="207"/>
      <c r="DU84" s="207"/>
      <c r="DV84" s="207"/>
      <c r="DW84" s="207"/>
      <c r="DX84" s="207"/>
      <c r="DY84" s="207"/>
      <c r="DZ84" s="207"/>
      <c r="EA84" s="207"/>
      <c r="EB84" s="207"/>
      <c r="EC84" s="207"/>
      <c r="ED84" s="207"/>
      <c r="EE84" s="207"/>
      <c r="EF84" s="207"/>
      <c r="EG84" s="207"/>
      <c r="EH84" s="207"/>
      <c r="EI84" s="207"/>
      <c r="EJ84" s="207"/>
      <c r="EK84" s="207"/>
      <c r="EL84" s="207"/>
      <c r="EM84" s="207"/>
      <c r="EN84" s="207"/>
      <c r="EO84" s="207"/>
    </row>
    <row r="85" spans="1:145" x14ac:dyDescent="0.2">
      <c r="A85" s="212"/>
      <c r="B85" s="202"/>
      <c r="C85" s="354"/>
      <c r="D85" s="203"/>
      <c r="E85" s="371"/>
      <c r="F85" s="371"/>
      <c r="G85" s="106" t="str">
        <f>IF(OR(E85="",F85=""),"", IF(E85="Stormwater Treatment", VLOOKUP(F85,VALIDATIONS!$BZ$2:$CB$6,2,FALSE),    IF(E85="Floodway and Open Channel", VLOOKUP(F85,VALIDATIONS!$BW$2:$BY$7,2,FALSE)))  )</f>
        <v/>
      </c>
      <c r="H85" s="128"/>
      <c r="I85" s="128"/>
      <c r="J85" s="106" t="str">
        <f>IF(OR(E85="",F85=""),"", IF(E85="Stormwater Treatment", H85*VLOOKUP(F85,VALIDATIONS!$BZ$2:$CB$6,3,FALSE),    IF(E85="Floodway and Open Channel", H85*VLOOKUP(F85,VALIDATIONS!$BW$2:$BY$7,3,FALSE)))  )</f>
        <v/>
      </c>
      <c r="K85" s="203"/>
      <c r="L85" s="207"/>
      <c r="M85" s="207"/>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207"/>
      <c r="BU85" s="207"/>
      <c r="BV85" s="207"/>
      <c r="BW85" s="207"/>
      <c r="BX85" s="207"/>
      <c r="BY85" s="207"/>
      <c r="BZ85" s="207"/>
      <c r="CA85" s="207"/>
      <c r="CB85" s="207"/>
      <c r="CC85" s="207"/>
      <c r="CD85" s="207"/>
      <c r="CE85" s="207"/>
      <c r="CF85" s="207"/>
      <c r="CG85" s="207"/>
      <c r="CH85" s="207"/>
      <c r="CI85" s="207"/>
      <c r="CJ85" s="207"/>
      <c r="CK85" s="207"/>
      <c r="CL85" s="207"/>
      <c r="CM85" s="207"/>
      <c r="CN85" s="207"/>
      <c r="CO85" s="207"/>
      <c r="CP85" s="207"/>
      <c r="CQ85" s="207"/>
      <c r="CR85" s="207"/>
      <c r="CS85" s="207"/>
      <c r="CT85" s="207"/>
      <c r="CU85" s="207"/>
      <c r="CV85" s="207"/>
      <c r="CW85" s="207"/>
      <c r="CX85" s="207"/>
      <c r="CY85" s="207"/>
      <c r="CZ85" s="207"/>
      <c r="DA85" s="207"/>
      <c r="DB85" s="207"/>
      <c r="DC85" s="207"/>
      <c r="DD85" s="207"/>
      <c r="DE85" s="207"/>
      <c r="DF85" s="207"/>
      <c r="DG85" s="207"/>
      <c r="DH85" s="207"/>
      <c r="DI85" s="207"/>
      <c r="DJ85" s="207"/>
      <c r="DK85" s="207"/>
      <c r="DL85" s="207"/>
      <c r="DM85" s="207"/>
      <c r="DN85" s="207"/>
      <c r="DO85" s="207"/>
      <c r="DP85" s="207"/>
      <c r="DQ85" s="207"/>
      <c r="DR85" s="207"/>
      <c r="DS85" s="207"/>
      <c r="DT85" s="207"/>
      <c r="DU85" s="207"/>
      <c r="DV85" s="207"/>
      <c r="DW85" s="207"/>
      <c r="DX85" s="207"/>
      <c r="DY85" s="207"/>
      <c r="DZ85" s="207"/>
      <c r="EA85" s="207"/>
      <c r="EB85" s="207"/>
      <c r="EC85" s="207"/>
      <c r="ED85" s="207"/>
      <c r="EE85" s="207"/>
      <c r="EF85" s="207"/>
      <c r="EG85" s="207"/>
      <c r="EH85" s="207"/>
      <c r="EI85" s="207"/>
      <c r="EJ85" s="207"/>
      <c r="EK85" s="207"/>
      <c r="EL85" s="207"/>
      <c r="EM85" s="207"/>
      <c r="EN85" s="207"/>
      <c r="EO85" s="207"/>
    </row>
    <row r="86" spans="1:145" x14ac:dyDescent="0.2">
      <c r="A86" s="212"/>
      <c r="B86" s="202"/>
      <c r="C86" s="354"/>
      <c r="D86" s="203"/>
      <c r="E86" s="371"/>
      <c r="F86" s="371"/>
      <c r="G86" s="106" t="str">
        <f>IF(OR(E86="",F86=""),"", IF(E86="Stormwater Treatment", VLOOKUP(F86,VALIDATIONS!$BZ$2:$CB$6,2,FALSE),    IF(E86="Floodway and Open Channel", VLOOKUP(F86,VALIDATIONS!$BW$2:$BY$7,2,FALSE)))  )</f>
        <v/>
      </c>
      <c r="H86" s="128"/>
      <c r="I86" s="128"/>
      <c r="J86" s="106" t="str">
        <f>IF(OR(E86="",F86=""),"", IF(E86="Stormwater Treatment", H86*VLOOKUP(F86,VALIDATIONS!$BZ$2:$CB$6,3,FALSE),    IF(E86="Floodway and Open Channel", H86*VLOOKUP(F86,VALIDATIONS!$BW$2:$BY$7,3,FALSE)))  )</f>
        <v/>
      </c>
      <c r="K86" s="203"/>
      <c r="L86" s="207"/>
      <c r="M86" s="207"/>
      <c r="N86" s="207"/>
      <c r="O86" s="207"/>
      <c r="P86" s="207"/>
      <c r="Q86" s="207"/>
      <c r="R86" s="207"/>
      <c r="S86" s="207"/>
      <c r="T86" s="207"/>
      <c r="U86" s="207"/>
      <c r="V86" s="207"/>
      <c r="W86" s="207"/>
      <c r="X86" s="207"/>
      <c r="Y86" s="207"/>
      <c r="Z86" s="207"/>
      <c r="AA86" s="207"/>
      <c r="AB86" s="207"/>
      <c r="AC86" s="207"/>
      <c r="AD86" s="207"/>
      <c r="AE86" s="207"/>
      <c r="AF86" s="207"/>
      <c r="AG86" s="207"/>
      <c r="AH86" s="207"/>
      <c r="AI86" s="207"/>
      <c r="AJ86" s="207"/>
      <c r="AK86" s="207"/>
      <c r="AL86" s="207"/>
      <c r="AM86" s="207"/>
      <c r="AN86" s="207"/>
      <c r="AO86" s="207"/>
      <c r="AP86" s="207"/>
      <c r="AQ86" s="207"/>
      <c r="AR86" s="207"/>
      <c r="AS86" s="207"/>
      <c r="AT86" s="207"/>
      <c r="AU86" s="207"/>
      <c r="AV86" s="207"/>
      <c r="AW86" s="207"/>
      <c r="AX86" s="207"/>
      <c r="AY86" s="207"/>
      <c r="AZ86" s="207"/>
      <c r="BA86" s="207"/>
      <c r="BB86" s="207"/>
      <c r="BC86" s="207"/>
      <c r="BD86" s="207"/>
      <c r="BE86" s="207"/>
      <c r="BF86" s="207"/>
      <c r="BG86" s="207"/>
      <c r="BH86" s="207"/>
      <c r="BI86" s="207"/>
      <c r="BJ86" s="207"/>
      <c r="BK86" s="207"/>
      <c r="BL86" s="207"/>
      <c r="BM86" s="207"/>
      <c r="BN86" s="207"/>
      <c r="BO86" s="207"/>
      <c r="BP86" s="207"/>
      <c r="BQ86" s="207"/>
      <c r="BR86" s="207"/>
      <c r="BS86" s="207"/>
      <c r="BT86" s="207"/>
      <c r="BU86" s="207"/>
      <c r="BV86" s="207"/>
      <c r="BW86" s="207"/>
      <c r="BX86" s="207"/>
      <c r="BY86" s="207"/>
      <c r="BZ86" s="207"/>
      <c r="CA86" s="207"/>
      <c r="CB86" s="207"/>
      <c r="CC86" s="207"/>
      <c r="CD86" s="207"/>
      <c r="CE86" s="207"/>
      <c r="CF86" s="207"/>
      <c r="CG86" s="207"/>
      <c r="CH86" s="207"/>
      <c r="CI86" s="207"/>
      <c r="CJ86" s="207"/>
      <c r="CK86" s="207"/>
      <c r="CL86" s="207"/>
      <c r="CM86" s="207"/>
      <c r="CN86" s="207"/>
      <c r="CO86" s="207"/>
      <c r="CP86" s="207"/>
      <c r="CQ86" s="207"/>
      <c r="CR86" s="207"/>
      <c r="CS86" s="207"/>
      <c r="CT86" s="207"/>
      <c r="CU86" s="207"/>
      <c r="CV86" s="207"/>
      <c r="CW86" s="207"/>
      <c r="CX86" s="207"/>
      <c r="CY86" s="207"/>
      <c r="CZ86" s="207"/>
      <c r="DA86" s="207"/>
      <c r="DB86" s="207"/>
      <c r="DC86" s="207"/>
      <c r="DD86" s="207"/>
      <c r="DE86" s="207"/>
      <c r="DF86" s="207"/>
      <c r="DG86" s="207"/>
      <c r="DH86" s="207"/>
      <c r="DI86" s="207"/>
      <c r="DJ86" s="207"/>
      <c r="DK86" s="207"/>
      <c r="DL86" s="207"/>
      <c r="DM86" s="207"/>
      <c r="DN86" s="207"/>
      <c r="DO86" s="207"/>
      <c r="DP86" s="207"/>
      <c r="DQ86" s="207"/>
      <c r="DR86" s="207"/>
      <c r="DS86" s="207"/>
      <c r="DT86" s="207"/>
      <c r="DU86" s="207"/>
      <c r="DV86" s="207"/>
      <c r="DW86" s="207"/>
      <c r="DX86" s="207"/>
      <c r="DY86" s="207"/>
      <c r="DZ86" s="207"/>
      <c r="EA86" s="207"/>
      <c r="EB86" s="207"/>
      <c r="EC86" s="207"/>
      <c r="ED86" s="207"/>
      <c r="EE86" s="207"/>
      <c r="EF86" s="207"/>
      <c r="EG86" s="207"/>
      <c r="EH86" s="207"/>
      <c r="EI86" s="207"/>
      <c r="EJ86" s="207"/>
      <c r="EK86" s="207"/>
      <c r="EL86" s="207"/>
      <c r="EM86" s="207"/>
      <c r="EN86" s="207"/>
      <c r="EO86" s="207"/>
    </row>
    <row r="87" spans="1:145" x14ac:dyDescent="0.2">
      <c r="A87" s="212"/>
      <c r="B87" s="202"/>
      <c r="C87" s="354"/>
      <c r="D87" s="203"/>
      <c r="E87" s="371"/>
      <c r="F87" s="371"/>
      <c r="G87" s="106" t="str">
        <f>IF(OR(E87="",F87=""),"", IF(E87="Stormwater Treatment", VLOOKUP(F87,VALIDATIONS!$BZ$2:$CB$6,2,FALSE),    IF(E87="Floodway and Open Channel", VLOOKUP(F87,VALIDATIONS!$BW$2:$BY$7,2,FALSE)))  )</f>
        <v/>
      </c>
      <c r="H87" s="128"/>
      <c r="I87" s="128"/>
      <c r="J87" s="106" t="str">
        <f>IF(OR(E87="",F87=""),"", IF(E87="Stormwater Treatment", H87*VLOOKUP(F87,VALIDATIONS!$BZ$2:$CB$6,3,FALSE),    IF(E87="Floodway and Open Channel", H87*VLOOKUP(F87,VALIDATIONS!$BW$2:$BY$7,3,FALSE)))  )</f>
        <v/>
      </c>
      <c r="K87" s="203"/>
      <c r="L87" s="207"/>
      <c r="M87" s="207"/>
      <c r="N87" s="207"/>
      <c r="O87" s="207"/>
      <c r="P87" s="207"/>
      <c r="Q87" s="207"/>
      <c r="R87" s="207"/>
      <c r="S87" s="207"/>
      <c r="T87" s="207"/>
      <c r="U87" s="207"/>
      <c r="V87" s="207"/>
      <c r="W87" s="207"/>
      <c r="X87" s="207"/>
      <c r="Y87" s="207"/>
      <c r="Z87" s="207"/>
      <c r="AA87" s="207"/>
      <c r="AB87" s="207"/>
      <c r="AC87" s="207"/>
      <c r="AD87" s="207"/>
      <c r="AE87" s="207"/>
      <c r="AF87" s="207"/>
      <c r="AG87" s="207"/>
      <c r="AH87" s="207"/>
      <c r="AI87" s="207"/>
      <c r="AJ87" s="207"/>
      <c r="AK87" s="207"/>
      <c r="AL87" s="207"/>
      <c r="AM87" s="207"/>
      <c r="AN87" s="207"/>
      <c r="AO87" s="207"/>
      <c r="AP87" s="207"/>
      <c r="AQ87" s="207"/>
      <c r="AR87" s="207"/>
      <c r="AS87" s="207"/>
      <c r="AT87" s="207"/>
      <c r="AU87" s="207"/>
      <c r="AV87" s="207"/>
      <c r="AW87" s="207"/>
      <c r="AX87" s="207"/>
      <c r="AY87" s="207"/>
      <c r="AZ87" s="207"/>
      <c r="BA87" s="207"/>
      <c r="BB87" s="207"/>
      <c r="BC87" s="207"/>
      <c r="BD87" s="207"/>
      <c r="BE87" s="207"/>
      <c r="BF87" s="207"/>
      <c r="BG87" s="207"/>
      <c r="BH87" s="207"/>
      <c r="BI87" s="207"/>
      <c r="BJ87" s="207"/>
      <c r="BK87" s="207"/>
      <c r="BL87" s="207"/>
      <c r="BM87" s="207"/>
      <c r="BN87" s="207"/>
      <c r="BO87" s="207"/>
      <c r="BP87" s="207"/>
      <c r="BQ87" s="207"/>
      <c r="BR87" s="207"/>
      <c r="BS87" s="207"/>
      <c r="BT87" s="207"/>
      <c r="BU87" s="207"/>
      <c r="BV87" s="207"/>
      <c r="BW87" s="207"/>
      <c r="BX87" s="207"/>
      <c r="BY87" s="207"/>
      <c r="BZ87" s="207"/>
      <c r="CA87" s="207"/>
      <c r="CB87" s="207"/>
      <c r="CC87" s="207"/>
      <c r="CD87" s="207"/>
      <c r="CE87" s="207"/>
      <c r="CF87" s="207"/>
      <c r="CG87" s="207"/>
      <c r="CH87" s="207"/>
      <c r="CI87" s="207"/>
      <c r="CJ87" s="207"/>
      <c r="CK87" s="207"/>
      <c r="CL87" s="207"/>
      <c r="CM87" s="207"/>
      <c r="CN87" s="207"/>
      <c r="CO87" s="207"/>
      <c r="CP87" s="207"/>
      <c r="CQ87" s="207"/>
      <c r="CR87" s="207"/>
      <c r="CS87" s="207"/>
      <c r="CT87" s="207"/>
      <c r="CU87" s="207"/>
      <c r="CV87" s="207"/>
      <c r="CW87" s="207"/>
      <c r="CX87" s="207"/>
      <c r="CY87" s="207"/>
      <c r="CZ87" s="207"/>
      <c r="DA87" s="207"/>
      <c r="DB87" s="207"/>
      <c r="DC87" s="207"/>
      <c r="DD87" s="207"/>
      <c r="DE87" s="207"/>
      <c r="DF87" s="207"/>
      <c r="DG87" s="207"/>
      <c r="DH87" s="207"/>
      <c r="DI87" s="207"/>
      <c r="DJ87" s="207"/>
      <c r="DK87" s="207"/>
      <c r="DL87" s="207"/>
      <c r="DM87" s="207"/>
      <c r="DN87" s="207"/>
      <c r="DO87" s="207"/>
      <c r="DP87" s="207"/>
      <c r="DQ87" s="207"/>
      <c r="DR87" s="207"/>
      <c r="DS87" s="207"/>
      <c r="DT87" s="207"/>
      <c r="DU87" s="207"/>
      <c r="DV87" s="207"/>
      <c r="DW87" s="207"/>
      <c r="DX87" s="207"/>
      <c r="DY87" s="207"/>
      <c r="DZ87" s="207"/>
      <c r="EA87" s="207"/>
      <c r="EB87" s="207"/>
      <c r="EC87" s="207"/>
      <c r="ED87" s="207"/>
      <c r="EE87" s="207"/>
      <c r="EF87" s="207"/>
      <c r="EG87" s="207"/>
      <c r="EH87" s="207"/>
      <c r="EI87" s="207"/>
      <c r="EJ87" s="207"/>
      <c r="EK87" s="207"/>
      <c r="EL87" s="207"/>
      <c r="EM87" s="207"/>
      <c r="EN87" s="207"/>
      <c r="EO87" s="207"/>
    </row>
    <row r="88" spans="1:145" x14ac:dyDescent="0.2">
      <c r="A88" s="212"/>
      <c r="B88" s="202"/>
      <c r="C88" s="354"/>
      <c r="D88" s="203"/>
      <c r="E88" s="371"/>
      <c r="F88" s="371"/>
      <c r="G88" s="106" t="str">
        <f>IF(OR(E88="",F88=""),"", IF(E88="Stormwater Treatment", VLOOKUP(F88,VALIDATIONS!$BZ$2:$CB$6,2,FALSE),    IF(E88="Floodway and Open Channel", VLOOKUP(F88,VALIDATIONS!$BW$2:$BY$7,2,FALSE)))  )</f>
        <v/>
      </c>
      <c r="H88" s="128"/>
      <c r="I88" s="128"/>
      <c r="J88" s="106" t="str">
        <f>IF(OR(E88="",F88=""),"", IF(E88="Stormwater Treatment", H88*VLOOKUP(F88,VALIDATIONS!$BZ$2:$CB$6,3,FALSE),    IF(E88="Floodway and Open Channel", H88*VLOOKUP(F88,VALIDATIONS!$BW$2:$BY$7,3,FALSE)))  )</f>
        <v/>
      </c>
      <c r="K88" s="203"/>
      <c r="L88" s="207"/>
      <c r="M88" s="207"/>
      <c r="N88" s="207"/>
      <c r="O88" s="207"/>
      <c r="P88" s="207"/>
      <c r="Q88" s="207"/>
      <c r="R88" s="207"/>
      <c r="S88" s="207"/>
      <c r="T88" s="207"/>
      <c r="U88" s="207"/>
      <c r="V88" s="207"/>
      <c r="W88" s="207"/>
      <c r="X88" s="207"/>
      <c r="Y88" s="207"/>
      <c r="Z88" s="207"/>
      <c r="AA88" s="207"/>
      <c r="AB88" s="207"/>
      <c r="AC88" s="207"/>
      <c r="AD88" s="207"/>
      <c r="AE88" s="207"/>
      <c r="AF88" s="207"/>
      <c r="AG88" s="207"/>
      <c r="AH88" s="207"/>
      <c r="AI88" s="207"/>
      <c r="AJ88" s="207"/>
      <c r="AK88" s="207"/>
      <c r="AL88" s="207"/>
      <c r="AM88" s="207"/>
      <c r="AN88" s="207"/>
      <c r="AO88" s="207"/>
      <c r="AP88" s="207"/>
      <c r="AQ88" s="207"/>
      <c r="AR88" s="207"/>
      <c r="AS88" s="207"/>
      <c r="AT88" s="207"/>
      <c r="AU88" s="207"/>
      <c r="AV88" s="207"/>
      <c r="AW88" s="207"/>
      <c r="AX88" s="207"/>
      <c r="AY88" s="207"/>
      <c r="AZ88" s="207"/>
      <c r="BA88" s="207"/>
      <c r="BB88" s="207"/>
      <c r="BC88" s="207"/>
      <c r="BD88" s="207"/>
      <c r="BE88" s="207"/>
      <c r="BF88" s="207"/>
      <c r="BG88" s="207"/>
      <c r="BH88" s="207"/>
      <c r="BI88" s="207"/>
      <c r="BJ88" s="207"/>
      <c r="BK88" s="207"/>
      <c r="BL88" s="207"/>
      <c r="BM88" s="207"/>
      <c r="BN88" s="207"/>
      <c r="BO88" s="207"/>
      <c r="BP88" s="207"/>
      <c r="BQ88" s="207"/>
      <c r="BR88" s="207"/>
      <c r="BS88" s="207"/>
      <c r="BT88" s="207"/>
      <c r="BU88" s="207"/>
      <c r="BV88" s="207"/>
      <c r="BW88" s="207"/>
      <c r="BX88" s="207"/>
      <c r="BY88" s="207"/>
      <c r="BZ88" s="207"/>
      <c r="CA88" s="207"/>
      <c r="CB88" s="207"/>
      <c r="CC88" s="207"/>
      <c r="CD88" s="207"/>
      <c r="CE88" s="207"/>
      <c r="CF88" s="207"/>
      <c r="CG88" s="207"/>
      <c r="CH88" s="207"/>
      <c r="CI88" s="207"/>
      <c r="CJ88" s="207"/>
      <c r="CK88" s="207"/>
      <c r="CL88" s="207"/>
      <c r="CM88" s="207"/>
      <c r="CN88" s="207"/>
      <c r="CO88" s="207"/>
      <c r="CP88" s="207"/>
      <c r="CQ88" s="207"/>
      <c r="CR88" s="207"/>
      <c r="CS88" s="207"/>
      <c r="CT88" s="207"/>
      <c r="CU88" s="207"/>
      <c r="CV88" s="207"/>
      <c r="CW88" s="207"/>
      <c r="CX88" s="207"/>
      <c r="CY88" s="207"/>
      <c r="CZ88" s="207"/>
      <c r="DA88" s="207"/>
      <c r="DB88" s="207"/>
      <c r="DC88" s="207"/>
      <c r="DD88" s="207"/>
      <c r="DE88" s="207"/>
      <c r="DF88" s="207"/>
      <c r="DG88" s="207"/>
      <c r="DH88" s="207"/>
      <c r="DI88" s="207"/>
      <c r="DJ88" s="207"/>
      <c r="DK88" s="207"/>
      <c r="DL88" s="207"/>
      <c r="DM88" s="207"/>
      <c r="DN88" s="207"/>
      <c r="DO88" s="207"/>
      <c r="DP88" s="207"/>
      <c r="DQ88" s="207"/>
      <c r="DR88" s="207"/>
      <c r="DS88" s="207"/>
      <c r="DT88" s="207"/>
      <c r="DU88" s="207"/>
      <c r="DV88" s="207"/>
      <c r="DW88" s="207"/>
      <c r="DX88" s="207"/>
      <c r="DY88" s="207"/>
      <c r="DZ88" s="207"/>
      <c r="EA88" s="207"/>
      <c r="EB88" s="207"/>
      <c r="EC88" s="207"/>
      <c r="ED88" s="207"/>
      <c r="EE88" s="207"/>
      <c r="EF88" s="207"/>
      <c r="EG88" s="207"/>
      <c r="EH88" s="207"/>
      <c r="EI88" s="207"/>
      <c r="EJ88" s="207"/>
      <c r="EK88" s="207"/>
      <c r="EL88" s="207"/>
      <c r="EM88" s="207"/>
      <c r="EN88" s="207"/>
      <c r="EO88" s="207"/>
    </row>
    <row r="89" spans="1:145" x14ac:dyDescent="0.2">
      <c r="A89" s="212"/>
      <c r="B89" s="202"/>
      <c r="C89" s="354"/>
      <c r="D89" s="203"/>
      <c r="E89" s="371"/>
      <c r="F89" s="371"/>
      <c r="G89" s="106" t="str">
        <f>IF(OR(E89="",F89=""),"", IF(E89="Stormwater Treatment", VLOOKUP(F89,VALIDATIONS!$BZ$2:$CB$6,2,FALSE),    IF(E89="Floodway and Open Channel", VLOOKUP(F89,VALIDATIONS!$BW$2:$BY$7,2,FALSE)))  )</f>
        <v/>
      </c>
      <c r="H89" s="128"/>
      <c r="I89" s="128"/>
      <c r="J89" s="106" t="str">
        <f>IF(OR(E89="",F89=""),"", IF(E89="Stormwater Treatment", H89*VLOOKUP(F89,VALIDATIONS!$BZ$2:$CB$6,3,FALSE),    IF(E89="Floodway and Open Channel", H89*VLOOKUP(F89,VALIDATIONS!$BW$2:$BY$7,3,FALSE)))  )</f>
        <v/>
      </c>
      <c r="K89" s="203"/>
      <c r="L89" s="207"/>
      <c r="M89" s="207"/>
      <c r="N89" s="207"/>
      <c r="O89" s="207"/>
      <c r="P89" s="207"/>
      <c r="Q89" s="207"/>
      <c r="R89" s="207"/>
      <c r="S89" s="207"/>
      <c r="T89" s="207"/>
      <c r="U89" s="207"/>
      <c r="V89" s="207"/>
      <c r="W89" s="207"/>
      <c r="X89" s="207"/>
      <c r="Y89" s="207"/>
      <c r="Z89" s="207"/>
      <c r="AA89" s="207"/>
      <c r="AB89" s="207"/>
      <c r="AC89" s="207"/>
      <c r="AD89" s="207"/>
      <c r="AE89" s="207"/>
      <c r="AF89" s="207"/>
      <c r="AG89" s="207"/>
      <c r="AH89" s="207"/>
      <c r="AI89" s="207"/>
      <c r="AJ89" s="207"/>
      <c r="AK89" s="207"/>
      <c r="AL89" s="207"/>
      <c r="AM89" s="207"/>
      <c r="AN89" s="207"/>
      <c r="AO89" s="207"/>
      <c r="AP89" s="207"/>
      <c r="AQ89" s="207"/>
      <c r="AR89" s="207"/>
      <c r="AS89" s="207"/>
      <c r="AT89" s="207"/>
      <c r="AU89" s="207"/>
      <c r="AV89" s="207"/>
      <c r="AW89" s="207"/>
      <c r="AX89" s="207"/>
      <c r="AY89" s="207"/>
      <c r="AZ89" s="207"/>
      <c r="BA89" s="207"/>
      <c r="BB89" s="207"/>
      <c r="BC89" s="207"/>
      <c r="BD89" s="207"/>
      <c r="BE89" s="207"/>
      <c r="BF89" s="207"/>
      <c r="BG89" s="207"/>
      <c r="BH89" s="207"/>
      <c r="BI89" s="207"/>
      <c r="BJ89" s="207"/>
      <c r="BK89" s="207"/>
      <c r="BL89" s="207"/>
      <c r="BM89" s="207"/>
      <c r="BN89" s="207"/>
      <c r="BO89" s="207"/>
      <c r="BP89" s="207"/>
      <c r="BQ89" s="207"/>
      <c r="BR89" s="207"/>
      <c r="BS89" s="207"/>
      <c r="BT89" s="207"/>
      <c r="BU89" s="207"/>
      <c r="BV89" s="207"/>
      <c r="BW89" s="207"/>
      <c r="BX89" s="207"/>
      <c r="BY89" s="207"/>
      <c r="BZ89" s="207"/>
      <c r="CA89" s="207"/>
      <c r="CB89" s="207"/>
      <c r="CC89" s="207"/>
      <c r="CD89" s="207"/>
      <c r="CE89" s="207"/>
      <c r="CF89" s="207"/>
      <c r="CG89" s="207"/>
      <c r="CH89" s="207"/>
      <c r="CI89" s="207"/>
      <c r="CJ89" s="207"/>
      <c r="CK89" s="207"/>
      <c r="CL89" s="207"/>
      <c r="CM89" s="207"/>
      <c r="CN89" s="207"/>
      <c r="CO89" s="207"/>
      <c r="CP89" s="207"/>
      <c r="CQ89" s="207"/>
      <c r="CR89" s="207"/>
      <c r="CS89" s="207"/>
      <c r="CT89" s="207"/>
      <c r="CU89" s="207"/>
      <c r="CV89" s="207"/>
      <c r="CW89" s="207"/>
      <c r="CX89" s="207"/>
      <c r="CY89" s="207"/>
      <c r="CZ89" s="207"/>
      <c r="DA89" s="207"/>
      <c r="DB89" s="207"/>
      <c r="DC89" s="207"/>
      <c r="DD89" s="207"/>
      <c r="DE89" s="207"/>
      <c r="DF89" s="207"/>
      <c r="DG89" s="207"/>
      <c r="DH89" s="207"/>
      <c r="DI89" s="207"/>
      <c r="DJ89" s="207"/>
      <c r="DK89" s="207"/>
      <c r="DL89" s="207"/>
      <c r="DM89" s="207"/>
      <c r="DN89" s="207"/>
      <c r="DO89" s="207"/>
      <c r="DP89" s="207"/>
      <c r="DQ89" s="207"/>
      <c r="DR89" s="207"/>
      <c r="DS89" s="207"/>
      <c r="DT89" s="207"/>
      <c r="DU89" s="207"/>
      <c r="DV89" s="207"/>
      <c r="DW89" s="207"/>
      <c r="DX89" s="207"/>
      <c r="DY89" s="207"/>
      <c r="DZ89" s="207"/>
      <c r="EA89" s="207"/>
      <c r="EB89" s="207"/>
      <c r="EC89" s="207"/>
      <c r="ED89" s="207"/>
      <c r="EE89" s="207"/>
      <c r="EF89" s="207"/>
      <c r="EG89" s="207"/>
      <c r="EH89" s="207"/>
      <c r="EI89" s="207"/>
      <c r="EJ89" s="207"/>
      <c r="EK89" s="207"/>
      <c r="EL89" s="207"/>
      <c r="EM89" s="207"/>
      <c r="EN89" s="207"/>
      <c r="EO89" s="207"/>
    </row>
    <row r="90" spans="1:145" x14ac:dyDescent="0.2">
      <c r="A90" s="212"/>
      <c r="B90" s="202"/>
      <c r="C90" s="354"/>
      <c r="D90" s="203"/>
      <c r="E90" s="371"/>
      <c r="F90" s="371"/>
      <c r="G90" s="106" t="str">
        <f>IF(OR(E90="",F90=""),"", IF(E90="Stormwater Treatment", VLOOKUP(F90,VALIDATIONS!$BZ$2:$CB$6,2,FALSE),    IF(E90="Floodway and Open Channel", VLOOKUP(F90,VALIDATIONS!$BW$2:$BY$7,2,FALSE)))  )</f>
        <v/>
      </c>
      <c r="H90" s="128"/>
      <c r="I90" s="128"/>
      <c r="J90" s="106" t="str">
        <f>IF(OR(E90="",F90=""),"", IF(E90="Stormwater Treatment", H90*VLOOKUP(F90,VALIDATIONS!$BZ$2:$CB$6,3,FALSE),    IF(E90="Floodway and Open Channel", H90*VLOOKUP(F90,VALIDATIONS!$BW$2:$BY$7,3,FALSE)))  )</f>
        <v/>
      </c>
      <c r="K90" s="203"/>
      <c r="L90" s="207"/>
      <c r="M90" s="207"/>
      <c r="N90" s="207"/>
      <c r="O90" s="207"/>
      <c r="P90" s="207"/>
      <c r="Q90" s="207"/>
      <c r="R90" s="207"/>
      <c r="S90" s="207"/>
      <c r="T90" s="207"/>
      <c r="U90" s="207"/>
      <c r="V90" s="207"/>
      <c r="W90" s="207"/>
      <c r="X90" s="207"/>
      <c r="Y90" s="207"/>
      <c r="Z90" s="207"/>
      <c r="AA90" s="207"/>
      <c r="AB90" s="207"/>
      <c r="AC90" s="207"/>
      <c r="AD90" s="207"/>
      <c r="AE90" s="207"/>
      <c r="AF90" s="207"/>
      <c r="AG90" s="207"/>
      <c r="AH90" s="207"/>
      <c r="AI90" s="207"/>
      <c r="AJ90" s="207"/>
      <c r="AK90" s="207"/>
      <c r="AL90" s="207"/>
      <c r="AM90" s="207"/>
      <c r="AN90" s="207"/>
      <c r="AO90" s="207"/>
      <c r="AP90" s="207"/>
      <c r="AQ90" s="207"/>
      <c r="AR90" s="207"/>
      <c r="AS90" s="207"/>
      <c r="AT90" s="207"/>
      <c r="AU90" s="207"/>
      <c r="AV90" s="207"/>
      <c r="AW90" s="207"/>
      <c r="AX90" s="207"/>
      <c r="AY90" s="207"/>
      <c r="AZ90" s="207"/>
      <c r="BA90" s="207"/>
      <c r="BB90" s="207"/>
      <c r="BC90" s="207"/>
      <c r="BD90" s="207"/>
      <c r="BE90" s="207"/>
      <c r="BF90" s="207"/>
      <c r="BG90" s="207"/>
      <c r="BH90" s="207"/>
      <c r="BI90" s="207"/>
      <c r="BJ90" s="207"/>
      <c r="BK90" s="207"/>
      <c r="BL90" s="207"/>
      <c r="BM90" s="207"/>
      <c r="BN90" s="207"/>
      <c r="BO90" s="207"/>
      <c r="BP90" s="207"/>
      <c r="BQ90" s="207"/>
      <c r="BR90" s="207"/>
      <c r="BS90" s="207"/>
      <c r="BT90" s="207"/>
      <c r="BU90" s="207"/>
      <c r="BV90" s="207"/>
      <c r="BW90" s="207"/>
      <c r="BX90" s="207"/>
      <c r="BY90" s="207"/>
      <c r="BZ90" s="207"/>
      <c r="CA90" s="207"/>
      <c r="CB90" s="207"/>
      <c r="CC90" s="207"/>
      <c r="CD90" s="207"/>
      <c r="CE90" s="207"/>
      <c r="CF90" s="207"/>
      <c r="CG90" s="207"/>
      <c r="CH90" s="207"/>
      <c r="CI90" s="207"/>
      <c r="CJ90" s="207"/>
      <c r="CK90" s="207"/>
      <c r="CL90" s="207"/>
      <c r="CM90" s="207"/>
      <c r="CN90" s="207"/>
      <c r="CO90" s="207"/>
      <c r="CP90" s="207"/>
      <c r="CQ90" s="207"/>
      <c r="CR90" s="207"/>
      <c r="CS90" s="207"/>
      <c r="CT90" s="207"/>
      <c r="CU90" s="207"/>
      <c r="CV90" s="207"/>
      <c r="CW90" s="207"/>
      <c r="CX90" s="207"/>
      <c r="CY90" s="207"/>
      <c r="CZ90" s="207"/>
      <c r="DA90" s="207"/>
      <c r="DB90" s="207"/>
      <c r="DC90" s="207"/>
      <c r="DD90" s="207"/>
      <c r="DE90" s="207"/>
      <c r="DF90" s="207"/>
      <c r="DG90" s="207"/>
      <c r="DH90" s="207"/>
      <c r="DI90" s="207"/>
      <c r="DJ90" s="207"/>
      <c r="DK90" s="207"/>
      <c r="DL90" s="207"/>
      <c r="DM90" s="207"/>
      <c r="DN90" s="207"/>
      <c r="DO90" s="207"/>
      <c r="DP90" s="207"/>
      <c r="DQ90" s="207"/>
      <c r="DR90" s="207"/>
      <c r="DS90" s="207"/>
      <c r="DT90" s="207"/>
      <c r="DU90" s="207"/>
      <c r="DV90" s="207"/>
      <c r="DW90" s="207"/>
      <c r="DX90" s="207"/>
      <c r="DY90" s="207"/>
      <c r="DZ90" s="207"/>
      <c r="EA90" s="207"/>
      <c r="EB90" s="207"/>
      <c r="EC90" s="207"/>
      <c r="ED90" s="207"/>
      <c r="EE90" s="207"/>
      <c r="EF90" s="207"/>
      <c r="EG90" s="207"/>
      <c r="EH90" s="207"/>
      <c r="EI90" s="207"/>
      <c r="EJ90" s="207"/>
      <c r="EK90" s="207"/>
      <c r="EL90" s="207"/>
      <c r="EM90" s="207"/>
      <c r="EN90" s="207"/>
      <c r="EO90" s="207"/>
    </row>
    <row r="91" spans="1:145" x14ac:dyDescent="0.2">
      <c r="A91" s="212"/>
      <c r="B91" s="202"/>
      <c r="C91" s="354"/>
      <c r="D91" s="203"/>
      <c r="E91" s="371"/>
      <c r="F91" s="371"/>
      <c r="G91" s="106" t="str">
        <f>IF(OR(E91="",F91=""),"", IF(E91="Stormwater Treatment", VLOOKUP(F91,VALIDATIONS!$BZ$2:$CB$6,2,FALSE),    IF(E91="Floodway and Open Channel", VLOOKUP(F91,VALIDATIONS!$BW$2:$BY$7,2,FALSE)))  )</f>
        <v/>
      </c>
      <c r="H91" s="128"/>
      <c r="I91" s="128"/>
      <c r="J91" s="106" t="str">
        <f>IF(OR(E91="",F91=""),"", IF(E91="Stormwater Treatment", H91*VLOOKUP(F91,VALIDATIONS!$BZ$2:$CB$6,3,FALSE),    IF(E91="Floodway and Open Channel", H91*VLOOKUP(F91,VALIDATIONS!$BW$2:$BY$7,3,FALSE)))  )</f>
        <v/>
      </c>
      <c r="K91" s="203"/>
      <c r="L91" s="219"/>
      <c r="M91" s="219"/>
      <c r="N91" s="219"/>
      <c r="O91" s="219"/>
      <c r="P91" s="219"/>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c r="AO91" s="207"/>
      <c r="AP91" s="207"/>
      <c r="AQ91" s="207"/>
      <c r="AR91" s="207"/>
      <c r="AS91" s="207"/>
      <c r="AT91" s="207"/>
      <c r="AU91" s="207"/>
      <c r="AV91" s="207"/>
      <c r="AW91" s="207"/>
      <c r="AX91" s="207"/>
      <c r="AY91" s="207"/>
      <c r="AZ91" s="207"/>
      <c r="BA91" s="207"/>
      <c r="BB91" s="207"/>
      <c r="BC91" s="207"/>
      <c r="BD91" s="207"/>
      <c r="BE91" s="207"/>
      <c r="BF91" s="207"/>
      <c r="BG91" s="207"/>
      <c r="BH91" s="207"/>
      <c r="BI91" s="207"/>
      <c r="BJ91" s="207"/>
      <c r="BK91" s="207"/>
      <c r="BL91" s="207"/>
      <c r="BM91" s="207"/>
      <c r="BN91" s="207"/>
      <c r="BO91" s="207"/>
      <c r="BP91" s="207"/>
      <c r="BQ91" s="207"/>
      <c r="BR91" s="207"/>
      <c r="BS91" s="207"/>
      <c r="BT91" s="207"/>
      <c r="BU91" s="207"/>
      <c r="BV91" s="207"/>
      <c r="BW91" s="207"/>
      <c r="BX91" s="207"/>
      <c r="BY91" s="207"/>
      <c r="BZ91" s="207"/>
      <c r="CA91" s="207"/>
      <c r="CB91" s="207"/>
      <c r="CC91" s="207"/>
      <c r="CD91" s="207"/>
      <c r="CE91" s="207"/>
      <c r="CF91" s="207"/>
      <c r="CG91" s="207"/>
      <c r="CH91" s="207"/>
      <c r="CI91" s="207"/>
      <c r="CJ91" s="207"/>
      <c r="CK91" s="207"/>
      <c r="CL91" s="207"/>
      <c r="CM91" s="207"/>
      <c r="CN91" s="207"/>
      <c r="CO91" s="207"/>
      <c r="CP91" s="207"/>
      <c r="CQ91" s="207"/>
      <c r="CR91" s="207"/>
      <c r="CS91" s="207"/>
      <c r="CT91" s="207"/>
      <c r="CU91" s="207"/>
      <c r="CV91" s="207"/>
      <c r="CW91" s="207"/>
      <c r="CX91" s="207"/>
      <c r="CY91" s="207"/>
      <c r="CZ91" s="207"/>
      <c r="DA91" s="207"/>
      <c r="DB91" s="207"/>
      <c r="DC91" s="207"/>
      <c r="DD91" s="207"/>
      <c r="DE91" s="207"/>
      <c r="DF91" s="207"/>
      <c r="DG91" s="207"/>
      <c r="DH91" s="207"/>
      <c r="DI91" s="207"/>
      <c r="DJ91" s="207"/>
      <c r="DK91" s="207"/>
      <c r="DL91" s="207"/>
      <c r="DM91" s="207"/>
      <c r="DN91" s="207"/>
      <c r="DO91" s="207"/>
      <c r="DP91" s="207"/>
      <c r="DQ91" s="207"/>
      <c r="DR91" s="207"/>
      <c r="DS91" s="207"/>
      <c r="DT91" s="207"/>
      <c r="DU91" s="207"/>
      <c r="DV91" s="207"/>
      <c r="DW91" s="207"/>
      <c r="DX91" s="207"/>
      <c r="DY91" s="207"/>
      <c r="DZ91" s="207"/>
      <c r="EA91" s="207"/>
      <c r="EB91" s="207"/>
      <c r="EC91" s="207"/>
      <c r="ED91" s="207"/>
      <c r="EE91" s="207"/>
      <c r="EF91" s="207"/>
      <c r="EG91" s="207"/>
      <c r="EH91" s="207"/>
      <c r="EI91" s="207"/>
      <c r="EJ91" s="207"/>
      <c r="EK91" s="207"/>
      <c r="EL91" s="207"/>
      <c r="EM91" s="207"/>
      <c r="EN91" s="207"/>
      <c r="EO91" s="207"/>
    </row>
    <row r="92" spans="1:145" x14ac:dyDescent="0.2">
      <c r="A92" s="212"/>
      <c r="B92" s="202"/>
      <c r="C92" s="354"/>
      <c r="D92" s="203"/>
      <c r="E92" s="371"/>
      <c r="F92" s="371"/>
      <c r="G92" s="106" t="str">
        <f>IF(OR(E92="",F92=""),"", IF(E92="Stormwater Treatment", VLOOKUP(F92,VALIDATIONS!$BZ$2:$CB$6,2,FALSE),    IF(E92="Floodway and Open Channel", VLOOKUP(F92,VALIDATIONS!$BW$2:$BY$7,2,FALSE)))  )</f>
        <v/>
      </c>
      <c r="H92" s="128"/>
      <c r="I92" s="128"/>
      <c r="J92" s="106" t="str">
        <f>IF(OR(E92="",F92=""),"", IF(E92="Stormwater Treatment", H92*VLOOKUP(F92,VALIDATIONS!$BZ$2:$CB$6,3,FALSE),    IF(E92="Floodway and Open Channel", H92*VLOOKUP(F92,VALIDATIONS!$BW$2:$BY$7,3,FALSE)))  )</f>
        <v/>
      </c>
      <c r="K92" s="203"/>
      <c r="L92" s="219"/>
      <c r="M92" s="219"/>
      <c r="N92" s="219"/>
      <c r="O92" s="220"/>
      <c r="P92" s="219"/>
      <c r="Q92" s="207"/>
      <c r="R92" s="207"/>
      <c r="S92" s="207"/>
      <c r="T92" s="207"/>
      <c r="U92" s="207"/>
      <c r="V92" s="207"/>
      <c r="W92" s="207"/>
      <c r="X92" s="207"/>
      <c r="Y92" s="207"/>
      <c r="Z92" s="207"/>
      <c r="AA92" s="207"/>
      <c r="AB92" s="207"/>
      <c r="AC92" s="207"/>
      <c r="AD92" s="207"/>
      <c r="AE92" s="207"/>
      <c r="AF92" s="207"/>
      <c r="AG92" s="207"/>
      <c r="AH92" s="207"/>
      <c r="AI92" s="207"/>
      <c r="AJ92" s="207"/>
      <c r="AK92" s="207"/>
      <c r="AL92" s="207"/>
      <c r="AM92" s="207"/>
      <c r="AN92" s="207"/>
      <c r="AO92" s="207"/>
      <c r="AP92" s="207"/>
      <c r="AQ92" s="207"/>
      <c r="AR92" s="207"/>
      <c r="AS92" s="207"/>
      <c r="AT92" s="207"/>
      <c r="AU92" s="207"/>
      <c r="AV92" s="207"/>
      <c r="AW92" s="207"/>
      <c r="AX92" s="207"/>
      <c r="AY92" s="207"/>
      <c r="AZ92" s="207"/>
      <c r="BA92" s="207"/>
      <c r="BB92" s="207"/>
      <c r="BC92" s="207"/>
      <c r="BD92" s="207"/>
      <c r="BE92" s="207"/>
      <c r="BF92" s="207"/>
      <c r="BG92" s="207"/>
      <c r="BH92" s="207"/>
      <c r="BI92" s="207"/>
      <c r="BJ92" s="207"/>
      <c r="BK92" s="207"/>
      <c r="BL92" s="207"/>
      <c r="BM92" s="207"/>
      <c r="BN92" s="207"/>
      <c r="BO92" s="207"/>
      <c r="BP92" s="207"/>
      <c r="BQ92" s="207"/>
      <c r="BR92" s="207"/>
      <c r="BS92" s="207"/>
      <c r="BT92" s="207"/>
      <c r="BU92" s="207"/>
      <c r="BV92" s="207"/>
      <c r="BW92" s="207"/>
      <c r="BX92" s="207"/>
      <c r="BY92" s="207"/>
      <c r="BZ92" s="207"/>
      <c r="CA92" s="207"/>
      <c r="CB92" s="207"/>
      <c r="CC92" s="207"/>
      <c r="CD92" s="207"/>
      <c r="CE92" s="207"/>
      <c r="CF92" s="207"/>
      <c r="CG92" s="207"/>
      <c r="CH92" s="207"/>
      <c r="CI92" s="207"/>
      <c r="CJ92" s="207"/>
      <c r="CK92" s="207"/>
      <c r="CL92" s="207"/>
      <c r="CM92" s="207"/>
      <c r="CN92" s="207"/>
      <c r="CO92" s="207"/>
      <c r="CP92" s="207"/>
      <c r="CQ92" s="207"/>
      <c r="CR92" s="207"/>
      <c r="CS92" s="207"/>
      <c r="CT92" s="207"/>
      <c r="CU92" s="207"/>
      <c r="CV92" s="207"/>
      <c r="CW92" s="207"/>
      <c r="CX92" s="207"/>
      <c r="CY92" s="207"/>
      <c r="CZ92" s="207"/>
      <c r="DA92" s="207"/>
      <c r="DB92" s="207"/>
      <c r="DC92" s="207"/>
      <c r="DD92" s="207"/>
      <c r="DE92" s="207"/>
      <c r="DF92" s="207"/>
      <c r="DG92" s="207"/>
      <c r="DH92" s="207"/>
      <c r="DI92" s="207"/>
      <c r="DJ92" s="207"/>
      <c r="DK92" s="207"/>
      <c r="DL92" s="207"/>
      <c r="DM92" s="207"/>
      <c r="DN92" s="207"/>
      <c r="DO92" s="207"/>
      <c r="DP92" s="207"/>
      <c r="DQ92" s="207"/>
      <c r="DR92" s="207"/>
      <c r="DS92" s="207"/>
      <c r="DT92" s="207"/>
      <c r="DU92" s="207"/>
      <c r="DV92" s="207"/>
      <c r="DW92" s="207"/>
      <c r="DX92" s="207"/>
      <c r="DY92" s="207"/>
      <c r="DZ92" s="207"/>
      <c r="EA92" s="207"/>
      <c r="EB92" s="207"/>
      <c r="EC92" s="207"/>
      <c r="ED92" s="207"/>
      <c r="EE92" s="207"/>
      <c r="EF92" s="207"/>
      <c r="EG92" s="207"/>
      <c r="EH92" s="207"/>
      <c r="EI92" s="207"/>
      <c r="EJ92" s="207"/>
      <c r="EK92" s="207"/>
      <c r="EL92" s="207"/>
      <c r="EM92" s="207"/>
      <c r="EN92" s="207"/>
      <c r="EO92" s="207"/>
    </row>
    <row r="93" spans="1:145" x14ac:dyDescent="0.2">
      <c r="A93" s="212"/>
      <c r="B93" s="202"/>
      <c r="C93" s="354"/>
      <c r="D93" s="203"/>
      <c r="E93" s="371"/>
      <c r="F93" s="371"/>
      <c r="G93" s="106" t="str">
        <f>IF(OR(E93="",F93=""),"", IF(E93="Stormwater Treatment", VLOOKUP(F93,VALIDATIONS!$BZ$2:$CB$6,2,FALSE),    IF(E93="Floodway and Open Channel", VLOOKUP(F93,VALIDATIONS!$BW$2:$BY$7,2,FALSE)))  )</f>
        <v/>
      </c>
      <c r="H93" s="128"/>
      <c r="I93" s="128"/>
      <c r="J93" s="106" t="str">
        <f>IF(OR(E93="",F93=""),"", IF(E93="Stormwater Treatment", H93*VLOOKUP(F93,VALIDATIONS!$BZ$2:$CB$6,3,FALSE),    IF(E93="Floodway and Open Channel", H93*VLOOKUP(F93,VALIDATIONS!$BW$2:$BY$7,3,FALSE)))  )</f>
        <v/>
      </c>
      <c r="K93" s="203"/>
      <c r="L93" s="207"/>
      <c r="M93" s="207"/>
      <c r="N93" s="207"/>
      <c r="O93" s="207"/>
      <c r="P93" s="207"/>
      <c r="Q93" s="207"/>
      <c r="R93" s="207"/>
      <c r="S93" s="207"/>
      <c r="T93" s="207"/>
      <c r="U93" s="207"/>
      <c r="V93" s="207"/>
      <c r="W93" s="207"/>
      <c r="X93" s="207"/>
      <c r="Y93" s="207"/>
      <c r="Z93" s="207"/>
      <c r="AA93" s="207"/>
      <c r="AB93" s="207"/>
      <c r="AC93" s="207"/>
      <c r="AD93" s="207"/>
      <c r="AE93" s="207"/>
      <c r="AF93" s="207"/>
      <c r="AG93" s="207"/>
      <c r="AH93" s="207"/>
      <c r="AI93" s="207"/>
      <c r="AJ93" s="207"/>
      <c r="AK93" s="207"/>
      <c r="AL93" s="207"/>
      <c r="AM93" s="207"/>
      <c r="AN93" s="207"/>
      <c r="AO93" s="207"/>
      <c r="AP93" s="207"/>
      <c r="AQ93" s="207"/>
      <c r="AR93" s="207"/>
      <c r="AS93" s="207"/>
      <c r="AT93" s="207"/>
      <c r="AU93" s="207"/>
      <c r="AV93" s="207"/>
      <c r="AW93" s="207"/>
      <c r="AX93" s="207"/>
      <c r="AY93" s="207"/>
      <c r="AZ93" s="207"/>
      <c r="BA93" s="207"/>
      <c r="BB93" s="207"/>
      <c r="BC93" s="207"/>
      <c r="BD93" s="207"/>
      <c r="BE93" s="207"/>
      <c r="BF93" s="207"/>
      <c r="BG93" s="207"/>
      <c r="BH93" s="207"/>
      <c r="BI93" s="207"/>
      <c r="BJ93" s="207"/>
      <c r="BK93" s="207"/>
      <c r="BL93" s="207"/>
      <c r="BM93" s="207"/>
      <c r="BN93" s="207"/>
      <c r="BO93" s="207"/>
      <c r="BP93" s="207"/>
      <c r="BQ93" s="207"/>
      <c r="BR93" s="207"/>
      <c r="BS93" s="207"/>
      <c r="BT93" s="207"/>
      <c r="BU93" s="207"/>
      <c r="BV93" s="207"/>
      <c r="BW93" s="207"/>
      <c r="BX93" s="207"/>
      <c r="BY93" s="207"/>
      <c r="BZ93" s="207"/>
      <c r="CA93" s="207"/>
      <c r="CB93" s="207"/>
      <c r="CC93" s="207"/>
      <c r="CD93" s="207"/>
      <c r="CE93" s="207"/>
      <c r="CF93" s="207"/>
      <c r="CG93" s="207"/>
      <c r="CH93" s="207"/>
      <c r="CI93" s="207"/>
      <c r="CJ93" s="207"/>
      <c r="CK93" s="207"/>
      <c r="CL93" s="207"/>
      <c r="CM93" s="207"/>
      <c r="CN93" s="207"/>
      <c r="CO93" s="207"/>
      <c r="CP93" s="207"/>
      <c r="CQ93" s="207"/>
      <c r="CR93" s="207"/>
      <c r="CS93" s="207"/>
      <c r="CT93" s="207"/>
      <c r="CU93" s="207"/>
      <c r="CV93" s="207"/>
      <c r="CW93" s="207"/>
      <c r="CX93" s="207"/>
      <c r="CY93" s="207"/>
      <c r="CZ93" s="207"/>
      <c r="DA93" s="207"/>
      <c r="DB93" s="207"/>
      <c r="DC93" s="207"/>
      <c r="DD93" s="207"/>
      <c r="DE93" s="207"/>
      <c r="DF93" s="207"/>
      <c r="DG93" s="207"/>
      <c r="DH93" s="207"/>
      <c r="DI93" s="207"/>
      <c r="DJ93" s="207"/>
      <c r="DK93" s="207"/>
      <c r="DL93" s="207"/>
      <c r="DM93" s="207"/>
      <c r="DN93" s="207"/>
      <c r="DO93" s="207"/>
      <c r="DP93" s="207"/>
      <c r="DQ93" s="207"/>
      <c r="DR93" s="207"/>
      <c r="DS93" s="207"/>
      <c r="DT93" s="207"/>
      <c r="DU93" s="207"/>
      <c r="DV93" s="207"/>
      <c r="DW93" s="207"/>
      <c r="DX93" s="207"/>
      <c r="DY93" s="207"/>
      <c r="DZ93" s="207"/>
      <c r="EA93" s="207"/>
      <c r="EB93" s="207"/>
      <c r="EC93" s="207"/>
      <c r="ED93" s="207"/>
      <c r="EE93" s="207"/>
      <c r="EF93" s="207"/>
      <c r="EG93" s="207"/>
      <c r="EH93" s="207"/>
      <c r="EI93" s="207"/>
      <c r="EJ93" s="207"/>
      <c r="EK93" s="207"/>
      <c r="EL93" s="207"/>
      <c r="EM93" s="207"/>
      <c r="EN93" s="207"/>
      <c r="EO93" s="207"/>
    </row>
    <row r="94" spans="1:145" x14ac:dyDescent="0.2">
      <c r="A94" s="212"/>
      <c r="B94" s="202"/>
      <c r="C94" s="354"/>
      <c r="D94" s="203"/>
      <c r="E94" s="371"/>
      <c r="F94" s="371"/>
      <c r="G94" s="106" t="str">
        <f>IF(OR(E94="",F94=""),"", IF(E94="Stormwater Treatment", VLOOKUP(F94,VALIDATIONS!$BZ$2:$CB$6,2,FALSE),    IF(E94="Floodway and Open Channel", VLOOKUP(F94,VALIDATIONS!$BW$2:$BY$7,2,FALSE)))  )</f>
        <v/>
      </c>
      <c r="H94" s="128"/>
      <c r="I94" s="128"/>
      <c r="J94" s="106" t="str">
        <f>IF(OR(E94="",F94=""),"", IF(E94="Stormwater Treatment", H94*VLOOKUP(F94,VALIDATIONS!$BZ$2:$CB$6,3,FALSE),    IF(E94="Floodway and Open Channel", H94*VLOOKUP(F94,VALIDATIONS!$BW$2:$BY$7,3,FALSE)))  )</f>
        <v/>
      </c>
      <c r="K94" s="203"/>
      <c r="L94" s="207"/>
      <c r="M94" s="207"/>
      <c r="N94" s="207"/>
      <c r="O94" s="207"/>
      <c r="P94" s="207"/>
      <c r="Q94" s="207"/>
      <c r="R94" s="207"/>
      <c r="S94" s="207"/>
      <c r="T94" s="207"/>
      <c r="U94" s="207"/>
      <c r="V94" s="207"/>
      <c r="W94" s="207"/>
      <c r="X94" s="207"/>
      <c r="Y94" s="207"/>
      <c r="Z94" s="207"/>
      <c r="AA94" s="207"/>
      <c r="AB94" s="207"/>
      <c r="AC94" s="207"/>
      <c r="AD94" s="207"/>
      <c r="AE94" s="207"/>
      <c r="AF94" s="207"/>
      <c r="AG94" s="207"/>
      <c r="AH94" s="207"/>
      <c r="AI94" s="207"/>
      <c r="AJ94" s="207"/>
      <c r="AK94" s="207"/>
      <c r="AL94" s="207"/>
      <c r="AM94" s="207"/>
      <c r="AN94" s="207"/>
      <c r="AO94" s="207"/>
      <c r="AP94" s="207"/>
      <c r="AQ94" s="207"/>
      <c r="AR94" s="207"/>
      <c r="AS94" s="207"/>
      <c r="AT94" s="207"/>
      <c r="AU94" s="207"/>
      <c r="AV94" s="207"/>
      <c r="AW94" s="207"/>
      <c r="AX94" s="207"/>
      <c r="AY94" s="207"/>
      <c r="AZ94" s="207"/>
      <c r="BA94" s="207"/>
      <c r="BB94" s="207"/>
      <c r="BC94" s="207"/>
      <c r="BD94" s="207"/>
      <c r="BE94" s="207"/>
      <c r="BF94" s="207"/>
      <c r="BG94" s="207"/>
      <c r="BH94" s="207"/>
      <c r="BI94" s="207"/>
      <c r="BJ94" s="207"/>
      <c r="BK94" s="207"/>
      <c r="BL94" s="207"/>
      <c r="BM94" s="207"/>
      <c r="BN94" s="207"/>
      <c r="BO94" s="207"/>
      <c r="BP94" s="207"/>
      <c r="BQ94" s="207"/>
      <c r="BR94" s="207"/>
      <c r="BS94" s="207"/>
      <c r="BT94" s="207"/>
      <c r="BU94" s="207"/>
      <c r="BV94" s="207"/>
      <c r="BW94" s="207"/>
      <c r="BX94" s="207"/>
      <c r="BY94" s="207"/>
      <c r="BZ94" s="207"/>
      <c r="CA94" s="207"/>
      <c r="CB94" s="207"/>
      <c r="CC94" s="207"/>
      <c r="CD94" s="207"/>
      <c r="CE94" s="207"/>
      <c r="CF94" s="207"/>
      <c r="CG94" s="207"/>
      <c r="CH94" s="207"/>
      <c r="CI94" s="207"/>
      <c r="CJ94" s="207"/>
      <c r="CK94" s="207"/>
      <c r="CL94" s="207"/>
      <c r="CM94" s="207"/>
      <c r="CN94" s="207"/>
      <c r="CO94" s="207"/>
      <c r="CP94" s="207"/>
      <c r="CQ94" s="207"/>
      <c r="CR94" s="207"/>
      <c r="CS94" s="207"/>
      <c r="CT94" s="207"/>
      <c r="CU94" s="207"/>
      <c r="CV94" s="207"/>
      <c r="CW94" s="207"/>
      <c r="CX94" s="207"/>
      <c r="CY94" s="207"/>
      <c r="CZ94" s="207"/>
      <c r="DA94" s="207"/>
      <c r="DB94" s="207"/>
      <c r="DC94" s="207"/>
      <c r="DD94" s="207"/>
      <c r="DE94" s="207"/>
      <c r="DF94" s="207"/>
      <c r="DG94" s="207"/>
      <c r="DH94" s="207"/>
      <c r="DI94" s="207"/>
      <c r="DJ94" s="207"/>
      <c r="DK94" s="207"/>
      <c r="DL94" s="207"/>
      <c r="DM94" s="207"/>
      <c r="DN94" s="207"/>
      <c r="DO94" s="207"/>
      <c r="DP94" s="207"/>
      <c r="DQ94" s="207"/>
      <c r="DR94" s="207"/>
      <c r="DS94" s="207"/>
      <c r="DT94" s="207"/>
      <c r="DU94" s="207"/>
      <c r="DV94" s="207"/>
      <c r="DW94" s="207"/>
      <c r="DX94" s="207"/>
      <c r="DY94" s="207"/>
      <c r="DZ94" s="207"/>
      <c r="EA94" s="207"/>
      <c r="EB94" s="207"/>
      <c r="EC94" s="207"/>
      <c r="ED94" s="207"/>
      <c r="EE94" s="207"/>
      <c r="EF94" s="207"/>
      <c r="EG94" s="207"/>
      <c r="EH94" s="207"/>
      <c r="EI94" s="207"/>
      <c r="EJ94" s="207"/>
      <c r="EK94" s="207"/>
      <c r="EL94" s="207"/>
      <c r="EM94" s="207"/>
      <c r="EN94" s="207"/>
      <c r="EO94" s="207"/>
    </row>
    <row r="95" spans="1:145" x14ac:dyDescent="0.2">
      <c r="A95" s="212"/>
      <c r="B95" s="202"/>
      <c r="C95" s="354"/>
      <c r="D95" s="203"/>
      <c r="E95" s="371"/>
      <c r="F95" s="371"/>
      <c r="G95" s="106" t="str">
        <f>IF(OR(E95="",F95=""),"", IF(E95="Stormwater Treatment", VLOOKUP(F95,VALIDATIONS!$BZ$2:$CB$6,2,FALSE),    IF(E95="Floodway and Open Channel", VLOOKUP(F95,VALIDATIONS!$BW$2:$BY$7,2,FALSE)))  )</f>
        <v/>
      </c>
      <c r="H95" s="128"/>
      <c r="I95" s="128"/>
      <c r="J95" s="106" t="str">
        <f>IF(OR(E95="",F95=""),"", IF(E95="Stormwater Treatment", H95*VLOOKUP(F95,VALIDATIONS!$BZ$2:$CB$6,3,FALSE),    IF(E95="Floodway and Open Channel", H95*VLOOKUP(F95,VALIDATIONS!$BW$2:$BY$7,3,FALSE)))  )</f>
        <v/>
      </c>
      <c r="K95" s="203"/>
      <c r="L95" s="207"/>
      <c r="M95" s="207"/>
      <c r="N95" s="207"/>
      <c r="O95" s="207"/>
      <c r="P95" s="207"/>
      <c r="Q95" s="207"/>
      <c r="R95" s="207"/>
      <c r="S95" s="207"/>
      <c r="T95" s="207"/>
      <c r="U95" s="207"/>
      <c r="V95" s="207"/>
      <c r="W95" s="207"/>
      <c r="X95" s="207"/>
      <c r="Y95" s="207"/>
      <c r="Z95" s="207"/>
      <c r="AA95" s="207"/>
      <c r="AB95" s="207"/>
      <c r="AC95" s="207"/>
      <c r="AD95" s="207"/>
      <c r="AE95" s="207"/>
      <c r="AF95" s="207"/>
      <c r="AG95" s="207"/>
      <c r="AH95" s="207"/>
      <c r="AI95" s="207"/>
      <c r="AJ95" s="207"/>
      <c r="AK95" s="207"/>
      <c r="AL95" s="207"/>
      <c r="AM95" s="207"/>
      <c r="AN95" s="207"/>
      <c r="AO95" s="207"/>
      <c r="AP95" s="207"/>
      <c r="AQ95" s="207"/>
      <c r="AR95" s="207"/>
      <c r="AS95" s="207"/>
      <c r="AT95" s="207"/>
      <c r="AU95" s="207"/>
      <c r="AV95" s="207"/>
      <c r="AW95" s="207"/>
      <c r="AX95" s="207"/>
      <c r="AY95" s="207"/>
      <c r="AZ95" s="207"/>
      <c r="BA95" s="207"/>
      <c r="BB95" s="207"/>
      <c r="BC95" s="207"/>
      <c r="BD95" s="207"/>
      <c r="BE95" s="207"/>
      <c r="BF95" s="207"/>
      <c r="BG95" s="207"/>
      <c r="BH95" s="207"/>
      <c r="BI95" s="207"/>
      <c r="BJ95" s="207"/>
      <c r="BK95" s="207"/>
      <c r="BL95" s="207"/>
      <c r="BM95" s="207"/>
      <c r="BN95" s="207"/>
      <c r="BO95" s="207"/>
      <c r="BP95" s="207"/>
      <c r="BQ95" s="207"/>
      <c r="BR95" s="207"/>
      <c r="BS95" s="207"/>
      <c r="BT95" s="207"/>
      <c r="BU95" s="207"/>
      <c r="BV95" s="207"/>
      <c r="BW95" s="207"/>
      <c r="BX95" s="207"/>
      <c r="BY95" s="207"/>
      <c r="BZ95" s="207"/>
      <c r="CA95" s="207"/>
      <c r="CB95" s="207"/>
      <c r="CC95" s="207"/>
      <c r="CD95" s="207"/>
      <c r="CE95" s="207"/>
      <c r="CF95" s="207"/>
      <c r="CG95" s="207"/>
      <c r="CH95" s="207"/>
      <c r="CI95" s="207"/>
      <c r="CJ95" s="207"/>
      <c r="CK95" s="207"/>
      <c r="CL95" s="207"/>
      <c r="CM95" s="207"/>
      <c r="CN95" s="207"/>
      <c r="CO95" s="207"/>
      <c r="CP95" s="207"/>
      <c r="CQ95" s="207"/>
      <c r="CR95" s="207"/>
      <c r="CS95" s="207"/>
      <c r="CT95" s="207"/>
      <c r="CU95" s="207"/>
      <c r="CV95" s="207"/>
      <c r="CW95" s="207"/>
      <c r="CX95" s="207"/>
      <c r="CY95" s="207"/>
      <c r="CZ95" s="207"/>
      <c r="DA95" s="207"/>
      <c r="DB95" s="207"/>
      <c r="DC95" s="207"/>
      <c r="DD95" s="207"/>
      <c r="DE95" s="207"/>
      <c r="DF95" s="207"/>
      <c r="DG95" s="207"/>
      <c r="DH95" s="207"/>
      <c r="DI95" s="207"/>
      <c r="DJ95" s="207"/>
      <c r="DK95" s="207"/>
      <c r="DL95" s="207"/>
      <c r="DM95" s="207"/>
      <c r="DN95" s="207"/>
      <c r="DO95" s="207"/>
      <c r="DP95" s="207"/>
      <c r="DQ95" s="207"/>
      <c r="DR95" s="207"/>
      <c r="DS95" s="207"/>
      <c r="DT95" s="207"/>
      <c r="DU95" s="207"/>
      <c r="DV95" s="207"/>
      <c r="DW95" s="207"/>
      <c r="DX95" s="207"/>
      <c r="DY95" s="207"/>
      <c r="DZ95" s="207"/>
      <c r="EA95" s="207"/>
      <c r="EB95" s="207"/>
      <c r="EC95" s="207"/>
      <c r="ED95" s="207"/>
      <c r="EE95" s="207"/>
      <c r="EF95" s="207"/>
      <c r="EG95" s="207"/>
      <c r="EH95" s="207"/>
      <c r="EI95" s="207"/>
      <c r="EJ95" s="207"/>
      <c r="EK95" s="207"/>
      <c r="EL95" s="207"/>
      <c r="EM95" s="207"/>
      <c r="EN95" s="207"/>
      <c r="EO95" s="207"/>
    </row>
    <row r="96" spans="1:145" x14ac:dyDescent="0.2">
      <c r="A96" s="212"/>
      <c r="B96" s="202"/>
      <c r="C96" s="354"/>
      <c r="D96" s="203"/>
      <c r="E96" s="371"/>
      <c r="F96" s="371"/>
      <c r="G96" s="106" t="str">
        <f>IF(OR(E96="",F96=""),"", IF(E96="Stormwater Treatment", VLOOKUP(F96,VALIDATIONS!$BZ$2:$CB$6,2,FALSE),    IF(E96="Floodway and Open Channel", VLOOKUP(F96,VALIDATIONS!$BW$2:$BY$7,2,FALSE)))  )</f>
        <v/>
      </c>
      <c r="H96" s="128"/>
      <c r="I96" s="128"/>
      <c r="J96" s="106" t="str">
        <f>IF(OR(E96="",F96=""),"", IF(E96="Stormwater Treatment", H96*VLOOKUP(F96,VALIDATIONS!$BZ$2:$CB$6,3,FALSE),    IF(E96="Floodway and Open Channel", H96*VLOOKUP(F96,VALIDATIONS!$BW$2:$BY$7,3,FALSE)))  )</f>
        <v/>
      </c>
      <c r="K96" s="203"/>
      <c r="L96" s="207"/>
      <c r="M96" s="207"/>
      <c r="N96" s="207"/>
      <c r="O96" s="207"/>
      <c r="P96" s="207"/>
      <c r="Q96" s="207"/>
      <c r="R96" s="207"/>
      <c r="S96" s="207"/>
      <c r="T96" s="207"/>
      <c r="U96" s="207"/>
      <c r="V96" s="207"/>
      <c r="W96" s="207"/>
      <c r="X96" s="207"/>
      <c r="Y96" s="207"/>
      <c r="Z96" s="207"/>
      <c r="AA96" s="207"/>
      <c r="AB96" s="207"/>
      <c r="AC96" s="207"/>
      <c r="AD96" s="207"/>
      <c r="AE96" s="207"/>
      <c r="AF96" s="207"/>
      <c r="AG96" s="207"/>
      <c r="AH96" s="207"/>
      <c r="AI96" s="207"/>
      <c r="AJ96" s="207"/>
      <c r="AK96" s="207"/>
      <c r="AL96" s="207"/>
      <c r="AM96" s="207"/>
      <c r="AN96" s="207"/>
      <c r="AO96" s="207"/>
      <c r="AP96" s="207"/>
      <c r="AQ96" s="207"/>
      <c r="AR96" s="207"/>
      <c r="AS96" s="207"/>
      <c r="AT96" s="207"/>
      <c r="AU96" s="207"/>
      <c r="AV96" s="207"/>
      <c r="AW96" s="207"/>
      <c r="AX96" s="207"/>
      <c r="AY96" s="207"/>
      <c r="AZ96" s="207"/>
      <c r="BA96" s="207"/>
      <c r="BB96" s="207"/>
      <c r="BC96" s="207"/>
      <c r="BD96" s="207"/>
      <c r="BE96" s="207"/>
      <c r="BF96" s="207"/>
      <c r="BG96" s="207"/>
      <c r="BH96" s="207"/>
      <c r="BI96" s="207"/>
      <c r="BJ96" s="207"/>
      <c r="BK96" s="207"/>
      <c r="BL96" s="207"/>
      <c r="BM96" s="207"/>
      <c r="BN96" s="207"/>
      <c r="BO96" s="207"/>
      <c r="BP96" s="207"/>
      <c r="BQ96" s="207"/>
      <c r="BR96" s="207"/>
      <c r="BS96" s="207"/>
      <c r="BT96" s="207"/>
      <c r="BU96" s="207"/>
      <c r="BV96" s="207"/>
      <c r="BW96" s="207"/>
      <c r="BX96" s="207"/>
      <c r="BY96" s="207"/>
      <c r="BZ96" s="207"/>
      <c r="CA96" s="207"/>
      <c r="CB96" s="207"/>
      <c r="CC96" s="207"/>
      <c r="CD96" s="207"/>
      <c r="CE96" s="207"/>
      <c r="CF96" s="207"/>
      <c r="CG96" s="207"/>
      <c r="CH96" s="207"/>
      <c r="CI96" s="207"/>
      <c r="CJ96" s="207"/>
      <c r="CK96" s="207"/>
      <c r="CL96" s="207"/>
      <c r="CM96" s="207"/>
      <c r="CN96" s="207"/>
      <c r="CO96" s="207"/>
      <c r="CP96" s="207"/>
      <c r="CQ96" s="207"/>
      <c r="CR96" s="207"/>
      <c r="CS96" s="207"/>
      <c r="CT96" s="207"/>
      <c r="CU96" s="207"/>
      <c r="CV96" s="207"/>
      <c r="CW96" s="207"/>
      <c r="CX96" s="207"/>
      <c r="CY96" s="207"/>
      <c r="CZ96" s="207"/>
      <c r="DA96" s="207"/>
      <c r="DB96" s="207"/>
      <c r="DC96" s="207"/>
      <c r="DD96" s="207"/>
      <c r="DE96" s="207"/>
      <c r="DF96" s="207"/>
      <c r="DG96" s="207"/>
      <c r="DH96" s="207"/>
      <c r="DI96" s="207"/>
      <c r="DJ96" s="207"/>
      <c r="DK96" s="207"/>
      <c r="DL96" s="207"/>
      <c r="DM96" s="207"/>
      <c r="DN96" s="207"/>
      <c r="DO96" s="207"/>
      <c r="DP96" s="207"/>
      <c r="DQ96" s="207"/>
      <c r="DR96" s="207"/>
      <c r="DS96" s="207"/>
      <c r="DT96" s="207"/>
      <c r="DU96" s="207"/>
      <c r="DV96" s="207"/>
      <c r="DW96" s="207"/>
      <c r="DX96" s="207"/>
      <c r="DY96" s="207"/>
      <c r="DZ96" s="207"/>
      <c r="EA96" s="207"/>
      <c r="EB96" s="207"/>
      <c r="EC96" s="207"/>
      <c r="ED96" s="207"/>
      <c r="EE96" s="207"/>
      <c r="EF96" s="207"/>
      <c r="EG96" s="207"/>
      <c r="EH96" s="207"/>
      <c r="EI96" s="207"/>
      <c r="EJ96" s="207"/>
      <c r="EK96" s="207"/>
      <c r="EL96" s="207"/>
      <c r="EM96" s="207"/>
      <c r="EN96" s="207"/>
      <c r="EO96" s="207"/>
    </row>
    <row r="97" spans="1:145" x14ac:dyDescent="0.2">
      <c r="A97" s="212"/>
      <c r="B97" s="202"/>
      <c r="C97" s="354"/>
      <c r="D97" s="203"/>
      <c r="E97" s="371"/>
      <c r="F97" s="371"/>
      <c r="G97" s="106" t="str">
        <f>IF(OR(E97="",F97=""),"", IF(E97="Stormwater Treatment", VLOOKUP(F97,VALIDATIONS!$BZ$2:$CB$6,2,FALSE),    IF(E97="Floodway and Open Channel", VLOOKUP(F97,VALIDATIONS!$BW$2:$BY$7,2,FALSE)))  )</f>
        <v/>
      </c>
      <c r="H97" s="128"/>
      <c r="I97" s="128"/>
      <c r="J97" s="106" t="str">
        <f>IF(OR(E97="",F97=""),"", IF(E97="Stormwater Treatment", H97*VLOOKUP(F97,VALIDATIONS!$BZ$2:$CB$6,3,FALSE),    IF(E97="Floodway and Open Channel", H97*VLOOKUP(F97,VALIDATIONS!$BW$2:$BY$7,3,FALSE)))  )</f>
        <v/>
      </c>
      <c r="K97" s="203"/>
      <c r="L97" s="207"/>
      <c r="M97" s="207"/>
      <c r="N97" s="207"/>
      <c r="O97" s="207"/>
      <c r="P97" s="213"/>
      <c r="Q97" s="207"/>
      <c r="R97" s="207"/>
      <c r="S97" s="207"/>
      <c r="T97" s="207"/>
      <c r="U97" s="207"/>
      <c r="V97" s="207"/>
      <c r="W97" s="207"/>
      <c r="X97" s="207"/>
      <c r="Y97" s="207"/>
      <c r="Z97" s="207"/>
      <c r="AA97" s="207"/>
      <c r="AB97" s="207"/>
      <c r="AC97" s="207"/>
      <c r="AD97" s="207"/>
      <c r="AE97" s="207"/>
      <c r="AF97" s="207"/>
      <c r="AG97" s="207"/>
      <c r="AH97" s="207"/>
      <c r="AI97" s="207"/>
      <c r="AJ97" s="207"/>
      <c r="AK97" s="207"/>
      <c r="AL97" s="207"/>
      <c r="AM97" s="207"/>
      <c r="AN97" s="207"/>
      <c r="AO97" s="207"/>
      <c r="AP97" s="207"/>
      <c r="AQ97" s="207"/>
      <c r="AR97" s="207"/>
      <c r="AS97" s="207"/>
      <c r="AT97" s="207"/>
      <c r="AU97" s="207"/>
      <c r="AV97" s="207"/>
      <c r="AW97" s="207"/>
      <c r="AX97" s="207"/>
      <c r="AY97" s="207"/>
      <c r="AZ97" s="207"/>
      <c r="BA97" s="207"/>
      <c r="BB97" s="207"/>
      <c r="BC97" s="207"/>
      <c r="BD97" s="207"/>
      <c r="BE97" s="207"/>
      <c r="BF97" s="207"/>
      <c r="BG97" s="207"/>
      <c r="BH97" s="207"/>
      <c r="BI97" s="207"/>
      <c r="BJ97" s="207"/>
      <c r="BK97" s="207"/>
      <c r="BL97" s="207"/>
      <c r="BM97" s="207"/>
      <c r="BN97" s="207"/>
      <c r="BO97" s="207"/>
      <c r="BP97" s="207"/>
      <c r="BQ97" s="207"/>
      <c r="BR97" s="207"/>
      <c r="BS97" s="207"/>
      <c r="BT97" s="207"/>
      <c r="BU97" s="207"/>
      <c r="BV97" s="207"/>
      <c r="BW97" s="207"/>
      <c r="BX97" s="207"/>
      <c r="BY97" s="207"/>
      <c r="BZ97" s="207"/>
      <c r="CA97" s="207"/>
      <c r="CB97" s="207"/>
      <c r="CC97" s="207"/>
      <c r="CD97" s="207"/>
      <c r="CE97" s="207"/>
      <c r="CF97" s="207"/>
      <c r="CG97" s="207"/>
      <c r="CH97" s="207"/>
      <c r="CI97" s="207"/>
      <c r="CJ97" s="207"/>
      <c r="CK97" s="207"/>
      <c r="CL97" s="207"/>
      <c r="CM97" s="207"/>
      <c r="CN97" s="207"/>
      <c r="CO97" s="207"/>
      <c r="CP97" s="207"/>
      <c r="CQ97" s="207"/>
      <c r="CR97" s="207"/>
      <c r="CS97" s="207"/>
      <c r="CT97" s="207"/>
      <c r="CU97" s="207"/>
      <c r="CV97" s="207"/>
      <c r="CW97" s="207"/>
      <c r="CX97" s="207"/>
      <c r="CY97" s="207"/>
      <c r="CZ97" s="207"/>
      <c r="DA97" s="207"/>
      <c r="DB97" s="207"/>
      <c r="DC97" s="207"/>
      <c r="DD97" s="207"/>
      <c r="DE97" s="207"/>
      <c r="DF97" s="207"/>
      <c r="DG97" s="207"/>
      <c r="DH97" s="207"/>
      <c r="DI97" s="207"/>
      <c r="DJ97" s="207"/>
      <c r="DK97" s="207"/>
      <c r="DL97" s="207"/>
      <c r="DM97" s="207"/>
      <c r="DN97" s="207"/>
      <c r="DO97" s="207"/>
      <c r="DP97" s="207"/>
      <c r="DQ97" s="207"/>
      <c r="DR97" s="207"/>
      <c r="DS97" s="207"/>
      <c r="DT97" s="207"/>
      <c r="DU97" s="207"/>
      <c r="DV97" s="207"/>
      <c r="DW97" s="207"/>
      <c r="DX97" s="207"/>
      <c r="DY97" s="207"/>
      <c r="DZ97" s="207"/>
      <c r="EA97" s="207"/>
      <c r="EB97" s="207"/>
      <c r="EC97" s="207"/>
      <c r="ED97" s="207"/>
      <c r="EE97" s="207"/>
      <c r="EF97" s="207"/>
      <c r="EG97" s="207"/>
      <c r="EH97" s="207"/>
      <c r="EI97" s="207"/>
      <c r="EJ97" s="207"/>
      <c r="EK97" s="207"/>
      <c r="EL97" s="207"/>
      <c r="EM97" s="207"/>
      <c r="EN97" s="207"/>
      <c r="EO97" s="207"/>
    </row>
    <row r="98" spans="1:145" x14ac:dyDescent="0.2">
      <c r="A98" s="212"/>
      <c r="B98" s="202"/>
      <c r="C98" s="354"/>
      <c r="D98" s="203"/>
      <c r="E98" s="371"/>
      <c r="F98" s="371"/>
      <c r="G98" s="106" t="str">
        <f>IF(OR(E98="",F98=""),"", IF(E98="Stormwater Treatment", VLOOKUP(F98,VALIDATIONS!$BZ$2:$CB$6,2,FALSE),    IF(E98="Floodway and Open Channel", VLOOKUP(F98,VALIDATIONS!$BW$2:$BY$7,2,FALSE)))  )</f>
        <v/>
      </c>
      <c r="H98" s="128"/>
      <c r="I98" s="128"/>
      <c r="J98" s="106" t="str">
        <f>IF(OR(E98="",F98=""),"", IF(E98="Stormwater Treatment", H98*VLOOKUP(F98,VALIDATIONS!$BZ$2:$CB$6,3,FALSE),    IF(E98="Floodway and Open Channel", H98*VLOOKUP(F98,VALIDATIONS!$BW$2:$BY$7,3,FALSE)))  )</f>
        <v/>
      </c>
      <c r="K98" s="203"/>
      <c r="L98" s="207"/>
      <c r="M98" s="221"/>
      <c r="N98" s="221"/>
      <c r="O98" s="221"/>
      <c r="P98" s="214"/>
      <c r="Q98" s="207"/>
      <c r="R98" s="207"/>
      <c r="S98" s="207"/>
      <c r="T98" s="207"/>
      <c r="U98" s="207"/>
      <c r="V98" s="207"/>
      <c r="W98" s="207"/>
      <c r="X98" s="207"/>
      <c r="Y98" s="207"/>
      <c r="Z98" s="207"/>
      <c r="AA98" s="207"/>
      <c r="AB98" s="207"/>
      <c r="AC98" s="207"/>
      <c r="AD98" s="207"/>
      <c r="AE98" s="207"/>
      <c r="AF98" s="207"/>
      <c r="AG98" s="207"/>
      <c r="AH98" s="207"/>
      <c r="AI98" s="207"/>
      <c r="AJ98" s="207"/>
      <c r="AK98" s="207"/>
      <c r="AL98" s="207"/>
      <c r="AM98" s="207"/>
      <c r="AN98" s="207"/>
      <c r="AO98" s="207"/>
      <c r="AP98" s="207"/>
      <c r="AQ98" s="207"/>
      <c r="AR98" s="207"/>
      <c r="AS98" s="207"/>
      <c r="AT98" s="207"/>
      <c r="AU98" s="207"/>
      <c r="AV98" s="207"/>
      <c r="AW98" s="207"/>
      <c r="AX98" s="207"/>
      <c r="AY98" s="207"/>
      <c r="AZ98" s="207"/>
      <c r="BA98" s="207"/>
      <c r="BB98" s="207"/>
      <c r="BC98" s="207"/>
      <c r="BD98" s="207"/>
      <c r="BE98" s="207"/>
      <c r="BF98" s="207"/>
      <c r="BG98" s="207"/>
      <c r="BH98" s="207"/>
      <c r="BI98" s="207"/>
      <c r="BJ98" s="207"/>
      <c r="BK98" s="207"/>
      <c r="BL98" s="207"/>
      <c r="BM98" s="207"/>
      <c r="BN98" s="207"/>
      <c r="BO98" s="207"/>
      <c r="BP98" s="207"/>
      <c r="BQ98" s="207"/>
      <c r="BR98" s="207"/>
      <c r="BS98" s="207"/>
      <c r="BT98" s="207"/>
      <c r="BU98" s="207"/>
      <c r="BV98" s="207"/>
      <c r="BW98" s="207"/>
      <c r="BX98" s="207"/>
      <c r="BY98" s="207"/>
      <c r="BZ98" s="207"/>
      <c r="CA98" s="207"/>
      <c r="CB98" s="207"/>
      <c r="CC98" s="207"/>
      <c r="CD98" s="207"/>
      <c r="CE98" s="207"/>
      <c r="CF98" s="207"/>
      <c r="CG98" s="207"/>
      <c r="CH98" s="207"/>
      <c r="CI98" s="207"/>
      <c r="CJ98" s="207"/>
      <c r="CK98" s="207"/>
      <c r="CL98" s="207"/>
      <c r="CM98" s="207"/>
      <c r="CN98" s="207"/>
      <c r="CO98" s="207"/>
      <c r="CP98" s="207"/>
      <c r="CQ98" s="207"/>
      <c r="CR98" s="207"/>
      <c r="CS98" s="207"/>
      <c r="CT98" s="207"/>
      <c r="CU98" s="207"/>
      <c r="CV98" s="207"/>
      <c r="CW98" s="207"/>
      <c r="CX98" s="207"/>
      <c r="CY98" s="207"/>
      <c r="CZ98" s="207"/>
      <c r="DA98" s="207"/>
      <c r="DB98" s="207"/>
      <c r="DC98" s="207"/>
      <c r="DD98" s="207"/>
      <c r="DE98" s="207"/>
      <c r="DF98" s="207"/>
      <c r="DG98" s="207"/>
      <c r="DH98" s="207"/>
      <c r="DI98" s="207"/>
      <c r="DJ98" s="207"/>
      <c r="DK98" s="207"/>
      <c r="DL98" s="207"/>
      <c r="DM98" s="207"/>
      <c r="DN98" s="207"/>
      <c r="DO98" s="207"/>
      <c r="DP98" s="207"/>
      <c r="DQ98" s="207"/>
      <c r="DR98" s="207"/>
      <c r="DS98" s="207"/>
      <c r="DT98" s="207"/>
      <c r="DU98" s="207"/>
      <c r="DV98" s="207"/>
      <c r="DW98" s="207"/>
      <c r="DX98" s="207"/>
      <c r="DY98" s="207"/>
      <c r="DZ98" s="207"/>
      <c r="EA98" s="207"/>
      <c r="EB98" s="207"/>
      <c r="EC98" s="207"/>
      <c r="ED98" s="207"/>
      <c r="EE98" s="207"/>
      <c r="EF98" s="207"/>
      <c r="EG98" s="207"/>
      <c r="EH98" s="207"/>
      <c r="EI98" s="207"/>
      <c r="EJ98" s="207"/>
      <c r="EK98" s="207"/>
      <c r="EL98" s="207"/>
      <c r="EM98" s="207"/>
      <c r="EN98" s="207"/>
      <c r="EO98" s="207"/>
    </row>
    <row r="99" spans="1:145" x14ac:dyDescent="0.2">
      <c r="A99" s="212"/>
      <c r="B99" s="202"/>
      <c r="C99" s="354"/>
      <c r="D99" s="203"/>
      <c r="E99" s="371"/>
      <c r="F99" s="371"/>
      <c r="G99" s="106" t="str">
        <f>IF(OR(E99="",F99=""),"", IF(E99="Stormwater Treatment", VLOOKUP(F99,VALIDATIONS!$BZ$2:$CB$6,2,FALSE),    IF(E99="Floodway and Open Channel", VLOOKUP(F99,VALIDATIONS!$BW$2:$BY$7,2,FALSE)))  )</f>
        <v/>
      </c>
      <c r="H99" s="128"/>
      <c r="I99" s="128"/>
      <c r="J99" s="106" t="str">
        <f>IF(OR(E99="",F99=""),"", IF(E99="Stormwater Treatment", H99*VLOOKUP(F99,VALIDATIONS!$BZ$2:$CB$6,3,FALSE),    IF(E99="Floodway and Open Channel", H99*VLOOKUP(F99,VALIDATIONS!$BW$2:$BY$7,3,FALSE)))  )</f>
        <v/>
      </c>
      <c r="K99" s="203"/>
      <c r="L99" s="207"/>
      <c r="M99" s="221"/>
      <c r="N99" s="221"/>
      <c r="O99" s="221"/>
      <c r="P99" s="214"/>
      <c r="Q99" s="207"/>
      <c r="R99" s="207"/>
      <c r="S99" s="207"/>
      <c r="T99" s="207"/>
      <c r="U99" s="207"/>
      <c r="V99" s="207"/>
      <c r="W99" s="207"/>
      <c r="X99" s="207"/>
      <c r="Y99" s="207"/>
      <c r="Z99" s="207"/>
      <c r="AA99" s="207"/>
      <c r="AB99" s="207"/>
      <c r="AC99" s="207"/>
      <c r="AD99" s="207"/>
      <c r="AE99" s="207"/>
      <c r="AF99" s="207"/>
      <c r="AG99" s="207"/>
      <c r="AH99" s="207"/>
      <c r="AI99" s="207"/>
      <c r="AJ99" s="207"/>
      <c r="AK99" s="207"/>
      <c r="AL99" s="207"/>
      <c r="AM99" s="207"/>
      <c r="AN99" s="207"/>
      <c r="AO99" s="207"/>
      <c r="AP99" s="207"/>
      <c r="AQ99" s="207"/>
      <c r="AR99" s="207"/>
      <c r="AS99" s="207"/>
      <c r="AT99" s="207"/>
      <c r="AU99" s="207"/>
      <c r="AV99" s="207"/>
      <c r="AW99" s="207"/>
      <c r="AX99" s="207"/>
      <c r="AY99" s="207"/>
      <c r="AZ99" s="207"/>
      <c r="BA99" s="207"/>
      <c r="BB99" s="207"/>
      <c r="BC99" s="207"/>
      <c r="BD99" s="207"/>
      <c r="BE99" s="207"/>
      <c r="BF99" s="207"/>
      <c r="BG99" s="207"/>
      <c r="BH99" s="207"/>
      <c r="BI99" s="207"/>
      <c r="BJ99" s="207"/>
      <c r="BK99" s="207"/>
      <c r="BL99" s="207"/>
      <c r="BM99" s="207"/>
      <c r="BN99" s="207"/>
      <c r="BO99" s="207"/>
      <c r="BP99" s="207"/>
      <c r="BQ99" s="207"/>
      <c r="BR99" s="207"/>
      <c r="BS99" s="207"/>
      <c r="BT99" s="207"/>
      <c r="BU99" s="207"/>
      <c r="BV99" s="207"/>
      <c r="BW99" s="207"/>
      <c r="BX99" s="207"/>
      <c r="BY99" s="207"/>
      <c r="BZ99" s="207"/>
      <c r="CA99" s="207"/>
      <c r="CB99" s="207"/>
      <c r="CC99" s="207"/>
      <c r="CD99" s="207"/>
      <c r="CE99" s="207"/>
      <c r="CF99" s="207"/>
      <c r="CG99" s="207"/>
      <c r="CH99" s="207"/>
      <c r="CI99" s="207"/>
      <c r="CJ99" s="207"/>
      <c r="CK99" s="207"/>
      <c r="CL99" s="207"/>
      <c r="CM99" s="207"/>
      <c r="CN99" s="207"/>
      <c r="CO99" s="207"/>
      <c r="CP99" s="207"/>
      <c r="CQ99" s="207"/>
      <c r="CR99" s="207"/>
      <c r="CS99" s="207"/>
      <c r="CT99" s="207"/>
      <c r="CU99" s="207"/>
      <c r="CV99" s="207"/>
      <c r="CW99" s="207"/>
      <c r="CX99" s="207"/>
      <c r="CY99" s="207"/>
      <c r="CZ99" s="207"/>
      <c r="DA99" s="207"/>
      <c r="DB99" s="207"/>
      <c r="DC99" s="207"/>
      <c r="DD99" s="207"/>
      <c r="DE99" s="207"/>
      <c r="DF99" s="207"/>
      <c r="DG99" s="207"/>
      <c r="DH99" s="207"/>
      <c r="DI99" s="207"/>
      <c r="DJ99" s="207"/>
      <c r="DK99" s="207"/>
      <c r="DL99" s="207"/>
      <c r="DM99" s="207"/>
      <c r="DN99" s="207"/>
      <c r="DO99" s="207"/>
      <c r="DP99" s="207"/>
      <c r="DQ99" s="207"/>
      <c r="DR99" s="207"/>
      <c r="DS99" s="207"/>
      <c r="DT99" s="207"/>
      <c r="DU99" s="207"/>
      <c r="DV99" s="207"/>
      <c r="DW99" s="207"/>
      <c r="DX99" s="207"/>
      <c r="DY99" s="207"/>
      <c r="DZ99" s="207"/>
      <c r="EA99" s="207"/>
      <c r="EB99" s="207"/>
      <c r="EC99" s="207"/>
      <c r="ED99" s="207"/>
      <c r="EE99" s="207"/>
      <c r="EF99" s="207"/>
      <c r="EG99" s="207"/>
      <c r="EH99" s="207"/>
      <c r="EI99" s="207"/>
      <c r="EJ99" s="207"/>
      <c r="EK99" s="207"/>
      <c r="EL99" s="207"/>
      <c r="EM99" s="207"/>
      <c r="EN99" s="207"/>
      <c r="EO99" s="207"/>
    </row>
    <row r="100" spans="1:145" x14ac:dyDescent="0.2">
      <c r="A100" s="212"/>
      <c r="B100" s="202"/>
      <c r="C100" s="354"/>
      <c r="D100" s="203"/>
      <c r="E100" s="371"/>
      <c r="F100" s="371"/>
      <c r="G100" s="106" t="str">
        <f>IF(OR(E100="",F100=""),"", IF(E100="Stormwater Treatment", VLOOKUP(F100,VALIDATIONS!$BZ$2:$CB$6,2,FALSE),    IF(E100="Floodway and Open Channel", VLOOKUP(F100,VALIDATIONS!$BW$2:$BY$7,2,FALSE)))  )</f>
        <v/>
      </c>
      <c r="H100" s="128"/>
      <c r="I100" s="128"/>
      <c r="J100" s="106" t="str">
        <f>IF(OR(E100="",F100=""),"", IF(E100="Stormwater Treatment", H100*VLOOKUP(F100,VALIDATIONS!$BZ$2:$CB$6,3,FALSE),    IF(E100="Floodway and Open Channel", H100*VLOOKUP(F100,VALIDATIONS!$BW$2:$BY$7,3,FALSE)))  )</f>
        <v/>
      </c>
      <c r="K100" s="203"/>
      <c r="L100" s="207"/>
      <c r="M100" s="221"/>
      <c r="N100" s="221"/>
      <c r="O100" s="221"/>
      <c r="P100" s="214"/>
      <c r="Q100" s="207"/>
      <c r="R100" s="207"/>
      <c r="S100" s="207"/>
      <c r="T100" s="207"/>
      <c r="U100" s="207"/>
      <c r="V100" s="207"/>
      <c r="W100" s="207"/>
      <c r="X100" s="207"/>
      <c r="Y100" s="207"/>
      <c r="Z100" s="207"/>
      <c r="AA100" s="207"/>
      <c r="AB100" s="207"/>
      <c r="AC100" s="207"/>
      <c r="AD100" s="207"/>
      <c r="AE100" s="207"/>
      <c r="AF100" s="207"/>
      <c r="AG100" s="207"/>
      <c r="AH100" s="207"/>
      <c r="AI100" s="207"/>
      <c r="AJ100" s="207"/>
      <c r="AK100" s="207"/>
      <c r="AL100" s="207"/>
      <c r="AM100" s="207"/>
      <c r="AN100" s="207"/>
      <c r="AO100" s="207"/>
      <c r="AP100" s="207"/>
      <c r="AQ100" s="207"/>
      <c r="AR100" s="207"/>
      <c r="AS100" s="207"/>
      <c r="AT100" s="207"/>
      <c r="AU100" s="207"/>
      <c r="AV100" s="207"/>
      <c r="AW100" s="207"/>
      <c r="AX100" s="207"/>
      <c r="AY100" s="207"/>
      <c r="AZ100" s="207"/>
      <c r="BA100" s="207"/>
      <c r="BB100" s="207"/>
      <c r="BC100" s="207"/>
      <c r="BD100" s="207"/>
      <c r="BE100" s="207"/>
      <c r="BF100" s="207"/>
      <c r="BG100" s="207"/>
      <c r="BH100" s="207"/>
      <c r="BI100" s="207"/>
      <c r="BJ100" s="207"/>
      <c r="BK100" s="207"/>
      <c r="BL100" s="207"/>
      <c r="BM100" s="207"/>
      <c r="BN100" s="207"/>
      <c r="BO100" s="207"/>
      <c r="BP100" s="207"/>
      <c r="BQ100" s="207"/>
      <c r="BR100" s="207"/>
      <c r="BS100" s="207"/>
      <c r="BT100" s="207"/>
      <c r="BU100" s="207"/>
      <c r="BV100" s="207"/>
      <c r="BW100" s="207"/>
      <c r="BX100" s="207"/>
      <c r="BY100" s="207"/>
      <c r="BZ100" s="207"/>
      <c r="CA100" s="207"/>
      <c r="CB100" s="207"/>
      <c r="CC100" s="207"/>
      <c r="CD100" s="207"/>
      <c r="CE100" s="207"/>
      <c r="CF100" s="207"/>
      <c r="CG100" s="207"/>
      <c r="CH100" s="207"/>
      <c r="CI100" s="207"/>
      <c r="CJ100" s="207"/>
      <c r="CK100" s="207"/>
      <c r="CL100" s="207"/>
      <c r="CM100" s="207"/>
      <c r="CN100" s="207"/>
      <c r="CO100" s="207"/>
      <c r="CP100" s="207"/>
      <c r="CQ100" s="207"/>
      <c r="CR100" s="207"/>
      <c r="CS100" s="207"/>
      <c r="CT100" s="207"/>
      <c r="CU100" s="207"/>
      <c r="CV100" s="207"/>
      <c r="CW100" s="207"/>
      <c r="CX100" s="207"/>
      <c r="CY100" s="207"/>
      <c r="CZ100" s="207"/>
      <c r="DA100" s="207"/>
      <c r="DB100" s="207"/>
      <c r="DC100" s="207"/>
      <c r="DD100" s="207"/>
      <c r="DE100" s="207"/>
      <c r="DF100" s="207"/>
      <c r="DG100" s="207"/>
      <c r="DH100" s="207"/>
      <c r="DI100" s="207"/>
      <c r="DJ100" s="207"/>
      <c r="DK100" s="207"/>
      <c r="DL100" s="207"/>
      <c r="DM100" s="207"/>
      <c r="DN100" s="207"/>
      <c r="DO100" s="207"/>
      <c r="DP100" s="207"/>
      <c r="DQ100" s="207"/>
      <c r="DR100" s="207"/>
      <c r="DS100" s="207"/>
      <c r="DT100" s="207"/>
      <c r="DU100" s="207"/>
      <c r="DV100" s="207"/>
      <c r="DW100" s="207"/>
      <c r="DX100" s="207"/>
      <c r="DY100" s="207"/>
      <c r="DZ100" s="207"/>
      <c r="EA100" s="207"/>
      <c r="EB100" s="207"/>
      <c r="EC100" s="207"/>
      <c r="ED100" s="207"/>
      <c r="EE100" s="207"/>
      <c r="EF100" s="207"/>
      <c r="EG100" s="207"/>
      <c r="EH100" s="207"/>
      <c r="EI100" s="207"/>
      <c r="EJ100" s="207"/>
      <c r="EK100" s="207"/>
      <c r="EL100" s="207"/>
      <c r="EM100" s="207"/>
      <c r="EN100" s="207"/>
      <c r="EO100" s="207"/>
    </row>
    <row r="101" spans="1:145" x14ac:dyDescent="0.2">
      <c r="A101" s="212"/>
      <c r="B101" s="202"/>
      <c r="C101" s="354"/>
      <c r="D101" s="203"/>
      <c r="E101" s="371"/>
      <c r="F101" s="371"/>
      <c r="G101" s="106" t="str">
        <f>IF(OR(E101="",F101=""),"", IF(E101="Stormwater Treatment", VLOOKUP(F101,VALIDATIONS!$BZ$2:$CB$6,2,FALSE),    IF(E101="Floodway and Open Channel", VLOOKUP(F101,VALIDATIONS!$BW$2:$BY$7,2,FALSE)))  )</f>
        <v/>
      </c>
      <c r="H101" s="128"/>
      <c r="I101" s="128"/>
      <c r="J101" s="106" t="str">
        <f>IF(OR(E101="",F101=""),"", IF(E101="Stormwater Treatment", H101*VLOOKUP(F101,VALIDATIONS!$BZ$2:$CB$6,3,FALSE),    IF(E101="Floodway and Open Channel", H101*VLOOKUP(F101,VALIDATIONS!$BW$2:$BY$7,3,FALSE)))  )</f>
        <v/>
      </c>
      <c r="K101" s="203"/>
      <c r="L101" s="207"/>
      <c r="M101" s="221"/>
      <c r="N101" s="221"/>
      <c r="O101" s="221"/>
      <c r="P101" s="214"/>
      <c r="Q101" s="207"/>
      <c r="R101" s="207"/>
      <c r="S101" s="207"/>
      <c r="T101" s="207"/>
      <c r="U101" s="207"/>
      <c r="V101" s="207"/>
      <c r="W101" s="207"/>
      <c r="X101" s="207"/>
      <c r="Y101" s="207"/>
      <c r="Z101" s="207"/>
      <c r="AA101" s="207"/>
      <c r="AB101" s="207"/>
      <c r="AC101" s="207"/>
      <c r="AD101" s="207"/>
      <c r="AE101" s="207"/>
      <c r="AF101" s="207"/>
      <c r="AG101" s="207"/>
      <c r="AH101" s="207"/>
      <c r="AI101" s="207"/>
      <c r="AJ101" s="207"/>
      <c r="AK101" s="207"/>
      <c r="AL101" s="207"/>
      <c r="AM101" s="207"/>
      <c r="AN101" s="207"/>
      <c r="AO101" s="207"/>
      <c r="AP101" s="207"/>
      <c r="AQ101" s="207"/>
      <c r="AR101" s="207"/>
      <c r="AS101" s="207"/>
      <c r="AT101" s="207"/>
      <c r="AU101" s="207"/>
      <c r="AV101" s="207"/>
      <c r="AW101" s="207"/>
      <c r="AX101" s="207"/>
      <c r="AY101" s="207"/>
      <c r="AZ101" s="207"/>
      <c r="BA101" s="207"/>
      <c r="BB101" s="207"/>
      <c r="BC101" s="207"/>
      <c r="BD101" s="207"/>
      <c r="BE101" s="207"/>
      <c r="BF101" s="207"/>
      <c r="BG101" s="207"/>
      <c r="BH101" s="207"/>
      <c r="BI101" s="207"/>
      <c r="BJ101" s="207"/>
      <c r="BK101" s="207"/>
      <c r="BL101" s="207"/>
      <c r="BM101" s="207"/>
      <c r="BN101" s="207"/>
      <c r="BO101" s="207"/>
      <c r="BP101" s="207"/>
      <c r="BQ101" s="207"/>
      <c r="BR101" s="207"/>
      <c r="BS101" s="207"/>
      <c r="BT101" s="207"/>
      <c r="BU101" s="207"/>
      <c r="BV101" s="207"/>
      <c r="BW101" s="207"/>
      <c r="BX101" s="207"/>
      <c r="BY101" s="207"/>
      <c r="BZ101" s="207"/>
      <c r="CA101" s="207"/>
      <c r="CB101" s="207"/>
      <c r="CC101" s="207"/>
      <c r="CD101" s="207"/>
      <c r="CE101" s="207"/>
      <c r="CF101" s="207"/>
      <c r="CG101" s="207"/>
      <c r="CH101" s="207"/>
      <c r="CI101" s="207"/>
      <c r="CJ101" s="207"/>
      <c r="CK101" s="207"/>
      <c r="CL101" s="207"/>
      <c r="CM101" s="207"/>
      <c r="CN101" s="207"/>
      <c r="CO101" s="207"/>
      <c r="CP101" s="207"/>
      <c r="CQ101" s="207"/>
      <c r="CR101" s="207"/>
      <c r="CS101" s="207"/>
      <c r="CT101" s="207"/>
      <c r="CU101" s="207"/>
      <c r="CV101" s="207"/>
      <c r="CW101" s="207"/>
      <c r="CX101" s="207"/>
      <c r="CY101" s="207"/>
      <c r="CZ101" s="207"/>
      <c r="DA101" s="207"/>
      <c r="DB101" s="207"/>
      <c r="DC101" s="207"/>
      <c r="DD101" s="207"/>
      <c r="DE101" s="207"/>
      <c r="DF101" s="207"/>
      <c r="DG101" s="207"/>
      <c r="DH101" s="207"/>
      <c r="DI101" s="207"/>
      <c r="DJ101" s="207"/>
      <c r="DK101" s="207"/>
      <c r="DL101" s="207"/>
      <c r="DM101" s="207"/>
      <c r="DN101" s="207"/>
      <c r="DO101" s="207"/>
      <c r="DP101" s="207"/>
      <c r="DQ101" s="207"/>
      <c r="DR101" s="207"/>
      <c r="DS101" s="207"/>
      <c r="DT101" s="207"/>
      <c r="DU101" s="207"/>
      <c r="DV101" s="207"/>
      <c r="DW101" s="207"/>
      <c r="DX101" s="207"/>
      <c r="DY101" s="207"/>
      <c r="DZ101" s="207"/>
      <c r="EA101" s="207"/>
      <c r="EB101" s="207"/>
      <c r="EC101" s="207"/>
      <c r="ED101" s="207"/>
      <c r="EE101" s="207"/>
      <c r="EF101" s="207"/>
      <c r="EG101" s="207"/>
      <c r="EH101" s="207"/>
      <c r="EI101" s="207"/>
      <c r="EJ101" s="207"/>
      <c r="EK101" s="207"/>
      <c r="EL101" s="207"/>
      <c r="EM101" s="207"/>
      <c r="EN101" s="207"/>
      <c r="EO101" s="207"/>
    </row>
    <row r="102" spans="1:145" x14ac:dyDescent="0.2">
      <c r="A102" s="212"/>
      <c r="B102" s="202"/>
      <c r="C102" s="354"/>
      <c r="D102" s="203"/>
      <c r="E102" s="371"/>
      <c r="F102" s="371"/>
      <c r="G102" s="106" t="str">
        <f>IF(OR(E102="",F102=""),"", IF(E102="Stormwater Treatment", VLOOKUP(F102,VALIDATIONS!$BZ$2:$CB$6,2,FALSE),    IF(E102="Floodway and Open Channel", VLOOKUP(F102,VALIDATIONS!$BW$2:$BY$7,2,FALSE)))  )</f>
        <v/>
      </c>
      <c r="H102" s="128"/>
      <c r="I102" s="128"/>
      <c r="J102" s="106" t="str">
        <f>IF(OR(E102="",F102=""),"", IF(E102="Stormwater Treatment", H102*VLOOKUP(F102,VALIDATIONS!$BZ$2:$CB$6,3,FALSE),    IF(E102="Floodway and Open Channel", H102*VLOOKUP(F102,VALIDATIONS!$BW$2:$BY$7,3,FALSE)))  )</f>
        <v/>
      </c>
      <c r="K102" s="203"/>
      <c r="L102" s="207"/>
      <c r="M102" s="221"/>
      <c r="N102" s="221"/>
      <c r="O102" s="221"/>
      <c r="P102" s="214"/>
      <c r="Q102" s="207"/>
      <c r="R102" s="207"/>
      <c r="S102" s="207"/>
      <c r="T102" s="207"/>
      <c r="U102" s="207"/>
      <c r="V102" s="207"/>
      <c r="W102" s="207"/>
      <c r="X102" s="207"/>
      <c r="Y102" s="207"/>
      <c r="Z102" s="207"/>
      <c r="AA102" s="207"/>
      <c r="AB102" s="207"/>
      <c r="AC102" s="207"/>
      <c r="AD102" s="207"/>
      <c r="AE102" s="207"/>
      <c r="AF102" s="207"/>
      <c r="AG102" s="207"/>
      <c r="AH102" s="207"/>
      <c r="AI102" s="207"/>
      <c r="AJ102" s="207"/>
      <c r="AK102" s="207"/>
      <c r="AL102" s="207"/>
      <c r="AM102" s="207"/>
      <c r="AN102" s="207"/>
      <c r="AO102" s="207"/>
      <c r="AP102" s="207"/>
      <c r="AQ102" s="207"/>
      <c r="AR102" s="207"/>
      <c r="AS102" s="207"/>
      <c r="AT102" s="207"/>
      <c r="AU102" s="207"/>
      <c r="AV102" s="207"/>
      <c r="AW102" s="207"/>
      <c r="AX102" s="207"/>
      <c r="AY102" s="207"/>
      <c r="AZ102" s="207"/>
      <c r="BA102" s="207"/>
      <c r="BB102" s="207"/>
      <c r="BC102" s="207"/>
      <c r="BD102" s="207"/>
      <c r="BE102" s="207"/>
      <c r="BF102" s="207"/>
      <c r="BG102" s="207"/>
      <c r="BH102" s="207"/>
      <c r="BI102" s="207"/>
      <c r="BJ102" s="207"/>
      <c r="BK102" s="207"/>
      <c r="BL102" s="207"/>
      <c r="BM102" s="207"/>
      <c r="BN102" s="207"/>
      <c r="BO102" s="207"/>
      <c r="BP102" s="207"/>
      <c r="BQ102" s="207"/>
      <c r="BR102" s="207"/>
      <c r="BS102" s="207"/>
      <c r="BT102" s="207"/>
      <c r="BU102" s="207"/>
      <c r="BV102" s="207"/>
      <c r="BW102" s="207"/>
      <c r="BX102" s="207"/>
      <c r="BY102" s="207"/>
      <c r="BZ102" s="207"/>
      <c r="CA102" s="207"/>
      <c r="CB102" s="207"/>
      <c r="CC102" s="207"/>
      <c r="CD102" s="207"/>
      <c r="CE102" s="207"/>
      <c r="CF102" s="207"/>
      <c r="CG102" s="207"/>
      <c r="CH102" s="207"/>
      <c r="CI102" s="207"/>
      <c r="CJ102" s="207"/>
      <c r="CK102" s="207"/>
      <c r="CL102" s="207"/>
      <c r="CM102" s="207"/>
      <c r="CN102" s="207"/>
      <c r="CO102" s="207"/>
      <c r="CP102" s="207"/>
      <c r="CQ102" s="207"/>
      <c r="CR102" s="207"/>
      <c r="CS102" s="207"/>
      <c r="CT102" s="207"/>
      <c r="CU102" s="207"/>
      <c r="CV102" s="207"/>
      <c r="CW102" s="207"/>
      <c r="CX102" s="207"/>
      <c r="CY102" s="207"/>
      <c r="CZ102" s="207"/>
      <c r="DA102" s="207"/>
      <c r="DB102" s="207"/>
      <c r="DC102" s="207"/>
      <c r="DD102" s="207"/>
      <c r="DE102" s="207"/>
      <c r="DF102" s="207"/>
      <c r="DG102" s="207"/>
      <c r="DH102" s="207"/>
      <c r="DI102" s="207"/>
      <c r="DJ102" s="207"/>
      <c r="DK102" s="207"/>
      <c r="DL102" s="207"/>
      <c r="DM102" s="207"/>
      <c r="DN102" s="207"/>
      <c r="DO102" s="207"/>
      <c r="DP102" s="207"/>
      <c r="DQ102" s="207"/>
      <c r="DR102" s="207"/>
      <c r="DS102" s="207"/>
      <c r="DT102" s="207"/>
      <c r="DU102" s="207"/>
      <c r="DV102" s="207"/>
      <c r="DW102" s="207"/>
      <c r="DX102" s="207"/>
      <c r="DY102" s="207"/>
      <c r="DZ102" s="207"/>
      <c r="EA102" s="207"/>
      <c r="EB102" s="207"/>
      <c r="EC102" s="207"/>
      <c r="ED102" s="207"/>
      <c r="EE102" s="207"/>
      <c r="EF102" s="207"/>
      <c r="EG102" s="207"/>
      <c r="EH102" s="207"/>
      <c r="EI102" s="207"/>
      <c r="EJ102" s="207"/>
      <c r="EK102" s="207"/>
      <c r="EL102" s="207"/>
      <c r="EM102" s="207"/>
      <c r="EN102" s="207"/>
      <c r="EO102" s="207"/>
    </row>
    <row r="103" spans="1:145" x14ac:dyDescent="0.2">
      <c r="A103" s="212"/>
      <c r="B103" s="202"/>
      <c r="C103" s="354"/>
      <c r="D103" s="203"/>
      <c r="E103" s="371"/>
      <c r="F103" s="371"/>
      <c r="G103" s="106" t="str">
        <f>IF(OR(E103="",F103=""),"", IF(E103="Stormwater Treatment", VLOOKUP(F103,VALIDATIONS!$BZ$2:$CB$6,2,FALSE),    IF(E103="Floodway and Open Channel", VLOOKUP(F103,VALIDATIONS!$BW$2:$BY$7,2,FALSE)))  )</f>
        <v/>
      </c>
      <c r="H103" s="128"/>
      <c r="I103" s="128"/>
      <c r="J103" s="106" t="str">
        <f>IF(OR(E103="",F103=""),"", IF(E103="Stormwater Treatment", H103*VLOOKUP(F103,VALIDATIONS!$BZ$2:$CB$6,3,FALSE),    IF(E103="Floodway and Open Channel", H103*VLOOKUP(F103,VALIDATIONS!$BW$2:$BY$7,3,FALSE)))  )</f>
        <v/>
      </c>
      <c r="K103" s="203"/>
      <c r="L103" s="207"/>
      <c r="M103" s="221"/>
      <c r="N103" s="221"/>
      <c r="O103" s="221"/>
      <c r="P103" s="214"/>
      <c r="Q103" s="207"/>
      <c r="R103" s="207"/>
      <c r="S103" s="207"/>
      <c r="T103" s="207"/>
      <c r="U103" s="207"/>
      <c r="V103" s="207"/>
      <c r="W103" s="207"/>
      <c r="X103" s="207"/>
      <c r="Y103" s="207"/>
      <c r="Z103" s="207"/>
      <c r="AA103" s="207"/>
      <c r="AB103" s="207"/>
      <c r="AC103" s="207"/>
      <c r="AD103" s="207"/>
      <c r="AE103" s="207"/>
      <c r="AF103" s="207"/>
      <c r="AG103" s="207"/>
      <c r="AH103" s="207"/>
      <c r="AI103" s="207"/>
      <c r="AJ103" s="207"/>
      <c r="AK103" s="207"/>
      <c r="AL103" s="207"/>
      <c r="AM103" s="207"/>
      <c r="AN103" s="207"/>
      <c r="AO103" s="207"/>
      <c r="AP103" s="207"/>
      <c r="AQ103" s="207"/>
      <c r="AR103" s="207"/>
      <c r="AS103" s="207"/>
      <c r="AT103" s="207"/>
      <c r="AU103" s="207"/>
      <c r="AV103" s="207"/>
      <c r="AW103" s="207"/>
      <c r="AX103" s="207"/>
      <c r="AY103" s="207"/>
      <c r="AZ103" s="207"/>
      <c r="BA103" s="207"/>
      <c r="BB103" s="207"/>
      <c r="BC103" s="207"/>
      <c r="BD103" s="207"/>
      <c r="BE103" s="207"/>
      <c r="BF103" s="207"/>
      <c r="BG103" s="207"/>
      <c r="BH103" s="207"/>
      <c r="BI103" s="207"/>
      <c r="BJ103" s="207"/>
      <c r="BK103" s="207"/>
      <c r="BL103" s="207"/>
      <c r="BM103" s="207"/>
      <c r="BN103" s="207"/>
      <c r="BO103" s="207"/>
      <c r="BP103" s="207"/>
      <c r="BQ103" s="207"/>
      <c r="BR103" s="207"/>
      <c r="BS103" s="207"/>
      <c r="BT103" s="207"/>
      <c r="BU103" s="207"/>
      <c r="BV103" s="207"/>
      <c r="BW103" s="207"/>
      <c r="BX103" s="207"/>
      <c r="BY103" s="207"/>
      <c r="BZ103" s="207"/>
      <c r="CA103" s="207"/>
      <c r="CB103" s="207"/>
      <c r="CC103" s="207"/>
      <c r="CD103" s="207"/>
      <c r="CE103" s="207"/>
      <c r="CF103" s="207"/>
      <c r="CG103" s="207"/>
      <c r="CH103" s="207"/>
      <c r="CI103" s="207"/>
      <c r="CJ103" s="207"/>
      <c r="CK103" s="207"/>
      <c r="CL103" s="207"/>
      <c r="CM103" s="207"/>
      <c r="CN103" s="207"/>
      <c r="CO103" s="207"/>
      <c r="CP103" s="207"/>
      <c r="CQ103" s="207"/>
      <c r="CR103" s="207"/>
      <c r="CS103" s="207"/>
      <c r="CT103" s="207"/>
      <c r="CU103" s="207"/>
      <c r="CV103" s="207"/>
      <c r="CW103" s="207"/>
      <c r="CX103" s="207"/>
      <c r="CY103" s="207"/>
      <c r="CZ103" s="207"/>
      <c r="DA103" s="207"/>
      <c r="DB103" s="207"/>
      <c r="DC103" s="207"/>
      <c r="DD103" s="207"/>
      <c r="DE103" s="207"/>
      <c r="DF103" s="207"/>
      <c r="DG103" s="207"/>
      <c r="DH103" s="207"/>
      <c r="DI103" s="207"/>
      <c r="DJ103" s="207"/>
      <c r="DK103" s="207"/>
      <c r="DL103" s="207"/>
      <c r="DM103" s="207"/>
      <c r="DN103" s="207"/>
      <c r="DO103" s="207"/>
      <c r="DP103" s="207"/>
      <c r="DQ103" s="207"/>
      <c r="DR103" s="207"/>
      <c r="DS103" s="207"/>
      <c r="DT103" s="207"/>
      <c r="DU103" s="207"/>
      <c r="DV103" s="207"/>
      <c r="DW103" s="207"/>
      <c r="DX103" s="207"/>
      <c r="DY103" s="207"/>
      <c r="DZ103" s="207"/>
      <c r="EA103" s="207"/>
      <c r="EB103" s="207"/>
      <c r="EC103" s="207"/>
      <c r="ED103" s="207"/>
      <c r="EE103" s="207"/>
      <c r="EF103" s="207"/>
      <c r="EG103" s="207"/>
      <c r="EH103" s="207"/>
      <c r="EI103" s="207"/>
      <c r="EJ103" s="207"/>
      <c r="EK103" s="207"/>
      <c r="EL103" s="207"/>
      <c r="EM103" s="207"/>
      <c r="EN103" s="207"/>
      <c r="EO103" s="207"/>
    </row>
    <row r="104" spans="1:145" x14ac:dyDescent="0.2">
      <c r="A104" s="212"/>
      <c r="B104" s="202"/>
      <c r="C104" s="354"/>
      <c r="D104" s="203"/>
      <c r="E104" s="371"/>
      <c r="F104" s="371"/>
      <c r="G104" s="106" t="str">
        <f>IF(OR(E104="",F104=""),"", IF(E104="Stormwater Treatment", VLOOKUP(F104,VALIDATIONS!$BZ$2:$CB$6,2,FALSE),    IF(E104="Floodway and Open Channel", VLOOKUP(F104,VALIDATIONS!$BW$2:$BY$7,2,FALSE)))  )</f>
        <v/>
      </c>
      <c r="H104" s="128"/>
      <c r="I104" s="128"/>
      <c r="J104" s="106" t="str">
        <f>IF(OR(E104="",F104=""),"", IF(E104="Stormwater Treatment", H104*VLOOKUP(F104,VALIDATIONS!$BZ$2:$CB$6,3,FALSE),    IF(E104="Floodway and Open Channel", H104*VLOOKUP(F104,VALIDATIONS!$BW$2:$BY$7,3,FALSE)))  )</f>
        <v/>
      </c>
      <c r="K104" s="203"/>
      <c r="L104" s="207"/>
      <c r="M104" s="207"/>
      <c r="N104" s="207"/>
      <c r="O104" s="207"/>
      <c r="P104" s="214"/>
      <c r="Q104" s="207"/>
      <c r="R104" s="207"/>
      <c r="S104" s="207"/>
      <c r="T104" s="207"/>
      <c r="U104" s="207"/>
      <c r="V104" s="207"/>
      <c r="W104" s="207"/>
      <c r="X104" s="207"/>
      <c r="Y104" s="207"/>
      <c r="Z104" s="207"/>
      <c r="AA104" s="207"/>
      <c r="AB104" s="207"/>
      <c r="AC104" s="207"/>
      <c r="AD104" s="207"/>
      <c r="AE104" s="207"/>
      <c r="AF104" s="207"/>
      <c r="AG104" s="207"/>
      <c r="AH104" s="207"/>
      <c r="AI104" s="207"/>
      <c r="AJ104" s="207"/>
      <c r="AK104" s="207"/>
      <c r="AL104" s="207"/>
      <c r="AM104" s="207"/>
      <c r="AN104" s="207"/>
      <c r="AO104" s="207"/>
      <c r="AP104" s="207"/>
      <c r="AQ104" s="207"/>
      <c r="AR104" s="207"/>
      <c r="AS104" s="207"/>
      <c r="AT104" s="207"/>
      <c r="AU104" s="207"/>
      <c r="AV104" s="207"/>
      <c r="AW104" s="207"/>
      <c r="AX104" s="207"/>
      <c r="AY104" s="207"/>
      <c r="AZ104" s="207"/>
      <c r="BA104" s="207"/>
      <c r="BB104" s="207"/>
      <c r="BC104" s="207"/>
      <c r="BD104" s="207"/>
      <c r="BE104" s="207"/>
      <c r="BF104" s="207"/>
      <c r="BG104" s="207"/>
      <c r="BH104" s="207"/>
      <c r="BI104" s="207"/>
      <c r="BJ104" s="207"/>
      <c r="BK104" s="207"/>
      <c r="BL104" s="207"/>
      <c r="BM104" s="207"/>
      <c r="BN104" s="207"/>
      <c r="BO104" s="207"/>
      <c r="BP104" s="207"/>
      <c r="BQ104" s="207"/>
      <c r="BR104" s="207"/>
      <c r="BS104" s="207"/>
      <c r="BT104" s="207"/>
      <c r="BU104" s="207"/>
      <c r="BV104" s="207"/>
      <c r="BW104" s="207"/>
      <c r="BX104" s="207"/>
      <c r="BY104" s="207"/>
      <c r="BZ104" s="207"/>
      <c r="CA104" s="207"/>
      <c r="CB104" s="207"/>
      <c r="CC104" s="207"/>
      <c r="CD104" s="207"/>
      <c r="CE104" s="207"/>
      <c r="CF104" s="207"/>
      <c r="CG104" s="207"/>
      <c r="CH104" s="207"/>
      <c r="CI104" s="207"/>
      <c r="CJ104" s="207"/>
      <c r="CK104" s="207"/>
      <c r="CL104" s="207"/>
      <c r="CM104" s="207"/>
      <c r="CN104" s="207"/>
      <c r="CO104" s="207"/>
      <c r="CP104" s="207"/>
      <c r="CQ104" s="207"/>
      <c r="CR104" s="207"/>
      <c r="CS104" s="207"/>
      <c r="CT104" s="207"/>
      <c r="CU104" s="207"/>
      <c r="CV104" s="207"/>
      <c r="CW104" s="207"/>
      <c r="CX104" s="207"/>
      <c r="CY104" s="207"/>
      <c r="CZ104" s="207"/>
      <c r="DA104" s="207"/>
      <c r="DB104" s="207"/>
      <c r="DC104" s="207"/>
      <c r="DD104" s="207"/>
      <c r="DE104" s="207"/>
      <c r="DF104" s="207"/>
      <c r="DG104" s="207"/>
      <c r="DH104" s="207"/>
      <c r="DI104" s="207"/>
      <c r="DJ104" s="207"/>
      <c r="DK104" s="207"/>
      <c r="DL104" s="207"/>
      <c r="DM104" s="207"/>
      <c r="DN104" s="207"/>
      <c r="DO104" s="207"/>
      <c r="DP104" s="207"/>
      <c r="DQ104" s="207"/>
      <c r="DR104" s="207"/>
      <c r="DS104" s="207"/>
      <c r="DT104" s="207"/>
      <c r="DU104" s="207"/>
      <c r="DV104" s="207"/>
      <c r="DW104" s="207"/>
      <c r="DX104" s="207"/>
      <c r="DY104" s="207"/>
      <c r="DZ104" s="207"/>
      <c r="EA104" s="207"/>
      <c r="EB104" s="207"/>
      <c r="EC104" s="207"/>
      <c r="ED104" s="207"/>
      <c r="EE104" s="207"/>
      <c r="EF104" s="207"/>
      <c r="EG104" s="207"/>
      <c r="EH104" s="207"/>
      <c r="EI104" s="207"/>
      <c r="EJ104" s="207"/>
      <c r="EK104" s="207"/>
      <c r="EL104" s="207"/>
      <c r="EM104" s="207"/>
      <c r="EN104" s="207"/>
      <c r="EO104" s="207"/>
    </row>
    <row r="105" spans="1:145" x14ac:dyDescent="0.2">
      <c r="A105" s="212"/>
      <c r="B105" s="202"/>
      <c r="C105" s="354"/>
      <c r="D105" s="203"/>
      <c r="E105" s="371"/>
      <c r="F105" s="371"/>
      <c r="G105" s="106" t="str">
        <f>IF(OR(E105="",F105=""),"", IF(E105="Stormwater Treatment", VLOOKUP(F105,VALIDATIONS!$BZ$2:$CB$6,2,FALSE),    IF(E105="Floodway and Open Channel", VLOOKUP(F105,VALIDATIONS!$BW$2:$BY$7,2,FALSE)))  )</f>
        <v/>
      </c>
      <c r="H105" s="128"/>
      <c r="I105" s="128"/>
      <c r="J105" s="106" t="str">
        <f>IF(OR(E105="",F105=""),"", IF(E105="Stormwater Treatment", H105*VLOOKUP(F105,VALIDATIONS!$BZ$2:$CB$6,3,FALSE),    IF(E105="Floodway and Open Channel", H105*VLOOKUP(F105,VALIDATIONS!$BW$2:$BY$7,3,FALSE)))  )</f>
        <v/>
      </c>
      <c r="K105" s="203"/>
      <c r="L105" s="207"/>
      <c r="M105" s="207"/>
      <c r="N105" s="207"/>
      <c r="O105" s="207"/>
      <c r="P105" s="214"/>
      <c r="Q105" s="207"/>
      <c r="R105" s="207"/>
      <c r="S105" s="207"/>
      <c r="T105" s="207"/>
      <c r="U105" s="207"/>
      <c r="V105" s="207"/>
      <c r="W105" s="207"/>
      <c r="X105" s="207"/>
      <c r="Y105" s="207"/>
      <c r="Z105" s="207"/>
      <c r="AA105" s="207"/>
      <c r="AB105" s="207"/>
      <c r="AC105" s="207"/>
      <c r="AD105" s="207"/>
      <c r="AE105" s="207"/>
      <c r="AF105" s="207"/>
      <c r="AG105" s="207"/>
      <c r="AH105" s="207"/>
      <c r="AI105" s="207"/>
      <c r="AJ105" s="207"/>
      <c r="AK105" s="207"/>
      <c r="AL105" s="207"/>
      <c r="AM105" s="207"/>
      <c r="AN105" s="207"/>
      <c r="AO105" s="207"/>
      <c r="AP105" s="207"/>
      <c r="AQ105" s="207"/>
      <c r="AR105" s="207"/>
      <c r="AS105" s="207"/>
      <c r="AT105" s="207"/>
      <c r="AU105" s="207"/>
      <c r="AV105" s="207"/>
      <c r="AW105" s="207"/>
      <c r="AX105" s="207"/>
      <c r="AY105" s="207"/>
      <c r="AZ105" s="207"/>
      <c r="BA105" s="207"/>
      <c r="BB105" s="207"/>
      <c r="BC105" s="207"/>
      <c r="BD105" s="207"/>
      <c r="BE105" s="207"/>
      <c r="BF105" s="207"/>
      <c r="BG105" s="207"/>
      <c r="BH105" s="207"/>
      <c r="BI105" s="207"/>
      <c r="BJ105" s="207"/>
      <c r="BK105" s="207"/>
      <c r="BL105" s="207"/>
      <c r="BM105" s="207"/>
      <c r="BN105" s="207"/>
      <c r="BO105" s="207"/>
      <c r="BP105" s="207"/>
      <c r="BQ105" s="207"/>
      <c r="BR105" s="207"/>
      <c r="BS105" s="207"/>
      <c r="BT105" s="207"/>
      <c r="BU105" s="207"/>
      <c r="BV105" s="207"/>
      <c r="BW105" s="207"/>
      <c r="BX105" s="207"/>
      <c r="BY105" s="207"/>
      <c r="BZ105" s="207"/>
      <c r="CA105" s="207"/>
      <c r="CB105" s="207"/>
      <c r="CC105" s="207"/>
      <c r="CD105" s="207"/>
      <c r="CE105" s="207"/>
      <c r="CF105" s="207"/>
      <c r="CG105" s="207"/>
      <c r="CH105" s="207"/>
      <c r="CI105" s="207"/>
      <c r="CJ105" s="207"/>
      <c r="CK105" s="207"/>
      <c r="CL105" s="207"/>
      <c r="CM105" s="207"/>
      <c r="CN105" s="207"/>
      <c r="CO105" s="207"/>
      <c r="CP105" s="207"/>
      <c r="CQ105" s="207"/>
      <c r="CR105" s="207"/>
      <c r="CS105" s="207"/>
      <c r="CT105" s="207"/>
      <c r="CU105" s="207"/>
      <c r="CV105" s="207"/>
      <c r="CW105" s="207"/>
      <c r="CX105" s="207"/>
      <c r="CY105" s="207"/>
      <c r="CZ105" s="207"/>
      <c r="DA105" s="207"/>
      <c r="DB105" s="207"/>
      <c r="DC105" s="207"/>
      <c r="DD105" s="207"/>
      <c r="DE105" s="207"/>
      <c r="DF105" s="207"/>
      <c r="DG105" s="207"/>
      <c r="DH105" s="207"/>
      <c r="DI105" s="207"/>
      <c r="DJ105" s="207"/>
      <c r="DK105" s="207"/>
      <c r="DL105" s="207"/>
      <c r="DM105" s="207"/>
      <c r="DN105" s="207"/>
      <c r="DO105" s="207"/>
      <c r="DP105" s="207"/>
      <c r="DQ105" s="207"/>
      <c r="DR105" s="207"/>
      <c r="DS105" s="207"/>
      <c r="DT105" s="207"/>
      <c r="DU105" s="207"/>
      <c r="DV105" s="207"/>
      <c r="DW105" s="207"/>
      <c r="DX105" s="207"/>
      <c r="DY105" s="207"/>
      <c r="DZ105" s="207"/>
      <c r="EA105" s="207"/>
      <c r="EB105" s="207"/>
      <c r="EC105" s="207"/>
      <c r="ED105" s="207"/>
      <c r="EE105" s="207"/>
      <c r="EF105" s="207"/>
      <c r="EG105" s="207"/>
      <c r="EH105" s="207"/>
      <c r="EI105" s="207"/>
      <c r="EJ105" s="207"/>
      <c r="EK105" s="207"/>
      <c r="EL105" s="207"/>
      <c r="EM105" s="207"/>
      <c r="EN105" s="207"/>
      <c r="EO105" s="207"/>
    </row>
    <row r="106" spans="1:145" x14ac:dyDescent="0.2">
      <c r="A106" s="212"/>
      <c r="B106" s="202"/>
      <c r="C106" s="354"/>
      <c r="D106" s="203"/>
      <c r="E106" s="371"/>
      <c r="F106" s="371"/>
      <c r="G106" s="106" t="str">
        <f>IF(OR(E106="",F106=""),"", IF(E106="Stormwater Treatment", VLOOKUP(F106,VALIDATIONS!$BZ$2:$CB$6,2,FALSE),    IF(E106="Floodway and Open Channel", VLOOKUP(F106,VALIDATIONS!$BW$2:$BY$7,2,FALSE)))  )</f>
        <v/>
      </c>
      <c r="H106" s="128"/>
      <c r="I106" s="128"/>
      <c r="J106" s="106" t="str">
        <f>IF(OR(E106="",F106=""),"", IF(E106="Stormwater Treatment", H106*VLOOKUP(F106,VALIDATIONS!$BZ$2:$CB$6,3,FALSE),    IF(E106="Floodway and Open Channel", H106*VLOOKUP(F106,VALIDATIONS!$BW$2:$BY$7,3,FALSE)))  )</f>
        <v/>
      </c>
      <c r="K106" s="203"/>
      <c r="L106" s="207"/>
      <c r="M106" s="207"/>
      <c r="N106" s="207"/>
      <c r="O106" s="207"/>
      <c r="P106" s="214"/>
      <c r="Q106" s="207"/>
      <c r="R106" s="207"/>
      <c r="S106" s="207"/>
      <c r="T106" s="207"/>
      <c r="U106" s="207"/>
      <c r="V106" s="207"/>
      <c r="W106" s="207"/>
      <c r="X106" s="207"/>
      <c r="Y106" s="207"/>
      <c r="Z106" s="207"/>
      <c r="AA106" s="207"/>
      <c r="AB106" s="207"/>
      <c r="AC106" s="207"/>
      <c r="AD106" s="207"/>
      <c r="AE106" s="207"/>
      <c r="AF106" s="207"/>
      <c r="AG106" s="207"/>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207"/>
      <c r="BE106" s="207"/>
      <c r="BF106" s="207"/>
      <c r="BG106" s="207"/>
      <c r="BH106" s="207"/>
      <c r="BI106" s="207"/>
      <c r="BJ106" s="207"/>
      <c r="BK106" s="207"/>
      <c r="BL106" s="207"/>
      <c r="BM106" s="207"/>
      <c r="BN106" s="207"/>
      <c r="BO106" s="207"/>
      <c r="BP106" s="207"/>
      <c r="BQ106" s="207"/>
      <c r="BR106" s="207"/>
      <c r="BS106" s="207"/>
      <c r="BT106" s="207"/>
      <c r="BU106" s="207"/>
      <c r="BV106" s="207"/>
      <c r="BW106" s="207"/>
      <c r="BX106" s="207"/>
      <c r="BY106" s="207"/>
      <c r="BZ106" s="207"/>
      <c r="CA106" s="207"/>
      <c r="CB106" s="207"/>
      <c r="CC106" s="207"/>
      <c r="CD106" s="207"/>
      <c r="CE106" s="207"/>
      <c r="CF106" s="207"/>
      <c r="CG106" s="207"/>
      <c r="CH106" s="207"/>
      <c r="CI106" s="207"/>
      <c r="CJ106" s="207"/>
      <c r="CK106" s="207"/>
      <c r="CL106" s="207"/>
      <c r="CM106" s="207"/>
      <c r="CN106" s="207"/>
      <c r="CO106" s="207"/>
      <c r="CP106" s="207"/>
      <c r="CQ106" s="207"/>
      <c r="CR106" s="207"/>
      <c r="CS106" s="207"/>
      <c r="CT106" s="207"/>
      <c r="CU106" s="207"/>
      <c r="CV106" s="207"/>
      <c r="CW106" s="207"/>
      <c r="CX106" s="207"/>
      <c r="CY106" s="207"/>
      <c r="CZ106" s="207"/>
      <c r="DA106" s="207"/>
      <c r="DB106" s="207"/>
      <c r="DC106" s="207"/>
      <c r="DD106" s="207"/>
      <c r="DE106" s="207"/>
      <c r="DF106" s="207"/>
      <c r="DG106" s="207"/>
      <c r="DH106" s="207"/>
      <c r="DI106" s="207"/>
      <c r="DJ106" s="207"/>
      <c r="DK106" s="207"/>
      <c r="DL106" s="207"/>
      <c r="DM106" s="207"/>
      <c r="DN106" s="207"/>
      <c r="DO106" s="207"/>
      <c r="DP106" s="207"/>
      <c r="DQ106" s="207"/>
      <c r="DR106" s="207"/>
      <c r="DS106" s="207"/>
      <c r="DT106" s="207"/>
      <c r="DU106" s="207"/>
      <c r="DV106" s="207"/>
      <c r="DW106" s="207"/>
      <c r="DX106" s="207"/>
      <c r="DY106" s="207"/>
      <c r="DZ106" s="207"/>
      <c r="EA106" s="207"/>
      <c r="EB106" s="207"/>
      <c r="EC106" s="207"/>
      <c r="ED106" s="207"/>
      <c r="EE106" s="207"/>
      <c r="EF106" s="207"/>
      <c r="EG106" s="207"/>
      <c r="EH106" s="207"/>
      <c r="EI106" s="207"/>
      <c r="EJ106" s="207"/>
      <c r="EK106" s="207"/>
      <c r="EL106" s="207"/>
      <c r="EM106" s="207"/>
      <c r="EN106" s="207"/>
      <c r="EO106" s="207"/>
    </row>
    <row r="107" spans="1:145" x14ac:dyDescent="0.2">
      <c r="A107" s="212"/>
      <c r="B107" s="202"/>
      <c r="C107" s="354"/>
      <c r="D107" s="203"/>
      <c r="E107" s="371"/>
      <c r="F107" s="371"/>
      <c r="G107" s="106" t="str">
        <f>IF(OR(E107="",F107=""),"", IF(E107="Stormwater Treatment", VLOOKUP(F107,VALIDATIONS!$BZ$2:$CB$6,2,FALSE),    IF(E107="Floodway and Open Channel", VLOOKUP(F107,VALIDATIONS!$BW$2:$BY$7,2,FALSE)))  )</f>
        <v/>
      </c>
      <c r="H107" s="128"/>
      <c r="I107" s="128"/>
      <c r="J107" s="106" t="str">
        <f>IF(OR(E107="",F107=""),"", IF(E107="Stormwater Treatment", H107*VLOOKUP(F107,VALIDATIONS!$BZ$2:$CB$6,3,FALSE),    IF(E107="Floodway and Open Channel", H107*VLOOKUP(F107,VALIDATIONS!$BW$2:$BY$7,3,FALSE)))  )</f>
        <v/>
      </c>
      <c r="K107" s="203"/>
      <c r="L107" s="207"/>
      <c r="M107" s="221"/>
      <c r="N107" s="221"/>
      <c r="O107" s="221"/>
      <c r="P107" s="214"/>
      <c r="Q107" s="207"/>
      <c r="R107" s="207"/>
      <c r="S107" s="207"/>
      <c r="T107" s="207"/>
      <c r="U107" s="207"/>
      <c r="V107" s="207"/>
      <c r="W107" s="207"/>
      <c r="X107" s="207"/>
      <c r="Y107" s="207"/>
      <c r="Z107" s="207"/>
      <c r="AA107" s="207"/>
      <c r="AB107" s="207"/>
      <c r="AC107" s="207"/>
      <c r="AD107" s="207"/>
      <c r="AE107" s="207"/>
      <c r="AF107" s="207"/>
      <c r="AG107" s="207"/>
      <c r="AH107" s="207"/>
      <c r="AI107" s="207"/>
      <c r="AJ107" s="207"/>
      <c r="AK107" s="207"/>
      <c r="AL107" s="207"/>
      <c r="AM107" s="207"/>
      <c r="AN107" s="207"/>
      <c r="AO107" s="207"/>
      <c r="AP107" s="207"/>
      <c r="AQ107" s="207"/>
      <c r="AR107" s="207"/>
      <c r="AS107" s="207"/>
      <c r="AT107" s="207"/>
      <c r="AU107" s="207"/>
      <c r="AV107" s="207"/>
      <c r="AW107" s="207"/>
      <c r="AX107" s="207"/>
      <c r="AY107" s="207"/>
      <c r="AZ107" s="207"/>
      <c r="BA107" s="207"/>
      <c r="BB107" s="207"/>
      <c r="BC107" s="207"/>
      <c r="BD107" s="207"/>
      <c r="BE107" s="207"/>
      <c r="BF107" s="207"/>
      <c r="BG107" s="207"/>
      <c r="BH107" s="207"/>
      <c r="BI107" s="207"/>
      <c r="BJ107" s="207"/>
      <c r="BK107" s="207"/>
      <c r="BL107" s="207"/>
      <c r="BM107" s="207"/>
      <c r="BN107" s="207"/>
      <c r="BO107" s="207"/>
      <c r="BP107" s="207"/>
      <c r="BQ107" s="207"/>
      <c r="BR107" s="207"/>
      <c r="BS107" s="207"/>
      <c r="BT107" s="207"/>
      <c r="BU107" s="207"/>
      <c r="BV107" s="207"/>
      <c r="BW107" s="207"/>
      <c r="BX107" s="207"/>
      <c r="BY107" s="207"/>
      <c r="BZ107" s="207"/>
      <c r="CA107" s="207"/>
      <c r="CB107" s="207"/>
      <c r="CC107" s="207"/>
      <c r="CD107" s="207"/>
      <c r="CE107" s="207"/>
      <c r="CF107" s="207"/>
      <c r="CG107" s="207"/>
      <c r="CH107" s="207"/>
      <c r="CI107" s="207"/>
      <c r="CJ107" s="207"/>
      <c r="CK107" s="207"/>
      <c r="CL107" s="207"/>
      <c r="CM107" s="207"/>
      <c r="CN107" s="207"/>
      <c r="CO107" s="207"/>
      <c r="CP107" s="207"/>
      <c r="CQ107" s="207"/>
      <c r="CR107" s="207"/>
      <c r="CS107" s="207"/>
      <c r="CT107" s="207"/>
      <c r="CU107" s="207"/>
      <c r="CV107" s="207"/>
      <c r="CW107" s="207"/>
      <c r="CX107" s="207"/>
      <c r="CY107" s="207"/>
      <c r="CZ107" s="207"/>
      <c r="DA107" s="207"/>
      <c r="DB107" s="207"/>
      <c r="DC107" s="207"/>
      <c r="DD107" s="207"/>
      <c r="DE107" s="207"/>
      <c r="DF107" s="207"/>
      <c r="DG107" s="207"/>
      <c r="DH107" s="207"/>
      <c r="DI107" s="207"/>
      <c r="DJ107" s="207"/>
      <c r="DK107" s="207"/>
      <c r="DL107" s="207"/>
      <c r="DM107" s="207"/>
      <c r="DN107" s="207"/>
      <c r="DO107" s="207"/>
      <c r="DP107" s="207"/>
      <c r="DQ107" s="207"/>
      <c r="DR107" s="207"/>
      <c r="DS107" s="207"/>
      <c r="DT107" s="207"/>
      <c r="DU107" s="207"/>
      <c r="DV107" s="207"/>
      <c r="DW107" s="207"/>
      <c r="DX107" s="207"/>
      <c r="DY107" s="207"/>
      <c r="DZ107" s="207"/>
      <c r="EA107" s="207"/>
      <c r="EB107" s="207"/>
      <c r="EC107" s="207"/>
      <c r="ED107" s="207"/>
      <c r="EE107" s="207"/>
      <c r="EF107" s="207"/>
      <c r="EG107" s="207"/>
      <c r="EH107" s="207"/>
      <c r="EI107" s="207"/>
      <c r="EJ107" s="207"/>
      <c r="EK107" s="207"/>
      <c r="EL107" s="207"/>
      <c r="EM107" s="207"/>
      <c r="EN107" s="207"/>
      <c r="EO107" s="207"/>
    </row>
    <row r="108" spans="1:145" x14ac:dyDescent="0.2">
      <c r="A108" s="212"/>
      <c r="B108" s="202"/>
      <c r="C108" s="354"/>
      <c r="D108" s="203"/>
      <c r="E108" s="371"/>
      <c r="F108" s="371"/>
      <c r="G108" s="106" t="str">
        <f>IF(OR(E108="",F108=""),"", IF(E108="Stormwater Treatment", VLOOKUP(F108,VALIDATIONS!$BZ$2:$CB$6,2,FALSE),    IF(E108="Floodway and Open Channel", VLOOKUP(F108,VALIDATIONS!$BW$2:$BY$7,2,FALSE)))  )</f>
        <v/>
      </c>
      <c r="H108" s="128"/>
      <c r="I108" s="128"/>
      <c r="J108" s="106" t="str">
        <f>IF(OR(E108="",F108=""),"", IF(E108="Stormwater Treatment", H108*VLOOKUP(F108,VALIDATIONS!$BZ$2:$CB$6,3,FALSE),    IF(E108="Floodway and Open Channel", H108*VLOOKUP(F108,VALIDATIONS!$BW$2:$BY$7,3,FALSE)))  )</f>
        <v/>
      </c>
      <c r="K108" s="203"/>
      <c r="L108" s="207"/>
      <c r="M108" s="221"/>
      <c r="N108" s="221"/>
      <c r="O108" s="221"/>
      <c r="P108" s="214"/>
      <c r="Q108" s="207"/>
      <c r="R108" s="207"/>
      <c r="S108" s="207"/>
      <c r="T108" s="207"/>
      <c r="U108" s="207"/>
      <c r="V108" s="207"/>
      <c r="W108" s="207"/>
      <c r="X108" s="207"/>
      <c r="Y108" s="207"/>
      <c r="Z108" s="207"/>
      <c r="AA108" s="207"/>
      <c r="AB108" s="207"/>
      <c r="AC108" s="207"/>
      <c r="AD108" s="207"/>
      <c r="AE108" s="207"/>
      <c r="AF108" s="207"/>
      <c r="AG108" s="207"/>
      <c r="AH108" s="207"/>
      <c r="AI108" s="207"/>
      <c r="AJ108" s="207"/>
      <c r="AK108" s="207"/>
      <c r="AL108" s="207"/>
      <c r="AM108" s="207"/>
      <c r="AN108" s="207"/>
      <c r="AO108" s="207"/>
      <c r="AP108" s="207"/>
      <c r="AQ108" s="207"/>
      <c r="AR108" s="207"/>
      <c r="AS108" s="207"/>
      <c r="AT108" s="207"/>
      <c r="AU108" s="207"/>
      <c r="AV108" s="207"/>
      <c r="AW108" s="207"/>
      <c r="AX108" s="207"/>
      <c r="AY108" s="207"/>
      <c r="AZ108" s="207"/>
      <c r="BA108" s="207"/>
      <c r="BB108" s="207"/>
      <c r="BC108" s="207"/>
      <c r="BD108" s="207"/>
      <c r="BE108" s="207"/>
      <c r="BF108" s="207"/>
      <c r="BG108" s="207"/>
      <c r="BH108" s="207"/>
      <c r="BI108" s="207"/>
      <c r="BJ108" s="207"/>
      <c r="BK108" s="207"/>
      <c r="BL108" s="207"/>
      <c r="BM108" s="207"/>
      <c r="BN108" s="207"/>
      <c r="BO108" s="207"/>
      <c r="BP108" s="207"/>
      <c r="BQ108" s="207"/>
      <c r="BR108" s="207"/>
      <c r="BS108" s="207"/>
      <c r="BT108" s="207"/>
      <c r="BU108" s="207"/>
      <c r="BV108" s="207"/>
      <c r="BW108" s="207"/>
      <c r="BX108" s="207"/>
      <c r="BY108" s="207"/>
      <c r="BZ108" s="207"/>
      <c r="CA108" s="207"/>
      <c r="CB108" s="207"/>
      <c r="CC108" s="207"/>
      <c r="CD108" s="207"/>
      <c r="CE108" s="207"/>
      <c r="CF108" s="207"/>
      <c r="CG108" s="207"/>
      <c r="CH108" s="207"/>
      <c r="CI108" s="207"/>
      <c r="CJ108" s="207"/>
      <c r="CK108" s="207"/>
      <c r="CL108" s="207"/>
      <c r="CM108" s="207"/>
      <c r="CN108" s="207"/>
      <c r="CO108" s="207"/>
      <c r="CP108" s="207"/>
      <c r="CQ108" s="207"/>
      <c r="CR108" s="207"/>
      <c r="CS108" s="207"/>
      <c r="CT108" s="207"/>
      <c r="CU108" s="207"/>
      <c r="CV108" s="207"/>
      <c r="CW108" s="207"/>
      <c r="CX108" s="207"/>
      <c r="CY108" s="207"/>
      <c r="CZ108" s="207"/>
      <c r="DA108" s="207"/>
      <c r="DB108" s="207"/>
      <c r="DC108" s="207"/>
      <c r="DD108" s="207"/>
      <c r="DE108" s="207"/>
      <c r="DF108" s="207"/>
      <c r="DG108" s="207"/>
      <c r="DH108" s="207"/>
      <c r="DI108" s="207"/>
      <c r="DJ108" s="207"/>
      <c r="DK108" s="207"/>
      <c r="DL108" s="207"/>
      <c r="DM108" s="207"/>
      <c r="DN108" s="207"/>
      <c r="DO108" s="207"/>
      <c r="DP108" s="207"/>
      <c r="DQ108" s="207"/>
      <c r="DR108" s="207"/>
      <c r="DS108" s="207"/>
      <c r="DT108" s="207"/>
      <c r="DU108" s="207"/>
      <c r="DV108" s="207"/>
      <c r="DW108" s="207"/>
      <c r="DX108" s="207"/>
      <c r="DY108" s="207"/>
      <c r="DZ108" s="207"/>
      <c r="EA108" s="207"/>
      <c r="EB108" s="207"/>
      <c r="EC108" s="207"/>
      <c r="ED108" s="207"/>
      <c r="EE108" s="207"/>
      <c r="EF108" s="207"/>
      <c r="EG108" s="207"/>
      <c r="EH108" s="207"/>
      <c r="EI108" s="207"/>
      <c r="EJ108" s="207"/>
      <c r="EK108" s="207"/>
      <c r="EL108" s="207"/>
      <c r="EM108" s="207"/>
      <c r="EN108" s="207"/>
      <c r="EO108" s="207"/>
    </row>
    <row r="109" spans="1:145" x14ac:dyDescent="0.2">
      <c r="A109" s="212"/>
      <c r="B109" s="202"/>
      <c r="C109" s="354"/>
      <c r="D109" s="203"/>
      <c r="E109" s="371"/>
      <c r="F109" s="371"/>
      <c r="G109" s="106" t="str">
        <f>IF(OR(E109="",F109=""),"", IF(E109="Stormwater Treatment", VLOOKUP(F109,VALIDATIONS!$BZ$2:$CB$6,2,FALSE),    IF(E109="Floodway and Open Channel", VLOOKUP(F109,VALIDATIONS!$BW$2:$BY$7,2,FALSE)))  )</f>
        <v/>
      </c>
      <c r="H109" s="128"/>
      <c r="I109" s="128"/>
      <c r="J109" s="106" t="str">
        <f>IF(OR(E109="",F109=""),"", IF(E109="Stormwater Treatment", H109*VLOOKUP(F109,VALIDATIONS!$BZ$2:$CB$6,3,FALSE),    IF(E109="Floodway and Open Channel", H109*VLOOKUP(F109,VALIDATIONS!$BW$2:$BY$7,3,FALSE)))  )</f>
        <v/>
      </c>
      <c r="K109" s="203"/>
      <c r="L109" s="207"/>
      <c r="M109" s="221"/>
      <c r="N109" s="221"/>
      <c r="O109" s="221"/>
      <c r="P109" s="214"/>
      <c r="Q109" s="207"/>
      <c r="R109" s="207"/>
      <c r="S109" s="207"/>
      <c r="T109" s="207"/>
      <c r="U109" s="207"/>
      <c r="V109" s="207"/>
      <c r="W109" s="207"/>
      <c r="X109" s="207"/>
      <c r="Y109" s="207"/>
      <c r="Z109" s="207"/>
      <c r="AA109" s="207"/>
      <c r="AB109" s="207"/>
      <c r="AC109" s="207"/>
      <c r="AD109" s="207"/>
      <c r="AE109" s="207"/>
      <c r="AF109" s="207"/>
      <c r="AG109" s="207"/>
      <c r="AH109" s="207"/>
      <c r="AI109" s="207"/>
      <c r="AJ109" s="207"/>
      <c r="AK109" s="207"/>
      <c r="AL109" s="207"/>
      <c r="AM109" s="207"/>
      <c r="AN109" s="207"/>
      <c r="AO109" s="207"/>
      <c r="AP109" s="207"/>
      <c r="AQ109" s="207"/>
      <c r="AR109" s="207"/>
      <c r="AS109" s="207"/>
      <c r="AT109" s="207"/>
      <c r="AU109" s="207"/>
      <c r="AV109" s="207"/>
      <c r="AW109" s="207"/>
      <c r="AX109" s="207"/>
      <c r="AY109" s="207"/>
      <c r="AZ109" s="207"/>
      <c r="BA109" s="207"/>
      <c r="BB109" s="207"/>
      <c r="BC109" s="207"/>
      <c r="BD109" s="207"/>
      <c r="BE109" s="207"/>
      <c r="BF109" s="207"/>
      <c r="BG109" s="207"/>
      <c r="BH109" s="207"/>
      <c r="BI109" s="207"/>
      <c r="BJ109" s="207"/>
      <c r="BK109" s="207"/>
      <c r="BL109" s="207"/>
      <c r="BM109" s="207"/>
      <c r="BN109" s="207"/>
      <c r="BO109" s="207"/>
      <c r="BP109" s="207"/>
      <c r="BQ109" s="207"/>
      <c r="BR109" s="207"/>
      <c r="BS109" s="207"/>
      <c r="BT109" s="207"/>
      <c r="BU109" s="207"/>
      <c r="BV109" s="207"/>
      <c r="BW109" s="207"/>
      <c r="BX109" s="207"/>
      <c r="BY109" s="207"/>
      <c r="BZ109" s="207"/>
      <c r="CA109" s="207"/>
      <c r="CB109" s="207"/>
      <c r="CC109" s="207"/>
      <c r="CD109" s="207"/>
      <c r="CE109" s="207"/>
      <c r="CF109" s="207"/>
      <c r="CG109" s="207"/>
      <c r="CH109" s="207"/>
      <c r="CI109" s="207"/>
      <c r="CJ109" s="207"/>
      <c r="CK109" s="207"/>
      <c r="CL109" s="207"/>
      <c r="CM109" s="207"/>
      <c r="CN109" s="207"/>
      <c r="CO109" s="207"/>
      <c r="CP109" s="207"/>
      <c r="CQ109" s="207"/>
      <c r="CR109" s="207"/>
      <c r="CS109" s="207"/>
      <c r="CT109" s="207"/>
      <c r="CU109" s="207"/>
      <c r="CV109" s="207"/>
      <c r="CW109" s="207"/>
      <c r="CX109" s="207"/>
      <c r="CY109" s="207"/>
      <c r="CZ109" s="207"/>
      <c r="DA109" s="207"/>
      <c r="DB109" s="207"/>
      <c r="DC109" s="207"/>
      <c r="DD109" s="207"/>
      <c r="DE109" s="207"/>
      <c r="DF109" s="207"/>
      <c r="DG109" s="207"/>
      <c r="DH109" s="207"/>
      <c r="DI109" s="207"/>
      <c r="DJ109" s="207"/>
      <c r="DK109" s="207"/>
      <c r="DL109" s="207"/>
      <c r="DM109" s="207"/>
      <c r="DN109" s="207"/>
      <c r="DO109" s="207"/>
      <c r="DP109" s="207"/>
      <c r="DQ109" s="207"/>
      <c r="DR109" s="207"/>
      <c r="DS109" s="207"/>
      <c r="DT109" s="207"/>
      <c r="DU109" s="207"/>
      <c r="DV109" s="207"/>
      <c r="DW109" s="207"/>
      <c r="DX109" s="207"/>
      <c r="DY109" s="207"/>
      <c r="DZ109" s="207"/>
      <c r="EA109" s="207"/>
      <c r="EB109" s="207"/>
      <c r="EC109" s="207"/>
      <c r="ED109" s="207"/>
      <c r="EE109" s="207"/>
      <c r="EF109" s="207"/>
      <c r="EG109" s="207"/>
      <c r="EH109" s="207"/>
      <c r="EI109" s="207"/>
      <c r="EJ109" s="207"/>
      <c r="EK109" s="207"/>
      <c r="EL109" s="207"/>
      <c r="EM109" s="207"/>
      <c r="EN109" s="207"/>
      <c r="EO109" s="207"/>
    </row>
    <row r="110" spans="1:145" x14ac:dyDescent="0.2">
      <c r="A110" s="212"/>
      <c r="B110" s="202"/>
      <c r="C110" s="354"/>
      <c r="D110" s="203"/>
      <c r="E110" s="371"/>
      <c r="F110" s="371"/>
      <c r="G110" s="106" t="str">
        <f>IF(OR(E110="",F110=""),"", IF(E110="Stormwater Treatment", VLOOKUP(F110,VALIDATIONS!$BZ$2:$CB$6,2,FALSE),    IF(E110="Floodway and Open Channel", VLOOKUP(F110,VALIDATIONS!$BW$2:$BY$7,2,FALSE)))  )</f>
        <v/>
      </c>
      <c r="H110" s="128"/>
      <c r="I110" s="128"/>
      <c r="J110" s="106" t="str">
        <f>IF(OR(E110="",F110=""),"", IF(E110="Stormwater Treatment", H110*VLOOKUP(F110,VALIDATIONS!$BZ$2:$CB$6,3,FALSE),    IF(E110="Floodway and Open Channel", H110*VLOOKUP(F110,VALIDATIONS!$BW$2:$BY$7,3,FALSE)))  )</f>
        <v/>
      </c>
      <c r="K110" s="203"/>
      <c r="L110" s="207"/>
      <c r="M110" s="221"/>
      <c r="N110" s="221"/>
      <c r="O110" s="221"/>
      <c r="P110" s="214"/>
      <c r="Q110" s="207"/>
      <c r="R110" s="207"/>
      <c r="S110" s="207"/>
      <c r="T110" s="207"/>
      <c r="U110" s="207"/>
      <c r="V110" s="207"/>
      <c r="W110" s="207"/>
      <c r="X110" s="207"/>
      <c r="Y110" s="207"/>
      <c r="Z110" s="207"/>
      <c r="AA110" s="207"/>
      <c r="AB110" s="207"/>
      <c r="AC110" s="207"/>
      <c r="AD110" s="207"/>
      <c r="AE110" s="207"/>
      <c r="AF110" s="207"/>
      <c r="AG110" s="207"/>
      <c r="AH110" s="207"/>
      <c r="AI110" s="207"/>
      <c r="AJ110" s="207"/>
      <c r="AK110" s="207"/>
      <c r="AL110" s="207"/>
      <c r="AM110" s="207"/>
      <c r="AN110" s="207"/>
      <c r="AO110" s="207"/>
      <c r="AP110" s="207"/>
      <c r="AQ110" s="207"/>
      <c r="AR110" s="207"/>
      <c r="AS110" s="207"/>
      <c r="AT110" s="207"/>
      <c r="AU110" s="207"/>
      <c r="AV110" s="207"/>
      <c r="AW110" s="207"/>
      <c r="AX110" s="207"/>
      <c r="AY110" s="207"/>
      <c r="AZ110" s="207"/>
      <c r="BA110" s="207"/>
      <c r="BB110" s="207"/>
      <c r="BC110" s="207"/>
      <c r="BD110" s="207"/>
      <c r="BE110" s="207"/>
      <c r="BF110" s="207"/>
      <c r="BG110" s="207"/>
      <c r="BH110" s="207"/>
      <c r="BI110" s="207"/>
      <c r="BJ110" s="207"/>
      <c r="BK110" s="207"/>
      <c r="BL110" s="207"/>
      <c r="BM110" s="207"/>
      <c r="BN110" s="207"/>
      <c r="BO110" s="207"/>
      <c r="BP110" s="207"/>
      <c r="BQ110" s="207"/>
      <c r="BR110" s="207"/>
      <c r="BS110" s="207"/>
      <c r="BT110" s="207"/>
      <c r="BU110" s="207"/>
      <c r="BV110" s="207"/>
      <c r="BW110" s="207"/>
      <c r="BX110" s="207"/>
      <c r="BY110" s="207"/>
      <c r="BZ110" s="207"/>
      <c r="CA110" s="207"/>
      <c r="CB110" s="207"/>
      <c r="CC110" s="207"/>
      <c r="CD110" s="207"/>
      <c r="CE110" s="207"/>
      <c r="CF110" s="207"/>
      <c r="CG110" s="207"/>
      <c r="CH110" s="207"/>
      <c r="CI110" s="207"/>
      <c r="CJ110" s="207"/>
      <c r="CK110" s="207"/>
      <c r="CL110" s="207"/>
      <c r="CM110" s="207"/>
      <c r="CN110" s="207"/>
      <c r="CO110" s="207"/>
      <c r="CP110" s="207"/>
      <c r="CQ110" s="207"/>
      <c r="CR110" s="207"/>
      <c r="CS110" s="207"/>
      <c r="CT110" s="207"/>
      <c r="CU110" s="207"/>
      <c r="CV110" s="207"/>
      <c r="CW110" s="207"/>
      <c r="CX110" s="207"/>
      <c r="CY110" s="207"/>
      <c r="CZ110" s="207"/>
      <c r="DA110" s="207"/>
      <c r="DB110" s="207"/>
      <c r="DC110" s="207"/>
      <c r="DD110" s="207"/>
      <c r="DE110" s="207"/>
      <c r="DF110" s="207"/>
      <c r="DG110" s="207"/>
      <c r="DH110" s="207"/>
      <c r="DI110" s="207"/>
      <c r="DJ110" s="207"/>
      <c r="DK110" s="207"/>
      <c r="DL110" s="207"/>
      <c r="DM110" s="207"/>
      <c r="DN110" s="207"/>
      <c r="DO110" s="207"/>
      <c r="DP110" s="207"/>
      <c r="DQ110" s="207"/>
      <c r="DR110" s="207"/>
      <c r="DS110" s="207"/>
      <c r="DT110" s="207"/>
      <c r="DU110" s="207"/>
      <c r="DV110" s="207"/>
      <c r="DW110" s="207"/>
      <c r="DX110" s="207"/>
      <c r="DY110" s="207"/>
      <c r="DZ110" s="207"/>
      <c r="EA110" s="207"/>
      <c r="EB110" s="207"/>
      <c r="EC110" s="207"/>
      <c r="ED110" s="207"/>
      <c r="EE110" s="207"/>
      <c r="EF110" s="207"/>
      <c r="EG110" s="207"/>
      <c r="EH110" s="207"/>
      <c r="EI110" s="207"/>
      <c r="EJ110" s="207"/>
      <c r="EK110" s="207"/>
      <c r="EL110" s="207"/>
      <c r="EM110" s="207"/>
      <c r="EN110" s="207"/>
      <c r="EO110" s="207"/>
    </row>
    <row r="111" spans="1:145" x14ac:dyDescent="0.2">
      <c r="A111" s="212"/>
      <c r="B111" s="202"/>
      <c r="C111" s="354"/>
      <c r="D111" s="203"/>
      <c r="E111" s="371"/>
      <c r="F111" s="371"/>
      <c r="G111" s="106" t="str">
        <f>IF(OR(E111="",F111=""),"", IF(E111="Stormwater Treatment", VLOOKUP(F111,VALIDATIONS!$BZ$2:$CB$6,2,FALSE),    IF(E111="Floodway and Open Channel", VLOOKUP(F111,VALIDATIONS!$BW$2:$BY$7,2,FALSE)))  )</f>
        <v/>
      </c>
      <c r="H111" s="128"/>
      <c r="I111" s="128"/>
      <c r="J111" s="106" t="str">
        <f>IF(OR(E111="",F111=""),"", IF(E111="Stormwater Treatment", H111*VLOOKUP(F111,VALIDATIONS!$BZ$2:$CB$6,3,FALSE),    IF(E111="Floodway and Open Channel", H111*VLOOKUP(F111,VALIDATIONS!$BW$2:$BY$7,3,FALSE)))  )</f>
        <v/>
      </c>
      <c r="K111" s="203"/>
      <c r="L111" s="207"/>
      <c r="M111" s="221"/>
      <c r="N111" s="221"/>
      <c r="O111" s="221"/>
      <c r="P111" s="214"/>
      <c r="Q111" s="207"/>
      <c r="R111" s="207"/>
      <c r="S111" s="207"/>
      <c r="T111" s="207"/>
      <c r="U111" s="207"/>
      <c r="V111" s="207"/>
      <c r="W111" s="207"/>
      <c r="X111" s="207"/>
      <c r="Y111" s="207"/>
      <c r="Z111" s="207"/>
      <c r="AA111" s="207"/>
      <c r="AB111" s="207"/>
      <c r="AC111" s="207"/>
      <c r="AD111" s="207"/>
      <c r="AE111" s="207"/>
      <c r="AF111" s="207"/>
      <c r="AG111" s="207"/>
      <c r="AH111" s="207"/>
      <c r="AI111" s="207"/>
      <c r="AJ111" s="207"/>
      <c r="AK111" s="207"/>
      <c r="AL111" s="207"/>
      <c r="AM111" s="207"/>
      <c r="AN111" s="207"/>
      <c r="AO111" s="207"/>
      <c r="AP111" s="207"/>
      <c r="AQ111" s="207"/>
      <c r="AR111" s="207"/>
      <c r="AS111" s="207"/>
      <c r="AT111" s="207"/>
      <c r="AU111" s="207"/>
      <c r="AV111" s="207"/>
      <c r="AW111" s="207"/>
      <c r="AX111" s="207"/>
      <c r="AY111" s="207"/>
      <c r="AZ111" s="207"/>
      <c r="BA111" s="207"/>
      <c r="BB111" s="207"/>
      <c r="BC111" s="207"/>
      <c r="BD111" s="207"/>
      <c r="BE111" s="207"/>
      <c r="BF111" s="207"/>
      <c r="BG111" s="207"/>
      <c r="BH111" s="207"/>
      <c r="BI111" s="207"/>
      <c r="BJ111" s="207"/>
      <c r="BK111" s="207"/>
      <c r="BL111" s="207"/>
      <c r="BM111" s="207"/>
      <c r="BN111" s="207"/>
      <c r="BO111" s="207"/>
      <c r="BP111" s="207"/>
      <c r="BQ111" s="207"/>
      <c r="BR111" s="207"/>
      <c r="BS111" s="207"/>
      <c r="BT111" s="207"/>
      <c r="BU111" s="207"/>
      <c r="BV111" s="207"/>
      <c r="BW111" s="207"/>
      <c r="BX111" s="207"/>
      <c r="BY111" s="207"/>
      <c r="BZ111" s="207"/>
      <c r="CA111" s="207"/>
      <c r="CB111" s="207"/>
      <c r="CC111" s="207"/>
      <c r="CD111" s="207"/>
      <c r="CE111" s="207"/>
      <c r="CF111" s="207"/>
      <c r="CG111" s="207"/>
      <c r="CH111" s="207"/>
      <c r="CI111" s="207"/>
      <c r="CJ111" s="207"/>
      <c r="CK111" s="207"/>
      <c r="CL111" s="207"/>
      <c r="CM111" s="207"/>
      <c r="CN111" s="207"/>
      <c r="CO111" s="207"/>
      <c r="CP111" s="207"/>
      <c r="CQ111" s="207"/>
      <c r="CR111" s="207"/>
      <c r="CS111" s="207"/>
      <c r="CT111" s="207"/>
      <c r="CU111" s="207"/>
      <c r="CV111" s="207"/>
      <c r="CW111" s="207"/>
      <c r="CX111" s="207"/>
      <c r="CY111" s="207"/>
      <c r="CZ111" s="207"/>
      <c r="DA111" s="207"/>
      <c r="DB111" s="207"/>
      <c r="DC111" s="207"/>
      <c r="DD111" s="207"/>
      <c r="DE111" s="207"/>
      <c r="DF111" s="207"/>
      <c r="DG111" s="207"/>
      <c r="DH111" s="207"/>
      <c r="DI111" s="207"/>
      <c r="DJ111" s="207"/>
      <c r="DK111" s="207"/>
      <c r="DL111" s="207"/>
      <c r="DM111" s="207"/>
      <c r="DN111" s="207"/>
      <c r="DO111" s="207"/>
      <c r="DP111" s="207"/>
      <c r="DQ111" s="207"/>
      <c r="DR111" s="207"/>
      <c r="DS111" s="207"/>
      <c r="DT111" s="207"/>
      <c r="DU111" s="207"/>
      <c r="DV111" s="207"/>
      <c r="DW111" s="207"/>
      <c r="DX111" s="207"/>
      <c r="DY111" s="207"/>
      <c r="DZ111" s="207"/>
      <c r="EA111" s="207"/>
      <c r="EB111" s="207"/>
      <c r="EC111" s="207"/>
      <c r="ED111" s="207"/>
      <c r="EE111" s="207"/>
      <c r="EF111" s="207"/>
      <c r="EG111" s="207"/>
      <c r="EH111" s="207"/>
      <c r="EI111" s="207"/>
      <c r="EJ111" s="207"/>
      <c r="EK111" s="207"/>
      <c r="EL111" s="207"/>
      <c r="EM111" s="207"/>
      <c r="EN111" s="207"/>
      <c r="EO111" s="207"/>
    </row>
    <row r="112" spans="1:145" x14ac:dyDescent="0.2">
      <c r="A112" s="212"/>
      <c r="B112" s="202"/>
      <c r="C112" s="354"/>
      <c r="D112" s="203"/>
      <c r="E112" s="371"/>
      <c r="F112" s="371"/>
      <c r="G112" s="106" t="str">
        <f>IF(OR(E112="",F112=""),"", IF(E112="Stormwater Treatment", VLOOKUP(F112,VALIDATIONS!$BZ$2:$CB$6,2,FALSE),    IF(E112="Floodway and Open Channel", VLOOKUP(F112,VALIDATIONS!$BW$2:$BY$7,2,FALSE)))  )</f>
        <v/>
      </c>
      <c r="H112" s="128"/>
      <c r="I112" s="128"/>
      <c r="J112" s="106" t="str">
        <f>IF(OR(E112="",F112=""),"", IF(E112="Stormwater Treatment", H112*VLOOKUP(F112,VALIDATIONS!$BZ$2:$CB$6,3,FALSE),    IF(E112="Floodway and Open Channel", H112*VLOOKUP(F112,VALIDATIONS!$BW$2:$BY$7,3,FALSE)))  )</f>
        <v/>
      </c>
      <c r="K112" s="203"/>
      <c r="L112" s="207"/>
      <c r="M112" s="221"/>
      <c r="N112" s="221"/>
      <c r="O112" s="221"/>
      <c r="P112" s="214"/>
      <c r="Q112" s="207"/>
      <c r="R112" s="207"/>
      <c r="S112" s="207"/>
      <c r="T112" s="207"/>
      <c r="U112" s="207"/>
      <c r="V112" s="207"/>
      <c r="W112" s="207"/>
      <c r="X112" s="207"/>
      <c r="Y112" s="207"/>
      <c r="Z112" s="207"/>
      <c r="AA112" s="207"/>
      <c r="AB112" s="207"/>
      <c r="AC112" s="207"/>
      <c r="AD112" s="207"/>
      <c r="AE112" s="207"/>
      <c r="AF112" s="207"/>
      <c r="AG112" s="207"/>
      <c r="AH112" s="207"/>
      <c r="AI112" s="207"/>
      <c r="AJ112" s="207"/>
      <c r="AK112" s="207"/>
      <c r="AL112" s="207"/>
      <c r="AM112" s="207"/>
      <c r="AN112" s="207"/>
      <c r="AO112" s="207"/>
      <c r="AP112" s="207"/>
      <c r="AQ112" s="207"/>
      <c r="AR112" s="207"/>
      <c r="AS112" s="207"/>
      <c r="AT112" s="207"/>
      <c r="AU112" s="207"/>
      <c r="AV112" s="207"/>
      <c r="AW112" s="207"/>
      <c r="AX112" s="207"/>
      <c r="AY112" s="207"/>
      <c r="AZ112" s="207"/>
      <c r="BA112" s="207"/>
      <c r="BB112" s="207"/>
      <c r="BC112" s="207"/>
      <c r="BD112" s="207"/>
      <c r="BE112" s="207"/>
      <c r="BF112" s="207"/>
      <c r="BG112" s="207"/>
      <c r="BH112" s="207"/>
      <c r="BI112" s="207"/>
      <c r="BJ112" s="207"/>
      <c r="BK112" s="207"/>
      <c r="BL112" s="207"/>
      <c r="BM112" s="207"/>
      <c r="BN112" s="207"/>
      <c r="BO112" s="207"/>
      <c r="BP112" s="207"/>
      <c r="BQ112" s="207"/>
      <c r="BR112" s="207"/>
      <c r="BS112" s="207"/>
      <c r="BT112" s="207"/>
      <c r="BU112" s="207"/>
      <c r="BV112" s="207"/>
      <c r="BW112" s="207"/>
      <c r="BX112" s="207"/>
      <c r="BY112" s="207"/>
      <c r="BZ112" s="207"/>
      <c r="CA112" s="207"/>
      <c r="CB112" s="207"/>
      <c r="CC112" s="207"/>
      <c r="CD112" s="207"/>
      <c r="CE112" s="207"/>
      <c r="CF112" s="207"/>
      <c r="CG112" s="207"/>
      <c r="CH112" s="207"/>
      <c r="CI112" s="207"/>
      <c r="CJ112" s="207"/>
      <c r="CK112" s="207"/>
      <c r="CL112" s="207"/>
      <c r="CM112" s="207"/>
      <c r="CN112" s="207"/>
      <c r="CO112" s="207"/>
      <c r="CP112" s="207"/>
      <c r="CQ112" s="207"/>
      <c r="CR112" s="207"/>
      <c r="CS112" s="207"/>
      <c r="CT112" s="207"/>
      <c r="CU112" s="207"/>
      <c r="CV112" s="207"/>
      <c r="CW112" s="207"/>
      <c r="CX112" s="207"/>
      <c r="CY112" s="207"/>
      <c r="CZ112" s="207"/>
      <c r="DA112" s="207"/>
      <c r="DB112" s="207"/>
      <c r="DC112" s="207"/>
      <c r="DD112" s="207"/>
      <c r="DE112" s="207"/>
      <c r="DF112" s="207"/>
      <c r="DG112" s="207"/>
      <c r="DH112" s="207"/>
      <c r="DI112" s="207"/>
      <c r="DJ112" s="207"/>
      <c r="DK112" s="207"/>
      <c r="DL112" s="207"/>
      <c r="DM112" s="207"/>
      <c r="DN112" s="207"/>
      <c r="DO112" s="207"/>
      <c r="DP112" s="207"/>
      <c r="DQ112" s="207"/>
      <c r="DR112" s="207"/>
      <c r="DS112" s="207"/>
      <c r="DT112" s="207"/>
      <c r="DU112" s="207"/>
      <c r="DV112" s="207"/>
      <c r="DW112" s="207"/>
      <c r="DX112" s="207"/>
      <c r="DY112" s="207"/>
      <c r="DZ112" s="207"/>
      <c r="EA112" s="207"/>
      <c r="EB112" s="207"/>
      <c r="EC112" s="207"/>
      <c r="ED112" s="207"/>
      <c r="EE112" s="207"/>
      <c r="EF112" s="207"/>
      <c r="EG112" s="207"/>
      <c r="EH112" s="207"/>
      <c r="EI112" s="207"/>
      <c r="EJ112" s="207"/>
      <c r="EK112" s="207"/>
      <c r="EL112" s="207"/>
      <c r="EM112" s="207"/>
      <c r="EN112" s="207"/>
      <c r="EO112" s="207"/>
    </row>
    <row r="113" spans="1:145" x14ac:dyDescent="0.2">
      <c r="A113" s="212"/>
      <c r="B113" s="202"/>
      <c r="C113" s="354"/>
      <c r="D113" s="203"/>
      <c r="E113" s="371"/>
      <c r="F113" s="371"/>
      <c r="G113" s="106" t="str">
        <f>IF(OR(E113="",F113=""),"", IF(E113="Stormwater Treatment", VLOOKUP(F113,VALIDATIONS!$BZ$2:$CB$6,2,FALSE),    IF(E113="Floodway and Open Channel", VLOOKUP(F113,VALIDATIONS!$BW$2:$BY$7,2,FALSE)))  )</f>
        <v/>
      </c>
      <c r="H113" s="128"/>
      <c r="I113" s="128"/>
      <c r="J113" s="106" t="str">
        <f>IF(OR(E113="",F113=""),"", IF(E113="Stormwater Treatment", H113*VLOOKUP(F113,VALIDATIONS!$BZ$2:$CB$6,3,FALSE),    IF(E113="Floodway and Open Channel", H113*VLOOKUP(F113,VALIDATIONS!$BW$2:$BY$7,3,FALSE)))  )</f>
        <v/>
      </c>
      <c r="K113" s="203"/>
      <c r="L113" s="207"/>
      <c r="M113" s="221"/>
      <c r="N113" s="221"/>
      <c r="O113" s="221"/>
      <c r="P113" s="214"/>
      <c r="Q113" s="207"/>
      <c r="R113" s="207"/>
      <c r="S113" s="207"/>
      <c r="T113" s="207"/>
      <c r="U113" s="207"/>
      <c r="V113" s="207"/>
      <c r="W113" s="207"/>
      <c r="X113" s="207"/>
      <c r="Y113" s="207"/>
      <c r="Z113" s="207"/>
      <c r="AA113" s="207"/>
      <c r="AB113" s="207"/>
      <c r="AC113" s="207"/>
      <c r="AD113" s="207"/>
      <c r="AE113" s="207"/>
      <c r="AF113" s="207"/>
      <c r="AG113" s="207"/>
      <c r="AH113" s="207"/>
      <c r="AI113" s="207"/>
      <c r="AJ113" s="207"/>
      <c r="AK113" s="207"/>
      <c r="AL113" s="207"/>
      <c r="AM113" s="207"/>
      <c r="AN113" s="207"/>
      <c r="AO113" s="207"/>
      <c r="AP113" s="207"/>
      <c r="AQ113" s="207"/>
      <c r="AR113" s="207"/>
      <c r="AS113" s="207"/>
      <c r="AT113" s="207"/>
      <c r="AU113" s="207"/>
      <c r="AV113" s="207"/>
      <c r="AW113" s="207"/>
      <c r="AX113" s="207"/>
      <c r="AY113" s="207"/>
      <c r="AZ113" s="207"/>
      <c r="BA113" s="207"/>
      <c r="BB113" s="207"/>
      <c r="BC113" s="207"/>
      <c r="BD113" s="207"/>
      <c r="BE113" s="207"/>
      <c r="BF113" s="207"/>
      <c r="BG113" s="207"/>
      <c r="BH113" s="207"/>
      <c r="BI113" s="207"/>
      <c r="BJ113" s="207"/>
      <c r="BK113" s="207"/>
      <c r="BL113" s="207"/>
      <c r="BM113" s="207"/>
      <c r="BN113" s="207"/>
      <c r="BO113" s="207"/>
      <c r="BP113" s="207"/>
      <c r="BQ113" s="207"/>
      <c r="BR113" s="207"/>
      <c r="BS113" s="207"/>
      <c r="BT113" s="207"/>
      <c r="BU113" s="207"/>
      <c r="BV113" s="207"/>
      <c r="BW113" s="207"/>
      <c r="BX113" s="207"/>
      <c r="BY113" s="207"/>
      <c r="BZ113" s="207"/>
      <c r="CA113" s="207"/>
      <c r="CB113" s="207"/>
      <c r="CC113" s="207"/>
      <c r="CD113" s="207"/>
      <c r="CE113" s="207"/>
      <c r="CF113" s="207"/>
      <c r="CG113" s="207"/>
      <c r="CH113" s="207"/>
      <c r="CI113" s="207"/>
      <c r="CJ113" s="207"/>
      <c r="CK113" s="207"/>
      <c r="CL113" s="207"/>
      <c r="CM113" s="207"/>
      <c r="CN113" s="207"/>
      <c r="CO113" s="207"/>
      <c r="CP113" s="207"/>
      <c r="CQ113" s="207"/>
      <c r="CR113" s="207"/>
      <c r="CS113" s="207"/>
      <c r="CT113" s="207"/>
      <c r="CU113" s="207"/>
      <c r="CV113" s="207"/>
      <c r="CW113" s="207"/>
      <c r="CX113" s="207"/>
      <c r="CY113" s="207"/>
      <c r="CZ113" s="207"/>
      <c r="DA113" s="207"/>
      <c r="DB113" s="207"/>
      <c r="DC113" s="207"/>
      <c r="DD113" s="207"/>
      <c r="DE113" s="207"/>
      <c r="DF113" s="207"/>
      <c r="DG113" s="207"/>
      <c r="DH113" s="207"/>
      <c r="DI113" s="207"/>
      <c r="DJ113" s="207"/>
      <c r="DK113" s="207"/>
      <c r="DL113" s="207"/>
      <c r="DM113" s="207"/>
      <c r="DN113" s="207"/>
      <c r="DO113" s="207"/>
      <c r="DP113" s="207"/>
      <c r="DQ113" s="207"/>
      <c r="DR113" s="207"/>
      <c r="DS113" s="207"/>
      <c r="DT113" s="207"/>
      <c r="DU113" s="207"/>
      <c r="DV113" s="207"/>
      <c r="DW113" s="207"/>
      <c r="DX113" s="207"/>
      <c r="DY113" s="207"/>
      <c r="DZ113" s="207"/>
      <c r="EA113" s="207"/>
      <c r="EB113" s="207"/>
      <c r="EC113" s="207"/>
      <c r="ED113" s="207"/>
      <c r="EE113" s="207"/>
      <c r="EF113" s="207"/>
      <c r="EG113" s="207"/>
      <c r="EH113" s="207"/>
      <c r="EI113" s="207"/>
      <c r="EJ113" s="207"/>
      <c r="EK113" s="207"/>
      <c r="EL113" s="207"/>
      <c r="EM113" s="207"/>
      <c r="EN113" s="207"/>
      <c r="EO113" s="207"/>
    </row>
    <row r="114" spans="1:145" x14ac:dyDescent="0.2">
      <c r="A114" s="212"/>
      <c r="B114" s="202"/>
      <c r="C114" s="354"/>
      <c r="D114" s="203"/>
      <c r="E114" s="371"/>
      <c r="F114" s="371"/>
      <c r="G114" s="106" t="str">
        <f>IF(OR(E114="",F114=""),"", IF(E114="Stormwater Treatment", VLOOKUP(F114,VALIDATIONS!$BZ$2:$CB$6,2,FALSE),    IF(E114="Floodway and Open Channel", VLOOKUP(F114,VALIDATIONS!$BW$2:$BY$7,2,FALSE)))  )</f>
        <v/>
      </c>
      <c r="H114" s="128"/>
      <c r="I114" s="128"/>
      <c r="J114" s="106" t="str">
        <f>IF(OR(E114="",F114=""),"", IF(E114="Stormwater Treatment", H114*VLOOKUP(F114,VALIDATIONS!$BZ$2:$CB$6,3,FALSE),    IF(E114="Floodway and Open Channel", H114*VLOOKUP(F114,VALIDATIONS!$BW$2:$BY$7,3,FALSE)))  )</f>
        <v/>
      </c>
      <c r="K114" s="203"/>
      <c r="L114" s="207"/>
      <c r="M114" s="221"/>
      <c r="N114" s="221"/>
      <c r="O114" s="221"/>
      <c r="P114" s="214"/>
      <c r="Q114" s="207"/>
      <c r="R114" s="207"/>
      <c r="S114" s="207"/>
      <c r="T114" s="207"/>
      <c r="U114" s="207"/>
      <c r="V114" s="207"/>
      <c r="W114" s="207"/>
      <c r="X114" s="207"/>
      <c r="Y114" s="207"/>
      <c r="Z114" s="207"/>
      <c r="AA114" s="207"/>
      <c r="AB114" s="207"/>
      <c r="AC114" s="207"/>
      <c r="AD114" s="207"/>
      <c r="AE114" s="207"/>
      <c r="AF114" s="207"/>
      <c r="AG114" s="207"/>
      <c r="AH114" s="207"/>
      <c r="AI114" s="207"/>
      <c r="AJ114" s="207"/>
      <c r="AK114" s="207"/>
      <c r="AL114" s="207"/>
      <c r="AM114" s="207"/>
      <c r="AN114" s="207"/>
      <c r="AO114" s="207"/>
      <c r="AP114" s="207"/>
      <c r="AQ114" s="207"/>
      <c r="AR114" s="207"/>
      <c r="AS114" s="207"/>
      <c r="AT114" s="207"/>
      <c r="AU114" s="207"/>
      <c r="AV114" s="207"/>
      <c r="AW114" s="207"/>
      <c r="AX114" s="207"/>
      <c r="AY114" s="207"/>
      <c r="AZ114" s="207"/>
      <c r="BA114" s="207"/>
      <c r="BB114" s="207"/>
      <c r="BC114" s="207"/>
      <c r="BD114" s="207"/>
      <c r="BE114" s="207"/>
      <c r="BF114" s="207"/>
      <c r="BG114" s="207"/>
      <c r="BH114" s="207"/>
      <c r="BI114" s="207"/>
      <c r="BJ114" s="207"/>
      <c r="BK114" s="207"/>
      <c r="BL114" s="207"/>
      <c r="BM114" s="207"/>
      <c r="BN114" s="207"/>
      <c r="BO114" s="207"/>
      <c r="BP114" s="207"/>
      <c r="BQ114" s="207"/>
      <c r="BR114" s="207"/>
      <c r="BS114" s="207"/>
      <c r="BT114" s="207"/>
      <c r="BU114" s="207"/>
      <c r="BV114" s="207"/>
      <c r="BW114" s="207"/>
      <c r="BX114" s="207"/>
      <c r="BY114" s="207"/>
      <c r="BZ114" s="207"/>
      <c r="CA114" s="207"/>
      <c r="CB114" s="207"/>
      <c r="CC114" s="207"/>
      <c r="CD114" s="207"/>
      <c r="CE114" s="207"/>
      <c r="CF114" s="207"/>
      <c r="CG114" s="207"/>
      <c r="CH114" s="207"/>
      <c r="CI114" s="207"/>
      <c r="CJ114" s="207"/>
      <c r="CK114" s="207"/>
      <c r="CL114" s="207"/>
      <c r="CM114" s="207"/>
      <c r="CN114" s="207"/>
      <c r="CO114" s="207"/>
      <c r="CP114" s="207"/>
      <c r="CQ114" s="207"/>
      <c r="CR114" s="207"/>
      <c r="CS114" s="207"/>
      <c r="CT114" s="207"/>
      <c r="CU114" s="207"/>
      <c r="CV114" s="207"/>
      <c r="CW114" s="207"/>
      <c r="CX114" s="207"/>
      <c r="CY114" s="207"/>
      <c r="CZ114" s="207"/>
      <c r="DA114" s="207"/>
      <c r="DB114" s="207"/>
      <c r="DC114" s="207"/>
      <c r="DD114" s="207"/>
      <c r="DE114" s="207"/>
      <c r="DF114" s="207"/>
      <c r="DG114" s="207"/>
      <c r="DH114" s="207"/>
      <c r="DI114" s="207"/>
      <c r="DJ114" s="207"/>
      <c r="DK114" s="207"/>
      <c r="DL114" s="207"/>
      <c r="DM114" s="207"/>
      <c r="DN114" s="207"/>
      <c r="DO114" s="207"/>
      <c r="DP114" s="207"/>
      <c r="DQ114" s="207"/>
      <c r="DR114" s="207"/>
      <c r="DS114" s="207"/>
      <c r="DT114" s="207"/>
      <c r="DU114" s="207"/>
      <c r="DV114" s="207"/>
      <c r="DW114" s="207"/>
      <c r="DX114" s="207"/>
      <c r="DY114" s="207"/>
      <c r="DZ114" s="207"/>
      <c r="EA114" s="207"/>
      <c r="EB114" s="207"/>
      <c r="EC114" s="207"/>
      <c r="ED114" s="207"/>
      <c r="EE114" s="207"/>
      <c r="EF114" s="207"/>
      <c r="EG114" s="207"/>
      <c r="EH114" s="207"/>
      <c r="EI114" s="207"/>
      <c r="EJ114" s="207"/>
      <c r="EK114" s="207"/>
      <c r="EL114" s="207"/>
      <c r="EM114" s="207"/>
      <c r="EN114" s="207"/>
      <c r="EO114" s="207"/>
    </row>
    <row r="115" spans="1:145" x14ac:dyDescent="0.2">
      <c r="A115" s="212"/>
      <c r="B115" s="202"/>
      <c r="C115" s="354"/>
      <c r="D115" s="203"/>
      <c r="E115" s="371"/>
      <c r="F115" s="371"/>
      <c r="G115" s="106" t="str">
        <f>IF(OR(E115="",F115=""),"", IF(E115="Stormwater Treatment", VLOOKUP(F115,VALIDATIONS!$BZ$2:$CB$6,2,FALSE),    IF(E115="Floodway and Open Channel", VLOOKUP(F115,VALIDATIONS!$BW$2:$BY$7,2,FALSE)))  )</f>
        <v/>
      </c>
      <c r="H115" s="128"/>
      <c r="I115" s="128"/>
      <c r="J115" s="106" t="str">
        <f>IF(OR(E115="",F115=""),"", IF(E115="Stormwater Treatment", H115*VLOOKUP(F115,VALIDATIONS!$BZ$2:$CB$6,3,FALSE),    IF(E115="Floodway and Open Channel", H115*VLOOKUP(F115,VALIDATIONS!$BW$2:$BY$7,3,FALSE)))  )</f>
        <v/>
      </c>
      <c r="K115" s="203"/>
      <c r="L115" s="207"/>
      <c r="M115" s="221"/>
      <c r="N115" s="221"/>
      <c r="O115" s="221"/>
      <c r="P115" s="214"/>
      <c r="Q115" s="207"/>
      <c r="R115" s="207"/>
      <c r="S115" s="207"/>
      <c r="T115" s="207"/>
      <c r="U115" s="207"/>
      <c r="V115" s="207"/>
      <c r="W115" s="207"/>
      <c r="X115" s="207"/>
      <c r="Y115" s="207"/>
      <c r="Z115" s="207"/>
      <c r="AA115" s="207"/>
      <c r="AB115" s="207"/>
      <c r="AC115" s="207"/>
      <c r="AD115" s="207"/>
      <c r="AE115" s="207"/>
      <c r="AF115" s="207"/>
      <c r="AG115" s="207"/>
      <c r="AH115" s="207"/>
      <c r="AI115" s="207"/>
      <c r="AJ115" s="207"/>
      <c r="AK115" s="207"/>
      <c r="AL115" s="207"/>
      <c r="AM115" s="207"/>
      <c r="AN115" s="207"/>
      <c r="AO115" s="207"/>
      <c r="AP115" s="207"/>
      <c r="AQ115" s="207"/>
      <c r="AR115" s="207"/>
      <c r="AS115" s="207"/>
      <c r="AT115" s="207"/>
      <c r="AU115" s="207"/>
      <c r="AV115" s="207"/>
      <c r="AW115" s="207"/>
      <c r="AX115" s="207"/>
      <c r="AY115" s="207"/>
      <c r="AZ115" s="207"/>
      <c r="BA115" s="207"/>
      <c r="BB115" s="207"/>
      <c r="BC115" s="207"/>
      <c r="BD115" s="207"/>
      <c r="BE115" s="207"/>
      <c r="BF115" s="207"/>
      <c r="BG115" s="207"/>
      <c r="BH115" s="207"/>
      <c r="BI115" s="207"/>
      <c r="BJ115" s="207"/>
      <c r="BK115" s="207"/>
      <c r="BL115" s="207"/>
      <c r="BM115" s="207"/>
      <c r="BN115" s="207"/>
      <c r="BO115" s="207"/>
      <c r="BP115" s="207"/>
      <c r="BQ115" s="207"/>
      <c r="BR115" s="207"/>
      <c r="BS115" s="207"/>
      <c r="BT115" s="207"/>
      <c r="BU115" s="207"/>
      <c r="BV115" s="207"/>
      <c r="BW115" s="207"/>
      <c r="BX115" s="207"/>
      <c r="BY115" s="207"/>
      <c r="BZ115" s="207"/>
      <c r="CA115" s="207"/>
      <c r="CB115" s="207"/>
      <c r="CC115" s="207"/>
      <c r="CD115" s="207"/>
      <c r="CE115" s="207"/>
      <c r="CF115" s="207"/>
      <c r="CG115" s="207"/>
      <c r="CH115" s="207"/>
      <c r="CI115" s="207"/>
      <c r="CJ115" s="207"/>
      <c r="CK115" s="207"/>
      <c r="CL115" s="207"/>
      <c r="CM115" s="207"/>
      <c r="CN115" s="207"/>
      <c r="CO115" s="207"/>
      <c r="CP115" s="207"/>
      <c r="CQ115" s="207"/>
      <c r="CR115" s="207"/>
      <c r="CS115" s="207"/>
      <c r="CT115" s="207"/>
      <c r="CU115" s="207"/>
      <c r="CV115" s="207"/>
      <c r="CW115" s="207"/>
      <c r="CX115" s="207"/>
      <c r="CY115" s="207"/>
      <c r="CZ115" s="207"/>
      <c r="DA115" s="207"/>
      <c r="DB115" s="207"/>
      <c r="DC115" s="207"/>
      <c r="DD115" s="207"/>
      <c r="DE115" s="207"/>
      <c r="DF115" s="207"/>
      <c r="DG115" s="207"/>
      <c r="DH115" s="207"/>
      <c r="DI115" s="207"/>
      <c r="DJ115" s="207"/>
      <c r="DK115" s="207"/>
      <c r="DL115" s="207"/>
      <c r="DM115" s="207"/>
      <c r="DN115" s="207"/>
      <c r="DO115" s="207"/>
      <c r="DP115" s="207"/>
      <c r="DQ115" s="207"/>
      <c r="DR115" s="207"/>
      <c r="DS115" s="207"/>
      <c r="DT115" s="207"/>
      <c r="DU115" s="207"/>
      <c r="DV115" s="207"/>
      <c r="DW115" s="207"/>
      <c r="DX115" s="207"/>
      <c r="DY115" s="207"/>
      <c r="DZ115" s="207"/>
      <c r="EA115" s="207"/>
      <c r="EB115" s="207"/>
      <c r="EC115" s="207"/>
      <c r="ED115" s="207"/>
      <c r="EE115" s="207"/>
      <c r="EF115" s="207"/>
      <c r="EG115" s="207"/>
      <c r="EH115" s="207"/>
      <c r="EI115" s="207"/>
      <c r="EJ115" s="207"/>
      <c r="EK115" s="207"/>
      <c r="EL115" s="207"/>
      <c r="EM115" s="207"/>
      <c r="EN115" s="207"/>
      <c r="EO115" s="207"/>
    </row>
    <row r="116" spans="1:145" x14ac:dyDescent="0.2">
      <c r="A116" s="212"/>
      <c r="B116" s="202"/>
      <c r="C116" s="354"/>
      <c r="D116" s="203"/>
      <c r="E116" s="371"/>
      <c r="F116" s="371"/>
      <c r="G116" s="106" t="str">
        <f>IF(OR(E116="",F116=""),"", IF(E116="Stormwater Treatment", VLOOKUP(F116,VALIDATIONS!$BZ$2:$CB$6,2,FALSE),    IF(E116="Floodway and Open Channel", VLOOKUP(F116,VALIDATIONS!$BW$2:$BY$7,2,FALSE)))  )</f>
        <v/>
      </c>
      <c r="H116" s="128"/>
      <c r="I116" s="128"/>
      <c r="J116" s="106" t="str">
        <f>IF(OR(E116="",F116=""),"", IF(E116="Stormwater Treatment", H116*VLOOKUP(F116,VALIDATIONS!$BZ$2:$CB$6,3,FALSE),    IF(E116="Floodway and Open Channel", H116*VLOOKUP(F116,VALIDATIONS!$BW$2:$BY$7,3,FALSE)))  )</f>
        <v/>
      </c>
      <c r="K116" s="203"/>
      <c r="L116" s="207"/>
      <c r="M116" s="221"/>
      <c r="N116" s="221"/>
      <c r="O116" s="221"/>
      <c r="P116" s="214"/>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7"/>
      <c r="AL116" s="207"/>
      <c r="AM116" s="207"/>
      <c r="AN116" s="207"/>
      <c r="AO116" s="207"/>
      <c r="AP116" s="207"/>
      <c r="AQ116" s="207"/>
      <c r="AR116" s="207"/>
      <c r="AS116" s="207"/>
      <c r="AT116" s="207"/>
      <c r="AU116" s="207"/>
      <c r="AV116" s="207"/>
      <c r="AW116" s="207"/>
      <c r="AX116" s="207"/>
      <c r="AY116" s="207"/>
      <c r="AZ116" s="207"/>
      <c r="BA116" s="207"/>
      <c r="BB116" s="207"/>
      <c r="BC116" s="207"/>
      <c r="BD116" s="207"/>
      <c r="BE116" s="207"/>
      <c r="BF116" s="207"/>
      <c r="BG116" s="207"/>
      <c r="BH116" s="207"/>
      <c r="BI116" s="207"/>
      <c r="BJ116" s="207"/>
      <c r="BK116" s="207"/>
      <c r="BL116" s="207"/>
      <c r="BM116" s="207"/>
      <c r="BN116" s="207"/>
      <c r="BO116" s="207"/>
      <c r="BP116" s="207"/>
      <c r="BQ116" s="207"/>
      <c r="BR116" s="207"/>
      <c r="BS116" s="207"/>
      <c r="BT116" s="207"/>
      <c r="BU116" s="207"/>
      <c r="BV116" s="207"/>
      <c r="BW116" s="207"/>
      <c r="BX116" s="207"/>
      <c r="BY116" s="207"/>
      <c r="BZ116" s="207"/>
      <c r="CA116" s="207"/>
      <c r="CB116" s="207"/>
      <c r="CC116" s="207"/>
      <c r="CD116" s="207"/>
      <c r="CE116" s="207"/>
      <c r="CF116" s="207"/>
      <c r="CG116" s="207"/>
      <c r="CH116" s="207"/>
      <c r="CI116" s="207"/>
      <c r="CJ116" s="207"/>
      <c r="CK116" s="207"/>
      <c r="CL116" s="207"/>
      <c r="CM116" s="207"/>
      <c r="CN116" s="207"/>
      <c r="CO116" s="207"/>
      <c r="CP116" s="207"/>
      <c r="CQ116" s="207"/>
      <c r="CR116" s="207"/>
      <c r="CS116" s="207"/>
      <c r="CT116" s="207"/>
      <c r="CU116" s="207"/>
      <c r="CV116" s="207"/>
      <c r="CW116" s="207"/>
      <c r="CX116" s="207"/>
      <c r="CY116" s="207"/>
      <c r="CZ116" s="207"/>
      <c r="DA116" s="207"/>
      <c r="DB116" s="207"/>
      <c r="DC116" s="207"/>
      <c r="DD116" s="207"/>
      <c r="DE116" s="207"/>
      <c r="DF116" s="207"/>
      <c r="DG116" s="207"/>
      <c r="DH116" s="207"/>
      <c r="DI116" s="207"/>
      <c r="DJ116" s="207"/>
      <c r="DK116" s="207"/>
      <c r="DL116" s="207"/>
      <c r="DM116" s="207"/>
      <c r="DN116" s="207"/>
      <c r="DO116" s="207"/>
      <c r="DP116" s="207"/>
      <c r="DQ116" s="207"/>
      <c r="DR116" s="207"/>
      <c r="DS116" s="207"/>
      <c r="DT116" s="207"/>
      <c r="DU116" s="207"/>
      <c r="DV116" s="207"/>
      <c r="DW116" s="207"/>
      <c r="DX116" s="207"/>
      <c r="DY116" s="207"/>
      <c r="DZ116" s="207"/>
      <c r="EA116" s="207"/>
      <c r="EB116" s="207"/>
      <c r="EC116" s="207"/>
      <c r="ED116" s="207"/>
      <c r="EE116" s="207"/>
      <c r="EF116" s="207"/>
      <c r="EG116" s="207"/>
      <c r="EH116" s="207"/>
      <c r="EI116" s="207"/>
      <c r="EJ116" s="207"/>
      <c r="EK116" s="207"/>
      <c r="EL116" s="207"/>
      <c r="EM116" s="207"/>
      <c r="EN116" s="207"/>
      <c r="EO116" s="207"/>
    </row>
    <row r="117" spans="1:145" x14ac:dyDescent="0.2">
      <c r="A117" s="212"/>
      <c r="B117" s="202"/>
      <c r="C117" s="354"/>
      <c r="D117" s="203"/>
      <c r="E117" s="371"/>
      <c r="F117" s="371"/>
      <c r="G117" s="106" t="str">
        <f>IF(OR(E117="",F117=""),"", IF(E117="Stormwater Treatment", VLOOKUP(F117,VALIDATIONS!$BZ$2:$CB$6,2,FALSE),    IF(E117="Floodway and Open Channel", VLOOKUP(F117,VALIDATIONS!$BW$2:$BY$7,2,FALSE)))  )</f>
        <v/>
      </c>
      <c r="H117" s="128"/>
      <c r="I117" s="128"/>
      <c r="J117" s="106" t="str">
        <f>IF(OR(E117="",F117=""),"", IF(E117="Stormwater Treatment", H117*VLOOKUP(F117,VALIDATIONS!$BZ$2:$CB$6,3,FALSE),    IF(E117="Floodway and Open Channel", H117*VLOOKUP(F117,VALIDATIONS!$BW$2:$BY$7,3,FALSE)))  )</f>
        <v/>
      </c>
      <c r="K117" s="203"/>
      <c r="L117" s="207"/>
      <c r="M117" s="221"/>
      <c r="N117" s="221"/>
      <c r="O117" s="221"/>
      <c r="P117" s="214"/>
      <c r="Q117" s="207"/>
      <c r="R117" s="207"/>
      <c r="S117" s="207"/>
      <c r="T117" s="207"/>
      <c r="U117" s="207"/>
      <c r="V117" s="207"/>
      <c r="W117" s="207"/>
      <c r="X117" s="207"/>
      <c r="Y117" s="207"/>
      <c r="Z117" s="207"/>
      <c r="AA117" s="207"/>
      <c r="AB117" s="207"/>
      <c r="AC117" s="207"/>
      <c r="AD117" s="207"/>
      <c r="AE117" s="207"/>
      <c r="AF117" s="207"/>
      <c r="AG117" s="207"/>
      <c r="AH117" s="207"/>
      <c r="AI117" s="207"/>
      <c r="AJ117" s="207"/>
      <c r="AK117" s="207"/>
      <c r="AL117" s="207"/>
      <c r="AM117" s="207"/>
      <c r="AN117" s="207"/>
      <c r="AO117" s="207"/>
      <c r="AP117" s="207"/>
      <c r="AQ117" s="207"/>
      <c r="AR117" s="207"/>
      <c r="AS117" s="207"/>
      <c r="AT117" s="207"/>
      <c r="AU117" s="207"/>
      <c r="AV117" s="207"/>
      <c r="AW117" s="207"/>
      <c r="AX117" s="207"/>
      <c r="AY117" s="207"/>
      <c r="AZ117" s="207"/>
      <c r="BA117" s="207"/>
      <c r="BB117" s="207"/>
      <c r="BC117" s="207"/>
      <c r="BD117" s="207"/>
      <c r="BE117" s="207"/>
      <c r="BF117" s="207"/>
      <c r="BG117" s="207"/>
      <c r="BH117" s="207"/>
      <c r="BI117" s="207"/>
      <c r="BJ117" s="207"/>
      <c r="BK117" s="207"/>
      <c r="BL117" s="207"/>
      <c r="BM117" s="207"/>
      <c r="BN117" s="207"/>
      <c r="BO117" s="207"/>
      <c r="BP117" s="207"/>
      <c r="BQ117" s="207"/>
      <c r="BR117" s="207"/>
      <c r="BS117" s="207"/>
      <c r="BT117" s="207"/>
      <c r="BU117" s="207"/>
      <c r="BV117" s="207"/>
      <c r="BW117" s="207"/>
      <c r="BX117" s="207"/>
      <c r="BY117" s="207"/>
      <c r="BZ117" s="207"/>
      <c r="CA117" s="207"/>
      <c r="CB117" s="207"/>
      <c r="CC117" s="207"/>
      <c r="CD117" s="207"/>
      <c r="CE117" s="207"/>
      <c r="CF117" s="207"/>
      <c r="CG117" s="207"/>
      <c r="CH117" s="207"/>
      <c r="CI117" s="207"/>
      <c r="CJ117" s="207"/>
      <c r="CK117" s="207"/>
      <c r="CL117" s="207"/>
      <c r="CM117" s="207"/>
      <c r="CN117" s="207"/>
      <c r="CO117" s="207"/>
      <c r="CP117" s="207"/>
      <c r="CQ117" s="207"/>
      <c r="CR117" s="207"/>
      <c r="CS117" s="207"/>
      <c r="CT117" s="207"/>
      <c r="CU117" s="207"/>
      <c r="CV117" s="207"/>
      <c r="CW117" s="207"/>
      <c r="CX117" s="207"/>
      <c r="CY117" s="207"/>
      <c r="CZ117" s="207"/>
      <c r="DA117" s="207"/>
      <c r="DB117" s="207"/>
      <c r="DC117" s="207"/>
      <c r="DD117" s="207"/>
      <c r="DE117" s="207"/>
      <c r="DF117" s="207"/>
      <c r="DG117" s="207"/>
      <c r="DH117" s="207"/>
      <c r="DI117" s="207"/>
      <c r="DJ117" s="207"/>
      <c r="DK117" s="207"/>
      <c r="DL117" s="207"/>
      <c r="DM117" s="207"/>
      <c r="DN117" s="207"/>
      <c r="DO117" s="207"/>
      <c r="DP117" s="207"/>
      <c r="DQ117" s="207"/>
      <c r="DR117" s="207"/>
      <c r="DS117" s="207"/>
      <c r="DT117" s="207"/>
      <c r="DU117" s="207"/>
      <c r="DV117" s="207"/>
      <c r="DW117" s="207"/>
      <c r="DX117" s="207"/>
      <c r="DY117" s="207"/>
      <c r="DZ117" s="207"/>
      <c r="EA117" s="207"/>
      <c r="EB117" s="207"/>
      <c r="EC117" s="207"/>
      <c r="ED117" s="207"/>
      <c r="EE117" s="207"/>
      <c r="EF117" s="207"/>
      <c r="EG117" s="207"/>
      <c r="EH117" s="207"/>
      <c r="EI117" s="207"/>
      <c r="EJ117" s="207"/>
      <c r="EK117" s="207"/>
      <c r="EL117" s="207"/>
      <c r="EM117" s="207"/>
      <c r="EN117" s="207"/>
      <c r="EO117" s="207"/>
    </row>
    <row r="118" spans="1:145" x14ac:dyDescent="0.2">
      <c r="A118" s="212"/>
      <c r="B118" s="202"/>
      <c r="C118" s="354"/>
      <c r="D118" s="203"/>
      <c r="E118" s="371"/>
      <c r="F118" s="371"/>
      <c r="G118" s="106" t="str">
        <f>IF(OR(E118="",F118=""),"", IF(E118="Stormwater Treatment", VLOOKUP(F118,VALIDATIONS!$BZ$2:$CB$6,2,FALSE),    IF(E118="Floodway and Open Channel", VLOOKUP(F118,VALIDATIONS!$BW$2:$BY$7,2,FALSE)))  )</f>
        <v/>
      </c>
      <c r="H118" s="128"/>
      <c r="I118" s="128"/>
      <c r="J118" s="106" t="str">
        <f>IF(OR(E118="",F118=""),"", IF(E118="Stormwater Treatment", H118*VLOOKUP(F118,VALIDATIONS!$BZ$2:$CB$6,3,FALSE),    IF(E118="Floodway and Open Channel", H118*VLOOKUP(F118,VALIDATIONS!$BW$2:$BY$7,3,FALSE)))  )</f>
        <v/>
      </c>
      <c r="K118" s="203"/>
      <c r="L118" s="207"/>
      <c r="M118" s="221"/>
      <c r="N118" s="221"/>
      <c r="O118" s="221"/>
      <c r="P118" s="214"/>
      <c r="Q118" s="207"/>
      <c r="R118" s="207"/>
      <c r="S118" s="207"/>
      <c r="T118" s="207"/>
      <c r="U118" s="207"/>
      <c r="V118" s="207"/>
      <c r="W118" s="207"/>
      <c r="X118" s="207"/>
      <c r="Y118" s="207"/>
      <c r="Z118" s="207"/>
      <c r="AA118" s="207"/>
      <c r="AB118" s="207"/>
      <c r="AC118" s="207"/>
      <c r="AD118" s="207"/>
      <c r="AE118" s="207"/>
      <c r="AF118" s="207"/>
      <c r="AG118" s="207"/>
      <c r="AH118" s="207"/>
      <c r="AI118" s="207"/>
      <c r="AJ118" s="207"/>
      <c r="AK118" s="207"/>
      <c r="AL118" s="207"/>
      <c r="AM118" s="207"/>
      <c r="AN118" s="207"/>
      <c r="AO118" s="207"/>
      <c r="AP118" s="207"/>
      <c r="AQ118" s="207"/>
      <c r="AR118" s="207"/>
      <c r="AS118" s="207"/>
      <c r="AT118" s="207"/>
      <c r="AU118" s="207"/>
      <c r="AV118" s="207"/>
      <c r="AW118" s="207"/>
      <c r="AX118" s="207"/>
      <c r="AY118" s="207"/>
      <c r="AZ118" s="207"/>
      <c r="BA118" s="207"/>
      <c r="BB118" s="207"/>
      <c r="BC118" s="207"/>
      <c r="BD118" s="207"/>
      <c r="BE118" s="207"/>
      <c r="BF118" s="207"/>
      <c r="BG118" s="207"/>
      <c r="BH118" s="207"/>
      <c r="BI118" s="207"/>
      <c r="BJ118" s="207"/>
      <c r="BK118" s="207"/>
      <c r="BL118" s="207"/>
      <c r="BM118" s="207"/>
      <c r="BN118" s="207"/>
      <c r="BO118" s="207"/>
      <c r="BP118" s="207"/>
      <c r="BQ118" s="207"/>
      <c r="BR118" s="207"/>
      <c r="BS118" s="207"/>
      <c r="BT118" s="207"/>
      <c r="BU118" s="207"/>
      <c r="BV118" s="207"/>
      <c r="BW118" s="207"/>
      <c r="BX118" s="207"/>
      <c r="BY118" s="207"/>
      <c r="BZ118" s="207"/>
      <c r="CA118" s="207"/>
      <c r="CB118" s="207"/>
      <c r="CC118" s="207"/>
      <c r="CD118" s="207"/>
      <c r="CE118" s="207"/>
      <c r="CF118" s="207"/>
      <c r="CG118" s="207"/>
      <c r="CH118" s="207"/>
      <c r="CI118" s="207"/>
      <c r="CJ118" s="207"/>
      <c r="CK118" s="207"/>
      <c r="CL118" s="207"/>
      <c r="CM118" s="207"/>
      <c r="CN118" s="207"/>
      <c r="CO118" s="207"/>
      <c r="CP118" s="207"/>
      <c r="CQ118" s="207"/>
      <c r="CR118" s="207"/>
      <c r="CS118" s="207"/>
      <c r="CT118" s="207"/>
      <c r="CU118" s="207"/>
      <c r="CV118" s="207"/>
      <c r="CW118" s="207"/>
      <c r="CX118" s="207"/>
      <c r="CY118" s="207"/>
      <c r="CZ118" s="207"/>
      <c r="DA118" s="207"/>
      <c r="DB118" s="207"/>
      <c r="DC118" s="207"/>
      <c r="DD118" s="207"/>
      <c r="DE118" s="207"/>
      <c r="DF118" s="207"/>
      <c r="DG118" s="207"/>
      <c r="DH118" s="207"/>
      <c r="DI118" s="207"/>
      <c r="DJ118" s="207"/>
      <c r="DK118" s="207"/>
      <c r="DL118" s="207"/>
      <c r="DM118" s="207"/>
      <c r="DN118" s="207"/>
      <c r="DO118" s="207"/>
      <c r="DP118" s="207"/>
      <c r="DQ118" s="207"/>
      <c r="DR118" s="207"/>
      <c r="DS118" s="207"/>
      <c r="DT118" s="207"/>
      <c r="DU118" s="207"/>
      <c r="DV118" s="207"/>
      <c r="DW118" s="207"/>
      <c r="DX118" s="207"/>
      <c r="DY118" s="207"/>
      <c r="DZ118" s="207"/>
      <c r="EA118" s="207"/>
      <c r="EB118" s="207"/>
      <c r="EC118" s="207"/>
      <c r="ED118" s="207"/>
      <c r="EE118" s="207"/>
      <c r="EF118" s="207"/>
      <c r="EG118" s="207"/>
      <c r="EH118" s="207"/>
      <c r="EI118" s="207"/>
      <c r="EJ118" s="207"/>
      <c r="EK118" s="207"/>
      <c r="EL118" s="207"/>
      <c r="EM118" s="207"/>
      <c r="EN118" s="207"/>
      <c r="EO118" s="207"/>
    </row>
    <row r="119" spans="1:145" x14ac:dyDescent="0.2">
      <c r="A119" s="212"/>
      <c r="B119" s="202"/>
      <c r="C119" s="354"/>
      <c r="D119" s="203"/>
      <c r="E119" s="371"/>
      <c r="F119" s="371"/>
      <c r="G119" s="106" t="str">
        <f>IF(OR(E119="",F119=""),"", IF(E119="Stormwater Treatment", VLOOKUP(F119,VALIDATIONS!$BZ$2:$CB$6,2,FALSE),    IF(E119="Floodway and Open Channel", VLOOKUP(F119,VALIDATIONS!$BW$2:$BY$7,2,FALSE)))  )</f>
        <v/>
      </c>
      <c r="H119" s="128"/>
      <c r="I119" s="128"/>
      <c r="J119" s="106" t="str">
        <f>IF(OR(E119="",F119=""),"", IF(E119="Stormwater Treatment", H119*VLOOKUP(F119,VALIDATIONS!$BZ$2:$CB$6,3,FALSE),    IF(E119="Floodway and Open Channel", H119*VLOOKUP(F119,VALIDATIONS!$BW$2:$BY$7,3,FALSE)))  )</f>
        <v/>
      </c>
      <c r="K119" s="203"/>
      <c r="L119" s="207"/>
      <c r="M119" s="221"/>
      <c r="N119" s="221"/>
      <c r="O119" s="221"/>
      <c r="P119" s="214"/>
      <c r="Q119" s="207"/>
      <c r="R119" s="207"/>
      <c r="S119" s="207"/>
      <c r="T119" s="207"/>
      <c r="U119" s="207"/>
      <c r="V119" s="207"/>
      <c r="W119" s="207"/>
      <c r="X119" s="207"/>
      <c r="Y119" s="207"/>
      <c r="Z119" s="207"/>
      <c r="AA119" s="207"/>
      <c r="AB119" s="207"/>
      <c r="AC119" s="207"/>
      <c r="AD119" s="207"/>
      <c r="AE119" s="207"/>
      <c r="AF119" s="207"/>
      <c r="AG119" s="207"/>
      <c r="AH119" s="207"/>
      <c r="AI119" s="207"/>
      <c r="AJ119" s="207"/>
      <c r="AK119" s="207"/>
      <c r="AL119" s="207"/>
      <c r="AM119" s="207"/>
      <c r="AN119" s="207"/>
      <c r="AO119" s="207"/>
      <c r="AP119" s="207"/>
      <c r="AQ119" s="207"/>
      <c r="AR119" s="207"/>
      <c r="AS119" s="207"/>
      <c r="AT119" s="207"/>
      <c r="AU119" s="207"/>
      <c r="AV119" s="207"/>
      <c r="AW119" s="207"/>
      <c r="AX119" s="207"/>
      <c r="AY119" s="207"/>
      <c r="AZ119" s="207"/>
      <c r="BA119" s="207"/>
      <c r="BB119" s="207"/>
      <c r="BC119" s="207"/>
      <c r="BD119" s="207"/>
      <c r="BE119" s="207"/>
      <c r="BF119" s="207"/>
      <c r="BG119" s="207"/>
      <c r="BH119" s="207"/>
      <c r="BI119" s="207"/>
      <c r="BJ119" s="207"/>
      <c r="BK119" s="207"/>
      <c r="BL119" s="207"/>
      <c r="BM119" s="207"/>
      <c r="BN119" s="207"/>
      <c r="BO119" s="207"/>
      <c r="BP119" s="207"/>
      <c r="BQ119" s="207"/>
      <c r="BR119" s="207"/>
      <c r="BS119" s="207"/>
      <c r="BT119" s="207"/>
      <c r="BU119" s="207"/>
      <c r="BV119" s="207"/>
      <c r="BW119" s="207"/>
      <c r="BX119" s="207"/>
      <c r="BY119" s="207"/>
      <c r="BZ119" s="207"/>
      <c r="CA119" s="207"/>
      <c r="CB119" s="207"/>
      <c r="CC119" s="207"/>
      <c r="CD119" s="207"/>
      <c r="CE119" s="207"/>
      <c r="CF119" s="207"/>
      <c r="CG119" s="207"/>
      <c r="CH119" s="207"/>
      <c r="CI119" s="207"/>
      <c r="CJ119" s="207"/>
      <c r="CK119" s="207"/>
      <c r="CL119" s="207"/>
      <c r="CM119" s="207"/>
      <c r="CN119" s="207"/>
      <c r="CO119" s="207"/>
      <c r="CP119" s="207"/>
      <c r="CQ119" s="207"/>
      <c r="CR119" s="207"/>
      <c r="CS119" s="207"/>
      <c r="CT119" s="207"/>
      <c r="CU119" s="207"/>
      <c r="CV119" s="207"/>
      <c r="CW119" s="207"/>
      <c r="CX119" s="207"/>
      <c r="CY119" s="207"/>
      <c r="CZ119" s="207"/>
      <c r="DA119" s="207"/>
      <c r="DB119" s="207"/>
      <c r="DC119" s="207"/>
      <c r="DD119" s="207"/>
      <c r="DE119" s="207"/>
      <c r="DF119" s="207"/>
      <c r="DG119" s="207"/>
      <c r="DH119" s="207"/>
      <c r="DI119" s="207"/>
      <c r="DJ119" s="207"/>
      <c r="DK119" s="207"/>
      <c r="DL119" s="207"/>
      <c r="DM119" s="207"/>
      <c r="DN119" s="207"/>
      <c r="DO119" s="207"/>
      <c r="DP119" s="207"/>
      <c r="DQ119" s="207"/>
      <c r="DR119" s="207"/>
      <c r="DS119" s="207"/>
      <c r="DT119" s="207"/>
      <c r="DU119" s="207"/>
      <c r="DV119" s="207"/>
      <c r="DW119" s="207"/>
      <c r="DX119" s="207"/>
      <c r="DY119" s="207"/>
      <c r="DZ119" s="207"/>
      <c r="EA119" s="207"/>
      <c r="EB119" s="207"/>
      <c r="EC119" s="207"/>
      <c r="ED119" s="207"/>
      <c r="EE119" s="207"/>
      <c r="EF119" s="207"/>
      <c r="EG119" s="207"/>
      <c r="EH119" s="207"/>
      <c r="EI119" s="207"/>
      <c r="EJ119" s="207"/>
      <c r="EK119" s="207"/>
      <c r="EL119" s="207"/>
      <c r="EM119" s="207"/>
      <c r="EN119" s="207"/>
      <c r="EO119" s="207"/>
    </row>
    <row r="120" spans="1:145" x14ac:dyDescent="0.2">
      <c r="A120" s="212"/>
      <c r="B120" s="202"/>
      <c r="C120" s="354"/>
      <c r="D120" s="203"/>
      <c r="E120" s="371"/>
      <c r="F120" s="371"/>
      <c r="G120" s="106" t="str">
        <f>IF(OR(E120="",F120=""),"", IF(E120="Stormwater Treatment", VLOOKUP(F120,VALIDATIONS!$BZ$2:$CB$6,2,FALSE),    IF(E120="Floodway and Open Channel", VLOOKUP(F120,VALIDATIONS!$BW$2:$BY$7,2,FALSE)))  )</f>
        <v/>
      </c>
      <c r="H120" s="128"/>
      <c r="I120" s="128"/>
      <c r="J120" s="106" t="str">
        <f>IF(OR(E120="",F120=""),"", IF(E120="Stormwater Treatment", H120*VLOOKUP(F120,VALIDATIONS!$BZ$2:$CB$6,3,FALSE),    IF(E120="Floodway and Open Channel", H120*VLOOKUP(F120,VALIDATIONS!$BW$2:$BY$7,3,FALSE)))  )</f>
        <v/>
      </c>
      <c r="K120" s="203"/>
      <c r="L120" s="207"/>
      <c r="M120" s="221"/>
      <c r="N120" s="221"/>
      <c r="O120" s="221"/>
      <c r="P120" s="214"/>
      <c r="Q120" s="207"/>
      <c r="R120" s="207"/>
      <c r="S120" s="207"/>
      <c r="T120" s="207"/>
      <c r="U120" s="207"/>
      <c r="V120" s="207"/>
      <c r="W120" s="207"/>
      <c r="X120" s="207"/>
      <c r="Y120" s="207"/>
      <c r="Z120" s="207"/>
      <c r="AA120" s="207"/>
      <c r="AB120" s="207"/>
      <c r="AC120" s="207"/>
      <c r="AD120" s="207"/>
      <c r="AE120" s="207"/>
      <c r="AF120" s="207"/>
      <c r="AG120" s="207"/>
      <c r="AH120" s="207"/>
      <c r="AI120" s="207"/>
      <c r="AJ120" s="207"/>
      <c r="AK120" s="207"/>
      <c r="AL120" s="207"/>
      <c r="AM120" s="207"/>
      <c r="AN120" s="207"/>
      <c r="AO120" s="207"/>
      <c r="AP120" s="207"/>
      <c r="AQ120" s="207"/>
      <c r="AR120" s="207"/>
      <c r="AS120" s="207"/>
      <c r="AT120" s="207"/>
      <c r="AU120" s="207"/>
      <c r="AV120" s="207"/>
      <c r="AW120" s="207"/>
      <c r="AX120" s="207"/>
      <c r="AY120" s="207"/>
      <c r="AZ120" s="207"/>
      <c r="BA120" s="207"/>
      <c r="BB120" s="207"/>
      <c r="BC120" s="207"/>
      <c r="BD120" s="207"/>
      <c r="BE120" s="207"/>
      <c r="BF120" s="207"/>
      <c r="BG120" s="207"/>
      <c r="BH120" s="207"/>
      <c r="BI120" s="207"/>
      <c r="BJ120" s="207"/>
      <c r="BK120" s="207"/>
      <c r="BL120" s="207"/>
      <c r="BM120" s="207"/>
      <c r="BN120" s="207"/>
      <c r="BO120" s="207"/>
      <c r="BP120" s="207"/>
      <c r="BQ120" s="207"/>
      <c r="BR120" s="207"/>
      <c r="BS120" s="207"/>
      <c r="BT120" s="207"/>
      <c r="BU120" s="207"/>
      <c r="BV120" s="207"/>
      <c r="BW120" s="207"/>
      <c r="BX120" s="207"/>
      <c r="BY120" s="207"/>
      <c r="BZ120" s="207"/>
      <c r="CA120" s="207"/>
      <c r="CB120" s="207"/>
      <c r="CC120" s="207"/>
      <c r="CD120" s="207"/>
      <c r="CE120" s="207"/>
      <c r="CF120" s="207"/>
      <c r="CG120" s="207"/>
      <c r="CH120" s="207"/>
      <c r="CI120" s="207"/>
      <c r="CJ120" s="207"/>
      <c r="CK120" s="207"/>
      <c r="CL120" s="207"/>
      <c r="CM120" s="207"/>
      <c r="CN120" s="207"/>
      <c r="CO120" s="207"/>
      <c r="CP120" s="207"/>
      <c r="CQ120" s="207"/>
      <c r="CR120" s="207"/>
      <c r="CS120" s="207"/>
      <c r="CT120" s="207"/>
      <c r="CU120" s="207"/>
      <c r="CV120" s="207"/>
      <c r="CW120" s="207"/>
      <c r="CX120" s="207"/>
      <c r="CY120" s="207"/>
      <c r="CZ120" s="207"/>
      <c r="DA120" s="207"/>
      <c r="DB120" s="207"/>
      <c r="DC120" s="207"/>
      <c r="DD120" s="207"/>
      <c r="DE120" s="207"/>
      <c r="DF120" s="207"/>
      <c r="DG120" s="207"/>
      <c r="DH120" s="207"/>
      <c r="DI120" s="207"/>
      <c r="DJ120" s="207"/>
      <c r="DK120" s="207"/>
      <c r="DL120" s="207"/>
      <c r="DM120" s="207"/>
      <c r="DN120" s="207"/>
      <c r="DO120" s="207"/>
      <c r="DP120" s="207"/>
      <c r="DQ120" s="207"/>
      <c r="DR120" s="207"/>
      <c r="DS120" s="207"/>
      <c r="DT120" s="207"/>
      <c r="DU120" s="207"/>
      <c r="DV120" s="207"/>
      <c r="DW120" s="207"/>
      <c r="DX120" s="207"/>
      <c r="DY120" s="207"/>
      <c r="DZ120" s="207"/>
      <c r="EA120" s="207"/>
      <c r="EB120" s="207"/>
      <c r="EC120" s="207"/>
      <c r="ED120" s="207"/>
      <c r="EE120" s="207"/>
      <c r="EF120" s="207"/>
      <c r="EG120" s="207"/>
      <c r="EH120" s="207"/>
      <c r="EI120" s="207"/>
      <c r="EJ120" s="207"/>
      <c r="EK120" s="207"/>
      <c r="EL120" s="207"/>
      <c r="EM120" s="207"/>
      <c r="EN120" s="207"/>
      <c r="EO120" s="207"/>
    </row>
    <row r="121" spans="1:145" x14ac:dyDescent="0.2">
      <c r="A121" s="212"/>
      <c r="B121" s="202"/>
      <c r="C121" s="354"/>
      <c r="D121" s="203"/>
      <c r="E121" s="371"/>
      <c r="F121" s="371"/>
      <c r="G121" s="106" t="str">
        <f>IF(OR(E121="",F121=""),"", IF(E121="Stormwater Treatment", VLOOKUP(F121,VALIDATIONS!$BZ$2:$CB$6,2,FALSE),    IF(E121="Floodway and Open Channel", VLOOKUP(F121,VALIDATIONS!$BW$2:$BY$7,2,FALSE)))  )</f>
        <v/>
      </c>
      <c r="H121" s="128"/>
      <c r="I121" s="128"/>
      <c r="J121" s="106" t="str">
        <f>IF(OR(E121="",F121=""),"", IF(E121="Stormwater Treatment", H121*VLOOKUP(F121,VALIDATIONS!$BZ$2:$CB$6,3,FALSE),    IF(E121="Floodway and Open Channel", H121*VLOOKUP(F121,VALIDATIONS!$BW$2:$BY$7,3,FALSE)))  )</f>
        <v/>
      </c>
      <c r="K121" s="203"/>
      <c r="L121" s="207"/>
      <c r="M121" s="221"/>
      <c r="N121" s="221"/>
      <c r="O121" s="221"/>
      <c r="P121" s="214"/>
      <c r="Q121" s="207"/>
      <c r="R121" s="207"/>
      <c r="S121" s="207"/>
      <c r="T121" s="207"/>
      <c r="U121" s="207"/>
      <c r="V121" s="207"/>
      <c r="W121" s="207"/>
      <c r="X121" s="207"/>
      <c r="Y121" s="207"/>
      <c r="Z121" s="207"/>
      <c r="AA121" s="207"/>
      <c r="AB121" s="207"/>
      <c r="AC121" s="207"/>
      <c r="AD121" s="207"/>
      <c r="AE121" s="207"/>
      <c r="AF121" s="207"/>
      <c r="AG121" s="207"/>
      <c r="AH121" s="207"/>
      <c r="AI121" s="207"/>
      <c r="AJ121" s="207"/>
      <c r="AK121" s="207"/>
      <c r="AL121" s="207"/>
      <c r="AM121" s="207"/>
      <c r="AN121" s="207"/>
      <c r="AO121" s="207"/>
      <c r="AP121" s="207"/>
      <c r="AQ121" s="207"/>
      <c r="AR121" s="207"/>
      <c r="AS121" s="207"/>
      <c r="AT121" s="207"/>
      <c r="AU121" s="207"/>
      <c r="AV121" s="207"/>
      <c r="AW121" s="207"/>
      <c r="AX121" s="207"/>
      <c r="AY121" s="207"/>
      <c r="AZ121" s="207"/>
      <c r="BA121" s="207"/>
      <c r="BB121" s="207"/>
      <c r="BC121" s="207"/>
      <c r="BD121" s="207"/>
      <c r="BE121" s="207"/>
      <c r="BF121" s="207"/>
      <c r="BG121" s="207"/>
      <c r="BH121" s="207"/>
      <c r="BI121" s="207"/>
      <c r="BJ121" s="207"/>
      <c r="BK121" s="207"/>
      <c r="BL121" s="207"/>
      <c r="BM121" s="207"/>
      <c r="BN121" s="207"/>
      <c r="BO121" s="207"/>
      <c r="BP121" s="207"/>
      <c r="BQ121" s="207"/>
      <c r="BR121" s="207"/>
      <c r="BS121" s="207"/>
      <c r="BT121" s="207"/>
      <c r="BU121" s="207"/>
      <c r="BV121" s="207"/>
      <c r="BW121" s="207"/>
      <c r="BX121" s="207"/>
      <c r="BY121" s="207"/>
      <c r="BZ121" s="207"/>
      <c r="CA121" s="207"/>
      <c r="CB121" s="207"/>
      <c r="CC121" s="207"/>
      <c r="CD121" s="207"/>
      <c r="CE121" s="207"/>
      <c r="CF121" s="207"/>
      <c r="CG121" s="207"/>
      <c r="CH121" s="207"/>
      <c r="CI121" s="207"/>
      <c r="CJ121" s="207"/>
      <c r="CK121" s="207"/>
      <c r="CL121" s="207"/>
      <c r="CM121" s="207"/>
      <c r="CN121" s="207"/>
      <c r="CO121" s="207"/>
      <c r="CP121" s="207"/>
      <c r="CQ121" s="207"/>
      <c r="CR121" s="207"/>
      <c r="CS121" s="207"/>
      <c r="CT121" s="207"/>
      <c r="CU121" s="207"/>
      <c r="CV121" s="207"/>
      <c r="CW121" s="207"/>
      <c r="CX121" s="207"/>
      <c r="CY121" s="207"/>
      <c r="CZ121" s="207"/>
      <c r="DA121" s="207"/>
      <c r="DB121" s="207"/>
      <c r="DC121" s="207"/>
      <c r="DD121" s="207"/>
      <c r="DE121" s="207"/>
      <c r="DF121" s="207"/>
      <c r="DG121" s="207"/>
      <c r="DH121" s="207"/>
      <c r="DI121" s="207"/>
      <c r="DJ121" s="207"/>
      <c r="DK121" s="207"/>
      <c r="DL121" s="207"/>
      <c r="DM121" s="207"/>
      <c r="DN121" s="207"/>
      <c r="DO121" s="207"/>
      <c r="DP121" s="207"/>
      <c r="DQ121" s="207"/>
      <c r="DR121" s="207"/>
      <c r="DS121" s="207"/>
      <c r="DT121" s="207"/>
      <c r="DU121" s="207"/>
      <c r="DV121" s="207"/>
      <c r="DW121" s="207"/>
      <c r="DX121" s="207"/>
      <c r="DY121" s="207"/>
      <c r="DZ121" s="207"/>
      <c r="EA121" s="207"/>
      <c r="EB121" s="207"/>
      <c r="EC121" s="207"/>
      <c r="ED121" s="207"/>
      <c r="EE121" s="207"/>
      <c r="EF121" s="207"/>
      <c r="EG121" s="207"/>
      <c r="EH121" s="207"/>
      <c r="EI121" s="207"/>
      <c r="EJ121" s="207"/>
      <c r="EK121" s="207"/>
      <c r="EL121" s="207"/>
      <c r="EM121" s="207"/>
      <c r="EN121" s="207"/>
      <c r="EO121" s="207"/>
    </row>
    <row r="122" spans="1:145" x14ac:dyDescent="0.2">
      <c r="A122" s="212"/>
      <c r="B122" s="202"/>
      <c r="C122" s="354"/>
      <c r="D122" s="203"/>
      <c r="E122" s="371"/>
      <c r="F122" s="371"/>
      <c r="G122" s="106" t="str">
        <f>IF(OR(E122="",F122=""),"", IF(E122="Stormwater Treatment", VLOOKUP(F122,VALIDATIONS!$BZ$2:$CB$6,2,FALSE),    IF(E122="Floodway and Open Channel", VLOOKUP(F122,VALIDATIONS!$BW$2:$BY$7,2,FALSE)))  )</f>
        <v/>
      </c>
      <c r="H122" s="128"/>
      <c r="I122" s="128"/>
      <c r="J122" s="106" t="str">
        <f>IF(OR(E122="",F122=""),"", IF(E122="Stormwater Treatment", H122*VLOOKUP(F122,VALIDATIONS!$BZ$2:$CB$6,3,FALSE),    IF(E122="Floodway and Open Channel", H122*VLOOKUP(F122,VALIDATIONS!$BW$2:$BY$7,3,FALSE)))  )</f>
        <v/>
      </c>
      <c r="K122" s="203"/>
      <c r="L122" s="207"/>
      <c r="M122" s="221"/>
      <c r="N122" s="221"/>
      <c r="O122" s="221"/>
      <c r="P122" s="214"/>
      <c r="Q122" s="207"/>
      <c r="R122" s="207"/>
      <c r="S122" s="207"/>
      <c r="T122" s="207"/>
      <c r="U122" s="207"/>
      <c r="V122" s="207"/>
      <c r="W122" s="207"/>
      <c r="X122" s="207"/>
      <c r="Y122" s="207"/>
      <c r="Z122" s="207"/>
      <c r="AA122" s="207"/>
      <c r="AB122" s="207"/>
      <c r="AC122" s="207"/>
      <c r="AD122" s="207"/>
      <c r="AE122" s="207"/>
      <c r="AF122" s="207"/>
      <c r="AG122" s="207"/>
      <c r="AH122" s="207"/>
      <c r="AI122" s="207"/>
      <c r="AJ122" s="207"/>
      <c r="AK122" s="207"/>
      <c r="AL122" s="207"/>
      <c r="AM122" s="207"/>
      <c r="AN122" s="207"/>
      <c r="AO122" s="207"/>
      <c r="AP122" s="207"/>
      <c r="AQ122" s="207"/>
      <c r="AR122" s="207"/>
      <c r="AS122" s="207"/>
      <c r="AT122" s="207"/>
      <c r="AU122" s="207"/>
      <c r="AV122" s="207"/>
      <c r="AW122" s="207"/>
      <c r="AX122" s="207"/>
      <c r="AY122" s="207"/>
      <c r="AZ122" s="207"/>
      <c r="BA122" s="207"/>
      <c r="BB122" s="207"/>
      <c r="BC122" s="207"/>
      <c r="BD122" s="207"/>
      <c r="BE122" s="207"/>
      <c r="BF122" s="207"/>
      <c r="BG122" s="207"/>
      <c r="BH122" s="207"/>
      <c r="BI122" s="207"/>
      <c r="BJ122" s="207"/>
      <c r="BK122" s="207"/>
      <c r="BL122" s="207"/>
      <c r="BM122" s="207"/>
      <c r="BN122" s="207"/>
      <c r="BO122" s="207"/>
      <c r="BP122" s="207"/>
      <c r="BQ122" s="207"/>
      <c r="BR122" s="207"/>
      <c r="BS122" s="207"/>
      <c r="BT122" s="207"/>
      <c r="BU122" s="207"/>
      <c r="BV122" s="207"/>
      <c r="BW122" s="207"/>
      <c r="BX122" s="207"/>
      <c r="BY122" s="207"/>
      <c r="BZ122" s="207"/>
      <c r="CA122" s="207"/>
      <c r="CB122" s="207"/>
      <c r="CC122" s="207"/>
      <c r="CD122" s="207"/>
      <c r="CE122" s="207"/>
      <c r="CF122" s="207"/>
      <c r="CG122" s="207"/>
      <c r="CH122" s="207"/>
      <c r="CI122" s="207"/>
      <c r="CJ122" s="207"/>
      <c r="CK122" s="207"/>
      <c r="CL122" s="207"/>
      <c r="CM122" s="207"/>
      <c r="CN122" s="207"/>
      <c r="CO122" s="207"/>
      <c r="CP122" s="207"/>
      <c r="CQ122" s="207"/>
      <c r="CR122" s="207"/>
      <c r="CS122" s="207"/>
      <c r="CT122" s="207"/>
      <c r="CU122" s="207"/>
      <c r="CV122" s="207"/>
      <c r="CW122" s="207"/>
      <c r="CX122" s="207"/>
      <c r="CY122" s="207"/>
      <c r="CZ122" s="207"/>
      <c r="DA122" s="207"/>
      <c r="DB122" s="207"/>
      <c r="DC122" s="207"/>
      <c r="DD122" s="207"/>
      <c r="DE122" s="207"/>
      <c r="DF122" s="207"/>
      <c r="DG122" s="207"/>
      <c r="DH122" s="207"/>
      <c r="DI122" s="207"/>
      <c r="DJ122" s="207"/>
      <c r="DK122" s="207"/>
      <c r="DL122" s="207"/>
      <c r="DM122" s="207"/>
      <c r="DN122" s="207"/>
      <c r="DO122" s="207"/>
      <c r="DP122" s="207"/>
      <c r="DQ122" s="207"/>
      <c r="DR122" s="207"/>
      <c r="DS122" s="207"/>
      <c r="DT122" s="207"/>
      <c r="DU122" s="207"/>
      <c r="DV122" s="207"/>
      <c r="DW122" s="207"/>
      <c r="DX122" s="207"/>
      <c r="DY122" s="207"/>
      <c r="DZ122" s="207"/>
      <c r="EA122" s="207"/>
      <c r="EB122" s="207"/>
      <c r="EC122" s="207"/>
      <c r="ED122" s="207"/>
      <c r="EE122" s="207"/>
      <c r="EF122" s="207"/>
      <c r="EG122" s="207"/>
      <c r="EH122" s="207"/>
      <c r="EI122" s="207"/>
      <c r="EJ122" s="207"/>
      <c r="EK122" s="207"/>
      <c r="EL122" s="207"/>
      <c r="EM122" s="207"/>
      <c r="EN122" s="207"/>
      <c r="EO122" s="207"/>
    </row>
    <row r="123" spans="1:145" x14ac:dyDescent="0.2">
      <c r="A123" s="212"/>
      <c r="B123" s="202"/>
      <c r="C123" s="354"/>
      <c r="D123" s="203"/>
      <c r="E123" s="371"/>
      <c r="F123" s="371"/>
      <c r="G123" s="106" t="str">
        <f>IF(OR(E123="",F123=""),"", IF(E123="Stormwater Treatment", VLOOKUP(F123,VALIDATIONS!$BZ$2:$CB$6,2,FALSE),    IF(E123="Floodway and Open Channel", VLOOKUP(F123,VALIDATIONS!$BW$2:$BY$7,2,FALSE)))  )</f>
        <v/>
      </c>
      <c r="H123" s="128"/>
      <c r="I123" s="128"/>
      <c r="J123" s="106" t="str">
        <f>IF(OR(E123="",F123=""),"", IF(E123="Stormwater Treatment", H123*VLOOKUP(F123,VALIDATIONS!$BZ$2:$CB$6,3,FALSE),    IF(E123="Floodway and Open Channel", H123*VLOOKUP(F123,VALIDATIONS!$BW$2:$BY$7,3,FALSE)))  )</f>
        <v/>
      </c>
      <c r="K123" s="203"/>
      <c r="L123" s="207"/>
      <c r="M123" s="221"/>
      <c r="N123" s="221"/>
      <c r="O123" s="221"/>
      <c r="P123" s="214"/>
      <c r="Q123" s="207"/>
      <c r="R123" s="207"/>
      <c r="S123" s="207"/>
      <c r="T123" s="207"/>
      <c r="U123" s="207"/>
      <c r="V123" s="207"/>
      <c r="W123" s="207"/>
      <c r="X123" s="207"/>
      <c r="Y123" s="207"/>
      <c r="Z123" s="207"/>
      <c r="AA123" s="207"/>
      <c r="AB123" s="207"/>
      <c r="AC123" s="207"/>
      <c r="AD123" s="207"/>
      <c r="AE123" s="207"/>
      <c r="AF123" s="207"/>
      <c r="AG123" s="207"/>
      <c r="AH123" s="207"/>
      <c r="AI123" s="207"/>
      <c r="AJ123" s="207"/>
      <c r="AK123" s="207"/>
      <c r="AL123" s="207"/>
      <c r="AM123" s="207"/>
      <c r="AN123" s="207"/>
      <c r="AO123" s="207"/>
      <c r="AP123" s="207"/>
      <c r="AQ123" s="207"/>
      <c r="AR123" s="207"/>
      <c r="AS123" s="207"/>
      <c r="AT123" s="207"/>
      <c r="AU123" s="207"/>
      <c r="AV123" s="207"/>
      <c r="AW123" s="207"/>
      <c r="AX123" s="207"/>
      <c r="AY123" s="207"/>
      <c r="AZ123" s="207"/>
      <c r="BA123" s="207"/>
      <c r="BB123" s="207"/>
      <c r="BC123" s="207"/>
      <c r="BD123" s="207"/>
      <c r="BE123" s="207"/>
      <c r="BF123" s="207"/>
      <c r="BG123" s="207"/>
      <c r="BH123" s="207"/>
      <c r="BI123" s="207"/>
      <c r="BJ123" s="207"/>
      <c r="BK123" s="207"/>
      <c r="BL123" s="207"/>
      <c r="BM123" s="207"/>
      <c r="BN123" s="207"/>
      <c r="BO123" s="207"/>
      <c r="BP123" s="207"/>
      <c r="BQ123" s="207"/>
      <c r="BR123" s="207"/>
      <c r="BS123" s="207"/>
      <c r="BT123" s="207"/>
      <c r="BU123" s="207"/>
      <c r="BV123" s="207"/>
      <c r="BW123" s="207"/>
      <c r="BX123" s="207"/>
      <c r="BY123" s="207"/>
      <c r="BZ123" s="207"/>
      <c r="CA123" s="207"/>
      <c r="CB123" s="207"/>
      <c r="CC123" s="207"/>
      <c r="CD123" s="207"/>
      <c r="CE123" s="207"/>
      <c r="CF123" s="207"/>
      <c r="CG123" s="207"/>
      <c r="CH123" s="207"/>
      <c r="CI123" s="207"/>
      <c r="CJ123" s="207"/>
      <c r="CK123" s="207"/>
      <c r="CL123" s="207"/>
      <c r="CM123" s="207"/>
      <c r="CN123" s="207"/>
      <c r="CO123" s="207"/>
      <c r="CP123" s="207"/>
      <c r="CQ123" s="207"/>
      <c r="CR123" s="207"/>
      <c r="CS123" s="207"/>
      <c r="CT123" s="207"/>
      <c r="CU123" s="207"/>
      <c r="CV123" s="207"/>
      <c r="CW123" s="207"/>
      <c r="CX123" s="207"/>
      <c r="CY123" s="207"/>
      <c r="CZ123" s="207"/>
      <c r="DA123" s="207"/>
      <c r="DB123" s="207"/>
      <c r="DC123" s="207"/>
      <c r="DD123" s="207"/>
      <c r="DE123" s="207"/>
      <c r="DF123" s="207"/>
      <c r="DG123" s="207"/>
      <c r="DH123" s="207"/>
      <c r="DI123" s="207"/>
      <c r="DJ123" s="207"/>
      <c r="DK123" s="207"/>
      <c r="DL123" s="207"/>
      <c r="DM123" s="207"/>
      <c r="DN123" s="207"/>
      <c r="DO123" s="207"/>
      <c r="DP123" s="207"/>
      <c r="DQ123" s="207"/>
      <c r="DR123" s="207"/>
      <c r="DS123" s="207"/>
      <c r="DT123" s="207"/>
      <c r="DU123" s="207"/>
      <c r="DV123" s="207"/>
      <c r="DW123" s="207"/>
      <c r="DX123" s="207"/>
      <c r="DY123" s="207"/>
      <c r="DZ123" s="207"/>
      <c r="EA123" s="207"/>
      <c r="EB123" s="207"/>
      <c r="EC123" s="207"/>
      <c r="ED123" s="207"/>
      <c r="EE123" s="207"/>
      <c r="EF123" s="207"/>
      <c r="EG123" s="207"/>
      <c r="EH123" s="207"/>
      <c r="EI123" s="207"/>
      <c r="EJ123" s="207"/>
      <c r="EK123" s="207"/>
      <c r="EL123" s="207"/>
      <c r="EM123" s="207"/>
      <c r="EN123" s="207"/>
      <c r="EO123" s="207"/>
    </row>
    <row r="124" spans="1:145" x14ac:dyDescent="0.2">
      <c r="A124" s="212"/>
      <c r="B124" s="202"/>
      <c r="C124" s="354"/>
      <c r="D124" s="203"/>
      <c r="E124" s="371"/>
      <c r="F124" s="371"/>
      <c r="G124" s="106" t="str">
        <f>IF(OR(E124="",F124=""),"", IF(E124="Stormwater Treatment", VLOOKUP(F124,VALIDATIONS!$BZ$2:$CB$6,2,FALSE),    IF(E124="Floodway and Open Channel", VLOOKUP(F124,VALIDATIONS!$BW$2:$BY$7,2,FALSE)))  )</f>
        <v/>
      </c>
      <c r="H124" s="128"/>
      <c r="I124" s="128"/>
      <c r="J124" s="106" t="str">
        <f>IF(OR(E124="",F124=""),"", IF(E124="Stormwater Treatment", H124*VLOOKUP(F124,VALIDATIONS!$BZ$2:$CB$6,3,FALSE),    IF(E124="Floodway and Open Channel", H124*VLOOKUP(F124,VALIDATIONS!$BW$2:$BY$7,3,FALSE)))  )</f>
        <v/>
      </c>
      <c r="K124" s="203"/>
      <c r="L124" s="207"/>
      <c r="M124" s="221"/>
      <c r="N124" s="221"/>
      <c r="O124" s="221"/>
      <c r="P124" s="214"/>
      <c r="Q124" s="207"/>
      <c r="R124" s="207"/>
      <c r="S124" s="207"/>
      <c r="T124" s="207"/>
      <c r="U124" s="207"/>
      <c r="V124" s="207"/>
      <c r="W124" s="207"/>
      <c r="X124" s="207"/>
      <c r="Y124" s="207"/>
      <c r="Z124" s="207"/>
      <c r="AA124" s="207"/>
      <c r="AB124" s="207"/>
      <c r="AC124" s="207"/>
      <c r="AD124" s="207"/>
      <c r="AE124" s="207"/>
      <c r="AF124" s="207"/>
      <c r="AG124" s="207"/>
      <c r="AH124" s="207"/>
      <c r="AI124" s="207"/>
      <c r="AJ124" s="207"/>
      <c r="AK124" s="207"/>
      <c r="AL124" s="207"/>
      <c r="AM124" s="207"/>
      <c r="AN124" s="207"/>
      <c r="AO124" s="207"/>
      <c r="AP124" s="207"/>
      <c r="AQ124" s="207"/>
      <c r="AR124" s="207"/>
      <c r="AS124" s="207"/>
      <c r="AT124" s="207"/>
      <c r="AU124" s="207"/>
      <c r="AV124" s="207"/>
      <c r="AW124" s="207"/>
      <c r="AX124" s="207"/>
      <c r="AY124" s="207"/>
      <c r="AZ124" s="207"/>
      <c r="BA124" s="207"/>
      <c r="BB124" s="207"/>
      <c r="BC124" s="207"/>
      <c r="BD124" s="207"/>
      <c r="BE124" s="207"/>
      <c r="BF124" s="207"/>
      <c r="BG124" s="207"/>
      <c r="BH124" s="207"/>
      <c r="BI124" s="207"/>
      <c r="BJ124" s="207"/>
      <c r="BK124" s="207"/>
      <c r="BL124" s="207"/>
      <c r="BM124" s="207"/>
      <c r="BN124" s="207"/>
      <c r="BO124" s="207"/>
      <c r="BP124" s="207"/>
      <c r="BQ124" s="207"/>
      <c r="BR124" s="207"/>
      <c r="BS124" s="207"/>
      <c r="BT124" s="207"/>
      <c r="BU124" s="207"/>
      <c r="BV124" s="207"/>
      <c r="BW124" s="207"/>
      <c r="BX124" s="207"/>
      <c r="BY124" s="207"/>
      <c r="BZ124" s="207"/>
      <c r="CA124" s="207"/>
      <c r="CB124" s="207"/>
      <c r="CC124" s="207"/>
      <c r="CD124" s="207"/>
      <c r="CE124" s="207"/>
      <c r="CF124" s="207"/>
      <c r="CG124" s="207"/>
      <c r="CH124" s="207"/>
      <c r="CI124" s="207"/>
      <c r="CJ124" s="207"/>
      <c r="CK124" s="207"/>
      <c r="CL124" s="207"/>
      <c r="CM124" s="207"/>
      <c r="CN124" s="207"/>
      <c r="CO124" s="207"/>
      <c r="CP124" s="207"/>
      <c r="CQ124" s="207"/>
      <c r="CR124" s="207"/>
      <c r="CS124" s="207"/>
      <c r="CT124" s="207"/>
      <c r="CU124" s="207"/>
      <c r="CV124" s="207"/>
      <c r="CW124" s="207"/>
      <c r="CX124" s="207"/>
      <c r="CY124" s="207"/>
      <c r="CZ124" s="207"/>
      <c r="DA124" s="207"/>
      <c r="DB124" s="207"/>
      <c r="DC124" s="207"/>
      <c r="DD124" s="207"/>
      <c r="DE124" s="207"/>
      <c r="DF124" s="207"/>
      <c r="DG124" s="207"/>
      <c r="DH124" s="207"/>
      <c r="DI124" s="207"/>
      <c r="DJ124" s="207"/>
      <c r="DK124" s="207"/>
      <c r="DL124" s="207"/>
      <c r="DM124" s="207"/>
      <c r="DN124" s="207"/>
      <c r="DO124" s="207"/>
      <c r="DP124" s="207"/>
      <c r="DQ124" s="207"/>
      <c r="DR124" s="207"/>
      <c r="DS124" s="207"/>
      <c r="DT124" s="207"/>
      <c r="DU124" s="207"/>
      <c r="DV124" s="207"/>
      <c r="DW124" s="207"/>
      <c r="DX124" s="207"/>
      <c r="DY124" s="207"/>
      <c r="DZ124" s="207"/>
      <c r="EA124" s="207"/>
      <c r="EB124" s="207"/>
      <c r="EC124" s="207"/>
      <c r="ED124" s="207"/>
      <c r="EE124" s="207"/>
      <c r="EF124" s="207"/>
      <c r="EG124" s="207"/>
      <c r="EH124" s="207"/>
      <c r="EI124" s="207"/>
      <c r="EJ124" s="207"/>
      <c r="EK124" s="207"/>
      <c r="EL124" s="207"/>
      <c r="EM124" s="207"/>
      <c r="EN124" s="207"/>
      <c r="EO124" s="207"/>
    </row>
    <row r="125" spans="1:145" x14ac:dyDescent="0.2">
      <c r="A125" s="212"/>
      <c r="B125" s="202"/>
      <c r="C125" s="354"/>
      <c r="D125" s="203"/>
      <c r="E125" s="371"/>
      <c r="F125" s="371"/>
      <c r="G125" s="106" t="str">
        <f>IF(OR(E125="",F125=""),"", IF(E125="Stormwater Treatment", VLOOKUP(F125,VALIDATIONS!$BZ$2:$CB$6,2,FALSE),    IF(E125="Floodway and Open Channel", VLOOKUP(F125,VALIDATIONS!$BW$2:$BY$7,2,FALSE)))  )</f>
        <v/>
      </c>
      <c r="H125" s="128"/>
      <c r="I125" s="128"/>
      <c r="J125" s="106" t="str">
        <f>IF(OR(E125="",F125=""),"", IF(E125="Stormwater Treatment", H125*VLOOKUP(F125,VALIDATIONS!$BZ$2:$CB$6,3,FALSE),    IF(E125="Floodway and Open Channel", H125*VLOOKUP(F125,VALIDATIONS!$BW$2:$BY$7,3,FALSE)))  )</f>
        <v/>
      </c>
      <c r="K125" s="203"/>
      <c r="L125" s="207"/>
      <c r="M125" s="221"/>
      <c r="N125" s="221"/>
      <c r="O125" s="221"/>
      <c r="P125" s="214"/>
      <c r="Q125" s="207"/>
      <c r="R125" s="207"/>
      <c r="S125" s="207"/>
      <c r="T125" s="207"/>
      <c r="U125" s="207"/>
      <c r="V125" s="207"/>
      <c r="W125" s="207"/>
      <c r="X125" s="207"/>
      <c r="Y125" s="207"/>
      <c r="Z125" s="207"/>
      <c r="AA125" s="207"/>
      <c r="AB125" s="207"/>
      <c r="AC125" s="207"/>
      <c r="AD125" s="207"/>
      <c r="AE125" s="207"/>
      <c r="AF125" s="207"/>
      <c r="AG125" s="207"/>
      <c r="AH125" s="207"/>
      <c r="AI125" s="207"/>
      <c r="AJ125" s="207"/>
      <c r="AK125" s="207"/>
      <c r="AL125" s="207"/>
      <c r="AM125" s="207"/>
      <c r="AN125" s="207"/>
      <c r="AO125" s="207"/>
      <c r="AP125" s="207"/>
      <c r="AQ125" s="207"/>
      <c r="AR125" s="207"/>
      <c r="AS125" s="207"/>
      <c r="AT125" s="207"/>
      <c r="AU125" s="207"/>
      <c r="AV125" s="207"/>
      <c r="AW125" s="207"/>
      <c r="AX125" s="207"/>
      <c r="AY125" s="207"/>
      <c r="AZ125" s="207"/>
      <c r="BA125" s="207"/>
      <c r="BB125" s="207"/>
      <c r="BC125" s="207"/>
      <c r="BD125" s="207"/>
      <c r="BE125" s="207"/>
      <c r="BF125" s="207"/>
      <c r="BG125" s="207"/>
      <c r="BH125" s="207"/>
      <c r="BI125" s="207"/>
      <c r="BJ125" s="207"/>
      <c r="BK125" s="207"/>
      <c r="BL125" s="207"/>
      <c r="BM125" s="207"/>
      <c r="BN125" s="207"/>
      <c r="BO125" s="207"/>
      <c r="BP125" s="207"/>
      <c r="BQ125" s="207"/>
      <c r="BR125" s="207"/>
      <c r="BS125" s="207"/>
      <c r="BT125" s="207"/>
      <c r="BU125" s="207"/>
      <c r="BV125" s="207"/>
      <c r="BW125" s="207"/>
      <c r="BX125" s="207"/>
      <c r="BY125" s="207"/>
      <c r="BZ125" s="207"/>
      <c r="CA125" s="207"/>
      <c r="CB125" s="207"/>
      <c r="CC125" s="207"/>
      <c r="CD125" s="207"/>
      <c r="CE125" s="207"/>
      <c r="CF125" s="207"/>
      <c r="CG125" s="207"/>
      <c r="CH125" s="207"/>
      <c r="CI125" s="207"/>
      <c r="CJ125" s="207"/>
      <c r="CK125" s="207"/>
      <c r="CL125" s="207"/>
      <c r="CM125" s="207"/>
      <c r="CN125" s="207"/>
      <c r="CO125" s="207"/>
      <c r="CP125" s="207"/>
      <c r="CQ125" s="207"/>
      <c r="CR125" s="207"/>
      <c r="CS125" s="207"/>
      <c r="CT125" s="207"/>
      <c r="CU125" s="207"/>
      <c r="CV125" s="207"/>
      <c r="CW125" s="207"/>
      <c r="CX125" s="207"/>
      <c r="CY125" s="207"/>
      <c r="CZ125" s="207"/>
      <c r="DA125" s="207"/>
      <c r="DB125" s="207"/>
      <c r="DC125" s="207"/>
      <c r="DD125" s="207"/>
      <c r="DE125" s="207"/>
      <c r="DF125" s="207"/>
      <c r="DG125" s="207"/>
      <c r="DH125" s="207"/>
      <c r="DI125" s="207"/>
      <c r="DJ125" s="207"/>
      <c r="DK125" s="207"/>
      <c r="DL125" s="207"/>
      <c r="DM125" s="207"/>
      <c r="DN125" s="207"/>
      <c r="DO125" s="207"/>
      <c r="DP125" s="207"/>
      <c r="DQ125" s="207"/>
      <c r="DR125" s="207"/>
      <c r="DS125" s="207"/>
      <c r="DT125" s="207"/>
      <c r="DU125" s="207"/>
      <c r="DV125" s="207"/>
      <c r="DW125" s="207"/>
      <c r="DX125" s="207"/>
      <c r="DY125" s="207"/>
      <c r="DZ125" s="207"/>
      <c r="EA125" s="207"/>
      <c r="EB125" s="207"/>
      <c r="EC125" s="207"/>
      <c r="ED125" s="207"/>
      <c r="EE125" s="207"/>
      <c r="EF125" s="207"/>
      <c r="EG125" s="207"/>
      <c r="EH125" s="207"/>
      <c r="EI125" s="207"/>
      <c r="EJ125" s="207"/>
      <c r="EK125" s="207"/>
      <c r="EL125" s="207"/>
      <c r="EM125" s="207"/>
      <c r="EN125" s="207"/>
      <c r="EO125" s="207"/>
    </row>
    <row r="126" spans="1:145" x14ac:dyDescent="0.2">
      <c r="A126" s="212"/>
      <c r="B126" s="202"/>
      <c r="C126" s="354"/>
      <c r="D126" s="203"/>
      <c r="E126" s="371"/>
      <c r="F126" s="371"/>
      <c r="G126" s="106" t="str">
        <f>IF(OR(E126="",F126=""),"", IF(E126="Stormwater Treatment", VLOOKUP(F126,VALIDATIONS!$BZ$2:$CB$6,2,FALSE),    IF(E126="Floodway and Open Channel", VLOOKUP(F126,VALIDATIONS!$BW$2:$BY$7,2,FALSE)))  )</f>
        <v/>
      </c>
      <c r="H126" s="128"/>
      <c r="I126" s="128"/>
      <c r="J126" s="106" t="str">
        <f>IF(OR(E126="",F126=""),"", IF(E126="Stormwater Treatment", H126*VLOOKUP(F126,VALIDATIONS!$BZ$2:$CB$6,3,FALSE),    IF(E126="Floodway and Open Channel", H126*VLOOKUP(F126,VALIDATIONS!$BW$2:$BY$7,3,FALSE)))  )</f>
        <v/>
      </c>
      <c r="K126" s="203"/>
      <c r="L126" s="207"/>
      <c r="M126" s="221"/>
      <c r="N126" s="221"/>
      <c r="O126" s="221"/>
      <c r="P126" s="214"/>
      <c r="Q126" s="207"/>
      <c r="R126" s="207"/>
      <c r="S126" s="207"/>
      <c r="T126" s="207"/>
      <c r="U126" s="207"/>
      <c r="V126" s="207"/>
      <c r="W126" s="207"/>
      <c r="X126" s="207"/>
      <c r="Y126" s="207"/>
      <c r="Z126" s="207"/>
      <c r="AA126" s="207"/>
      <c r="AB126" s="207"/>
      <c r="AC126" s="207"/>
      <c r="AD126" s="207"/>
      <c r="AE126" s="207"/>
      <c r="AF126" s="207"/>
      <c r="AG126" s="207"/>
      <c r="AH126" s="207"/>
      <c r="AI126" s="207"/>
      <c r="AJ126" s="207"/>
      <c r="AK126" s="207"/>
      <c r="AL126" s="207"/>
      <c r="AM126" s="207"/>
      <c r="AN126" s="207"/>
      <c r="AO126" s="207"/>
      <c r="AP126" s="207"/>
      <c r="AQ126" s="207"/>
      <c r="AR126" s="207"/>
      <c r="AS126" s="207"/>
      <c r="AT126" s="207"/>
      <c r="AU126" s="207"/>
      <c r="AV126" s="207"/>
      <c r="AW126" s="207"/>
      <c r="AX126" s="207"/>
      <c r="AY126" s="207"/>
      <c r="AZ126" s="207"/>
      <c r="BA126" s="207"/>
      <c r="BB126" s="207"/>
      <c r="BC126" s="207"/>
      <c r="BD126" s="207"/>
      <c r="BE126" s="207"/>
      <c r="BF126" s="207"/>
      <c r="BG126" s="207"/>
      <c r="BH126" s="207"/>
      <c r="BI126" s="207"/>
      <c r="BJ126" s="207"/>
      <c r="BK126" s="207"/>
      <c r="BL126" s="207"/>
      <c r="BM126" s="207"/>
      <c r="BN126" s="207"/>
      <c r="BO126" s="207"/>
      <c r="BP126" s="207"/>
      <c r="BQ126" s="207"/>
      <c r="BR126" s="207"/>
      <c r="BS126" s="207"/>
      <c r="BT126" s="207"/>
      <c r="BU126" s="207"/>
      <c r="BV126" s="207"/>
      <c r="BW126" s="207"/>
      <c r="BX126" s="207"/>
      <c r="BY126" s="207"/>
      <c r="BZ126" s="207"/>
      <c r="CA126" s="207"/>
      <c r="CB126" s="207"/>
      <c r="CC126" s="207"/>
      <c r="CD126" s="207"/>
      <c r="CE126" s="207"/>
      <c r="CF126" s="207"/>
      <c r="CG126" s="207"/>
      <c r="CH126" s="207"/>
      <c r="CI126" s="207"/>
      <c r="CJ126" s="207"/>
      <c r="CK126" s="207"/>
      <c r="CL126" s="207"/>
      <c r="CM126" s="207"/>
      <c r="CN126" s="207"/>
      <c r="CO126" s="207"/>
      <c r="CP126" s="207"/>
      <c r="CQ126" s="207"/>
      <c r="CR126" s="207"/>
      <c r="CS126" s="207"/>
      <c r="CT126" s="207"/>
      <c r="CU126" s="207"/>
      <c r="CV126" s="207"/>
      <c r="CW126" s="207"/>
      <c r="CX126" s="207"/>
      <c r="CY126" s="207"/>
      <c r="CZ126" s="207"/>
      <c r="DA126" s="207"/>
      <c r="DB126" s="207"/>
      <c r="DC126" s="207"/>
      <c r="DD126" s="207"/>
      <c r="DE126" s="207"/>
      <c r="DF126" s="207"/>
      <c r="DG126" s="207"/>
      <c r="DH126" s="207"/>
      <c r="DI126" s="207"/>
      <c r="DJ126" s="207"/>
      <c r="DK126" s="207"/>
      <c r="DL126" s="207"/>
      <c r="DM126" s="207"/>
      <c r="DN126" s="207"/>
      <c r="DO126" s="207"/>
      <c r="DP126" s="207"/>
      <c r="DQ126" s="207"/>
      <c r="DR126" s="207"/>
      <c r="DS126" s="207"/>
      <c r="DT126" s="207"/>
      <c r="DU126" s="207"/>
      <c r="DV126" s="207"/>
      <c r="DW126" s="207"/>
      <c r="DX126" s="207"/>
      <c r="DY126" s="207"/>
      <c r="DZ126" s="207"/>
      <c r="EA126" s="207"/>
      <c r="EB126" s="207"/>
      <c r="EC126" s="207"/>
      <c r="ED126" s="207"/>
      <c r="EE126" s="207"/>
      <c r="EF126" s="207"/>
      <c r="EG126" s="207"/>
      <c r="EH126" s="207"/>
      <c r="EI126" s="207"/>
      <c r="EJ126" s="207"/>
      <c r="EK126" s="207"/>
      <c r="EL126" s="207"/>
      <c r="EM126" s="207"/>
      <c r="EN126" s="207"/>
      <c r="EO126" s="207"/>
    </row>
    <row r="127" spans="1:145" x14ac:dyDescent="0.2">
      <c r="A127" s="212"/>
      <c r="B127" s="202"/>
      <c r="C127" s="354"/>
      <c r="D127" s="203"/>
      <c r="E127" s="371"/>
      <c r="F127" s="371"/>
      <c r="G127" s="106" t="str">
        <f>IF(OR(E127="",F127=""),"", IF(E127="Stormwater Treatment", VLOOKUP(F127,VALIDATIONS!$BZ$2:$CB$6,2,FALSE),    IF(E127="Floodway and Open Channel", VLOOKUP(F127,VALIDATIONS!$BW$2:$BY$7,2,FALSE)))  )</f>
        <v/>
      </c>
      <c r="H127" s="128"/>
      <c r="I127" s="128"/>
      <c r="J127" s="106" t="str">
        <f>IF(OR(E127="",F127=""),"", IF(E127="Stormwater Treatment", H127*VLOOKUP(F127,VALIDATIONS!$BZ$2:$CB$6,3,FALSE),    IF(E127="Floodway and Open Channel", H127*VLOOKUP(F127,VALIDATIONS!$BW$2:$BY$7,3,FALSE)))  )</f>
        <v/>
      </c>
      <c r="K127" s="203"/>
      <c r="L127" s="207"/>
      <c r="M127" s="221"/>
      <c r="N127" s="221"/>
      <c r="O127" s="221"/>
      <c r="P127" s="214"/>
      <c r="Q127" s="207"/>
      <c r="R127" s="207"/>
      <c r="S127" s="207"/>
      <c r="T127" s="207"/>
      <c r="U127" s="207"/>
      <c r="V127" s="207"/>
      <c r="W127" s="207"/>
      <c r="X127" s="207"/>
      <c r="Y127" s="207"/>
      <c r="Z127" s="207"/>
      <c r="AA127" s="207"/>
      <c r="AB127" s="207"/>
      <c r="AC127" s="207"/>
      <c r="AD127" s="207"/>
      <c r="AE127" s="207"/>
      <c r="AF127" s="207"/>
      <c r="AG127" s="207"/>
      <c r="AH127" s="207"/>
      <c r="AI127" s="207"/>
      <c r="AJ127" s="207"/>
      <c r="AK127" s="207"/>
      <c r="AL127" s="207"/>
      <c r="AM127" s="207"/>
      <c r="AN127" s="207"/>
      <c r="AO127" s="207"/>
      <c r="AP127" s="207"/>
      <c r="AQ127" s="207"/>
      <c r="AR127" s="207"/>
      <c r="AS127" s="207"/>
      <c r="AT127" s="207"/>
      <c r="AU127" s="207"/>
      <c r="AV127" s="207"/>
      <c r="AW127" s="207"/>
      <c r="AX127" s="207"/>
      <c r="AY127" s="207"/>
      <c r="AZ127" s="207"/>
      <c r="BA127" s="207"/>
      <c r="BB127" s="207"/>
      <c r="BC127" s="207"/>
      <c r="BD127" s="207"/>
      <c r="BE127" s="207"/>
      <c r="BF127" s="207"/>
      <c r="BG127" s="207"/>
      <c r="BH127" s="207"/>
      <c r="BI127" s="207"/>
      <c r="BJ127" s="207"/>
      <c r="BK127" s="207"/>
      <c r="BL127" s="207"/>
      <c r="BM127" s="207"/>
      <c r="BN127" s="207"/>
      <c r="BO127" s="207"/>
      <c r="BP127" s="207"/>
      <c r="BQ127" s="207"/>
      <c r="BR127" s="207"/>
      <c r="BS127" s="207"/>
      <c r="BT127" s="207"/>
      <c r="BU127" s="207"/>
      <c r="BV127" s="207"/>
      <c r="BW127" s="207"/>
      <c r="BX127" s="207"/>
      <c r="BY127" s="207"/>
      <c r="BZ127" s="207"/>
      <c r="CA127" s="207"/>
      <c r="CB127" s="207"/>
      <c r="CC127" s="207"/>
      <c r="CD127" s="207"/>
      <c r="CE127" s="207"/>
      <c r="CF127" s="207"/>
      <c r="CG127" s="207"/>
      <c r="CH127" s="207"/>
      <c r="CI127" s="207"/>
      <c r="CJ127" s="207"/>
      <c r="CK127" s="207"/>
      <c r="CL127" s="207"/>
      <c r="CM127" s="207"/>
      <c r="CN127" s="207"/>
      <c r="CO127" s="207"/>
      <c r="CP127" s="207"/>
      <c r="CQ127" s="207"/>
      <c r="CR127" s="207"/>
      <c r="CS127" s="207"/>
      <c r="CT127" s="207"/>
      <c r="CU127" s="207"/>
      <c r="CV127" s="207"/>
      <c r="CW127" s="207"/>
      <c r="CX127" s="207"/>
      <c r="CY127" s="207"/>
      <c r="CZ127" s="207"/>
      <c r="DA127" s="207"/>
      <c r="DB127" s="207"/>
      <c r="DC127" s="207"/>
      <c r="DD127" s="207"/>
      <c r="DE127" s="207"/>
      <c r="DF127" s="207"/>
      <c r="DG127" s="207"/>
      <c r="DH127" s="207"/>
      <c r="DI127" s="207"/>
      <c r="DJ127" s="207"/>
      <c r="DK127" s="207"/>
      <c r="DL127" s="207"/>
      <c r="DM127" s="207"/>
      <c r="DN127" s="207"/>
      <c r="DO127" s="207"/>
      <c r="DP127" s="207"/>
      <c r="DQ127" s="207"/>
      <c r="DR127" s="207"/>
      <c r="DS127" s="207"/>
      <c r="DT127" s="207"/>
      <c r="DU127" s="207"/>
      <c r="DV127" s="207"/>
      <c r="DW127" s="207"/>
      <c r="DX127" s="207"/>
      <c r="DY127" s="207"/>
      <c r="DZ127" s="207"/>
      <c r="EA127" s="207"/>
      <c r="EB127" s="207"/>
      <c r="EC127" s="207"/>
      <c r="ED127" s="207"/>
      <c r="EE127" s="207"/>
      <c r="EF127" s="207"/>
      <c r="EG127" s="207"/>
      <c r="EH127" s="207"/>
      <c r="EI127" s="207"/>
      <c r="EJ127" s="207"/>
      <c r="EK127" s="207"/>
      <c r="EL127" s="207"/>
      <c r="EM127" s="207"/>
      <c r="EN127" s="207"/>
      <c r="EO127" s="207"/>
    </row>
    <row r="128" spans="1:145" x14ac:dyDescent="0.2">
      <c r="A128" s="212"/>
      <c r="B128" s="202"/>
      <c r="C128" s="354"/>
      <c r="D128" s="203"/>
      <c r="E128" s="371"/>
      <c r="F128" s="371"/>
      <c r="G128" s="106" t="str">
        <f>IF(OR(E128="",F128=""),"", IF(E128="Stormwater Treatment", VLOOKUP(F128,VALIDATIONS!$BZ$2:$CB$6,2,FALSE),    IF(E128="Floodway and Open Channel", VLOOKUP(F128,VALIDATIONS!$BW$2:$BY$7,2,FALSE)))  )</f>
        <v/>
      </c>
      <c r="H128" s="128"/>
      <c r="I128" s="128"/>
      <c r="J128" s="106" t="str">
        <f>IF(OR(E128="",F128=""),"", IF(E128="Stormwater Treatment", H128*VLOOKUP(F128,VALIDATIONS!$BZ$2:$CB$6,3,FALSE),    IF(E128="Floodway and Open Channel", H128*VLOOKUP(F128,VALIDATIONS!$BW$2:$BY$7,3,FALSE)))  )</f>
        <v/>
      </c>
      <c r="K128" s="203"/>
      <c r="L128" s="207"/>
      <c r="M128" s="221"/>
      <c r="N128" s="221"/>
      <c r="O128" s="221"/>
      <c r="P128" s="214"/>
      <c r="Q128" s="207"/>
      <c r="R128" s="207"/>
      <c r="S128" s="207"/>
      <c r="T128" s="207"/>
      <c r="U128" s="207"/>
      <c r="V128" s="207"/>
      <c r="W128" s="207"/>
      <c r="X128" s="207"/>
      <c r="Y128" s="207"/>
      <c r="Z128" s="207"/>
      <c r="AA128" s="207"/>
      <c r="AB128" s="207"/>
      <c r="AC128" s="207"/>
      <c r="AD128" s="207"/>
      <c r="AE128" s="207"/>
      <c r="AF128" s="207"/>
      <c r="AG128" s="207"/>
      <c r="AH128" s="207"/>
      <c r="AI128" s="207"/>
      <c r="AJ128" s="207"/>
      <c r="AK128" s="207"/>
      <c r="AL128" s="207"/>
      <c r="AM128" s="207"/>
      <c r="AN128" s="207"/>
      <c r="AO128" s="207"/>
      <c r="AP128" s="207"/>
      <c r="AQ128" s="207"/>
      <c r="AR128" s="207"/>
      <c r="AS128" s="207"/>
      <c r="AT128" s="207"/>
      <c r="AU128" s="207"/>
      <c r="AV128" s="207"/>
      <c r="AW128" s="207"/>
      <c r="AX128" s="207"/>
      <c r="AY128" s="207"/>
      <c r="AZ128" s="207"/>
      <c r="BA128" s="207"/>
      <c r="BB128" s="207"/>
      <c r="BC128" s="207"/>
      <c r="BD128" s="207"/>
      <c r="BE128" s="207"/>
      <c r="BF128" s="207"/>
      <c r="BG128" s="207"/>
      <c r="BH128" s="207"/>
      <c r="BI128" s="207"/>
      <c r="BJ128" s="207"/>
      <c r="BK128" s="207"/>
      <c r="BL128" s="207"/>
      <c r="BM128" s="207"/>
      <c r="BN128" s="207"/>
      <c r="BO128" s="207"/>
      <c r="BP128" s="207"/>
      <c r="BQ128" s="207"/>
      <c r="BR128" s="207"/>
      <c r="BS128" s="207"/>
      <c r="BT128" s="207"/>
      <c r="BU128" s="207"/>
      <c r="BV128" s="207"/>
      <c r="BW128" s="207"/>
      <c r="BX128" s="207"/>
      <c r="BY128" s="207"/>
      <c r="BZ128" s="207"/>
      <c r="CA128" s="207"/>
      <c r="CB128" s="207"/>
      <c r="CC128" s="207"/>
      <c r="CD128" s="207"/>
      <c r="CE128" s="207"/>
      <c r="CF128" s="207"/>
      <c r="CG128" s="207"/>
      <c r="CH128" s="207"/>
      <c r="CI128" s="207"/>
      <c r="CJ128" s="207"/>
      <c r="CK128" s="207"/>
      <c r="CL128" s="207"/>
      <c r="CM128" s="207"/>
      <c r="CN128" s="207"/>
      <c r="CO128" s="207"/>
      <c r="CP128" s="207"/>
      <c r="CQ128" s="207"/>
      <c r="CR128" s="207"/>
      <c r="CS128" s="207"/>
      <c r="CT128" s="207"/>
      <c r="CU128" s="207"/>
      <c r="CV128" s="207"/>
      <c r="CW128" s="207"/>
      <c r="CX128" s="207"/>
      <c r="CY128" s="207"/>
      <c r="CZ128" s="207"/>
      <c r="DA128" s="207"/>
      <c r="DB128" s="207"/>
      <c r="DC128" s="207"/>
      <c r="DD128" s="207"/>
      <c r="DE128" s="207"/>
      <c r="DF128" s="207"/>
      <c r="DG128" s="207"/>
      <c r="DH128" s="207"/>
      <c r="DI128" s="207"/>
      <c r="DJ128" s="207"/>
      <c r="DK128" s="207"/>
      <c r="DL128" s="207"/>
      <c r="DM128" s="207"/>
      <c r="DN128" s="207"/>
      <c r="DO128" s="207"/>
      <c r="DP128" s="207"/>
      <c r="DQ128" s="207"/>
      <c r="DR128" s="207"/>
      <c r="DS128" s="207"/>
      <c r="DT128" s="207"/>
      <c r="DU128" s="207"/>
      <c r="DV128" s="207"/>
      <c r="DW128" s="207"/>
      <c r="DX128" s="207"/>
      <c r="DY128" s="207"/>
      <c r="DZ128" s="207"/>
      <c r="EA128" s="207"/>
      <c r="EB128" s="207"/>
      <c r="EC128" s="207"/>
      <c r="ED128" s="207"/>
      <c r="EE128" s="207"/>
      <c r="EF128" s="207"/>
      <c r="EG128" s="207"/>
      <c r="EH128" s="207"/>
      <c r="EI128" s="207"/>
      <c r="EJ128" s="207"/>
      <c r="EK128" s="207"/>
      <c r="EL128" s="207"/>
      <c r="EM128" s="207"/>
      <c r="EN128" s="207"/>
      <c r="EO128" s="207"/>
    </row>
    <row r="129" spans="1:145" x14ac:dyDescent="0.2">
      <c r="A129" s="212"/>
      <c r="B129" s="202"/>
      <c r="C129" s="354"/>
      <c r="D129" s="203"/>
      <c r="E129" s="371"/>
      <c r="F129" s="371"/>
      <c r="G129" s="106" t="str">
        <f>IF(OR(E129="",F129=""),"", IF(E129="Stormwater Treatment", VLOOKUP(F129,VALIDATIONS!$BZ$2:$CB$6,2,FALSE),    IF(E129="Floodway and Open Channel", VLOOKUP(F129,VALIDATIONS!$BW$2:$BY$7,2,FALSE)))  )</f>
        <v/>
      </c>
      <c r="H129" s="128"/>
      <c r="I129" s="128"/>
      <c r="J129" s="106" t="str">
        <f>IF(OR(E129="",F129=""),"", IF(E129="Stormwater Treatment", H129*VLOOKUP(F129,VALIDATIONS!$BZ$2:$CB$6,3,FALSE),    IF(E129="Floodway and Open Channel", H129*VLOOKUP(F129,VALIDATIONS!$BW$2:$BY$7,3,FALSE)))  )</f>
        <v/>
      </c>
      <c r="K129" s="203"/>
      <c r="L129" s="207"/>
      <c r="M129" s="221"/>
      <c r="N129" s="221"/>
      <c r="O129" s="221"/>
      <c r="P129" s="214"/>
      <c r="Q129" s="207"/>
      <c r="R129" s="207"/>
      <c r="S129" s="207"/>
      <c r="T129" s="207"/>
      <c r="U129" s="207"/>
      <c r="V129" s="207"/>
      <c r="W129" s="207"/>
      <c r="X129" s="207"/>
      <c r="Y129" s="207"/>
      <c r="Z129" s="207"/>
      <c r="AA129" s="207"/>
      <c r="AB129" s="207"/>
      <c r="AC129" s="207"/>
      <c r="AD129" s="207"/>
      <c r="AE129" s="207"/>
      <c r="AF129" s="207"/>
      <c r="AG129" s="207"/>
      <c r="AH129" s="207"/>
      <c r="AI129" s="207"/>
      <c r="AJ129" s="207"/>
      <c r="AK129" s="207"/>
      <c r="AL129" s="207"/>
      <c r="AM129" s="207"/>
      <c r="AN129" s="207"/>
      <c r="AO129" s="207"/>
      <c r="AP129" s="207"/>
      <c r="AQ129" s="207"/>
      <c r="AR129" s="207"/>
      <c r="AS129" s="207"/>
      <c r="AT129" s="207"/>
      <c r="AU129" s="207"/>
      <c r="AV129" s="207"/>
      <c r="AW129" s="207"/>
      <c r="AX129" s="207"/>
      <c r="AY129" s="207"/>
      <c r="AZ129" s="207"/>
      <c r="BA129" s="207"/>
      <c r="BB129" s="207"/>
      <c r="BC129" s="207"/>
      <c r="BD129" s="207"/>
      <c r="BE129" s="207"/>
      <c r="BF129" s="207"/>
      <c r="BG129" s="207"/>
      <c r="BH129" s="207"/>
      <c r="BI129" s="207"/>
      <c r="BJ129" s="207"/>
      <c r="BK129" s="207"/>
      <c r="BL129" s="207"/>
      <c r="BM129" s="207"/>
      <c r="BN129" s="207"/>
      <c r="BO129" s="207"/>
      <c r="BP129" s="207"/>
      <c r="BQ129" s="207"/>
      <c r="BR129" s="207"/>
      <c r="BS129" s="207"/>
      <c r="BT129" s="207"/>
      <c r="BU129" s="207"/>
      <c r="BV129" s="207"/>
      <c r="BW129" s="207"/>
      <c r="BX129" s="207"/>
      <c r="BY129" s="207"/>
      <c r="BZ129" s="207"/>
      <c r="CA129" s="207"/>
      <c r="CB129" s="207"/>
      <c r="CC129" s="207"/>
      <c r="CD129" s="207"/>
      <c r="CE129" s="207"/>
      <c r="CF129" s="207"/>
      <c r="CG129" s="207"/>
      <c r="CH129" s="207"/>
      <c r="CI129" s="207"/>
      <c r="CJ129" s="207"/>
      <c r="CK129" s="207"/>
      <c r="CL129" s="207"/>
      <c r="CM129" s="207"/>
      <c r="CN129" s="207"/>
      <c r="CO129" s="207"/>
      <c r="CP129" s="207"/>
      <c r="CQ129" s="207"/>
      <c r="CR129" s="207"/>
      <c r="CS129" s="207"/>
      <c r="CT129" s="207"/>
      <c r="CU129" s="207"/>
      <c r="CV129" s="207"/>
      <c r="CW129" s="207"/>
      <c r="CX129" s="207"/>
      <c r="CY129" s="207"/>
      <c r="CZ129" s="207"/>
      <c r="DA129" s="207"/>
      <c r="DB129" s="207"/>
      <c r="DC129" s="207"/>
      <c r="DD129" s="207"/>
      <c r="DE129" s="207"/>
      <c r="DF129" s="207"/>
      <c r="DG129" s="207"/>
      <c r="DH129" s="207"/>
      <c r="DI129" s="207"/>
      <c r="DJ129" s="207"/>
      <c r="DK129" s="207"/>
      <c r="DL129" s="207"/>
      <c r="DM129" s="207"/>
      <c r="DN129" s="207"/>
      <c r="DO129" s="207"/>
      <c r="DP129" s="207"/>
      <c r="DQ129" s="207"/>
      <c r="DR129" s="207"/>
      <c r="DS129" s="207"/>
      <c r="DT129" s="207"/>
      <c r="DU129" s="207"/>
      <c r="DV129" s="207"/>
      <c r="DW129" s="207"/>
      <c r="DX129" s="207"/>
      <c r="DY129" s="207"/>
      <c r="DZ129" s="207"/>
      <c r="EA129" s="207"/>
      <c r="EB129" s="207"/>
      <c r="EC129" s="207"/>
      <c r="ED129" s="207"/>
      <c r="EE129" s="207"/>
      <c r="EF129" s="207"/>
      <c r="EG129" s="207"/>
      <c r="EH129" s="207"/>
      <c r="EI129" s="207"/>
      <c r="EJ129" s="207"/>
      <c r="EK129" s="207"/>
      <c r="EL129" s="207"/>
      <c r="EM129" s="207"/>
      <c r="EN129" s="207"/>
      <c r="EO129" s="207"/>
    </row>
    <row r="130" spans="1:145" x14ac:dyDescent="0.2">
      <c r="A130" s="212"/>
      <c r="B130" s="202"/>
      <c r="C130" s="354"/>
      <c r="D130" s="203"/>
      <c r="E130" s="371"/>
      <c r="F130" s="371"/>
      <c r="G130" s="106" t="str">
        <f>IF(OR(E130="",F130=""),"", IF(E130="Stormwater Treatment", VLOOKUP(F130,VALIDATIONS!$BZ$2:$CB$6,2,FALSE),    IF(E130="Floodway and Open Channel", VLOOKUP(F130,VALIDATIONS!$BW$2:$BY$7,2,FALSE)))  )</f>
        <v/>
      </c>
      <c r="H130" s="128"/>
      <c r="I130" s="128"/>
      <c r="J130" s="106" t="str">
        <f>IF(OR(E130="",F130=""),"", IF(E130="Stormwater Treatment", H130*VLOOKUP(F130,VALIDATIONS!$BZ$2:$CB$6,3,FALSE),    IF(E130="Floodway and Open Channel", H130*VLOOKUP(F130,VALIDATIONS!$BW$2:$BY$7,3,FALSE)))  )</f>
        <v/>
      </c>
      <c r="K130" s="203"/>
      <c r="L130" s="207"/>
      <c r="M130" s="221"/>
      <c r="N130" s="221"/>
      <c r="O130" s="221"/>
      <c r="P130" s="214"/>
      <c r="Q130" s="207"/>
      <c r="R130" s="207"/>
      <c r="S130" s="207"/>
      <c r="T130" s="207"/>
      <c r="U130" s="207"/>
      <c r="V130" s="207"/>
      <c r="W130" s="207"/>
      <c r="X130" s="207"/>
      <c r="Y130" s="207"/>
      <c r="Z130" s="207"/>
      <c r="AA130" s="207"/>
      <c r="AB130" s="207"/>
      <c r="AC130" s="207"/>
      <c r="AD130" s="207"/>
      <c r="AE130" s="207"/>
      <c r="AF130" s="207"/>
      <c r="AG130" s="207"/>
      <c r="AH130" s="207"/>
      <c r="AI130" s="207"/>
      <c r="AJ130" s="207"/>
      <c r="AK130" s="207"/>
      <c r="AL130" s="207"/>
      <c r="AM130" s="207"/>
      <c r="AN130" s="207"/>
      <c r="AO130" s="207"/>
      <c r="AP130" s="207"/>
      <c r="AQ130" s="207"/>
      <c r="AR130" s="207"/>
      <c r="AS130" s="207"/>
      <c r="AT130" s="207"/>
      <c r="AU130" s="207"/>
      <c r="AV130" s="207"/>
      <c r="AW130" s="207"/>
      <c r="AX130" s="207"/>
      <c r="AY130" s="207"/>
      <c r="AZ130" s="207"/>
      <c r="BA130" s="207"/>
      <c r="BB130" s="207"/>
      <c r="BC130" s="207"/>
      <c r="BD130" s="207"/>
      <c r="BE130" s="207"/>
      <c r="BF130" s="207"/>
      <c r="BG130" s="207"/>
      <c r="BH130" s="207"/>
      <c r="BI130" s="207"/>
      <c r="BJ130" s="207"/>
      <c r="BK130" s="207"/>
      <c r="BL130" s="207"/>
      <c r="BM130" s="207"/>
      <c r="BN130" s="207"/>
      <c r="BO130" s="207"/>
      <c r="BP130" s="207"/>
      <c r="BQ130" s="207"/>
      <c r="BR130" s="207"/>
      <c r="BS130" s="207"/>
      <c r="BT130" s="207"/>
      <c r="BU130" s="207"/>
      <c r="BV130" s="207"/>
      <c r="BW130" s="207"/>
      <c r="BX130" s="207"/>
      <c r="BY130" s="207"/>
      <c r="BZ130" s="207"/>
      <c r="CA130" s="207"/>
      <c r="CB130" s="207"/>
      <c r="CC130" s="207"/>
      <c r="CD130" s="207"/>
      <c r="CE130" s="207"/>
      <c r="CF130" s="207"/>
      <c r="CG130" s="207"/>
      <c r="CH130" s="207"/>
      <c r="CI130" s="207"/>
      <c r="CJ130" s="207"/>
      <c r="CK130" s="207"/>
      <c r="CL130" s="207"/>
      <c r="CM130" s="207"/>
      <c r="CN130" s="207"/>
      <c r="CO130" s="207"/>
      <c r="CP130" s="207"/>
      <c r="CQ130" s="207"/>
      <c r="CR130" s="207"/>
      <c r="CS130" s="207"/>
      <c r="CT130" s="207"/>
      <c r="CU130" s="207"/>
      <c r="CV130" s="207"/>
      <c r="CW130" s="207"/>
      <c r="CX130" s="207"/>
      <c r="CY130" s="207"/>
      <c r="CZ130" s="207"/>
      <c r="DA130" s="207"/>
      <c r="DB130" s="207"/>
      <c r="DC130" s="207"/>
      <c r="DD130" s="207"/>
      <c r="DE130" s="207"/>
      <c r="DF130" s="207"/>
      <c r="DG130" s="207"/>
      <c r="DH130" s="207"/>
      <c r="DI130" s="207"/>
      <c r="DJ130" s="207"/>
      <c r="DK130" s="207"/>
      <c r="DL130" s="207"/>
      <c r="DM130" s="207"/>
      <c r="DN130" s="207"/>
      <c r="DO130" s="207"/>
      <c r="DP130" s="207"/>
      <c r="DQ130" s="207"/>
      <c r="DR130" s="207"/>
      <c r="DS130" s="207"/>
      <c r="DT130" s="207"/>
      <c r="DU130" s="207"/>
      <c r="DV130" s="207"/>
      <c r="DW130" s="207"/>
      <c r="DX130" s="207"/>
      <c r="DY130" s="207"/>
      <c r="DZ130" s="207"/>
      <c r="EA130" s="207"/>
      <c r="EB130" s="207"/>
      <c r="EC130" s="207"/>
      <c r="ED130" s="207"/>
      <c r="EE130" s="207"/>
      <c r="EF130" s="207"/>
      <c r="EG130" s="207"/>
      <c r="EH130" s="207"/>
      <c r="EI130" s="207"/>
      <c r="EJ130" s="207"/>
      <c r="EK130" s="207"/>
      <c r="EL130" s="207"/>
      <c r="EM130" s="207"/>
      <c r="EN130" s="207"/>
      <c r="EO130" s="207"/>
    </row>
    <row r="131" spans="1:145" x14ac:dyDescent="0.2">
      <c r="A131" s="212"/>
      <c r="B131" s="202"/>
      <c r="C131" s="354"/>
      <c r="D131" s="203"/>
      <c r="E131" s="371"/>
      <c r="F131" s="371"/>
      <c r="G131" s="106" t="str">
        <f>IF(OR(E131="",F131=""),"", IF(E131="Stormwater Treatment", VLOOKUP(F131,VALIDATIONS!$BZ$2:$CB$6,2,FALSE),    IF(E131="Floodway and Open Channel", VLOOKUP(F131,VALIDATIONS!$BW$2:$BY$7,2,FALSE)))  )</f>
        <v/>
      </c>
      <c r="H131" s="128"/>
      <c r="I131" s="128"/>
      <c r="J131" s="106" t="str">
        <f>IF(OR(E131="",F131=""),"", IF(E131="Stormwater Treatment", H131*VLOOKUP(F131,VALIDATIONS!$BZ$2:$CB$6,3,FALSE),    IF(E131="Floodway and Open Channel", H131*VLOOKUP(F131,VALIDATIONS!$BW$2:$BY$7,3,FALSE)))  )</f>
        <v/>
      </c>
      <c r="K131" s="203"/>
      <c r="L131" s="207"/>
      <c r="M131" s="221"/>
      <c r="N131" s="221"/>
      <c r="O131" s="221"/>
      <c r="P131" s="214"/>
      <c r="Q131" s="207"/>
      <c r="R131" s="207"/>
      <c r="S131" s="207"/>
      <c r="T131" s="207"/>
      <c r="U131" s="207"/>
      <c r="V131" s="207"/>
      <c r="W131" s="207"/>
      <c r="X131" s="207"/>
      <c r="Y131" s="207"/>
      <c r="Z131" s="207"/>
      <c r="AA131" s="207"/>
      <c r="AB131" s="207"/>
      <c r="AC131" s="207"/>
      <c r="AD131" s="207"/>
      <c r="AE131" s="207"/>
      <c r="AF131" s="207"/>
      <c r="AG131" s="207"/>
      <c r="AH131" s="207"/>
      <c r="AI131" s="207"/>
      <c r="AJ131" s="207"/>
      <c r="AK131" s="207"/>
      <c r="AL131" s="207"/>
      <c r="AM131" s="207"/>
      <c r="AN131" s="207"/>
      <c r="AO131" s="207"/>
      <c r="AP131" s="207"/>
      <c r="AQ131" s="207"/>
      <c r="AR131" s="207"/>
      <c r="AS131" s="207"/>
      <c r="AT131" s="207"/>
      <c r="AU131" s="207"/>
      <c r="AV131" s="207"/>
      <c r="AW131" s="207"/>
      <c r="AX131" s="207"/>
      <c r="AY131" s="207"/>
      <c r="AZ131" s="207"/>
      <c r="BA131" s="207"/>
      <c r="BB131" s="207"/>
      <c r="BC131" s="207"/>
      <c r="BD131" s="207"/>
      <c r="BE131" s="207"/>
      <c r="BF131" s="207"/>
      <c r="BG131" s="207"/>
      <c r="BH131" s="207"/>
      <c r="BI131" s="207"/>
      <c r="BJ131" s="207"/>
      <c r="BK131" s="207"/>
      <c r="BL131" s="207"/>
      <c r="BM131" s="207"/>
      <c r="BN131" s="207"/>
      <c r="BO131" s="207"/>
      <c r="BP131" s="207"/>
      <c r="BQ131" s="207"/>
      <c r="BR131" s="207"/>
      <c r="BS131" s="207"/>
      <c r="BT131" s="207"/>
      <c r="BU131" s="207"/>
      <c r="BV131" s="207"/>
      <c r="BW131" s="207"/>
      <c r="BX131" s="207"/>
      <c r="BY131" s="207"/>
      <c r="BZ131" s="207"/>
      <c r="CA131" s="207"/>
      <c r="CB131" s="207"/>
      <c r="CC131" s="207"/>
      <c r="CD131" s="207"/>
      <c r="CE131" s="207"/>
      <c r="CF131" s="207"/>
      <c r="CG131" s="207"/>
      <c r="CH131" s="207"/>
      <c r="CI131" s="207"/>
      <c r="CJ131" s="207"/>
      <c r="CK131" s="207"/>
      <c r="CL131" s="207"/>
      <c r="CM131" s="207"/>
      <c r="CN131" s="207"/>
      <c r="CO131" s="207"/>
      <c r="CP131" s="207"/>
      <c r="CQ131" s="207"/>
      <c r="CR131" s="207"/>
      <c r="CS131" s="207"/>
      <c r="CT131" s="207"/>
      <c r="CU131" s="207"/>
      <c r="CV131" s="207"/>
      <c r="CW131" s="207"/>
      <c r="CX131" s="207"/>
      <c r="CY131" s="207"/>
      <c r="CZ131" s="207"/>
      <c r="DA131" s="207"/>
      <c r="DB131" s="207"/>
      <c r="DC131" s="207"/>
      <c r="DD131" s="207"/>
      <c r="DE131" s="207"/>
      <c r="DF131" s="207"/>
      <c r="DG131" s="207"/>
      <c r="DH131" s="207"/>
      <c r="DI131" s="207"/>
      <c r="DJ131" s="207"/>
      <c r="DK131" s="207"/>
      <c r="DL131" s="207"/>
      <c r="DM131" s="207"/>
      <c r="DN131" s="207"/>
      <c r="DO131" s="207"/>
      <c r="DP131" s="207"/>
      <c r="DQ131" s="207"/>
      <c r="DR131" s="207"/>
      <c r="DS131" s="207"/>
      <c r="DT131" s="207"/>
      <c r="DU131" s="207"/>
      <c r="DV131" s="207"/>
      <c r="DW131" s="207"/>
      <c r="DX131" s="207"/>
      <c r="DY131" s="207"/>
      <c r="DZ131" s="207"/>
      <c r="EA131" s="207"/>
      <c r="EB131" s="207"/>
      <c r="EC131" s="207"/>
      <c r="ED131" s="207"/>
      <c r="EE131" s="207"/>
      <c r="EF131" s="207"/>
      <c r="EG131" s="207"/>
      <c r="EH131" s="207"/>
      <c r="EI131" s="207"/>
      <c r="EJ131" s="207"/>
      <c r="EK131" s="207"/>
      <c r="EL131" s="207"/>
      <c r="EM131" s="207"/>
      <c r="EN131" s="207"/>
      <c r="EO131" s="207"/>
    </row>
    <row r="132" spans="1:145" x14ac:dyDescent="0.2">
      <c r="A132" s="212"/>
      <c r="B132" s="202"/>
      <c r="C132" s="354"/>
      <c r="D132" s="203"/>
      <c r="E132" s="371"/>
      <c r="F132" s="371"/>
      <c r="G132" s="106" t="str">
        <f>IF(OR(E132="",F132=""),"", IF(E132="Stormwater Treatment", VLOOKUP(F132,VALIDATIONS!$BZ$2:$CB$6,2,FALSE),    IF(E132="Floodway and Open Channel", VLOOKUP(F132,VALIDATIONS!$BW$2:$BY$7,2,FALSE)))  )</f>
        <v/>
      </c>
      <c r="H132" s="128"/>
      <c r="I132" s="128"/>
      <c r="J132" s="106" t="str">
        <f>IF(OR(E132="",F132=""),"", IF(E132="Stormwater Treatment", H132*VLOOKUP(F132,VALIDATIONS!$BZ$2:$CB$6,3,FALSE),    IF(E132="Floodway and Open Channel", H132*VLOOKUP(F132,VALIDATIONS!$BW$2:$BY$7,3,FALSE)))  )</f>
        <v/>
      </c>
      <c r="K132" s="203"/>
      <c r="L132" s="207"/>
      <c r="M132" s="221"/>
      <c r="N132" s="221"/>
      <c r="O132" s="221"/>
      <c r="P132" s="214"/>
      <c r="Q132" s="207"/>
      <c r="R132" s="207"/>
      <c r="S132" s="207"/>
      <c r="T132" s="207"/>
      <c r="U132" s="207"/>
      <c r="V132" s="207"/>
      <c r="W132" s="207"/>
      <c r="X132" s="207"/>
      <c r="Y132" s="207"/>
      <c r="Z132" s="207"/>
      <c r="AA132" s="207"/>
      <c r="AB132" s="207"/>
      <c r="AC132" s="207"/>
      <c r="AD132" s="207"/>
      <c r="AE132" s="207"/>
      <c r="AF132" s="207"/>
      <c r="AG132" s="207"/>
      <c r="AH132" s="207"/>
      <c r="AI132" s="207"/>
      <c r="AJ132" s="207"/>
      <c r="AK132" s="207"/>
      <c r="AL132" s="207"/>
      <c r="AM132" s="207"/>
      <c r="AN132" s="207"/>
      <c r="AO132" s="207"/>
      <c r="AP132" s="207"/>
      <c r="AQ132" s="207"/>
      <c r="AR132" s="207"/>
      <c r="AS132" s="207"/>
      <c r="AT132" s="207"/>
      <c r="AU132" s="207"/>
      <c r="AV132" s="207"/>
      <c r="AW132" s="207"/>
      <c r="AX132" s="207"/>
      <c r="AY132" s="207"/>
      <c r="AZ132" s="207"/>
      <c r="BA132" s="207"/>
      <c r="BB132" s="207"/>
      <c r="BC132" s="207"/>
      <c r="BD132" s="207"/>
      <c r="BE132" s="207"/>
      <c r="BF132" s="207"/>
      <c r="BG132" s="207"/>
      <c r="BH132" s="207"/>
      <c r="BI132" s="207"/>
      <c r="BJ132" s="207"/>
      <c r="BK132" s="207"/>
      <c r="BL132" s="207"/>
      <c r="BM132" s="207"/>
      <c r="BN132" s="207"/>
      <c r="BO132" s="207"/>
      <c r="BP132" s="207"/>
      <c r="BQ132" s="207"/>
      <c r="BR132" s="207"/>
      <c r="BS132" s="207"/>
      <c r="BT132" s="207"/>
      <c r="BU132" s="207"/>
      <c r="BV132" s="207"/>
      <c r="BW132" s="207"/>
      <c r="BX132" s="207"/>
      <c r="BY132" s="207"/>
      <c r="BZ132" s="207"/>
      <c r="CA132" s="207"/>
      <c r="CB132" s="207"/>
      <c r="CC132" s="207"/>
      <c r="CD132" s="207"/>
      <c r="CE132" s="207"/>
      <c r="CF132" s="207"/>
      <c r="CG132" s="207"/>
      <c r="CH132" s="207"/>
      <c r="CI132" s="207"/>
      <c r="CJ132" s="207"/>
      <c r="CK132" s="207"/>
      <c r="CL132" s="207"/>
      <c r="CM132" s="207"/>
      <c r="CN132" s="207"/>
      <c r="CO132" s="207"/>
      <c r="CP132" s="207"/>
      <c r="CQ132" s="207"/>
      <c r="CR132" s="207"/>
      <c r="CS132" s="207"/>
      <c r="CT132" s="207"/>
      <c r="CU132" s="207"/>
      <c r="CV132" s="207"/>
      <c r="CW132" s="207"/>
      <c r="CX132" s="207"/>
      <c r="CY132" s="207"/>
      <c r="CZ132" s="207"/>
      <c r="DA132" s="207"/>
      <c r="DB132" s="207"/>
      <c r="DC132" s="207"/>
      <c r="DD132" s="207"/>
      <c r="DE132" s="207"/>
      <c r="DF132" s="207"/>
      <c r="DG132" s="207"/>
      <c r="DH132" s="207"/>
      <c r="DI132" s="207"/>
      <c r="DJ132" s="207"/>
      <c r="DK132" s="207"/>
      <c r="DL132" s="207"/>
      <c r="DM132" s="207"/>
      <c r="DN132" s="207"/>
      <c r="DO132" s="207"/>
      <c r="DP132" s="207"/>
      <c r="DQ132" s="207"/>
      <c r="DR132" s="207"/>
      <c r="DS132" s="207"/>
      <c r="DT132" s="207"/>
      <c r="DU132" s="207"/>
      <c r="DV132" s="207"/>
      <c r="DW132" s="207"/>
      <c r="DX132" s="207"/>
      <c r="DY132" s="207"/>
      <c r="DZ132" s="207"/>
      <c r="EA132" s="207"/>
      <c r="EB132" s="207"/>
      <c r="EC132" s="207"/>
      <c r="ED132" s="207"/>
      <c r="EE132" s="207"/>
      <c r="EF132" s="207"/>
      <c r="EG132" s="207"/>
      <c r="EH132" s="207"/>
      <c r="EI132" s="207"/>
      <c r="EJ132" s="207"/>
      <c r="EK132" s="207"/>
      <c r="EL132" s="207"/>
      <c r="EM132" s="207"/>
      <c r="EN132" s="207"/>
      <c r="EO132" s="207"/>
    </row>
    <row r="133" spans="1:145" x14ac:dyDescent="0.2">
      <c r="A133" s="212"/>
      <c r="B133" s="202"/>
      <c r="C133" s="354"/>
      <c r="D133" s="203"/>
      <c r="E133" s="371"/>
      <c r="F133" s="371"/>
      <c r="G133" s="106" t="str">
        <f>IF(OR(E133="",F133=""),"", IF(E133="Stormwater Treatment", VLOOKUP(F133,VALIDATIONS!$BZ$2:$CB$6,2,FALSE),    IF(E133="Floodway and Open Channel", VLOOKUP(F133,VALIDATIONS!$BW$2:$BY$7,2,FALSE)))  )</f>
        <v/>
      </c>
      <c r="H133" s="128"/>
      <c r="I133" s="128"/>
      <c r="J133" s="106" t="str">
        <f>IF(OR(E133="",F133=""),"", IF(E133="Stormwater Treatment", H133*VLOOKUP(F133,VALIDATIONS!$BZ$2:$CB$6,3,FALSE),    IF(E133="Floodway and Open Channel", H133*VLOOKUP(F133,VALIDATIONS!$BW$2:$BY$7,3,FALSE)))  )</f>
        <v/>
      </c>
      <c r="K133" s="203"/>
      <c r="L133" s="207"/>
      <c r="M133" s="221"/>
      <c r="N133" s="221"/>
      <c r="O133" s="221"/>
      <c r="P133" s="214"/>
      <c r="Q133" s="207"/>
      <c r="R133" s="207"/>
      <c r="S133" s="207"/>
      <c r="T133" s="207"/>
      <c r="U133" s="207"/>
      <c r="V133" s="207"/>
      <c r="W133" s="207"/>
      <c r="X133" s="207"/>
      <c r="Y133" s="207"/>
      <c r="Z133" s="207"/>
      <c r="AA133" s="207"/>
      <c r="AB133" s="207"/>
      <c r="AC133" s="207"/>
      <c r="AD133" s="207"/>
      <c r="AE133" s="207"/>
      <c r="AF133" s="207"/>
      <c r="AG133" s="207"/>
      <c r="AH133" s="207"/>
      <c r="AI133" s="207"/>
      <c r="AJ133" s="207"/>
      <c r="AK133" s="207"/>
      <c r="AL133" s="207"/>
      <c r="AM133" s="207"/>
      <c r="AN133" s="207"/>
      <c r="AO133" s="207"/>
      <c r="AP133" s="207"/>
      <c r="AQ133" s="207"/>
      <c r="AR133" s="207"/>
      <c r="AS133" s="207"/>
      <c r="AT133" s="207"/>
      <c r="AU133" s="207"/>
      <c r="AV133" s="207"/>
      <c r="AW133" s="207"/>
      <c r="AX133" s="207"/>
      <c r="AY133" s="207"/>
      <c r="AZ133" s="207"/>
      <c r="BA133" s="207"/>
      <c r="BB133" s="207"/>
      <c r="BC133" s="207"/>
      <c r="BD133" s="207"/>
      <c r="BE133" s="207"/>
      <c r="BF133" s="207"/>
      <c r="BG133" s="207"/>
      <c r="BH133" s="207"/>
      <c r="BI133" s="207"/>
      <c r="BJ133" s="207"/>
      <c r="BK133" s="207"/>
      <c r="BL133" s="207"/>
      <c r="BM133" s="207"/>
      <c r="BN133" s="207"/>
      <c r="BO133" s="207"/>
      <c r="BP133" s="207"/>
      <c r="BQ133" s="207"/>
      <c r="BR133" s="207"/>
      <c r="BS133" s="207"/>
      <c r="BT133" s="207"/>
      <c r="BU133" s="207"/>
      <c r="BV133" s="207"/>
      <c r="BW133" s="207"/>
      <c r="BX133" s="207"/>
      <c r="BY133" s="207"/>
      <c r="BZ133" s="207"/>
      <c r="CA133" s="207"/>
      <c r="CB133" s="207"/>
      <c r="CC133" s="207"/>
      <c r="CD133" s="207"/>
      <c r="CE133" s="207"/>
      <c r="CF133" s="207"/>
      <c r="CG133" s="207"/>
      <c r="CH133" s="207"/>
      <c r="CI133" s="207"/>
      <c r="CJ133" s="207"/>
      <c r="CK133" s="207"/>
      <c r="CL133" s="207"/>
      <c r="CM133" s="207"/>
      <c r="CN133" s="207"/>
      <c r="CO133" s="207"/>
      <c r="CP133" s="207"/>
      <c r="CQ133" s="207"/>
      <c r="CR133" s="207"/>
      <c r="CS133" s="207"/>
      <c r="CT133" s="207"/>
      <c r="CU133" s="207"/>
      <c r="CV133" s="207"/>
      <c r="CW133" s="207"/>
      <c r="CX133" s="207"/>
      <c r="CY133" s="207"/>
      <c r="CZ133" s="207"/>
      <c r="DA133" s="207"/>
      <c r="DB133" s="207"/>
      <c r="DC133" s="207"/>
      <c r="DD133" s="207"/>
      <c r="DE133" s="207"/>
      <c r="DF133" s="207"/>
      <c r="DG133" s="207"/>
      <c r="DH133" s="207"/>
      <c r="DI133" s="207"/>
      <c r="DJ133" s="207"/>
      <c r="DK133" s="207"/>
      <c r="DL133" s="207"/>
      <c r="DM133" s="207"/>
      <c r="DN133" s="207"/>
      <c r="DO133" s="207"/>
      <c r="DP133" s="207"/>
      <c r="DQ133" s="207"/>
      <c r="DR133" s="207"/>
      <c r="DS133" s="207"/>
      <c r="DT133" s="207"/>
      <c r="DU133" s="207"/>
      <c r="DV133" s="207"/>
      <c r="DW133" s="207"/>
      <c r="DX133" s="207"/>
      <c r="DY133" s="207"/>
      <c r="DZ133" s="207"/>
      <c r="EA133" s="207"/>
      <c r="EB133" s="207"/>
      <c r="EC133" s="207"/>
      <c r="ED133" s="207"/>
      <c r="EE133" s="207"/>
      <c r="EF133" s="207"/>
      <c r="EG133" s="207"/>
      <c r="EH133" s="207"/>
      <c r="EI133" s="207"/>
      <c r="EJ133" s="207"/>
      <c r="EK133" s="207"/>
      <c r="EL133" s="207"/>
      <c r="EM133" s="207"/>
      <c r="EN133" s="207"/>
      <c r="EO133" s="207"/>
    </row>
    <row r="134" spans="1:145" x14ac:dyDescent="0.2">
      <c r="A134" s="212"/>
      <c r="B134" s="202"/>
      <c r="C134" s="354"/>
      <c r="D134" s="203"/>
      <c r="E134" s="371"/>
      <c r="F134" s="371"/>
      <c r="G134" s="106" t="str">
        <f>IF(OR(E134="",F134=""),"", IF(E134="Stormwater Treatment", VLOOKUP(F134,VALIDATIONS!$BZ$2:$CB$6,2,FALSE),    IF(E134="Floodway and Open Channel", VLOOKUP(F134,VALIDATIONS!$BW$2:$BY$7,2,FALSE)))  )</f>
        <v/>
      </c>
      <c r="H134" s="128"/>
      <c r="I134" s="128"/>
      <c r="J134" s="106" t="str">
        <f>IF(OR(E134="",F134=""),"", IF(E134="Stormwater Treatment", H134*VLOOKUP(F134,VALIDATIONS!$BZ$2:$CB$6,3,FALSE),    IF(E134="Floodway and Open Channel", H134*VLOOKUP(F134,VALIDATIONS!$BW$2:$BY$7,3,FALSE)))  )</f>
        <v/>
      </c>
      <c r="K134" s="203"/>
      <c r="L134" s="207"/>
      <c r="M134" s="221"/>
      <c r="N134" s="221"/>
      <c r="O134" s="221"/>
      <c r="P134" s="214"/>
      <c r="Q134" s="207"/>
      <c r="R134" s="207"/>
      <c r="S134" s="207"/>
      <c r="T134" s="207"/>
      <c r="U134" s="207"/>
      <c r="V134" s="207"/>
      <c r="W134" s="207"/>
      <c r="X134" s="207"/>
      <c r="Y134" s="207"/>
      <c r="Z134" s="207"/>
      <c r="AA134" s="207"/>
      <c r="AB134" s="207"/>
      <c r="AC134" s="207"/>
      <c r="AD134" s="207"/>
      <c r="AE134" s="207"/>
      <c r="AF134" s="207"/>
      <c r="AG134" s="207"/>
      <c r="AH134" s="207"/>
      <c r="AI134" s="207"/>
      <c r="AJ134" s="207"/>
      <c r="AK134" s="207"/>
      <c r="AL134" s="207"/>
      <c r="AM134" s="207"/>
      <c r="AN134" s="207"/>
      <c r="AO134" s="207"/>
      <c r="AP134" s="207"/>
      <c r="AQ134" s="207"/>
      <c r="AR134" s="207"/>
      <c r="AS134" s="207"/>
      <c r="AT134" s="207"/>
      <c r="AU134" s="207"/>
      <c r="AV134" s="207"/>
      <c r="AW134" s="207"/>
      <c r="AX134" s="207"/>
      <c r="AY134" s="207"/>
      <c r="AZ134" s="207"/>
      <c r="BA134" s="207"/>
      <c r="BB134" s="207"/>
      <c r="BC134" s="207"/>
      <c r="BD134" s="207"/>
      <c r="BE134" s="207"/>
      <c r="BF134" s="207"/>
      <c r="BG134" s="207"/>
      <c r="BH134" s="207"/>
      <c r="BI134" s="207"/>
      <c r="BJ134" s="207"/>
      <c r="BK134" s="207"/>
      <c r="BL134" s="207"/>
      <c r="BM134" s="207"/>
      <c r="BN134" s="207"/>
      <c r="BO134" s="207"/>
      <c r="BP134" s="207"/>
      <c r="BQ134" s="207"/>
      <c r="BR134" s="207"/>
      <c r="BS134" s="207"/>
      <c r="BT134" s="207"/>
      <c r="BU134" s="207"/>
      <c r="BV134" s="207"/>
      <c r="BW134" s="207"/>
      <c r="BX134" s="207"/>
      <c r="BY134" s="207"/>
      <c r="BZ134" s="207"/>
      <c r="CA134" s="207"/>
      <c r="CB134" s="207"/>
      <c r="CC134" s="207"/>
      <c r="CD134" s="207"/>
      <c r="CE134" s="207"/>
      <c r="CF134" s="207"/>
      <c r="CG134" s="207"/>
      <c r="CH134" s="207"/>
      <c r="CI134" s="207"/>
      <c r="CJ134" s="207"/>
      <c r="CK134" s="207"/>
      <c r="CL134" s="207"/>
      <c r="CM134" s="207"/>
      <c r="CN134" s="207"/>
      <c r="CO134" s="207"/>
      <c r="CP134" s="207"/>
      <c r="CQ134" s="207"/>
      <c r="CR134" s="207"/>
      <c r="CS134" s="207"/>
      <c r="CT134" s="207"/>
      <c r="CU134" s="207"/>
      <c r="CV134" s="207"/>
      <c r="CW134" s="207"/>
      <c r="CX134" s="207"/>
      <c r="CY134" s="207"/>
      <c r="CZ134" s="207"/>
      <c r="DA134" s="207"/>
      <c r="DB134" s="207"/>
      <c r="DC134" s="207"/>
      <c r="DD134" s="207"/>
      <c r="DE134" s="207"/>
      <c r="DF134" s="207"/>
      <c r="DG134" s="207"/>
      <c r="DH134" s="207"/>
      <c r="DI134" s="207"/>
      <c r="DJ134" s="207"/>
      <c r="DK134" s="207"/>
      <c r="DL134" s="207"/>
      <c r="DM134" s="207"/>
      <c r="DN134" s="207"/>
      <c r="DO134" s="207"/>
      <c r="DP134" s="207"/>
      <c r="DQ134" s="207"/>
      <c r="DR134" s="207"/>
      <c r="DS134" s="207"/>
      <c r="DT134" s="207"/>
      <c r="DU134" s="207"/>
      <c r="DV134" s="207"/>
      <c r="DW134" s="207"/>
      <c r="DX134" s="207"/>
      <c r="DY134" s="207"/>
      <c r="DZ134" s="207"/>
      <c r="EA134" s="207"/>
      <c r="EB134" s="207"/>
      <c r="EC134" s="207"/>
      <c r="ED134" s="207"/>
      <c r="EE134" s="207"/>
      <c r="EF134" s="207"/>
      <c r="EG134" s="207"/>
      <c r="EH134" s="207"/>
      <c r="EI134" s="207"/>
      <c r="EJ134" s="207"/>
      <c r="EK134" s="207"/>
      <c r="EL134" s="207"/>
      <c r="EM134" s="207"/>
      <c r="EN134" s="207"/>
      <c r="EO134" s="207"/>
    </row>
    <row r="135" spans="1:145" x14ac:dyDescent="0.2">
      <c r="A135" s="212"/>
      <c r="B135" s="202"/>
      <c r="C135" s="354"/>
      <c r="D135" s="203"/>
      <c r="E135" s="371"/>
      <c r="F135" s="371"/>
      <c r="G135" s="106" t="str">
        <f>IF(OR(E135="",F135=""),"", IF(E135="Stormwater Treatment", VLOOKUP(F135,VALIDATIONS!$BZ$2:$CB$6,2,FALSE),    IF(E135="Floodway and Open Channel", VLOOKUP(F135,VALIDATIONS!$BW$2:$BY$7,2,FALSE)))  )</f>
        <v/>
      </c>
      <c r="H135" s="128"/>
      <c r="I135" s="128"/>
      <c r="J135" s="106" t="str">
        <f>IF(OR(E135="",F135=""),"", IF(E135="Stormwater Treatment", H135*VLOOKUP(F135,VALIDATIONS!$BZ$2:$CB$6,3,FALSE),    IF(E135="Floodway and Open Channel", H135*VLOOKUP(F135,VALIDATIONS!$BW$2:$BY$7,3,FALSE)))  )</f>
        <v/>
      </c>
      <c r="K135" s="203"/>
      <c r="L135" s="207"/>
      <c r="M135" s="221"/>
      <c r="N135" s="221"/>
      <c r="O135" s="221"/>
      <c r="P135" s="214"/>
      <c r="Q135" s="207"/>
      <c r="R135" s="207"/>
      <c r="S135" s="207"/>
      <c r="T135" s="207"/>
      <c r="U135" s="207"/>
      <c r="V135" s="207"/>
      <c r="W135" s="207"/>
      <c r="X135" s="207"/>
      <c r="Y135" s="207"/>
      <c r="Z135" s="207"/>
      <c r="AA135" s="207"/>
      <c r="AB135" s="207"/>
      <c r="AC135" s="207"/>
      <c r="AD135" s="207"/>
      <c r="AE135" s="207"/>
      <c r="AF135" s="207"/>
      <c r="AG135" s="207"/>
      <c r="AH135" s="207"/>
      <c r="AI135" s="207"/>
      <c r="AJ135" s="207"/>
      <c r="AK135" s="207"/>
      <c r="AL135" s="207"/>
      <c r="AM135" s="207"/>
      <c r="AN135" s="207"/>
      <c r="AO135" s="207"/>
      <c r="AP135" s="207"/>
      <c r="AQ135" s="207"/>
      <c r="AR135" s="207"/>
      <c r="AS135" s="207"/>
      <c r="AT135" s="207"/>
      <c r="AU135" s="207"/>
      <c r="AV135" s="207"/>
      <c r="AW135" s="207"/>
      <c r="AX135" s="207"/>
      <c r="AY135" s="207"/>
      <c r="AZ135" s="207"/>
      <c r="BA135" s="207"/>
      <c r="BB135" s="207"/>
      <c r="BC135" s="207"/>
      <c r="BD135" s="207"/>
      <c r="BE135" s="207"/>
      <c r="BF135" s="207"/>
      <c r="BG135" s="207"/>
      <c r="BH135" s="207"/>
      <c r="BI135" s="207"/>
      <c r="BJ135" s="207"/>
      <c r="BK135" s="207"/>
      <c r="BL135" s="207"/>
      <c r="BM135" s="207"/>
      <c r="BN135" s="207"/>
      <c r="BO135" s="207"/>
      <c r="BP135" s="207"/>
      <c r="BQ135" s="207"/>
      <c r="BR135" s="207"/>
      <c r="BS135" s="207"/>
      <c r="BT135" s="207"/>
      <c r="BU135" s="207"/>
      <c r="BV135" s="207"/>
      <c r="BW135" s="207"/>
      <c r="BX135" s="207"/>
      <c r="BY135" s="207"/>
      <c r="BZ135" s="207"/>
      <c r="CA135" s="207"/>
      <c r="CB135" s="207"/>
      <c r="CC135" s="207"/>
      <c r="CD135" s="207"/>
      <c r="CE135" s="207"/>
      <c r="CF135" s="207"/>
      <c r="CG135" s="207"/>
      <c r="CH135" s="207"/>
      <c r="CI135" s="207"/>
      <c r="CJ135" s="207"/>
      <c r="CK135" s="207"/>
      <c r="CL135" s="207"/>
      <c r="CM135" s="207"/>
      <c r="CN135" s="207"/>
      <c r="CO135" s="207"/>
      <c r="CP135" s="207"/>
      <c r="CQ135" s="207"/>
      <c r="CR135" s="207"/>
      <c r="CS135" s="207"/>
      <c r="CT135" s="207"/>
      <c r="CU135" s="207"/>
      <c r="CV135" s="207"/>
      <c r="CW135" s="207"/>
      <c r="CX135" s="207"/>
      <c r="CY135" s="207"/>
      <c r="CZ135" s="207"/>
      <c r="DA135" s="207"/>
      <c r="DB135" s="207"/>
      <c r="DC135" s="207"/>
      <c r="DD135" s="207"/>
      <c r="DE135" s="207"/>
      <c r="DF135" s="207"/>
      <c r="DG135" s="207"/>
      <c r="DH135" s="207"/>
      <c r="DI135" s="207"/>
      <c r="DJ135" s="207"/>
      <c r="DK135" s="207"/>
      <c r="DL135" s="207"/>
      <c r="DM135" s="207"/>
      <c r="DN135" s="207"/>
      <c r="DO135" s="207"/>
      <c r="DP135" s="207"/>
      <c r="DQ135" s="207"/>
      <c r="DR135" s="207"/>
      <c r="DS135" s="207"/>
      <c r="DT135" s="207"/>
      <c r="DU135" s="207"/>
      <c r="DV135" s="207"/>
      <c r="DW135" s="207"/>
      <c r="DX135" s="207"/>
      <c r="DY135" s="207"/>
      <c r="DZ135" s="207"/>
      <c r="EA135" s="207"/>
      <c r="EB135" s="207"/>
      <c r="EC135" s="207"/>
      <c r="ED135" s="207"/>
      <c r="EE135" s="207"/>
      <c r="EF135" s="207"/>
      <c r="EG135" s="207"/>
      <c r="EH135" s="207"/>
      <c r="EI135" s="207"/>
      <c r="EJ135" s="207"/>
      <c r="EK135" s="207"/>
      <c r="EL135" s="207"/>
      <c r="EM135" s="207"/>
      <c r="EN135" s="207"/>
      <c r="EO135" s="207"/>
    </row>
    <row r="136" spans="1:145" x14ac:dyDescent="0.2">
      <c r="A136" s="212"/>
      <c r="B136" s="202"/>
      <c r="C136" s="354"/>
      <c r="D136" s="203"/>
      <c r="E136" s="371"/>
      <c r="F136" s="371"/>
      <c r="G136" s="106" t="str">
        <f>IF(OR(E136="",F136=""),"", IF(E136="Stormwater Treatment", VLOOKUP(F136,VALIDATIONS!$BZ$2:$CB$6,2,FALSE),    IF(E136="Floodway and Open Channel", VLOOKUP(F136,VALIDATIONS!$BW$2:$BY$7,2,FALSE)))  )</f>
        <v/>
      </c>
      <c r="H136" s="128"/>
      <c r="I136" s="128"/>
      <c r="J136" s="106" t="str">
        <f>IF(OR(E136="",F136=""),"", IF(E136="Stormwater Treatment", H136*VLOOKUP(F136,VALIDATIONS!$BZ$2:$CB$6,3,FALSE),    IF(E136="Floodway and Open Channel", H136*VLOOKUP(F136,VALIDATIONS!$BW$2:$BY$7,3,FALSE)))  )</f>
        <v/>
      </c>
      <c r="K136" s="203"/>
      <c r="L136" s="207"/>
      <c r="M136" s="221"/>
      <c r="N136" s="221"/>
      <c r="O136" s="221"/>
      <c r="P136" s="214"/>
      <c r="Q136" s="207"/>
      <c r="R136" s="207"/>
      <c r="S136" s="207"/>
      <c r="T136" s="207"/>
      <c r="U136" s="207"/>
      <c r="V136" s="207"/>
      <c r="W136" s="207"/>
      <c r="X136" s="207"/>
      <c r="Y136" s="207"/>
      <c r="Z136" s="207"/>
      <c r="AA136" s="207"/>
      <c r="AB136" s="207"/>
      <c r="AC136" s="207"/>
      <c r="AD136" s="207"/>
      <c r="AE136" s="207"/>
      <c r="AF136" s="207"/>
      <c r="AG136" s="207"/>
      <c r="AH136" s="207"/>
      <c r="AI136" s="207"/>
      <c r="AJ136" s="207"/>
      <c r="AK136" s="207"/>
      <c r="AL136" s="207"/>
      <c r="AM136" s="207"/>
      <c r="AN136" s="207"/>
      <c r="AO136" s="207"/>
      <c r="AP136" s="207"/>
      <c r="AQ136" s="207"/>
      <c r="AR136" s="207"/>
      <c r="AS136" s="207"/>
      <c r="AT136" s="207"/>
      <c r="AU136" s="207"/>
      <c r="AV136" s="207"/>
      <c r="AW136" s="207"/>
      <c r="AX136" s="207"/>
      <c r="AY136" s="207"/>
      <c r="AZ136" s="207"/>
      <c r="BA136" s="207"/>
      <c r="BB136" s="207"/>
      <c r="BC136" s="207"/>
      <c r="BD136" s="207"/>
      <c r="BE136" s="207"/>
      <c r="BF136" s="207"/>
      <c r="BG136" s="207"/>
      <c r="BH136" s="207"/>
      <c r="BI136" s="207"/>
      <c r="BJ136" s="207"/>
      <c r="BK136" s="207"/>
      <c r="BL136" s="207"/>
      <c r="BM136" s="207"/>
      <c r="BN136" s="207"/>
      <c r="BO136" s="207"/>
      <c r="BP136" s="207"/>
      <c r="BQ136" s="207"/>
      <c r="BR136" s="207"/>
      <c r="BS136" s="207"/>
      <c r="BT136" s="207"/>
      <c r="BU136" s="207"/>
      <c r="BV136" s="207"/>
      <c r="BW136" s="207"/>
      <c r="BX136" s="207"/>
      <c r="BY136" s="207"/>
      <c r="BZ136" s="207"/>
      <c r="CA136" s="207"/>
      <c r="CB136" s="207"/>
      <c r="CC136" s="207"/>
      <c r="CD136" s="207"/>
      <c r="CE136" s="207"/>
      <c r="CF136" s="207"/>
      <c r="CG136" s="207"/>
      <c r="CH136" s="207"/>
      <c r="CI136" s="207"/>
      <c r="CJ136" s="207"/>
      <c r="CK136" s="207"/>
      <c r="CL136" s="207"/>
      <c r="CM136" s="207"/>
      <c r="CN136" s="207"/>
      <c r="CO136" s="207"/>
      <c r="CP136" s="207"/>
      <c r="CQ136" s="207"/>
      <c r="CR136" s="207"/>
      <c r="CS136" s="207"/>
      <c r="CT136" s="207"/>
      <c r="CU136" s="207"/>
      <c r="CV136" s="207"/>
      <c r="CW136" s="207"/>
      <c r="CX136" s="207"/>
      <c r="CY136" s="207"/>
      <c r="CZ136" s="207"/>
      <c r="DA136" s="207"/>
      <c r="DB136" s="207"/>
      <c r="DC136" s="207"/>
      <c r="DD136" s="207"/>
      <c r="DE136" s="207"/>
      <c r="DF136" s="207"/>
      <c r="DG136" s="207"/>
      <c r="DH136" s="207"/>
      <c r="DI136" s="207"/>
      <c r="DJ136" s="207"/>
      <c r="DK136" s="207"/>
      <c r="DL136" s="207"/>
      <c r="DM136" s="207"/>
      <c r="DN136" s="207"/>
      <c r="DO136" s="207"/>
      <c r="DP136" s="207"/>
      <c r="DQ136" s="207"/>
      <c r="DR136" s="207"/>
      <c r="DS136" s="207"/>
      <c r="DT136" s="207"/>
      <c r="DU136" s="207"/>
      <c r="DV136" s="207"/>
      <c r="DW136" s="207"/>
      <c r="DX136" s="207"/>
      <c r="DY136" s="207"/>
      <c r="DZ136" s="207"/>
      <c r="EA136" s="207"/>
      <c r="EB136" s="207"/>
      <c r="EC136" s="207"/>
      <c r="ED136" s="207"/>
      <c r="EE136" s="207"/>
      <c r="EF136" s="207"/>
      <c r="EG136" s="207"/>
      <c r="EH136" s="207"/>
      <c r="EI136" s="207"/>
      <c r="EJ136" s="207"/>
      <c r="EK136" s="207"/>
      <c r="EL136" s="207"/>
      <c r="EM136" s="207"/>
      <c r="EN136" s="207"/>
      <c r="EO136" s="207"/>
    </row>
    <row r="137" spans="1:145" x14ac:dyDescent="0.2">
      <c r="A137" s="212"/>
      <c r="B137" s="202"/>
      <c r="C137" s="354"/>
      <c r="D137" s="203"/>
      <c r="E137" s="371"/>
      <c r="F137" s="371"/>
      <c r="G137" s="106" t="str">
        <f>IF(OR(E137="",F137=""),"", IF(E137="Stormwater Treatment", VLOOKUP(F137,VALIDATIONS!$BZ$2:$CB$6,2,FALSE),    IF(E137="Floodway and Open Channel", VLOOKUP(F137,VALIDATIONS!$BW$2:$BY$7,2,FALSE)))  )</f>
        <v/>
      </c>
      <c r="H137" s="128"/>
      <c r="I137" s="128"/>
      <c r="J137" s="106" t="str">
        <f>IF(OR(E137="",F137=""),"", IF(E137="Stormwater Treatment", H137*VLOOKUP(F137,VALIDATIONS!$BZ$2:$CB$6,3,FALSE),    IF(E137="Floodway and Open Channel", H137*VLOOKUP(F137,VALIDATIONS!$BW$2:$BY$7,3,FALSE)))  )</f>
        <v/>
      </c>
      <c r="K137" s="203"/>
      <c r="L137" s="207"/>
      <c r="M137" s="221"/>
      <c r="N137" s="221"/>
      <c r="O137" s="221"/>
      <c r="P137" s="214"/>
      <c r="Q137" s="207"/>
      <c r="R137" s="207"/>
      <c r="S137" s="207"/>
      <c r="T137" s="207"/>
      <c r="U137" s="207"/>
      <c r="V137" s="207"/>
      <c r="W137" s="207"/>
      <c r="X137" s="207"/>
      <c r="Y137" s="207"/>
      <c r="Z137" s="207"/>
      <c r="AA137" s="207"/>
      <c r="AB137" s="207"/>
      <c r="AC137" s="207"/>
      <c r="AD137" s="207"/>
      <c r="AE137" s="207"/>
      <c r="AF137" s="207"/>
      <c r="AG137" s="207"/>
      <c r="AH137" s="207"/>
      <c r="AI137" s="207"/>
      <c r="AJ137" s="207"/>
      <c r="AK137" s="207"/>
      <c r="AL137" s="207"/>
      <c r="AM137" s="207"/>
      <c r="AN137" s="207"/>
      <c r="AO137" s="207"/>
      <c r="AP137" s="207"/>
      <c r="AQ137" s="207"/>
      <c r="AR137" s="207"/>
      <c r="AS137" s="207"/>
      <c r="AT137" s="207"/>
      <c r="AU137" s="207"/>
      <c r="AV137" s="207"/>
      <c r="AW137" s="207"/>
      <c r="AX137" s="207"/>
      <c r="AY137" s="207"/>
      <c r="AZ137" s="207"/>
      <c r="BA137" s="207"/>
      <c r="BB137" s="207"/>
      <c r="BC137" s="207"/>
      <c r="BD137" s="207"/>
      <c r="BE137" s="207"/>
      <c r="BF137" s="207"/>
      <c r="BG137" s="207"/>
      <c r="BH137" s="207"/>
      <c r="BI137" s="207"/>
      <c r="BJ137" s="207"/>
      <c r="BK137" s="207"/>
      <c r="BL137" s="207"/>
      <c r="BM137" s="207"/>
      <c r="BN137" s="207"/>
      <c r="BO137" s="207"/>
      <c r="BP137" s="207"/>
      <c r="BQ137" s="207"/>
      <c r="BR137" s="207"/>
      <c r="BS137" s="207"/>
      <c r="BT137" s="207"/>
      <c r="BU137" s="207"/>
      <c r="BV137" s="207"/>
      <c r="BW137" s="207"/>
      <c r="BX137" s="207"/>
      <c r="BY137" s="207"/>
      <c r="BZ137" s="207"/>
      <c r="CA137" s="207"/>
      <c r="CB137" s="207"/>
      <c r="CC137" s="207"/>
      <c r="CD137" s="207"/>
      <c r="CE137" s="207"/>
      <c r="CF137" s="207"/>
      <c r="CG137" s="207"/>
      <c r="CH137" s="207"/>
      <c r="CI137" s="207"/>
      <c r="CJ137" s="207"/>
      <c r="CK137" s="207"/>
      <c r="CL137" s="207"/>
      <c r="CM137" s="207"/>
      <c r="CN137" s="207"/>
      <c r="CO137" s="207"/>
      <c r="CP137" s="207"/>
      <c r="CQ137" s="207"/>
      <c r="CR137" s="207"/>
      <c r="CS137" s="207"/>
      <c r="CT137" s="207"/>
      <c r="CU137" s="207"/>
      <c r="CV137" s="207"/>
      <c r="CW137" s="207"/>
      <c r="CX137" s="207"/>
      <c r="CY137" s="207"/>
      <c r="CZ137" s="207"/>
      <c r="DA137" s="207"/>
      <c r="DB137" s="207"/>
      <c r="DC137" s="207"/>
      <c r="DD137" s="207"/>
      <c r="DE137" s="207"/>
      <c r="DF137" s="207"/>
      <c r="DG137" s="207"/>
      <c r="DH137" s="207"/>
      <c r="DI137" s="207"/>
      <c r="DJ137" s="207"/>
      <c r="DK137" s="207"/>
      <c r="DL137" s="207"/>
      <c r="DM137" s="207"/>
      <c r="DN137" s="207"/>
      <c r="DO137" s="207"/>
      <c r="DP137" s="207"/>
      <c r="DQ137" s="207"/>
      <c r="DR137" s="207"/>
      <c r="DS137" s="207"/>
      <c r="DT137" s="207"/>
      <c r="DU137" s="207"/>
      <c r="DV137" s="207"/>
      <c r="DW137" s="207"/>
      <c r="DX137" s="207"/>
      <c r="DY137" s="207"/>
      <c r="DZ137" s="207"/>
      <c r="EA137" s="207"/>
      <c r="EB137" s="207"/>
      <c r="EC137" s="207"/>
      <c r="ED137" s="207"/>
      <c r="EE137" s="207"/>
      <c r="EF137" s="207"/>
      <c r="EG137" s="207"/>
      <c r="EH137" s="207"/>
      <c r="EI137" s="207"/>
      <c r="EJ137" s="207"/>
      <c r="EK137" s="207"/>
      <c r="EL137" s="207"/>
      <c r="EM137" s="207"/>
      <c r="EN137" s="207"/>
      <c r="EO137" s="207"/>
    </row>
    <row r="138" spans="1:145" x14ac:dyDescent="0.2">
      <c r="A138" s="212"/>
      <c r="B138" s="202"/>
      <c r="C138" s="354"/>
      <c r="D138" s="203"/>
      <c r="E138" s="371"/>
      <c r="F138" s="371"/>
      <c r="G138" s="106" t="str">
        <f>IF(OR(E138="",F138=""),"", IF(E138="Stormwater Treatment", VLOOKUP(F138,VALIDATIONS!$BZ$2:$CB$6,2,FALSE),    IF(E138="Floodway and Open Channel", VLOOKUP(F138,VALIDATIONS!$BW$2:$BY$7,2,FALSE)))  )</f>
        <v/>
      </c>
      <c r="H138" s="128"/>
      <c r="I138" s="128"/>
      <c r="J138" s="106" t="str">
        <f>IF(OR(E138="",F138=""),"", IF(E138="Stormwater Treatment", H138*VLOOKUP(F138,VALIDATIONS!$BZ$2:$CB$6,3,FALSE),    IF(E138="Floodway and Open Channel", H138*VLOOKUP(F138,VALIDATIONS!$BW$2:$BY$7,3,FALSE)))  )</f>
        <v/>
      </c>
      <c r="K138" s="203"/>
      <c r="L138" s="207"/>
      <c r="M138" s="221"/>
      <c r="N138" s="221"/>
      <c r="O138" s="221"/>
      <c r="P138" s="214"/>
      <c r="Q138" s="207"/>
      <c r="R138" s="207"/>
      <c r="S138" s="207"/>
      <c r="T138" s="207"/>
      <c r="U138" s="207"/>
      <c r="V138" s="207"/>
      <c r="W138" s="207"/>
      <c r="X138" s="207"/>
      <c r="Y138" s="207"/>
      <c r="Z138" s="207"/>
      <c r="AA138" s="207"/>
      <c r="AB138" s="207"/>
      <c r="AC138" s="207"/>
      <c r="AD138" s="207"/>
      <c r="AE138" s="207"/>
      <c r="AF138" s="207"/>
      <c r="AG138" s="207"/>
      <c r="AH138" s="207"/>
      <c r="AI138" s="207"/>
      <c r="AJ138" s="207"/>
      <c r="AK138" s="207"/>
      <c r="AL138" s="207"/>
      <c r="AM138" s="207"/>
      <c r="AN138" s="207"/>
      <c r="AO138" s="207"/>
      <c r="AP138" s="207"/>
      <c r="AQ138" s="207"/>
      <c r="AR138" s="207"/>
      <c r="AS138" s="207"/>
      <c r="AT138" s="207"/>
      <c r="AU138" s="207"/>
      <c r="AV138" s="207"/>
      <c r="AW138" s="207"/>
      <c r="AX138" s="207"/>
      <c r="AY138" s="207"/>
      <c r="AZ138" s="207"/>
      <c r="BA138" s="207"/>
      <c r="BB138" s="207"/>
      <c r="BC138" s="207"/>
      <c r="BD138" s="207"/>
      <c r="BE138" s="207"/>
      <c r="BF138" s="207"/>
      <c r="BG138" s="207"/>
      <c r="BH138" s="207"/>
      <c r="BI138" s="207"/>
      <c r="BJ138" s="207"/>
      <c r="BK138" s="207"/>
      <c r="BL138" s="207"/>
      <c r="BM138" s="207"/>
      <c r="BN138" s="207"/>
      <c r="BO138" s="207"/>
      <c r="BP138" s="207"/>
      <c r="BQ138" s="207"/>
      <c r="BR138" s="207"/>
      <c r="BS138" s="207"/>
      <c r="BT138" s="207"/>
      <c r="BU138" s="207"/>
      <c r="BV138" s="207"/>
      <c r="BW138" s="207"/>
      <c r="BX138" s="207"/>
      <c r="BY138" s="207"/>
      <c r="BZ138" s="207"/>
      <c r="CA138" s="207"/>
      <c r="CB138" s="207"/>
      <c r="CC138" s="207"/>
      <c r="CD138" s="207"/>
      <c r="CE138" s="207"/>
      <c r="CF138" s="207"/>
      <c r="CG138" s="207"/>
      <c r="CH138" s="207"/>
      <c r="CI138" s="207"/>
      <c r="CJ138" s="207"/>
      <c r="CK138" s="207"/>
      <c r="CL138" s="207"/>
      <c r="CM138" s="207"/>
      <c r="CN138" s="207"/>
      <c r="CO138" s="207"/>
      <c r="CP138" s="207"/>
      <c r="CQ138" s="207"/>
      <c r="CR138" s="207"/>
      <c r="CS138" s="207"/>
      <c r="CT138" s="207"/>
      <c r="CU138" s="207"/>
      <c r="CV138" s="207"/>
      <c r="CW138" s="207"/>
      <c r="CX138" s="207"/>
      <c r="CY138" s="207"/>
      <c r="CZ138" s="207"/>
      <c r="DA138" s="207"/>
      <c r="DB138" s="207"/>
      <c r="DC138" s="207"/>
      <c r="DD138" s="207"/>
      <c r="DE138" s="207"/>
      <c r="DF138" s="207"/>
      <c r="DG138" s="207"/>
      <c r="DH138" s="207"/>
      <c r="DI138" s="207"/>
      <c r="DJ138" s="207"/>
      <c r="DK138" s="207"/>
      <c r="DL138" s="207"/>
      <c r="DM138" s="207"/>
      <c r="DN138" s="207"/>
      <c r="DO138" s="207"/>
      <c r="DP138" s="207"/>
      <c r="DQ138" s="207"/>
      <c r="DR138" s="207"/>
      <c r="DS138" s="207"/>
      <c r="DT138" s="207"/>
      <c r="DU138" s="207"/>
      <c r="DV138" s="207"/>
      <c r="DW138" s="207"/>
      <c r="DX138" s="207"/>
      <c r="DY138" s="207"/>
      <c r="DZ138" s="207"/>
      <c r="EA138" s="207"/>
      <c r="EB138" s="207"/>
      <c r="EC138" s="207"/>
      <c r="ED138" s="207"/>
      <c r="EE138" s="207"/>
      <c r="EF138" s="207"/>
      <c r="EG138" s="207"/>
      <c r="EH138" s="207"/>
      <c r="EI138" s="207"/>
      <c r="EJ138" s="207"/>
      <c r="EK138" s="207"/>
      <c r="EL138" s="207"/>
      <c r="EM138" s="207"/>
      <c r="EN138" s="207"/>
      <c r="EO138" s="207"/>
    </row>
    <row r="139" spans="1:145" x14ac:dyDescent="0.2">
      <c r="A139" s="212"/>
      <c r="B139" s="202"/>
      <c r="C139" s="354"/>
      <c r="D139" s="203"/>
      <c r="E139" s="371"/>
      <c r="F139" s="371"/>
      <c r="G139" s="106" t="str">
        <f>IF(OR(E139="",F139=""),"", IF(E139="Stormwater Treatment", VLOOKUP(F139,VALIDATIONS!$BZ$2:$CB$6,2,FALSE),    IF(E139="Floodway and Open Channel", VLOOKUP(F139,VALIDATIONS!$BW$2:$BY$7,2,FALSE)))  )</f>
        <v/>
      </c>
      <c r="H139" s="128"/>
      <c r="I139" s="128"/>
      <c r="J139" s="106" t="str">
        <f>IF(OR(E139="",F139=""),"", IF(E139="Stormwater Treatment", H139*VLOOKUP(F139,VALIDATIONS!$BZ$2:$CB$6,3,FALSE),    IF(E139="Floodway and Open Channel", H139*VLOOKUP(F139,VALIDATIONS!$BW$2:$BY$7,3,FALSE)))  )</f>
        <v/>
      </c>
      <c r="K139" s="203"/>
      <c r="L139" s="207"/>
      <c r="M139" s="221"/>
      <c r="N139" s="221"/>
      <c r="O139" s="221"/>
      <c r="P139" s="214"/>
      <c r="Q139" s="207"/>
      <c r="R139" s="207"/>
      <c r="S139" s="207"/>
      <c r="T139" s="207"/>
      <c r="U139" s="207"/>
      <c r="V139" s="207"/>
      <c r="W139" s="207"/>
      <c r="X139" s="207"/>
      <c r="Y139" s="207"/>
      <c r="Z139" s="207"/>
      <c r="AA139" s="207"/>
      <c r="AB139" s="207"/>
      <c r="AC139" s="207"/>
      <c r="AD139" s="207"/>
      <c r="AE139" s="207"/>
      <c r="AF139" s="207"/>
      <c r="AG139" s="207"/>
      <c r="AH139" s="207"/>
      <c r="AI139" s="207"/>
      <c r="AJ139" s="207"/>
      <c r="AK139" s="207"/>
      <c r="AL139" s="207"/>
      <c r="AM139" s="207"/>
      <c r="AN139" s="207"/>
      <c r="AO139" s="207"/>
      <c r="AP139" s="207"/>
      <c r="AQ139" s="207"/>
      <c r="AR139" s="207"/>
      <c r="AS139" s="207"/>
      <c r="AT139" s="207"/>
      <c r="AU139" s="207"/>
      <c r="AV139" s="207"/>
      <c r="AW139" s="207"/>
      <c r="AX139" s="207"/>
      <c r="AY139" s="207"/>
      <c r="AZ139" s="207"/>
      <c r="BA139" s="207"/>
      <c r="BB139" s="207"/>
      <c r="BC139" s="207"/>
      <c r="BD139" s="207"/>
      <c r="BE139" s="207"/>
      <c r="BF139" s="207"/>
      <c r="BG139" s="207"/>
      <c r="BH139" s="207"/>
      <c r="BI139" s="207"/>
      <c r="BJ139" s="207"/>
      <c r="BK139" s="207"/>
      <c r="BL139" s="207"/>
      <c r="BM139" s="207"/>
      <c r="BN139" s="207"/>
      <c r="BO139" s="207"/>
      <c r="BP139" s="207"/>
      <c r="BQ139" s="207"/>
      <c r="BR139" s="207"/>
      <c r="BS139" s="207"/>
      <c r="BT139" s="207"/>
      <c r="BU139" s="207"/>
      <c r="BV139" s="207"/>
      <c r="BW139" s="207"/>
      <c r="BX139" s="207"/>
      <c r="BY139" s="207"/>
      <c r="BZ139" s="207"/>
      <c r="CA139" s="207"/>
      <c r="CB139" s="207"/>
      <c r="CC139" s="207"/>
      <c r="CD139" s="207"/>
      <c r="CE139" s="207"/>
      <c r="CF139" s="207"/>
      <c r="CG139" s="207"/>
      <c r="CH139" s="207"/>
      <c r="CI139" s="207"/>
      <c r="CJ139" s="207"/>
      <c r="CK139" s="207"/>
      <c r="CL139" s="207"/>
      <c r="CM139" s="207"/>
      <c r="CN139" s="207"/>
      <c r="CO139" s="207"/>
      <c r="CP139" s="207"/>
      <c r="CQ139" s="207"/>
      <c r="CR139" s="207"/>
      <c r="CS139" s="207"/>
      <c r="CT139" s="207"/>
      <c r="CU139" s="207"/>
      <c r="CV139" s="207"/>
      <c r="CW139" s="207"/>
      <c r="CX139" s="207"/>
      <c r="CY139" s="207"/>
      <c r="CZ139" s="207"/>
      <c r="DA139" s="207"/>
      <c r="DB139" s="207"/>
      <c r="DC139" s="207"/>
      <c r="DD139" s="207"/>
      <c r="DE139" s="207"/>
      <c r="DF139" s="207"/>
      <c r="DG139" s="207"/>
      <c r="DH139" s="207"/>
      <c r="DI139" s="207"/>
      <c r="DJ139" s="207"/>
      <c r="DK139" s="207"/>
      <c r="DL139" s="207"/>
      <c r="DM139" s="207"/>
      <c r="DN139" s="207"/>
      <c r="DO139" s="207"/>
      <c r="DP139" s="207"/>
      <c r="DQ139" s="207"/>
      <c r="DR139" s="207"/>
      <c r="DS139" s="207"/>
      <c r="DT139" s="207"/>
      <c r="DU139" s="207"/>
      <c r="DV139" s="207"/>
      <c r="DW139" s="207"/>
      <c r="DX139" s="207"/>
      <c r="DY139" s="207"/>
      <c r="DZ139" s="207"/>
      <c r="EA139" s="207"/>
      <c r="EB139" s="207"/>
      <c r="EC139" s="207"/>
      <c r="ED139" s="207"/>
      <c r="EE139" s="207"/>
      <c r="EF139" s="207"/>
      <c r="EG139" s="207"/>
      <c r="EH139" s="207"/>
      <c r="EI139" s="207"/>
      <c r="EJ139" s="207"/>
      <c r="EK139" s="207"/>
      <c r="EL139" s="207"/>
      <c r="EM139" s="207"/>
      <c r="EN139" s="207"/>
      <c r="EO139" s="207"/>
    </row>
    <row r="140" spans="1:145" x14ac:dyDescent="0.2">
      <c r="A140" s="212"/>
      <c r="B140" s="202"/>
      <c r="C140" s="354"/>
      <c r="D140" s="203"/>
      <c r="E140" s="371"/>
      <c r="F140" s="371"/>
      <c r="G140" s="106" t="str">
        <f>IF(OR(E140="",F140=""),"", IF(E140="Stormwater Treatment", VLOOKUP(F140,VALIDATIONS!$BZ$2:$CB$6,2,FALSE),    IF(E140="Floodway and Open Channel", VLOOKUP(F140,VALIDATIONS!$BW$2:$BY$7,2,FALSE)))  )</f>
        <v/>
      </c>
      <c r="H140" s="128"/>
      <c r="I140" s="128"/>
      <c r="J140" s="106" t="str">
        <f>IF(OR(E140="",F140=""),"", IF(E140="Stormwater Treatment", H140*VLOOKUP(F140,VALIDATIONS!$BZ$2:$CB$6,3,FALSE),    IF(E140="Floodway and Open Channel", H140*VLOOKUP(F140,VALIDATIONS!$BW$2:$BY$7,3,FALSE)))  )</f>
        <v/>
      </c>
      <c r="K140" s="203"/>
      <c r="L140" s="207"/>
      <c r="M140" s="221"/>
      <c r="N140" s="221"/>
      <c r="O140" s="221"/>
      <c r="P140" s="214"/>
      <c r="Q140" s="207"/>
      <c r="R140" s="207"/>
      <c r="S140" s="207"/>
      <c r="T140" s="207"/>
      <c r="U140" s="207"/>
      <c r="V140" s="207"/>
      <c r="W140" s="207"/>
      <c r="X140" s="207"/>
      <c r="Y140" s="207"/>
      <c r="Z140" s="207"/>
      <c r="AA140" s="207"/>
      <c r="AB140" s="207"/>
      <c r="AC140" s="207"/>
      <c r="AD140" s="207"/>
      <c r="AE140" s="207"/>
      <c r="AF140" s="207"/>
      <c r="AG140" s="207"/>
      <c r="AH140" s="207"/>
      <c r="AI140" s="207"/>
      <c r="AJ140" s="207"/>
      <c r="AK140" s="207"/>
      <c r="AL140" s="207"/>
      <c r="AM140" s="207"/>
      <c r="AN140" s="207"/>
      <c r="AO140" s="207"/>
      <c r="AP140" s="207"/>
      <c r="AQ140" s="207"/>
      <c r="AR140" s="207"/>
      <c r="AS140" s="207"/>
      <c r="AT140" s="207"/>
      <c r="AU140" s="207"/>
      <c r="AV140" s="207"/>
      <c r="AW140" s="207"/>
      <c r="AX140" s="207"/>
      <c r="AY140" s="207"/>
      <c r="AZ140" s="207"/>
      <c r="BA140" s="207"/>
      <c r="BB140" s="207"/>
      <c r="BC140" s="207"/>
      <c r="BD140" s="207"/>
      <c r="BE140" s="207"/>
      <c r="BF140" s="207"/>
      <c r="BG140" s="207"/>
      <c r="BH140" s="207"/>
      <c r="BI140" s="207"/>
      <c r="BJ140" s="207"/>
      <c r="BK140" s="207"/>
      <c r="BL140" s="207"/>
      <c r="BM140" s="207"/>
      <c r="BN140" s="207"/>
      <c r="BO140" s="207"/>
      <c r="BP140" s="207"/>
      <c r="BQ140" s="207"/>
      <c r="BR140" s="207"/>
      <c r="BS140" s="207"/>
      <c r="BT140" s="207"/>
      <c r="BU140" s="207"/>
      <c r="BV140" s="207"/>
      <c r="BW140" s="207"/>
      <c r="BX140" s="207"/>
      <c r="BY140" s="207"/>
      <c r="BZ140" s="207"/>
      <c r="CA140" s="207"/>
      <c r="CB140" s="207"/>
      <c r="CC140" s="207"/>
      <c r="CD140" s="207"/>
      <c r="CE140" s="207"/>
      <c r="CF140" s="207"/>
      <c r="CG140" s="207"/>
      <c r="CH140" s="207"/>
      <c r="CI140" s="207"/>
      <c r="CJ140" s="207"/>
      <c r="CK140" s="207"/>
      <c r="CL140" s="207"/>
      <c r="CM140" s="207"/>
      <c r="CN140" s="207"/>
      <c r="CO140" s="207"/>
      <c r="CP140" s="207"/>
      <c r="CQ140" s="207"/>
      <c r="CR140" s="207"/>
      <c r="CS140" s="207"/>
      <c r="CT140" s="207"/>
      <c r="CU140" s="207"/>
      <c r="CV140" s="207"/>
      <c r="CW140" s="207"/>
      <c r="CX140" s="207"/>
      <c r="CY140" s="207"/>
      <c r="CZ140" s="207"/>
      <c r="DA140" s="207"/>
      <c r="DB140" s="207"/>
      <c r="DC140" s="207"/>
      <c r="DD140" s="207"/>
      <c r="DE140" s="207"/>
      <c r="DF140" s="207"/>
      <c r="DG140" s="207"/>
      <c r="DH140" s="207"/>
      <c r="DI140" s="207"/>
      <c r="DJ140" s="207"/>
      <c r="DK140" s="207"/>
      <c r="DL140" s="207"/>
      <c r="DM140" s="207"/>
      <c r="DN140" s="207"/>
      <c r="DO140" s="207"/>
      <c r="DP140" s="207"/>
      <c r="DQ140" s="207"/>
      <c r="DR140" s="207"/>
      <c r="DS140" s="207"/>
      <c r="DT140" s="207"/>
      <c r="DU140" s="207"/>
      <c r="DV140" s="207"/>
      <c r="DW140" s="207"/>
      <c r="DX140" s="207"/>
      <c r="DY140" s="207"/>
      <c r="DZ140" s="207"/>
      <c r="EA140" s="207"/>
      <c r="EB140" s="207"/>
      <c r="EC140" s="207"/>
      <c r="ED140" s="207"/>
      <c r="EE140" s="207"/>
      <c r="EF140" s="207"/>
      <c r="EG140" s="207"/>
      <c r="EH140" s="207"/>
      <c r="EI140" s="207"/>
      <c r="EJ140" s="207"/>
      <c r="EK140" s="207"/>
      <c r="EL140" s="207"/>
      <c r="EM140" s="207"/>
      <c r="EN140" s="207"/>
      <c r="EO140" s="207"/>
    </row>
    <row r="141" spans="1:145" x14ac:dyDescent="0.2">
      <c r="A141" s="212"/>
      <c r="B141" s="202"/>
      <c r="C141" s="354"/>
      <c r="D141" s="203"/>
      <c r="E141" s="371"/>
      <c r="F141" s="371"/>
      <c r="G141" s="106" t="str">
        <f>IF(OR(E141="",F141=""),"", IF(E141="Stormwater Treatment", VLOOKUP(F141,VALIDATIONS!$BZ$2:$CB$6,2,FALSE),    IF(E141="Floodway and Open Channel", VLOOKUP(F141,VALIDATIONS!$BW$2:$BY$7,2,FALSE)))  )</f>
        <v/>
      </c>
      <c r="H141" s="128"/>
      <c r="I141" s="128"/>
      <c r="J141" s="106" t="str">
        <f>IF(OR(E141="",F141=""),"", IF(E141="Stormwater Treatment", H141*VLOOKUP(F141,VALIDATIONS!$BZ$2:$CB$6,3,FALSE),    IF(E141="Floodway and Open Channel", H141*VLOOKUP(F141,VALIDATIONS!$BW$2:$BY$7,3,FALSE)))  )</f>
        <v/>
      </c>
      <c r="K141" s="203"/>
      <c r="L141" s="207"/>
      <c r="M141" s="221"/>
      <c r="N141" s="221"/>
      <c r="O141" s="221"/>
      <c r="P141" s="214"/>
      <c r="Q141" s="207"/>
      <c r="R141" s="207"/>
      <c r="S141" s="207"/>
      <c r="T141" s="207"/>
      <c r="U141" s="207"/>
      <c r="V141" s="207"/>
      <c r="W141" s="207"/>
      <c r="X141" s="207"/>
      <c r="Y141" s="207"/>
      <c r="Z141" s="207"/>
      <c r="AA141" s="207"/>
      <c r="AB141" s="207"/>
      <c r="AC141" s="207"/>
      <c r="AD141" s="207"/>
      <c r="AE141" s="207"/>
      <c r="AF141" s="207"/>
      <c r="AG141" s="207"/>
      <c r="AH141" s="207"/>
      <c r="AI141" s="207"/>
      <c r="AJ141" s="207"/>
      <c r="AK141" s="207"/>
      <c r="AL141" s="207"/>
      <c r="AM141" s="207"/>
      <c r="AN141" s="207"/>
      <c r="AO141" s="207"/>
      <c r="AP141" s="207"/>
      <c r="AQ141" s="207"/>
      <c r="AR141" s="207"/>
      <c r="AS141" s="207"/>
      <c r="AT141" s="207"/>
      <c r="AU141" s="207"/>
      <c r="AV141" s="207"/>
      <c r="AW141" s="207"/>
      <c r="AX141" s="207"/>
      <c r="AY141" s="207"/>
      <c r="AZ141" s="207"/>
      <c r="BA141" s="207"/>
      <c r="BB141" s="207"/>
      <c r="BC141" s="207"/>
      <c r="BD141" s="207"/>
      <c r="BE141" s="207"/>
      <c r="BF141" s="207"/>
      <c r="BG141" s="207"/>
      <c r="BH141" s="207"/>
      <c r="BI141" s="207"/>
      <c r="BJ141" s="207"/>
      <c r="BK141" s="207"/>
      <c r="BL141" s="207"/>
      <c r="BM141" s="207"/>
      <c r="BN141" s="207"/>
      <c r="BO141" s="207"/>
      <c r="BP141" s="207"/>
      <c r="BQ141" s="207"/>
      <c r="BR141" s="207"/>
      <c r="BS141" s="207"/>
      <c r="BT141" s="207"/>
      <c r="BU141" s="207"/>
      <c r="BV141" s="207"/>
      <c r="BW141" s="207"/>
      <c r="BX141" s="207"/>
      <c r="BY141" s="207"/>
      <c r="BZ141" s="207"/>
      <c r="CA141" s="207"/>
      <c r="CB141" s="207"/>
      <c r="CC141" s="207"/>
      <c r="CD141" s="207"/>
      <c r="CE141" s="207"/>
      <c r="CF141" s="207"/>
      <c r="CG141" s="207"/>
      <c r="CH141" s="207"/>
      <c r="CI141" s="207"/>
      <c r="CJ141" s="207"/>
      <c r="CK141" s="207"/>
      <c r="CL141" s="207"/>
      <c r="CM141" s="207"/>
      <c r="CN141" s="207"/>
      <c r="CO141" s="207"/>
      <c r="CP141" s="207"/>
      <c r="CQ141" s="207"/>
      <c r="CR141" s="207"/>
      <c r="CS141" s="207"/>
      <c r="CT141" s="207"/>
      <c r="CU141" s="207"/>
      <c r="CV141" s="207"/>
      <c r="CW141" s="207"/>
      <c r="CX141" s="207"/>
      <c r="CY141" s="207"/>
      <c r="CZ141" s="207"/>
      <c r="DA141" s="207"/>
      <c r="DB141" s="207"/>
      <c r="DC141" s="207"/>
      <c r="DD141" s="207"/>
      <c r="DE141" s="207"/>
      <c r="DF141" s="207"/>
      <c r="DG141" s="207"/>
      <c r="DH141" s="207"/>
      <c r="DI141" s="207"/>
      <c r="DJ141" s="207"/>
      <c r="DK141" s="207"/>
      <c r="DL141" s="207"/>
      <c r="DM141" s="207"/>
      <c r="DN141" s="207"/>
      <c r="DO141" s="207"/>
      <c r="DP141" s="207"/>
      <c r="DQ141" s="207"/>
      <c r="DR141" s="207"/>
      <c r="DS141" s="207"/>
      <c r="DT141" s="207"/>
      <c r="DU141" s="207"/>
      <c r="DV141" s="207"/>
      <c r="DW141" s="207"/>
      <c r="DX141" s="207"/>
      <c r="DY141" s="207"/>
      <c r="DZ141" s="207"/>
      <c r="EA141" s="207"/>
      <c r="EB141" s="207"/>
      <c r="EC141" s="207"/>
      <c r="ED141" s="207"/>
      <c r="EE141" s="207"/>
      <c r="EF141" s="207"/>
      <c r="EG141" s="207"/>
      <c r="EH141" s="207"/>
      <c r="EI141" s="207"/>
      <c r="EJ141" s="207"/>
      <c r="EK141" s="207"/>
      <c r="EL141" s="207"/>
      <c r="EM141" s="207"/>
      <c r="EN141" s="207"/>
      <c r="EO141" s="207"/>
    </row>
    <row r="142" spans="1:145" x14ac:dyDescent="0.2">
      <c r="A142" s="212"/>
      <c r="B142" s="202"/>
      <c r="C142" s="354"/>
      <c r="D142" s="203"/>
      <c r="E142" s="371"/>
      <c r="F142" s="371"/>
      <c r="G142" s="106" t="str">
        <f>IF(OR(E142="",F142=""),"", IF(E142="Stormwater Treatment", VLOOKUP(F142,VALIDATIONS!$BZ$2:$CB$6,2,FALSE),    IF(E142="Floodway and Open Channel", VLOOKUP(F142,VALIDATIONS!$BW$2:$BY$7,2,FALSE)))  )</f>
        <v/>
      </c>
      <c r="H142" s="128"/>
      <c r="I142" s="128"/>
      <c r="J142" s="106" t="str">
        <f>IF(OR(E142="",F142=""),"", IF(E142="Stormwater Treatment", H142*VLOOKUP(F142,VALIDATIONS!$BZ$2:$CB$6,3,FALSE),    IF(E142="Floodway and Open Channel", H142*VLOOKUP(F142,VALIDATIONS!$BW$2:$BY$7,3,FALSE)))  )</f>
        <v/>
      </c>
      <c r="K142" s="203"/>
      <c r="L142" s="207"/>
      <c r="M142" s="221"/>
      <c r="N142" s="221"/>
      <c r="O142" s="221"/>
      <c r="P142" s="214"/>
      <c r="Q142" s="207"/>
      <c r="R142" s="207"/>
      <c r="S142" s="207"/>
      <c r="T142" s="207"/>
      <c r="U142" s="207"/>
      <c r="V142" s="207"/>
      <c r="W142" s="207"/>
      <c r="X142" s="207"/>
      <c r="Y142" s="207"/>
      <c r="Z142" s="207"/>
      <c r="AA142" s="207"/>
      <c r="AB142" s="207"/>
      <c r="AC142" s="207"/>
      <c r="AD142" s="207"/>
      <c r="AE142" s="207"/>
      <c r="AF142" s="207"/>
      <c r="AG142" s="207"/>
      <c r="AH142" s="207"/>
      <c r="AI142" s="207"/>
      <c r="AJ142" s="207"/>
      <c r="AK142" s="207"/>
      <c r="AL142" s="207"/>
      <c r="AM142" s="207"/>
      <c r="AN142" s="207"/>
      <c r="AO142" s="207"/>
      <c r="AP142" s="207"/>
      <c r="AQ142" s="207"/>
      <c r="AR142" s="207"/>
      <c r="AS142" s="207"/>
      <c r="AT142" s="207"/>
      <c r="AU142" s="207"/>
      <c r="AV142" s="207"/>
      <c r="AW142" s="207"/>
      <c r="AX142" s="207"/>
      <c r="AY142" s="207"/>
      <c r="AZ142" s="207"/>
      <c r="BA142" s="207"/>
      <c r="BB142" s="207"/>
      <c r="BC142" s="207"/>
      <c r="BD142" s="207"/>
      <c r="BE142" s="207"/>
      <c r="BF142" s="207"/>
      <c r="BG142" s="207"/>
      <c r="BH142" s="207"/>
      <c r="BI142" s="207"/>
      <c r="BJ142" s="207"/>
      <c r="BK142" s="207"/>
      <c r="BL142" s="207"/>
      <c r="BM142" s="207"/>
      <c r="BN142" s="207"/>
      <c r="BO142" s="207"/>
      <c r="BP142" s="207"/>
      <c r="BQ142" s="207"/>
      <c r="BR142" s="207"/>
      <c r="BS142" s="207"/>
      <c r="BT142" s="207"/>
      <c r="BU142" s="207"/>
      <c r="BV142" s="207"/>
      <c r="BW142" s="207"/>
      <c r="BX142" s="207"/>
      <c r="BY142" s="207"/>
      <c r="BZ142" s="207"/>
      <c r="CA142" s="207"/>
      <c r="CB142" s="207"/>
      <c r="CC142" s="207"/>
      <c r="CD142" s="207"/>
      <c r="CE142" s="207"/>
      <c r="CF142" s="207"/>
      <c r="CG142" s="207"/>
      <c r="CH142" s="207"/>
      <c r="CI142" s="207"/>
      <c r="CJ142" s="207"/>
      <c r="CK142" s="207"/>
      <c r="CL142" s="207"/>
      <c r="CM142" s="207"/>
      <c r="CN142" s="207"/>
      <c r="CO142" s="207"/>
      <c r="CP142" s="207"/>
      <c r="CQ142" s="207"/>
      <c r="CR142" s="207"/>
      <c r="CS142" s="207"/>
      <c r="CT142" s="207"/>
      <c r="CU142" s="207"/>
      <c r="CV142" s="207"/>
      <c r="CW142" s="207"/>
      <c r="CX142" s="207"/>
      <c r="CY142" s="207"/>
      <c r="CZ142" s="207"/>
      <c r="DA142" s="207"/>
      <c r="DB142" s="207"/>
      <c r="DC142" s="207"/>
      <c r="DD142" s="207"/>
      <c r="DE142" s="207"/>
      <c r="DF142" s="207"/>
      <c r="DG142" s="207"/>
      <c r="DH142" s="207"/>
      <c r="DI142" s="207"/>
      <c r="DJ142" s="207"/>
      <c r="DK142" s="207"/>
      <c r="DL142" s="207"/>
      <c r="DM142" s="207"/>
      <c r="DN142" s="207"/>
      <c r="DO142" s="207"/>
      <c r="DP142" s="207"/>
      <c r="DQ142" s="207"/>
      <c r="DR142" s="207"/>
      <c r="DS142" s="207"/>
      <c r="DT142" s="207"/>
      <c r="DU142" s="207"/>
      <c r="DV142" s="207"/>
      <c r="DW142" s="207"/>
      <c r="DX142" s="207"/>
      <c r="DY142" s="207"/>
      <c r="DZ142" s="207"/>
      <c r="EA142" s="207"/>
      <c r="EB142" s="207"/>
      <c r="EC142" s="207"/>
      <c r="ED142" s="207"/>
      <c r="EE142" s="207"/>
      <c r="EF142" s="207"/>
      <c r="EG142" s="207"/>
      <c r="EH142" s="207"/>
      <c r="EI142" s="207"/>
      <c r="EJ142" s="207"/>
      <c r="EK142" s="207"/>
      <c r="EL142" s="207"/>
      <c r="EM142" s="207"/>
      <c r="EN142" s="207"/>
      <c r="EO142" s="207"/>
    </row>
    <row r="143" spans="1:145" x14ac:dyDescent="0.2">
      <c r="A143" s="212"/>
      <c r="B143" s="202"/>
      <c r="C143" s="354"/>
      <c r="D143" s="203"/>
      <c r="E143" s="371"/>
      <c r="F143" s="371"/>
      <c r="G143" s="106" t="str">
        <f>IF(OR(E143="",F143=""),"", IF(E143="Stormwater Treatment", VLOOKUP(F143,VALIDATIONS!$BZ$2:$CB$6,2,FALSE),    IF(E143="Floodway and Open Channel", VLOOKUP(F143,VALIDATIONS!$BW$2:$BY$7,2,FALSE)))  )</f>
        <v/>
      </c>
      <c r="H143" s="128"/>
      <c r="I143" s="128"/>
      <c r="J143" s="106" t="str">
        <f>IF(OR(E143="",F143=""),"", IF(E143="Stormwater Treatment", H143*VLOOKUP(F143,VALIDATIONS!$BZ$2:$CB$6,3,FALSE),    IF(E143="Floodway and Open Channel", H143*VLOOKUP(F143,VALIDATIONS!$BW$2:$BY$7,3,FALSE)))  )</f>
        <v/>
      </c>
      <c r="K143" s="203"/>
      <c r="L143" s="207"/>
      <c r="M143" s="221"/>
      <c r="N143" s="221"/>
      <c r="O143" s="221"/>
      <c r="P143" s="214"/>
      <c r="Q143" s="207"/>
      <c r="R143" s="207"/>
      <c r="S143" s="207"/>
      <c r="T143" s="207"/>
      <c r="U143" s="207"/>
      <c r="V143" s="207"/>
      <c r="W143" s="207"/>
      <c r="X143" s="207"/>
      <c r="Y143" s="207"/>
      <c r="Z143" s="207"/>
      <c r="AA143" s="207"/>
      <c r="AB143" s="207"/>
      <c r="AC143" s="207"/>
      <c r="AD143" s="207"/>
      <c r="AE143" s="207"/>
      <c r="AF143" s="207"/>
      <c r="AG143" s="207"/>
      <c r="AH143" s="207"/>
      <c r="AI143" s="207"/>
      <c r="AJ143" s="207"/>
      <c r="AK143" s="207"/>
      <c r="AL143" s="207"/>
      <c r="AM143" s="207"/>
      <c r="AN143" s="207"/>
      <c r="AO143" s="207"/>
      <c r="AP143" s="207"/>
      <c r="AQ143" s="207"/>
      <c r="AR143" s="207"/>
      <c r="AS143" s="207"/>
      <c r="AT143" s="207"/>
      <c r="AU143" s="207"/>
      <c r="AV143" s="207"/>
      <c r="AW143" s="207"/>
      <c r="AX143" s="207"/>
      <c r="AY143" s="207"/>
      <c r="AZ143" s="207"/>
      <c r="BA143" s="207"/>
      <c r="BB143" s="207"/>
      <c r="BC143" s="207"/>
      <c r="BD143" s="207"/>
      <c r="BE143" s="207"/>
      <c r="BF143" s="207"/>
      <c r="BG143" s="207"/>
      <c r="BH143" s="207"/>
      <c r="BI143" s="207"/>
      <c r="BJ143" s="207"/>
      <c r="BK143" s="207"/>
      <c r="BL143" s="207"/>
      <c r="BM143" s="207"/>
      <c r="BN143" s="207"/>
      <c r="BO143" s="207"/>
      <c r="BP143" s="207"/>
      <c r="BQ143" s="207"/>
      <c r="BR143" s="207"/>
      <c r="BS143" s="207"/>
      <c r="BT143" s="207"/>
      <c r="BU143" s="207"/>
      <c r="BV143" s="207"/>
      <c r="BW143" s="207"/>
      <c r="BX143" s="207"/>
      <c r="BY143" s="207"/>
      <c r="BZ143" s="207"/>
      <c r="CA143" s="207"/>
      <c r="CB143" s="207"/>
      <c r="CC143" s="207"/>
      <c r="CD143" s="207"/>
      <c r="CE143" s="207"/>
      <c r="CF143" s="207"/>
      <c r="CG143" s="207"/>
      <c r="CH143" s="207"/>
      <c r="CI143" s="207"/>
      <c r="CJ143" s="207"/>
      <c r="CK143" s="207"/>
      <c r="CL143" s="207"/>
      <c r="CM143" s="207"/>
      <c r="CN143" s="207"/>
      <c r="CO143" s="207"/>
      <c r="CP143" s="207"/>
      <c r="CQ143" s="207"/>
      <c r="CR143" s="207"/>
      <c r="CS143" s="207"/>
      <c r="CT143" s="207"/>
      <c r="CU143" s="207"/>
      <c r="CV143" s="207"/>
      <c r="CW143" s="207"/>
      <c r="CX143" s="207"/>
      <c r="CY143" s="207"/>
      <c r="CZ143" s="207"/>
      <c r="DA143" s="207"/>
      <c r="DB143" s="207"/>
      <c r="DC143" s="207"/>
      <c r="DD143" s="207"/>
      <c r="DE143" s="207"/>
      <c r="DF143" s="207"/>
      <c r="DG143" s="207"/>
      <c r="DH143" s="207"/>
      <c r="DI143" s="207"/>
      <c r="DJ143" s="207"/>
      <c r="DK143" s="207"/>
      <c r="DL143" s="207"/>
      <c r="DM143" s="207"/>
      <c r="DN143" s="207"/>
      <c r="DO143" s="207"/>
      <c r="DP143" s="207"/>
      <c r="DQ143" s="207"/>
      <c r="DR143" s="207"/>
      <c r="DS143" s="207"/>
      <c r="DT143" s="207"/>
      <c r="DU143" s="207"/>
      <c r="DV143" s="207"/>
      <c r="DW143" s="207"/>
      <c r="DX143" s="207"/>
      <c r="DY143" s="207"/>
      <c r="DZ143" s="207"/>
      <c r="EA143" s="207"/>
      <c r="EB143" s="207"/>
      <c r="EC143" s="207"/>
      <c r="ED143" s="207"/>
      <c r="EE143" s="207"/>
      <c r="EF143" s="207"/>
      <c r="EG143" s="207"/>
      <c r="EH143" s="207"/>
      <c r="EI143" s="207"/>
      <c r="EJ143" s="207"/>
      <c r="EK143" s="207"/>
      <c r="EL143" s="207"/>
      <c r="EM143" s="207"/>
      <c r="EN143" s="207"/>
      <c r="EO143" s="207"/>
    </row>
    <row r="144" spans="1:145" x14ac:dyDescent="0.2">
      <c r="A144" s="212"/>
      <c r="B144" s="202"/>
      <c r="C144" s="354"/>
      <c r="D144" s="203"/>
      <c r="E144" s="371"/>
      <c r="F144" s="371"/>
      <c r="G144" s="106" t="str">
        <f>IF(OR(E144="",F144=""),"", IF(E144="Stormwater Treatment", VLOOKUP(F144,VALIDATIONS!$BZ$2:$CB$6,2,FALSE),    IF(E144="Floodway and Open Channel", VLOOKUP(F144,VALIDATIONS!$BW$2:$BY$7,2,FALSE)))  )</f>
        <v/>
      </c>
      <c r="H144" s="128"/>
      <c r="I144" s="128"/>
      <c r="J144" s="106" t="str">
        <f>IF(OR(E144="",F144=""),"", IF(E144="Stormwater Treatment", H144*VLOOKUP(F144,VALIDATIONS!$BZ$2:$CB$6,3,FALSE),    IF(E144="Floodway and Open Channel", H144*VLOOKUP(F144,VALIDATIONS!$BW$2:$BY$7,3,FALSE)))  )</f>
        <v/>
      </c>
      <c r="K144" s="203"/>
      <c r="L144" s="207"/>
      <c r="M144" s="221"/>
      <c r="N144" s="221"/>
      <c r="O144" s="221"/>
      <c r="P144" s="214"/>
      <c r="Q144" s="207"/>
      <c r="R144" s="207"/>
      <c r="S144" s="207"/>
      <c r="T144" s="207"/>
      <c r="U144" s="207"/>
      <c r="V144" s="207"/>
      <c r="W144" s="207"/>
      <c r="X144" s="207"/>
      <c r="Y144" s="207"/>
      <c r="Z144" s="207"/>
      <c r="AA144" s="207"/>
      <c r="AB144" s="207"/>
      <c r="AC144" s="207"/>
      <c r="AD144" s="207"/>
      <c r="AE144" s="207"/>
      <c r="AF144" s="207"/>
      <c r="AG144" s="207"/>
      <c r="AH144" s="207"/>
      <c r="AI144" s="207"/>
      <c r="AJ144" s="207"/>
      <c r="AK144" s="207"/>
      <c r="AL144" s="207"/>
      <c r="AM144" s="207"/>
      <c r="AN144" s="207"/>
      <c r="AO144" s="207"/>
      <c r="AP144" s="207"/>
      <c r="AQ144" s="207"/>
      <c r="AR144" s="207"/>
      <c r="AS144" s="207"/>
      <c r="AT144" s="207"/>
      <c r="AU144" s="207"/>
      <c r="AV144" s="207"/>
      <c r="AW144" s="207"/>
      <c r="AX144" s="207"/>
      <c r="AY144" s="207"/>
      <c r="AZ144" s="207"/>
      <c r="BA144" s="207"/>
      <c r="BB144" s="207"/>
      <c r="BC144" s="207"/>
      <c r="BD144" s="207"/>
      <c r="BE144" s="207"/>
      <c r="BF144" s="207"/>
      <c r="BG144" s="207"/>
      <c r="BH144" s="207"/>
      <c r="BI144" s="207"/>
      <c r="BJ144" s="207"/>
      <c r="BK144" s="207"/>
      <c r="BL144" s="207"/>
      <c r="BM144" s="207"/>
      <c r="BN144" s="207"/>
      <c r="BO144" s="207"/>
      <c r="BP144" s="207"/>
      <c r="BQ144" s="207"/>
      <c r="BR144" s="207"/>
      <c r="BS144" s="207"/>
      <c r="BT144" s="207"/>
      <c r="BU144" s="207"/>
      <c r="BV144" s="207"/>
      <c r="BW144" s="207"/>
      <c r="BX144" s="207"/>
      <c r="BY144" s="207"/>
      <c r="BZ144" s="207"/>
      <c r="CA144" s="207"/>
      <c r="CB144" s="207"/>
      <c r="CC144" s="207"/>
      <c r="CD144" s="207"/>
      <c r="CE144" s="207"/>
      <c r="CF144" s="207"/>
      <c r="CG144" s="207"/>
      <c r="CH144" s="207"/>
      <c r="CI144" s="207"/>
      <c r="CJ144" s="207"/>
      <c r="CK144" s="207"/>
      <c r="CL144" s="207"/>
      <c r="CM144" s="207"/>
      <c r="CN144" s="207"/>
      <c r="CO144" s="207"/>
      <c r="CP144" s="207"/>
      <c r="CQ144" s="207"/>
      <c r="CR144" s="207"/>
      <c r="CS144" s="207"/>
      <c r="CT144" s="207"/>
      <c r="CU144" s="207"/>
      <c r="CV144" s="207"/>
      <c r="CW144" s="207"/>
      <c r="CX144" s="207"/>
      <c r="CY144" s="207"/>
      <c r="CZ144" s="207"/>
      <c r="DA144" s="207"/>
      <c r="DB144" s="207"/>
      <c r="DC144" s="207"/>
      <c r="DD144" s="207"/>
      <c r="DE144" s="207"/>
      <c r="DF144" s="207"/>
      <c r="DG144" s="207"/>
      <c r="DH144" s="207"/>
      <c r="DI144" s="207"/>
      <c r="DJ144" s="207"/>
      <c r="DK144" s="207"/>
      <c r="DL144" s="207"/>
      <c r="DM144" s="207"/>
      <c r="DN144" s="207"/>
      <c r="DO144" s="207"/>
      <c r="DP144" s="207"/>
      <c r="DQ144" s="207"/>
      <c r="DR144" s="207"/>
      <c r="DS144" s="207"/>
      <c r="DT144" s="207"/>
      <c r="DU144" s="207"/>
      <c r="DV144" s="207"/>
      <c r="DW144" s="207"/>
      <c r="DX144" s="207"/>
      <c r="DY144" s="207"/>
      <c r="DZ144" s="207"/>
      <c r="EA144" s="207"/>
      <c r="EB144" s="207"/>
      <c r="EC144" s="207"/>
      <c r="ED144" s="207"/>
      <c r="EE144" s="207"/>
      <c r="EF144" s="207"/>
      <c r="EG144" s="207"/>
      <c r="EH144" s="207"/>
      <c r="EI144" s="207"/>
      <c r="EJ144" s="207"/>
      <c r="EK144" s="207"/>
      <c r="EL144" s="207"/>
      <c r="EM144" s="207"/>
      <c r="EN144" s="207"/>
      <c r="EO144" s="207"/>
    </row>
    <row r="145" spans="1:145" x14ac:dyDescent="0.2">
      <c r="A145" s="212"/>
      <c r="B145" s="202"/>
      <c r="C145" s="354"/>
      <c r="D145" s="203"/>
      <c r="E145" s="371"/>
      <c r="F145" s="371"/>
      <c r="G145" s="106" t="str">
        <f>IF(OR(E145="",F145=""),"", IF(E145="Stormwater Treatment", VLOOKUP(F145,VALIDATIONS!$BZ$2:$CB$6,2,FALSE),    IF(E145="Floodway and Open Channel", VLOOKUP(F145,VALIDATIONS!$BW$2:$BY$7,2,FALSE)))  )</f>
        <v/>
      </c>
      <c r="H145" s="128"/>
      <c r="I145" s="128"/>
      <c r="J145" s="106" t="str">
        <f>IF(OR(E145="",F145=""),"", IF(E145="Stormwater Treatment", H145*VLOOKUP(F145,VALIDATIONS!$BZ$2:$CB$6,3,FALSE),    IF(E145="Floodway and Open Channel", H145*VLOOKUP(F145,VALIDATIONS!$BW$2:$BY$7,3,FALSE)))  )</f>
        <v/>
      </c>
      <c r="K145" s="203"/>
      <c r="L145" s="207"/>
      <c r="M145" s="221"/>
      <c r="N145" s="221"/>
      <c r="O145" s="221"/>
      <c r="P145" s="214"/>
      <c r="Q145" s="207"/>
      <c r="R145" s="207"/>
      <c r="S145" s="207"/>
      <c r="T145" s="207"/>
      <c r="U145" s="207"/>
      <c r="V145" s="207"/>
      <c r="W145" s="207"/>
      <c r="X145" s="207"/>
      <c r="Y145" s="207"/>
      <c r="Z145" s="207"/>
      <c r="AA145" s="207"/>
      <c r="AB145" s="207"/>
      <c r="AC145" s="207"/>
      <c r="AD145" s="207"/>
      <c r="AE145" s="207"/>
      <c r="AF145" s="207"/>
      <c r="AG145" s="207"/>
      <c r="AH145" s="207"/>
      <c r="AI145" s="207"/>
      <c r="AJ145" s="207"/>
      <c r="AK145" s="207"/>
      <c r="AL145" s="207"/>
      <c r="AM145" s="207"/>
      <c r="AN145" s="207"/>
      <c r="AO145" s="207"/>
      <c r="AP145" s="207"/>
      <c r="AQ145" s="207"/>
      <c r="AR145" s="207"/>
      <c r="AS145" s="207"/>
      <c r="AT145" s="207"/>
      <c r="AU145" s="207"/>
      <c r="AV145" s="207"/>
      <c r="AW145" s="207"/>
      <c r="AX145" s="207"/>
      <c r="AY145" s="207"/>
      <c r="AZ145" s="207"/>
      <c r="BA145" s="207"/>
      <c r="BB145" s="207"/>
      <c r="BC145" s="207"/>
      <c r="BD145" s="207"/>
      <c r="BE145" s="207"/>
      <c r="BF145" s="207"/>
      <c r="BG145" s="207"/>
      <c r="BH145" s="207"/>
      <c r="BI145" s="207"/>
      <c r="BJ145" s="207"/>
      <c r="BK145" s="207"/>
      <c r="BL145" s="207"/>
      <c r="BM145" s="207"/>
      <c r="BN145" s="207"/>
      <c r="BO145" s="207"/>
      <c r="BP145" s="207"/>
      <c r="BQ145" s="207"/>
      <c r="BR145" s="207"/>
      <c r="BS145" s="207"/>
      <c r="BT145" s="207"/>
      <c r="BU145" s="207"/>
      <c r="BV145" s="207"/>
      <c r="BW145" s="207"/>
      <c r="BX145" s="207"/>
      <c r="BY145" s="207"/>
      <c r="BZ145" s="207"/>
      <c r="CA145" s="207"/>
      <c r="CB145" s="207"/>
      <c r="CC145" s="207"/>
      <c r="CD145" s="207"/>
      <c r="CE145" s="207"/>
      <c r="CF145" s="207"/>
      <c r="CG145" s="207"/>
      <c r="CH145" s="207"/>
      <c r="CI145" s="207"/>
      <c r="CJ145" s="207"/>
      <c r="CK145" s="207"/>
      <c r="CL145" s="207"/>
      <c r="CM145" s="207"/>
      <c r="CN145" s="207"/>
      <c r="CO145" s="207"/>
      <c r="CP145" s="207"/>
      <c r="CQ145" s="207"/>
      <c r="CR145" s="207"/>
      <c r="CS145" s="207"/>
      <c r="CT145" s="207"/>
      <c r="CU145" s="207"/>
      <c r="CV145" s="207"/>
      <c r="CW145" s="207"/>
      <c r="CX145" s="207"/>
      <c r="CY145" s="207"/>
      <c r="CZ145" s="207"/>
      <c r="DA145" s="207"/>
      <c r="DB145" s="207"/>
      <c r="DC145" s="207"/>
      <c r="DD145" s="207"/>
      <c r="DE145" s="207"/>
      <c r="DF145" s="207"/>
      <c r="DG145" s="207"/>
      <c r="DH145" s="207"/>
      <c r="DI145" s="207"/>
      <c r="DJ145" s="207"/>
      <c r="DK145" s="207"/>
      <c r="DL145" s="207"/>
      <c r="DM145" s="207"/>
      <c r="DN145" s="207"/>
      <c r="DO145" s="207"/>
      <c r="DP145" s="207"/>
      <c r="DQ145" s="207"/>
      <c r="DR145" s="207"/>
      <c r="DS145" s="207"/>
      <c r="DT145" s="207"/>
      <c r="DU145" s="207"/>
      <c r="DV145" s="207"/>
      <c r="DW145" s="207"/>
      <c r="DX145" s="207"/>
      <c r="DY145" s="207"/>
      <c r="DZ145" s="207"/>
      <c r="EA145" s="207"/>
      <c r="EB145" s="207"/>
      <c r="EC145" s="207"/>
      <c r="ED145" s="207"/>
      <c r="EE145" s="207"/>
      <c r="EF145" s="207"/>
      <c r="EG145" s="207"/>
      <c r="EH145" s="207"/>
      <c r="EI145" s="207"/>
      <c r="EJ145" s="207"/>
      <c r="EK145" s="207"/>
      <c r="EL145" s="207"/>
      <c r="EM145" s="207"/>
      <c r="EN145" s="207"/>
      <c r="EO145" s="207"/>
    </row>
    <row r="146" spans="1:145" x14ac:dyDescent="0.2">
      <c r="A146" s="212"/>
      <c r="B146" s="202"/>
      <c r="C146" s="354"/>
      <c r="D146" s="203"/>
      <c r="E146" s="371"/>
      <c r="F146" s="371"/>
      <c r="G146" s="106" t="str">
        <f>IF(OR(E146="",F146=""),"", IF(E146="Stormwater Treatment", VLOOKUP(F146,VALIDATIONS!$BZ$2:$CB$6,2,FALSE),    IF(E146="Floodway and Open Channel", VLOOKUP(F146,VALIDATIONS!$BW$2:$BY$7,2,FALSE)))  )</f>
        <v/>
      </c>
      <c r="H146" s="128"/>
      <c r="I146" s="128"/>
      <c r="J146" s="106" t="str">
        <f>IF(OR(E146="",F146=""),"", IF(E146="Stormwater Treatment", H146*VLOOKUP(F146,VALIDATIONS!$BZ$2:$CB$6,3,FALSE),    IF(E146="Floodway and Open Channel", H146*VLOOKUP(F146,VALIDATIONS!$BW$2:$BY$7,3,FALSE)))  )</f>
        <v/>
      </c>
      <c r="K146" s="203"/>
      <c r="L146" s="207"/>
      <c r="M146" s="221"/>
      <c r="N146" s="221"/>
      <c r="O146" s="221"/>
      <c r="P146" s="214"/>
      <c r="Q146" s="207"/>
      <c r="R146" s="207"/>
      <c r="S146" s="207"/>
      <c r="T146" s="207"/>
      <c r="U146" s="207"/>
      <c r="V146" s="207"/>
      <c r="W146" s="207"/>
      <c r="X146" s="207"/>
      <c r="Y146" s="207"/>
      <c r="Z146" s="207"/>
      <c r="AA146" s="207"/>
      <c r="AB146" s="207"/>
      <c r="AC146" s="207"/>
      <c r="AD146" s="207"/>
      <c r="AE146" s="207"/>
      <c r="AF146" s="207"/>
      <c r="AG146" s="207"/>
      <c r="AH146" s="207"/>
      <c r="AI146" s="207"/>
      <c r="AJ146" s="207"/>
      <c r="AK146" s="207"/>
      <c r="AL146" s="207"/>
      <c r="AM146" s="207"/>
      <c r="AN146" s="207"/>
      <c r="AO146" s="207"/>
      <c r="AP146" s="207"/>
      <c r="AQ146" s="207"/>
      <c r="AR146" s="207"/>
      <c r="AS146" s="207"/>
      <c r="AT146" s="207"/>
      <c r="AU146" s="207"/>
      <c r="AV146" s="207"/>
      <c r="AW146" s="207"/>
      <c r="AX146" s="207"/>
      <c r="AY146" s="207"/>
      <c r="AZ146" s="207"/>
      <c r="BA146" s="207"/>
      <c r="BB146" s="207"/>
      <c r="BC146" s="207"/>
      <c r="BD146" s="207"/>
      <c r="BE146" s="207"/>
      <c r="BF146" s="207"/>
      <c r="BG146" s="207"/>
      <c r="BH146" s="207"/>
      <c r="BI146" s="207"/>
      <c r="BJ146" s="207"/>
      <c r="BK146" s="207"/>
      <c r="BL146" s="207"/>
      <c r="BM146" s="207"/>
      <c r="BN146" s="207"/>
      <c r="BO146" s="207"/>
      <c r="BP146" s="207"/>
      <c r="BQ146" s="207"/>
      <c r="BR146" s="207"/>
      <c r="BS146" s="207"/>
      <c r="BT146" s="207"/>
      <c r="BU146" s="207"/>
      <c r="BV146" s="207"/>
      <c r="BW146" s="207"/>
      <c r="BX146" s="207"/>
      <c r="BY146" s="207"/>
      <c r="BZ146" s="207"/>
      <c r="CA146" s="207"/>
      <c r="CB146" s="207"/>
      <c r="CC146" s="207"/>
      <c r="CD146" s="207"/>
      <c r="CE146" s="207"/>
      <c r="CF146" s="207"/>
      <c r="CG146" s="207"/>
      <c r="CH146" s="207"/>
      <c r="CI146" s="207"/>
      <c r="CJ146" s="207"/>
      <c r="CK146" s="207"/>
      <c r="CL146" s="207"/>
      <c r="CM146" s="207"/>
      <c r="CN146" s="207"/>
      <c r="CO146" s="207"/>
      <c r="CP146" s="207"/>
      <c r="CQ146" s="207"/>
      <c r="CR146" s="207"/>
      <c r="CS146" s="207"/>
      <c r="CT146" s="207"/>
      <c r="CU146" s="207"/>
      <c r="CV146" s="207"/>
      <c r="CW146" s="207"/>
      <c r="CX146" s="207"/>
      <c r="CY146" s="207"/>
      <c r="CZ146" s="207"/>
      <c r="DA146" s="207"/>
      <c r="DB146" s="207"/>
      <c r="DC146" s="207"/>
      <c r="DD146" s="207"/>
      <c r="DE146" s="207"/>
      <c r="DF146" s="207"/>
      <c r="DG146" s="207"/>
      <c r="DH146" s="207"/>
      <c r="DI146" s="207"/>
      <c r="DJ146" s="207"/>
      <c r="DK146" s="207"/>
      <c r="DL146" s="207"/>
      <c r="DM146" s="207"/>
      <c r="DN146" s="207"/>
      <c r="DO146" s="207"/>
      <c r="DP146" s="207"/>
      <c r="DQ146" s="207"/>
      <c r="DR146" s="207"/>
      <c r="DS146" s="207"/>
      <c r="DT146" s="207"/>
      <c r="DU146" s="207"/>
      <c r="DV146" s="207"/>
      <c r="DW146" s="207"/>
      <c r="DX146" s="207"/>
      <c r="DY146" s="207"/>
      <c r="DZ146" s="207"/>
      <c r="EA146" s="207"/>
      <c r="EB146" s="207"/>
      <c r="EC146" s="207"/>
      <c r="ED146" s="207"/>
      <c r="EE146" s="207"/>
      <c r="EF146" s="207"/>
      <c r="EG146" s="207"/>
      <c r="EH146" s="207"/>
      <c r="EI146" s="207"/>
      <c r="EJ146" s="207"/>
      <c r="EK146" s="207"/>
      <c r="EL146" s="207"/>
      <c r="EM146" s="207"/>
      <c r="EN146" s="207"/>
      <c r="EO146" s="207"/>
    </row>
    <row r="147" spans="1:145" x14ac:dyDescent="0.2">
      <c r="A147" s="212"/>
      <c r="B147" s="202"/>
      <c r="C147" s="354"/>
      <c r="D147" s="203"/>
      <c r="E147" s="371"/>
      <c r="F147" s="371"/>
      <c r="G147" s="106" t="str">
        <f>IF(OR(E147="",F147=""),"", IF(E147="Stormwater Treatment", VLOOKUP(F147,VALIDATIONS!$BZ$2:$CB$6,2,FALSE),    IF(E147="Floodway and Open Channel", VLOOKUP(F147,VALIDATIONS!$BW$2:$BY$7,2,FALSE)))  )</f>
        <v/>
      </c>
      <c r="H147" s="128"/>
      <c r="I147" s="128"/>
      <c r="J147" s="106" t="str">
        <f>IF(OR(E147="",F147=""),"", IF(E147="Stormwater Treatment", H147*VLOOKUP(F147,VALIDATIONS!$BZ$2:$CB$6,3,FALSE),    IF(E147="Floodway and Open Channel", H147*VLOOKUP(F147,VALIDATIONS!$BW$2:$BY$7,3,FALSE)))  )</f>
        <v/>
      </c>
      <c r="K147" s="203"/>
      <c r="L147" s="207"/>
      <c r="M147" s="221"/>
      <c r="N147" s="221"/>
      <c r="O147" s="221"/>
      <c r="P147" s="214"/>
      <c r="Q147" s="207"/>
      <c r="R147" s="207"/>
      <c r="S147" s="207"/>
      <c r="T147" s="207"/>
      <c r="U147" s="207"/>
      <c r="V147" s="207"/>
      <c r="W147" s="207"/>
      <c r="X147" s="207"/>
      <c r="Y147" s="207"/>
      <c r="Z147" s="207"/>
      <c r="AA147" s="207"/>
      <c r="AB147" s="207"/>
      <c r="AC147" s="207"/>
      <c r="AD147" s="207"/>
      <c r="AE147" s="207"/>
      <c r="AF147" s="207"/>
      <c r="AG147" s="207"/>
      <c r="AH147" s="207"/>
      <c r="AI147" s="207"/>
      <c r="AJ147" s="207"/>
      <c r="AK147" s="207"/>
      <c r="AL147" s="207"/>
      <c r="AM147" s="207"/>
      <c r="AN147" s="207"/>
      <c r="AO147" s="207"/>
      <c r="AP147" s="207"/>
      <c r="AQ147" s="207"/>
      <c r="AR147" s="207"/>
      <c r="AS147" s="207"/>
      <c r="AT147" s="207"/>
      <c r="AU147" s="207"/>
      <c r="AV147" s="207"/>
      <c r="AW147" s="207"/>
      <c r="AX147" s="207"/>
      <c r="AY147" s="207"/>
      <c r="AZ147" s="207"/>
      <c r="BA147" s="207"/>
      <c r="BB147" s="207"/>
      <c r="BC147" s="207"/>
      <c r="BD147" s="207"/>
      <c r="BE147" s="207"/>
      <c r="BF147" s="207"/>
      <c r="BG147" s="207"/>
      <c r="BH147" s="207"/>
      <c r="BI147" s="207"/>
      <c r="BJ147" s="207"/>
      <c r="BK147" s="207"/>
      <c r="BL147" s="207"/>
      <c r="BM147" s="207"/>
      <c r="BN147" s="207"/>
      <c r="BO147" s="207"/>
      <c r="BP147" s="207"/>
      <c r="BQ147" s="207"/>
      <c r="BR147" s="207"/>
      <c r="BS147" s="207"/>
      <c r="BT147" s="207"/>
      <c r="BU147" s="207"/>
      <c r="BV147" s="207"/>
      <c r="BW147" s="207"/>
      <c r="BX147" s="207"/>
      <c r="BY147" s="207"/>
      <c r="BZ147" s="207"/>
      <c r="CA147" s="207"/>
      <c r="CB147" s="207"/>
      <c r="CC147" s="207"/>
      <c r="CD147" s="207"/>
      <c r="CE147" s="207"/>
      <c r="CF147" s="207"/>
      <c r="CG147" s="207"/>
      <c r="CH147" s="207"/>
      <c r="CI147" s="207"/>
      <c r="CJ147" s="207"/>
      <c r="CK147" s="207"/>
      <c r="CL147" s="207"/>
      <c r="CM147" s="207"/>
      <c r="CN147" s="207"/>
      <c r="CO147" s="207"/>
      <c r="CP147" s="207"/>
      <c r="CQ147" s="207"/>
      <c r="CR147" s="207"/>
      <c r="CS147" s="207"/>
      <c r="CT147" s="207"/>
      <c r="CU147" s="207"/>
      <c r="CV147" s="207"/>
      <c r="CW147" s="207"/>
      <c r="CX147" s="207"/>
      <c r="CY147" s="207"/>
      <c r="CZ147" s="207"/>
      <c r="DA147" s="207"/>
      <c r="DB147" s="207"/>
      <c r="DC147" s="207"/>
      <c r="DD147" s="207"/>
      <c r="DE147" s="207"/>
      <c r="DF147" s="207"/>
      <c r="DG147" s="207"/>
      <c r="DH147" s="207"/>
      <c r="DI147" s="207"/>
      <c r="DJ147" s="207"/>
      <c r="DK147" s="207"/>
      <c r="DL147" s="207"/>
      <c r="DM147" s="207"/>
      <c r="DN147" s="207"/>
      <c r="DO147" s="207"/>
      <c r="DP147" s="207"/>
      <c r="DQ147" s="207"/>
      <c r="DR147" s="207"/>
      <c r="DS147" s="207"/>
      <c r="DT147" s="207"/>
      <c r="DU147" s="207"/>
      <c r="DV147" s="207"/>
      <c r="DW147" s="207"/>
      <c r="DX147" s="207"/>
      <c r="DY147" s="207"/>
      <c r="DZ147" s="207"/>
      <c r="EA147" s="207"/>
      <c r="EB147" s="207"/>
      <c r="EC147" s="207"/>
      <c r="ED147" s="207"/>
      <c r="EE147" s="207"/>
      <c r="EF147" s="207"/>
      <c r="EG147" s="207"/>
      <c r="EH147" s="207"/>
      <c r="EI147" s="207"/>
      <c r="EJ147" s="207"/>
      <c r="EK147" s="207"/>
      <c r="EL147" s="207"/>
      <c r="EM147" s="207"/>
      <c r="EN147" s="207"/>
      <c r="EO147" s="207"/>
    </row>
    <row r="148" spans="1:145" x14ac:dyDescent="0.2">
      <c r="A148" s="212"/>
      <c r="B148" s="202"/>
      <c r="C148" s="354"/>
      <c r="D148" s="203"/>
      <c r="E148" s="371"/>
      <c r="F148" s="371"/>
      <c r="G148" s="106" t="str">
        <f>IF(OR(E148="",F148=""),"", IF(E148="Stormwater Treatment", VLOOKUP(F148,VALIDATIONS!$BZ$2:$CB$6,2,FALSE),    IF(E148="Floodway and Open Channel", VLOOKUP(F148,VALIDATIONS!$BW$2:$BY$7,2,FALSE)))  )</f>
        <v/>
      </c>
      <c r="H148" s="128"/>
      <c r="I148" s="128"/>
      <c r="J148" s="106" t="str">
        <f>IF(OR(E148="",F148=""),"", IF(E148="Stormwater Treatment", H148*VLOOKUP(F148,VALIDATIONS!$BZ$2:$CB$6,3,FALSE),    IF(E148="Floodway and Open Channel", H148*VLOOKUP(F148,VALIDATIONS!$BW$2:$BY$7,3,FALSE)))  )</f>
        <v/>
      </c>
      <c r="K148" s="203"/>
      <c r="L148" s="207"/>
      <c r="M148" s="221"/>
      <c r="N148" s="221"/>
      <c r="O148" s="221"/>
      <c r="P148" s="214"/>
      <c r="Q148" s="207"/>
      <c r="R148" s="207"/>
      <c r="S148" s="207"/>
      <c r="T148" s="207"/>
      <c r="U148" s="207"/>
      <c r="V148" s="207"/>
      <c r="W148" s="207"/>
      <c r="X148" s="207"/>
      <c r="Y148" s="207"/>
      <c r="Z148" s="207"/>
      <c r="AA148" s="207"/>
      <c r="AB148" s="207"/>
      <c r="AC148" s="207"/>
      <c r="AD148" s="207"/>
      <c r="AE148" s="207"/>
      <c r="AF148" s="207"/>
      <c r="AG148" s="207"/>
      <c r="AH148" s="207"/>
      <c r="AI148" s="207"/>
      <c r="AJ148" s="207"/>
      <c r="AK148" s="207"/>
      <c r="AL148" s="207"/>
      <c r="AM148" s="207"/>
      <c r="AN148" s="207"/>
      <c r="AO148" s="207"/>
      <c r="AP148" s="207"/>
      <c r="AQ148" s="207"/>
      <c r="AR148" s="207"/>
      <c r="AS148" s="207"/>
      <c r="AT148" s="207"/>
      <c r="AU148" s="207"/>
      <c r="AV148" s="207"/>
      <c r="AW148" s="207"/>
      <c r="AX148" s="207"/>
      <c r="AY148" s="207"/>
      <c r="AZ148" s="207"/>
      <c r="BA148" s="207"/>
      <c r="BB148" s="207"/>
      <c r="BC148" s="207"/>
      <c r="BD148" s="207"/>
      <c r="BE148" s="207"/>
      <c r="BF148" s="207"/>
      <c r="BG148" s="207"/>
      <c r="BH148" s="207"/>
      <c r="BI148" s="207"/>
      <c r="BJ148" s="207"/>
      <c r="BK148" s="207"/>
      <c r="BL148" s="207"/>
      <c r="BM148" s="207"/>
      <c r="BN148" s="207"/>
      <c r="BO148" s="207"/>
      <c r="BP148" s="207"/>
      <c r="BQ148" s="207"/>
      <c r="BR148" s="207"/>
      <c r="BS148" s="207"/>
      <c r="BT148" s="207"/>
      <c r="BU148" s="207"/>
      <c r="BV148" s="207"/>
      <c r="BW148" s="207"/>
      <c r="BX148" s="207"/>
      <c r="BY148" s="207"/>
      <c r="BZ148" s="207"/>
      <c r="CA148" s="207"/>
      <c r="CB148" s="207"/>
      <c r="CC148" s="207"/>
      <c r="CD148" s="207"/>
      <c r="CE148" s="207"/>
      <c r="CF148" s="207"/>
      <c r="CG148" s="207"/>
      <c r="CH148" s="207"/>
      <c r="CI148" s="207"/>
      <c r="CJ148" s="207"/>
      <c r="CK148" s="207"/>
      <c r="CL148" s="207"/>
      <c r="CM148" s="207"/>
      <c r="CN148" s="207"/>
      <c r="CO148" s="207"/>
      <c r="CP148" s="207"/>
      <c r="CQ148" s="207"/>
      <c r="CR148" s="207"/>
      <c r="CS148" s="207"/>
      <c r="CT148" s="207"/>
      <c r="CU148" s="207"/>
      <c r="CV148" s="207"/>
      <c r="CW148" s="207"/>
      <c r="CX148" s="207"/>
      <c r="CY148" s="207"/>
      <c r="CZ148" s="207"/>
      <c r="DA148" s="207"/>
      <c r="DB148" s="207"/>
      <c r="DC148" s="207"/>
      <c r="DD148" s="207"/>
      <c r="DE148" s="207"/>
      <c r="DF148" s="207"/>
      <c r="DG148" s="207"/>
      <c r="DH148" s="207"/>
      <c r="DI148" s="207"/>
      <c r="DJ148" s="207"/>
      <c r="DK148" s="207"/>
      <c r="DL148" s="207"/>
      <c r="DM148" s="207"/>
      <c r="DN148" s="207"/>
      <c r="DO148" s="207"/>
      <c r="DP148" s="207"/>
      <c r="DQ148" s="207"/>
      <c r="DR148" s="207"/>
      <c r="DS148" s="207"/>
      <c r="DT148" s="207"/>
      <c r="DU148" s="207"/>
      <c r="DV148" s="207"/>
      <c r="DW148" s="207"/>
      <c r="DX148" s="207"/>
      <c r="DY148" s="207"/>
      <c r="DZ148" s="207"/>
      <c r="EA148" s="207"/>
      <c r="EB148" s="207"/>
      <c r="EC148" s="207"/>
      <c r="ED148" s="207"/>
      <c r="EE148" s="207"/>
      <c r="EF148" s="207"/>
      <c r="EG148" s="207"/>
      <c r="EH148" s="207"/>
      <c r="EI148" s="207"/>
      <c r="EJ148" s="207"/>
      <c r="EK148" s="207"/>
      <c r="EL148" s="207"/>
      <c r="EM148" s="207"/>
      <c r="EN148" s="207"/>
      <c r="EO148" s="207"/>
    </row>
    <row r="149" spans="1:145" x14ac:dyDescent="0.2">
      <c r="A149" s="212"/>
      <c r="B149" s="202"/>
      <c r="C149" s="354"/>
      <c r="D149" s="203"/>
      <c r="E149" s="371"/>
      <c r="F149" s="371"/>
      <c r="G149" s="106" t="str">
        <f>IF(OR(E149="",F149=""),"", IF(E149="Stormwater Treatment", VLOOKUP(F149,VALIDATIONS!$BZ$2:$CB$6,2,FALSE),    IF(E149="Floodway and Open Channel", VLOOKUP(F149,VALIDATIONS!$BW$2:$BY$7,2,FALSE)))  )</f>
        <v/>
      </c>
      <c r="H149" s="128"/>
      <c r="I149" s="128"/>
      <c r="J149" s="106" t="str">
        <f>IF(OR(E149="",F149=""),"", IF(E149="Stormwater Treatment", H149*VLOOKUP(F149,VALIDATIONS!$BZ$2:$CB$6,3,FALSE),    IF(E149="Floodway and Open Channel", H149*VLOOKUP(F149,VALIDATIONS!$BW$2:$BY$7,3,FALSE)))  )</f>
        <v/>
      </c>
      <c r="K149" s="203"/>
      <c r="L149" s="207"/>
      <c r="M149" s="221"/>
      <c r="N149" s="221"/>
      <c r="O149" s="221"/>
      <c r="P149" s="214"/>
      <c r="Q149" s="207"/>
      <c r="R149" s="207"/>
      <c r="S149" s="207"/>
      <c r="T149" s="207"/>
      <c r="U149" s="207"/>
      <c r="V149" s="207"/>
      <c r="W149" s="207"/>
      <c r="X149" s="207"/>
      <c r="Y149" s="207"/>
      <c r="Z149" s="207"/>
      <c r="AA149" s="207"/>
      <c r="AB149" s="207"/>
      <c r="AC149" s="207"/>
      <c r="AD149" s="207"/>
      <c r="AE149" s="207"/>
      <c r="AF149" s="207"/>
      <c r="AG149" s="207"/>
      <c r="AH149" s="207"/>
      <c r="AI149" s="207"/>
      <c r="AJ149" s="207"/>
      <c r="AK149" s="207"/>
      <c r="AL149" s="207"/>
      <c r="AM149" s="207"/>
      <c r="AN149" s="207"/>
      <c r="AO149" s="207"/>
      <c r="AP149" s="207"/>
      <c r="AQ149" s="207"/>
      <c r="AR149" s="207"/>
      <c r="AS149" s="207"/>
      <c r="AT149" s="207"/>
      <c r="AU149" s="207"/>
      <c r="AV149" s="207"/>
      <c r="AW149" s="207"/>
      <c r="AX149" s="207"/>
      <c r="AY149" s="207"/>
      <c r="AZ149" s="207"/>
      <c r="BA149" s="207"/>
      <c r="BB149" s="207"/>
      <c r="BC149" s="207"/>
      <c r="BD149" s="207"/>
      <c r="BE149" s="207"/>
      <c r="BF149" s="207"/>
      <c r="BG149" s="207"/>
      <c r="BH149" s="207"/>
      <c r="BI149" s="207"/>
      <c r="BJ149" s="207"/>
      <c r="BK149" s="207"/>
      <c r="BL149" s="207"/>
      <c r="BM149" s="207"/>
      <c r="BN149" s="207"/>
      <c r="BO149" s="207"/>
      <c r="BP149" s="207"/>
      <c r="BQ149" s="207"/>
      <c r="BR149" s="207"/>
      <c r="BS149" s="207"/>
      <c r="BT149" s="207"/>
      <c r="BU149" s="207"/>
      <c r="BV149" s="207"/>
      <c r="BW149" s="207"/>
      <c r="BX149" s="207"/>
      <c r="BY149" s="207"/>
      <c r="BZ149" s="207"/>
      <c r="CA149" s="207"/>
      <c r="CB149" s="207"/>
      <c r="CC149" s="207"/>
      <c r="CD149" s="207"/>
      <c r="CE149" s="207"/>
      <c r="CF149" s="207"/>
      <c r="CG149" s="207"/>
      <c r="CH149" s="207"/>
      <c r="CI149" s="207"/>
      <c r="CJ149" s="207"/>
      <c r="CK149" s="207"/>
      <c r="CL149" s="207"/>
      <c r="CM149" s="207"/>
      <c r="CN149" s="207"/>
      <c r="CO149" s="207"/>
      <c r="CP149" s="207"/>
      <c r="CQ149" s="207"/>
      <c r="CR149" s="207"/>
      <c r="CS149" s="207"/>
      <c r="CT149" s="207"/>
      <c r="CU149" s="207"/>
      <c r="CV149" s="207"/>
      <c r="CW149" s="207"/>
      <c r="CX149" s="207"/>
      <c r="CY149" s="207"/>
      <c r="CZ149" s="207"/>
      <c r="DA149" s="207"/>
      <c r="DB149" s="207"/>
      <c r="DC149" s="207"/>
      <c r="DD149" s="207"/>
      <c r="DE149" s="207"/>
      <c r="DF149" s="207"/>
      <c r="DG149" s="207"/>
      <c r="DH149" s="207"/>
      <c r="DI149" s="207"/>
      <c r="DJ149" s="207"/>
      <c r="DK149" s="207"/>
      <c r="DL149" s="207"/>
      <c r="DM149" s="207"/>
      <c r="DN149" s="207"/>
      <c r="DO149" s="207"/>
      <c r="DP149" s="207"/>
      <c r="DQ149" s="207"/>
      <c r="DR149" s="207"/>
      <c r="DS149" s="207"/>
      <c r="DT149" s="207"/>
      <c r="DU149" s="207"/>
      <c r="DV149" s="207"/>
      <c r="DW149" s="207"/>
      <c r="DX149" s="207"/>
      <c r="DY149" s="207"/>
      <c r="DZ149" s="207"/>
      <c r="EA149" s="207"/>
      <c r="EB149" s="207"/>
      <c r="EC149" s="207"/>
      <c r="ED149" s="207"/>
      <c r="EE149" s="207"/>
      <c r="EF149" s="207"/>
      <c r="EG149" s="207"/>
      <c r="EH149" s="207"/>
      <c r="EI149" s="207"/>
      <c r="EJ149" s="207"/>
      <c r="EK149" s="207"/>
      <c r="EL149" s="207"/>
      <c r="EM149" s="207"/>
      <c r="EN149" s="207"/>
      <c r="EO149" s="207"/>
    </row>
    <row r="150" spans="1:145" x14ac:dyDescent="0.2">
      <c r="A150" s="212"/>
      <c r="B150" s="202"/>
      <c r="C150" s="354"/>
      <c r="D150" s="203"/>
      <c r="E150" s="371"/>
      <c r="F150" s="371"/>
      <c r="G150" s="106" t="str">
        <f>IF(OR(E150="",F150=""),"", IF(E150="Stormwater Treatment", VLOOKUP(F150,VALIDATIONS!$BZ$2:$CB$6,2,FALSE),    IF(E150="Floodway and Open Channel", VLOOKUP(F150,VALIDATIONS!$BW$2:$BY$7,2,FALSE)))  )</f>
        <v/>
      </c>
      <c r="H150" s="128"/>
      <c r="I150" s="128"/>
      <c r="J150" s="106" t="str">
        <f>IF(OR(E150="",F150=""),"", IF(E150="Stormwater Treatment", H150*VLOOKUP(F150,VALIDATIONS!$BZ$2:$CB$6,3,FALSE),    IF(E150="Floodway and Open Channel", H150*VLOOKUP(F150,VALIDATIONS!$BW$2:$BY$7,3,FALSE)))  )</f>
        <v/>
      </c>
      <c r="K150" s="203"/>
      <c r="L150" s="207"/>
      <c r="M150" s="221"/>
      <c r="N150" s="221"/>
      <c r="O150" s="221"/>
      <c r="P150" s="214"/>
      <c r="Q150" s="207"/>
      <c r="R150" s="207"/>
      <c r="S150" s="207"/>
      <c r="T150" s="207"/>
      <c r="U150" s="207"/>
      <c r="V150" s="207"/>
      <c r="W150" s="207"/>
      <c r="X150" s="207"/>
      <c r="Y150" s="207"/>
      <c r="Z150" s="207"/>
      <c r="AA150" s="207"/>
      <c r="AB150" s="207"/>
      <c r="AC150" s="207"/>
      <c r="AD150" s="207"/>
      <c r="AE150" s="207"/>
      <c r="AF150" s="207"/>
      <c r="AG150" s="207"/>
      <c r="AH150" s="207"/>
      <c r="AI150" s="207"/>
      <c r="AJ150" s="207"/>
      <c r="AK150" s="207"/>
      <c r="AL150" s="207"/>
      <c r="AM150" s="207"/>
      <c r="AN150" s="207"/>
      <c r="AO150" s="207"/>
      <c r="AP150" s="207"/>
      <c r="AQ150" s="207"/>
      <c r="AR150" s="207"/>
      <c r="AS150" s="207"/>
      <c r="AT150" s="207"/>
      <c r="AU150" s="207"/>
      <c r="AV150" s="207"/>
      <c r="AW150" s="207"/>
      <c r="AX150" s="207"/>
      <c r="AY150" s="207"/>
      <c r="AZ150" s="207"/>
      <c r="BA150" s="207"/>
      <c r="BB150" s="207"/>
      <c r="BC150" s="207"/>
      <c r="BD150" s="207"/>
      <c r="BE150" s="207"/>
      <c r="BF150" s="207"/>
      <c r="BG150" s="207"/>
      <c r="BH150" s="207"/>
      <c r="BI150" s="207"/>
      <c r="BJ150" s="207"/>
      <c r="BK150" s="207"/>
      <c r="BL150" s="207"/>
      <c r="BM150" s="207"/>
      <c r="BN150" s="207"/>
      <c r="BO150" s="207"/>
      <c r="BP150" s="207"/>
      <c r="BQ150" s="207"/>
      <c r="BR150" s="207"/>
      <c r="BS150" s="207"/>
      <c r="BT150" s="207"/>
      <c r="BU150" s="207"/>
      <c r="BV150" s="207"/>
      <c r="BW150" s="207"/>
      <c r="BX150" s="207"/>
      <c r="BY150" s="207"/>
      <c r="BZ150" s="207"/>
      <c r="CA150" s="207"/>
      <c r="CB150" s="207"/>
      <c r="CC150" s="207"/>
      <c r="CD150" s="207"/>
      <c r="CE150" s="207"/>
      <c r="CF150" s="207"/>
      <c r="CG150" s="207"/>
      <c r="CH150" s="207"/>
      <c r="CI150" s="207"/>
      <c r="CJ150" s="207"/>
      <c r="CK150" s="207"/>
      <c r="CL150" s="207"/>
      <c r="CM150" s="207"/>
      <c r="CN150" s="207"/>
      <c r="CO150" s="207"/>
      <c r="CP150" s="207"/>
      <c r="CQ150" s="207"/>
      <c r="CR150" s="207"/>
      <c r="CS150" s="207"/>
      <c r="CT150" s="207"/>
      <c r="CU150" s="207"/>
      <c r="CV150" s="207"/>
      <c r="CW150" s="207"/>
      <c r="CX150" s="207"/>
      <c r="CY150" s="207"/>
      <c r="CZ150" s="207"/>
      <c r="DA150" s="207"/>
      <c r="DB150" s="207"/>
      <c r="DC150" s="207"/>
      <c r="DD150" s="207"/>
      <c r="DE150" s="207"/>
      <c r="DF150" s="207"/>
      <c r="DG150" s="207"/>
      <c r="DH150" s="207"/>
      <c r="DI150" s="207"/>
      <c r="DJ150" s="207"/>
      <c r="DK150" s="207"/>
      <c r="DL150" s="207"/>
      <c r="DM150" s="207"/>
      <c r="DN150" s="207"/>
      <c r="DO150" s="207"/>
      <c r="DP150" s="207"/>
      <c r="DQ150" s="207"/>
      <c r="DR150" s="207"/>
      <c r="DS150" s="207"/>
      <c r="DT150" s="207"/>
      <c r="DU150" s="207"/>
      <c r="DV150" s="207"/>
      <c r="DW150" s="207"/>
      <c r="DX150" s="207"/>
      <c r="DY150" s="207"/>
      <c r="DZ150" s="207"/>
      <c r="EA150" s="207"/>
      <c r="EB150" s="207"/>
      <c r="EC150" s="207"/>
      <c r="ED150" s="207"/>
      <c r="EE150" s="207"/>
      <c r="EF150" s="207"/>
      <c r="EG150" s="207"/>
      <c r="EH150" s="207"/>
      <c r="EI150" s="207"/>
      <c r="EJ150" s="207"/>
      <c r="EK150" s="207"/>
      <c r="EL150" s="207"/>
      <c r="EM150" s="207"/>
      <c r="EN150" s="207"/>
      <c r="EO150" s="207"/>
    </row>
    <row r="151" spans="1:145" x14ac:dyDescent="0.2">
      <c r="A151" s="212"/>
      <c r="B151" s="202"/>
      <c r="C151" s="354"/>
      <c r="D151" s="203"/>
      <c r="E151" s="371"/>
      <c r="F151" s="371"/>
      <c r="G151" s="106" t="str">
        <f>IF(OR(E151="",F151=""),"", IF(E151="Stormwater Treatment", VLOOKUP(F151,VALIDATIONS!$BZ$2:$CB$6,2,FALSE),    IF(E151="Floodway and Open Channel", VLOOKUP(F151,VALIDATIONS!$BW$2:$BY$7,2,FALSE)))  )</f>
        <v/>
      </c>
      <c r="H151" s="128"/>
      <c r="I151" s="128"/>
      <c r="J151" s="106" t="str">
        <f>IF(OR(E151="",F151=""),"", IF(E151="Stormwater Treatment", H151*VLOOKUP(F151,VALIDATIONS!$BZ$2:$CB$6,3,FALSE),    IF(E151="Floodway and Open Channel", H151*VLOOKUP(F151,VALIDATIONS!$BW$2:$BY$7,3,FALSE)))  )</f>
        <v/>
      </c>
      <c r="K151" s="203"/>
      <c r="L151" s="207"/>
      <c r="M151" s="221"/>
      <c r="N151" s="221"/>
      <c r="O151" s="221"/>
      <c r="P151" s="214"/>
      <c r="Q151" s="207"/>
      <c r="R151" s="207"/>
      <c r="S151" s="207"/>
      <c r="T151" s="207"/>
      <c r="U151" s="207"/>
      <c r="V151" s="207"/>
      <c r="W151" s="207"/>
      <c r="X151" s="207"/>
      <c r="Y151" s="207"/>
      <c r="Z151" s="207"/>
      <c r="AA151" s="207"/>
      <c r="AB151" s="207"/>
      <c r="AC151" s="207"/>
      <c r="AD151" s="207"/>
      <c r="AE151" s="207"/>
      <c r="AF151" s="207"/>
      <c r="AG151" s="207"/>
      <c r="AH151" s="207"/>
      <c r="AI151" s="207"/>
      <c r="AJ151" s="207"/>
      <c r="AK151" s="207"/>
      <c r="AL151" s="207"/>
      <c r="AM151" s="207"/>
      <c r="AN151" s="207"/>
      <c r="AO151" s="207"/>
      <c r="AP151" s="207"/>
      <c r="AQ151" s="207"/>
      <c r="AR151" s="207"/>
      <c r="AS151" s="207"/>
      <c r="AT151" s="207"/>
      <c r="AU151" s="207"/>
      <c r="AV151" s="207"/>
      <c r="AW151" s="207"/>
      <c r="AX151" s="207"/>
      <c r="AY151" s="207"/>
      <c r="AZ151" s="207"/>
      <c r="BA151" s="207"/>
      <c r="BB151" s="207"/>
      <c r="BC151" s="207"/>
      <c r="BD151" s="207"/>
      <c r="BE151" s="207"/>
      <c r="BF151" s="207"/>
      <c r="BG151" s="207"/>
      <c r="BH151" s="207"/>
      <c r="BI151" s="207"/>
      <c r="BJ151" s="207"/>
      <c r="BK151" s="207"/>
      <c r="BL151" s="207"/>
      <c r="BM151" s="207"/>
      <c r="BN151" s="207"/>
      <c r="BO151" s="207"/>
      <c r="BP151" s="207"/>
      <c r="BQ151" s="207"/>
      <c r="BR151" s="207"/>
      <c r="BS151" s="207"/>
      <c r="BT151" s="207"/>
      <c r="BU151" s="207"/>
      <c r="BV151" s="207"/>
      <c r="BW151" s="207"/>
      <c r="BX151" s="207"/>
      <c r="BY151" s="207"/>
      <c r="BZ151" s="207"/>
      <c r="CA151" s="207"/>
      <c r="CB151" s="207"/>
      <c r="CC151" s="207"/>
      <c r="CD151" s="207"/>
      <c r="CE151" s="207"/>
      <c r="CF151" s="207"/>
      <c r="CG151" s="207"/>
      <c r="CH151" s="207"/>
      <c r="CI151" s="207"/>
      <c r="CJ151" s="207"/>
      <c r="CK151" s="207"/>
      <c r="CL151" s="207"/>
      <c r="CM151" s="207"/>
      <c r="CN151" s="207"/>
      <c r="CO151" s="207"/>
      <c r="CP151" s="207"/>
      <c r="CQ151" s="207"/>
      <c r="CR151" s="207"/>
      <c r="CS151" s="207"/>
      <c r="CT151" s="207"/>
      <c r="CU151" s="207"/>
      <c r="CV151" s="207"/>
      <c r="CW151" s="207"/>
      <c r="CX151" s="207"/>
      <c r="CY151" s="207"/>
      <c r="CZ151" s="207"/>
      <c r="DA151" s="207"/>
      <c r="DB151" s="207"/>
      <c r="DC151" s="207"/>
      <c r="DD151" s="207"/>
      <c r="DE151" s="207"/>
      <c r="DF151" s="207"/>
      <c r="DG151" s="207"/>
      <c r="DH151" s="207"/>
      <c r="DI151" s="207"/>
      <c r="DJ151" s="207"/>
      <c r="DK151" s="207"/>
      <c r="DL151" s="207"/>
      <c r="DM151" s="207"/>
      <c r="DN151" s="207"/>
      <c r="DO151" s="207"/>
      <c r="DP151" s="207"/>
      <c r="DQ151" s="207"/>
      <c r="DR151" s="207"/>
      <c r="DS151" s="207"/>
      <c r="DT151" s="207"/>
      <c r="DU151" s="207"/>
      <c r="DV151" s="207"/>
      <c r="DW151" s="207"/>
      <c r="DX151" s="207"/>
      <c r="DY151" s="207"/>
      <c r="DZ151" s="207"/>
      <c r="EA151" s="207"/>
      <c r="EB151" s="207"/>
      <c r="EC151" s="207"/>
      <c r="ED151" s="207"/>
      <c r="EE151" s="207"/>
      <c r="EF151" s="207"/>
      <c r="EG151" s="207"/>
      <c r="EH151" s="207"/>
      <c r="EI151" s="207"/>
      <c r="EJ151" s="207"/>
      <c r="EK151" s="207"/>
      <c r="EL151" s="207"/>
      <c r="EM151" s="207"/>
      <c r="EN151" s="207"/>
      <c r="EO151" s="207"/>
    </row>
    <row r="152" spans="1:145" x14ac:dyDescent="0.2">
      <c r="A152" s="212"/>
      <c r="B152" s="202"/>
      <c r="C152" s="354"/>
      <c r="D152" s="203"/>
      <c r="E152" s="371"/>
      <c r="F152" s="371"/>
      <c r="G152" s="106" t="str">
        <f>IF(OR(E152="",F152=""),"", IF(E152="Stormwater Treatment", VLOOKUP(F152,VALIDATIONS!$BZ$2:$CB$6,2,FALSE),    IF(E152="Floodway and Open Channel", VLOOKUP(F152,VALIDATIONS!$BW$2:$BY$7,2,FALSE)))  )</f>
        <v/>
      </c>
      <c r="H152" s="128"/>
      <c r="I152" s="128"/>
      <c r="J152" s="106" t="str">
        <f>IF(OR(E152="",F152=""),"", IF(E152="Stormwater Treatment", H152*VLOOKUP(F152,VALIDATIONS!$BZ$2:$CB$6,3,FALSE),    IF(E152="Floodway and Open Channel", H152*VLOOKUP(F152,VALIDATIONS!$BW$2:$BY$7,3,FALSE)))  )</f>
        <v/>
      </c>
      <c r="K152" s="203"/>
      <c r="L152" s="207"/>
      <c r="M152" s="221"/>
      <c r="N152" s="221"/>
      <c r="O152" s="221"/>
      <c r="P152" s="214"/>
      <c r="Q152" s="207"/>
      <c r="R152" s="207"/>
      <c r="S152" s="207"/>
      <c r="T152" s="207"/>
      <c r="U152" s="207"/>
      <c r="V152" s="207"/>
      <c r="W152" s="207"/>
      <c r="X152" s="207"/>
      <c r="Y152" s="207"/>
      <c r="Z152" s="207"/>
      <c r="AA152" s="207"/>
      <c r="AB152" s="207"/>
      <c r="AC152" s="207"/>
      <c r="AD152" s="207"/>
      <c r="AE152" s="207"/>
      <c r="AF152" s="207"/>
      <c r="AG152" s="207"/>
      <c r="AH152" s="207"/>
      <c r="AI152" s="207"/>
      <c r="AJ152" s="207"/>
      <c r="AK152" s="207"/>
      <c r="AL152" s="207"/>
      <c r="AM152" s="207"/>
      <c r="AN152" s="207"/>
      <c r="AO152" s="207"/>
      <c r="AP152" s="207"/>
      <c r="AQ152" s="207"/>
      <c r="AR152" s="207"/>
      <c r="AS152" s="207"/>
      <c r="AT152" s="207"/>
      <c r="AU152" s="207"/>
      <c r="AV152" s="207"/>
      <c r="AW152" s="207"/>
      <c r="AX152" s="207"/>
      <c r="AY152" s="207"/>
      <c r="AZ152" s="207"/>
      <c r="BA152" s="207"/>
      <c r="BB152" s="207"/>
      <c r="BC152" s="207"/>
      <c r="BD152" s="207"/>
      <c r="BE152" s="207"/>
      <c r="BF152" s="207"/>
      <c r="BG152" s="207"/>
      <c r="BH152" s="207"/>
      <c r="BI152" s="207"/>
      <c r="BJ152" s="207"/>
      <c r="BK152" s="207"/>
      <c r="BL152" s="207"/>
      <c r="BM152" s="207"/>
      <c r="BN152" s="207"/>
      <c r="BO152" s="207"/>
      <c r="BP152" s="207"/>
      <c r="BQ152" s="207"/>
      <c r="BR152" s="207"/>
      <c r="BS152" s="207"/>
      <c r="BT152" s="207"/>
      <c r="BU152" s="207"/>
      <c r="BV152" s="207"/>
      <c r="BW152" s="207"/>
      <c r="BX152" s="207"/>
      <c r="BY152" s="207"/>
      <c r="BZ152" s="207"/>
      <c r="CA152" s="207"/>
      <c r="CB152" s="207"/>
      <c r="CC152" s="207"/>
      <c r="CD152" s="207"/>
      <c r="CE152" s="207"/>
      <c r="CF152" s="207"/>
      <c r="CG152" s="207"/>
      <c r="CH152" s="207"/>
      <c r="CI152" s="207"/>
      <c r="CJ152" s="207"/>
      <c r="CK152" s="207"/>
      <c r="CL152" s="207"/>
      <c r="CM152" s="207"/>
      <c r="CN152" s="207"/>
      <c r="CO152" s="207"/>
      <c r="CP152" s="207"/>
      <c r="CQ152" s="207"/>
      <c r="CR152" s="207"/>
      <c r="CS152" s="207"/>
      <c r="CT152" s="207"/>
      <c r="CU152" s="207"/>
      <c r="CV152" s="207"/>
      <c r="CW152" s="207"/>
      <c r="CX152" s="207"/>
      <c r="CY152" s="207"/>
      <c r="CZ152" s="207"/>
      <c r="DA152" s="207"/>
      <c r="DB152" s="207"/>
      <c r="DC152" s="207"/>
      <c r="DD152" s="207"/>
      <c r="DE152" s="207"/>
      <c r="DF152" s="207"/>
      <c r="DG152" s="207"/>
      <c r="DH152" s="207"/>
      <c r="DI152" s="207"/>
      <c r="DJ152" s="207"/>
      <c r="DK152" s="207"/>
      <c r="DL152" s="207"/>
      <c r="DM152" s="207"/>
      <c r="DN152" s="207"/>
      <c r="DO152" s="207"/>
      <c r="DP152" s="207"/>
      <c r="DQ152" s="207"/>
      <c r="DR152" s="207"/>
      <c r="DS152" s="207"/>
      <c r="DT152" s="207"/>
      <c r="DU152" s="207"/>
      <c r="DV152" s="207"/>
      <c r="DW152" s="207"/>
      <c r="DX152" s="207"/>
      <c r="DY152" s="207"/>
      <c r="DZ152" s="207"/>
      <c r="EA152" s="207"/>
      <c r="EB152" s="207"/>
      <c r="EC152" s="207"/>
      <c r="ED152" s="207"/>
      <c r="EE152" s="207"/>
      <c r="EF152" s="207"/>
      <c r="EG152" s="207"/>
      <c r="EH152" s="207"/>
      <c r="EI152" s="207"/>
      <c r="EJ152" s="207"/>
      <c r="EK152" s="207"/>
      <c r="EL152" s="207"/>
      <c r="EM152" s="207"/>
      <c r="EN152" s="207"/>
      <c r="EO152" s="207"/>
    </row>
    <row r="153" spans="1:145" x14ac:dyDescent="0.2">
      <c r="A153" s="212"/>
      <c r="B153" s="202"/>
      <c r="C153" s="354"/>
      <c r="D153" s="203"/>
      <c r="E153" s="371"/>
      <c r="F153" s="371"/>
      <c r="G153" s="106" t="str">
        <f>IF(OR(E153="",F153=""),"", IF(E153="Stormwater Treatment", VLOOKUP(F153,VALIDATIONS!$BZ$2:$CB$6,2,FALSE),    IF(E153="Floodway and Open Channel", VLOOKUP(F153,VALIDATIONS!$BW$2:$BY$7,2,FALSE)))  )</f>
        <v/>
      </c>
      <c r="H153" s="128"/>
      <c r="I153" s="128"/>
      <c r="J153" s="106" t="str">
        <f>IF(OR(E153="",F153=""),"", IF(E153="Stormwater Treatment", H153*VLOOKUP(F153,VALIDATIONS!$BZ$2:$CB$6,3,FALSE),    IF(E153="Floodway and Open Channel", H153*VLOOKUP(F153,VALIDATIONS!$BW$2:$BY$7,3,FALSE)))  )</f>
        <v/>
      </c>
      <c r="K153" s="203"/>
      <c r="L153" s="207"/>
      <c r="M153" s="221"/>
      <c r="N153" s="221"/>
      <c r="O153" s="221"/>
      <c r="P153" s="214"/>
      <c r="Q153" s="207"/>
      <c r="R153" s="207"/>
      <c r="S153" s="207"/>
      <c r="T153" s="207"/>
      <c r="U153" s="207"/>
      <c r="V153" s="207"/>
      <c r="W153" s="207"/>
      <c r="X153" s="207"/>
      <c r="Y153" s="207"/>
      <c r="Z153" s="207"/>
      <c r="AA153" s="207"/>
      <c r="AB153" s="207"/>
      <c r="AC153" s="207"/>
      <c r="AD153" s="207"/>
      <c r="AE153" s="207"/>
      <c r="AF153" s="207"/>
      <c r="AG153" s="207"/>
      <c r="AH153" s="207"/>
      <c r="AI153" s="207"/>
      <c r="AJ153" s="207"/>
      <c r="AK153" s="207"/>
      <c r="AL153" s="207"/>
      <c r="AM153" s="207"/>
      <c r="AN153" s="207"/>
      <c r="AO153" s="207"/>
      <c r="AP153" s="207"/>
      <c r="AQ153" s="207"/>
      <c r="AR153" s="207"/>
      <c r="AS153" s="207"/>
      <c r="AT153" s="207"/>
      <c r="AU153" s="207"/>
      <c r="AV153" s="207"/>
      <c r="AW153" s="207"/>
      <c r="AX153" s="207"/>
      <c r="AY153" s="207"/>
      <c r="AZ153" s="207"/>
      <c r="BA153" s="207"/>
      <c r="BB153" s="207"/>
      <c r="BC153" s="207"/>
      <c r="BD153" s="207"/>
      <c r="BE153" s="207"/>
      <c r="BF153" s="207"/>
      <c r="BG153" s="207"/>
      <c r="BH153" s="207"/>
      <c r="BI153" s="207"/>
      <c r="BJ153" s="207"/>
      <c r="BK153" s="207"/>
      <c r="BL153" s="207"/>
      <c r="BM153" s="207"/>
      <c r="BN153" s="207"/>
      <c r="BO153" s="207"/>
      <c r="BP153" s="207"/>
      <c r="BQ153" s="207"/>
      <c r="BR153" s="207"/>
      <c r="BS153" s="207"/>
      <c r="BT153" s="207"/>
      <c r="BU153" s="207"/>
      <c r="BV153" s="207"/>
      <c r="BW153" s="207"/>
      <c r="BX153" s="207"/>
      <c r="BY153" s="207"/>
      <c r="BZ153" s="207"/>
      <c r="CA153" s="207"/>
      <c r="CB153" s="207"/>
      <c r="CC153" s="207"/>
      <c r="CD153" s="207"/>
      <c r="CE153" s="207"/>
      <c r="CF153" s="207"/>
      <c r="CG153" s="207"/>
      <c r="CH153" s="207"/>
      <c r="CI153" s="207"/>
      <c r="CJ153" s="207"/>
      <c r="CK153" s="207"/>
      <c r="CL153" s="207"/>
      <c r="CM153" s="207"/>
      <c r="CN153" s="207"/>
      <c r="CO153" s="207"/>
      <c r="CP153" s="207"/>
      <c r="CQ153" s="207"/>
      <c r="CR153" s="207"/>
      <c r="CS153" s="207"/>
      <c r="CT153" s="207"/>
      <c r="CU153" s="207"/>
      <c r="CV153" s="207"/>
      <c r="CW153" s="207"/>
      <c r="CX153" s="207"/>
      <c r="CY153" s="207"/>
      <c r="CZ153" s="207"/>
      <c r="DA153" s="207"/>
      <c r="DB153" s="207"/>
      <c r="DC153" s="207"/>
      <c r="DD153" s="207"/>
      <c r="DE153" s="207"/>
      <c r="DF153" s="207"/>
      <c r="DG153" s="207"/>
      <c r="DH153" s="207"/>
      <c r="DI153" s="207"/>
      <c r="DJ153" s="207"/>
      <c r="DK153" s="207"/>
      <c r="DL153" s="207"/>
      <c r="DM153" s="207"/>
      <c r="DN153" s="207"/>
      <c r="DO153" s="207"/>
      <c r="DP153" s="207"/>
      <c r="DQ153" s="207"/>
      <c r="DR153" s="207"/>
      <c r="DS153" s="207"/>
      <c r="DT153" s="207"/>
      <c r="DU153" s="207"/>
      <c r="DV153" s="207"/>
      <c r="DW153" s="207"/>
      <c r="DX153" s="207"/>
      <c r="DY153" s="207"/>
      <c r="DZ153" s="207"/>
      <c r="EA153" s="207"/>
      <c r="EB153" s="207"/>
      <c r="EC153" s="207"/>
      <c r="ED153" s="207"/>
      <c r="EE153" s="207"/>
      <c r="EF153" s="207"/>
      <c r="EG153" s="207"/>
      <c r="EH153" s="207"/>
      <c r="EI153" s="207"/>
      <c r="EJ153" s="207"/>
      <c r="EK153" s="207"/>
      <c r="EL153" s="207"/>
      <c r="EM153" s="207"/>
      <c r="EN153" s="207"/>
      <c r="EO153" s="207"/>
    </row>
    <row r="154" spans="1:145" x14ac:dyDescent="0.2">
      <c r="A154" s="212"/>
      <c r="B154" s="202"/>
      <c r="C154" s="354"/>
      <c r="D154" s="203"/>
      <c r="E154" s="371"/>
      <c r="F154" s="371"/>
      <c r="G154" s="106" t="str">
        <f>IF(OR(E154="",F154=""),"", IF(E154="Stormwater Treatment", VLOOKUP(F154,VALIDATIONS!$BZ$2:$CB$6,2,FALSE),    IF(E154="Floodway and Open Channel", VLOOKUP(F154,VALIDATIONS!$BW$2:$BY$7,2,FALSE)))  )</f>
        <v/>
      </c>
      <c r="H154" s="128"/>
      <c r="I154" s="128"/>
      <c r="J154" s="106" t="str">
        <f>IF(OR(E154="",F154=""),"", IF(E154="Stormwater Treatment", H154*VLOOKUP(F154,VALIDATIONS!$BZ$2:$CB$6,3,FALSE),    IF(E154="Floodway and Open Channel", H154*VLOOKUP(F154,VALIDATIONS!$BW$2:$BY$7,3,FALSE)))  )</f>
        <v/>
      </c>
      <c r="K154" s="203"/>
      <c r="L154" s="207"/>
      <c r="M154" s="221"/>
      <c r="N154" s="221"/>
      <c r="O154" s="221"/>
      <c r="P154" s="214"/>
      <c r="Q154" s="207"/>
      <c r="R154" s="207"/>
      <c r="S154" s="207"/>
      <c r="T154" s="207"/>
      <c r="U154" s="207"/>
      <c r="V154" s="207"/>
      <c r="W154" s="207"/>
      <c r="X154" s="207"/>
      <c r="Y154" s="207"/>
      <c r="Z154" s="207"/>
      <c r="AA154" s="207"/>
      <c r="AB154" s="207"/>
      <c r="AC154" s="207"/>
      <c r="AD154" s="207"/>
      <c r="AE154" s="207"/>
      <c r="AF154" s="207"/>
      <c r="AG154" s="207"/>
      <c r="AH154" s="207"/>
      <c r="AI154" s="207"/>
      <c r="AJ154" s="207"/>
      <c r="AK154" s="207"/>
      <c r="AL154" s="207"/>
      <c r="AM154" s="207"/>
      <c r="AN154" s="207"/>
      <c r="AO154" s="207"/>
      <c r="AP154" s="207"/>
      <c r="AQ154" s="207"/>
      <c r="AR154" s="207"/>
      <c r="AS154" s="207"/>
      <c r="AT154" s="207"/>
      <c r="AU154" s="207"/>
      <c r="AV154" s="207"/>
      <c r="AW154" s="207"/>
      <c r="AX154" s="207"/>
      <c r="AY154" s="207"/>
      <c r="AZ154" s="207"/>
      <c r="BA154" s="207"/>
      <c r="BB154" s="207"/>
      <c r="BC154" s="207"/>
      <c r="BD154" s="207"/>
      <c r="BE154" s="207"/>
      <c r="BF154" s="207"/>
      <c r="BG154" s="207"/>
      <c r="BH154" s="207"/>
      <c r="BI154" s="207"/>
      <c r="BJ154" s="207"/>
      <c r="BK154" s="207"/>
      <c r="BL154" s="207"/>
      <c r="BM154" s="207"/>
      <c r="BN154" s="207"/>
      <c r="BO154" s="207"/>
      <c r="BP154" s="207"/>
      <c r="BQ154" s="207"/>
      <c r="BR154" s="207"/>
      <c r="BS154" s="207"/>
      <c r="BT154" s="207"/>
      <c r="BU154" s="207"/>
      <c r="BV154" s="207"/>
      <c r="BW154" s="207"/>
      <c r="BX154" s="207"/>
      <c r="BY154" s="207"/>
      <c r="BZ154" s="207"/>
      <c r="CA154" s="207"/>
      <c r="CB154" s="207"/>
      <c r="CC154" s="207"/>
      <c r="CD154" s="207"/>
      <c r="CE154" s="207"/>
      <c r="CF154" s="207"/>
      <c r="CG154" s="207"/>
      <c r="CH154" s="207"/>
      <c r="CI154" s="207"/>
      <c r="CJ154" s="207"/>
      <c r="CK154" s="207"/>
      <c r="CL154" s="207"/>
      <c r="CM154" s="207"/>
      <c r="CN154" s="207"/>
      <c r="CO154" s="207"/>
      <c r="CP154" s="207"/>
      <c r="CQ154" s="207"/>
      <c r="CR154" s="207"/>
      <c r="CS154" s="207"/>
      <c r="CT154" s="207"/>
      <c r="CU154" s="207"/>
      <c r="CV154" s="207"/>
      <c r="CW154" s="207"/>
      <c r="CX154" s="207"/>
      <c r="CY154" s="207"/>
      <c r="CZ154" s="207"/>
      <c r="DA154" s="207"/>
      <c r="DB154" s="207"/>
      <c r="DC154" s="207"/>
      <c r="DD154" s="207"/>
      <c r="DE154" s="207"/>
      <c r="DF154" s="207"/>
      <c r="DG154" s="207"/>
      <c r="DH154" s="207"/>
      <c r="DI154" s="207"/>
      <c r="DJ154" s="207"/>
      <c r="DK154" s="207"/>
      <c r="DL154" s="207"/>
      <c r="DM154" s="207"/>
      <c r="DN154" s="207"/>
      <c r="DO154" s="207"/>
      <c r="DP154" s="207"/>
      <c r="DQ154" s="207"/>
      <c r="DR154" s="207"/>
      <c r="DS154" s="207"/>
      <c r="DT154" s="207"/>
      <c r="DU154" s="207"/>
      <c r="DV154" s="207"/>
      <c r="DW154" s="207"/>
      <c r="DX154" s="207"/>
      <c r="DY154" s="207"/>
      <c r="DZ154" s="207"/>
      <c r="EA154" s="207"/>
      <c r="EB154" s="207"/>
      <c r="EC154" s="207"/>
      <c r="ED154" s="207"/>
      <c r="EE154" s="207"/>
      <c r="EF154" s="207"/>
      <c r="EG154" s="207"/>
      <c r="EH154" s="207"/>
      <c r="EI154" s="207"/>
      <c r="EJ154" s="207"/>
      <c r="EK154" s="207"/>
      <c r="EL154" s="207"/>
      <c r="EM154" s="207"/>
      <c r="EN154" s="207"/>
      <c r="EO154" s="207"/>
    </row>
    <row r="155" spans="1:145" x14ac:dyDescent="0.2">
      <c r="A155" s="212"/>
      <c r="B155" s="202"/>
      <c r="C155" s="354"/>
      <c r="D155" s="203"/>
      <c r="E155" s="371"/>
      <c r="F155" s="371"/>
      <c r="G155" s="106" t="str">
        <f>IF(OR(E155="",F155=""),"", IF(E155="Stormwater Treatment", VLOOKUP(F155,VALIDATIONS!$BZ$2:$CB$6,2,FALSE),    IF(E155="Floodway and Open Channel", VLOOKUP(F155,VALIDATIONS!$BW$2:$BY$7,2,FALSE)))  )</f>
        <v/>
      </c>
      <c r="H155" s="128"/>
      <c r="I155" s="128"/>
      <c r="J155" s="106" t="str">
        <f>IF(OR(E155="",F155=""),"", IF(E155="Stormwater Treatment", H155*VLOOKUP(F155,VALIDATIONS!$BZ$2:$CB$6,3,FALSE),    IF(E155="Floodway and Open Channel", H155*VLOOKUP(F155,VALIDATIONS!$BW$2:$BY$7,3,FALSE)))  )</f>
        <v/>
      </c>
      <c r="K155" s="203"/>
      <c r="L155" s="207"/>
      <c r="M155" s="221"/>
      <c r="N155" s="221"/>
      <c r="O155" s="221"/>
      <c r="P155" s="214"/>
      <c r="Q155" s="207"/>
      <c r="R155" s="207"/>
      <c r="S155" s="207"/>
      <c r="T155" s="207"/>
      <c r="U155" s="207"/>
      <c r="V155" s="207"/>
      <c r="W155" s="207"/>
      <c r="X155" s="207"/>
      <c r="Y155" s="207"/>
      <c r="Z155" s="207"/>
      <c r="AA155" s="207"/>
      <c r="AB155" s="207"/>
      <c r="AC155" s="207"/>
      <c r="AD155" s="207"/>
      <c r="AE155" s="207"/>
      <c r="AF155" s="207"/>
      <c r="AG155" s="207"/>
      <c r="AH155" s="207"/>
      <c r="AI155" s="207"/>
      <c r="AJ155" s="207"/>
      <c r="AK155" s="207"/>
      <c r="AL155" s="207"/>
      <c r="AM155" s="207"/>
      <c r="AN155" s="207"/>
      <c r="AO155" s="207"/>
      <c r="AP155" s="207"/>
      <c r="AQ155" s="207"/>
      <c r="AR155" s="207"/>
      <c r="AS155" s="207"/>
      <c r="AT155" s="207"/>
      <c r="AU155" s="207"/>
      <c r="AV155" s="207"/>
      <c r="AW155" s="207"/>
      <c r="AX155" s="207"/>
      <c r="AY155" s="207"/>
      <c r="AZ155" s="207"/>
      <c r="BA155" s="207"/>
      <c r="BB155" s="207"/>
      <c r="BC155" s="207"/>
      <c r="BD155" s="207"/>
      <c r="BE155" s="207"/>
      <c r="BF155" s="207"/>
      <c r="BG155" s="207"/>
      <c r="BH155" s="207"/>
      <c r="BI155" s="207"/>
      <c r="BJ155" s="207"/>
      <c r="BK155" s="207"/>
      <c r="BL155" s="207"/>
      <c r="BM155" s="207"/>
      <c r="BN155" s="207"/>
      <c r="BO155" s="207"/>
      <c r="BP155" s="207"/>
      <c r="BQ155" s="207"/>
      <c r="BR155" s="207"/>
      <c r="BS155" s="207"/>
      <c r="BT155" s="207"/>
      <c r="BU155" s="207"/>
      <c r="BV155" s="207"/>
      <c r="BW155" s="207"/>
      <c r="BX155" s="207"/>
      <c r="BY155" s="207"/>
      <c r="BZ155" s="207"/>
      <c r="CA155" s="207"/>
      <c r="CB155" s="207"/>
      <c r="CC155" s="207"/>
      <c r="CD155" s="207"/>
      <c r="CE155" s="207"/>
      <c r="CF155" s="207"/>
      <c r="CG155" s="207"/>
      <c r="CH155" s="207"/>
      <c r="CI155" s="207"/>
      <c r="CJ155" s="207"/>
      <c r="CK155" s="207"/>
      <c r="CL155" s="207"/>
      <c r="CM155" s="207"/>
      <c r="CN155" s="207"/>
      <c r="CO155" s="207"/>
      <c r="CP155" s="207"/>
      <c r="CQ155" s="207"/>
      <c r="CR155" s="207"/>
      <c r="CS155" s="207"/>
      <c r="CT155" s="207"/>
      <c r="CU155" s="207"/>
      <c r="CV155" s="207"/>
      <c r="CW155" s="207"/>
      <c r="CX155" s="207"/>
      <c r="CY155" s="207"/>
      <c r="CZ155" s="207"/>
      <c r="DA155" s="207"/>
      <c r="DB155" s="207"/>
      <c r="DC155" s="207"/>
      <c r="DD155" s="207"/>
      <c r="DE155" s="207"/>
      <c r="DF155" s="207"/>
      <c r="DG155" s="207"/>
      <c r="DH155" s="207"/>
      <c r="DI155" s="207"/>
      <c r="DJ155" s="207"/>
      <c r="DK155" s="207"/>
      <c r="DL155" s="207"/>
      <c r="DM155" s="207"/>
      <c r="DN155" s="207"/>
      <c r="DO155" s="207"/>
      <c r="DP155" s="207"/>
      <c r="DQ155" s="207"/>
      <c r="DR155" s="207"/>
      <c r="DS155" s="207"/>
      <c r="DT155" s="207"/>
      <c r="DU155" s="207"/>
      <c r="DV155" s="207"/>
      <c r="DW155" s="207"/>
      <c r="DX155" s="207"/>
      <c r="DY155" s="207"/>
      <c r="DZ155" s="207"/>
      <c r="EA155" s="207"/>
      <c r="EB155" s="207"/>
      <c r="EC155" s="207"/>
      <c r="ED155" s="207"/>
      <c r="EE155" s="207"/>
      <c r="EF155" s="207"/>
      <c r="EG155" s="207"/>
      <c r="EH155" s="207"/>
      <c r="EI155" s="207"/>
      <c r="EJ155" s="207"/>
      <c r="EK155" s="207"/>
      <c r="EL155" s="207"/>
      <c r="EM155" s="207"/>
      <c r="EN155" s="207"/>
      <c r="EO155" s="207"/>
    </row>
    <row r="156" spans="1:145" x14ac:dyDescent="0.2">
      <c r="A156" s="212"/>
      <c r="B156" s="202"/>
      <c r="C156" s="354"/>
      <c r="D156" s="203"/>
      <c r="E156" s="371"/>
      <c r="F156" s="371"/>
      <c r="G156" s="106" t="str">
        <f>IF(OR(E156="",F156=""),"", IF(E156="Stormwater Treatment", VLOOKUP(F156,VALIDATIONS!$BZ$2:$CB$6,2,FALSE),    IF(E156="Floodway and Open Channel", VLOOKUP(F156,VALIDATIONS!$BW$2:$BY$7,2,FALSE)))  )</f>
        <v/>
      </c>
      <c r="H156" s="128"/>
      <c r="I156" s="128"/>
      <c r="J156" s="106" t="str">
        <f>IF(OR(E156="",F156=""),"", IF(E156="Stormwater Treatment", H156*VLOOKUP(F156,VALIDATIONS!$BZ$2:$CB$6,3,FALSE),    IF(E156="Floodway and Open Channel", H156*VLOOKUP(F156,VALIDATIONS!$BW$2:$BY$7,3,FALSE)))  )</f>
        <v/>
      </c>
      <c r="K156" s="203"/>
      <c r="L156" s="207"/>
      <c r="M156" s="221"/>
      <c r="N156" s="221"/>
      <c r="O156" s="221"/>
      <c r="P156" s="214"/>
      <c r="Q156" s="207"/>
      <c r="R156" s="207"/>
      <c r="S156" s="207"/>
      <c r="T156" s="207"/>
      <c r="U156" s="207"/>
      <c r="V156" s="207"/>
      <c r="W156" s="207"/>
      <c r="X156" s="207"/>
      <c r="Y156" s="207"/>
      <c r="Z156" s="207"/>
      <c r="AA156" s="207"/>
      <c r="AB156" s="207"/>
      <c r="AC156" s="207"/>
      <c r="AD156" s="207"/>
      <c r="AE156" s="207"/>
      <c r="AF156" s="207"/>
      <c r="AG156" s="207"/>
      <c r="AH156" s="207"/>
      <c r="AI156" s="207"/>
      <c r="AJ156" s="207"/>
      <c r="AK156" s="207"/>
      <c r="AL156" s="207"/>
      <c r="AM156" s="207"/>
      <c r="AN156" s="207"/>
      <c r="AO156" s="207"/>
      <c r="AP156" s="207"/>
      <c r="AQ156" s="207"/>
      <c r="AR156" s="207"/>
      <c r="AS156" s="207"/>
      <c r="AT156" s="207"/>
      <c r="AU156" s="207"/>
      <c r="AV156" s="207"/>
      <c r="AW156" s="207"/>
      <c r="AX156" s="207"/>
      <c r="AY156" s="207"/>
      <c r="AZ156" s="207"/>
      <c r="BA156" s="207"/>
      <c r="BB156" s="207"/>
      <c r="BC156" s="207"/>
      <c r="BD156" s="207"/>
      <c r="BE156" s="207"/>
      <c r="BF156" s="207"/>
      <c r="BG156" s="207"/>
      <c r="BH156" s="207"/>
      <c r="BI156" s="207"/>
      <c r="BJ156" s="207"/>
      <c r="BK156" s="207"/>
      <c r="BL156" s="207"/>
      <c r="BM156" s="207"/>
      <c r="BN156" s="207"/>
      <c r="BO156" s="207"/>
      <c r="BP156" s="207"/>
      <c r="BQ156" s="207"/>
      <c r="BR156" s="207"/>
      <c r="BS156" s="207"/>
      <c r="BT156" s="207"/>
      <c r="BU156" s="207"/>
      <c r="BV156" s="207"/>
      <c r="BW156" s="207"/>
      <c r="BX156" s="207"/>
      <c r="BY156" s="207"/>
      <c r="BZ156" s="207"/>
      <c r="CA156" s="207"/>
      <c r="CB156" s="207"/>
      <c r="CC156" s="207"/>
      <c r="CD156" s="207"/>
      <c r="CE156" s="207"/>
      <c r="CF156" s="207"/>
      <c r="CG156" s="207"/>
      <c r="CH156" s="207"/>
      <c r="CI156" s="207"/>
      <c r="CJ156" s="207"/>
      <c r="CK156" s="207"/>
      <c r="CL156" s="207"/>
      <c r="CM156" s="207"/>
      <c r="CN156" s="207"/>
      <c r="CO156" s="207"/>
      <c r="CP156" s="207"/>
      <c r="CQ156" s="207"/>
      <c r="CR156" s="207"/>
      <c r="CS156" s="207"/>
      <c r="CT156" s="207"/>
      <c r="CU156" s="207"/>
      <c r="CV156" s="207"/>
      <c r="CW156" s="207"/>
      <c r="CX156" s="207"/>
      <c r="CY156" s="207"/>
      <c r="CZ156" s="207"/>
      <c r="DA156" s="207"/>
      <c r="DB156" s="207"/>
      <c r="DC156" s="207"/>
      <c r="DD156" s="207"/>
      <c r="DE156" s="207"/>
      <c r="DF156" s="207"/>
      <c r="DG156" s="207"/>
      <c r="DH156" s="207"/>
      <c r="DI156" s="207"/>
      <c r="DJ156" s="207"/>
      <c r="DK156" s="207"/>
      <c r="DL156" s="207"/>
      <c r="DM156" s="207"/>
      <c r="DN156" s="207"/>
      <c r="DO156" s="207"/>
      <c r="DP156" s="207"/>
      <c r="DQ156" s="207"/>
      <c r="DR156" s="207"/>
      <c r="DS156" s="207"/>
      <c r="DT156" s="207"/>
      <c r="DU156" s="207"/>
      <c r="DV156" s="207"/>
      <c r="DW156" s="207"/>
      <c r="DX156" s="207"/>
      <c r="DY156" s="207"/>
      <c r="DZ156" s="207"/>
      <c r="EA156" s="207"/>
      <c r="EB156" s="207"/>
      <c r="EC156" s="207"/>
      <c r="ED156" s="207"/>
      <c r="EE156" s="207"/>
      <c r="EF156" s="207"/>
      <c r="EG156" s="207"/>
      <c r="EH156" s="207"/>
      <c r="EI156" s="207"/>
      <c r="EJ156" s="207"/>
      <c r="EK156" s="207"/>
      <c r="EL156" s="207"/>
      <c r="EM156" s="207"/>
      <c r="EN156" s="207"/>
      <c r="EO156" s="207"/>
    </row>
    <row r="157" spans="1:145" x14ac:dyDescent="0.2">
      <c r="A157" s="212"/>
      <c r="B157" s="202"/>
      <c r="C157" s="354"/>
      <c r="D157" s="203"/>
      <c r="E157" s="371"/>
      <c r="F157" s="371"/>
      <c r="G157" s="106" t="str">
        <f>IF(OR(E157="",F157=""),"", IF(E157="Stormwater Treatment", VLOOKUP(F157,VALIDATIONS!$BZ$2:$CB$6,2,FALSE),    IF(E157="Floodway and Open Channel", VLOOKUP(F157,VALIDATIONS!$BW$2:$BY$7,2,FALSE)))  )</f>
        <v/>
      </c>
      <c r="H157" s="128"/>
      <c r="I157" s="128"/>
      <c r="J157" s="106" t="str">
        <f>IF(OR(E157="",F157=""),"", IF(E157="Stormwater Treatment", H157*VLOOKUP(F157,VALIDATIONS!$BZ$2:$CB$6,3,FALSE),    IF(E157="Floodway and Open Channel", H157*VLOOKUP(F157,VALIDATIONS!$BW$2:$BY$7,3,FALSE)))  )</f>
        <v/>
      </c>
      <c r="K157" s="203"/>
      <c r="L157" s="207"/>
      <c r="M157" s="221"/>
      <c r="N157" s="221"/>
      <c r="O157" s="221"/>
      <c r="P157" s="214"/>
      <c r="Q157" s="207"/>
      <c r="R157" s="207"/>
      <c r="S157" s="207"/>
      <c r="T157" s="207"/>
      <c r="U157" s="207"/>
      <c r="V157" s="207"/>
      <c r="W157" s="207"/>
      <c r="X157" s="207"/>
      <c r="Y157" s="207"/>
      <c r="Z157" s="207"/>
      <c r="AA157" s="207"/>
      <c r="AB157" s="207"/>
      <c r="AC157" s="207"/>
      <c r="AD157" s="207"/>
      <c r="AE157" s="207"/>
      <c r="AF157" s="207"/>
      <c r="AG157" s="207"/>
      <c r="AH157" s="207"/>
      <c r="AI157" s="207"/>
      <c r="AJ157" s="207"/>
      <c r="AK157" s="207"/>
      <c r="AL157" s="207"/>
      <c r="AM157" s="207"/>
      <c r="AN157" s="207"/>
      <c r="AO157" s="207"/>
      <c r="AP157" s="207"/>
      <c r="AQ157" s="207"/>
      <c r="AR157" s="207"/>
      <c r="AS157" s="207"/>
      <c r="AT157" s="207"/>
      <c r="AU157" s="207"/>
      <c r="AV157" s="207"/>
      <c r="AW157" s="207"/>
      <c r="AX157" s="207"/>
      <c r="AY157" s="207"/>
      <c r="AZ157" s="207"/>
      <c r="BA157" s="207"/>
      <c r="BB157" s="207"/>
      <c r="BC157" s="207"/>
      <c r="BD157" s="207"/>
      <c r="BE157" s="207"/>
      <c r="BF157" s="207"/>
      <c r="BG157" s="207"/>
      <c r="BH157" s="207"/>
      <c r="BI157" s="207"/>
      <c r="BJ157" s="207"/>
      <c r="BK157" s="207"/>
      <c r="BL157" s="207"/>
      <c r="BM157" s="207"/>
      <c r="BN157" s="207"/>
      <c r="BO157" s="207"/>
      <c r="BP157" s="207"/>
      <c r="BQ157" s="207"/>
      <c r="BR157" s="207"/>
      <c r="BS157" s="207"/>
      <c r="BT157" s="207"/>
      <c r="BU157" s="207"/>
      <c r="BV157" s="207"/>
      <c r="BW157" s="207"/>
      <c r="BX157" s="207"/>
      <c r="BY157" s="207"/>
      <c r="BZ157" s="207"/>
      <c r="CA157" s="207"/>
      <c r="CB157" s="207"/>
      <c r="CC157" s="207"/>
      <c r="CD157" s="207"/>
      <c r="CE157" s="207"/>
      <c r="CF157" s="207"/>
      <c r="CG157" s="207"/>
      <c r="CH157" s="207"/>
      <c r="CI157" s="207"/>
      <c r="CJ157" s="207"/>
      <c r="CK157" s="207"/>
      <c r="CL157" s="207"/>
      <c r="CM157" s="207"/>
      <c r="CN157" s="207"/>
      <c r="CO157" s="207"/>
      <c r="CP157" s="207"/>
      <c r="CQ157" s="207"/>
      <c r="CR157" s="207"/>
      <c r="CS157" s="207"/>
      <c r="CT157" s="207"/>
      <c r="CU157" s="207"/>
      <c r="CV157" s="207"/>
      <c r="CW157" s="207"/>
      <c r="CX157" s="207"/>
      <c r="CY157" s="207"/>
      <c r="CZ157" s="207"/>
      <c r="DA157" s="207"/>
      <c r="DB157" s="207"/>
      <c r="DC157" s="207"/>
      <c r="DD157" s="207"/>
      <c r="DE157" s="207"/>
      <c r="DF157" s="207"/>
      <c r="DG157" s="207"/>
      <c r="DH157" s="207"/>
      <c r="DI157" s="207"/>
      <c r="DJ157" s="207"/>
      <c r="DK157" s="207"/>
      <c r="DL157" s="207"/>
      <c r="DM157" s="207"/>
      <c r="DN157" s="207"/>
      <c r="DO157" s="207"/>
      <c r="DP157" s="207"/>
      <c r="DQ157" s="207"/>
      <c r="DR157" s="207"/>
      <c r="DS157" s="207"/>
      <c r="DT157" s="207"/>
      <c r="DU157" s="207"/>
      <c r="DV157" s="207"/>
      <c r="DW157" s="207"/>
      <c r="DX157" s="207"/>
      <c r="DY157" s="207"/>
      <c r="DZ157" s="207"/>
      <c r="EA157" s="207"/>
      <c r="EB157" s="207"/>
      <c r="EC157" s="207"/>
      <c r="ED157" s="207"/>
      <c r="EE157" s="207"/>
      <c r="EF157" s="207"/>
      <c r="EG157" s="207"/>
      <c r="EH157" s="207"/>
      <c r="EI157" s="207"/>
      <c r="EJ157" s="207"/>
      <c r="EK157" s="207"/>
      <c r="EL157" s="207"/>
      <c r="EM157" s="207"/>
      <c r="EN157" s="207"/>
      <c r="EO157" s="207"/>
    </row>
    <row r="158" spans="1:145" x14ac:dyDescent="0.2">
      <c r="A158" s="212"/>
      <c r="B158" s="202"/>
      <c r="C158" s="354"/>
      <c r="D158" s="203"/>
      <c r="E158" s="371"/>
      <c r="F158" s="371"/>
      <c r="G158" s="106" t="str">
        <f>IF(OR(E158="",F158=""),"", IF(E158="Stormwater Treatment", VLOOKUP(F158,VALIDATIONS!$BZ$2:$CB$6,2,FALSE),    IF(E158="Floodway and Open Channel", VLOOKUP(F158,VALIDATIONS!$BW$2:$BY$7,2,FALSE)))  )</f>
        <v/>
      </c>
      <c r="H158" s="128"/>
      <c r="I158" s="128"/>
      <c r="J158" s="106" t="str">
        <f>IF(OR(E158="",F158=""),"", IF(E158="Stormwater Treatment", H158*VLOOKUP(F158,VALIDATIONS!$BZ$2:$CB$6,3,FALSE),    IF(E158="Floodway and Open Channel", H158*VLOOKUP(F158,VALIDATIONS!$BW$2:$BY$7,3,FALSE)))  )</f>
        <v/>
      </c>
      <c r="K158" s="203"/>
      <c r="L158" s="207"/>
      <c r="M158" s="221"/>
      <c r="N158" s="221"/>
      <c r="O158" s="221"/>
      <c r="P158" s="214"/>
      <c r="Q158" s="207"/>
      <c r="R158" s="207"/>
      <c r="S158" s="207"/>
      <c r="T158" s="207"/>
      <c r="U158" s="207"/>
      <c r="V158" s="207"/>
      <c r="W158" s="207"/>
      <c r="X158" s="207"/>
      <c r="Y158" s="207"/>
      <c r="Z158" s="207"/>
      <c r="AA158" s="207"/>
      <c r="AB158" s="207"/>
      <c r="AC158" s="207"/>
      <c r="AD158" s="207"/>
      <c r="AE158" s="207"/>
      <c r="AF158" s="207"/>
      <c r="AG158" s="207"/>
      <c r="AH158" s="207"/>
      <c r="AI158" s="207"/>
      <c r="AJ158" s="207"/>
      <c r="AK158" s="207"/>
      <c r="AL158" s="207"/>
      <c r="AM158" s="207"/>
      <c r="AN158" s="207"/>
      <c r="AO158" s="207"/>
      <c r="AP158" s="207"/>
      <c r="AQ158" s="207"/>
      <c r="AR158" s="207"/>
      <c r="AS158" s="207"/>
      <c r="AT158" s="207"/>
      <c r="AU158" s="207"/>
      <c r="AV158" s="207"/>
      <c r="AW158" s="207"/>
      <c r="AX158" s="207"/>
      <c r="AY158" s="207"/>
      <c r="AZ158" s="207"/>
      <c r="BA158" s="207"/>
      <c r="BB158" s="207"/>
      <c r="BC158" s="207"/>
      <c r="BD158" s="207"/>
      <c r="BE158" s="207"/>
      <c r="BF158" s="207"/>
      <c r="BG158" s="207"/>
      <c r="BH158" s="207"/>
      <c r="BI158" s="207"/>
      <c r="BJ158" s="207"/>
      <c r="BK158" s="207"/>
      <c r="BL158" s="207"/>
      <c r="BM158" s="207"/>
      <c r="BN158" s="207"/>
      <c r="BO158" s="207"/>
      <c r="BP158" s="207"/>
      <c r="BQ158" s="207"/>
      <c r="BR158" s="207"/>
      <c r="BS158" s="207"/>
      <c r="BT158" s="207"/>
      <c r="BU158" s="207"/>
      <c r="BV158" s="207"/>
      <c r="BW158" s="207"/>
      <c r="BX158" s="207"/>
      <c r="BY158" s="207"/>
      <c r="BZ158" s="207"/>
      <c r="CA158" s="207"/>
      <c r="CB158" s="207"/>
      <c r="CC158" s="207"/>
      <c r="CD158" s="207"/>
      <c r="CE158" s="207"/>
      <c r="CF158" s="207"/>
      <c r="CG158" s="207"/>
      <c r="CH158" s="207"/>
      <c r="CI158" s="207"/>
      <c r="CJ158" s="207"/>
      <c r="CK158" s="207"/>
      <c r="CL158" s="207"/>
      <c r="CM158" s="207"/>
      <c r="CN158" s="207"/>
      <c r="CO158" s="207"/>
      <c r="CP158" s="207"/>
      <c r="CQ158" s="207"/>
      <c r="CR158" s="207"/>
      <c r="CS158" s="207"/>
      <c r="CT158" s="207"/>
      <c r="CU158" s="207"/>
      <c r="CV158" s="207"/>
      <c r="CW158" s="207"/>
      <c r="CX158" s="207"/>
      <c r="CY158" s="207"/>
      <c r="CZ158" s="207"/>
      <c r="DA158" s="207"/>
      <c r="DB158" s="207"/>
      <c r="DC158" s="207"/>
      <c r="DD158" s="207"/>
      <c r="DE158" s="207"/>
      <c r="DF158" s="207"/>
      <c r="DG158" s="207"/>
      <c r="DH158" s="207"/>
      <c r="DI158" s="207"/>
      <c r="DJ158" s="207"/>
      <c r="DK158" s="207"/>
      <c r="DL158" s="207"/>
      <c r="DM158" s="207"/>
      <c r="DN158" s="207"/>
      <c r="DO158" s="207"/>
      <c r="DP158" s="207"/>
      <c r="DQ158" s="207"/>
      <c r="DR158" s="207"/>
      <c r="DS158" s="207"/>
      <c r="DT158" s="207"/>
      <c r="DU158" s="207"/>
      <c r="DV158" s="207"/>
      <c r="DW158" s="207"/>
      <c r="DX158" s="207"/>
      <c r="DY158" s="207"/>
      <c r="DZ158" s="207"/>
      <c r="EA158" s="207"/>
      <c r="EB158" s="207"/>
      <c r="EC158" s="207"/>
      <c r="ED158" s="207"/>
      <c r="EE158" s="207"/>
      <c r="EF158" s="207"/>
      <c r="EG158" s="207"/>
      <c r="EH158" s="207"/>
      <c r="EI158" s="207"/>
      <c r="EJ158" s="207"/>
      <c r="EK158" s="207"/>
      <c r="EL158" s="207"/>
      <c r="EM158" s="207"/>
      <c r="EN158" s="207"/>
      <c r="EO158" s="207"/>
    </row>
    <row r="159" spans="1:145" x14ac:dyDescent="0.2">
      <c r="A159" s="212"/>
      <c r="B159" s="202"/>
      <c r="C159" s="354"/>
      <c r="D159" s="203"/>
      <c r="E159" s="371"/>
      <c r="F159" s="371"/>
      <c r="G159" s="106" t="str">
        <f>IF(OR(E159="",F159=""),"", IF(E159="Stormwater Treatment", VLOOKUP(F159,VALIDATIONS!$BZ$2:$CB$6,2,FALSE),    IF(E159="Floodway and Open Channel", VLOOKUP(F159,VALIDATIONS!$BW$2:$BY$7,2,FALSE)))  )</f>
        <v/>
      </c>
      <c r="H159" s="128"/>
      <c r="I159" s="128"/>
      <c r="J159" s="106" t="str">
        <f>IF(OR(E159="",F159=""),"", IF(E159="Stormwater Treatment", H159*VLOOKUP(F159,VALIDATIONS!$BZ$2:$CB$6,3,FALSE),    IF(E159="Floodway and Open Channel", H159*VLOOKUP(F159,VALIDATIONS!$BW$2:$BY$7,3,FALSE)))  )</f>
        <v/>
      </c>
      <c r="K159" s="203"/>
      <c r="L159" s="207"/>
      <c r="M159" s="221"/>
      <c r="N159" s="221"/>
      <c r="O159" s="221"/>
      <c r="P159" s="214"/>
      <c r="Q159" s="207"/>
      <c r="R159" s="207"/>
      <c r="S159" s="207"/>
      <c r="T159" s="207"/>
      <c r="U159" s="207"/>
      <c r="V159" s="207"/>
      <c r="W159" s="207"/>
      <c r="X159" s="207"/>
      <c r="Y159" s="207"/>
      <c r="Z159" s="207"/>
      <c r="AA159" s="207"/>
      <c r="AB159" s="207"/>
      <c r="AC159" s="207"/>
      <c r="AD159" s="207"/>
      <c r="AE159" s="207"/>
      <c r="AF159" s="207"/>
      <c r="AG159" s="207"/>
      <c r="AH159" s="207"/>
      <c r="AI159" s="207"/>
      <c r="AJ159" s="207"/>
      <c r="AK159" s="207"/>
      <c r="AL159" s="207"/>
      <c r="AM159" s="207"/>
      <c r="AN159" s="207"/>
      <c r="AO159" s="207"/>
      <c r="AP159" s="207"/>
      <c r="AQ159" s="207"/>
      <c r="AR159" s="207"/>
      <c r="AS159" s="207"/>
      <c r="AT159" s="207"/>
      <c r="AU159" s="207"/>
      <c r="AV159" s="207"/>
      <c r="AW159" s="207"/>
      <c r="AX159" s="207"/>
      <c r="AY159" s="207"/>
      <c r="AZ159" s="207"/>
      <c r="BA159" s="207"/>
      <c r="BB159" s="207"/>
      <c r="BC159" s="207"/>
      <c r="BD159" s="207"/>
      <c r="BE159" s="207"/>
      <c r="BF159" s="207"/>
      <c r="BG159" s="207"/>
      <c r="BH159" s="207"/>
      <c r="BI159" s="207"/>
      <c r="BJ159" s="207"/>
      <c r="BK159" s="207"/>
      <c r="BL159" s="207"/>
      <c r="BM159" s="207"/>
      <c r="BN159" s="207"/>
      <c r="BO159" s="207"/>
      <c r="BP159" s="207"/>
      <c r="BQ159" s="207"/>
      <c r="BR159" s="207"/>
      <c r="BS159" s="207"/>
      <c r="BT159" s="207"/>
      <c r="BU159" s="207"/>
      <c r="BV159" s="207"/>
      <c r="BW159" s="207"/>
      <c r="BX159" s="207"/>
      <c r="BY159" s="207"/>
      <c r="BZ159" s="207"/>
      <c r="CA159" s="207"/>
      <c r="CB159" s="207"/>
      <c r="CC159" s="207"/>
      <c r="CD159" s="207"/>
      <c r="CE159" s="207"/>
      <c r="CF159" s="207"/>
      <c r="CG159" s="207"/>
      <c r="CH159" s="207"/>
      <c r="CI159" s="207"/>
      <c r="CJ159" s="207"/>
      <c r="CK159" s="207"/>
      <c r="CL159" s="207"/>
      <c r="CM159" s="207"/>
      <c r="CN159" s="207"/>
      <c r="CO159" s="207"/>
      <c r="CP159" s="207"/>
      <c r="CQ159" s="207"/>
      <c r="CR159" s="207"/>
      <c r="CS159" s="207"/>
      <c r="CT159" s="207"/>
      <c r="CU159" s="207"/>
      <c r="CV159" s="207"/>
      <c r="CW159" s="207"/>
      <c r="CX159" s="207"/>
      <c r="CY159" s="207"/>
      <c r="CZ159" s="207"/>
      <c r="DA159" s="207"/>
      <c r="DB159" s="207"/>
      <c r="DC159" s="207"/>
      <c r="DD159" s="207"/>
      <c r="DE159" s="207"/>
      <c r="DF159" s="207"/>
      <c r="DG159" s="207"/>
      <c r="DH159" s="207"/>
      <c r="DI159" s="207"/>
      <c r="DJ159" s="207"/>
      <c r="DK159" s="207"/>
      <c r="DL159" s="207"/>
      <c r="DM159" s="207"/>
      <c r="DN159" s="207"/>
      <c r="DO159" s="207"/>
      <c r="DP159" s="207"/>
      <c r="DQ159" s="207"/>
      <c r="DR159" s="207"/>
      <c r="DS159" s="207"/>
      <c r="DT159" s="207"/>
      <c r="DU159" s="207"/>
      <c r="DV159" s="207"/>
      <c r="DW159" s="207"/>
      <c r="DX159" s="207"/>
      <c r="DY159" s="207"/>
      <c r="DZ159" s="207"/>
      <c r="EA159" s="207"/>
      <c r="EB159" s="207"/>
      <c r="EC159" s="207"/>
      <c r="ED159" s="207"/>
      <c r="EE159" s="207"/>
      <c r="EF159" s="207"/>
      <c r="EG159" s="207"/>
      <c r="EH159" s="207"/>
      <c r="EI159" s="207"/>
      <c r="EJ159" s="207"/>
      <c r="EK159" s="207"/>
      <c r="EL159" s="207"/>
      <c r="EM159" s="207"/>
      <c r="EN159" s="207"/>
      <c r="EO159" s="207"/>
    </row>
    <row r="160" spans="1:145" x14ac:dyDescent="0.2">
      <c r="A160" s="212"/>
      <c r="B160" s="202"/>
      <c r="C160" s="354"/>
      <c r="D160" s="203"/>
      <c r="E160" s="371"/>
      <c r="F160" s="371"/>
      <c r="G160" s="106" t="str">
        <f>IF(OR(E160="",F160=""),"", IF(E160="Stormwater Treatment", VLOOKUP(F160,VALIDATIONS!$BZ$2:$CB$6,2,FALSE),    IF(E160="Floodway and Open Channel", VLOOKUP(F160,VALIDATIONS!$BW$2:$BY$7,2,FALSE)))  )</f>
        <v/>
      </c>
      <c r="H160" s="128"/>
      <c r="I160" s="128"/>
      <c r="J160" s="106" t="str">
        <f>IF(OR(E160="",F160=""),"", IF(E160="Stormwater Treatment", H160*VLOOKUP(F160,VALIDATIONS!$BZ$2:$CB$6,3,FALSE),    IF(E160="Floodway and Open Channel", H160*VLOOKUP(F160,VALIDATIONS!$BW$2:$BY$7,3,FALSE)))  )</f>
        <v/>
      </c>
      <c r="K160" s="203"/>
      <c r="L160" s="207"/>
      <c r="M160" s="221"/>
      <c r="N160" s="221"/>
      <c r="O160" s="221"/>
      <c r="P160" s="214"/>
      <c r="Q160" s="207"/>
      <c r="R160" s="207"/>
      <c r="S160" s="207"/>
      <c r="T160" s="207"/>
      <c r="U160" s="207"/>
      <c r="V160" s="207"/>
      <c r="W160" s="207"/>
      <c r="X160" s="207"/>
      <c r="Y160" s="207"/>
      <c r="Z160" s="207"/>
      <c r="AA160" s="207"/>
      <c r="AB160" s="207"/>
      <c r="AC160" s="207"/>
      <c r="AD160" s="207"/>
      <c r="AE160" s="207"/>
      <c r="AF160" s="207"/>
      <c r="AG160" s="207"/>
      <c r="AH160" s="207"/>
      <c r="AI160" s="207"/>
      <c r="AJ160" s="207"/>
      <c r="AK160" s="207"/>
      <c r="AL160" s="207"/>
      <c r="AM160" s="207"/>
      <c r="AN160" s="207"/>
      <c r="AO160" s="207"/>
      <c r="AP160" s="207"/>
      <c r="AQ160" s="207"/>
      <c r="AR160" s="207"/>
      <c r="AS160" s="207"/>
      <c r="AT160" s="207"/>
      <c r="AU160" s="207"/>
      <c r="AV160" s="207"/>
      <c r="AW160" s="207"/>
      <c r="AX160" s="207"/>
      <c r="AY160" s="207"/>
      <c r="AZ160" s="207"/>
      <c r="BA160" s="207"/>
      <c r="BB160" s="207"/>
      <c r="BC160" s="207"/>
      <c r="BD160" s="207"/>
      <c r="BE160" s="207"/>
      <c r="BF160" s="207"/>
      <c r="BG160" s="207"/>
      <c r="BH160" s="207"/>
      <c r="BI160" s="207"/>
      <c r="BJ160" s="207"/>
      <c r="BK160" s="207"/>
      <c r="BL160" s="207"/>
      <c r="BM160" s="207"/>
      <c r="BN160" s="207"/>
      <c r="BO160" s="207"/>
      <c r="BP160" s="207"/>
      <c r="BQ160" s="207"/>
      <c r="BR160" s="207"/>
      <c r="BS160" s="207"/>
      <c r="BT160" s="207"/>
      <c r="BU160" s="207"/>
      <c r="BV160" s="207"/>
      <c r="BW160" s="207"/>
      <c r="BX160" s="207"/>
      <c r="BY160" s="207"/>
      <c r="BZ160" s="207"/>
      <c r="CA160" s="207"/>
      <c r="CB160" s="207"/>
      <c r="CC160" s="207"/>
      <c r="CD160" s="207"/>
      <c r="CE160" s="207"/>
      <c r="CF160" s="207"/>
      <c r="CG160" s="207"/>
      <c r="CH160" s="207"/>
      <c r="CI160" s="207"/>
      <c r="CJ160" s="207"/>
      <c r="CK160" s="207"/>
      <c r="CL160" s="207"/>
      <c r="CM160" s="207"/>
      <c r="CN160" s="207"/>
      <c r="CO160" s="207"/>
      <c r="CP160" s="207"/>
      <c r="CQ160" s="207"/>
      <c r="CR160" s="207"/>
      <c r="CS160" s="207"/>
      <c r="CT160" s="207"/>
      <c r="CU160" s="207"/>
      <c r="CV160" s="207"/>
      <c r="CW160" s="207"/>
      <c r="CX160" s="207"/>
      <c r="CY160" s="207"/>
      <c r="CZ160" s="207"/>
      <c r="DA160" s="207"/>
      <c r="DB160" s="207"/>
      <c r="DC160" s="207"/>
      <c r="DD160" s="207"/>
      <c r="DE160" s="207"/>
      <c r="DF160" s="207"/>
      <c r="DG160" s="207"/>
      <c r="DH160" s="207"/>
      <c r="DI160" s="207"/>
      <c r="DJ160" s="207"/>
      <c r="DK160" s="207"/>
      <c r="DL160" s="207"/>
      <c r="DM160" s="207"/>
      <c r="DN160" s="207"/>
      <c r="DO160" s="207"/>
      <c r="DP160" s="207"/>
      <c r="DQ160" s="207"/>
      <c r="DR160" s="207"/>
      <c r="DS160" s="207"/>
      <c r="DT160" s="207"/>
      <c r="DU160" s="207"/>
      <c r="DV160" s="207"/>
      <c r="DW160" s="207"/>
      <c r="DX160" s="207"/>
      <c r="DY160" s="207"/>
      <c r="DZ160" s="207"/>
      <c r="EA160" s="207"/>
      <c r="EB160" s="207"/>
      <c r="EC160" s="207"/>
      <c r="ED160" s="207"/>
      <c r="EE160" s="207"/>
      <c r="EF160" s="207"/>
      <c r="EG160" s="207"/>
      <c r="EH160" s="207"/>
      <c r="EI160" s="207"/>
      <c r="EJ160" s="207"/>
      <c r="EK160" s="207"/>
      <c r="EL160" s="207"/>
      <c r="EM160" s="207"/>
      <c r="EN160" s="207"/>
      <c r="EO160" s="207"/>
    </row>
    <row r="161" spans="1:145" x14ac:dyDescent="0.2">
      <c r="A161" s="212"/>
      <c r="B161" s="202"/>
      <c r="C161" s="354"/>
      <c r="D161" s="203"/>
      <c r="E161" s="371"/>
      <c r="F161" s="371"/>
      <c r="G161" s="106" t="str">
        <f>IF(OR(E161="",F161=""),"", IF(E161="Stormwater Treatment", VLOOKUP(F161,VALIDATIONS!$BZ$2:$CB$6,2,FALSE),    IF(E161="Floodway and Open Channel", VLOOKUP(F161,VALIDATIONS!$BW$2:$BY$7,2,FALSE)))  )</f>
        <v/>
      </c>
      <c r="H161" s="128"/>
      <c r="I161" s="128"/>
      <c r="J161" s="106" t="str">
        <f>IF(OR(E161="",F161=""),"", IF(E161="Stormwater Treatment", H161*VLOOKUP(F161,VALIDATIONS!$BZ$2:$CB$6,3,FALSE),    IF(E161="Floodway and Open Channel", H161*VLOOKUP(F161,VALIDATIONS!$BW$2:$BY$7,3,FALSE)))  )</f>
        <v/>
      </c>
      <c r="K161" s="203"/>
      <c r="L161" s="207"/>
      <c r="M161" s="221"/>
      <c r="N161" s="221"/>
      <c r="O161" s="221"/>
      <c r="P161" s="214"/>
      <c r="Q161" s="207"/>
      <c r="R161" s="207"/>
      <c r="S161" s="207"/>
      <c r="T161" s="207"/>
      <c r="U161" s="207"/>
      <c r="V161" s="207"/>
      <c r="W161" s="207"/>
      <c r="X161" s="207"/>
      <c r="Y161" s="207"/>
      <c r="Z161" s="207"/>
      <c r="AA161" s="207"/>
      <c r="AB161" s="207"/>
      <c r="AC161" s="207"/>
      <c r="AD161" s="207"/>
      <c r="AE161" s="207"/>
      <c r="AF161" s="207"/>
      <c r="AG161" s="207"/>
      <c r="AH161" s="207"/>
      <c r="AI161" s="207"/>
      <c r="AJ161" s="207"/>
      <c r="AK161" s="207"/>
      <c r="AL161" s="207"/>
      <c r="AM161" s="207"/>
      <c r="AN161" s="207"/>
      <c r="AO161" s="207"/>
      <c r="AP161" s="207"/>
      <c r="AQ161" s="207"/>
      <c r="AR161" s="207"/>
      <c r="AS161" s="207"/>
      <c r="AT161" s="207"/>
      <c r="AU161" s="207"/>
      <c r="AV161" s="207"/>
      <c r="AW161" s="207"/>
      <c r="AX161" s="207"/>
      <c r="AY161" s="207"/>
      <c r="AZ161" s="207"/>
      <c r="BA161" s="207"/>
      <c r="BB161" s="207"/>
      <c r="BC161" s="207"/>
      <c r="BD161" s="207"/>
      <c r="BE161" s="207"/>
      <c r="BF161" s="207"/>
      <c r="BG161" s="207"/>
      <c r="BH161" s="207"/>
      <c r="BI161" s="207"/>
      <c r="BJ161" s="207"/>
      <c r="BK161" s="207"/>
      <c r="BL161" s="207"/>
      <c r="BM161" s="207"/>
      <c r="BN161" s="207"/>
      <c r="BO161" s="207"/>
      <c r="BP161" s="207"/>
      <c r="BQ161" s="207"/>
      <c r="BR161" s="207"/>
      <c r="BS161" s="207"/>
      <c r="BT161" s="207"/>
      <c r="BU161" s="207"/>
      <c r="BV161" s="207"/>
      <c r="BW161" s="207"/>
      <c r="BX161" s="207"/>
      <c r="BY161" s="207"/>
      <c r="BZ161" s="207"/>
      <c r="CA161" s="207"/>
      <c r="CB161" s="207"/>
      <c r="CC161" s="207"/>
      <c r="CD161" s="207"/>
      <c r="CE161" s="207"/>
      <c r="CF161" s="207"/>
      <c r="CG161" s="207"/>
      <c r="CH161" s="207"/>
      <c r="CI161" s="207"/>
      <c r="CJ161" s="207"/>
      <c r="CK161" s="207"/>
      <c r="CL161" s="207"/>
      <c r="CM161" s="207"/>
      <c r="CN161" s="207"/>
      <c r="CO161" s="207"/>
      <c r="CP161" s="207"/>
      <c r="CQ161" s="207"/>
      <c r="CR161" s="207"/>
      <c r="CS161" s="207"/>
      <c r="CT161" s="207"/>
      <c r="CU161" s="207"/>
      <c r="CV161" s="207"/>
      <c r="CW161" s="207"/>
      <c r="CX161" s="207"/>
      <c r="CY161" s="207"/>
      <c r="CZ161" s="207"/>
      <c r="DA161" s="207"/>
      <c r="DB161" s="207"/>
      <c r="DC161" s="207"/>
      <c r="DD161" s="207"/>
      <c r="DE161" s="207"/>
      <c r="DF161" s="207"/>
      <c r="DG161" s="207"/>
      <c r="DH161" s="207"/>
      <c r="DI161" s="207"/>
      <c r="DJ161" s="207"/>
      <c r="DK161" s="207"/>
      <c r="DL161" s="207"/>
      <c r="DM161" s="207"/>
      <c r="DN161" s="207"/>
      <c r="DO161" s="207"/>
      <c r="DP161" s="207"/>
      <c r="DQ161" s="207"/>
      <c r="DR161" s="207"/>
      <c r="DS161" s="207"/>
      <c r="DT161" s="207"/>
      <c r="DU161" s="207"/>
      <c r="DV161" s="207"/>
      <c r="DW161" s="207"/>
      <c r="DX161" s="207"/>
      <c r="DY161" s="207"/>
      <c r="DZ161" s="207"/>
      <c r="EA161" s="207"/>
      <c r="EB161" s="207"/>
      <c r="EC161" s="207"/>
      <c r="ED161" s="207"/>
      <c r="EE161" s="207"/>
      <c r="EF161" s="207"/>
      <c r="EG161" s="207"/>
      <c r="EH161" s="207"/>
      <c r="EI161" s="207"/>
      <c r="EJ161" s="207"/>
      <c r="EK161" s="207"/>
      <c r="EL161" s="207"/>
      <c r="EM161" s="207"/>
      <c r="EN161" s="207"/>
      <c r="EO161" s="207"/>
    </row>
    <row r="162" spans="1:145" x14ac:dyDescent="0.2">
      <c r="A162" s="212"/>
      <c r="B162" s="202"/>
      <c r="C162" s="354"/>
      <c r="D162" s="203"/>
      <c r="E162" s="371"/>
      <c r="F162" s="371"/>
      <c r="G162" s="106" t="str">
        <f>IF(OR(E162="",F162=""),"", IF(E162="Stormwater Treatment", VLOOKUP(F162,VALIDATIONS!$BZ$2:$CB$6,2,FALSE),    IF(E162="Floodway and Open Channel", VLOOKUP(F162,VALIDATIONS!$BW$2:$BY$7,2,FALSE)))  )</f>
        <v/>
      </c>
      <c r="H162" s="128"/>
      <c r="I162" s="128"/>
      <c r="J162" s="106" t="str">
        <f>IF(OR(E162="",F162=""),"", IF(E162="Stormwater Treatment", H162*VLOOKUP(F162,VALIDATIONS!$BZ$2:$CB$6,3,FALSE),    IF(E162="Floodway and Open Channel", H162*VLOOKUP(F162,VALIDATIONS!$BW$2:$BY$7,3,FALSE)))  )</f>
        <v/>
      </c>
      <c r="K162" s="203"/>
      <c r="L162" s="207"/>
      <c r="M162" s="221"/>
      <c r="N162" s="221"/>
      <c r="O162" s="221"/>
      <c r="P162" s="214"/>
      <c r="Q162" s="207"/>
      <c r="R162" s="207"/>
      <c r="S162" s="207"/>
      <c r="T162" s="207"/>
      <c r="U162" s="207"/>
      <c r="V162" s="207"/>
      <c r="W162" s="207"/>
      <c r="X162" s="207"/>
      <c r="Y162" s="207"/>
      <c r="Z162" s="207"/>
      <c r="AA162" s="207"/>
      <c r="AB162" s="207"/>
      <c r="AC162" s="207"/>
      <c r="AD162" s="207"/>
      <c r="AE162" s="207"/>
      <c r="AF162" s="207"/>
      <c r="AG162" s="207"/>
      <c r="AH162" s="207"/>
      <c r="AI162" s="207"/>
      <c r="AJ162" s="207"/>
      <c r="AK162" s="207"/>
      <c r="AL162" s="207"/>
      <c r="AM162" s="207"/>
      <c r="AN162" s="207"/>
      <c r="AO162" s="207"/>
      <c r="AP162" s="207"/>
      <c r="AQ162" s="207"/>
      <c r="AR162" s="207"/>
      <c r="AS162" s="207"/>
      <c r="AT162" s="207"/>
      <c r="AU162" s="207"/>
      <c r="AV162" s="207"/>
      <c r="AW162" s="207"/>
      <c r="AX162" s="207"/>
      <c r="AY162" s="207"/>
      <c r="AZ162" s="207"/>
      <c r="BA162" s="207"/>
      <c r="BB162" s="207"/>
      <c r="BC162" s="207"/>
      <c r="BD162" s="207"/>
      <c r="BE162" s="207"/>
      <c r="BF162" s="207"/>
      <c r="BG162" s="207"/>
      <c r="BH162" s="207"/>
      <c r="BI162" s="207"/>
      <c r="BJ162" s="207"/>
      <c r="BK162" s="207"/>
      <c r="BL162" s="207"/>
      <c r="BM162" s="207"/>
      <c r="BN162" s="207"/>
      <c r="BO162" s="207"/>
      <c r="BP162" s="207"/>
      <c r="BQ162" s="207"/>
      <c r="BR162" s="207"/>
      <c r="BS162" s="207"/>
      <c r="BT162" s="207"/>
      <c r="BU162" s="207"/>
      <c r="BV162" s="207"/>
      <c r="BW162" s="207"/>
      <c r="BX162" s="207"/>
      <c r="BY162" s="207"/>
      <c r="BZ162" s="207"/>
      <c r="CA162" s="207"/>
      <c r="CB162" s="207"/>
      <c r="CC162" s="207"/>
      <c r="CD162" s="207"/>
      <c r="CE162" s="207"/>
      <c r="CF162" s="207"/>
      <c r="CG162" s="207"/>
      <c r="CH162" s="207"/>
      <c r="CI162" s="207"/>
      <c r="CJ162" s="207"/>
      <c r="CK162" s="207"/>
      <c r="CL162" s="207"/>
      <c r="CM162" s="207"/>
      <c r="CN162" s="207"/>
      <c r="CO162" s="207"/>
      <c r="CP162" s="207"/>
      <c r="CQ162" s="207"/>
      <c r="CR162" s="207"/>
      <c r="CS162" s="207"/>
      <c r="CT162" s="207"/>
      <c r="CU162" s="207"/>
      <c r="CV162" s="207"/>
      <c r="CW162" s="207"/>
      <c r="CX162" s="207"/>
      <c r="CY162" s="207"/>
      <c r="CZ162" s="207"/>
      <c r="DA162" s="207"/>
      <c r="DB162" s="207"/>
      <c r="DC162" s="207"/>
      <c r="DD162" s="207"/>
      <c r="DE162" s="207"/>
      <c r="DF162" s="207"/>
      <c r="DG162" s="207"/>
      <c r="DH162" s="207"/>
      <c r="DI162" s="207"/>
      <c r="DJ162" s="207"/>
      <c r="DK162" s="207"/>
      <c r="DL162" s="207"/>
      <c r="DM162" s="207"/>
      <c r="DN162" s="207"/>
      <c r="DO162" s="207"/>
      <c r="DP162" s="207"/>
      <c r="DQ162" s="207"/>
      <c r="DR162" s="207"/>
      <c r="DS162" s="207"/>
      <c r="DT162" s="207"/>
      <c r="DU162" s="207"/>
      <c r="DV162" s="207"/>
      <c r="DW162" s="207"/>
      <c r="DX162" s="207"/>
      <c r="DY162" s="207"/>
      <c r="DZ162" s="207"/>
      <c r="EA162" s="207"/>
      <c r="EB162" s="207"/>
      <c r="EC162" s="207"/>
      <c r="ED162" s="207"/>
      <c r="EE162" s="207"/>
      <c r="EF162" s="207"/>
      <c r="EG162" s="207"/>
      <c r="EH162" s="207"/>
      <c r="EI162" s="207"/>
      <c r="EJ162" s="207"/>
      <c r="EK162" s="207"/>
      <c r="EL162" s="207"/>
      <c r="EM162" s="207"/>
      <c r="EN162" s="207"/>
      <c r="EO162" s="207"/>
    </row>
    <row r="163" spans="1:145" x14ac:dyDescent="0.2">
      <c r="A163" s="212"/>
      <c r="B163" s="202"/>
      <c r="C163" s="354"/>
      <c r="D163" s="203"/>
      <c r="E163" s="371"/>
      <c r="F163" s="371"/>
      <c r="G163" s="106" t="str">
        <f>IF(OR(E163="",F163=""),"", IF(E163="Stormwater Treatment", VLOOKUP(F163,VALIDATIONS!$BZ$2:$CB$6,2,FALSE),    IF(E163="Floodway and Open Channel", VLOOKUP(F163,VALIDATIONS!$BW$2:$BY$7,2,FALSE)))  )</f>
        <v/>
      </c>
      <c r="H163" s="128"/>
      <c r="I163" s="128"/>
      <c r="J163" s="106" t="str">
        <f>IF(OR(E163="",F163=""),"", IF(E163="Stormwater Treatment", H163*VLOOKUP(F163,VALIDATIONS!$BZ$2:$CB$6,3,FALSE),    IF(E163="Floodway and Open Channel", H163*VLOOKUP(F163,VALIDATIONS!$BW$2:$BY$7,3,FALSE)))  )</f>
        <v/>
      </c>
      <c r="K163" s="203"/>
      <c r="L163" s="207"/>
      <c r="M163" s="221"/>
      <c r="N163" s="221"/>
      <c r="O163" s="221"/>
      <c r="P163" s="214"/>
      <c r="Q163" s="207"/>
      <c r="R163" s="207"/>
      <c r="S163" s="207"/>
      <c r="T163" s="207"/>
      <c r="U163" s="207"/>
      <c r="V163" s="207"/>
      <c r="W163" s="207"/>
      <c r="X163" s="207"/>
      <c r="Y163" s="207"/>
      <c r="Z163" s="207"/>
      <c r="AA163" s="207"/>
      <c r="AB163" s="207"/>
      <c r="AC163" s="207"/>
      <c r="AD163" s="207"/>
      <c r="AE163" s="207"/>
      <c r="AF163" s="207"/>
      <c r="AG163" s="207"/>
      <c r="AH163" s="207"/>
      <c r="AI163" s="207"/>
      <c r="AJ163" s="207"/>
      <c r="AK163" s="207"/>
      <c r="AL163" s="207"/>
      <c r="AM163" s="207"/>
      <c r="AN163" s="207"/>
      <c r="AO163" s="207"/>
      <c r="AP163" s="207"/>
      <c r="AQ163" s="207"/>
      <c r="AR163" s="207"/>
      <c r="AS163" s="207"/>
      <c r="AT163" s="207"/>
      <c r="AU163" s="207"/>
      <c r="AV163" s="207"/>
      <c r="AW163" s="207"/>
      <c r="AX163" s="207"/>
      <c r="AY163" s="207"/>
      <c r="AZ163" s="207"/>
      <c r="BA163" s="207"/>
      <c r="BB163" s="207"/>
      <c r="BC163" s="207"/>
      <c r="BD163" s="207"/>
      <c r="BE163" s="207"/>
      <c r="BF163" s="207"/>
      <c r="BG163" s="207"/>
      <c r="BH163" s="207"/>
      <c r="BI163" s="207"/>
      <c r="BJ163" s="207"/>
      <c r="BK163" s="207"/>
      <c r="BL163" s="207"/>
      <c r="BM163" s="207"/>
      <c r="BN163" s="207"/>
      <c r="BO163" s="207"/>
      <c r="BP163" s="207"/>
      <c r="BQ163" s="207"/>
      <c r="BR163" s="207"/>
      <c r="BS163" s="207"/>
      <c r="BT163" s="207"/>
      <c r="BU163" s="207"/>
      <c r="BV163" s="207"/>
      <c r="BW163" s="207"/>
      <c r="BX163" s="207"/>
      <c r="BY163" s="207"/>
      <c r="BZ163" s="207"/>
      <c r="CA163" s="207"/>
      <c r="CB163" s="207"/>
      <c r="CC163" s="207"/>
      <c r="CD163" s="207"/>
      <c r="CE163" s="207"/>
      <c r="CF163" s="207"/>
      <c r="CG163" s="207"/>
      <c r="CH163" s="207"/>
      <c r="CI163" s="207"/>
      <c r="CJ163" s="207"/>
      <c r="CK163" s="207"/>
      <c r="CL163" s="207"/>
      <c r="CM163" s="207"/>
      <c r="CN163" s="207"/>
      <c r="CO163" s="207"/>
      <c r="CP163" s="207"/>
      <c r="CQ163" s="207"/>
      <c r="CR163" s="207"/>
      <c r="CS163" s="207"/>
      <c r="CT163" s="207"/>
      <c r="CU163" s="207"/>
      <c r="CV163" s="207"/>
      <c r="CW163" s="207"/>
      <c r="CX163" s="207"/>
      <c r="CY163" s="207"/>
      <c r="CZ163" s="207"/>
      <c r="DA163" s="207"/>
      <c r="DB163" s="207"/>
      <c r="DC163" s="207"/>
      <c r="DD163" s="207"/>
      <c r="DE163" s="207"/>
      <c r="DF163" s="207"/>
      <c r="DG163" s="207"/>
      <c r="DH163" s="207"/>
      <c r="DI163" s="207"/>
      <c r="DJ163" s="207"/>
      <c r="DK163" s="207"/>
      <c r="DL163" s="207"/>
      <c r="DM163" s="207"/>
      <c r="DN163" s="207"/>
      <c r="DO163" s="207"/>
      <c r="DP163" s="207"/>
      <c r="DQ163" s="207"/>
      <c r="DR163" s="207"/>
      <c r="DS163" s="207"/>
      <c r="DT163" s="207"/>
      <c r="DU163" s="207"/>
      <c r="DV163" s="207"/>
      <c r="DW163" s="207"/>
      <c r="DX163" s="207"/>
      <c r="DY163" s="207"/>
      <c r="DZ163" s="207"/>
      <c r="EA163" s="207"/>
      <c r="EB163" s="207"/>
      <c r="EC163" s="207"/>
      <c r="ED163" s="207"/>
      <c r="EE163" s="207"/>
      <c r="EF163" s="207"/>
      <c r="EG163" s="207"/>
      <c r="EH163" s="207"/>
      <c r="EI163" s="207"/>
      <c r="EJ163" s="207"/>
      <c r="EK163" s="207"/>
      <c r="EL163" s="207"/>
      <c r="EM163" s="207"/>
      <c r="EN163" s="207"/>
      <c r="EO163" s="207"/>
    </row>
    <row r="164" spans="1:145" x14ac:dyDescent="0.2">
      <c r="A164" s="212"/>
      <c r="B164" s="202"/>
      <c r="C164" s="354"/>
      <c r="D164" s="203"/>
      <c r="E164" s="371"/>
      <c r="F164" s="371"/>
      <c r="G164" s="106" t="str">
        <f>IF(OR(E164="",F164=""),"", IF(E164="Stormwater Treatment", VLOOKUP(F164,VALIDATIONS!$BZ$2:$CB$6,2,FALSE),    IF(E164="Floodway and Open Channel", VLOOKUP(F164,VALIDATIONS!$BW$2:$BY$7,2,FALSE)))  )</f>
        <v/>
      </c>
      <c r="H164" s="128"/>
      <c r="I164" s="128"/>
      <c r="J164" s="106" t="str">
        <f>IF(OR(E164="",F164=""),"", IF(E164="Stormwater Treatment", H164*VLOOKUP(F164,VALIDATIONS!$BZ$2:$CB$6,3,FALSE),    IF(E164="Floodway and Open Channel", H164*VLOOKUP(F164,VALIDATIONS!$BW$2:$BY$7,3,FALSE)))  )</f>
        <v/>
      </c>
      <c r="K164" s="203"/>
      <c r="L164" s="207"/>
      <c r="M164" s="221"/>
      <c r="N164" s="221"/>
      <c r="O164" s="221"/>
      <c r="P164" s="214"/>
      <c r="Q164" s="207"/>
      <c r="R164" s="207"/>
      <c r="S164" s="207"/>
      <c r="T164" s="207"/>
      <c r="U164" s="207"/>
      <c r="V164" s="207"/>
      <c r="W164" s="207"/>
      <c r="X164" s="207"/>
      <c r="Y164" s="207"/>
      <c r="Z164" s="207"/>
      <c r="AA164" s="207"/>
      <c r="AB164" s="207"/>
      <c r="AC164" s="207"/>
      <c r="AD164" s="207"/>
      <c r="AE164" s="207"/>
      <c r="AF164" s="207"/>
      <c r="AG164" s="207"/>
      <c r="AH164" s="207"/>
      <c r="AI164" s="207"/>
      <c r="AJ164" s="207"/>
      <c r="AK164" s="207"/>
      <c r="AL164" s="207"/>
      <c r="AM164" s="207"/>
      <c r="AN164" s="207"/>
      <c r="AO164" s="207"/>
      <c r="AP164" s="207"/>
      <c r="AQ164" s="207"/>
      <c r="AR164" s="207"/>
      <c r="AS164" s="207"/>
      <c r="AT164" s="207"/>
      <c r="AU164" s="207"/>
      <c r="AV164" s="207"/>
      <c r="AW164" s="207"/>
      <c r="AX164" s="207"/>
      <c r="AY164" s="207"/>
      <c r="AZ164" s="207"/>
      <c r="BA164" s="207"/>
      <c r="BB164" s="207"/>
      <c r="BC164" s="207"/>
      <c r="BD164" s="207"/>
      <c r="BE164" s="207"/>
      <c r="BF164" s="207"/>
      <c r="BG164" s="207"/>
      <c r="BH164" s="207"/>
      <c r="BI164" s="207"/>
      <c r="BJ164" s="207"/>
      <c r="BK164" s="207"/>
      <c r="BL164" s="207"/>
      <c r="BM164" s="207"/>
      <c r="BN164" s="207"/>
      <c r="BO164" s="207"/>
      <c r="BP164" s="207"/>
      <c r="BQ164" s="207"/>
      <c r="BR164" s="207"/>
      <c r="BS164" s="207"/>
      <c r="BT164" s="207"/>
      <c r="BU164" s="207"/>
      <c r="BV164" s="207"/>
      <c r="BW164" s="207"/>
      <c r="BX164" s="207"/>
      <c r="BY164" s="207"/>
      <c r="BZ164" s="207"/>
      <c r="CA164" s="207"/>
      <c r="CB164" s="207"/>
      <c r="CC164" s="207"/>
      <c r="CD164" s="207"/>
      <c r="CE164" s="207"/>
      <c r="CF164" s="207"/>
      <c r="CG164" s="207"/>
      <c r="CH164" s="207"/>
      <c r="CI164" s="207"/>
      <c r="CJ164" s="207"/>
      <c r="CK164" s="207"/>
      <c r="CL164" s="207"/>
      <c r="CM164" s="207"/>
      <c r="CN164" s="207"/>
      <c r="CO164" s="207"/>
      <c r="CP164" s="207"/>
      <c r="CQ164" s="207"/>
      <c r="CR164" s="207"/>
      <c r="CS164" s="207"/>
      <c r="CT164" s="207"/>
      <c r="CU164" s="207"/>
      <c r="CV164" s="207"/>
      <c r="CW164" s="207"/>
      <c r="CX164" s="207"/>
      <c r="CY164" s="207"/>
      <c r="CZ164" s="207"/>
      <c r="DA164" s="207"/>
      <c r="DB164" s="207"/>
      <c r="DC164" s="207"/>
      <c r="DD164" s="207"/>
      <c r="DE164" s="207"/>
      <c r="DF164" s="207"/>
      <c r="DG164" s="207"/>
      <c r="DH164" s="207"/>
      <c r="DI164" s="207"/>
      <c r="DJ164" s="207"/>
      <c r="DK164" s="207"/>
      <c r="DL164" s="207"/>
      <c r="DM164" s="207"/>
      <c r="DN164" s="207"/>
      <c r="DO164" s="207"/>
      <c r="DP164" s="207"/>
      <c r="DQ164" s="207"/>
      <c r="DR164" s="207"/>
      <c r="DS164" s="207"/>
      <c r="DT164" s="207"/>
      <c r="DU164" s="207"/>
      <c r="DV164" s="207"/>
      <c r="DW164" s="207"/>
      <c r="DX164" s="207"/>
      <c r="DY164" s="207"/>
      <c r="DZ164" s="207"/>
      <c r="EA164" s="207"/>
      <c r="EB164" s="207"/>
      <c r="EC164" s="207"/>
      <c r="ED164" s="207"/>
      <c r="EE164" s="207"/>
      <c r="EF164" s="207"/>
      <c r="EG164" s="207"/>
      <c r="EH164" s="207"/>
      <c r="EI164" s="207"/>
      <c r="EJ164" s="207"/>
      <c r="EK164" s="207"/>
      <c r="EL164" s="207"/>
      <c r="EM164" s="207"/>
      <c r="EN164" s="207"/>
      <c r="EO164" s="207"/>
    </row>
    <row r="165" spans="1:145" x14ac:dyDescent="0.2">
      <c r="A165" s="212"/>
      <c r="B165" s="202"/>
      <c r="C165" s="354"/>
      <c r="D165" s="203"/>
      <c r="E165" s="371"/>
      <c r="F165" s="371"/>
      <c r="G165" s="106" t="str">
        <f>IF(OR(E165="",F165=""),"", IF(E165="Stormwater Treatment", VLOOKUP(F165,VALIDATIONS!$BZ$2:$CB$6,2,FALSE),    IF(E165="Floodway and Open Channel", VLOOKUP(F165,VALIDATIONS!$BW$2:$BY$7,2,FALSE)))  )</f>
        <v/>
      </c>
      <c r="H165" s="128"/>
      <c r="I165" s="128"/>
      <c r="J165" s="106" t="str">
        <f>IF(OR(E165="",F165=""),"", IF(E165="Stormwater Treatment", H165*VLOOKUP(F165,VALIDATIONS!$BZ$2:$CB$6,3,FALSE),    IF(E165="Floodway and Open Channel", H165*VLOOKUP(F165,VALIDATIONS!$BW$2:$BY$7,3,FALSE)))  )</f>
        <v/>
      </c>
      <c r="K165" s="203"/>
      <c r="L165" s="207"/>
      <c r="M165" s="221"/>
      <c r="N165" s="221"/>
      <c r="O165" s="221"/>
      <c r="P165" s="214"/>
      <c r="Q165" s="207"/>
      <c r="R165" s="207"/>
      <c r="S165" s="207"/>
      <c r="T165" s="207"/>
      <c r="U165" s="207"/>
      <c r="V165" s="207"/>
      <c r="W165" s="207"/>
      <c r="X165" s="207"/>
      <c r="Y165" s="207"/>
      <c r="Z165" s="207"/>
      <c r="AA165" s="207"/>
      <c r="AB165" s="207"/>
      <c r="AC165" s="207"/>
      <c r="AD165" s="207"/>
      <c r="AE165" s="207"/>
      <c r="AF165" s="207"/>
      <c r="AG165" s="207"/>
      <c r="AH165" s="207"/>
      <c r="AI165" s="207"/>
      <c r="AJ165" s="207"/>
      <c r="AK165" s="207"/>
      <c r="AL165" s="207"/>
      <c r="AM165" s="207"/>
      <c r="AN165" s="207"/>
      <c r="AO165" s="207"/>
      <c r="AP165" s="207"/>
      <c r="AQ165" s="207"/>
      <c r="AR165" s="207"/>
      <c r="AS165" s="207"/>
      <c r="AT165" s="207"/>
      <c r="AU165" s="207"/>
      <c r="AV165" s="207"/>
      <c r="AW165" s="207"/>
      <c r="AX165" s="207"/>
      <c r="AY165" s="207"/>
      <c r="AZ165" s="207"/>
      <c r="BA165" s="207"/>
      <c r="BB165" s="207"/>
      <c r="BC165" s="207"/>
      <c r="BD165" s="207"/>
      <c r="BE165" s="207"/>
      <c r="BF165" s="207"/>
      <c r="BG165" s="207"/>
      <c r="BH165" s="207"/>
      <c r="BI165" s="207"/>
      <c r="BJ165" s="207"/>
      <c r="BK165" s="207"/>
      <c r="BL165" s="207"/>
      <c r="BM165" s="207"/>
      <c r="BN165" s="207"/>
      <c r="BO165" s="207"/>
      <c r="BP165" s="207"/>
      <c r="BQ165" s="207"/>
      <c r="BR165" s="207"/>
      <c r="BS165" s="207"/>
      <c r="BT165" s="207"/>
      <c r="BU165" s="207"/>
      <c r="BV165" s="207"/>
      <c r="BW165" s="207"/>
      <c r="BX165" s="207"/>
      <c r="BY165" s="207"/>
      <c r="BZ165" s="207"/>
      <c r="CA165" s="207"/>
      <c r="CB165" s="207"/>
      <c r="CC165" s="207"/>
      <c r="CD165" s="207"/>
      <c r="CE165" s="207"/>
      <c r="CF165" s="207"/>
      <c r="CG165" s="207"/>
      <c r="CH165" s="207"/>
      <c r="CI165" s="207"/>
      <c r="CJ165" s="207"/>
      <c r="CK165" s="207"/>
      <c r="CL165" s="207"/>
      <c r="CM165" s="207"/>
      <c r="CN165" s="207"/>
      <c r="CO165" s="207"/>
      <c r="CP165" s="207"/>
      <c r="CQ165" s="207"/>
      <c r="CR165" s="207"/>
      <c r="CS165" s="207"/>
      <c r="CT165" s="207"/>
      <c r="CU165" s="207"/>
      <c r="CV165" s="207"/>
      <c r="CW165" s="207"/>
      <c r="CX165" s="207"/>
      <c r="CY165" s="207"/>
      <c r="CZ165" s="207"/>
      <c r="DA165" s="207"/>
      <c r="DB165" s="207"/>
      <c r="DC165" s="207"/>
      <c r="DD165" s="207"/>
      <c r="DE165" s="207"/>
      <c r="DF165" s="207"/>
      <c r="DG165" s="207"/>
      <c r="DH165" s="207"/>
      <c r="DI165" s="207"/>
      <c r="DJ165" s="207"/>
      <c r="DK165" s="207"/>
      <c r="DL165" s="207"/>
      <c r="DM165" s="207"/>
      <c r="DN165" s="207"/>
      <c r="DO165" s="207"/>
      <c r="DP165" s="207"/>
      <c r="DQ165" s="207"/>
      <c r="DR165" s="207"/>
      <c r="DS165" s="207"/>
      <c r="DT165" s="207"/>
      <c r="DU165" s="207"/>
      <c r="DV165" s="207"/>
      <c r="DW165" s="207"/>
      <c r="DX165" s="207"/>
      <c r="DY165" s="207"/>
      <c r="DZ165" s="207"/>
      <c r="EA165" s="207"/>
      <c r="EB165" s="207"/>
      <c r="EC165" s="207"/>
      <c r="ED165" s="207"/>
      <c r="EE165" s="207"/>
      <c r="EF165" s="207"/>
      <c r="EG165" s="207"/>
      <c r="EH165" s="207"/>
      <c r="EI165" s="207"/>
      <c r="EJ165" s="207"/>
      <c r="EK165" s="207"/>
      <c r="EL165" s="207"/>
      <c r="EM165" s="207"/>
      <c r="EN165" s="207"/>
      <c r="EO165" s="207"/>
    </row>
    <row r="166" spans="1:145" x14ac:dyDescent="0.2">
      <c r="A166" s="212"/>
      <c r="B166" s="202"/>
      <c r="C166" s="354"/>
      <c r="D166" s="203"/>
      <c r="E166" s="371"/>
      <c r="F166" s="371"/>
      <c r="G166" s="106" t="str">
        <f>IF(OR(E166="",F166=""),"", IF(E166="Stormwater Treatment", VLOOKUP(F166,VALIDATIONS!$BZ$2:$CB$6,2,FALSE),    IF(E166="Floodway and Open Channel", VLOOKUP(F166,VALIDATIONS!$BW$2:$BY$7,2,FALSE)))  )</f>
        <v/>
      </c>
      <c r="H166" s="128"/>
      <c r="I166" s="128"/>
      <c r="J166" s="106" t="str">
        <f>IF(OR(E166="",F166=""),"", IF(E166="Stormwater Treatment", H166*VLOOKUP(F166,VALIDATIONS!$BZ$2:$CB$6,3,FALSE),    IF(E166="Floodway and Open Channel", H166*VLOOKUP(F166,VALIDATIONS!$BW$2:$BY$7,3,FALSE)))  )</f>
        <v/>
      </c>
      <c r="K166" s="203"/>
      <c r="L166" s="213"/>
      <c r="M166" s="213"/>
      <c r="N166" s="213"/>
      <c r="O166" s="213"/>
      <c r="P166" s="215"/>
      <c r="Q166" s="207"/>
      <c r="R166" s="207"/>
      <c r="S166" s="207"/>
      <c r="T166" s="207"/>
      <c r="U166" s="207"/>
      <c r="V166" s="207"/>
      <c r="W166" s="207"/>
      <c r="X166" s="207"/>
      <c r="Y166" s="207"/>
      <c r="Z166" s="207"/>
      <c r="AA166" s="207"/>
      <c r="AB166" s="207"/>
      <c r="AC166" s="207"/>
      <c r="AD166" s="207"/>
      <c r="AE166" s="207"/>
      <c r="AF166" s="207"/>
      <c r="AG166" s="207"/>
      <c r="AH166" s="207"/>
      <c r="AI166" s="207"/>
      <c r="AJ166" s="207"/>
      <c r="AK166" s="207"/>
      <c r="AL166" s="207"/>
      <c r="AM166" s="207"/>
      <c r="AN166" s="207"/>
      <c r="AO166" s="207"/>
      <c r="AP166" s="207"/>
      <c r="AQ166" s="207"/>
      <c r="AR166" s="207"/>
      <c r="AS166" s="207"/>
      <c r="AT166" s="207"/>
      <c r="AU166" s="207"/>
      <c r="AV166" s="207"/>
      <c r="AW166" s="207"/>
      <c r="AX166" s="207"/>
      <c r="AY166" s="207"/>
      <c r="AZ166" s="207"/>
      <c r="BA166" s="207"/>
      <c r="BB166" s="207"/>
      <c r="BC166" s="207"/>
      <c r="BD166" s="207"/>
      <c r="BE166" s="207"/>
      <c r="BF166" s="207"/>
      <c r="BG166" s="207"/>
      <c r="BH166" s="207"/>
      <c r="BI166" s="207"/>
      <c r="BJ166" s="207"/>
      <c r="BK166" s="207"/>
      <c r="BL166" s="207"/>
      <c r="BM166" s="207"/>
      <c r="BN166" s="207"/>
      <c r="BO166" s="207"/>
      <c r="BP166" s="207"/>
      <c r="BQ166" s="207"/>
      <c r="BR166" s="207"/>
      <c r="BS166" s="207"/>
      <c r="BT166" s="207"/>
      <c r="BU166" s="207"/>
      <c r="BV166" s="207"/>
      <c r="BW166" s="207"/>
      <c r="BX166" s="207"/>
      <c r="BY166" s="207"/>
      <c r="BZ166" s="207"/>
      <c r="CA166" s="207"/>
      <c r="CB166" s="207"/>
      <c r="CC166" s="207"/>
      <c r="CD166" s="207"/>
      <c r="CE166" s="207"/>
      <c r="CF166" s="207"/>
      <c r="CG166" s="207"/>
      <c r="CH166" s="207"/>
      <c r="CI166" s="207"/>
      <c r="CJ166" s="207"/>
      <c r="CK166" s="207"/>
      <c r="CL166" s="207"/>
      <c r="CM166" s="207"/>
      <c r="CN166" s="207"/>
      <c r="CO166" s="207"/>
      <c r="CP166" s="207"/>
      <c r="CQ166" s="207"/>
      <c r="CR166" s="207"/>
      <c r="CS166" s="207"/>
      <c r="CT166" s="207"/>
      <c r="CU166" s="207"/>
      <c r="CV166" s="207"/>
      <c r="CW166" s="207"/>
      <c r="CX166" s="207"/>
      <c r="CY166" s="207"/>
      <c r="CZ166" s="207"/>
      <c r="DA166" s="207"/>
      <c r="DB166" s="207"/>
      <c r="DC166" s="207"/>
      <c r="DD166" s="207"/>
      <c r="DE166" s="207"/>
      <c r="DF166" s="207"/>
      <c r="DG166" s="207"/>
      <c r="DH166" s="207"/>
      <c r="DI166" s="207"/>
      <c r="DJ166" s="207"/>
      <c r="DK166" s="207"/>
      <c r="DL166" s="207"/>
      <c r="DM166" s="207"/>
      <c r="DN166" s="207"/>
      <c r="DO166" s="207"/>
      <c r="DP166" s="207"/>
      <c r="DQ166" s="207"/>
      <c r="DR166" s="207"/>
      <c r="DS166" s="207"/>
      <c r="DT166" s="207"/>
      <c r="DU166" s="207"/>
      <c r="DV166" s="207"/>
      <c r="DW166" s="207"/>
      <c r="DX166" s="207"/>
      <c r="DY166" s="207"/>
      <c r="DZ166" s="207"/>
      <c r="EA166" s="207"/>
      <c r="EB166" s="207"/>
      <c r="EC166" s="207"/>
      <c r="ED166" s="207"/>
      <c r="EE166" s="207"/>
      <c r="EF166" s="207"/>
      <c r="EG166" s="207"/>
      <c r="EH166" s="207"/>
      <c r="EI166" s="207"/>
      <c r="EJ166" s="207"/>
      <c r="EK166" s="207"/>
      <c r="EL166" s="207"/>
      <c r="EM166" s="207"/>
      <c r="EN166" s="207"/>
      <c r="EO166" s="207"/>
    </row>
    <row r="167" spans="1:145" x14ac:dyDescent="0.2">
      <c r="A167" s="212"/>
      <c r="B167" s="202"/>
      <c r="C167" s="354"/>
      <c r="D167" s="203"/>
      <c r="E167" s="371"/>
      <c r="F167" s="371"/>
      <c r="G167" s="106" t="str">
        <f>IF(OR(E167="",F167=""),"", IF(E167="Stormwater Treatment", VLOOKUP(F167,VALIDATIONS!$BZ$2:$CB$6,2,FALSE),    IF(E167="Floodway and Open Channel", VLOOKUP(F167,VALIDATIONS!$BW$2:$BY$7,2,FALSE)))  )</f>
        <v/>
      </c>
      <c r="H167" s="128"/>
      <c r="I167" s="128"/>
      <c r="J167" s="106" t="str">
        <f>IF(OR(E167="",F167=""),"", IF(E167="Stormwater Treatment", H167*VLOOKUP(F167,VALIDATIONS!$BZ$2:$CB$6,3,FALSE),    IF(E167="Floodway and Open Channel", H167*VLOOKUP(F167,VALIDATIONS!$BW$2:$BY$7,3,FALSE)))  )</f>
        <v/>
      </c>
      <c r="K167" s="203"/>
      <c r="L167" s="207"/>
      <c r="M167" s="207"/>
      <c r="N167" s="207"/>
      <c r="O167" s="207"/>
      <c r="P167" s="207"/>
      <c r="Q167" s="207"/>
      <c r="R167" s="207"/>
      <c r="S167" s="207"/>
      <c r="T167" s="207"/>
      <c r="U167" s="207"/>
      <c r="V167" s="207"/>
      <c r="W167" s="207"/>
      <c r="X167" s="207"/>
      <c r="Y167" s="207"/>
      <c r="Z167" s="207"/>
      <c r="AA167" s="207"/>
      <c r="AB167" s="207"/>
      <c r="AC167" s="207"/>
      <c r="AD167" s="207"/>
      <c r="AE167" s="207"/>
      <c r="AF167" s="207"/>
      <c r="AG167" s="207"/>
      <c r="AH167" s="207"/>
      <c r="AI167" s="207"/>
      <c r="AJ167" s="207"/>
      <c r="AK167" s="207"/>
      <c r="AL167" s="207"/>
      <c r="AM167" s="207"/>
      <c r="AN167" s="207"/>
      <c r="AO167" s="207"/>
      <c r="AP167" s="207"/>
      <c r="AQ167" s="207"/>
      <c r="AR167" s="207"/>
      <c r="AS167" s="207"/>
      <c r="AT167" s="207"/>
      <c r="AU167" s="207"/>
      <c r="AV167" s="207"/>
      <c r="AW167" s="207"/>
      <c r="AX167" s="207"/>
      <c r="AY167" s="207"/>
      <c r="AZ167" s="207"/>
      <c r="BA167" s="207"/>
      <c r="BB167" s="207"/>
      <c r="BC167" s="207"/>
      <c r="BD167" s="207"/>
      <c r="BE167" s="207"/>
      <c r="BF167" s="207"/>
      <c r="BG167" s="207"/>
      <c r="BH167" s="207"/>
      <c r="BI167" s="207"/>
      <c r="BJ167" s="207"/>
      <c r="BK167" s="207"/>
      <c r="BL167" s="207"/>
      <c r="BM167" s="207"/>
      <c r="BN167" s="207"/>
      <c r="BO167" s="207"/>
      <c r="BP167" s="207"/>
      <c r="BQ167" s="207"/>
      <c r="BR167" s="207"/>
      <c r="BS167" s="207"/>
      <c r="BT167" s="207"/>
      <c r="BU167" s="207"/>
      <c r="BV167" s="207"/>
      <c r="BW167" s="207"/>
      <c r="BX167" s="207"/>
      <c r="BY167" s="207"/>
      <c r="BZ167" s="207"/>
      <c r="CA167" s="207"/>
      <c r="CB167" s="207"/>
      <c r="CC167" s="207"/>
      <c r="CD167" s="207"/>
      <c r="CE167" s="207"/>
      <c r="CF167" s="207"/>
      <c r="CG167" s="207"/>
      <c r="CH167" s="207"/>
      <c r="CI167" s="207"/>
      <c r="CJ167" s="207"/>
      <c r="CK167" s="207"/>
      <c r="CL167" s="207"/>
      <c r="CM167" s="207"/>
      <c r="CN167" s="207"/>
      <c r="CO167" s="207"/>
      <c r="CP167" s="207"/>
      <c r="CQ167" s="207"/>
      <c r="CR167" s="207"/>
      <c r="CS167" s="207"/>
      <c r="CT167" s="207"/>
      <c r="CU167" s="207"/>
      <c r="CV167" s="207"/>
      <c r="CW167" s="207"/>
      <c r="CX167" s="207"/>
      <c r="CY167" s="207"/>
      <c r="CZ167" s="207"/>
      <c r="DA167" s="207"/>
      <c r="DB167" s="207"/>
      <c r="DC167" s="207"/>
      <c r="DD167" s="207"/>
      <c r="DE167" s="207"/>
      <c r="DF167" s="207"/>
      <c r="DG167" s="207"/>
      <c r="DH167" s="207"/>
      <c r="DI167" s="207"/>
      <c r="DJ167" s="207"/>
      <c r="DK167" s="207"/>
      <c r="DL167" s="207"/>
      <c r="DM167" s="207"/>
      <c r="DN167" s="207"/>
      <c r="DO167" s="207"/>
      <c r="DP167" s="207"/>
      <c r="DQ167" s="207"/>
      <c r="DR167" s="207"/>
      <c r="DS167" s="207"/>
      <c r="DT167" s="207"/>
      <c r="DU167" s="207"/>
      <c r="DV167" s="207"/>
      <c r="DW167" s="207"/>
      <c r="DX167" s="207"/>
      <c r="DY167" s="207"/>
      <c r="DZ167" s="207"/>
      <c r="EA167" s="207"/>
      <c r="EB167" s="207"/>
      <c r="EC167" s="207"/>
      <c r="ED167" s="207"/>
      <c r="EE167" s="207"/>
      <c r="EF167" s="207"/>
      <c r="EG167" s="207"/>
      <c r="EH167" s="207"/>
      <c r="EI167" s="207"/>
      <c r="EJ167" s="207"/>
      <c r="EK167" s="207"/>
      <c r="EL167" s="207"/>
      <c r="EM167" s="207"/>
      <c r="EN167" s="207"/>
      <c r="EO167" s="207"/>
    </row>
    <row r="168" spans="1:145" x14ac:dyDescent="0.2">
      <c r="A168" s="212"/>
      <c r="B168" s="202"/>
      <c r="C168" s="354"/>
      <c r="D168" s="203"/>
      <c r="E168" s="371"/>
      <c r="F168" s="371"/>
      <c r="G168" s="106" t="str">
        <f>IF(OR(E168="",F168=""),"", IF(E168="Stormwater Treatment", VLOOKUP(F168,VALIDATIONS!$BZ$2:$CB$6,2,FALSE),    IF(E168="Floodway and Open Channel", VLOOKUP(F168,VALIDATIONS!$BW$2:$BY$7,2,FALSE)))  )</f>
        <v/>
      </c>
      <c r="H168" s="128"/>
      <c r="I168" s="128"/>
      <c r="J168" s="106" t="str">
        <f>IF(OR(E168="",F168=""),"", IF(E168="Stormwater Treatment", H168*VLOOKUP(F168,VALIDATIONS!$BZ$2:$CB$6,3,FALSE),    IF(E168="Floodway and Open Channel", H168*VLOOKUP(F168,VALIDATIONS!$BW$2:$BY$7,3,FALSE)))  )</f>
        <v/>
      </c>
      <c r="K168" s="203"/>
      <c r="L168" s="207"/>
      <c r="M168" s="207"/>
      <c r="N168" s="207"/>
      <c r="O168" s="207"/>
      <c r="P168" s="207"/>
      <c r="Q168" s="207"/>
      <c r="R168" s="207"/>
      <c r="S168" s="207"/>
      <c r="T168" s="207"/>
      <c r="U168" s="207"/>
      <c r="V168" s="207"/>
      <c r="W168" s="207"/>
      <c r="X168" s="207"/>
      <c r="Y168" s="207"/>
      <c r="Z168" s="207"/>
      <c r="AA168" s="207"/>
      <c r="AB168" s="207"/>
      <c r="AC168" s="207"/>
      <c r="AD168" s="207"/>
      <c r="AE168" s="207"/>
      <c r="AF168" s="207"/>
      <c r="AG168" s="207"/>
      <c r="AH168" s="207"/>
      <c r="AI168" s="207"/>
      <c r="AJ168" s="207"/>
      <c r="AK168" s="207"/>
      <c r="AL168" s="207"/>
      <c r="AM168" s="207"/>
      <c r="AN168" s="207"/>
      <c r="AO168" s="207"/>
      <c r="AP168" s="207"/>
      <c r="AQ168" s="207"/>
      <c r="AR168" s="207"/>
      <c r="AS168" s="207"/>
      <c r="AT168" s="207"/>
      <c r="AU168" s="207"/>
      <c r="AV168" s="207"/>
      <c r="AW168" s="207"/>
      <c r="AX168" s="207"/>
      <c r="AY168" s="207"/>
      <c r="AZ168" s="207"/>
      <c r="BA168" s="207"/>
      <c r="BB168" s="207"/>
      <c r="BC168" s="207"/>
      <c r="BD168" s="207"/>
      <c r="BE168" s="207"/>
      <c r="BF168" s="207"/>
      <c r="BG168" s="207"/>
      <c r="BH168" s="207"/>
      <c r="BI168" s="207"/>
      <c r="BJ168" s="207"/>
      <c r="BK168" s="207"/>
      <c r="BL168" s="207"/>
      <c r="BM168" s="207"/>
      <c r="BN168" s="207"/>
      <c r="BO168" s="207"/>
      <c r="BP168" s="207"/>
      <c r="BQ168" s="207"/>
      <c r="BR168" s="207"/>
      <c r="BS168" s="207"/>
      <c r="BT168" s="207"/>
      <c r="BU168" s="207"/>
      <c r="BV168" s="207"/>
      <c r="BW168" s="207"/>
      <c r="BX168" s="207"/>
      <c r="BY168" s="207"/>
      <c r="BZ168" s="207"/>
      <c r="CA168" s="207"/>
      <c r="CB168" s="207"/>
      <c r="CC168" s="207"/>
      <c r="CD168" s="207"/>
      <c r="CE168" s="207"/>
      <c r="CF168" s="207"/>
      <c r="CG168" s="207"/>
      <c r="CH168" s="207"/>
      <c r="CI168" s="207"/>
      <c r="CJ168" s="207"/>
      <c r="CK168" s="207"/>
      <c r="CL168" s="207"/>
      <c r="CM168" s="207"/>
      <c r="CN168" s="207"/>
      <c r="CO168" s="207"/>
      <c r="CP168" s="207"/>
      <c r="CQ168" s="207"/>
      <c r="CR168" s="207"/>
      <c r="CS168" s="207"/>
      <c r="CT168" s="207"/>
      <c r="CU168" s="207"/>
      <c r="CV168" s="207"/>
      <c r="CW168" s="207"/>
      <c r="CX168" s="207"/>
      <c r="CY168" s="207"/>
      <c r="CZ168" s="207"/>
      <c r="DA168" s="207"/>
      <c r="DB168" s="207"/>
      <c r="DC168" s="207"/>
      <c r="DD168" s="207"/>
      <c r="DE168" s="207"/>
      <c r="DF168" s="207"/>
      <c r="DG168" s="207"/>
      <c r="DH168" s="207"/>
      <c r="DI168" s="207"/>
      <c r="DJ168" s="207"/>
      <c r="DK168" s="207"/>
      <c r="DL168" s="207"/>
      <c r="DM168" s="207"/>
      <c r="DN168" s="207"/>
      <c r="DO168" s="207"/>
      <c r="DP168" s="207"/>
      <c r="DQ168" s="207"/>
      <c r="DR168" s="207"/>
      <c r="DS168" s="207"/>
      <c r="DT168" s="207"/>
      <c r="DU168" s="207"/>
      <c r="DV168" s="207"/>
      <c r="DW168" s="207"/>
      <c r="DX168" s="207"/>
      <c r="DY168" s="207"/>
      <c r="DZ168" s="207"/>
      <c r="EA168" s="207"/>
      <c r="EB168" s="207"/>
      <c r="EC168" s="207"/>
      <c r="ED168" s="207"/>
      <c r="EE168" s="207"/>
      <c r="EF168" s="207"/>
      <c r="EG168" s="207"/>
      <c r="EH168" s="207"/>
      <c r="EI168" s="207"/>
      <c r="EJ168" s="207"/>
      <c r="EK168" s="207"/>
      <c r="EL168" s="207"/>
      <c r="EM168" s="207"/>
      <c r="EN168" s="207"/>
      <c r="EO168" s="207"/>
    </row>
    <row r="169" spans="1:145" x14ac:dyDescent="0.2">
      <c r="A169" s="212"/>
      <c r="B169" s="202"/>
      <c r="C169" s="354"/>
      <c r="D169" s="203"/>
      <c r="E169" s="371"/>
      <c r="F169" s="371"/>
      <c r="G169" s="106" t="str">
        <f>IF(OR(E169="",F169=""),"", IF(E169="Stormwater Treatment", VLOOKUP(F169,VALIDATIONS!$BZ$2:$CB$6,2,FALSE),    IF(E169="Floodway and Open Channel", VLOOKUP(F169,VALIDATIONS!$BW$2:$BY$7,2,FALSE)))  )</f>
        <v/>
      </c>
      <c r="H169" s="128"/>
      <c r="I169" s="128"/>
      <c r="J169" s="106" t="str">
        <f>IF(OR(E169="",F169=""),"", IF(E169="Stormwater Treatment", H169*VLOOKUP(F169,VALIDATIONS!$BZ$2:$CB$6,3,FALSE),    IF(E169="Floodway and Open Channel", H169*VLOOKUP(F169,VALIDATIONS!$BW$2:$BY$7,3,FALSE)))  )</f>
        <v/>
      </c>
      <c r="K169" s="203"/>
      <c r="L169" s="207"/>
      <c r="M169" s="207"/>
      <c r="N169" s="207"/>
      <c r="O169" s="207"/>
      <c r="P169" s="207"/>
      <c r="Q169" s="207"/>
      <c r="R169" s="207"/>
      <c r="S169" s="207"/>
      <c r="T169" s="207"/>
      <c r="U169" s="207"/>
      <c r="V169" s="207"/>
      <c r="W169" s="207"/>
      <c r="X169" s="207"/>
      <c r="Y169" s="207"/>
      <c r="Z169" s="207"/>
      <c r="AA169" s="207"/>
      <c r="AB169" s="207"/>
      <c r="AC169" s="207"/>
      <c r="AD169" s="207"/>
      <c r="AE169" s="207"/>
      <c r="AF169" s="207"/>
      <c r="AG169" s="207"/>
      <c r="AH169" s="207"/>
      <c r="AI169" s="207"/>
      <c r="AJ169" s="207"/>
      <c r="AK169" s="207"/>
      <c r="AL169" s="207"/>
      <c r="AM169" s="207"/>
      <c r="AN169" s="207"/>
      <c r="AO169" s="207"/>
      <c r="AP169" s="207"/>
      <c r="AQ169" s="207"/>
      <c r="AR169" s="207"/>
      <c r="AS169" s="207"/>
      <c r="AT169" s="207"/>
      <c r="AU169" s="207"/>
      <c r="AV169" s="207"/>
      <c r="AW169" s="207"/>
      <c r="AX169" s="207"/>
      <c r="AY169" s="207"/>
      <c r="AZ169" s="207"/>
      <c r="BA169" s="207"/>
      <c r="BB169" s="207"/>
      <c r="BC169" s="207"/>
      <c r="BD169" s="207"/>
      <c r="BE169" s="207"/>
      <c r="BF169" s="207"/>
      <c r="BG169" s="207"/>
      <c r="BH169" s="207"/>
      <c r="BI169" s="207"/>
      <c r="BJ169" s="207"/>
      <c r="BK169" s="207"/>
      <c r="BL169" s="207"/>
      <c r="BM169" s="207"/>
      <c r="BN169" s="207"/>
      <c r="BO169" s="207"/>
      <c r="BP169" s="207"/>
      <c r="BQ169" s="207"/>
      <c r="BR169" s="207"/>
      <c r="BS169" s="207"/>
      <c r="BT169" s="207"/>
      <c r="BU169" s="207"/>
      <c r="BV169" s="207"/>
      <c r="BW169" s="207"/>
      <c r="BX169" s="207"/>
      <c r="BY169" s="207"/>
      <c r="BZ169" s="207"/>
      <c r="CA169" s="207"/>
      <c r="CB169" s="207"/>
      <c r="CC169" s="207"/>
      <c r="CD169" s="207"/>
      <c r="CE169" s="207"/>
      <c r="CF169" s="207"/>
      <c r="CG169" s="207"/>
      <c r="CH169" s="207"/>
      <c r="CI169" s="207"/>
      <c r="CJ169" s="207"/>
      <c r="CK169" s="207"/>
      <c r="CL169" s="207"/>
      <c r="CM169" s="207"/>
      <c r="CN169" s="207"/>
      <c r="CO169" s="207"/>
      <c r="CP169" s="207"/>
      <c r="CQ169" s="207"/>
      <c r="CR169" s="207"/>
      <c r="CS169" s="207"/>
      <c r="CT169" s="207"/>
      <c r="CU169" s="207"/>
      <c r="CV169" s="207"/>
      <c r="CW169" s="207"/>
      <c r="CX169" s="207"/>
      <c r="CY169" s="207"/>
      <c r="CZ169" s="207"/>
      <c r="DA169" s="207"/>
      <c r="DB169" s="207"/>
      <c r="DC169" s="207"/>
      <c r="DD169" s="207"/>
      <c r="DE169" s="207"/>
      <c r="DF169" s="207"/>
      <c r="DG169" s="207"/>
      <c r="DH169" s="207"/>
      <c r="DI169" s="207"/>
      <c r="DJ169" s="207"/>
      <c r="DK169" s="207"/>
      <c r="DL169" s="207"/>
      <c r="DM169" s="207"/>
      <c r="DN169" s="207"/>
      <c r="DO169" s="207"/>
      <c r="DP169" s="207"/>
      <c r="DQ169" s="207"/>
      <c r="DR169" s="207"/>
      <c r="DS169" s="207"/>
      <c r="DT169" s="207"/>
      <c r="DU169" s="207"/>
      <c r="DV169" s="207"/>
      <c r="DW169" s="207"/>
      <c r="DX169" s="207"/>
      <c r="DY169" s="207"/>
      <c r="DZ169" s="207"/>
      <c r="EA169" s="207"/>
      <c r="EB169" s="207"/>
      <c r="EC169" s="207"/>
      <c r="ED169" s="207"/>
      <c r="EE169" s="207"/>
      <c r="EF169" s="207"/>
      <c r="EG169" s="207"/>
      <c r="EH169" s="207"/>
      <c r="EI169" s="207"/>
      <c r="EJ169" s="207"/>
      <c r="EK169" s="207"/>
      <c r="EL169" s="207"/>
      <c r="EM169" s="207"/>
      <c r="EN169" s="207"/>
      <c r="EO169" s="207"/>
    </row>
    <row r="170" spans="1:145" x14ac:dyDescent="0.2">
      <c r="A170" s="212"/>
      <c r="B170" s="202"/>
      <c r="C170" s="354"/>
      <c r="D170" s="203"/>
      <c r="E170" s="371"/>
      <c r="F170" s="371"/>
      <c r="G170" s="106" t="str">
        <f>IF(OR(E170="",F170=""),"", IF(E170="Stormwater Treatment", VLOOKUP(F170,VALIDATIONS!$BZ$2:$CB$6,2,FALSE),    IF(E170="Floodway and Open Channel", VLOOKUP(F170,VALIDATIONS!$BW$2:$BY$7,2,FALSE)))  )</f>
        <v/>
      </c>
      <c r="H170" s="128"/>
      <c r="I170" s="128"/>
      <c r="J170" s="106" t="str">
        <f>IF(OR(E170="",F170=""),"", IF(E170="Stormwater Treatment", H170*VLOOKUP(F170,VALIDATIONS!$BZ$2:$CB$6,3,FALSE),    IF(E170="Floodway and Open Channel", H170*VLOOKUP(F170,VALIDATIONS!$BW$2:$BY$7,3,FALSE)))  )</f>
        <v/>
      </c>
      <c r="K170" s="203"/>
      <c r="L170" s="207"/>
      <c r="M170" s="207"/>
      <c r="N170" s="207"/>
      <c r="O170" s="207"/>
      <c r="P170" s="207"/>
      <c r="Q170" s="207"/>
      <c r="R170" s="207"/>
      <c r="S170" s="207"/>
      <c r="T170" s="207"/>
      <c r="U170" s="207"/>
      <c r="V170" s="207"/>
      <c r="W170" s="207"/>
      <c r="X170" s="207"/>
      <c r="Y170" s="207"/>
      <c r="Z170" s="207"/>
      <c r="AA170" s="207"/>
      <c r="AB170" s="207"/>
      <c r="AC170" s="207"/>
      <c r="AD170" s="207"/>
      <c r="AE170" s="207"/>
      <c r="AF170" s="207"/>
      <c r="AG170" s="207"/>
      <c r="AH170" s="207"/>
      <c r="AI170" s="207"/>
      <c r="AJ170" s="207"/>
      <c r="AK170" s="207"/>
      <c r="AL170" s="207"/>
      <c r="AM170" s="207"/>
      <c r="AN170" s="207"/>
      <c r="AO170" s="207"/>
      <c r="AP170" s="207"/>
      <c r="AQ170" s="207"/>
      <c r="AR170" s="207"/>
      <c r="AS170" s="207"/>
      <c r="AT170" s="207"/>
      <c r="AU170" s="207"/>
      <c r="AV170" s="207"/>
      <c r="AW170" s="207"/>
      <c r="AX170" s="207"/>
      <c r="AY170" s="207"/>
      <c r="AZ170" s="207"/>
      <c r="BA170" s="207"/>
      <c r="BB170" s="207"/>
      <c r="BC170" s="207"/>
      <c r="BD170" s="207"/>
      <c r="BE170" s="207"/>
      <c r="BF170" s="207"/>
      <c r="BG170" s="207"/>
      <c r="BH170" s="207"/>
      <c r="BI170" s="207"/>
      <c r="BJ170" s="207"/>
      <c r="BK170" s="207"/>
      <c r="BL170" s="207"/>
      <c r="BM170" s="207"/>
      <c r="BN170" s="207"/>
      <c r="BO170" s="207"/>
      <c r="BP170" s="207"/>
      <c r="BQ170" s="207"/>
      <c r="BR170" s="207"/>
      <c r="BS170" s="207"/>
      <c r="BT170" s="207"/>
      <c r="BU170" s="207"/>
      <c r="BV170" s="207"/>
      <c r="BW170" s="207"/>
      <c r="BX170" s="207"/>
      <c r="BY170" s="207"/>
      <c r="BZ170" s="207"/>
      <c r="CA170" s="207"/>
      <c r="CB170" s="207"/>
      <c r="CC170" s="207"/>
      <c r="CD170" s="207"/>
      <c r="CE170" s="207"/>
      <c r="CF170" s="207"/>
      <c r="CG170" s="207"/>
      <c r="CH170" s="207"/>
      <c r="CI170" s="207"/>
      <c r="CJ170" s="207"/>
      <c r="CK170" s="207"/>
      <c r="CL170" s="207"/>
      <c r="CM170" s="207"/>
      <c r="CN170" s="207"/>
      <c r="CO170" s="207"/>
      <c r="CP170" s="207"/>
      <c r="CQ170" s="207"/>
      <c r="CR170" s="207"/>
      <c r="CS170" s="207"/>
      <c r="CT170" s="207"/>
      <c r="CU170" s="207"/>
      <c r="CV170" s="207"/>
      <c r="CW170" s="207"/>
      <c r="CX170" s="207"/>
      <c r="CY170" s="207"/>
      <c r="CZ170" s="207"/>
      <c r="DA170" s="207"/>
      <c r="DB170" s="207"/>
      <c r="DC170" s="207"/>
      <c r="DD170" s="207"/>
      <c r="DE170" s="207"/>
      <c r="DF170" s="207"/>
      <c r="DG170" s="207"/>
      <c r="DH170" s="207"/>
      <c r="DI170" s="207"/>
      <c r="DJ170" s="207"/>
      <c r="DK170" s="207"/>
      <c r="DL170" s="207"/>
      <c r="DM170" s="207"/>
      <c r="DN170" s="207"/>
      <c r="DO170" s="207"/>
      <c r="DP170" s="207"/>
      <c r="DQ170" s="207"/>
      <c r="DR170" s="207"/>
      <c r="DS170" s="207"/>
      <c r="DT170" s="207"/>
      <c r="DU170" s="207"/>
      <c r="DV170" s="207"/>
      <c r="DW170" s="207"/>
      <c r="DX170" s="207"/>
      <c r="DY170" s="207"/>
      <c r="DZ170" s="207"/>
      <c r="EA170" s="207"/>
      <c r="EB170" s="207"/>
      <c r="EC170" s="207"/>
      <c r="ED170" s="207"/>
      <c r="EE170" s="207"/>
      <c r="EF170" s="207"/>
      <c r="EG170" s="207"/>
      <c r="EH170" s="207"/>
      <c r="EI170" s="207"/>
      <c r="EJ170" s="207"/>
      <c r="EK170" s="207"/>
      <c r="EL170" s="207"/>
      <c r="EM170" s="207"/>
      <c r="EN170" s="207"/>
      <c r="EO170" s="207"/>
    </row>
    <row r="171" spans="1:145" x14ac:dyDescent="0.2">
      <c r="A171" s="212"/>
      <c r="B171" s="202"/>
      <c r="C171" s="354"/>
      <c r="D171" s="203"/>
      <c r="E171" s="371"/>
      <c r="F171" s="371"/>
      <c r="G171" s="106" t="str">
        <f>IF(OR(E171="",F171=""),"", IF(E171="Stormwater Treatment", VLOOKUP(F171,VALIDATIONS!$BZ$2:$CB$6,2,FALSE),    IF(E171="Floodway and Open Channel", VLOOKUP(F171,VALIDATIONS!$BW$2:$BY$7,2,FALSE)))  )</f>
        <v/>
      </c>
      <c r="H171" s="128"/>
      <c r="I171" s="128"/>
      <c r="J171" s="106" t="str">
        <f>IF(OR(E171="",F171=""),"", IF(E171="Stormwater Treatment", H171*VLOOKUP(F171,VALIDATIONS!$BZ$2:$CB$6,3,FALSE),    IF(E171="Floodway and Open Channel", H171*VLOOKUP(F171,VALIDATIONS!$BW$2:$BY$7,3,FALSE)))  )</f>
        <v/>
      </c>
      <c r="K171" s="203"/>
      <c r="L171" s="207"/>
      <c r="M171" s="207"/>
      <c r="N171" s="207"/>
      <c r="O171" s="207"/>
      <c r="P171" s="207"/>
      <c r="Q171" s="207"/>
      <c r="R171" s="207"/>
      <c r="S171" s="207"/>
      <c r="T171" s="207"/>
      <c r="U171" s="207"/>
      <c r="V171" s="207"/>
      <c r="W171" s="207"/>
      <c r="X171" s="207"/>
      <c r="Y171" s="207"/>
      <c r="Z171" s="207"/>
      <c r="AA171" s="207"/>
      <c r="AB171" s="207"/>
      <c r="AC171" s="207"/>
      <c r="AD171" s="207"/>
      <c r="AE171" s="207"/>
      <c r="AF171" s="207"/>
      <c r="AG171" s="207"/>
      <c r="AH171" s="207"/>
      <c r="AI171" s="207"/>
      <c r="AJ171" s="207"/>
      <c r="AK171" s="207"/>
      <c r="AL171" s="207"/>
      <c r="AM171" s="207"/>
      <c r="AN171" s="207"/>
      <c r="AO171" s="207"/>
      <c r="AP171" s="207"/>
      <c r="AQ171" s="207"/>
      <c r="AR171" s="207"/>
      <c r="AS171" s="207"/>
      <c r="AT171" s="207"/>
      <c r="AU171" s="207"/>
      <c r="AV171" s="207"/>
      <c r="AW171" s="207"/>
      <c r="AX171" s="207"/>
      <c r="AY171" s="207"/>
      <c r="AZ171" s="207"/>
      <c r="BA171" s="207"/>
      <c r="BB171" s="207"/>
      <c r="BC171" s="207"/>
      <c r="BD171" s="207"/>
      <c r="BE171" s="207"/>
      <c r="BF171" s="207"/>
      <c r="BG171" s="207"/>
      <c r="BH171" s="207"/>
      <c r="BI171" s="207"/>
      <c r="BJ171" s="207"/>
      <c r="BK171" s="207"/>
      <c r="BL171" s="207"/>
      <c r="BM171" s="207"/>
      <c r="BN171" s="207"/>
      <c r="BO171" s="207"/>
      <c r="BP171" s="207"/>
      <c r="BQ171" s="207"/>
      <c r="BR171" s="207"/>
      <c r="BS171" s="207"/>
      <c r="BT171" s="207"/>
      <c r="BU171" s="207"/>
      <c r="BV171" s="207"/>
      <c r="BW171" s="207"/>
      <c r="BX171" s="207"/>
      <c r="BY171" s="207"/>
      <c r="BZ171" s="207"/>
      <c r="CA171" s="207"/>
      <c r="CB171" s="207"/>
      <c r="CC171" s="207"/>
      <c r="CD171" s="207"/>
      <c r="CE171" s="207"/>
      <c r="CF171" s="207"/>
      <c r="CG171" s="207"/>
      <c r="CH171" s="207"/>
      <c r="CI171" s="207"/>
      <c r="CJ171" s="207"/>
      <c r="CK171" s="207"/>
      <c r="CL171" s="207"/>
      <c r="CM171" s="207"/>
      <c r="CN171" s="207"/>
      <c r="CO171" s="207"/>
      <c r="CP171" s="207"/>
      <c r="CQ171" s="207"/>
      <c r="CR171" s="207"/>
      <c r="CS171" s="207"/>
      <c r="CT171" s="207"/>
      <c r="CU171" s="207"/>
      <c r="CV171" s="207"/>
      <c r="CW171" s="207"/>
      <c r="CX171" s="207"/>
      <c r="CY171" s="207"/>
      <c r="CZ171" s="207"/>
      <c r="DA171" s="207"/>
      <c r="DB171" s="207"/>
      <c r="DC171" s="207"/>
      <c r="DD171" s="207"/>
      <c r="DE171" s="207"/>
      <c r="DF171" s="207"/>
      <c r="DG171" s="207"/>
      <c r="DH171" s="207"/>
      <c r="DI171" s="207"/>
      <c r="DJ171" s="207"/>
      <c r="DK171" s="207"/>
      <c r="DL171" s="207"/>
      <c r="DM171" s="207"/>
      <c r="DN171" s="207"/>
      <c r="DO171" s="207"/>
      <c r="DP171" s="207"/>
      <c r="DQ171" s="207"/>
      <c r="DR171" s="207"/>
      <c r="DS171" s="207"/>
      <c r="DT171" s="207"/>
      <c r="DU171" s="207"/>
      <c r="DV171" s="207"/>
      <c r="DW171" s="207"/>
      <c r="DX171" s="207"/>
      <c r="DY171" s="207"/>
      <c r="DZ171" s="207"/>
      <c r="EA171" s="207"/>
      <c r="EB171" s="207"/>
      <c r="EC171" s="207"/>
      <c r="ED171" s="207"/>
      <c r="EE171" s="207"/>
      <c r="EF171" s="207"/>
      <c r="EG171" s="207"/>
      <c r="EH171" s="207"/>
      <c r="EI171" s="207"/>
      <c r="EJ171" s="207"/>
      <c r="EK171" s="207"/>
      <c r="EL171" s="207"/>
      <c r="EM171" s="207"/>
      <c r="EN171" s="207"/>
      <c r="EO171" s="207"/>
    </row>
    <row r="172" spans="1:145" x14ac:dyDescent="0.2">
      <c r="A172" s="212"/>
      <c r="B172" s="202"/>
      <c r="C172" s="354"/>
      <c r="D172" s="203"/>
      <c r="E172" s="371"/>
      <c r="F172" s="371"/>
      <c r="G172" s="106" t="str">
        <f>IF(OR(E172="",F172=""),"", IF(E172="Stormwater Treatment", VLOOKUP(F172,VALIDATIONS!$BZ$2:$CB$6,2,FALSE),    IF(E172="Floodway and Open Channel", VLOOKUP(F172,VALIDATIONS!$BW$2:$BY$7,2,FALSE)))  )</f>
        <v/>
      </c>
      <c r="H172" s="128"/>
      <c r="I172" s="128"/>
      <c r="J172" s="106" t="str">
        <f>IF(OR(E172="",F172=""),"", IF(E172="Stormwater Treatment", H172*VLOOKUP(F172,VALIDATIONS!$BZ$2:$CB$6,3,FALSE),    IF(E172="Floodway and Open Channel", H172*VLOOKUP(F172,VALIDATIONS!$BW$2:$BY$7,3,FALSE)))  )</f>
        <v/>
      </c>
      <c r="K172" s="203"/>
      <c r="L172" s="207"/>
      <c r="M172" s="207"/>
      <c r="N172" s="207"/>
      <c r="O172" s="207"/>
      <c r="P172" s="207"/>
      <c r="Q172" s="207"/>
      <c r="R172" s="207"/>
      <c r="S172" s="207"/>
      <c r="T172" s="207"/>
      <c r="U172" s="207"/>
      <c r="V172" s="207"/>
      <c r="W172" s="207"/>
      <c r="X172" s="207"/>
      <c r="Y172" s="207"/>
      <c r="Z172" s="207"/>
      <c r="AA172" s="207"/>
      <c r="AB172" s="207"/>
      <c r="AC172" s="207"/>
      <c r="AD172" s="207"/>
      <c r="AE172" s="207"/>
      <c r="AF172" s="207"/>
      <c r="AG172" s="207"/>
      <c r="AH172" s="207"/>
      <c r="AI172" s="207"/>
      <c r="AJ172" s="207"/>
      <c r="AK172" s="207"/>
      <c r="AL172" s="207"/>
      <c r="AM172" s="207"/>
      <c r="AN172" s="207"/>
      <c r="AO172" s="207"/>
      <c r="AP172" s="207"/>
      <c r="AQ172" s="207"/>
      <c r="AR172" s="207"/>
      <c r="AS172" s="207"/>
      <c r="AT172" s="207"/>
      <c r="AU172" s="207"/>
      <c r="AV172" s="207"/>
      <c r="AW172" s="207"/>
      <c r="AX172" s="207"/>
      <c r="AY172" s="207"/>
      <c r="AZ172" s="207"/>
      <c r="BA172" s="207"/>
      <c r="BB172" s="207"/>
      <c r="BC172" s="207"/>
      <c r="BD172" s="207"/>
      <c r="BE172" s="207"/>
      <c r="BF172" s="207"/>
      <c r="BG172" s="207"/>
      <c r="BH172" s="207"/>
      <c r="BI172" s="207"/>
      <c r="BJ172" s="207"/>
      <c r="BK172" s="207"/>
      <c r="BL172" s="207"/>
      <c r="BM172" s="207"/>
      <c r="BN172" s="207"/>
      <c r="BO172" s="207"/>
      <c r="BP172" s="207"/>
      <c r="BQ172" s="207"/>
      <c r="BR172" s="207"/>
      <c r="BS172" s="207"/>
      <c r="BT172" s="207"/>
      <c r="BU172" s="207"/>
      <c r="BV172" s="207"/>
      <c r="BW172" s="207"/>
      <c r="BX172" s="207"/>
      <c r="BY172" s="207"/>
      <c r="BZ172" s="207"/>
      <c r="CA172" s="207"/>
      <c r="CB172" s="207"/>
      <c r="CC172" s="207"/>
      <c r="CD172" s="207"/>
      <c r="CE172" s="207"/>
      <c r="CF172" s="207"/>
      <c r="CG172" s="207"/>
      <c r="CH172" s="207"/>
      <c r="CI172" s="207"/>
      <c r="CJ172" s="207"/>
      <c r="CK172" s="207"/>
      <c r="CL172" s="207"/>
      <c r="CM172" s="207"/>
      <c r="CN172" s="207"/>
      <c r="CO172" s="207"/>
      <c r="CP172" s="207"/>
      <c r="CQ172" s="207"/>
      <c r="CR172" s="207"/>
      <c r="CS172" s="207"/>
      <c r="CT172" s="207"/>
      <c r="CU172" s="207"/>
      <c r="CV172" s="207"/>
      <c r="CW172" s="207"/>
      <c r="CX172" s="207"/>
      <c r="CY172" s="207"/>
      <c r="CZ172" s="207"/>
      <c r="DA172" s="207"/>
      <c r="DB172" s="207"/>
      <c r="DC172" s="207"/>
      <c r="DD172" s="207"/>
      <c r="DE172" s="207"/>
      <c r="DF172" s="207"/>
      <c r="DG172" s="207"/>
      <c r="DH172" s="207"/>
      <c r="DI172" s="207"/>
      <c r="DJ172" s="207"/>
      <c r="DK172" s="207"/>
      <c r="DL172" s="207"/>
      <c r="DM172" s="207"/>
      <c r="DN172" s="207"/>
      <c r="DO172" s="207"/>
      <c r="DP172" s="207"/>
      <c r="DQ172" s="207"/>
      <c r="DR172" s="207"/>
      <c r="DS172" s="207"/>
      <c r="DT172" s="207"/>
      <c r="DU172" s="207"/>
      <c r="DV172" s="207"/>
      <c r="DW172" s="207"/>
      <c r="DX172" s="207"/>
      <c r="DY172" s="207"/>
      <c r="DZ172" s="207"/>
      <c r="EA172" s="207"/>
      <c r="EB172" s="207"/>
      <c r="EC172" s="207"/>
      <c r="ED172" s="207"/>
      <c r="EE172" s="207"/>
      <c r="EF172" s="207"/>
      <c r="EG172" s="207"/>
      <c r="EH172" s="207"/>
      <c r="EI172" s="207"/>
      <c r="EJ172" s="207"/>
      <c r="EK172" s="207"/>
      <c r="EL172" s="207"/>
      <c r="EM172" s="207"/>
      <c r="EN172" s="207"/>
      <c r="EO172" s="207"/>
    </row>
    <row r="173" spans="1:145" x14ac:dyDescent="0.2">
      <c r="A173" s="212"/>
      <c r="B173" s="202"/>
      <c r="C173" s="354"/>
      <c r="D173" s="203"/>
      <c r="E173" s="371"/>
      <c r="F173" s="371"/>
      <c r="G173" s="106" t="str">
        <f>IF(OR(E173="",F173=""),"", IF(E173="Stormwater Treatment", VLOOKUP(F173,VALIDATIONS!$BZ$2:$CB$6,2,FALSE),    IF(E173="Floodway and Open Channel", VLOOKUP(F173,VALIDATIONS!$BW$2:$BY$7,2,FALSE)))  )</f>
        <v/>
      </c>
      <c r="H173" s="128"/>
      <c r="I173" s="128"/>
      <c r="J173" s="106" t="str">
        <f>IF(OR(E173="",F173=""),"", IF(E173="Stormwater Treatment", H173*VLOOKUP(F173,VALIDATIONS!$BZ$2:$CB$6,3,FALSE),    IF(E173="Floodway and Open Channel", H173*VLOOKUP(F173,VALIDATIONS!$BW$2:$BY$7,3,FALSE)))  )</f>
        <v/>
      </c>
      <c r="K173" s="203"/>
      <c r="L173" s="207"/>
      <c r="M173" s="207"/>
      <c r="N173" s="207"/>
      <c r="O173" s="207"/>
      <c r="P173" s="207"/>
      <c r="Q173" s="207"/>
      <c r="R173" s="207"/>
      <c r="S173" s="207"/>
      <c r="T173" s="207"/>
      <c r="U173" s="207"/>
      <c r="V173" s="207"/>
      <c r="W173" s="207"/>
      <c r="X173" s="207"/>
      <c r="Y173" s="207"/>
      <c r="Z173" s="207"/>
      <c r="AA173" s="207"/>
      <c r="AB173" s="207"/>
      <c r="AC173" s="207"/>
      <c r="AD173" s="207"/>
      <c r="AE173" s="207"/>
      <c r="AF173" s="207"/>
      <c r="AG173" s="207"/>
      <c r="AH173" s="207"/>
      <c r="AI173" s="207"/>
      <c r="AJ173" s="207"/>
      <c r="AK173" s="207"/>
      <c r="AL173" s="207"/>
      <c r="AM173" s="207"/>
      <c r="AN173" s="207"/>
      <c r="AO173" s="207"/>
      <c r="AP173" s="207"/>
      <c r="AQ173" s="207"/>
      <c r="AR173" s="207"/>
      <c r="AS173" s="207"/>
      <c r="AT173" s="207"/>
      <c r="AU173" s="207"/>
      <c r="AV173" s="207"/>
      <c r="AW173" s="207"/>
      <c r="AX173" s="207"/>
      <c r="AY173" s="207"/>
      <c r="AZ173" s="207"/>
      <c r="BA173" s="207"/>
      <c r="BB173" s="207"/>
      <c r="BC173" s="207"/>
      <c r="BD173" s="207"/>
      <c r="BE173" s="207"/>
      <c r="BF173" s="207"/>
      <c r="BG173" s="207"/>
      <c r="BH173" s="207"/>
      <c r="BI173" s="207"/>
      <c r="BJ173" s="207"/>
      <c r="BK173" s="207"/>
      <c r="BL173" s="207"/>
      <c r="BM173" s="207"/>
      <c r="BN173" s="207"/>
      <c r="BO173" s="207"/>
      <c r="BP173" s="207"/>
      <c r="BQ173" s="207"/>
      <c r="BR173" s="207"/>
      <c r="BS173" s="207"/>
      <c r="BT173" s="207"/>
      <c r="BU173" s="207"/>
      <c r="BV173" s="207"/>
      <c r="BW173" s="207"/>
      <c r="BX173" s="207"/>
      <c r="BY173" s="207"/>
      <c r="BZ173" s="207"/>
      <c r="CA173" s="207"/>
      <c r="CB173" s="207"/>
      <c r="CC173" s="207"/>
      <c r="CD173" s="207"/>
      <c r="CE173" s="207"/>
      <c r="CF173" s="207"/>
      <c r="CG173" s="207"/>
      <c r="CH173" s="207"/>
      <c r="CI173" s="207"/>
      <c r="CJ173" s="207"/>
      <c r="CK173" s="207"/>
      <c r="CL173" s="207"/>
      <c r="CM173" s="207"/>
      <c r="CN173" s="207"/>
      <c r="CO173" s="207"/>
      <c r="CP173" s="207"/>
      <c r="CQ173" s="207"/>
      <c r="CR173" s="207"/>
      <c r="CS173" s="207"/>
      <c r="CT173" s="207"/>
      <c r="CU173" s="207"/>
      <c r="CV173" s="207"/>
      <c r="CW173" s="207"/>
      <c r="CX173" s="207"/>
      <c r="CY173" s="207"/>
      <c r="CZ173" s="207"/>
      <c r="DA173" s="207"/>
      <c r="DB173" s="207"/>
      <c r="DC173" s="207"/>
      <c r="DD173" s="207"/>
      <c r="DE173" s="207"/>
      <c r="DF173" s="207"/>
      <c r="DG173" s="207"/>
      <c r="DH173" s="207"/>
      <c r="DI173" s="207"/>
      <c r="DJ173" s="207"/>
      <c r="DK173" s="207"/>
      <c r="DL173" s="207"/>
      <c r="DM173" s="207"/>
      <c r="DN173" s="207"/>
      <c r="DO173" s="207"/>
      <c r="DP173" s="207"/>
      <c r="DQ173" s="207"/>
      <c r="DR173" s="207"/>
      <c r="DS173" s="207"/>
      <c r="DT173" s="207"/>
      <c r="DU173" s="207"/>
      <c r="DV173" s="207"/>
      <c r="DW173" s="207"/>
      <c r="DX173" s="207"/>
      <c r="DY173" s="207"/>
      <c r="DZ173" s="207"/>
      <c r="EA173" s="207"/>
      <c r="EB173" s="207"/>
      <c r="EC173" s="207"/>
      <c r="ED173" s="207"/>
      <c r="EE173" s="207"/>
      <c r="EF173" s="207"/>
      <c r="EG173" s="207"/>
      <c r="EH173" s="207"/>
      <c r="EI173" s="207"/>
      <c r="EJ173" s="207"/>
      <c r="EK173" s="207"/>
      <c r="EL173" s="207"/>
      <c r="EM173" s="207"/>
      <c r="EN173" s="207"/>
      <c r="EO173" s="207"/>
    </row>
    <row r="174" spans="1:145" x14ac:dyDescent="0.2">
      <c r="A174" s="212"/>
      <c r="B174" s="202"/>
      <c r="C174" s="354"/>
      <c r="D174" s="203"/>
      <c r="E174" s="371"/>
      <c r="F174" s="371"/>
      <c r="G174" s="106" t="str">
        <f>IF(OR(E174="",F174=""),"", IF(E174="Stormwater Treatment", VLOOKUP(F174,VALIDATIONS!$BZ$2:$CB$6,2,FALSE),    IF(E174="Floodway and Open Channel", VLOOKUP(F174,VALIDATIONS!$BW$2:$BY$7,2,FALSE)))  )</f>
        <v/>
      </c>
      <c r="H174" s="128"/>
      <c r="I174" s="128"/>
      <c r="J174" s="106" t="str">
        <f>IF(OR(E174="",F174=""),"", IF(E174="Stormwater Treatment", H174*VLOOKUP(F174,VALIDATIONS!$BZ$2:$CB$6,3,FALSE),    IF(E174="Floodway and Open Channel", H174*VLOOKUP(F174,VALIDATIONS!$BW$2:$BY$7,3,FALSE)))  )</f>
        <v/>
      </c>
      <c r="K174" s="203"/>
      <c r="L174" s="207"/>
      <c r="M174" s="207"/>
      <c r="N174" s="207"/>
      <c r="O174" s="207"/>
      <c r="P174" s="207"/>
      <c r="Q174" s="207"/>
      <c r="R174" s="207"/>
      <c r="S174" s="207"/>
      <c r="T174" s="207"/>
      <c r="U174" s="207"/>
      <c r="V174" s="207"/>
      <c r="W174" s="207"/>
      <c r="X174" s="207"/>
      <c r="Y174" s="207"/>
      <c r="Z174" s="207"/>
      <c r="AA174" s="207"/>
      <c r="AB174" s="207"/>
      <c r="AC174" s="207"/>
      <c r="AD174" s="207"/>
      <c r="AE174" s="207"/>
      <c r="AF174" s="207"/>
      <c r="AG174" s="207"/>
      <c r="AH174" s="207"/>
      <c r="AI174" s="207"/>
      <c r="AJ174" s="207"/>
      <c r="AK174" s="207"/>
      <c r="AL174" s="207"/>
      <c r="AM174" s="207"/>
      <c r="AN174" s="207"/>
      <c r="AO174" s="207"/>
      <c r="AP174" s="207"/>
      <c r="AQ174" s="207"/>
      <c r="AR174" s="207"/>
      <c r="AS174" s="207"/>
      <c r="AT174" s="207"/>
      <c r="AU174" s="207"/>
      <c r="AV174" s="207"/>
      <c r="AW174" s="207"/>
      <c r="AX174" s="207"/>
      <c r="AY174" s="207"/>
      <c r="AZ174" s="207"/>
      <c r="BA174" s="207"/>
      <c r="BB174" s="207"/>
      <c r="BC174" s="207"/>
      <c r="BD174" s="207"/>
      <c r="BE174" s="207"/>
      <c r="BF174" s="207"/>
      <c r="BG174" s="207"/>
      <c r="BH174" s="207"/>
      <c r="BI174" s="207"/>
      <c r="BJ174" s="207"/>
      <c r="BK174" s="207"/>
      <c r="BL174" s="207"/>
      <c r="BM174" s="207"/>
      <c r="BN174" s="207"/>
      <c r="BO174" s="207"/>
      <c r="BP174" s="207"/>
      <c r="BQ174" s="207"/>
      <c r="BR174" s="207"/>
      <c r="BS174" s="207"/>
      <c r="BT174" s="207"/>
      <c r="BU174" s="207"/>
      <c r="BV174" s="207"/>
      <c r="BW174" s="207"/>
      <c r="BX174" s="207"/>
      <c r="BY174" s="207"/>
      <c r="BZ174" s="207"/>
      <c r="CA174" s="207"/>
      <c r="CB174" s="207"/>
      <c r="CC174" s="207"/>
      <c r="CD174" s="207"/>
      <c r="CE174" s="207"/>
      <c r="CF174" s="207"/>
      <c r="CG174" s="207"/>
      <c r="CH174" s="207"/>
      <c r="CI174" s="207"/>
      <c r="CJ174" s="207"/>
      <c r="CK174" s="207"/>
      <c r="CL174" s="207"/>
      <c r="CM174" s="207"/>
      <c r="CN174" s="207"/>
      <c r="CO174" s="207"/>
      <c r="CP174" s="207"/>
      <c r="CQ174" s="207"/>
      <c r="CR174" s="207"/>
      <c r="CS174" s="207"/>
      <c r="CT174" s="207"/>
      <c r="CU174" s="207"/>
      <c r="CV174" s="207"/>
      <c r="CW174" s="207"/>
      <c r="CX174" s="207"/>
      <c r="CY174" s="207"/>
      <c r="CZ174" s="207"/>
      <c r="DA174" s="207"/>
      <c r="DB174" s="207"/>
      <c r="DC174" s="207"/>
      <c r="DD174" s="207"/>
      <c r="DE174" s="207"/>
      <c r="DF174" s="207"/>
      <c r="DG174" s="207"/>
      <c r="DH174" s="207"/>
      <c r="DI174" s="207"/>
      <c r="DJ174" s="207"/>
      <c r="DK174" s="207"/>
      <c r="DL174" s="207"/>
      <c r="DM174" s="207"/>
      <c r="DN174" s="207"/>
      <c r="DO174" s="207"/>
      <c r="DP174" s="207"/>
      <c r="DQ174" s="207"/>
      <c r="DR174" s="207"/>
      <c r="DS174" s="207"/>
      <c r="DT174" s="207"/>
      <c r="DU174" s="207"/>
      <c r="DV174" s="207"/>
      <c r="DW174" s="207"/>
      <c r="DX174" s="207"/>
      <c r="DY174" s="207"/>
      <c r="DZ174" s="207"/>
      <c r="EA174" s="207"/>
      <c r="EB174" s="207"/>
      <c r="EC174" s="207"/>
      <c r="ED174" s="207"/>
      <c r="EE174" s="207"/>
      <c r="EF174" s="207"/>
      <c r="EG174" s="207"/>
      <c r="EH174" s="207"/>
      <c r="EI174" s="207"/>
      <c r="EJ174" s="207"/>
      <c r="EK174" s="207"/>
      <c r="EL174" s="207"/>
      <c r="EM174" s="207"/>
      <c r="EN174" s="207"/>
      <c r="EO174" s="207"/>
    </row>
    <row r="175" spans="1:145" x14ac:dyDescent="0.2">
      <c r="A175" s="212"/>
      <c r="B175" s="202"/>
      <c r="C175" s="354"/>
      <c r="D175" s="203"/>
      <c r="E175" s="371"/>
      <c r="F175" s="371"/>
      <c r="G175" s="106" t="str">
        <f>IF(OR(E175="",F175=""),"", IF(E175="Stormwater Treatment", VLOOKUP(F175,VALIDATIONS!$BZ$2:$CB$6,2,FALSE),    IF(E175="Floodway and Open Channel", VLOOKUP(F175,VALIDATIONS!$BW$2:$BY$7,2,FALSE)))  )</f>
        <v/>
      </c>
      <c r="H175" s="128"/>
      <c r="I175" s="128"/>
      <c r="J175" s="106" t="str">
        <f>IF(OR(E175="",F175=""),"", IF(E175="Stormwater Treatment", H175*VLOOKUP(F175,VALIDATIONS!$BZ$2:$CB$6,3,FALSE),    IF(E175="Floodway and Open Channel", H175*VLOOKUP(F175,VALIDATIONS!$BW$2:$BY$7,3,FALSE)))  )</f>
        <v/>
      </c>
      <c r="K175" s="203"/>
      <c r="L175" s="207"/>
      <c r="M175" s="207"/>
      <c r="N175" s="207"/>
      <c r="O175" s="207"/>
      <c r="P175" s="207"/>
      <c r="Q175" s="207"/>
      <c r="R175" s="207"/>
      <c r="S175" s="207"/>
      <c r="T175" s="207"/>
      <c r="U175" s="207"/>
      <c r="V175" s="207"/>
      <c r="W175" s="207"/>
      <c r="X175" s="207"/>
      <c r="Y175" s="207"/>
      <c r="Z175" s="207"/>
      <c r="AA175" s="207"/>
      <c r="AB175" s="207"/>
      <c r="AC175" s="207"/>
      <c r="AD175" s="207"/>
      <c r="AE175" s="207"/>
      <c r="AF175" s="207"/>
      <c r="AG175" s="207"/>
      <c r="AH175" s="207"/>
      <c r="AI175" s="207"/>
      <c r="AJ175" s="207"/>
      <c r="AK175" s="207"/>
      <c r="AL175" s="207"/>
      <c r="AM175" s="207"/>
      <c r="AN175" s="207"/>
      <c r="AO175" s="207"/>
      <c r="AP175" s="207"/>
      <c r="AQ175" s="207"/>
      <c r="AR175" s="207"/>
      <c r="AS175" s="207"/>
      <c r="AT175" s="207"/>
      <c r="AU175" s="207"/>
      <c r="AV175" s="207"/>
      <c r="AW175" s="207"/>
      <c r="AX175" s="207"/>
      <c r="AY175" s="207"/>
      <c r="AZ175" s="207"/>
      <c r="BA175" s="207"/>
      <c r="BB175" s="207"/>
      <c r="BC175" s="207"/>
      <c r="BD175" s="207"/>
      <c r="BE175" s="207"/>
      <c r="BF175" s="207"/>
      <c r="BG175" s="207"/>
      <c r="BH175" s="207"/>
      <c r="BI175" s="207"/>
      <c r="BJ175" s="207"/>
      <c r="BK175" s="207"/>
      <c r="BL175" s="207"/>
      <c r="BM175" s="207"/>
      <c r="BN175" s="207"/>
      <c r="BO175" s="207"/>
      <c r="BP175" s="207"/>
      <c r="BQ175" s="207"/>
      <c r="BR175" s="207"/>
      <c r="BS175" s="207"/>
      <c r="BT175" s="207"/>
      <c r="BU175" s="207"/>
      <c r="BV175" s="207"/>
      <c r="BW175" s="207"/>
      <c r="BX175" s="207"/>
      <c r="BY175" s="207"/>
      <c r="BZ175" s="207"/>
      <c r="CA175" s="207"/>
      <c r="CB175" s="207"/>
      <c r="CC175" s="207"/>
      <c r="CD175" s="207"/>
      <c r="CE175" s="207"/>
      <c r="CF175" s="207"/>
      <c r="CG175" s="207"/>
      <c r="CH175" s="207"/>
      <c r="CI175" s="207"/>
      <c r="CJ175" s="207"/>
      <c r="CK175" s="207"/>
      <c r="CL175" s="207"/>
      <c r="CM175" s="207"/>
      <c r="CN175" s="207"/>
      <c r="CO175" s="207"/>
      <c r="CP175" s="207"/>
      <c r="CQ175" s="207"/>
      <c r="CR175" s="207"/>
      <c r="CS175" s="207"/>
      <c r="CT175" s="207"/>
      <c r="CU175" s="207"/>
      <c r="CV175" s="207"/>
      <c r="CW175" s="207"/>
      <c r="CX175" s="207"/>
      <c r="CY175" s="207"/>
      <c r="CZ175" s="207"/>
      <c r="DA175" s="207"/>
      <c r="DB175" s="207"/>
      <c r="DC175" s="207"/>
      <c r="DD175" s="207"/>
      <c r="DE175" s="207"/>
      <c r="DF175" s="207"/>
      <c r="DG175" s="207"/>
      <c r="DH175" s="207"/>
      <c r="DI175" s="207"/>
      <c r="DJ175" s="207"/>
      <c r="DK175" s="207"/>
      <c r="DL175" s="207"/>
      <c r="DM175" s="207"/>
      <c r="DN175" s="207"/>
      <c r="DO175" s="207"/>
      <c r="DP175" s="207"/>
      <c r="DQ175" s="207"/>
      <c r="DR175" s="207"/>
      <c r="DS175" s="207"/>
      <c r="DT175" s="207"/>
      <c r="DU175" s="207"/>
      <c r="DV175" s="207"/>
      <c r="DW175" s="207"/>
      <c r="DX175" s="207"/>
      <c r="DY175" s="207"/>
      <c r="DZ175" s="207"/>
      <c r="EA175" s="207"/>
      <c r="EB175" s="207"/>
      <c r="EC175" s="207"/>
      <c r="ED175" s="207"/>
      <c r="EE175" s="207"/>
      <c r="EF175" s="207"/>
      <c r="EG175" s="207"/>
      <c r="EH175" s="207"/>
      <c r="EI175" s="207"/>
      <c r="EJ175" s="207"/>
      <c r="EK175" s="207"/>
      <c r="EL175" s="207"/>
      <c r="EM175" s="207"/>
      <c r="EN175" s="207"/>
      <c r="EO175" s="207"/>
    </row>
    <row r="176" spans="1:145" x14ac:dyDescent="0.2">
      <c r="A176" s="212"/>
      <c r="B176" s="202"/>
      <c r="C176" s="354"/>
      <c r="D176" s="203"/>
      <c r="E176" s="371"/>
      <c r="F176" s="371"/>
      <c r="G176" s="106" t="str">
        <f>IF(OR(E176="",F176=""),"", IF(E176="Stormwater Treatment", VLOOKUP(F176,VALIDATIONS!$BZ$2:$CB$6,2,FALSE),    IF(E176="Floodway and Open Channel", VLOOKUP(F176,VALIDATIONS!$BW$2:$BY$7,2,FALSE)))  )</f>
        <v/>
      </c>
      <c r="H176" s="128"/>
      <c r="I176" s="128"/>
      <c r="J176" s="106" t="str">
        <f>IF(OR(E176="",F176=""),"", IF(E176="Stormwater Treatment", H176*VLOOKUP(F176,VALIDATIONS!$BZ$2:$CB$6,3,FALSE),    IF(E176="Floodway and Open Channel", H176*VLOOKUP(F176,VALIDATIONS!$BW$2:$BY$7,3,FALSE)))  )</f>
        <v/>
      </c>
      <c r="K176" s="203"/>
      <c r="L176" s="207"/>
      <c r="M176" s="207"/>
      <c r="N176" s="207"/>
      <c r="O176" s="207"/>
      <c r="P176" s="207"/>
      <c r="Q176" s="207"/>
      <c r="R176" s="207"/>
      <c r="S176" s="207"/>
      <c r="T176" s="207"/>
      <c r="U176" s="207"/>
      <c r="V176" s="207"/>
      <c r="W176" s="207"/>
      <c r="X176" s="207"/>
      <c r="Y176" s="207"/>
      <c r="Z176" s="207"/>
      <c r="AA176" s="207"/>
      <c r="AB176" s="207"/>
      <c r="AC176" s="207"/>
      <c r="AD176" s="207"/>
      <c r="AE176" s="207"/>
      <c r="AF176" s="207"/>
      <c r="AG176" s="207"/>
      <c r="AH176" s="207"/>
      <c r="AI176" s="207"/>
      <c r="AJ176" s="207"/>
      <c r="AK176" s="207"/>
      <c r="AL176" s="207"/>
      <c r="AM176" s="207"/>
      <c r="AN176" s="207"/>
      <c r="AO176" s="207"/>
      <c r="AP176" s="207"/>
      <c r="AQ176" s="207"/>
      <c r="AR176" s="207"/>
      <c r="AS176" s="207"/>
      <c r="AT176" s="207"/>
      <c r="AU176" s="207"/>
      <c r="AV176" s="207"/>
      <c r="AW176" s="207"/>
      <c r="AX176" s="207"/>
      <c r="AY176" s="207"/>
      <c r="AZ176" s="207"/>
      <c r="BA176" s="207"/>
      <c r="BB176" s="207"/>
      <c r="BC176" s="207"/>
      <c r="BD176" s="207"/>
      <c r="BE176" s="207"/>
      <c r="BF176" s="207"/>
      <c r="BG176" s="207"/>
      <c r="BH176" s="207"/>
      <c r="BI176" s="207"/>
      <c r="BJ176" s="207"/>
      <c r="BK176" s="207"/>
      <c r="BL176" s="207"/>
      <c r="BM176" s="207"/>
      <c r="BN176" s="207"/>
      <c r="BO176" s="207"/>
      <c r="BP176" s="207"/>
      <c r="BQ176" s="207"/>
      <c r="BR176" s="207"/>
      <c r="BS176" s="207"/>
      <c r="BT176" s="207"/>
      <c r="BU176" s="207"/>
      <c r="BV176" s="207"/>
      <c r="BW176" s="207"/>
      <c r="BX176" s="207"/>
      <c r="BY176" s="207"/>
      <c r="BZ176" s="207"/>
      <c r="CA176" s="207"/>
      <c r="CB176" s="207"/>
      <c r="CC176" s="207"/>
      <c r="CD176" s="207"/>
      <c r="CE176" s="207"/>
      <c r="CF176" s="207"/>
      <c r="CG176" s="207"/>
      <c r="CH176" s="207"/>
      <c r="CI176" s="207"/>
      <c r="CJ176" s="207"/>
      <c r="CK176" s="207"/>
      <c r="CL176" s="207"/>
      <c r="CM176" s="207"/>
      <c r="CN176" s="207"/>
      <c r="CO176" s="207"/>
      <c r="CP176" s="207"/>
      <c r="CQ176" s="207"/>
      <c r="CR176" s="207"/>
      <c r="CS176" s="207"/>
      <c r="CT176" s="207"/>
      <c r="CU176" s="207"/>
      <c r="CV176" s="207"/>
      <c r="CW176" s="207"/>
      <c r="CX176" s="207"/>
      <c r="CY176" s="207"/>
      <c r="CZ176" s="207"/>
      <c r="DA176" s="207"/>
      <c r="DB176" s="207"/>
      <c r="DC176" s="207"/>
      <c r="DD176" s="207"/>
      <c r="DE176" s="207"/>
      <c r="DF176" s="207"/>
      <c r="DG176" s="207"/>
      <c r="DH176" s="207"/>
      <c r="DI176" s="207"/>
      <c r="DJ176" s="207"/>
      <c r="DK176" s="207"/>
      <c r="DL176" s="207"/>
      <c r="DM176" s="207"/>
      <c r="DN176" s="207"/>
      <c r="DO176" s="207"/>
      <c r="DP176" s="207"/>
      <c r="DQ176" s="207"/>
      <c r="DR176" s="207"/>
      <c r="DS176" s="207"/>
      <c r="DT176" s="207"/>
      <c r="DU176" s="207"/>
      <c r="DV176" s="207"/>
      <c r="DW176" s="207"/>
      <c r="DX176" s="207"/>
      <c r="DY176" s="207"/>
      <c r="DZ176" s="207"/>
      <c r="EA176" s="207"/>
      <c r="EB176" s="207"/>
      <c r="EC176" s="207"/>
      <c r="ED176" s="207"/>
      <c r="EE176" s="207"/>
      <c r="EF176" s="207"/>
      <c r="EG176" s="207"/>
      <c r="EH176" s="207"/>
      <c r="EI176" s="207"/>
      <c r="EJ176" s="207"/>
      <c r="EK176" s="207"/>
      <c r="EL176" s="207"/>
      <c r="EM176" s="207"/>
      <c r="EN176" s="207"/>
      <c r="EO176" s="207"/>
    </row>
    <row r="177" spans="1:145" x14ac:dyDescent="0.2">
      <c r="A177" s="212"/>
      <c r="B177" s="202"/>
      <c r="C177" s="354"/>
      <c r="D177" s="203"/>
      <c r="E177" s="371"/>
      <c r="F177" s="371"/>
      <c r="G177" s="106" t="str">
        <f>IF(OR(E177="",F177=""),"", IF(E177="Stormwater Treatment", VLOOKUP(F177,VALIDATIONS!$BZ$2:$CB$6,2,FALSE),    IF(E177="Floodway and Open Channel", VLOOKUP(F177,VALIDATIONS!$BW$2:$BY$7,2,FALSE)))  )</f>
        <v/>
      </c>
      <c r="H177" s="128"/>
      <c r="I177" s="128"/>
      <c r="J177" s="106" t="str">
        <f>IF(OR(E177="",F177=""),"", IF(E177="Stormwater Treatment", H177*VLOOKUP(F177,VALIDATIONS!$BZ$2:$CB$6,3,FALSE),    IF(E177="Floodway and Open Channel", H177*VLOOKUP(F177,VALIDATIONS!$BW$2:$BY$7,3,FALSE)))  )</f>
        <v/>
      </c>
      <c r="K177" s="203"/>
      <c r="L177" s="207"/>
      <c r="M177" s="207"/>
      <c r="N177" s="207"/>
      <c r="O177" s="207"/>
      <c r="P177" s="207"/>
      <c r="Q177" s="207"/>
      <c r="R177" s="207"/>
      <c r="S177" s="207"/>
      <c r="T177" s="207"/>
      <c r="U177" s="207"/>
      <c r="V177" s="207"/>
      <c r="W177" s="207"/>
      <c r="X177" s="207"/>
      <c r="Y177" s="207"/>
      <c r="Z177" s="207"/>
      <c r="AA177" s="207"/>
      <c r="AB177" s="207"/>
      <c r="AC177" s="207"/>
      <c r="AD177" s="207"/>
      <c r="AE177" s="207"/>
      <c r="AF177" s="207"/>
      <c r="AG177" s="207"/>
      <c r="AH177" s="207"/>
      <c r="AI177" s="207"/>
      <c r="AJ177" s="207"/>
      <c r="AK177" s="207"/>
      <c r="AL177" s="207"/>
      <c r="AM177" s="207"/>
      <c r="AN177" s="207"/>
      <c r="AO177" s="207"/>
      <c r="AP177" s="207"/>
      <c r="AQ177" s="207"/>
      <c r="AR177" s="207"/>
      <c r="AS177" s="207"/>
      <c r="AT177" s="207"/>
      <c r="AU177" s="207"/>
      <c r="AV177" s="207"/>
      <c r="AW177" s="207"/>
      <c r="AX177" s="207"/>
      <c r="AY177" s="207"/>
      <c r="AZ177" s="207"/>
      <c r="BA177" s="207"/>
      <c r="BB177" s="207"/>
      <c r="BC177" s="207"/>
      <c r="BD177" s="207"/>
      <c r="BE177" s="207"/>
      <c r="BF177" s="207"/>
      <c r="BG177" s="207"/>
      <c r="BH177" s="207"/>
      <c r="BI177" s="207"/>
      <c r="BJ177" s="207"/>
      <c r="BK177" s="207"/>
      <c r="BL177" s="207"/>
      <c r="BM177" s="207"/>
      <c r="BN177" s="207"/>
      <c r="BO177" s="207"/>
      <c r="BP177" s="207"/>
      <c r="BQ177" s="207"/>
      <c r="BR177" s="207"/>
      <c r="BS177" s="207"/>
      <c r="BT177" s="207"/>
      <c r="BU177" s="207"/>
      <c r="BV177" s="207"/>
      <c r="BW177" s="207"/>
      <c r="BX177" s="207"/>
      <c r="BY177" s="207"/>
      <c r="BZ177" s="207"/>
      <c r="CA177" s="207"/>
      <c r="CB177" s="207"/>
      <c r="CC177" s="207"/>
      <c r="CD177" s="207"/>
      <c r="CE177" s="207"/>
      <c r="CF177" s="207"/>
      <c r="CG177" s="207"/>
      <c r="CH177" s="207"/>
      <c r="CI177" s="207"/>
      <c r="CJ177" s="207"/>
      <c r="CK177" s="207"/>
      <c r="CL177" s="207"/>
      <c r="CM177" s="207"/>
      <c r="CN177" s="207"/>
      <c r="CO177" s="207"/>
      <c r="CP177" s="207"/>
      <c r="CQ177" s="207"/>
      <c r="CR177" s="207"/>
      <c r="CS177" s="207"/>
      <c r="CT177" s="207"/>
      <c r="CU177" s="207"/>
      <c r="CV177" s="207"/>
      <c r="CW177" s="207"/>
      <c r="CX177" s="207"/>
      <c r="CY177" s="207"/>
      <c r="CZ177" s="207"/>
      <c r="DA177" s="207"/>
      <c r="DB177" s="207"/>
      <c r="DC177" s="207"/>
      <c r="DD177" s="207"/>
      <c r="DE177" s="207"/>
      <c r="DF177" s="207"/>
      <c r="DG177" s="207"/>
      <c r="DH177" s="207"/>
      <c r="DI177" s="207"/>
      <c r="DJ177" s="207"/>
      <c r="DK177" s="207"/>
      <c r="DL177" s="207"/>
      <c r="DM177" s="207"/>
      <c r="DN177" s="207"/>
      <c r="DO177" s="207"/>
      <c r="DP177" s="207"/>
      <c r="DQ177" s="207"/>
      <c r="DR177" s="207"/>
      <c r="DS177" s="207"/>
      <c r="DT177" s="207"/>
      <c r="DU177" s="207"/>
      <c r="DV177" s="207"/>
      <c r="DW177" s="207"/>
      <c r="DX177" s="207"/>
      <c r="DY177" s="207"/>
      <c r="DZ177" s="207"/>
      <c r="EA177" s="207"/>
      <c r="EB177" s="207"/>
      <c r="EC177" s="207"/>
      <c r="ED177" s="207"/>
      <c r="EE177" s="207"/>
      <c r="EF177" s="207"/>
      <c r="EG177" s="207"/>
      <c r="EH177" s="207"/>
      <c r="EI177" s="207"/>
      <c r="EJ177" s="207"/>
      <c r="EK177" s="207"/>
      <c r="EL177" s="207"/>
      <c r="EM177" s="207"/>
      <c r="EN177" s="207"/>
      <c r="EO177" s="207"/>
    </row>
    <row r="178" spans="1:145" x14ac:dyDescent="0.2">
      <c r="A178" s="212"/>
      <c r="B178" s="202"/>
      <c r="C178" s="354"/>
      <c r="D178" s="203"/>
      <c r="E178" s="371"/>
      <c r="F178" s="371"/>
      <c r="G178" s="106" t="str">
        <f>IF(OR(E178="",F178=""),"", IF(E178="Stormwater Treatment", VLOOKUP(F178,VALIDATIONS!$BZ$2:$CB$6,2,FALSE),    IF(E178="Floodway and Open Channel", VLOOKUP(F178,VALIDATIONS!$BW$2:$BY$7,2,FALSE)))  )</f>
        <v/>
      </c>
      <c r="H178" s="128"/>
      <c r="I178" s="128"/>
      <c r="J178" s="106" t="str">
        <f>IF(OR(E178="",F178=""),"", IF(E178="Stormwater Treatment", H178*VLOOKUP(F178,VALIDATIONS!$BZ$2:$CB$6,3,FALSE),    IF(E178="Floodway and Open Channel", H178*VLOOKUP(F178,VALIDATIONS!$BW$2:$BY$7,3,FALSE)))  )</f>
        <v/>
      </c>
      <c r="K178" s="203"/>
      <c r="L178" s="207"/>
      <c r="M178" s="207"/>
      <c r="N178" s="207"/>
      <c r="O178" s="207"/>
      <c r="P178" s="207"/>
      <c r="Q178" s="207"/>
      <c r="R178" s="207"/>
      <c r="S178" s="207"/>
      <c r="T178" s="207"/>
      <c r="U178" s="207"/>
      <c r="V178" s="207"/>
      <c r="W178" s="207"/>
      <c r="X178" s="207"/>
      <c r="Y178" s="207"/>
      <c r="Z178" s="207"/>
      <c r="AA178" s="207"/>
      <c r="AB178" s="207"/>
      <c r="AC178" s="207"/>
      <c r="AD178" s="207"/>
      <c r="AE178" s="207"/>
      <c r="AF178" s="207"/>
      <c r="AG178" s="207"/>
      <c r="AH178" s="207"/>
      <c r="AI178" s="207"/>
      <c r="AJ178" s="207"/>
      <c r="AK178" s="207"/>
      <c r="AL178" s="207"/>
      <c r="AM178" s="207"/>
      <c r="AN178" s="207"/>
      <c r="AO178" s="207"/>
      <c r="AP178" s="207"/>
      <c r="AQ178" s="207"/>
      <c r="AR178" s="207"/>
      <c r="AS178" s="207"/>
      <c r="AT178" s="207"/>
      <c r="AU178" s="207"/>
      <c r="AV178" s="207"/>
      <c r="AW178" s="207"/>
      <c r="AX178" s="207"/>
      <c r="AY178" s="207"/>
      <c r="AZ178" s="207"/>
      <c r="BA178" s="207"/>
      <c r="BB178" s="207"/>
      <c r="BC178" s="207"/>
      <c r="BD178" s="207"/>
      <c r="BE178" s="207"/>
      <c r="BF178" s="207"/>
      <c r="BG178" s="207"/>
      <c r="BH178" s="207"/>
      <c r="BI178" s="207"/>
      <c r="BJ178" s="207"/>
      <c r="BK178" s="207"/>
      <c r="BL178" s="207"/>
      <c r="BM178" s="207"/>
      <c r="BN178" s="207"/>
      <c r="BO178" s="207"/>
      <c r="BP178" s="207"/>
      <c r="BQ178" s="207"/>
      <c r="BR178" s="207"/>
      <c r="BS178" s="207"/>
      <c r="BT178" s="207"/>
      <c r="BU178" s="207"/>
      <c r="BV178" s="207"/>
      <c r="BW178" s="207"/>
      <c r="BX178" s="207"/>
      <c r="BY178" s="207"/>
      <c r="BZ178" s="207"/>
      <c r="CA178" s="207"/>
      <c r="CB178" s="207"/>
      <c r="CC178" s="207"/>
      <c r="CD178" s="207"/>
      <c r="CE178" s="207"/>
      <c r="CF178" s="207"/>
      <c r="CG178" s="207"/>
      <c r="CH178" s="207"/>
      <c r="CI178" s="207"/>
      <c r="CJ178" s="207"/>
      <c r="CK178" s="207"/>
      <c r="CL178" s="207"/>
      <c r="CM178" s="207"/>
      <c r="CN178" s="207"/>
      <c r="CO178" s="207"/>
      <c r="CP178" s="207"/>
      <c r="CQ178" s="207"/>
      <c r="CR178" s="207"/>
      <c r="CS178" s="207"/>
      <c r="CT178" s="207"/>
      <c r="CU178" s="207"/>
      <c r="CV178" s="207"/>
      <c r="CW178" s="207"/>
      <c r="CX178" s="207"/>
      <c r="CY178" s="207"/>
      <c r="CZ178" s="207"/>
      <c r="DA178" s="207"/>
      <c r="DB178" s="207"/>
      <c r="DC178" s="207"/>
      <c r="DD178" s="207"/>
      <c r="DE178" s="207"/>
      <c r="DF178" s="207"/>
      <c r="DG178" s="207"/>
      <c r="DH178" s="207"/>
      <c r="DI178" s="207"/>
      <c r="DJ178" s="207"/>
      <c r="DK178" s="207"/>
      <c r="DL178" s="207"/>
      <c r="DM178" s="207"/>
      <c r="DN178" s="207"/>
      <c r="DO178" s="207"/>
      <c r="DP178" s="207"/>
      <c r="DQ178" s="207"/>
      <c r="DR178" s="207"/>
      <c r="DS178" s="207"/>
      <c r="DT178" s="207"/>
      <c r="DU178" s="207"/>
      <c r="DV178" s="207"/>
      <c r="DW178" s="207"/>
      <c r="DX178" s="207"/>
      <c r="DY178" s="207"/>
      <c r="DZ178" s="207"/>
      <c r="EA178" s="207"/>
      <c r="EB178" s="207"/>
      <c r="EC178" s="207"/>
      <c r="ED178" s="207"/>
      <c r="EE178" s="207"/>
      <c r="EF178" s="207"/>
      <c r="EG178" s="207"/>
      <c r="EH178" s="207"/>
      <c r="EI178" s="207"/>
      <c r="EJ178" s="207"/>
      <c r="EK178" s="207"/>
      <c r="EL178" s="207"/>
      <c r="EM178" s="207"/>
      <c r="EN178" s="207"/>
      <c r="EO178" s="207"/>
    </row>
    <row r="179" spans="1:145" x14ac:dyDescent="0.2">
      <c r="A179" s="212"/>
      <c r="B179" s="202"/>
      <c r="C179" s="354"/>
      <c r="D179" s="203"/>
      <c r="E179" s="371"/>
      <c r="F179" s="371"/>
      <c r="G179" s="106" t="str">
        <f>IF(OR(E179="",F179=""),"", IF(E179="Stormwater Treatment", VLOOKUP(F179,VALIDATIONS!$BZ$2:$CB$6,2,FALSE),    IF(E179="Floodway and Open Channel", VLOOKUP(F179,VALIDATIONS!$BW$2:$BY$7,2,FALSE)))  )</f>
        <v/>
      </c>
      <c r="H179" s="128"/>
      <c r="I179" s="128"/>
      <c r="J179" s="106" t="str">
        <f>IF(OR(E179="",F179=""),"", IF(E179="Stormwater Treatment", H179*VLOOKUP(F179,VALIDATIONS!$BZ$2:$CB$6,3,FALSE),    IF(E179="Floodway and Open Channel", H179*VLOOKUP(F179,VALIDATIONS!$BW$2:$BY$7,3,FALSE)))  )</f>
        <v/>
      </c>
      <c r="K179" s="203"/>
      <c r="L179" s="207"/>
      <c r="M179" s="207"/>
      <c r="N179" s="207"/>
      <c r="O179" s="207"/>
      <c r="P179" s="207"/>
      <c r="Q179" s="207"/>
      <c r="R179" s="207"/>
      <c r="S179" s="207"/>
      <c r="T179" s="207"/>
      <c r="U179" s="207"/>
      <c r="V179" s="207"/>
      <c r="W179" s="207"/>
      <c r="X179" s="207"/>
      <c r="Y179" s="207"/>
      <c r="Z179" s="207"/>
      <c r="AA179" s="207"/>
      <c r="AB179" s="207"/>
      <c r="AC179" s="207"/>
      <c r="AD179" s="207"/>
      <c r="AE179" s="207"/>
      <c r="AF179" s="207"/>
      <c r="AG179" s="207"/>
      <c r="AH179" s="207"/>
      <c r="AI179" s="207"/>
      <c r="AJ179" s="207"/>
      <c r="AK179" s="207"/>
      <c r="AL179" s="207"/>
      <c r="AM179" s="207"/>
      <c r="AN179" s="207"/>
      <c r="AO179" s="207"/>
      <c r="AP179" s="207"/>
      <c r="AQ179" s="207"/>
      <c r="AR179" s="207"/>
      <c r="AS179" s="207"/>
      <c r="AT179" s="207"/>
      <c r="AU179" s="207"/>
      <c r="AV179" s="207"/>
      <c r="AW179" s="207"/>
      <c r="AX179" s="207"/>
      <c r="AY179" s="207"/>
      <c r="AZ179" s="207"/>
      <c r="BA179" s="207"/>
      <c r="BB179" s="207"/>
      <c r="BC179" s="207"/>
      <c r="BD179" s="207"/>
      <c r="BE179" s="207"/>
      <c r="BF179" s="207"/>
      <c r="BG179" s="207"/>
      <c r="BH179" s="207"/>
      <c r="BI179" s="207"/>
      <c r="BJ179" s="207"/>
      <c r="BK179" s="207"/>
      <c r="BL179" s="207"/>
      <c r="BM179" s="207"/>
      <c r="BN179" s="207"/>
      <c r="BO179" s="207"/>
      <c r="BP179" s="207"/>
      <c r="BQ179" s="207"/>
      <c r="BR179" s="207"/>
      <c r="BS179" s="207"/>
      <c r="BT179" s="207"/>
      <c r="BU179" s="207"/>
      <c r="BV179" s="207"/>
      <c r="BW179" s="207"/>
      <c r="BX179" s="207"/>
      <c r="BY179" s="207"/>
      <c r="BZ179" s="207"/>
      <c r="CA179" s="207"/>
      <c r="CB179" s="207"/>
      <c r="CC179" s="207"/>
      <c r="CD179" s="207"/>
      <c r="CE179" s="207"/>
      <c r="CF179" s="207"/>
      <c r="CG179" s="207"/>
      <c r="CH179" s="207"/>
      <c r="CI179" s="207"/>
      <c r="CJ179" s="207"/>
      <c r="CK179" s="207"/>
      <c r="CL179" s="207"/>
      <c r="CM179" s="207"/>
      <c r="CN179" s="207"/>
      <c r="CO179" s="207"/>
      <c r="CP179" s="207"/>
      <c r="CQ179" s="207"/>
      <c r="CR179" s="207"/>
      <c r="CS179" s="207"/>
      <c r="CT179" s="207"/>
      <c r="CU179" s="207"/>
      <c r="CV179" s="207"/>
      <c r="CW179" s="207"/>
      <c r="CX179" s="207"/>
      <c r="CY179" s="207"/>
      <c r="CZ179" s="207"/>
      <c r="DA179" s="207"/>
      <c r="DB179" s="207"/>
      <c r="DC179" s="207"/>
      <c r="DD179" s="207"/>
      <c r="DE179" s="207"/>
      <c r="DF179" s="207"/>
      <c r="DG179" s="207"/>
      <c r="DH179" s="207"/>
      <c r="DI179" s="207"/>
      <c r="DJ179" s="207"/>
      <c r="DK179" s="207"/>
      <c r="DL179" s="207"/>
      <c r="DM179" s="207"/>
      <c r="DN179" s="207"/>
      <c r="DO179" s="207"/>
      <c r="DP179" s="207"/>
      <c r="DQ179" s="207"/>
      <c r="DR179" s="207"/>
      <c r="DS179" s="207"/>
      <c r="DT179" s="207"/>
      <c r="DU179" s="207"/>
      <c r="DV179" s="207"/>
      <c r="DW179" s="207"/>
      <c r="DX179" s="207"/>
      <c r="DY179" s="207"/>
      <c r="DZ179" s="207"/>
      <c r="EA179" s="207"/>
      <c r="EB179" s="207"/>
      <c r="EC179" s="207"/>
      <c r="ED179" s="207"/>
      <c r="EE179" s="207"/>
      <c r="EF179" s="207"/>
      <c r="EG179" s="207"/>
      <c r="EH179" s="207"/>
      <c r="EI179" s="207"/>
      <c r="EJ179" s="207"/>
      <c r="EK179" s="207"/>
      <c r="EL179" s="207"/>
      <c r="EM179" s="207"/>
      <c r="EN179" s="207"/>
      <c r="EO179" s="207"/>
    </row>
    <row r="180" spans="1:145" x14ac:dyDescent="0.2">
      <c r="A180" s="212"/>
      <c r="B180" s="202"/>
      <c r="C180" s="354"/>
      <c r="D180" s="203"/>
      <c r="E180" s="371"/>
      <c r="F180" s="371"/>
      <c r="G180" s="106" t="str">
        <f>IF(OR(E180="",F180=""),"", IF(E180="Stormwater Treatment", VLOOKUP(F180,VALIDATIONS!$BZ$2:$CB$6,2,FALSE),    IF(E180="Floodway and Open Channel", VLOOKUP(F180,VALIDATIONS!$BW$2:$BY$7,2,FALSE)))  )</f>
        <v/>
      </c>
      <c r="H180" s="128"/>
      <c r="I180" s="128"/>
      <c r="J180" s="106" t="str">
        <f>IF(OR(E180="",F180=""),"", IF(E180="Stormwater Treatment", H180*VLOOKUP(F180,VALIDATIONS!$BZ$2:$CB$6,3,FALSE),    IF(E180="Floodway and Open Channel", H180*VLOOKUP(F180,VALIDATIONS!$BW$2:$BY$7,3,FALSE)))  )</f>
        <v/>
      </c>
      <c r="K180" s="203"/>
      <c r="L180" s="207"/>
      <c r="M180" s="207"/>
      <c r="N180" s="207"/>
      <c r="O180" s="207"/>
      <c r="P180" s="207"/>
      <c r="Q180" s="207"/>
      <c r="R180" s="207"/>
      <c r="S180" s="207"/>
      <c r="T180" s="207"/>
      <c r="U180" s="207"/>
      <c r="V180" s="207"/>
      <c r="W180" s="207"/>
      <c r="X180" s="207"/>
      <c r="Y180" s="207"/>
      <c r="Z180" s="207"/>
      <c r="AA180" s="207"/>
      <c r="AB180" s="207"/>
      <c r="AC180" s="207"/>
      <c r="AD180" s="207"/>
      <c r="AE180" s="207"/>
      <c r="AF180" s="207"/>
      <c r="AG180" s="207"/>
      <c r="AH180" s="207"/>
      <c r="AI180" s="207"/>
      <c r="AJ180" s="207"/>
      <c r="AK180" s="207"/>
      <c r="AL180" s="207"/>
      <c r="AM180" s="207"/>
      <c r="AN180" s="207"/>
      <c r="AO180" s="207"/>
      <c r="AP180" s="207"/>
      <c r="AQ180" s="207"/>
      <c r="AR180" s="207"/>
      <c r="AS180" s="207"/>
      <c r="AT180" s="207"/>
      <c r="AU180" s="207"/>
      <c r="AV180" s="207"/>
      <c r="AW180" s="207"/>
      <c r="AX180" s="207"/>
      <c r="AY180" s="207"/>
      <c r="AZ180" s="207"/>
      <c r="BA180" s="207"/>
      <c r="BB180" s="207"/>
      <c r="BC180" s="207"/>
      <c r="BD180" s="207"/>
      <c r="BE180" s="207"/>
      <c r="BF180" s="207"/>
      <c r="BG180" s="207"/>
      <c r="BH180" s="207"/>
      <c r="BI180" s="207"/>
      <c r="BJ180" s="207"/>
      <c r="BK180" s="207"/>
      <c r="BL180" s="207"/>
      <c r="BM180" s="207"/>
      <c r="BN180" s="207"/>
      <c r="BO180" s="207"/>
      <c r="BP180" s="207"/>
      <c r="BQ180" s="207"/>
      <c r="BR180" s="207"/>
      <c r="BS180" s="207"/>
      <c r="BT180" s="207"/>
      <c r="BU180" s="207"/>
      <c r="BV180" s="207"/>
      <c r="BW180" s="207"/>
      <c r="BX180" s="207"/>
      <c r="BY180" s="207"/>
      <c r="BZ180" s="207"/>
      <c r="CA180" s="207"/>
      <c r="CB180" s="207"/>
      <c r="CC180" s="207"/>
      <c r="CD180" s="207"/>
      <c r="CE180" s="207"/>
      <c r="CF180" s="207"/>
      <c r="CG180" s="207"/>
      <c r="CH180" s="207"/>
      <c r="CI180" s="207"/>
      <c r="CJ180" s="207"/>
      <c r="CK180" s="207"/>
      <c r="CL180" s="207"/>
      <c r="CM180" s="207"/>
      <c r="CN180" s="207"/>
      <c r="CO180" s="207"/>
      <c r="CP180" s="207"/>
      <c r="CQ180" s="207"/>
      <c r="CR180" s="207"/>
      <c r="CS180" s="207"/>
      <c r="CT180" s="207"/>
      <c r="CU180" s="207"/>
      <c r="CV180" s="207"/>
      <c r="CW180" s="207"/>
      <c r="CX180" s="207"/>
      <c r="CY180" s="207"/>
      <c r="CZ180" s="207"/>
      <c r="DA180" s="207"/>
      <c r="DB180" s="207"/>
      <c r="DC180" s="207"/>
      <c r="DD180" s="207"/>
      <c r="DE180" s="207"/>
      <c r="DF180" s="207"/>
      <c r="DG180" s="207"/>
      <c r="DH180" s="207"/>
      <c r="DI180" s="207"/>
      <c r="DJ180" s="207"/>
      <c r="DK180" s="207"/>
      <c r="DL180" s="207"/>
      <c r="DM180" s="207"/>
      <c r="DN180" s="207"/>
      <c r="DO180" s="207"/>
      <c r="DP180" s="207"/>
      <c r="DQ180" s="207"/>
      <c r="DR180" s="207"/>
      <c r="DS180" s="207"/>
      <c r="DT180" s="207"/>
      <c r="DU180" s="207"/>
      <c r="DV180" s="207"/>
      <c r="DW180" s="207"/>
      <c r="DX180" s="207"/>
      <c r="DY180" s="207"/>
      <c r="DZ180" s="207"/>
      <c r="EA180" s="207"/>
      <c r="EB180" s="207"/>
      <c r="EC180" s="207"/>
      <c r="ED180" s="207"/>
      <c r="EE180" s="207"/>
      <c r="EF180" s="207"/>
      <c r="EG180" s="207"/>
      <c r="EH180" s="207"/>
      <c r="EI180" s="207"/>
      <c r="EJ180" s="207"/>
      <c r="EK180" s="207"/>
      <c r="EL180" s="207"/>
      <c r="EM180" s="207"/>
      <c r="EN180" s="207"/>
      <c r="EO180" s="207"/>
    </row>
    <row r="181" spans="1:145" x14ac:dyDescent="0.2">
      <c r="A181" s="212"/>
      <c r="B181" s="202"/>
      <c r="C181" s="354"/>
      <c r="D181" s="203"/>
      <c r="E181" s="371"/>
      <c r="F181" s="371"/>
      <c r="G181" s="106" t="str">
        <f>IF(OR(E181="",F181=""),"", IF(E181="Stormwater Treatment", VLOOKUP(F181,VALIDATIONS!$BZ$2:$CB$6,2,FALSE),    IF(E181="Floodway and Open Channel", VLOOKUP(F181,VALIDATIONS!$BW$2:$BY$7,2,FALSE)))  )</f>
        <v/>
      </c>
      <c r="H181" s="128"/>
      <c r="I181" s="128"/>
      <c r="J181" s="106" t="str">
        <f>IF(OR(E181="",F181=""),"", IF(E181="Stormwater Treatment", H181*VLOOKUP(F181,VALIDATIONS!$BZ$2:$CB$6,3,FALSE),    IF(E181="Floodway and Open Channel", H181*VLOOKUP(F181,VALIDATIONS!$BW$2:$BY$7,3,FALSE)))  )</f>
        <v/>
      </c>
      <c r="K181" s="203"/>
      <c r="L181" s="207"/>
      <c r="M181" s="207"/>
      <c r="N181" s="207"/>
      <c r="O181" s="207"/>
      <c r="P181" s="207"/>
      <c r="Q181" s="207"/>
      <c r="R181" s="207"/>
      <c r="S181" s="207"/>
      <c r="T181" s="207"/>
      <c r="U181" s="207"/>
      <c r="V181" s="207"/>
      <c r="W181" s="207"/>
      <c r="X181" s="207"/>
      <c r="Y181" s="207"/>
      <c r="Z181" s="207"/>
      <c r="AA181" s="207"/>
      <c r="AB181" s="207"/>
      <c r="AC181" s="207"/>
      <c r="AD181" s="207"/>
      <c r="AE181" s="207"/>
      <c r="AF181" s="207"/>
      <c r="AG181" s="207"/>
      <c r="AH181" s="207"/>
      <c r="AI181" s="207"/>
      <c r="AJ181" s="207"/>
      <c r="AK181" s="207"/>
      <c r="AL181" s="207"/>
      <c r="AM181" s="207"/>
      <c r="AN181" s="207"/>
      <c r="AO181" s="207"/>
      <c r="AP181" s="207"/>
      <c r="AQ181" s="207"/>
      <c r="AR181" s="207"/>
      <c r="AS181" s="207"/>
      <c r="AT181" s="207"/>
      <c r="AU181" s="207"/>
      <c r="AV181" s="207"/>
      <c r="AW181" s="207"/>
      <c r="AX181" s="207"/>
      <c r="AY181" s="207"/>
      <c r="AZ181" s="207"/>
      <c r="BA181" s="207"/>
      <c r="BB181" s="207"/>
      <c r="BC181" s="207"/>
      <c r="BD181" s="207"/>
      <c r="BE181" s="207"/>
      <c r="BF181" s="207"/>
      <c r="BG181" s="207"/>
      <c r="BH181" s="207"/>
      <c r="BI181" s="207"/>
      <c r="BJ181" s="207"/>
      <c r="BK181" s="207"/>
      <c r="BL181" s="207"/>
      <c r="BM181" s="207"/>
      <c r="BN181" s="207"/>
      <c r="BO181" s="207"/>
      <c r="BP181" s="207"/>
      <c r="BQ181" s="207"/>
      <c r="BR181" s="207"/>
      <c r="BS181" s="207"/>
      <c r="BT181" s="207"/>
      <c r="BU181" s="207"/>
      <c r="BV181" s="207"/>
      <c r="BW181" s="207"/>
      <c r="BX181" s="207"/>
      <c r="BY181" s="207"/>
      <c r="BZ181" s="207"/>
      <c r="CA181" s="207"/>
      <c r="CB181" s="207"/>
      <c r="CC181" s="207"/>
      <c r="CD181" s="207"/>
      <c r="CE181" s="207"/>
      <c r="CF181" s="207"/>
      <c r="CG181" s="207"/>
      <c r="CH181" s="207"/>
      <c r="CI181" s="207"/>
      <c r="CJ181" s="207"/>
      <c r="CK181" s="207"/>
      <c r="CL181" s="207"/>
      <c r="CM181" s="207"/>
      <c r="CN181" s="207"/>
      <c r="CO181" s="207"/>
      <c r="CP181" s="207"/>
      <c r="CQ181" s="207"/>
      <c r="CR181" s="207"/>
      <c r="CS181" s="207"/>
      <c r="CT181" s="207"/>
      <c r="CU181" s="207"/>
      <c r="CV181" s="207"/>
      <c r="CW181" s="207"/>
      <c r="CX181" s="207"/>
      <c r="CY181" s="207"/>
      <c r="CZ181" s="207"/>
      <c r="DA181" s="207"/>
      <c r="DB181" s="207"/>
      <c r="DC181" s="207"/>
      <c r="DD181" s="207"/>
      <c r="DE181" s="207"/>
      <c r="DF181" s="207"/>
      <c r="DG181" s="207"/>
      <c r="DH181" s="207"/>
      <c r="DI181" s="207"/>
      <c r="DJ181" s="207"/>
      <c r="DK181" s="207"/>
      <c r="DL181" s="207"/>
      <c r="DM181" s="207"/>
      <c r="DN181" s="207"/>
      <c r="DO181" s="207"/>
      <c r="DP181" s="207"/>
      <c r="DQ181" s="207"/>
      <c r="DR181" s="207"/>
      <c r="DS181" s="207"/>
      <c r="DT181" s="207"/>
      <c r="DU181" s="207"/>
      <c r="DV181" s="207"/>
      <c r="DW181" s="207"/>
      <c r="DX181" s="207"/>
      <c r="DY181" s="207"/>
      <c r="DZ181" s="207"/>
      <c r="EA181" s="207"/>
      <c r="EB181" s="207"/>
      <c r="EC181" s="207"/>
      <c r="ED181" s="207"/>
      <c r="EE181" s="207"/>
      <c r="EF181" s="207"/>
      <c r="EG181" s="207"/>
      <c r="EH181" s="207"/>
      <c r="EI181" s="207"/>
      <c r="EJ181" s="207"/>
      <c r="EK181" s="207"/>
      <c r="EL181" s="207"/>
      <c r="EM181" s="207"/>
      <c r="EN181" s="207"/>
      <c r="EO181" s="207"/>
    </row>
    <row r="182" spans="1:145" x14ac:dyDescent="0.2">
      <c r="A182" s="212"/>
      <c r="B182" s="202"/>
      <c r="C182" s="354"/>
      <c r="D182" s="203"/>
      <c r="E182" s="371"/>
      <c r="F182" s="371"/>
      <c r="G182" s="106" t="str">
        <f>IF(OR(E182="",F182=""),"", IF(E182="Stormwater Treatment", VLOOKUP(F182,VALIDATIONS!$BZ$2:$CB$6,2,FALSE),    IF(E182="Floodway and Open Channel", VLOOKUP(F182,VALIDATIONS!$BW$2:$BY$7,2,FALSE)))  )</f>
        <v/>
      </c>
      <c r="H182" s="128"/>
      <c r="I182" s="128"/>
      <c r="J182" s="106" t="str">
        <f>IF(OR(E182="",F182=""),"", IF(E182="Stormwater Treatment", H182*VLOOKUP(F182,VALIDATIONS!$BZ$2:$CB$6,3,FALSE),    IF(E182="Floodway and Open Channel", H182*VLOOKUP(F182,VALIDATIONS!$BW$2:$BY$7,3,FALSE)))  )</f>
        <v/>
      </c>
      <c r="K182" s="203"/>
      <c r="L182" s="207"/>
      <c r="M182" s="207"/>
      <c r="N182" s="207"/>
      <c r="O182" s="207"/>
      <c r="P182" s="207"/>
      <c r="Q182" s="207"/>
      <c r="R182" s="207"/>
      <c r="S182" s="207"/>
      <c r="T182" s="207"/>
      <c r="U182" s="207"/>
      <c r="V182" s="207"/>
      <c r="W182" s="207"/>
      <c r="X182" s="207"/>
      <c r="Y182" s="207"/>
      <c r="Z182" s="207"/>
      <c r="AA182" s="207"/>
      <c r="AB182" s="207"/>
      <c r="AC182" s="207"/>
      <c r="AD182" s="207"/>
      <c r="AE182" s="207"/>
      <c r="AF182" s="207"/>
      <c r="AG182" s="207"/>
      <c r="AH182" s="207"/>
      <c r="AI182" s="207"/>
      <c r="AJ182" s="207"/>
      <c r="AK182" s="207"/>
      <c r="AL182" s="207"/>
      <c r="AM182" s="207"/>
      <c r="AN182" s="207"/>
      <c r="AO182" s="207"/>
      <c r="AP182" s="207"/>
      <c r="AQ182" s="207"/>
      <c r="AR182" s="207"/>
      <c r="AS182" s="207"/>
      <c r="AT182" s="207"/>
      <c r="AU182" s="207"/>
      <c r="AV182" s="207"/>
      <c r="AW182" s="207"/>
      <c r="AX182" s="207"/>
      <c r="AY182" s="207"/>
      <c r="AZ182" s="207"/>
      <c r="BA182" s="207"/>
      <c r="BB182" s="207"/>
      <c r="BC182" s="207"/>
      <c r="BD182" s="207"/>
      <c r="BE182" s="207"/>
      <c r="BF182" s="207"/>
      <c r="BG182" s="207"/>
      <c r="BH182" s="207"/>
      <c r="BI182" s="207"/>
      <c r="BJ182" s="207"/>
      <c r="BK182" s="207"/>
      <c r="BL182" s="207"/>
      <c r="BM182" s="207"/>
      <c r="BN182" s="207"/>
      <c r="BO182" s="207"/>
      <c r="BP182" s="207"/>
      <c r="BQ182" s="207"/>
      <c r="BR182" s="207"/>
      <c r="BS182" s="207"/>
      <c r="BT182" s="207"/>
      <c r="BU182" s="207"/>
      <c r="BV182" s="207"/>
      <c r="BW182" s="207"/>
      <c r="BX182" s="207"/>
      <c r="BY182" s="207"/>
      <c r="BZ182" s="207"/>
      <c r="CA182" s="207"/>
      <c r="CB182" s="207"/>
      <c r="CC182" s="207"/>
      <c r="CD182" s="207"/>
      <c r="CE182" s="207"/>
      <c r="CF182" s="207"/>
      <c r="CG182" s="207"/>
      <c r="CH182" s="207"/>
      <c r="CI182" s="207"/>
      <c r="CJ182" s="207"/>
      <c r="CK182" s="207"/>
      <c r="CL182" s="207"/>
      <c r="CM182" s="207"/>
      <c r="CN182" s="207"/>
      <c r="CO182" s="207"/>
      <c r="CP182" s="207"/>
      <c r="CQ182" s="207"/>
      <c r="CR182" s="207"/>
      <c r="CS182" s="207"/>
      <c r="CT182" s="207"/>
      <c r="CU182" s="207"/>
      <c r="CV182" s="207"/>
      <c r="CW182" s="207"/>
      <c r="CX182" s="207"/>
      <c r="CY182" s="207"/>
      <c r="CZ182" s="207"/>
      <c r="DA182" s="207"/>
      <c r="DB182" s="207"/>
      <c r="DC182" s="207"/>
      <c r="DD182" s="207"/>
      <c r="DE182" s="207"/>
      <c r="DF182" s="207"/>
      <c r="DG182" s="207"/>
      <c r="DH182" s="207"/>
      <c r="DI182" s="207"/>
      <c r="DJ182" s="207"/>
      <c r="DK182" s="207"/>
      <c r="DL182" s="207"/>
      <c r="DM182" s="207"/>
      <c r="DN182" s="207"/>
      <c r="DO182" s="207"/>
      <c r="DP182" s="207"/>
      <c r="DQ182" s="207"/>
      <c r="DR182" s="207"/>
      <c r="DS182" s="207"/>
      <c r="DT182" s="207"/>
      <c r="DU182" s="207"/>
      <c r="DV182" s="207"/>
      <c r="DW182" s="207"/>
      <c r="DX182" s="207"/>
      <c r="DY182" s="207"/>
      <c r="DZ182" s="207"/>
      <c r="EA182" s="207"/>
      <c r="EB182" s="207"/>
      <c r="EC182" s="207"/>
      <c r="ED182" s="207"/>
      <c r="EE182" s="207"/>
      <c r="EF182" s="207"/>
      <c r="EG182" s="207"/>
      <c r="EH182" s="207"/>
      <c r="EI182" s="207"/>
      <c r="EJ182" s="207"/>
      <c r="EK182" s="207"/>
      <c r="EL182" s="207"/>
      <c r="EM182" s="207"/>
      <c r="EN182" s="207"/>
      <c r="EO182" s="207"/>
    </row>
    <row r="183" spans="1:145" x14ac:dyDescent="0.2">
      <c r="A183" s="212"/>
      <c r="B183" s="202"/>
      <c r="C183" s="354"/>
      <c r="D183" s="203"/>
      <c r="E183" s="371"/>
      <c r="F183" s="371"/>
      <c r="G183" s="106" t="str">
        <f>IF(OR(E183="",F183=""),"", IF(E183="Stormwater Treatment", VLOOKUP(F183,VALIDATIONS!$BZ$2:$CB$6,2,FALSE),    IF(E183="Floodway and Open Channel", VLOOKUP(F183,VALIDATIONS!$BW$2:$BY$7,2,FALSE)))  )</f>
        <v/>
      </c>
      <c r="H183" s="128"/>
      <c r="I183" s="128"/>
      <c r="J183" s="106" t="str">
        <f>IF(OR(E183="",F183=""),"", IF(E183="Stormwater Treatment", H183*VLOOKUP(F183,VALIDATIONS!$BZ$2:$CB$6,3,FALSE),    IF(E183="Floodway and Open Channel", H183*VLOOKUP(F183,VALIDATIONS!$BW$2:$BY$7,3,FALSE)))  )</f>
        <v/>
      </c>
      <c r="K183" s="203"/>
      <c r="L183" s="207"/>
      <c r="M183" s="207"/>
      <c r="N183" s="207"/>
      <c r="O183" s="207"/>
      <c r="P183" s="207"/>
      <c r="Q183" s="207"/>
      <c r="R183" s="207"/>
      <c r="S183" s="207"/>
      <c r="T183" s="207"/>
      <c r="U183" s="207"/>
      <c r="V183" s="207"/>
      <c r="W183" s="207"/>
      <c r="X183" s="207"/>
      <c r="Y183" s="207"/>
      <c r="Z183" s="207"/>
      <c r="AA183" s="207"/>
      <c r="AB183" s="207"/>
      <c r="AC183" s="207"/>
      <c r="AD183" s="207"/>
      <c r="AE183" s="207"/>
      <c r="AF183" s="207"/>
      <c r="AG183" s="207"/>
      <c r="AH183" s="207"/>
      <c r="AI183" s="207"/>
      <c r="AJ183" s="207"/>
      <c r="AK183" s="207"/>
      <c r="AL183" s="207"/>
      <c r="AM183" s="207"/>
      <c r="AN183" s="207"/>
      <c r="AO183" s="207"/>
      <c r="AP183" s="207"/>
      <c r="AQ183" s="207"/>
      <c r="AR183" s="207"/>
      <c r="AS183" s="207"/>
      <c r="AT183" s="207"/>
      <c r="AU183" s="207"/>
      <c r="AV183" s="207"/>
      <c r="AW183" s="207"/>
      <c r="AX183" s="207"/>
      <c r="AY183" s="207"/>
      <c r="AZ183" s="207"/>
      <c r="BA183" s="207"/>
      <c r="BB183" s="207"/>
      <c r="BC183" s="207"/>
      <c r="BD183" s="207"/>
      <c r="BE183" s="207"/>
      <c r="BF183" s="207"/>
      <c r="BG183" s="207"/>
      <c r="BH183" s="207"/>
      <c r="BI183" s="207"/>
      <c r="BJ183" s="207"/>
      <c r="BK183" s="207"/>
      <c r="BL183" s="207"/>
      <c r="BM183" s="207"/>
      <c r="BN183" s="207"/>
      <c r="BO183" s="207"/>
      <c r="BP183" s="207"/>
      <c r="BQ183" s="207"/>
      <c r="BR183" s="207"/>
      <c r="BS183" s="207"/>
      <c r="BT183" s="207"/>
      <c r="BU183" s="207"/>
      <c r="BV183" s="207"/>
      <c r="BW183" s="207"/>
      <c r="BX183" s="207"/>
      <c r="BY183" s="207"/>
      <c r="BZ183" s="207"/>
      <c r="CA183" s="207"/>
      <c r="CB183" s="207"/>
      <c r="CC183" s="207"/>
      <c r="CD183" s="207"/>
      <c r="CE183" s="207"/>
      <c r="CF183" s="207"/>
      <c r="CG183" s="207"/>
      <c r="CH183" s="207"/>
      <c r="CI183" s="207"/>
      <c r="CJ183" s="207"/>
      <c r="CK183" s="207"/>
      <c r="CL183" s="207"/>
      <c r="CM183" s="207"/>
      <c r="CN183" s="207"/>
      <c r="CO183" s="207"/>
      <c r="CP183" s="207"/>
      <c r="CQ183" s="207"/>
      <c r="CR183" s="207"/>
      <c r="CS183" s="207"/>
      <c r="CT183" s="207"/>
      <c r="CU183" s="207"/>
      <c r="CV183" s="207"/>
      <c r="CW183" s="207"/>
      <c r="CX183" s="207"/>
      <c r="CY183" s="207"/>
      <c r="CZ183" s="207"/>
      <c r="DA183" s="207"/>
      <c r="DB183" s="207"/>
      <c r="DC183" s="207"/>
      <c r="DD183" s="207"/>
      <c r="DE183" s="207"/>
      <c r="DF183" s="207"/>
      <c r="DG183" s="207"/>
      <c r="DH183" s="207"/>
      <c r="DI183" s="207"/>
      <c r="DJ183" s="207"/>
      <c r="DK183" s="207"/>
      <c r="DL183" s="207"/>
      <c r="DM183" s="207"/>
      <c r="DN183" s="207"/>
      <c r="DO183" s="207"/>
      <c r="DP183" s="207"/>
      <c r="DQ183" s="207"/>
      <c r="DR183" s="207"/>
      <c r="DS183" s="207"/>
      <c r="DT183" s="207"/>
      <c r="DU183" s="207"/>
      <c r="DV183" s="207"/>
      <c r="DW183" s="207"/>
      <c r="DX183" s="207"/>
      <c r="DY183" s="207"/>
      <c r="DZ183" s="207"/>
      <c r="EA183" s="207"/>
      <c r="EB183" s="207"/>
      <c r="EC183" s="207"/>
      <c r="ED183" s="207"/>
      <c r="EE183" s="207"/>
      <c r="EF183" s="207"/>
      <c r="EG183" s="207"/>
      <c r="EH183" s="207"/>
      <c r="EI183" s="207"/>
      <c r="EJ183" s="207"/>
      <c r="EK183" s="207"/>
      <c r="EL183" s="207"/>
      <c r="EM183" s="207"/>
      <c r="EN183" s="207"/>
      <c r="EO183" s="207"/>
    </row>
    <row r="184" spans="1:145" x14ac:dyDescent="0.2">
      <c r="A184" s="212"/>
      <c r="B184" s="202"/>
      <c r="C184" s="354"/>
      <c r="D184" s="203"/>
      <c r="E184" s="371"/>
      <c r="F184" s="371"/>
      <c r="G184" s="106" t="str">
        <f>IF(OR(E184="",F184=""),"", IF(E184="Stormwater Treatment", VLOOKUP(F184,VALIDATIONS!$BZ$2:$CB$6,2,FALSE),    IF(E184="Floodway and Open Channel", VLOOKUP(F184,VALIDATIONS!$BW$2:$BY$7,2,FALSE)))  )</f>
        <v/>
      </c>
      <c r="H184" s="128"/>
      <c r="I184" s="128"/>
      <c r="J184" s="106" t="str">
        <f>IF(OR(E184="",F184=""),"", IF(E184="Stormwater Treatment", H184*VLOOKUP(F184,VALIDATIONS!$BZ$2:$CB$6,3,FALSE),    IF(E184="Floodway and Open Channel", H184*VLOOKUP(F184,VALIDATIONS!$BW$2:$BY$7,3,FALSE)))  )</f>
        <v/>
      </c>
      <c r="K184" s="203"/>
      <c r="L184" s="207"/>
      <c r="M184" s="207"/>
      <c r="N184" s="207"/>
      <c r="O184" s="207"/>
      <c r="P184" s="207"/>
      <c r="Q184" s="207"/>
      <c r="R184" s="207"/>
      <c r="S184" s="207"/>
      <c r="T184" s="207"/>
      <c r="U184" s="207"/>
      <c r="V184" s="207"/>
      <c r="W184" s="207"/>
      <c r="X184" s="207"/>
      <c r="Y184" s="207"/>
      <c r="Z184" s="207"/>
      <c r="AA184" s="207"/>
      <c r="AB184" s="207"/>
      <c r="AC184" s="207"/>
      <c r="AD184" s="207"/>
      <c r="AE184" s="207"/>
      <c r="AF184" s="207"/>
      <c r="AG184" s="207"/>
      <c r="AH184" s="207"/>
      <c r="AI184" s="207"/>
      <c r="AJ184" s="207"/>
      <c r="AK184" s="207"/>
      <c r="AL184" s="207"/>
      <c r="AM184" s="207"/>
      <c r="AN184" s="207"/>
      <c r="AO184" s="207"/>
      <c r="AP184" s="207"/>
      <c r="AQ184" s="207"/>
      <c r="AR184" s="207"/>
      <c r="AS184" s="207"/>
      <c r="AT184" s="207"/>
      <c r="AU184" s="207"/>
      <c r="AV184" s="207"/>
      <c r="AW184" s="207"/>
      <c r="AX184" s="207"/>
      <c r="AY184" s="207"/>
      <c r="AZ184" s="207"/>
      <c r="BA184" s="207"/>
      <c r="BB184" s="207"/>
      <c r="BC184" s="207"/>
      <c r="BD184" s="207"/>
      <c r="BE184" s="207"/>
      <c r="BF184" s="207"/>
      <c r="BG184" s="207"/>
      <c r="BH184" s="207"/>
      <c r="BI184" s="207"/>
      <c r="BJ184" s="207"/>
      <c r="BK184" s="207"/>
      <c r="BL184" s="207"/>
      <c r="BM184" s="207"/>
      <c r="BN184" s="207"/>
      <c r="BO184" s="207"/>
      <c r="BP184" s="207"/>
      <c r="BQ184" s="207"/>
      <c r="BR184" s="207"/>
      <c r="BS184" s="207"/>
      <c r="BT184" s="207"/>
      <c r="BU184" s="207"/>
      <c r="BV184" s="207"/>
      <c r="BW184" s="207"/>
      <c r="BX184" s="207"/>
      <c r="BY184" s="207"/>
      <c r="BZ184" s="207"/>
      <c r="CA184" s="207"/>
      <c r="CB184" s="207"/>
      <c r="CC184" s="207"/>
      <c r="CD184" s="207"/>
      <c r="CE184" s="207"/>
      <c r="CF184" s="207"/>
      <c r="CG184" s="207"/>
      <c r="CH184" s="207"/>
      <c r="CI184" s="207"/>
      <c r="CJ184" s="207"/>
      <c r="CK184" s="207"/>
      <c r="CL184" s="207"/>
      <c r="CM184" s="207"/>
      <c r="CN184" s="207"/>
      <c r="CO184" s="207"/>
      <c r="CP184" s="207"/>
      <c r="CQ184" s="207"/>
      <c r="CR184" s="207"/>
      <c r="CS184" s="207"/>
      <c r="CT184" s="207"/>
      <c r="CU184" s="207"/>
      <c r="CV184" s="207"/>
      <c r="CW184" s="207"/>
      <c r="CX184" s="207"/>
      <c r="CY184" s="207"/>
      <c r="CZ184" s="207"/>
      <c r="DA184" s="207"/>
      <c r="DB184" s="207"/>
      <c r="DC184" s="207"/>
      <c r="DD184" s="207"/>
      <c r="DE184" s="207"/>
      <c r="DF184" s="207"/>
      <c r="DG184" s="207"/>
      <c r="DH184" s="207"/>
      <c r="DI184" s="207"/>
      <c r="DJ184" s="207"/>
      <c r="DK184" s="207"/>
      <c r="DL184" s="207"/>
      <c r="DM184" s="207"/>
      <c r="DN184" s="207"/>
      <c r="DO184" s="207"/>
      <c r="DP184" s="207"/>
      <c r="DQ184" s="207"/>
      <c r="DR184" s="207"/>
      <c r="DS184" s="207"/>
      <c r="DT184" s="207"/>
      <c r="DU184" s="207"/>
      <c r="DV184" s="207"/>
      <c r="DW184" s="207"/>
      <c r="DX184" s="207"/>
      <c r="DY184" s="207"/>
      <c r="DZ184" s="207"/>
      <c r="EA184" s="207"/>
      <c r="EB184" s="207"/>
      <c r="EC184" s="207"/>
      <c r="ED184" s="207"/>
      <c r="EE184" s="207"/>
      <c r="EF184" s="207"/>
      <c r="EG184" s="207"/>
      <c r="EH184" s="207"/>
      <c r="EI184" s="207"/>
      <c r="EJ184" s="207"/>
      <c r="EK184" s="207"/>
      <c r="EL184" s="207"/>
      <c r="EM184" s="207"/>
      <c r="EN184" s="207"/>
      <c r="EO184" s="207"/>
    </row>
    <row r="185" spans="1:145" x14ac:dyDescent="0.2">
      <c r="A185" s="212"/>
      <c r="B185" s="202"/>
      <c r="C185" s="354"/>
      <c r="D185" s="203"/>
      <c r="E185" s="371"/>
      <c r="F185" s="371"/>
      <c r="G185" s="106" t="str">
        <f>IF(OR(E185="",F185=""),"", IF(E185="Stormwater Treatment", VLOOKUP(F185,VALIDATIONS!$BZ$2:$CB$6,2,FALSE),    IF(E185="Floodway and Open Channel", VLOOKUP(F185,VALIDATIONS!$BW$2:$BY$7,2,FALSE)))  )</f>
        <v/>
      </c>
      <c r="H185" s="128"/>
      <c r="I185" s="128"/>
      <c r="J185" s="106" t="str">
        <f>IF(OR(E185="",F185=""),"", IF(E185="Stormwater Treatment", H185*VLOOKUP(F185,VALIDATIONS!$BZ$2:$CB$6,3,FALSE),    IF(E185="Floodway and Open Channel", H185*VLOOKUP(F185,VALIDATIONS!$BW$2:$BY$7,3,FALSE)))  )</f>
        <v/>
      </c>
      <c r="K185" s="203"/>
      <c r="L185" s="207"/>
      <c r="M185" s="207"/>
      <c r="N185" s="207"/>
      <c r="O185" s="207"/>
      <c r="P185" s="207"/>
      <c r="Q185" s="207"/>
      <c r="R185" s="207"/>
      <c r="S185" s="207"/>
      <c r="T185" s="207"/>
      <c r="U185" s="207"/>
      <c r="V185" s="207"/>
      <c r="W185" s="207"/>
      <c r="X185" s="207"/>
      <c r="Y185" s="207"/>
      <c r="Z185" s="207"/>
      <c r="AA185" s="207"/>
      <c r="AB185" s="207"/>
      <c r="AC185" s="207"/>
      <c r="AD185" s="207"/>
      <c r="AE185" s="207"/>
      <c r="AF185" s="207"/>
      <c r="AG185" s="207"/>
      <c r="AH185" s="207"/>
      <c r="AI185" s="207"/>
      <c r="AJ185" s="207"/>
      <c r="AK185" s="207"/>
      <c r="AL185" s="207"/>
      <c r="AM185" s="207"/>
      <c r="AN185" s="207"/>
      <c r="AO185" s="207"/>
      <c r="AP185" s="207"/>
      <c r="AQ185" s="207"/>
      <c r="AR185" s="207"/>
      <c r="AS185" s="207"/>
      <c r="AT185" s="207"/>
      <c r="AU185" s="207"/>
      <c r="AV185" s="207"/>
      <c r="AW185" s="207"/>
      <c r="AX185" s="207"/>
      <c r="AY185" s="207"/>
      <c r="AZ185" s="207"/>
      <c r="BA185" s="207"/>
      <c r="BB185" s="207"/>
      <c r="BC185" s="207"/>
      <c r="BD185" s="207"/>
      <c r="BE185" s="207"/>
      <c r="BF185" s="207"/>
      <c r="BG185" s="207"/>
      <c r="BH185" s="207"/>
      <c r="BI185" s="207"/>
      <c r="BJ185" s="207"/>
      <c r="BK185" s="207"/>
      <c r="BL185" s="207"/>
      <c r="BM185" s="207"/>
      <c r="BN185" s="207"/>
      <c r="BO185" s="207"/>
      <c r="BP185" s="207"/>
      <c r="BQ185" s="207"/>
      <c r="BR185" s="207"/>
      <c r="BS185" s="207"/>
      <c r="BT185" s="207"/>
      <c r="BU185" s="207"/>
      <c r="BV185" s="207"/>
      <c r="BW185" s="207"/>
      <c r="BX185" s="207"/>
      <c r="BY185" s="207"/>
      <c r="BZ185" s="207"/>
      <c r="CA185" s="207"/>
      <c r="CB185" s="207"/>
      <c r="CC185" s="207"/>
      <c r="CD185" s="207"/>
      <c r="CE185" s="207"/>
      <c r="CF185" s="207"/>
      <c r="CG185" s="207"/>
      <c r="CH185" s="207"/>
      <c r="CI185" s="207"/>
      <c r="CJ185" s="207"/>
      <c r="CK185" s="207"/>
      <c r="CL185" s="207"/>
      <c r="CM185" s="207"/>
      <c r="CN185" s="207"/>
      <c r="CO185" s="207"/>
      <c r="CP185" s="207"/>
      <c r="CQ185" s="207"/>
      <c r="CR185" s="207"/>
      <c r="CS185" s="207"/>
      <c r="CT185" s="207"/>
      <c r="CU185" s="207"/>
      <c r="CV185" s="207"/>
      <c r="CW185" s="207"/>
      <c r="CX185" s="207"/>
      <c r="CY185" s="207"/>
      <c r="CZ185" s="207"/>
      <c r="DA185" s="207"/>
      <c r="DB185" s="207"/>
      <c r="DC185" s="207"/>
      <c r="DD185" s="207"/>
      <c r="DE185" s="207"/>
      <c r="DF185" s="207"/>
      <c r="DG185" s="207"/>
      <c r="DH185" s="207"/>
      <c r="DI185" s="207"/>
      <c r="DJ185" s="207"/>
      <c r="DK185" s="207"/>
      <c r="DL185" s="207"/>
      <c r="DM185" s="207"/>
      <c r="DN185" s="207"/>
      <c r="DO185" s="207"/>
      <c r="DP185" s="207"/>
      <c r="DQ185" s="207"/>
      <c r="DR185" s="207"/>
      <c r="DS185" s="207"/>
      <c r="DT185" s="207"/>
      <c r="DU185" s="207"/>
      <c r="DV185" s="207"/>
      <c r="DW185" s="207"/>
      <c r="DX185" s="207"/>
      <c r="DY185" s="207"/>
      <c r="DZ185" s="207"/>
      <c r="EA185" s="207"/>
      <c r="EB185" s="207"/>
      <c r="EC185" s="207"/>
      <c r="ED185" s="207"/>
      <c r="EE185" s="207"/>
      <c r="EF185" s="207"/>
      <c r="EG185" s="207"/>
      <c r="EH185" s="207"/>
      <c r="EI185" s="207"/>
      <c r="EJ185" s="207"/>
      <c r="EK185" s="207"/>
      <c r="EL185" s="207"/>
      <c r="EM185" s="207"/>
      <c r="EN185" s="207"/>
      <c r="EO185" s="207"/>
    </row>
    <row r="186" spans="1:145" x14ac:dyDescent="0.2">
      <c r="A186" s="212"/>
      <c r="B186" s="202"/>
      <c r="C186" s="354"/>
      <c r="D186" s="203"/>
      <c r="E186" s="371"/>
      <c r="F186" s="371"/>
      <c r="G186" s="106" t="str">
        <f>IF(OR(E186="",F186=""),"", IF(E186="Stormwater Treatment", VLOOKUP(F186,VALIDATIONS!$BZ$2:$CB$6,2,FALSE),    IF(E186="Floodway and Open Channel", VLOOKUP(F186,VALIDATIONS!$BW$2:$BY$7,2,FALSE)))  )</f>
        <v/>
      </c>
      <c r="H186" s="128"/>
      <c r="I186" s="128"/>
      <c r="J186" s="106" t="str">
        <f>IF(OR(E186="",F186=""),"", IF(E186="Stormwater Treatment", H186*VLOOKUP(F186,VALIDATIONS!$BZ$2:$CB$6,3,FALSE),    IF(E186="Floodway and Open Channel", H186*VLOOKUP(F186,VALIDATIONS!$BW$2:$BY$7,3,FALSE)))  )</f>
        <v/>
      </c>
      <c r="K186" s="203"/>
      <c r="L186" s="207"/>
      <c r="M186" s="207"/>
      <c r="N186" s="207"/>
      <c r="O186" s="207"/>
      <c r="P186" s="207"/>
      <c r="Q186" s="207"/>
      <c r="R186" s="207"/>
      <c r="S186" s="207"/>
      <c r="T186" s="207"/>
      <c r="U186" s="207"/>
      <c r="V186" s="207"/>
      <c r="W186" s="207"/>
      <c r="X186" s="207"/>
      <c r="Y186" s="207"/>
      <c r="Z186" s="207"/>
      <c r="AA186" s="207"/>
      <c r="AB186" s="207"/>
      <c r="AC186" s="207"/>
      <c r="AD186" s="207"/>
      <c r="AE186" s="207"/>
      <c r="AF186" s="207"/>
      <c r="AG186" s="207"/>
      <c r="AH186" s="207"/>
      <c r="AI186" s="207"/>
      <c r="AJ186" s="207"/>
      <c r="AK186" s="207"/>
      <c r="AL186" s="207"/>
      <c r="AM186" s="207"/>
      <c r="AN186" s="207"/>
      <c r="AO186" s="207"/>
      <c r="AP186" s="207"/>
      <c r="AQ186" s="207"/>
      <c r="AR186" s="207"/>
      <c r="AS186" s="207"/>
      <c r="AT186" s="207"/>
      <c r="AU186" s="207"/>
      <c r="AV186" s="207"/>
      <c r="AW186" s="207"/>
      <c r="AX186" s="207"/>
      <c r="AY186" s="207"/>
      <c r="AZ186" s="207"/>
      <c r="BA186" s="207"/>
      <c r="BB186" s="207"/>
      <c r="BC186" s="207"/>
      <c r="BD186" s="207"/>
      <c r="BE186" s="207"/>
      <c r="BF186" s="207"/>
      <c r="BG186" s="207"/>
      <c r="BH186" s="207"/>
      <c r="BI186" s="207"/>
      <c r="BJ186" s="207"/>
      <c r="BK186" s="207"/>
      <c r="BL186" s="207"/>
      <c r="BM186" s="207"/>
      <c r="BN186" s="207"/>
      <c r="BO186" s="207"/>
      <c r="BP186" s="207"/>
      <c r="BQ186" s="207"/>
      <c r="BR186" s="207"/>
      <c r="BS186" s="207"/>
      <c r="BT186" s="207"/>
      <c r="BU186" s="207"/>
      <c r="BV186" s="207"/>
      <c r="BW186" s="207"/>
      <c r="BX186" s="207"/>
      <c r="BY186" s="207"/>
      <c r="BZ186" s="207"/>
      <c r="CA186" s="207"/>
      <c r="CB186" s="207"/>
      <c r="CC186" s="207"/>
      <c r="CD186" s="207"/>
      <c r="CE186" s="207"/>
      <c r="CF186" s="207"/>
      <c r="CG186" s="207"/>
      <c r="CH186" s="207"/>
      <c r="CI186" s="207"/>
      <c r="CJ186" s="207"/>
      <c r="CK186" s="207"/>
      <c r="CL186" s="207"/>
      <c r="CM186" s="207"/>
      <c r="CN186" s="207"/>
      <c r="CO186" s="207"/>
      <c r="CP186" s="207"/>
      <c r="CQ186" s="207"/>
      <c r="CR186" s="207"/>
      <c r="CS186" s="207"/>
      <c r="CT186" s="207"/>
      <c r="CU186" s="207"/>
      <c r="CV186" s="207"/>
      <c r="CW186" s="207"/>
      <c r="CX186" s="207"/>
      <c r="CY186" s="207"/>
      <c r="CZ186" s="207"/>
      <c r="DA186" s="207"/>
      <c r="DB186" s="207"/>
      <c r="DC186" s="207"/>
      <c r="DD186" s="207"/>
      <c r="DE186" s="207"/>
      <c r="DF186" s="207"/>
      <c r="DG186" s="207"/>
      <c r="DH186" s="207"/>
      <c r="DI186" s="207"/>
      <c r="DJ186" s="207"/>
      <c r="DK186" s="207"/>
      <c r="DL186" s="207"/>
      <c r="DM186" s="207"/>
      <c r="DN186" s="207"/>
      <c r="DO186" s="207"/>
      <c r="DP186" s="207"/>
      <c r="DQ186" s="207"/>
      <c r="DR186" s="207"/>
      <c r="DS186" s="207"/>
      <c r="DT186" s="207"/>
      <c r="DU186" s="207"/>
      <c r="DV186" s="207"/>
      <c r="DW186" s="207"/>
      <c r="DX186" s="207"/>
      <c r="DY186" s="207"/>
      <c r="DZ186" s="207"/>
      <c r="EA186" s="207"/>
      <c r="EB186" s="207"/>
      <c r="EC186" s="207"/>
      <c r="ED186" s="207"/>
      <c r="EE186" s="207"/>
      <c r="EF186" s="207"/>
      <c r="EG186" s="207"/>
      <c r="EH186" s="207"/>
      <c r="EI186" s="207"/>
      <c r="EJ186" s="207"/>
      <c r="EK186" s="207"/>
      <c r="EL186" s="207"/>
      <c r="EM186" s="207"/>
      <c r="EN186" s="207"/>
      <c r="EO186" s="207"/>
    </row>
    <row r="187" spans="1:145" x14ac:dyDescent="0.2">
      <c r="A187" s="212"/>
      <c r="B187" s="202"/>
      <c r="C187" s="354"/>
      <c r="D187" s="203"/>
      <c r="E187" s="371"/>
      <c r="F187" s="371"/>
      <c r="G187" s="106" t="str">
        <f>IF(OR(E187="",F187=""),"", IF(E187="Stormwater Treatment", VLOOKUP(F187,VALIDATIONS!$BZ$2:$CB$6,2,FALSE),    IF(E187="Floodway and Open Channel", VLOOKUP(F187,VALIDATIONS!$BW$2:$BY$7,2,FALSE)))  )</f>
        <v/>
      </c>
      <c r="H187" s="128"/>
      <c r="I187" s="128"/>
      <c r="J187" s="106" t="str">
        <f>IF(OR(E187="",F187=""),"", IF(E187="Stormwater Treatment", H187*VLOOKUP(F187,VALIDATIONS!$BZ$2:$CB$6,3,FALSE),    IF(E187="Floodway and Open Channel", H187*VLOOKUP(F187,VALIDATIONS!$BW$2:$BY$7,3,FALSE)))  )</f>
        <v/>
      </c>
      <c r="K187" s="203"/>
      <c r="L187" s="207"/>
      <c r="M187" s="207"/>
      <c r="N187" s="207"/>
      <c r="O187" s="207"/>
      <c r="P187" s="207"/>
      <c r="Q187" s="207"/>
      <c r="R187" s="207"/>
      <c r="S187" s="207"/>
      <c r="T187" s="207"/>
      <c r="U187" s="207"/>
      <c r="V187" s="207"/>
      <c r="W187" s="207"/>
      <c r="X187" s="207"/>
      <c r="Y187" s="207"/>
      <c r="Z187" s="207"/>
      <c r="AA187" s="207"/>
      <c r="AB187" s="207"/>
      <c r="AC187" s="207"/>
      <c r="AD187" s="207"/>
      <c r="AE187" s="207"/>
      <c r="AF187" s="207"/>
      <c r="AG187" s="207"/>
      <c r="AH187" s="207"/>
      <c r="AI187" s="207"/>
      <c r="AJ187" s="207"/>
      <c r="AK187" s="207"/>
      <c r="AL187" s="207"/>
      <c r="AM187" s="207"/>
      <c r="AN187" s="207"/>
      <c r="AO187" s="207"/>
      <c r="AP187" s="207"/>
      <c r="AQ187" s="207"/>
      <c r="AR187" s="207"/>
      <c r="AS187" s="207"/>
      <c r="AT187" s="207"/>
      <c r="AU187" s="207"/>
      <c r="AV187" s="207"/>
      <c r="AW187" s="207"/>
      <c r="AX187" s="207"/>
      <c r="AY187" s="207"/>
      <c r="AZ187" s="207"/>
      <c r="BA187" s="207"/>
      <c r="BB187" s="207"/>
      <c r="BC187" s="207"/>
      <c r="BD187" s="207"/>
      <c r="BE187" s="207"/>
      <c r="BF187" s="207"/>
      <c r="BG187" s="207"/>
      <c r="BH187" s="207"/>
      <c r="BI187" s="207"/>
      <c r="BJ187" s="207"/>
      <c r="BK187" s="207"/>
      <c r="BL187" s="207"/>
      <c r="BM187" s="207"/>
      <c r="BN187" s="207"/>
      <c r="BO187" s="207"/>
      <c r="BP187" s="207"/>
      <c r="BQ187" s="207"/>
      <c r="BR187" s="207"/>
      <c r="BS187" s="207"/>
      <c r="BT187" s="207"/>
      <c r="BU187" s="207"/>
      <c r="BV187" s="207"/>
      <c r="BW187" s="207"/>
      <c r="BX187" s="207"/>
      <c r="BY187" s="207"/>
      <c r="BZ187" s="207"/>
      <c r="CA187" s="207"/>
      <c r="CB187" s="207"/>
      <c r="CC187" s="207"/>
      <c r="CD187" s="207"/>
      <c r="CE187" s="207"/>
      <c r="CF187" s="207"/>
      <c r="CG187" s="207"/>
      <c r="CH187" s="207"/>
      <c r="CI187" s="207"/>
      <c r="CJ187" s="207"/>
      <c r="CK187" s="207"/>
      <c r="CL187" s="207"/>
      <c r="CM187" s="207"/>
      <c r="CN187" s="207"/>
      <c r="CO187" s="207"/>
      <c r="CP187" s="207"/>
      <c r="CQ187" s="207"/>
      <c r="CR187" s="207"/>
      <c r="CS187" s="207"/>
      <c r="CT187" s="207"/>
      <c r="CU187" s="207"/>
      <c r="CV187" s="207"/>
      <c r="CW187" s="207"/>
      <c r="CX187" s="207"/>
      <c r="CY187" s="207"/>
      <c r="CZ187" s="207"/>
      <c r="DA187" s="207"/>
      <c r="DB187" s="207"/>
      <c r="DC187" s="207"/>
      <c r="DD187" s="207"/>
      <c r="DE187" s="207"/>
      <c r="DF187" s="207"/>
      <c r="DG187" s="207"/>
      <c r="DH187" s="207"/>
      <c r="DI187" s="207"/>
      <c r="DJ187" s="207"/>
      <c r="DK187" s="207"/>
      <c r="DL187" s="207"/>
      <c r="DM187" s="207"/>
      <c r="DN187" s="207"/>
      <c r="DO187" s="207"/>
      <c r="DP187" s="207"/>
      <c r="DQ187" s="207"/>
      <c r="DR187" s="207"/>
      <c r="DS187" s="207"/>
      <c r="DT187" s="207"/>
      <c r="DU187" s="207"/>
      <c r="DV187" s="207"/>
      <c r="DW187" s="207"/>
      <c r="DX187" s="207"/>
      <c r="DY187" s="207"/>
      <c r="DZ187" s="207"/>
      <c r="EA187" s="207"/>
      <c r="EB187" s="207"/>
      <c r="EC187" s="207"/>
      <c r="ED187" s="207"/>
      <c r="EE187" s="207"/>
      <c r="EF187" s="207"/>
      <c r="EG187" s="207"/>
      <c r="EH187" s="207"/>
      <c r="EI187" s="207"/>
      <c r="EJ187" s="207"/>
      <c r="EK187" s="207"/>
      <c r="EL187" s="207"/>
      <c r="EM187" s="207"/>
      <c r="EN187" s="207"/>
      <c r="EO187" s="207"/>
    </row>
    <row r="188" spans="1:145" x14ac:dyDescent="0.2">
      <c r="A188" s="212"/>
      <c r="B188" s="202"/>
      <c r="C188" s="354"/>
      <c r="D188" s="203"/>
      <c r="E188" s="371"/>
      <c r="F188" s="371"/>
      <c r="G188" s="106" t="str">
        <f>IF(OR(E188="",F188=""),"", IF(E188="Stormwater Treatment", VLOOKUP(F188,VALIDATIONS!$BZ$2:$CB$6,2,FALSE),    IF(E188="Floodway and Open Channel", VLOOKUP(F188,VALIDATIONS!$BW$2:$BY$7,2,FALSE)))  )</f>
        <v/>
      </c>
      <c r="H188" s="128"/>
      <c r="I188" s="128"/>
      <c r="J188" s="106" t="str">
        <f>IF(OR(E188="",F188=""),"", IF(E188="Stormwater Treatment", H188*VLOOKUP(F188,VALIDATIONS!$BZ$2:$CB$6,3,FALSE),    IF(E188="Floodway and Open Channel", H188*VLOOKUP(F188,VALIDATIONS!$BW$2:$BY$7,3,FALSE)))  )</f>
        <v/>
      </c>
      <c r="K188" s="203"/>
      <c r="L188" s="207"/>
      <c r="M188" s="207"/>
      <c r="N188" s="207"/>
      <c r="O188" s="207"/>
      <c r="P188" s="207"/>
      <c r="Q188" s="207"/>
      <c r="R188" s="207"/>
      <c r="S188" s="207"/>
      <c r="T188" s="207"/>
      <c r="U188" s="207"/>
      <c r="V188" s="207"/>
      <c r="W188" s="207"/>
      <c r="X188" s="207"/>
      <c r="Y188" s="207"/>
      <c r="Z188" s="207"/>
      <c r="AA188" s="207"/>
      <c r="AB188" s="207"/>
      <c r="AC188" s="207"/>
      <c r="AD188" s="207"/>
      <c r="AE188" s="207"/>
      <c r="AF188" s="207"/>
      <c r="AG188" s="207"/>
      <c r="AH188" s="207"/>
      <c r="AI188" s="207"/>
      <c r="AJ188" s="207"/>
      <c r="AK188" s="207"/>
      <c r="AL188" s="207"/>
      <c r="AM188" s="207"/>
      <c r="AN188" s="207"/>
      <c r="AO188" s="207"/>
      <c r="AP188" s="207"/>
      <c r="AQ188" s="207"/>
      <c r="AR188" s="207"/>
      <c r="AS188" s="207"/>
      <c r="AT188" s="207"/>
      <c r="AU188" s="207"/>
      <c r="AV188" s="207"/>
      <c r="AW188" s="207"/>
      <c r="AX188" s="207"/>
      <c r="AY188" s="207"/>
      <c r="AZ188" s="207"/>
      <c r="BA188" s="207"/>
      <c r="BB188" s="207"/>
      <c r="BC188" s="207"/>
      <c r="BD188" s="207"/>
      <c r="BE188" s="207"/>
      <c r="BF188" s="207"/>
      <c r="BG188" s="207"/>
      <c r="BH188" s="207"/>
      <c r="BI188" s="207"/>
      <c r="BJ188" s="207"/>
      <c r="BK188" s="207"/>
      <c r="BL188" s="207"/>
      <c r="BM188" s="207"/>
      <c r="BN188" s="207"/>
      <c r="BO188" s="207"/>
      <c r="BP188" s="207"/>
      <c r="BQ188" s="207"/>
      <c r="BR188" s="207"/>
      <c r="BS188" s="207"/>
      <c r="BT188" s="207"/>
      <c r="BU188" s="207"/>
      <c r="BV188" s="207"/>
      <c r="BW188" s="207"/>
      <c r="BX188" s="207"/>
      <c r="BY188" s="207"/>
      <c r="BZ188" s="207"/>
      <c r="CA188" s="207"/>
      <c r="CB188" s="207"/>
      <c r="CC188" s="207"/>
      <c r="CD188" s="207"/>
      <c r="CE188" s="207"/>
      <c r="CF188" s="207"/>
      <c r="CG188" s="207"/>
      <c r="CH188" s="207"/>
      <c r="CI188" s="207"/>
      <c r="CJ188" s="207"/>
      <c r="CK188" s="207"/>
      <c r="CL188" s="207"/>
      <c r="CM188" s="207"/>
      <c r="CN188" s="207"/>
      <c r="CO188" s="207"/>
      <c r="CP188" s="207"/>
      <c r="CQ188" s="207"/>
      <c r="CR188" s="207"/>
      <c r="CS188" s="207"/>
      <c r="CT188" s="207"/>
      <c r="CU188" s="207"/>
      <c r="CV188" s="207"/>
      <c r="CW188" s="207"/>
      <c r="CX188" s="207"/>
      <c r="CY188" s="207"/>
      <c r="CZ188" s="207"/>
      <c r="DA188" s="207"/>
      <c r="DB188" s="207"/>
      <c r="DC188" s="207"/>
      <c r="DD188" s="207"/>
      <c r="DE188" s="207"/>
      <c r="DF188" s="207"/>
      <c r="DG188" s="207"/>
      <c r="DH188" s="207"/>
      <c r="DI188" s="207"/>
      <c r="DJ188" s="207"/>
      <c r="DK188" s="207"/>
      <c r="DL188" s="207"/>
      <c r="DM188" s="207"/>
      <c r="DN188" s="207"/>
      <c r="DO188" s="207"/>
      <c r="DP188" s="207"/>
      <c r="DQ188" s="207"/>
      <c r="DR188" s="207"/>
      <c r="DS188" s="207"/>
      <c r="DT188" s="207"/>
      <c r="DU188" s="207"/>
      <c r="DV188" s="207"/>
      <c r="DW188" s="207"/>
      <c r="DX188" s="207"/>
      <c r="DY188" s="207"/>
      <c r="DZ188" s="207"/>
      <c r="EA188" s="207"/>
      <c r="EB188" s="207"/>
      <c r="EC188" s="207"/>
      <c r="ED188" s="207"/>
      <c r="EE188" s="207"/>
      <c r="EF188" s="207"/>
      <c r="EG188" s="207"/>
      <c r="EH188" s="207"/>
      <c r="EI188" s="207"/>
      <c r="EJ188" s="207"/>
      <c r="EK188" s="207"/>
      <c r="EL188" s="207"/>
      <c r="EM188" s="207"/>
      <c r="EN188" s="207"/>
      <c r="EO188" s="207"/>
    </row>
    <row r="189" spans="1:145" x14ac:dyDescent="0.2">
      <c r="A189" s="212"/>
      <c r="B189" s="202"/>
      <c r="C189" s="354"/>
      <c r="D189" s="203"/>
      <c r="E189" s="371"/>
      <c r="F189" s="371"/>
      <c r="G189" s="106" t="str">
        <f>IF(OR(E189="",F189=""),"", IF(E189="Stormwater Treatment", VLOOKUP(F189,VALIDATIONS!$BZ$2:$CB$6,2,FALSE),    IF(E189="Floodway and Open Channel", VLOOKUP(F189,VALIDATIONS!$BW$2:$BY$7,2,FALSE)))  )</f>
        <v/>
      </c>
      <c r="H189" s="128"/>
      <c r="I189" s="128"/>
      <c r="J189" s="106" t="str">
        <f>IF(OR(E189="",F189=""),"", IF(E189="Stormwater Treatment", H189*VLOOKUP(F189,VALIDATIONS!$BZ$2:$CB$6,3,FALSE),    IF(E189="Floodway and Open Channel", H189*VLOOKUP(F189,VALIDATIONS!$BW$2:$BY$7,3,FALSE)))  )</f>
        <v/>
      </c>
      <c r="K189" s="203"/>
      <c r="L189" s="207"/>
      <c r="M189" s="207"/>
      <c r="N189" s="207"/>
      <c r="O189" s="207"/>
      <c r="P189" s="207"/>
      <c r="Q189" s="207"/>
      <c r="R189" s="207"/>
      <c r="S189" s="207"/>
      <c r="T189" s="207"/>
      <c r="U189" s="207"/>
      <c r="V189" s="207"/>
      <c r="W189" s="207"/>
      <c r="X189" s="207"/>
      <c r="Y189" s="207"/>
      <c r="Z189" s="207"/>
      <c r="AA189" s="207"/>
      <c r="AB189" s="207"/>
      <c r="AC189" s="207"/>
      <c r="AD189" s="207"/>
      <c r="AE189" s="207"/>
      <c r="AF189" s="207"/>
      <c r="AG189" s="207"/>
      <c r="AH189" s="207"/>
      <c r="AI189" s="207"/>
      <c r="AJ189" s="207"/>
      <c r="AK189" s="207"/>
      <c r="AL189" s="207"/>
      <c r="AM189" s="207"/>
      <c r="AN189" s="207"/>
      <c r="AO189" s="207"/>
      <c r="AP189" s="207"/>
      <c r="AQ189" s="207"/>
      <c r="AR189" s="207"/>
      <c r="AS189" s="207"/>
      <c r="AT189" s="207"/>
      <c r="AU189" s="207"/>
      <c r="AV189" s="207"/>
      <c r="AW189" s="207"/>
      <c r="AX189" s="207"/>
      <c r="AY189" s="207"/>
      <c r="AZ189" s="207"/>
      <c r="BA189" s="207"/>
      <c r="BB189" s="207"/>
      <c r="BC189" s="207"/>
      <c r="BD189" s="207"/>
      <c r="BE189" s="207"/>
      <c r="BF189" s="207"/>
      <c r="BG189" s="207"/>
      <c r="BH189" s="207"/>
      <c r="BI189" s="207"/>
      <c r="BJ189" s="207"/>
      <c r="BK189" s="207"/>
      <c r="BL189" s="207"/>
      <c r="BM189" s="207"/>
      <c r="BN189" s="207"/>
      <c r="BO189" s="207"/>
      <c r="BP189" s="207"/>
      <c r="BQ189" s="207"/>
      <c r="BR189" s="207"/>
      <c r="BS189" s="207"/>
      <c r="BT189" s="207"/>
      <c r="BU189" s="207"/>
      <c r="BV189" s="207"/>
      <c r="BW189" s="207"/>
      <c r="BX189" s="207"/>
      <c r="BY189" s="207"/>
      <c r="BZ189" s="207"/>
      <c r="CA189" s="207"/>
      <c r="CB189" s="207"/>
      <c r="CC189" s="207"/>
      <c r="CD189" s="207"/>
      <c r="CE189" s="207"/>
      <c r="CF189" s="207"/>
      <c r="CG189" s="207"/>
      <c r="CH189" s="207"/>
      <c r="CI189" s="207"/>
      <c r="CJ189" s="207"/>
      <c r="CK189" s="207"/>
      <c r="CL189" s="207"/>
      <c r="CM189" s="207"/>
      <c r="CN189" s="207"/>
      <c r="CO189" s="207"/>
      <c r="CP189" s="207"/>
      <c r="CQ189" s="207"/>
      <c r="CR189" s="207"/>
      <c r="CS189" s="207"/>
      <c r="CT189" s="207"/>
      <c r="CU189" s="207"/>
      <c r="CV189" s="207"/>
      <c r="CW189" s="207"/>
      <c r="CX189" s="207"/>
      <c r="CY189" s="207"/>
      <c r="CZ189" s="207"/>
      <c r="DA189" s="207"/>
      <c r="DB189" s="207"/>
      <c r="DC189" s="207"/>
      <c r="DD189" s="207"/>
      <c r="DE189" s="207"/>
      <c r="DF189" s="207"/>
      <c r="DG189" s="207"/>
      <c r="DH189" s="207"/>
      <c r="DI189" s="207"/>
      <c r="DJ189" s="207"/>
      <c r="DK189" s="207"/>
      <c r="DL189" s="207"/>
      <c r="DM189" s="207"/>
      <c r="DN189" s="207"/>
      <c r="DO189" s="207"/>
      <c r="DP189" s="207"/>
      <c r="DQ189" s="207"/>
      <c r="DR189" s="207"/>
      <c r="DS189" s="207"/>
      <c r="DT189" s="207"/>
      <c r="DU189" s="207"/>
      <c r="DV189" s="207"/>
      <c r="DW189" s="207"/>
      <c r="DX189" s="207"/>
      <c r="DY189" s="207"/>
      <c r="DZ189" s="207"/>
      <c r="EA189" s="207"/>
      <c r="EB189" s="207"/>
      <c r="EC189" s="207"/>
      <c r="ED189" s="207"/>
      <c r="EE189" s="207"/>
      <c r="EF189" s="207"/>
      <c r="EG189" s="207"/>
      <c r="EH189" s="207"/>
      <c r="EI189" s="207"/>
      <c r="EJ189" s="207"/>
      <c r="EK189" s="207"/>
      <c r="EL189" s="207"/>
      <c r="EM189" s="207"/>
      <c r="EN189" s="207"/>
      <c r="EO189" s="207"/>
    </row>
    <row r="190" spans="1:145" x14ac:dyDescent="0.2">
      <c r="A190" s="212"/>
      <c r="B190" s="202"/>
      <c r="C190" s="354"/>
      <c r="D190" s="203"/>
      <c r="E190" s="371"/>
      <c r="F190" s="371"/>
      <c r="G190" s="106" t="str">
        <f>IF(OR(E190="",F190=""),"", IF(E190="Stormwater Treatment", VLOOKUP(F190,VALIDATIONS!$BZ$2:$CB$6,2,FALSE),    IF(E190="Floodway and Open Channel", VLOOKUP(F190,VALIDATIONS!$BW$2:$BY$7,2,FALSE)))  )</f>
        <v/>
      </c>
      <c r="H190" s="128"/>
      <c r="I190" s="128"/>
      <c r="J190" s="106" t="str">
        <f>IF(OR(E190="",F190=""),"", IF(E190="Stormwater Treatment", H190*VLOOKUP(F190,VALIDATIONS!$BZ$2:$CB$6,3,FALSE),    IF(E190="Floodway and Open Channel", H190*VLOOKUP(F190,VALIDATIONS!$BW$2:$BY$7,3,FALSE)))  )</f>
        <v/>
      </c>
      <c r="K190" s="203"/>
      <c r="L190" s="207"/>
      <c r="M190" s="207"/>
      <c r="N190" s="207"/>
      <c r="O190" s="207"/>
      <c r="P190" s="207"/>
      <c r="Q190" s="207"/>
      <c r="R190" s="207"/>
      <c r="S190" s="207"/>
      <c r="T190" s="207"/>
      <c r="U190" s="207"/>
      <c r="V190" s="207"/>
      <c r="W190" s="207"/>
      <c r="X190" s="207"/>
      <c r="Y190" s="207"/>
      <c r="Z190" s="207"/>
      <c r="AA190" s="207"/>
      <c r="AB190" s="207"/>
      <c r="AC190" s="207"/>
      <c r="AD190" s="207"/>
      <c r="AE190" s="207"/>
      <c r="AF190" s="207"/>
      <c r="AG190" s="207"/>
      <c r="AH190" s="207"/>
      <c r="AI190" s="207"/>
      <c r="AJ190" s="207"/>
      <c r="AK190" s="207"/>
      <c r="AL190" s="207"/>
      <c r="AM190" s="207"/>
      <c r="AN190" s="207"/>
      <c r="AO190" s="207"/>
      <c r="AP190" s="207"/>
      <c r="AQ190" s="207"/>
      <c r="AR190" s="207"/>
      <c r="AS190" s="207"/>
      <c r="AT190" s="207"/>
      <c r="AU190" s="207"/>
      <c r="AV190" s="207"/>
      <c r="AW190" s="207"/>
      <c r="AX190" s="207"/>
      <c r="AY190" s="207"/>
      <c r="AZ190" s="207"/>
      <c r="BA190" s="207"/>
      <c r="BB190" s="207"/>
      <c r="BC190" s="207"/>
      <c r="BD190" s="207"/>
      <c r="BE190" s="207"/>
      <c r="BF190" s="207"/>
      <c r="BG190" s="207"/>
      <c r="BH190" s="207"/>
      <c r="BI190" s="207"/>
      <c r="BJ190" s="207"/>
      <c r="BK190" s="207"/>
      <c r="BL190" s="207"/>
      <c r="BM190" s="207"/>
      <c r="BN190" s="207"/>
      <c r="BO190" s="207"/>
      <c r="BP190" s="207"/>
      <c r="BQ190" s="207"/>
      <c r="BR190" s="207"/>
      <c r="BS190" s="207"/>
      <c r="BT190" s="207"/>
      <c r="BU190" s="207"/>
      <c r="BV190" s="207"/>
      <c r="BW190" s="207"/>
      <c r="BX190" s="207"/>
      <c r="BY190" s="207"/>
      <c r="BZ190" s="207"/>
      <c r="CA190" s="207"/>
      <c r="CB190" s="207"/>
      <c r="CC190" s="207"/>
      <c r="CD190" s="207"/>
      <c r="CE190" s="207"/>
      <c r="CF190" s="207"/>
      <c r="CG190" s="207"/>
      <c r="CH190" s="207"/>
      <c r="CI190" s="207"/>
      <c r="CJ190" s="207"/>
      <c r="CK190" s="207"/>
      <c r="CL190" s="207"/>
      <c r="CM190" s="207"/>
      <c r="CN190" s="207"/>
      <c r="CO190" s="207"/>
      <c r="CP190" s="207"/>
      <c r="CQ190" s="207"/>
      <c r="CR190" s="207"/>
      <c r="CS190" s="207"/>
      <c r="CT190" s="207"/>
      <c r="CU190" s="207"/>
      <c r="CV190" s="207"/>
      <c r="CW190" s="207"/>
      <c r="CX190" s="207"/>
      <c r="CY190" s="207"/>
      <c r="CZ190" s="207"/>
      <c r="DA190" s="207"/>
      <c r="DB190" s="207"/>
      <c r="DC190" s="207"/>
      <c r="DD190" s="207"/>
      <c r="DE190" s="207"/>
      <c r="DF190" s="207"/>
      <c r="DG190" s="207"/>
      <c r="DH190" s="207"/>
      <c r="DI190" s="207"/>
      <c r="DJ190" s="207"/>
      <c r="DK190" s="207"/>
      <c r="DL190" s="207"/>
      <c r="DM190" s="207"/>
      <c r="DN190" s="207"/>
      <c r="DO190" s="207"/>
      <c r="DP190" s="207"/>
      <c r="DQ190" s="207"/>
      <c r="DR190" s="207"/>
      <c r="DS190" s="207"/>
      <c r="DT190" s="207"/>
      <c r="DU190" s="207"/>
      <c r="DV190" s="207"/>
      <c r="DW190" s="207"/>
      <c r="DX190" s="207"/>
      <c r="DY190" s="207"/>
      <c r="DZ190" s="207"/>
      <c r="EA190" s="207"/>
      <c r="EB190" s="207"/>
      <c r="EC190" s="207"/>
      <c r="ED190" s="207"/>
      <c r="EE190" s="207"/>
      <c r="EF190" s="207"/>
      <c r="EG190" s="207"/>
      <c r="EH190" s="207"/>
      <c r="EI190" s="207"/>
      <c r="EJ190" s="207"/>
      <c r="EK190" s="207"/>
      <c r="EL190" s="207"/>
      <c r="EM190" s="207"/>
      <c r="EN190" s="207"/>
      <c r="EO190" s="207"/>
    </row>
    <row r="191" spans="1:145" x14ac:dyDescent="0.2">
      <c r="A191" s="212"/>
      <c r="B191" s="202"/>
      <c r="C191" s="354"/>
      <c r="D191" s="203"/>
      <c r="E191" s="371"/>
      <c r="F191" s="371"/>
      <c r="G191" s="106" t="str">
        <f>IF(OR(E191="",F191=""),"", IF(E191="Stormwater Treatment", VLOOKUP(F191,VALIDATIONS!$BZ$2:$CB$6,2,FALSE),    IF(E191="Floodway and Open Channel", VLOOKUP(F191,VALIDATIONS!$BW$2:$BY$7,2,FALSE)))  )</f>
        <v/>
      </c>
      <c r="H191" s="128"/>
      <c r="I191" s="128"/>
      <c r="J191" s="106" t="str">
        <f>IF(OR(E191="",F191=""),"", IF(E191="Stormwater Treatment", H191*VLOOKUP(F191,VALIDATIONS!$BZ$2:$CB$6,3,FALSE),    IF(E191="Floodway and Open Channel", H191*VLOOKUP(F191,VALIDATIONS!$BW$2:$BY$7,3,FALSE)))  )</f>
        <v/>
      </c>
      <c r="K191" s="203"/>
      <c r="L191" s="207"/>
      <c r="M191" s="207"/>
      <c r="N191" s="207"/>
      <c r="O191" s="207"/>
      <c r="P191" s="207"/>
      <c r="Q191" s="207"/>
      <c r="R191" s="207"/>
      <c r="S191" s="207"/>
      <c r="T191" s="207"/>
      <c r="U191" s="207"/>
      <c r="V191" s="207"/>
      <c r="W191" s="207"/>
      <c r="X191" s="207"/>
      <c r="Y191" s="207"/>
      <c r="Z191" s="207"/>
      <c r="AA191" s="207"/>
      <c r="AB191" s="207"/>
      <c r="AC191" s="207"/>
      <c r="AD191" s="207"/>
      <c r="AE191" s="207"/>
      <c r="AF191" s="207"/>
      <c r="AG191" s="207"/>
      <c r="AH191" s="207"/>
      <c r="AI191" s="207"/>
      <c r="AJ191" s="207"/>
      <c r="AK191" s="207"/>
      <c r="AL191" s="207"/>
      <c r="AM191" s="207"/>
      <c r="AN191" s="207"/>
      <c r="AO191" s="207"/>
      <c r="AP191" s="207"/>
      <c r="AQ191" s="207"/>
      <c r="AR191" s="207"/>
      <c r="AS191" s="207"/>
      <c r="AT191" s="207"/>
      <c r="AU191" s="207"/>
      <c r="AV191" s="207"/>
      <c r="AW191" s="207"/>
      <c r="AX191" s="207"/>
      <c r="AY191" s="207"/>
      <c r="AZ191" s="207"/>
      <c r="BA191" s="207"/>
      <c r="BB191" s="207"/>
      <c r="BC191" s="207"/>
      <c r="BD191" s="207"/>
      <c r="BE191" s="207"/>
      <c r="BF191" s="207"/>
      <c r="BG191" s="207"/>
      <c r="BH191" s="207"/>
      <c r="BI191" s="207"/>
      <c r="BJ191" s="207"/>
      <c r="BK191" s="207"/>
      <c r="BL191" s="207"/>
      <c r="BM191" s="207"/>
      <c r="BN191" s="207"/>
      <c r="BO191" s="207"/>
      <c r="BP191" s="207"/>
      <c r="BQ191" s="207"/>
      <c r="BR191" s="207"/>
      <c r="BS191" s="207"/>
      <c r="BT191" s="207"/>
      <c r="BU191" s="207"/>
      <c r="BV191" s="207"/>
      <c r="BW191" s="207"/>
      <c r="BX191" s="207"/>
      <c r="BY191" s="207"/>
      <c r="BZ191" s="207"/>
      <c r="CA191" s="207"/>
      <c r="CB191" s="207"/>
      <c r="CC191" s="207"/>
      <c r="CD191" s="207"/>
      <c r="CE191" s="207"/>
      <c r="CF191" s="207"/>
      <c r="CG191" s="207"/>
      <c r="CH191" s="207"/>
      <c r="CI191" s="207"/>
      <c r="CJ191" s="207"/>
      <c r="CK191" s="207"/>
      <c r="CL191" s="207"/>
      <c r="CM191" s="207"/>
      <c r="CN191" s="207"/>
      <c r="CO191" s="207"/>
      <c r="CP191" s="207"/>
      <c r="CQ191" s="207"/>
      <c r="CR191" s="207"/>
      <c r="CS191" s="207"/>
      <c r="CT191" s="207"/>
      <c r="CU191" s="207"/>
      <c r="CV191" s="207"/>
      <c r="CW191" s="207"/>
      <c r="CX191" s="207"/>
      <c r="CY191" s="207"/>
      <c r="CZ191" s="207"/>
      <c r="DA191" s="207"/>
      <c r="DB191" s="207"/>
      <c r="DC191" s="207"/>
      <c r="DD191" s="207"/>
      <c r="DE191" s="207"/>
      <c r="DF191" s="207"/>
      <c r="DG191" s="207"/>
      <c r="DH191" s="207"/>
      <c r="DI191" s="207"/>
      <c r="DJ191" s="207"/>
      <c r="DK191" s="207"/>
      <c r="DL191" s="207"/>
      <c r="DM191" s="207"/>
      <c r="DN191" s="207"/>
      <c r="DO191" s="207"/>
      <c r="DP191" s="207"/>
      <c r="DQ191" s="207"/>
      <c r="DR191" s="207"/>
      <c r="DS191" s="207"/>
      <c r="DT191" s="207"/>
      <c r="DU191" s="207"/>
      <c r="DV191" s="207"/>
      <c r="DW191" s="207"/>
      <c r="DX191" s="207"/>
      <c r="DY191" s="207"/>
      <c r="DZ191" s="207"/>
      <c r="EA191" s="207"/>
      <c r="EB191" s="207"/>
      <c r="EC191" s="207"/>
      <c r="ED191" s="207"/>
      <c r="EE191" s="207"/>
      <c r="EF191" s="207"/>
      <c r="EG191" s="207"/>
      <c r="EH191" s="207"/>
      <c r="EI191" s="207"/>
      <c r="EJ191" s="207"/>
      <c r="EK191" s="207"/>
      <c r="EL191" s="207"/>
      <c r="EM191" s="207"/>
      <c r="EN191" s="207"/>
      <c r="EO191" s="207"/>
    </row>
    <row r="192" spans="1:145" x14ac:dyDescent="0.2">
      <c r="A192" s="212"/>
      <c r="B192" s="202"/>
      <c r="C192" s="354"/>
      <c r="D192" s="203"/>
      <c r="E192" s="371"/>
      <c r="F192" s="371"/>
      <c r="G192" s="106" t="str">
        <f>IF(OR(E192="",F192=""),"", IF(E192="Stormwater Treatment", VLOOKUP(F192,VALIDATIONS!$BZ$2:$CB$6,2,FALSE),    IF(E192="Floodway and Open Channel", VLOOKUP(F192,VALIDATIONS!$BW$2:$BY$7,2,FALSE)))  )</f>
        <v/>
      </c>
      <c r="H192" s="128"/>
      <c r="I192" s="128"/>
      <c r="J192" s="106" t="str">
        <f>IF(OR(E192="",F192=""),"", IF(E192="Stormwater Treatment", H192*VLOOKUP(F192,VALIDATIONS!$BZ$2:$CB$6,3,FALSE),    IF(E192="Floodway and Open Channel", H192*VLOOKUP(F192,VALIDATIONS!$BW$2:$BY$7,3,FALSE)))  )</f>
        <v/>
      </c>
      <c r="K192" s="203"/>
      <c r="L192" s="207"/>
      <c r="M192" s="207"/>
      <c r="N192" s="207"/>
      <c r="O192" s="207"/>
      <c r="P192" s="207"/>
      <c r="Q192" s="207"/>
      <c r="R192" s="207"/>
      <c r="S192" s="207"/>
      <c r="T192" s="207"/>
      <c r="U192" s="207"/>
      <c r="V192" s="207"/>
      <c r="W192" s="207"/>
      <c r="X192" s="207"/>
      <c r="Y192" s="207"/>
      <c r="Z192" s="207"/>
      <c r="AA192" s="207"/>
      <c r="AB192" s="207"/>
      <c r="AC192" s="207"/>
      <c r="AD192" s="207"/>
      <c r="AE192" s="207"/>
      <c r="AF192" s="207"/>
      <c r="AG192" s="207"/>
      <c r="AH192" s="207"/>
      <c r="AI192" s="207"/>
      <c r="AJ192" s="207"/>
      <c r="AK192" s="207"/>
      <c r="AL192" s="207"/>
      <c r="AM192" s="207"/>
      <c r="AN192" s="207"/>
      <c r="AO192" s="207"/>
      <c r="AP192" s="207"/>
      <c r="AQ192" s="207"/>
      <c r="AR192" s="207"/>
      <c r="AS192" s="207"/>
      <c r="AT192" s="207"/>
      <c r="AU192" s="207"/>
      <c r="AV192" s="207"/>
      <c r="AW192" s="207"/>
      <c r="AX192" s="207"/>
      <c r="AY192" s="207"/>
      <c r="AZ192" s="207"/>
      <c r="BA192" s="207"/>
      <c r="BB192" s="207"/>
      <c r="BC192" s="207"/>
      <c r="BD192" s="207"/>
      <c r="BE192" s="207"/>
      <c r="BF192" s="207"/>
      <c r="BG192" s="207"/>
      <c r="BH192" s="207"/>
      <c r="BI192" s="207"/>
      <c r="BJ192" s="207"/>
      <c r="BK192" s="207"/>
      <c r="BL192" s="207"/>
      <c r="BM192" s="207"/>
      <c r="BN192" s="207"/>
      <c r="BO192" s="207"/>
      <c r="BP192" s="207"/>
      <c r="BQ192" s="207"/>
      <c r="BR192" s="207"/>
      <c r="BS192" s="207"/>
      <c r="BT192" s="207"/>
      <c r="BU192" s="207"/>
      <c r="BV192" s="207"/>
      <c r="BW192" s="207"/>
      <c r="BX192" s="207"/>
      <c r="BY192" s="207"/>
      <c r="BZ192" s="207"/>
      <c r="CA192" s="207"/>
      <c r="CB192" s="207"/>
      <c r="CC192" s="207"/>
      <c r="CD192" s="207"/>
      <c r="CE192" s="207"/>
      <c r="CF192" s="207"/>
      <c r="CG192" s="207"/>
      <c r="CH192" s="207"/>
      <c r="CI192" s="207"/>
      <c r="CJ192" s="207"/>
      <c r="CK192" s="207"/>
      <c r="CL192" s="207"/>
      <c r="CM192" s="207"/>
      <c r="CN192" s="207"/>
      <c r="CO192" s="207"/>
      <c r="CP192" s="207"/>
      <c r="CQ192" s="207"/>
      <c r="CR192" s="207"/>
      <c r="CS192" s="207"/>
      <c r="CT192" s="207"/>
      <c r="CU192" s="207"/>
      <c r="CV192" s="207"/>
      <c r="CW192" s="207"/>
      <c r="CX192" s="207"/>
      <c r="CY192" s="207"/>
      <c r="CZ192" s="207"/>
      <c r="DA192" s="207"/>
      <c r="DB192" s="207"/>
      <c r="DC192" s="207"/>
      <c r="DD192" s="207"/>
      <c r="DE192" s="207"/>
      <c r="DF192" s="207"/>
      <c r="DG192" s="207"/>
      <c r="DH192" s="207"/>
      <c r="DI192" s="207"/>
      <c r="DJ192" s="207"/>
      <c r="DK192" s="207"/>
      <c r="DL192" s="207"/>
      <c r="DM192" s="207"/>
      <c r="DN192" s="207"/>
      <c r="DO192" s="207"/>
      <c r="DP192" s="207"/>
      <c r="DQ192" s="207"/>
      <c r="DR192" s="207"/>
      <c r="DS192" s="207"/>
      <c r="DT192" s="207"/>
      <c r="DU192" s="207"/>
      <c r="DV192" s="207"/>
      <c r="DW192" s="207"/>
      <c r="DX192" s="207"/>
      <c r="DY192" s="207"/>
      <c r="DZ192" s="207"/>
      <c r="EA192" s="207"/>
      <c r="EB192" s="207"/>
      <c r="EC192" s="207"/>
      <c r="ED192" s="207"/>
      <c r="EE192" s="207"/>
      <c r="EF192" s="207"/>
      <c r="EG192" s="207"/>
      <c r="EH192" s="207"/>
      <c r="EI192" s="207"/>
      <c r="EJ192" s="207"/>
      <c r="EK192" s="207"/>
      <c r="EL192" s="207"/>
      <c r="EM192" s="207"/>
      <c r="EN192" s="207"/>
      <c r="EO192" s="207"/>
    </row>
    <row r="193" spans="1:145" x14ac:dyDescent="0.2">
      <c r="A193" s="212"/>
      <c r="B193" s="202"/>
      <c r="C193" s="354"/>
      <c r="D193" s="203"/>
      <c r="E193" s="371"/>
      <c r="F193" s="371"/>
      <c r="G193" s="106" t="str">
        <f>IF(OR(E193="",F193=""),"", IF(E193="Stormwater Treatment", VLOOKUP(F193,VALIDATIONS!$BZ$2:$CB$6,2,FALSE),    IF(E193="Floodway and Open Channel", VLOOKUP(F193,VALIDATIONS!$BW$2:$BY$7,2,FALSE)))  )</f>
        <v/>
      </c>
      <c r="H193" s="128"/>
      <c r="I193" s="128"/>
      <c r="J193" s="106" t="str">
        <f>IF(OR(E193="",F193=""),"", IF(E193="Stormwater Treatment", H193*VLOOKUP(F193,VALIDATIONS!$BZ$2:$CB$6,3,FALSE),    IF(E193="Floodway and Open Channel", H193*VLOOKUP(F193,VALIDATIONS!$BW$2:$BY$7,3,FALSE)))  )</f>
        <v/>
      </c>
      <c r="K193" s="203"/>
      <c r="L193" s="207"/>
      <c r="M193" s="207"/>
      <c r="N193" s="207"/>
      <c r="O193" s="207"/>
      <c r="P193" s="207"/>
      <c r="Q193" s="207"/>
      <c r="R193" s="207"/>
      <c r="S193" s="207"/>
      <c r="T193" s="207"/>
      <c r="U193" s="207"/>
      <c r="V193" s="207"/>
      <c r="W193" s="207"/>
      <c r="X193" s="207"/>
      <c r="Y193" s="207"/>
      <c r="Z193" s="207"/>
      <c r="AA193" s="207"/>
      <c r="AB193" s="207"/>
      <c r="AC193" s="207"/>
      <c r="AD193" s="207"/>
      <c r="AE193" s="207"/>
      <c r="AF193" s="207"/>
      <c r="AG193" s="207"/>
      <c r="AH193" s="207"/>
      <c r="AI193" s="207"/>
      <c r="AJ193" s="207"/>
      <c r="AK193" s="207"/>
      <c r="AL193" s="207"/>
      <c r="AM193" s="207"/>
      <c r="AN193" s="207"/>
      <c r="AO193" s="207"/>
      <c r="AP193" s="207"/>
      <c r="AQ193" s="207"/>
      <c r="AR193" s="207"/>
      <c r="AS193" s="207"/>
      <c r="AT193" s="207"/>
      <c r="AU193" s="207"/>
      <c r="AV193" s="207"/>
      <c r="AW193" s="207"/>
      <c r="AX193" s="207"/>
      <c r="AY193" s="207"/>
      <c r="AZ193" s="207"/>
      <c r="BA193" s="207"/>
      <c r="BB193" s="207"/>
      <c r="BC193" s="207"/>
      <c r="BD193" s="207"/>
      <c r="BE193" s="207"/>
      <c r="BF193" s="207"/>
      <c r="BG193" s="207"/>
      <c r="BH193" s="207"/>
      <c r="BI193" s="207"/>
      <c r="BJ193" s="207"/>
      <c r="BK193" s="207"/>
      <c r="BL193" s="207"/>
      <c r="BM193" s="207"/>
      <c r="BN193" s="207"/>
      <c r="BO193" s="207"/>
      <c r="BP193" s="207"/>
      <c r="BQ193" s="207"/>
      <c r="BR193" s="207"/>
      <c r="BS193" s="207"/>
      <c r="BT193" s="207"/>
      <c r="BU193" s="207"/>
      <c r="BV193" s="207"/>
      <c r="BW193" s="207"/>
      <c r="BX193" s="207"/>
      <c r="BY193" s="207"/>
      <c r="BZ193" s="207"/>
      <c r="CA193" s="207"/>
      <c r="CB193" s="207"/>
      <c r="CC193" s="207"/>
      <c r="CD193" s="207"/>
      <c r="CE193" s="207"/>
      <c r="CF193" s="207"/>
      <c r="CG193" s="207"/>
      <c r="CH193" s="207"/>
      <c r="CI193" s="207"/>
      <c r="CJ193" s="207"/>
      <c r="CK193" s="207"/>
      <c r="CL193" s="207"/>
      <c r="CM193" s="207"/>
      <c r="CN193" s="207"/>
      <c r="CO193" s="207"/>
      <c r="CP193" s="207"/>
      <c r="CQ193" s="207"/>
      <c r="CR193" s="207"/>
      <c r="CS193" s="207"/>
      <c r="CT193" s="207"/>
      <c r="CU193" s="207"/>
      <c r="CV193" s="207"/>
      <c r="CW193" s="207"/>
      <c r="CX193" s="207"/>
      <c r="CY193" s="207"/>
      <c r="CZ193" s="207"/>
      <c r="DA193" s="207"/>
      <c r="DB193" s="207"/>
      <c r="DC193" s="207"/>
      <c r="DD193" s="207"/>
      <c r="DE193" s="207"/>
      <c r="DF193" s="207"/>
      <c r="DG193" s="207"/>
      <c r="DH193" s="207"/>
      <c r="DI193" s="207"/>
      <c r="DJ193" s="207"/>
      <c r="DK193" s="207"/>
      <c r="DL193" s="207"/>
      <c r="DM193" s="207"/>
      <c r="DN193" s="207"/>
      <c r="DO193" s="207"/>
      <c r="DP193" s="207"/>
      <c r="DQ193" s="207"/>
      <c r="DR193" s="207"/>
      <c r="DS193" s="207"/>
      <c r="DT193" s="207"/>
      <c r="DU193" s="207"/>
      <c r="DV193" s="207"/>
      <c r="DW193" s="207"/>
      <c r="DX193" s="207"/>
      <c r="DY193" s="207"/>
      <c r="DZ193" s="207"/>
      <c r="EA193" s="207"/>
      <c r="EB193" s="207"/>
      <c r="EC193" s="207"/>
      <c r="ED193" s="207"/>
      <c r="EE193" s="207"/>
      <c r="EF193" s="207"/>
      <c r="EG193" s="207"/>
      <c r="EH193" s="207"/>
      <c r="EI193" s="207"/>
      <c r="EJ193" s="207"/>
      <c r="EK193" s="207"/>
      <c r="EL193" s="207"/>
      <c r="EM193" s="207"/>
      <c r="EN193" s="207"/>
      <c r="EO193" s="207"/>
    </row>
    <row r="194" spans="1:145" x14ac:dyDescent="0.2">
      <c r="A194" s="212"/>
      <c r="B194" s="202"/>
      <c r="C194" s="354"/>
      <c r="D194" s="203"/>
      <c r="E194" s="371"/>
      <c r="F194" s="371"/>
      <c r="G194" s="106" t="str">
        <f>IF(OR(E194="",F194=""),"", IF(E194="Stormwater Treatment", VLOOKUP(F194,VALIDATIONS!$BZ$2:$CB$6,2,FALSE),    IF(E194="Floodway and Open Channel", VLOOKUP(F194,VALIDATIONS!$BW$2:$BY$7,2,FALSE)))  )</f>
        <v/>
      </c>
      <c r="H194" s="128"/>
      <c r="I194" s="128"/>
      <c r="J194" s="106" t="str">
        <f>IF(OR(E194="",F194=""),"", IF(E194="Stormwater Treatment", H194*VLOOKUP(F194,VALIDATIONS!$BZ$2:$CB$6,3,FALSE),    IF(E194="Floodway and Open Channel", H194*VLOOKUP(F194,VALIDATIONS!$BW$2:$BY$7,3,FALSE)))  )</f>
        <v/>
      </c>
      <c r="K194" s="203"/>
      <c r="L194" s="207"/>
      <c r="M194" s="207"/>
      <c r="N194" s="207"/>
      <c r="O194" s="207"/>
      <c r="P194" s="207"/>
      <c r="Q194" s="207"/>
      <c r="R194" s="207"/>
      <c r="S194" s="207"/>
      <c r="T194" s="207"/>
      <c r="U194" s="207"/>
      <c r="V194" s="207"/>
      <c r="W194" s="207"/>
      <c r="X194" s="207"/>
      <c r="Y194" s="207"/>
      <c r="Z194" s="207"/>
      <c r="AA194" s="207"/>
      <c r="AB194" s="207"/>
      <c r="AC194" s="207"/>
      <c r="AD194" s="207"/>
      <c r="AE194" s="207"/>
      <c r="AF194" s="207"/>
      <c r="AG194" s="207"/>
      <c r="AH194" s="207"/>
      <c r="AI194" s="207"/>
      <c r="AJ194" s="207"/>
      <c r="AK194" s="207"/>
      <c r="AL194" s="207"/>
      <c r="AM194" s="207"/>
      <c r="AN194" s="207"/>
      <c r="AO194" s="207"/>
      <c r="AP194" s="207"/>
      <c r="AQ194" s="207"/>
      <c r="AR194" s="207"/>
      <c r="AS194" s="207"/>
      <c r="AT194" s="207"/>
      <c r="AU194" s="207"/>
      <c r="AV194" s="207"/>
      <c r="AW194" s="207"/>
      <c r="AX194" s="207"/>
      <c r="AY194" s="207"/>
      <c r="AZ194" s="207"/>
      <c r="BA194" s="207"/>
      <c r="BB194" s="207"/>
      <c r="BC194" s="207"/>
      <c r="BD194" s="207"/>
      <c r="BE194" s="207"/>
      <c r="BF194" s="207"/>
      <c r="BG194" s="207"/>
      <c r="BH194" s="207"/>
      <c r="BI194" s="207"/>
      <c r="BJ194" s="207"/>
      <c r="BK194" s="207"/>
      <c r="BL194" s="207"/>
      <c r="BM194" s="207"/>
      <c r="BN194" s="207"/>
      <c r="BO194" s="207"/>
      <c r="BP194" s="207"/>
      <c r="BQ194" s="207"/>
      <c r="BR194" s="207"/>
      <c r="BS194" s="207"/>
      <c r="BT194" s="207"/>
      <c r="BU194" s="207"/>
      <c r="BV194" s="207"/>
      <c r="BW194" s="207"/>
      <c r="BX194" s="207"/>
      <c r="BY194" s="207"/>
      <c r="BZ194" s="207"/>
      <c r="CA194" s="207"/>
      <c r="CB194" s="207"/>
      <c r="CC194" s="207"/>
      <c r="CD194" s="207"/>
      <c r="CE194" s="207"/>
      <c r="CF194" s="207"/>
      <c r="CG194" s="207"/>
      <c r="CH194" s="207"/>
      <c r="CI194" s="207"/>
      <c r="CJ194" s="207"/>
      <c r="CK194" s="207"/>
      <c r="CL194" s="207"/>
      <c r="CM194" s="207"/>
      <c r="CN194" s="207"/>
      <c r="CO194" s="207"/>
      <c r="CP194" s="207"/>
      <c r="CQ194" s="207"/>
      <c r="CR194" s="207"/>
      <c r="CS194" s="207"/>
      <c r="CT194" s="207"/>
      <c r="CU194" s="207"/>
      <c r="CV194" s="207"/>
      <c r="CW194" s="207"/>
      <c r="CX194" s="207"/>
      <c r="CY194" s="207"/>
      <c r="CZ194" s="207"/>
      <c r="DA194" s="207"/>
      <c r="DB194" s="207"/>
      <c r="DC194" s="207"/>
      <c r="DD194" s="207"/>
      <c r="DE194" s="207"/>
      <c r="DF194" s="207"/>
      <c r="DG194" s="207"/>
      <c r="DH194" s="207"/>
      <c r="DI194" s="207"/>
      <c r="DJ194" s="207"/>
      <c r="DK194" s="207"/>
      <c r="DL194" s="207"/>
      <c r="DM194" s="207"/>
      <c r="DN194" s="207"/>
      <c r="DO194" s="207"/>
      <c r="DP194" s="207"/>
      <c r="DQ194" s="207"/>
      <c r="DR194" s="207"/>
      <c r="DS194" s="207"/>
      <c r="DT194" s="207"/>
      <c r="DU194" s="207"/>
      <c r="DV194" s="207"/>
      <c r="DW194" s="207"/>
      <c r="DX194" s="207"/>
      <c r="DY194" s="207"/>
      <c r="DZ194" s="207"/>
      <c r="EA194" s="207"/>
      <c r="EB194" s="207"/>
      <c r="EC194" s="207"/>
      <c r="ED194" s="207"/>
      <c r="EE194" s="207"/>
      <c r="EF194" s="207"/>
      <c r="EG194" s="207"/>
      <c r="EH194" s="207"/>
      <c r="EI194" s="207"/>
      <c r="EJ194" s="207"/>
      <c r="EK194" s="207"/>
      <c r="EL194" s="207"/>
      <c r="EM194" s="207"/>
      <c r="EN194" s="207"/>
      <c r="EO194" s="207"/>
    </row>
    <row r="195" spans="1:145" x14ac:dyDescent="0.2">
      <c r="A195" s="212"/>
      <c r="B195" s="202"/>
      <c r="C195" s="354"/>
      <c r="D195" s="203"/>
      <c r="E195" s="371"/>
      <c r="F195" s="371"/>
      <c r="G195" s="106" t="str">
        <f>IF(OR(E195="",F195=""),"", IF(E195="Stormwater Treatment", VLOOKUP(F195,VALIDATIONS!$BZ$2:$CB$6,2,FALSE),    IF(E195="Floodway and Open Channel", VLOOKUP(F195,VALIDATIONS!$BW$2:$BY$7,2,FALSE)))  )</f>
        <v/>
      </c>
      <c r="H195" s="128"/>
      <c r="I195" s="128"/>
      <c r="J195" s="106" t="str">
        <f>IF(OR(E195="",F195=""),"", IF(E195="Stormwater Treatment", H195*VLOOKUP(F195,VALIDATIONS!$BZ$2:$CB$6,3,FALSE),    IF(E195="Floodway and Open Channel", H195*VLOOKUP(F195,VALIDATIONS!$BW$2:$BY$7,3,FALSE)))  )</f>
        <v/>
      </c>
      <c r="K195" s="203"/>
      <c r="L195" s="207"/>
      <c r="M195" s="207"/>
      <c r="N195" s="207"/>
      <c r="O195" s="207"/>
      <c r="P195" s="207"/>
      <c r="Q195" s="207"/>
      <c r="R195" s="207"/>
      <c r="S195" s="207"/>
      <c r="T195" s="207"/>
      <c r="U195" s="207"/>
      <c r="V195" s="207"/>
      <c r="W195" s="207"/>
      <c r="X195" s="207"/>
      <c r="Y195" s="207"/>
      <c r="Z195" s="207"/>
      <c r="AA195" s="207"/>
      <c r="AB195" s="207"/>
      <c r="AC195" s="207"/>
      <c r="AD195" s="207"/>
      <c r="AE195" s="207"/>
      <c r="AF195" s="207"/>
      <c r="AG195" s="207"/>
      <c r="AH195" s="207"/>
      <c r="AI195" s="207"/>
      <c r="AJ195" s="207"/>
      <c r="AK195" s="207"/>
      <c r="AL195" s="207"/>
      <c r="AM195" s="207"/>
      <c r="AN195" s="207"/>
      <c r="AO195" s="207"/>
      <c r="AP195" s="207"/>
      <c r="AQ195" s="207"/>
      <c r="AR195" s="207"/>
      <c r="AS195" s="207"/>
      <c r="AT195" s="207"/>
      <c r="AU195" s="207"/>
      <c r="AV195" s="207"/>
      <c r="AW195" s="207"/>
      <c r="AX195" s="207"/>
      <c r="AY195" s="207"/>
      <c r="AZ195" s="207"/>
      <c r="BA195" s="207"/>
      <c r="BB195" s="207"/>
      <c r="BC195" s="207"/>
      <c r="BD195" s="207"/>
      <c r="BE195" s="207"/>
      <c r="BF195" s="207"/>
      <c r="BG195" s="207"/>
      <c r="BH195" s="207"/>
      <c r="BI195" s="207"/>
      <c r="BJ195" s="207"/>
      <c r="BK195" s="207"/>
      <c r="BL195" s="207"/>
      <c r="BM195" s="207"/>
      <c r="BN195" s="207"/>
      <c r="BO195" s="207"/>
      <c r="BP195" s="207"/>
      <c r="BQ195" s="207"/>
      <c r="BR195" s="207"/>
      <c r="BS195" s="207"/>
      <c r="BT195" s="207"/>
      <c r="BU195" s="207"/>
      <c r="BV195" s="207"/>
      <c r="BW195" s="207"/>
      <c r="BX195" s="207"/>
      <c r="BY195" s="207"/>
      <c r="BZ195" s="207"/>
      <c r="CA195" s="207"/>
      <c r="CB195" s="207"/>
      <c r="CC195" s="207"/>
      <c r="CD195" s="207"/>
      <c r="CE195" s="207"/>
      <c r="CF195" s="207"/>
      <c r="CG195" s="207"/>
      <c r="CH195" s="207"/>
      <c r="CI195" s="207"/>
      <c r="CJ195" s="207"/>
      <c r="CK195" s="207"/>
      <c r="CL195" s="207"/>
      <c r="CM195" s="207"/>
      <c r="CN195" s="207"/>
      <c r="CO195" s="207"/>
      <c r="CP195" s="207"/>
      <c r="CQ195" s="207"/>
      <c r="CR195" s="207"/>
      <c r="CS195" s="207"/>
      <c r="CT195" s="207"/>
      <c r="CU195" s="207"/>
      <c r="CV195" s="207"/>
      <c r="CW195" s="207"/>
      <c r="CX195" s="207"/>
      <c r="CY195" s="207"/>
      <c r="CZ195" s="207"/>
      <c r="DA195" s="207"/>
      <c r="DB195" s="207"/>
      <c r="DC195" s="207"/>
      <c r="DD195" s="207"/>
      <c r="DE195" s="207"/>
      <c r="DF195" s="207"/>
      <c r="DG195" s="207"/>
      <c r="DH195" s="207"/>
      <c r="DI195" s="207"/>
      <c r="DJ195" s="207"/>
      <c r="DK195" s="207"/>
      <c r="DL195" s="207"/>
      <c r="DM195" s="207"/>
      <c r="DN195" s="207"/>
      <c r="DO195" s="207"/>
      <c r="DP195" s="207"/>
      <c r="DQ195" s="207"/>
      <c r="DR195" s="207"/>
      <c r="DS195" s="207"/>
      <c r="DT195" s="207"/>
      <c r="DU195" s="207"/>
      <c r="DV195" s="207"/>
      <c r="DW195" s="207"/>
      <c r="DX195" s="207"/>
      <c r="DY195" s="207"/>
      <c r="DZ195" s="207"/>
      <c r="EA195" s="207"/>
      <c r="EB195" s="207"/>
      <c r="EC195" s="207"/>
      <c r="ED195" s="207"/>
      <c r="EE195" s="207"/>
      <c r="EF195" s="207"/>
      <c r="EG195" s="207"/>
      <c r="EH195" s="207"/>
      <c r="EI195" s="207"/>
      <c r="EJ195" s="207"/>
      <c r="EK195" s="207"/>
      <c r="EL195" s="207"/>
      <c r="EM195" s="207"/>
      <c r="EN195" s="207"/>
      <c r="EO195" s="207"/>
    </row>
    <row r="196" spans="1:145" x14ac:dyDescent="0.2">
      <c r="A196" s="212"/>
      <c r="B196" s="202"/>
      <c r="C196" s="354"/>
      <c r="D196" s="203"/>
      <c r="E196" s="371"/>
      <c r="F196" s="371"/>
      <c r="G196" s="106" t="str">
        <f>IF(OR(E196="",F196=""),"", IF(E196="Stormwater Treatment", VLOOKUP(F196,VALIDATIONS!$BZ$2:$CB$6,2,FALSE),    IF(E196="Floodway and Open Channel", VLOOKUP(F196,VALIDATIONS!$BW$2:$BY$7,2,FALSE)))  )</f>
        <v/>
      </c>
      <c r="H196" s="128"/>
      <c r="I196" s="128"/>
      <c r="J196" s="106" t="str">
        <f>IF(OR(E196="",F196=""),"", IF(E196="Stormwater Treatment", H196*VLOOKUP(F196,VALIDATIONS!$BZ$2:$CB$6,3,FALSE),    IF(E196="Floodway and Open Channel", H196*VLOOKUP(F196,VALIDATIONS!$BW$2:$BY$7,3,FALSE)))  )</f>
        <v/>
      </c>
      <c r="K196" s="203"/>
      <c r="L196" s="207"/>
      <c r="M196" s="207"/>
      <c r="N196" s="207"/>
      <c r="O196" s="207"/>
      <c r="P196" s="207"/>
      <c r="Q196" s="207"/>
      <c r="R196" s="207"/>
      <c r="S196" s="207"/>
      <c r="T196" s="207"/>
      <c r="U196" s="207"/>
      <c r="V196" s="207"/>
      <c r="W196" s="207"/>
      <c r="X196" s="207"/>
      <c r="Y196" s="207"/>
      <c r="Z196" s="207"/>
      <c r="AA196" s="207"/>
      <c r="AB196" s="207"/>
      <c r="AC196" s="207"/>
      <c r="AD196" s="207"/>
      <c r="AE196" s="207"/>
      <c r="AF196" s="207"/>
      <c r="AG196" s="207"/>
      <c r="AH196" s="207"/>
      <c r="AI196" s="207"/>
      <c r="AJ196" s="207"/>
      <c r="AK196" s="207"/>
      <c r="AL196" s="207"/>
      <c r="AM196" s="207"/>
      <c r="AN196" s="207"/>
      <c r="AO196" s="207"/>
      <c r="AP196" s="207"/>
      <c r="AQ196" s="207"/>
      <c r="AR196" s="207"/>
      <c r="AS196" s="207"/>
      <c r="AT196" s="207"/>
      <c r="AU196" s="207"/>
      <c r="AV196" s="207"/>
      <c r="AW196" s="207"/>
      <c r="AX196" s="207"/>
      <c r="AY196" s="207"/>
      <c r="AZ196" s="207"/>
      <c r="BA196" s="207"/>
      <c r="BB196" s="207"/>
      <c r="BC196" s="207"/>
      <c r="BD196" s="207"/>
      <c r="BE196" s="207"/>
      <c r="BF196" s="207"/>
      <c r="BG196" s="207"/>
      <c r="BH196" s="207"/>
      <c r="BI196" s="207"/>
      <c r="BJ196" s="207"/>
      <c r="BK196" s="207"/>
      <c r="BL196" s="207"/>
      <c r="BM196" s="207"/>
      <c r="BN196" s="207"/>
      <c r="BO196" s="207"/>
      <c r="BP196" s="207"/>
      <c r="BQ196" s="207"/>
      <c r="BR196" s="207"/>
      <c r="BS196" s="207"/>
      <c r="BT196" s="207"/>
      <c r="BU196" s="207"/>
      <c r="BV196" s="207"/>
      <c r="BW196" s="207"/>
      <c r="BX196" s="207"/>
      <c r="BY196" s="207"/>
      <c r="BZ196" s="207"/>
      <c r="CA196" s="207"/>
      <c r="CB196" s="207"/>
      <c r="CC196" s="207"/>
      <c r="CD196" s="207"/>
      <c r="CE196" s="207"/>
      <c r="CF196" s="207"/>
      <c r="CG196" s="207"/>
      <c r="CH196" s="207"/>
      <c r="CI196" s="207"/>
      <c r="CJ196" s="207"/>
      <c r="CK196" s="207"/>
      <c r="CL196" s="207"/>
      <c r="CM196" s="207"/>
      <c r="CN196" s="207"/>
      <c r="CO196" s="207"/>
      <c r="CP196" s="207"/>
      <c r="CQ196" s="207"/>
      <c r="CR196" s="207"/>
      <c r="CS196" s="207"/>
      <c r="CT196" s="207"/>
      <c r="CU196" s="207"/>
      <c r="CV196" s="207"/>
      <c r="CW196" s="207"/>
      <c r="CX196" s="207"/>
      <c r="CY196" s="207"/>
      <c r="CZ196" s="207"/>
      <c r="DA196" s="207"/>
      <c r="DB196" s="207"/>
      <c r="DC196" s="207"/>
      <c r="DD196" s="207"/>
      <c r="DE196" s="207"/>
      <c r="DF196" s="207"/>
      <c r="DG196" s="207"/>
      <c r="DH196" s="207"/>
      <c r="DI196" s="207"/>
      <c r="DJ196" s="207"/>
      <c r="DK196" s="207"/>
      <c r="DL196" s="207"/>
      <c r="DM196" s="207"/>
      <c r="DN196" s="207"/>
      <c r="DO196" s="207"/>
      <c r="DP196" s="207"/>
      <c r="DQ196" s="207"/>
      <c r="DR196" s="207"/>
      <c r="DS196" s="207"/>
      <c r="DT196" s="207"/>
      <c r="DU196" s="207"/>
      <c r="DV196" s="207"/>
      <c r="DW196" s="207"/>
      <c r="DX196" s="207"/>
      <c r="DY196" s="207"/>
      <c r="DZ196" s="207"/>
      <c r="EA196" s="207"/>
      <c r="EB196" s="207"/>
      <c r="EC196" s="207"/>
      <c r="ED196" s="207"/>
      <c r="EE196" s="207"/>
      <c r="EF196" s="207"/>
      <c r="EG196" s="207"/>
      <c r="EH196" s="207"/>
      <c r="EI196" s="207"/>
      <c r="EJ196" s="207"/>
      <c r="EK196" s="207"/>
      <c r="EL196" s="207"/>
      <c r="EM196" s="207"/>
      <c r="EN196" s="207"/>
      <c r="EO196" s="207"/>
    </row>
    <row r="197" spans="1:145" x14ac:dyDescent="0.2">
      <c r="A197" s="212"/>
      <c r="B197" s="202"/>
      <c r="C197" s="354"/>
      <c r="D197" s="203"/>
      <c r="E197" s="371"/>
      <c r="F197" s="371"/>
      <c r="G197" s="106" t="str">
        <f>IF(OR(E197="",F197=""),"", IF(E197="Stormwater Treatment", VLOOKUP(F197,VALIDATIONS!$BZ$2:$CB$6,2,FALSE),    IF(E197="Floodway and Open Channel", VLOOKUP(F197,VALIDATIONS!$BW$2:$BY$7,2,FALSE)))  )</f>
        <v/>
      </c>
      <c r="H197" s="128"/>
      <c r="I197" s="128"/>
      <c r="J197" s="106" t="str">
        <f>IF(OR(E197="",F197=""),"", IF(E197="Stormwater Treatment", H197*VLOOKUP(F197,VALIDATIONS!$BZ$2:$CB$6,3,FALSE),    IF(E197="Floodway and Open Channel", H197*VLOOKUP(F197,VALIDATIONS!$BW$2:$BY$7,3,FALSE)))  )</f>
        <v/>
      </c>
      <c r="K197" s="203"/>
      <c r="L197" s="207"/>
      <c r="M197" s="207"/>
      <c r="N197" s="207"/>
      <c r="O197" s="207"/>
      <c r="P197" s="207"/>
      <c r="Q197" s="207"/>
      <c r="R197" s="207"/>
      <c r="S197" s="207"/>
      <c r="T197" s="207"/>
      <c r="U197" s="207"/>
      <c r="V197" s="207"/>
      <c r="W197" s="207"/>
      <c r="X197" s="207"/>
      <c r="Y197" s="207"/>
      <c r="Z197" s="207"/>
      <c r="AA197" s="207"/>
      <c r="AB197" s="207"/>
      <c r="AC197" s="207"/>
      <c r="AD197" s="207"/>
      <c r="AE197" s="207"/>
      <c r="AF197" s="207"/>
      <c r="AG197" s="207"/>
      <c r="AH197" s="207"/>
      <c r="AI197" s="207"/>
      <c r="AJ197" s="207"/>
      <c r="AK197" s="207"/>
      <c r="AL197" s="207"/>
      <c r="AM197" s="207"/>
      <c r="AN197" s="207"/>
      <c r="AO197" s="207"/>
      <c r="AP197" s="207"/>
      <c r="AQ197" s="207"/>
      <c r="AR197" s="207"/>
      <c r="AS197" s="207"/>
      <c r="AT197" s="207"/>
      <c r="AU197" s="207"/>
      <c r="AV197" s="207"/>
      <c r="AW197" s="207"/>
      <c r="AX197" s="207"/>
      <c r="AY197" s="207"/>
      <c r="AZ197" s="207"/>
      <c r="BA197" s="207"/>
      <c r="BB197" s="207"/>
      <c r="BC197" s="207"/>
      <c r="BD197" s="207"/>
      <c r="BE197" s="207"/>
      <c r="BF197" s="207"/>
      <c r="BG197" s="207"/>
      <c r="BH197" s="207"/>
      <c r="BI197" s="207"/>
      <c r="BJ197" s="207"/>
      <c r="BK197" s="207"/>
      <c r="BL197" s="207"/>
      <c r="BM197" s="207"/>
      <c r="BN197" s="207"/>
      <c r="BO197" s="207"/>
      <c r="BP197" s="207"/>
      <c r="BQ197" s="207"/>
      <c r="BR197" s="207"/>
      <c r="BS197" s="207"/>
      <c r="BT197" s="207"/>
      <c r="BU197" s="207"/>
      <c r="BV197" s="207"/>
      <c r="BW197" s="207"/>
      <c r="BX197" s="207"/>
      <c r="BY197" s="207"/>
      <c r="BZ197" s="207"/>
      <c r="CA197" s="207"/>
      <c r="CB197" s="207"/>
      <c r="CC197" s="207"/>
      <c r="CD197" s="207"/>
      <c r="CE197" s="207"/>
      <c r="CF197" s="207"/>
      <c r="CG197" s="207"/>
      <c r="CH197" s="207"/>
      <c r="CI197" s="207"/>
      <c r="CJ197" s="207"/>
      <c r="CK197" s="207"/>
      <c r="CL197" s="207"/>
      <c r="CM197" s="207"/>
      <c r="CN197" s="207"/>
      <c r="CO197" s="207"/>
      <c r="CP197" s="207"/>
      <c r="CQ197" s="207"/>
      <c r="CR197" s="207"/>
      <c r="CS197" s="207"/>
      <c r="CT197" s="207"/>
      <c r="CU197" s="207"/>
      <c r="CV197" s="207"/>
      <c r="CW197" s="207"/>
      <c r="CX197" s="207"/>
      <c r="CY197" s="207"/>
      <c r="CZ197" s="207"/>
      <c r="DA197" s="207"/>
      <c r="DB197" s="207"/>
      <c r="DC197" s="207"/>
      <c r="DD197" s="207"/>
      <c r="DE197" s="207"/>
      <c r="DF197" s="207"/>
      <c r="DG197" s="207"/>
      <c r="DH197" s="207"/>
      <c r="DI197" s="207"/>
      <c r="DJ197" s="207"/>
      <c r="DK197" s="207"/>
      <c r="DL197" s="207"/>
      <c r="DM197" s="207"/>
      <c r="DN197" s="207"/>
      <c r="DO197" s="207"/>
      <c r="DP197" s="207"/>
      <c r="DQ197" s="207"/>
      <c r="DR197" s="207"/>
      <c r="DS197" s="207"/>
      <c r="DT197" s="207"/>
      <c r="DU197" s="207"/>
      <c r="DV197" s="207"/>
      <c r="DW197" s="207"/>
      <c r="DX197" s="207"/>
      <c r="DY197" s="207"/>
      <c r="DZ197" s="207"/>
      <c r="EA197" s="207"/>
      <c r="EB197" s="207"/>
      <c r="EC197" s="207"/>
      <c r="ED197" s="207"/>
      <c r="EE197" s="207"/>
      <c r="EF197" s="207"/>
      <c r="EG197" s="207"/>
      <c r="EH197" s="207"/>
      <c r="EI197" s="207"/>
      <c r="EJ197" s="207"/>
      <c r="EK197" s="207"/>
      <c r="EL197" s="207"/>
      <c r="EM197" s="207"/>
      <c r="EN197" s="207"/>
      <c r="EO197" s="207"/>
    </row>
    <row r="198" spans="1:145" x14ac:dyDescent="0.2">
      <c r="A198" s="212"/>
      <c r="B198" s="202"/>
      <c r="C198" s="354"/>
      <c r="D198" s="203"/>
      <c r="E198" s="371"/>
      <c r="F198" s="371"/>
      <c r="G198" s="106" t="str">
        <f>IF(OR(E198="",F198=""),"", IF(E198="Stormwater Treatment", VLOOKUP(F198,VALIDATIONS!$BZ$2:$CB$6,2,FALSE),    IF(E198="Floodway and Open Channel", VLOOKUP(F198,VALIDATIONS!$BW$2:$BY$7,2,FALSE)))  )</f>
        <v/>
      </c>
      <c r="H198" s="128"/>
      <c r="I198" s="128"/>
      <c r="J198" s="106" t="str">
        <f>IF(OR(E198="",F198=""),"", IF(E198="Stormwater Treatment", H198*VLOOKUP(F198,VALIDATIONS!$BZ$2:$CB$6,3,FALSE),    IF(E198="Floodway and Open Channel", H198*VLOOKUP(F198,VALIDATIONS!$BW$2:$BY$7,3,FALSE)))  )</f>
        <v/>
      </c>
      <c r="K198" s="203"/>
      <c r="L198" s="207"/>
      <c r="M198" s="207"/>
      <c r="N198" s="207"/>
      <c r="O198" s="207"/>
      <c r="P198" s="207"/>
      <c r="Q198" s="207"/>
      <c r="R198" s="207"/>
      <c r="S198" s="207"/>
      <c r="T198" s="207"/>
      <c r="U198" s="207"/>
      <c r="V198" s="207"/>
      <c r="W198" s="207"/>
      <c r="X198" s="207"/>
      <c r="Y198" s="207"/>
      <c r="Z198" s="207"/>
      <c r="AA198" s="207"/>
      <c r="AB198" s="207"/>
      <c r="AC198" s="207"/>
      <c r="AD198" s="207"/>
      <c r="AE198" s="207"/>
      <c r="AF198" s="207"/>
      <c r="AG198" s="207"/>
      <c r="AH198" s="207"/>
      <c r="AI198" s="207"/>
      <c r="AJ198" s="207"/>
      <c r="AK198" s="207"/>
      <c r="AL198" s="207"/>
      <c r="AM198" s="207"/>
      <c r="AN198" s="207"/>
      <c r="AO198" s="207"/>
      <c r="AP198" s="207"/>
      <c r="AQ198" s="207"/>
      <c r="AR198" s="207"/>
      <c r="AS198" s="207"/>
      <c r="AT198" s="207"/>
      <c r="AU198" s="207"/>
      <c r="AV198" s="207"/>
      <c r="AW198" s="207"/>
      <c r="AX198" s="207"/>
      <c r="AY198" s="207"/>
      <c r="AZ198" s="207"/>
      <c r="BA198" s="207"/>
      <c r="BB198" s="207"/>
      <c r="BC198" s="207"/>
      <c r="BD198" s="207"/>
      <c r="BE198" s="207"/>
      <c r="BF198" s="207"/>
      <c r="BG198" s="207"/>
      <c r="BH198" s="207"/>
      <c r="BI198" s="207"/>
      <c r="BJ198" s="207"/>
      <c r="BK198" s="207"/>
      <c r="BL198" s="207"/>
      <c r="BM198" s="207"/>
      <c r="BN198" s="207"/>
      <c r="BO198" s="207"/>
      <c r="BP198" s="207"/>
      <c r="BQ198" s="207"/>
      <c r="BR198" s="207"/>
      <c r="BS198" s="207"/>
      <c r="BT198" s="207"/>
      <c r="BU198" s="207"/>
      <c r="BV198" s="207"/>
      <c r="BW198" s="207"/>
      <c r="BX198" s="207"/>
      <c r="BY198" s="207"/>
      <c r="BZ198" s="207"/>
      <c r="CA198" s="207"/>
      <c r="CB198" s="207"/>
      <c r="CC198" s="207"/>
      <c r="CD198" s="207"/>
      <c r="CE198" s="207"/>
      <c r="CF198" s="207"/>
      <c r="CG198" s="207"/>
      <c r="CH198" s="207"/>
      <c r="CI198" s="207"/>
      <c r="CJ198" s="207"/>
      <c r="CK198" s="207"/>
      <c r="CL198" s="207"/>
      <c r="CM198" s="207"/>
      <c r="CN198" s="207"/>
      <c r="CO198" s="207"/>
      <c r="CP198" s="207"/>
      <c r="CQ198" s="207"/>
      <c r="CR198" s="207"/>
      <c r="CS198" s="207"/>
      <c r="CT198" s="207"/>
      <c r="CU198" s="207"/>
      <c r="CV198" s="207"/>
      <c r="CW198" s="207"/>
      <c r="CX198" s="207"/>
      <c r="CY198" s="207"/>
      <c r="CZ198" s="207"/>
      <c r="DA198" s="207"/>
      <c r="DB198" s="207"/>
      <c r="DC198" s="207"/>
      <c r="DD198" s="207"/>
      <c r="DE198" s="207"/>
      <c r="DF198" s="207"/>
      <c r="DG198" s="207"/>
      <c r="DH198" s="207"/>
      <c r="DI198" s="207"/>
      <c r="DJ198" s="207"/>
      <c r="DK198" s="207"/>
      <c r="DL198" s="207"/>
      <c r="DM198" s="207"/>
      <c r="DN198" s="207"/>
      <c r="DO198" s="207"/>
      <c r="DP198" s="207"/>
      <c r="DQ198" s="207"/>
      <c r="DR198" s="207"/>
      <c r="DS198" s="207"/>
      <c r="DT198" s="207"/>
      <c r="DU198" s="207"/>
      <c r="DV198" s="207"/>
      <c r="DW198" s="207"/>
      <c r="DX198" s="207"/>
      <c r="DY198" s="207"/>
      <c r="DZ198" s="207"/>
      <c r="EA198" s="207"/>
      <c r="EB198" s="207"/>
      <c r="EC198" s="207"/>
      <c r="ED198" s="207"/>
      <c r="EE198" s="207"/>
      <c r="EF198" s="207"/>
      <c r="EG198" s="207"/>
      <c r="EH198" s="207"/>
      <c r="EI198" s="207"/>
      <c r="EJ198" s="207"/>
      <c r="EK198" s="207"/>
      <c r="EL198" s="207"/>
      <c r="EM198" s="207"/>
      <c r="EN198" s="207"/>
      <c r="EO198" s="207"/>
    </row>
    <row r="199" spans="1:145" x14ac:dyDescent="0.2">
      <c r="A199" s="212"/>
      <c r="B199" s="202"/>
      <c r="C199" s="354"/>
      <c r="D199" s="203"/>
      <c r="E199" s="371"/>
      <c r="F199" s="371"/>
      <c r="G199" s="106" t="str">
        <f>IF(OR(E199="",F199=""),"", IF(E199="Stormwater Treatment", VLOOKUP(F199,VALIDATIONS!$BZ$2:$CB$6,2,FALSE),    IF(E199="Floodway and Open Channel", VLOOKUP(F199,VALIDATIONS!$BW$2:$BY$7,2,FALSE)))  )</f>
        <v/>
      </c>
      <c r="H199" s="128"/>
      <c r="I199" s="128"/>
      <c r="J199" s="106" t="str">
        <f>IF(OR(E199="",F199=""),"", IF(E199="Stormwater Treatment", H199*VLOOKUP(F199,VALIDATIONS!$BZ$2:$CB$6,3,FALSE),    IF(E199="Floodway and Open Channel", H199*VLOOKUP(F199,VALIDATIONS!$BW$2:$BY$7,3,FALSE)))  )</f>
        <v/>
      </c>
      <c r="K199" s="203"/>
      <c r="L199" s="207"/>
      <c r="M199" s="207"/>
      <c r="N199" s="207"/>
      <c r="O199" s="207"/>
      <c r="P199" s="207"/>
      <c r="Q199" s="207"/>
      <c r="R199" s="207"/>
      <c r="S199" s="207"/>
      <c r="T199" s="207"/>
      <c r="U199" s="207"/>
      <c r="V199" s="207"/>
      <c r="W199" s="207"/>
      <c r="X199" s="207"/>
      <c r="Y199" s="207"/>
      <c r="Z199" s="207"/>
      <c r="AA199" s="207"/>
      <c r="AB199" s="207"/>
      <c r="AC199" s="207"/>
      <c r="AD199" s="207"/>
      <c r="AE199" s="207"/>
      <c r="AF199" s="207"/>
      <c r="AG199" s="207"/>
      <c r="AH199" s="207"/>
      <c r="AI199" s="207"/>
      <c r="AJ199" s="207"/>
      <c r="AK199" s="207"/>
      <c r="AL199" s="207"/>
      <c r="AM199" s="207"/>
      <c r="AN199" s="207"/>
      <c r="AO199" s="207"/>
      <c r="AP199" s="207"/>
      <c r="AQ199" s="207"/>
      <c r="AR199" s="207"/>
      <c r="AS199" s="207"/>
      <c r="AT199" s="207"/>
      <c r="AU199" s="207"/>
      <c r="AV199" s="207"/>
      <c r="AW199" s="207"/>
      <c r="AX199" s="207"/>
      <c r="AY199" s="207"/>
      <c r="AZ199" s="207"/>
      <c r="BA199" s="207"/>
      <c r="BB199" s="207"/>
      <c r="BC199" s="207"/>
      <c r="BD199" s="207"/>
      <c r="BE199" s="207"/>
      <c r="BF199" s="207"/>
      <c r="BG199" s="207"/>
      <c r="BH199" s="207"/>
      <c r="BI199" s="207"/>
      <c r="BJ199" s="207"/>
      <c r="BK199" s="207"/>
      <c r="BL199" s="207"/>
      <c r="BM199" s="207"/>
      <c r="BN199" s="207"/>
      <c r="BO199" s="207"/>
      <c r="BP199" s="207"/>
      <c r="BQ199" s="207"/>
      <c r="BR199" s="207"/>
      <c r="BS199" s="207"/>
      <c r="BT199" s="207"/>
      <c r="BU199" s="207"/>
      <c r="BV199" s="207"/>
      <c r="BW199" s="207"/>
      <c r="BX199" s="207"/>
      <c r="BY199" s="207"/>
      <c r="BZ199" s="207"/>
      <c r="CA199" s="207"/>
      <c r="CB199" s="207"/>
      <c r="CC199" s="207"/>
      <c r="CD199" s="207"/>
      <c r="CE199" s="207"/>
      <c r="CF199" s="207"/>
      <c r="CG199" s="207"/>
      <c r="CH199" s="207"/>
      <c r="CI199" s="207"/>
      <c r="CJ199" s="207"/>
      <c r="CK199" s="207"/>
      <c r="CL199" s="207"/>
      <c r="CM199" s="207"/>
      <c r="CN199" s="207"/>
      <c r="CO199" s="207"/>
      <c r="CP199" s="207"/>
      <c r="CQ199" s="207"/>
      <c r="CR199" s="207"/>
      <c r="CS199" s="207"/>
      <c r="CT199" s="207"/>
      <c r="CU199" s="207"/>
      <c r="CV199" s="207"/>
      <c r="CW199" s="207"/>
      <c r="CX199" s="207"/>
      <c r="CY199" s="207"/>
      <c r="CZ199" s="207"/>
      <c r="DA199" s="207"/>
      <c r="DB199" s="207"/>
      <c r="DC199" s="207"/>
      <c r="DD199" s="207"/>
      <c r="DE199" s="207"/>
      <c r="DF199" s="207"/>
      <c r="DG199" s="207"/>
      <c r="DH199" s="207"/>
      <c r="DI199" s="207"/>
      <c r="DJ199" s="207"/>
      <c r="DK199" s="207"/>
      <c r="DL199" s="207"/>
      <c r="DM199" s="207"/>
      <c r="DN199" s="207"/>
      <c r="DO199" s="207"/>
      <c r="DP199" s="207"/>
      <c r="DQ199" s="207"/>
      <c r="DR199" s="207"/>
      <c r="DS199" s="207"/>
      <c r="DT199" s="207"/>
      <c r="DU199" s="207"/>
      <c r="DV199" s="207"/>
      <c r="DW199" s="207"/>
      <c r="DX199" s="207"/>
      <c r="DY199" s="207"/>
      <c r="DZ199" s="207"/>
      <c r="EA199" s="207"/>
      <c r="EB199" s="207"/>
      <c r="EC199" s="207"/>
      <c r="ED199" s="207"/>
      <c r="EE199" s="207"/>
      <c r="EF199" s="207"/>
      <c r="EG199" s="207"/>
      <c r="EH199" s="207"/>
      <c r="EI199" s="207"/>
      <c r="EJ199" s="207"/>
      <c r="EK199" s="207"/>
      <c r="EL199" s="207"/>
      <c r="EM199" s="207"/>
      <c r="EN199" s="207"/>
      <c r="EO199" s="207"/>
    </row>
    <row r="200" spans="1:145" x14ac:dyDescent="0.2">
      <c r="A200" s="212"/>
      <c r="B200" s="202"/>
      <c r="C200" s="354"/>
      <c r="D200" s="203"/>
      <c r="E200" s="371"/>
      <c r="F200" s="371"/>
      <c r="G200" s="106" t="str">
        <f>IF(OR(E200="",F200=""),"", IF(E200="Stormwater Treatment", VLOOKUP(F200,VALIDATIONS!$BZ$2:$CB$6,2,FALSE),    IF(E200="Floodway and Open Channel", VLOOKUP(F200,VALIDATIONS!$BW$2:$BY$7,2,FALSE)))  )</f>
        <v/>
      </c>
      <c r="H200" s="128"/>
      <c r="I200" s="128"/>
      <c r="J200" s="106" t="str">
        <f>IF(OR(E200="",F200=""),"", IF(E200="Stormwater Treatment", H200*VLOOKUP(F200,VALIDATIONS!$BZ$2:$CB$6,3,FALSE),    IF(E200="Floodway and Open Channel", H200*VLOOKUP(F200,VALIDATIONS!$BW$2:$BY$7,3,FALSE)))  )</f>
        <v/>
      </c>
      <c r="K200" s="203"/>
      <c r="L200" s="207"/>
      <c r="M200" s="207"/>
      <c r="N200" s="207"/>
      <c r="O200" s="207"/>
      <c r="P200" s="207"/>
      <c r="Q200" s="207"/>
      <c r="R200" s="207"/>
      <c r="S200" s="207"/>
      <c r="T200" s="207"/>
      <c r="U200" s="207"/>
      <c r="V200" s="207"/>
      <c r="W200" s="207"/>
      <c r="X200" s="207"/>
      <c r="Y200" s="207"/>
      <c r="Z200" s="207"/>
      <c r="AA200" s="207"/>
      <c r="AB200" s="207"/>
      <c r="AC200" s="207"/>
      <c r="AD200" s="207"/>
      <c r="AE200" s="207"/>
      <c r="AF200" s="207"/>
      <c r="AG200" s="207"/>
      <c r="AH200" s="207"/>
      <c r="AI200" s="207"/>
      <c r="AJ200" s="207"/>
      <c r="AK200" s="207"/>
      <c r="AL200" s="207"/>
      <c r="AM200" s="207"/>
      <c r="AN200" s="207"/>
      <c r="AO200" s="207"/>
      <c r="AP200" s="207"/>
      <c r="AQ200" s="207"/>
      <c r="AR200" s="207"/>
      <c r="AS200" s="207"/>
      <c r="AT200" s="207"/>
      <c r="AU200" s="207"/>
      <c r="AV200" s="207"/>
      <c r="AW200" s="207"/>
      <c r="AX200" s="207"/>
      <c r="AY200" s="207"/>
      <c r="AZ200" s="207"/>
      <c r="BA200" s="207"/>
      <c r="BB200" s="207"/>
      <c r="BC200" s="207"/>
      <c r="BD200" s="207"/>
      <c r="BE200" s="207"/>
      <c r="BF200" s="207"/>
      <c r="BG200" s="207"/>
      <c r="BH200" s="207"/>
      <c r="BI200" s="207"/>
      <c r="BJ200" s="207"/>
      <c r="BK200" s="207"/>
      <c r="BL200" s="207"/>
      <c r="BM200" s="207"/>
      <c r="BN200" s="207"/>
      <c r="BO200" s="207"/>
      <c r="BP200" s="207"/>
      <c r="BQ200" s="207"/>
      <c r="BR200" s="207"/>
      <c r="BS200" s="207"/>
      <c r="BT200" s="207"/>
      <c r="BU200" s="207"/>
      <c r="BV200" s="207"/>
      <c r="BW200" s="207"/>
      <c r="BX200" s="207"/>
      <c r="BY200" s="207"/>
      <c r="BZ200" s="207"/>
      <c r="CA200" s="207"/>
      <c r="CB200" s="207"/>
      <c r="CC200" s="207"/>
      <c r="CD200" s="207"/>
      <c r="CE200" s="207"/>
      <c r="CF200" s="207"/>
      <c r="CG200" s="207"/>
      <c r="CH200" s="207"/>
      <c r="CI200" s="207"/>
      <c r="CJ200" s="207"/>
      <c r="CK200" s="207"/>
      <c r="CL200" s="207"/>
      <c r="CM200" s="207"/>
      <c r="CN200" s="207"/>
      <c r="CO200" s="207"/>
      <c r="CP200" s="207"/>
      <c r="CQ200" s="207"/>
      <c r="CR200" s="207"/>
      <c r="CS200" s="207"/>
      <c r="CT200" s="207"/>
      <c r="CU200" s="207"/>
      <c r="CV200" s="207"/>
      <c r="CW200" s="207"/>
      <c r="CX200" s="207"/>
      <c r="CY200" s="207"/>
      <c r="CZ200" s="207"/>
      <c r="DA200" s="207"/>
      <c r="DB200" s="207"/>
      <c r="DC200" s="207"/>
      <c r="DD200" s="207"/>
      <c r="DE200" s="207"/>
      <c r="DF200" s="207"/>
      <c r="DG200" s="207"/>
      <c r="DH200" s="207"/>
      <c r="DI200" s="207"/>
      <c r="DJ200" s="207"/>
      <c r="DK200" s="207"/>
      <c r="DL200" s="207"/>
      <c r="DM200" s="207"/>
      <c r="DN200" s="207"/>
      <c r="DO200" s="207"/>
      <c r="DP200" s="207"/>
      <c r="DQ200" s="207"/>
      <c r="DR200" s="207"/>
      <c r="DS200" s="207"/>
      <c r="DT200" s="207"/>
      <c r="DU200" s="207"/>
      <c r="DV200" s="207"/>
      <c r="DW200" s="207"/>
      <c r="DX200" s="207"/>
      <c r="DY200" s="207"/>
      <c r="DZ200" s="207"/>
      <c r="EA200" s="207"/>
      <c r="EB200" s="207"/>
      <c r="EC200" s="207"/>
      <c r="ED200" s="207"/>
      <c r="EE200" s="207"/>
      <c r="EF200" s="207"/>
      <c r="EG200" s="207"/>
      <c r="EH200" s="207"/>
      <c r="EI200" s="207"/>
      <c r="EJ200" s="207"/>
      <c r="EK200" s="207"/>
      <c r="EL200" s="207"/>
      <c r="EM200" s="207"/>
      <c r="EN200" s="207"/>
      <c r="EO200" s="207"/>
    </row>
    <row r="201" spans="1:145" x14ac:dyDescent="0.2">
      <c r="A201" s="212"/>
      <c r="B201" s="202"/>
      <c r="C201" s="354"/>
      <c r="D201" s="203"/>
      <c r="E201" s="371"/>
      <c r="F201" s="371"/>
      <c r="G201" s="106" t="str">
        <f>IF(OR(E201="",F201=""),"", IF(E201="Stormwater Treatment", VLOOKUP(F201,VALIDATIONS!$BZ$2:$CB$6,2,FALSE),    IF(E201="Floodway and Open Channel", VLOOKUP(F201,VALIDATIONS!$BW$2:$BY$7,2,FALSE)))  )</f>
        <v/>
      </c>
      <c r="H201" s="128"/>
      <c r="I201" s="128"/>
      <c r="J201" s="106" t="str">
        <f>IF(OR(E201="",F201=""),"", IF(E201="Stormwater Treatment", H201*VLOOKUP(F201,VALIDATIONS!$BZ$2:$CB$6,3,FALSE),    IF(E201="Floodway and Open Channel", H201*VLOOKUP(F201,VALIDATIONS!$BW$2:$BY$7,3,FALSE)))  )</f>
        <v/>
      </c>
      <c r="K201" s="203"/>
      <c r="L201" s="207"/>
      <c r="M201" s="207"/>
      <c r="N201" s="207"/>
      <c r="O201" s="207"/>
      <c r="P201" s="207"/>
      <c r="Q201" s="207"/>
      <c r="R201" s="207"/>
      <c r="S201" s="207"/>
      <c r="T201" s="207"/>
      <c r="U201" s="207"/>
      <c r="V201" s="207"/>
      <c r="W201" s="207"/>
      <c r="X201" s="207"/>
      <c r="Y201" s="207"/>
      <c r="Z201" s="207"/>
      <c r="AA201" s="207"/>
      <c r="AB201" s="207"/>
      <c r="AC201" s="207"/>
      <c r="AD201" s="207"/>
      <c r="AE201" s="207"/>
      <c r="AF201" s="207"/>
      <c r="AG201" s="207"/>
      <c r="AH201" s="207"/>
      <c r="AI201" s="207"/>
      <c r="AJ201" s="207"/>
      <c r="AK201" s="207"/>
      <c r="AL201" s="207"/>
      <c r="AM201" s="207"/>
      <c r="AN201" s="207"/>
      <c r="AO201" s="207"/>
      <c r="AP201" s="207"/>
      <c r="AQ201" s="207"/>
      <c r="AR201" s="207"/>
      <c r="AS201" s="207"/>
      <c r="AT201" s="207"/>
      <c r="AU201" s="207"/>
      <c r="AV201" s="207"/>
      <c r="AW201" s="207"/>
      <c r="AX201" s="207"/>
      <c r="AY201" s="207"/>
      <c r="AZ201" s="207"/>
      <c r="BA201" s="207"/>
      <c r="BB201" s="207"/>
      <c r="BC201" s="207"/>
      <c r="BD201" s="207"/>
      <c r="BE201" s="207"/>
      <c r="BF201" s="207"/>
      <c r="BG201" s="207"/>
      <c r="BH201" s="207"/>
      <c r="BI201" s="207"/>
      <c r="BJ201" s="207"/>
      <c r="BK201" s="207"/>
      <c r="BL201" s="207"/>
      <c r="BM201" s="207"/>
      <c r="BN201" s="207"/>
      <c r="BO201" s="207"/>
      <c r="BP201" s="207"/>
      <c r="BQ201" s="207"/>
      <c r="BR201" s="207"/>
      <c r="BS201" s="207"/>
      <c r="BT201" s="207"/>
      <c r="BU201" s="207"/>
      <c r="BV201" s="207"/>
      <c r="BW201" s="207"/>
      <c r="BX201" s="207"/>
      <c r="BY201" s="207"/>
      <c r="BZ201" s="207"/>
      <c r="CA201" s="207"/>
      <c r="CB201" s="207"/>
      <c r="CC201" s="207"/>
      <c r="CD201" s="207"/>
      <c r="CE201" s="207"/>
      <c r="CF201" s="207"/>
      <c r="CG201" s="207"/>
      <c r="CH201" s="207"/>
      <c r="CI201" s="207"/>
      <c r="CJ201" s="207"/>
      <c r="CK201" s="207"/>
      <c r="CL201" s="207"/>
      <c r="CM201" s="207"/>
      <c r="CN201" s="207"/>
      <c r="CO201" s="207"/>
      <c r="CP201" s="207"/>
      <c r="CQ201" s="207"/>
      <c r="CR201" s="207"/>
      <c r="CS201" s="207"/>
      <c r="CT201" s="207"/>
      <c r="CU201" s="207"/>
      <c r="CV201" s="207"/>
      <c r="CW201" s="207"/>
      <c r="CX201" s="207"/>
      <c r="CY201" s="207"/>
      <c r="CZ201" s="207"/>
      <c r="DA201" s="207"/>
      <c r="DB201" s="207"/>
      <c r="DC201" s="207"/>
      <c r="DD201" s="207"/>
      <c r="DE201" s="207"/>
      <c r="DF201" s="207"/>
      <c r="DG201" s="207"/>
      <c r="DH201" s="207"/>
      <c r="DI201" s="207"/>
      <c r="DJ201" s="207"/>
      <c r="DK201" s="207"/>
      <c r="DL201" s="207"/>
      <c r="DM201" s="207"/>
      <c r="DN201" s="207"/>
      <c r="DO201" s="207"/>
      <c r="DP201" s="207"/>
      <c r="DQ201" s="207"/>
      <c r="DR201" s="207"/>
      <c r="DS201" s="207"/>
      <c r="DT201" s="207"/>
      <c r="DU201" s="207"/>
      <c r="DV201" s="207"/>
      <c r="DW201" s="207"/>
      <c r="DX201" s="207"/>
      <c r="DY201" s="207"/>
      <c r="DZ201" s="207"/>
      <c r="EA201" s="207"/>
      <c r="EB201" s="207"/>
      <c r="EC201" s="207"/>
      <c r="ED201" s="207"/>
      <c r="EE201" s="207"/>
      <c r="EF201" s="207"/>
      <c r="EG201" s="207"/>
      <c r="EH201" s="207"/>
      <c r="EI201" s="207"/>
      <c r="EJ201" s="207"/>
      <c r="EK201" s="207"/>
      <c r="EL201" s="207"/>
      <c r="EM201" s="207"/>
      <c r="EN201" s="207"/>
      <c r="EO201" s="207"/>
    </row>
    <row r="202" spans="1:145" x14ac:dyDescent="0.2">
      <c r="A202" s="212"/>
      <c r="B202" s="202"/>
      <c r="C202" s="354"/>
      <c r="D202" s="203"/>
      <c r="E202" s="371"/>
      <c r="F202" s="371"/>
      <c r="G202" s="106" t="str">
        <f>IF(OR(E202="",F202=""),"", IF(E202="Stormwater Treatment", VLOOKUP(F202,VALIDATIONS!$BZ$2:$CB$6,2,FALSE),    IF(E202="Floodway and Open Channel", VLOOKUP(F202,VALIDATIONS!$BW$2:$BY$7,2,FALSE)))  )</f>
        <v/>
      </c>
      <c r="H202" s="128"/>
      <c r="I202" s="128"/>
      <c r="J202" s="106" t="str">
        <f>IF(OR(E202="",F202=""),"", IF(E202="Stormwater Treatment", H202*VLOOKUP(F202,VALIDATIONS!$BZ$2:$CB$6,3,FALSE),    IF(E202="Floodway and Open Channel", H202*VLOOKUP(F202,VALIDATIONS!$BW$2:$BY$7,3,FALSE)))  )</f>
        <v/>
      </c>
      <c r="K202" s="203"/>
      <c r="L202" s="207"/>
      <c r="M202" s="207"/>
      <c r="N202" s="207"/>
      <c r="O202" s="207"/>
      <c r="P202" s="207"/>
      <c r="Q202" s="207"/>
      <c r="R202" s="207"/>
      <c r="S202" s="207"/>
      <c r="T202" s="207"/>
      <c r="U202" s="207"/>
      <c r="V202" s="207"/>
      <c r="W202" s="207"/>
      <c r="X202" s="207"/>
      <c r="Y202" s="207"/>
      <c r="Z202" s="207"/>
      <c r="AA202" s="207"/>
      <c r="AB202" s="207"/>
      <c r="AC202" s="207"/>
      <c r="AD202" s="207"/>
      <c r="AE202" s="207"/>
      <c r="AF202" s="207"/>
      <c r="AG202" s="207"/>
      <c r="AH202" s="207"/>
      <c r="AI202" s="207"/>
      <c r="AJ202" s="207"/>
      <c r="AK202" s="207"/>
      <c r="AL202" s="207"/>
      <c r="AM202" s="207"/>
      <c r="AN202" s="207"/>
      <c r="AO202" s="207"/>
      <c r="AP202" s="207"/>
      <c r="AQ202" s="207"/>
      <c r="AR202" s="207"/>
      <c r="AS202" s="207"/>
      <c r="AT202" s="207"/>
      <c r="AU202" s="207"/>
      <c r="AV202" s="207"/>
      <c r="AW202" s="207"/>
      <c r="AX202" s="207"/>
      <c r="AY202" s="207"/>
      <c r="AZ202" s="207"/>
      <c r="BA202" s="207"/>
      <c r="BB202" s="207"/>
      <c r="BC202" s="207"/>
      <c r="BD202" s="207"/>
      <c r="BE202" s="207"/>
      <c r="BF202" s="207"/>
      <c r="BG202" s="207"/>
      <c r="BH202" s="207"/>
      <c r="BI202" s="207"/>
      <c r="BJ202" s="207"/>
      <c r="BK202" s="207"/>
      <c r="BL202" s="207"/>
      <c r="BM202" s="207"/>
      <c r="BN202" s="207"/>
      <c r="BO202" s="207"/>
      <c r="BP202" s="207"/>
      <c r="BQ202" s="207"/>
      <c r="BR202" s="207"/>
      <c r="BS202" s="207"/>
      <c r="BT202" s="207"/>
      <c r="BU202" s="207"/>
      <c r="BV202" s="207"/>
      <c r="BW202" s="207"/>
      <c r="BX202" s="207"/>
      <c r="BY202" s="207"/>
      <c r="BZ202" s="207"/>
      <c r="CA202" s="207"/>
      <c r="CB202" s="207"/>
      <c r="CC202" s="207"/>
      <c r="CD202" s="207"/>
      <c r="CE202" s="207"/>
      <c r="CF202" s="207"/>
      <c r="CG202" s="207"/>
      <c r="CH202" s="207"/>
      <c r="CI202" s="207"/>
      <c r="CJ202" s="207"/>
      <c r="CK202" s="207"/>
      <c r="CL202" s="207"/>
      <c r="CM202" s="207"/>
      <c r="CN202" s="207"/>
      <c r="CO202" s="207"/>
      <c r="CP202" s="207"/>
      <c r="CQ202" s="207"/>
      <c r="CR202" s="207"/>
      <c r="CS202" s="207"/>
      <c r="CT202" s="207"/>
      <c r="CU202" s="207"/>
      <c r="CV202" s="207"/>
      <c r="CW202" s="207"/>
      <c r="CX202" s="207"/>
      <c r="CY202" s="207"/>
      <c r="CZ202" s="207"/>
      <c r="DA202" s="207"/>
      <c r="DB202" s="207"/>
      <c r="DC202" s="207"/>
      <c r="DD202" s="207"/>
      <c r="DE202" s="207"/>
      <c r="DF202" s="207"/>
      <c r="DG202" s="207"/>
      <c r="DH202" s="207"/>
      <c r="DI202" s="207"/>
      <c r="DJ202" s="207"/>
      <c r="DK202" s="207"/>
      <c r="DL202" s="207"/>
      <c r="DM202" s="207"/>
      <c r="DN202" s="207"/>
      <c r="DO202" s="207"/>
      <c r="DP202" s="207"/>
      <c r="DQ202" s="207"/>
      <c r="DR202" s="207"/>
      <c r="DS202" s="207"/>
      <c r="DT202" s="207"/>
      <c r="DU202" s="207"/>
      <c r="DV202" s="207"/>
      <c r="DW202" s="207"/>
      <c r="DX202" s="207"/>
      <c r="DY202" s="207"/>
      <c r="DZ202" s="207"/>
      <c r="EA202" s="207"/>
      <c r="EB202" s="207"/>
      <c r="EC202" s="207"/>
      <c r="ED202" s="207"/>
      <c r="EE202" s="207"/>
      <c r="EF202" s="207"/>
      <c r="EG202" s="207"/>
      <c r="EH202" s="207"/>
      <c r="EI202" s="207"/>
      <c r="EJ202" s="207"/>
      <c r="EK202" s="207"/>
      <c r="EL202" s="207"/>
      <c r="EM202" s="207"/>
      <c r="EN202" s="207"/>
      <c r="EO202" s="207"/>
    </row>
    <row r="203" spans="1:145" x14ac:dyDescent="0.2">
      <c r="A203" s="212"/>
      <c r="B203" s="202"/>
      <c r="C203" s="354"/>
      <c r="D203" s="203"/>
      <c r="E203" s="371"/>
      <c r="F203" s="371"/>
      <c r="G203" s="106" t="str">
        <f>IF(OR(E203="",F203=""),"", IF(E203="Stormwater Treatment", VLOOKUP(F203,VALIDATIONS!$BZ$2:$CB$6,2,FALSE),    IF(E203="Floodway and Open Channel", VLOOKUP(F203,VALIDATIONS!$BW$2:$BY$7,2,FALSE)))  )</f>
        <v/>
      </c>
      <c r="H203" s="128"/>
      <c r="I203" s="128"/>
      <c r="J203" s="106" t="str">
        <f>IF(OR(E203="",F203=""),"", IF(E203="Stormwater Treatment", H203*VLOOKUP(F203,VALIDATIONS!$BZ$2:$CB$6,3,FALSE),    IF(E203="Floodway and Open Channel", H203*VLOOKUP(F203,VALIDATIONS!$BW$2:$BY$7,3,FALSE)))  )</f>
        <v/>
      </c>
      <c r="K203" s="203"/>
      <c r="L203" s="207"/>
      <c r="M203" s="207"/>
      <c r="N203" s="207"/>
      <c r="O203" s="207"/>
      <c r="P203" s="207"/>
      <c r="Q203" s="207"/>
      <c r="R203" s="207"/>
      <c r="S203" s="207"/>
      <c r="T203" s="207"/>
      <c r="U203" s="207"/>
      <c r="V203" s="207"/>
      <c r="W203" s="207"/>
      <c r="X203" s="207"/>
      <c r="Y203" s="207"/>
      <c r="Z203" s="207"/>
      <c r="AA203" s="207"/>
      <c r="AB203" s="207"/>
      <c r="AC203" s="207"/>
      <c r="AD203" s="207"/>
      <c r="AE203" s="207"/>
      <c r="AF203" s="207"/>
      <c r="AG203" s="207"/>
      <c r="AH203" s="207"/>
      <c r="AI203" s="207"/>
      <c r="AJ203" s="207"/>
      <c r="AK203" s="207"/>
      <c r="AL203" s="207"/>
      <c r="AM203" s="207"/>
      <c r="AN203" s="207"/>
      <c r="AO203" s="207"/>
      <c r="AP203" s="207"/>
      <c r="AQ203" s="207"/>
      <c r="AR203" s="207"/>
      <c r="AS203" s="207"/>
      <c r="AT203" s="207"/>
      <c r="AU203" s="207"/>
      <c r="AV203" s="207"/>
      <c r="AW203" s="207"/>
      <c r="AX203" s="207"/>
      <c r="AY203" s="207"/>
      <c r="AZ203" s="207"/>
      <c r="BA203" s="207"/>
      <c r="BB203" s="207"/>
      <c r="BC203" s="207"/>
      <c r="BD203" s="207"/>
      <c r="BE203" s="207"/>
      <c r="BF203" s="207"/>
      <c r="BG203" s="207"/>
      <c r="BH203" s="207"/>
      <c r="BI203" s="207"/>
      <c r="BJ203" s="207"/>
      <c r="BK203" s="207"/>
      <c r="BL203" s="207"/>
      <c r="BM203" s="207"/>
      <c r="BN203" s="207"/>
      <c r="BO203" s="207"/>
      <c r="BP203" s="207"/>
      <c r="BQ203" s="207"/>
      <c r="BR203" s="207"/>
      <c r="BS203" s="207"/>
      <c r="BT203" s="207"/>
      <c r="BU203" s="207"/>
      <c r="BV203" s="207"/>
      <c r="BW203" s="207"/>
      <c r="BX203" s="207"/>
      <c r="BY203" s="207"/>
      <c r="BZ203" s="207"/>
      <c r="CA203" s="207"/>
      <c r="CB203" s="207"/>
      <c r="CC203" s="207"/>
      <c r="CD203" s="207"/>
      <c r="CE203" s="207"/>
      <c r="CF203" s="207"/>
      <c r="CG203" s="207"/>
      <c r="CH203" s="207"/>
      <c r="CI203" s="207"/>
      <c r="CJ203" s="207"/>
      <c r="CK203" s="207"/>
      <c r="CL203" s="207"/>
      <c r="CM203" s="207"/>
      <c r="CN203" s="207"/>
      <c r="CO203" s="207"/>
      <c r="CP203" s="207"/>
      <c r="CQ203" s="207"/>
      <c r="CR203" s="207"/>
      <c r="CS203" s="207"/>
      <c r="CT203" s="207"/>
      <c r="CU203" s="207"/>
      <c r="CV203" s="207"/>
      <c r="CW203" s="207"/>
      <c r="CX203" s="207"/>
      <c r="CY203" s="207"/>
      <c r="CZ203" s="207"/>
      <c r="DA203" s="207"/>
      <c r="DB203" s="207"/>
      <c r="DC203" s="207"/>
      <c r="DD203" s="207"/>
      <c r="DE203" s="207"/>
      <c r="DF203" s="207"/>
      <c r="DG203" s="207"/>
      <c r="DH203" s="207"/>
      <c r="DI203" s="207"/>
      <c r="DJ203" s="207"/>
      <c r="DK203" s="207"/>
      <c r="DL203" s="207"/>
      <c r="DM203" s="207"/>
      <c r="DN203" s="207"/>
      <c r="DO203" s="207"/>
      <c r="DP203" s="207"/>
      <c r="DQ203" s="207"/>
      <c r="DR203" s="207"/>
      <c r="DS203" s="207"/>
      <c r="DT203" s="207"/>
      <c r="DU203" s="207"/>
      <c r="DV203" s="207"/>
      <c r="DW203" s="207"/>
      <c r="DX203" s="207"/>
      <c r="DY203" s="207"/>
      <c r="DZ203" s="207"/>
      <c r="EA203" s="207"/>
      <c r="EB203" s="207"/>
      <c r="EC203" s="207"/>
      <c r="ED203" s="207"/>
      <c r="EE203" s="207"/>
      <c r="EF203" s="207"/>
      <c r="EG203" s="207"/>
      <c r="EH203" s="207"/>
      <c r="EI203" s="207"/>
      <c r="EJ203" s="207"/>
      <c r="EK203" s="207"/>
      <c r="EL203" s="207"/>
      <c r="EM203" s="207"/>
      <c r="EN203" s="207"/>
      <c r="EO203" s="207"/>
    </row>
    <row r="204" spans="1:145" x14ac:dyDescent="0.2">
      <c r="A204" s="212"/>
      <c r="B204" s="202"/>
      <c r="C204" s="354"/>
      <c r="D204" s="203"/>
      <c r="E204" s="371"/>
      <c r="F204" s="371"/>
      <c r="G204" s="106" t="str">
        <f>IF(OR(E204="",F204=""),"", IF(E204="Stormwater Treatment", VLOOKUP(F204,VALIDATIONS!$BZ$2:$CB$6,2,FALSE),    IF(E204="Floodway and Open Channel", VLOOKUP(F204,VALIDATIONS!$BW$2:$BY$7,2,FALSE)))  )</f>
        <v/>
      </c>
      <c r="H204" s="128"/>
      <c r="I204" s="128"/>
      <c r="J204" s="106" t="str">
        <f>IF(OR(E204="",F204=""),"", IF(E204="Stormwater Treatment", H204*VLOOKUP(F204,VALIDATIONS!$BZ$2:$CB$6,3,FALSE),    IF(E204="Floodway and Open Channel", H204*VLOOKUP(F204,VALIDATIONS!$BW$2:$BY$7,3,FALSE)))  )</f>
        <v/>
      </c>
      <c r="K204" s="203"/>
      <c r="L204" s="207"/>
      <c r="M204" s="207"/>
      <c r="N204" s="207"/>
      <c r="O204" s="207"/>
      <c r="P204" s="207"/>
      <c r="Q204" s="207"/>
      <c r="R204" s="207"/>
      <c r="S204" s="207"/>
      <c r="T204" s="207"/>
      <c r="U204" s="207"/>
      <c r="V204" s="207"/>
      <c r="W204" s="207"/>
      <c r="X204" s="207"/>
      <c r="Y204" s="207"/>
      <c r="Z204" s="207"/>
      <c r="AA204" s="207"/>
      <c r="AB204" s="207"/>
      <c r="AC204" s="207"/>
      <c r="AD204" s="207"/>
      <c r="AE204" s="207"/>
      <c r="AF204" s="207"/>
      <c r="AG204" s="207"/>
      <c r="AH204" s="207"/>
      <c r="AI204" s="207"/>
      <c r="AJ204" s="207"/>
      <c r="AK204" s="207"/>
      <c r="AL204" s="207"/>
      <c r="AM204" s="207"/>
      <c r="AN204" s="207"/>
      <c r="AO204" s="207"/>
      <c r="AP204" s="207"/>
      <c r="AQ204" s="207"/>
      <c r="AR204" s="207"/>
      <c r="AS204" s="207"/>
      <c r="AT204" s="207"/>
      <c r="AU204" s="207"/>
      <c r="AV204" s="207"/>
      <c r="AW204" s="207"/>
      <c r="AX204" s="207"/>
      <c r="AY204" s="207"/>
      <c r="AZ204" s="207"/>
      <c r="BA204" s="207"/>
      <c r="BB204" s="207"/>
      <c r="BC204" s="207"/>
      <c r="BD204" s="207"/>
      <c r="BE204" s="207"/>
      <c r="BF204" s="207"/>
      <c r="BG204" s="207"/>
      <c r="BH204" s="207"/>
      <c r="BI204" s="207"/>
      <c r="BJ204" s="207"/>
      <c r="BK204" s="207"/>
      <c r="BL204" s="207"/>
      <c r="BM204" s="207"/>
      <c r="BN204" s="207"/>
      <c r="BO204" s="207"/>
      <c r="BP204" s="207"/>
      <c r="BQ204" s="207"/>
      <c r="BR204" s="207"/>
      <c r="BS204" s="207"/>
      <c r="BT204" s="207"/>
      <c r="BU204" s="207"/>
      <c r="BV204" s="207"/>
      <c r="BW204" s="207"/>
      <c r="BX204" s="207"/>
      <c r="BY204" s="207"/>
      <c r="BZ204" s="207"/>
      <c r="CA204" s="207"/>
      <c r="CB204" s="207"/>
      <c r="CC204" s="207"/>
      <c r="CD204" s="207"/>
      <c r="CE204" s="207"/>
      <c r="CF204" s="207"/>
      <c r="CG204" s="207"/>
      <c r="CH204" s="207"/>
      <c r="CI204" s="207"/>
      <c r="CJ204" s="207"/>
      <c r="CK204" s="207"/>
      <c r="CL204" s="207"/>
      <c r="CM204" s="207"/>
      <c r="CN204" s="207"/>
      <c r="CO204" s="207"/>
      <c r="CP204" s="207"/>
      <c r="CQ204" s="207"/>
      <c r="CR204" s="207"/>
      <c r="CS204" s="207"/>
      <c r="CT204" s="207"/>
      <c r="CU204" s="207"/>
      <c r="CV204" s="207"/>
      <c r="CW204" s="207"/>
      <c r="CX204" s="207"/>
      <c r="CY204" s="207"/>
      <c r="CZ204" s="207"/>
      <c r="DA204" s="207"/>
      <c r="DB204" s="207"/>
      <c r="DC204" s="207"/>
      <c r="DD204" s="207"/>
      <c r="DE204" s="207"/>
      <c r="DF204" s="207"/>
      <c r="DG204" s="207"/>
      <c r="DH204" s="207"/>
      <c r="DI204" s="207"/>
      <c r="DJ204" s="207"/>
      <c r="DK204" s="207"/>
      <c r="DL204" s="207"/>
      <c r="DM204" s="207"/>
      <c r="DN204" s="207"/>
      <c r="DO204" s="207"/>
      <c r="DP204" s="207"/>
      <c r="DQ204" s="207"/>
      <c r="DR204" s="207"/>
      <c r="DS204" s="207"/>
      <c r="DT204" s="207"/>
      <c r="DU204" s="207"/>
      <c r="DV204" s="207"/>
      <c r="DW204" s="207"/>
      <c r="DX204" s="207"/>
      <c r="DY204" s="207"/>
      <c r="DZ204" s="207"/>
      <c r="EA204" s="207"/>
      <c r="EB204" s="207"/>
      <c r="EC204" s="207"/>
      <c r="ED204" s="207"/>
      <c r="EE204" s="207"/>
      <c r="EF204" s="207"/>
      <c r="EG204" s="207"/>
      <c r="EH204" s="207"/>
      <c r="EI204" s="207"/>
      <c r="EJ204" s="207"/>
      <c r="EK204" s="207"/>
      <c r="EL204" s="207"/>
      <c r="EM204" s="207"/>
      <c r="EN204" s="207"/>
      <c r="EO204" s="207"/>
    </row>
    <row r="205" spans="1:145" x14ac:dyDescent="0.2">
      <c r="A205" s="212"/>
      <c r="B205" s="202"/>
      <c r="C205" s="354"/>
      <c r="D205" s="203"/>
      <c r="E205" s="371"/>
      <c r="F205" s="371"/>
      <c r="G205" s="106" t="str">
        <f>IF(OR(E205="",F205=""),"", IF(E205="Stormwater Treatment", VLOOKUP(F205,VALIDATIONS!$BZ$2:$CB$6,2,FALSE),    IF(E205="Floodway and Open Channel", VLOOKUP(F205,VALIDATIONS!$BW$2:$BY$7,2,FALSE)))  )</f>
        <v/>
      </c>
      <c r="H205" s="128"/>
      <c r="I205" s="128"/>
      <c r="J205" s="106" t="str">
        <f>IF(OR(E205="",F205=""),"", IF(E205="Stormwater Treatment", H205*VLOOKUP(F205,VALIDATIONS!$BZ$2:$CB$6,3,FALSE),    IF(E205="Floodway and Open Channel", H205*VLOOKUP(F205,VALIDATIONS!$BW$2:$BY$7,3,FALSE)))  )</f>
        <v/>
      </c>
      <c r="K205" s="203"/>
      <c r="L205" s="207"/>
      <c r="M205" s="207"/>
      <c r="N205" s="207"/>
      <c r="O205" s="207"/>
      <c r="P205" s="207"/>
      <c r="Q205" s="207"/>
      <c r="R205" s="207"/>
      <c r="S205" s="207"/>
      <c r="T205" s="207"/>
      <c r="U205" s="207"/>
      <c r="V205" s="207"/>
      <c r="W205" s="207"/>
      <c r="X205" s="207"/>
      <c r="Y205" s="207"/>
      <c r="Z205" s="207"/>
      <c r="AA205" s="207"/>
      <c r="AB205" s="207"/>
      <c r="AC205" s="207"/>
      <c r="AD205" s="207"/>
      <c r="AE205" s="207"/>
      <c r="AF205" s="207"/>
      <c r="AG205" s="207"/>
      <c r="AH205" s="207"/>
      <c r="AI205" s="207"/>
      <c r="AJ205" s="207"/>
      <c r="AK205" s="207"/>
      <c r="AL205" s="207"/>
      <c r="AM205" s="207"/>
      <c r="AN205" s="207"/>
      <c r="AO205" s="207"/>
      <c r="AP205" s="207"/>
      <c r="AQ205" s="207"/>
      <c r="AR205" s="207"/>
      <c r="AS205" s="207"/>
      <c r="AT205" s="207"/>
      <c r="AU205" s="207"/>
      <c r="AV205" s="207"/>
      <c r="AW205" s="207"/>
      <c r="AX205" s="207"/>
      <c r="AY205" s="207"/>
      <c r="AZ205" s="207"/>
      <c r="BA205" s="207"/>
      <c r="BB205" s="207"/>
      <c r="BC205" s="207"/>
      <c r="BD205" s="207"/>
      <c r="BE205" s="207"/>
      <c r="BF205" s="207"/>
      <c r="BG205" s="207"/>
      <c r="BH205" s="207"/>
      <c r="BI205" s="207"/>
      <c r="BJ205" s="207"/>
      <c r="BK205" s="207"/>
      <c r="BL205" s="207"/>
      <c r="BM205" s="207"/>
      <c r="BN205" s="207"/>
      <c r="BO205" s="207"/>
      <c r="BP205" s="207"/>
      <c r="BQ205" s="207"/>
      <c r="BR205" s="207"/>
      <c r="BS205" s="207"/>
      <c r="BT205" s="207"/>
      <c r="BU205" s="207"/>
      <c r="BV205" s="207"/>
      <c r="BW205" s="207"/>
      <c r="BX205" s="207"/>
      <c r="BY205" s="207"/>
      <c r="BZ205" s="207"/>
      <c r="CA205" s="207"/>
      <c r="CB205" s="207"/>
      <c r="CC205" s="207"/>
      <c r="CD205" s="207"/>
      <c r="CE205" s="207"/>
      <c r="CF205" s="207"/>
      <c r="CG205" s="207"/>
      <c r="CH205" s="207"/>
      <c r="CI205" s="207"/>
      <c r="CJ205" s="207"/>
      <c r="CK205" s="207"/>
      <c r="CL205" s="207"/>
      <c r="CM205" s="207"/>
      <c r="CN205" s="207"/>
      <c r="CO205" s="207"/>
      <c r="CP205" s="207"/>
      <c r="CQ205" s="207"/>
      <c r="CR205" s="207"/>
      <c r="CS205" s="207"/>
      <c r="CT205" s="207"/>
      <c r="CU205" s="207"/>
      <c r="CV205" s="207"/>
      <c r="CW205" s="207"/>
      <c r="CX205" s="207"/>
      <c r="CY205" s="207"/>
      <c r="CZ205" s="207"/>
      <c r="DA205" s="207"/>
      <c r="DB205" s="207"/>
      <c r="DC205" s="207"/>
      <c r="DD205" s="207"/>
      <c r="DE205" s="207"/>
      <c r="DF205" s="207"/>
      <c r="DG205" s="207"/>
      <c r="DH205" s="207"/>
      <c r="DI205" s="207"/>
      <c r="DJ205" s="207"/>
      <c r="DK205" s="207"/>
      <c r="DL205" s="207"/>
      <c r="DM205" s="207"/>
      <c r="DN205" s="207"/>
      <c r="DO205" s="207"/>
      <c r="DP205" s="207"/>
      <c r="DQ205" s="207"/>
      <c r="DR205" s="207"/>
      <c r="DS205" s="207"/>
      <c r="DT205" s="207"/>
      <c r="DU205" s="207"/>
      <c r="DV205" s="207"/>
      <c r="DW205" s="207"/>
      <c r="DX205" s="207"/>
      <c r="DY205" s="207"/>
      <c r="DZ205" s="207"/>
      <c r="EA205" s="207"/>
      <c r="EB205" s="207"/>
      <c r="EC205" s="207"/>
      <c r="ED205" s="207"/>
      <c r="EE205" s="207"/>
      <c r="EF205" s="207"/>
      <c r="EG205" s="207"/>
      <c r="EH205" s="207"/>
      <c r="EI205" s="207"/>
      <c r="EJ205" s="207"/>
      <c r="EK205" s="207"/>
      <c r="EL205" s="207"/>
      <c r="EM205" s="207"/>
      <c r="EN205" s="207"/>
      <c r="EO205" s="207"/>
    </row>
    <row r="206" spans="1:145" x14ac:dyDescent="0.2">
      <c r="A206" s="212"/>
      <c r="B206" s="202"/>
      <c r="C206" s="354"/>
      <c r="D206" s="203"/>
      <c r="E206" s="371"/>
      <c r="F206" s="371"/>
      <c r="G206" s="106" t="str">
        <f>IF(OR(E206="",F206=""),"", IF(E206="Stormwater Treatment", VLOOKUP(F206,VALIDATIONS!$BZ$2:$CB$6,2,FALSE),    IF(E206="Floodway and Open Channel", VLOOKUP(F206,VALIDATIONS!$BW$2:$BY$7,2,FALSE)))  )</f>
        <v/>
      </c>
      <c r="H206" s="128"/>
      <c r="I206" s="128"/>
      <c r="J206" s="106" t="str">
        <f>IF(OR(E206="",F206=""),"", IF(E206="Stormwater Treatment", H206*VLOOKUP(F206,VALIDATIONS!$BZ$2:$CB$6,3,FALSE),    IF(E206="Floodway and Open Channel", H206*VLOOKUP(F206,VALIDATIONS!$BW$2:$BY$7,3,FALSE)))  )</f>
        <v/>
      </c>
      <c r="K206" s="203"/>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c r="AM206" s="207"/>
      <c r="AN206" s="207"/>
      <c r="AO206" s="207"/>
      <c r="AP206" s="207"/>
      <c r="AQ206" s="207"/>
      <c r="AR206" s="207"/>
      <c r="AS206" s="207"/>
      <c r="AT206" s="207"/>
      <c r="AU206" s="207"/>
      <c r="AV206" s="207"/>
      <c r="AW206" s="207"/>
      <c r="AX206" s="207"/>
      <c r="AY206" s="207"/>
      <c r="AZ206" s="207"/>
      <c r="BA206" s="207"/>
      <c r="BB206" s="207"/>
      <c r="BC206" s="207"/>
      <c r="BD206" s="207"/>
      <c r="BE206" s="207"/>
      <c r="BF206" s="207"/>
      <c r="BG206" s="207"/>
      <c r="BH206" s="207"/>
      <c r="BI206" s="207"/>
      <c r="BJ206" s="207"/>
      <c r="BK206" s="207"/>
      <c r="BL206" s="207"/>
      <c r="BM206" s="207"/>
      <c r="BN206" s="207"/>
      <c r="BO206" s="207"/>
      <c r="BP206" s="207"/>
      <c r="BQ206" s="207"/>
      <c r="BR206" s="207"/>
      <c r="BS206" s="207"/>
      <c r="BT206" s="207"/>
      <c r="BU206" s="207"/>
      <c r="BV206" s="207"/>
      <c r="BW206" s="207"/>
      <c r="BX206" s="207"/>
      <c r="BY206" s="207"/>
      <c r="BZ206" s="207"/>
      <c r="CA206" s="207"/>
      <c r="CB206" s="207"/>
      <c r="CC206" s="207"/>
      <c r="CD206" s="207"/>
      <c r="CE206" s="207"/>
      <c r="CF206" s="207"/>
      <c r="CG206" s="207"/>
      <c r="CH206" s="207"/>
      <c r="CI206" s="207"/>
      <c r="CJ206" s="207"/>
      <c r="CK206" s="207"/>
      <c r="CL206" s="207"/>
      <c r="CM206" s="207"/>
      <c r="CN206" s="207"/>
      <c r="CO206" s="207"/>
      <c r="CP206" s="207"/>
      <c r="CQ206" s="207"/>
      <c r="CR206" s="207"/>
      <c r="CS206" s="207"/>
      <c r="CT206" s="207"/>
      <c r="CU206" s="207"/>
      <c r="CV206" s="207"/>
      <c r="CW206" s="207"/>
      <c r="CX206" s="207"/>
      <c r="CY206" s="207"/>
      <c r="CZ206" s="207"/>
      <c r="DA206" s="207"/>
      <c r="DB206" s="207"/>
      <c r="DC206" s="207"/>
      <c r="DD206" s="207"/>
      <c r="DE206" s="207"/>
      <c r="DF206" s="207"/>
      <c r="DG206" s="207"/>
      <c r="DH206" s="207"/>
      <c r="DI206" s="207"/>
      <c r="DJ206" s="207"/>
      <c r="DK206" s="207"/>
      <c r="DL206" s="207"/>
      <c r="DM206" s="207"/>
      <c r="DN206" s="207"/>
      <c r="DO206" s="207"/>
      <c r="DP206" s="207"/>
      <c r="DQ206" s="207"/>
      <c r="DR206" s="207"/>
      <c r="DS206" s="207"/>
      <c r="DT206" s="207"/>
      <c r="DU206" s="207"/>
      <c r="DV206" s="207"/>
      <c r="DW206" s="207"/>
      <c r="DX206" s="207"/>
      <c r="DY206" s="207"/>
      <c r="DZ206" s="207"/>
      <c r="EA206" s="207"/>
      <c r="EB206" s="207"/>
      <c r="EC206" s="207"/>
      <c r="ED206" s="207"/>
      <c r="EE206" s="207"/>
      <c r="EF206" s="207"/>
      <c r="EG206" s="207"/>
      <c r="EH206" s="207"/>
      <c r="EI206" s="207"/>
      <c r="EJ206" s="207"/>
      <c r="EK206" s="207"/>
      <c r="EL206" s="207"/>
      <c r="EM206" s="207"/>
      <c r="EN206" s="207"/>
      <c r="EO206" s="207"/>
    </row>
    <row r="207" spans="1:145" x14ac:dyDescent="0.2">
      <c r="A207" s="212"/>
      <c r="B207" s="202"/>
      <c r="C207" s="354"/>
      <c r="D207" s="203"/>
      <c r="E207" s="371"/>
      <c r="F207" s="371"/>
      <c r="G207" s="106" t="str">
        <f>IF(OR(E207="",F207=""),"", IF(E207="Stormwater Treatment", VLOOKUP(F207,VALIDATIONS!$BZ$2:$CB$6,2,FALSE),    IF(E207="Floodway and Open Channel", VLOOKUP(F207,VALIDATIONS!$BW$2:$BY$7,2,FALSE)))  )</f>
        <v/>
      </c>
      <c r="H207" s="128"/>
      <c r="I207" s="128"/>
      <c r="J207" s="106" t="str">
        <f>IF(OR(E207="",F207=""),"", IF(E207="Stormwater Treatment", H207*VLOOKUP(F207,VALIDATIONS!$BZ$2:$CB$6,3,FALSE),    IF(E207="Floodway and Open Channel", H207*VLOOKUP(F207,VALIDATIONS!$BW$2:$BY$7,3,FALSE)))  )</f>
        <v/>
      </c>
      <c r="K207" s="203"/>
      <c r="L207" s="207"/>
      <c r="M207" s="207"/>
      <c r="N207" s="207"/>
      <c r="O207" s="207"/>
      <c r="P207" s="207"/>
      <c r="Q207" s="207"/>
      <c r="R207" s="207"/>
      <c r="S207" s="207"/>
      <c r="T207" s="207"/>
      <c r="U207" s="207"/>
      <c r="V207" s="207"/>
      <c r="W207" s="207"/>
      <c r="X207" s="207"/>
      <c r="Y207" s="207"/>
      <c r="Z207" s="207"/>
      <c r="AA207" s="207"/>
      <c r="AB207" s="207"/>
      <c r="AC207" s="207"/>
      <c r="AD207" s="207"/>
      <c r="AE207" s="207"/>
      <c r="AF207" s="207"/>
      <c r="AG207" s="207"/>
      <c r="AH207" s="207"/>
      <c r="AI207" s="207"/>
      <c r="AJ207" s="207"/>
      <c r="AK207" s="207"/>
      <c r="AL207" s="207"/>
      <c r="AM207" s="207"/>
      <c r="AN207" s="207"/>
      <c r="AO207" s="207"/>
      <c r="AP207" s="207"/>
      <c r="AQ207" s="207"/>
      <c r="AR207" s="207"/>
      <c r="AS207" s="207"/>
      <c r="AT207" s="207"/>
      <c r="AU207" s="207"/>
      <c r="AV207" s="207"/>
      <c r="AW207" s="207"/>
      <c r="AX207" s="207"/>
      <c r="AY207" s="207"/>
      <c r="AZ207" s="207"/>
      <c r="BA207" s="207"/>
      <c r="BB207" s="207"/>
      <c r="BC207" s="207"/>
      <c r="BD207" s="207"/>
      <c r="BE207" s="207"/>
      <c r="BF207" s="207"/>
      <c r="BG207" s="207"/>
      <c r="BH207" s="207"/>
      <c r="BI207" s="207"/>
      <c r="BJ207" s="207"/>
      <c r="BK207" s="207"/>
      <c r="BL207" s="207"/>
      <c r="BM207" s="207"/>
      <c r="BN207" s="207"/>
      <c r="BO207" s="207"/>
      <c r="BP207" s="207"/>
      <c r="BQ207" s="207"/>
      <c r="BR207" s="207"/>
      <c r="BS207" s="207"/>
      <c r="BT207" s="207"/>
      <c r="BU207" s="207"/>
      <c r="BV207" s="207"/>
      <c r="BW207" s="207"/>
      <c r="BX207" s="207"/>
      <c r="BY207" s="207"/>
      <c r="BZ207" s="207"/>
      <c r="CA207" s="207"/>
      <c r="CB207" s="207"/>
      <c r="CC207" s="207"/>
      <c r="CD207" s="207"/>
      <c r="CE207" s="207"/>
      <c r="CF207" s="207"/>
      <c r="CG207" s="207"/>
      <c r="CH207" s="207"/>
      <c r="CI207" s="207"/>
      <c r="CJ207" s="207"/>
      <c r="CK207" s="207"/>
      <c r="CL207" s="207"/>
      <c r="CM207" s="207"/>
      <c r="CN207" s="207"/>
      <c r="CO207" s="207"/>
      <c r="CP207" s="207"/>
      <c r="CQ207" s="207"/>
      <c r="CR207" s="207"/>
      <c r="CS207" s="207"/>
      <c r="CT207" s="207"/>
      <c r="CU207" s="207"/>
      <c r="CV207" s="207"/>
      <c r="CW207" s="207"/>
      <c r="CX207" s="207"/>
      <c r="CY207" s="207"/>
      <c r="CZ207" s="207"/>
      <c r="DA207" s="207"/>
      <c r="DB207" s="207"/>
      <c r="DC207" s="207"/>
      <c r="DD207" s="207"/>
      <c r="DE207" s="207"/>
      <c r="DF207" s="207"/>
      <c r="DG207" s="207"/>
      <c r="DH207" s="207"/>
      <c r="DI207" s="207"/>
      <c r="DJ207" s="207"/>
      <c r="DK207" s="207"/>
      <c r="DL207" s="207"/>
      <c r="DM207" s="207"/>
      <c r="DN207" s="207"/>
      <c r="DO207" s="207"/>
      <c r="DP207" s="207"/>
      <c r="DQ207" s="207"/>
      <c r="DR207" s="207"/>
      <c r="DS207" s="207"/>
      <c r="DT207" s="207"/>
      <c r="DU207" s="207"/>
      <c r="DV207" s="207"/>
      <c r="DW207" s="207"/>
      <c r="DX207" s="207"/>
      <c r="DY207" s="207"/>
      <c r="DZ207" s="207"/>
      <c r="EA207" s="207"/>
      <c r="EB207" s="207"/>
      <c r="EC207" s="207"/>
      <c r="ED207" s="207"/>
      <c r="EE207" s="207"/>
      <c r="EF207" s="207"/>
      <c r="EG207" s="207"/>
      <c r="EH207" s="207"/>
      <c r="EI207" s="207"/>
      <c r="EJ207" s="207"/>
      <c r="EK207" s="207"/>
      <c r="EL207" s="207"/>
      <c r="EM207" s="207"/>
      <c r="EN207" s="207"/>
      <c r="EO207" s="207"/>
    </row>
    <row r="208" spans="1:145" x14ac:dyDescent="0.2">
      <c r="A208" s="212"/>
      <c r="B208" s="202"/>
      <c r="C208" s="354"/>
      <c r="D208" s="203"/>
      <c r="E208" s="371"/>
      <c r="F208" s="371"/>
      <c r="G208" s="106" t="str">
        <f>IF(OR(E208="",F208=""),"", IF(E208="Stormwater Treatment", VLOOKUP(F208,VALIDATIONS!$BZ$2:$CB$6,2,FALSE),    IF(E208="Floodway and Open Channel", VLOOKUP(F208,VALIDATIONS!$BW$2:$BY$7,2,FALSE)))  )</f>
        <v/>
      </c>
      <c r="H208" s="128"/>
      <c r="I208" s="128"/>
      <c r="J208" s="106" t="str">
        <f>IF(OR(E208="",F208=""),"", IF(E208="Stormwater Treatment", H208*VLOOKUP(F208,VALIDATIONS!$BZ$2:$CB$6,3,FALSE),    IF(E208="Floodway and Open Channel", H208*VLOOKUP(F208,VALIDATIONS!$BW$2:$BY$7,3,FALSE)))  )</f>
        <v/>
      </c>
      <c r="K208" s="203"/>
      <c r="L208" s="207"/>
      <c r="M208" s="207"/>
      <c r="N208" s="207"/>
      <c r="O208" s="207"/>
      <c r="P208" s="207"/>
      <c r="Q208" s="207"/>
      <c r="R208" s="207"/>
      <c r="S208" s="207"/>
      <c r="T208" s="207"/>
      <c r="U208" s="207"/>
      <c r="V208" s="207"/>
      <c r="W208" s="207"/>
      <c r="X208" s="207"/>
      <c r="Y208" s="207"/>
      <c r="Z208" s="207"/>
      <c r="AA208" s="207"/>
      <c r="AB208" s="207"/>
      <c r="AC208" s="207"/>
      <c r="AD208" s="207"/>
      <c r="AE208" s="207"/>
      <c r="AF208" s="207"/>
      <c r="AG208" s="207"/>
      <c r="AH208" s="207"/>
      <c r="AI208" s="207"/>
      <c r="AJ208" s="207"/>
      <c r="AK208" s="207"/>
      <c r="AL208" s="207"/>
      <c r="AM208" s="207"/>
      <c r="AN208" s="207"/>
      <c r="AO208" s="207"/>
      <c r="AP208" s="207"/>
      <c r="AQ208" s="207"/>
      <c r="AR208" s="207"/>
      <c r="AS208" s="207"/>
      <c r="AT208" s="207"/>
      <c r="AU208" s="207"/>
      <c r="AV208" s="207"/>
      <c r="AW208" s="207"/>
      <c r="AX208" s="207"/>
      <c r="AY208" s="207"/>
      <c r="AZ208" s="207"/>
      <c r="BA208" s="207"/>
      <c r="BB208" s="207"/>
      <c r="BC208" s="207"/>
      <c r="BD208" s="207"/>
      <c r="BE208" s="207"/>
      <c r="BF208" s="207"/>
      <c r="BG208" s="207"/>
      <c r="BH208" s="207"/>
      <c r="BI208" s="207"/>
      <c r="BJ208" s="207"/>
      <c r="BK208" s="207"/>
      <c r="BL208" s="207"/>
      <c r="BM208" s="207"/>
      <c r="BN208" s="207"/>
      <c r="BO208" s="207"/>
      <c r="BP208" s="207"/>
      <c r="BQ208" s="207"/>
      <c r="BR208" s="207"/>
      <c r="BS208" s="207"/>
      <c r="BT208" s="207"/>
      <c r="BU208" s="207"/>
      <c r="BV208" s="207"/>
      <c r="BW208" s="207"/>
      <c r="BX208" s="207"/>
      <c r="BY208" s="207"/>
      <c r="BZ208" s="207"/>
      <c r="CA208" s="207"/>
      <c r="CB208" s="207"/>
      <c r="CC208" s="207"/>
      <c r="CD208" s="207"/>
      <c r="CE208" s="207"/>
      <c r="CF208" s="207"/>
      <c r="CG208" s="207"/>
      <c r="CH208" s="207"/>
      <c r="CI208" s="207"/>
      <c r="CJ208" s="207"/>
      <c r="CK208" s="207"/>
      <c r="CL208" s="207"/>
      <c r="CM208" s="207"/>
      <c r="CN208" s="207"/>
      <c r="CO208" s="207"/>
      <c r="CP208" s="207"/>
      <c r="CQ208" s="207"/>
      <c r="CR208" s="207"/>
      <c r="CS208" s="207"/>
      <c r="CT208" s="207"/>
      <c r="CU208" s="207"/>
      <c r="CV208" s="207"/>
      <c r="CW208" s="207"/>
      <c r="CX208" s="207"/>
      <c r="CY208" s="207"/>
      <c r="CZ208" s="207"/>
      <c r="DA208" s="207"/>
      <c r="DB208" s="207"/>
      <c r="DC208" s="207"/>
      <c r="DD208" s="207"/>
      <c r="DE208" s="207"/>
      <c r="DF208" s="207"/>
      <c r="DG208" s="207"/>
      <c r="DH208" s="207"/>
      <c r="DI208" s="207"/>
      <c r="DJ208" s="207"/>
      <c r="DK208" s="207"/>
      <c r="DL208" s="207"/>
      <c r="DM208" s="207"/>
      <c r="DN208" s="207"/>
      <c r="DO208" s="207"/>
      <c r="DP208" s="207"/>
      <c r="DQ208" s="207"/>
      <c r="DR208" s="207"/>
      <c r="DS208" s="207"/>
      <c r="DT208" s="207"/>
      <c r="DU208" s="207"/>
      <c r="DV208" s="207"/>
      <c r="DW208" s="207"/>
      <c r="DX208" s="207"/>
      <c r="DY208" s="207"/>
      <c r="DZ208" s="207"/>
      <c r="EA208" s="207"/>
      <c r="EB208" s="207"/>
      <c r="EC208" s="207"/>
      <c r="ED208" s="207"/>
      <c r="EE208" s="207"/>
      <c r="EF208" s="207"/>
      <c r="EG208" s="207"/>
      <c r="EH208" s="207"/>
      <c r="EI208" s="207"/>
      <c r="EJ208" s="207"/>
      <c r="EK208" s="207"/>
      <c r="EL208" s="207"/>
      <c r="EM208" s="207"/>
      <c r="EN208" s="207"/>
      <c r="EO208" s="207"/>
    </row>
    <row r="209" spans="1:145" x14ac:dyDescent="0.2">
      <c r="A209" s="212"/>
      <c r="B209" s="202"/>
      <c r="C209" s="354"/>
      <c r="D209" s="203"/>
      <c r="E209" s="371"/>
      <c r="F209" s="371"/>
      <c r="G209" s="106" t="str">
        <f>IF(OR(E209="",F209=""),"", IF(E209="Stormwater Treatment", VLOOKUP(F209,VALIDATIONS!$BZ$2:$CB$6,2,FALSE),    IF(E209="Floodway and Open Channel", VLOOKUP(F209,VALIDATIONS!$BW$2:$BY$7,2,FALSE)))  )</f>
        <v/>
      </c>
      <c r="H209" s="128"/>
      <c r="I209" s="128"/>
      <c r="J209" s="106" t="str">
        <f>IF(OR(E209="",F209=""),"", IF(E209="Stormwater Treatment", H209*VLOOKUP(F209,VALIDATIONS!$BZ$2:$CB$6,3,FALSE),    IF(E209="Floodway and Open Channel", H209*VLOOKUP(F209,VALIDATIONS!$BW$2:$BY$7,3,FALSE)))  )</f>
        <v/>
      </c>
      <c r="K209" s="203"/>
      <c r="L209" s="207"/>
      <c r="M209" s="207"/>
      <c r="N209" s="207"/>
      <c r="O209" s="207"/>
      <c r="P209" s="207"/>
      <c r="Q209" s="207"/>
      <c r="R209" s="207"/>
      <c r="S209" s="207"/>
      <c r="T209" s="207"/>
      <c r="U209" s="207"/>
      <c r="V209" s="207"/>
      <c r="W209" s="207"/>
      <c r="X209" s="207"/>
      <c r="Y209" s="207"/>
      <c r="Z209" s="207"/>
      <c r="AA209" s="207"/>
      <c r="AB209" s="207"/>
      <c r="AC209" s="207"/>
      <c r="AD209" s="207"/>
      <c r="AE209" s="207"/>
      <c r="AF209" s="207"/>
      <c r="AG209" s="207"/>
      <c r="AH209" s="207"/>
      <c r="AI209" s="207"/>
      <c r="AJ209" s="207"/>
      <c r="AK209" s="207"/>
      <c r="AL209" s="207"/>
      <c r="AM209" s="207"/>
      <c r="AN209" s="207"/>
      <c r="AO209" s="207"/>
      <c r="AP209" s="207"/>
      <c r="AQ209" s="207"/>
      <c r="AR209" s="207"/>
      <c r="AS209" s="207"/>
      <c r="AT209" s="207"/>
      <c r="AU209" s="207"/>
      <c r="AV209" s="207"/>
      <c r="AW209" s="207"/>
      <c r="AX209" s="207"/>
      <c r="AY209" s="207"/>
      <c r="AZ209" s="207"/>
      <c r="BA209" s="207"/>
      <c r="BB209" s="207"/>
      <c r="BC209" s="207"/>
      <c r="BD209" s="207"/>
      <c r="BE209" s="207"/>
      <c r="BF209" s="207"/>
      <c r="BG209" s="207"/>
      <c r="BH209" s="207"/>
      <c r="BI209" s="207"/>
      <c r="BJ209" s="207"/>
      <c r="BK209" s="207"/>
      <c r="BL209" s="207"/>
      <c r="BM209" s="207"/>
      <c r="BN209" s="207"/>
      <c r="BO209" s="207"/>
      <c r="BP209" s="207"/>
      <c r="BQ209" s="207"/>
      <c r="BR209" s="207"/>
      <c r="BS209" s="207"/>
      <c r="BT209" s="207"/>
      <c r="BU209" s="207"/>
      <c r="BV209" s="207"/>
      <c r="BW209" s="207"/>
      <c r="BX209" s="207"/>
      <c r="BY209" s="207"/>
      <c r="BZ209" s="207"/>
      <c r="CA209" s="207"/>
      <c r="CB209" s="207"/>
      <c r="CC209" s="207"/>
      <c r="CD209" s="207"/>
      <c r="CE209" s="207"/>
      <c r="CF209" s="207"/>
      <c r="CG209" s="207"/>
      <c r="CH209" s="207"/>
      <c r="CI209" s="207"/>
      <c r="CJ209" s="207"/>
      <c r="CK209" s="207"/>
      <c r="CL209" s="207"/>
      <c r="CM209" s="207"/>
      <c r="CN209" s="207"/>
      <c r="CO209" s="207"/>
      <c r="CP209" s="207"/>
      <c r="CQ209" s="207"/>
      <c r="CR209" s="207"/>
      <c r="CS209" s="207"/>
      <c r="CT209" s="207"/>
      <c r="CU209" s="207"/>
      <c r="CV209" s="207"/>
      <c r="CW209" s="207"/>
      <c r="CX209" s="207"/>
      <c r="CY209" s="207"/>
      <c r="CZ209" s="207"/>
      <c r="DA209" s="207"/>
      <c r="DB209" s="207"/>
      <c r="DC209" s="207"/>
      <c r="DD209" s="207"/>
      <c r="DE209" s="207"/>
      <c r="DF209" s="207"/>
      <c r="DG209" s="207"/>
      <c r="DH209" s="207"/>
      <c r="DI209" s="207"/>
      <c r="DJ209" s="207"/>
      <c r="DK209" s="207"/>
      <c r="DL209" s="207"/>
      <c r="DM209" s="207"/>
      <c r="DN209" s="207"/>
      <c r="DO209" s="207"/>
      <c r="DP209" s="207"/>
      <c r="DQ209" s="207"/>
      <c r="DR209" s="207"/>
      <c r="DS209" s="207"/>
      <c r="DT209" s="207"/>
      <c r="DU209" s="207"/>
      <c r="DV209" s="207"/>
      <c r="DW209" s="207"/>
      <c r="DX209" s="207"/>
      <c r="DY209" s="207"/>
      <c r="DZ209" s="207"/>
      <c r="EA209" s="207"/>
      <c r="EB209" s="207"/>
      <c r="EC209" s="207"/>
      <c r="ED209" s="207"/>
      <c r="EE209" s="207"/>
      <c r="EF209" s="207"/>
      <c r="EG209" s="207"/>
      <c r="EH209" s="207"/>
      <c r="EI209" s="207"/>
      <c r="EJ209" s="207"/>
      <c r="EK209" s="207"/>
      <c r="EL209" s="207"/>
      <c r="EM209" s="207"/>
      <c r="EN209" s="207"/>
      <c r="EO209" s="207"/>
    </row>
    <row r="210" spans="1:145" x14ac:dyDescent="0.2">
      <c r="A210" s="212"/>
      <c r="B210" s="202"/>
      <c r="C210" s="354"/>
      <c r="D210" s="203"/>
      <c r="E210" s="371"/>
      <c r="F210" s="371"/>
      <c r="G210" s="106" t="str">
        <f>IF(OR(E210="",F210=""),"", IF(E210="Stormwater Treatment", VLOOKUP(F210,VALIDATIONS!$BZ$2:$CB$6,2,FALSE),    IF(E210="Floodway and Open Channel", VLOOKUP(F210,VALIDATIONS!$BW$2:$BY$7,2,FALSE)))  )</f>
        <v/>
      </c>
      <c r="H210" s="128"/>
      <c r="I210" s="128"/>
      <c r="J210" s="106" t="str">
        <f>IF(OR(E210="",F210=""),"", IF(E210="Stormwater Treatment", H210*VLOOKUP(F210,VALIDATIONS!$BZ$2:$CB$6,3,FALSE),    IF(E210="Floodway and Open Channel", H210*VLOOKUP(F210,VALIDATIONS!$BW$2:$BY$7,3,FALSE)))  )</f>
        <v/>
      </c>
      <c r="K210" s="203"/>
      <c r="L210" s="207"/>
      <c r="M210" s="207"/>
      <c r="N210" s="207"/>
      <c r="O210" s="207"/>
      <c r="P210" s="207"/>
      <c r="Q210" s="207"/>
      <c r="R210" s="207"/>
      <c r="S210" s="207"/>
      <c r="T210" s="207"/>
      <c r="U210" s="207"/>
      <c r="V210" s="207"/>
      <c r="W210" s="207"/>
      <c r="X210" s="207"/>
      <c r="Y210" s="207"/>
      <c r="Z210" s="207"/>
      <c r="AA210" s="207"/>
      <c r="AB210" s="207"/>
      <c r="AC210" s="207"/>
      <c r="AD210" s="207"/>
      <c r="AE210" s="207"/>
      <c r="AF210" s="207"/>
      <c r="AG210" s="207"/>
      <c r="AH210" s="207"/>
      <c r="AI210" s="207"/>
      <c r="AJ210" s="207"/>
      <c r="AK210" s="207"/>
      <c r="AL210" s="207"/>
      <c r="AM210" s="207"/>
      <c r="AN210" s="207"/>
      <c r="AO210" s="207"/>
      <c r="AP210" s="207"/>
      <c r="AQ210" s="207"/>
      <c r="AR210" s="207"/>
      <c r="AS210" s="207"/>
      <c r="AT210" s="207"/>
      <c r="AU210" s="207"/>
      <c r="AV210" s="207"/>
      <c r="AW210" s="207"/>
      <c r="AX210" s="207"/>
      <c r="AY210" s="207"/>
      <c r="AZ210" s="207"/>
      <c r="BA210" s="207"/>
      <c r="BB210" s="207"/>
      <c r="BC210" s="207"/>
      <c r="BD210" s="207"/>
      <c r="BE210" s="207"/>
      <c r="BF210" s="207"/>
      <c r="BG210" s="207"/>
      <c r="BH210" s="207"/>
      <c r="BI210" s="207"/>
      <c r="BJ210" s="207"/>
      <c r="BK210" s="207"/>
      <c r="BL210" s="207"/>
      <c r="BM210" s="207"/>
      <c r="BN210" s="207"/>
      <c r="BO210" s="207"/>
      <c r="BP210" s="207"/>
      <c r="BQ210" s="207"/>
      <c r="BR210" s="207"/>
      <c r="BS210" s="207"/>
      <c r="BT210" s="207"/>
      <c r="BU210" s="207"/>
      <c r="BV210" s="207"/>
      <c r="BW210" s="207"/>
      <c r="BX210" s="207"/>
      <c r="BY210" s="207"/>
      <c r="BZ210" s="207"/>
      <c r="CA210" s="207"/>
      <c r="CB210" s="207"/>
      <c r="CC210" s="207"/>
      <c r="CD210" s="207"/>
      <c r="CE210" s="207"/>
      <c r="CF210" s="207"/>
      <c r="CG210" s="207"/>
      <c r="CH210" s="207"/>
      <c r="CI210" s="207"/>
      <c r="CJ210" s="207"/>
      <c r="CK210" s="207"/>
      <c r="CL210" s="207"/>
      <c r="CM210" s="207"/>
      <c r="CN210" s="207"/>
      <c r="CO210" s="207"/>
      <c r="CP210" s="207"/>
      <c r="CQ210" s="207"/>
      <c r="CR210" s="207"/>
      <c r="CS210" s="207"/>
      <c r="CT210" s="207"/>
      <c r="CU210" s="207"/>
      <c r="CV210" s="207"/>
      <c r="CW210" s="207"/>
      <c r="CX210" s="207"/>
      <c r="CY210" s="207"/>
      <c r="CZ210" s="207"/>
      <c r="DA210" s="207"/>
      <c r="DB210" s="207"/>
      <c r="DC210" s="207"/>
      <c r="DD210" s="207"/>
      <c r="DE210" s="207"/>
      <c r="DF210" s="207"/>
      <c r="DG210" s="207"/>
      <c r="DH210" s="207"/>
      <c r="DI210" s="207"/>
      <c r="DJ210" s="207"/>
      <c r="DK210" s="207"/>
      <c r="DL210" s="207"/>
      <c r="DM210" s="207"/>
      <c r="DN210" s="207"/>
      <c r="DO210" s="207"/>
      <c r="DP210" s="207"/>
      <c r="DQ210" s="207"/>
      <c r="DR210" s="207"/>
      <c r="DS210" s="207"/>
      <c r="DT210" s="207"/>
      <c r="DU210" s="207"/>
      <c r="DV210" s="207"/>
      <c r="DW210" s="207"/>
      <c r="DX210" s="207"/>
      <c r="DY210" s="207"/>
      <c r="DZ210" s="207"/>
      <c r="EA210" s="207"/>
      <c r="EB210" s="207"/>
      <c r="EC210" s="207"/>
      <c r="ED210" s="207"/>
      <c r="EE210" s="207"/>
      <c r="EF210" s="207"/>
      <c r="EG210" s="207"/>
      <c r="EH210" s="207"/>
      <c r="EI210" s="207"/>
      <c r="EJ210" s="207"/>
      <c r="EK210" s="207"/>
      <c r="EL210" s="207"/>
      <c r="EM210" s="207"/>
      <c r="EN210" s="207"/>
      <c r="EO210" s="207"/>
    </row>
    <row r="211" spans="1:145" x14ac:dyDescent="0.2">
      <c r="A211" s="212"/>
      <c r="B211" s="202"/>
      <c r="C211" s="354"/>
      <c r="D211" s="203"/>
      <c r="E211" s="371"/>
      <c r="F211" s="371"/>
      <c r="G211" s="106" t="str">
        <f>IF(OR(E211="",F211=""),"", IF(E211="Stormwater Treatment", VLOOKUP(F211,VALIDATIONS!$BZ$2:$CB$6,2,FALSE),    IF(E211="Floodway and Open Channel", VLOOKUP(F211,VALIDATIONS!$BW$2:$BY$7,2,FALSE)))  )</f>
        <v/>
      </c>
      <c r="H211" s="128"/>
      <c r="I211" s="128"/>
      <c r="J211" s="106" t="str">
        <f>IF(OR(E211="",F211=""),"", IF(E211="Stormwater Treatment", H211*VLOOKUP(F211,VALIDATIONS!$BZ$2:$CB$6,3,FALSE),    IF(E211="Floodway and Open Channel", H211*VLOOKUP(F211,VALIDATIONS!$BW$2:$BY$7,3,FALSE)))  )</f>
        <v/>
      </c>
      <c r="K211" s="203"/>
      <c r="L211" s="207"/>
      <c r="M211" s="207"/>
      <c r="N211" s="207"/>
      <c r="O211" s="207"/>
      <c r="P211" s="207"/>
      <c r="Q211" s="207"/>
      <c r="R211" s="207"/>
      <c r="S211" s="207"/>
      <c r="T211" s="207"/>
      <c r="U211" s="207"/>
      <c r="V211" s="207"/>
      <c r="W211" s="207"/>
      <c r="X211" s="207"/>
      <c r="Y211" s="207"/>
      <c r="Z211" s="207"/>
      <c r="AA211" s="207"/>
      <c r="AB211" s="207"/>
      <c r="AC211" s="207"/>
      <c r="AD211" s="207"/>
      <c r="AE211" s="207"/>
      <c r="AF211" s="207"/>
      <c r="AG211" s="207"/>
      <c r="AH211" s="207"/>
      <c r="AI211" s="207"/>
      <c r="AJ211" s="207"/>
      <c r="AK211" s="207"/>
      <c r="AL211" s="207"/>
      <c r="AM211" s="207"/>
      <c r="AN211" s="207"/>
      <c r="AO211" s="207"/>
      <c r="AP211" s="207"/>
      <c r="AQ211" s="207"/>
      <c r="AR211" s="207"/>
      <c r="AS211" s="207"/>
      <c r="AT211" s="207"/>
      <c r="AU211" s="207"/>
      <c r="AV211" s="207"/>
      <c r="AW211" s="207"/>
      <c r="AX211" s="207"/>
      <c r="AY211" s="207"/>
      <c r="AZ211" s="207"/>
      <c r="BA211" s="207"/>
      <c r="BB211" s="207"/>
      <c r="BC211" s="207"/>
      <c r="BD211" s="207"/>
      <c r="BE211" s="207"/>
      <c r="BF211" s="207"/>
      <c r="BG211" s="207"/>
      <c r="BH211" s="207"/>
      <c r="BI211" s="207"/>
      <c r="BJ211" s="207"/>
      <c r="BK211" s="207"/>
      <c r="BL211" s="207"/>
      <c r="BM211" s="207"/>
      <c r="BN211" s="207"/>
      <c r="BO211" s="207"/>
      <c r="BP211" s="207"/>
      <c r="BQ211" s="207"/>
      <c r="BR211" s="207"/>
      <c r="BS211" s="207"/>
      <c r="BT211" s="207"/>
      <c r="BU211" s="207"/>
      <c r="BV211" s="207"/>
      <c r="BW211" s="207"/>
      <c r="BX211" s="207"/>
      <c r="BY211" s="207"/>
      <c r="BZ211" s="207"/>
      <c r="CA211" s="207"/>
      <c r="CB211" s="207"/>
      <c r="CC211" s="207"/>
      <c r="CD211" s="207"/>
      <c r="CE211" s="207"/>
      <c r="CF211" s="207"/>
      <c r="CG211" s="207"/>
      <c r="CH211" s="207"/>
      <c r="CI211" s="207"/>
      <c r="CJ211" s="207"/>
      <c r="CK211" s="207"/>
      <c r="CL211" s="207"/>
      <c r="CM211" s="207"/>
      <c r="CN211" s="207"/>
      <c r="CO211" s="207"/>
      <c r="CP211" s="207"/>
      <c r="CQ211" s="207"/>
      <c r="CR211" s="207"/>
      <c r="CS211" s="207"/>
      <c r="CT211" s="207"/>
      <c r="CU211" s="207"/>
      <c r="CV211" s="207"/>
      <c r="CW211" s="207"/>
      <c r="CX211" s="207"/>
      <c r="CY211" s="207"/>
      <c r="CZ211" s="207"/>
      <c r="DA211" s="207"/>
      <c r="DB211" s="207"/>
      <c r="DC211" s="207"/>
      <c r="DD211" s="207"/>
      <c r="DE211" s="207"/>
      <c r="DF211" s="207"/>
      <c r="DG211" s="207"/>
      <c r="DH211" s="207"/>
      <c r="DI211" s="207"/>
      <c r="DJ211" s="207"/>
      <c r="DK211" s="207"/>
      <c r="DL211" s="207"/>
      <c r="DM211" s="207"/>
      <c r="DN211" s="207"/>
      <c r="DO211" s="207"/>
      <c r="DP211" s="207"/>
      <c r="DQ211" s="207"/>
      <c r="DR211" s="207"/>
      <c r="DS211" s="207"/>
      <c r="DT211" s="207"/>
      <c r="DU211" s="207"/>
      <c r="DV211" s="207"/>
      <c r="DW211" s="207"/>
      <c r="DX211" s="207"/>
      <c r="DY211" s="207"/>
      <c r="DZ211" s="207"/>
      <c r="EA211" s="207"/>
      <c r="EB211" s="207"/>
      <c r="EC211" s="207"/>
      <c r="ED211" s="207"/>
      <c r="EE211" s="207"/>
      <c r="EF211" s="207"/>
      <c r="EG211" s="207"/>
      <c r="EH211" s="207"/>
      <c r="EI211" s="207"/>
      <c r="EJ211" s="207"/>
      <c r="EK211" s="207"/>
      <c r="EL211" s="207"/>
      <c r="EM211" s="207"/>
      <c r="EN211" s="207"/>
      <c r="EO211" s="207"/>
    </row>
    <row r="212" spans="1:145" x14ac:dyDescent="0.2">
      <c r="A212" s="212"/>
      <c r="B212" s="202"/>
      <c r="C212" s="354"/>
      <c r="D212" s="203"/>
      <c r="E212" s="371"/>
      <c r="F212" s="371"/>
      <c r="G212" s="106" t="str">
        <f>IF(OR(E212="",F212=""),"", IF(E212="Stormwater Treatment", VLOOKUP(F212,VALIDATIONS!$BZ$2:$CB$6,2,FALSE),    IF(E212="Floodway and Open Channel", VLOOKUP(F212,VALIDATIONS!$BW$2:$BY$7,2,FALSE)))  )</f>
        <v/>
      </c>
      <c r="H212" s="128"/>
      <c r="I212" s="128"/>
      <c r="J212" s="106" t="str">
        <f>IF(OR(E212="",F212=""),"", IF(E212="Stormwater Treatment", H212*VLOOKUP(F212,VALIDATIONS!$BZ$2:$CB$6,3,FALSE),    IF(E212="Floodway and Open Channel", H212*VLOOKUP(F212,VALIDATIONS!$BW$2:$BY$7,3,FALSE)))  )</f>
        <v/>
      </c>
      <c r="K212" s="203"/>
      <c r="L212" s="207"/>
      <c r="M212" s="207"/>
      <c r="N212" s="207"/>
      <c r="O212" s="207"/>
      <c r="P212" s="207"/>
      <c r="Q212" s="207"/>
      <c r="R212" s="207"/>
      <c r="S212" s="207"/>
      <c r="T212" s="207"/>
      <c r="U212" s="207"/>
      <c r="V212" s="207"/>
      <c r="W212" s="207"/>
      <c r="X212" s="207"/>
      <c r="Y212" s="207"/>
      <c r="Z212" s="207"/>
      <c r="AA212" s="207"/>
      <c r="AB212" s="207"/>
      <c r="AC212" s="207"/>
      <c r="AD212" s="207"/>
      <c r="AE212" s="207"/>
      <c r="AF212" s="207"/>
      <c r="AG212" s="207"/>
      <c r="AH212" s="207"/>
      <c r="AI212" s="207"/>
      <c r="AJ212" s="207"/>
      <c r="AK212" s="207"/>
      <c r="AL212" s="207"/>
      <c r="AM212" s="207"/>
      <c r="AN212" s="207"/>
      <c r="AO212" s="207"/>
      <c r="AP212" s="207"/>
      <c r="AQ212" s="207"/>
      <c r="AR212" s="207"/>
      <c r="AS212" s="207"/>
      <c r="AT212" s="207"/>
      <c r="AU212" s="207"/>
      <c r="AV212" s="207"/>
      <c r="AW212" s="207"/>
      <c r="AX212" s="207"/>
      <c r="AY212" s="207"/>
      <c r="AZ212" s="207"/>
      <c r="BA212" s="207"/>
      <c r="BB212" s="207"/>
      <c r="BC212" s="207"/>
      <c r="BD212" s="207"/>
      <c r="BE212" s="207"/>
      <c r="BF212" s="207"/>
      <c r="BG212" s="207"/>
      <c r="BH212" s="207"/>
      <c r="BI212" s="207"/>
      <c r="BJ212" s="207"/>
      <c r="BK212" s="207"/>
      <c r="BL212" s="207"/>
      <c r="BM212" s="207"/>
      <c r="BN212" s="207"/>
      <c r="BO212" s="207"/>
      <c r="BP212" s="207"/>
      <c r="BQ212" s="207"/>
      <c r="BR212" s="207"/>
      <c r="BS212" s="207"/>
      <c r="BT212" s="207"/>
      <c r="BU212" s="207"/>
      <c r="BV212" s="207"/>
      <c r="BW212" s="207"/>
      <c r="BX212" s="207"/>
      <c r="BY212" s="207"/>
      <c r="BZ212" s="207"/>
      <c r="CA212" s="207"/>
      <c r="CB212" s="207"/>
      <c r="CC212" s="207"/>
      <c r="CD212" s="207"/>
      <c r="CE212" s="207"/>
      <c r="CF212" s="207"/>
      <c r="CG212" s="207"/>
      <c r="CH212" s="207"/>
      <c r="CI212" s="207"/>
      <c r="CJ212" s="207"/>
      <c r="CK212" s="207"/>
      <c r="CL212" s="207"/>
      <c r="CM212" s="207"/>
      <c r="CN212" s="207"/>
      <c r="CO212" s="207"/>
      <c r="CP212" s="207"/>
      <c r="CQ212" s="207"/>
      <c r="CR212" s="207"/>
      <c r="CS212" s="207"/>
      <c r="CT212" s="207"/>
      <c r="CU212" s="207"/>
      <c r="CV212" s="207"/>
      <c r="CW212" s="207"/>
      <c r="CX212" s="207"/>
      <c r="CY212" s="207"/>
      <c r="CZ212" s="207"/>
      <c r="DA212" s="207"/>
      <c r="DB212" s="207"/>
      <c r="DC212" s="207"/>
      <c r="DD212" s="207"/>
      <c r="DE212" s="207"/>
      <c r="DF212" s="207"/>
      <c r="DG212" s="207"/>
      <c r="DH212" s="207"/>
      <c r="DI212" s="207"/>
      <c r="DJ212" s="207"/>
      <c r="DK212" s="207"/>
      <c r="DL212" s="207"/>
      <c r="DM212" s="207"/>
      <c r="DN212" s="207"/>
      <c r="DO212" s="207"/>
      <c r="DP212" s="207"/>
      <c r="DQ212" s="207"/>
      <c r="DR212" s="207"/>
      <c r="DS212" s="207"/>
      <c r="DT212" s="207"/>
      <c r="DU212" s="207"/>
      <c r="DV212" s="207"/>
      <c r="DW212" s="207"/>
      <c r="DX212" s="207"/>
      <c r="DY212" s="207"/>
      <c r="DZ212" s="207"/>
      <c r="EA212" s="207"/>
      <c r="EB212" s="207"/>
      <c r="EC212" s="207"/>
      <c r="ED212" s="207"/>
      <c r="EE212" s="207"/>
      <c r="EF212" s="207"/>
      <c r="EG212" s="207"/>
      <c r="EH212" s="207"/>
      <c r="EI212" s="207"/>
      <c r="EJ212" s="207"/>
      <c r="EK212" s="207"/>
      <c r="EL212" s="207"/>
      <c r="EM212" s="207"/>
      <c r="EN212" s="207"/>
      <c r="EO212" s="207"/>
    </row>
    <row r="213" spans="1:145" x14ac:dyDescent="0.2">
      <c r="A213" s="212"/>
      <c r="B213" s="202"/>
      <c r="C213" s="354"/>
      <c r="D213" s="203"/>
      <c r="E213" s="371"/>
      <c r="F213" s="371"/>
      <c r="G213" s="106" t="str">
        <f>IF(OR(E213="",F213=""),"", IF(E213="Stormwater Treatment", VLOOKUP(F213,VALIDATIONS!$BZ$2:$CB$6,2,FALSE),    IF(E213="Floodway and Open Channel", VLOOKUP(F213,VALIDATIONS!$BW$2:$BY$7,2,FALSE)))  )</f>
        <v/>
      </c>
      <c r="H213" s="128"/>
      <c r="I213" s="128"/>
      <c r="J213" s="106" t="str">
        <f>IF(OR(E213="",F213=""),"", IF(E213="Stormwater Treatment", H213*VLOOKUP(F213,VALIDATIONS!$BZ$2:$CB$6,3,FALSE),    IF(E213="Floodway and Open Channel", H213*VLOOKUP(F213,VALIDATIONS!$BW$2:$BY$7,3,FALSE)))  )</f>
        <v/>
      </c>
      <c r="K213" s="203"/>
      <c r="L213" s="207"/>
      <c r="M213" s="207"/>
      <c r="N213" s="207"/>
      <c r="O213" s="207"/>
      <c r="P213" s="207"/>
      <c r="Q213" s="207"/>
      <c r="R213" s="207"/>
      <c r="S213" s="207"/>
      <c r="T213" s="207"/>
      <c r="U213" s="207"/>
      <c r="V213" s="207"/>
      <c r="W213" s="207"/>
      <c r="X213" s="207"/>
      <c r="Y213" s="207"/>
      <c r="Z213" s="207"/>
      <c r="AA213" s="207"/>
      <c r="AB213" s="207"/>
      <c r="AC213" s="207"/>
      <c r="AD213" s="207"/>
      <c r="AE213" s="207"/>
      <c r="AF213" s="207"/>
      <c r="AG213" s="207"/>
      <c r="AH213" s="207"/>
      <c r="AI213" s="207"/>
      <c r="AJ213" s="207"/>
      <c r="AK213" s="207"/>
      <c r="AL213" s="207"/>
      <c r="AM213" s="207"/>
      <c r="AN213" s="207"/>
      <c r="AO213" s="207"/>
      <c r="AP213" s="207"/>
      <c r="AQ213" s="207"/>
      <c r="AR213" s="207"/>
      <c r="AS213" s="207"/>
      <c r="AT213" s="207"/>
      <c r="AU213" s="207"/>
      <c r="AV213" s="207"/>
      <c r="AW213" s="207"/>
      <c r="AX213" s="207"/>
      <c r="AY213" s="207"/>
      <c r="AZ213" s="207"/>
      <c r="BA213" s="207"/>
      <c r="BB213" s="207"/>
      <c r="BC213" s="207"/>
      <c r="BD213" s="207"/>
      <c r="BE213" s="207"/>
      <c r="BF213" s="207"/>
      <c r="BG213" s="207"/>
      <c r="BH213" s="207"/>
      <c r="BI213" s="207"/>
      <c r="BJ213" s="207"/>
      <c r="BK213" s="207"/>
      <c r="BL213" s="207"/>
      <c r="BM213" s="207"/>
      <c r="BN213" s="207"/>
      <c r="BO213" s="207"/>
      <c r="BP213" s="207"/>
      <c r="BQ213" s="207"/>
      <c r="BR213" s="207"/>
      <c r="BS213" s="207"/>
      <c r="BT213" s="207"/>
      <c r="BU213" s="207"/>
      <c r="BV213" s="207"/>
      <c r="BW213" s="207"/>
      <c r="BX213" s="207"/>
      <c r="BY213" s="207"/>
      <c r="BZ213" s="207"/>
      <c r="CA213" s="207"/>
      <c r="CB213" s="207"/>
      <c r="CC213" s="207"/>
      <c r="CD213" s="207"/>
      <c r="CE213" s="207"/>
      <c r="CF213" s="207"/>
      <c r="CG213" s="207"/>
      <c r="CH213" s="207"/>
      <c r="CI213" s="207"/>
      <c r="CJ213" s="207"/>
      <c r="CK213" s="207"/>
      <c r="CL213" s="207"/>
      <c r="CM213" s="207"/>
      <c r="CN213" s="207"/>
      <c r="CO213" s="207"/>
      <c r="CP213" s="207"/>
      <c r="CQ213" s="207"/>
      <c r="CR213" s="207"/>
      <c r="CS213" s="207"/>
      <c r="CT213" s="207"/>
      <c r="CU213" s="207"/>
      <c r="CV213" s="207"/>
      <c r="CW213" s="207"/>
      <c r="CX213" s="207"/>
      <c r="CY213" s="207"/>
      <c r="CZ213" s="207"/>
      <c r="DA213" s="207"/>
      <c r="DB213" s="207"/>
      <c r="DC213" s="207"/>
      <c r="DD213" s="207"/>
      <c r="DE213" s="207"/>
      <c r="DF213" s="207"/>
      <c r="DG213" s="207"/>
      <c r="DH213" s="207"/>
      <c r="DI213" s="207"/>
      <c r="DJ213" s="207"/>
      <c r="DK213" s="207"/>
      <c r="DL213" s="207"/>
      <c r="DM213" s="207"/>
      <c r="DN213" s="207"/>
      <c r="DO213" s="207"/>
      <c r="DP213" s="207"/>
      <c r="DQ213" s="207"/>
      <c r="DR213" s="207"/>
      <c r="DS213" s="207"/>
      <c r="DT213" s="207"/>
      <c r="DU213" s="207"/>
      <c r="DV213" s="207"/>
      <c r="DW213" s="207"/>
      <c r="DX213" s="207"/>
      <c r="DY213" s="207"/>
      <c r="DZ213" s="207"/>
      <c r="EA213" s="207"/>
      <c r="EB213" s="207"/>
      <c r="EC213" s="207"/>
      <c r="ED213" s="207"/>
      <c r="EE213" s="207"/>
      <c r="EF213" s="207"/>
      <c r="EG213" s="207"/>
      <c r="EH213" s="207"/>
      <c r="EI213" s="207"/>
      <c r="EJ213" s="207"/>
      <c r="EK213" s="207"/>
      <c r="EL213" s="207"/>
      <c r="EM213" s="207"/>
      <c r="EN213" s="207"/>
      <c r="EO213" s="207"/>
    </row>
    <row r="214" spans="1:145" x14ac:dyDescent="0.2">
      <c r="A214" s="212"/>
      <c r="B214" s="202"/>
      <c r="C214" s="354"/>
      <c r="D214" s="203"/>
      <c r="E214" s="371"/>
      <c r="F214" s="371"/>
      <c r="G214" s="106" t="str">
        <f>IF(OR(E214="",F214=""),"", IF(E214="Stormwater Treatment", VLOOKUP(F214,VALIDATIONS!$BZ$2:$CB$6,2,FALSE),    IF(E214="Floodway and Open Channel", VLOOKUP(F214,VALIDATIONS!$BW$2:$BY$7,2,FALSE)))  )</f>
        <v/>
      </c>
      <c r="H214" s="128"/>
      <c r="I214" s="128"/>
      <c r="J214" s="106" t="str">
        <f>IF(OR(E214="",F214=""),"", IF(E214="Stormwater Treatment", H214*VLOOKUP(F214,VALIDATIONS!$BZ$2:$CB$6,3,FALSE),    IF(E214="Floodway and Open Channel", H214*VLOOKUP(F214,VALIDATIONS!$BW$2:$BY$7,3,FALSE)))  )</f>
        <v/>
      </c>
      <c r="K214" s="203"/>
      <c r="L214" s="207"/>
      <c r="M214" s="207"/>
      <c r="N214" s="207"/>
      <c r="O214" s="207"/>
      <c r="P214" s="207"/>
      <c r="Q214" s="207"/>
      <c r="R214" s="207"/>
      <c r="S214" s="207"/>
      <c r="T214" s="207"/>
      <c r="U214" s="207"/>
      <c r="V214" s="207"/>
      <c r="W214" s="207"/>
      <c r="X214" s="207"/>
      <c r="Y214" s="207"/>
      <c r="Z214" s="207"/>
      <c r="AA214" s="207"/>
      <c r="AB214" s="207"/>
      <c r="AC214" s="207"/>
      <c r="AD214" s="207"/>
      <c r="AE214" s="207"/>
      <c r="AF214" s="207"/>
      <c r="AG214" s="207"/>
      <c r="AH214" s="207"/>
      <c r="AI214" s="207"/>
      <c r="AJ214" s="207"/>
      <c r="AK214" s="207"/>
      <c r="AL214" s="207"/>
      <c r="AM214" s="207"/>
      <c r="AN214" s="207"/>
      <c r="AO214" s="207"/>
      <c r="AP214" s="207"/>
      <c r="AQ214" s="207"/>
      <c r="AR214" s="207"/>
      <c r="AS214" s="207"/>
      <c r="AT214" s="207"/>
      <c r="AU214" s="207"/>
      <c r="AV214" s="207"/>
      <c r="AW214" s="207"/>
      <c r="AX214" s="207"/>
      <c r="AY214" s="207"/>
      <c r="AZ214" s="207"/>
      <c r="BA214" s="207"/>
      <c r="BB214" s="207"/>
      <c r="BC214" s="207"/>
      <c r="BD214" s="207"/>
      <c r="BE214" s="207"/>
      <c r="BF214" s="207"/>
      <c r="BG214" s="207"/>
      <c r="BH214" s="207"/>
      <c r="BI214" s="207"/>
      <c r="BJ214" s="207"/>
      <c r="BK214" s="207"/>
      <c r="BL214" s="207"/>
      <c r="BM214" s="207"/>
      <c r="BN214" s="207"/>
      <c r="BO214" s="207"/>
      <c r="BP214" s="207"/>
      <c r="BQ214" s="207"/>
      <c r="BR214" s="207"/>
      <c r="BS214" s="207"/>
      <c r="BT214" s="207"/>
      <c r="BU214" s="207"/>
      <c r="BV214" s="207"/>
      <c r="BW214" s="207"/>
      <c r="BX214" s="207"/>
      <c r="BY214" s="207"/>
      <c r="BZ214" s="207"/>
      <c r="CA214" s="207"/>
      <c r="CB214" s="207"/>
      <c r="CC214" s="207"/>
      <c r="CD214" s="207"/>
      <c r="CE214" s="207"/>
      <c r="CF214" s="207"/>
      <c r="CG214" s="207"/>
      <c r="CH214" s="207"/>
      <c r="CI214" s="207"/>
      <c r="CJ214" s="207"/>
      <c r="CK214" s="207"/>
      <c r="CL214" s="207"/>
      <c r="CM214" s="207"/>
      <c r="CN214" s="207"/>
      <c r="CO214" s="207"/>
      <c r="CP214" s="207"/>
      <c r="CQ214" s="207"/>
      <c r="CR214" s="207"/>
      <c r="CS214" s="207"/>
      <c r="CT214" s="207"/>
      <c r="CU214" s="207"/>
      <c r="CV214" s="207"/>
      <c r="CW214" s="207"/>
      <c r="CX214" s="207"/>
      <c r="CY214" s="207"/>
      <c r="CZ214" s="207"/>
      <c r="DA214" s="207"/>
      <c r="DB214" s="207"/>
      <c r="DC214" s="207"/>
      <c r="DD214" s="207"/>
      <c r="DE214" s="207"/>
      <c r="DF214" s="207"/>
      <c r="DG214" s="207"/>
      <c r="DH214" s="207"/>
      <c r="DI214" s="207"/>
      <c r="DJ214" s="207"/>
      <c r="DK214" s="207"/>
      <c r="DL214" s="207"/>
      <c r="DM214" s="207"/>
      <c r="DN214" s="207"/>
      <c r="DO214" s="207"/>
      <c r="DP214" s="207"/>
      <c r="DQ214" s="207"/>
      <c r="DR214" s="207"/>
      <c r="DS214" s="207"/>
      <c r="DT214" s="207"/>
      <c r="DU214" s="207"/>
      <c r="DV214" s="207"/>
      <c r="DW214" s="207"/>
      <c r="DX214" s="207"/>
      <c r="DY214" s="207"/>
      <c r="DZ214" s="207"/>
      <c r="EA214" s="207"/>
      <c r="EB214" s="207"/>
      <c r="EC214" s="207"/>
      <c r="ED214" s="207"/>
      <c r="EE214" s="207"/>
      <c r="EF214" s="207"/>
      <c r="EG214" s="207"/>
      <c r="EH214" s="207"/>
      <c r="EI214" s="207"/>
      <c r="EJ214" s="207"/>
      <c r="EK214" s="207"/>
      <c r="EL214" s="207"/>
      <c r="EM214" s="207"/>
      <c r="EN214" s="207"/>
      <c r="EO214" s="207"/>
    </row>
    <row r="215" spans="1:145" x14ac:dyDescent="0.2">
      <c r="A215" s="212"/>
      <c r="B215" s="202"/>
      <c r="C215" s="354"/>
      <c r="D215" s="203"/>
      <c r="E215" s="371"/>
      <c r="F215" s="371"/>
      <c r="G215" s="106" t="str">
        <f>IF(OR(E215="",F215=""),"", IF(E215="Stormwater Treatment", VLOOKUP(F215,VALIDATIONS!$BZ$2:$CB$6,2,FALSE),    IF(E215="Floodway and Open Channel", VLOOKUP(F215,VALIDATIONS!$BW$2:$BY$7,2,FALSE)))  )</f>
        <v/>
      </c>
      <c r="H215" s="128"/>
      <c r="I215" s="128"/>
      <c r="J215" s="106" t="str">
        <f>IF(OR(E215="",F215=""),"", IF(E215="Stormwater Treatment", H215*VLOOKUP(F215,VALIDATIONS!$BZ$2:$CB$6,3,FALSE),    IF(E215="Floodway and Open Channel", H215*VLOOKUP(F215,VALIDATIONS!$BW$2:$BY$7,3,FALSE)))  )</f>
        <v/>
      </c>
      <c r="K215" s="203"/>
      <c r="L215" s="207"/>
      <c r="M215" s="207"/>
      <c r="N215" s="207"/>
      <c r="O215" s="207"/>
      <c r="P215" s="207"/>
      <c r="Q215" s="207"/>
      <c r="R215" s="207"/>
      <c r="S215" s="207"/>
      <c r="T215" s="207"/>
      <c r="U215" s="207"/>
      <c r="V215" s="207"/>
      <c r="W215" s="207"/>
      <c r="X215" s="207"/>
      <c r="Y215" s="207"/>
      <c r="Z215" s="207"/>
      <c r="AA215" s="207"/>
      <c r="AB215" s="207"/>
      <c r="AC215" s="207"/>
      <c r="AD215" s="207"/>
      <c r="AE215" s="207"/>
      <c r="AF215" s="207"/>
      <c r="AG215" s="207"/>
      <c r="AH215" s="207"/>
      <c r="AI215" s="207"/>
      <c r="AJ215" s="207"/>
      <c r="AK215" s="207"/>
      <c r="AL215" s="207"/>
      <c r="AM215" s="207"/>
      <c r="AN215" s="207"/>
      <c r="AO215" s="207"/>
      <c r="AP215" s="207"/>
      <c r="AQ215" s="207"/>
      <c r="AR215" s="207"/>
      <c r="AS215" s="207"/>
      <c r="AT215" s="207"/>
      <c r="AU215" s="207"/>
      <c r="AV215" s="207"/>
      <c r="AW215" s="207"/>
      <c r="AX215" s="207"/>
      <c r="AY215" s="207"/>
      <c r="AZ215" s="207"/>
      <c r="BA215" s="207"/>
      <c r="BB215" s="207"/>
      <c r="BC215" s="207"/>
      <c r="BD215" s="207"/>
      <c r="BE215" s="207"/>
      <c r="BF215" s="207"/>
      <c r="BG215" s="207"/>
      <c r="BH215" s="207"/>
      <c r="BI215" s="207"/>
      <c r="BJ215" s="207"/>
      <c r="BK215" s="207"/>
      <c r="BL215" s="207"/>
      <c r="BM215" s="207"/>
      <c r="BN215" s="207"/>
      <c r="BO215" s="207"/>
      <c r="BP215" s="207"/>
      <c r="BQ215" s="207"/>
      <c r="BR215" s="207"/>
      <c r="BS215" s="207"/>
      <c r="BT215" s="207"/>
      <c r="BU215" s="207"/>
      <c r="BV215" s="207"/>
      <c r="BW215" s="207"/>
      <c r="BX215" s="207"/>
      <c r="BY215" s="207"/>
      <c r="BZ215" s="207"/>
      <c r="CA215" s="207"/>
      <c r="CB215" s="207"/>
      <c r="CC215" s="207"/>
      <c r="CD215" s="207"/>
      <c r="CE215" s="207"/>
      <c r="CF215" s="207"/>
      <c r="CG215" s="207"/>
      <c r="CH215" s="207"/>
      <c r="CI215" s="207"/>
      <c r="CJ215" s="207"/>
      <c r="CK215" s="207"/>
      <c r="CL215" s="207"/>
      <c r="CM215" s="207"/>
      <c r="CN215" s="207"/>
      <c r="CO215" s="207"/>
      <c r="CP215" s="207"/>
      <c r="CQ215" s="207"/>
      <c r="CR215" s="207"/>
      <c r="CS215" s="207"/>
      <c r="CT215" s="207"/>
      <c r="CU215" s="207"/>
      <c r="CV215" s="207"/>
      <c r="CW215" s="207"/>
      <c r="CX215" s="207"/>
      <c r="CY215" s="207"/>
      <c r="CZ215" s="207"/>
      <c r="DA215" s="207"/>
      <c r="DB215" s="207"/>
      <c r="DC215" s="207"/>
      <c r="DD215" s="207"/>
      <c r="DE215" s="207"/>
      <c r="DF215" s="207"/>
      <c r="DG215" s="207"/>
      <c r="DH215" s="207"/>
      <c r="DI215" s="207"/>
      <c r="DJ215" s="207"/>
      <c r="DK215" s="207"/>
      <c r="DL215" s="207"/>
      <c r="DM215" s="207"/>
      <c r="DN215" s="207"/>
      <c r="DO215" s="207"/>
      <c r="DP215" s="207"/>
      <c r="DQ215" s="207"/>
      <c r="DR215" s="207"/>
      <c r="DS215" s="207"/>
      <c r="DT215" s="207"/>
      <c r="DU215" s="207"/>
      <c r="DV215" s="207"/>
      <c r="DW215" s="207"/>
      <c r="DX215" s="207"/>
      <c r="DY215" s="207"/>
      <c r="DZ215" s="207"/>
      <c r="EA215" s="207"/>
      <c r="EB215" s="207"/>
      <c r="EC215" s="207"/>
      <c r="ED215" s="207"/>
      <c r="EE215" s="207"/>
      <c r="EF215" s="207"/>
      <c r="EG215" s="207"/>
      <c r="EH215" s="207"/>
      <c r="EI215" s="207"/>
      <c r="EJ215" s="207"/>
      <c r="EK215" s="207"/>
      <c r="EL215" s="207"/>
      <c r="EM215" s="207"/>
      <c r="EN215" s="207"/>
      <c r="EO215" s="207"/>
    </row>
    <row r="216" spans="1:145" x14ac:dyDescent="0.2">
      <c r="A216" s="212"/>
      <c r="B216" s="202"/>
      <c r="C216" s="354"/>
      <c r="D216" s="203"/>
      <c r="E216" s="371"/>
      <c r="F216" s="371"/>
      <c r="G216" s="106" t="str">
        <f>IF(OR(E216="",F216=""),"", IF(E216="Stormwater Treatment", VLOOKUP(F216,VALIDATIONS!$BZ$2:$CB$6,2,FALSE),    IF(E216="Floodway and Open Channel", VLOOKUP(F216,VALIDATIONS!$BW$2:$BY$7,2,FALSE)))  )</f>
        <v/>
      </c>
      <c r="H216" s="128"/>
      <c r="I216" s="128"/>
      <c r="J216" s="106" t="str">
        <f>IF(OR(E216="",F216=""),"", IF(E216="Stormwater Treatment", H216*VLOOKUP(F216,VALIDATIONS!$BZ$2:$CB$6,3,FALSE),    IF(E216="Floodway and Open Channel", H216*VLOOKUP(F216,VALIDATIONS!$BW$2:$BY$7,3,FALSE)))  )</f>
        <v/>
      </c>
      <c r="K216" s="203"/>
      <c r="L216" s="207"/>
      <c r="M216" s="207"/>
      <c r="N216" s="207"/>
      <c r="O216" s="207"/>
      <c r="P216" s="207"/>
      <c r="Q216" s="207"/>
      <c r="R216" s="207"/>
      <c r="S216" s="207"/>
      <c r="T216" s="207"/>
      <c r="U216" s="207"/>
      <c r="V216" s="207"/>
      <c r="W216" s="207"/>
      <c r="X216" s="207"/>
      <c r="Y216" s="207"/>
      <c r="Z216" s="207"/>
      <c r="AA216" s="207"/>
      <c r="AB216" s="207"/>
      <c r="AC216" s="207"/>
      <c r="AD216" s="207"/>
      <c r="AE216" s="207"/>
      <c r="AF216" s="207"/>
      <c r="AG216" s="207"/>
      <c r="AH216" s="207"/>
      <c r="AI216" s="207"/>
      <c r="AJ216" s="207"/>
      <c r="AK216" s="207"/>
      <c r="AL216" s="207"/>
      <c r="AM216" s="207"/>
      <c r="AN216" s="207"/>
      <c r="AO216" s="207"/>
      <c r="AP216" s="207"/>
      <c r="AQ216" s="207"/>
      <c r="AR216" s="207"/>
      <c r="AS216" s="207"/>
      <c r="AT216" s="207"/>
      <c r="AU216" s="207"/>
      <c r="AV216" s="207"/>
      <c r="AW216" s="207"/>
      <c r="AX216" s="207"/>
      <c r="AY216" s="207"/>
      <c r="AZ216" s="207"/>
      <c r="BA216" s="207"/>
      <c r="BB216" s="207"/>
      <c r="BC216" s="207"/>
      <c r="BD216" s="207"/>
      <c r="BE216" s="207"/>
      <c r="BF216" s="207"/>
      <c r="BG216" s="207"/>
      <c r="BH216" s="207"/>
      <c r="BI216" s="207"/>
      <c r="BJ216" s="207"/>
      <c r="BK216" s="207"/>
      <c r="BL216" s="207"/>
      <c r="BM216" s="207"/>
      <c r="BN216" s="207"/>
      <c r="BO216" s="207"/>
      <c r="BP216" s="207"/>
      <c r="BQ216" s="207"/>
      <c r="BR216" s="207"/>
      <c r="BS216" s="207"/>
      <c r="BT216" s="207"/>
      <c r="BU216" s="207"/>
      <c r="BV216" s="207"/>
      <c r="BW216" s="207"/>
      <c r="BX216" s="207"/>
      <c r="BY216" s="207"/>
      <c r="BZ216" s="207"/>
      <c r="CA216" s="207"/>
      <c r="CB216" s="207"/>
      <c r="CC216" s="207"/>
      <c r="CD216" s="207"/>
      <c r="CE216" s="207"/>
      <c r="CF216" s="207"/>
      <c r="CG216" s="207"/>
      <c r="CH216" s="207"/>
      <c r="CI216" s="207"/>
      <c r="CJ216" s="207"/>
      <c r="CK216" s="207"/>
      <c r="CL216" s="207"/>
      <c r="CM216" s="207"/>
      <c r="CN216" s="207"/>
      <c r="CO216" s="207"/>
      <c r="CP216" s="207"/>
      <c r="CQ216" s="207"/>
      <c r="CR216" s="207"/>
      <c r="CS216" s="207"/>
      <c r="CT216" s="207"/>
      <c r="CU216" s="207"/>
      <c r="CV216" s="207"/>
      <c r="CW216" s="207"/>
      <c r="CX216" s="207"/>
      <c r="CY216" s="207"/>
      <c r="CZ216" s="207"/>
      <c r="DA216" s="207"/>
      <c r="DB216" s="207"/>
      <c r="DC216" s="207"/>
      <c r="DD216" s="207"/>
      <c r="DE216" s="207"/>
      <c r="DF216" s="207"/>
      <c r="DG216" s="207"/>
      <c r="DH216" s="207"/>
      <c r="DI216" s="207"/>
      <c r="DJ216" s="207"/>
      <c r="DK216" s="207"/>
      <c r="DL216" s="207"/>
      <c r="DM216" s="207"/>
      <c r="DN216" s="207"/>
      <c r="DO216" s="207"/>
      <c r="DP216" s="207"/>
      <c r="DQ216" s="207"/>
      <c r="DR216" s="207"/>
      <c r="DS216" s="207"/>
      <c r="DT216" s="207"/>
      <c r="DU216" s="207"/>
      <c r="DV216" s="207"/>
      <c r="DW216" s="207"/>
      <c r="DX216" s="207"/>
      <c r="DY216" s="207"/>
      <c r="DZ216" s="207"/>
      <c r="EA216" s="207"/>
      <c r="EB216" s="207"/>
      <c r="EC216" s="207"/>
      <c r="ED216" s="207"/>
      <c r="EE216" s="207"/>
      <c r="EF216" s="207"/>
      <c r="EG216" s="207"/>
      <c r="EH216" s="207"/>
      <c r="EI216" s="207"/>
      <c r="EJ216" s="207"/>
      <c r="EK216" s="207"/>
      <c r="EL216" s="207"/>
      <c r="EM216" s="207"/>
      <c r="EN216" s="207"/>
      <c r="EO216" s="207"/>
    </row>
    <row r="217" spans="1:145" x14ac:dyDescent="0.2">
      <c r="A217" s="212"/>
      <c r="B217" s="202"/>
      <c r="C217" s="354"/>
      <c r="D217" s="203"/>
      <c r="E217" s="371"/>
      <c r="F217" s="371"/>
      <c r="G217" s="106" t="str">
        <f>IF(OR(E217="",F217=""),"", IF(E217="Stormwater Treatment", VLOOKUP(F217,VALIDATIONS!$BZ$2:$CB$6,2,FALSE),    IF(E217="Floodway and Open Channel", VLOOKUP(F217,VALIDATIONS!$BW$2:$BY$7,2,FALSE)))  )</f>
        <v/>
      </c>
      <c r="H217" s="128"/>
      <c r="I217" s="128"/>
      <c r="J217" s="106" t="str">
        <f>IF(OR(E217="",F217=""),"", IF(E217="Stormwater Treatment", H217*VLOOKUP(F217,VALIDATIONS!$BZ$2:$CB$6,3,FALSE),    IF(E217="Floodway and Open Channel", H217*VLOOKUP(F217,VALIDATIONS!$BW$2:$BY$7,3,FALSE)))  )</f>
        <v/>
      </c>
      <c r="K217" s="203"/>
      <c r="L217" s="207"/>
      <c r="M217" s="207"/>
      <c r="N217" s="207"/>
      <c r="O217" s="207"/>
      <c r="P217" s="207"/>
      <c r="Q217" s="207"/>
      <c r="R217" s="207"/>
      <c r="S217" s="207"/>
      <c r="T217" s="207"/>
      <c r="U217" s="207"/>
      <c r="V217" s="207"/>
      <c r="W217" s="207"/>
      <c r="X217" s="207"/>
      <c r="Y217" s="207"/>
      <c r="Z217" s="207"/>
      <c r="AA217" s="207"/>
      <c r="AB217" s="207"/>
      <c r="AC217" s="207"/>
      <c r="AD217" s="207"/>
      <c r="AE217" s="207"/>
      <c r="AF217" s="207"/>
      <c r="AG217" s="207"/>
      <c r="AH217" s="207"/>
      <c r="AI217" s="207"/>
      <c r="AJ217" s="207"/>
      <c r="AK217" s="207"/>
      <c r="AL217" s="207"/>
      <c r="AM217" s="207"/>
      <c r="AN217" s="207"/>
      <c r="AO217" s="207"/>
      <c r="AP217" s="207"/>
      <c r="AQ217" s="207"/>
      <c r="AR217" s="207"/>
      <c r="AS217" s="207"/>
      <c r="AT217" s="207"/>
      <c r="AU217" s="207"/>
      <c r="AV217" s="207"/>
      <c r="AW217" s="207"/>
      <c r="AX217" s="207"/>
      <c r="AY217" s="207"/>
      <c r="AZ217" s="207"/>
      <c r="BA217" s="207"/>
      <c r="BB217" s="207"/>
      <c r="BC217" s="207"/>
      <c r="BD217" s="207"/>
      <c r="BE217" s="207"/>
      <c r="BF217" s="207"/>
      <c r="BG217" s="207"/>
      <c r="BH217" s="207"/>
      <c r="BI217" s="207"/>
      <c r="BJ217" s="207"/>
      <c r="BK217" s="207"/>
      <c r="BL217" s="207"/>
      <c r="BM217" s="207"/>
      <c r="BN217" s="207"/>
      <c r="BO217" s="207"/>
      <c r="BP217" s="207"/>
      <c r="BQ217" s="207"/>
      <c r="BR217" s="207"/>
      <c r="BS217" s="207"/>
      <c r="BT217" s="207"/>
      <c r="BU217" s="207"/>
      <c r="BV217" s="207"/>
      <c r="BW217" s="207"/>
      <c r="BX217" s="207"/>
      <c r="BY217" s="207"/>
      <c r="BZ217" s="207"/>
      <c r="CA217" s="207"/>
      <c r="CB217" s="207"/>
      <c r="CC217" s="207"/>
      <c r="CD217" s="207"/>
      <c r="CE217" s="207"/>
      <c r="CF217" s="207"/>
      <c r="CG217" s="207"/>
      <c r="CH217" s="207"/>
      <c r="CI217" s="207"/>
      <c r="CJ217" s="207"/>
      <c r="CK217" s="207"/>
      <c r="CL217" s="207"/>
      <c r="CM217" s="207"/>
      <c r="CN217" s="207"/>
      <c r="CO217" s="207"/>
      <c r="CP217" s="207"/>
      <c r="CQ217" s="207"/>
      <c r="CR217" s="207"/>
      <c r="CS217" s="207"/>
      <c r="CT217" s="207"/>
      <c r="CU217" s="207"/>
      <c r="CV217" s="207"/>
      <c r="CW217" s="207"/>
      <c r="CX217" s="207"/>
      <c r="CY217" s="207"/>
      <c r="CZ217" s="207"/>
      <c r="DA217" s="207"/>
      <c r="DB217" s="207"/>
      <c r="DC217" s="207"/>
      <c r="DD217" s="207"/>
      <c r="DE217" s="207"/>
      <c r="DF217" s="207"/>
      <c r="DG217" s="207"/>
      <c r="DH217" s="207"/>
      <c r="DI217" s="207"/>
      <c r="DJ217" s="207"/>
      <c r="DK217" s="207"/>
      <c r="DL217" s="207"/>
      <c r="DM217" s="207"/>
      <c r="DN217" s="207"/>
      <c r="DO217" s="207"/>
      <c r="DP217" s="207"/>
      <c r="DQ217" s="207"/>
      <c r="DR217" s="207"/>
      <c r="DS217" s="207"/>
      <c r="DT217" s="207"/>
      <c r="DU217" s="207"/>
      <c r="DV217" s="207"/>
      <c r="DW217" s="207"/>
      <c r="DX217" s="207"/>
      <c r="DY217" s="207"/>
      <c r="DZ217" s="207"/>
      <c r="EA217" s="207"/>
      <c r="EB217" s="207"/>
      <c r="EC217" s="207"/>
      <c r="ED217" s="207"/>
      <c r="EE217" s="207"/>
      <c r="EF217" s="207"/>
      <c r="EG217" s="207"/>
      <c r="EH217" s="207"/>
      <c r="EI217" s="207"/>
      <c r="EJ217" s="207"/>
      <c r="EK217" s="207"/>
      <c r="EL217" s="207"/>
      <c r="EM217" s="207"/>
      <c r="EN217" s="207"/>
      <c r="EO217" s="207"/>
    </row>
    <row r="218" spans="1:145" x14ac:dyDescent="0.2">
      <c r="A218" s="212"/>
      <c r="B218" s="202"/>
      <c r="C218" s="354"/>
      <c r="D218" s="203"/>
      <c r="E218" s="371"/>
      <c r="F218" s="371"/>
      <c r="G218" s="106" t="str">
        <f>IF(OR(E218="",F218=""),"", IF(E218="Stormwater Treatment", VLOOKUP(F218,VALIDATIONS!$BZ$2:$CB$6,2,FALSE),    IF(E218="Floodway and Open Channel", VLOOKUP(F218,VALIDATIONS!$BW$2:$BY$7,2,FALSE)))  )</f>
        <v/>
      </c>
      <c r="H218" s="128"/>
      <c r="I218" s="128"/>
      <c r="J218" s="106" t="str">
        <f>IF(OR(E218="",F218=""),"", IF(E218="Stormwater Treatment", H218*VLOOKUP(F218,VALIDATIONS!$BZ$2:$CB$6,3,FALSE),    IF(E218="Floodway and Open Channel", H218*VLOOKUP(F218,VALIDATIONS!$BW$2:$BY$7,3,FALSE)))  )</f>
        <v/>
      </c>
      <c r="K218" s="203"/>
      <c r="L218" s="207"/>
      <c r="M218" s="207"/>
      <c r="N218" s="207"/>
      <c r="O218" s="207"/>
      <c r="P218" s="207"/>
      <c r="Q218" s="207"/>
      <c r="R218" s="207"/>
      <c r="S218" s="207"/>
      <c r="T218" s="207"/>
      <c r="U218" s="207"/>
      <c r="V218" s="207"/>
      <c r="W218" s="207"/>
      <c r="X218" s="207"/>
      <c r="Y218" s="207"/>
      <c r="Z218" s="207"/>
      <c r="AA218" s="207"/>
      <c r="AB218" s="207"/>
      <c r="AC218" s="207"/>
      <c r="AD218" s="207"/>
      <c r="AE218" s="207"/>
      <c r="AF218" s="207"/>
      <c r="AG218" s="207"/>
      <c r="AH218" s="207"/>
      <c r="AI218" s="207"/>
      <c r="AJ218" s="207"/>
      <c r="AK218" s="207"/>
      <c r="AL218" s="207"/>
      <c r="AM218" s="207"/>
      <c r="AN218" s="207"/>
      <c r="AO218" s="207"/>
      <c r="AP218" s="207"/>
      <c r="AQ218" s="207"/>
      <c r="AR218" s="207"/>
      <c r="AS218" s="207"/>
      <c r="AT218" s="207"/>
      <c r="AU218" s="207"/>
      <c r="AV218" s="207"/>
      <c r="AW218" s="207"/>
      <c r="AX218" s="207"/>
      <c r="AY218" s="207"/>
      <c r="AZ218" s="207"/>
      <c r="BA218" s="207"/>
      <c r="BB218" s="207"/>
      <c r="BC218" s="207"/>
      <c r="BD218" s="207"/>
      <c r="BE218" s="207"/>
      <c r="BF218" s="207"/>
      <c r="BG218" s="207"/>
      <c r="BH218" s="207"/>
      <c r="BI218" s="207"/>
      <c r="BJ218" s="207"/>
      <c r="BK218" s="207"/>
      <c r="BL218" s="207"/>
      <c r="BM218" s="207"/>
      <c r="BN218" s="207"/>
      <c r="BO218" s="207"/>
      <c r="BP218" s="207"/>
      <c r="BQ218" s="207"/>
      <c r="BR218" s="207"/>
      <c r="BS218" s="207"/>
      <c r="BT218" s="207"/>
      <c r="BU218" s="207"/>
      <c r="BV218" s="207"/>
      <c r="BW218" s="207"/>
      <c r="BX218" s="207"/>
      <c r="BY218" s="207"/>
      <c r="BZ218" s="207"/>
      <c r="CA218" s="207"/>
      <c r="CB218" s="207"/>
      <c r="CC218" s="207"/>
      <c r="CD218" s="207"/>
      <c r="CE218" s="207"/>
      <c r="CF218" s="207"/>
      <c r="CG218" s="207"/>
      <c r="CH218" s="207"/>
      <c r="CI218" s="207"/>
      <c r="CJ218" s="207"/>
      <c r="CK218" s="207"/>
      <c r="CL218" s="207"/>
      <c r="CM218" s="207"/>
      <c r="CN218" s="207"/>
      <c r="CO218" s="207"/>
      <c r="CP218" s="207"/>
      <c r="CQ218" s="207"/>
      <c r="CR218" s="207"/>
      <c r="CS218" s="207"/>
      <c r="CT218" s="207"/>
      <c r="CU218" s="207"/>
      <c r="CV218" s="207"/>
      <c r="CW218" s="207"/>
      <c r="CX218" s="207"/>
      <c r="CY218" s="207"/>
      <c r="CZ218" s="207"/>
      <c r="DA218" s="207"/>
      <c r="DB218" s="207"/>
      <c r="DC218" s="207"/>
      <c r="DD218" s="207"/>
      <c r="DE218" s="207"/>
      <c r="DF218" s="207"/>
      <c r="DG218" s="207"/>
      <c r="DH218" s="207"/>
      <c r="DI218" s="207"/>
      <c r="DJ218" s="207"/>
      <c r="DK218" s="207"/>
      <c r="DL218" s="207"/>
      <c r="DM218" s="207"/>
      <c r="DN218" s="207"/>
      <c r="DO218" s="207"/>
      <c r="DP218" s="207"/>
      <c r="DQ218" s="207"/>
      <c r="DR218" s="207"/>
      <c r="DS218" s="207"/>
      <c r="DT218" s="207"/>
      <c r="DU218" s="207"/>
      <c r="DV218" s="207"/>
      <c r="DW218" s="207"/>
      <c r="DX218" s="207"/>
      <c r="DY218" s="207"/>
      <c r="DZ218" s="207"/>
      <c r="EA218" s="207"/>
      <c r="EB218" s="207"/>
      <c r="EC218" s="207"/>
      <c r="ED218" s="207"/>
      <c r="EE218" s="207"/>
      <c r="EF218" s="207"/>
      <c r="EG218" s="207"/>
      <c r="EH218" s="207"/>
      <c r="EI218" s="207"/>
      <c r="EJ218" s="207"/>
      <c r="EK218" s="207"/>
      <c r="EL218" s="207"/>
      <c r="EM218" s="207"/>
      <c r="EN218" s="207"/>
      <c r="EO218" s="207"/>
    </row>
    <row r="219" spans="1:145" x14ac:dyDescent="0.2">
      <c r="A219" s="212"/>
      <c r="B219" s="202"/>
      <c r="C219" s="354"/>
      <c r="D219" s="203"/>
      <c r="E219" s="371"/>
      <c r="F219" s="371"/>
      <c r="G219" s="106" t="str">
        <f>IF(OR(E219="",F219=""),"", IF(E219="Stormwater Treatment", VLOOKUP(F219,VALIDATIONS!$BZ$2:$CB$6,2,FALSE),    IF(E219="Floodway and Open Channel", VLOOKUP(F219,VALIDATIONS!$BW$2:$BY$7,2,FALSE)))  )</f>
        <v/>
      </c>
      <c r="H219" s="128"/>
      <c r="I219" s="128"/>
      <c r="J219" s="106" t="str">
        <f>IF(OR(E219="",F219=""),"", IF(E219="Stormwater Treatment", H219*VLOOKUP(F219,VALIDATIONS!$BZ$2:$CB$6,3,FALSE),    IF(E219="Floodway and Open Channel", H219*VLOOKUP(F219,VALIDATIONS!$BW$2:$BY$7,3,FALSE)))  )</f>
        <v/>
      </c>
      <c r="K219" s="203"/>
      <c r="L219" s="207"/>
      <c r="M219" s="207"/>
      <c r="N219" s="207"/>
      <c r="O219" s="207"/>
      <c r="P219" s="207"/>
      <c r="Q219" s="207"/>
      <c r="R219" s="207"/>
      <c r="S219" s="207"/>
      <c r="T219" s="207"/>
      <c r="U219" s="207"/>
      <c r="V219" s="207"/>
      <c r="W219" s="207"/>
      <c r="X219" s="207"/>
      <c r="Y219" s="207"/>
      <c r="Z219" s="207"/>
      <c r="AA219" s="207"/>
      <c r="AB219" s="207"/>
      <c r="AC219" s="207"/>
      <c r="AD219" s="207"/>
      <c r="AE219" s="207"/>
      <c r="AF219" s="207"/>
      <c r="AG219" s="207"/>
      <c r="AH219" s="207"/>
      <c r="AI219" s="207"/>
      <c r="AJ219" s="207"/>
      <c r="AK219" s="207"/>
      <c r="AL219" s="207"/>
      <c r="AM219" s="207"/>
      <c r="AN219" s="207"/>
      <c r="AO219" s="207"/>
      <c r="AP219" s="207"/>
      <c r="AQ219" s="207"/>
      <c r="AR219" s="207"/>
      <c r="AS219" s="207"/>
      <c r="AT219" s="207"/>
      <c r="AU219" s="207"/>
      <c r="AV219" s="207"/>
      <c r="AW219" s="207"/>
      <c r="AX219" s="207"/>
      <c r="AY219" s="207"/>
      <c r="AZ219" s="207"/>
      <c r="BA219" s="207"/>
      <c r="BB219" s="207"/>
      <c r="BC219" s="207"/>
      <c r="BD219" s="207"/>
      <c r="BE219" s="207"/>
      <c r="BF219" s="207"/>
      <c r="BG219" s="207"/>
      <c r="BH219" s="207"/>
      <c r="BI219" s="207"/>
      <c r="BJ219" s="207"/>
      <c r="BK219" s="207"/>
      <c r="BL219" s="207"/>
      <c r="BM219" s="207"/>
      <c r="BN219" s="207"/>
      <c r="BO219" s="207"/>
      <c r="BP219" s="207"/>
      <c r="BQ219" s="207"/>
      <c r="BR219" s="207"/>
      <c r="BS219" s="207"/>
      <c r="BT219" s="207"/>
      <c r="BU219" s="207"/>
      <c r="BV219" s="207"/>
      <c r="BW219" s="207"/>
      <c r="BX219" s="207"/>
      <c r="BY219" s="207"/>
      <c r="BZ219" s="207"/>
      <c r="CA219" s="207"/>
      <c r="CB219" s="207"/>
      <c r="CC219" s="207"/>
      <c r="CD219" s="207"/>
      <c r="CE219" s="207"/>
      <c r="CF219" s="207"/>
      <c r="CG219" s="207"/>
      <c r="CH219" s="207"/>
      <c r="CI219" s="207"/>
      <c r="CJ219" s="207"/>
      <c r="CK219" s="207"/>
      <c r="CL219" s="207"/>
      <c r="CM219" s="207"/>
      <c r="CN219" s="207"/>
      <c r="CO219" s="207"/>
      <c r="CP219" s="207"/>
      <c r="CQ219" s="207"/>
      <c r="CR219" s="207"/>
      <c r="CS219" s="207"/>
      <c r="CT219" s="207"/>
      <c r="CU219" s="207"/>
      <c r="CV219" s="207"/>
      <c r="CW219" s="207"/>
      <c r="CX219" s="207"/>
      <c r="CY219" s="207"/>
      <c r="CZ219" s="207"/>
      <c r="DA219" s="207"/>
      <c r="DB219" s="207"/>
      <c r="DC219" s="207"/>
      <c r="DD219" s="207"/>
      <c r="DE219" s="207"/>
      <c r="DF219" s="207"/>
      <c r="DG219" s="207"/>
      <c r="DH219" s="207"/>
      <c r="DI219" s="207"/>
      <c r="DJ219" s="207"/>
      <c r="DK219" s="207"/>
      <c r="DL219" s="207"/>
      <c r="DM219" s="207"/>
      <c r="DN219" s="207"/>
      <c r="DO219" s="207"/>
      <c r="DP219" s="207"/>
      <c r="DQ219" s="207"/>
      <c r="DR219" s="207"/>
      <c r="DS219" s="207"/>
      <c r="DT219" s="207"/>
      <c r="DU219" s="207"/>
      <c r="DV219" s="207"/>
      <c r="DW219" s="207"/>
      <c r="DX219" s="207"/>
      <c r="DY219" s="207"/>
      <c r="DZ219" s="207"/>
      <c r="EA219" s="207"/>
      <c r="EB219" s="207"/>
      <c r="EC219" s="207"/>
      <c r="ED219" s="207"/>
      <c r="EE219" s="207"/>
      <c r="EF219" s="207"/>
      <c r="EG219" s="207"/>
      <c r="EH219" s="207"/>
      <c r="EI219" s="207"/>
      <c r="EJ219" s="207"/>
      <c r="EK219" s="207"/>
      <c r="EL219" s="207"/>
      <c r="EM219" s="207"/>
      <c r="EN219" s="207"/>
      <c r="EO219" s="207"/>
    </row>
    <row r="220" spans="1:145" x14ac:dyDescent="0.2">
      <c r="A220" s="212"/>
      <c r="B220" s="202"/>
      <c r="C220" s="354"/>
      <c r="D220" s="203"/>
      <c r="E220" s="371"/>
      <c r="F220" s="371"/>
      <c r="G220" s="106" t="str">
        <f>IF(OR(E220="",F220=""),"", IF(E220="Stormwater Treatment", VLOOKUP(F220,VALIDATIONS!$BZ$2:$CB$6,2,FALSE),    IF(E220="Floodway and Open Channel", VLOOKUP(F220,VALIDATIONS!$BW$2:$BY$7,2,FALSE)))  )</f>
        <v/>
      </c>
      <c r="H220" s="128"/>
      <c r="I220" s="128"/>
      <c r="J220" s="106" t="str">
        <f>IF(OR(E220="",F220=""),"", IF(E220="Stormwater Treatment", H220*VLOOKUP(F220,VALIDATIONS!$BZ$2:$CB$6,3,FALSE),    IF(E220="Floodway and Open Channel", H220*VLOOKUP(F220,VALIDATIONS!$BW$2:$BY$7,3,FALSE)))  )</f>
        <v/>
      </c>
      <c r="K220" s="203"/>
      <c r="L220" s="207"/>
      <c r="M220" s="207"/>
      <c r="N220" s="207"/>
      <c r="O220" s="207"/>
      <c r="P220" s="207"/>
      <c r="Q220" s="207"/>
      <c r="R220" s="207"/>
      <c r="S220" s="207"/>
      <c r="T220" s="207"/>
      <c r="U220" s="207"/>
      <c r="V220" s="207"/>
      <c r="W220" s="207"/>
      <c r="X220" s="207"/>
      <c r="Y220" s="207"/>
      <c r="Z220" s="207"/>
      <c r="AA220" s="207"/>
      <c r="AB220" s="207"/>
      <c r="AC220" s="207"/>
      <c r="AD220" s="207"/>
      <c r="AE220" s="207"/>
      <c r="AF220" s="207"/>
      <c r="AG220" s="207"/>
      <c r="AH220" s="207"/>
      <c r="AI220" s="207"/>
      <c r="AJ220" s="207"/>
      <c r="AK220" s="207"/>
      <c r="AL220" s="207"/>
      <c r="AM220" s="207"/>
      <c r="AN220" s="207"/>
      <c r="AO220" s="207"/>
      <c r="AP220" s="207"/>
      <c r="AQ220" s="207"/>
      <c r="AR220" s="207"/>
      <c r="AS220" s="207"/>
      <c r="AT220" s="207"/>
      <c r="AU220" s="207"/>
      <c r="AV220" s="207"/>
      <c r="AW220" s="207"/>
      <c r="AX220" s="207"/>
      <c r="AY220" s="207"/>
      <c r="AZ220" s="207"/>
      <c r="BA220" s="207"/>
      <c r="BB220" s="207"/>
      <c r="BC220" s="207"/>
      <c r="BD220" s="207"/>
      <c r="BE220" s="207"/>
      <c r="BF220" s="207"/>
      <c r="BG220" s="207"/>
      <c r="BH220" s="207"/>
      <c r="BI220" s="207"/>
      <c r="BJ220" s="207"/>
      <c r="BK220" s="207"/>
      <c r="BL220" s="207"/>
      <c r="BM220" s="207"/>
      <c r="BN220" s="207"/>
      <c r="BO220" s="207"/>
      <c r="BP220" s="207"/>
      <c r="BQ220" s="207"/>
      <c r="BR220" s="207"/>
      <c r="BS220" s="207"/>
      <c r="BT220" s="207"/>
      <c r="BU220" s="207"/>
      <c r="BV220" s="207"/>
      <c r="BW220" s="207"/>
      <c r="BX220" s="207"/>
      <c r="BY220" s="207"/>
      <c r="BZ220" s="207"/>
      <c r="CA220" s="207"/>
      <c r="CB220" s="207"/>
      <c r="CC220" s="207"/>
      <c r="CD220" s="207"/>
      <c r="CE220" s="207"/>
      <c r="CF220" s="207"/>
      <c r="CG220" s="207"/>
      <c r="CH220" s="207"/>
      <c r="CI220" s="207"/>
      <c r="CJ220" s="207"/>
      <c r="CK220" s="207"/>
      <c r="CL220" s="207"/>
      <c r="CM220" s="207"/>
      <c r="CN220" s="207"/>
      <c r="CO220" s="207"/>
      <c r="CP220" s="207"/>
      <c r="CQ220" s="207"/>
      <c r="CR220" s="207"/>
      <c r="CS220" s="207"/>
      <c r="CT220" s="207"/>
      <c r="CU220" s="207"/>
      <c r="CV220" s="207"/>
      <c r="CW220" s="207"/>
      <c r="CX220" s="207"/>
      <c r="CY220" s="207"/>
      <c r="CZ220" s="207"/>
      <c r="DA220" s="207"/>
      <c r="DB220" s="207"/>
      <c r="DC220" s="207"/>
      <c r="DD220" s="207"/>
      <c r="DE220" s="207"/>
      <c r="DF220" s="207"/>
      <c r="DG220" s="207"/>
      <c r="DH220" s="207"/>
      <c r="DI220" s="207"/>
      <c r="DJ220" s="207"/>
      <c r="DK220" s="207"/>
      <c r="DL220" s="207"/>
      <c r="DM220" s="207"/>
      <c r="DN220" s="207"/>
      <c r="DO220" s="207"/>
      <c r="DP220" s="207"/>
      <c r="DQ220" s="207"/>
      <c r="DR220" s="207"/>
      <c r="DS220" s="207"/>
      <c r="DT220" s="207"/>
      <c r="DU220" s="207"/>
      <c r="DV220" s="207"/>
      <c r="DW220" s="207"/>
      <c r="DX220" s="207"/>
      <c r="DY220" s="207"/>
      <c r="DZ220" s="207"/>
      <c r="EA220" s="207"/>
      <c r="EB220" s="207"/>
      <c r="EC220" s="207"/>
      <c r="ED220" s="207"/>
      <c r="EE220" s="207"/>
      <c r="EF220" s="207"/>
      <c r="EG220" s="207"/>
      <c r="EH220" s="207"/>
      <c r="EI220" s="207"/>
      <c r="EJ220" s="207"/>
      <c r="EK220" s="207"/>
      <c r="EL220" s="207"/>
      <c r="EM220" s="207"/>
      <c r="EN220" s="207"/>
      <c r="EO220" s="207"/>
    </row>
    <row r="221" spans="1:145" x14ac:dyDescent="0.2">
      <c r="A221" s="212"/>
      <c r="B221" s="202"/>
      <c r="C221" s="354"/>
      <c r="D221" s="203"/>
      <c r="E221" s="371"/>
      <c r="F221" s="371"/>
      <c r="G221" s="106" t="str">
        <f>IF(OR(E221="",F221=""),"", IF(E221="Stormwater Treatment", VLOOKUP(F221,VALIDATIONS!$BZ$2:$CB$6,2,FALSE),    IF(E221="Floodway and Open Channel", VLOOKUP(F221,VALIDATIONS!$BW$2:$BY$7,2,FALSE)))  )</f>
        <v/>
      </c>
      <c r="H221" s="128"/>
      <c r="I221" s="128"/>
      <c r="J221" s="106" t="str">
        <f>IF(OR(E221="",F221=""),"", IF(E221="Stormwater Treatment", H221*VLOOKUP(F221,VALIDATIONS!$BZ$2:$CB$6,3,FALSE),    IF(E221="Floodway and Open Channel", H221*VLOOKUP(F221,VALIDATIONS!$BW$2:$BY$7,3,FALSE)))  )</f>
        <v/>
      </c>
      <c r="K221" s="203"/>
      <c r="L221" s="207"/>
      <c r="M221" s="207"/>
      <c r="N221" s="207"/>
      <c r="O221" s="207"/>
      <c r="P221" s="207"/>
      <c r="Q221" s="207"/>
      <c r="R221" s="207"/>
      <c r="S221" s="207"/>
      <c r="T221" s="207"/>
      <c r="U221" s="207"/>
      <c r="V221" s="207"/>
      <c r="W221" s="207"/>
      <c r="X221" s="207"/>
      <c r="Y221" s="207"/>
      <c r="Z221" s="207"/>
      <c r="AA221" s="207"/>
      <c r="AB221" s="207"/>
      <c r="AC221" s="207"/>
      <c r="AD221" s="207"/>
      <c r="AE221" s="207"/>
      <c r="AF221" s="207"/>
      <c r="AG221" s="207"/>
      <c r="AH221" s="207"/>
      <c r="AI221" s="207"/>
      <c r="AJ221" s="207"/>
      <c r="AK221" s="207"/>
      <c r="AL221" s="207"/>
      <c r="AM221" s="207"/>
      <c r="AN221" s="207"/>
      <c r="AO221" s="207"/>
      <c r="AP221" s="207"/>
      <c r="AQ221" s="207"/>
      <c r="AR221" s="207"/>
      <c r="AS221" s="207"/>
      <c r="AT221" s="207"/>
      <c r="AU221" s="207"/>
      <c r="AV221" s="207"/>
      <c r="AW221" s="207"/>
      <c r="AX221" s="207"/>
      <c r="AY221" s="207"/>
      <c r="AZ221" s="207"/>
      <c r="BA221" s="207"/>
      <c r="BB221" s="207"/>
      <c r="BC221" s="207"/>
      <c r="BD221" s="207"/>
      <c r="BE221" s="207"/>
      <c r="BF221" s="207"/>
      <c r="BG221" s="207"/>
      <c r="BH221" s="207"/>
      <c r="BI221" s="207"/>
      <c r="BJ221" s="207"/>
      <c r="BK221" s="207"/>
      <c r="BL221" s="207"/>
      <c r="BM221" s="207"/>
      <c r="BN221" s="207"/>
      <c r="BO221" s="207"/>
      <c r="BP221" s="207"/>
      <c r="BQ221" s="207"/>
      <c r="BR221" s="207"/>
      <c r="BS221" s="207"/>
      <c r="BT221" s="207"/>
      <c r="BU221" s="207"/>
      <c r="BV221" s="207"/>
      <c r="BW221" s="207"/>
      <c r="BX221" s="207"/>
      <c r="BY221" s="207"/>
      <c r="BZ221" s="207"/>
      <c r="CA221" s="207"/>
      <c r="CB221" s="207"/>
      <c r="CC221" s="207"/>
      <c r="CD221" s="207"/>
      <c r="CE221" s="207"/>
      <c r="CF221" s="207"/>
      <c r="CG221" s="207"/>
      <c r="CH221" s="207"/>
      <c r="CI221" s="207"/>
      <c r="CJ221" s="207"/>
      <c r="CK221" s="207"/>
      <c r="CL221" s="207"/>
      <c r="CM221" s="207"/>
      <c r="CN221" s="207"/>
      <c r="CO221" s="207"/>
      <c r="CP221" s="207"/>
      <c r="CQ221" s="207"/>
      <c r="CR221" s="207"/>
      <c r="CS221" s="207"/>
      <c r="CT221" s="207"/>
      <c r="CU221" s="207"/>
      <c r="CV221" s="207"/>
      <c r="CW221" s="207"/>
      <c r="CX221" s="207"/>
      <c r="CY221" s="207"/>
      <c r="CZ221" s="207"/>
      <c r="DA221" s="207"/>
      <c r="DB221" s="207"/>
      <c r="DC221" s="207"/>
      <c r="DD221" s="207"/>
      <c r="DE221" s="207"/>
      <c r="DF221" s="207"/>
      <c r="DG221" s="207"/>
      <c r="DH221" s="207"/>
      <c r="DI221" s="207"/>
      <c r="DJ221" s="207"/>
      <c r="DK221" s="207"/>
      <c r="DL221" s="207"/>
      <c r="DM221" s="207"/>
      <c r="DN221" s="207"/>
      <c r="DO221" s="207"/>
      <c r="DP221" s="207"/>
      <c r="DQ221" s="207"/>
      <c r="DR221" s="207"/>
      <c r="DS221" s="207"/>
      <c r="DT221" s="207"/>
      <c r="DU221" s="207"/>
      <c r="DV221" s="207"/>
      <c r="DW221" s="207"/>
      <c r="DX221" s="207"/>
      <c r="DY221" s="207"/>
      <c r="DZ221" s="207"/>
      <c r="EA221" s="207"/>
      <c r="EB221" s="207"/>
      <c r="EC221" s="207"/>
      <c r="ED221" s="207"/>
      <c r="EE221" s="207"/>
      <c r="EF221" s="207"/>
      <c r="EG221" s="207"/>
      <c r="EH221" s="207"/>
      <c r="EI221" s="207"/>
      <c r="EJ221" s="207"/>
      <c r="EK221" s="207"/>
      <c r="EL221" s="207"/>
      <c r="EM221" s="207"/>
      <c r="EN221" s="207"/>
      <c r="EO221" s="207"/>
    </row>
    <row r="222" spans="1:145" x14ac:dyDescent="0.2">
      <c r="A222" s="212"/>
      <c r="B222" s="202"/>
      <c r="C222" s="354"/>
      <c r="D222" s="203"/>
      <c r="E222" s="371"/>
      <c r="F222" s="371"/>
      <c r="G222" s="106" t="str">
        <f>IF(OR(E222="",F222=""),"", IF(E222="Stormwater Treatment", VLOOKUP(F222,VALIDATIONS!$BZ$2:$CB$6,2,FALSE),    IF(E222="Floodway and Open Channel", VLOOKUP(F222,VALIDATIONS!$BW$2:$BY$7,2,FALSE)))  )</f>
        <v/>
      </c>
      <c r="H222" s="128"/>
      <c r="I222" s="128"/>
      <c r="J222" s="106" t="str">
        <f>IF(OR(E222="",F222=""),"", IF(E222="Stormwater Treatment", H222*VLOOKUP(F222,VALIDATIONS!$BZ$2:$CB$6,3,FALSE),    IF(E222="Floodway and Open Channel", H222*VLOOKUP(F222,VALIDATIONS!$BW$2:$BY$7,3,FALSE)))  )</f>
        <v/>
      </c>
      <c r="K222" s="203"/>
      <c r="L222" s="207"/>
      <c r="M222" s="207"/>
      <c r="N222" s="207"/>
      <c r="O222" s="207"/>
      <c r="P222" s="207"/>
      <c r="Q222" s="207"/>
      <c r="R222" s="207"/>
      <c r="S222" s="207"/>
      <c r="T222" s="207"/>
      <c r="U222" s="207"/>
      <c r="V222" s="207"/>
      <c r="W222" s="207"/>
      <c r="X222" s="207"/>
      <c r="Y222" s="207"/>
      <c r="Z222" s="207"/>
      <c r="AA222" s="207"/>
      <c r="AB222" s="207"/>
      <c r="AC222" s="207"/>
      <c r="AD222" s="207"/>
      <c r="AE222" s="207"/>
      <c r="AF222" s="207"/>
      <c r="AG222" s="207"/>
      <c r="AH222" s="207"/>
      <c r="AI222" s="207"/>
      <c r="AJ222" s="207"/>
      <c r="AK222" s="207"/>
      <c r="AL222" s="207"/>
      <c r="AM222" s="207"/>
      <c r="AN222" s="207"/>
      <c r="AO222" s="207"/>
      <c r="AP222" s="207"/>
      <c r="AQ222" s="207"/>
      <c r="AR222" s="207"/>
      <c r="AS222" s="207"/>
      <c r="AT222" s="207"/>
      <c r="AU222" s="207"/>
      <c r="AV222" s="207"/>
      <c r="AW222" s="207"/>
      <c r="AX222" s="207"/>
      <c r="AY222" s="207"/>
      <c r="AZ222" s="207"/>
      <c r="BA222" s="207"/>
      <c r="BB222" s="207"/>
      <c r="BC222" s="207"/>
      <c r="BD222" s="207"/>
      <c r="BE222" s="207"/>
      <c r="BF222" s="207"/>
      <c r="BG222" s="207"/>
      <c r="BH222" s="207"/>
      <c r="BI222" s="207"/>
      <c r="BJ222" s="207"/>
      <c r="BK222" s="207"/>
      <c r="BL222" s="207"/>
      <c r="BM222" s="207"/>
      <c r="BN222" s="207"/>
      <c r="BO222" s="207"/>
      <c r="BP222" s="207"/>
      <c r="BQ222" s="207"/>
      <c r="BR222" s="207"/>
      <c r="BS222" s="207"/>
      <c r="BT222" s="207"/>
      <c r="BU222" s="207"/>
      <c r="BV222" s="207"/>
      <c r="BW222" s="207"/>
      <c r="BX222" s="207"/>
      <c r="BY222" s="207"/>
      <c r="BZ222" s="207"/>
      <c r="CA222" s="207"/>
      <c r="CB222" s="207"/>
      <c r="CC222" s="207"/>
      <c r="CD222" s="207"/>
      <c r="CE222" s="207"/>
      <c r="CF222" s="207"/>
      <c r="CG222" s="207"/>
      <c r="CH222" s="207"/>
      <c r="CI222" s="207"/>
      <c r="CJ222" s="207"/>
      <c r="CK222" s="207"/>
      <c r="CL222" s="207"/>
      <c r="CM222" s="207"/>
      <c r="CN222" s="207"/>
      <c r="CO222" s="207"/>
      <c r="CP222" s="207"/>
      <c r="CQ222" s="207"/>
      <c r="CR222" s="207"/>
      <c r="CS222" s="207"/>
      <c r="CT222" s="207"/>
      <c r="CU222" s="207"/>
      <c r="CV222" s="207"/>
      <c r="CW222" s="207"/>
      <c r="CX222" s="207"/>
      <c r="CY222" s="207"/>
      <c r="CZ222" s="207"/>
      <c r="DA222" s="207"/>
      <c r="DB222" s="207"/>
      <c r="DC222" s="207"/>
      <c r="DD222" s="207"/>
      <c r="DE222" s="207"/>
      <c r="DF222" s="207"/>
      <c r="DG222" s="207"/>
      <c r="DH222" s="207"/>
      <c r="DI222" s="207"/>
      <c r="DJ222" s="207"/>
      <c r="DK222" s="207"/>
      <c r="DL222" s="207"/>
      <c r="DM222" s="207"/>
      <c r="DN222" s="207"/>
      <c r="DO222" s="207"/>
      <c r="DP222" s="207"/>
      <c r="DQ222" s="207"/>
      <c r="DR222" s="207"/>
      <c r="DS222" s="207"/>
      <c r="DT222" s="207"/>
      <c r="DU222" s="207"/>
      <c r="DV222" s="207"/>
      <c r="DW222" s="207"/>
      <c r="DX222" s="207"/>
      <c r="DY222" s="207"/>
      <c r="DZ222" s="207"/>
      <c r="EA222" s="207"/>
      <c r="EB222" s="207"/>
      <c r="EC222" s="207"/>
      <c r="ED222" s="207"/>
      <c r="EE222" s="207"/>
      <c r="EF222" s="207"/>
      <c r="EG222" s="207"/>
      <c r="EH222" s="207"/>
      <c r="EI222" s="207"/>
      <c r="EJ222" s="207"/>
      <c r="EK222" s="207"/>
      <c r="EL222" s="207"/>
      <c r="EM222" s="207"/>
      <c r="EN222" s="207"/>
      <c r="EO222" s="207"/>
    </row>
    <row r="223" spans="1:145" x14ac:dyDescent="0.2">
      <c r="A223" s="212"/>
      <c r="B223" s="202"/>
      <c r="C223" s="354"/>
      <c r="D223" s="203"/>
      <c r="E223" s="371"/>
      <c r="F223" s="371"/>
      <c r="G223" s="106" t="str">
        <f>IF(OR(E223="",F223=""),"", IF(E223="Stormwater Treatment", VLOOKUP(F223,VALIDATIONS!$BZ$2:$CB$6,2,FALSE),    IF(E223="Floodway and Open Channel", VLOOKUP(F223,VALIDATIONS!$BW$2:$BY$7,2,FALSE)))  )</f>
        <v/>
      </c>
      <c r="H223" s="128"/>
      <c r="I223" s="128"/>
      <c r="J223" s="106" t="str">
        <f>IF(OR(E223="",F223=""),"", IF(E223="Stormwater Treatment", H223*VLOOKUP(F223,VALIDATIONS!$BZ$2:$CB$6,3,FALSE),    IF(E223="Floodway and Open Channel", H223*VLOOKUP(F223,VALIDATIONS!$BW$2:$BY$7,3,FALSE)))  )</f>
        <v/>
      </c>
      <c r="K223" s="203"/>
      <c r="L223" s="207"/>
      <c r="M223" s="207"/>
      <c r="N223" s="207"/>
      <c r="O223" s="207"/>
      <c r="P223" s="207"/>
      <c r="Q223" s="207"/>
      <c r="R223" s="207"/>
      <c r="S223" s="207"/>
      <c r="T223" s="207"/>
      <c r="U223" s="207"/>
      <c r="V223" s="207"/>
      <c r="W223" s="207"/>
      <c r="X223" s="207"/>
      <c r="Y223" s="207"/>
      <c r="Z223" s="207"/>
      <c r="AA223" s="207"/>
      <c r="AB223" s="207"/>
      <c r="AC223" s="207"/>
      <c r="AD223" s="207"/>
      <c r="AE223" s="207"/>
      <c r="AF223" s="207"/>
      <c r="AG223" s="207"/>
      <c r="AH223" s="207"/>
      <c r="AI223" s="207"/>
      <c r="AJ223" s="207"/>
      <c r="AK223" s="207"/>
      <c r="AL223" s="207"/>
      <c r="AM223" s="207"/>
      <c r="AN223" s="207"/>
      <c r="AO223" s="207"/>
      <c r="AP223" s="207"/>
      <c r="AQ223" s="207"/>
      <c r="AR223" s="207"/>
      <c r="AS223" s="207"/>
      <c r="AT223" s="207"/>
      <c r="AU223" s="207"/>
      <c r="AV223" s="207"/>
      <c r="AW223" s="207"/>
      <c r="AX223" s="207"/>
      <c r="AY223" s="207"/>
      <c r="AZ223" s="207"/>
      <c r="BA223" s="207"/>
      <c r="BB223" s="207"/>
      <c r="BC223" s="207"/>
      <c r="BD223" s="207"/>
      <c r="BE223" s="207"/>
      <c r="BF223" s="207"/>
      <c r="BG223" s="207"/>
      <c r="BH223" s="207"/>
      <c r="BI223" s="207"/>
      <c r="BJ223" s="207"/>
      <c r="BK223" s="207"/>
      <c r="BL223" s="207"/>
      <c r="BM223" s="207"/>
      <c r="BN223" s="207"/>
      <c r="BO223" s="207"/>
      <c r="BP223" s="207"/>
      <c r="BQ223" s="207"/>
      <c r="BR223" s="207"/>
      <c r="BS223" s="207"/>
      <c r="BT223" s="207"/>
      <c r="BU223" s="207"/>
      <c r="BV223" s="207"/>
      <c r="BW223" s="207"/>
      <c r="BX223" s="207"/>
      <c r="BY223" s="207"/>
      <c r="BZ223" s="207"/>
      <c r="CA223" s="207"/>
      <c r="CB223" s="207"/>
      <c r="CC223" s="207"/>
      <c r="CD223" s="207"/>
      <c r="CE223" s="207"/>
      <c r="CF223" s="207"/>
      <c r="CG223" s="207"/>
      <c r="CH223" s="207"/>
      <c r="CI223" s="207"/>
      <c r="CJ223" s="207"/>
      <c r="CK223" s="207"/>
      <c r="CL223" s="207"/>
      <c r="CM223" s="207"/>
      <c r="CN223" s="207"/>
      <c r="CO223" s="207"/>
      <c r="CP223" s="207"/>
      <c r="CQ223" s="207"/>
      <c r="CR223" s="207"/>
      <c r="CS223" s="207"/>
      <c r="CT223" s="207"/>
      <c r="CU223" s="207"/>
      <c r="CV223" s="207"/>
      <c r="CW223" s="207"/>
      <c r="CX223" s="207"/>
      <c r="CY223" s="207"/>
      <c r="CZ223" s="207"/>
      <c r="DA223" s="207"/>
      <c r="DB223" s="207"/>
      <c r="DC223" s="207"/>
      <c r="DD223" s="207"/>
      <c r="DE223" s="207"/>
      <c r="DF223" s="207"/>
      <c r="DG223" s="207"/>
      <c r="DH223" s="207"/>
      <c r="DI223" s="207"/>
      <c r="DJ223" s="207"/>
      <c r="DK223" s="207"/>
      <c r="DL223" s="207"/>
      <c r="DM223" s="207"/>
      <c r="DN223" s="207"/>
      <c r="DO223" s="207"/>
      <c r="DP223" s="207"/>
      <c r="DQ223" s="207"/>
      <c r="DR223" s="207"/>
      <c r="DS223" s="207"/>
      <c r="DT223" s="207"/>
      <c r="DU223" s="207"/>
      <c r="DV223" s="207"/>
      <c r="DW223" s="207"/>
      <c r="DX223" s="207"/>
      <c r="DY223" s="207"/>
      <c r="DZ223" s="207"/>
      <c r="EA223" s="207"/>
      <c r="EB223" s="207"/>
      <c r="EC223" s="207"/>
      <c r="ED223" s="207"/>
      <c r="EE223" s="207"/>
      <c r="EF223" s="207"/>
      <c r="EG223" s="207"/>
      <c r="EH223" s="207"/>
      <c r="EI223" s="207"/>
      <c r="EJ223" s="207"/>
      <c r="EK223" s="207"/>
      <c r="EL223" s="207"/>
      <c r="EM223" s="207"/>
      <c r="EN223" s="207"/>
      <c r="EO223" s="207"/>
    </row>
    <row r="224" spans="1:145" x14ac:dyDescent="0.2">
      <c r="A224" s="212"/>
      <c r="B224" s="202"/>
      <c r="C224" s="354"/>
      <c r="D224" s="203"/>
      <c r="E224" s="371"/>
      <c r="F224" s="371"/>
      <c r="G224" s="106" t="str">
        <f>IF(OR(E224="",F224=""),"", IF(E224="Stormwater Treatment", VLOOKUP(F224,VALIDATIONS!$BZ$2:$CB$6,2,FALSE),    IF(E224="Floodway and Open Channel", VLOOKUP(F224,VALIDATIONS!$BW$2:$BY$7,2,FALSE)))  )</f>
        <v/>
      </c>
      <c r="H224" s="128"/>
      <c r="I224" s="128"/>
      <c r="J224" s="106" t="str">
        <f>IF(OR(E224="",F224=""),"", IF(E224="Stormwater Treatment", H224*VLOOKUP(F224,VALIDATIONS!$BZ$2:$CB$6,3,FALSE),    IF(E224="Floodway and Open Channel", H224*VLOOKUP(F224,VALIDATIONS!$BW$2:$BY$7,3,FALSE)))  )</f>
        <v/>
      </c>
      <c r="K224" s="203"/>
      <c r="L224" s="207"/>
      <c r="M224" s="207"/>
      <c r="N224" s="207"/>
      <c r="O224" s="207"/>
      <c r="P224" s="207"/>
      <c r="Q224" s="207"/>
      <c r="R224" s="207"/>
      <c r="S224" s="207"/>
      <c r="T224" s="207"/>
      <c r="U224" s="207"/>
      <c r="V224" s="207"/>
      <c r="W224" s="207"/>
      <c r="X224" s="207"/>
      <c r="Y224" s="207"/>
      <c r="Z224" s="207"/>
      <c r="AA224" s="207"/>
      <c r="AB224" s="207"/>
      <c r="AC224" s="207"/>
      <c r="AD224" s="207"/>
      <c r="AE224" s="207"/>
      <c r="AF224" s="207"/>
      <c r="AG224" s="207"/>
      <c r="AH224" s="207"/>
      <c r="AI224" s="207"/>
      <c r="AJ224" s="207"/>
      <c r="AK224" s="207"/>
      <c r="AL224" s="207"/>
      <c r="AM224" s="207"/>
      <c r="AN224" s="207"/>
      <c r="AO224" s="207"/>
      <c r="AP224" s="207"/>
      <c r="AQ224" s="207"/>
      <c r="AR224" s="207"/>
      <c r="AS224" s="207"/>
      <c r="AT224" s="207"/>
      <c r="AU224" s="207"/>
      <c r="AV224" s="207"/>
      <c r="AW224" s="207"/>
      <c r="AX224" s="207"/>
      <c r="AY224" s="207"/>
      <c r="AZ224" s="207"/>
      <c r="BA224" s="207"/>
      <c r="BB224" s="207"/>
      <c r="BC224" s="207"/>
      <c r="BD224" s="207"/>
      <c r="BE224" s="207"/>
      <c r="BF224" s="207"/>
      <c r="BG224" s="207"/>
      <c r="BH224" s="207"/>
      <c r="BI224" s="207"/>
      <c r="BJ224" s="207"/>
      <c r="BK224" s="207"/>
      <c r="BL224" s="207"/>
      <c r="BM224" s="207"/>
      <c r="BN224" s="207"/>
      <c r="BO224" s="207"/>
      <c r="BP224" s="207"/>
      <c r="BQ224" s="207"/>
      <c r="BR224" s="207"/>
      <c r="BS224" s="207"/>
      <c r="BT224" s="207"/>
      <c r="BU224" s="207"/>
      <c r="BV224" s="207"/>
      <c r="BW224" s="207"/>
      <c r="BX224" s="207"/>
      <c r="BY224" s="207"/>
      <c r="BZ224" s="207"/>
      <c r="CA224" s="207"/>
      <c r="CB224" s="207"/>
      <c r="CC224" s="207"/>
      <c r="CD224" s="207"/>
      <c r="CE224" s="207"/>
      <c r="CF224" s="207"/>
      <c r="CG224" s="207"/>
      <c r="CH224" s="207"/>
      <c r="CI224" s="207"/>
      <c r="CJ224" s="207"/>
      <c r="CK224" s="207"/>
      <c r="CL224" s="207"/>
      <c r="CM224" s="207"/>
      <c r="CN224" s="207"/>
      <c r="CO224" s="207"/>
      <c r="CP224" s="207"/>
      <c r="CQ224" s="207"/>
      <c r="CR224" s="207"/>
      <c r="CS224" s="207"/>
      <c r="CT224" s="207"/>
      <c r="CU224" s="207"/>
      <c r="CV224" s="207"/>
      <c r="CW224" s="207"/>
      <c r="CX224" s="207"/>
      <c r="CY224" s="207"/>
      <c r="CZ224" s="207"/>
      <c r="DA224" s="207"/>
      <c r="DB224" s="207"/>
      <c r="DC224" s="207"/>
      <c r="DD224" s="207"/>
      <c r="DE224" s="207"/>
      <c r="DF224" s="207"/>
      <c r="DG224" s="207"/>
      <c r="DH224" s="207"/>
      <c r="DI224" s="207"/>
      <c r="DJ224" s="207"/>
      <c r="DK224" s="207"/>
      <c r="DL224" s="207"/>
      <c r="DM224" s="207"/>
      <c r="DN224" s="207"/>
      <c r="DO224" s="207"/>
      <c r="DP224" s="207"/>
      <c r="DQ224" s="207"/>
      <c r="DR224" s="207"/>
      <c r="DS224" s="207"/>
      <c r="DT224" s="207"/>
      <c r="DU224" s="207"/>
      <c r="DV224" s="207"/>
      <c r="DW224" s="207"/>
      <c r="DX224" s="207"/>
      <c r="DY224" s="207"/>
      <c r="DZ224" s="207"/>
      <c r="EA224" s="207"/>
      <c r="EB224" s="207"/>
      <c r="EC224" s="207"/>
      <c r="ED224" s="207"/>
      <c r="EE224" s="207"/>
      <c r="EF224" s="207"/>
      <c r="EG224" s="207"/>
      <c r="EH224" s="207"/>
      <c r="EI224" s="207"/>
      <c r="EJ224" s="207"/>
      <c r="EK224" s="207"/>
      <c r="EL224" s="207"/>
      <c r="EM224" s="207"/>
      <c r="EN224" s="207"/>
      <c r="EO224" s="207"/>
    </row>
    <row r="225" spans="1:145" x14ac:dyDescent="0.2">
      <c r="A225" s="212"/>
      <c r="B225" s="202"/>
      <c r="C225" s="354"/>
      <c r="D225" s="203"/>
      <c r="E225" s="371"/>
      <c r="F225" s="371"/>
      <c r="G225" s="106" t="str">
        <f>IF(OR(E225="",F225=""),"", IF(E225="Stormwater Treatment", VLOOKUP(F225,VALIDATIONS!$BZ$2:$CB$6,2,FALSE),    IF(E225="Floodway and Open Channel", VLOOKUP(F225,VALIDATIONS!$BW$2:$BY$7,2,FALSE)))  )</f>
        <v/>
      </c>
      <c r="H225" s="128"/>
      <c r="I225" s="128"/>
      <c r="J225" s="106" t="str">
        <f>IF(OR(E225="",F225=""),"", IF(E225="Stormwater Treatment", H225*VLOOKUP(F225,VALIDATIONS!$BZ$2:$CB$6,3,FALSE),    IF(E225="Floodway and Open Channel", H225*VLOOKUP(F225,VALIDATIONS!$BW$2:$BY$7,3,FALSE)))  )</f>
        <v/>
      </c>
      <c r="K225" s="203"/>
      <c r="L225" s="207"/>
      <c r="M225" s="207"/>
      <c r="N225" s="207"/>
      <c r="O225" s="207"/>
      <c r="P225" s="207"/>
      <c r="Q225" s="207"/>
      <c r="R225" s="207"/>
      <c r="S225" s="207"/>
      <c r="T225" s="207"/>
      <c r="U225" s="207"/>
      <c r="V225" s="207"/>
      <c r="W225" s="207"/>
      <c r="X225" s="207"/>
      <c r="Y225" s="207"/>
      <c r="Z225" s="207"/>
      <c r="AA225" s="207"/>
      <c r="AB225" s="207"/>
      <c r="AC225" s="207"/>
      <c r="AD225" s="207"/>
      <c r="AE225" s="207"/>
      <c r="AF225" s="207"/>
      <c r="AG225" s="207"/>
      <c r="AH225" s="207"/>
      <c r="AI225" s="207"/>
      <c r="AJ225" s="207"/>
      <c r="AK225" s="207"/>
      <c r="AL225" s="207"/>
      <c r="AM225" s="207"/>
      <c r="AN225" s="207"/>
      <c r="AO225" s="207"/>
      <c r="AP225" s="207"/>
      <c r="AQ225" s="207"/>
      <c r="AR225" s="207"/>
      <c r="AS225" s="207"/>
      <c r="AT225" s="207"/>
      <c r="AU225" s="207"/>
      <c r="AV225" s="207"/>
      <c r="AW225" s="207"/>
      <c r="AX225" s="207"/>
      <c r="AY225" s="207"/>
      <c r="AZ225" s="207"/>
      <c r="BA225" s="207"/>
      <c r="BB225" s="207"/>
      <c r="BC225" s="207"/>
      <c r="BD225" s="207"/>
      <c r="BE225" s="207"/>
      <c r="BF225" s="207"/>
      <c r="BG225" s="207"/>
      <c r="BH225" s="207"/>
      <c r="BI225" s="207"/>
      <c r="BJ225" s="207"/>
      <c r="BK225" s="207"/>
      <c r="BL225" s="207"/>
      <c r="BM225" s="207"/>
      <c r="BN225" s="207"/>
      <c r="BO225" s="207"/>
      <c r="BP225" s="207"/>
      <c r="BQ225" s="207"/>
      <c r="BR225" s="207"/>
      <c r="BS225" s="207"/>
      <c r="BT225" s="207"/>
      <c r="BU225" s="207"/>
      <c r="BV225" s="207"/>
      <c r="BW225" s="207"/>
      <c r="BX225" s="207"/>
      <c r="BY225" s="207"/>
      <c r="BZ225" s="207"/>
      <c r="CA225" s="207"/>
      <c r="CB225" s="207"/>
      <c r="CC225" s="207"/>
      <c r="CD225" s="207"/>
      <c r="CE225" s="207"/>
      <c r="CF225" s="207"/>
      <c r="CG225" s="207"/>
      <c r="CH225" s="207"/>
      <c r="CI225" s="207"/>
      <c r="CJ225" s="207"/>
      <c r="CK225" s="207"/>
      <c r="CL225" s="207"/>
      <c r="CM225" s="207"/>
      <c r="CN225" s="207"/>
      <c r="CO225" s="207"/>
      <c r="CP225" s="207"/>
      <c r="CQ225" s="207"/>
      <c r="CR225" s="207"/>
      <c r="CS225" s="207"/>
      <c r="CT225" s="207"/>
      <c r="CU225" s="207"/>
      <c r="CV225" s="207"/>
      <c r="CW225" s="207"/>
      <c r="CX225" s="207"/>
      <c r="CY225" s="207"/>
      <c r="CZ225" s="207"/>
      <c r="DA225" s="207"/>
      <c r="DB225" s="207"/>
      <c r="DC225" s="207"/>
      <c r="DD225" s="207"/>
      <c r="DE225" s="207"/>
      <c r="DF225" s="207"/>
      <c r="DG225" s="207"/>
      <c r="DH225" s="207"/>
      <c r="DI225" s="207"/>
      <c r="DJ225" s="207"/>
      <c r="DK225" s="207"/>
      <c r="DL225" s="207"/>
      <c r="DM225" s="207"/>
      <c r="DN225" s="207"/>
      <c r="DO225" s="207"/>
      <c r="DP225" s="207"/>
      <c r="DQ225" s="207"/>
      <c r="DR225" s="207"/>
      <c r="DS225" s="207"/>
      <c r="DT225" s="207"/>
      <c r="DU225" s="207"/>
      <c r="DV225" s="207"/>
      <c r="DW225" s="207"/>
      <c r="DX225" s="207"/>
      <c r="DY225" s="207"/>
      <c r="DZ225" s="207"/>
      <c r="EA225" s="207"/>
      <c r="EB225" s="207"/>
      <c r="EC225" s="207"/>
      <c r="ED225" s="207"/>
      <c r="EE225" s="207"/>
      <c r="EF225" s="207"/>
      <c r="EG225" s="207"/>
      <c r="EH225" s="207"/>
      <c r="EI225" s="207"/>
      <c r="EJ225" s="207"/>
      <c r="EK225" s="207"/>
      <c r="EL225" s="207"/>
      <c r="EM225" s="207"/>
      <c r="EN225" s="207"/>
      <c r="EO225" s="207"/>
    </row>
    <row r="226" spans="1:145" x14ac:dyDescent="0.2">
      <c r="A226" s="212"/>
      <c r="B226" s="202"/>
      <c r="C226" s="354"/>
      <c r="D226" s="203"/>
      <c r="E226" s="371"/>
      <c r="F226" s="371"/>
      <c r="G226" s="106" t="str">
        <f>IF(OR(E226="",F226=""),"", IF(E226="Stormwater Treatment", VLOOKUP(F226,VALIDATIONS!$BZ$2:$CB$6,2,FALSE),    IF(E226="Floodway and Open Channel", VLOOKUP(F226,VALIDATIONS!$BW$2:$BY$7,2,FALSE)))  )</f>
        <v/>
      </c>
      <c r="H226" s="128"/>
      <c r="I226" s="128"/>
      <c r="J226" s="106" t="str">
        <f>IF(OR(E226="",F226=""),"", IF(E226="Stormwater Treatment", H226*VLOOKUP(F226,VALIDATIONS!$BZ$2:$CB$6,3,FALSE),    IF(E226="Floodway and Open Channel", H226*VLOOKUP(F226,VALIDATIONS!$BW$2:$BY$7,3,FALSE)))  )</f>
        <v/>
      </c>
      <c r="K226" s="203"/>
      <c r="L226" s="207"/>
      <c r="M226" s="207"/>
      <c r="N226" s="207"/>
      <c r="O226" s="207"/>
      <c r="P226" s="207"/>
      <c r="Q226" s="207"/>
      <c r="R226" s="207"/>
      <c r="S226" s="207"/>
      <c r="T226" s="207"/>
      <c r="U226" s="207"/>
      <c r="V226" s="207"/>
      <c r="W226" s="207"/>
      <c r="X226" s="207"/>
      <c r="Y226" s="207"/>
      <c r="Z226" s="207"/>
      <c r="AA226" s="207"/>
      <c r="AB226" s="207"/>
      <c r="AC226" s="207"/>
      <c r="AD226" s="207"/>
      <c r="AE226" s="207"/>
      <c r="AF226" s="207"/>
      <c r="AG226" s="207"/>
      <c r="AH226" s="207"/>
      <c r="AI226" s="207"/>
      <c r="AJ226" s="207"/>
      <c r="AK226" s="207"/>
      <c r="AL226" s="207"/>
      <c r="AM226" s="207"/>
      <c r="AN226" s="207"/>
      <c r="AO226" s="207"/>
      <c r="AP226" s="207"/>
      <c r="AQ226" s="207"/>
      <c r="AR226" s="207"/>
      <c r="AS226" s="207"/>
      <c r="AT226" s="207"/>
      <c r="AU226" s="207"/>
      <c r="AV226" s="207"/>
      <c r="AW226" s="207"/>
      <c r="AX226" s="207"/>
      <c r="AY226" s="207"/>
      <c r="AZ226" s="207"/>
      <c r="BA226" s="207"/>
      <c r="BB226" s="207"/>
      <c r="BC226" s="207"/>
      <c r="BD226" s="207"/>
      <c r="BE226" s="207"/>
      <c r="BF226" s="207"/>
      <c r="BG226" s="207"/>
      <c r="BH226" s="207"/>
      <c r="BI226" s="207"/>
      <c r="BJ226" s="207"/>
      <c r="BK226" s="207"/>
      <c r="BL226" s="207"/>
      <c r="BM226" s="207"/>
      <c r="BN226" s="207"/>
      <c r="BO226" s="207"/>
      <c r="BP226" s="207"/>
      <c r="BQ226" s="207"/>
      <c r="BR226" s="207"/>
      <c r="BS226" s="207"/>
      <c r="BT226" s="207"/>
      <c r="BU226" s="207"/>
      <c r="BV226" s="207"/>
      <c r="BW226" s="207"/>
      <c r="BX226" s="207"/>
      <c r="BY226" s="207"/>
      <c r="BZ226" s="207"/>
      <c r="CA226" s="207"/>
      <c r="CB226" s="207"/>
      <c r="CC226" s="207"/>
      <c r="CD226" s="207"/>
      <c r="CE226" s="207"/>
      <c r="CF226" s="207"/>
      <c r="CG226" s="207"/>
      <c r="CH226" s="207"/>
      <c r="CI226" s="207"/>
      <c r="CJ226" s="207"/>
      <c r="CK226" s="207"/>
      <c r="CL226" s="207"/>
      <c r="CM226" s="207"/>
      <c r="CN226" s="207"/>
      <c r="CO226" s="207"/>
      <c r="CP226" s="207"/>
      <c r="CQ226" s="207"/>
      <c r="CR226" s="207"/>
      <c r="CS226" s="207"/>
      <c r="CT226" s="207"/>
      <c r="CU226" s="207"/>
      <c r="CV226" s="207"/>
      <c r="CW226" s="207"/>
      <c r="CX226" s="207"/>
      <c r="CY226" s="207"/>
      <c r="CZ226" s="207"/>
      <c r="DA226" s="207"/>
      <c r="DB226" s="207"/>
      <c r="DC226" s="207"/>
      <c r="DD226" s="207"/>
      <c r="DE226" s="207"/>
      <c r="DF226" s="207"/>
      <c r="DG226" s="207"/>
      <c r="DH226" s="207"/>
      <c r="DI226" s="207"/>
      <c r="DJ226" s="207"/>
      <c r="DK226" s="207"/>
      <c r="DL226" s="207"/>
      <c r="DM226" s="207"/>
      <c r="DN226" s="207"/>
      <c r="DO226" s="207"/>
      <c r="DP226" s="207"/>
      <c r="DQ226" s="207"/>
      <c r="DR226" s="207"/>
      <c r="DS226" s="207"/>
      <c r="DT226" s="207"/>
      <c r="DU226" s="207"/>
      <c r="DV226" s="207"/>
      <c r="DW226" s="207"/>
      <c r="DX226" s="207"/>
      <c r="DY226" s="207"/>
      <c r="DZ226" s="207"/>
      <c r="EA226" s="207"/>
      <c r="EB226" s="207"/>
      <c r="EC226" s="207"/>
      <c r="ED226" s="207"/>
      <c r="EE226" s="207"/>
      <c r="EF226" s="207"/>
      <c r="EG226" s="207"/>
      <c r="EH226" s="207"/>
      <c r="EI226" s="207"/>
      <c r="EJ226" s="207"/>
      <c r="EK226" s="207"/>
      <c r="EL226" s="207"/>
      <c r="EM226" s="207"/>
      <c r="EN226" s="207"/>
      <c r="EO226" s="207"/>
    </row>
    <row r="227" spans="1:145" x14ac:dyDescent="0.2">
      <c r="A227" s="212"/>
      <c r="B227" s="202"/>
      <c r="C227" s="354"/>
      <c r="D227" s="203"/>
      <c r="E227" s="371"/>
      <c r="F227" s="371"/>
      <c r="G227" s="106" t="str">
        <f>IF(OR(E227="",F227=""),"", IF(E227="Stormwater Treatment", VLOOKUP(F227,VALIDATIONS!$BZ$2:$CB$6,2,FALSE),    IF(E227="Floodway and Open Channel", VLOOKUP(F227,VALIDATIONS!$BW$2:$BY$7,2,FALSE)))  )</f>
        <v/>
      </c>
      <c r="H227" s="128"/>
      <c r="I227" s="128"/>
      <c r="J227" s="106" t="str">
        <f>IF(OR(E227="",F227=""),"", IF(E227="Stormwater Treatment", H227*VLOOKUP(F227,VALIDATIONS!$BZ$2:$CB$6,3,FALSE),    IF(E227="Floodway and Open Channel", H227*VLOOKUP(F227,VALIDATIONS!$BW$2:$BY$7,3,FALSE)))  )</f>
        <v/>
      </c>
      <c r="K227" s="203"/>
      <c r="L227" s="207"/>
      <c r="M227" s="207"/>
      <c r="N227" s="207"/>
      <c r="O227" s="207"/>
      <c r="P227" s="207"/>
      <c r="Q227" s="207"/>
      <c r="R227" s="207"/>
      <c r="S227" s="207"/>
      <c r="T227" s="207"/>
      <c r="U227" s="207"/>
      <c r="V227" s="207"/>
      <c r="W227" s="207"/>
      <c r="X227" s="207"/>
      <c r="Y227" s="207"/>
      <c r="Z227" s="207"/>
      <c r="AA227" s="207"/>
      <c r="AB227" s="207"/>
      <c r="AC227" s="207"/>
      <c r="AD227" s="207"/>
      <c r="AE227" s="207"/>
      <c r="AF227" s="207"/>
      <c r="AG227" s="207"/>
      <c r="AH227" s="207"/>
      <c r="AI227" s="207"/>
      <c r="AJ227" s="207"/>
      <c r="AK227" s="207"/>
      <c r="AL227" s="207"/>
      <c r="AM227" s="207"/>
      <c r="AN227" s="207"/>
      <c r="AO227" s="207"/>
      <c r="AP227" s="207"/>
      <c r="AQ227" s="207"/>
      <c r="AR227" s="207"/>
      <c r="AS227" s="207"/>
      <c r="AT227" s="207"/>
      <c r="AU227" s="207"/>
      <c r="AV227" s="207"/>
      <c r="AW227" s="207"/>
      <c r="AX227" s="207"/>
      <c r="AY227" s="207"/>
      <c r="AZ227" s="207"/>
      <c r="BA227" s="207"/>
      <c r="BB227" s="207"/>
      <c r="BC227" s="207"/>
      <c r="BD227" s="207"/>
      <c r="BE227" s="207"/>
      <c r="BF227" s="207"/>
      <c r="BG227" s="207"/>
      <c r="BH227" s="207"/>
      <c r="BI227" s="207"/>
      <c r="BJ227" s="207"/>
      <c r="BK227" s="207"/>
      <c r="BL227" s="207"/>
      <c r="BM227" s="207"/>
      <c r="BN227" s="207"/>
      <c r="BO227" s="207"/>
      <c r="BP227" s="207"/>
      <c r="BQ227" s="207"/>
      <c r="BR227" s="207"/>
      <c r="BS227" s="207"/>
      <c r="BT227" s="207"/>
      <c r="BU227" s="207"/>
      <c r="BV227" s="207"/>
      <c r="BW227" s="207"/>
      <c r="BX227" s="207"/>
      <c r="BY227" s="207"/>
      <c r="BZ227" s="207"/>
      <c r="CA227" s="207"/>
      <c r="CB227" s="207"/>
      <c r="CC227" s="207"/>
      <c r="CD227" s="207"/>
      <c r="CE227" s="207"/>
      <c r="CF227" s="207"/>
      <c r="CG227" s="207"/>
      <c r="CH227" s="207"/>
      <c r="CI227" s="207"/>
      <c r="CJ227" s="207"/>
      <c r="CK227" s="207"/>
      <c r="CL227" s="207"/>
      <c r="CM227" s="207"/>
      <c r="CN227" s="207"/>
      <c r="CO227" s="207"/>
      <c r="CP227" s="207"/>
      <c r="CQ227" s="207"/>
      <c r="CR227" s="207"/>
      <c r="CS227" s="207"/>
      <c r="CT227" s="207"/>
      <c r="CU227" s="207"/>
      <c r="CV227" s="207"/>
      <c r="CW227" s="207"/>
      <c r="CX227" s="207"/>
      <c r="CY227" s="207"/>
      <c r="CZ227" s="207"/>
      <c r="DA227" s="207"/>
      <c r="DB227" s="207"/>
      <c r="DC227" s="207"/>
      <c r="DD227" s="207"/>
      <c r="DE227" s="207"/>
      <c r="DF227" s="207"/>
      <c r="DG227" s="207"/>
      <c r="DH227" s="207"/>
      <c r="DI227" s="207"/>
      <c r="DJ227" s="207"/>
      <c r="DK227" s="207"/>
      <c r="DL227" s="207"/>
      <c r="DM227" s="207"/>
      <c r="DN227" s="207"/>
      <c r="DO227" s="207"/>
      <c r="DP227" s="207"/>
      <c r="DQ227" s="207"/>
      <c r="DR227" s="207"/>
      <c r="DS227" s="207"/>
      <c r="DT227" s="207"/>
      <c r="DU227" s="207"/>
      <c r="DV227" s="207"/>
      <c r="DW227" s="207"/>
      <c r="DX227" s="207"/>
      <c r="DY227" s="207"/>
      <c r="DZ227" s="207"/>
      <c r="EA227" s="207"/>
      <c r="EB227" s="207"/>
      <c r="EC227" s="207"/>
      <c r="ED227" s="207"/>
      <c r="EE227" s="207"/>
      <c r="EF227" s="207"/>
      <c r="EG227" s="207"/>
      <c r="EH227" s="207"/>
      <c r="EI227" s="207"/>
      <c r="EJ227" s="207"/>
      <c r="EK227" s="207"/>
      <c r="EL227" s="207"/>
      <c r="EM227" s="207"/>
      <c r="EN227" s="207"/>
      <c r="EO227" s="207"/>
    </row>
    <row r="228" spans="1:145" x14ac:dyDescent="0.2">
      <c r="A228" s="212"/>
      <c r="B228" s="202"/>
      <c r="C228" s="354"/>
      <c r="D228" s="203"/>
      <c r="E228" s="371"/>
      <c r="F228" s="371"/>
      <c r="G228" s="106" t="str">
        <f>IF(OR(E228="",F228=""),"", IF(E228="Stormwater Treatment", VLOOKUP(F228,VALIDATIONS!$BZ$2:$CB$6,2,FALSE),    IF(E228="Floodway and Open Channel", VLOOKUP(F228,VALIDATIONS!$BW$2:$BY$7,2,FALSE)))  )</f>
        <v/>
      </c>
      <c r="H228" s="128"/>
      <c r="I228" s="128"/>
      <c r="J228" s="106" t="str">
        <f>IF(OR(E228="",F228=""),"", IF(E228="Stormwater Treatment", H228*VLOOKUP(F228,VALIDATIONS!$BZ$2:$CB$6,3,FALSE),    IF(E228="Floodway and Open Channel", H228*VLOOKUP(F228,VALIDATIONS!$BW$2:$BY$7,3,FALSE)))  )</f>
        <v/>
      </c>
      <c r="K228" s="203"/>
      <c r="L228" s="207"/>
      <c r="M228" s="207"/>
      <c r="N228" s="207"/>
      <c r="O228" s="207"/>
      <c r="P228" s="207"/>
      <c r="Q228" s="207"/>
      <c r="R228" s="207"/>
      <c r="S228" s="207"/>
      <c r="T228" s="207"/>
      <c r="U228" s="207"/>
      <c r="V228" s="207"/>
      <c r="W228" s="207"/>
      <c r="X228" s="207"/>
      <c r="Y228" s="207"/>
      <c r="Z228" s="207"/>
      <c r="AA228" s="207"/>
      <c r="AB228" s="207"/>
      <c r="AC228" s="207"/>
      <c r="AD228" s="207"/>
      <c r="AE228" s="207"/>
      <c r="AF228" s="207"/>
      <c r="AG228" s="207"/>
      <c r="AH228" s="207"/>
      <c r="AI228" s="207"/>
      <c r="AJ228" s="207"/>
      <c r="AK228" s="207"/>
      <c r="AL228" s="207"/>
      <c r="AM228" s="207"/>
      <c r="AN228" s="207"/>
      <c r="AO228" s="207"/>
      <c r="AP228" s="207"/>
      <c r="AQ228" s="207"/>
      <c r="AR228" s="207"/>
      <c r="AS228" s="207"/>
      <c r="AT228" s="207"/>
      <c r="AU228" s="207"/>
      <c r="AV228" s="207"/>
      <c r="AW228" s="207"/>
      <c r="AX228" s="207"/>
      <c r="AY228" s="207"/>
      <c r="AZ228" s="207"/>
      <c r="BA228" s="207"/>
      <c r="BB228" s="207"/>
      <c r="BC228" s="207"/>
      <c r="BD228" s="207"/>
      <c r="BE228" s="207"/>
      <c r="BF228" s="207"/>
      <c r="BG228" s="207"/>
      <c r="BH228" s="207"/>
      <c r="BI228" s="207"/>
      <c r="BJ228" s="207"/>
      <c r="BK228" s="207"/>
      <c r="BL228" s="207"/>
      <c r="BM228" s="207"/>
      <c r="BN228" s="207"/>
      <c r="BO228" s="207"/>
      <c r="BP228" s="207"/>
      <c r="BQ228" s="207"/>
      <c r="BR228" s="207"/>
      <c r="BS228" s="207"/>
      <c r="BT228" s="207"/>
      <c r="BU228" s="207"/>
      <c r="BV228" s="207"/>
      <c r="BW228" s="207"/>
      <c r="BX228" s="207"/>
      <c r="BY228" s="207"/>
      <c r="BZ228" s="207"/>
      <c r="CA228" s="207"/>
      <c r="CB228" s="207"/>
      <c r="CC228" s="207"/>
      <c r="CD228" s="207"/>
      <c r="CE228" s="207"/>
      <c r="CF228" s="207"/>
      <c r="CG228" s="207"/>
      <c r="CH228" s="207"/>
      <c r="CI228" s="207"/>
      <c r="CJ228" s="207"/>
      <c r="CK228" s="207"/>
      <c r="CL228" s="207"/>
      <c r="CM228" s="207"/>
      <c r="CN228" s="207"/>
      <c r="CO228" s="207"/>
      <c r="CP228" s="207"/>
      <c r="CQ228" s="207"/>
      <c r="CR228" s="207"/>
      <c r="CS228" s="207"/>
      <c r="CT228" s="207"/>
      <c r="CU228" s="207"/>
      <c r="CV228" s="207"/>
      <c r="CW228" s="207"/>
      <c r="CX228" s="207"/>
      <c r="CY228" s="207"/>
      <c r="CZ228" s="207"/>
      <c r="DA228" s="207"/>
      <c r="DB228" s="207"/>
      <c r="DC228" s="207"/>
      <c r="DD228" s="207"/>
      <c r="DE228" s="207"/>
      <c r="DF228" s="207"/>
      <c r="DG228" s="207"/>
      <c r="DH228" s="207"/>
      <c r="DI228" s="207"/>
      <c r="DJ228" s="207"/>
      <c r="DK228" s="207"/>
      <c r="DL228" s="207"/>
      <c r="DM228" s="207"/>
      <c r="DN228" s="207"/>
      <c r="DO228" s="207"/>
      <c r="DP228" s="207"/>
      <c r="DQ228" s="207"/>
      <c r="DR228" s="207"/>
      <c r="DS228" s="207"/>
      <c r="DT228" s="207"/>
      <c r="DU228" s="207"/>
      <c r="DV228" s="207"/>
      <c r="DW228" s="207"/>
      <c r="DX228" s="207"/>
      <c r="DY228" s="207"/>
      <c r="DZ228" s="207"/>
      <c r="EA228" s="207"/>
      <c r="EB228" s="207"/>
      <c r="EC228" s="207"/>
      <c r="ED228" s="207"/>
      <c r="EE228" s="207"/>
      <c r="EF228" s="207"/>
      <c r="EG228" s="207"/>
      <c r="EH228" s="207"/>
      <c r="EI228" s="207"/>
      <c r="EJ228" s="207"/>
      <c r="EK228" s="207"/>
      <c r="EL228" s="207"/>
      <c r="EM228" s="207"/>
      <c r="EN228" s="207"/>
      <c r="EO228" s="207"/>
    </row>
    <row r="229" spans="1:145" x14ac:dyDescent="0.2">
      <c r="A229" s="212"/>
      <c r="B229" s="202"/>
      <c r="C229" s="354"/>
      <c r="D229" s="203"/>
      <c r="E229" s="371"/>
      <c r="F229" s="371"/>
      <c r="G229" s="106" t="str">
        <f>IF(OR(E229="",F229=""),"", IF(E229="Stormwater Treatment", VLOOKUP(F229,VALIDATIONS!$BZ$2:$CB$6,2,FALSE),    IF(E229="Floodway and Open Channel", VLOOKUP(F229,VALIDATIONS!$BW$2:$BY$7,2,FALSE)))  )</f>
        <v/>
      </c>
      <c r="H229" s="128"/>
      <c r="I229" s="128"/>
      <c r="J229" s="106" t="str">
        <f>IF(OR(E229="",F229=""),"", IF(E229="Stormwater Treatment", H229*VLOOKUP(F229,VALIDATIONS!$BZ$2:$CB$6,3,FALSE),    IF(E229="Floodway and Open Channel", H229*VLOOKUP(F229,VALIDATIONS!$BW$2:$BY$7,3,FALSE)))  )</f>
        <v/>
      </c>
      <c r="K229" s="203"/>
      <c r="L229" s="207"/>
      <c r="M229" s="207"/>
      <c r="N229" s="207"/>
      <c r="O229" s="207"/>
      <c r="P229" s="207"/>
      <c r="Q229" s="207"/>
      <c r="R229" s="207"/>
      <c r="S229" s="207"/>
      <c r="T229" s="207"/>
      <c r="U229" s="207"/>
      <c r="V229" s="207"/>
      <c r="W229" s="207"/>
      <c r="X229" s="207"/>
      <c r="Y229" s="207"/>
      <c r="Z229" s="207"/>
      <c r="AA229" s="207"/>
      <c r="AB229" s="207"/>
      <c r="AC229" s="207"/>
      <c r="AD229" s="207"/>
      <c r="AE229" s="207"/>
      <c r="AF229" s="207"/>
      <c r="AG229" s="207"/>
      <c r="AH229" s="207"/>
      <c r="AI229" s="207"/>
      <c r="AJ229" s="207"/>
      <c r="AK229" s="207"/>
      <c r="AL229" s="207"/>
      <c r="AM229" s="207"/>
      <c r="AN229" s="207"/>
      <c r="AO229" s="207"/>
      <c r="AP229" s="207"/>
      <c r="AQ229" s="207"/>
      <c r="AR229" s="207"/>
      <c r="AS229" s="207"/>
      <c r="AT229" s="207"/>
      <c r="AU229" s="207"/>
      <c r="AV229" s="207"/>
      <c r="AW229" s="207"/>
      <c r="AX229" s="207"/>
      <c r="AY229" s="207"/>
      <c r="AZ229" s="207"/>
      <c r="BA229" s="207"/>
      <c r="BB229" s="207"/>
      <c r="BC229" s="207"/>
      <c r="BD229" s="207"/>
      <c r="BE229" s="207"/>
      <c r="BF229" s="207"/>
      <c r="BG229" s="207"/>
      <c r="BH229" s="207"/>
      <c r="BI229" s="207"/>
      <c r="BJ229" s="207"/>
      <c r="BK229" s="207"/>
      <c r="BL229" s="207"/>
      <c r="BM229" s="207"/>
      <c r="BN229" s="207"/>
      <c r="BO229" s="207"/>
      <c r="BP229" s="207"/>
      <c r="BQ229" s="207"/>
      <c r="BR229" s="207"/>
      <c r="BS229" s="207"/>
      <c r="BT229" s="207"/>
      <c r="BU229" s="207"/>
      <c r="BV229" s="207"/>
      <c r="BW229" s="207"/>
      <c r="BX229" s="207"/>
      <c r="BY229" s="207"/>
      <c r="BZ229" s="207"/>
      <c r="CA229" s="207"/>
      <c r="CB229" s="207"/>
      <c r="CC229" s="207"/>
      <c r="CD229" s="207"/>
      <c r="CE229" s="207"/>
      <c r="CF229" s="207"/>
      <c r="CG229" s="207"/>
      <c r="CH229" s="207"/>
      <c r="CI229" s="207"/>
      <c r="CJ229" s="207"/>
      <c r="CK229" s="207"/>
      <c r="CL229" s="207"/>
      <c r="CM229" s="207"/>
      <c r="CN229" s="207"/>
      <c r="CO229" s="207"/>
      <c r="CP229" s="207"/>
      <c r="CQ229" s="207"/>
      <c r="CR229" s="207"/>
      <c r="CS229" s="207"/>
      <c r="CT229" s="207"/>
      <c r="CU229" s="207"/>
      <c r="CV229" s="207"/>
      <c r="CW229" s="207"/>
      <c r="CX229" s="207"/>
      <c r="CY229" s="207"/>
      <c r="CZ229" s="207"/>
      <c r="DA229" s="207"/>
      <c r="DB229" s="207"/>
      <c r="DC229" s="207"/>
      <c r="DD229" s="207"/>
      <c r="DE229" s="207"/>
      <c r="DF229" s="207"/>
      <c r="DG229" s="207"/>
      <c r="DH229" s="207"/>
      <c r="DI229" s="207"/>
      <c r="DJ229" s="207"/>
      <c r="DK229" s="207"/>
      <c r="DL229" s="207"/>
      <c r="DM229" s="207"/>
      <c r="DN229" s="207"/>
      <c r="DO229" s="207"/>
      <c r="DP229" s="207"/>
      <c r="DQ229" s="207"/>
      <c r="DR229" s="207"/>
      <c r="DS229" s="207"/>
      <c r="DT229" s="207"/>
      <c r="DU229" s="207"/>
      <c r="DV229" s="207"/>
      <c r="DW229" s="207"/>
      <c r="DX229" s="207"/>
      <c r="DY229" s="207"/>
      <c r="DZ229" s="207"/>
      <c r="EA229" s="207"/>
      <c r="EB229" s="207"/>
      <c r="EC229" s="207"/>
      <c r="ED229" s="207"/>
      <c r="EE229" s="207"/>
      <c r="EF229" s="207"/>
      <c r="EG229" s="207"/>
      <c r="EH229" s="207"/>
      <c r="EI229" s="207"/>
      <c r="EJ229" s="207"/>
      <c r="EK229" s="207"/>
      <c r="EL229" s="207"/>
      <c r="EM229" s="207"/>
      <c r="EN229" s="207"/>
      <c r="EO229" s="207"/>
    </row>
    <row r="230" spans="1:145" x14ac:dyDescent="0.2">
      <c r="A230" s="212"/>
      <c r="B230" s="202"/>
      <c r="C230" s="354"/>
      <c r="D230" s="203"/>
      <c r="E230" s="371"/>
      <c r="F230" s="371"/>
      <c r="G230" s="106" t="str">
        <f>IF(OR(E230="",F230=""),"", IF(E230="Stormwater Treatment", VLOOKUP(F230,VALIDATIONS!$BZ$2:$CB$6,2,FALSE),    IF(E230="Floodway and Open Channel", VLOOKUP(F230,VALIDATIONS!$BW$2:$BY$7,2,FALSE)))  )</f>
        <v/>
      </c>
      <c r="H230" s="128"/>
      <c r="I230" s="128"/>
      <c r="J230" s="106" t="str">
        <f>IF(OR(E230="",F230=""),"", IF(E230="Stormwater Treatment", H230*VLOOKUP(F230,VALIDATIONS!$BZ$2:$CB$6,3,FALSE),    IF(E230="Floodway and Open Channel", H230*VLOOKUP(F230,VALIDATIONS!$BW$2:$BY$7,3,FALSE)))  )</f>
        <v/>
      </c>
      <c r="K230" s="203"/>
      <c r="L230" s="207"/>
      <c r="M230" s="207"/>
      <c r="N230" s="207"/>
      <c r="O230" s="207"/>
      <c r="P230" s="207"/>
      <c r="Q230" s="207"/>
      <c r="R230" s="207"/>
      <c r="S230" s="207"/>
      <c r="T230" s="207"/>
      <c r="U230" s="207"/>
      <c r="V230" s="207"/>
      <c r="W230" s="207"/>
      <c r="X230" s="207"/>
      <c r="Y230" s="207"/>
      <c r="Z230" s="207"/>
      <c r="AA230" s="207"/>
      <c r="AB230" s="207"/>
      <c r="AC230" s="207"/>
      <c r="AD230" s="207"/>
      <c r="AE230" s="207"/>
      <c r="AF230" s="207"/>
      <c r="AG230" s="207"/>
      <c r="AH230" s="207"/>
      <c r="AI230" s="207"/>
      <c r="AJ230" s="207"/>
      <c r="AK230" s="207"/>
      <c r="AL230" s="207"/>
      <c r="AM230" s="207"/>
      <c r="AN230" s="207"/>
      <c r="AO230" s="207"/>
      <c r="AP230" s="207"/>
      <c r="AQ230" s="207"/>
      <c r="AR230" s="207"/>
      <c r="AS230" s="207"/>
      <c r="AT230" s="207"/>
      <c r="AU230" s="207"/>
      <c r="AV230" s="207"/>
      <c r="AW230" s="207"/>
      <c r="AX230" s="207"/>
      <c r="AY230" s="207"/>
      <c r="AZ230" s="207"/>
      <c r="BA230" s="207"/>
      <c r="BB230" s="207"/>
      <c r="BC230" s="207"/>
      <c r="BD230" s="207"/>
      <c r="BE230" s="207"/>
      <c r="BF230" s="207"/>
      <c r="BG230" s="207"/>
      <c r="BH230" s="207"/>
      <c r="BI230" s="207"/>
      <c r="BJ230" s="207"/>
      <c r="BK230" s="207"/>
      <c r="BL230" s="207"/>
      <c r="BM230" s="207"/>
      <c r="BN230" s="207"/>
      <c r="BO230" s="207"/>
      <c r="BP230" s="207"/>
      <c r="BQ230" s="207"/>
      <c r="BR230" s="207"/>
      <c r="BS230" s="207"/>
      <c r="BT230" s="207"/>
      <c r="BU230" s="207"/>
      <c r="BV230" s="207"/>
      <c r="BW230" s="207"/>
      <c r="BX230" s="207"/>
      <c r="BY230" s="207"/>
      <c r="BZ230" s="207"/>
      <c r="CA230" s="207"/>
      <c r="CB230" s="207"/>
      <c r="CC230" s="207"/>
      <c r="CD230" s="207"/>
      <c r="CE230" s="207"/>
      <c r="CF230" s="207"/>
      <c r="CG230" s="207"/>
      <c r="CH230" s="207"/>
      <c r="CI230" s="207"/>
      <c r="CJ230" s="207"/>
      <c r="CK230" s="207"/>
      <c r="CL230" s="207"/>
      <c r="CM230" s="207"/>
      <c r="CN230" s="207"/>
      <c r="CO230" s="207"/>
      <c r="CP230" s="207"/>
      <c r="CQ230" s="207"/>
      <c r="CR230" s="207"/>
      <c r="CS230" s="207"/>
      <c r="CT230" s="207"/>
      <c r="CU230" s="207"/>
      <c r="CV230" s="207"/>
      <c r="CW230" s="207"/>
      <c r="CX230" s="207"/>
      <c r="CY230" s="207"/>
      <c r="CZ230" s="207"/>
      <c r="DA230" s="207"/>
      <c r="DB230" s="207"/>
      <c r="DC230" s="207"/>
      <c r="DD230" s="207"/>
      <c r="DE230" s="207"/>
      <c r="DF230" s="207"/>
      <c r="DG230" s="207"/>
      <c r="DH230" s="207"/>
      <c r="DI230" s="207"/>
      <c r="DJ230" s="207"/>
      <c r="DK230" s="207"/>
      <c r="DL230" s="207"/>
      <c r="DM230" s="207"/>
      <c r="DN230" s="207"/>
      <c r="DO230" s="207"/>
      <c r="DP230" s="207"/>
      <c r="DQ230" s="207"/>
      <c r="DR230" s="207"/>
      <c r="DS230" s="207"/>
      <c r="DT230" s="207"/>
      <c r="DU230" s="207"/>
      <c r="DV230" s="207"/>
      <c r="DW230" s="207"/>
      <c r="DX230" s="207"/>
      <c r="DY230" s="207"/>
      <c r="DZ230" s="207"/>
      <c r="EA230" s="207"/>
      <c r="EB230" s="207"/>
      <c r="EC230" s="207"/>
      <c r="ED230" s="207"/>
      <c r="EE230" s="207"/>
      <c r="EF230" s="207"/>
      <c r="EG230" s="207"/>
      <c r="EH230" s="207"/>
      <c r="EI230" s="207"/>
      <c r="EJ230" s="207"/>
      <c r="EK230" s="207"/>
      <c r="EL230" s="207"/>
      <c r="EM230" s="207"/>
      <c r="EN230" s="207"/>
      <c r="EO230" s="207"/>
    </row>
    <row r="231" spans="1:145" x14ac:dyDescent="0.2">
      <c r="A231" s="212"/>
      <c r="B231" s="202"/>
      <c r="C231" s="354"/>
      <c r="D231" s="203"/>
      <c r="E231" s="371"/>
      <c r="F231" s="371"/>
      <c r="G231" s="106" t="str">
        <f>IF(OR(E231="",F231=""),"", IF(E231="Stormwater Treatment", VLOOKUP(F231,VALIDATIONS!$BZ$2:$CB$6,2,FALSE),    IF(E231="Floodway and Open Channel", VLOOKUP(F231,VALIDATIONS!$BW$2:$BY$7,2,FALSE)))  )</f>
        <v/>
      </c>
      <c r="H231" s="128"/>
      <c r="I231" s="128"/>
      <c r="J231" s="106" t="str">
        <f>IF(OR(E231="",F231=""),"", IF(E231="Stormwater Treatment", H231*VLOOKUP(F231,VALIDATIONS!$BZ$2:$CB$6,3,FALSE),    IF(E231="Floodway and Open Channel", H231*VLOOKUP(F231,VALIDATIONS!$BW$2:$BY$7,3,FALSE)))  )</f>
        <v/>
      </c>
      <c r="K231" s="203"/>
      <c r="L231" s="207"/>
      <c r="M231" s="207"/>
      <c r="N231" s="207"/>
      <c r="O231" s="207"/>
      <c r="P231" s="207"/>
      <c r="Q231" s="207"/>
      <c r="R231" s="207"/>
      <c r="S231" s="207"/>
      <c r="T231" s="207"/>
      <c r="U231" s="207"/>
      <c r="V231" s="207"/>
      <c r="W231" s="207"/>
      <c r="X231" s="207"/>
      <c r="Y231" s="207"/>
      <c r="Z231" s="207"/>
      <c r="AA231" s="207"/>
      <c r="AB231" s="207"/>
      <c r="AC231" s="207"/>
      <c r="AD231" s="207"/>
      <c r="AE231" s="207"/>
      <c r="AF231" s="207"/>
      <c r="AG231" s="207"/>
      <c r="AH231" s="207"/>
      <c r="AI231" s="207"/>
      <c r="AJ231" s="207"/>
      <c r="AK231" s="207"/>
      <c r="AL231" s="207"/>
      <c r="AM231" s="207"/>
      <c r="AN231" s="207"/>
      <c r="AO231" s="207"/>
      <c r="AP231" s="207"/>
      <c r="AQ231" s="207"/>
      <c r="AR231" s="207"/>
      <c r="AS231" s="207"/>
      <c r="AT231" s="207"/>
      <c r="AU231" s="207"/>
      <c r="AV231" s="207"/>
      <c r="AW231" s="207"/>
      <c r="AX231" s="207"/>
      <c r="AY231" s="207"/>
      <c r="AZ231" s="207"/>
      <c r="BA231" s="207"/>
      <c r="BB231" s="207"/>
      <c r="BC231" s="207"/>
      <c r="BD231" s="207"/>
      <c r="BE231" s="207"/>
      <c r="BF231" s="207"/>
      <c r="BG231" s="207"/>
      <c r="BH231" s="207"/>
      <c r="BI231" s="207"/>
      <c r="BJ231" s="207"/>
      <c r="BK231" s="207"/>
      <c r="BL231" s="207"/>
      <c r="BM231" s="207"/>
      <c r="BN231" s="207"/>
      <c r="BO231" s="207"/>
      <c r="BP231" s="207"/>
      <c r="BQ231" s="207"/>
      <c r="BR231" s="207"/>
      <c r="BS231" s="207"/>
      <c r="BT231" s="207"/>
      <c r="BU231" s="207"/>
      <c r="BV231" s="207"/>
      <c r="BW231" s="207"/>
      <c r="BX231" s="207"/>
      <c r="BY231" s="207"/>
      <c r="BZ231" s="207"/>
      <c r="CA231" s="207"/>
      <c r="CB231" s="207"/>
      <c r="CC231" s="207"/>
      <c r="CD231" s="207"/>
      <c r="CE231" s="207"/>
      <c r="CF231" s="207"/>
      <c r="CG231" s="207"/>
      <c r="CH231" s="207"/>
      <c r="CI231" s="207"/>
      <c r="CJ231" s="207"/>
      <c r="CK231" s="207"/>
      <c r="CL231" s="207"/>
      <c r="CM231" s="207"/>
      <c r="CN231" s="207"/>
      <c r="CO231" s="207"/>
      <c r="CP231" s="207"/>
      <c r="CQ231" s="207"/>
      <c r="CR231" s="207"/>
      <c r="CS231" s="207"/>
      <c r="CT231" s="207"/>
      <c r="CU231" s="207"/>
      <c r="CV231" s="207"/>
      <c r="CW231" s="207"/>
      <c r="CX231" s="207"/>
      <c r="CY231" s="207"/>
      <c r="CZ231" s="207"/>
      <c r="DA231" s="207"/>
      <c r="DB231" s="207"/>
      <c r="DC231" s="207"/>
      <c r="DD231" s="207"/>
      <c r="DE231" s="207"/>
      <c r="DF231" s="207"/>
      <c r="DG231" s="207"/>
      <c r="DH231" s="207"/>
      <c r="DI231" s="207"/>
      <c r="DJ231" s="207"/>
      <c r="DK231" s="207"/>
      <c r="DL231" s="207"/>
      <c r="DM231" s="207"/>
      <c r="DN231" s="207"/>
      <c r="DO231" s="207"/>
      <c r="DP231" s="207"/>
      <c r="DQ231" s="207"/>
      <c r="DR231" s="207"/>
      <c r="DS231" s="207"/>
      <c r="DT231" s="207"/>
      <c r="DU231" s="207"/>
      <c r="DV231" s="207"/>
      <c r="DW231" s="207"/>
      <c r="DX231" s="207"/>
      <c r="DY231" s="207"/>
      <c r="DZ231" s="207"/>
      <c r="EA231" s="207"/>
      <c r="EB231" s="207"/>
      <c r="EC231" s="207"/>
      <c r="ED231" s="207"/>
      <c r="EE231" s="207"/>
      <c r="EF231" s="207"/>
      <c r="EG231" s="207"/>
      <c r="EH231" s="207"/>
      <c r="EI231" s="207"/>
      <c r="EJ231" s="207"/>
      <c r="EK231" s="207"/>
      <c r="EL231" s="207"/>
      <c r="EM231" s="207"/>
      <c r="EN231" s="207"/>
      <c r="EO231" s="207"/>
    </row>
    <row r="232" spans="1:145" x14ac:dyDescent="0.2">
      <c r="A232" s="212"/>
      <c r="B232" s="202"/>
      <c r="C232" s="354"/>
      <c r="D232" s="203"/>
      <c r="E232" s="371"/>
      <c r="F232" s="371"/>
      <c r="G232" s="106" t="str">
        <f>IF(OR(E232="",F232=""),"", IF(E232="Stormwater Treatment", VLOOKUP(F232,VALIDATIONS!$BZ$2:$CB$6,2,FALSE),    IF(E232="Floodway and Open Channel", VLOOKUP(F232,VALIDATIONS!$BW$2:$BY$7,2,FALSE)))  )</f>
        <v/>
      </c>
      <c r="H232" s="128"/>
      <c r="I232" s="128"/>
      <c r="J232" s="106" t="str">
        <f>IF(OR(E232="",F232=""),"", IF(E232="Stormwater Treatment", H232*VLOOKUP(F232,VALIDATIONS!$BZ$2:$CB$6,3,FALSE),    IF(E232="Floodway and Open Channel", H232*VLOOKUP(F232,VALIDATIONS!$BW$2:$BY$7,3,FALSE)))  )</f>
        <v/>
      </c>
      <c r="K232" s="203"/>
      <c r="L232" s="207"/>
      <c r="M232" s="207"/>
      <c r="N232" s="207"/>
      <c r="O232" s="207"/>
      <c r="P232" s="207"/>
      <c r="Q232" s="207"/>
      <c r="R232" s="207"/>
      <c r="S232" s="207"/>
      <c r="T232" s="207"/>
      <c r="U232" s="207"/>
      <c r="V232" s="207"/>
      <c r="W232" s="207"/>
      <c r="X232" s="207"/>
      <c r="Y232" s="207"/>
      <c r="Z232" s="207"/>
      <c r="AA232" s="207"/>
      <c r="AB232" s="207"/>
      <c r="AC232" s="207"/>
      <c r="AD232" s="207"/>
      <c r="AE232" s="207"/>
      <c r="AF232" s="207"/>
      <c r="AG232" s="207"/>
      <c r="AH232" s="207"/>
      <c r="AI232" s="207"/>
      <c r="AJ232" s="207"/>
      <c r="AK232" s="207"/>
      <c r="AL232" s="207"/>
      <c r="AM232" s="207"/>
      <c r="AN232" s="207"/>
      <c r="AO232" s="207"/>
      <c r="AP232" s="207"/>
      <c r="AQ232" s="207"/>
      <c r="AR232" s="207"/>
      <c r="AS232" s="207"/>
      <c r="AT232" s="207"/>
      <c r="AU232" s="207"/>
      <c r="AV232" s="207"/>
      <c r="AW232" s="207"/>
      <c r="AX232" s="207"/>
      <c r="AY232" s="207"/>
      <c r="AZ232" s="207"/>
      <c r="BA232" s="207"/>
      <c r="BB232" s="207"/>
      <c r="BC232" s="207"/>
      <c r="BD232" s="207"/>
      <c r="BE232" s="207"/>
      <c r="BF232" s="207"/>
      <c r="BG232" s="207"/>
      <c r="BH232" s="207"/>
      <c r="BI232" s="207"/>
      <c r="BJ232" s="207"/>
      <c r="BK232" s="207"/>
      <c r="BL232" s="207"/>
      <c r="BM232" s="207"/>
      <c r="BN232" s="207"/>
      <c r="BO232" s="207"/>
      <c r="BP232" s="207"/>
      <c r="BQ232" s="207"/>
      <c r="BR232" s="207"/>
      <c r="BS232" s="207"/>
      <c r="BT232" s="207"/>
      <c r="BU232" s="207"/>
      <c r="BV232" s="207"/>
      <c r="BW232" s="207"/>
      <c r="BX232" s="207"/>
      <c r="BY232" s="207"/>
      <c r="BZ232" s="207"/>
      <c r="CA232" s="207"/>
      <c r="CB232" s="207"/>
      <c r="CC232" s="207"/>
      <c r="CD232" s="207"/>
      <c r="CE232" s="207"/>
      <c r="CF232" s="207"/>
      <c r="CG232" s="207"/>
      <c r="CH232" s="207"/>
      <c r="CI232" s="207"/>
      <c r="CJ232" s="207"/>
      <c r="CK232" s="207"/>
      <c r="CL232" s="207"/>
      <c r="CM232" s="207"/>
      <c r="CN232" s="207"/>
      <c r="CO232" s="207"/>
      <c r="CP232" s="207"/>
      <c r="CQ232" s="207"/>
      <c r="CR232" s="207"/>
      <c r="CS232" s="207"/>
      <c r="CT232" s="207"/>
      <c r="CU232" s="207"/>
      <c r="CV232" s="207"/>
      <c r="CW232" s="207"/>
      <c r="CX232" s="207"/>
      <c r="CY232" s="207"/>
      <c r="CZ232" s="207"/>
      <c r="DA232" s="207"/>
      <c r="DB232" s="207"/>
      <c r="DC232" s="207"/>
      <c r="DD232" s="207"/>
      <c r="DE232" s="207"/>
      <c r="DF232" s="207"/>
      <c r="DG232" s="207"/>
      <c r="DH232" s="207"/>
      <c r="DI232" s="207"/>
      <c r="DJ232" s="207"/>
      <c r="DK232" s="207"/>
      <c r="DL232" s="207"/>
      <c r="DM232" s="207"/>
      <c r="DN232" s="207"/>
      <c r="DO232" s="207"/>
      <c r="DP232" s="207"/>
      <c r="DQ232" s="207"/>
      <c r="DR232" s="207"/>
      <c r="DS232" s="207"/>
      <c r="DT232" s="207"/>
      <c r="DU232" s="207"/>
      <c r="DV232" s="207"/>
      <c r="DW232" s="207"/>
      <c r="DX232" s="207"/>
      <c r="DY232" s="207"/>
      <c r="DZ232" s="207"/>
      <c r="EA232" s="207"/>
      <c r="EB232" s="207"/>
      <c r="EC232" s="207"/>
      <c r="ED232" s="207"/>
      <c r="EE232" s="207"/>
      <c r="EF232" s="207"/>
      <c r="EG232" s="207"/>
      <c r="EH232" s="207"/>
      <c r="EI232" s="207"/>
      <c r="EJ232" s="207"/>
      <c r="EK232" s="207"/>
      <c r="EL232" s="207"/>
      <c r="EM232" s="207"/>
      <c r="EN232" s="207"/>
      <c r="EO232" s="207"/>
    </row>
    <row r="233" spans="1:145" x14ac:dyDescent="0.2">
      <c r="A233" s="212"/>
      <c r="B233" s="202"/>
      <c r="C233" s="354"/>
      <c r="D233" s="203"/>
      <c r="E233" s="371"/>
      <c r="F233" s="371"/>
      <c r="G233" s="106" t="str">
        <f>IF(OR(E233="",F233=""),"", IF(E233="Stormwater Treatment", VLOOKUP(F233,VALIDATIONS!$BZ$2:$CB$6,2,FALSE),    IF(E233="Floodway and Open Channel", VLOOKUP(F233,VALIDATIONS!$BW$2:$BY$7,2,FALSE)))  )</f>
        <v/>
      </c>
      <c r="H233" s="128"/>
      <c r="I233" s="128"/>
      <c r="J233" s="106" t="str">
        <f>IF(OR(E233="",F233=""),"", IF(E233="Stormwater Treatment", H233*VLOOKUP(F233,VALIDATIONS!$BZ$2:$CB$6,3,FALSE),    IF(E233="Floodway and Open Channel", H233*VLOOKUP(F233,VALIDATIONS!$BW$2:$BY$7,3,FALSE)))  )</f>
        <v/>
      </c>
      <c r="K233" s="203"/>
      <c r="L233" s="207"/>
      <c r="M233" s="207"/>
      <c r="N233" s="207"/>
      <c r="O233" s="207"/>
      <c r="P233" s="207"/>
      <c r="Q233" s="207"/>
      <c r="R233" s="207"/>
      <c r="S233" s="207"/>
      <c r="T233" s="207"/>
      <c r="U233" s="207"/>
      <c r="V233" s="207"/>
      <c r="W233" s="207"/>
      <c r="X233" s="207"/>
      <c r="Y233" s="207"/>
      <c r="Z233" s="207"/>
      <c r="AA233" s="207"/>
      <c r="AB233" s="207"/>
      <c r="AC233" s="207"/>
      <c r="AD233" s="207"/>
      <c r="AE233" s="207"/>
      <c r="AF233" s="207"/>
      <c r="AG233" s="207"/>
      <c r="AH233" s="207"/>
      <c r="AI233" s="207"/>
      <c r="AJ233" s="207"/>
      <c r="AK233" s="207"/>
      <c r="AL233" s="207"/>
      <c r="AM233" s="207"/>
      <c r="AN233" s="207"/>
      <c r="AO233" s="207"/>
      <c r="AP233" s="207"/>
      <c r="AQ233" s="207"/>
      <c r="AR233" s="207"/>
      <c r="AS233" s="207"/>
      <c r="AT233" s="207"/>
      <c r="AU233" s="207"/>
      <c r="AV233" s="207"/>
      <c r="AW233" s="207"/>
      <c r="AX233" s="207"/>
      <c r="AY233" s="207"/>
      <c r="AZ233" s="207"/>
      <c r="BA233" s="207"/>
      <c r="BB233" s="207"/>
      <c r="BC233" s="207"/>
      <c r="BD233" s="207"/>
      <c r="BE233" s="207"/>
      <c r="BF233" s="207"/>
      <c r="BG233" s="207"/>
      <c r="BH233" s="207"/>
      <c r="BI233" s="207"/>
      <c r="BJ233" s="207"/>
      <c r="BK233" s="207"/>
      <c r="BL233" s="207"/>
      <c r="BM233" s="207"/>
      <c r="BN233" s="207"/>
      <c r="BO233" s="207"/>
      <c r="BP233" s="207"/>
      <c r="BQ233" s="207"/>
      <c r="BR233" s="207"/>
      <c r="BS233" s="207"/>
      <c r="BT233" s="207"/>
      <c r="BU233" s="207"/>
      <c r="BV233" s="207"/>
      <c r="BW233" s="207"/>
      <c r="BX233" s="207"/>
      <c r="BY233" s="207"/>
      <c r="BZ233" s="207"/>
      <c r="CA233" s="207"/>
      <c r="CB233" s="207"/>
      <c r="CC233" s="207"/>
      <c r="CD233" s="207"/>
      <c r="CE233" s="207"/>
      <c r="CF233" s="207"/>
      <c r="CG233" s="207"/>
      <c r="CH233" s="207"/>
      <c r="CI233" s="207"/>
      <c r="CJ233" s="207"/>
      <c r="CK233" s="207"/>
      <c r="CL233" s="207"/>
      <c r="CM233" s="207"/>
      <c r="CN233" s="207"/>
      <c r="CO233" s="207"/>
      <c r="CP233" s="207"/>
      <c r="CQ233" s="207"/>
      <c r="CR233" s="207"/>
      <c r="CS233" s="207"/>
      <c r="CT233" s="207"/>
      <c r="CU233" s="207"/>
      <c r="CV233" s="207"/>
      <c r="CW233" s="207"/>
      <c r="CX233" s="207"/>
      <c r="CY233" s="207"/>
      <c r="CZ233" s="207"/>
      <c r="DA233" s="207"/>
      <c r="DB233" s="207"/>
      <c r="DC233" s="207"/>
      <c r="DD233" s="207"/>
      <c r="DE233" s="207"/>
      <c r="DF233" s="207"/>
      <c r="DG233" s="207"/>
      <c r="DH233" s="207"/>
      <c r="DI233" s="207"/>
      <c r="DJ233" s="207"/>
      <c r="DK233" s="207"/>
      <c r="DL233" s="207"/>
      <c r="DM233" s="207"/>
      <c r="DN233" s="207"/>
      <c r="DO233" s="207"/>
      <c r="DP233" s="207"/>
      <c r="DQ233" s="207"/>
      <c r="DR233" s="207"/>
      <c r="DS233" s="207"/>
      <c r="DT233" s="207"/>
      <c r="DU233" s="207"/>
      <c r="DV233" s="207"/>
      <c r="DW233" s="207"/>
      <c r="DX233" s="207"/>
      <c r="DY233" s="207"/>
      <c r="DZ233" s="207"/>
      <c r="EA233" s="207"/>
      <c r="EB233" s="207"/>
      <c r="EC233" s="207"/>
      <c r="ED233" s="207"/>
      <c r="EE233" s="207"/>
      <c r="EF233" s="207"/>
      <c r="EG233" s="207"/>
      <c r="EH233" s="207"/>
      <c r="EI233" s="207"/>
      <c r="EJ233" s="207"/>
      <c r="EK233" s="207"/>
      <c r="EL233" s="207"/>
      <c r="EM233" s="207"/>
      <c r="EN233" s="207"/>
      <c r="EO233" s="207"/>
    </row>
    <row r="234" spans="1:145" x14ac:dyDescent="0.2">
      <c r="A234" s="212"/>
      <c r="B234" s="202"/>
      <c r="C234" s="354"/>
      <c r="D234" s="203"/>
      <c r="E234" s="371"/>
      <c r="F234" s="371"/>
      <c r="G234" s="106" t="str">
        <f>IF(OR(E234="",F234=""),"", IF(E234="Stormwater Treatment", VLOOKUP(F234,VALIDATIONS!$BZ$2:$CB$6,2,FALSE),    IF(E234="Floodway and Open Channel", VLOOKUP(F234,VALIDATIONS!$BW$2:$BY$7,2,FALSE)))  )</f>
        <v/>
      </c>
      <c r="H234" s="128"/>
      <c r="I234" s="128"/>
      <c r="J234" s="106" t="str">
        <f>IF(OR(E234="",F234=""),"", IF(E234="Stormwater Treatment", H234*VLOOKUP(F234,VALIDATIONS!$BZ$2:$CB$6,3,FALSE),    IF(E234="Floodway and Open Channel", H234*VLOOKUP(F234,VALIDATIONS!$BW$2:$BY$7,3,FALSE)))  )</f>
        <v/>
      </c>
      <c r="K234" s="203"/>
      <c r="L234" s="207"/>
      <c r="M234" s="207"/>
      <c r="N234" s="207"/>
      <c r="O234" s="207"/>
      <c r="P234" s="207"/>
      <c r="Q234" s="207"/>
      <c r="R234" s="207"/>
      <c r="S234" s="207"/>
      <c r="T234" s="207"/>
      <c r="U234" s="207"/>
      <c r="V234" s="207"/>
      <c r="W234" s="207"/>
      <c r="X234" s="207"/>
      <c r="Y234" s="207"/>
      <c r="Z234" s="207"/>
      <c r="AA234" s="207"/>
      <c r="AB234" s="207"/>
      <c r="AC234" s="207"/>
      <c r="AD234" s="207"/>
      <c r="AE234" s="207"/>
      <c r="AF234" s="207"/>
      <c r="AG234" s="207"/>
      <c r="AH234" s="207"/>
      <c r="AI234" s="207"/>
      <c r="AJ234" s="207"/>
      <c r="AK234" s="207"/>
      <c r="AL234" s="207"/>
      <c r="AM234" s="207"/>
      <c r="AN234" s="207"/>
      <c r="AO234" s="207"/>
      <c r="AP234" s="207"/>
      <c r="AQ234" s="207"/>
      <c r="AR234" s="207"/>
      <c r="AS234" s="207"/>
      <c r="AT234" s="207"/>
      <c r="AU234" s="207"/>
      <c r="AV234" s="207"/>
      <c r="AW234" s="207"/>
      <c r="AX234" s="207"/>
      <c r="AY234" s="207"/>
      <c r="AZ234" s="207"/>
      <c r="BA234" s="207"/>
      <c r="BB234" s="207"/>
      <c r="BC234" s="207"/>
      <c r="BD234" s="207"/>
      <c r="BE234" s="207"/>
      <c r="BF234" s="207"/>
      <c r="BG234" s="207"/>
      <c r="BH234" s="207"/>
      <c r="BI234" s="207"/>
      <c r="BJ234" s="207"/>
      <c r="BK234" s="207"/>
      <c r="BL234" s="207"/>
      <c r="BM234" s="207"/>
      <c r="BN234" s="207"/>
      <c r="BO234" s="207"/>
      <c r="BP234" s="207"/>
      <c r="BQ234" s="207"/>
      <c r="BR234" s="207"/>
      <c r="BS234" s="207"/>
      <c r="BT234" s="207"/>
      <c r="BU234" s="207"/>
      <c r="BV234" s="207"/>
      <c r="BW234" s="207"/>
      <c r="BX234" s="207"/>
      <c r="BY234" s="207"/>
      <c r="BZ234" s="207"/>
      <c r="CA234" s="207"/>
      <c r="CB234" s="207"/>
      <c r="CC234" s="207"/>
      <c r="CD234" s="207"/>
      <c r="CE234" s="207"/>
      <c r="CF234" s="207"/>
      <c r="CG234" s="207"/>
      <c r="CH234" s="207"/>
      <c r="CI234" s="207"/>
      <c r="CJ234" s="207"/>
      <c r="CK234" s="207"/>
      <c r="CL234" s="207"/>
      <c r="CM234" s="207"/>
      <c r="CN234" s="207"/>
      <c r="CO234" s="207"/>
      <c r="CP234" s="207"/>
      <c r="CQ234" s="207"/>
      <c r="CR234" s="207"/>
      <c r="CS234" s="207"/>
      <c r="CT234" s="207"/>
      <c r="CU234" s="207"/>
      <c r="CV234" s="207"/>
      <c r="CW234" s="207"/>
      <c r="CX234" s="207"/>
      <c r="CY234" s="207"/>
      <c r="CZ234" s="207"/>
      <c r="DA234" s="207"/>
      <c r="DB234" s="207"/>
      <c r="DC234" s="207"/>
      <c r="DD234" s="207"/>
      <c r="DE234" s="207"/>
      <c r="DF234" s="207"/>
      <c r="DG234" s="207"/>
      <c r="DH234" s="207"/>
      <c r="DI234" s="207"/>
      <c r="DJ234" s="207"/>
      <c r="DK234" s="207"/>
      <c r="DL234" s="207"/>
      <c r="DM234" s="207"/>
      <c r="DN234" s="207"/>
      <c r="DO234" s="207"/>
      <c r="DP234" s="207"/>
      <c r="DQ234" s="207"/>
      <c r="DR234" s="207"/>
      <c r="DS234" s="207"/>
      <c r="DT234" s="207"/>
      <c r="DU234" s="207"/>
      <c r="DV234" s="207"/>
      <c r="DW234" s="207"/>
      <c r="DX234" s="207"/>
      <c r="DY234" s="207"/>
      <c r="DZ234" s="207"/>
      <c r="EA234" s="207"/>
      <c r="EB234" s="207"/>
      <c r="EC234" s="207"/>
      <c r="ED234" s="207"/>
      <c r="EE234" s="207"/>
      <c r="EF234" s="207"/>
      <c r="EG234" s="207"/>
      <c r="EH234" s="207"/>
      <c r="EI234" s="207"/>
      <c r="EJ234" s="207"/>
      <c r="EK234" s="207"/>
      <c r="EL234" s="207"/>
      <c r="EM234" s="207"/>
      <c r="EN234" s="207"/>
      <c r="EO234" s="207"/>
    </row>
    <row r="235" spans="1:145" x14ac:dyDescent="0.2">
      <c r="A235" s="212"/>
      <c r="B235" s="202"/>
      <c r="C235" s="354"/>
      <c r="D235" s="203"/>
      <c r="E235" s="371"/>
      <c r="F235" s="371"/>
      <c r="G235" s="106" t="str">
        <f>IF(OR(E235="",F235=""),"", IF(E235="Stormwater Treatment", VLOOKUP(F235,VALIDATIONS!$BZ$2:$CB$6,2,FALSE),    IF(E235="Floodway and Open Channel", VLOOKUP(F235,VALIDATIONS!$BW$2:$BY$7,2,FALSE)))  )</f>
        <v/>
      </c>
      <c r="H235" s="128"/>
      <c r="I235" s="128"/>
      <c r="J235" s="106" t="str">
        <f>IF(OR(E235="",F235=""),"", IF(E235="Stormwater Treatment", H235*VLOOKUP(F235,VALIDATIONS!$BZ$2:$CB$6,3,FALSE),    IF(E235="Floodway and Open Channel", H235*VLOOKUP(F235,VALIDATIONS!$BW$2:$BY$7,3,FALSE)))  )</f>
        <v/>
      </c>
      <c r="K235" s="203"/>
      <c r="L235" s="207"/>
      <c r="M235" s="207"/>
      <c r="N235" s="207"/>
      <c r="O235" s="207"/>
      <c r="P235" s="207"/>
      <c r="Q235" s="207"/>
      <c r="R235" s="207"/>
      <c r="S235" s="207"/>
      <c r="T235" s="207"/>
      <c r="U235" s="207"/>
      <c r="V235" s="207"/>
      <c r="W235" s="207"/>
      <c r="X235" s="207"/>
      <c r="Y235" s="207"/>
      <c r="Z235" s="207"/>
      <c r="AA235" s="207"/>
      <c r="AB235" s="207"/>
      <c r="AC235" s="207"/>
      <c r="AD235" s="207"/>
      <c r="AE235" s="207"/>
      <c r="AF235" s="207"/>
      <c r="AG235" s="207"/>
      <c r="AH235" s="207"/>
      <c r="AI235" s="207"/>
      <c r="AJ235" s="207"/>
      <c r="AK235" s="207"/>
      <c r="AL235" s="207"/>
      <c r="AM235" s="207"/>
      <c r="AN235" s="207"/>
      <c r="AO235" s="207"/>
      <c r="AP235" s="207"/>
      <c r="AQ235" s="207"/>
      <c r="AR235" s="207"/>
      <c r="AS235" s="207"/>
      <c r="AT235" s="207"/>
      <c r="AU235" s="207"/>
      <c r="AV235" s="207"/>
      <c r="AW235" s="207"/>
      <c r="AX235" s="207"/>
      <c r="AY235" s="207"/>
      <c r="AZ235" s="207"/>
      <c r="BA235" s="207"/>
      <c r="BB235" s="207"/>
      <c r="BC235" s="207"/>
      <c r="BD235" s="207"/>
      <c r="BE235" s="207"/>
      <c r="BF235" s="207"/>
      <c r="BG235" s="207"/>
      <c r="BH235" s="207"/>
      <c r="BI235" s="207"/>
      <c r="BJ235" s="207"/>
      <c r="BK235" s="207"/>
      <c r="BL235" s="207"/>
      <c r="BM235" s="207"/>
      <c r="BN235" s="207"/>
      <c r="BO235" s="207"/>
      <c r="BP235" s="207"/>
      <c r="BQ235" s="207"/>
      <c r="BR235" s="207"/>
      <c r="BS235" s="207"/>
      <c r="BT235" s="207"/>
      <c r="BU235" s="207"/>
      <c r="BV235" s="207"/>
      <c r="BW235" s="207"/>
      <c r="BX235" s="207"/>
      <c r="BY235" s="207"/>
      <c r="BZ235" s="207"/>
      <c r="CA235" s="207"/>
      <c r="CB235" s="207"/>
      <c r="CC235" s="207"/>
      <c r="CD235" s="207"/>
      <c r="CE235" s="207"/>
      <c r="CF235" s="207"/>
      <c r="CG235" s="207"/>
      <c r="CH235" s="207"/>
      <c r="CI235" s="207"/>
      <c r="CJ235" s="207"/>
      <c r="CK235" s="207"/>
      <c r="CL235" s="207"/>
      <c r="CM235" s="207"/>
      <c r="CN235" s="207"/>
      <c r="CO235" s="207"/>
      <c r="CP235" s="207"/>
      <c r="CQ235" s="207"/>
      <c r="CR235" s="207"/>
      <c r="CS235" s="207"/>
      <c r="CT235" s="207"/>
      <c r="CU235" s="207"/>
      <c r="CV235" s="207"/>
      <c r="CW235" s="207"/>
      <c r="CX235" s="207"/>
      <c r="CY235" s="207"/>
      <c r="CZ235" s="207"/>
      <c r="DA235" s="207"/>
      <c r="DB235" s="207"/>
      <c r="DC235" s="207"/>
      <c r="DD235" s="207"/>
      <c r="DE235" s="207"/>
      <c r="DF235" s="207"/>
      <c r="DG235" s="207"/>
      <c r="DH235" s="207"/>
      <c r="DI235" s="207"/>
      <c r="DJ235" s="207"/>
      <c r="DK235" s="207"/>
      <c r="DL235" s="207"/>
      <c r="DM235" s="207"/>
      <c r="DN235" s="207"/>
      <c r="DO235" s="207"/>
      <c r="DP235" s="207"/>
      <c r="DQ235" s="207"/>
      <c r="DR235" s="207"/>
      <c r="DS235" s="207"/>
      <c r="DT235" s="207"/>
      <c r="DU235" s="207"/>
      <c r="DV235" s="207"/>
      <c r="DW235" s="207"/>
      <c r="DX235" s="207"/>
      <c r="DY235" s="207"/>
      <c r="DZ235" s="207"/>
      <c r="EA235" s="207"/>
      <c r="EB235" s="207"/>
      <c r="EC235" s="207"/>
      <c r="ED235" s="207"/>
      <c r="EE235" s="207"/>
      <c r="EF235" s="207"/>
      <c r="EG235" s="207"/>
      <c r="EH235" s="207"/>
      <c r="EI235" s="207"/>
      <c r="EJ235" s="207"/>
      <c r="EK235" s="207"/>
      <c r="EL235" s="207"/>
      <c r="EM235" s="207"/>
      <c r="EN235" s="207"/>
      <c r="EO235" s="207"/>
    </row>
    <row r="236" spans="1:145" x14ac:dyDescent="0.2">
      <c r="A236" s="212"/>
      <c r="B236" s="202"/>
      <c r="C236" s="354"/>
      <c r="D236" s="203"/>
      <c r="E236" s="371"/>
      <c r="F236" s="371"/>
      <c r="G236" s="106" t="str">
        <f>IF(OR(E236="",F236=""),"", IF(E236="Stormwater Treatment", VLOOKUP(F236,VALIDATIONS!$BZ$2:$CB$6,2,FALSE),    IF(E236="Floodway and Open Channel", VLOOKUP(F236,VALIDATIONS!$BW$2:$BY$7,2,FALSE)))  )</f>
        <v/>
      </c>
      <c r="H236" s="128"/>
      <c r="I236" s="128"/>
      <c r="J236" s="106" t="str">
        <f>IF(OR(E236="",F236=""),"", IF(E236="Stormwater Treatment", H236*VLOOKUP(F236,VALIDATIONS!$BZ$2:$CB$6,3,FALSE),    IF(E236="Floodway and Open Channel", H236*VLOOKUP(F236,VALIDATIONS!$BW$2:$BY$7,3,FALSE)))  )</f>
        <v/>
      </c>
      <c r="K236" s="203"/>
      <c r="L236" s="207"/>
      <c r="M236" s="207"/>
      <c r="N236" s="207"/>
      <c r="O236" s="207"/>
      <c r="P236" s="207"/>
      <c r="Q236" s="207"/>
      <c r="R236" s="207"/>
      <c r="S236" s="207"/>
      <c r="T236" s="207"/>
      <c r="U236" s="207"/>
      <c r="V236" s="207"/>
      <c r="W236" s="207"/>
      <c r="X236" s="207"/>
      <c r="Y236" s="207"/>
      <c r="Z236" s="207"/>
      <c r="AA236" s="207"/>
      <c r="AB236" s="207"/>
      <c r="AC236" s="207"/>
      <c r="AD236" s="207"/>
      <c r="AE236" s="207"/>
      <c r="AF236" s="207"/>
      <c r="AG236" s="207"/>
      <c r="AH236" s="207"/>
      <c r="AI236" s="207"/>
      <c r="AJ236" s="207"/>
      <c r="AK236" s="207"/>
      <c r="AL236" s="207"/>
      <c r="AM236" s="207"/>
      <c r="AN236" s="207"/>
      <c r="AO236" s="207"/>
      <c r="AP236" s="207"/>
      <c r="AQ236" s="207"/>
      <c r="AR236" s="207"/>
      <c r="AS236" s="207"/>
      <c r="AT236" s="207"/>
      <c r="AU236" s="207"/>
      <c r="AV236" s="207"/>
      <c r="AW236" s="207"/>
      <c r="AX236" s="207"/>
      <c r="AY236" s="207"/>
      <c r="AZ236" s="207"/>
      <c r="BA236" s="207"/>
      <c r="BB236" s="207"/>
      <c r="BC236" s="207"/>
      <c r="BD236" s="207"/>
      <c r="BE236" s="207"/>
      <c r="BF236" s="207"/>
      <c r="BG236" s="207"/>
      <c r="BH236" s="207"/>
      <c r="BI236" s="207"/>
      <c r="BJ236" s="207"/>
      <c r="BK236" s="207"/>
      <c r="BL236" s="207"/>
      <c r="BM236" s="207"/>
      <c r="BN236" s="207"/>
      <c r="BO236" s="207"/>
      <c r="BP236" s="207"/>
      <c r="BQ236" s="207"/>
      <c r="BR236" s="207"/>
      <c r="BS236" s="207"/>
      <c r="BT236" s="207"/>
      <c r="BU236" s="207"/>
      <c r="BV236" s="207"/>
      <c r="BW236" s="207"/>
      <c r="BX236" s="207"/>
      <c r="BY236" s="207"/>
      <c r="BZ236" s="207"/>
      <c r="CA236" s="207"/>
      <c r="CB236" s="207"/>
      <c r="CC236" s="207"/>
      <c r="CD236" s="207"/>
      <c r="CE236" s="207"/>
      <c r="CF236" s="207"/>
      <c r="CG236" s="207"/>
      <c r="CH236" s="207"/>
      <c r="CI236" s="207"/>
      <c r="CJ236" s="207"/>
      <c r="CK236" s="207"/>
      <c r="CL236" s="207"/>
      <c r="CM236" s="207"/>
      <c r="CN236" s="207"/>
      <c r="CO236" s="207"/>
      <c r="CP236" s="207"/>
      <c r="CQ236" s="207"/>
      <c r="CR236" s="207"/>
      <c r="CS236" s="207"/>
      <c r="CT236" s="207"/>
      <c r="CU236" s="207"/>
      <c r="CV236" s="207"/>
      <c r="CW236" s="207"/>
      <c r="CX236" s="207"/>
      <c r="CY236" s="207"/>
      <c r="CZ236" s="207"/>
      <c r="DA236" s="207"/>
      <c r="DB236" s="207"/>
      <c r="DC236" s="207"/>
      <c r="DD236" s="207"/>
      <c r="DE236" s="207"/>
      <c r="DF236" s="207"/>
      <c r="DG236" s="207"/>
      <c r="DH236" s="207"/>
      <c r="DI236" s="207"/>
      <c r="DJ236" s="207"/>
      <c r="DK236" s="207"/>
      <c r="DL236" s="207"/>
      <c r="DM236" s="207"/>
      <c r="DN236" s="207"/>
      <c r="DO236" s="207"/>
      <c r="DP236" s="207"/>
      <c r="DQ236" s="207"/>
      <c r="DR236" s="207"/>
      <c r="DS236" s="207"/>
      <c r="DT236" s="207"/>
      <c r="DU236" s="207"/>
      <c r="DV236" s="207"/>
      <c r="DW236" s="207"/>
      <c r="DX236" s="207"/>
      <c r="DY236" s="207"/>
      <c r="DZ236" s="207"/>
      <c r="EA236" s="207"/>
      <c r="EB236" s="207"/>
      <c r="EC236" s="207"/>
      <c r="ED236" s="207"/>
      <c r="EE236" s="207"/>
      <c r="EF236" s="207"/>
      <c r="EG236" s="207"/>
      <c r="EH236" s="207"/>
      <c r="EI236" s="207"/>
      <c r="EJ236" s="207"/>
      <c r="EK236" s="207"/>
      <c r="EL236" s="207"/>
      <c r="EM236" s="207"/>
      <c r="EN236" s="207"/>
      <c r="EO236" s="207"/>
    </row>
    <row r="237" spans="1:145" x14ac:dyDescent="0.2">
      <c r="A237" s="212"/>
      <c r="B237" s="202"/>
      <c r="C237" s="354"/>
      <c r="D237" s="203"/>
      <c r="E237" s="371"/>
      <c r="F237" s="371"/>
      <c r="G237" s="106" t="str">
        <f>IF(OR(E237="",F237=""),"", IF(E237="Stormwater Treatment", VLOOKUP(F237,VALIDATIONS!$BZ$2:$CB$6,2,FALSE),    IF(E237="Floodway and Open Channel", VLOOKUP(F237,VALIDATIONS!$BW$2:$BY$7,2,FALSE)))  )</f>
        <v/>
      </c>
      <c r="H237" s="128"/>
      <c r="I237" s="128"/>
      <c r="J237" s="106" t="str">
        <f>IF(OR(E237="",F237=""),"", IF(E237="Stormwater Treatment", H237*VLOOKUP(F237,VALIDATIONS!$BZ$2:$CB$6,3,FALSE),    IF(E237="Floodway and Open Channel", H237*VLOOKUP(F237,VALIDATIONS!$BW$2:$BY$7,3,FALSE)))  )</f>
        <v/>
      </c>
      <c r="K237" s="203"/>
    </row>
    <row r="238" spans="1:145" x14ac:dyDescent="0.2">
      <c r="A238" s="212"/>
      <c r="B238" s="202"/>
      <c r="C238" s="354"/>
      <c r="D238" s="203"/>
      <c r="E238" s="371"/>
      <c r="F238" s="371"/>
      <c r="G238" s="106" t="str">
        <f>IF(OR(E238="",F238=""),"", IF(E238="Stormwater Treatment", VLOOKUP(F238,VALIDATIONS!$BZ$2:$CB$6,2,FALSE),    IF(E238="Floodway and Open Channel", VLOOKUP(F238,VALIDATIONS!$BW$2:$BY$7,2,FALSE)))  )</f>
        <v/>
      </c>
      <c r="H238" s="128"/>
      <c r="I238" s="128"/>
      <c r="J238" s="106" t="str">
        <f>IF(OR(E238="",F238=""),"", IF(E238="Stormwater Treatment", H238*VLOOKUP(F238,VALIDATIONS!$BZ$2:$CB$6,3,FALSE),    IF(E238="Floodway and Open Channel", H238*VLOOKUP(F238,VALIDATIONS!$BW$2:$BY$7,3,FALSE)))  )</f>
        <v/>
      </c>
      <c r="K238" s="203"/>
    </row>
    <row r="239" spans="1:145" x14ac:dyDescent="0.2">
      <c r="A239" s="212"/>
      <c r="B239" s="202"/>
      <c r="C239" s="354"/>
      <c r="D239" s="203"/>
      <c r="E239" s="371"/>
      <c r="F239" s="371"/>
      <c r="G239" s="106" t="str">
        <f>IF(OR(E239="",F239=""),"", IF(E239="Stormwater Treatment", VLOOKUP(F239,VALIDATIONS!$BZ$2:$CB$6,2,FALSE),    IF(E239="Floodway and Open Channel", VLOOKUP(F239,VALIDATIONS!$BW$2:$BY$7,2,FALSE)))  )</f>
        <v/>
      </c>
      <c r="H239" s="128"/>
      <c r="I239" s="128"/>
      <c r="J239" s="106" t="str">
        <f>IF(OR(E239="",F239=""),"", IF(E239="Stormwater Treatment", H239*VLOOKUP(F239,VALIDATIONS!$BZ$2:$CB$6,3,FALSE),    IF(E239="Floodway and Open Channel", H239*VLOOKUP(F239,VALIDATIONS!$BW$2:$BY$7,3,FALSE)))  )</f>
        <v/>
      </c>
      <c r="K239" s="203"/>
    </row>
    <row r="240" spans="1:145" x14ac:dyDescent="0.2">
      <c r="A240" s="212"/>
      <c r="B240" s="202"/>
      <c r="C240" s="354"/>
      <c r="D240" s="203"/>
      <c r="E240" s="371"/>
      <c r="F240" s="371"/>
      <c r="G240" s="106" t="str">
        <f>IF(OR(E240="",F240=""),"", IF(E240="Stormwater Treatment", VLOOKUP(F240,VALIDATIONS!$BZ$2:$CB$6,2,FALSE),    IF(E240="Floodway and Open Channel", VLOOKUP(F240,VALIDATIONS!$BW$2:$BY$7,2,FALSE)))  )</f>
        <v/>
      </c>
      <c r="H240" s="128"/>
      <c r="I240" s="128"/>
      <c r="J240" s="106" t="str">
        <f>IF(OR(E240="",F240=""),"", IF(E240="Stormwater Treatment", H240*VLOOKUP(F240,VALIDATIONS!$BZ$2:$CB$6,3,FALSE),    IF(E240="Floodway and Open Channel", H240*VLOOKUP(F240,VALIDATIONS!$BW$2:$BY$7,3,FALSE)))  )</f>
        <v/>
      </c>
      <c r="K240" s="203"/>
    </row>
    <row r="241" spans="1:11" x14ac:dyDescent="0.2">
      <c r="A241" s="212"/>
      <c r="B241" s="202"/>
      <c r="C241" s="354"/>
      <c r="D241" s="203"/>
      <c r="E241" s="371"/>
      <c r="F241" s="371"/>
      <c r="G241" s="106" t="str">
        <f>IF(OR(E241="",F241=""),"", IF(E241="Stormwater Treatment", VLOOKUP(F241,VALIDATIONS!$BZ$2:$CB$6,2,FALSE),    IF(E241="Floodway and Open Channel", VLOOKUP(F241,VALIDATIONS!$BW$2:$BY$7,2,FALSE)))  )</f>
        <v/>
      </c>
      <c r="H241" s="128"/>
      <c r="I241" s="128"/>
      <c r="J241" s="106" t="str">
        <f>IF(OR(E241="",F241=""),"", IF(E241="Stormwater Treatment", H241*VLOOKUP(F241,VALIDATIONS!$BZ$2:$CB$6,3,FALSE),    IF(E241="Floodway and Open Channel", H241*VLOOKUP(F241,VALIDATIONS!$BW$2:$BY$7,3,FALSE)))  )</f>
        <v/>
      </c>
      <c r="K241" s="203"/>
    </row>
    <row r="242" spans="1:11" x14ac:dyDescent="0.2">
      <c r="A242" s="212"/>
      <c r="B242" s="202"/>
      <c r="C242" s="354"/>
      <c r="D242" s="203"/>
      <c r="E242" s="371"/>
      <c r="F242" s="371"/>
      <c r="G242" s="106" t="str">
        <f>IF(OR(E242="",F242=""),"", IF(E242="Stormwater Treatment", VLOOKUP(F242,VALIDATIONS!$BZ$2:$CB$6,2,FALSE),    IF(E242="Floodway and Open Channel", VLOOKUP(F242,VALIDATIONS!$BW$2:$BY$7,2,FALSE)))  )</f>
        <v/>
      </c>
      <c r="H242" s="128"/>
      <c r="I242" s="128"/>
      <c r="J242" s="106" t="str">
        <f>IF(OR(E242="",F242=""),"", IF(E242="Stormwater Treatment", H242*VLOOKUP(F242,VALIDATIONS!$BZ$2:$CB$6,3,FALSE),    IF(E242="Floodway and Open Channel", H242*VLOOKUP(F242,VALIDATIONS!$BW$2:$BY$7,3,FALSE)))  )</f>
        <v/>
      </c>
      <c r="K242" s="203"/>
    </row>
    <row r="243" spans="1:11" x14ac:dyDescent="0.2">
      <c r="A243" s="212"/>
      <c r="B243" s="202"/>
      <c r="C243" s="354"/>
      <c r="D243" s="203"/>
      <c r="E243" s="371"/>
      <c r="F243" s="371"/>
      <c r="G243" s="106" t="str">
        <f>IF(OR(E243="",F243=""),"", IF(E243="Stormwater Treatment", VLOOKUP(F243,VALIDATIONS!$BZ$2:$CB$6,2,FALSE),    IF(E243="Floodway and Open Channel", VLOOKUP(F243,VALIDATIONS!$BW$2:$BY$7,2,FALSE)))  )</f>
        <v/>
      </c>
      <c r="H243" s="128"/>
      <c r="I243" s="128"/>
      <c r="J243" s="106" t="str">
        <f>IF(OR(E243="",F243=""),"", IF(E243="Stormwater Treatment", H243*VLOOKUP(F243,VALIDATIONS!$BZ$2:$CB$6,3,FALSE),    IF(E243="Floodway and Open Channel", H243*VLOOKUP(F243,VALIDATIONS!$BW$2:$BY$7,3,FALSE)))  )</f>
        <v/>
      </c>
      <c r="K243" s="203"/>
    </row>
    <row r="244" spans="1:11" x14ac:dyDescent="0.2">
      <c r="A244" s="212"/>
      <c r="B244" s="202"/>
      <c r="C244" s="354"/>
      <c r="D244" s="203"/>
      <c r="E244" s="371"/>
      <c r="F244" s="371"/>
      <c r="G244" s="106" t="str">
        <f>IF(OR(E244="",F244=""),"", IF(E244="Stormwater Treatment", VLOOKUP(F244,VALIDATIONS!$BZ$2:$CB$6,2,FALSE),    IF(E244="Floodway and Open Channel", VLOOKUP(F244,VALIDATIONS!$BW$2:$BY$7,2,FALSE)))  )</f>
        <v/>
      </c>
      <c r="H244" s="128"/>
      <c r="I244" s="128"/>
      <c r="J244" s="106" t="str">
        <f>IF(OR(E244="",F244=""),"", IF(E244="Stormwater Treatment", H244*VLOOKUP(F244,VALIDATIONS!$BZ$2:$CB$6,3,FALSE),    IF(E244="Floodway and Open Channel", H244*VLOOKUP(F244,VALIDATIONS!$BW$2:$BY$7,3,FALSE)))  )</f>
        <v/>
      </c>
      <c r="K244" s="203"/>
    </row>
    <row r="245" spans="1:11" x14ac:dyDescent="0.2">
      <c r="A245" s="212"/>
      <c r="B245" s="202"/>
      <c r="C245" s="354"/>
      <c r="D245" s="203"/>
      <c r="E245" s="371"/>
      <c r="F245" s="371"/>
      <c r="G245" s="106" t="str">
        <f>IF(OR(E245="",F245=""),"", IF(E245="Stormwater Treatment", VLOOKUP(F245,VALIDATIONS!$BZ$2:$CB$6,2,FALSE),    IF(E245="Floodway and Open Channel", VLOOKUP(F245,VALIDATIONS!$BW$2:$BY$7,2,FALSE)))  )</f>
        <v/>
      </c>
      <c r="H245" s="128"/>
      <c r="I245" s="128"/>
      <c r="J245" s="106" t="str">
        <f>IF(OR(E245="",F245=""),"", IF(E245="Stormwater Treatment", H245*VLOOKUP(F245,VALIDATIONS!$BZ$2:$CB$6,3,FALSE),    IF(E245="Floodway and Open Channel", H245*VLOOKUP(F245,VALIDATIONS!$BW$2:$BY$7,3,FALSE)))  )</f>
        <v/>
      </c>
      <c r="K245" s="203"/>
    </row>
    <row r="246" spans="1:11" x14ac:dyDescent="0.2">
      <c r="A246" s="212"/>
      <c r="B246" s="202"/>
      <c r="C246" s="354"/>
      <c r="D246" s="203"/>
      <c r="E246" s="371"/>
      <c r="F246" s="371"/>
      <c r="G246" s="106" t="str">
        <f>IF(OR(E246="",F246=""),"", IF(E246="Stormwater Treatment", VLOOKUP(F246,VALIDATIONS!$BZ$2:$CB$6,2,FALSE),    IF(E246="Floodway and Open Channel", VLOOKUP(F246,VALIDATIONS!$BW$2:$BY$7,2,FALSE)))  )</f>
        <v/>
      </c>
      <c r="H246" s="128"/>
      <c r="I246" s="128"/>
      <c r="J246" s="106" t="str">
        <f>IF(OR(E246="",F246=""),"", IF(E246="Stormwater Treatment", H246*VLOOKUP(F246,VALIDATIONS!$BZ$2:$CB$6,3,FALSE),    IF(E246="Floodway and Open Channel", H246*VLOOKUP(F246,VALIDATIONS!$BW$2:$BY$7,3,FALSE)))  )</f>
        <v/>
      </c>
      <c r="K246" s="203"/>
    </row>
    <row r="247" spans="1:11" x14ac:dyDescent="0.2">
      <c r="A247" s="212"/>
      <c r="B247" s="202"/>
      <c r="C247" s="354"/>
      <c r="D247" s="203"/>
      <c r="E247" s="371"/>
      <c r="F247" s="371"/>
      <c r="G247" s="106" t="str">
        <f>IF(OR(E247="",F247=""),"", IF(E247="Stormwater Treatment", VLOOKUP(F247,VALIDATIONS!$BZ$2:$CB$6,2,FALSE),    IF(E247="Floodway and Open Channel", VLOOKUP(F247,VALIDATIONS!$BW$2:$BY$7,2,FALSE)))  )</f>
        <v/>
      </c>
      <c r="H247" s="128"/>
      <c r="I247" s="128"/>
      <c r="J247" s="106" t="str">
        <f>IF(OR(E247="",F247=""),"", IF(E247="Stormwater Treatment", H247*VLOOKUP(F247,VALIDATIONS!$BZ$2:$CB$6,3,FALSE),    IF(E247="Floodway and Open Channel", H247*VLOOKUP(F247,VALIDATIONS!$BW$2:$BY$7,3,FALSE)))  )</f>
        <v/>
      </c>
      <c r="K247" s="203"/>
    </row>
    <row r="248" spans="1:11" x14ac:dyDescent="0.2">
      <c r="A248" s="212"/>
      <c r="B248" s="202"/>
      <c r="C248" s="354"/>
      <c r="D248" s="203"/>
      <c r="E248" s="371"/>
      <c r="F248" s="371"/>
      <c r="G248" s="106" t="str">
        <f>IF(OR(E248="",F248=""),"", IF(E248="Stormwater Treatment", VLOOKUP(F248,VALIDATIONS!$BZ$2:$CB$6,2,FALSE),    IF(E248="Floodway and Open Channel", VLOOKUP(F248,VALIDATIONS!$BW$2:$BY$7,2,FALSE)))  )</f>
        <v/>
      </c>
      <c r="H248" s="128"/>
      <c r="I248" s="128"/>
      <c r="J248" s="106" t="str">
        <f>IF(OR(E248="",F248=""),"", IF(E248="Stormwater Treatment", H248*VLOOKUP(F248,VALIDATIONS!$BZ$2:$CB$6,3,FALSE),    IF(E248="Floodway and Open Channel", H248*VLOOKUP(F248,VALIDATIONS!$BW$2:$BY$7,3,FALSE)))  )</f>
        <v/>
      </c>
      <c r="K248" s="203"/>
    </row>
    <row r="249" spans="1:11" x14ac:dyDescent="0.2">
      <c r="A249" s="212"/>
      <c r="B249" s="202"/>
      <c r="C249" s="354"/>
      <c r="D249" s="203"/>
      <c r="E249" s="371"/>
      <c r="F249" s="371"/>
      <c r="G249" s="106" t="str">
        <f>IF(OR(E249="",F249=""),"", IF(E249="Stormwater Treatment", VLOOKUP(F249,VALIDATIONS!$BZ$2:$CB$6,2,FALSE),    IF(E249="Floodway and Open Channel", VLOOKUP(F249,VALIDATIONS!$BW$2:$BY$7,2,FALSE)))  )</f>
        <v/>
      </c>
      <c r="H249" s="128"/>
      <c r="I249" s="128"/>
      <c r="J249" s="106" t="str">
        <f>IF(OR(E249="",F249=""),"", IF(E249="Stormwater Treatment", H249*VLOOKUP(F249,VALIDATIONS!$BZ$2:$CB$6,3,FALSE),    IF(E249="Floodway and Open Channel", H249*VLOOKUP(F249,VALIDATIONS!$BW$2:$BY$7,3,FALSE)))  )</f>
        <v/>
      </c>
      <c r="K249" s="203"/>
    </row>
    <row r="250" spans="1:11" x14ac:dyDescent="0.2">
      <c r="A250" s="212"/>
      <c r="B250" s="202"/>
      <c r="C250" s="354"/>
      <c r="D250" s="203"/>
      <c r="E250" s="371"/>
      <c r="F250" s="371"/>
      <c r="G250" s="106" t="str">
        <f>IF(OR(E250="",F250=""),"", IF(E250="Stormwater Treatment", VLOOKUP(F250,VALIDATIONS!$BZ$2:$CB$6,2,FALSE),    IF(E250="Floodway and Open Channel", VLOOKUP(F250,VALIDATIONS!$BW$2:$BY$7,2,FALSE)))  )</f>
        <v/>
      </c>
      <c r="H250" s="128"/>
      <c r="I250" s="128"/>
      <c r="J250" s="106" t="str">
        <f>IF(OR(E250="",F250=""),"", IF(E250="Stormwater Treatment", H250*VLOOKUP(F250,VALIDATIONS!$BZ$2:$CB$6,3,FALSE),    IF(E250="Floodway and Open Channel", H250*VLOOKUP(F250,VALIDATIONS!$BW$2:$BY$7,3,FALSE)))  )</f>
        <v/>
      </c>
      <c r="K250" s="203"/>
    </row>
    <row r="251" spans="1:11" x14ac:dyDescent="0.2">
      <c r="A251" s="212"/>
      <c r="B251" s="202"/>
      <c r="C251" s="354"/>
      <c r="D251" s="203"/>
      <c r="E251" s="371"/>
      <c r="F251" s="371"/>
      <c r="G251" s="106" t="str">
        <f>IF(OR(E251="",F251=""),"", IF(E251="Stormwater Treatment", VLOOKUP(F251,VALIDATIONS!$BZ$2:$CB$6,2,FALSE),    IF(E251="Floodway and Open Channel", VLOOKUP(F251,VALIDATIONS!$BW$2:$BY$7,2,FALSE)))  )</f>
        <v/>
      </c>
      <c r="H251" s="128"/>
      <c r="I251" s="128"/>
      <c r="J251" s="106" t="str">
        <f>IF(OR(E251="",F251=""),"", IF(E251="Stormwater Treatment", H251*VLOOKUP(F251,VALIDATIONS!$BZ$2:$CB$6,3,FALSE),    IF(E251="Floodway and Open Channel", H251*VLOOKUP(F251,VALIDATIONS!$BW$2:$BY$7,3,FALSE)))  )</f>
        <v/>
      </c>
      <c r="K251" s="203"/>
    </row>
    <row r="252" spans="1:11" x14ac:dyDescent="0.2">
      <c r="A252" s="212"/>
      <c r="B252" s="202"/>
      <c r="C252" s="354"/>
      <c r="D252" s="203"/>
      <c r="E252" s="371"/>
      <c r="F252" s="371"/>
      <c r="G252" s="106" t="str">
        <f>IF(OR(E252="",F252=""),"", IF(E252="Stormwater Treatment", VLOOKUP(F252,VALIDATIONS!$BZ$2:$CB$6,2,FALSE),    IF(E252="Floodway and Open Channel", VLOOKUP(F252,VALIDATIONS!$BW$2:$BY$7,2,FALSE)))  )</f>
        <v/>
      </c>
      <c r="H252" s="128"/>
      <c r="I252" s="128"/>
      <c r="J252" s="106" t="str">
        <f>IF(OR(E252="",F252=""),"", IF(E252="Stormwater Treatment", H252*VLOOKUP(F252,VALIDATIONS!$BZ$2:$CB$6,3,FALSE),    IF(E252="Floodway and Open Channel", H252*VLOOKUP(F252,VALIDATIONS!$BW$2:$BY$7,3,FALSE)))  )</f>
        <v/>
      </c>
      <c r="K252" s="203"/>
    </row>
    <row r="253" spans="1:11" x14ac:dyDescent="0.2">
      <c r="A253" s="212"/>
      <c r="B253" s="202"/>
      <c r="C253" s="354"/>
      <c r="D253" s="203"/>
      <c r="E253" s="371"/>
      <c r="F253" s="371"/>
      <c r="G253" s="106" t="str">
        <f>IF(OR(E253="",F253=""),"", IF(E253="Stormwater Treatment", VLOOKUP(F253,VALIDATIONS!$BZ$2:$CB$6,2,FALSE),    IF(E253="Floodway and Open Channel", VLOOKUP(F253,VALIDATIONS!$BW$2:$BY$7,2,FALSE)))  )</f>
        <v/>
      </c>
      <c r="H253" s="128"/>
      <c r="I253" s="128"/>
      <c r="J253" s="106" t="str">
        <f>IF(OR(E253="",F253=""),"", IF(E253="Stormwater Treatment", H253*VLOOKUP(F253,VALIDATIONS!$BZ$2:$CB$6,3,FALSE),    IF(E253="Floodway and Open Channel", H253*VLOOKUP(F253,VALIDATIONS!$BW$2:$BY$7,3,FALSE)))  )</f>
        <v/>
      </c>
      <c r="K253" s="203"/>
    </row>
    <row r="254" spans="1:11" x14ac:dyDescent="0.2">
      <c r="A254" s="212"/>
      <c r="B254" s="202"/>
      <c r="C254" s="354"/>
      <c r="D254" s="203"/>
      <c r="E254" s="371"/>
      <c r="F254" s="371"/>
      <c r="G254" s="106" t="str">
        <f>IF(OR(E254="",F254=""),"", IF(E254="Stormwater Treatment", VLOOKUP(F254,VALIDATIONS!$BZ$2:$CB$6,2,FALSE),    IF(E254="Floodway and Open Channel", VLOOKUP(F254,VALIDATIONS!$BW$2:$BY$7,2,FALSE)))  )</f>
        <v/>
      </c>
      <c r="H254" s="128"/>
      <c r="I254" s="128"/>
      <c r="J254" s="106" t="str">
        <f>IF(OR(E254="",F254=""),"", IF(E254="Stormwater Treatment", H254*VLOOKUP(F254,VALIDATIONS!$BZ$2:$CB$6,3,FALSE),    IF(E254="Floodway and Open Channel", H254*VLOOKUP(F254,VALIDATIONS!$BW$2:$BY$7,3,FALSE)))  )</f>
        <v/>
      </c>
      <c r="K254" s="203"/>
    </row>
    <row r="255" spans="1:11" x14ac:dyDescent="0.2">
      <c r="A255" s="212"/>
      <c r="B255" s="202"/>
      <c r="C255" s="354"/>
      <c r="D255" s="203"/>
      <c r="E255" s="371"/>
      <c r="F255" s="371"/>
      <c r="G255" s="106" t="str">
        <f>IF(OR(E255="",F255=""),"", IF(E255="Stormwater Treatment", VLOOKUP(F255,VALIDATIONS!$BZ$2:$CB$6,2,FALSE),    IF(E255="Floodway and Open Channel", VLOOKUP(F255,VALIDATIONS!$BW$2:$BY$7,2,FALSE)))  )</f>
        <v/>
      </c>
      <c r="H255" s="128"/>
      <c r="I255" s="128"/>
      <c r="J255" s="106" t="str">
        <f>IF(OR(E255="",F255=""),"", IF(E255="Stormwater Treatment", H255*VLOOKUP(F255,VALIDATIONS!$BZ$2:$CB$6,3,FALSE),    IF(E255="Floodway and Open Channel", H255*VLOOKUP(F255,VALIDATIONS!$BW$2:$BY$7,3,FALSE)))  )</f>
        <v/>
      </c>
      <c r="K255" s="203"/>
    </row>
    <row r="256" spans="1:11" x14ac:dyDescent="0.2">
      <c r="A256" s="212"/>
      <c r="B256" s="202"/>
      <c r="C256" s="354"/>
      <c r="D256" s="203"/>
      <c r="E256" s="371"/>
      <c r="F256" s="371"/>
      <c r="G256" s="106" t="str">
        <f>IF(OR(E256="",F256=""),"", IF(E256="Stormwater Treatment", VLOOKUP(F256,VALIDATIONS!$BZ$2:$CB$6,2,FALSE),    IF(E256="Floodway and Open Channel", VLOOKUP(F256,VALIDATIONS!$BW$2:$BY$7,2,FALSE)))  )</f>
        <v/>
      </c>
      <c r="H256" s="128"/>
      <c r="I256" s="128"/>
      <c r="J256" s="106" t="str">
        <f>IF(OR(E256="",F256=""),"", IF(E256="Stormwater Treatment", H256*VLOOKUP(F256,VALIDATIONS!$BZ$2:$CB$6,3,FALSE),    IF(E256="Floodway and Open Channel", H256*VLOOKUP(F256,VALIDATIONS!$BW$2:$BY$7,3,FALSE)))  )</f>
        <v/>
      </c>
      <c r="K256" s="203"/>
    </row>
    <row r="257" spans="1:11" x14ac:dyDescent="0.2">
      <c r="A257" s="212"/>
      <c r="B257" s="202"/>
      <c r="C257" s="354"/>
      <c r="D257" s="203"/>
      <c r="E257" s="371"/>
      <c r="F257" s="371"/>
      <c r="G257" s="106" t="str">
        <f>IF(OR(E257="",F257=""),"", IF(E257="Stormwater Treatment", VLOOKUP(F257,VALIDATIONS!$BZ$2:$CB$6,2,FALSE),    IF(E257="Floodway and Open Channel", VLOOKUP(F257,VALIDATIONS!$BW$2:$BY$7,2,FALSE)))  )</f>
        <v/>
      </c>
      <c r="H257" s="128"/>
      <c r="I257" s="128"/>
      <c r="J257" s="106" t="str">
        <f>IF(OR(E257="",F257=""),"", IF(E257="Stormwater Treatment", H257*VLOOKUP(F257,VALIDATIONS!$BZ$2:$CB$6,3,FALSE),    IF(E257="Floodway and Open Channel", H257*VLOOKUP(F257,VALIDATIONS!$BW$2:$BY$7,3,FALSE)))  )</f>
        <v/>
      </c>
      <c r="K257" s="203"/>
    </row>
    <row r="258" spans="1:11" x14ac:dyDescent="0.2">
      <c r="A258" s="212"/>
      <c r="B258" s="202"/>
      <c r="C258" s="354"/>
      <c r="D258" s="203"/>
      <c r="E258" s="371"/>
      <c r="F258" s="371"/>
      <c r="G258" s="106" t="str">
        <f>IF(OR(E258="",F258=""),"", IF(E258="Stormwater Treatment", VLOOKUP(F258,VALIDATIONS!$BZ$2:$CB$6,2,FALSE),    IF(E258="Floodway and Open Channel", VLOOKUP(F258,VALIDATIONS!$BW$2:$BY$7,2,FALSE)))  )</f>
        <v/>
      </c>
      <c r="H258" s="128"/>
      <c r="I258" s="128"/>
      <c r="J258" s="106" t="str">
        <f>IF(OR(E258="",F258=""),"", IF(E258="Stormwater Treatment", H258*VLOOKUP(F258,VALIDATIONS!$BZ$2:$CB$6,3,FALSE),    IF(E258="Floodway and Open Channel", H258*VLOOKUP(F258,VALIDATIONS!$BW$2:$BY$7,3,FALSE)))  )</f>
        <v/>
      </c>
      <c r="K258" s="203"/>
    </row>
    <row r="259" spans="1:11" x14ac:dyDescent="0.2">
      <c r="A259" s="212"/>
      <c r="B259" s="202"/>
      <c r="C259" s="354"/>
      <c r="D259" s="203"/>
      <c r="E259" s="371"/>
      <c r="F259" s="371"/>
      <c r="G259" s="106" t="str">
        <f>IF(OR(E259="",F259=""),"", IF(E259="Stormwater Treatment", VLOOKUP(F259,VALIDATIONS!$BZ$2:$CB$6,2,FALSE),    IF(E259="Floodway and Open Channel", VLOOKUP(F259,VALIDATIONS!$BW$2:$BY$7,2,FALSE)))  )</f>
        <v/>
      </c>
      <c r="H259" s="128"/>
      <c r="I259" s="128"/>
      <c r="J259" s="106" t="str">
        <f>IF(OR(E259="",F259=""),"", IF(E259="Stormwater Treatment", H259*VLOOKUP(F259,VALIDATIONS!$BZ$2:$CB$6,3,FALSE),    IF(E259="Floodway and Open Channel", H259*VLOOKUP(F259,VALIDATIONS!$BW$2:$BY$7,3,FALSE)))  )</f>
        <v/>
      </c>
      <c r="K259" s="203"/>
    </row>
    <row r="260" spans="1:11" x14ac:dyDescent="0.2">
      <c r="A260" s="212"/>
      <c r="B260" s="202"/>
      <c r="C260" s="354"/>
      <c r="D260" s="203"/>
      <c r="E260" s="371"/>
      <c r="F260" s="371"/>
      <c r="G260" s="106" t="str">
        <f>IF(OR(E260="",F260=""),"", IF(E260="Stormwater Treatment", VLOOKUP(F260,VALIDATIONS!$BZ$2:$CB$6,2,FALSE),    IF(E260="Floodway and Open Channel", VLOOKUP(F260,VALIDATIONS!$BW$2:$BY$7,2,FALSE)))  )</f>
        <v/>
      </c>
      <c r="H260" s="128"/>
      <c r="I260" s="128"/>
      <c r="J260" s="106" t="str">
        <f>IF(OR(E260="",F260=""),"", IF(E260="Stormwater Treatment", H260*VLOOKUP(F260,VALIDATIONS!$BZ$2:$CB$6,3,FALSE),    IF(E260="Floodway and Open Channel", H260*VLOOKUP(F260,VALIDATIONS!$BW$2:$BY$7,3,FALSE)))  )</f>
        <v/>
      </c>
      <c r="K260" s="203"/>
    </row>
    <row r="261" spans="1:11" x14ac:dyDescent="0.2">
      <c r="A261" s="212"/>
      <c r="B261" s="202"/>
      <c r="C261" s="354"/>
      <c r="D261" s="203"/>
      <c r="E261" s="371"/>
      <c r="F261" s="371"/>
      <c r="G261" s="106" t="str">
        <f>IF(OR(E261="",F261=""),"", IF(E261="Stormwater Treatment", VLOOKUP(F261,VALIDATIONS!$BZ$2:$CB$6,2,FALSE),    IF(E261="Floodway and Open Channel", VLOOKUP(F261,VALIDATIONS!$BW$2:$BY$7,2,FALSE)))  )</f>
        <v/>
      </c>
      <c r="H261" s="128"/>
      <c r="I261" s="128"/>
      <c r="J261" s="106" t="str">
        <f>IF(OR(E261="",F261=""),"", IF(E261="Stormwater Treatment", H261*VLOOKUP(F261,VALIDATIONS!$BZ$2:$CB$6,3,FALSE),    IF(E261="Floodway and Open Channel", H261*VLOOKUP(F261,VALIDATIONS!$BW$2:$BY$7,3,FALSE)))  )</f>
        <v/>
      </c>
      <c r="K261" s="203"/>
    </row>
    <row r="262" spans="1:11" x14ac:dyDescent="0.2">
      <c r="A262" s="212"/>
      <c r="B262" s="202"/>
      <c r="C262" s="354"/>
      <c r="D262" s="203"/>
      <c r="E262" s="371"/>
      <c r="F262" s="371"/>
      <c r="G262" s="106" t="str">
        <f>IF(OR(E262="",F262=""),"", IF(E262="Stormwater Treatment", VLOOKUP(F262,VALIDATIONS!$BZ$2:$CB$6,2,FALSE),    IF(E262="Floodway and Open Channel", VLOOKUP(F262,VALIDATIONS!$BW$2:$BY$7,2,FALSE)))  )</f>
        <v/>
      </c>
      <c r="H262" s="128"/>
      <c r="I262" s="128"/>
      <c r="J262" s="106" t="str">
        <f>IF(OR(E262="",F262=""),"", IF(E262="Stormwater Treatment", H262*VLOOKUP(F262,VALIDATIONS!$BZ$2:$CB$6,3,FALSE),    IF(E262="Floodway and Open Channel", H262*VLOOKUP(F262,VALIDATIONS!$BW$2:$BY$7,3,FALSE)))  )</f>
        <v/>
      </c>
      <c r="K262" s="203"/>
    </row>
    <row r="263" spans="1:11" x14ac:dyDescent="0.2">
      <c r="A263" s="212"/>
      <c r="B263" s="202"/>
      <c r="C263" s="354"/>
      <c r="D263" s="203"/>
      <c r="E263" s="371"/>
      <c r="F263" s="371"/>
      <c r="G263" s="106" t="str">
        <f>IF(OR(E263="",F263=""),"", IF(E263="Stormwater Treatment", VLOOKUP(F263,VALIDATIONS!$BZ$2:$CB$6,2,FALSE),    IF(E263="Floodway and Open Channel", VLOOKUP(F263,VALIDATIONS!$BW$2:$BY$7,2,FALSE)))  )</f>
        <v/>
      </c>
      <c r="H263" s="128"/>
      <c r="I263" s="128"/>
      <c r="J263" s="106" t="str">
        <f>IF(OR(E263="",F263=""),"", IF(E263="Stormwater Treatment", H263*VLOOKUP(F263,VALIDATIONS!$BZ$2:$CB$6,3,FALSE),    IF(E263="Floodway and Open Channel", H263*VLOOKUP(F263,VALIDATIONS!$BW$2:$BY$7,3,FALSE)))  )</f>
        <v/>
      </c>
      <c r="K263" s="203"/>
    </row>
    <row r="264" spans="1:11" x14ac:dyDescent="0.2">
      <c r="A264" s="212"/>
      <c r="B264" s="202"/>
      <c r="C264" s="354"/>
      <c r="D264" s="203"/>
      <c r="E264" s="371"/>
      <c r="F264" s="371"/>
      <c r="G264" s="106" t="str">
        <f>IF(OR(E264="",F264=""),"", IF(E264="Stormwater Treatment", VLOOKUP(F264,VALIDATIONS!$BZ$2:$CB$6,2,FALSE),    IF(E264="Floodway and Open Channel", VLOOKUP(F264,VALIDATIONS!$BW$2:$BY$7,2,FALSE)))  )</f>
        <v/>
      </c>
      <c r="H264" s="128"/>
      <c r="I264" s="128"/>
      <c r="J264" s="106" t="str">
        <f>IF(OR(E264="",F264=""),"", IF(E264="Stormwater Treatment", H264*VLOOKUP(F264,VALIDATIONS!$BZ$2:$CB$6,3,FALSE),    IF(E264="Floodway and Open Channel", H264*VLOOKUP(F264,VALIDATIONS!$BW$2:$BY$7,3,FALSE)))  )</f>
        <v/>
      </c>
      <c r="K264" s="203"/>
    </row>
    <row r="265" spans="1:11" x14ac:dyDescent="0.2">
      <c r="A265" s="212"/>
      <c r="B265" s="202"/>
      <c r="C265" s="354"/>
      <c r="D265" s="203"/>
      <c r="E265" s="371"/>
      <c r="F265" s="371"/>
      <c r="G265" s="106" t="str">
        <f>IF(OR(E265="",F265=""),"", IF(E265="Stormwater Treatment", VLOOKUP(F265,VALIDATIONS!$BZ$2:$CB$6,2,FALSE),    IF(E265="Floodway and Open Channel", VLOOKUP(F265,VALIDATIONS!$BW$2:$BY$7,2,FALSE)))  )</f>
        <v/>
      </c>
      <c r="H265" s="128"/>
      <c r="I265" s="128"/>
      <c r="J265" s="106" t="str">
        <f>IF(OR(E265="",F265=""),"", IF(E265="Stormwater Treatment", H265*VLOOKUP(F265,VALIDATIONS!$BZ$2:$CB$6,3,FALSE),    IF(E265="Floodway and Open Channel", H265*VLOOKUP(F265,VALIDATIONS!$BW$2:$BY$7,3,FALSE)))  )</f>
        <v/>
      </c>
      <c r="K265" s="203"/>
    </row>
    <row r="266" spans="1:11" x14ac:dyDescent="0.2">
      <c r="A266" s="212"/>
      <c r="B266" s="202"/>
      <c r="C266" s="354"/>
      <c r="D266" s="203"/>
      <c r="E266" s="371"/>
      <c r="F266" s="371"/>
      <c r="G266" s="106" t="str">
        <f>IF(OR(E266="",F266=""),"", IF(E266="Stormwater Treatment", VLOOKUP(F266,VALIDATIONS!$BZ$2:$CB$6,2,FALSE),    IF(E266="Floodway and Open Channel", VLOOKUP(F266,VALIDATIONS!$BW$2:$BY$7,2,FALSE)))  )</f>
        <v/>
      </c>
      <c r="H266" s="128"/>
      <c r="I266" s="128"/>
      <c r="J266" s="106" t="str">
        <f>IF(OR(E266="",F266=""),"", IF(E266="Stormwater Treatment", H266*VLOOKUP(F266,VALIDATIONS!$BZ$2:$CB$6,3,FALSE),    IF(E266="Floodway and Open Channel", H266*VLOOKUP(F266,VALIDATIONS!$BW$2:$BY$7,3,FALSE)))  )</f>
        <v/>
      </c>
      <c r="K266" s="203"/>
    </row>
    <row r="267" spans="1:11" x14ac:dyDescent="0.2">
      <c r="A267" s="212"/>
      <c r="B267" s="202"/>
      <c r="C267" s="354"/>
      <c r="D267" s="203"/>
      <c r="E267" s="371"/>
      <c r="F267" s="371"/>
      <c r="G267" s="106" t="str">
        <f>IF(OR(E267="",F267=""),"", IF(E267="Stormwater Treatment", VLOOKUP(F267,VALIDATIONS!$BZ$2:$CB$6,2,FALSE),    IF(E267="Floodway and Open Channel", VLOOKUP(F267,VALIDATIONS!$BW$2:$BY$7,2,FALSE)))  )</f>
        <v/>
      </c>
      <c r="H267" s="128"/>
      <c r="I267" s="128"/>
      <c r="J267" s="106" t="str">
        <f>IF(OR(E267="",F267=""),"", IF(E267="Stormwater Treatment", H267*VLOOKUP(F267,VALIDATIONS!$BZ$2:$CB$6,3,FALSE),    IF(E267="Floodway and Open Channel", H267*VLOOKUP(F267,VALIDATIONS!$BW$2:$BY$7,3,FALSE)))  )</f>
        <v/>
      </c>
      <c r="K267" s="203"/>
    </row>
    <row r="268" spans="1:11" x14ac:dyDescent="0.2">
      <c r="A268" s="212"/>
      <c r="B268" s="202"/>
      <c r="C268" s="354"/>
      <c r="D268" s="203"/>
      <c r="E268" s="371"/>
      <c r="F268" s="371"/>
      <c r="G268" s="106" t="str">
        <f>IF(OR(E268="",F268=""),"", IF(E268="Stormwater Treatment", VLOOKUP(F268,VALIDATIONS!$BZ$2:$CB$6,2,FALSE),    IF(E268="Floodway and Open Channel", VLOOKUP(F268,VALIDATIONS!$BW$2:$BY$7,2,FALSE)))  )</f>
        <v/>
      </c>
      <c r="H268" s="128"/>
      <c r="I268" s="128"/>
      <c r="J268" s="106" t="str">
        <f>IF(OR(E268="",F268=""),"", IF(E268="Stormwater Treatment", H268*VLOOKUP(F268,VALIDATIONS!$BZ$2:$CB$6,3,FALSE),    IF(E268="Floodway and Open Channel", H268*VLOOKUP(F268,VALIDATIONS!$BW$2:$BY$7,3,FALSE)))  )</f>
        <v/>
      </c>
      <c r="K268" s="203"/>
    </row>
    <row r="269" spans="1:11" x14ac:dyDescent="0.2">
      <c r="A269" s="212"/>
      <c r="B269" s="202"/>
      <c r="C269" s="354"/>
      <c r="D269" s="203"/>
      <c r="E269" s="371"/>
      <c r="F269" s="371"/>
      <c r="G269" s="106" t="str">
        <f>IF(OR(E269="",F269=""),"", IF(E269="Stormwater Treatment", VLOOKUP(F269,VALIDATIONS!$BZ$2:$CB$6,2,FALSE),    IF(E269="Floodway and Open Channel", VLOOKUP(F269,VALIDATIONS!$BW$2:$BY$7,2,FALSE)))  )</f>
        <v/>
      </c>
      <c r="H269" s="128"/>
      <c r="I269" s="128"/>
      <c r="J269" s="106" t="str">
        <f>IF(OR(E269="",F269=""),"", IF(E269="Stormwater Treatment", H269*VLOOKUP(F269,VALIDATIONS!$BZ$2:$CB$6,3,FALSE),    IF(E269="Floodway and Open Channel", H269*VLOOKUP(F269,VALIDATIONS!$BW$2:$BY$7,3,FALSE)))  )</f>
        <v/>
      </c>
      <c r="K269" s="203"/>
    </row>
    <row r="270" spans="1:11" x14ac:dyDescent="0.2">
      <c r="A270" s="212"/>
      <c r="B270" s="202"/>
      <c r="C270" s="354"/>
      <c r="D270" s="203"/>
      <c r="E270" s="371"/>
      <c r="F270" s="371"/>
      <c r="G270" s="106" t="str">
        <f>IF(OR(E270="",F270=""),"", IF(E270="Stormwater Treatment", VLOOKUP(F270,VALIDATIONS!$BZ$2:$CB$6,2,FALSE),    IF(E270="Floodway and Open Channel", VLOOKUP(F270,VALIDATIONS!$BW$2:$BY$7,2,FALSE)))  )</f>
        <v/>
      </c>
      <c r="H270" s="128"/>
      <c r="I270" s="128"/>
      <c r="J270" s="106" t="str">
        <f>IF(OR(E270="",F270=""),"", IF(E270="Stormwater Treatment", H270*VLOOKUP(F270,VALIDATIONS!$BZ$2:$CB$6,3,FALSE),    IF(E270="Floodway and Open Channel", H270*VLOOKUP(F270,VALIDATIONS!$BW$2:$BY$7,3,FALSE)))  )</f>
        <v/>
      </c>
      <c r="K270" s="203"/>
    </row>
    <row r="271" spans="1:11" x14ac:dyDescent="0.2">
      <c r="A271" s="212"/>
      <c r="B271" s="202"/>
      <c r="C271" s="354"/>
      <c r="D271" s="203"/>
      <c r="E271" s="371"/>
      <c r="F271" s="371"/>
      <c r="G271" s="106" t="str">
        <f>IF(OR(E271="",F271=""),"", IF(E271="Stormwater Treatment", VLOOKUP(F271,VALIDATIONS!$BZ$2:$CB$6,2,FALSE),    IF(E271="Floodway and Open Channel", VLOOKUP(F271,VALIDATIONS!$BW$2:$BY$7,2,FALSE)))  )</f>
        <v/>
      </c>
      <c r="H271" s="128"/>
      <c r="I271" s="128"/>
      <c r="J271" s="106" t="str">
        <f>IF(OR(E271="",F271=""),"", IF(E271="Stormwater Treatment", H271*VLOOKUP(F271,VALIDATIONS!$BZ$2:$CB$6,3,FALSE),    IF(E271="Floodway and Open Channel", H271*VLOOKUP(F271,VALIDATIONS!$BW$2:$BY$7,3,FALSE)))  )</f>
        <v/>
      </c>
      <c r="K271" s="203"/>
    </row>
    <row r="272" spans="1:11" x14ac:dyDescent="0.2">
      <c r="A272" s="212"/>
      <c r="B272" s="202"/>
      <c r="C272" s="354"/>
      <c r="D272" s="203"/>
      <c r="E272" s="371"/>
      <c r="F272" s="371"/>
      <c r="G272" s="106" t="str">
        <f>IF(OR(E272="",F272=""),"", IF(E272="Stormwater Treatment", VLOOKUP(F272,VALIDATIONS!$BZ$2:$CB$6,2,FALSE),    IF(E272="Floodway and Open Channel", VLOOKUP(F272,VALIDATIONS!$BW$2:$BY$7,2,FALSE)))  )</f>
        <v/>
      </c>
      <c r="H272" s="128"/>
      <c r="I272" s="128"/>
      <c r="J272" s="106" t="str">
        <f>IF(OR(E272="",F272=""),"", IF(E272="Stormwater Treatment", H272*VLOOKUP(F272,VALIDATIONS!$BZ$2:$CB$6,3,FALSE),    IF(E272="Floodway and Open Channel", H272*VLOOKUP(F272,VALIDATIONS!$BW$2:$BY$7,3,FALSE)))  )</f>
        <v/>
      </c>
      <c r="K272" s="203"/>
    </row>
    <row r="273" spans="1:11" x14ac:dyDescent="0.2">
      <c r="A273" s="212"/>
      <c r="B273" s="202"/>
      <c r="C273" s="354"/>
      <c r="D273" s="203"/>
      <c r="E273" s="371"/>
      <c r="F273" s="371"/>
      <c r="G273" s="106" t="str">
        <f>IF(OR(E273="",F273=""),"", IF(E273="Stormwater Treatment", VLOOKUP(F273,VALIDATIONS!$BZ$2:$CB$6,2,FALSE),    IF(E273="Floodway and Open Channel", VLOOKUP(F273,VALIDATIONS!$BW$2:$BY$7,2,FALSE)))  )</f>
        <v/>
      </c>
      <c r="H273" s="128"/>
      <c r="I273" s="128"/>
      <c r="J273" s="106" t="str">
        <f>IF(OR(E273="",F273=""),"", IF(E273="Stormwater Treatment", H273*VLOOKUP(F273,VALIDATIONS!$BZ$2:$CB$6,3,FALSE),    IF(E273="Floodway and Open Channel", H273*VLOOKUP(F273,VALIDATIONS!$BW$2:$BY$7,3,FALSE)))  )</f>
        <v/>
      </c>
      <c r="K273" s="203"/>
    </row>
    <row r="274" spans="1:11" x14ac:dyDescent="0.2">
      <c r="A274" s="212"/>
      <c r="B274" s="202"/>
      <c r="C274" s="354"/>
      <c r="D274" s="203"/>
      <c r="E274" s="371"/>
      <c r="F274" s="371"/>
      <c r="G274" s="106" t="str">
        <f>IF(OR(E274="",F274=""),"", IF(E274="Stormwater Treatment", VLOOKUP(F274,VALIDATIONS!$BZ$2:$CB$6,2,FALSE),    IF(E274="Floodway and Open Channel", VLOOKUP(F274,VALIDATIONS!$BW$2:$BY$7,2,FALSE)))  )</f>
        <v/>
      </c>
      <c r="H274" s="128"/>
      <c r="I274" s="128"/>
      <c r="J274" s="106" t="str">
        <f>IF(OR(E274="",F274=""),"", IF(E274="Stormwater Treatment", H274*VLOOKUP(F274,VALIDATIONS!$BZ$2:$CB$6,3,FALSE),    IF(E274="Floodway and Open Channel", H274*VLOOKUP(F274,VALIDATIONS!$BW$2:$BY$7,3,FALSE)))  )</f>
        <v/>
      </c>
      <c r="K274" s="203"/>
    </row>
    <row r="275" spans="1:11" x14ac:dyDescent="0.2">
      <c r="A275" s="212"/>
      <c r="B275" s="202"/>
      <c r="C275" s="354"/>
      <c r="D275" s="203"/>
      <c r="E275" s="371"/>
      <c r="F275" s="371"/>
      <c r="G275" s="106" t="str">
        <f>IF(OR(E275="",F275=""),"", IF(E275="Stormwater Treatment", VLOOKUP(F275,VALIDATIONS!$BZ$2:$CB$6,2,FALSE),    IF(E275="Floodway and Open Channel", VLOOKUP(F275,VALIDATIONS!$BW$2:$BY$7,2,FALSE)))  )</f>
        <v/>
      </c>
      <c r="H275" s="128"/>
      <c r="I275" s="128"/>
      <c r="J275" s="106" t="str">
        <f>IF(OR(E275="",F275=""),"", IF(E275="Stormwater Treatment", H275*VLOOKUP(F275,VALIDATIONS!$BZ$2:$CB$6,3,FALSE),    IF(E275="Floodway and Open Channel", H275*VLOOKUP(F275,VALIDATIONS!$BW$2:$BY$7,3,FALSE)))  )</f>
        <v/>
      </c>
      <c r="K275" s="203"/>
    </row>
    <row r="276" spans="1:11" x14ac:dyDescent="0.2">
      <c r="A276" s="212"/>
      <c r="B276" s="202"/>
      <c r="C276" s="354"/>
      <c r="D276" s="203"/>
      <c r="E276" s="371"/>
      <c r="F276" s="371"/>
      <c r="G276" s="106" t="str">
        <f>IF(OR(E276="",F276=""),"", IF(E276="Stormwater Treatment", VLOOKUP(F276,VALIDATIONS!$BZ$2:$CB$6,2,FALSE),    IF(E276="Floodway and Open Channel", VLOOKUP(F276,VALIDATIONS!$BW$2:$BY$7,2,FALSE)))  )</f>
        <v/>
      </c>
      <c r="H276" s="128"/>
      <c r="I276" s="128"/>
      <c r="J276" s="106" t="str">
        <f>IF(OR(E276="",F276=""),"", IF(E276="Stormwater Treatment", H276*VLOOKUP(F276,VALIDATIONS!$BZ$2:$CB$6,3,FALSE),    IF(E276="Floodway and Open Channel", H276*VLOOKUP(F276,VALIDATIONS!$BW$2:$BY$7,3,FALSE)))  )</f>
        <v/>
      </c>
      <c r="K276" s="203"/>
    </row>
    <row r="277" spans="1:11" x14ac:dyDescent="0.2">
      <c r="A277" s="212"/>
      <c r="B277" s="202"/>
      <c r="C277" s="354"/>
      <c r="D277" s="203"/>
      <c r="E277" s="371"/>
      <c r="F277" s="371"/>
      <c r="G277" s="106" t="str">
        <f>IF(OR(E277="",F277=""),"", IF(E277="Stormwater Treatment", VLOOKUP(F277,VALIDATIONS!$BZ$2:$CB$6,2,FALSE),    IF(E277="Floodway and Open Channel", VLOOKUP(F277,VALIDATIONS!$BW$2:$BY$7,2,FALSE)))  )</f>
        <v/>
      </c>
      <c r="H277" s="128"/>
      <c r="I277" s="128"/>
      <c r="J277" s="106" t="str">
        <f>IF(OR(E277="",F277=""),"", IF(E277="Stormwater Treatment", H277*VLOOKUP(F277,VALIDATIONS!$BZ$2:$CB$6,3,FALSE),    IF(E277="Floodway and Open Channel", H277*VLOOKUP(F277,VALIDATIONS!$BW$2:$BY$7,3,FALSE)))  )</f>
        <v/>
      </c>
      <c r="K277" s="203"/>
    </row>
    <row r="278" spans="1:11" x14ac:dyDescent="0.2">
      <c r="A278" s="212"/>
      <c r="B278" s="202"/>
      <c r="C278" s="354"/>
      <c r="D278" s="203"/>
      <c r="E278" s="371"/>
      <c r="F278" s="371"/>
      <c r="G278" s="106" t="str">
        <f>IF(OR(E278="",F278=""),"", IF(E278="Stormwater Treatment", VLOOKUP(F278,VALIDATIONS!$BZ$2:$CB$6,2,FALSE),    IF(E278="Floodway and Open Channel", VLOOKUP(F278,VALIDATIONS!$BW$2:$BY$7,2,FALSE)))  )</f>
        <v/>
      </c>
      <c r="H278" s="128"/>
      <c r="I278" s="128"/>
      <c r="J278" s="106" t="str">
        <f>IF(OR(E278="",F278=""),"", IF(E278="Stormwater Treatment", H278*VLOOKUP(F278,VALIDATIONS!$BZ$2:$CB$6,3,FALSE),    IF(E278="Floodway and Open Channel", H278*VLOOKUP(F278,VALIDATIONS!$BW$2:$BY$7,3,FALSE)))  )</f>
        <v/>
      </c>
      <c r="K278" s="203"/>
    </row>
    <row r="279" spans="1:11" x14ac:dyDescent="0.2">
      <c r="A279" s="212"/>
      <c r="B279" s="202"/>
      <c r="C279" s="354"/>
      <c r="D279" s="203"/>
      <c r="E279" s="371"/>
      <c r="F279" s="371"/>
      <c r="G279" s="106" t="str">
        <f>IF(OR(E279="",F279=""),"", IF(E279="Stormwater Treatment", VLOOKUP(F279,VALIDATIONS!$BZ$2:$CB$6,2,FALSE),    IF(E279="Floodway and Open Channel", VLOOKUP(F279,VALIDATIONS!$BW$2:$BY$7,2,FALSE)))  )</f>
        <v/>
      </c>
      <c r="H279" s="128"/>
      <c r="I279" s="128"/>
      <c r="J279" s="106" t="str">
        <f>IF(OR(E279="",F279=""),"", IF(E279="Stormwater Treatment", H279*VLOOKUP(F279,VALIDATIONS!$BZ$2:$CB$6,3,FALSE),    IF(E279="Floodway and Open Channel", H279*VLOOKUP(F279,VALIDATIONS!$BW$2:$BY$7,3,FALSE)))  )</f>
        <v/>
      </c>
      <c r="K279" s="203"/>
    </row>
    <row r="280" spans="1:11" x14ac:dyDescent="0.2">
      <c r="A280" s="212"/>
      <c r="B280" s="202"/>
      <c r="C280" s="354"/>
      <c r="D280" s="203"/>
      <c r="E280" s="371"/>
      <c r="F280" s="371"/>
      <c r="G280" s="106" t="str">
        <f>IF(OR(E280="",F280=""),"", IF(E280="Stormwater Treatment", VLOOKUP(F280,VALIDATIONS!$BZ$2:$CB$6,2,FALSE),    IF(E280="Floodway and Open Channel", VLOOKUP(F280,VALIDATIONS!$BW$2:$BY$7,2,FALSE)))  )</f>
        <v/>
      </c>
      <c r="H280" s="128"/>
      <c r="I280" s="128"/>
      <c r="J280" s="106" t="str">
        <f>IF(OR(E280="",F280=""),"", IF(E280="Stormwater Treatment", H280*VLOOKUP(F280,VALIDATIONS!$BZ$2:$CB$6,3,FALSE),    IF(E280="Floodway and Open Channel", H280*VLOOKUP(F280,VALIDATIONS!$BW$2:$BY$7,3,FALSE)))  )</f>
        <v/>
      </c>
      <c r="K280" s="203"/>
    </row>
    <row r="281" spans="1:11" x14ac:dyDescent="0.2">
      <c r="A281" s="212"/>
      <c r="B281" s="202"/>
      <c r="C281" s="354"/>
      <c r="D281" s="203"/>
      <c r="E281" s="371"/>
      <c r="F281" s="371"/>
      <c r="G281" s="106" t="str">
        <f>IF(OR(E281="",F281=""),"", IF(E281="Stormwater Treatment", VLOOKUP(F281,VALIDATIONS!$BZ$2:$CB$6,2,FALSE),    IF(E281="Floodway and Open Channel", VLOOKUP(F281,VALIDATIONS!$BW$2:$BY$7,2,FALSE)))  )</f>
        <v/>
      </c>
      <c r="H281" s="128"/>
      <c r="I281" s="128"/>
      <c r="J281" s="106" t="str">
        <f>IF(OR(E281="",F281=""),"", IF(E281="Stormwater Treatment", H281*VLOOKUP(F281,VALIDATIONS!$BZ$2:$CB$6,3,FALSE),    IF(E281="Floodway and Open Channel", H281*VLOOKUP(F281,VALIDATIONS!$BW$2:$BY$7,3,FALSE)))  )</f>
        <v/>
      </c>
      <c r="K281" s="203"/>
    </row>
    <row r="282" spans="1:11" x14ac:dyDescent="0.2">
      <c r="A282" s="212"/>
      <c r="B282" s="202"/>
      <c r="C282" s="354"/>
      <c r="D282" s="203"/>
      <c r="E282" s="371"/>
      <c r="F282" s="371"/>
      <c r="G282" s="106" t="str">
        <f>IF(OR(E282="",F282=""),"", IF(E282="Stormwater Treatment", VLOOKUP(F282,VALIDATIONS!$BZ$2:$CB$6,2,FALSE),    IF(E282="Floodway and Open Channel", VLOOKUP(F282,VALIDATIONS!$BW$2:$BY$7,2,FALSE)))  )</f>
        <v/>
      </c>
      <c r="H282" s="128"/>
      <c r="I282" s="128"/>
      <c r="J282" s="106" t="str">
        <f>IF(OR(E282="",F282=""),"", IF(E282="Stormwater Treatment", H282*VLOOKUP(F282,VALIDATIONS!$BZ$2:$CB$6,3,FALSE),    IF(E282="Floodway and Open Channel", H282*VLOOKUP(F282,VALIDATIONS!$BW$2:$BY$7,3,FALSE)))  )</f>
        <v/>
      </c>
      <c r="K282" s="203"/>
    </row>
    <row r="283" spans="1:11" x14ac:dyDescent="0.2">
      <c r="A283" s="212"/>
      <c r="B283" s="202"/>
      <c r="C283" s="354"/>
      <c r="D283" s="203"/>
      <c r="E283" s="371"/>
      <c r="F283" s="371"/>
      <c r="G283" s="106" t="str">
        <f>IF(OR(E283="",F283=""),"", IF(E283="Stormwater Treatment", VLOOKUP(F283,VALIDATIONS!$BZ$2:$CB$6,2,FALSE),    IF(E283="Floodway and Open Channel", VLOOKUP(F283,VALIDATIONS!$BW$2:$BY$7,2,FALSE)))  )</f>
        <v/>
      </c>
      <c r="H283" s="128"/>
      <c r="I283" s="128"/>
      <c r="J283" s="106" t="str">
        <f>IF(OR(E283="",F283=""),"", IF(E283="Stormwater Treatment", H283*VLOOKUP(F283,VALIDATIONS!$BZ$2:$CB$6,3,FALSE),    IF(E283="Floodway and Open Channel", H283*VLOOKUP(F283,VALIDATIONS!$BW$2:$BY$7,3,FALSE)))  )</f>
        <v/>
      </c>
      <c r="K283" s="203"/>
    </row>
    <row r="284" spans="1:11" x14ac:dyDescent="0.2">
      <c r="A284" s="212"/>
      <c r="B284" s="202"/>
      <c r="C284" s="354"/>
      <c r="D284" s="203"/>
      <c r="E284" s="371"/>
      <c r="F284" s="371"/>
      <c r="G284" s="106" t="str">
        <f>IF(OR(E284="",F284=""),"", IF(E284="Stormwater Treatment", VLOOKUP(F284,VALIDATIONS!$BZ$2:$CB$6,2,FALSE),    IF(E284="Floodway and Open Channel", VLOOKUP(F284,VALIDATIONS!$BW$2:$BY$7,2,FALSE)))  )</f>
        <v/>
      </c>
      <c r="H284" s="128"/>
      <c r="I284" s="128"/>
      <c r="J284" s="106" t="str">
        <f>IF(OR(E284="",F284=""),"", IF(E284="Stormwater Treatment", H284*VLOOKUP(F284,VALIDATIONS!$BZ$2:$CB$6,3,FALSE),    IF(E284="Floodway and Open Channel", H284*VLOOKUP(F284,VALIDATIONS!$BW$2:$BY$7,3,FALSE)))  )</f>
        <v/>
      </c>
      <c r="K284" s="203"/>
    </row>
    <row r="285" spans="1:11" x14ac:dyDescent="0.2">
      <c r="A285" s="212"/>
      <c r="B285" s="202"/>
      <c r="C285" s="354"/>
      <c r="D285" s="203"/>
      <c r="E285" s="371"/>
      <c r="F285" s="371"/>
      <c r="G285" s="106" t="str">
        <f>IF(OR(E285="",F285=""),"", IF(E285="Stormwater Treatment", VLOOKUP(F285,VALIDATIONS!$BZ$2:$CB$6,2,FALSE),    IF(E285="Floodway and Open Channel", VLOOKUP(F285,VALIDATIONS!$BW$2:$BY$7,2,FALSE)))  )</f>
        <v/>
      </c>
      <c r="H285" s="128"/>
      <c r="I285" s="128"/>
      <c r="J285" s="106" t="str">
        <f>IF(OR(E285="",F285=""),"", IF(E285="Stormwater Treatment", H285*VLOOKUP(F285,VALIDATIONS!$BZ$2:$CB$6,3,FALSE),    IF(E285="Floodway and Open Channel", H285*VLOOKUP(F285,VALIDATIONS!$BW$2:$BY$7,3,FALSE)))  )</f>
        <v/>
      </c>
      <c r="K285" s="203"/>
    </row>
    <row r="286" spans="1:11" x14ac:dyDescent="0.2">
      <c r="A286" s="212"/>
      <c r="B286" s="202"/>
      <c r="C286" s="354"/>
      <c r="D286" s="203"/>
      <c r="E286" s="371"/>
      <c r="F286" s="371"/>
      <c r="G286" s="106" t="str">
        <f>IF(OR(E286="",F286=""),"", IF(E286="Stormwater Treatment", VLOOKUP(F286,VALIDATIONS!$BZ$2:$CB$6,2,FALSE),    IF(E286="Floodway and Open Channel", VLOOKUP(F286,VALIDATIONS!$BW$2:$BY$7,2,FALSE)))  )</f>
        <v/>
      </c>
      <c r="H286" s="128"/>
      <c r="I286" s="128"/>
      <c r="J286" s="106" t="str">
        <f>IF(OR(E286="",F286=""),"", IF(E286="Stormwater Treatment", H286*VLOOKUP(F286,VALIDATIONS!$BZ$2:$CB$6,3,FALSE),    IF(E286="Floodway and Open Channel", H286*VLOOKUP(F286,VALIDATIONS!$BW$2:$BY$7,3,FALSE)))  )</f>
        <v/>
      </c>
      <c r="K286" s="203"/>
    </row>
    <row r="287" spans="1:11" x14ac:dyDescent="0.2">
      <c r="A287" s="212"/>
      <c r="B287" s="202"/>
      <c r="C287" s="354"/>
      <c r="D287" s="203"/>
      <c r="E287" s="371"/>
      <c r="F287" s="371"/>
      <c r="G287" s="106" t="str">
        <f>IF(OR(E287="",F287=""),"", IF(E287="Stormwater Treatment", VLOOKUP(F287,VALIDATIONS!$BZ$2:$CB$6,2,FALSE),    IF(E287="Floodway and Open Channel", VLOOKUP(F287,VALIDATIONS!$BW$2:$BY$7,2,FALSE)))  )</f>
        <v/>
      </c>
      <c r="H287" s="128"/>
      <c r="I287" s="128"/>
      <c r="J287" s="106" t="str">
        <f>IF(OR(E287="",F287=""),"", IF(E287="Stormwater Treatment", H287*VLOOKUP(F287,VALIDATIONS!$BZ$2:$CB$6,3,FALSE),    IF(E287="Floodway and Open Channel", H287*VLOOKUP(F287,VALIDATIONS!$BW$2:$BY$7,3,FALSE)))  )</f>
        <v/>
      </c>
      <c r="K287" s="203"/>
    </row>
    <row r="288" spans="1:11" x14ac:dyDescent="0.2">
      <c r="A288" s="212"/>
      <c r="B288" s="202"/>
      <c r="C288" s="354"/>
      <c r="D288" s="203"/>
      <c r="E288" s="371"/>
      <c r="F288" s="371"/>
      <c r="G288" s="106" t="str">
        <f>IF(OR(E288="",F288=""),"", IF(E288="Stormwater Treatment", VLOOKUP(F288,VALIDATIONS!$BZ$2:$CB$6,2,FALSE),    IF(E288="Floodway and Open Channel", VLOOKUP(F288,VALIDATIONS!$BW$2:$BY$7,2,FALSE)))  )</f>
        <v/>
      </c>
      <c r="H288" s="128"/>
      <c r="I288" s="128"/>
      <c r="J288" s="106" t="str">
        <f>IF(OR(E288="",F288=""),"", IF(E288="Stormwater Treatment", H288*VLOOKUP(F288,VALIDATIONS!$BZ$2:$CB$6,3,FALSE),    IF(E288="Floodway and Open Channel", H288*VLOOKUP(F288,VALIDATIONS!$BW$2:$BY$7,3,FALSE)))  )</f>
        <v/>
      </c>
      <c r="K288" s="203"/>
    </row>
    <row r="289" spans="1:11" x14ac:dyDescent="0.2">
      <c r="A289" s="212"/>
      <c r="B289" s="202"/>
      <c r="C289" s="354"/>
      <c r="D289" s="203"/>
      <c r="E289" s="371"/>
      <c r="F289" s="371"/>
      <c r="G289" s="106" t="str">
        <f>IF(OR(E289="",F289=""),"", IF(E289="Stormwater Treatment", VLOOKUP(F289,VALIDATIONS!$BZ$2:$CB$6,2,FALSE),    IF(E289="Floodway and Open Channel", VLOOKUP(F289,VALIDATIONS!$BW$2:$BY$7,2,FALSE)))  )</f>
        <v/>
      </c>
      <c r="H289" s="128"/>
      <c r="I289" s="128"/>
      <c r="J289" s="106" t="str">
        <f>IF(OR(E289="",F289=""),"", IF(E289="Stormwater Treatment", H289*VLOOKUP(F289,VALIDATIONS!$BZ$2:$CB$6,3,FALSE),    IF(E289="Floodway and Open Channel", H289*VLOOKUP(F289,VALIDATIONS!$BW$2:$BY$7,3,FALSE)))  )</f>
        <v/>
      </c>
      <c r="K289" s="203"/>
    </row>
    <row r="290" spans="1:11" x14ac:dyDescent="0.2">
      <c r="A290" s="212"/>
      <c r="B290" s="202"/>
      <c r="C290" s="354"/>
      <c r="D290" s="203"/>
      <c r="E290" s="371"/>
      <c r="F290" s="371"/>
      <c r="G290" s="106" t="str">
        <f>IF(OR(E290="",F290=""),"", IF(E290="Stormwater Treatment", VLOOKUP(F290,VALIDATIONS!$BZ$2:$CB$6,2,FALSE),    IF(E290="Floodway and Open Channel", VLOOKUP(F290,VALIDATIONS!$BW$2:$BY$7,2,FALSE)))  )</f>
        <v/>
      </c>
      <c r="H290" s="128"/>
      <c r="I290" s="128"/>
      <c r="J290" s="106" t="str">
        <f>IF(OR(E290="",F290=""),"", IF(E290="Stormwater Treatment", H290*VLOOKUP(F290,VALIDATIONS!$BZ$2:$CB$6,3,FALSE),    IF(E290="Floodway and Open Channel", H290*VLOOKUP(F290,VALIDATIONS!$BW$2:$BY$7,3,FALSE)))  )</f>
        <v/>
      </c>
      <c r="K290" s="203"/>
    </row>
    <row r="291" spans="1:11" x14ac:dyDescent="0.2">
      <c r="A291" s="212"/>
      <c r="B291" s="202"/>
      <c r="C291" s="354"/>
      <c r="D291" s="203"/>
      <c r="E291" s="371"/>
      <c r="F291" s="371"/>
      <c r="G291" s="106" t="str">
        <f>IF(OR(E291="",F291=""),"", IF(E291="Stormwater Treatment", VLOOKUP(F291,VALIDATIONS!$BZ$2:$CB$6,2,FALSE),    IF(E291="Floodway and Open Channel", VLOOKUP(F291,VALIDATIONS!$BW$2:$BY$7,2,FALSE)))  )</f>
        <v/>
      </c>
      <c r="H291" s="128"/>
      <c r="I291" s="128"/>
      <c r="J291" s="106" t="str">
        <f>IF(OR(E291="",F291=""),"", IF(E291="Stormwater Treatment", H291*VLOOKUP(F291,VALIDATIONS!$BZ$2:$CB$6,3,FALSE),    IF(E291="Floodway and Open Channel", H291*VLOOKUP(F291,VALIDATIONS!$BW$2:$BY$7,3,FALSE)))  )</f>
        <v/>
      </c>
      <c r="K291" s="203"/>
    </row>
    <row r="292" spans="1:11" x14ac:dyDescent="0.2">
      <c r="A292" s="212"/>
      <c r="B292" s="202"/>
      <c r="C292" s="354"/>
      <c r="D292" s="203"/>
      <c r="E292" s="371"/>
      <c r="F292" s="371"/>
      <c r="G292" s="106" t="str">
        <f>IF(OR(E292="",F292=""),"", IF(E292="Stormwater Treatment", VLOOKUP(F292,VALIDATIONS!$BZ$2:$CB$6,2,FALSE),    IF(E292="Floodway and Open Channel", VLOOKUP(F292,VALIDATIONS!$BW$2:$BY$7,2,FALSE)))  )</f>
        <v/>
      </c>
      <c r="H292" s="128"/>
      <c r="I292" s="128"/>
      <c r="J292" s="106" t="str">
        <f>IF(OR(E292="",F292=""),"", IF(E292="Stormwater Treatment", H292*VLOOKUP(F292,VALIDATIONS!$BZ$2:$CB$6,3,FALSE),    IF(E292="Floodway and Open Channel", H292*VLOOKUP(F292,VALIDATIONS!$BW$2:$BY$7,3,FALSE)))  )</f>
        <v/>
      </c>
      <c r="K292" s="203"/>
    </row>
    <row r="293" spans="1:11" x14ac:dyDescent="0.2">
      <c r="A293" s="212"/>
      <c r="B293" s="202"/>
      <c r="C293" s="354"/>
      <c r="D293" s="203"/>
      <c r="E293" s="371"/>
      <c r="F293" s="371"/>
      <c r="G293" s="106" t="str">
        <f>IF(OR(E293="",F293=""),"", IF(E293="Stormwater Treatment", VLOOKUP(F293,VALIDATIONS!$BZ$2:$CB$6,2,FALSE),    IF(E293="Floodway and Open Channel", VLOOKUP(F293,VALIDATIONS!$BW$2:$BY$7,2,FALSE)))  )</f>
        <v/>
      </c>
      <c r="H293" s="128"/>
      <c r="I293" s="128"/>
      <c r="J293" s="106" t="str">
        <f>IF(OR(E293="",F293=""),"", IF(E293="Stormwater Treatment", H293*VLOOKUP(F293,VALIDATIONS!$BZ$2:$CB$6,3,FALSE),    IF(E293="Floodway and Open Channel", H293*VLOOKUP(F293,VALIDATIONS!$BW$2:$BY$7,3,FALSE)))  )</f>
        <v/>
      </c>
      <c r="K293" s="203"/>
    </row>
    <row r="294" spans="1:11" x14ac:dyDescent="0.2">
      <c r="A294" s="212"/>
      <c r="B294" s="202"/>
      <c r="C294" s="354"/>
      <c r="D294" s="203"/>
      <c r="E294" s="371"/>
      <c r="F294" s="371"/>
      <c r="G294" s="106" t="str">
        <f>IF(OR(E294="",F294=""),"", IF(E294="Stormwater Treatment", VLOOKUP(F294,VALIDATIONS!$BZ$2:$CB$6,2,FALSE),    IF(E294="Floodway and Open Channel", VLOOKUP(F294,VALIDATIONS!$BW$2:$BY$7,2,FALSE)))  )</f>
        <v/>
      </c>
      <c r="H294" s="128"/>
      <c r="I294" s="128"/>
      <c r="J294" s="106" t="str">
        <f>IF(OR(E294="",F294=""),"", IF(E294="Stormwater Treatment", H294*VLOOKUP(F294,VALIDATIONS!$BZ$2:$CB$6,3,FALSE),    IF(E294="Floodway and Open Channel", H294*VLOOKUP(F294,VALIDATIONS!$BW$2:$BY$7,3,FALSE)))  )</f>
        <v/>
      </c>
      <c r="K294" s="203"/>
    </row>
    <row r="295" spans="1:11" x14ac:dyDescent="0.2">
      <c r="A295" s="212"/>
      <c r="B295" s="202"/>
      <c r="C295" s="354"/>
      <c r="D295" s="203"/>
      <c r="E295" s="371"/>
      <c r="F295" s="371"/>
      <c r="G295" s="106" t="str">
        <f>IF(OR(E295="",F295=""),"", IF(E295="Stormwater Treatment", VLOOKUP(F295,VALIDATIONS!$BZ$2:$CB$6,2,FALSE),    IF(E295="Floodway and Open Channel", VLOOKUP(F295,VALIDATIONS!$BW$2:$BY$7,2,FALSE)))  )</f>
        <v/>
      </c>
      <c r="H295" s="128"/>
      <c r="I295" s="128"/>
      <c r="J295" s="106" t="str">
        <f>IF(OR(E295="",F295=""),"", IF(E295="Stormwater Treatment", H295*VLOOKUP(F295,VALIDATIONS!$BZ$2:$CB$6,3,FALSE),    IF(E295="Floodway and Open Channel", H295*VLOOKUP(F295,VALIDATIONS!$BW$2:$BY$7,3,FALSE)))  )</f>
        <v/>
      </c>
      <c r="K295" s="203"/>
    </row>
    <row r="296" spans="1:11" x14ac:dyDescent="0.2">
      <c r="A296" s="212"/>
      <c r="B296" s="202"/>
      <c r="C296" s="354"/>
      <c r="D296" s="203"/>
      <c r="E296" s="371"/>
      <c r="F296" s="371"/>
      <c r="G296" s="106" t="str">
        <f>IF(OR(E296="",F296=""),"", IF(E296="Stormwater Treatment", VLOOKUP(F296,VALIDATIONS!$BZ$2:$CB$6,2,FALSE),    IF(E296="Floodway and Open Channel", VLOOKUP(F296,VALIDATIONS!$BW$2:$BY$7,2,FALSE)))  )</f>
        <v/>
      </c>
      <c r="H296" s="128"/>
      <c r="I296" s="128"/>
      <c r="J296" s="106" t="str">
        <f>IF(OR(E296="",F296=""),"", IF(E296="Stormwater Treatment", H296*VLOOKUP(F296,VALIDATIONS!$BZ$2:$CB$6,3,FALSE),    IF(E296="Floodway and Open Channel", H296*VLOOKUP(F296,VALIDATIONS!$BW$2:$BY$7,3,FALSE)))  )</f>
        <v/>
      </c>
      <c r="K296" s="203"/>
    </row>
    <row r="297" spans="1:11" x14ac:dyDescent="0.2">
      <c r="A297" s="212"/>
      <c r="B297" s="202"/>
      <c r="C297" s="354"/>
      <c r="D297" s="203"/>
      <c r="E297" s="371"/>
      <c r="F297" s="371"/>
      <c r="G297" s="106" t="str">
        <f>IF(OR(E297="",F297=""),"", IF(E297="Stormwater Treatment", VLOOKUP(F297,VALIDATIONS!$BZ$2:$CB$6,2,FALSE),    IF(E297="Floodway and Open Channel", VLOOKUP(F297,VALIDATIONS!$BW$2:$BY$7,2,FALSE)))  )</f>
        <v/>
      </c>
      <c r="H297" s="128"/>
      <c r="I297" s="128"/>
      <c r="J297" s="106" t="str">
        <f>IF(OR(E297="",F297=""),"", IF(E297="Stormwater Treatment", H297*VLOOKUP(F297,VALIDATIONS!$BZ$2:$CB$6,3,FALSE),    IF(E297="Floodway and Open Channel", H297*VLOOKUP(F297,VALIDATIONS!$BW$2:$BY$7,3,FALSE)))  )</f>
        <v/>
      </c>
      <c r="K297" s="203"/>
    </row>
    <row r="298" spans="1:11" x14ac:dyDescent="0.2">
      <c r="A298" s="212"/>
      <c r="B298" s="202"/>
      <c r="C298" s="354"/>
      <c r="D298" s="203"/>
      <c r="E298" s="371"/>
      <c r="F298" s="371"/>
      <c r="G298" s="106" t="str">
        <f>IF(OR(E298="",F298=""),"", IF(E298="Stormwater Treatment", VLOOKUP(F298,VALIDATIONS!$BZ$2:$CB$6,2,FALSE),    IF(E298="Floodway and Open Channel", VLOOKUP(F298,VALIDATIONS!$BW$2:$BY$7,2,FALSE)))  )</f>
        <v/>
      </c>
      <c r="H298" s="128"/>
      <c r="I298" s="128"/>
      <c r="J298" s="106" t="str">
        <f>IF(OR(E298="",F298=""),"", IF(E298="Stormwater Treatment", H298*VLOOKUP(F298,VALIDATIONS!$BZ$2:$CB$6,3,FALSE),    IF(E298="Floodway and Open Channel", H298*VLOOKUP(F298,VALIDATIONS!$BW$2:$BY$7,3,FALSE)))  )</f>
        <v/>
      </c>
      <c r="K298" s="203"/>
    </row>
    <row r="299" spans="1:11" x14ac:dyDescent="0.2">
      <c r="A299" s="212"/>
      <c r="B299" s="202"/>
      <c r="C299" s="354"/>
      <c r="D299" s="203"/>
      <c r="E299" s="371"/>
      <c r="F299" s="371"/>
      <c r="G299" s="106" t="str">
        <f>IF(OR(E299="",F299=""),"", IF(E299="Stormwater Treatment", VLOOKUP(F299,VALIDATIONS!$BZ$2:$CB$6,2,FALSE),    IF(E299="Floodway and Open Channel", VLOOKUP(F299,VALIDATIONS!$BW$2:$BY$7,2,FALSE)))  )</f>
        <v/>
      </c>
      <c r="H299" s="128"/>
      <c r="I299" s="128"/>
      <c r="J299" s="106" t="str">
        <f>IF(OR(E299="",F299=""),"", IF(E299="Stormwater Treatment", H299*VLOOKUP(F299,VALIDATIONS!$BZ$2:$CB$6,3,FALSE),    IF(E299="Floodway and Open Channel", H299*VLOOKUP(F299,VALIDATIONS!$BW$2:$BY$7,3,FALSE)))  )</f>
        <v/>
      </c>
      <c r="K299" s="203"/>
    </row>
    <row r="300" spans="1:11" x14ac:dyDescent="0.2">
      <c r="A300" s="212"/>
      <c r="B300" s="202"/>
      <c r="C300" s="354"/>
      <c r="D300" s="203"/>
      <c r="E300" s="371"/>
      <c r="F300" s="371"/>
      <c r="G300" s="106" t="str">
        <f>IF(OR(E300="",F300=""),"", IF(E300="Stormwater Treatment", VLOOKUP(F300,VALIDATIONS!$BZ$2:$CB$6,2,FALSE),    IF(E300="Floodway and Open Channel", VLOOKUP(F300,VALIDATIONS!$BW$2:$BY$7,2,FALSE)))  )</f>
        <v/>
      </c>
      <c r="H300" s="128"/>
      <c r="I300" s="128"/>
      <c r="J300" s="106" t="str">
        <f>IF(OR(E300="",F300=""),"", IF(E300="Stormwater Treatment", H300*VLOOKUP(F300,VALIDATIONS!$BZ$2:$CB$6,3,FALSE),    IF(E300="Floodway and Open Channel", H300*VLOOKUP(F300,VALIDATIONS!$BW$2:$BY$7,3,FALSE)))  )</f>
        <v/>
      </c>
      <c r="K300" s="203"/>
    </row>
    <row r="301" spans="1:11" x14ac:dyDescent="0.2">
      <c r="A301" s="212"/>
      <c r="B301" s="202"/>
      <c r="C301" s="354"/>
      <c r="D301" s="203"/>
      <c r="E301" s="371"/>
      <c r="F301" s="371"/>
      <c r="G301" s="106" t="str">
        <f>IF(OR(E301="",F301=""),"", IF(E301="Stormwater Treatment", VLOOKUP(F301,VALIDATIONS!$BZ$2:$CB$6,2,FALSE),    IF(E301="Floodway and Open Channel", VLOOKUP(F301,VALIDATIONS!$BW$2:$BY$7,2,FALSE)))  )</f>
        <v/>
      </c>
      <c r="H301" s="128"/>
      <c r="I301" s="128"/>
      <c r="J301" s="106" t="str">
        <f>IF(OR(E301="",F301=""),"", IF(E301="Stormwater Treatment", H301*VLOOKUP(F301,VALIDATIONS!$BZ$2:$CB$6,3,FALSE),    IF(E301="Floodway and Open Channel", H301*VLOOKUP(F301,VALIDATIONS!$BW$2:$BY$7,3,FALSE)))  )</f>
        <v/>
      </c>
      <c r="K301" s="203"/>
    </row>
    <row r="302" spans="1:11" x14ac:dyDescent="0.2">
      <c r="A302" s="212"/>
      <c r="B302" s="202"/>
      <c r="C302" s="354"/>
      <c r="D302" s="203"/>
      <c r="E302" s="371"/>
      <c r="F302" s="371"/>
      <c r="G302" s="106" t="str">
        <f>IF(OR(E302="",F302=""),"", IF(E302="Stormwater Treatment", VLOOKUP(F302,VALIDATIONS!$BZ$2:$CB$6,2,FALSE),    IF(E302="Floodway and Open Channel", VLOOKUP(F302,VALIDATIONS!$BW$2:$BY$7,2,FALSE)))  )</f>
        <v/>
      </c>
      <c r="H302" s="128"/>
      <c r="I302" s="128"/>
      <c r="J302" s="106" t="str">
        <f>IF(OR(E302="",F302=""),"", IF(E302="Stormwater Treatment", H302*VLOOKUP(F302,VALIDATIONS!$BZ$2:$CB$6,3,FALSE),    IF(E302="Floodway and Open Channel", H302*VLOOKUP(F302,VALIDATIONS!$BW$2:$BY$7,3,FALSE)))  )</f>
        <v/>
      </c>
      <c r="K302" s="203"/>
    </row>
    <row r="303" spans="1:11" x14ac:dyDescent="0.2">
      <c r="A303" s="212"/>
      <c r="B303" s="202"/>
      <c r="C303" s="354"/>
      <c r="D303" s="203"/>
      <c r="E303" s="371"/>
      <c r="F303" s="371"/>
      <c r="G303" s="106" t="str">
        <f>IF(OR(E303="",F303=""),"", IF(E303="Stormwater Treatment", VLOOKUP(F303,VALIDATIONS!$BZ$2:$CB$6,2,FALSE),    IF(E303="Floodway and Open Channel", VLOOKUP(F303,VALIDATIONS!$BW$2:$BY$7,2,FALSE)))  )</f>
        <v/>
      </c>
      <c r="H303" s="128"/>
      <c r="I303" s="128"/>
      <c r="J303" s="106" t="str">
        <f>IF(OR(E303="",F303=""),"", IF(E303="Stormwater Treatment", H303*VLOOKUP(F303,VALIDATIONS!$BZ$2:$CB$6,3,FALSE),    IF(E303="Floodway and Open Channel", H303*VLOOKUP(F303,VALIDATIONS!$BW$2:$BY$7,3,FALSE)))  )</f>
        <v/>
      </c>
      <c r="K303" s="203"/>
    </row>
    <row r="304" spans="1:11" x14ac:dyDescent="0.2">
      <c r="A304" s="212"/>
      <c r="B304" s="202"/>
      <c r="C304" s="354"/>
      <c r="D304" s="203"/>
      <c r="E304" s="371"/>
      <c r="F304" s="371"/>
      <c r="G304" s="106" t="str">
        <f>IF(OR(E304="",F304=""),"", IF(E304="Stormwater Treatment", VLOOKUP(F304,VALIDATIONS!$BZ$2:$CB$6,2,FALSE),    IF(E304="Floodway and Open Channel", VLOOKUP(F304,VALIDATIONS!$BW$2:$BY$7,2,FALSE)))  )</f>
        <v/>
      </c>
      <c r="H304" s="128"/>
      <c r="I304" s="128"/>
      <c r="J304" s="106" t="str">
        <f>IF(OR(E304="",F304=""),"", IF(E304="Stormwater Treatment", H304*VLOOKUP(F304,VALIDATIONS!$BZ$2:$CB$6,3,FALSE),    IF(E304="Floodway and Open Channel", H304*VLOOKUP(F304,VALIDATIONS!$BW$2:$BY$7,3,FALSE)))  )</f>
        <v/>
      </c>
      <c r="K304" s="203"/>
    </row>
    <row r="305" spans="1:11" x14ac:dyDescent="0.2">
      <c r="A305" s="212"/>
      <c r="B305" s="202"/>
      <c r="C305" s="354"/>
      <c r="D305" s="203"/>
      <c r="E305" s="371"/>
      <c r="F305" s="371"/>
      <c r="G305" s="106" t="str">
        <f>IF(OR(E305="",F305=""),"", IF(E305="Stormwater Treatment", VLOOKUP(F305,VALIDATIONS!$BZ$2:$CB$6,2,FALSE),    IF(E305="Floodway and Open Channel", VLOOKUP(F305,VALIDATIONS!$BW$2:$BY$7,2,FALSE)))  )</f>
        <v/>
      </c>
      <c r="H305" s="128"/>
      <c r="I305" s="128"/>
      <c r="J305" s="106" t="str">
        <f>IF(OR(E305="",F305=""),"", IF(E305="Stormwater Treatment", H305*VLOOKUP(F305,VALIDATIONS!$BZ$2:$CB$6,3,FALSE),    IF(E305="Floodway and Open Channel", H305*VLOOKUP(F305,VALIDATIONS!$BW$2:$BY$7,3,FALSE)))  )</f>
        <v/>
      </c>
      <c r="K305" s="203"/>
    </row>
    <row r="306" spans="1:11" x14ac:dyDescent="0.2">
      <c r="A306" s="212"/>
      <c r="B306" s="202"/>
      <c r="C306" s="354"/>
      <c r="D306" s="203"/>
      <c r="E306" s="371"/>
      <c r="F306" s="371"/>
      <c r="G306" s="106" t="str">
        <f>IF(OR(E306="",F306=""),"", IF(E306="Stormwater Treatment", VLOOKUP(F306,VALIDATIONS!$BZ$2:$CB$6,2,FALSE),    IF(E306="Floodway and Open Channel", VLOOKUP(F306,VALIDATIONS!$BW$2:$BY$7,2,FALSE)))  )</f>
        <v/>
      </c>
      <c r="H306" s="128"/>
      <c r="I306" s="128"/>
      <c r="J306" s="106" t="str">
        <f>IF(OR(E306="",F306=""),"", IF(E306="Stormwater Treatment", H306*VLOOKUP(F306,VALIDATIONS!$BZ$2:$CB$6,3,FALSE),    IF(E306="Floodway and Open Channel", H306*VLOOKUP(F306,VALIDATIONS!$BW$2:$BY$7,3,FALSE)))  )</f>
        <v/>
      </c>
      <c r="K306" s="203"/>
    </row>
    <row r="307" spans="1:11" x14ac:dyDescent="0.2">
      <c r="A307" s="212"/>
      <c r="B307" s="202"/>
      <c r="C307" s="354"/>
      <c r="D307" s="203"/>
      <c r="E307" s="371"/>
      <c r="F307" s="371"/>
      <c r="G307" s="106" t="str">
        <f>IF(OR(E307="",F307=""),"", IF(E307="Stormwater Treatment", VLOOKUP(F307,VALIDATIONS!$BZ$2:$CB$6,2,FALSE),    IF(E307="Floodway and Open Channel", VLOOKUP(F307,VALIDATIONS!$BW$2:$BY$7,2,FALSE)))  )</f>
        <v/>
      </c>
      <c r="H307" s="128"/>
      <c r="I307" s="128"/>
      <c r="J307" s="106" t="str">
        <f>IF(OR(E307="",F307=""),"", IF(E307="Stormwater Treatment", H307*VLOOKUP(F307,VALIDATIONS!$BZ$2:$CB$6,3,FALSE),    IF(E307="Floodway and Open Channel", H307*VLOOKUP(F307,VALIDATIONS!$BW$2:$BY$7,3,FALSE)))  )</f>
        <v/>
      </c>
      <c r="K307" s="203"/>
    </row>
    <row r="308" spans="1:11" x14ac:dyDescent="0.2">
      <c r="A308" s="212"/>
      <c r="B308" s="202"/>
      <c r="C308" s="354"/>
      <c r="D308" s="203"/>
      <c r="E308" s="371"/>
      <c r="F308" s="371"/>
      <c r="G308" s="106" t="str">
        <f>IF(OR(E308="",F308=""),"", IF(E308="Stormwater Treatment", VLOOKUP(F308,VALIDATIONS!$BZ$2:$CB$6,2,FALSE),    IF(E308="Floodway and Open Channel", VLOOKUP(F308,VALIDATIONS!$BW$2:$BY$7,2,FALSE)))  )</f>
        <v/>
      </c>
      <c r="H308" s="128"/>
      <c r="I308" s="128"/>
      <c r="J308" s="106" t="str">
        <f>IF(OR(E308="",F308=""),"", IF(E308="Stormwater Treatment", H308*VLOOKUP(F308,VALIDATIONS!$BZ$2:$CB$6,3,FALSE),    IF(E308="Floodway and Open Channel", H308*VLOOKUP(F308,VALIDATIONS!$BW$2:$BY$7,3,FALSE)))  )</f>
        <v/>
      </c>
      <c r="K308" s="203"/>
    </row>
    <row r="309" spans="1:11" x14ac:dyDescent="0.2">
      <c r="A309" s="212"/>
      <c r="B309" s="202"/>
      <c r="C309" s="354"/>
      <c r="D309" s="203"/>
      <c r="E309" s="371"/>
      <c r="F309" s="371"/>
      <c r="G309" s="106" t="str">
        <f>IF(OR(E309="",F309=""),"", IF(E309="Stormwater Treatment", VLOOKUP(F309,VALIDATIONS!$BZ$2:$CB$6,2,FALSE),    IF(E309="Floodway and Open Channel", VLOOKUP(F309,VALIDATIONS!$BW$2:$BY$7,2,FALSE)))  )</f>
        <v/>
      </c>
      <c r="H309" s="128"/>
      <c r="I309" s="128"/>
      <c r="J309" s="106" t="str">
        <f>IF(OR(E309="",F309=""),"", IF(E309="Stormwater Treatment", H309*VLOOKUP(F309,VALIDATIONS!$BZ$2:$CB$6,3,FALSE),    IF(E309="Floodway and Open Channel", H309*VLOOKUP(F309,VALIDATIONS!$BW$2:$BY$7,3,FALSE)))  )</f>
        <v/>
      </c>
      <c r="K309" s="203"/>
    </row>
    <row r="310" spans="1:11" x14ac:dyDescent="0.2">
      <c r="A310" s="212"/>
      <c r="B310" s="202"/>
      <c r="C310" s="354"/>
      <c r="D310" s="203"/>
      <c r="E310" s="371"/>
      <c r="F310" s="371"/>
      <c r="G310" s="106" t="str">
        <f>IF(OR(E310="",F310=""),"", IF(E310="Stormwater Treatment", VLOOKUP(F310,VALIDATIONS!$BZ$2:$CB$6,2,FALSE),    IF(E310="Floodway and Open Channel", VLOOKUP(F310,VALIDATIONS!$BW$2:$BY$7,2,FALSE)))  )</f>
        <v/>
      </c>
      <c r="H310" s="128"/>
      <c r="I310" s="128"/>
      <c r="J310" s="106" t="str">
        <f>IF(OR(E310="",F310=""),"", IF(E310="Stormwater Treatment", H310*VLOOKUP(F310,VALIDATIONS!$BZ$2:$CB$6,3,FALSE),    IF(E310="Floodway and Open Channel", H310*VLOOKUP(F310,VALIDATIONS!$BW$2:$BY$7,3,FALSE)))  )</f>
        <v/>
      </c>
      <c r="K310" s="203"/>
    </row>
    <row r="311" spans="1:11" x14ac:dyDescent="0.2">
      <c r="A311" s="212"/>
      <c r="B311" s="202"/>
      <c r="C311" s="354"/>
      <c r="D311" s="203"/>
      <c r="E311" s="371"/>
      <c r="F311" s="371"/>
      <c r="G311" s="106" t="str">
        <f>IF(OR(E311="",F311=""),"", IF(E311="Stormwater Treatment", VLOOKUP(F311,VALIDATIONS!$BZ$2:$CB$6,2,FALSE),    IF(E311="Floodway and Open Channel", VLOOKUP(F311,VALIDATIONS!$BW$2:$BY$7,2,FALSE)))  )</f>
        <v/>
      </c>
      <c r="H311" s="128"/>
      <c r="I311" s="128"/>
      <c r="J311" s="106" t="str">
        <f>IF(OR(E311="",F311=""),"", IF(E311="Stormwater Treatment", H311*VLOOKUP(F311,VALIDATIONS!$BZ$2:$CB$6,3,FALSE),    IF(E311="Floodway and Open Channel", H311*VLOOKUP(F311,VALIDATIONS!$BW$2:$BY$7,3,FALSE)))  )</f>
        <v/>
      </c>
      <c r="K311" s="203"/>
    </row>
    <row r="312" spans="1:11" x14ac:dyDescent="0.2">
      <c r="A312" s="212"/>
      <c r="B312" s="202"/>
      <c r="C312" s="354"/>
      <c r="D312" s="203"/>
      <c r="E312" s="371"/>
      <c r="F312" s="371"/>
      <c r="G312" s="106" t="str">
        <f>IF(OR(E312="",F312=""),"", IF(E312="Stormwater Treatment", VLOOKUP(F312,VALIDATIONS!$BZ$2:$CB$6,2,FALSE),    IF(E312="Floodway and Open Channel", VLOOKUP(F312,VALIDATIONS!$BW$2:$BY$7,2,FALSE)))  )</f>
        <v/>
      </c>
      <c r="H312" s="128"/>
      <c r="I312" s="128"/>
      <c r="J312" s="106" t="str">
        <f>IF(OR(E312="",F312=""),"", IF(E312="Stormwater Treatment", H312*VLOOKUP(F312,VALIDATIONS!$BZ$2:$CB$6,3,FALSE),    IF(E312="Floodway and Open Channel", H312*VLOOKUP(F312,VALIDATIONS!$BW$2:$BY$7,3,FALSE)))  )</f>
        <v/>
      </c>
      <c r="K312" s="203"/>
    </row>
    <row r="313" spans="1:11" x14ac:dyDescent="0.2">
      <c r="A313" s="212"/>
      <c r="B313" s="202"/>
      <c r="C313" s="354"/>
      <c r="D313" s="203"/>
      <c r="E313" s="371"/>
      <c r="F313" s="371"/>
      <c r="G313" s="106" t="str">
        <f>IF(OR(E313="",F313=""),"", IF(E313="Stormwater Treatment", VLOOKUP(F313,VALIDATIONS!$BZ$2:$CB$6,2,FALSE),    IF(E313="Floodway and Open Channel", VLOOKUP(F313,VALIDATIONS!$BW$2:$BY$7,2,FALSE)))  )</f>
        <v/>
      </c>
      <c r="H313" s="128"/>
      <c r="I313" s="128"/>
      <c r="J313" s="106" t="str">
        <f>IF(OR(E313="",F313=""),"", IF(E313="Stormwater Treatment", H313*VLOOKUP(F313,VALIDATIONS!$BZ$2:$CB$6,3,FALSE),    IF(E313="Floodway and Open Channel", H313*VLOOKUP(F313,VALIDATIONS!$BW$2:$BY$7,3,FALSE)))  )</f>
        <v/>
      </c>
      <c r="K313" s="203"/>
    </row>
    <row r="314" spans="1:11" x14ac:dyDescent="0.2">
      <c r="A314" s="212"/>
      <c r="B314" s="202"/>
      <c r="C314" s="354"/>
      <c r="D314" s="203"/>
      <c r="E314" s="371"/>
      <c r="F314" s="371"/>
      <c r="G314" s="106" t="str">
        <f>IF(OR(E314="",F314=""),"", IF(E314="Stormwater Treatment", VLOOKUP(F314,VALIDATIONS!$BZ$2:$CB$6,2,FALSE),    IF(E314="Floodway and Open Channel", VLOOKUP(F314,VALIDATIONS!$BW$2:$BY$7,2,FALSE)))  )</f>
        <v/>
      </c>
      <c r="H314" s="128"/>
      <c r="I314" s="128"/>
      <c r="J314" s="106" t="str">
        <f>IF(OR(E314="",F314=""),"", IF(E314="Stormwater Treatment", H314*VLOOKUP(F314,VALIDATIONS!$BZ$2:$CB$6,3,FALSE),    IF(E314="Floodway and Open Channel", H314*VLOOKUP(F314,VALIDATIONS!$BW$2:$BY$7,3,FALSE)))  )</f>
        <v/>
      </c>
      <c r="K314" s="203"/>
    </row>
    <row r="315" spans="1:11" x14ac:dyDescent="0.2">
      <c r="A315" s="212"/>
      <c r="B315" s="202"/>
      <c r="C315" s="354"/>
      <c r="D315" s="203"/>
      <c r="E315" s="371"/>
      <c r="F315" s="371"/>
      <c r="G315" s="106" t="str">
        <f>IF(OR(E315="",F315=""),"", IF(E315="Stormwater Treatment", VLOOKUP(F315,VALIDATIONS!$BZ$2:$CB$6,2,FALSE),    IF(E315="Floodway and Open Channel", VLOOKUP(F315,VALIDATIONS!$BW$2:$BY$7,2,FALSE)))  )</f>
        <v/>
      </c>
      <c r="H315" s="128"/>
      <c r="I315" s="128"/>
      <c r="J315" s="106" t="str">
        <f>IF(OR(E315="",F315=""),"", IF(E315="Stormwater Treatment", H315*VLOOKUP(F315,VALIDATIONS!$BZ$2:$CB$6,3,FALSE),    IF(E315="Floodway and Open Channel", H315*VLOOKUP(F315,VALIDATIONS!$BW$2:$BY$7,3,FALSE)))  )</f>
        <v/>
      </c>
      <c r="K315" s="203"/>
    </row>
    <row r="316" spans="1:11" x14ac:dyDescent="0.2">
      <c r="A316" s="212"/>
      <c r="B316" s="202"/>
      <c r="C316" s="354"/>
      <c r="D316" s="203"/>
      <c r="E316" s="371"/>
      <c r="F316" s="371"/>
      <c r="G316" s="106" t="str">
        <f>IF(OR(E316="",F316=""),"", IF(E316="Stormwater Treatment", VLOOKUP(F316,VALIDATIONS!$BZ$2:$CB$6,2,FALSE),    IF(E316="Floodway and Open Channel", VLOOKUP(F316,VALIDATIONS!$BW$2:$BY$7,2,FALSE)))  )</f>
        <v/>
      </c>
      <c r="H316" s="128"/>
      <c r="I316" s="128"/>
      <c r="J316" s="106" t="str">
        <f>IF(OR(E316="",F316=""),"", IF(E316="Stormwater Treatment", H316*VLOOKUP(F316,VALIDATIONS!$BZ$2:$CB$6,3,FALSE),    IF(E316="Floodway and Open Channel", H316*VLOOKUP(F316,VALIDATIONS!$BW$2:$BY$7,3,FALSE)))  )</f>
        <v/>
      </c>
      <c r="K316" s="203"/>
    </row>
    <row r="317" spans="1:11" x14ac:dyDescent="0.2">
      <c r="A317" s="212"/>
      <c r="B317" s="202"/>
      <c r="C317" s="354"/>
      <c r="D317" s="203"/>
      <c r="E317" s="371"/>
      <c r="F317" s="371"/>
      <c r="G317" s="106" t="str">
        <f>IF(OR(E317="",F317=""),"", IF(E317="Stormwater Treatment", VLOOKUP(F317,VALIDATIONS!$BZ$2:$CB$6,2,FALSE),    IF(E317="Floodway and Open Channel", VLOOKUP(F317,VALIDATIONS!$BW$2:$BY$7,2,FALSE)))  )</f>
        <v/>
      </c>
      <c r="H317" s="128"/>
      <c r="I317" s="128"/>
      <c r="J317" s="106" t="str">
        <f>IF(OR(E317="",F317=""),"", IF(E317="Stormwater Treatment", H317*VLOOKUP(F317,VALIDATIONS!$BZ$2:$CB$6,3,FALSE),    IF(E317="Floodway and Open Channel", H317*VLOOKUP(F317,VALIDATIONS!$BW$2:$BY$7,3,FALSE)))  )</f>
        <v/>
      </c>
      <c r="K317" s="203"/>
    </row>
    <row r="318" spans="1:11" x14ac:dyDescent="0.2">
      <c r="A318" s="212"/>
      <c r="B318" s="202"/>
      <c r="C318" s="354"/>
      <c r="D318" s="203"/>
      <c r="E318" s="371"/>
      <c r="F318" s="371"/>
      <c r="G318" s="106" t="str">
        <f>IF(OR(E318="",F318=""),"", IF(E318="Stormwater Treatment", VLOOKUP(F318,VALIDATIONS!$BZ$2:$CB$6,2,FALSE),    IF(E318="Floodway and Open Channel", VLOOKUP(F318,VALIDATIONS!$BW$2:$BY$7,2,FALSE)))  )</f>
        <v/>
      </c>
      <c r="H318" s="128"/>
      <c r="I318" s="128"/>
      <c r="J318" s="106" t="str">
        <f>IF(OR(E318="",F318=""),"", IF(E318="Stormwater Treatment", H318*VLOOKUP(F318,VALIDATIONS!$BZ$2:$CB$6,3,FALSE),    IF(E318="Floodway and Open Channel", H318*VLOOKUP(F318,VALIDATIONS!$BW$2:$BY$7,3,FALSE)))  )</f>
        <v/>
      </c>
      <c r="K318" s="203"/>
    </row>
    <row r="319" spans="1:11" x14ac:dyDescent="0.2">
      <c r="A319" s="212"/>
      <c r="B319" s="202"/>
      <c r="C319" s="354"/>
      <c r="D319" s="203"/>
      <c r="E319" s="371"/>
      <c r="F319" s="371"/>
      <c r="G319" s="106" t="str">
        <f>IF(OR(E319="",F319=""),"", IF(E319="Stormwater Treatment", VLOOKUP(F319,VALIDATIONS!$BZ$2:$CB$6,2,FALSE),    IF(E319="Floodway and Open Channel", VLOOKUP(F319,VALIDATIONS!$BW$2:$BY$7,2,FALSE)))  )</f>
        <v/>
      </c>
      <c r="H319" s="128"/>
      <c r="I319" s="128"/>
      <c r="J319" s="106" t="str">
        <f>IF(OR(E319="",F319=""),"", IF(E319="Stormwater Treatment", H319*VLOOKUP(F319,VALIDATIONS!$BZ$2:$CB$6,3,FALSE),    IF(E319="Floodway and Open Channel", H319*VLOOKUP(F319,VALIDATIONS!$BW$2:$BY$7,3,FALSE)))  )</f>
        <v/>
      </c>
      <c r="K319" s="203"/>
    </row>
    <row r="320" spans="1:11" x14ac:dyDescent="0.2">
      <c r="A320" s="212"/>
      <c r="B320" s="202"/>
      <c r="C320" s="354"/>
      <c r="D320" s="203"/>
      <c r="E320" s="371"/>
      <c r="F320" s="371"/>
      <c r="G320" s="106" t="str">
        <f>IF(OR(E320="",F320=""),"", IF(E320="Stormwater Treatment", VLOOKUP(F320,VALIDATIONS!$BZ$2:$CB$6,2,FALSE),    IF(E320="Floodway and Open Channel", VLOOKUP(F320,VALIDATIONS!$BW$2:$BY$7,2,FALSE)))  )</f>
        <v/>
      </c>
      <c r="H320" s="128"/>
      <c r="I320" s="128"/>
      <c r="J320" s="106" t="str">
        <f>IF(OR(E320="",F320=""),"", IF(E320="Stormwater Treatment", H320*VLOOKUP(F320,VALIDATIONS!$BZ$2:$CB$6,3,FALSE),    IF(E320="Floodway and Open Channel", H320*VLOOKUP(F320,VALIDATIONS!$BW$2:$BY$7,3,FALSE)))  )</f>
        <v/>
      </c>
      <c r="K320" s="203"/>
    </row>
    <row r="321" spans="1:11" x14ac:dyDescent="0.2">
      <c r="A321" s="212"/>
      <c r="B321" s="202"/>
      <c r="C321" s="354"/>
      <c r="D321" s="203"/>
      <c r="E321" s="371"/>
      <c r="F321" s="371"/>
      <c r="G321" s="106" t="str">
        <f>IF(OR(E321="",F321=""),"", IF(E321="Stormwater Treatment", VLOOKUP(F321,VALIDATIONS!$BZ$2:$CB$6,2,FALSE),    IF(E321="Floodway and Open Channel", VLOOKUP(F321,VALIDATIONS!$BW$2:$BY$7,2,FALSE)))  )</f>
        <v/>
      </c>
      <c r="H321" s="128"/>
      <c r="I321" s="128"/>
      <c r="J321" s="106" t="str">
        <f>IF(OR(E321="",F321=""),"", IF(E321="Stormwater Treatment", H321*VLOOKUP(F321,VALIDATIONS!$BZ$2:$CB$6,3,FALSE),    IF(E321="Floodway and Open Channel", H321*VLOOKUP(F321,VALIDATIONS!$BW$2:$BY$7,3,FALSE)))  )</f>
        <v/>
      </c>
      <c r="K321" s="203"/>
    </row>
    <row r="322" spans="1:11" x14ac:dyDescent="0.2">
      <c r="A322" s="212"/>
      <c r="B322" s="202"/>
      <c r="C322" s="354"/>
      <c r="D322" s="203"/>
      <c r="E322" s="371"/>
      <c r="F322" s="371"/>
      <c r="G322" s="106" t="str">
        <f>IF(OR(E322="",F322=""),"", IF(E322="Stormwater Treatment", VLOOKUP(F322,VALIDATIONS!$BZ$2:$CB$6,2,FALSE),    IF(E322="Floodway and Open Channel", VLOOKUP(F322,VALIDATIONS!$BW$2:$BY$7,2,FALSE)))  )</f>
        <v/>
      </c>
      <c r="H322" s="128"/>
      <c r="I322" s="128"/>
      <c r="J322" s="106" t="str">
        <f>IF(OR(E322="",F322=""),"", IF(E322="Stormwater Treatment", H322*VLOOKUP(F322,VALIDATIONS!$BZ$2:$CB$6,3,FALSE),    IF(E322="Floodway and Open Channel", H322*VLOOKUP(F322,VALIDATIONS!$BW$2:$BY$7,3,FALSE)))  )</f>
        <v/>
      </c>
      <c r="K322" s="203"/>
    </row>
    <row r="323" spans="1:11" x14ac:dyDescent="0.2">
      <c r="A323" s="212"/>
      <c r="B323" s="202"/>
      <c r="C323" s="354"/>
      <c r="D323" s="203"/>
      <c r="E323" s="371"/>
      <c r="F323" s="371"/>
      <c r="G323" s="106" t="str">
        <f>IF(OR(E323="",F323=""),"", IF(E323="Stormwater Treatment", VLOOKUP(F323,VALIDATIONS!$BZ$2:$CB$6,2,FALSE),    IF(E323="Floodway and Open Channel", VLOOKUP(F323,VALIDATIONS!$BW$2:$BY$7,2,FALSE)))  )</f>
        <v/>
      </c>
      <c r="H323" s="128"/>
      <c r="I323" s="128"/>
      <c r="J323" s="106" t="str">
        <f>IF(OR(E323="",F323=""),"", IF(E323="Stormwater Treatment", H323*VLOOKUP(F323,VALIDATIONS!$BZ$2:$CB$6,3,FALSE),    IF(E323="Floodway and Open Channel", H323*VLOOKUP(F323,VALIDATIONS!$BW$2:$BY$7,3,FALSE)))  )</f>
        <v/>
      </c>
      <c r="K323" s="203"/>
    </row>
    <row r="324" spans="1:11" x14ac:dyDescent="0.2">
      <c r="A324" s="212"/>
      <c r="B324" s="202"/>
      <c r="C324" s="354"/>
      <c r="D324" s="203"/>
      <c r="E324" s="371"/>
      <c r="F324" s="371"/>
      <c r="G324" s="106" t="str">
        <f>IF(OR(E324="",F324=""),"", IF(E324="Stormwater Treatment", VLOOKUP(F324,VALIDATIONS!$BZ$2:$CB$6,2,FALSE),    IF(E324="Floodway and Open Channel", VLOOKUP(F324,VALIDATIONS!$BW$2:$BY$7,2,FALSE)))  )</f>
        <v/>
      </c>
      <c r="H324" s="128"/>
      <c r="I324" s="128"/>
      <c r="J324" s="106" t="str">
        <f>IF(OR(E324="",F324=""),"", IF(E324="Stormwater Treatment", H324*VLOOKUP(F324,VALIDATIONS!$BZ$2:$CB$6,3,FALSE),    IF(E324="Floodway and Open Channel", H324*VLOOKUP(F324,VALIDATIONS!$BW$2:$BY$7,3,FALSE)))  )</f>
        <v/>
      </c>
      <c r="K324" s="203"/>
    </row>
    <row r="325" spans="1:11" x14ac:dyDescent="0.2">
      <c r="A325" s="212"/>
      <c r="B325" s="202"/>
      <c r="C325" s="354"/>
      <c r="D325" s="203"/>
      <c r="E325" s="371"/>
      <c r="F325" s="371"/>
      <c r="G325" s="106" t="str">
        <f>IF(OR(E325="",F325=""),"", IF(E325="Stormwater Treatment", VLOOKUP(F325,VALIDATIONS!$BZ$2:$CB$6,2,FALSE),    IF(E325="Floodway and Open Channel", VLOOKUP(F325,VALIDATIONS!$BW$2:$BY$7,2,FALSE)))  )</f>
        <v/>
      </c>
      <c r="H325" s="128"/>
      <c r="I325" s="128"/>
      <c r="J325" s="106" t="str">
        <f>IF(OR(E325="",F325=""),"", IF(E325="Stormwater Treatment", H325*VLOOKUP(F325,VALIDATIONS!$BZ$2:$CB$6,3,FALSE),    IF(E325="Floodway and Open Channel", H325*VLOOKUP(F325,VALIDATIONS!$BW$2:$BY$7,3,FALSE)))  )</f>
        <v/>
      </c>
      <c r="K325" s="203"/>
    </row>
    <row r="326" spans="1:11" x14ac:dyDescent="0.2">
      <c r="A326" s="212"/>
      <c r="B326" s="202"/>
      <c r="C326" s="354"/>
      <c r="D326" s="203"/>
      <c r="E326" s="371"/>
      <c r="F326" s="371"/>
      <c r="G326" s="106" t="str">
        <f>IF(OR(E326="",F326=""),"", IF(E326="Stormwater Treatment", VLOOKUP(F326,VALIDATIONS!$BZ$2:$CB$6,2,FALSE),    IF(E326="Floodway and Open Channel", VLOOKUP(F326,VALIDATIONS!$BW$2:$BY$7,2,FALSE)))  )</f>
        <v/>
      </c>
      <c r="H326" s="128"/>
      <c r="I326" s="128"/>
      <c r="J326" s="106" t="str">
        <f>IF(OR(E326="",F326=""),"", IF(E326="Stormwater Treatment", H326*VLOOKUP(F326,VALIDATIONS!$BZ$2:$CB$6,3,FALSE),    IF(E326="Floodway and Open Channel", H326*VLOOKUP(F326,VALIDATIONS!$BW$2:$BY$7,3,FALSE)))  )</f>
        <v/>
      </c>
      <c r="K326" s="203"/>
    </row>
    <row r="327" spans="1:11" x14ac:dyDescent="0.2">
      <c r="A327" s="212"/>
      <c r="B327" s="202"/>
      <c r="C327" s="354"/>
      <c r="D327" s="203"/>
      <c r="E327" s="371"/>
      <c r="F327" s="371"/>
      <c r="G327" s="106" t="str">
        <f>IF(OR(E327="",F327=""),"", IF(E327="Stormwater Treatment", VLOOKUP(F327,VALIDATIONS!$BZ$2:$CB$6,2,FALSE),    IF(E327="Floodway and Open Channel", VLOOKUP(F327,VALIDATIONS!$BW$2:$BY$7,2,FALSE)))  )</f>
        <v/>
      </c>
      <c r="H327" s="128"/>
      <c r="I327" s="128"/>
      <c r="J327" s="106" t="str">
        <f>IF(OR(E327="",F327=""),"", IF(E327="Stormwater Treatment", H327*VLOOKUP(F327,VALIDATIONS!$BZ$2:$CB$6,3,FALSE),    IF(E327="Floodway and Open Channel", H327*VLOOKUP(F327,VALIDATIONS!$BW$2:$BY$7,3,FALSE)))  )</f>
        <v/>
      </c>
      <c r="K327" s="203"/>
    </row>
    <row r="328" spans="1:11" x14ac:dyDescent="0.2">
      <c r="A328" s="212"/>
      <c r="B328" s="202"/>
      <c r="C328" s="354"/>
      <c r="D328" s="203"/>
      <c r="E328" s="371"/>
      <c r="F328" s="371"/>
      <c r="G328" s="106" t="str">
        <f>IF(OR(E328="",F328=""),"", IF(E328="Stormwater Treatment", VLOOKUP(F328,VALIDATIONS!$BZ$2:$CB$6,2,FALSE),    IF(E328="Floodway and Open Channel", VLOOKUP(F328,VALIDATIONS!$BW$2:$BY$7,2,FALSE)))  )</f>
        <v/>
      </c>
      <c r="H328" s="128"/>
      <c r="I328" s="128"/>
      <c r="J328" s="106" t="str">
        <f>IF(OR(E328="",F328=""),"", IF(E328="Stormwater Treatment", H328*VLOOKUP(F328,VALIDATIONS!$BZ$2:$CB$6,3,FALSE),    IF(E328="Floodway and Open Channel", H328*VLOOKUP(F328,VALIDATIONS!$BW$2:$BY$7,3,FALSE)))  )</f>
        <v/>
      </c>
      <c r="K328" s="203"/>
    </row>
    <row r="329" spans="1:11" x14ac:dyDescent="0.2">
      <c r="A329" s="212"/>
      <c r="B329" s="202"/>
      <c r="C329" s="354"/>
      <c r="D329" s="203"/>
      <c r="E329" s="371"/>
      <c r="F329" s="371"/>
      <c r="G329" s="106" t="str">
        <f>IF(OR(E329="",F329=""),"", IF(E329="Stormwater Treatment", VLOOKUP(F329,VALIDATIONS!$BZ$2:$CB$6,2,FALSE),    IF(E329="Floodway and Open Channel", VLOOKUP(F329,VALIDATIONS!$BW$2:$BY$7,2,FALSE)))  )</f>
        <v/>
      </c>
      <c r="H329" s="128"/>
      <c r="I329" s="128"/>
      <c r="J329" s="106" t="str">
        <f>IF(OR(E329="",F329=""),"", IF(E329="Stormwater Treatment", H329*VLOOKUP(F329,VALIDATIONS!$BZ$2:$CB$6,3,FALSE),    IF(E329="Floodway and Open Channel", H329*VLOOKUP(F329,VALIDATIONS!$BW$2:$BY$7,3,FALSE)))  )</f>
        <v/>
      </c>
      <c r="K329" s="203"/>
    </row>
    <row r="330" spans="1:11" x14ac:dyDescent="0.2">
      <c r="A330" s="212"/>
      <c r="B330" s="202"/>
      <c r="C330" s="354"/>
      <c r="D330" s="203"/>
      <c r="E330" s="371"/>
      <c r="F330" s="371"/>
      <c r="G330" s="106" t="str">
        <f>IF(OR(E330="",F330=""),"", IF(E330="Stormwater Treatment", VLOOKUP(F330,VALIDATIONS!$BZ$2:$CB$6,2,FALSE),    IF(E330="Floodway and Open Channel", VLOOKUP(F330,VALIDATIONS!$BW$2:$BY$7,2,FALSE)))  )</f>
        <v/>
      </c>
      <c r="H330" s="128"/>
      <c r="I330" s="128"/>
      <c r="J330" s="106" t="str">
        <f>IF(OR(E330="",F330=""),"", IF(E330="Stormwater Treatment", H330*VLOOKUP(F330,VALIDATIONS!$BZ$2:$CB$6,3,FALSE),    IF(E330="Floodway and Open Channel", H330*VLOOKUP(F330,VALIDATIONS!$BW$2:$BY$7,3,FALSE)))  )</f>
        <v/>
      </c>
      <c r="K330" s="203"/>
    </row>
    <row r="331" spans="1:11" x14ac:dyDescent="0.2">
      <c r="A331" s="212"/>
      <c r="B331" s="202"/>
      <c r="C331" s="354"/>
      <c r="D331" s="203"/>
      <c r="E331" s="371"/>
      <c r="F331" s="371"/>
      <c r="G331" s="106" t="str">
        <f>IF(OR(E331="",F331=""),"", IF(E331="Stormwater Treatment", VLOOKUP(F331,VALIDATIONS!$BZ$2:$CB$6,2,FALSE),    IF(E331="Floodway and Open Channel", VLOOKUP(F331,VALIDATIONS!$BW$2:$BY$7,2,FALSE)))  )</f>
        <v/>
      </c>
      <c r="H331" s="128"/>
      <c r="I331" s="128"/>
      <c r="J331" s="106" t="str">
        <f>IF(OR(E331="",F331=""),"", IF(E331="Stormwater Treatment", H331*VLOOKUP(F331,VALIDATIONS!$BZ$2:$CB$6,3,FALSE),    IF(E331="Floodway and Open Channel", H331*VLOOKUP(F331,VALIDATIONS!$BW$2:$BY$7,3,FALSE)))  )</f>
        <v/>
      </c>
      <c r="K331" s="203"/>
    </row>
    <row r="332" spans="1:11" x14ac:dyDescent="0.2">
      <c r="A332" s="212"/>
      <c r="B332" s="202"/>
      <c r="C332" s="354"/>
      <c r="D332" s="203"/>
      <c r="E332" s="371"/>
      <c r="F332" s="371"/>
      <c r="G332" s="106" t="str">
        <f>IF(OR(E332="",F332=""),"", IF(E332="Stormwater Treatment", VLOOKUP(F332,VALIDATIONS!$BZ$2:$CB$6,2,FALSE),    IF(E332="Floodway and Open Channel", VLOOKUP(F332,VALIDATIONS!$BW$2:$BY$7,2,FALSE)))  )</f>
        <v/>
      </c>
      <c r="H332" s="128"/>
      <c r="I332" s="128"/>
      <c r="J332" s="106" t="str">
        <f>IF(OR(E332="",F332=""),"", IF(E332="Stormwater Treatment", H332*VLOOKUP(F332,VALIDATIONS!$BZ$2:$CB$6,3,FALSE),    IF(E332="Floodway and Open Channel", H332*VLOOKUP(F332,VALIDATIONS!$BW$2:$BY$7,3,FALSE)))  )</f>
        <v/>
      </c>
      <c r="K332" s="203"/>
    </row>
    <row r="333" spans="1:11" x14ac:dyDescent="0.2">
      <c r="A333" s="212"/>
      <c r="B333" s="202"/>
      <c r="C333" s="354"/>
      <c r="D333" s="203"/>
      <c r="E333" s="371"/>
      <c r="F333" s="371"/>
      <c r="G333" s="106" t="str">
        <f>IF(OR(E333="",F333=""),"", IF(E333="Stormwater Treatment", VLOOKUP(F333,VALIDATIONS!$BZ$2:$CB$6,2,FALSE),    IF(E333="Floodway and Open Channel", VLOOKUP(F333,VALIDATIONS!$BW$2:$BY$7,2,FALSE)))  )</f>
        <v/>
      </c>
      <c r="H333" s="128"/>
      <c r="I333" s="128"/>
      <c r="J333" s="106" t="str">
        <f>IF(OR(E333="",F333=""),"", IF(E333="Stormwater Treatment", H333*VLOOKUP(F333,VALIDATIONS!$BZ$2:$CB$6,3,FALSE),    IF(E333="Floodway and Open Channel", H333*VLOOKUP(F333,VALIDATIONS!$BW$2:$BY$7,3,FALSE)))  )</f>
        <v/>
      </c>
      <c r="K333" s="203"/>
    </row>
    <row r="334" spans="1:11" x14ac:dyDescent="0.2">
      <c r="A334" s="212"/>
      <c r="B334" s="202"/>
      <c r="C334" s="354"/>
      <c r="D334" s="203"/>
      <c r="E334" s="371"/>
      <c r="F334" s="371"/>
      <c r="G334" s="106" t="str">
        <f>IF(OR(E334="",F334=""),"", IF(E334="Stormwater Treatment", VLOOKUP(F334,VALIDATIONS!$BZ$2:$CB$6,2,FALSE),    IF(E334="Floodway and Open Channel", VLOOKUP(F334,VALIDATIONS!$BW$2:$BY$7,2,FALSE)))  )</f>
        <v/>
      </c>
      <c r="H334" s="128"/>
      <c r="I334" s="128"/>
      <c r="J334" s="106" t="str">
        <f>IF(OR(E334="",F334=""),"", IF(E334="Stormwater Treatment", H334*VLOOKUP(F334,VALIDATIONS!$BZ$2:$CB$6,3,FALSE),    IF(E334="Floodway and Open Channel", H334*VLOOKUP(F334,VALIDATIONS!$BW$2:$BY$7,3,FALSE)))  )</f>
        <v/>
      </c>
      <c r="K334" s="203"/>
    </row>
    <row r="335" spans="1:11" x14ac:dyDescent="0.2">
      <c r="A335" s="212"/>
      <c r="B335" s="202"/>
      <c r="C335" s="354"/>
      <c r="D335" s="203"/>
      <c r="E335" s="371"/>
      <c r="F335" s="371"/>
      <c r="G335" s="106" t="str">
        <f>IF(OR(E335="",F335=""),"", IF(E335="Stormwater Treatment", VLOOKUP(F335,VALIDATIONS!$BZ$2:$CB$6,2,FALSE),    IF(E335="Floodway and Open Channel", VLOOKUP(F335,VALIDATIONS!$BW$2:$BY$7,2,FALSE)))  )</f>
        <v/>
      </c>
      <c r="H335" s="128"/>
      <c r="I335" s="128"/>
      <c r="J335" s="106" t="str">
        <f>IF(OR(E335="",F335=""),"", IF(E335="Stormwater Treatment", H335*VLOOKUP(F335,VALIDATIONS!$BZ$2:$CB$6,3,FALSE),    IF(E335="Floodway and Open Channel", H335*VLOOKUP(F335,VALIDATIONS!$BW$2:$BY$7,3,FALSE)))  )</f>
        <v/>
      </c>
      <c r="K335" s="203"/>
    </row>
    <row r="336" spans="1:11" x14ac:dyDescent="0.2">
      <c r="A336" s="212"/>
      <c r="B336" s="202"/>
      <c r="C336" s="354"/>
      <c r="D336" s="203"/>
      <c r="E336" s="371"/>
      <c r="F336" s="371"/>
      <c r="G336" s="106" t="str">
        <f>IF(OR(E336="",F336=""),"", IF(E336="Stormwater Treatment", VLOOKUP(F336,VALIDATIONS!$BZ$2:$CB$6,2,FALSE),    IF(E336="Floodway and Open Channel", VLOOKUP(F336,VALIDATIONS!$BW$2:$BY$7,2,FALSE)))  )</f>
        <v/>
      </c>
      <c r="H336" s="128"/>
      <c r="I336" s="128"/>
      <c r="J336" s="106" t="str">
        <f>IF(OR(E336="",F336=""),"", IF(E336="Stormwater Treatment", H336*VLOOKUP(F336,VALIDATIONS!$BZ$2:$CB$6,3,FALSE),    IF(E336="Floodway and Open Channel", H336*VLOOKUP(F336,VALIDATIONS!$BW$2:$BY$7,3,FALSE)))  )</f>
        <v/>
      </c>
      <c r="K336" s="203"/>
    </row>
    <row r="337" spans="1:11" x14ac:dyDescent="0.2">
      <c r="A337" s="212"/>
      <c r="B337" s="202"/>
      <c r="C337" s="354"/>
      <c r="D337" s="203"/>
      <c r="E337" s="371"/>
      <c r="F337" s="371"/>
      <c r="G337" s="106" t="str">
        <f>IF(OR(E337="",F337=""),"", IF(E337="Stormwater Treatment", VLOOKUP(F337,VALIDATIONS!$BZ$2:$CB$6,2,FALSE),    IF(E337="Floodway and Open Channel", VLOOKUP(F337,VALIDATIONS!$BW$2:$BY$7,2,FALSE)))  )</f>
        <v/>
      </c>
      <c r="H337" s="128"/>
      <c r="I337" s="128"/>
      <c r="J337" s="106" t="str">
        <f>IF(OR(E337="",F337=""),"", IF(E337="Stormwater Treatment", H337*VLOOKUP(F337,VALIDATIONS!$BZ$2:$CB$6,3,FALSE),    IF(E337="Floodway and Open Channel", H337*VLOOKUP(F337,VALIDATIONS!$BW$2:$BY$7,3,FALSE)))  )</f>
        <v/>
      </c>
      <c r="K337" s="203"/>
    </row>
    <row r="338" spans="1:11" x14ac:dyDescent="0.2">
      <c r="A338" s="212"/>
      <c r="B338" s="202"/>
      <c r="C338" s="354"/>
      <c r="D338" s="203"/>
      <c r="E338" s="371"/>
      <c r="F338" s="371"/>
      <c r="G338" s="106" t="str">
        <f>IF(OR(E338="",F338=""),"", IF(E338="Stormwater Treatment", VLOOKUP(F338,VALIDATIONS!$BZ$2:$CB$6,2,FALSE),    IF(E338="Floodway and Open Channel", VLOOKUP(F338,VALIDATIONS!$BW$2:$BY$7,2,FALSE)))  )</f>
        <v/>
      </c>
      <c r="H338" s="128"/>
      <c r="I338" s="128"/>
      <c r="J338" s="106" t="str">
        <f>IF(OR(E338="",F338=""),"", IF(E338="Stormwater Treatment", H338*VLOOKUP(F338,VALIDATIONS!$BZ$2:$CB$6,3,FALSE),    IF(E338="Floodway and Open Channel", H338*VLOOKUP(F338,VALIDATIONS!$BW$2:$BY$7,3,FALSE)))  )</f>
        <v/>
      </c>
      <c r="K338" s="203"/>
    </row>
    <row r="339" spans="1:11" x14ac:dyDescent="0.2">
      <c r="A339" s="212"/>
      <c r="B339" s="202"/>
      <c r="C339" s="354"/>
      <c r="D339" s="203"/>
      <c r="E339" s="371"/>
      <c r="F339" s="371"/>
      <c r="G339" s="106" t="str">
        <f>IF(OR(E339="",F339=""),"", IF(E339="Stormwater Treatment", VLOOKUP(F339,VALIDATIONS!$BZ$2:$CB$6,2,FALSE),    IF(E339="Floodway and Open Channel", VLOOKUP(F339,VALIDATIONS!$BW$2:$BY$7,2,FALSE)))  )</f>
        <v/>
      </c>
      <c r="H339" s="128"/>
      <c r="I339" s="128"/>
      <c r="J339" s="106" t="str">
        <f>IF(OR(E339="",F339=""),"", IF(E339="Stormwater Treatment", H339*VLOOKUP(F339,VALIDATIONS!$BZ$2:$CB$6,3,FALSE),    IF(E339="Floodway and Open Channel", H339*VLOOKUP(F339,VALIDATIONS!$BW$2:$BY$7,3,FALSE)))  )</f>
        <v/>
      </c>
      <c r="K339" s="203"/>
    </row>
    <row r="340" spans="1:11" x14ac:dyDescent="0.2">
      <c r="A340" s="212"/>
      <c r="B340" s="202"/>
      <c r="C340" s="354"/>
      <c r="D340" s="203"/>
      <c r="E340" s="371"/>
      <c r="F340" s="371"/>
      <c r="G340" s="106" t="str">
        <f>IF(OR(E340="",F340=""),"", IF(E340="Stormwater Treatment", VLOOKUP(F340,VALIDATIONS!$BZ$2:$CB$6,2,FALSE),    IF(E340="Floodway and Open Channel", VLOOKUP(F340,VALIDATIONS!$BW$2:$BY$7,2,FALSE)))  )</f>
        <v/>
      </c>
      <c r="H340" s="128"/>
      <c r="I340" s="128"/>
      <c r="J340" s="106" t="str">
        <f>IF(OR(E340="",F340=""),"", IF(E340="Stormwater Treatment", H340*VLOOKUP(F340,VALIDATIONS!$BZ$2:$CB$6,3,FALSE),    IF(E340="Floodway and Open Channel", H340*VLOOKUP(F340,VALIDATIONS!$BW$2:$BY$7,3,FALSE)))  )</f>
        <v/>
      </c>
      <c r="K340" s="203"/>
    </row>
    <row r="341" spans="1:11" x14ac:dyDescent="0.2">
      <c r="A341" s="212"/>
      <c r="B341" s="202"/>
      <c r="C341" s="354"/>
      <c r="D341" s="203"/>
      <c r="E341" s="371"/>
      <c r="F341" s="371"/>
      <c r="G341" s="106" t="str">
        <f>IF(OR(E341="",F341=""),"", IF(E341="Stormwater Treatment", VLOOKUP(F341,VALIDATIONS!$BZ$2:$CB$6,2,FALSE),    IF(E341="Floodway and Open Channel", VLOOKUP(F341,VALIDATIONS!$BW$2:$BY$7,2,FALSE)))  )</f>
        <v/>
      </c>
      <c r="H341" s="128"/>
      <c r="I341" s="128"/>
      <c r="J341" s="106" t="str">
        <f>IF(OR(E341="",F341=""),"", IF(E341="Stormwater Treatment", H341*VLOOKUP(F341,VALIDATIONS!$BZ$2:$CB$6,3,FALSE),    IF(E341="Floodway and Open Channel", H341*VLOOKUP(F341,VALIDATIONS!$BW$2:$BY$7,3,FALSE)))  )</f>
        <v/>
      </c>
      <c r="K341" s="203"/>
    </row>
    <row r="342" spans="1:11" x14ac:dyDescent="0.2">
      <c r="A342" s="212"/>
      <c r="B342" s="202"/>
      <c r="C342" s="354"/>
      <c r="D342" s="203"/>
      <c r="E342" s="371"/>
      <c r="F342" s="371"/>
      <c r="G342" s="106" t="str">
        <f>IF(OR(E342="",F342=""),"", IF(E342="Stormwater Treatment", VLOOKUP(F342,VALIDATIONS!$BZ$2:$CB$6,2,FALSE),    IF(E342="Floodway and Open Channel", VLOOKUP(F342,VALIDATIONS!$BW$2:$BY$7,2,FALSE)))  )</f>
        <v/>
      </c>
      <c r="H342" s="128"/>
      <c r="I342" s="128"/>
      <c r="J342" s="106" t="str">
        <f>IF(OR(E342="",F342=""),"", IF(E342="Stormwater Treatment", H342*VLOOKUP(F342,VALIDATIONS!$BZ$2:$CB$6,3,FALSE),    IF(E342="Floodway and Open Channel", H342*VLOOKUP(F342,VALIDATIONS!$BW$2:$BY$7,3,FALSE)))  )</f>
        <v/>
      </c>
      <c r="K342" s="203"/>
    </row>
    <row r="343" spans="1:11" x14ac:dyDescent="0.2">
      <c r="A343" s="212"/>
      <c r="B343" s="202"/>
      <c r="C343" s="354"/>
      <c r="D343" s="203"/>
      <c r="E343" s="371"/>
      <c r="F343" s="371"/>
      <c r="G343" s="106" t="str">
        <f>IF(OR(E343="",F343=""),"", IF(E343="Stormwater Treatment", VLOOKUP(F343,VALIDATIONS!$BZ$2:$CB$6,2,FALSE),    IF(E343="Floodway and Open Channel", VLOOKUP(F343,VALIDATIONS!$BW$2:$BY$7,2,FALSE)))  )</f>
        <v/>
      </c>
      <c r="H343" s="128"/>
      <c r="I343" s="128"/>
      <c r="J343" s="106" t="str">
        <f>IF(OR(E343="",F343=""),"", IF(E343="Stormwater Treatment", H343*VLOOKUP(F343,VALIDATIONS!$BZ$2:$CB$6,3,FALSE),    IF(E343="Floodway and Open Channel", H343*VLOOKUP(F343,VALIDATIONS!$BW$2:$BY$7,3,FALSE)))  )</f>
        <v/>
      </c>
      <c r="K343" s="203"/>
    </row>
    <row r="344" spans="1:11" x14ac:dyDescent="0.2">
      <c r="A344" s="212"/>
      <c r="B344" s="202"/>
      <c r="C344" s="354"/>
      <c r="D344" s="203"/>
      <c r="E344" s="371"/>
      <c r="F344" s="371"/>
      <c r="G344" s="106" t="str">
        <f>IF(OR(E344="",F344=""),"", IF(E344="Stormwater Treatment", VLOOKUP(F344,VALIDATIONS!$BZ$2:$CB$6,2,FALSE),    IF(E344="Floodway and Open Channel", VLOOKUP(F344,VALIDATIONS!$BW$2:$BY$7,2,FALSE)))  )</f>
        <v/>
      </c>
      <c r="H344" s="128"/>
      <c r="I344" s="128"/>
      <c r="J344" s="106" t="str">
        <f>IF(OR(E344="",F344=""),"", IF(E344="Stormwater Treatment", H344*VLOOKUP(F344,VALIDATIONS!$BZ$2:$CB$6,3,FALSE),    IF(E344="Floodway and Open Channel", H344*VLOOKUP(F344,VALIDATIONS!$BW$2:$BY$7,3,FALSE)))  )</f>
        <v/>
      </c>
      <c r="K344" s="203"/>
    </row>
    <row r="345" spans="1:11" x14ac:dyDescent="0.2">
      <c r="A345" s="212"/>
      <c r="B345" s="202"/>
      <c r="C345" s="354"/>
      <c r="D345" s="203"/>
      <c r="E345" s="371"/>
      <c r="F345" s="371"/>
      <c r="G345" s="106" t="str">
        <f>IF(OR(E345="",F345=""),"", IF(E345="Stormwater Treatment", VLOOKUP(F345,VALIDATIONS!$BZ$2:$CB$6,2,FALSE),    IF(E345="Floodway and Open Channel", VLOOKUP(F345,VALIDATIONS!$BW$2:$BY$7,2,FALSE)))  )</f>
        <v/>
      </c>
      <c r="H345" s="128"/>
      <c r="I345" s="128"/>
      <c r="J345" s="106" t="str">
        <f>IF(OR(E345="",F345=""),"", IF(E345="Stormwater Treatment", H345*VLOOKUP(F345,VALIDATIONS!$BZ$2:$CB$6,3,FALSE),    IF(E345="Floodway and Open Channel", H345*VLOOKUP(F345,VALIDATIONS!$BW$2:$BY$7,3,FALSE)))  )</f>
        <v/>
      </c>
      <c r="K345" s="203"/>
    </row>
    <row r="346" spans="1:11" x14ac:dyDescent="0.2">
      <c r="A346" s="212"/>
      <c r="B346" s="202"/>
      <c r="C346" s="354"/>
      <c r="D346" s="203"/>
      <c r="E346" s="371"/>
      <c r="F346" s="371"/>
      <c r="G346" s="106" t="str">
        <f>IF(OR(E346="",F346=""),"", IF(E346="Stormwater Treatment", VLOOKUP(F346,VALIDATIONS!$BZ$2:$CB$6,2,FALSE),    IF(E346="Floodway and Open Channel", VLOOKUP(F346,VALIDATIONS!$BW$2:$BY$7,2,FALSE)))  )</f>
        <v/>
      </c>
      <c r="H346" s="128"/>
      <c r="I346" s="128"/>
      <c r="J346" s="106" t="str">
        <f>IF(OR(E346="",F346=""),"", IF(E346="Stormwater Treatment", H346*VLOOKUP(F346,VALIDATIONS!$BZ$2:$CB$6,3,FALSE),    IF(E346="Floodway and Open Channel", H346*VLOOKUP(F346,VALIDATIONS!$BW$2:$BY$7,3,FALSE)))  )</f>
        <v/>
      </c>
      <c r="K346" s="203"/>
    </row>
    <row r="347" spans="1:11" x14ac:dyDescent="0.2">
      <c r="A347" s="212"/>
      <c r="B347" s="202"/>
      <c r="C347" s="354"/>
      <c r="D347" s="203"/>
      <c r="E347" s="371"/>
      <c r="F347" s="371"/>
      <c r="G347" s="106" t="str">
        <f>IF(OR(E347="",F347=""),"", IF(E347="Stormwater Treatment", VLOOKUP(F347,VALIDATIONS!$BZ$2:$CB$6,2,FALSE),    IF(E347="Floodway and Open Channel", VLOOKUP(F347,VALIDATIONS!$BW$2:$BY$7,2,FALSE)))  )</f>
        <v/>
      </c>
      <c r="H347" s="128"/>
      <c r="I347" s="128"/>
      <c r="J347" s="106" t="str">
        <f>IF(OR(E347="",F347=""),"", IF(E347="Stormwater Treatment", H347*VLOOKUP(F347,VALIDATIONS!$BZ$2:$CB$6,3,FALSE),    IF(E347="Floodway and Open Channel", H347*VLOOKUP(F347,VALIDATIONS!$BW$2:$BY$7,3,FALSE)))  )</f>
        <v/>
      </c>
      <c r="K347" s="203"/>
    </row>
    <row r="348" spans="1:11" x14ac:dyDescent="0.2">
      <c r="A348" s="212"/>
      <c r="B348" s="202"/>
      <c r="C348" s="354"/>
      <c r="D348" s="203"/>
      <c r="E348" s="371"/>
      <c r="F348" s="371"/>
      <c r="G348" s="106" t="str">
        <f>IF(OR(E348="",F348=""),"", IF(E348="Stormwater Treatment", VLOOKUP(F348,VALIDATIONS!$BZ$2:$CB$6,2,FALSE),    IF(E348="Floodway and Open Channel", VLOOKUP(F348,VALIDATIONS!$BW$2:$BY$7,2,FALSE)))  )</f>
        <v/>
      </c>
      <c r="H348" s="128"/>
      <c r="I348" s="128"/>
      <c r="J348" s="106" t="str">
        <f>IF(OR(E348="",F348=""),"", IF(E348="Stormwater Treatment", H348*VLOOKUP(F348,VALIDATIONS!$BZ$2:$CB$6,3,FALSE),    IF(E348="Floodway and Open Channel", H348*VLOOKUP(F348,VALIDATIONS!$BW$2:$BY$7,3,FALSE)))  )</f>
        <v/>
      </c>
      <c r="K348" s="203"/>
    </row>
    <row r="349" spans="1:11" x14ac:dyDescent="0.2">
      <c r="A349" s="212"/>
      <c r="B349" s="202"/>
      <c r="C349" s="354"/>
      <c r="D349" s="203"/>
      <c r="E349" s="371"/>
      <c r="F349" s="371"/>
      <c r="G349" s="106" t="str">
        <f>IF(OR(E349="",F349=""),"", IF(E349="Stormwater Treatment", VLOOKUP(F349,VALIDATIONS!$BZ$2:$CB$6,2,FALSE),    IF(E349="Floodway and Open Channel", VLOOKUP(F349,VALIDATIONS!$BW$2:$BY$7,2,FALSE)))  )</f>
        <v/>
      </c>
      <c r="H349" s="128"/>
      <c r="I349" s="128"/>
      <c r="J349" s="106" t="str">
        <f>IF(OR(E349="",F349=""),"", IF(E349="Stormwater Treatment", H349*VLOOKUP(F349,VALIDATIONS!$BZ$2:$CB$6,3,FALSE),    IF(E349="Floodway and Open Channel", H349*VLOOKUP(F349,VALIDATIONS!$BW$2:$BY$7,3,FALSE)))  )</f>
        <v/>
      </c>
      <c r="K349" s="203"/>
    </row>
    <row r="350" spans="1:11" x14ac:dyDescent="0.2">
      <c r="A350" s="212"/>
      <c r="B350" s="202"/>
      <c r="C350" s="354"/>
      <c r="D350" s="203"/>
      <c r="E350" s="371"/>
      <c r="F350" s="371"/>
      <c r="G350" s="106" t="str">
        <f>IF(OR(E350="",F350=""),"", IF(E350="Stormwater Treatment", VLOOKUP(F350,VALIDATIONS!$BZ$2:$CB$6,2,FALSE),    IF(E350="Floodway and Open Channel", VLOOKUP(F350,VALIDATIONS!$BW$2:$BY$7,2,FALSE)))  )</f>
        <v/>
      </c>
      <c r="H350" s="128"/>
      <c r="I350" s="128"/>
      <c r="J350" s="106" t="str">
        <f>IF(OR(E350="",F350=""),"", IF(E350="Stormwater Treatment", H350*VLOOKUP(F350,VALIDATIONS!$BZ$2:$CB$6,3,FALSE),    IF(E350="Floodway and Open Channel", H350*VLOOKUP(F350,VALIDATIONS!$BW$2:$BY$7,3,FALSE)))  )</f>
        <v/>
      </c>
      <c r="K350" s="203"/>
    </row>
    <row r="351" spans="1:11" x14ac:dyDescent="0.2">
      <c r="A351" s="212"/>
      <c r="B351" s="202"/>
      <c r="C351" s="354"/>
      <c r="D351" s="203"/>
      <c r="E351" s="371"/>
      <c r="F351" s="371"/>
      <c r="G351" s="106" t="str">
        <f>IF(OR(E351="",F351=""),"", IF(E351="Stormwater Treatment", VLOOKUP(F351,VALIDATIONS!$BZ$2:$CB$6,2,FALSE),    IF(E351="Floodway and Open Channel", VLOOKUP(F351,VALIDATIONS!$BW$2:$BY$7,2,FALSE)))  )</f>
        <v/>
      </c>
      <c r="H351" s="128"/>
      <c r="I351" s="128"/>
      <c r="J351" s="106" t="str">
        <f>IF(OR(E351="",F351=""),"", IF(E351="Stormwater Treatment", H351*VLOOKUP(F351,VALIDATIONS!$BZ$2:$CB$6,3,FALSE),    IF(E351="Floodway and Open Channel", H351*VLOOKUP(F351,VALIDATIONS!$BW$2:$BY$7,3,FALSE)))  )</f>
        <v/>
      </c>
      <c r="K351" s="203"/>
    </row>
    <row r="352" spans="1:11" x14ac:dyDescent="0.2">
      <c r="A352" s="212"/>
      <c r="B352" s="202"/>
      <c r="C352" s="354"/>
      <c r="D352" s="203"/>
      <c r="E352" s="371"/>
      <c r="F352" s="371"/>
      <c r="G352" s="106" t="str">
        <f>IF(OR(E352="",F352=""),"", IF(E352="Stormwater Treatment", VLOOKUP(F352,VALIDATIONS!$BZ$2:$CB$6,2,FALSE),    IF(E352="Floodway and Open Channel", VLOOKUP(F352,VALIDATIONS!$BW$2:$BY$7,2,FALSE)))  )</f>
        <v/>
      </c>
      <c r="H352" s="128"/>
      <c r="I352" s="128"/>
      <c r="J352" s="106" t="str">
        <f>IF(OR(E352="",F352=""),"", IF(E352="Stormwater Treatment", H352*VLOOKUP(F352,VALIDATIONS!$BZ$2:$CB$6,3,FALSE),    IF(E352="Floodway and Open Channel", H352*VLOOKUP(F352,VALIDATIONS!$BW$2:$BY$7,3,FALSE)))  )</f>
        <v/>
      </c>
      <c r="K352" s="203"/>
    </row>
    <row r="353" spans="1:11" x14ac:dyDescent="0.2">
      <c r="A353" s="212"/>
      <c r="B353" s="202"/>
      <c r="C353" s="354"/>
      <c r="D353" s="203"/>
      <c r="E353" s="371"/>
      <c r="F353" s="371"/>
      <c r="G353" s="106" t="str">
        <f>IF(OR(E353="",F353=""),"", IF(E353="Stormwater Treatment", VLOOKUP(F353,VALIDATIONS!$BZ$2:$CB$6,2,FALSE),    IF(E353="Floodway and Open Channel", VLOOKUP(F353,VALIDATIONS!$BW$2:$BY$7,2,FALSE)))  )</f>
        <v/>
      </c>
      <c r="H353" s="128"/>
      <c r="I353" s="128"/>
      <c r="J353" s="106" t="str">
        <f>IF(OR(E353="",F353=""),"", IF(E353="Stormwater Treatment", H353*VLOOKUP(F353,VALIDATIONS!$BZ$2:$CB$6,3,FALSE),    IF(E353="Floodway and Open Channel", H353*VLOOKUP(F353,VALIDATIONS!$BW$2:$BY$7,3,FALSE)))  )</f>
        <v/>
      </c>
      <c r="K353" s="203"/>
    </row>
    <row r="354" spans="1:11" x14ac:dyDescent="0.2">
      <c r="A354" s="212"/>
      <c r="B354" s="202"/>
      <c r="C354" s="354"/>
      <c r="D354" s="203"/>
      <c r="E354" s="371"/>
      <c r="F354" s="371"/>
      <c r="G354" s="106" t="str">
        <f>IF(OR(E354="",F354=""),"", IF(E354="Stormwater Treatment", VLOOKUP(F354,VALIDATIONS!$BZ$2:$CB$6,2,FALSE),    IF(E354="Floodway and Open Channel", VLOOKUP(F354,VALIDATIONS!$BW$2:$BY$7,2,FALSE)))  )</f>
        <v/>
      </c>
      <c r="H354" s="128"/>
      <c r="I354" s="128"/>
      <c r="J354" s="106" t="str">
        <f>IF(OR(E354="",F354=""),"", IF(E354="Stormwater Treatment", H354*VLOOKUP(F354,VALIDATIONS!$BZ$2:$CB$6,3,FALSE),    IF(E354="Floodway and Open Channel", H354*VLOOKUP(F354,VALIDATIONS!$BW$2:$BY$7,3,FALSE)))  )</f>
        <v/>
      </c>
      <c r="K354" s="203"/>
    </row>
    <row r="355" spans="1:11" x14ac:dyDescent="0.2">
      <c r="A355" s="212"/>
      <c r="B355" s="202"/>
      <c r="C355" s="354"/>
      <c r="D355" s="203"/>
      <c r="E355" s="371"/>
      <c r="F355" s="371"/>
      <c r="G355" s="106" t="str">
        <f>IF(OR(E355="",F355=""),"", IF(E355="Stormwater Treatment", VLOOKUP(F355,VALIDATIONS!$BZ$2:$CB$6,2,FALSE),    IF(E355="Floodway and Open Channel", VLOOKUP(F355,VALIDATIONS!$BW$2:$BY$7,2,FALSE)))  )</f>
        <v/>
      </c>
      <c r="H355" s="128"/>
      <c r="I355" s="128"/>
      <c r="J355" s="106" t="str">
        <f>IF(OR(E355="",F355=""),"", IF(E355="Stormwater Treatment", H355*VLOOKUP(F355,VALIDATIONS!$BZ$2:$CB$6,3,FALSE),    IF(E355="Floodway and Open Channel", H355*VLOOKUP(F355,VALIDATIONS!$BW$2:$BY$7,3,FALSE)))  )</f>
        <v/>
      </c>
      <c r="K355" s="203"/>
    </row>
    <row r="356" spans="1:11" x14ac:dyDescent="0.2">
      <c r="A356" s="212"/>
      <c r="B356" s="202"/>
      <c r="C356" s="354"/>
      <c r="D356" s="203"/>
      <c r="E356" s="371"/>
      <c r="F356" s="371"/>
      <c r="G356" s="106" t="str">
        <f>IF(OR(E356="",F356=""),"", IF(E356="Stormwater Treatment", VLOOKUP(F356,VALIDATIONS!$BZ$2:$CB$6,2,FALSE),    IF(E356="Floodway and Open Channel", VLOOKUP(F356,VALIDATIONS!$BW$2:$BY$7,2,FALSE)))  )</f>
        <v/>
      </c>
      <c r="H356" s="128"/>
      <c r="I356" s="128"/>
      <c r="J356" s="106" t="str">
        <f>IF(OR(E356="",F356=""),"", IF(E356="Stormwater Treatment", H356*VLOOKUP(F356,VALIDATIONS!$BZ$2:$CB$6,3,FALSE),    IF(E356="Floodway and Open Channel", H356*VLOOKUP(F356,VALIDATIONS!$BW$2:$BY$7,3,FALSE)))  )</f>
        <v/>
      </c>
      <c r="K356" s="203"/>
    </row>
    <row r="357" spans="1:11" x14ac:dyDescent="0.2">
      <c r="A357" s="212"/>
      <c r="B357" s="202"/>
      <c r="C357" s="354"/>
      <c r="D357" s="203"/>
      <c r="E357" s="371"/>
      <c r="F357" s="371"/>
      <c r="G357" s="106" t="str">
        <f>IF(OR(E357="",F357=""),"", IF(E357="Stormwater Treatment", VLOOKUP(F357,VALIDATIONS!$BZ$2:$CB$6,2,FALSE),    IF(E357="Floodway and Open Channel", VLOOKUP(F357,VALIDATIONS!$BW$2:$BY$7,2,FALSE)))  )</f>
        <v/>
      </c>
      <c r="H357" s="128"/>
      <c r="I357" s="128"/>
      <c r="J357" s="106" t="str">
        <f>IF(OR(E357="",F357=""),"", IF(E357="Stormwater Treatment", H357*VLOOKUP(F357,VALIDATIONS!$BZ$2:$CB$6,3,FALSE),    IF(E357="Floodway and Open Channel", H357*VLOOKUP(F357,VALIDATIONS!$BW$2:$BY$7,3,FALSE)))  )</f>
        <v/>
      </c>
      <c r="K357" s="203"/>
    </row>
    <row r="358" spans="1:11" x14ac:dyDescent="0.2">
      <c r="A358" s="212"/>
      <c r="B358" s="202"/>
      <c r="C358" s="354"/>
      <c r="D358" s="203"/>
      <c r="E358" s="371"/>
      <c r="F358" s="371"/>
      <c r="G358" s="106" t="str">
        <f>IF(OR(E358="",F358=""),"", IF(E358="Stormwater Treatment", VLOOKUP(F358,VALIDATIONS!$BZ$2:$CB$6,2,FALSE),    IF(E358="Floodway and Open Channel", VLOOKUP(F358,VALIDATIONS!$BW$2:$BY$7,2,FALSE)))  )</f>
        <v/>
      </c>
      <c r="H358" s="128"/>
      <c r="I358" s="128"/>
      <c r="J358" s="106" t="str">
        <f>IF(OR(E358="",F358=""),"", IF(E358="Stormwater Treatment", H358*VLOOKUP(F358,VALIDATIONS!$BZ$2:$CB$6,3,FALSE),    IF(E358="Floodway and Open Channel", H358*VLOOKUP(F358,VALIDATIONS!$BW$2:$BY$7,3,FALSE)))  )</f>
        <v/>
      </c>
      <c r="K358" s="203"/>
    </row>
    <row r="359" spans="1:11" x14ac:dyDescent="0.2">
      <c r="A359" s="212"/>
      <c r="B359" s="202"/>
      <c r="C359" s="354"/>
      <c r="D359" s="203"/>
      <c r="E359" s="371"/>
      <c r="F359" s="371"/>
      <c r="G359" s="106" t="str">
        <f>IF(OR(E359="",F359=""),"", IF(E359="Stormwater Treatment", VLOOKUP(F359,VALIDATIONS!$BZ$2:$CB$6,2,FALSE),    IF(E359="Floodway and Open Channel", VLOOKUP(F359,VALIDATIONS!$BW$2:$BY$7,2,FALSE)))  )</f>
        <v/>
      </c>
      <c r="H359" s="128"/>
      <c r="I359" s="128"/>
      <c r="J359" s="106" t="str">
        <f>IF(OR(E359="",F359=""),"", IF(E359="Stormwater Treatment", H359*VLOOKUP(F359,VALIDATIONS!$BZ$2:$CB$6,3,FALSE),    IF(E359="Floodway and Open Channel", H359*VLOOKUP(F359,VALIDATIONS!$BW$2:$BY$7,3,FALSE)))  )</f>
        <v/>
      </c>
      <c r="K359" s="203"/>
    </row>
    <row r="360" spans="1:11" x14ac:dyDescent="0.2">
      <c r="A360" s="212"/>
      <c r="B360" s="202"/>
      <c r="C360" s="354"/>
      <c r="D360" s="203"/>
      <c r="E360" s="371"/>
      <c r="F360" s="371"/>
      <c r="G360" s="106" t="str">
        <f>IF(OR(E360="",F360=""),"", IF(E360="Stormwater Treatment", VLOOKUP(F360,VALIDATIONS!$BZ$2:$CB$6,2,FALSE),    IF(E360="Floodway and Open Channel", VLOOKUP(F360,VALIDATIONS!$BW$2:$BY$7,2,FALSE)))  )</f>
        <v/>
      </c>
      <c r="H360" s="128"/>
      <c r="I360" s="128"/>
      <c r="J360" s="106" t="str">
        <f>IF(OR(E360="",F360=""),"", IF(E360="Stormwater Treatment", H360*VLOOKUP(F360,VALIDATIONS!$BZ$2:$CB$6,3,FALSE),    IF(E360="Floodway and Open Channel", H360*VLOOKUP(F360,VALIDATIONS!$BW$2:$BY$7,3,FALSE)))  )</f>
        <v/>
      </c>
      <c r="K360" s="203"/>
    </row>
    <row r="361" spans="1:11" x14ac:dyDescent="0.2">
      <c r="A361" s="212"/>
      <c r="B361" s="202"/>
      <c r="C361" s="354"/>
      <c r="D361" s="203"/>
      <c r="E361" s="371"/>
      <c r="F361" s="371"/>
      <c r="G361" s="106" t="str">
        <f>IF(OR(E361="",F361=""),"", IF(E361="Stormwater Treatment", VLOOKUP(F361,VALIDATIONS!$BZ$2:$CB$6,2,FALSE),    IF(E361="Floodway and Open Channel", VLOOKUP(F361,VALIDATIONS!$BW$2:$BY$7,2,FALSE)))  )</f>
        <v/>
      </c>
      <c r="H361" s="128"/>
      <c r="I361" s="128"/>
      <c r="J361" s="106" t="str">
        <f>IF(OR(E361="",F361=""),"", IF(E361="Stormwater Treatment", H361*VLOOKUP(F361,VALIDATIONS!$BZ$2:$CB$6,3,FALSE),    IF(E361="Floodway and Open Channel", H361*VLOOKUP(F361,VALIDATIONS!$BW$2:$BY$7,3,FALSE)))  )</f>
        <v/>
      </c>
      <c r="K361" s="203"/>
    </row>
    <row r="362" spans="1:11" x14ac:dyDescent="0.2">
      <c r="A362" s="212"/>
      <c r="B362" s="202"/>
      <c r="C362" s="354"/>
      <c r="D362" s="203"/>
      <c r="E362" s="371"/>
      <c r="F362" s="371"/>
      <c r="G362" s="106" t="str">
        <f>IF(OR(E362="",F362=""),"", IF(E362="Stormwater Treatment", VLOOKUP(F362,VALIDATIONS!$BZ$2:$CB$6,2,FALSE),    IF(E362="Floodway and Open Channel", VLOOKUP(F362,VALIDATIONS!$BW$2:$BY$7,2,FALSE)))  )</f>
        <v/>
      </c>
      <c r="H362" s="128"/>
      <c r="I362" s="128"/>
      <c r="J362" s="106" t="str">
        <f>IF(OR(E362="",F362=""),"", IF(E362="Stormwater Treatment", H362*VLOOKUP(F362,VALIDATIONS!$BZ$2:$CB$6,3,FALSE),    IF(E362="Floodway and Open Channel", H362*VLOOKUP(F362,VALIDATIONS!$BW$2:$BY$7,3,FALSE)))  )</f>
        <v/>
      </c>
      <c r="K362" s="203"/>
    </row>
    <row r="363" spans="1:11" x14ac:dyDescent="0.2">
      <c r="A363" s="212"/>
      <c r="B363" s="202"/>
      <c r="C363" s="354"/>
      <c r="D363" s="203"/>
      <c r="E363" s="371"/>
      <c r="F363" s="371"/>
      <c r="G363" s="106" t="str">
        <f>IF(OR(E363="",F363=""),"", IF(E363="Stormwater Treatment", VLOOKUP(F363,VALIDATIONS!$BZ$2:$CB$6,2,FALSE),    IF(E363="Floodway and Open Channel", VLOOKUP(F363,VALIDATIONS!$BW$2:$BY$7,2,FALSE)))  )</f>
        <v/>
      </c>
      <c r="H363" s="128"/>
      <c r="I363" s="128"/>
      <c r="J363" s="106" t="str">
        <f>IF(OR(E363="",F363=""),"", IF(E363="Stormwater Treatment", H363*VLOOKUP(F363,VALIDATIONS!$BZ$2:$CB$6,3,FALSE),    IF(E363="Floodway and Open Channel", H363*VLOOKUP(F363,VALIDATIONS!$BW$2:$BY$7,3,FALSE)))  )</f>
        <v/>
      </c>
      <c r="K363" s="203"/>
    </row>
    <row r="364" spans="1:11" x14ac:dyDescent="0.2">
      <c r="A364" s="212"/>
      <c r="B364" s="202"/>
      <c r="C364" s="354"/>
      <c r="D364" s="203"/>
      <c r="E364" s="371"/>
      <c r="F364" s="371"/>
      <c r="G364" s="106" t="str">
        <f>IF(OR(E364="",F364=""),"", IF(E364="Stormwater Treatment", VLOOKUP(F364,VALIDATIONS!$BZ$2:$CB$6,2,FALSE),    IF(E364="Floodway and Open Channel", VLOOKUP(F364,VALIDATIONS!$BW$2:$BY$7,2,FALSE)))  )</f>
        <v/>
      </c>
      <c r="H364" s="128"/>
      <c r="I364" s="128"/>
      <c r="J364" s="106" t="str">
        <f>IF(OR(E364="",F364=""),"", IF(E364="Stormwater Treatment", H364*VLOOKUP(F364,VALIDATIONS!$BZ$2:$CB$6,3,FALSE),    IF(E364="Floodway and Open Channel", H364*VLOOKUP(F364,VALIDATIONS!$BW$2:$BY$7,3,FALSE)))  )</f>
        <v/>
      </c>
      <c r="K364" s="203"/>
    </row>
    <row r="365" spans="1:11" x14ac:dyDescent="0.2">
      <c r="A365" s="212"/>
      <c r="B365" s="202"/>
      <c r="C365" s="354"/>
      <c r="D365" s="203"/>
      <c r="E365" s="371"/>
      <c r="F365" s="371"/>
      <c r="G365" s="106" t="str">
        <f>IF(OR(E365="",F365=""),"", IF(E365="Stormwater Treatment", VLOOKUP(F365,VALIDATIONS!$BZ$2:$CB$6,2,FALSE),    IF(E365="Floodway and Open Channel", VLOOKUP(F365,VALIDATIONS!$BW$2:$BY$7,2,FALSE)))  )</f>
        <v/>
      </c>
      <c r="H365" s="128"/>
      <c r="I365" s="128"/>
      <c r="J365" s="106" t="str">
        <f>IF(OR(E365="",F365=""),"", IF(E365="Stormwater Treatment", H365*VLOOKUP(F365,VALIDATIONS!$BZ$2:$CB$6,3,FALSE),    IF(E365="Floodway and Open Channel", H365*VLOOKUP(F365,VALIDATIONS!$BW$2:$BY$7,3,FALSE)))  )</f>
        <v/>
      </c>
      <c r="K365" s="203"/>
    </row>
    <row r="366" spans="1:11" x14ac:dyDescent="0.2">
      <c r="A366" s="212"/>
      <c r="B366" s="202"/>
      <c r="C366" s="354"/>
      <c r="D366" s="203"/>
      <c r="E366" s="371"/>
      <c r="F366" s="371"/>
      <c r="G366" s="106" t="str">
        <f>IF(OR(E366="",F366=""),"", IF(E366="Stormwater Treatment", VLOOKUP(F366,VALIDATIONS!$BZ$2:$CB$6,2,FALSE),    IF(E366="Floodway and Open Channel", VLOOKUP(F366,VALIDATIONS!$BW$2:$BY$7,2,FALSE)))  )</f>
        <v/>
      </c>
      <c r="H366" s="128"/>
      <c r="I366" s="128"/>
      <c r="J366" s="106" t="str">
        <f>IF(OR(E366="",F366=""),"", IF(E366="Stormwater Treatment", H366*VLOOKUP(F366,VALIDATIONS!$BZ$2:$CB$6,3,FALSE),    IF(E366="Floodway and Open Channel", H366*VLOOKUP(F366,VALIDATIONS!$BW$2:$BY$7,3,FALSE)))  )</f>
        <v/>
      </c>
      <c r="K366" s="203"/>
    </row>
    <row r="367" spans="1:11" x14ac:dyDescent="0.2">
      <c r="A367" s="212"/>
      <c r="B367" s="202"/>
      <c r="C367" s="354"/>
      <c r="D367" s="203"/>
      <c r="E367" s="371"/>
      <c r="F367" s="371"/>
      <c r="G367" s="106" t="str">
        <f>IF(OR(E367="",F367=""),"", IF(E367="Stormwater Treatment", VLOOKUP(F367,VALIDATIONS!$BZ$2:$CB$6,2,FALSE),    IF(E367="Floodway and Open Channel", VLOOKUP(F367,VALIDATIONS!$BW$2:$BY$7,2,FALSE)))  )</f>
        <v/>
      </c>
      <c r="H367" s="128"/>
      <c r="I367" s="128"/>
      <c r="J367" s="106" t="str">
        <f>IF(OR(E367="",F367=""),"", IF(E367="Stormwater Treatment", H367*VLOOKUP(F367,VALIDATIONS!$BZ$2:$CB$6,3,FALSE),    IF(E367="Floodway and Open Channel", H367*VLOOKUP(F367,VALIDATIONS!$BW$2:$BY$7,3,FALSE)))  )</f>
        <v/>
      </c>
      <c r="K367" s="203"/>
    </row>
    <row r="368" spans="1:11" x14ac:dyDescent="0.2">
      <c r="A368" s="212"/>
      <c r="B368" s="202"/>
      <c r="C368" s="354"/>
      <c r="D368" s="203"/>
      <c r="E368" s="371"/>
      <c r="F368" s="371"/>
      <c r="G368" s="106" t="str">
        <f>IF(OR(E368="",F368=""),"", IF(E368="Stormwater Treatment", VLOOKUP(F368,VALIDATIONS!$BZ$2:$CB$6,2,FALSE),    IF(E368="Floodway and Open Channel", VLOOKUP(F368,VALIDATIONS!$BW$2:$BY$7,2,FALSE)))  )</f>
        <v/>
      </c>
      <c r="H368" s="128"/>
      <c r="I368" s="128"/>
      <c r="J368" s="106" t="str">
        <f>IF(OR(E368="",F368=""),"", IF(E368="Stormwater Treatment", H368*VLOOKUP(F368,VALIDATIONS!$BZ$2:$CB$6,3,FALSE),    IF(E368="Floodway and Open Channel", H368*VLOOKUP(F368,VALIDATIONS!$BW$2:$BY$7,3,FALSE)))  )</f>
        <v/>
      </c>
      <c r="K368" s="203"/>
    </row>
    <row r="369" spans="1:11" x14ac:dyDescent="0.2">
      <c r="A369" s="212"/>
      <c r="B369" s="202"/>
      <c r="C369" s="354"/>
      <c r="D369" s="203"/>
      <c r="E369" s="371"/>
      <c r="F369" s="371"/>
      <c r="G369" s="106" t="str">
        <f>IF(OR(E369="",F369=""),"", IF(E369="Stormwater Treatment", VLOOKUP(F369,VALIDATIONS!$BZ$2:$CB$6,2,FALSE),    IF(E369="Floodway and Open Channel", VLOOKUP(F369,VALIDATIONS!$BW$2:$BY$7,2,FALSE)))  )</f>
        <v/>
      </c>
      <c r="H369" s="128"/>
      <c r="I369" s="128"/>
      <c r="J369" s="106" t="str">
        <f>IF(OR(E369="",F369=""),"", IF(E369="Stormwater Treatment", H369*VLOOKUP(F369,VALIDATIONS!$BZ$2:$CB$6,3,FALSE),    IF(E369="Floodway and Open Channel", H369*VLOOKUP(F369,VALIDATIONS!$BW$2:$BY$7,3,FALSE)))  )</f>
        <v/>
      </c>
      <c r="K369" s="203"/>
    </row>
    <row r="370" spans="1:11" x14ac:dyDescent="0.2">
      <c r="A370" s="212"/>
      <c r="B370" s="202"/>
      <c r="C370" s="354"/>
      <c r="D370" s="203"/>
      <c r="E370" s="371"/>
      <c r="F370" s="371"/>
      <c r="G370" s="106" t="str">
        <f>IF(OR(E370="",F370=""),"", IF(E370="Stormwater Treatment", VLOOKUP(F370,VALIDATIONS!$BZ$2:$CB$6,2,FALSE),    IF(E370="Floodway and Open Channel", VLOOKUP(F370,VALIDATIONS!$BW$2:$BY$7,2,FALSE)))  )</f>
        <v/>
      </c>
      <c r="H370" s="128"/>
      <c r="I370" s="128"/>
      <c r="J370" s="106" t="str">
        <f>IF(OR(E370="",F370=""),"", IF(E370="Stormwater Treatment", H370*VLOOKUP(F370,VALIDATIONS!$BZ$2:$CB$6,3,FALSE),    IF(E370="Floodway and Open Channel", H370*VLOOKUP(F370,VALIDATIONS!$BW$2:$BY$7,3,FALSE)))  )</f>
        <v/>
      </c>
      <c r="K370" s="203"/>
    </row>
    <row r="371" spans="1:11" x14ac:dyDescent="0.2">
      <c r="A371" s="212"/>
      <c r="B371" s="202"/>
      <c r="C371" s="354"/>
      <c r="D371" s="203"/>
      <c r="E371" s="371"/>
      <c r="F371" s="371"/>
      <c r="G371" s="106" t="str">
        <f>IF(OR(E371="",F371=""),"", IF(E371="Stormwater Treatment", VLOOKUP(F371,VALIDATIONS!$BZ$2:$CB$6,2,FALSE),    IF(E371="Floodway and Open Channel", VLOOKUP(F371,VALIDATIONS!$BW$2:$BY$7,2,FALSE)))  )</f>
        <v/>
      </c>
      <c r="H371" s="128"/>
      <c r="I371" s="128"/>
      <c r="J371" s="106" t="str">
        <f>IF(OR(E371="",F371=""),"", IF(E371="Stormwater Treatment", H371*VLOOKUP(F371,VALIDATIONS!$BZ$2:$CB$6,3,FALSE),    IF(E371="Floodway and Open Channel", H371*VLOOKUP(F371,VALIDATIONS!$BW$2:$BY$7,3,FALSE)))  )</f>
        <v/>
      </c>
      <c r="K371" s="203"/>
    </row>
    <row r="372" spans="1:11" x14ac:dyDescent="0.2">
      <c r="A372" s="212"/>
      <c r="B372" s="202"/>
      <c r="C372" s="354"/>
      <c r="D372" s="203"/>
      <c r="E372" s="371"/>
      <c r="F372" s="371"/>
      <c r="G372" s="106" t="str">
        <f>IF(OR(E372="",F372=""),"", IF(E372="Stormwater Treatment", VLOOKUP(F372,VALIDATIONS!$BZ$2:$CB$6,2,FALSE),    IF(E372="Floodway and Open Channel", VLOOKUP(F372,VALIDATIONS!$BW$2:$BY$7,2,FALSE)))  )</f>
        <v/>
      </c>
      <c r="H372" s="128"/>
      <c r="I372" s="128"/>
      <c r="J372" s="106" t="str">
        <f>IF(OR(E372="",F372=""),"", IF(E372="Stormwater Treatment", H372*VLOOKUP(F372,VALIDATIONS!$BZ$2:$CB$6,3,FALSE),    IF(E372="Floodway and Open Channel", H372*VLOOKUP(F372,VALIDATIONS!$BW$2:$BY$7,3,FALSE)))  )</f>
        <v/>
      </c>
      <c r="K372" s="203"/>
    </row>
    <row r="373" spans="1:11" x14ac:dyDescent="0.2">
      <c r="A373" s="212"/>
      <c r="B373" s="202"/>
      <c r="C373" s="354"/>
      <c r="D373" s="203"/>
      <c r="E373" s="371"/>
      <c r="F373" s="371"/>
      <c r="G373" s="106" t="str">
        <f>IF(OR(E373="",F373=""),"", IF(E373="Stormwater Treatment", VLOOKUP(F373,VALIDATIONS!$BZ$2:$CB$6,2,FALSE),    IF(E373="Floodway and Open Channel", VLOOKUP(F373,VALIDATIONS!$BW$2:$BY$7,2,FALSE)))  )</f>
        <v/>
      </c>
      <c r="H373" s="128"/>
      <c r="I373" s="128"/>
      <c r="J373" s="106" t="str">
        <f>IF(OR(E373="",F373=""),"", IF(E373="Stormwater Treatment", H373*VLOOKUP(F373,VALIDATIONS!$BZ$2:$CB$6,3,FALSE),    IF(E373="Floodway and Open Channel", H373*VLOOKUP(F373,VALIDATIONS!$BW$2:$BY$7,3,FALSE)))  )</f>
        <v/>
      </c>
      <c r="K373" s="203"/>
    </row>
    <row r="374" spans="1:11" x14ac:dyDescent="0.2">
      <c r="A374" s="212"/>
      <c r="B374" s="202"/>
      <c r="C374" s="354"/>
      <c r="D374" s="203"/>
      <c r="E374" s="371"/>
      <c r="F374" s="371"/>
      <c r="G374" s="106" t="str">
        <f>IF(OR(E374="",F374=""),"", IF(E374="Stormwater Treatment", VLOOKUP(F374,VALIDATIONS!$BZ$2:$CB$6,2,FALSE),    IF(E374="Floodway and Open Channel", VLOOKUP(F374,VALIDATIONS!$BW$2:$BY$7,2,FALSE)))  )</f>
        <v/>
      </c>
      <c r="H374" s="128"/>
      <c r="I374" s="128"/>
      <c r="J374" s="106" t="str">
        <f>IF(OR(E374="",F374=""),"", IF(E374="Stormwater Treatment", H374*VLOOKUP(F374,VALIDATIONS!$BZ$2:$CB$6,3,FALSE),    IF(E374="Floodway and Open Channel", H374*VLOOKUP(F374,VALIDATIONS!$BW$2:$BY$7,3,FALSE)))  )</f>
        <v/>
      </c>
      <c r="K374" s="203"/>
    </row>
    <row r="375" spans="1:11" x14ac:dyDescent="0.2">
      <c r="A375" s="212"/>
      <c r="B375" s="202"/>
      <c r="C375" s="354"/>
      <c r="D375" s="203"/>
      <c r="E375" s="371"/>
      <c r="F375" s="371"/>
      <c r="G375" s="106" t="str">
        <f>IF(OR(E375="",F375=""),"", IF(E375="Stormwater Treatment", VLOOKUP(F375,VALIDATIONS!$BZ$2:$CB$6,2,FALSE),    IF(E375="Floodway and Open Channel", VLOOKUP(F375,VALIDATIONS!$BW$2:$BY$7,2,FALSE)))  )</f>
        <v/>
      </c>
      <c r="H375" s="128"/>
      <c r="I375" s="128"/>
      <c r="J375" s="106" t="str">
        <f>IF(OR(E375="",F375=""),"", IF(E375="Stormwater Treatment", H375*VLOOKUP(F375,VALIDATIONS!$BZ$2:$CB$6,3,FALSE),    IF(E375="Floodway and Open Channel", H375*VLOOKUP(F375,VALIDATIONS!$BW$2:$BY$7,3,FALSE)))  )</f>
        <v/>
      </c>
      <c r="K375" s="203"/>
    </row>
    <row r="376" spans="1:11" x14ac:dyDescent="0.2">
      <c r="A376" s="212"/>
      <c r="B376" s="202"/>
      <c r="C376" s="354"/>
      <c r="D376" s="203"/>
      <c r="E376" s="371"/>
      <c r="F376" s="371"/>
      <c r="G376" s="106" t="str">
        <f>IF(OR(E376="",F376=""),"", IF(E376="Stormwater Treatment", VLOOKUP(F376,VALIDATIONS!$BZ$2:$CB$6,2,FALSE),    IF(E376="Floodway and Open Channel", VLOOKUP(F376,VALIDATIONS!$BW$2:$BY$7,2,FALSE)))  )</f>
        <v/>
      </c>
      <c r="H376" s="128"/>
      <c r="I376" s="128"/>
      <c r="J376" s="106" t="str">
        <f>IF(OR(E376="",F376=""),"", IF(E376="Stormwater Treatment", H376*VLOOKUP(F376,VALIDATIONS!$BZ$2:$CB$6,3,FALSE),    IF(E376="Floodway and Open Channel", H376*VLOOKUP(F376,VALIDATIONS!$BW$2:$BY$7,3,FALSE)))  )</f>
        <v/>
      </c>
      <c r="K376" s="203"/>
    </row>
    <row r="377" spans="1:11" x14ac:dyDescent="0.2">
      <c r="A377" s="212"/>
      <c r="B377" s="202"/>
      <c r="C377" s="354"/>
      <c r="D377" s="203"/>
      <c r="E377" s="371"/>
      <c r="F377" s="371"/>
      <c r="G377" s="106" t="str">
        <f>IF(OR(E377="",F377=""),"", IF(E377="Stormwater Treatment", VLOOKUP(F377,VALIDATIONS!$BZ$2:$CB$6,2,FALSE),    IF(E377="Floodway and Open Channel", VLOOKUP(F377,VALIDATIONS!$BW$2:$BY$7,2,FALSE)))  )</f>
        <v/>
      </c>
      <c r="H377" s="128"/>
      <c r="I377" s="128"/>
      <c r="J377" s="106" t="str">
        <f>IF(OR(E377="",F377=""),"", IF(E377="Stormwater Treatment", H377*VLOOKUP(F377,VALIDATIONS!$BZ$2:$CB$6,3,FALSE),    IF(E377="Floodway and Open Channel", H377*VLOOKUP(F377,VALIDATIONS!$BW$2:$BY$7,3,FALSE)))  )</f>
        <v/>
      </c>
      <c r="K377" s="203"/>
    </row>
    <row r="378" spans="1:11" x14ac:dyDescent="0.2">
      <c r="A378" s="212"/>
      <c r="B378" s="202"/>
      <c r="C378" s="354"/>
      <c r="D378" s="203"/>
      <c r="E378" s="371"/>
      <c r="F378" s="371"/>
      <c r="G378" s="106" t="str">
        <f>IF(OR(E378="",F378=""),"", IF(E378="Stormwater Treatment", VLOOKUP(F378,VALIDATIONS!$BZ$2:$CB$6,2,FALSE),    IF(E378="Floodway and Open Channel", VLOOKUP(F378,VALIDATIONS!$BW$2:$BY$7,2,FALSE)))  )</f>
        <v/>
      </c>
      <c r="H378" s="128"/>
      <c r="I378" s="128"/>
      <c r="J378" s="106" t="str">
        <f>IF(OR(E378="",F378=""),"", IF(E378="Stormwater Treatment", H378*VLOOKUP(F378,VALIDATIONS!$BZ$2:$CB$6,3,FALSE),    IF(E378="Floodway and Open Channel", H378*VLOOKUP(F378,VALIDATIONS!$BW$2:$BY$7,3,FALSE)))  )</f>
        <v/>
      </c>
      <c r="K378" s="203"/>
    </row>
    <row r="379" spans="1:11" x14ac:dyDescent="0.2">
      <c r="A379" s="212"/>
      <c r="B379" s="202"/>
      <c r="C379" s="354"/>
      <c r="D379" s="203"/>
      <c r="E379" s="371"/>
      <c r="F379" s="371"/>
      <c r="G379" s="106" t="str">
        <f>IF(OR(E379="",F379=""),"", IF(E379="Stormwater Treatment", VLOOKUP(F379,VALIDATIONS!$BZ$2:$CB$6,2,FALSE),    IF(E379="Floodway and Open Channel", VLOOKUP(F379,VALIDATIONS!$BW$2:$BY$7,2,FALSE)))  )</f>
        <v/>
      </c>
      <c r="H379" s="128"/>
      <c r="I379" s="128"/>
      <c r="J379" s="106" t="str">
        <f>IF(OR(E379="",F379=""),"", IF(E379="Stormwater Treatment", H379*VLOOKUP(F379,VALIDATIONS!$BZ$2:$CB$6,3,FALSE),    IF(E379="Floodway and Open Channel", H379*VLOOKUP(F379,VALIDATIONS!$BW$2:$BY$7,3,FALSE)))  )</f>
        <v/>
      </c>
      <c r="K379" s="203"/>
    </row>
    <row r="380" spans="1:11" x14ac:dyDescent="0.2">
      <c r="A380" s="212"/>
      <c r="B380" s="202"/>
      <c r="C380" s="354"/>
      <c r="D380" s="203"/>
      <c r="E380" s="371"/>
      <c r="F380" s="371"/>
      <c r="G380" s="106" t="str">
        <f>IF(OR(E380="",F380=""),"", IF(E380="Stormwater Treatment", VLOOKUP(F380,VALIDATIONS!$BZ$2:$CB$6,2,FALSE),    IF(E380="Floodway and Open Channel", VLOOKUP(F380,VALIDATIONS!$BW$2:$BY$7,2,FALSE)))  )</f>
        <v/>
      </c>
      <c r="H380" s="128"/>
      <c r="I380" s="128"/>
      <c r="J380" s="106" t="str">
        <f>IF(OR(E380="",F380=""),"", IF(E380="Stormwater Treatment", H380*VLOOKUP(F380,VALIDATIONS!$BZ$2:$CB$6,3,FALSE),    IF(E380="Floodway and Open Channel", H380*VLOOKUP(F380,VALIDATIONS!$BW$2:$BY$7,3,FALSE)))  )</f>
        <v/>
      </c>
      <c r="K380" s="203"/>
    </row>
    <row r="381" spans="1:11" x14ac:dyDescent="0.2">
      <c r="A381" s="212"/>
      <c r="B381" s="202"/>
      <c r="C381" s="354"/>
      <c r="D381" s="203"/>
      <c r="E381" s="371"/>
      <c r="F381" s="371"/>
      <c r="G381" s="106" t="str">
        <f>IF(OR(E381="",F381=""),"", IF(E381="Stormwater Treatment", VLOOKUP(F381,VALIDATIONS!$BZ$2:$CB$6,2,FALSE),    IF(E381="Floodway and Open Channel", VLOOKUP(F381,VALIDATIONS!$BW$2:$BY$7,2,FALSE)))  )</f>
        <v/>
      </c>
      <c r="H381" s="128"/>
      <c r="I381" s="128"/>
      <c r="J381" s="106" t="str">
        <f>IF(OR(E381="",F381=""),"", IF(E381="Stormwater Treatment", H381*VLOOKUP(F381,VALIDATIONS!$BZ$2:$CB$6,3,FALSE),    IF(E381="Floodway and Open Channel", H381*VLOOKUP(F381,VALIDATIONS!$BW$2:$BY$7,3,FALSE)))  )</f>
        <v/>
      </c>
      <c r="K381" s="203"/>
    </row>
    <row r="382" spans="1:11" x14ac:dyDescent="0.2">
      <c r="A382" s="212"/>
      <c r="B382" s="202"/>
      <c r="C382" s="354"/>
      <c r="D382" s="203"/>
      <c r="E382" s="371"/>
      <c r="F382" s="371"/>
      <c r="G382" s="106" t="str">
        <f>IF(OR(E382="",F382=""),"", IF(E382="Stormwater Treatment", VLOOKUP(F382,VALIDATIONS!$BZ$2:$CB$6,2,FALSE),    IF(E382="Floodway and Open Channel", VLOOKUP(F382,VALIDATIONS!$BW$2:$BY$7,2,FALSE)))  )</f>
        <v/>
      </c>
      <c r="H382" s="128"/>
      <c r="I382" s="128"/>
      <c r="J382" s="106" t="str">
        <f>IF(OR(E382="",F382=""),"", IF(E382="Stormwater Treatment", H382*VLOOKUP(F382,VALIDATIONS!$BZ$2:$CB$6,3,FALSE),    IF(E382="Floodway and Open Channel", H382*VLOOKUP(F382,VALIDATIONS!$BW$2:$BY$7,3,FALSE)))  )</f>
        <v/>
      </c>
      <c r="K382" s="203"/>
    </row>
    <row r="383" spans="1:11" x14ac:dyDescent="0.2">
      <c r="A383" s="212"/>
      <c r="B383" s="202"/>
      <c r="C383" s="354"/>
      <c r="D383" s="203"/>
      <c r="E383" s="371"/>
      <c r="F383" s="371"/>
      <c r="G383" s="106" t="str">
        <f>IF(OR(E383="",F383=""),"", IF(E383="Stormwater Treatment", VLOOKUP(F383,VALIDATIONS!$BZ$2:$CB$6,2,FALSE),    IF(E383="Floodway and Open Channel", VLOOKUP(F383,VALIDATIONS!$BW$2:$BY$7,2,FALSE)))  )</f>
        <v/>
      </c>
      <c r="H383" s="128"/>
      <c r="I383" s="128"/>
      <c r="J383" s="106" t="str">
        <f>IF(OR(E383="",F383=""),"", IF(E383="Stormwater Treatment", H383*VLOOKUP(F383,VALIDATIONS!$BZ$2:$CB$6,3,FALSE),    IF(E383="Floodway and Open Channel", H383*VLOOKUP(F383,VALIDATIONS!$BW$2:$BY$7,3,FALSE)))  )</f>
        <v/>
      </c>
      <c r="K383" s="203"/>
    </row>
    <row r="384" spans="1:11" x14ac:dyDescent="0.2">
      <c r="A384" s="212"/>
      <c r="B384" s="202"/>
      <c r="C384" s="354"/>
      <c r="D384" s="203"/>
      <c r="E384" s="371"/>
      <c r="F384" s="371"/>
      <c r="G384" s="106" t="str">
        <f>IF(OR(E384="",F384=""),"", IF(E384="Stormwater Treatment", VLOOKUP(F384,VALIDATIONS!$BZ$2:$CB$6,2,FALSE),    IF(E384="Floodway and Open Channel", VLOOKUP(F384,VALIDATIONS!$BW$2:$BY$7,2,FALSE)))  )</f>
        <v/>
      </c>
      <c r="H384" s="128"/>
      <c r="I384" s="128"/>
      <c r="J384" s="106" t="str">
        <f>IF(OR(E384="",F384=""),"", IF(E384="Stormwater Treatment", H384*VLOOKUP(F384,VALIDATIONS!$BZ$2:$CB$6,3,FALSE),    IF(E384="Floodway and Open Channel", H384*VLOOKUP(F384,VALIDATIONS!$BW$2:$BY$7,3,FALSE)))  )</f>
        <v/>
      </c>
      <c r="K384" s="203"/>
    </row>
    <row r="385" spans="1:11" x14ac:dyDescent="0.2">
      <c r="A385" s="212"/>
      <c r="B385" s="202"/>
      <c r="C385" s="354"/>
      <c r="D385" s="203"/>
      <c r="E385" s="371"/>
      <c r="F385" s="371"/>
      <c r="G385" s="106" t="str">
        <f>IF(OR(E385="",F385=""),"", IF(E385="Stormwater Treatment", VLOOKUP(F385,VALIDATIONS!$BZ$2:$CB$6,2,FALSE),    IF(E385="Floodway and Open Channel", VLOOKUP(F385,VALIDATIONS!$BW$2:$BY$7,2,FALSE)))  )</f>
        <v/>
      </c>
      <c r="H385" s="128"/>
      <c r="I385" s="128"/>
      <c r="J385" s="106" t="str">
        <f>IF(OR(E385="",F385=""),"", IF(E385="Stormwater Treatment", H385*VLOOKUP(F385,VALIDATIONS!$BZ$2:$CB$6,3,FALSE),    IF(E385="Floodway and Open Channel", H385*VLOOKUP(F385,VALIDATIONS!$BW$2:$BY$7,3,FALSE)))  )</f>
        <v/>
      </c>
      <c r="K385" s="203"/>
    </row>
    <row r="386" spans="1:11" x14ac:dyDescent="0.2">
      <c r="A386" s="212"/>
      <c r="B386" s="202"/>
      <c r="C386" s="354"/>
      <c r="D386" s="203"/>
      <c r="E386" s="371"/>
      <c r="F386" s="371"/>
      <c r="G386" s="106" t="str">
        <f>IF(OR(E386="",F386=""),"", IF(E386="Stormwater Treatment", VLOOKUP(F386,VALIDATIONS!$BZ$2:$CB$6,2,FALSE),    IF(E386="Floodway and Open Channel", VLOOKUP(F386,VALIDATIONS!$BW$2:$BY$7,2,FALSE)))  )</f>
        <v/>
      </c>
      <c r="H386" s="128"/>
      <c r="I386" s="128"/>
      <c r="J386" s="106" t="str">
        <f>IF(OR(E386="",F386=""),"", IF(E386="Stormwater Treatment", H386*VLOOKUP(F386,VALIDATIONS!$BZ$2:$CB$6,3,FALSE),    IF(E386="Floodway and Open Channel", H386*VLOOKUP(F386,VALIDATIONS!$BW$2:$BY$7,3,FALSE)))  )</f>
        <v/>
      </c>
      <c r="K386" s="203"/>
    </row>
    <row r="387" spans="1:11" x14ac:dyDescent="0.2">
      <c r="A387" s="212"/>
      <c r="B387" s="202"/>
      <c r="C387" s="354"/>
      <c r="D387" s="203"/>
      <c r="E387" s="371"/>
      <c r="F387" s="371"/>
      <c r="G387" s="106" t="str">
        <f>IF(OR(E387="",F387=""),"", IF(E387="Stormwater Treatment", VLOOKUP(F387,VALIDATIONS!$BZ$2:$CB$6,2,FALSE),    IF(E387="Floodway and Open Channel", VLOOKUP(F387,VALIDATIONS!$BW$2:$BY$7,2,FALSE)))  )</f>
        <v/>
      </c>
      <c r="H387" s="128"/>
      <c r="I387" s="128"/>
      <c r="J387" s="106" t="str">
        <f>IF(OR(E387="",F387=""),"", IF(E387="Stormwater Treatment", H387*VLOOKUP(F387,VALIDATIONS!$BZ$2:$CB$6,3,FALSE),    IF(E387="Floodway and Open Channel", H387*VLOOKUP(F387,VALIDATIONS!$BW$2:$BY$7,3,FALSE)))  )</f>
        <v/>
      </c>
      <c r="K387" s="203"/>
    </row>
    <row r="388" spans="1:11" x14ac:dyDescent="0.2">
      <c r="A388" s="212"/>
      <c r="B388" s="202"/>
      <c r="C388" s="354"/>
      <c r="D388" s="203"/>
      <c r="E388" s="371"/>
      <c r="F388" s="371"/>
      <c r="G388" s="106" t="str">
        <f>IF(OR(E388="",F388=""),"", IF(E388="Stormwater Treatment", VLOOKUP(F388,VALIDATIONS!$BZ$2:$CB$6,2,FALSE),    IF(E388="Floodway and Open Channel", VLOOKUP(F388,VALIDATIONS!$BW$2:$BY$7,2,FALSE)))  )</f>
        <v/>
      </c>
      <c r="H388" s="128"/>
      <c r="I388" s="128"/>
      <c r="J388" s="106" t="str">
        <f>IF(OR(E388="",F388=""),"", IF(E388="Stormwater Treatment", H388*VLOOKUP(F388,VALIDATIONS!$BZ$2:$CB$6,3,FALSE),    IF(E388="Floodway and Open Channel", H388*VLOOKUP(F388,VALIDATIONS!$BW$2:$BY$7,3,FALSE)))  )</f>
        <v/>
      </c>
      <c r="K388" s="203"/>
    </row>
    <row r="389" spans="1:11" x14ac:dyDescent="0.2">
      <c r="A389" s="212"/>
      <c r="B389" s="202"/>
      <c r="C389" s="354"/>
      <c r="D389" s="203"/>
      <c r="E389" s="371"/>
      <c r="F389" s="371"/>
      <c r="G389" s="106" t="str">
        <f>IF(OR(E389="",F389=""),"", IF(E389="Stormwater Treatment", VLOOKUP(F389,VALIDATIONS!$BZ$2:$CB$6,2,FALSE),    IF(E389="Floodway and Open Channel", VLOOKUP(F389,VALIDATIONS!$BW$2:$BY$7,2,FALSE)))  )</f>
        <v/>
      </c>
      <c r="H389" s="128"/>
      <c r="I389" s="128"/>
      <c r="J389" s="106" t="str">
        <f>IF(OR(E389="",F389=""),"", IF(E389="Stormwater Treatment", H389*VLOOKUP(F389,VALIDATIONS!$BZ$2:$CB$6,3,FALSE),    IF(E389="Floodway and Open Channel", H389*VLOOKUP(F389,VALIDATIONS!$BW$2:$BY$7,3,FALSE)))  )</f>
        <v/>
      </c>
      <c r="K389" s="203"/>
    </row>
    <row r="390" spans="1:11" x14ac:dyDescent="0.2">
      <c r="A390" s="212"/>
      <c r="B390" s="202"/>
      <c r="C390" s="354"/>
      <c r="D390" s="203"/>
      <c r="E390" s="371"/>
      <c r="F390" s="371"/>
      <c r="G390" s="106" t="str">
        <f>IF(OR(E390="",F390=""),"", IF(E390="Stormwater Treatment", VLOOKUP(F390,VALIDATIONS!$BZ$2:$CB$6,2,FALSE),    IF(E390="Floodway and Open Channel", VLOOKUP(F390,VALIDATIONS!$BW$2:$BY$7,2,FALSE)))  )</f>
        <v/>
      </c>
      <c r="H390" s="128"/>
      <c r="I390" s="128"/>
      <c r="J390" s="106" t="str">
        <f>IF(OR(E390="",F390=""),"", IF(E390="Stormwater Treatment", H390*VLOOKUP(F390,VALIDATIONS!$BZ$2:$CB$6,3,FALSE),    IF(E390="Floodway and Open Channel", H390*VLOOKUP(F390,VALIDATIONS!$BW$2:$BY$7,3,FALSE)))  )</f>
        <v/>
      </c>
      <c r="K390" s="203"/>
    </row>
    <row r="391" spans="1:11" x14ac:dyDescent="0.2">
      <c r="A391" s="212"/>
      <c r="B391" s="202"/>
      <c r="C391" s="354"/>
      <c r="D391" s="203"/>
      <c r="E391" s="371"/>
      <c r="F391" s="371"/>
      <c r="G391" s="106" t="str">
        <f>IF(OR(E391="",F391=""),"", IF(E391="Stormwater Treatment", VLOOKUP(F391,VALIDATIONS!$BZ$2:$CB$6,2,FALSE),    IF(E391="Floodway and Open Channel", VLOOKUP(F391,VALIDATIONS!$BW$2:$BY$7,2,FALSE)))  )</f>
        <v/>
      </c>
      <c r="H391" s="128"/>
      <c r="I391" s="128"/>
      <c r="J391" s="106" t="str">
        <f>IF(OR(E391="",F391=""),"", IF(E391="Stormwater Treatment", H391*VLOOKUP(F391,VALIDATIONS!$BZ$2:$CB$6,3,FALSE),    IF(E391="Floodway and Open Channel", H391*VLOOKUP(F391,VALIDATIONS!$BW$2:$BY$7,3,FALSE)))  )</f>
        <v/>
      </c>
      <c r="K391" s="203"/>
    </row>
    <row r="392" spans="1:11" x14ac:dyDescent="0.2">
      <c r="A392" s="212"/>
      <c r="B392" s="202"/>
      <c r="C392" s="354"/>
      <c r="D392" s="203"/>
      <c r="E392" s="371"/>
      <c r="F392" s="371"/>
      <c r="G392" s="106" t="str">
        <f>IF(OR(E392="",F392=""),"", IF(E392="Stormwater Treatment", VLOOKUP(F392,VALIDATIONS!$BZ$2:$CB$6,2,FALSE),    IF(E392="Floodway and Open Channel", VLOOKUP(F392,VALIDATIONS!$BW$2:$BY$7,2,FALSE)))  )</f>
        <v/>
      </c>
      <c r="H392" s="128"/>
      <c r="I392" s="128"/>
      <c r="J392" s="106" t="str">
        <f>IF(OR(E392="",F392=""),"", IF(E392="Stormwater Treatment", H392*VLOOKUP(F392,VALIDATIONS!$BZ$2:$CB$6,3,FALSE),    IF(E392="Floodway and Open Channel", H392*VLOOKUP(F392,VALIDATIONS!$BW$2:$BY$7,3,FALSE)))  )</f>
        <v/>
      </c>
      <c r="K392" s="203"/>
    </row>
    <row r="393" spans="1:11" x14ac:dyDescent="0.2">
      <c r="A393" s="212"/>
      <c r="B393" s="202"/>
      <c r="C393" s="354"/>
      <c r="D393" s="203"/>
      <c r="E393" s="371"/>
      <c r="F393" s="371"/>
      <c r="G393" s="106" t="str">
        <f>IF(OR(E393="",F393=""),"", IF(E393="Stormwater Treatment", VLOOKUP(F393,VALIDATIONS!$BZ$2:$CB$6,2,FALSE),    IF(E393="Floodway and Open Channel", VLOOKUP(F393,VALIDATIONS!$BW$2:$BY$7,2,FALSE)))  )</f>
        <v/>
      </c>
      <c r="H393" s="128"/>
      <c r="I393" s="128"/>
      <c r="J393" s="106" t="str">
        <f>IF(OR(E393="",F393=""),"", IF(E393="Stormwater Treatment", H393*VLOOKUP(F393,VALIDATIONS!$BZ$2:$CB$6,3,FALSE),    IF(E393="Floodway and Open Channel", H393*VLOOKUP(F393,VALIDATIONS!$BW$2:$BY$7,3,FALSE)))  )</f>
        <v/>
      </c>
      <c r="K393" s="203"/>
    </row>
    <row r="394" spans="1:11" x14ac:dyDescent="0.2">
      <c r="A394" s="212"/>
      <c r="B394" s="202"/>
      <c r="C394" s="354"/>
      <c r="D394" s="203"/>
      <c r="E394" s="371"/>
      <c r="F394" s="371"/>
      <c r="G394" s="106" t="str">
        <f>IF(OR(E394="",F394=""),"", IF(E394="Stormwater Treatment", VLOOKUP(F394,VALIDATIONS!$BZ$2:$CB$6,2,FALSE),    IF(E394="Floodway and Open Channel", VLOOKUP(F394,VALIDATIONS!$BW$2:$BY$7,2,FALSE)))  )</f>
        <v/>
      </c>
      <c r="H394" s="128"/>
      <c r="I394" s="128"/>
      <c r="J394" s="106" t="str">
        <f>IF(OR(E394="",F394=""),"", IF(E394="Stormwater Treatment", H394*VLOOKUP(F394,VALIDATIONS!$BZ$2:$CB$6,3,FALSE),    IF(E394="Floodway and Open Channel", H394*VLOOKUP(F394,VALIDATIONS!$BW$2:$BY$7,3,FALSE)))  )</f>
        <v/>
      </c>
      <c r="K394" s="203"/>
    </row>
    <row r="395" spans="1:11" x14ac:dyDescent="0.2">
      <c r="A395" s="212"/>
      <c r="B395" s="202"/>
      <c r="C395" s="354"/>
      <c r="D395" s="203"/>
      <c r="E395" s="371"/>
      <c r="F395" s="371"/>
      <c r="G395" s="106" t="str">
        <f>IF(OR(E395="",F395=""),"", IF(E395="Stormwater Treatment", VLOOKUP(F395,VALIDATIONS!$BZ$2:$CB$6,2,FALSE),    IF(E395="Floodway and Open Channel", VLOOKUP(F395,VALIDATIONS!$BW$2:$BY$7,2,FALSE)))  )</f>
        <v/>
      </c>
      <c r="H395" s="128"/>
      <c r="I395" s="128"/>
      <c r="J395" s="106" t="str">
        <f>IF(OR(E395="",F395=""),"", IF(E395="Stormwater Treatment", H395*VLOOKUP(F395,VALIDATIONS!$BZ$2:$CB$6,3,FALSE),    IF(E395="Floodway and Open Channel", H395*VLOOKUP(F395,VALIDATIONS!$BW$2:$BY$7,3,FALSE)))  )</f>
        <v/>
      </c>
      <c r="K395" s="203"/>
    </row>
    <row r="396" spans="1:11" x14ac:dyDescent="0.2">
      <c r="A396" s="212"/>
      <c r="B396" s="202"/>
      <c r="C396" s="354"/>
      <c r="D396" s="203"/>
      <c r="E396" s="371"/>
      <c r="F396" s="371"/>
      <c r="G396" s="106" t="str">
        <f>IF(OR(E396="",F396=""),"", IF(E396="Stormwater Treatment", VLOOKUP(F396,VALIDATIONS!$BZ$2:$CB$6,2,FALSE),    IF(E396="Floodway and Open Channel", VLOOKUP(F396,VALIDATIONS!$BW$2:$BY$7,2,FALSE)))  )</f>
        <v/>
      </c>
      <c r="H396" s="128"/>
      <c r="I396" s="128"/>
      <c r="J396" s="106" t="str">
        <f>IF(OR(E396="",F396=""),"", IF(E396="Stormwater Treatment", H396*VLOOKUP(F396,VALIDATIONS!$BZ$2:$CB$6,3,FALSE),    IF(E396="Floodway and Open Channel", H396*VLOOKUP(F396,VALIDATIONS!$BW$2:$BY$7,3,FALSE)))  )</f>
        <v/>
      </c>
      <c r="K396" s="203"/>
    </row>
    <row r="397" spans="1:11" x14ac:dyDescent="0.2">
      <c r="A397" s="212"/>
      <c r="B397" s="202"/>
      <c r="C397" s="354"/>
      <c r="D397" s="203"/>
      <c r="E397" s="371"/>
      <c r="F397" s="371"/>
      <c r="G397" s="106" t="str">
        <f>IF(OR(E397="",F397=""),"", IF(E397="Stormwater Treatment", VLOOKUP(F397,VALIDATIONS!$BZ$2:$CB$6,2,FALSE),    IF(E397="Floodway and Open Channel", VLOOKUP(F397,VALIDATIONS!$BW$2:$BY$7,2,FALSE)))  )</f>
        <v/>
      </c>
      <c r="H397" s="128"/>
      <c r="I397" s="128"/>
      <c r="J397" s="106" t="str">
        <f>IF(OR(E397="",F397=""),"", IF(E397="Stormwater Treatment", H397*VLOOKUP(F397,VALIDATIONS!$BZ$2:$CB$6,3,FALSE),    IF(E397="Floodway and Open Channel", H397*VLOOKUP(F397,VALIDATIONS!$BW$2:$BY$7,3,FALSE)))  )</f>
        <v/>
      </c>
      <c r="K397" s="203"/>
    </row>
    <row r="398" spans="1:11" x14ac:dyDescent="0.2">
      <c r="A398" s="212"/>
      <c r="B398" s="202"/>
      <c r="C398" s="354"/>
      <c r="D398" s="203"/>
      <c r="E398" s="371"/>
      <c r="F398" s="371"/>
      <c r="G398" s="106" t="str">
        <f>IF(OR(E398="",F398=""),"", IF(E398="Stormwater Treatment", VLOOKUP(F398,VALIDATIONS!$BZ$2:$CB$6,2,FALSE),    IF(E398="Floodway and Open Channel", VLOOKUP(F398,VALIDATIONS!$BW$2:$BY$7,2,FALSE)))  )</f>
        <v/>
      </c>
      <c r="H398" s="128"/>
      <c r="I398" s="128"/>
      <c r="J398" s="106" t="str">
        <f>IF(OR(E398="",F398=""),"", IF(E398="Stormwater Treatment", H398*VLOOKUP(F398,VALIDATIONS!$BZ$2:$CB$6,3,FALSE),    IF(E398="Floodway and Open Channel", H398*VLOOKUP(F398,VALIDATIONS!$BW$2:$BY$7,3,FALSE)))  )</f>
        <v/>
      </c>
      <c r="K398" s="203"/>
    </row>
    <row r="399" spans="1:11" x14ac:dyDescent="0.2">
      <c r="A399" s="212"/>
      <c r="B399" s="202"/>
      <c r="C399" s="354"/>
      <c r="D399" s="203"/>
      <c r="E399" s="371"/>
      <c r="F399" s="371"/>
      <c r="G399" s="106" t="str">
        <f>IF(OR(E399="",F399=""),"", IF(E399="Stormwater Treatment", VLOOKUP(F399,VALIDATIONS!$BZ$2:$CB$6,2,FALSE),    IF(E399="Floodway and Open Channel", VLOOKUP(F399,VALIDATIONS!$BW$2:$BY$7,2,FALSE)))  )</f>
        <v/>
      </c>
      <c r="H399" s="128"/>
      <c r="I399" s="128"/>
      <c r="J399" s="106" t="str">
        <f>IF(OR(E399="",F399=""),"", IF(E399="Stormwater Treatment", H399*VLOOKUP(F399,VALIDATIONS!$BZ$2:$CB$6,3,FALSE),    IF(E399="Floodway and Open Channel", H399*VLOOKUP(F399,VALIDATIONS!$BW$2:$BY$7,3,FALSE)))  )</f>
        <v/>
      </c>
      <c r="K399" s="203"/>
    </row>
    <row r="400" spans="1:11" x14ac:dyDescent="0.2">
      <c r="A400" s="212"/>
      <c r="B400" s="202"/>
      <c r="C400" s="354"/>
      <c r="D400" s="203"/>
      <c r="E400" s="371"/>
      <c r="F400" s="371"/>
      <c r="G400" s="106" t="str">
        <f>IF(OR(E400="",F400=""),"", IF(E400="Stormwater Treatment", VLOOKUP(F400,VALIDATIONS!$BZ$2:$CB$6,2,FALSE),    IF(E400="Floodway and Open Channel", VLOOKUP(F400,VALIDATIONS!$BW$2:$BY$7,2,FALSE)))  )</f>
        <v/>
      </c>
      <c r="H400" s="128"/>
      <c r="I400" s="128"/>
      <c r="J400" s="106" t="str">
        <f>IF(OR(E400="",F400=""),"", IF(E400="Stormwater Treatment", H400*VLOOKUP(F400,VALIDATIONS!$BZ$2:$CB$6,3,FALSE),    IF(E400="Floodway and Open Channel", H400*VLOOKUP(F400,VALIDATIONS!$BW$2:$BY$7,3,FALSE)))  )</f>
        <v/>
      </c>
      <c r="K400" s="203"/>
    </row>
    <row r="401" spans="1:11" x14ac:dyDescent="0.2">
      <c r="A401" s="212"/>
      <c r="B401" s="202"/>
      <c r="C401" s="354"/>
      <c r="D401" s="203"/>
      <c r="E401" s="371"/>
      <c r="F401" s="371"/>
      <c r="G401" s="106" t="str">
        <f>IF(OR(E401="",F401=""),"", IF(E401="Stormwater Treatment", VLOOKUP(F401,VALIDATIONS!$BZ$2:$CB$6,2,FALSE),    IF(E401="Floodway and Open Channel", VLOOKUP(F401,VALIDATIONS!$BW$2:$BY$7,2,FALSE)))  )</f>
        <v/>
      </c>
      <c r="H401" s="128"/>
      <c r="I401" s="128"/>
      <c r="J401" s="106" t="str">
        <f>IF(OR(E401="",F401=""),"", IF(E401="Stormwater Treatment", H401*VLOOKUP(F401,VALIDATIONS!$BZ$2:$CB$6,3,FALSE),    IF(E401="Floodway and Open Channel", H401*VLOOKUP(F401,VALIDATIONS!$BW$2:$BY$7,3,FALSE)))  )</f>
        <v/>
      </c>
      <c r="K401" s="203"/>
    </row>
    <row r="402" spans="1:11" x14ac:dyDescent="0.2">
      <c r="A402" s="212"/>
      <c r="B402" s="202"/>
      <c r="C402" s="354"/>
      <c r="D402" s="203"/>
      <c r="E402" s="371"/>
      <c r="F402" s="371"/>
      <c r="G402" s="106" t="str">
        <f>IF(OR(E402="",F402=""),"", IF(E402="Stormwater Treatment", VLOOKUP(F402,VALIDATIONS!$BZ$2:$CB$6,2,FALSE),    IF(E402="Floodway and Open Channel", VLOOKUP(F402,VALIDATIONS!$BW$2:$BY$7,2,FALSE)))  )</f>
        <v/>
      </c>
      <c r="H402" s="128"/>
      <c r="I402" s="128"/>
      <c r="J402" s="106" t="str">
        <f>IF(OR(E402="",F402=""),"", IF(E402="Stormwater Treatment", H402*VLOOKUP(F402,VALIDATIONS!$BZ$2:$CB$6,3,FALSE),    IF(E402="Floodway and Open Channel", H402*VLOOKUP(F402,VALIDATIONS!$BW$2:$BY$7,3,FALSE)))  )</f>
        <v/>
      </c>
      <c r="K402" s="203"/>
    </row>
    <row r="403" spans="1:11" x14ac:dyDescent="0.2">
      <c r="A403" s="212"/>
      <c r="B403" s="202"/>
      <c r="C403" s="354"/>
      <c r="D403" s="203"/>
      <c r="E403" s="371"/>
      <c r="F403" s="371"/>
      <c r="G403" s="106" t="str">
        <f>IF(OR(E403="",F403=""),"", IF(E403="Stormwater Treatment", VLOOKUP(F403,VALIDATIONS!$BZ$2:$CB$6,2,FALSE),    IF(E403="Floodway and Open Channel", VLOOKUP(F403,VALIDATIONS!$BW$2:$BY$7,2,FALSE)))  )</f>
        <v/>
      </c>
      <c r="H403" s="128"/>
      <c r="I403" s="128"/>
      <c r="J403" s="106" t="str">
        <f>IF(OR(E403="",F403=""),"", IF(E403="Stormwater Treatment", H403*VLOOKUP(F403,VALIDATIONS!$BZ$2:$CB$6,3,FALSE),    IF(E403="Floodway and Open Channel", H403*VLOOKUP(F403,VALIDATIONS!$BW$2:$BY$7,3,FALSE)))  )</f>
        <v/>
      </c>
      <c r="K403" s="203"/>
    </row>
    <row r="404" spans="1:11" x14ac:dyDescent="0.2">
      <c r="A404" s="212"/>
      <c r="B404" s="202"/>
      <c r="C404" s="354"/>
      <c r="D404" s="203"/>
      <c r="E404" s="371"/>
      <c r="F404" s="371"/>
      <c r="G404" s="106" t="str">
        <f>IF(OR(E404="",F404=""),"", IF(E404="Stormwater Treatment", VLOOKUP(F404,VALIDATIONS!$BZ$2:$CB$6,2,FALSE),    IF(E404="Floodway and Open Channel", VLOOKUP(F404,VALIDATIONS!$BW$2:$BY$7,2,FALSE)))  )</f>
        <v/>
      </c>
      <c r="H404" s="128"/>
      <c r="I404" s="128"/>
      <c r="J404" s="106" t="str">
        <f>IF(OR(E404="",F404=""),"", IF(E404="Stormwater Treatment", H404*VLOOKUP(F404,VALIDATIONS!$BZ$2:$CB$6,3,FALSE),    IF(E404="Floodway and Open Channel", H404*VLOOKUP(F404,VALIDATIONS!$BW$2:$BY$7,3,FALSE)))  )</f>
        <v/>
      </c>
      <c r="K404" s="203"/>
    </row>
    <row r="405" spans="1:11" x14ac:dyDescent="0.2">
      <c r="A405" s="212"/>
      <c r="B405" s="202"/>
      <c r="C405" s="354"/>
      <c r="D405" s="203"/>
      <c r="E405" s="371"/>
      <c r="F405" s="371"/>
      <c r="G405" s="106" t="str">
        <f>IF(OR(E405="",F405=""),"", IF(E405="Stormwater Treatment", VLOOKUP(F405,VALIDATIONS!$BZ$2:$CB$6,2,FALSE),    IF(E405="Floodway and Open Channel", VLOOKUP(F405,VALIDATIONS!$BW$2:$BY$7,2,FALSE)))  )</f>
        <v/>
      </c>
      <c r="H405" s="128"/>
      <c r="I405" s="128"/>
      <c r="J405" s="106" t="str">
        <f>IF(OR(E405="",F405=""),"", IF(E405="Stormwater Treatment", H405*VLOOKUP(F405,VALIDATIONS!$BZ$2:$CB$6,3,FALSE),    IF(E405="Floodway and Open Channel", H405*VLOOKUP(F405,VALIDATIONS!$BW$2:$BY$7,3,FALSE)))  )</f>
        <v/>
      </c>
      <c r="K405" s="203"/>
    </row>
    <row r="406" spans="1:11" x14ac:dyDescent="0.2">
      <c r="A406" s="212"/>
      <c r="B406" s="202"/>
      <c r="C406" s="354"/>
      <c r="D406" s="203"/>
      <c r="E406" s="371"/>
      <c r="F406" s="371"/>
      <c r="G406" s="106" t="str">
        <f>IF(OR(E406="",F406=""),"", IF(E406="Stormwater Treatment", VLOOKUP(F406,VALIDATIONS!$BZ$2:$CB$6,2,FALSE),    IF(E406="Floodway and Open Channel", VLOOKUP(F406,VALIDATIONS!$BW$2:$BY$7,2,FALSE)))  )</f>
        <v/>
      </c>
      <c r="H406" s="128"/>
      <c r="I406" s="128"/>
      <c r="J406" s="106" t="str">
        <f>IF(OR(E406="",F406=""),"", IF(E406="Stormwater Treatment", H406*VLOOKUP(F406,VALIDATIONS!$BZ$2:$CB$6,3,FALSE),    IF(E406="Floodway and Open Channel", H406*VLOOKUP(F406,VALIDATIONS!$BW$2:$BY$7,3,FALSE)))  )</f>
        <v/>
      </c>
      <c r="K406" s="203"/>
    </row>
    <row r="407" spans="1:11" x14ac:dyDescent="0.2">
      <c r="A407" s="212"/>
      <c r="B407" s="202"/>
      <c r="C407" s="354"/>
      <c r="D407" s="203"/>
      <c r="E407" s="371"/>
      <c r="F407" s="371"/>
      <c r="G407" s="106" t="str">
        <f>IF(OR(E407="",F407=""),"", IF(E407="Stormwater Treatment", VLOOKUP(F407,VALIDATIONS!$BZ$2:$CB$6,2,FALSE),    IF(E407="Floodway and Open Channel", VLOOKUP(F407,VALIDATIONS!$BW$2:$BY$7,2,FALSE)))  )</f>
        <v/>
      </c>
      <c r="H407" s="128"/>
      <c r="I407" s="128"/>
      <c r="J407" s="106" t="str">
        <f>IF(OR(E407="",F407=""),"", IF(E407="Stormwater Treatment", H407*VLOOKUP(F407,VALIDATIONS!$BZ$2:$CB$6,3,FALSE),    IF(E407="Floodway and Open Channel", H407*VLOOKUP(F407,VALIDATIONS!$BW$2:$BY$7,3,FALSE)))  )</f>
        <v/>
      </c>
      <c r="K407" s="203"/>
    </row>
    <row r="408" spans="1:11" x14ac:dyDescent="0.2">
      <c r="A408" s="212"/>
      <c r="B408" s="202"/>
      <c r="C408" s="354"/>
      <c r="D408" s="203"/>
      <c r="E408" s="371"/>
      <c r="F408" s="371"/>
      <c r="G408" s="106" t="str">
        <f>IF(OR(E408="",F408=""),"", IF(E408="Stormwater Treatment", VLOOKUP(F408,VALIDATIONS!$BZ$2:$CB$6,2,FALSE),    IF(E408="Floodway and Open Channel", VLOOKUP(F408,VALIDATIONS!$BW$2:$BY$7,2,FALSE)))  )</f>
        <v/>
      </c>
      <c r="H408" s="128"/>
      <c r="I408" s="128"/>
      <c r="J408" s="106" t="str">
        <f>IF(OR(E408="",F408=""),"", IF(E408="Stormwater Treatment", H408*VLOOKUP(F408,VALIDATIONS!$BZ$2:$CB$6,3,FALSE),    IF(E408="Floodway and Open Channel", H408*VLOOKUP(F408,VALIDATIONS!$BW$2:$BY$7,3,FALSE)))  )</f>
        <v/>
      </c>
      <c r="K408" s="203"/>
    </row>
    <row r="409" spans="1:11" x14ac:dyDescent="0.2">
      <c r="A409" s="212"/>
      <c r="B409" s="202"/>
      <c r="C409" s="354"/>
      <c r="D409" s="203"/>
      <c r="E409" s="371"/>
      <c r="F409" s="371"/>
      <c r="G409" s="106" t="str">
        <f>IF(OR(E409="",F409=""),"", IF(E409="Stormwater Treatment", VLOOKUP(F409,VALIDATIONS!$BZ$2:$CB$6,2,FALSE),    IF(E409="Floodway and Open Channel", VLOOKUP(F409,VALIDATIONS!$BW$2:$BY$7,2,FALSE)))  )</f>
        <v/>
      </c>
      <c r="H409" s="128"/>
      <c r="I409" s="128"/>
      <c r="J409" s="106" t="str">
        <f>IF(OR(E409="",F409=""),"", IF(E409="Stormwater Treatment", H409*VLOOKUP(F409,VALIDATIONS!$BZ$2:$CB$6,3,FALSE),    IF(E409="Floodway and Open Channel", H409*VLOOKUP(F409,VALIDATIONS!$BW$2:$BY$7,3,FALSE)))  )</f>
        <v/>
      </c>
      <c r="K409" s="203"/>
    </row>
    <row r="410" spans="1:11" x14ac:dyDescent="0.2">
      <c r="A410" s="212"/>
      <c r="B410" s="202"/>
      <c r="C410" s="354"/>
      <c r="D410" s="203"/>
      <c r="E410" s="371"/>
      <c r="F410" s="371"/>
      <c r="G410" s="106" t="str">
        <f>IF(OR(E410="",F410=""),"", IF(E410="Stormwater Treatment", VLOOKUP(F410,VALIDATIONS!$BZ$2:$CB$6,2,FALSE),    IF(E410="Floodway and Open Channel", VLOOKUP(F410,VALIDATIONS!$BW$2:$BY$7,2,FALSE)))  )</f>
        <v/>
      </c>
      <c r="H410" s="128"/>
      <c r="I410" s="128"/>
      <c r="J410" s="106" t="str">
        <f>IF(OR(E410="",F410=""),"", IF(E410="Stormwater Treatment", H410*VLOOKUP(F410,VALIDATIONS!$BZ$2:$CB$6,3,FALSE),    IF(E410="Floodway and Open Channel", H410*VLOOKUP(F410,VALIDATIONS!$BW$2:$BY$7,3,FALSE)))  )</f>
        <v/>
      </c>
      <c r="K410" s="203"/>
    </row>
    <row r="411" spans="1:11" x14ac:dyDescent="0.2">
      <c r="A411" s="212"/>
      <c r="B411" s="202"/>
      <c r="C411" s="354"/>
      <c r="D411" s="203"/>
      <c r="E411" s="371"/>
      <c r="F411" s="371"/>
      <c r="G411" s="106" t="str">
        <f>IF(OR(E411="",F411=""),"", IF(E411="Stormwater Treatment", VLOOKUP(F411,VALIDATIONS!$BZ$2:$CB$6,2,FALSE),    IF(E411="Floodway and Open Channel", VLOOKUP(F411,VALIDATIONS!$BW$2:$BY$7,2,FALSE)))  )</f>
        <v/>
      </c>
      <c r="H411" s="128"/>
      <c r="I411" s="128"/>
      <c r="J411" s="106" t="str">
        <f>IF(OR(E411="",F411=""),"", IF(E411="Stormwater Treatment", H411*VLOOKUP(F411,VALIDATIONS!$BZ$2:$CB$6,3,FALSE),    IF(E411="Floodway and Open Channel", H411*VLOOKUP(F411,VALIDATIONS!$BW$2:$BY$7,3,FALSE)))  )</f>
        <v/>
      </c>
      <c r="K411" s="203"/>
    </row>
    <row r="412" spans="1:11" x14ac:dyDescent="0.2">
      <c r="A412" s="212"/>
      <c r="B412" s="202"/>
      <c r="C412" s="354"/>
      <c r="D412" s="203"/>
      <c r="E412" s="371"/>
      <c r="F412" s="371"/>
      <c r="G412" s="106" t="str">
        <f>IF(OR(E412="",F412=""),"", IF(E412="Stormwater Treatment", VLOOKUP(F412,VALIDATIONS!$BZ$2:$CB$6,2,FALSE),    IF(E412="Floodway and Open Channel", VLOOKUP(F412,VALIDATIONS!$BW$2:$BY$7,2,FALSE)))  )</f>
        <v/>
      </c>
      <c r="H412" s="128"/>
      <c r="I412" s="128"/>
      <c r="J412" s="106" t="str">
        <f>IF(OR(E412="",F412=""),"", IF(E412="Stormwater Treatment", H412*VLOOKUP(F412,VALIDATIONS!$BZ$2:$CB$6,3,FALSE),    IF(E412="Floodway and Open Channel", H412*VLOOKUP(F412,VALIDATIONS!$BW$2:$BY$7,3,FALSE)))  )</f>
        <v/>
      </c>
      <c r="K412" s="203"/>
    </row>
    <row r="413" spans="1:11" x14ac:dyDescent="0.2">
      <c r="A413" s="212"/>
      <c r="B413" s="202"/>
      <c r="C413" s="354"/>
      <c r="D413" s="203"/>
      <c r="E413" s="371"/>
      <c r="F413" s="371"/>
      <c r="G413" s="106" t="str">
        <f>IF(OR(E413="",F413=""),"", IF(E413="Stormwater Treatment", VLOOKUP(F413,VALIDATIONS!$BZ$2:$CB$6,2,FALSE),    IF(E413="Floodway and Open Channel", VLOOKUP(F413,VALIDATIONS!$BW$2:$BY$7,2,FALSE)))  )</f>
        <v/>
      </c>
      <c r="H413" s="128"/>
      <c r="I413" s="128"/>
      <c r="J413" s="106" t="str">
        <f>IF(OR(E413="",F413=""),"", IF(E413="Stormwater Treatment", H413*VLOOKUP(F413,VALIDATIONS!$BZ$2:$CB$6,3,FALSE),    IF(E413="Floodway and Open Channel", H413*VLOOKUP(F413,VALIDATIONS!$BW$2:$BY$7,3,FALSE)))  )</f>
        <v/>
      </c>
      <c r="K413" s="203"/>
    </row>
    <row r="414" spans="1:11" x14ac:dyDescent="0.2">
      <c r="A414" s="212"/>
      <c r="B414" s="202"/>
      <c r="C414" s="354"/>
      <c r="D414" s="203"/>
      <c r="E414" s="371"/>
      <c r="F414" s="371"/>
      <c r="G414" s="106" t="str">
        <f>IF(OR(E414="",F414=""),"", IF(E414="Stormwater Treatment", VLOOKUP(F414,VALIDATIONS!$BZ$2:$CB$6,2,FALSE),    IF(E414="Floodway and Open Channel", VLOOKUP(F414,VALIDATIONS!$BW$2:$BY$7,2,FALSE)))  )</f>
        <v/>
      </c>
      <c r="H414" s="128"/>
      <c r="I414" s="128"/>
      <c r="J414" s="106" t="str">
        <f>IF(OR(E414="",F414=""),"", IF(E414="Stormwater Treatment", H414*VLOOKUP(F414,VALIDATIONS!$BZ$2:$CB$6,3,FALSE),    IF(E414="Floodway and Open Channel", H414*VLOOKUP(F414,VALIDATIONS!$BW$2:$BY$7,3,FALSE)))  )</f>
        <v/>
      </c>
      <c r="K414" s="203"/>
    </row>
    <row r="415" spans="1:11" x14ac:dyDescent="0.2">
      <c r="A415" s="212"/>
      <c r="B415" s="202"/>
      <c r="C415" s="354"/>
      <c r="D415" s="203"/>
      <c r="E415" s="371"/>
      <c r="F415" s="371"/>
      <c r="G415" s="106" t="str">
        <f>IF(OR(E415="",F415=""),"", IF(E415="Stormwater Treatment", VLOOKUP(F415,VALIDATIONS!$BZ$2:$CB$6,2,FALSE),    IF(E415="Floodway and Open Channel", VLOOKUP(F415,VALIDATIONS!$BW$2:$BY$7,2,FALSE)))  )</f>
        <v/>
      </c>
      <c r="H415" s="128"/>
      <c r="I415" s="128"/>
      <c r="J415" s="106" t="str">
        <f>IF(OR(E415="",F415=""),"", IF(E415="Stormwater Treatment", H415*VLOOKUP(F415,VALIDATIONS!$BZ$2:$CB$6,3,FALSE),    IF(E415="Floodway and Open Channel", H415*VLOOKUP(F415,VALIDATIONS!$BW$2:$BY$7,3,FALSE)))  )</f>
        <v/>
      </c>
      <c r="K415" s="203"/>
    </row>
    <row r="416" spans="1:11" x14ac:dyDescent="0.2">
      <c r="A416" s="212"/>
      <c r="B416" s="202"/>
      <c r="C416" s="354"/>
      <c r="D416" s="203"/>
      <c r="E416" s="371"/>
      <c r="F416" s="371"/>
      <c r="G416" s="106" t="str">
        <f>IF(OR(E416="",F416=""),"", IF(E416="Stormwater Treatment", VLOOKUP(F416,VALIDATIONS!$BZ$2:$CB$6,2,FALSE),    IF(E416="Floodway and Open Channel", VLOOKUP(F416,VALIDATIONS!$BW$2:$BY$7,2,FALSE)))  )</f>
        <v/>
      </c>
      <c r="H416" s="128"/>
      <c r="I416" s="128"/>
      <c r="J416" s="106" t="str">
        <f>IF(OR(E416="",F416=""),"", IF(E416="Stormwater Treatment", H416*VLOOKUP(F416,VALIDATIONS!$BZ$2:$CB$6,3,FALSE),    IF(E416="Floodway and Open Channel", H416*VLOOKUP(F416,VALIDATIONS!$BW$2:$BY$7,3,FALSE)))  )</f>
        <v/>
      </c>
      <c r="K416" s="203"/>
    </row>
    <row r="417" spans="1:11" x14ac:dyDescent="0.2">
      <c r="A417" s="212"/>
      <c r="B417" s="202"/>
      <c r="C417" s="354"/>
      <c r="D417" s="203"/>
      <c r="E417" s="371"/>
      <c r="F417" s="371"/>
      <c r="G417" s="106" t="str">
        <f>IF(OR(E417="",F417=""),"", IF(E417="Stormwater Treatment", VLOOKUP(F417,VALIDATIONS!$BZ$2:$CB$6,2,FALSE),    IF(E417="Floodway and Open Channel", VLOOKUP(F417,VALIDATIONS!$BW$2:$BY$7,2,FALSE)))  )</f>
        <v/>
      </c>
      <c r="H417" s="128"/>
      <c r="I417" s="128"/>
      <c r="J417" s="106" t="str">
        <f>IF(OR(E417="",F417=""),"", IF(E417="Stormwater Treatment", H417*VLOOKUP(F417,VALIDATIONS!$BZ$2:$CB$6,3,FALSE),    IF(E417="Floodway and Open Channel", H417*VLOOKUP(F417,VALIDATIONS!$BW$2:$BY$7,3,FALSE)))  )</f>
        <v/>
      </c>
      <c r="K417" s="203"/>
    </row>
    <row r="418" spans="1:11" x14ac:dyDescent="0.2">
      <c r="A418" s="212"/>
      <c r="B418" s="202"/>
      <c r="C418" s="354"/>
      <c r="D418" s="203"/>
      <c r="E418" s="371"/>
      <c r="F418" s="371"/>
      <c r="G418" s="106" t="str">
        <f>IF(OR(E418="",F418=""),"", IF(E418="Stormwater Treatment", VLOOKUP(F418,VALIDATIONS!$BZ$2:$CB$6,2,FALSE),    IF(E418="Floodway and Open Channel", VLOOKUP(F418,VALIDATIONS!$BW$2:$BY$7,2,FALSE)))  )</f>
        <v/>
      </c>
      <c r="H418" s="128"/>
      <c r="I418" s="128"/>
      <c r="J418" s="106" t="str">
        <f>IF(OR(E418="",F418=""),"", IF(E418="Stormwater Treatment", H418*VLOOKUP(F418,VALIDATIONS!$BZ$2:$CB$6,3,FALSE),    IF(E418="Floodway and Open Channel", H418*VLOOKUP(F418,VALIDATIONS!$BW$2:$BY$7,3,FALSE)))  )</f>
        <v/>
      </c>
      <c r="K418" s="203"/>
    </row>
    <row r="419" spans="1:11" x14ac:dyDescent="0.2">
      <c r="A419" s="212"/>
      <c r="B419" s="202"/>
      <c r="C419" s="354"/>
      <c r="D419" s="203"/>
      <c r="E419" s="371"/>
      <c r="F419" s="371"/>
      <c r="G419" s="106" t="str">
        <f>IF(OR(E419="",F419=""),"", IF(E419="Stormwater Treatment", VLOOKUP(F419,VALIDATIONS!$BZ$2:$CB$6,2,FALSE),    IF(E419="Floodway and Open Channel", VLOOKUP(F419,VALIDATIONS!$BW$2:$BY$7,2,FALSE)))  )</f>
        <v/>
      </c>
      <c r="H419" s="128"/>
      <c r="I419" s="128"/>
      <c r="J419" s="106" t="str">
        <f>IF(OR(E419="",F419=""),"", IF(E419="Stormwater Treatment", H419*VLOOKUP(F419,VALIDATIONS!$BZ$2:$CB$6,3,FALSE),    IF(E419="Floodway and Open Channel", H419*VLOOKUP(F419,VALIDATIONS!$BW$2:$BY$7,3,FALSE)))  )</f>
        <v/>
      </c>
      <c r="K419" s="203"/>
    </row>
    <row r="420" spans="1:11" x14ac:dyDescent="0.2">
      <c r="A420" s="212"/>
      <c r="B420" s="202"/>
      <c r="C420" s="354"/>
      <c r="D420" s="203"/>
      <c r="E420" s="371"/>
      <c r="F420" s="371"/>
      <c r="G420" s="106" t="str">
        <f>IF(OR(E420="",F420=""),"", IF(E420="Stormwater Treatment", VLOOKUP(F420,VALIDATIONS!$BZ$2:$CB$6,2,FALSE),    IF(E420="Floodway and Open Channel", VLOOKUP(F420,VALIDATIONS!$BW$2:$BY$7,2,FALSE)))  )</f>
        <v/>
      </c>
      <c r="H420" s="128"/>
      <c r="I420" s="128"/>
      <c r="J420" s="106" t="str">
        <f>IF(OR(E420="",F420=""),"", IF(E420="Stormwater Treatment", H420*VLOOKUP(F420,VALIDATIONS!$BZ$2:$CB$6,3,FALSE),    IF(E420="Floodway and Open Channel", H420*VLOOKUP(F420,VALIDATIONS!$BW$2:$BY$7,3,FALSE)))  )</f>
        <v/>
      </c>
      <c r="K420" s="203"/>
    </row>
    <row r="421" spans="1:11" x14ac:dyDescent="0.2">
      <c r="A421" s="212"/>
      <c r="B421" s="202"/>
      <c r="C421" s="354"/>
      <c r="D421" s="203"/>
      <c r="E421" s="371"/>
      <c r="F421" s="371"/>
      <c r="G421" s="106" t="str">
        <f>IF(OR(E421="",F421=""),"", IF(E421="Stormwater Treatment", VLOOKUP(F421,VALIDATIONS!$BZ$2:$CB$6,2,FALSE),    IF(E421="Floodway and Open Channel", VLOOKUP(F421,VALIDATIONS!$BW$2:$BY$7,2,FALSE)))  )</f>
        <v/>
      </c>
      <c r="H421" s="128"/>
      <c r="I421" s="128"/>
      <c r="J421" s="106" t="str">
        <f>IF(OR(E421="",F421=""),"", IF(E421="Stormwater Treatment", H421*VLOOKUP(F421,VALIDATIONS!$BZ$2:$CB$6,3,FALSE),    IF(E421="Floodway and Open Channel", H421*VLOOKUP(F421,VALIDATIONS!$BW$2:$BY$7,3,FALSE)))  )</f>
        <v/>
      </c>
      <c r="K421" s="203"/>
    </row>
    <row r="422" spans="1:11" x14ac:dyDescent="0.2">
      <c r="A422" s="212"/>
      <c r="B422" s="202"/>
      <c r="C422" s="354"/>
      <c r="D422" s="203"/>
      <c r="E422" s="371"/>
      <c r="F422" s="371"/>
      <c r="G422" s="106" t="str">
        <f>IF(OR(E422="",F422=""),"", IF(E422="Stormwater Treatment", VLOOKUP(F422,VALIDATIONS!$BZ$2:$CB$6,2,FALSE),    IF(E422="Floodway and Open Channel", VLOOKUP(F422,VALIDATIONS!$BW$2:$BY$7,2,FALSE)))  )</f>
        <v/>
      </c>
      <c r="H422" s="128"/>
      <c r="I422" s="128"/>
      <c r="J422" s="106" t="str">
        <f>IF(OR(E422="",F422=""),"", IF(E422="Stormwater Treatment", H422*VLOOKUP(F422,VALIDATIONS!$BZ$2:$CB$6,3,FALSE),    IF(E422="Floodway and Open Channel", H422*VLOOKUP(F422,VALIDATIONS!$BW$2:$BY$7,3,FALSE)))  )</f>
        <v/>
      </c>
      <c r="K422" s="203"/>
    </row>
    <row r="423" spans="1:11" x14ac:dyDescent="0.2">
      <c r="A423" s="212"/>
      <c r="B423" s="202"/>
      <c r="C423" s="354"/>
      <c r="D423" s="203"/>
      <c r="E423" s="371"/>
      <c r="F423" s="371"/>
      <c r="G423" s="106" t="str">
        <f>IF(OR(E423="",F423=""),"", IF(E423="Stormwater Treatment", VLOOKUP(F423,VALIDATIONS!$BZ$2:$CB$6,2,FALSE),    IF(E423="Floodway and Open Channel", VLOOKUP(F423,VALIDATIONS!$BW$2:$BY$7,2,FALSE)))  )</f>
        <v/>
      </c>
      <c r="H423" s="128"/>
      <c r="I423" s="128"/>
      <c r="J423" s="106" t="str">
        <f>IF(OR(E423="",F423=""),"", IF(E423="Stormwater Treatment", H423*VLOOKUP(F423,VALIDATIONS!$BZ$2:$CB$6,3,FALSE),    IF(E423="Floodway and Open Channel", H423*VLOOKUP(F423,VALIDATIONS!$BW$2:$BY$7,3,FALSE)))  )</f>
        <v/>
      </c>
      <c r="K423" s="203"/>
    </row>
    <row r="424" spans="1:11" x14ac:dyDescent="0.2">
      <c r="A424" s="212"/>
      <c r="B424" s="202"/>
      <c r="C424" s="354"/>
      <c r="D424" s="203"/>
      <c r="E424" s="371"/>
      <c r="F424" s="371"/>
      <c r="G424" s="106" t="str">
        <f>IF(OR(E424="",F424=""),"", IF(E424="Stormwater Treatment", VLOOKUP(F424,VALIDATIONS!$BZ$2:$CB$6,2,FALSE),    IF(E424="Floodway and Open Channel", VLOOKUP(F424,VALIDATIONS!$BW$2:$BY$7,2,FALSE)))  )</f>
        <v/>
      </c>
      <c r="H424" s="128"/>
      <c r="I424" s="128"/>
      <c r="J424" s="106" t="str">
        <f>IF(OR(E424="",F424=""),"", IF(E424="Stormwater Treatment", H424*VLOOKUP(F424,VALIDATIONS!$BZ$2:$CB$6,3,FALSE),    IF(E424="Floodway and Open Channel", H424*VLOOKUP(F424,VALIDATIONS!$BW$2:$BY$7,3,FALSE)))  )</f>
        <v/>
      </c>
      <c r="K424" s="203"/>
    </row>
    <row r="425" spans="1:11" x14ac:dyDescent="0.2">
      <c r="A425" s="212"/>
      <c r="B425" s="202"/>
      <c r="C425" s="354"/>
      <c r="D425" s="203"/>
      <c r="E425" s="371"/>
      <c r="F425" s="371"/>
      <c r="G425" s="106" t="str">
        <f>IF(OR(E425="",F425=""),"", IF(E425="Stormwater Treatment", VLOOKUP(F425,VALIDATIONS!$BZ$2:$CB$6,2,FALSE),    IF(E425="Floodway and Open Channel", VLOOKUP(F425,VALIDATIONS!$BW$2:$BY$7,2,FALSE)))  )</f>
        <v/>
      </c>
      <c r="H425" s="128"/>
      <c r="I425" s="128"/>
      <c r="J425" s="106" t="str">
        <f>IF(OR(E425="",F425=""),"", IF(E425="Stormwater Treatment", H425*VLOOKUP(F425,VALIDATIONS!$BZ$2:$CB$6,3,FALSE),    IF(E425="Floodway and Open Channel", H425*VLOOKUP(F425,VALIDATIONS!$BW$2:$BY$7,3,FALSE)))  )</f>
        <v/>
      </c>
      <c r="K425" s="203"/>
    </row>
    <row r="426" spans="1:11" x14ac:dyDescent="0.2">
      <c r="A426" s="212"/>
      <c r="B426" s="202"/>
      <c r="C426" s="354"/>
      <c r="D426" s="203"/>
      <c r="E426" s="371"/>
      <c r="F426" s="371"/>
      <c r="G426" s="106" t="str">
        <f>IF(OR(E426="",F426=""),"", IF(E426="Stormwater Treatment", VLOOKUP(F426,VALIDATIONS!$BZ$2:$CB$6,2,FALSE),    IF(E426="Floodway and Open Channel", VLOOKUP(F426,VALIDATIONS!$BW$2:$BY$7,2,FALSE)))  )</f>
        <v/>
      </c>
      <c r="H426" s="128"/>
      <c r="I426" s="128"/>
      <c r="J426" s="106" t="str">
        <f>IF(OR(E426="",F426=""),"", IF(E426="Stormwater Treatment", H426*VLOOKUP(F426,VALIDATIONS!$BZ$2:$CB$6,3,FALSE),    IF(E426="Floodway and Open Channel", H426*VLOOKUP(F426,VALIDATIONS!$BW$2:$BY$7,3,FALSE)))  )</f>
        <v/>
      </c>
      <c r="K426" s="203"/>
    </row>
    <row r="427" spans="1:11" x14ac:dyDescent="0.2">
      <c r="A427" s="212"/>
      <c r="B427" s="202"/>
      <c r="C427" s="354"/>
      <c r="D427" s="203"/>
      <c r="E427" s="371"/>
      <c r="F427" s="371"/>
      <c r="G427" s="106" t="str">
        <f>IF(OR(E427="",F427=""),"", IF(E427="Stormwater Treatment", VLOOKUP(F427,VALIDATIONS!$BZ$2:$CB$6,2,FALSE),    IF(E427="Floodway and Open Channel", VLOOKUP(F427,VALIDATIONS!$BW$2:$BY$7,2,FALSE)))  )</f>
        <v/>
      </c>
      <c r="H427" s="128"/>
      <c r="I427" s="128"/>
      <c r="J427" s="106" t="str">
        <f>IF(OR(E427="",F427=""),"", IF(E427="Stormwater Treatment", H427*VLOOKUP(F427,VALIDATIONS!$BZ$2:$CB$6,3,FALSE),    IF(E427="Floodway and Open Channel", H427*VLOOKUP(F427,VALIDATIONS!$BW$2:$BY$7,3,FALSE)))  )</f>
        <v/>
      </c>
      <c r="K427" s="203"/>
    </row>
    <row r="428" spans="1:11" x14ac:dyDescent="0.2">
      <c r="A428" s="212"/>
      <c r="B428" s="202"/>
      <c r="C428" s="354"/>
      <c r="D428" s="203"/>
      <c r="E428" s="371"/>
      <c r="F428" s="371"/>
      <c r="G428" s="106" t="str">
        <f>IF(OR(E428="",F428=""),"", IF(E428="Stormwater Treatment", VLOOKUP(F428,VALIDATIONS!$BZ$2:$CB$6,2,FALSE),    IF(E428="Floodway and Open Channel", VLOOKUP(F428,VALIDATIONS!$BW$2:$BY$7,2,FALSE)))  )</f>
        <v/>
      </c>
      <c r="H428" s="128"/>
      <c r="I428" s="128"/>
      <c r="J428" s="106" t="str">
        <f>IF(OR(E428="",F428=""),"", IF(E428="Stormwater Treatment", H428*VLOOKUP(F428,VALIDATIONS!$BZ$2:$CB$6,3,FALSE),    IF(E428="Floodway and Open Channel", H428*VLOOKUP(F428,VALIDATIONS!$BW$2:$BY$7,3,FALSE)))  )</f>
        <v/>
      </c>
      <c r="K428" s="203"/>
    </row>
    <row r="429" spans="1:11" x14ac:dyDescent="0.2">
      <c r="A429" s="212"/>
      <c r="B429" s="202"/>
      <c r="C429" s="354"/>
      <c r="D429" s="203"/>
      <c r="E429" s="371"/>
      <c r="F429" s="371"/>
      <c r="G429" s="106" t="str">
        <f>IF(OR(E429="",F429=""),"", IF(E429="Stormwater Treatment", VLOOKUP(F429,VALIDATIONS!$BZ$2:$CB$6,2,FALSE),    IF(E429="Floodway and Open Channel", VLOOKUP(F429,VALIDATIONS!$BW$2:$BY$7,2,FALSE)))  )</f>
        <v/>
      </c>
      <c r="H429" s="128"/>
      <c r="I429" s="128"/>
      <c r="J429" s="106" t="str">
        <f>IF(OR(E429="",F429=""),"", IF(E429="Stormwater Treatment", H429*VLOOKUP(F429,VALIDATIONS!$BZ$2:$CB$6,3,FALSE),    IF(E429="Floodway and Open Channel", H429*VLOOKUP(F429,VALIDATIONS!$BW$2:$BY$7,3,FALSE)))  )</f>
        <v/>
      </c>
      <c r="K429" s="203"/>
    </row>
    <row r="430" spans="1:11" x14ac:dyDescent="0.2">
      <c r="A430" s="212"/>
      <c r="B430" s="202"/>
      <c r="C430" s="354"/>
      <c r="D430" s="203"/>
      <c r="E430" s="371"/>
      <c r="F430" s="371"/>
      <c r="G430" s="106" t="str">
        <f>IF(OR(E430="",F430=""),"", IF(E430="Stormwater Treatment", VLOOKUP(F430,VALIDATIONS!$BZ$2:$CB$6,2,FALSE),    IF(E430="Floodway and Open Channel", VLOOKUP(F430,VALIDATIONS!$BW$2:$BY$7,2,FALSE)))  )</f>
        <v/>
      </c>
      <c r="H430" s="128"/>
      <c r="I430" s="128"/>
      <c r="J430" s="106" t="str">
        <f>IF(OR(E430="",F430=""),"", IF(E430="Stormwater Treatment", H430*VLOOKUP(F430,VALIDATIONS!$BZ$2:$CB$6,3,FALSE),    IF(E430="Floodway and Open Channel", H430*VLOOKUP(F430,VALIDATIONS!$BW$2:$BY$7,3,FALSE)))  )</f>
        <v/>
      </c>
      <c r="K430" s="203"/>
    </row>
    <row r="431" spans="1:11" x14ac:dyDescent="0.2">
      <c r="A431" s="212"/>
      <c r="B431" s="202"/>
      <c r="C431" s="354"/>
      <c r="D431" s="203"/>
      <c r="E431" s="371"/>
      <c r="F431" s="371"/>
      <c r="G431" s="106" t="str">
        <f>IF(OR(E431="",F431=""),"", IF(E431="Stormwater Treatment", VLOOKUP(F431,VALIDATIONS!$BZ$2:$CB$6,2,FALSE),    IF(E431="Floodway and Open Channel", VLOOKUP(F431,VALIDATIONS!$BW$2:$BY$7,2,FALSE)))  )</f>
        <v/>
      </c>
      <c r="H431" s="128"/>
      <c r="I431" s="128"/>
      <c r="J431" s="106" t="str">
        <f>IF(OR(E431="",F431=""),"", IF(E431="Stormwater Treatment", H431*VLOOKUP(F431,VALIDATIONS!$BZ$2:$CB$6,3,FALSE),    IF(E431="Floodway and Open Channel", H431*VLOOKUP(F431,VALIDATIONS!$BW$2:$BY$7,3,FALSE)))  )</f>
        <v/>
      </c>
      <c r="K431" s="203"/>
    </row>
    <row r="432" spans="1:11" x14ac:dyDescent="0.2">
      <c r="A432" s="212"/>
      <c r="B432" s="202"/>
      <c r="C432" s="354"/>
      <c r="D432" s="203"/>
      <c r="E432" s="371"/>
      <c r="F432" s="371"/>
      <c r="G432" s="106" t="str">
        <f>IF(OR(E432="",F432=""),"", IF(E432="Stormwater Treatment", VLOOKUP(F432,VALIDATIONS!$BZ$2:$CB$6,2,FALSE),    IF(E432="Floodway and Open Channel", VLOOKUP(F432,VALIDATIONS!$BW$2:$BY$7,2,FALSE)))  )</f>
        <v/>
      </c>
      <c r="H432" s="128"/>
      <c r="I432" s="128"/>
      <c r="J432" s="106" t="str">
        <f>IF(OR(E432="",F432=""),"", IF(E432="Stormwater Treatment", H432*VLOOKUP(F432,VALIDATIONS!$BZ$2:$CB$6,3,FALSE),    IF(E432="Floodway and Open Channel", H432*VLOOKUP(F432,VALIDATIONS!$BW$2:$BY$7,3,FALSE)))  )</f>
        <v/>
      </c>
      <c r="K432" s="203"/>
    </row>
    <row r="433" spans="1:11" x14ac:dyDescent="0.2">
      <c r="A433" s="212"/>
      <c r="B433" s="202"/>
      <c r="C433" s="354"/>
      <c r="D433" s="203"/>
      <c r="E433" s="371"/>
      <c r="F433" s="371"/>
      <c r="G433" s="106" t="str">
        <f>IF(OR(E433="",F433=""),"", IF(E433="Stormwater Treatment", VLOOKUP(F433,VALIDATIONS!$BZ$2:$CB$6,2,FALSE),    IF(E433="Floodway and Open Channel", VLOOKUP(F433,VALIDATIONS!$BW$2:$BY$7,2,FALSE)))  )</f>
        <v/>
      </c>
      <c r="H433" s="128"/>
      <c r="I433" s="128"/>
      <c r="J433" s="106" t="str">
        <f>IF(OR(E433="",F433=""),"", IF(E433="Stormwater Treatment", H433*VLOOKUP(F433,VALIDATIONS!$BZ$2:$CB$6,3,FALSE),    IF(E433="Floodway and Open Channel", H433*VLOOKUP(F433,VALIDATIONS!$BW$2:$BY$7,3,FALSE)))  )</f>
        <v/>
      </c>
      <c r="K433" s="203"/>
    </row>
    <row r="434" spans="1:11" x14ac:dyDescent="0.2">
      <c r="A434" s="212"/>
      <c r="B434" s="202"/>
      <c r="C434" s="354"/>
      <c r="D434" s="203"/>
      <c r="E434" s="371"/>
      <c r="F434" s="371"/>
      <c r="G434" s="106" t="str">
        <f>IF(OR(E434="",F434=""),"", IF(E434="Stormwater Treatment", VLOOKUP(F434,VALIDATIONS!$BZ$2:$CB$6,2,FALSE),    IF(E434="Floodway and Open Channel", VLOOKUP(F434,VALIDATIONS!$BW$2:$BY$7,2,FALSE)))  )</f>
        <v/>
      </c>
      <c r="H434" s="128"/>
      <c r="I434" s="128"/>
      <c r="J434" s="106" t="str">
        <f>IF(OR(E434="",F434=""),"", IF(E434="Stormwater Treatment", H434*VLOOKUP(F434,VALIDATIONS!$BZ$2:$CB$6,3,FALSE),    IF(E434="Floodway and Open Channel", H434*VLOOKUP(F434,VALIDATIONS!$BW$2:$BY$7,3,FALSE)))  )</f>
        <v/>
      </c>
      <c r="K434" s="203"/>
    </row>
    <row r="435" spans="1:11" x14ac:dyDescent="0.2">
      <c r="A435" s="212"/>
      <c r="B435" s="202"/>
      <c r="C435" s="354"/>
      <c r="D435" s="203"/>
      <c r="E435" s="371"/>
      <c r="F435" s="371"/>
      <c r="G435" s="106" t="str">
        <f>IF(OR(E435="",F435=""),"", IF(E435="Stormwater Treatment", VLOOKUP(F435,VALIDATIONS!$BZ$2:$CB$6,2,FALSE),    IF(E435="Floodway and Open Channel", VLOOKUP(F435,VALIDATIONS!$BW$2:$BY$7,2,FALSE)))  )</f>
        <v/>
      </c>
      <c r="H435" s="128"/>
      <c r="I435" s="128"/>
      <c r="J435" s="106" t="str">
        <f>IF(OR(E435="",F435=""),"", IF(E435="Stormwater Treatment", H435*VLOOKUP(F435,VALIDATIONS!$BZ$2:$CB$6,3,FALSE),    IF(E435="Floodway and Open Channel", H435*VLOOKUP(F435,VALIDATIONS!$BW$2:$BY$7,3,FALSE)))  )</f>
        <v/>
      </c>
      <c r="K435" s="203"/>
    </row>
    <row r="436" spans="1:11" x14ac:dyDescent="0.2">
      <c r="A436" s="212"/>
      <c r="B436" s="202"/>
      <c r="C436" s="354"/>
      <c r="D436" s="203"/>
      <c r="E436" s="371"/>
      <c r="F436" s="371"/>
      <c r="G436" s="106" t="str">
        <f>IF(OR(E436="",F436=""),"", IF(E436="Stormwater Treatment", VLOOKUP(F436,VALIDATIONS!$BZ$2:$CB$6,2,FALSE),    IF(E436="Floodway and Open Channel", VLOOKUP(F436,VALIDATIONS!$BW$2:$BY$7,2,FALSE)))  )</f>
        <v/>
      </c>
      <c r="H436" s="128"/>
      <c r="I436" s="128"/>
      <c r="J436" s="106" t="str">
        <f>IF(OR(E436="",F436=""),"", IF(E436="Stormwater Treatment", H436*VLOOKUP(F436,VALIDATIONS!$BZ$2:$CB$6,3,FALSE),    IF(E436="Floodway and Open Channel", H436*VLOOKUP(F436,VALIDATIONS!$BW$2:$BY$7,3,FALSE)))  )</f>
        <v/>
      </c>
      <c r="K436" s="203"/>
    </row>
    <row r="437" spans="1:11" x14ac:dyDescent="0.2">
      <c r="A437" s="212"/>
      <c r="B437" s="202"/>
      <c r="C437" s="354"/>
      <c r="D437" s="203"/>
      <c r="E437" s="371"/>
      <c r="F437" s="371"/>
      <c r="G437" s="106" t="str">
        <f>IF(OR(E437="",F437=""),"", IF(E437="Stormwater Treatment", VLOOKUP(F437,VALIDATIONS!$BZ$2:$CB$6,2,FALSE),    IF(E437="Floodway and Open Channel", VLOOKUP(F437,VALIDATIONS!$BW$2:$BY$7,2,FALSE)))  )</f>
        <v/>
      </c>
      <c r="H437" s="128"/>
      <c r="I437" s="128"/>
      <c r="J437" s="106" t="str">
        <f>IF(OR(E437="",F437=""),"", IF(E437="Stormwater Treatment", H437*VLOOKUP(F437,VALIDATIONS!$BZ$2:$CB$6,3,FALSE),    IF(E437="Floodway and Open Channel", H437*VLOOKUP(F437,VALIDATIONS!$BW$2:$BY$7,3,FALSE)))  )</f>
        <v/>
      </c>
      <c r="K437" s="203"/>
    </row>
    <row r="438" spans="1:11" x14ac:dyDescent="0.2">
      <c r="A438" s="212"/>
      <c r="B438" s="202"/>
      <c r="C438" s="354"/>
      <c r="D438" s="203"/>
      <c r="E438" s="371"/>
      <c r="F438" s="371"/>
      <c r="G438" s="106" t="str">
        <f>IF(OR(E438="",F438=""),"", IF(E438="Stormwater Treatment", VLOOKUP(F438,VALIDATIONS!$BZ$2:$CB$6,2,FALSE),    IF(E438="Floodway and Open Channel", VLOOKUP(F438,VALIDATIONS!$BW$2:$BY$7,2,FALSE)))  )</f>
        <v/>
      </c>
      <c r="H438" s="128"/>
      <c r="I438" s="128"/>
      <c r="J438" s="106" t="str">
        <f>IF(OR(E438="",F438=""),"", IF(E438="Stormwater Treatment", H438*VLOOKUP(F438,VALIDATIONS!$BZ$2:$CB$6,3,FALSE),    IF(E438="Floodway and Open Channel", H438*VLOOKUP(F438,VALIDATIONS!$BW$2:$BY$7,3,FALSE)))  )</f>
        <v/>
      </c>
      <c r="K438" s="203"/>
    </row>
    <row r="439" spans="1:11" x14ac:dyDescent="0.2">
      <c r="A439" s="212"/>
      <c r="B439" s="202"/>
      <c r="C439" s="354"/>
      <c r="D439" s="203"/>
      <c r="E439" s="371"/>
      <c r="F439" s="371"/>
      <c r="G439" s="106" t="str">
        <f>IF(OR(E439="",F439=""),"", IF(E439="Stormwater Treatment", VLOOKUP(F439,VALIDATIONS!$BZ$2:$CB$6,2,FALSE),    IF(E439="Floodway and Open Channel", VLOOKUP(F439,VALIDATIONS!$BW$2:$BY$7,2,FALSE)))  )</f>
        <v/>
      </c>
      <c r="H439" s="128"/>
      <c r="I439" s="128"/>
      <c r="J439" s="106" t="str">
        <f>IF(OR(E439="",F439=""),"", IF(E439="Stormwater Treatment", H439*VLOOKUP(F439,VALIDATIONS!$BZ$2:$CB$6,3,FALSE),    IF(E439="Floodway and Open Channel", H439*VLOOKUP(F439,VALIDATIONS!$BW$2:$BY$7,3,FALSE)))  )</f>
        <v/>
      </c>
      <c r="K439" s="203"/>
    </row>
    <row r="440" spans="1:11" x14ac:dyDescent="0.2">
      <c r="A440" s="212"/>
      <c r="B440" s="202"/>
      <c r="C440" s="354"/>
      <c r="D440" s="203"/>
      <c r="E440" s="371"/>
      <c r="F440" s="371"/>
      <c r="G440" s="106" t="str">
        <f>IF(OR(E440="",F440=""),"", IF(E440="Stormwater Treatment", VLOOKUP(F440,VALIDATIONS!$BZ$2:$CB$6,2,FALSE),    IF(E440="Floodway and Open Channel", VLOOKUP(F440,VALIDATIONS!$BW$2:$BY$7,2,FALSE)))  )</f>
        <v/>
      </c>
      <c r="H440" s="128"/>
      <c r="I440" s="128"/>
      <c r="J440" s="106" t="str">
        <f>IF(OR(E440="",F440=""),"", IF(E440="Stormwater Treatment", H440*VLOOKUP(F440,VALIDATIONS!$BZ$2:$CB$6,3,FALSE),    IF(E440="Floodway and Open Channel", H440*VLOOKUP(F440,VALIDATIONS!$BW$2:$BY$7,3,FALSE)))  )</f>
        <v/>
      </c>
      <c r="K440" s="203"/>
    </row>
    <row r="441" spans="1:11" x14ac:dyDescent="0.2">
      <c r="A441" s="212"/>
      <c r="B441" s="202"/>
      <c r="C441" s="354"/>
      <c r="D441" s="203"/>
      <c r="E441" s="371"/>
      <c r="F441" s="371"/>
      <c r="G441" s="106" t="str">
        <f>IF(OR(E441="",F441=""),"", IF(E441="Stormwater Treatment", VLOOKUP(F441,VALIDATIONS!$BZ$2:$CB$6,2,FALSE),    IF(E441="Floodway and Open Channel", VLOOKUP(F441,VALIDATIONS!$BW$2:$BY$7,2,FALSE)))  )</f>
        <v/>
      </c>
      <c r="H441" s="128"/>
      <c r="I441" s="128"/>
      <c r="J441" s="106" t="str">
        <f>IF(OR(E441="",F441=""),"", IF(E441="Stormwater Treatment", H441*VLOOKUP(F441,VALIDATIONS!$BZ$2:$CB$6,3,FALSE),    IF(E441="Floodway and Open Channel", H441*VLOOKUP(F441,VALIDATIONS!$BW$2:$BY$7,3,FALSE)))  )</f>
        <v/>
      </c>
      <c r="K441" s="203"/>
    </row>
    <row r="442" spans="1:11" x14ac:dyDescent="0.2">
      <c r="A442" s="212"/>
      <c r="B442" s="202"/>
      <c r="C442" s="354"/>
      <c r="D442" s="203"/>
      <c r="E442" s="371"/>
      <c r="F442" s="371"/>
      <c r="G442" s="106" t="str">
        <f>IF(OR(E442="",F442=""),"", IF(E442="Stormwater Treatment", VLOOKUP(F442,VALIDATIONS!$BZ$2:$CB$6,2,FALSE),    IF(E442="Floodway and Open Channel", VLOOKUP(F442,VALIDATIONS!$BW$2:$BY$7,2,FALSE)))  )</f>
        <v/>
      </c>
      <c r="H442" s="128"/>
      <c r="I442" s="128"/>
      <c r="J442" s="106" t="str">
        <f>IF(OR(E442="",F442=""),"", IF(E442="Stormwater Treatment", H442*VLOOKUP(F442,VALIDATIONS!$BZ$2:$CB$6,3,FALSE),    IF(E442="Floodway and Open Channel", H442*VLOOKUP(F442,VALIDATIONS!$BW$2:$BY$7,3,FALSE)))  )</f>
        <v/>
      </c>
      <c r="K442" s="203"/>
    </row>
    <row r="443" spans="1:11" x14ac:dyDescent="0.2">
      <c r="A443" s="212"/>
      <c r="B443" s="202"/>
      <c r="C443" s="354"/>
      <c r="D443" s="203"/>
      <c r="E443" s="371"/>
      <c r="F443" s="371"/>
      <c r="G443" s="106" t="str">
        <f>IF(OR(E443="",F443=""),"", IF(E443="Stormwater Treatment", VLOOKUP(F443,VALIDATIONS!$BZ$2:$CB$6,2,FALSE),    IF(E443="Floodway and Open Channel", VLOOKUP(F443,VALIDATIONS!$BW$2:$BY$7,2,FALSE)))  )</f>
        <v/>
      </c>
      <c r="H443" s="128"/>
      <c r="I443" s="128"/>
      <c r="J443" s="106" t="str">
        <f>IF(OR(E443="",F443=""),"", IF(E443="Stormwater Treatment", H443*VLOOKUP(F443,VALIDATIONS!$BZ$2:$CB$6,3,FALSE),    IF(E443="Floodway and Open Channel", H443*VLOOKUP(F443,VALIDATIONS!$BW$2:$BY$7,3,FALSE)))  )</f>
        <v/>
      </c>
      <c r="K443" s="203"/>
    </row>
    <row r="444" spans="1:11" x14ac:dyDescent="0.2">
      <c r="A444" s="212"/>
      <c r="B444" s="202"/>
      <c r="C444" s="354"/>
      <c r="D444" s="203"/>
      <c r="E444" s="371"/>
      <c r="F444" s="371"/>
      <c r="G444" s="106" t="str">
        <f>IF(OR(E444="",F444=""),"", IF(E444="Stormwater Treatment", VLOOKUP(F444,VALIDATIONS!$BZ$2:$CB$6,2,FALSE),    IF(E444="Floodway and Open Channel", VLOOKUP(F444,VALIDATIONS!$BW$2:$BY$7,2,FALSE)))  )</f>
        <v/>
      </c>
      <c r="H444" s="128"/>
      <c r="I444" s="128"/>
      <c r="J444" s="106" t="str">
        <f>IF(OR(E444="",F444=""),"", IF(E444="Stormwater Treatment", H444*VLOOKUP(F444,VALIDATIONS!$BZ$2:$CB$6,3,FALSE),    IF(E444="Floodway and Open Channel", H444*VLOOKUP(F444,VALIDATIONS!$BW$2:$BY$7,3,FALSE)))  )</f>
        <v/>
      </c>
      <c r="K444" s="203"/>
    </row>
    <row r="445" spans="1:11" x14ac:dyDescent="0.2">
      <c r="A445" s="212"/>
      <c r="B445" s="202"/>
      <c r="C445" s="354"/>
      <c r="D445" s="203"/>
      <c r="E445" s="371"/>
      <c r="F445" s="371"/>
      <c r="G445" s="106" t="str">
        <f>IF(OR(E445="",F445=""),"", IF(E445="Stormwater Treatment", VLOOKUP(F445,VALIDATIONS!$BZ$2:$CB$6,2,FALSE),    IF(E445="Floodway and Open Channel", VLOOKUP(F445,VALIDATIONS!$BW$2:$BY$7,2,FALSE)))  )</f>
        <v/>
      </c>
      <c r="H445" s="128"/>
      <c r="I445" s="128"/>
      <c r="J445" s="106" t="str">
        <f>IF(OR(E445="",F445=""),"", IF(E445="Stormwater Treatment", H445*VLOOKUP(F445,VALIDATIONS!$BZ$2:$CB$6,3,FALSE),    IF(E445="Floodway and Open Channel", H445*VLOOKUP(F445,VALIDATIONS!$BW$2:$BY$7,3,FALSE)))  )</f>
        <v/>
      </c>
      <c r="K445" s="203"/>
    </row>
    <row r="446" spans="1:11" x14ac:dyDescent="0.2">
      <c r="A446" s="212"/>
      <c r="B446" s="202"/>
      <c r="C446" s="354"/>
      <c r="D446" s="203"/>
      <c r="E446" s="371"/>
      <c r="F446" s="371"/>
      <c r="G446" s="106" t="str">
        <f>IF(OR(E446="",F446=""),"", IF(E446="Stormwater Treatment", VLOOKUP(F446,VALIDATIONS!$BZ$2:$CB$6,2,FALSE),    IF(E446="Floodway and Open Channel", VLOOKUP(F446,VALIDATIONS!$BW$2:$BY$7,2,FALSE)))  )</f>
        <v/>
      </c>
      <c r="H446" s="128"/>
      <c r="I446" s="128"/>
      <c r="J446" s="106" t="str">
        <f>IF(OR(E446="",F446=""),"", IF(E446="Stormwater Treatment", H446*VLOOKUP(F446,VALIDATIONS!$BZ$2:$CB$6,3,FALSE),    IF(E446="Floodway and Open Channel", H446*VLOOKUP(F446,VALIDATIONS!$BW$2:$BY$7,3,FALSE)))  )</f>
        <v/>
      </c>
      <c r="K446" s="203"/>
    </row>
    <row r="447" spans="1:11" x14ac:dyDescent="0.2">
      <c r="A447" s="212"/>
      <c r="B447" s="202"/>
      <c r="C447" s="354"/>
      <c r="D447" s="203"/>
      <c r="E447" s="371"/>
      <c r="F447" s="371"/>
      <c r="G447" s="106" t="str">
        <f>IF(OR(E447="",F447=""),"", IF(E447="Stormwater Treatment", VLOOKUP(F447,VALIDATIONS!$BZ$2:$CB$6,2,FALSE),    IF(E447="Floodway and Open Channel", VLOOKUP(F447,VALIDATIONS!$BW$2:$BY$7,2,FALSE)))  )</f>
        <v/>
      </c>
      <c r="H447" s="128"/>
      <c r="I447" s="128"/>
      <c r="J447" s="106" t="str">
        <f>IF(OR(E447="",F447=""),"", IF(E447="Stormwater Treatment", H447*VLOOKUP(F447,VALIDATIONS!$BZ$2:$CB$6,3,FALSE),    IF(E447="Floodway and Open Channel", H447*VLOOKUP(F447,VALIDATIONS!$BW$2:$BY$7,3,FALSE)))  )</f>
        <v/>
      </c>
      <c r="K447" s="203"/>
    </row>
    <row r="448" spans="1:11" x14ac:dyDescent="0.2">
      <c r="A448" s="212"/>
      <c r="B448" s="202"/>
      <c r="C448" s="354"/>
      <c r="D448" s="203"/>
      <c r="E448" s="371"/>
      <c r="F448" s="371"/>
      <c r="G448" s="106" t="str">
        <f>IF(OR(E448="",F448=""),"", IF(E448="Stormwater Treatment", VLOOKUP(F448,VALIDATIONS!$BZ$2:$CB$6,2,FALSE),    IF(E448="Floodway and Open Channel", VLOOKUP(F448,VALIDATIONS!$BW$2:$BY$7,2,FALSE)))  )</f>
        <v/>
      </c>
      <c r="H448" s="128"/>
      <c r="I448" s="128"/>
      <c r="J448" s="106" t="str">
        <f>IF(OR(E448="",F448=""),"", IF(E448="Stormwater Treatment", H448*VLOOKUP(F448,VALIDATIONS!$BZ$2:$CB$6,3,FALSE),    IF(E448="Floodway and Open Channel", H448*VLOOKUP(F448,VALIDATIONS!$BW$2:$BY$7,3,FALSE)))  )</f>
        <v/>
      </c>
      <c r="K448" s="203"/>
    </row>
    <row r="449" spans="1:11" x14ac:dyDescent="0.2">
      <c r="A449" s="212"/>
      <c r="B449" s="202"/>
      <c r="C449" s="354"/>
      <c r="D449" s="203"/>
      <c r="E449" s="371"/>
      <c r="F449" s="371"/>
      <c r="G449" s="106" t="str">
        <f>IF(OR(E449="",F449=""),"", IF(E449="Stormwater Treatment", VLOOKUP(F449,VALIDATIONS!$BZ$2:$CB$6,2,FALSE),    IF(E449="Floodway and Open Channel", VLOOKUP(F449,VALIDATIONS!$BW$2:$BY$7,2,FALSE)))  )</f>
        <v/>
      </c>
      <c r="H449" s="128"/>
      <c r="I449" s="128"/>
      <c r="J449" s="106" t="str">
        <f>IF(OR(E449="",F449=""),"", IF(E449="Stormwater Treatment", H449*VLOOKUP(F449,VALIDATIONS!$BZ$2:$CB$6,3,FALSE),    IF(E449="Floodway and Open Channel", H449*VLOOKUP(F449,VALIDATIONS!$BW$2:$BY$7,3,FALSE)))  )</f>
        <v/>
      </c>
      <c r="K449" s="203"/>
    </row>
    <row r="450" spans="1:11" x14ac:dyDescent="0.2">
      <c r="A450" s="212"/>
      <c r="B450" s="202"/>
      <c r="C450" s="354"/>
      <c r="D450" s="203"/>
      <c r="E450" s="371"/>
      <c r="F450" s="371"/>
      <c r="G450" s="106" t="str">
        <f>IF(OR(E450="",F450=""),"", IF(E450="Stormwater Treatment", VLOOKUP(F450,VALIDATIONS!$BZ$2:$CB$6,2,FALSE),    IF(E450="Floodway and Open Channel", VLOOKUP(F450,VALIDATIONS!$BW$2:$BY$7,2,FALSE)))  )</f>
        <v/>
      </c>
      <c r="H450" s="128"/>
      <c r="I450" s="128"/>
      <c r="J450" s="106" t="str">
        <f>IF(OR(E450="",F450=""),"", IF(E450="Stormwater Treatment", H450*VLOOKUP(F450,VALIDATIONS!$BZ$2:$CB$6,3,FALSE),    IF(E450="Floodway and Open Channel", H450*VLOOKUP(F450,VALIDATIONS!$BW$2:$BY$7,3,FALSE)))  )</f>
        <v/>
      </c>
      <c r="K450" s="203"/>
    </row>
    <row r="451" spans="1:11" x14ac:dyDescent="0.2">
      <c r="A451" s="212"/>
      <c r="B451" s="202"/>
      <c r="C451" s="354"/>
      <c r="D451" s="203"/>
      <c r="E451" s="371"/>
      <c r="F451" s="371"/>
      <c r="G451" s="106" t="str">
        <f>IF(OR(E451="",F451=""),"", IF(E451="Stormwater Treatment", VLOOKUP(F451,VALIDATIONS!$BZ$2:$CB$6,2,FALSE),    IF(E451="Floodway and Open Channel", VLOOKUP(F451,VALIDATIONS!$BW$2:$BY$7,2,FALSE)))  )</f>
        <v/>
      </c>
      <c r="H451" s="128"/>
      <c r="I451" s="128"/>
      <c r="J451" s="106" t="str">
        <f>IF(OR(E451="",F451=""),"", IF(E451="Stormwater Treatment", H451*VLOOKUP(F451,VALIDATIONS!$BZ$2:$CB$6,3,FALSE),    IF(E451="Floodway and Open Channel", H451*VLOOKUP(F451,VALIDATIONS!$BW$2:$BY$7,3,FALSE)))  )</f>
        <v/>
      </c>
      <c r="K451" s="203"/>
    </row>
    <row r="452" spans="1:11" x14ac:dyDescent="0.2">
      <c r="A452" s="212"/>
      <c r="B452" s="202"/>
      <c r="C452" s="354"/>
      <c r="D452" s="203"/>
      <c r="E452" s="371"/>
      <c r="F452" s="371"/>
      <c r="G452" s="106" t="str">
        <f>IF(OR(E452="",F452=""),"", IF(E452="Stormwater Treatment", VLOOKUP(F452,VALIDATIONS!$BZ$2:$CB$6,2,FALSE),    IF(E452="Floodway and Open Channel", VLOOKUP(F452,VALIDATIONS!$BW$2:$BY$7,2,FALSE)))  )</f>
        <v/>
      </c>
      <c r="H452" s="128"/>
      <c r="I452" s="128"/>
      <c r="J452" s="106" t="str">
        <f>IF(OR(E452="",F452=""),"", IF(E452="Stormwater Treatment", H452*VLOOKUP(F452,VALIDATIONS!$BZ$2:$CB$6,3,FALSE),    IF(E452="Floodway and Open Channel", H452*VLOOKUP(F452,VALIDATIONS!$BW$2:$BY$7,3,FALSE)))  )</f>
        <v/>
      </c>
      <c r="K452" s="203"/>
    </row>
    <row r="453" spans="1:11" x14ac:dyDescent="0.2">
      <c r="A453" s="212"/>
      <c r="B453" s="202"/>
      <c r="C453" s="354"/>
      <c r="D453" s="203"/>
      <c r="E453" s="371"/>
      <c r="F453" s="371"/>
      <c r="G453" s="106" t="str">
        <f>IF(OR(E453="",F453=""),"", IF(E453="Stormwater Treatment", VLOOKUP(F453,VALIDATIONS!$BZ$2:$CB$6,2,FALSE),    IF(E453="Floodway and Open Channel", VLOOKUP(F453,VALIDATIONS!$BW$2:$BY$7,2,FALSE)))  )</f>
        <v/>
      </c>
      <c r="H453" s="128"/>
      <c r="I453" s="128"/>
      <c r="J453" s="106" t="str">
        <f>IF(OR(E453="",F453=""),"", IF(E453="Stormwater Treatment", H453*VLOOKUP(F453,VALIDATIONS!$BZ$2:$CB$6,3,FALSE),    IF(E453="Floodway and Open Channel", H453*VLOOKUP(F453,VALIDATIONS!$BW$2:$BY$7,3,FALSE)))  )</f>
        <v/>
      </c>
      <c r="K453" s="203"/>
    </row>
    <row r="454" spans="1:11" x14ac:dyDescent="0.2">
      <c r="A454" s="212"/>
      <c r="B454" s="202"/>
      <c r="C454" s="354"/>
      <c r="D454" s="203"/>
      <c r="E454" s="371"/>
      <c r="F454" s="371"/>
      <c r="G454" s="106" t="str">
        <f>IF(OR(E454="",F454=""),"", IF(E454="Stormwater Treatment", VLOOKUP(F454,VALIDATIONS!$BZ$2:$CB$6,2,FALSE),    IF(E454="Floodway and Open Channel", VLOOKUP(F454,VALIDATIONS!$BW$2:$BY$7,2,FALSE)))  )</f>
        <v/>
      </c>
      <c r="H454" s="128"/>
      <c r="I454" s="128"/>
      <c r="J454" s="106" t="str">
        <f>IF(OR(E454="",F454=""),"", IF(E454="Stormwater Treatment", H454*VLOOKUP(F454,VALIDATIONS!$BZ$2:$CB$6,3,FALSE),    IF(E454="Floodway and Open Channel", H454*VLOOKUP(F454,VALIDATIONS!$BW$2:$BY$7,3,FALSE)))  )</f>
        <v/>
      </c>
      <c r="K454" s="203"/>
    </row>
    <row r="455" spans="1:11" x14ac:dyDescent="0.2">
      <c r="A455" s="212"/>
      <c r="B455" s="202"/>
      <c r="C455" s="354"/>
      <c r="D455" s="203"/>
      <c r="E455" s="371"/>
      <c r="F455" s="371"/>
      <c r="G455" s="106" t="str">
        <f>IF(OR(E455="",F455=""),"", IF(E455="Stormwater Treatment", VLOOKUP(F455,VALIDATIONS!$BZ$2:$CB$6,2,FALSE),    IF(E455="Floodway and Open Channel", VLOOKUP(F455,VALIDATIONS!$BW$2:$BY$7,2,FALSE)))  )</f>
        <v/>
      </c>
      <c r="H455" s="128"/>
      <c r="I455" s="128"/>
      <c r="J455" s="106" t="str">
        <f>IF(OR(E455="",F455=""),"", IF(E455="Stormwater Treatment", H455*VLOOKUP(F455,VALIDATIONS!$BZ$2:$CB$6,3,FALSE),    IF(E455="Floodway and Open Channel", H455*VLOOKUP(F455,VALIDATIONS!$BW$2:$BY$7,3,FALSE)))  )</f>
        <v/>
      </c>
      <c r="K455" s="203"/>
    </row>
    <row r="456" spans="1:11" x14ac:dyDescent="0.2">
      <c r="A456" s="212"/>
      <c r="B456" s="202"/>
      <c r="C456" s="354"/>
      <c r="D456" s="203"/>
      <c r="E456" s="371"/>
      <c r="F456" s="371"/>
      <c r="G456" s="106" t="str">
        <f>IF(OR(E456="",F456=""),"", IF(E456="Stormwater Treatment", VLOOKUP(F456,VALIDATIONS!$BZ$2:$CB$6,2,FALSE),    IF(E456="Floodway and Open Channel", VLOOKUP(F456,VALIDATIONS!$BW$2:$BY$7,2,FALSE)))  )</f>
        <v/>
      </c>
      <c r="H456" s="128"/>
      <c r="I456" s="128"/>
      <c r="J456" s="106" t="str">
        <f>IF(OR(E456="",F456=""),"", IF(E456="Stormwater Treatment", H456*VLOOKUP(F456,VALIDATIONS!$BZ$2:$CB$6,3,FALSE),    IF(E456="Floodway and Open Channel", H456*VLOOKUP(F456,VALIDATIONS!$BW$2:$BY$7,3,FALSE)))  )</f>
        <v/>
      </c>
      <c r="K456" s="203"/>
    </row>
    <row r="457" spans="1:11" x14ac:dyDescent="0.2">
      <c r="A457" s="212"/>
      <c r="B457" s="202"/>
      <c r="C457" s="354"/>
      <c r="D457" s="203"/>
      <c r="E457" s="371"/>
      <c r="F457" s="371"/>
      <c r="G457" s="106" t="str">
        <f>IF(OR(E457="",F457=""),"", IF(E457="Stormwater Treatment", VLOOKUP(F457,VALIDATIONS!$BZ$2:$CB$6,2,FALSE),    IF(E457="Floodway and Open Channel", VLOOKUP(F457,VALIDATIONS!$BW$2:$BY$7,2,FALSE)))  )</f>
        <v/>
      </c>
      <c r="H457" s="128"/>
      <c r="I457" s="128"/>
      <c r="J457" s="106" t="str">
        <f>IF(OR(E457="",F457=""),"", IF(E457="Stormwater Treatment", H457*VLOOKUP(F457,VALIDATIONS!$BZ$2:$CB$6,3,FALSE),    IF(E457="Floodway and Open Channel", H457*VLOOKUP(F457,VALIDATIONS!$BW$2:$BY$7,3,FALSE)))  )</f>
        <v/>
      </c>
      <c r="K457" s="203"/>
    </row>
    <row r="458" spans="1:11" x14ac:dyDescent="0.2">
      <c r="A458" s="212"/>
      <c r="B458" s="202"/>
      <c r="C458" s="354"/>
      <c r="D458" s="203"/>
      <c r="E458" s="371"/>
      <c r="F458" s="371"/>
      <c r="G458" s="106" t="str">
        <f>IF(OR(E458="",F458=""),"", IF(E458="Stormwater Treatment", VLOOKUP(F458,VALIDATIONS!$BZ$2:$CB$6,2,FALSE),    IF(E458="Floodway and Open Channel", VLOOKUP(F458,VALIDATIONS!$BW$2:$BY$7,2,FALSE)))  )</f>
        <v/>
      </c>
      <c r="H458" s="128"/>
      <c r="I458" s="128"/>
      <c r="J458" s="106" t="str">
        <f>IF(OR(E458="",F458=""),"", IF(E458="Stormwater Treatment", H458*VLOOKUP(F458,VALIDATIONS!$BZ$2:$CB$6,3,FALSE),    IF(E458="Floodway and Open Channel", H458*VLOOKUP(F458,VALIDATIONS!$BW$2:$BY$7,3,FALSE)))  )</f>
        <v/>
      </c>
      <c r="K458" s="203"/>
    </row>
    <row r="459" spans="1:11" x14ac:dyDescent="0.2">
      <c r="A459" s="212"/>
      <c r="B459" s="202"/>
      <c r="C459" s="354"/>
      <c r="D459" s="203"/>
      <c r="E459" s="371"/>
      <c r="F459" s="371"/>
      <c r="G459" s="106" t="str">
        <f>IF(OR(E459="",F459=""),"", IF(E459="Stormwater Treatment", VLOOKUP(F459,VALIDATIONS!$BZ$2:$CB$6,2,FALSE),    IF(E459="Floodway and Open Channel", VLOOKUP(F459,VALIDATIONS!$BW$2:$BY$7,2,FALSE)))  )</f>
        <v/>
      </c>
      <c r="H459" s="128"/>
      <c r="I459" s="128"/>
      <c r="J459" s="106" t="str">
        <f>IF(OR(E459="",F459=""),"", IF(E459="Stormwater Treatment", H459*VLOOKUP(F459,VALIDATIONS!$BZ$2:$CB$6,3,FALSE),    IF(E459="Floodway and Open Channel", H459*VLOOKUP(F459,VALIDATIONS!$BW$2:$BY$7,3,FALSE)))  )</f>
        <v/>
      </c>
      <c r="K459" s="203"/>
    </row>
    <row r="460" spans="1:11" x14ac:dyDescent="0.2">
      <c r="A460" s="212"/>
      <c r="B460" s="202"/>
      <c r="C460" s="354"/>
      <c r="D460" s="203"/>
      <c r="E460" s="371"/>
      <c r="F460" s="371"/>
      <c r="G460" s="106" t="str">
        <f>IF(OR(E460="",F460=""),"", IF(E460="Stormwater Treatment", VLOOKUP(F460,VALIDATIONS!$BZ$2:$CB$6,2,FALSE),    IF(E460="Floodway and Open Channel", VLOOKUP(F460,VALIDATIONS!$BW$2:$BY$7,2,FALSE)))  )</f>
        <v/>
      </c>
      <c r="H460" s="128"/>
      <c r="I460" s="128"/>
      <c r="J460" s="106" t="str">
        <f>IF(OR(E460="",F460=""),"", IF(E460="Stormwater Treatment", H460*VLOOKUP(F460,VALIDATIONS!$BZ$2:$CB$6,3,FALSE),    IF(E460="Floodway and Open Channel", H460*VLOOKUP(F460,VALIDATIONS!$BW$2:$BY$7,3,FALSE)))  )</f>
        <v/>
      </c>
      <c r="K460" s="203"/>
    </row>
    <row r="461" spans="1:11" x14ac:dyDescent="0.2">
      <c r="A461" s="212"/>
      <c r="B461" s="202"/>
      <c r="C461" s="354"/>
      <c r="D461" s="203"/>
      <c r="E461" s="371"/>
      <c r="F461" s="371"/>
      <c r="G461" s="106" t="str">
        <f>IF(OR(E461="",F461=""),"", IF(E461="Stormwater Treatment", VLOOKUP(F461,VALIDATIONS!$BZ$2:$CB$6,2,FALSE),    IF(E461="Floodway and Open Channel", VLOOKUP(F461,VALIDATIONS!$BW$2:$BY$7,2,FALSE)))  )</f>
        <v/>
      </c>
      <c r="H461" s="128"/>
      <c r="I461" s="128"/>
      <c r="J461" s="106" t="str">
        <f>IF(OR(E461="",F461=""),"", IF(E461="Stormwater Treatment", H461*VLOOKUP(F461,VALIDATIONS!$BZ$2:$CB$6,3,FALSE),    IF(E461="Floodway and Open Channel", H461*VLOOKUP(F461,VALIDATIONS!$BW$2:$BY$7,3,FALSE)))  )</f>
        <v/>
      </c>
      <c r="K461" s="203"/>
    </row>
    <row r="462" spans="1:11" x14ac:dyDescent="0.2">
      <c r="A462" s="212"/>
      <c r="B462" s="202"/>
      <c r="C462" s="354"/>
      <c r="D462" s="203"/>
      <c r="E462" s="371"/>
      <c r="F462" s="371"/>
      <c r="G462" s="106" t="str">
        <f>IF(OR(E462="",F462=""),"", IF(E462="Stormwater Treatment", VLOOKUP(F462,VALIDATIONS!$BZ$2:$CB$6,2,FALSE),    IF(E462="Floodway and Open Channel", VLOOKUP(F462,VALIDATIONS!$BW$2:$BY$7,2,FALSE)))  )</f>
        <v/>
      </c>
      <c r="H462" s="128"/>
      <c r="I462" s="128"/>
      <c r="J462" s="106" t="str">
        <f>IF(OR(E462="",F462=""),"", IF(E462="Stormwater Treatment", H462*VLOOKUP(F462,VALIDATIONS!$BZ$2:$CB$6,3,FALSE),    IF(E462="Floodway and Open Channel", H462*VLOOKUP(F462,VALIDATIONS!$BW$2:$BY$7,3,FALSE)))  )</f>
        <v/>
      </c>
      <c r="K462" s="203"/>
    </row>
    <row r="463" spans="1:11" x14ac:dyDescent="0.2">
      <c r="A463" s="212"/>
      <c r="B463" s="202"/>
      <c r="C463" s="354"/>
      <c r="D463" s="203"/>
      <c r="E463" s="371"/>
      <c r="F463" s="371"/>
      <c r="G463" s="106" t="str">
        <f>IF(OR(E463="",F463=""),"", IF(E463="Stormwater Treatment", VLOOKUP(F463,VALIDATIONS!$BZ$2:$CB$6,2,FALSE),    IF(E463="Floodway and Open Channel", VLOOKUP(F463,VALIDATIONS!$BW$2:$BY$7,2,FALSE)))  )</f>
        <v/>
      </c>
      <c r="H463" s="128"/>
      <c r="I463" s="128"/>
      <c r="J463" s="106" t="str">
        <f>IF(OR(E463="",F463=""),"", IF(E463="Stormwater Treatment", H463*VLOOKUP(F463,VALIDATIONS!$BZ$2:$CB$6,3,FALSE),    IF(E463="Floodway and Open Channel", H463*VLOOKUP(F463,VALIDATIONS!$BW$2:$BY$7,3,FALSE)))  )</f>
        <v/>
      </c>
      <c r="K463" s="203"/>
    </row>
    <row r="464" spans="1:11" x14ac:dyDescent="0.2">
      <c r="A464" s="212"/>
      <c r="B464" s="202"/>
      <c r="C464" s="354"/>
      <c r="D464" s="203"/>
      <c r="E464" s="371"/>
      <c r="F464" s="371"/>
      <c r="G464" s="106" t="str">
        <f>IF(OR(E464="",F464=""),"", IF(E464="Stormwater Treatment", VLOOKUP(F464,VALIDATIONS!$BZ$2:$CB$6,2,FALSE),    IF(E464="Floodway and Open Channel", VLOOKUP(F464,VALIDATIONS!$BW$2:$BY$7,2,FALSE)))  )</f>
        <v/>
      </c>
      <c r="H464" s="128"/>
      <c r="I464" s="128"/>
      <c r="J464" s="106" t="str">
        <f>IF(OR(E464="",F464=""),"", IF(E464="Stormwater Treatment", H464*VLOOKUP(F464,VALIDATIONS!$BZ$2:$CB$6,3,FALSE),    IF(E464="Floodway and Open Channel", H464*VLOOKUP(F464,VALIDATIONS!$BW$2:$BY$7,3,FALSE)))  )</f>
        <v/>
      </c>
      <c r="K464" s="203"/>
    </row>
    <row r="465" spans="1:11" x14ac:dyDescent="0.2">
      <c r="A465" s="212"/>
      <c r="B465" s="202"/>
      <c r="C465" s="354"/>
      <c r="D465" s="203"/>
      <c r="E465" s="371"/>
      <c r="F465" s="371"/>
      <c r="G465" s="106" t="str">
        <f>IF(OR(E465="",F465=""),"", IF(E465="Stormwater Treatment", VLOOKUP(F465,VALIDATIONS!$BZ$2:$CB$6,2,FALSE),    IF(E465="Floodway and Open Channel", VLOOKUP(F465,VALIDATIONS!$BW$2:$BY$7,2,FALSE)))  )</f>
        <v/>
      </c>
      <c r="H465" s="128"/>
      <c r="I465" s="128"/>
      <c r="J465" s="106" t="str">
        <f>IF(OR(E465="",F465=""),"", IF(E465="Stormwater Treatment", H465*VLOOKUP(F465,VALIDATIONS!$BZ$2:$CB$6,3,FALSE),    IF(E465="Floodway and Open Channel", H465*VLOOKUP(F465,VALIDATIONS!$BW$2:$BY$7,3,FALSE)))  )</f>
        <v/>
      </c>
      <c r="K465" s="203"/>
    </row>
    <row r="466" spans="1:11" x14ac:dyDescent="0.2">
      <c r="A466" s="212"/>
      <c r="B466" s="202"/>
      <c r="C466" s="354"/>
      <c r="D466" s="203"/>
      <c r="E466" s="371"/>
      <c r="F466" s="371"/>
      <c r="G466" s="106" t="str">
        <f>IF(OR(E466="",F466=""),"", IF(E466="Stormwater Treatment", VLOOKUP(F466,VALIDATIONS!$BZ$2:$CB$6,2,FALSE),    IF(E466="Floodway and Open Channel", VLOOKUP(F466,VALIDATIONS!$BW$2:$BY$7,2,FALSE)))  )</f>
        <v/>
      </c>
      <c r="H466" s="128"/>
      <c r="I466" s="128"/>
      <c r="J466" s="106" t="str">
        <f>IF(OR(E466="",F466=""),"", IF(E466="Stormwater Treatment", H466*VLOOKUP(F466,VALIDATIONS!$BZ$2:$CB$6,3,FALSE),    IF(E466="Floodway and Open Channel", H466*VLOOKUP(F466,VALIDATIONS!$BW$2:$BY$7,3,FALSE)))  )</f>
        <v/>
      </c>
      <c r="K466" s="203"/>
    </row>
    <row r="467" spans="1:11" x14ac:dyDescent="0.2">
      <c r="A467" s="212"/>
      <c r="B467" s="202"/>
      <c r="C467" s="354"/>
      <c r="D467" s="203"/>
      <c r="E467" s="371"/>
      <c r="F467" s="371"/>
      <c r="G467" s="106" t="str">
        <f>IF(OR(E467="",F467=""),"", IF(E467="Stormwater Treatment", VLOOKUP(F467,VALIDATIONS!$BZ$2:$CB$6,2,FALSE),    IF(E467="Floodway and Open Channel", VLOOKUP(F467,VALIDATIONS!$BW$2:$BY$7,2,FALSE)))  )</f>
        <v/>
      </c>
      <c r="H467" s="128"/>
      <c r="I467" s="128"/>
      <c r="J467" s="106" t="str">
        <f>IF(OR(E467="",F467=""),"", IF(E467="Stormwater Treatment", H467*VLOOKUP(F467,VALIDATIONS!$BZ$2:$CB$6,3,FALSE),    IF(E467="Floodway and Open Channel", H467*VLOOKUP(F467,VALIDATIONS!$BW$2:$BY$7,3,FALSE)))  )</f>
        <v/>
      </c>
      <c r="K467" s="203"/>
    </row>
    <row r="468" spans="1:11" x14ac:dyDescent="0.2">
      <c r="A468" s="212"/>
      <c r="B468" s="202"/>
      <c r="C468" s="354"/>
      <c r="D468" s="203"/>
      <c r="E468" s="371"/>
      <c r="F468" s="371"/>
      <c r="G468" s="106" t="str">
        <f>IF(OR(E468="",F468=""),"", IF(E468="Stormwater Treatment", VLOOKUP(F468,VALIDATIONS!$BZ$2:$CB$6,2,FALSE),    IF(E468="Floodway and Open Channel", VLOOKUP(F468,VALIDATIONS!$BW$2:$BY$7,2,FALSE)))  )</f>
        <v/>
      </c>
      <c r="H468" s="128"/>
      <c r="I468" s="128"/>
      <c r="J468" s="106" t="str">
        <f>IF(OR(E468="",F468=""),"", IF(E468="Stormwater Treatment", H468*VLOOKUP(F468,VALIDATIONS!$BZ$2:$CB$6,3,FALSE),    IF(E468="Floodway and Open Channel", H468*VLOOKUP(F468,VALIDATIONS!$BW$2:$BY$7,3,FALSE)))  )</f>
        <v/>
      </c>
      <c r="K468" s="203"/>
    </row>
    <row r="469" spans="1:11" x14ac:dyDescent="0.2">
      <c r="A469" s="212"/>
      <c r="B469" s="202"/>
      <c r="C469" s="354"/>
      <c r="D469" s="203"/>
      <c r="E469" s="371"/>
      <c r="F469" s="371"/>
      <c r="G469" s="106" t="str">
        <f>IF(OR(E469="",F469=""),"", IF(E469="Stormwater Treatment", VLOOKUP(F469,VALIDATIONS!$BZ$2:$CB$6,2,FALSE),    IF(E469="Floodway and Open Channel", VLOOKUP(F469,VALIDATIONS!$BW$2:$BY$7,2,FALSE)))  )</f>
        <v/>
      </c>
      <c r="H469" s="128"/>
      <c r="I469" s="128"/>
      <c r="J469" s="106" t="str">
        <f>IF(OR(E469="",F469=""),"", IF(E469="Stormwater Treatment", H469*VLOOKUP(F469,VALIDATIONS!$BZ$2:$CB$6,3,FALSE),    IF(E469="Floodway and Open Channel", H469*VLOOKUP(F469,VALIDATIONS!$BW$2:$BY$7,3,FALSE)))  )</f>
        <v/>
      </c>
      <c r="K469" s="203"/>
    </row>
    <row r="470" spans="1:11" x14ac:dyDescent="0.2">
      <c r="A470" s="212"/>
      <c r="B470" s="202"/>
      <c r="C470" s="354"/>
      <c r="D470" s="203"/>
      <c r="E470" s="371"/>
      <c r="F470" s="371"/>
      <c r="G470" s="106" t="str">
        <f>IF(OR(E470="",F470=""),"", IF(E470="Stormwater Treatment", VLOOKUP(F470,VALIDATIONS!$BZ$2:$CB$6,2,FALSE),    IF(E470="Floodway and Open Channel", VLOOKUP(F470,VALIDATIONS!$BW$2:$BY$7,2,FALSE)))  )</f>
        <v/>
      </c>
      <c r="H470" s="128"/>
      <c r="I470" s="128"/>
      <c r="J470" s="106" t="str">
        <f>IF(OR(E470="",F470=""),"", IF(E470="Stormwater Treatment", H470*VLOOKUP(F470,VALIDATIONS!$BZ$2:$CB$6,3,FALSE),    IF(E470="Floodway and Open Channel", H470*VLOOKUP(F470,VALIDATIONS!$BW$2:$BY$7,3,FALSE)))  )</f>
        <v/>
      </c>
      <c r="K470" s="203"/>
    </row>
    <row r="471" spans="1:11" x14ac:dyDescent="0.2">
      <c r="A471" s="212"/>
      <c r="B471" s="202"/>
      <c r="C471" s="354"/>
      <c r="D471" s="203"/>
      <c r="E471" s="371"/>
      <c r="F471" s="371"/>
      <c r="G471" s="106" t="str">
        <f>IF(OR(E471="",F471=""),"", IF(E471="Stormwater Treatment", VLOOKUP(F471,VALIDATIONS!$BZ$2:$CB$6,2,FALSE),    IF(E471="Floodway and Open Channel", VLOOKUP(F471,VALIDATIONS!$BW$2:$BY$7,2,FALSE)))  )</f>
        <v/>
      </c>
      <c r="H471" s="128"/>
      <c r="I471" s="128"/>
      <c r="J471" s="106" t="str">
        <f>IF(OR(E471="",F471=""),"", IF(E471="Stormwater Treatment", H471*VLOOKUP(F471,VALIDATIONS!$BZ$2:$CB$6,3,FALSE),    IF(E471="Floodway and Open Channel", H471*VLOOKUP(F471,VALIDATIONS!$BW$2:$BY$7,3,FALSE)))  )</f>
        <v/>
      </c>
      <c r="K471" s="203"/>
    </row>
    <row r="472" spans="1:11" x14ac:dyDescent="0.2">
      <c r="A472" s="212"/>
      <c r="B472" s="202"/>
      <c r="C472" s="354"/>
      <c r="D472" s="203"/>
      <c r="E472" s="371"/>
      <c r="F472" s="371"/>
      <c r="G472" s="106" t="str">
        <f>IF(OR(E472="",F472=""),"", IF(E472="Stormwater Treatment", VLOOKUP(F472,VALIDATIONS!$BZ$2:$CB$6,2,FALSE),    IF(E472="Floodway and Open Channel", VLOOKUP(F472,VALIDATIONS!$BW$2:$BY$7,2,FALSE)))  )</f>
        <v/>
      </c>
      <c r="H472" s="128"/>
      <c r="I472" s="128"/>
      <c r="J472" s="106" t="str">
        <f>IF(OR(E472="",F472=""),"", IF(E472="Stormwater Treatment", H472*VLOOKUP(F472,VALIDATIONS!$BZ$2:$CB$6,3,FALSE),    IF(E472="Floodway and Open Channel", H472*VLOOKUP(F472,VALIDATIONS!$BW$2:$BY$7,3,FALSE)))  )</f>
        <v/>
      </c>
      <c r="K472" s="203"/>
    </row>
    <row r="473" spans="1:11" x14ac:dyDescent="0.2">
      <c r="A473" s="212"/>
      <c r="B473" s="202"/>
      <c r="C473" s="354"/>
      <c r="D473" s="203"/>
      <c r="E473" s="371"/>
      <c r="F473" s="371"/>
      <c r="G473" s="106" t="str">
        <f>IF(OR(E473="",F473=""),"", IF(E473="Stormwater Treatment", VLOOKUP(F473,VALIDATIONS!$BZ$2:$CB$6,2,FALSE),    IF(E473="Floodway and Open Channel", VLOOKUP(F473,VALIDATIONS!$BW$2:$BY$7,2,FALSE)))  )</f>
        <v/>
      </c>
      <c r="H473" s="128"/>
      <c r="I473" s="128"/>
      <c r="J473" s="106" t="str">
        <f>IF(OR(E473="",F473=""),"", IF(E473="Stormwater Treatment", H473*VLOOKUP(F473,VALIDATIONS!$BZ$2:$CB$6,3,FALSE),    IF(E473="Floodway and Open Channel", H473*VLOOKUP(F473,VALIDATIONS!$BW$2:$BY$7,3,FALSE)))  )</f>
        <v/>
      </c>
      <c r="K473" s="203"/>
    </row>
    <row r="474" spans="1:11" x14ac:dyDescent="0.2">
      <c r="A474" s="212"/>
      <c r="B474" s="202"/>
      <c r="C474" s="354"/>
      <c r="D474" s="203"/>
      <c r="E474" s="371"/>
      <c r="F474" s="371"/>
      <c r="G474" s="106" t="str">
        <f>IF(OR(E474="",F474=""),"", IF(E474="Stormwater Treatment", VLOOKUP(F474,VALIDATIONS!$BZ$2:$CB$6,2,FALSE),    IF(E474="Floodway and Open Channel", VLOOKUP(F474,VALIDATIONS!$BW$2:$BY$7,2,FALSE)))  )</f>
        <v/>
      </c>
      <c r="H474" s="128"/>
      <c r="I474" s="128"/>
      <c r="J474" s="106" t="str">
        <f>IF(OR(E474="",F474=""),"", IF(E474="Stormwater Treatment", H474*VLOOKUP(F474,VALIDATIONS!$BZ$2:$CB$6,3,FALSE),    IF(E474="Floodway and Open Channel", H474*VLOOKUP(F474,VALIDATIONS!$BW$2:$BY$7,3,FALSE)))  )</f>
        <v/>
      </c>
      <c r="K474" s="203"/>
    </row>
    <row r="475" spans="1:11" x14ac:dyDescent="0.2">
      <c r="A475" s="212"/>
      <c r="B475" s="202"/>
      <c r="C475" s="354"/>
      <c r="D475" s="203"/>
      <c r="E475" s="371"/>
      <c r="F475" s="371"/>
      <c r="G475" s="106" t="str">
        <f>IF(OR(E475="",F475=""),"", IF(E475="Stormwater Treatment", VLOOKUP(F475,VALIDATIONS!$BZ$2:$CB$6,2,FALSE),    IF(E475="Floodway and Open Channel", VLOOKUP(F475,VALIDATIONS!$BW$2:$BY$7,2,FALSE)))  )</f>
        <v/>
      </c>
      <c r="H475" s="128"/>
      <c r="I475" s="128"/>
      <c r="J475" s="106" t="str">
        <f>IF(OR(E475="",F475=""),"", IF(E475="Stormwater Treatment", H475*VLOOKUP(F475,VALIDATIONS!$BZ$2:$CB$6,3,FALSE),    IF(E475="Floodway and Open Channel", H475*VLOOKUP(F475,VALIDATIONS!$BW$2:$BY$7,3,FALSE)))  )</f>
        <v/>
      </c>
      <c r="K475" s="203"/>
    </row>
    <row r="476" spans="1:11" x14ac:dyDescent="0.2">
      <c r="A476" s="212"/>
      <c r="B476" s="202"/>
      <c r="C476" s="354"/>
      <c r="D476" s="203"/>
      <c r="E476" s="371"/>
      <c r="F476" s="371"/>
      <c r="G476" s="106" t="str">
        <f>IF(OR(E476="",F476=""),"", IF(E476="Stormwater Treatment", VLOOKUP(F476,VALIDATIONS!$BZ$2:$CB$6,2,FALSE),    IF(E476="Floodway and Open Channel", VLOOKUP(F476,VALIDATIONS!$BW$2:$BY$7,2,FALSE)))  )</f>
        <v/>
      </c>
      <c r="H476" s="128"/>
      <c r="I476" s="128"/>
      <c r="J476" s="106" t="str">
        <f>IF(OR(E476="",F476=""),"", IF(E476="Stormwater Treatment", H476*VLOOKUP(F476,VALIDATIONS!$BZ$2:$CB$6,3,FALSE),    IF(E476="Floodway and Open Channel", H476*VLOOKUP(F476,VALIDATIONS!$BW$2:$BY$7,3,FALSE)))  )</f>
        <v/>
      </c>
      <c r="K476" s="203"/>
    </row>
    <row r="477" spans="1:11" x14ac:dyDescent="0.2">
      <c r="A477" s="212"/>
      <c r="B477" s="202"/>
      <c r="C477" s="354"/>
      <c r="D477" s="203"/>
      <c r="E477" s="371"/>
      <c r="F477" s="371"/>
      <c r="G477" s="106" t="str">
        <f>IF(OR(E477="",F477=""),"", IF(E477="Stormwater Treatment", VLOOKUP(F477,VALIDATIONS!$BZ$2:$CB$6,2,FALSE),    IF(E477="Floodway and Open Channel", VLOOKUP(F477,VALIDATIONS!$BW$2:$BY$7,2,FALSE)))  )</f>
        <v/>
      </c>
      <c r="H477" s="128"/>
      <c r="I477" s="128"/>
      <c r="J477" s="106" t="str">
        <f>IF(OR(E477="",F477=""),"", IF(E477="Stormwater Treatment", H477*VLOOKUP(F477,VALIDATIONS!$BZ$2:$CB$6,3,FALSE),    IF(E477="Floodway and Open Channel", H477*VLOOKUP(F477,VALIDATIONS!$BW$2:$BY$7,3,FALSE)))  )</f>
        <v/>
      </c>
      <c r="K477" s="203"/>
    </row>
    <row r="478" spans="1:11" x14ac:dyDescent="0.2">
      <c r="A478" s="212"/>
      <c r="B478" s="202"/>
      <c r="C478" s="354"/>
      <c r="D478" s="203"/>
      <c r="E478" s="371"/>
      <c r="F478" s="371"/>
      <c r="G478" s="106" t="str">
        <f>IF(OR(E478="",F478=""),"", IF(E478="Stormwater Treatment", VLOOKUP(F478,VALIDATIONS!$BZ$2:$CB$6,2,FALSE),    IF(E478="Floodway and Open Channel", VLOOKUP(F478,VALIDATIONS!$BW$2:$BY$7,2,FALSE)))  )</f>
        <v/>
      </c>
      <c r="H478" s="128"/>
      <c r="I478" s="128"/>
      <c r="J478" s="106" t="str">
        <f>IF(OR(E478="",F478=""),"", IF(E478="Stormwater Treatment", H478*VLOOKUP(F478,VALIDATIONS!$BZ$2:$CB$6,3,FALSE),    IF(E478="Floodway and Open Channel", H478*VLOOKUP(F478,VALIDATIONS!$BW$2:$BY$7,3,FALSE)))  )</f>
        <v/>
      </c>
      <c r="K478" s="203"/>
    </row>
    <row r="479" spans="1:11" x14ac:dyDescent="0.2">
      <c r="A479" s="212"/>
      <c r="B479" s="202"/>
      <c r="C479" s="354"/>
      <c r="D479" s="203"/>
      <c r="E479" s="371"/>
      <c r="F479" s="371"/>
      <c r="G479" s="106" t="str">
        <f>IF(OR(E479="",F479=""),"", IF(E479="Stormwater Treatment", VLOOKUP(F479,VALIDATIONS!$BZ$2:$CB$6,2,FALSE),    IF(E479="Floodway and Open Channel", VLOOKUP(F479,VALIDATIONS!$BW$2:$BY$7,2,FALSE)))  )</f>
        <v/>
      </c>
      <c r="H479" s="128"/>
      <c r="I479" s="128"/>
      <c r="J479" s="106" t="str">
        <f>IF(OR(E479="",F479=""),"", IF(E479="Stormwater Treatment", H479*VLOOKUP(F479,VALIDATIONS!$BZ$2:$CB$6,3,FALSE),    IF(E479="Floodway and Open Channel", H479*VLOOKUP(F479,VALIDATIONS!$BW$2:$BY$7,3,FALSE)))  )</f>
        <v/>
      </c>
      <c r="K479" s="203"/>
    </row>
    <row r="480" spans="1:11" x14ac:dyDescent="0.2">
      <c r="A480" s="212"/>
      <c r="B480" s="202"/>
      <c r="C480" s="354"/>
      <c r="D480" s="203"/>
      <c r="E480" s="371"/>
      <c r="F480" s="371"/>
      <c r="G480" s="106" t="str">
        <f>IF(OR(E480="",F480=""),"", IF(E480="Stormwater Treatment", VLOOKUP(F480,VALIDATIONS!$BZ$2:$CB$6,2,FALSE),    IF(E480="Floodway and Open Channel", VLOOKUP(F480,VALIDATIONS!$BW$2:$BY$7,2,FALSE)))  )</f>
        <v/>
      </c>
      <c r="H480" s="128"/>
      <c r="I480" s="128"/>
      <c r="J480" s="106" t="str">
        <f>IF(OR(E480="",F480=""),"", IF(E480="Stormwater Treatment", H480*VLOOKUP(F480,VALIDATIONS!$BZ$2:$CB$6,3,FALSE),    IF(E480="Floodway and Open Channel", H480*VLOOKUP(F480,VALIDATIONS!$BW$2:$BY$7,3,FALSE)))  )</f>
        <v/>
      </c>
      <c r="K480" s="203"/>
    </row>
    <row r="481" spans="1:11" x14ac:dyDescent="0.2">
      <c r="A481" s="212"/>
      <c r="B481" s="202"/>
      <c r="C481" s="354"/>
      <c r="D481" s="203"/>
      <c r="E481" s="371"/>
      <c r="F481" s="371"/>
      <c r="G481" s="106" t="str">
        <f>IF(OR(E481="",F481=""),"", IF(E481="Stormwater Treatment", VLOOKUP(F481,VALIDATIONS!$BZ$2:$CB$6,2,FALSE),    IF(E481="Floodway and Open Channel", VLOOKUP(F481,VALIDATIONS!$BW$2:$BY$7,2,FALSE)))  )</f>
        <v/>
      </c>
      <c r="H481" s="128"/>
      <c r="I481" s="128"/>
      <c r="J481" s="106" t="str">
        <f>IF(OR(E481="",F481=""),"", IF(E481="Stormwater Treatment", H481*VLOOKUP(F481,VALIDATIONS!$BZ$2:$CB$6,3,FALSE),    IF(E481="Floodway and Open Channel", H481*VLOOKUP(F481,VALIDATIONS!$BW$2:$BY$7,3,FALSE)))  )</f>
        <v/>
      </c>
      <c r="K481" s="203"/>
    </row>
    <row r="482" spans="1:11" x14ac:dyDescent="0.2">
      <c r="A482" s="212"/>
      <c r="B482" s="202"/>
      <c r="C482" s="354"/>
      <c r="D482" s="203"/>
      <c r="E482" s="371"/>
      <c r="F482" s="371"/>
      <c r="G482" s="106" t="str">
        <f>IF(OR(E482="",F482=""),"", IF(E482="Stormwater Treatment", VLOOKUP(F482,VALIDATIONS!$BZ$2:$CB$6,2,FALSE),    IF(E482="Floodway and Open Channel", VLOOKUP(F482,VALIDATIONS!$BW$2:$BY$7,2,FALSE)))  )</f>
        <v/>
      </c>
      <c r="H482" s="128"/>
      <c r="I482" s="128"/>
      <c r="J482" s="106" t="str">
        <f>IF(OR(E482="",F482=""),"", IF(E482="Stormwater Treatment", H482*VLOOKUP(F482,VALIDATIONS!$BZ$2:$CB$6,3,FALSE),    IF(E482="Floodway and Open Channel", H482*VLOOKUP(F482,VALIDATIONS!$BW$2:$BY$7,3,FALSE)))  )</f>
        <v/>
      </c>
      <c r="K482" s="203"/>
    </row>
    <row r="483" spans="1:11" x14ac:dyDescent="0.2">
      <c r="A483" s="212"/>
      <c r="B483" s="202"/>
      <c r="C483" s="354"/>
      <c r="D483" s="203"/>
      <c r="E483" s="371"/>
      <c r="F483" s="371"/>
      <c r="G483" s="106" t="str">
        <f>IF(OR(E483="",F483=""),"", IF(E483="Stormwater Treatment", VLOOKUP(F483,VALIDATIONS!$BZ$2:$CB$6,2,FALSE),    IF(E483="Floodway and Open Channel", VLOOKUP(F483,VALIDATIONS!$BW$2:$BY$7,2,FALSE)))  )</f>
        <v/>
      </c>
      <c r="H483" s="128"/>
      <c r="I483" s="128"/>
      <c r="J483" s="106" t="str">
        <f>IF(OR(E483="",F483=""),"", IF(E483="Stormwater Treatment", H483*VLOOKUP(F483,VALIDATIONS!$BZ$2:$CB$6,3,FALSE),    IF(E483="Floodway and Open Channel", H483*VLOOKUP(F483,VALIDATIONS!$BW$2:$BY$7,3,FALSE)))  )</f>
        <v/>
      </c>
      <c r="K483" s="203"/>
    </row>
    <row r="484" spans="1:11" x14ac:dyDescent="0.2">
      <c r="A484" s="212"/>
      <c r="B484" s="202"/>
      <c r="C484" s="354"/>
      <c r="D484" s="203"/>
      <c r="E484" s="371"/>
      <c r="F484" s="371"/>
      <c r="G484" s="106" t="str">
        <f>IF(OR(E484="",F484=""),"", IF(E484="Stormwater Treatment", VLOOKUP(F484,VALIDATIONS!$BZ$2:$CB$6,2,FALSE),    IF(E484="Floodway and Open Channel", VLOOKUP(F484,VALIDATIONS!$BW$2:$BY$7,2,FALSE)))  )</f>
        <v/>
      </c>
      <c r="H484" s="128"/>
      <c r="I484" s="128"/>
      <c r="J484" s="106" t="str">
        <f>IF(OR(E484="",F484=""),"", IF(E484="Stormwater Treatment", H484*VLOOKUP(F484,VALIDATIONS!$BZ$2:$CB$6,3,FALSE),    IF(E484="Floodway and Open Channel", H484*VLOOKUP(F484,VALIDATIONS!$BW$2:$BY$7,3,FALSE)))  )</f>
        <v/>
      </c>
      <c r="K484" s="203"/>
    </row>
    <row r="485" spans="1:11" x14ac:dyDescent="0.2">
      <c r="A485" s="212"/>
      <c r="B485" s="202"/>
      <c r="C485" s="354"/>
      <c r="D485" s="203"/>
      <c r="E485" s="371"/>
      <c r="F485" s="371"/>
      <c r="G485" s="106" t="str">
        <f>IF(OR(E485="",F485=""),"", IF(E485="Stormwater Treatment", VLOOKUP(F485,VALIDATIONS!$BZ$2:$CB$6,2,FALSE),    IF(E485="Floodway and Open Channel", VLOOKUP(F485,VALIDATIONS!$BW$2:$BY$7,2,FALSE)))  )</f>
        <v/>
      </c>
      <c r="H485" s="128"/>
      <c r="I485" s="128"/>
      <c r="J485" s="106" t="str">
        <f>IF(OR(E485="",F485=""),"", IF(E485="Stormwater Treatment", H485*VLOOKUP(F485,VALIDATIONS!$BZ$2:$CB$6,3,FALSE),    IF(E485="Floodway and Open Channel", H485*VLOOKUP(F485,VALIDATIONS!$BW$2:$BY$7,3,FALSE)))  )</f>
        <v/>
      </c>
      <c r="K485" s="203"/>
    </row>
    <row r="486" spans="1:11" x14ac:dyDescent="0.2">
      <c r="A486" s="212"/>
      <c r="B486" s="202"/>
      <c r="C486" s="354"/>
      <c r="D486" s="203"/>
      <c r="E486" s="371"/>
      <c r="F486" s="371"/>
      <c r="G486" s="106" t="str">
        <f>IF(OR(E486="",F486=""),"", IF(E486="Stormwater Treatment", VLOOKUP(F486,VALIDATIONS!$BZ$2:$CB$6,2,FALSE),    IF(E486="Floodway and Open Channel", VLOOKUP(F486,VALIDATIONS!$BW$2:$BY$7,2,FALSE)))  )</f>
        <v/>
      </c>
      <c r="H486" s="128"/>
      <c r="I486" s="128"/>
      <c r="J486" s="106" t="str">
        <f>IF(OR(E486="",F486=""),"", IF(E486="Stormwater Treatment", H486*VLOOKUP(F486,VALIDATIONS!$BZ$2:$CB$6,3,FALSE),    IF(E486="Floodway and Open Channel", H486*VLOOKUP(F486,VALIDATIONS!$BW$2:$BY$7,3,FALSE)))  )</f>
        <v/>
      </c>
      <c r="K486" s="203"/>
    </row>
    <row r="487" spans="1:11" x14ac:dyDescent="0.2">
      <c r="A487" s="212"/>
      <c r="B487" s="202"/>
      <c r="C487" s="354"/>
      <c r="D487" s="203"/>
      <c r="E487" s="371"/>
      <c r="F487" s="371"/>
      <c r="G487" s="106" t="str">
        <f>IF(OR(E487="",F487=""),"", IF(E487="Stormwater Treatment", VLOOKUP(F487,VALIDATIONS!$BZ$2:$CB$6,2,FALSE),    IF(E487="Floodway and Open Channel", VLOOKUP(F487,VALIDATIONS!$BW$2:$BY$7,2,FALSE)))  )</f>
        <v/>
      </c>
      <c r="H487" s="128"/>
      <c r="I487" s="128"/>
      <c r="J487" s="106" t="str">
        <f>IF(OR(E487="",F487=""),"", IF(E487="Stormwater Treatment", H487*VLOOKUP(F487,VALIDATIONS!$BZ$2:$CB$6,3,FALSE),    IF(E487="Floodway and Open Channel", H487*VLOOKUP(F487,VALIDATIONS!$BW$2:$BY$7,3,FALSE)))  )</f>
        <v/>
      </c>
      <c r="K487" s="203"/>
    </row>
    <row r="488" spans="1:11" x14ac:dyDescent="0.2">
      <c r="A488" s="212"/>
      <c r="B488" s="202"/>
      <c r="C488" s="354"/>
      <c r="D488" s="203"/>
      <c r="E488" s="371"/>
      <c r="F488" s="371"/>
      <c r="G488" s="106" t="str">
        <f>IF(OR(E488="",F488=""),"", IF(E488="Stormwater Treatment", VLOOKUP(F488,VALIDATIONS!$BZ$2:$CB$6,2,FALSE),    IF(E488="Floodway and Open Channel", VLOOKUP(F488,VALIDATIONS!$BW$2:$BY$7,2,FALSE)))  )</f>
        <v/>
      </c>
      <c r="H488" s="128"/>
      <c r="I488" s="128"/>
      <c r="J488" s="106" t="str">
        <f>IF(OR(E488="",F488=""),"", IF(E488="Stormwater Treatment", H488*VLOOKUP(F488,VALIDATIONS!$BZ$2:$CB$6,3,FALSE),    IF(E488="Floodway and Open Channel", H488*VLOOKUP(F488,VALIDATIONS!$BW$2:$BY$7,3,FALSE)))  )</f>
        <v/>
      </c>
      <c r="K488" s="203"/>
    </row>
    <row r="489" spans="1:11" x14ac:dyDescent="0.2">
      <c r="A489" s="212"/>
      <c r="B489" s="202"/>
      <c r="C489" s="354"/>
      <c r="D489" s="203"/>
      <c r="E489" s="371"/>
      <c r="F489" s="371"/>
      <c r="G489" s="106" t="str">
        <f>IF(OR(E489="",F489=""),"", IF(E489="Stormwater Treatment", VLOOKUP(F489,VALIDATIONS!$BZ$2:$CB$6,2,FALSE),    IF(E489="Floodway and Open Channel", VLOOKUP(F489,VALIDATIONS!$BW$2:$BY$7,2,FALSE)))  )</f>
        <v/>
      </c>
      <c r="H489" s="128"/>
      <c r="I489" s="128"/>
      <c r="J489" s="106" t="str">
        <f>IF(OR(E489="",F489=""),"", IF(E489="Stormwater Treatment", H489*VLOOKUP(F489,VALIDATIONS!$BZ$2:$CB$6,3,FALSE),    IF(E489="Floodway and Open Channel", H489*VLOOKUP(F489,VALIDATIONS!$BW$2:$BY$7,3,FALSE)))  )</f>
        <v/>
      </c>
      <c r="K489" s="203"/>
    </row>
    <row r="490" spans="1:11" x14ac:dyDescent="0.2">
      <c r="A490" s="212"/>
      <c r="B490" s="202"/>
      <c r="C490" s="354"/>
      <c r="D490" s="203"/>
      <c r="E490" s="371"/>
      <c r="F490" s="371"/>
      <c r="G490" s="106" t="str">
        <f>IF(OR(E490="",F490=""),"", IF(E490="Stormwater Treatment", VLOOKUP(F490,VALIDATIONS!$BZ$2:$CB$6,2,FALSE),    IF(E490="Floodway and Open Channel", VLOOKUP(F490,VALIDATIONS!$BW$2:$BY$7,2,FALSE)))  )</f>
        <v/>
      </c>
      <c r="H490" s="128"/>
      <c r="I490" s="128"/>
      <c r="J490" s="106" t="str">
        <f>IF(OR(E490="",F490=""),"", IF(E490="Stormwater Treatment", H490*VLOOKUP(F490,VALIDATIONS!$BZ$2:$CB$6,3,FALSE),    IF(E490="Floodway and Open Channel", H490*VLOOKUP(F490,VALIDATIONS!$BW$2:$BY$7,3,FALSE)))  )</f>
        <v/>
      </c>
      <c r="K490" s="203"/>
    </row>
    <row r="491" spans="1:11" x14ac:dyDescent="0.2">
      <c r="A491" s="212"/>
      <c r="B491" s="202"/>
      <c r="C491" s="354"/>
      <c r="D491" s="203"/>
      <c r="E491" s="371"/>
      <c r="F491" s="371"/>
      <c r="G491" s="106" t="str">
        <f>IF(OR(E491="",F491=""),"", IF(E491="Stormwater Treatment", VLOOKUP(F491,VALIDATIONS!$BZ$2:$CB$6,2,FALSE),    IF(E491="Floodway and Open Channel", VLOOKUP(F491,VALIDATIONS!$BW$2:$BY$7,2,FALSE)))  )</f>
        <v/>
      </c>
      <c r="H491" s="128"/>
      <c r="I491" s="128"/>
      <c r="J491" s="106" t="str">
        <f>IF(OR(E491="",F491=""),"", IF(E491="Stormwater Treatment", H491*VLOOKUP(F491,VALIDATIONS!$BZ$2:$CB$6,3,FALSE),    IF(E491="Floodway and Open Channel", H491*VLOOKUP(F491,VALIDATIONS!$BW$2:$BY$7,3,FALSE)))  )</f>
        <v/>
      </c>
      <c r="K491" s="203"/>
    </row>
    <row r="492" spans="1:11" x14ac:dyDescent="0.2">
      <c r="A492" s="212"/>
      <c r="B492" s="202"/>
      <c r="C492" s="354"/>
      <c r="D492" s="203"/>
      <c r="E492" s="371"/>
      <c r="F492" s="371"/>
      <c r="G492" s="106" t="str">
        <f>IF(OR(E492="",F492=""),"", IF(E492="Stormwater Treatment", VLOOKUP(F492,VALIDATIONS!$BZ$2:$CB$6,2,FALSE),    IF(E492="Floodway and Open Channel", VLOOKUP(F492,VALIDATIONS!$BW$2:$BY$7,2,FALSE)))  )</f>
        <v/>
      </c>
      <c r="H492" s="128"/>
      <c r="I492" s="128"/>
      <c r="J492" s="106" t="str">
        <f>IF(OR(E492="",F492=""),"", IF(E492="Stormwater Treatment", H492*VLOOKUP(F492,VALIDATIONS!$BZ$2:$CB$6,3,FALSE),    IF(E492="Floodway and Open Channel", H492*VLOOKUP(F492,VALIDATIONS!$BW$2:$BY$7,3,FALSE)))  )</f>
        <v/>
      </c>
      <c r="K492" s="203"/>
    </row>
    <row r="493" spans="1:11" x14ac:dyDescent="0.2">
      <c r="A493" s="212"/>
      <c r="B493" s="202"/>
      <c r="C493" s="354"/>
      <c r="D493" s="203"/>
      <c r="E493" s="371"/>
      <c r="F493" s="371"/>
      <c r="G493" s="106" t="str">
        <f>IF(OR(E493="",F493=""),"", IF(E493="Stormwater Treatment", VLOOKUP(F493,VALIDATIONS!$BZ$2:$CB$6,2,FALSE),    IF(E493="Floodway and Open Channel", VLOOKUP(F493,VALIDATIONS!$BW$2:$BY$7,2,FALSE)))  )</f>
        <v/>
      </c>
      <c r="H493" s="128"/>
      <c r="I493" s="128"/>
      <c r="J493" s="106" t="str">
        <f>IF(OR(E493="",F493=""),"", IF(E493="Stormwater Treatment", H493*VLOOKUP(F493,VALIDATIONS!$BZ$2:$CB$6,3,FALSE),    IF(E493="Floodway and Open Channel", H493*VLOOKUP(F493,VALIDATIONS!$BW$2:$BY$7,3,FALSE)))  )</f>
        <v/>
      </c>
      <c r="K493" s="203"/>
    </row>
    <row r="494" spans="1:11" x14ac:dyDescent="0.2">
      <c r="A494" s="212"/>
      <c r="B494" s="202"/>
      <c r="C494" s="354"/>
      <c r="D494" s="203"/>
      <c r="E494" s="371"/>
      <c r="F494" s="371"/>
      <c r="G494" s="106" t="str">
        <f>IF(OR(E494="",F494=""),"", IF(E494="Stormwater Treatment", VLOOKUP(F494,VALIDATIONS!$BZ$2:$CB$6,2,FALSE),    IF(E494="Floodway and Open Channel", VLOOKUP(F494,VALIDATIONS!$BW$2:$BY$7,2,FALSE)))  )</f>
        <v/>
      </c>
      <c r="H494" s="128"/>
      <c r="I494" s="128"/>
      <c r="J494" s="106" t="str">
        <f>IF(OR(E494="",F494=""),"", IF(E494="Stormwater Treatment", H494*VLOOKUP(F494,VALIDATIONS!$BZ$2:$CB$6,3,FALSE),    IF(E494="Floodway and Open Channel", H494*VLOOKUP(F494,VALIDATIONS!$BW$2:$BY$7,3,FALSE)))  )</f>
        <v/>
      </c>
      <c r="K494" s="203"/>
    </row>
    <row r="495" spans="1:11" x14ac:dyDescent="0.2">
      <c r="A495" s="212"/>
      <c r="B495" s="202"/>
      <c r="C495" s="354"/>
      <c r="D495" s="203"/>
      <c r="E495" s="371"/>
      <c r="F495" s="371"/>
      <c r="G495" s="106" t="str">
        <f>IF(OR(E495="",F495=""),"", IF(E495="Stormwater Treatment", VLOOKUP(F495,VALIDATIONS!$BZ$2:$CB$6,2,FALSE),    IF(E495="Floodway and Open Channel", VLOOKUP(F495,VALIDATIONS!$BW$2:$BY$7,2,FALSE)))  )</f>
        <v/>
      </c>
      <c r="H495" s="128"/>
      <c r="I495" s="128"/>
      <c r="J495" s="106" t="str">
        <f>IF(OR(E495="",F495=""),"", IF(E495="Stormwater Treatment", H495*VLOOKUP(F495,VALIDATIONS!$BZ$2:$CB$6,3,FALSE),    IF(E495="Floodway and Open Channel", H495*VLOOKUP(F495,VALIDATIONS!$BW$2:$BY$7,3,FALSE)))  )</f>
        <v/>
      </c>
      <c r="K495" s="203"/>
    </row>
    <row r="496" spans="1:11" x14ac:dyDescent="0.2">
      <c r="A496" s="212"/>
      <c r="B496" s="202"/>
      <c r="C496" s="354"/>
      <c r="D496" s="203"/>
      <c r="E496" s="371"/>
      <c r="F496" s="371"/>
      <c r="G496" s="106" t="str">
        <f>IF(OR(E496="",F496=""),"", IF(E496="Stormwater Treatment", VLOOKUP(F496,VALIDATIONS!$BZ$2:$CB$6,2,FALSE),    IF(E496="Floodway and Open Channel", VLOOKUP(F496,VALIDATIONS!$BW$2:$BY$7,2,FALSE)))  )</f>
        <v/>
      </c>
      <c r="H496" s="128"/>
      <c r="I496" s="128"/>
      <c r="J496" s="106" t="str">
        <f>IF(OR(E496="",F496=""),"", IF(E496="Stormwater Treatment", H496*VLOOKUP(F496,VALIDATIONS!$BZ$2:$CB$6,3,FALSE),    IF(E496="Floodway and Open Channel", H496*VLOOKUP(F496,VALIDATIONS!$BW$2:$BY$7,3,FALSE)))  )</f>
        <v/>
      </c>
      <c r="K496" s="203"/>
    </row>
    <row r="497" spans="1:11" x14ac:dyDescent="0.2">
      <c r="A497" s="212"/>
      <c r="B497" s="202"/>
      <c r="C497" s="354"/>
      <c r="D497" s="203"/>
      <c r="E497" s="371"/>
      <c r="F497" s="371"/>
      <c r="G497" s="106" t="str">
        <f>IF(OR(E497="",F497=""),"", IF(E497="Stormwater Treatment", VLOOKUP(F497,VALIDATIONS!$BZ$2:$CB$6,2,FALSE),    IF(E497="Floodway and Open Channel", VLOOKUP(F497,VALIDATIONS!$BW$2:$BY$7,2,FALSE)))  )</f>
        <v/>
      </c>
      <c r="H497" s="128"/>
      <c r="I497" s="128"/>
      <c r="J497" s="106" t="str">
        <f>IF(OR(E497="",F497=""),"", IF(E497="Stormwater Treatment", H497*VLOOKUP(F497,VALIDATIONS!$BZ$2:$CB$6,3,FALSE),    IF(E497="Floodway and Open Channel", H497*VLOOKUP(F497,VALIDATIONS!$BW$2:$BY$7,3,FALSE)))  )</f>
        <v/>
      </c>
      <c r="K497" s="203"/>
    </row>
    <row r="498" spans="1:11" x14ac:dyDescent="0.2">
      <c r="A498" s="212"/>
      <c r="B498" s="202"/>
      <c r="C498" s="354"/>
      <c r="D498" s="203"/>
      <c r="E498" s="371"/>
      <c r="F498" s="371"/>
      <c r="G498" s="106" t="str">
        <f>IF(OR(E498="",F498=""),"", IF(E498="Stormwater Treatment", VLOOKUP(F498,VALIDATIONS!$BZ$2:$CB$6,2,FALSE),    IF(E498="Floodway and Open Channel", VLOOKUP(F498,VALIDATIONS!$BW$2:$BY$7,2,FALSE)))  )</f>
        <v/>
      </c>
      <c r="H498" s="128"/>
      <c r="I498" s="128"/>
      <c r="J498" s="106" t="str">
        <f>IF(OR(E498="",F498=""),"", IF(E498="Stormwater Treatment", H498*VLOOKUP(F498,VALIDATIONS!$BZ$2:$CB$6,3,FALSE),    IF(E498="Floodway and Open Channel", H498*VLOOKUP(F498,VALIDATIONS!$BW$2:$BY$7,3,FALSE)))  )</f>
        <v/>
      </c>
      <c r="K498" s="203"/>
    </row>
    <row r="499" spans="1:11" x14ac:dyDescent="0.2">
      <c r="A499" s="212"/>
      <c r="B499" s="202"/>
      <c r="C499" s="354"/>
      <c r="D499" s="203"/>
      <c r="E499" s="371"/>
      <c r="F499" s="371"/>
      <c r="G499" s="106" t="str">
        <f>IF(OR(E499="",F499=""),"", IF(E499="Stormwater Treatment", VLOOKUP(F499,VALIDATIONS!$BZ$2:$CB$6,2,FALSE),    IF(E499="Floodway and Open Channel", VLOOKUP(F499,VALIDATIONS!$BW$2:$BY$7,2,FALSE)))  )</f>
        <v/>
      </c>
      <c r="H499" s="128"/>
      <c r="I499" s="128"/>
      <c r="J499" s="106" t="str">
        <f>IF(OR(E499="",F499=""),"", IF(E499="Stormwater Treatment", H499*VLOOKUP(F499,VALIDATIONS!$BZ$2:$CB$6,3,FALSE),    IF(E499="Floodway and Open Channel", H499*VLOOKUP(F499,VALIDATIONS!$BW$2:$BY$7,3,FALSE)))  )</f>
        <v/>
      </c>
      <c r="K499" s="203"/>
    </row>
    <row r="500" spans="1:11" x14ac:dyDescent="0.2">
      <c r="A500" s="212"/>
      <c r="B500" s="202"/>
      <c r="C500" s="354"/>
      <c r="D500" s="203"/>
      <c r="E500" s="371"/>
      <c r="F500" s="371"/>
      <c r="G500" s="106" t="str">
        <f>IF(OR(E500="",F500=""),"", IF(E500="Stormwater Treatment", VLOOKUP(F500,VALIDATIONS!$BZ$2:$CB$6,2,FALSE),    IF(E500="Floodway and Open Channel", VLOOKUP(F500,VALIDATIONS!$BW$2:$BY$7,2,FALSE)))  )</f>
        <v/>
      </c>
      <c r="H500" s="128"/>
      <c r="I500" s="128"/>
      <c r="J500" s="106" t="str">
        <f>IF(OR(E500="",F500=""),"", IF(E500="Stormwater Treatment", H500*VLOOKUP(F500,VALIDATIONS!$BZ$2:$CB$6,3,FALSE),    IF(E500="Floodway and Open Channel", H500*VLOOKUP(F500,VALIDATIONS!$BW$2:$BY$7,3,FALSE)))  )</f>
        <v/>
      </c>
      <c r="K500" s="203"/>
    </row>
    <row r="502" spans="1:11" x14ac:dyDescent="0.2">
      <c r="J502" s="102">
        <f>SUM(J2:J500)</f>
        <v>0</v>
      </c>
    </row>
  </sheetData>
  <sheetProtection algorithmName="SHA-512" hashValue="9gCzJHfcZfAtZit5KdwgEKgQmb9MOwXZlYZHeQGgu+iVD2NXc/gKF9NIKYoiENMf24uoiITR5qZAj4tWCNFZdw==" saltValue="IUeVAHUiLaVy5y3kDpmAQg==" spinCount="100000" sheet="1" objects="1" scenarios="1" selectLockedCells="1"/>
  <mergeCells count="1">
    <mergeCell ref="A2:A55"/>
  </mergeCells>
  <dataValidations count="3">
    <dataValidation type="list" allowBlank="1" showInputMessage="1" showErrorMessage="1" sqref="C2:C500" xr:uid="{00000000-0002-0000-0D00-000000000000}">
      <formula1>SuburbD</formula1>
    </dataValidation>
    <dataValidation type="list" allowBlank="1" showInputMessage="1" showErrorMessage="1" sqref="E2:E500" xr:uid="{00000000-0002-0000-0D00-000001000000}">
      <formula1>FloodProt</formula1>
    </dataValidation>
    <dataValidation type="list" allowBlank="1" showInputMessage="1" showErrorMessage="1" sqref="F2:F500" xr:uid="{00000000-0002-0000-0D00-000002000000}">
      <formula1>INDIRECT(SUBSTITUTE(E2," ",""))</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7">
    <tabColor rgb="FF92D050"/>
  </sheetPr>
  <dimension ref="A1:O1003"/>
  <sheetViews>
    <sheetView zoomScale="80" zoomScaleNormal="80" workbookViewId="0">
      <pane xSplit="1" ySplit="3" topLeftCell="B4" activePane="bottomRight" state="frozen"/>
      <selection activeCell="E26" sqref="E26"/>
      <selection pane="topRight" activeCell="E26" sqref="E26"/>
      <selection pane="bottomLeft" activeCell="E26" sqref="E26"/>
      <selection pane="bottomRight" activeCell="E26" sqref="E26"/>
    </sheetView>
  </sheetViews>
  <sheetFormatPr defaultColWidth="9.140625" defaultRowHeight="12.75" x14ac:dyDescent="0.2"/>
  <cols>
    <col min="1" max="1" width="13.42578125" style="372" customWidth="1"/>
    <col min="2" max="2" width="30" style="200" bestFit="1" customWidth="1"/>
    <col min="3" max="3" width="23.7109375" style="200" bestFit="1" customWidth="1"/>
    <col min="4" max="4" width="57.28515625" style="200" customWidth="1"/>
    <col min="5" max="5" width="36.140625" style="200" customWidth="1"/>
    <col min="6" max="6" width="41.42578125" style="200" customWidth="1"/>
    <col min="7" max="7" width="45.140625" style="200" customWidth="1"/>
    <col min="8" max="8" width="24.7109375" style="200" customWidth="1"/>
    <col min="9" max="10" width="23.85546875" style="200" bestFit="1" customWidth="1"/>
    <col min="11" max="12" width="22.85546875" style="200" customWidth="1"/>
    <col min="13" max="13" width="26.5703125" style="200" bestFit="1" customWidth="1"/>
    <col min="14" max="14" width="22.85546875" style="200" customWidth="1"/>
    <col min="15" max="15" width="55" style="200" customWidth="1"/>
    <col min="16" max="16384" width="9.140625" style="130"/>
  </cols>
  <sheetData>
    <row r="1" spans="1:15" s="372" customFormat="1" ht="23.25" customHeight="1" x14ac:dyDescent="0.25">
      <c r="A1" s="232"/>
      <c r="B1" s="471" t="s">
        <v>920</v>
      </c>
      <c r="C1" s="471"/>
      <c r="D1" s="471"/>
      <c r="E1" s="471"/>
      <c r="F1" s="471"/>
      <c r="G1" s="471"/>
      <c r="H1" s="471"/>
      <c r="I1" s="471"/>
      <c r="J1" s="471"/>
      <c r="K1" s="471"/>
      <c r="L1" s="471"/>
      <c r="M1" s="471"/>
      <c r="N1" s="471"/>
      <c r="O1" s="471"/>
    </row>
    <row r="2" spans="1:15" s="181" customFormat="1" ht="12.75" customHeight="1" x14ac:dyDescent="0.25">
      <c r="A2" s="232"/>
      <c r="B2" s="180"/>
      <c r="C2" s="180"/>
      <c r="D2" s="180"/>
      <c r="E2" s="180"/>
      <c r="F2" s="180"/>
      <c r="G2" s="180"/>
      <c r="H2" s="180"/>
      <c r="I2" s="382" t="s">
        <v>779</v>
      </c>
      <c r="J2" s="383" t="s">
        <v>780</v>
      </c>
      <c r="K2" s="476" t="s">
        <v>781</v>
      </c>
      <c r="L2" s="477"/>
      <c r="M2" s="477"/>
      <c r="N2" s="478"/>
      <c r="O2" s="180"/>
    </row>
    <row r="3" spans="1:15" s="193" customFormat="1" ht="45.75" customHeight="1" x14ac:dyDescent="0.2">
      <c r="A3" s="232"/>
      <c r="B3" s="369" t="s">
        <v>693</v>
      </c>
      <c r="C3" s="182" t="s">
        <v>792</v>
      </c>
      <c r="D3" s="182" t="s">
        <v>789</v>
      </c>
      <c r="E3" s="77" t="s">
        <v>758</v>
      </c>
      <c r="F3" s="77" t="s">
        <v>759</v>
      </c>
      <c r="G3" s="77" t="s">
        <v>760</v>
      </c>
      <c r="H3" s="369" t="s">
        <v>741</v>
      </c>
      <c r="I3" s="184" t="s">
        <v>921</v>
      </c>
      <c r="J3" s="186" t="s">
        <v>921</v>
      </c>
      <c r="K3" s="188" t="s">
        <v>796</v>
      </c>
      <c r="L3" s="189" t="s">
        <v>797</v>
      </c>
      <c r="M3" s="191" t="s">
        <v>798</v>
      </c>
      <c r="N3" s="111" t="s">
        <v>909</v>
      </c>
      <c r="O3" s="192" t="s">
        <v>700</v>
      </c>
    </row>
    <row r="4" spans="1:15" ht="12.75" customHeight="1" x14ac:dyDescent="0.2">
      <c r="A4" s="480" t="s">
        <v>918</v>
      </c>
      <c r="B4" s="368"/>
      <c r="C4" s="141"/>
      <c r="D4" s="141"/>
      <c r="E4" s="127"/>
      <c r="F4" s="127"/>
      <c r="G4" s="127"/>
      <c r="H4" s="368"/>
      <c r="I4" s="196"/>
      <c r="J4" s="198"/>
      <c r="K4" s="199"/>
      <c r="L4" s="368"/>
      <c r="M4" s="370"/>
      <c r="N4" s="106" t="str">
        <f>IF(OR(K4="",L4="",M4=""),"",K4*0.8*VLOOKUP(L4,VALIDATIONS!$CZ$2:$DU$42,3,FALSE))</f>
        <v/>
      </c>
      <c r="O4" s="117"/>
    </row>
    <row r="5" spans="1:15" x14ac:dyDescent="0.2">
      <c r="A5" s="480"/>
      <c r="B5" s="368"/>
      <c r="C5" s="141"/>
      <c r="D5" s="141"/>
      <c r="E5" s="127"/>
      <c r="F5" s="127"/>
      <c r="G5" s="127"/>
      <c r="H5" s="368"/>
      <c r="I5" s="196"/>
      <c r="J5" s="198"/>
      <c r="K5" s="199"/>
      <c r="L5" s="368"/>
      <c r="M5" s="370"/>
      <c r="N5" s="106" t="str">
        <f>IF(OR(K5="",L5="",M5=""),"",K5*0.8*VLOOKUP(L5,VALIDATIONS!$CZ$2:$DU$42,3,FALSE))</f>
        <v/>
      </c>
      <c r="O5" s="117"/>
    </row>
    <row r="6" spans="1:15" x14ac:dyDescent="0.2">
      <c r="A6" s="480"/>
      <c r="B6" s="368"/>
      <c r="C6" s="141"/>
      <c r="D6" s="141"/>
      <c r="E6" s="127"/>
      <c r="F6" s="127"/>
      <c r="G6" s="127"/>
      <c r="H6" s="368"/>
      <c r="I6" s="196"/>
      <c r="J6" s="198"/>
      <c r="K6" s="199"/>
      <c r="L6" s="368"/>
      <c r="M6" s="370"/>
      <c r="N6" s="106" t="str">
        <f>IF(OR(K6="",L6="",M6=""),"",K6*0.8*VLOOKUP(L6,VALIDATIONS!$CZ$2:$DU$42,3,FALSE))</f>
        <v/>
      </c>
      <c r="O6" s="117"/>
    </row>
    <row r="7" spans="1:15" x14ac:dyDescent="0.2">
      <c r="A7" s="480"/>
      <c r="B7" s="368"/>
      <c r="C7" s="141"/>
      <c r="D7" s="141"/>
      <c r="E7" s="127"/>
      <c r="F7" s="127"/>
      <c r="G7" s="127"/>
      <c r="H7" s="368"/>
      <c r="I7" s="196"/>
      <c r="J7" s="198"/>
      <c r="K7" s="199"/>
      <c r="L7" s="368"/>
      <c r="M7" s="370"/>
      <c r="N7" s="106" t="str">
        <f>IF(OR(K7="",L7="",M7=""),"",K7*0.8*VLOOKUP(L7,VALIDATIONS!$CZ$2:$DU$42,3,FALSE))</f>
        <v/>
      </c>
      <c r="O7" s="117"/>
    </row>
    <row r="8" spans="1:15" x14ac:dyDescent="0.2">
      <c r="A8" s="480"/>
      <c r="B8" s="368"/>
      <c r="C8" s="141"/>
      <c r="D8" s="141"/>
      <c r="E8" s="141"/>
      <c r="F8" s="141"/>
      <c r="G8" s="141"/>
      <c r="H8" s="368"/>
      <c r="I8" s="196"/>
      <c r="J8" s="198"/>
      <c r="K8" s="199"/>
      <c r="L8" s="368"/>
      <c r="M8" s="370"/>
      <c r="N8" s="106" t="str">
        <f>IF(OR(K8="",L8="",M8=""),"",K8*0.8*VLOOKUP(L8,VALIDATIONS!$CZ$2:$DU$42,3,FALSE))</f>
        <v/>
      </c>
      <c r="O8" s="117"/>
    </row>
    <row r="9" spans="1:15" x14ac:dyDescent="0.2">
      <c r="A9" s="480"/>
      <c r="B9" s="368"/>
      <c r="C9" s="194"/>
      <c r="D9" s="194"/>
      <c r="E9" s="194"/>
      <c r="F9" s="194"/>
      <c r="G9" s="194"/>
      <c r="H9" s="368"/>
      <c r="I9" s="194"/>
      <c r="J9" s="194"/>
      <c r="K9" s="194"/>
      <c r="L9" s="368"/>
      <c r="M9" s="370"/>
      <c r="N9" s="106" t="str">
        <f>IF(OR(K9="",L9="",M9=""),"",K9*0.8*VLOOKUP(L9,VALIDATIONS!$CZ$2:$DU$42,3,FALSE))</f>
        <v/>
      </c>
      <c r="O9" s="194"/>
    </row>
    <row r="10" spans="1:15" x14ac:dyDescent="0.2">
      <c r="A10" s="480"/>
      <c r="B10" s="368"/>
      <c r="C10" s="194"/>
      <c r="D10" s="194"/>
      <c r="E10" s="194"/>
      <c r="F10" s="194"/>
      <c r="G10" s="194"/>
      <c r="H10" s="368"/>
      <c r="I10" s="194"/>
      <c r="J10" s="194"/>
      <c r="K10" s="194"/>
      <c r="L10" s="368"/>
      <c r="M10" s="370"/>
      <c r="N10" s="106" t="str">
        <f>IF(OR(K10="",L10="",M10=""),"",K10*0.8*VLOOKUP(L10,VALIDATIONS!$CZ$2:$DU$42,3,FALSE))</f>
        <v/>
      </c>
      <c r="O10" s="194"/>
    </row>
    <row r="11" spans="1:15" x14ac:dyDescent="0.2">
      <c r="A11" s="480"/>
      <c r="B11" s="368"/>
      <c r="C11" s="194"/>
      <c r="D11" s="194"/>
      <c r="E11" s="194"/>
      <c r="F11" s="194"/>
      <c r="G11" s="194"/>
      <c r="H11" s="368"/>
      <c r="I11" s="194"/>
      <c r="J11" s="194"/>
      <c r="K11" s="194"/>
      <c r="L11" s="368"/>
      <c r="M11" s="370"/>
      <c r="N11" s="106" t="str">
        <f>IF(OR(K11="",L11="",M11=""),"",K11*0.8*VLOOKUP(L11,VALIDATIONS!$CZ$2:$DU$42,3,FALSE))</f>
        <v/>
      </c>
      <c r="O11" s="194"/>
    </row>
    <row r="12" spans="1:15" x14ac:dyDescent="0.2">
      <c r="A12" s="480"/>
      <c r="B12" s="368"/>
      <c r="C12" s="194"/>
      <c r="D12" s="194"/>
      <c r="E12" s="194"/>
      <c r="F12" s="194"/>
      <c r="G12" s="194"/>
      <c r="H12" s="368"/>
      <c r="I12" s="194"/>
      <c r="J12" s="194"/>
      <c r="K12" s="194"/>
      <c r="L12" s="368"/>
      <c r="M12" s="370"/>
      <c r="N12" s="106" t="str">
        <f>IF(OR(K12="",L12="",M12=""),"",K12*0.8*VLOOKUP(L12,VALIDATIONS!$CZ$2:$DU$42,3,FALSE))</f>
        <v/>
      </c>
      <c r="O12" s="194"/>
    </row>
    <row r="13" spans="1:15" x14ac:dyDescent="0.2">
      <c r="A13" s="480"/>
      <c r="B13" s="368"/>
      <c r="C13" s="194"/>
      <c r="D13" s="194"/>
      <c r="E13" s="194"/>
      <c r="F13" s="194"/>
      <c r="G13" s="194"/>
      <c r="H13" s="368"/>
      <c r="I13" s="194"/>
      <c r="J13" s="194"/>
      <c r="K13" s="194"/>
      <c r="L13" s="368"/>
      <c r="M13" s="370"/>
      <c r="N13" s="106" t="str">
        <f>IF(OR(K13="",L13="",M13=""),"",K13*0.8*VLOOKUP(L13,VALIDATIONS!$CZ$2:$DU$42,3,FALSE))</f>
        <v/>
      </c>
      <c r="O13" s="194"/>
    </row>
    <row r="14" spans="1:15" x14ac:dyDescent="0.2">
      <c r="A14" s="480"/>
      <c r="B14" s="368"/>
      <c r="C14" s="194"/>
      <c r="D14" s="194"/>
      <c r="E14" s="194"/>
      <c r="F14" s="194"/>
      <c r="G14" s="194"/>
      <c r="H14" s="368"/>
      <c r="I14" s="194"/>
      <c r="J14" s="194"/>
      <c r="K14" s="194"/>
      <c r="L14" s="368"/>
      <c r="M14" s="370"/>
      <c r="N14" s="106" t="str">
        <f>IF(OR(K14="",L14="",M14=""),"",K14*0.8*VLOOKUP(L14,VALIDATIONS!$CZ$2:$DU$42,3,FALSE))</f>
        <v/>
      </c>
      <c r="O14" s="194"/>
    </row>
    <row r="15" spans="1:15" x14ac:dyDescent="0.2">
      <c r="A15" s="480"/>
      <c r="B15" s="368"/>
      <c r="C15" s="194"/>
      <c r="D15" s="194"/>
      <c r="E15" s="194"/>
      <c r="F15" s="194"/>
      <c r="G15" s="194"/>
      <c r="H15" s="368"/>
      <c r="I15" s="194"/>
      <c r="J15" s="194"/>
      <c r="K15" s="194"/>
      <c r="L15" s="368"/>
      <c r="M15" s="370"/>
      <c r="N15" s="106" t="str">
        <f>IF(OR(K15="",L15="",M15=""),"",K15*0.8*VLOOKUP(L15,VALIDATIONS!$CZ$2:$DU$42,3,FALSE))</f>
        <v/>
      </c>
      <c r="O15" s="194"/>
    </row>
    <row r="16" spans="1:15" x14ac:dyDescent="0.2">
      <c r="A16" s="480"/>
      <c r="B16" s="368"/>
      <c r="C16" s="194"/>
      <c r="D16" s="194"/>
      <c r="E16" s="194"/>
      <c r="F16" s="194"/>
      <c r="G16" s="194"/>
      <c r="H16" s="368"/>
      <c r="I16" s="194"/>
      <c r="J16" s="194"/>
      <c r="K16" s="194"/>
      <c r="L16" s="368"/>
      <c r="M16" s="370"/>
      <c r="N16" s="106" t="str">
        <f>IF(OR(K16="",L16="",M16=""),"",K16*0.8*VLOOKUP(L16,VALIDATIONS!$CZ$2:$DU$42,3,FALSE))</f>
        <v/>
      </c>
      <c r="O16" s="194"/>
    </row>
    <row r="17" spans="1:15" x14ac:dyDescent="0.2">
      <c r="A17" s="480"/>
      <c r="B17" s="368"/>
      <c r="C17" s="194"/>
      <c r="D17" s="194"/>
      <c r="E17" s="194"/>
      <c r="F17" s="194"/>
      <c r="G17" s="194"/>
      <c r="H17" s="368"/>
      <c r="I17" s="194"/>
      <c r="J17" s="194"/>
      <c r="K17" s="194"/>
      <c r="L17" s="368"/>
      <c r="M17" s="370"/>
      <c r="N17" s="106" t="str">
        <f>IF(OR(K17="",L17="",M17=""),"",K17*0.8*VLOOKUP(L17,VALIDATIONS!$CZ$2:$DU$42,3,FALSE))</f>
        <v/>
      </c>
      <c r="O17" s="194"/>
    </row>
    <row r="18" spans="1:15" x14ac:dyDescent="0.2">
      <c r="A18" s="480"/>
      <c r="B18" s="368"/>
      <c r="C18" s="194"/>
      <c r="D18" s="194"/>
      <c r="E18" s="194"/>
      <c r="F18" s="194"/>
      <c r="G18" s="194"/>
      <c r="H18" s="368"/>
      <c r="I18" s="194"/>
      <c r="J18" s="194"/>
      <c r="K18" s="194"/>
      <c r="L18" s="368"/>
      <c r="M18" s="370"/>
      <c r="N18" s="106" t="str">
        <f>IF(OR(K18="",L18="",M18=""),"",K18*0.8*VLOOKUP(L18,VALIDATIONS!$CZ$2:$DU$42,3,FALSE))</f>
        <v/>
      </c>
      <c r="O18" s="194"/>
    </row>
    <row r="19" spans="1:15" x14ac:dyDescent="0.2">
      <c r="A19" s="480"/>
      <c r="B19" s="368"/>
      <c r="C19" s="194"/>
      <c r="D19" s="194"/>
      <c r="E19" s="194"/>
      <c r="F19" s="194"/>
      <c r="G19" s="194"/>
      <c r="H19" s="368"/>
      <c r="I19" s="194"/>
      <c r="J19" s="194"/>
      <c r="K19" s="194"/>
      <c r="L19" s="368"/>
      <c r="M19" s="370"/>
      <c r="N19" s="106" t="str">
        <f>IF(OR(K19="",L19="",M19=""),"",K19*0.8*VLOOKUP(L19,VALIDATIONS!$CZ$2:$DU$42,3,FALSE))</f>
        <v/>
      </c>
      <c r="O19" s="194"/>
    </row>
    <row r="20" spans="1:15" x14ac:dyDescent="0.2">
      <c r="A20" s="480"/>
      <c r="B20" s="368"/>
      <c r="C20" s="194"/>
      <c r="D20" s="194"/>
      <c r="E20" s="194"/>
      <c r="F20" s="194"/>
      <c r="G20" s="194"/>
      <c r="H20" s="368"/>
      <c r="I20" s="194"/>
      <c r="J20" s="194"/>
      <c r="K20" s="194"/>
      <c r="L20" s="368"/>
      <c r="M20" s="370"/>
      <c r="N20" s="106" t="str">
        <f>IF(OR(K20="",L20="",M20=""),"",K20*0.8*VLOOKUP(L20,VALIDATIONS!$CZ$2:$DU$42,3,FALSE))</f>
        <v/>
      </c>
      <c r="O20" s="194"/>
    </row>
    <row r="21" spans="1:15" x14ac:dyDescent="0.2">
      <c r="A21" s="480"/>
      <c r="B21" s="368"/>
      <c r="C21" s="194"/>
      <c r="D21" s="194"/>
      <c r="E21" s="194"/>
      <c r="F21" s="194"/>
      <c r="G21" s="194"/>
      <c r="H21" s="368"/>
      <c r="I21" s="194"/>
      <c r="J21" s="194"/>
      <c r="K21" s="194"/>
      <c r="L21" s="368"/>
      <c r="M21" s="370"/>
      <c r="N21" s="106" t="str">
        <f>IF(OR(K21="",L21="",M21=""),"",K21*0.8*VLOOKUP(L21,VALIDATIONS!$CZ$2:$DU$42,3,FALSE))</f>
        <v/>
      </c>
      <c r="O21" s="194"/>
    </row>
    <row r="22" spans="1:15" x14ac:dyDescent="0.2">
      <c r="A22" s="480"/>
      <c r="B22" s="368"/>
      <c r="C22" s="194"/>
      <c r="D22" s="194"/>
      <c r="E22" s="194"/>
      <c r="F22" s="194"/>
      <c r="G22" s="194"/>
      <c r="H22" s="368"/>
      <c r="I22" s="194"/>
      <c r="J22" s="194"/>
      <c r="K22" s="194"/>
      <c r="L22" s="368"/>
      <c r="M22" s="370"/>
      <c r="N22" s="106" t="str">
        <f>IF(OR(K22="",L22="",M22=""),"",K22*0.8*VLOOKUP(L22,VALIDATIONS!$CZ$2:$DU$42,3,FALSE))</f>
        <v/>
      </c>
      <c r="O22" s="194"/>
    </row>
    <row r="23" spans="1:15" x14ac:dyDescent="0.2">
      <c r="A23" s="480"/>
      <c r="B23" s="368"/>
      <c r="C23" s="194"/>
      <c r="D23" s="194"/>
      <c r="E23" s="194"/>
      <c r="F23" s="194"/>
      <c r="G23" s="194"/>
      <c r="H23" s="368"/>
      <c r="I23" s="194"/>
      <c r="J23" s="194"/>
      <c r="K23" s="194"/>
      <c r="L23" s="368"/>
      <c r="M23" s="370"/>
      <c r="N23" s="106" t="str">
        <f>IF(OR(K23="",L23="",M23=""),"",K23*0.8*VLOOKUP(L23,VALIDATIONS!$CZ$2:$DU$42,3,FALSE))</f>
        <v/>
      </c>
      <c r="O23" s="194"/>
    </row>
    <row r="24" spans="1:15" x14ac:dyDescent="0.2">
      <c r="A24" s="480"/>
      <c r="B24" s="368"/>
      <c r="C24" s="194"/>
      <c r="D24" s="194"/>
      <c r="E24" s="194"/>
      <c r="F24" s="194"/>
      <c r="G24" s="194"/>
      <c r="H24" s="368"/>
      <c r="I24" s="194"/>
      <c r="J24" s="194"/>
      <c r="K24" s="194"/>
      <c r="L24" s="368"/>
      <c r="M24" s="370"/>
      <c r="N24" s="106" t="str">
        <f>IF(OR(K24="",L24="",M24=""),"",K24*0.8*VLOOKUP(L24,VALIDATIONS!$CZ$2:$DU$42,3,FALSE))</f>
        <v/>
      </c>
      <c r="O24" s="194"/>
    </row>
    <row r="25" spans="1:15" x14ac:dyDescent="0.2">
      <c r="A25" s="480"/>
      <c r="B25" s="368"/>
      <c r="C25" s="194"/>
      <c r="D25" s="194"/>
      <c r="E25" s="194"/>
      <c r="F25" s="194"/>
      <c r="G25" s="194"/>
      <c r="H25" s="368"/>
      <c r="I25" s="194"/>
      <c r="J25" s="194"/>
      <c r="K25" s="194"/>
      <c r="L25" s="368"/>
      <c r="M25" s="370"/>
      <c r="N25" s="106" t="str">
        <f>IF(OR(K25="",L25="",M25=""),"",K25*0.8*VLOOKUP(L25,VALIDATIONS!$CZ$2:$DU$42,3,FALSE))</f>
        <v/>
      </c>
      <c r="O25" s="194"/>
    </row>
    <row r="26" spans="1:15" x14ac:dyDescent="0.2">
      <c r="A26" s="480"/>
      <c r="B26" s="368"/>
      <c r="C26" s="194"/>
      <c r="D26" s="194"/>
      <c r="E26" s="194"/>
      <c r="F26" s="194"/>
      <c r="G26" s="194"/>
      <c r="H26" s="368"/>
      <c r="I26" s="194"/>
      <c r="J26" s="194"/>
      <c r="K26" s="194"/>
      <c r="L26" s="368"/>
      <c r="M26" s="370"/>
      <c r="N26" s="106" t="str">
        <f>IF(OR(K26="",L26="",M26=""),"",K26*0.8*VLOOKUP(L26,VALIDATIONS!$CZ$2:$DU$42,3,FALSE))</f>
        <v/>
      </c>
      <c r="O26" s="194"/>
    </row>
    <row r="27" spans="1:15" x14ac:dyDescent="0.2">
      <c r="A27" s="480"/>
      <c r="B27" s="368"/>
      <c r="C27" s="194"/>
      <c r="D27" s="194"/>
      <c r="E27" s="194"/>
      <c r="F27" s="194"/>
      <c r="G27" s="194"/>
      <c r="H27" s="368"/>
      <c r="I27" s="194"/>
      <c r="J27" s="194"/>
      <c r="K27" s="194"/>
      <c r="L27" s="368"/>
      <c r="M27" s="370"/>
      <c r="N27" s="106" t="str">
        <f>IF(OR(K27="",L27="",M27=""),"",K27*0.8*VLOOKUP(L27,VALIDATIONS!$CZ$2:$DU$42,3,FALSE))</f>
        <v/>
      </c>
      <c r="O27" s="194"/>
    </row>
    <row r="28" spans="1:15" x14ac:dyDescent="0.2">
      <c r="A28" s="480"/>
      <c r="B28" s="368"/>
      <c r="C28" s="194"/>
      <c r="D28" s="194"/>
      <c r="E28" s="194"/>
      <c r="F28" s="194"/>
      <c r="G28" s="194"/>
      <c r="H28" s="368"/>
      <c r="I28" s="194"/>
      <c r="J28" s="194"/>
      <c r="K28" s="194"/>
      <c r="L28" s="368"/>
      <c r="M28" s="370"/>
      <c r="N28" s="106" t="str">
        <f>IF(OR(K28="",L28="",M28=""),"",K28*0.8*VLOOKUP(L28,VALIDATIONS!$CZ$2:$DU$42,3,FALSE))</f>
        <v/>
      </c>
      <c r="O28" s="194"/>
    </row>
    <row r="29" spans="1:15" x14ac:dyDescent="0.2">
      <c r="A29" s="480"/>
      <c r="B29" s="368"/>
      <c r="C29" s="194"/>
      <c r="D29" s="194"/>
      <c r="E29" s="194"/>
      <c r="F29" s="194"/>
      <c r="G29" s="194"/>
      <c r="H29" s="368"/>
      <c r="I29" s="194"/>
      <c r="J29" s="194"/>
      <c r="K29" s="194"/>
      <c r="L29" s="368"/>
      <c r="M29" s="370"/>
      <c r="N29" s="106" t="str">
        <f>IF(OR(K29="",L29="",M29=""),"",K29*0.8*VLOOKUP(L29,VALIDATIONS!$CZ$2:$DU$42,3,FALSE))</f>
        <v/>
      </c>
      <c r="O29" s="194"/>
    </row>
    <row r="30" spans="1:15" x14ac:dyDescent="0.2">
      <c r="A30" s="480"/>
      <c r="B30" s="368"/>
      <c r="C30" s="194"/>
      <c r="D30" s="194"/>
      <c r="E30" s="194"/>
      <c r="F30" s="194"/>
      <c r="G30" s="194"/>
      <c r="H30" s="368"/>
      <c r="I30" s="194"/>
      <c r="J30" s="194"/>
      <c r="K30" s="194"/>
      <c r="L30" s="368"/>
      <c r="M30" s="370"/>
      <c r="N30" s="106" t="str">
        <f>IF(OR(K30="",L30="",M30=""),"",K30*0.8*VLOOKUP(L30,VALIDATIONS!$CZ$2:$DU$42,3,FALSE))</f>
        <v/>
      </c>
      <c r="O30" s="194"/>
    </row>
    <row r="31" spans="1:15" x14ac:dyDescent="0.2">
      <c r="A31" s="480"/>
      <c r="B31" s="368"/>
      <c r="C31" s="194"/>
      <c r="D31" s="194"/>
      <c r="E31" s="194"/>
      <c r="F31" s="194"/>
      <c r="G31" s="194"/>
      <c r="H31" s="368"/>
      <c r="I31" s="194"/>
      <c r="J31" s="194"/>
      <c r="K31" s="194"/>
      <c r="L31" s="368"/>
      <c r="M31" s="370"/>
      <c r="N31" s="106" t="str">
        <f>IF(OR(K31="",L31="",M31=""),"",K31*0.8*VLOOKUP(L31,VALIDATIONS!$CZ$2:$DU$42,3,FALSE))</f>
        <v/>
      </c>
      <c r="O31" s="194"/>
    </row>
    <row r="32" spans="1:15" x14ac:dyDescent="0.2">
      <c r="A32" s="480"/>
      <c r="B32" s="368"/>
      <c r="C32" s="194"/>
      <c r="D32" s="194"/>
      <c r="E32" s="194"/>
      <c r="F32" s="194"/>
      <c r="G32" s="194"/>
      <c r="H32" s="368"/>
      <c r="I32" s="194"/>
      <c r="J32" s="194"/>
      <c r="K32" s="194"/>
      <c r="L32" s="368"/>
      <c r="M32" s="370"/>
      <c r="N32" s="106" t="str">
        <f>IF(OR(K32="",L32="",M32=""),"",K32*0.8*VLOOKUP(L32,VALIDATIONS!$CZ$2:$DU$42,3,FALSE))</f>
        <v/>
      </c>
      <c r="O32" s="194"/>
    </row>
    <row r="33" spans="1:15" x14ac:dyDescent="0.2">
      <c r="A33" s="480"/>
      <c r="B33" s="368"/>
      <c r="C33" s="194"/>
      <c r="D33" s="194"/>
      <c r="E33" s="194"/>
      <c r="F33" s="194"/>
      <c r="G33" s="194"/>
      <c r="H33" s="368"/>
      <c r="I33" s="194"/>
      <c r="J33" s="194"/>
      <c r="K33" s="194"/>
      <c r="L33" s="368"/>
      <c r="M33" s="370"/>
      <c r="N33" s="106" t="str">
        <f>IF(OR(K33="",L33="",M33=""),"",K33*0.8*VLOOKUP(L33,VALIDATIONS!$CZ$2:$DU$42,3,FALSE))</f>
        <v/>
      </c>
      <c r="O33" s="194"/>
    </row>
    <row r="34" spans="1:15" x14ac:dyDescent="0.2">
      <c r="A34" s="480"/>
      <c r="B34" s="368"/>
      <c r="C34" s="194"/>
      <c r="D34" s="194"/>
      <c r="E34" s="194"/>
      <c r="F34" s="194"/>
      <c r="G34" s="194"/>
      <c r="H34" s="368"/>
      <c r="I34" s="194"/>
      <c r="J34" s="194"/>
      <c r="K34" s="194"/>
      <c r="L34" s="368"/>
      <c r="M34" s="370"/>
      <c r="N34" s="106" t="str">
        <f>IF(OR(K34="",L34="",M34=""),"",K34*0.8*VLOOKUP(L34,VALIDATIONS!$CZ$2:$DU$42,3,FALSE))</f>
        <v/>
      </c>
      <c r="O34" s="194"/>
    </row>
    <row r="35" spans="1:15" x14ac:dyDescent="0.2">
      <c r="A35" s="480"/>
      <c r="B35" s="368"/>
      <c r="C35" s="194"/>
      <c r="D35" s="194"/>
      <c r="E35" s="194"/>
      <c r="F35" s="194"/>
      <c r="G35" s="194"/>
      <c r="H35" s="368"/>
      <c r="I35" s="194"/>
      <c r="J35" s="194"/>
      <c r="K35" s="194"/>
      <c r="L35" s="368"/>
      <c r="M35" s="370"/>
      <c r="N35" s="106" t="str">
        <f>IF(OR(K35="",L35="",M35=""),"",K35*0.8*VLOOKUP(L35,VALIDATIONS!$CZ$2:$DU$42,3,FALSE))</f>
        <v/>
      </c>
      <c r="O35" s="194"/>
    </row>
    <row r="36" spans="1:15" x14ac:dyDescent="0.2">
      <c r="A36" s="480"/>
      <c r="B36" s="368"/>
      <c r="C36" s="194"/>
      <c r="D36" s="194"/>
      <c r="E36" s="194"/>
      <c r="F36" s="194"/>
      <c r="G36" s="194"/>
      <c r="H36" s="368"/>
      <c r="I36" s="194"/>
      <c r="J36" s="194"/>
      <c r="K36" s="194"/>
      <c r="L36" s="368"/>
      <c r="M36" s="370"/>
      <c r="N36" s="106" t="str">
        <f>IF(OR(K36="",L36="",M36=""),"",K36*0.8*VLOOKUP(L36,VALIDATIONS!$CZ$2:$DU$42,3,FALSE))</f>
        <v/>
      </c>
      <c r="O36" s="194"/>
    </row>
    <row r="37" spans="1:15" x14ac:dyDescent="0.2">
      <c r="A37" s="480"/>
      <c r="B37" s="368"/>
      <c r="C37" s="194"/>
      <c r="D37" s="194"/>
      <c r="E37" s="194"/>
      <c r="F37" s="194"/>
      <c r="G37" s="194"/>
      <c r="H37" s="368"/>
      <c r="I37" s="194"/>
      <c r="J37" s="194"/>
      <c r="K37" s="194"/>
      <c r="L37" s="368"/>
      <c r="M37" s="370"/>
      <c r="N37" s="106" t="str">
        <f>IF(OR(K37="",L37="",M37=""),"",K37*0.8*VLOOKUP(L37,VALIDATIONS!$CZ$2:$DU$42,3,FALSE))</f>
        <v/>
      </c>
      <c r="O37" s="194"/>
    </row>
    <row r="38" spans="1:15" x14ac:dyDescent="0.2">
      <c r="A38" s="480"/>
      <c r="B38" s="368"/>
      <c r="C38" s="194"/>
      <c r="D38" s="194"/>
      <c r="E38" s="194"/>
      <c r="F38" s="194"/>
      <c r="G38" s="194"/>
      <c r="H38" s="368"/>
      <c r="I38" s="194"/>
      <c r="J38" s="194"/>
      <c r="K38" s="194"/>
      <c r="L38" s="368"/>
      <c r="M38" s="370"/>
      <c r="N38" s="106" t="str">
        <f>IF(OR(K38="",L38="",M38=""),"",K38*0.8*VLOOKUP(L38,VALIDATIONS!$CZ$2:$DU$42,3,FALSE))</f>
        <v/>
      </c>
      <c r="O38" s="194"/>
    </row>
    <row r="39" spans="1:15" x14ac:dyDescent="0.2">
      <c r="A39" s="480"/>
      <c r="B39" s="368"/>
      <c r="C39" s="194"/>
      <c r="D39" s="194"/>
      <c r="E39" s="194"/>
      <c r="F39" s="194"/>
      <c r="G39" s="194"/>
      <c r="H39" s="368"/>
      <c r="I39" s="194"/>
      <c r="J39" s="194"/>
      <c r="K39" s="194"/>
      <c r="L39" s="368"/>
      <c r="M39" s="370"/>
      <c r="N39" s="106" t="str">
        <f>IF(OR(K39="",L39="",M39=""),"",K39*0.8*VLOOKUP(L39,VALIDATIONS!$CZ$2:$DU$42,3,FALSE))</f>
        <v/>
      </c>
      <c r="O39" s="194"/>
    </row>
    <row r="40" spans="1:15" x14ac:dyDescent="0.2">
      <c r="A40" s="384"/>
      <c r="B40" s="368"/>
      <c r="C40" s="194"/>
      <c r="D40" s="194"/>
      <c r="E40" s="194"/>
      <c r="F40" s="194"/>
      <c r="G40" s="194"/>
      <c r="H40" s="368"/>
      <c r="I40" s="194"/>
      <c r="J40" s="194"/>
      <c r="K40" s="194"/>
      <c r="L40" s="368"/>
      <c r="M40" s="370"/>
      <c r="N40" s="106" t="str">
        <f>IF(OR(K40="",L40="",M40=""),"",K40*0.8*VLOOKUP(L40,VALIDATIONS!$CZ$2:$DU$42,3,FALSE))</f>
        <v/>
      </c>
      <c r="O40" s="194"/>
    </row>
    <row r="41" spans="1:15" x14ac:dyDescent="0.2">
      <c r="A41" s="384"/>
      <c r="B41" s="368"/>
      <c r="C41" s="194"/>
      <c r="D41" s="194"/>
      <c r="E41" s="194"/>
      <c r="F41" s="194"/>
      <c r="G41" s="194"/>
      <c r="H41" s="368"/>
      <c r="I41" s="194"/>
      <c r="J41" s="194"/>
      <c r="K41" s="194"/>
      <c r="L41" s="368"/>
      <c r="M41" s="370"/>
      <c r="N41" s="106" t="str">
        <f>IF(OR(K41="",L41="",M41=""),"",K41*0.8*VLOOKUP(L41,VALIDATIONS!$CZ$2:$DU$42,3,FALSE))</f>
        <v/>
      </c>
      <c r="O41" s="194"/>
    </row>
    <row r="42" spans="1:15" x14ac:dyDescent="0.2">
      <c r="A42" s="384"/>
      <c r="B42" s="368"/>
      <c r="C42" s="194"/>
      <c r="D42" s="194"/>
      <c r="E42" s="194"/>
      <c r="F42" s="194"/>
      <c r="G42" s="194"/>
      <c r="H42" s="368"/>
      <c r="I42" s="194"/>
      <c r="J42" s="194"/>
      <c r="K42" s="194"/>
      <c r="L42" s="368"/>
      <c r="M42" s="370"/>
      <c r="N42" s="106" t="str">
        <f>IF(OR(K42="",L42="",M42=""),"",K42*0.8*VLOOKUP(L42,VALIDATIONS!$CZ$2:$DU$42,3,FALSE))</f>
        <v/>
      </c>
      <c r="O42" s="194"/>
    </row>
    <row r="43" spans="1:15" x14ac:dyDescent="0.2">
      <c r="A43" s="384"/>
      <c r="B43" s="368"/>
      <c r="C43" s="194"/>
      <c r="D43" s="194"/>
      <c r="E43" s="194"/>
      <c r="F43" s="194"/>
      <c r="G43" s="194"/>
      <c r="H43" s="368"/>
      <c r="I43" s="194"/>
      <c r="J43" s="194"/>
      <c r="K43" s="194"/>
      <c r="L43" s="368"/>
      <c r="M43" s="370"/>
      <c r="N43" s="106" t="str">
        <f>IF(OR(K43="",L43="",M43=""),"",K43*0.8*VLOOKUP(L43,VALIDATIONS!$CZ$2:$DU$42,3,FALSE))</f>
        <v/>
      </c>
      <c r="O43" s="194"/>
    </row>
    <row r="44" spans="1:15" x14ac:dyDescent="0.2">
      <c r="A44" s="384"/>
      <c r="B44" s="368"/>
      <c r="C44" s="194"/>
      <c r="D44" s="194"/>
      <c r="E44" s="194"/>
      <c r="F44" s="194"/>
      <c r="G44" s="194"/>
      <c r="H44" s="368"/>
      <c r="I44" s="194"/>
      <c r="J44" s="194"/>
      <c r="K44" s="194"/>
      <c r="L44" s="368"/>
      <c r="M44" s="370"/>
      <c r="N44" s="106" t="str">
        <f>IF(OR(K44="",L44="",M44=""),"",K44*0.8*VLOOKUP(L44,VALIDATIONS!$CZ$2:$DU$42,3,FALSE))</f>
        <v/>
      </c>
      <c r="O44" s="194"/>
    </row>
    <row r="45" spans="1:15" x14ac:dyDescent="0.2">
      <c r="A45" s="384"/>
      <c r="B45" s="368"/>
      <c r="C45" s="194"/>
      <c r="D45" s="194"/>
      <c r="E45" s="194"/>
      <c r="F45" s="194"/>
      <c r="G45" s="194"/>
      <c r="H45" s="368"/>
      <c r="I45" s="194"/>
      <c r="J45" s="194"/>
      <c r="K45" s="194"/>
      <c r="L45" s="368"/>
      <c r="M45" s="370"/>
      <c r="N45" s="106" t="str">
        <f>IF(OR(K45="",L45="",M45=""),"",K45*0.8*VLOOKUP(L45,VALIDATIONS!$CZ$2:$DU$42,3,FALSE))</f>
        <v/>
      </c>
      <c r="O45" s="194"/>
    </row>
    <row r="46" spans="1:15" x14ac:dyDescent="0.2">
      <c r="A46" s="384"/>
      <c r="B46" s="368"/>
      <c r="C46" s="194"/>
      <c r="D46" s="194"/>
      <c r="E46" s="194"/>
      <c r="F46" s="194"/>
      <c r="G46" s="194"/>
      <c r="H46" s="368"/>
      <c r="I46" s="194"/>
      <c r="J46" s="194"/>
      <c r="K46" s="194"/>
      <c r="L46" s="368"/>
      <c r="M46" s="370"/>
      <c r="N46" s="106" t="str">
        <f>IF(OR(K46="",L46="",M46=""),"",K46*0.8*VLOOKUP(L46,VALIDATIONS!$CZ$2:$DU$42,3,FALSE))</f>
        <v/>
      </c>
      <c r="O46" s="194"/>
    </row>
    <row r="47" spans="1:15" x14ac:dyDescent="0.2">
      <c r="A47" s="384"/>
      <c r="B47" s="368"/>
      <c r="C47" s="194"/>
      <c r="D47" s="194"/>
      <c r="E47" s="194"/>
      <c r="F47" s="194"/>
      <c r="G47" s="194"/>
      <c r="H47" s="368"/>
      <c r="I47" s="194"/>
      <c r="J47" s="194"/>
      <c r="K47" s="194"/>
      <c r="L47" s="368"/>
      <c r="M47" s="370"/>
      <c r="N47" s="106" t="str">
        <f>IF(OR(K47="",L47="",M47=""),"",K47*0.8*VLOOKUP(L47,VALIDATIONS!$CZ$2:$DU$42,3,FALSE))</f>
        <v/>
      </c>
      <c r="O47" s="194"/>
    </row>
    <row r="48" spans="1:15" x14ac:dyDescent="0.2">
      <c r="A48" s="384"/>
      <c r="B48" s="368"/>
      <c r="C48" s="194"/>
      <c r="D48" s="194"/>
      <c r="E48" s="194"/>
      <c r="F48" s="194"/>
      <c r="G48" s="194"/>
      <c r="H48" s="368"/>
      <c r="I48" s="194"/>
      <c r="J48" s="194"/>
      <c r="K48" s="194"/>
      <c r="L48" s="368"/>
      <c r="M48" s="370"/>
      <c r="N48" s="106" t="str">
        <f>IF(OR(K48="",L48="",M48=""),"",K48*0.8*VLOOKUP(L48,VALIDATIONS!$CZ$2:$DU$42,3,FALSE))</f>
        <v/>
      </c>
      <c r="O48" s="194"/>
    </row>
    <row r="49" spans="1:15" x14ac:dyDescent="0.2">
      <c r="A49" s="384"/>
      <c r="B49" s="368"/>
      <c r="C49" s="194"/>
      <c r="D49" s="194"/>
      <c r="E49" s="194"/>
      <c r="F49" s="194"/>
      <c r="G49" s="194"/>
      <c r="H49" s="368"/>
      <c r="I49" s="194"/>
      <c r="J49" s="194"/>
      <c r="K49" s="194"/>
      <c r="L49" s="368"/>
      <c r="M49" s="370"/>
      <c r="N49" s="106" t="str">
        <f>IF(OR(K49="",L49="",M49=""),"",K49*0.8*VLOOKUP(L49,VALIDATIONS!$CZ$2:$DU$42,3,FALSE))</f>
        <v/>
      </c>
      <c r="O49" s="194"/>
    </row>
    <row r="50" spans="1:15" x14ac:dyDescent="0.2">
      <c r="A50" s="384"/>
      <c r="B50" s="368"/>
      <c r="C50" s="194"/>
      <c r="D50" s="194"/>
      <c r="E50" s="194"/>
      <c r="F50" s="194"/>
      <c r="G50" s="194"/>
      <c r="H50" s="368"/>
      <c r="I50" s="194"/>
      <c r="J50" s="194"/>
      <c r="K50" s="194"/>
      <c r="L50" s="368"/>
      <c r="M50" s="370"/>
      <c r="N50" s="106" t="str">
        <f>IF(OR(K50="",L50="",M50=""),"",K50*0.8*VLOOKUP(L50,VALIDATIONS!$CZ$2:$DU$42,3,FALSE))</f>
        <v/>
      </c>
      <c r="O50" s="194"/>
    </row>
    <row r="51" spans="1:15" x14ac:dyDescent="0.2">
      <c r="A51" s="384"/>
      <c r="B51" s="368"/>
      <c r="C51" s="194"/>
      <c r="D51" s="194"/>
      <c r="E51" s="194"/>
      <c r="F51" s="194"/>
      <c r="G51" s="194"/>
      <c r="H51" s="368"/>
      <c r="I51" s="194"/>
      <c r="J51" s="194"/>
      <c r="K51" s="194"/>
      <c r="L51" s="368"/>
      <c r="M51" s="370"/>
      <c r="N51" s="106" t="str">
        <f>IF(OR(K51="",L51="",M51=""),"",K51*0.8*VLOOKUP(L51,VALIDATIONS!$CZ$2:$DU$42,3,FALSE))</f>
        <v/>
      </c>
      <c r="O51" s="194"/>
    </row>
    <row r="52" spans="1:15" x14ac:dyDescent="0.2">
      <c r="A52" s="384"/>
      <c r="B52" s="368"/>
      <c r="C52" s="194"/>
      <c r="D52" s="194"/>
      <c r="E52" s="194"/>
      <c r="F52" s="194"/>
      <c r="G52" s="194"/>
      <c r="H52" s="368"/>
      <c r="I52" s="194"/>
      <c r="J52" s="194"/>
      <c r="K52" s="194"/>
      <c r="L52" s="368"/>
      <c r="M52" s="370"/>
      <c r="N52" s="106" t="str">
        <f>IF(OR(K52="",L52="",M52=""),"",K52*0.8*VLOOKUP(L52,VALIDATIONS!$CZ$2:$DU$42,3,FALSE))</f>
        <v/>
      </c>
      <c r="O52" s="194"/>
    </row>
    <row r="53" spans="1:15" x14ac:dyDescent="0.2">
      <c r="A53" s="384"/>
      <c r="B53" s="368"/>
      <c r="C53" s="194"/>
      <c r="D53" s="194"/>
      <c r="E53" s="194"/>
      <c r="F53" s="194"/>
      <c r="G53" s="194"/>
      <c r="H53" s="368"/>
      <c r="I53" s="194"/>
      <c r="J53" s="194"/>
      <c r="K53" s="194"/>
      <c r="L53" s="368"/>
      <c r="M53" s="370"/>
      <c r="N53" s="106" t="str">
        <f>IF(OR(K53="",L53="",M53=""),"",K53*0.8*VLOOKUP(L53,VALIDATIONS!$CZ$2:$DU$42,3,FALSE))</f>
        <v/>
      </c>
      <c r="O53" s="194"/>
    </row>
    <row r="54" spans="1:15" x14ac:dyDescent="0.2">
      <c r="A54" s="232"/>
      <c r="B54" s="368"/>
      <c r="C54" s="194"/>
      <c r="D54" s="194"/>
      <c r="E54" s="194"/>
      <c r="F54" s="194"/>
      <c r="G54" s="194"/>
      <c r="H54" s="368"/>
      <c r="I54" s="194"/>
      <c r="J54" s="194"/>
      <c r="K54" s="194"/>
      <c r="L54" s="368"/>
      <c r="M54" s="370"/>
      <c r="N54" s="106" t="str">
        <f>IF(OR(K54="",L54="",M54=""),"",K54*0.8*VLOOKUP(L54,VALIDATIONS!$CZ$2:$DU$42,3,FALSE))</f>
        <v/>
      </c>
      <c r="O54" s="194"/>
    </row>
    <row r="55" spans="1:15" x14ac:dyDescent="0.2">
      <c r="A55" s="232"/>
      <c r="B55" s="368"/>
      <c r="C55" s="194"/>
      <c r="D55" s="194"/>
      <c r="E55" s="194"/>
      <c r="F55" s="194"/>
      <c r="G55" s="194"/>
      <c r="H55" s="368"/>
      <c r="I55" s="194"/>
      <c r="J55" s="194"/>
      <c r="K55" s="194"/>
      <c r="L55" s="368"/>
      <c r="M55" s="370"/>
      <c r="N55" s="106" t="str">
        <f>IF(OR(K55="",L55="",M55=""),"",K55*0.8*VLOOKUP(L55,VALIDATIONS!$CZ$2:$DU$42,3,FALSE))</f>
        <v/>
      </c>
      <c r="O55" s="194"/>
    </row>
    <row r="56" spans="1:15" x14ac:dyDescent="0.2">
      <c r="A56" s="232"/>
      <c r="B56" s="368"/>
      <c r="C56" s="194"/>
      <c r="D56" s="194"/>
      <c r="E56" s="194"/>
      <c r="F56" s="194"/>
      <c r="G56" s="194"/>
      <c r="H56" s="368"/>
      <c r="I56" s="194"/>
      <c r="J56" s="194"/>
      <c r="K56" s="194"/>
      <c r="L56" s="368"/>
      <c r="M56" s="370"/>
      <c r="N56" s="106" t="str">
        <f>IF(OR(K56="",L56="",M56=""),"",K56*0.8*VLOOKUP(L56,VALIDATIONS!$CZ$2:$DU$42,3,FALSE))</f>
        <v/>
      </c>
      <c r="O56" s="194"/>
    </row>
    <row r="57" spans="1:15" x14ac:dyDescent="0.2">
      <c r="A57" s="232"/>
      <c r="B57" s="368"/>
      <c r="C57" s="194"/>
      <c r="D57" s="194"/>
      <c r="E57" s="194"/>
      <c r="F57" s="194"/>
      <c r="G57" s="194"/>
      <c r="H57" s="368"/>
      <c r="I57" s="194"/>
      <c r="J57" s="194"/>
      <c r="K57" s="194"/>
      <c r="L57" s="368"/>
      <c r="M57" s="370"/>
      <c r="N57" s="106" t="str">
        <f>IF(OR(K57="",L57="",M57=""),"",K57*0.8*VLOOKUP(L57,VALIDATIONS!$CZ$2:$DU$42,3,FALSE))</f>
        <v/>
      </c>
      <c r="O57" s="194"/>
    </row>
    <row r="58" spans="1:15" x14ac:dyDescent="0.2">
      <c r="A58" s="232"/>
      <c r="B58" s="368"/>
      <c r="C58" s="194"/>
      <c r="D58" s="194"/>
      <c r="E58" s="194"/>
      <c r="F58" s="194"/>
      <c r="G58" s="194"/>
      <c r="H58" s="368"/>
      <c r="I58" s="194"/>
      <c r="J58" s="194"/>
      <c r="K58" s="194"/>
      <c r="L58" s="368"/>
      <c r="M58" s="370"/>
      <c r="N58" s="106" t="str">
        <f>IF(OR(K58="",L58="",M58=""),"",K58*0.8*VLOOKUP(L58,VALIDATIONS!$CZ$2:$DU$42,3,FALSE))</f>
        <v/>
      </c>
      <c r="O58" s="194"/>
    </row>
    <row r="59" spans="1:15" x14ac:dyDescent="0.2">
      <c r="A59" s="232"/>
      <c r="B59" s="368"/>
      <c r="C59" s="194"/>
      <c r="D59" s="194"/>
      <c r="E59" s="194"/>
      <c r="F59" s="194"/>
      <c r="G59" s="194"/>
      <c r="H59" s="368"/>
      <c r="I59" s="194"/>
      <c r="J59" s="194"/>
      <c r="K59" s="194"/>
      <c r="L59" s="368"/>
      <c r="M59" s="370"/>
      <c r="N59" s="106" t="str">
        <f>IF(OR(K59="",L59="",M59=""),"",K59*0.8*VLOOKUP(L59,VALIDATIONS!$CZ$2:$DU$42,3,FALSE))</f>
        <v/>
      </c>
      <c r="O59" s="194"/>
    </row>
    <row r="60" spans="1:15" x14ac:dyDescent="0.2">
      <c r="A60" s="232"/>
      <c r="B60" s="368"/>
      <c r="C60" s="194"/>
      <c r="D60" s="194"/>
      <c r="E60" s="194"/>
      <c r="F60" s="194"/>
      <c r="G60" s="194"/>
      <c r="H60" s="368"/>
      <c r="I60" s="194"/>
      <c r="J60" s="194"/>
      <c r="K60" s="194"/>
      <c r="L60" s="368"/>
      <c r="M60" s="370"/>
      <c r="N60" s="106" t="str">
        <f>IF(OR(K60="",L60="",M60=""),"",K60*0.8*VLOOKUP(L60,VALIDATIONS!$CZ$2:$DU$42,3,FALSE))</f>
        <v/>
      </c>
      <c r="O60" s="194"/>
    </row>
    <row r="61" spans="1:15" x14ac:dyDescent="0.2">
      <c r="A61" s="232"/>
      <c r="B61" s="368"/>
      <c r="C61" s="194"/>
      <c r="D61" s="194"/>
      <c r="E61" s="194"/>
      <c r="F61" s="194"/>
      <c r="G61" s="194"/>
      <c r="H61" s="368"/>
      <c r="I61" s="194"/>
      <c r="J61" s="194"/>
      <c r="K61" s="194"/>
      <c r="L61" s="368"/>
      <c r="M61" s="370"/>
      <c r="N61" s="106" t="str">
        <f>IF(OR(K61="",L61="",M61=""),"",K61*0.8*VLOOKUP(L61,VALIDATIONS!$CZ$2:$DU$42,3,FALSE))</f>
        <v/>
      </c>
      <c r="O61" s="194"/>
    </row>
    <row r="62" spans="1:15" x14ac:dyDescent="0.2">
      <c r="A62" s="232"/>
      <c r="B62" s="368"/>
      <c r="C62" s="194"/>
      <c r="D62" s="194"/>
      <c r="E62" s="194"/>
      <c r="F62" s="194"/>
      <c r="G62" s="194"/>
      <c r="H62" s="368"/>
      <c r="I62" s="194"/>
      <c r="J62" s="194"/>
      <c r="K62" s="194"/>
      <c r="L62" s="368"/>
      <c r="M62" s="370"/>
      <c r="N62" s="106" t="str">
        <f>IF(OR(K62="",L62="",M62=""),"",K62*0.8*VLOOKUP(L62,VALIDATIONS!$CZ$2:$DU$42,3,FALSE))</f>
        <v/>
      </c>
      <c r="O62" s="194"/>
    </row>
    <row r="63" spans="1:15" x14ac:dyDescent="0.2">
      <c r="A63" s="232"/>
      <c r="B63" s="368"/>
      <c r="C63" s="194"/>
      <c r="D63" s="194"/>
      <c r="E63" s="194"/>
      <c r="F63" s="194"/>
      <c r="G63" s="194"/>
      <c r="H63" s="368"/>
      <c r="I63" s="194"/>
      <c r="J63" s="194"/>
      <c r="K63" s="194"/>
      <c r="L63" s="368"/>
      <c r="M63" s="370"/>
      <c r="N63" s="106" t="str">
        <f>IF(OR(K63="",L63="",M63=""),"",K63*0.8*VLOOKUP(L63,VALIDATIONS!$CZ$2:$DU$42,3,FALSE))</f>
        <v/>
      </c>
      <c r="O63" s="194"/>
    </row>
    <row r="64" spans="1:15" x14ac:dyDescent="0.2">
      <c r="A64" s="232"/>
      <c r="B64" s="368"/>
      <c r="C64" s="194"/>
      <c r="D64" s="194"/>
      <c r="E64" s="194"/>
      <c r="F64" s="194"/>
      <c r="G64" s="194"/>
      <c r="H64" s="368"/>
      <c r="I64" s="194"/>
      <c r="J64" s="194"/>
      <c r="K64" s="194"/>
      <c r="L64" s="368"/>
      <c r="M64" s="370"/>
      <c r="N64" s="106" t="str">
        <f>IF(OR(K64="",L64="",M64=""),"",K64*0.8*VLOOKUP(L64,VALIDATIONS!$CZ$2:$DU$42,3,FALSE))</f>
        <v/>
      </c>
      <c r="O64" s="194"/>
    </row>
    <row r="65" spans="1:15" x14ac:dyDescent="0.2">
      <c r="A65" s="232"/>
      <c r="B65" s="368"/>
      <c r="C65" s="194"/>
      <c r="D65" s="194"/>
      <c r="E65" s="194"/>
      <c r="F65" s="194"/>
      <c r="G65" s="194"/>
      <c r="H65" s="368"/>
      <c r="I65" s="194"/>
      <c r="J65" s="194"/>
      <c r="K65" s="194"/>
      <c r="L65" s="368"/>
      <c r="M65" s="370"/>
      <c r="N65" s="106" t="str">
        <f>IF(OR(K65="",L65="",M65=""),"",K65*0.8*VLOOKUP(L65,VALIDATIONS!$CZ$2:$DU$42,3,FALSE))</f>
        <v/>
      </c>
      <c r="O65" s="194"/>
    </row>
    <row r="66" spans="1:15" x14ac:dyDescent="0.2">
      <c r="A66" s="232"/>
      <c r="B66" s="368"/>
      <c r="C66" s="194"/>
      <c r="D66" s="194"/>
      <c r="E66" s="194"/>
      <c r="F66" s="194"/>
      <c r="G66" s="194"/>
      <c r="H66" s="368"/>
      <c r="I66" s="194"/>
      <c r="J66" s="194"/>
      <c r="K66" s="194"/>
      <c r="L66" s="368"/>
      <c r="M66" s="370"/>
      <c r="N66" s="106" t="str">
        <f>IF(OR(K66="",L66="",M66=""),"",K66*0.8*VLOOKUP(L66,VALIDATIONS!$CZ$2:$DU$42,3,FALSE))</f>
        <v/>
      </c>
      <c r="O66" s="194"/>
    </row>
    <row r="67" spans="1:15" x14ac:dyDescent="0.2">
      <c r="A67" s="232"/>
      <c r="B67" s="368"/>
      <c r="C67" s="194"/>
      <c r="D67" s="194"/>
      <c r="E67" s="194"/>
      <c r="F67" s="194"/>
      <c r="G67" s="194"/>
      <c r="H67" s="368"/>
      <c r="I67" s="194"/>
      <c r="J67" s="194"/>
      <c r="K67" s="194"/>
      <c r="L67" s="368"/>
      <c r="M67" s="370"/>
      <c r="N67" s="106" t="str">
        <f>IF(OR(K67="",L67="",M67=""),"",K67*0.8*VLOOKUP(L67,VALIDATIONS!$CZ$2:$DU$42,3,FALSE))</f>
        <v/>
      </c>
      <c r="O67" s="194"/>
    </row>
    <row r="68" spans="1:15" x14ac:dyDescent="0.2">
      <c r="A68" s="232"/>
      <c r="B68" s="368"/>
      <c r="C68" s="194"/>
      <c r="D68" s="194"/>
      <c r="E68" s="194"/>
      <c r="F68" s="194"/>
      <c r="G68" s="194"/>
      <c r="H68" s="368"/>
      <c r="I68" s="194"/>
      <c r="J68" s="194"/>
      <c r="K68" s="194"/>
      <c r="L68" s="368"/>
      <c r="M68" s="370"/>
      <c r="N68" s="106" t="str">
        <f>IF(OR(K68="",L68="",M68=""),"",K68*0.8*VLOOKUP(L68,VALIDATIONS!$CZ$2:$DU$42,3,FALSE))</f>
        <v/>
      </c>
      <c r="O68" s="194"/>
    </row>
    <row r="69" spans="1:15" x14ac:dyDescent="0.2">
      <c r="A69" s="232"/>
      <c r="B69" s="368"/>
      <c r="C69" s="194"/>
      <c r="D69" s="194"/>
      <c r="E69" s="194"/>
      <c r="F69" s="194"/>
      <c r="G69" s="194"/>
      <c r="H69" s="368"/>
      <c r="I69" s="194"/>
      <c r="J69" s="194"/>
      <c r="K69" s="194"/>
      <c r="L69" s="368"/>
      <c r="M69" s="370"/>
      <c r="N69" s="106" t="str">
        <f>IF(OR(K69="",L69="",M69=""),"",K69*0.8*VLOOKUP(L69,VALIDATIONS!$CZ$2:$DU$42,3,FALSE))</f>
        <v/>
      </c>
      <c r="O69" s="194"/>
    </row>
    <row r="70" spans="1:15" x14ac:dyDescent="0.2">
      <c r="A70" s="232"/>
      <c r="B70" s="368"/>
      <c r="C70" s="194"/>
      <c r="D70" s="194"/>
      <c r="E70" s="194"/>
      <c r="F70" s="194"/>
      <c r="G70" s="194"/>
      <c r="H70" s="368"/>
      <c r="I70" s="194"/>
      <c r="J70" s="194"/>
      <c r="K70" s="194"/>
      <c r="L70" s="368"/>
      <c r="M70" s="370"/>
      <c r="N70" s="106" t="str">
        <f>IF(OR(K70="",L70="",M70=""),"",K70*0.8*VLOOKUP(L70,VALIDATIONS!$CZ$2:$DU$42,3,FALSE))</f>
        <v/>
      </c>
      <c r="O70" s="194"/>
    </row>
    <row r="71" spans="1:15" x14ac:dyDescent="0.2">
      <c r="A71" s="232"/>
      <c r="B71" s="368"/>
      <c r="C71" s="194"/>
      <c r="D71" s="194"/>
      <c r="E71" s="194"/>
      <c r="F71" s="194"/>
      <c r="G71" s="194"/>
      <c r="H71" s="368"/>
      <c r="I71" s="194"/>
      <c r="J71" s="194"/>
      <c r="K71" s="194"/>
      <c r="L71" s="368"/>
      <c r="M71" s="370"/>
      <c r="N71" s="106" t="str">
        <f>IF(OR(K71="",L71="",M71=""),"",K71*0.8*VLOOKUP(L71,VALIDATIONS!$CZ$2:$DU$42,3,FALSE))</f>
        <v/>
      </c>
      <c r="O71" s="194"/>
    </row>
    <row r="72" spans="1:15" x14ac:dyDescent="0.2">
      <c r="A72" s="232"/>
      <c r="B72" s="368"/>
      <c r="C72" s="194"/>
      <c r="D72" s="194"/>
      <c r="E72" s="194"/>
      <c r="F72" s="194"/>
      <c r="G72" s="194"/>
      <c r="H72" s="368"/>
      <c r="I72" s="194"/>
      <c r="J72" s="194"/>
      <c r="K72" s="194"/>
      <c r="L72" s="368"/>
      <c r="M72" s="370"/>
      <c r="N72" s="106" t="str">
        <f>IF(OR(K72="",L72="",M72=""),"",K72*0.8*VLOOKUP(L72,VALIDATIONS!$CZ$2:$DU$42,3,FALSE))</f>
        <v/>
      </c>
      <c r="O72" s="194"/>
    </row>
    <row r="73" spans="1:15" x14ac:dyDescent="0.2">
      <c r="A73" s="232"/>
      <c r="B73" s="368"/>
      <c r="C73" s="194"/>
      <c r="D73" s="194"/>
      <c r="E73" s="194"/>
      <c r="F73" s="194"/>
      <c r="G73" s="194"/>
      <c r="H73" s="368"/>
      <c r="I73" s="194"/>
      <c r="J73" s="194"/>
      <c r="K73" s="194"/>
      <c r="L73" s="368"/>
      <c r="M73" s="370"/>
      <c r="N73" s="106" t="str">
        <f>IF(OR(K73="",L73="",M73=""),"",K73*0.8*VLOOKUP(L73,VALIDATIONS!$CZ$2:$DU$42,3,FALSE))</f>
        <v/>
      </c>
      <c r="O73" s="194"/>
    </row>
    <row r="74" spans="1:15" x14ac:dyDescent="0.2">
      <c r="A74" s="232"/>
      <c r="B74" s="368"/>
      <c r="C74" s="194"/>
      <c r="D74" s="194"/>
      <c r="E74" s="194"/>
      <c r="F74" s="194"/>
      <c r="G74" s="194"/>
      <c r="H74" s="368"/>
      <c r="I74" s="194"/>
      <c r="J74" s="194"/>
      <c r="K74" s="194"/>
      <c r="L74" s="368"/>
      <c r="M74" s="370"/>
      <c r="N74" s="106" t="str">
        <f>IF(OR(K74="",L74="",M74=""),"",K74*0.8*VLOOKUP(L74,VALIDATIONS!$CZ$2:$DU$42,3,FALSE))</f>
        <v/>
      </c>
      <c r="O74" s="194"/>
    </row>
    <row r="75" spans="1:15" x14ac:dyDescent="0.2">
      <c r="A75" s="232"/>
      <c r="B75" s="368"/>
      <c r="C75" s="194"/>
      <c r="D75" s="194"/>
      <c r="E75" s="194"/>
      <c r="F75" s="194"/>
      <c r="G75" s="194"/>
      <c r="H75" s="368"/>
      <c r="I75" s="194"/>
      <c r="J75" s="194"/>
      <c r="K75" s="194"/>
      <c r="L75" s="368"/>
      <c r="M75" s="370"/>
      <c r="N75" s="106" t="str">
        <f>IF(OR(K75="",L75="",M75=""),"",K75*0.8*VLOOKUP(L75,VALIDATIONS!$CZ$2:$DU$42,3,FALSE))</f>
        <v/>
      </c>
      <c r="O75" s="194"/>
    </row>
    <row r="76" spans="1:15" x14ac:dyDescent="0.2">
      <c r="A76" s="232"/>
      <c r="B76" s="368"/>
      <c r="C76" s="194"/>
      <c r="D76" s="194"/>
      <c r="E76" s="194"/>
      <c r="F76" s="194"/>
      <c r="G76" s="194"/>
      <c r="H76" s="368"/>
      <c r="I76" s="194"/>
      <c r="J76" s="194"/>
      <c r="K76" s="194"/>
      <c r="L76" s="368"/>
      <c r="M76" s="370"/>
      <c r="N76" s="106" t="str">
        <f>IF(OR(K76="",L76="",M76=""),"",K76*0.8*VLOOKUP(L76,VALIDATIONS!$CZ$2:$DU$42,3,FALSE))</f>
        <v/>
      </c>
      <c r="O76" s="194"/>
    </row>
    <row r="77" spans="1:15" x14ac:dyDescent="0.2">
      <c r="A77" s="232"/>
      <c r="B77" s="368"/>
      <c r="C77" s="194"/>
      <c r="D77" s="194"/>
      <c r="E77" s="194"/>
      <c r="F77" s="194"/>
      <c r="G77" s="194"/>
      <c r="H77" s="368"/>
      <c r="I77" s="194"/>
      <c r="J77" s="194"/>
      <c r="K77" s="194"/>
      <c r="L77" s="368"/>
      <c r="M77" s="370"/>
      <c r="N77" s="106" t="str">
        <f>IF(OR(K77="",L77="",M77=""),"",K77*0.8*VLOOKUP(L77,VALIDATIONS!$CZ$2:$DU$42,3,FALSE))</f>
        <v/>
      </c>
      <c r="O77" s="194"/>
    </row>
    <row r="78" spans="1:15" x14ac:dyDescent="0.2">
      <c r="A78" s="232"/>
      <c r="B78" s="368"/>
      <c r="C78" s="194"/>
      <c r="D78" s="194"/>
      <c r="E78" s="194"/>
      <c r="F78" s="194"/>
      <c r="G78" s="194"/>
      <c r="H78" s="368"/>
      <c r="I78" s="194"/>
      <c r="J78" s="194"/>
      <c r="K78" s="194"/>
      <c r="L78" s="368"/>
      <c r="M78" s="370"/>
      <c r="N78" s="106" t="str">
        <f>IF(OR(K78="",L78="",M78=""),"",K78*0.8*VLOOKUP(L78,VALIDATIONS!$CZ$2:$DU$42,3,FALSE))</f>
        <v/>
      </c>
      <c r="O78" s="194"/>
    </row>
    <row r="79" spans="1:15" x14ac:dyDescent="0.2">
      <c r="A79" s="232"/>
      <c r="B79" s="368"/>
      <c r="C79" s="194"/>
      <c r="D79" s="194"/>
      <c r="E79" s="194"/>
      <c r="F79" s="194"/>
      <c r="G79" s="194"/>
      <c r="H79" s="368"/>
      <c r="I79" s="194"/>
      <c r="J79" s="194"/>
      <c r="K79" s="194"/>
      <c r="L79" s="368"/>
      <c r="M79" s="370"/>
      <c r="N79" s="106" t="str">
        <f>IF(OR(K79="",L79="",M79=""),"",K79*0.8*VLOOKUP(L79,VALIDATIONS!$CZ$2:$DU$42,3,FALSE))</f>
        <v/>
      </c>
      <c r="O79" s="194"/>
    </row>
    <row r="80" spans="1:15" x14ac:dyDescent="0.2">
      <c r="A80" s="232"/>
      <c r="B80" s="368"/>
      <c r="C80" s="194"/>
      <c r="D80" s="194"/>
      <c r="E80" s="194"/>
      <c r="F80" s="194"/>
      <c r="G80" s="194"/>
      <c r="H80" s="368"/>
      <c r="I80" s="194"/>
      <c r="J80" s="194"/>
      <c r="K80" s="194"/>
      <c r="L80" s="368"/>
      <c r="M80" s="370"/>
      <c r="N80" s="106" t="str">
        <f>IF(OR(K80="",L80="",M80=""),"",K80*0.8*VLOOKUP(L80,VALIDATIONS!$CZ$2:$DU$42,3,FALSE))</f>
        <v/>
      </c>
      <c r="O80" s="194"/>
    </row>
    <row r="81" spans="1:15" x14ac:dyDescent="0.2">
      <c r="A81" s="232"/>
      <c r="B81" s="368"/>
      <c r="C81" s="194"/>
      <c r="D81" s="194"/>
      <c r="E81" s="194"/>
      <c r="F81" s="194"/>
      <c r="G81" s="194"/>
      <c r="H81" s="368"/>
      <c r="I81" s="194"/>
      <c r="J81" s="194"/>
      <c r="K81" s="194"/>
      <c r="L81" s="368"/>
      <c r="M81" s="370"/>
      <c r="N81" s="106" t="str">
        <f>IF(OR(K81="",L81="",M81=""),"",K81*0.8*VLOOKUP(L81,VALIDATIONS!$CZ$2:$DU$42,3,FALSE))</f>
        <v/>
      </c>
      <c r="O81" s="194"/>
    </row>
    <row r="82" spans="1:15" x14ac:dyDescent="0.2">
      <c r="A82" s="232"/>
      <c r="B82" s="368"/>
      <c r="C82" s="194"/>
      <c r="D82" s="194"/>
      <c r="E82" s="194"/>
      <c r="F82" s="194"/>
      <c r="G82" s="194"/>
      <c r="H82" s="368"/>
      <c r="I82" s="194"/>
      <c r="J82" s="194"/>
      <c r="K82" s="194"/>
      <c r="L82" s="368"/>
      <c r="M82" s="370"/>
      <c r="N82" s="106" t="str">
        <f>IF(OR(K82="",L82="",M82=""),"",K82*0.8*VLOOKUP(L82,VALIDATIONS!$CZ$2:$DU$42,3,FALSE))</f>
        <v/>
      </c>
      <c r="O82" s="194"/>
    </row>
    <row r="83" spans="1:15" x14ac:dyDescent="0.2">
      <c r="A83" s="232"/>
      <c r="B83" s="368"/>
      <c r="C83" s="194"/>
      <c r="D83" s="194"/>
      <c r="E83" s="194"/>
      <c r="F83" s="194"/>
      <c r="G83" s="194"/>
      <c r="H83" s="368"/>
      <c r="I83" s="194"/>
      <c r="J83" s="194"/>
      <c r="K83" s="194"/>
      <c r="L83" s="368"/>
      <c r="M83" s="370"/>
      <c r="N83" s="106" t="str">
        <f>IF(OR(K83="",L83="",M83=""),"",K83*0.8*VLOOKUP(L83,VALIDATIONS!$CZ$2:$DU$42,3,FALSE))</f>
        <v/>
      </c>
      <c r="O83" s="194"/>
    </row>
    <row r="84" spans="1:15" x14ac:dyDescent="0.2">
      <c r="A84" s="232"/>
      <c r="B84" s="368"/>
      <c r="C84" s="194"/>
      <c r="D84" s="194"/>
      <c r="E84" s="194"/>
      <c r="F84" s="194"/>
      <c r="G84" s="194"/>
      <c r="H84" s="368"/>
      <c r="I84" s="194"/>
      <c r="J84" s="194"/>
      <c r="K84" s="194"/>
      <c r="L84" s="368"/>
      <c r="M84" s="370"/>
      <c r="N84" s="106" t="str">
        <f>IF(OR(K84="",L84="",M84=""),"",K84*0.8*VLOOKUP(L84,VALIDATIONS!$CZ$2:$DU$42,3,FALSE))</f>
        <v/>
      </c>
      <c r="O84" s="194"/>
    </row>
    <row r="85" spans="1:15" x14ac:dyDescent="0.2">
      <c r="A85" s="232"/>
      <c r="B85" s="368"/>
      <c r="C85" s="194"/>
      <c r="D85" s="194"/>
      <c r="E85" s="194"/>
      <c r="F85" s="194"/>
      <c r="G85" s="194"/>
      <c r="H85" s="368"/>
      <c r="I85" s="194"/>
      <c r="J85" s="194"/>
      <c r="K85" s="194"/>
      <c r="L85" s="368"/>
      <c r="M85" s="370"/>
      <c r="N85" s="106" t="str">
        <f>IF(OR(K85="",L85="",M85=""),"",K85*0.8*VLOOKUP(L85,VALIDATIONS!$CZ$2:$DU$42,3,FALSE))</f>
        <v/>
      </c>
      <c r="O85" s="194"/>
    </row>
    <row r="86" spans="1:15" x14ac:dyDescent="0.2">
      <c r="A86" s="232"/>
      <c r="B86" s="368"/>
      <c r="C86" s="194"/>
      <c r="D86" s="194"/>
      <c r="E86" s="194"/>
      <c r="F86" s="194"/>
      <c r="G86" s="194"/>
      <c r="H86" s="368"/>
      <c r="I86" s="194"/>
      <c r="J86" s="194"/>
      <c r="K86" s="194"/>
      <c r="L86" s="368"/>
      <c r="M86" s="370"/>
      <c r="N86" s="106" t="str">
        <f>IF(OR(K86="",L86="",M86=""),"",K86*0.8*VLOOKUP(L86,VALIDATIONS!$CZ$2:$DU$42,3,FALSE))</f>
        <v/>
      </c>
      <c r="O86" s="194"/>
    </row>
    <row r="87" spans="1:15" x14ac:dyDescent="0.2">
      <c r="A87" s="232"/>
      <c r="B87" s="368"/>
      <c r="C87" s="194"/>
      <c r="D87" s="194"/>
      <c r="E87" s="194"/>
      <c r="F87" s="194"/>
      <c r="G87" s="194"/>
      <c r="H87" s="368"/>
      <c r="I87" s="194"/>
      <c r="J87" s="194"/>
      <c r="K87" s="194"/>
      <c r="L87" s="368"/>
      <c r="M87" s="370"/>
      <c r="N87" s="106" t="str">
        <f>IF(OR(K87="",L87="",M87=""),"",K87*0.8*VLOOKUP(L87,VALIDATIONS!$CZ$2:$DU$42,3,FALSE))</f>
        <v/>
      </c>
      <c r="O87" s="194"/>
    </row>
    <row r="88" spans="1:15" x14ac:dyDescent="0.2">
      <c r="A88" s="232"/>
      <c r="B88" s="368"/>
      <c r="C88" s="194"/>
      <c r="D88" s="194"/>
      <c r="E88" s="194"/>
      <c r="F88" s="194"/>
      <c r="G88" s="194"/>
      <c r="H88" s="368"/>
      <c r="I88" s="194"/>
      <c r="J88" s="194"/>
      <c r="K88" s="194"/>
      <c r="L88" s="368"/>
      <c r="M88" s="370"/>
      <c r="N88" s="106" t="str">
        <f>IF(OR(K88="",L88="",M88=""),"",K88*0.8*VLOOKUP(L88,VALIDATIONS!$CZ$2:$DU$42,3,FALSE))</f>
        <v/>
      </c>
      <c r="O88" s="194"/>
    </row>
    <row r="89" spans="1:15" x14ac:dyDescent="0.2">
      <c r="A89" s="232"/>
      <c r="B89" s="368"/>
      <c r="C89" s="194"/>
      <c r="D89" s="194"/>
      <c r="E89" s="194"/>
      <c r="F89" s="194"/>
      <c r="G89" s="194"/>
      <c r="H89" s="368"/>
      <c r="I89" s="194"/>
      <c r="J89" s="194"/>
      <c r="K89" s="194"/>
      <c r="L89" s="368"/>
      <c r="M89" s="370"/>
      <c r="N89" s="106" t="str">
        <f>IF(OR(K89="",L89="",M89=""),"",K89*0.8*VLOOKUP(L89,VALIDATIONS!$CZ$2:$DU$42,3,FALSE))</f>
        <v/>
      </c>
      <c r="O89" s="194"/>
    </row>
    <row r="90" spans="1:15" x14ac:dyDescent="0.2">
      <c r="A90" s="232"/>
      <c r="B90" s="368"/>
      <c r="C90" s="194"/>
      <c r="D90" s="194"/>
      <c r="E90" s="194"/>
      <c r="F90" s="194"/>
      <c r="G90" s="194"/>
      <c r="H90" s="368"/>
      <c r="I90" s="194"/>
      <c r="J90" s="194"/>
      <c r="K90" s="194"/>
      <c r="L90" s="368"/>
      <c r="M90" s="370"/>
      <c r="N90" s="106" t="str">
        <f>IF(OR(K90="",L90="",M90=""),"",K90*0.8*VLOOKUP(L90,VALIDATIONS!$CZ$2:$DU$42,3,FALSE))</f>
        <v/>
      </c>
      <c r="O90" s="194"/>
    </row>
    <row r="91" spans="1:15" x14ac:dyDescent="0.2">
      <c r="A91" s="232"/>
      <c r="B91" s="368"/>
      <c r="C91" s="194"/>
      <c r="D91" s="194"/>
      <c r="E91" s="194"/>
      <c r="F91" s="194"/>
      <c r="G91" s="194"/>
      <c r="H91" s="368"/>
      <c r="I91" s="194"/>
      <c r="J91" s="194"/>
      <c r="K91" s="194"/>
      <c r="L91" s="368"/>
      <c r="M91" s="370"/>
      <c r="N91" s="106" t="str">
        <f>IF(OR(K91="",L91="",M91=""),"",K91*0.8*VLOOKUP(L91,VALIDATIONS!$CZ$2:$DU$42,3,FALSE))</f>
        <v/>
      </c>
      <c r="O91" s="194"/>
    </row>
    <row r="92" spans="1:15" x14ac:dyDescent="0.2">
      <c r="A92" s="232"/>
      <c r="B92" s="368"/>
      <c r="C92" s="194"/>
      <c r="D92" s="194"/>
      <c r="E92" s="194"/>
      <c r="F92" s="194"/>
      <c r="G92" s="194"/>
      <c r="H92" s="368"/>
      <c r="I92" s="194"/>
      <c r="J92" s="194"/>
      <c r="K92" s="194"/>
      <c r="L92" s="368"/>
      <c r="M92" s="370"/>
      <c r="N92" s="106" t="str">
        <f>IF(OR(K92="",L92="",M92=""),"",K92*0.8*VLOOKUP(L92,VALIDATIONS!$CZ$2:$DU$42,3,FALSE))</f>
        <v/>
      </c>
      <c r="O92" s="194"/>
    </row>
    <row r="93" spans="1:15" x14ac:dyDescent="0.2">
      <c r="A93" s="232"/>
      <c r="B93" s="368"/>
      <c r="C93" s="194"/>
      <c r="D93" s="194"/>
      <c r="E93" s="194"/>
      <c r="F93" s="194"/>
      <c r="G93" s="194"/>
      <c r="H93" s="368"/>
      <c r="I93" s="194"/>
      <c r="J93" s="194"/>
      <c r="K93" s="194"/>
      <c r="L93" s="368"/>
      <c r="M93" s="370"/>
      <c r="N93" s="106" t="str">
        <f>IF(OR(K93="",L93="",M93=""),"",K93*0.8*VLOOKUP(L93,VALIDATIONS!$CZ$2:$DU$42,3,FALSE))</f>
        <v/>
      </c>
      <c r="O93" s="194"/>
    </row>
    <row r="94" spans="1:15" x14ac:dyDescent="0.2">
      <c r="A94" s="232"/>
      <c r="B94" s="368"/>
      <c r="C94" s="194"/>
      <c r="D94" s="194"/>
      <c r="E94" s="194"/>
      <c r="F94" s="194"/>
      <c r="G94" s="194"/>
      <c r="H94" s="368"/>
      <c r="I94" s="194"/>
      <c r="J94" s="194"/>
      <c r="K94" s="194"/>
      <c r="L94" s="368"/>
      <c r="M94" s="370"/>
      <c r="N94" s="106" t="str">
        <f>IF(OR(K94="",L94="",M94=""),"",K94*0.8*VLOOKUP(L94,VALIDATIONS!$CZ$2:$DU$42,3,FALSE))</f>
        <v/>
      </c>
      <c r="O94" s="194"/>
    </row>
    <row r="95" spans="1:15" x14ac:dyDescent="0.2">
      <c r="A95" s="232"/>
      <c r="B95" s="368"/>
      <c r="C95" s="194"/>
      <c r="D95" s="194"/>
      <c r="E95" s="194"/>
      <c r="F95" s="194"/>
      <c r="G95" s="194"/>
      <c r="H95" s="368"/>
      <c r="I95" s="194"/>
      <c r="J95" s="194"/>
      <c r="K95" s="194"/>
      <c r="L95" s="368"/>
      <c r="M95" s="370"/>
      <c r="N95" s="106" t="str">
        <f>IF(OR(K95="",L95="",M95=""),"",K95*0.8*VLOOKUP(L95,VALIDATIONS!$CZ$2:$DU$42,3,FALSE))</f>
        <v/>
      </c>
      <c r="O95" s="194"/>
    </row>
    <row r="96" spans="1:15" x14ac:dyDescent="0.2">
      <c r="A96" s="232"/>
      <c r="B96" s="368"/>
      <c r="C96" s="194"/>
      <c r="D96" s="194"/>
      <c r="E96" s="194"/>
      <c r="F96" s="194"/>
      <c r="G96" s="194"/>
      <c r="H96" s="368"/>
      <c r="I96" s="194"/>
      <c r="J96" s="194"/>
      <c r="K96" s="194"/>
      <c r="L96" s="368"/>
      <c r="M96" s="370"/>
      <c r="N96" s="106" t="str">
        <f>IF(OR(K96="",L96="",M96=""),"",K96*0.8*VLOOKUP(L96,VALIDATIONS!$CZ$2:$DU$42,3,FALSE))</f>
        <v/>
      </c>
      <c r="O96" s="194"/>
    </row>
    <row r="97" spans="1:15" x14ac:dyDescent="0.2">
      <c r="A97" s="232"/>
      <c r="B97" s="368"/>
      <c r="C97" s="194"/>
      <c r="D97" s="194"/>
      <c r="E97" s="194"/>
      <c r="F97" s="194"/>
      <c r="G97" s="194"/>
      <c r="H97" s="368"/>
      <c r="I97" s="194"/>
      <c r="J97" s="194"/>
      <c r="K97" s="194"/>
      <c r="L97" s="368"/>
      <c r="M97" s="370"/>
      <c r="N97" s="106" t="str">
        <f>IF(OR(K97="",L97="",M97=""),"",K97*0.8*VLOOKUP(L97,VALIDATIONS!$CZ$2:$DU$42,3,FALSE))</f>
        <v/>
      </c>
      <c r="O97" s="194"/>
    </row>
    <row r="98" spans="1:15" x14ac:dyDescent="0.2">
      <c r="A98" s="232"/>
      <c r="B98" s="368"/>
      <c r="C98" s="194"/>
      <c r="D98" s="194"/>
      <c r="E98" s="194"/>
      <c r="F98" s="194"/>
      <c r="G98" s="194"/>
      <c r="H98" s="368"/>
      <c r="I98" s="194"/>
      <c r="J98" s="194"/>
      <c r="K98" s="194"/>
      <c r="L98" s="368"/>
      <c r="M98" s="370"/>
      <c r="N98" s="106" t="str">
        <f>IF(OR(K98="",L98="",M98=""),"",K98*0.8*VLOOKUP(L98,VALIDATIONS!$CZ$2:$DU$42,3,FALSE))</f>
        <v/>
      </c>
      <c r="O98" s="194"/>
    </row>
    <row r="99" spans="1:15" x14ac:dyDescent="0.2">
      <c r="A99" s="232"/>
      <c r="B99" s="368"/>
      <c r="C99" s="194"/>
      <c r="D99" s="194"/>
      <c r="E99" s="194"/>
      <c r="F99" s="194"/>
      <c r="G99" s="194"/>
      <c r="H99" s="368"/>
      <c r="I99" s="194"/>
      <c r="J99" s="194"/>
      <c r="K99" s="194"/>
      <c r="L99" s="368"/>
      <c r="M99" s="370"/>
      <c r="N99" s="106" t="str">
        <f>IF(OR(K99="",L99="",M99=""),"",K99*0.8*VLOOKUP(L99,VALIDATIONS!$CZ$2:$DU$42,3,FALSE))</f>
        <v/>
      </c>
      <c r="O99" s="194"/>
    </row>
    <row r="100" spans="1:15" x14ac:dyDescent="0.2">
      <c r="A100" s="232"/>
      <c r="B100" s="368"/>
      <c r="C100" s="194"/>
      <c r="D100" s="194"/>
      <c r="E100" s="194"/>
      <c r="F100" s="194"/>
      <c r="G100" s="194"/>
      <c r="H100" s="368"/>
      <c r="I100" s="194"/>
      <c r="J100" s="194"/>
      <c r="K100" s="194"/>
      <c r="L100" s="368"/>
      <c r="M100" s="370"/>
      <c r="N100" s="106" t="str">
        <f>IF(OR(K100="",L100="",M100=""),"",K100*0.8*VLOOKUP(L100,VALIDATIONS!$CZ$2:$DU$42,3,FALSE))</f>
        <v/>
      </c>
      <c r="O100" s="194"/>
    </row>
    <row r="101" spans="1:15" x14ac:dyDescent="0.2">
      <c r="A101" s="232"/>
      <c r="B101" s="368"/>
      <c r="C101" s="194"/>
      <c r="D101" s="194"/>
      <c r="E101" s="194"/>
      <c r="F101" s="194"/>
      <c r="G101" s="194"/>
      <c r="H101" s="368"/>
      <c r="I101" s="194"/>
      <c r="J101" s="194"/>
      <c r="K101" s="194"/>
      <c r="L101" s="368"/>
      <c r="M101" s="370"/>
      <c r="N101" s="106" t="str">
        <f>IF(OR(K101="",L101="",M101=""),"",K101*0.8*VLOOKUP(L101,VALIDATIONS!$CZ$2:$DU$42,3,FALSE))</f>
        <v/>
      </c>
      <c r="O101" s="194"/>
    </row>
    <row r="102" spans="1:15" x14ac:dyDescent="0.2">
      <c r="A102" s="232"/>
      <c r="B102" s="368"/>
      <c r="C102" s="194"/>
      <c r="D102" s="194"/>
      <c r="E102" s="194"/>
      <c r="F102" s="194"/>
      <c r="G102" s="194"/>
      <c r="H102" s="368"/>
      <c r="I102" s="194"/>
      <c r="J102" s="194"/>
      <c r="K102" s="194"/>
      <c r="L102" s="368"/>
      <c r="M102" s="370"/>
      <c r="N102" s="106" t="str">
        <f>IF(OR(K102="",L102="",M102=""),"",K102*0.8*VLOOKUP(L102,VALIDATIONS!$CZ$2:$DU$42,3,FALSE))</f>
        <v/>
      </c>
      <c r="O102" s="194"/>
    </row>
    <row r="103" spans="1:15" x14ac:dyDescent="0.2">
      <c r="A103" s="232"/>
      <c r="B103" s="368"/>
      <c r="C103" s="194"/>
      <c r="D103" s="194"/>
      <c r="E103" s="194"/>
      <c r="F103" s="194"/>
      <c r="G103" s="194"/>
      <c r="H103" s="368"/>
      <c r="I103" s="194"/>
      <c r="J103" s="194"/>
      <c r="K103" s="194"/>
      <c r="L103" s="368"/>
      <c r="M103" s="370"/>
      <c r="N103" s="106" t="str">
        <f>IF(OR(K103="",L103="",M103=""),"",K103*0.8*VLOOKUP(L103,VALIDATIONS!$CZ$2:$DU$42,3,FALSE))</f>
        <v/>
      </c>
      <c r="O103" s="194"/>
    </row>
    <row r="104" spans="1:15" x14ac:dyDescent="0.2">
      <c r="A104" s="232"/>
      <c r="B104" s="368"/>
      <c r="C104" s="194"/>
      <c r="D104" s="194"/>
      <c r="E104" s="194"/>
      <c r="F104" s="194"/>
      <c r="G104" s="194"/>
      <c r="H104" s="368"/>
      <c r="I104" s="194"/>
      <c r="J104" s="194"/>
      <c r="K104" s="194"/>
      <c r="L104" s="368"/>
      <c r="M104" s="370"/>
      <c r="N104" s="106" t="str">
        <f>IF(OR(K104="",L104="",M104=""),"",K104*0.8*VLOOKUP(L104,VALIDATIONS!$CZ$2:$DU$42,3,FALSE))</f>
        <v/>
      </c>
      <c r="O104" s="194"/>
    </row>
    <row r="105" spans="1:15" x14ac:dyDescent="0.2">
      <c r="A105" s="232"/>
      <c r="B105" s="368"/>
      <c r="C105" s="194"/>
      <c r="D105" s="194"/>
      <c r="E105" s="194"/>
      <c r="F105" s="194"/>
      <c r="G105" s="194"/>
      <c r="H105" s="368"/>
      <c r="I105" s="194"/>
      <c r="J105" s="194"/>
      <c r="K105" s="194"/>
      <c r="L105" s="368"/>
      <c r="M105" s="370"/>
      <c r="N105" s="106" t="str">
        <f>IF(OR(K105="",L105="",M105=""),"",K105*0.8*VLOOKUP(L105,VALIDATIONS!$CZ$2:$DU$42,3,FALSE))</f>
        <v/>
      </c>
      <c r="O105" s="194"/>
    </row>
    <row r="106" spans="1:15" x14ac:dyDescent="0.2">
      <c r="A106" s="232"/>
      <c r="B106" s="368"/>
      <c r="C106" s="194"/>
      <c r="D106" s="194"/>
      <c r="E106" s="194"/>
      <c r="F106" s="194"/>
      <c r="G106" s="194"/>
      <c r="H106" s="368"/>
      <c r="I106" s="194"/>
      <c r="J106" s="194"/>
      <c r="K106" s="194"/>
      <c r="L106" s="368"/>
      <c r="M106" s="370"/>
      <c r="N106" s="106" t="str">
        <f>IF(OR(K106="",L106="",M106=""),"",K106*0.8*VLOOKUP(L106,VALIDATIONS!$CZ$2:$DU$42,3,FALSE))</f>
        <v/>
      </c>
      <c r="O106" s="194"/>
    </row>
    <row r="107" spans="1:15" x14ac:dyDescent="0.2">
      <c r="A107" s="232"/>
      <c r="B107" s="368"/>
      <c r="C107" s="194"/>
      <c r="D107" s="194"/>
      <c r="E107" s="194"/>
      <c r="F107" s="194"/>
      <c r="G107" s="194"/>
      <c r="H107" s="368"/>
      <c r="I107" s="194"/>
      <c r="J107" s="194"/>
      <c r="K107" s="194"/>
      <c r="L107" s="368"/>
      <c r="M107" s="370"/>
      <c r="N107" s="106" t="str">
        <f>IF(OR(K107="",L107="",M107=""),"",K107*0.8*VLOOKUP(L107,VALIDATIONS!$CZ$2:$DU$42,3,FALSE))</f>
        <v/>
      </c>
      <c r="O107" s="194"/>
    </row>
    <row r="108" spans="1:15" x14ac:dyDescent="0.2">
      <c r="A108" s="232"/>
      <c r="B108" s="368"/>
      <c r="C108" s="194"/>
      <c r="D108" s="194"/>
      <c r="E108" s="194"/>
      <c r="F108" s="194"/>
      <c r="G108" s="194"/>
      <c r="H108" s="368"/>
      <c r="I108" s="194"/>
      <c r="J108" s="194"/>
      <c r="K108" s="194"/>
      <c r="L108" s="368"/>
      <c r="M108" s="370"/>
      <c r="N108" s="106" t="str">
        <f>IF(OR(K108="",L108="",M108=""),"",K108*0.8*VLOOKUP(L108,VALIDATIONS!$CZ$2:$DU$42,3,FALSE))</f>
        <v/>
      </c>
      <c r="O108" s="194"/>
    </row>
    <row r="109" spans="1:15" x14ac:dyDescent="0.2">
      <c r="A109" s="232"/>
      <c r="B109" s="368"/>
      <c r="C109" s="194"/>
      <c r="D109" s="194"/>
      <c r="E109" s="194"/>
      <c r="F109" s="194"/>
      <c r="G109" s="194"/>
      <c r="H109" s="368"/>
      <c r="I109" s="194"/>
      <c r="J109" s="194"/>
      <c r="K109" s="194"/>
      <c r="L109" s="368"/>
      <c r="M109" s="370"/>
      <c r="N109" s="106" t="str">
        <f>IF(OR(K109="",L109="",M109=""),"",K109*0.8*VLOOKUP(L109,VALIDATIONS!$CZ$2:$DU$42,3,FALSE))</f>
        <v/>
      </c>
      <c r="O109" s="194"/>
    </row>
    <row r="110" spans="1:15" x14ac:dyDescent="0.2">
      <c r="A110" s="232"/>
      <c r="B110" s="368"/>
      <c r="C110" s="194"/>
      <c r="D110" s="194"/>
      <c r="E110" s="194"/>
      <c r="F110" s="194"/>
      <c r="G110" s="194"/>
      <c r="H110" s="368"/>
      <c r="I110" s="194"/>
      <c r="J110" s="194"/>
      <c r="K110" s="194"/>
      <c r="L110" s="368"/>
      <c r="M110" s="370"/>
      <c r="N110" s="106" t="str">
        <f>IF(OR(K110="",L110="",M110=""),"",K110*0.8*VLOOKUP(L110,VALIDATIONS!$CZ$2:$DU$42,3,FALSE))</f>
        <v/>
      </c>
      <c r="O110" s="194"/>
    </row>
    <row r="111" spans="1:15" x14ac:dyDescent="0.2">
      <c r="A111" s="232"/>
      <c r="B111" s="368"/>
      <c r="C111" s="194"/>
      <c r="D111" s="194"/>
      <c r="E111" s="194"/>
      <c r="F111" s="194"/>
      <c r="G111" s="194"/>
      <c r="H111" s="368"/>
      <c r="I111" s="194"/>
      <c r="J111" s="194"/>
      <c r="K111" s="194"/>
      <c r="L111" s="368"/>
      <c r="M111" s="370"/>
      <c r="N111" s="106" t="str">
        <f>IF(OR(K111="",L111="",M111=""),"",K111*0.8*VLOOKUP(L111,VALIDATIONS!$CZ$2:$DU$42,3,FALSE))</f>
        <v/>
      </c>
      <c r="O111" s="194"/>
    </row>
    <row r="112" spans="1:15" x14ac:dyDescent="0.2">
      <c r="A112" s="232"/>
      <c r="B112" s="368"/>
      <c r="C112" s="194"/>
      <c r="D112" s="194"/>
      <c r="E112" s="194"/>
      <c r="F112" s="194"/>
      <c r="G112" s="194"/>
      <c r="H112" s="368"/>
      <c r="I112" s="194"/>
      <c r="J112" s="194"/>
      <c r="K112" s="194"/>
      <c r="L112" s="368"/>
      <c r="M112" s="370"/>
      <c r="N112" s="106" t="str">
        <f>IF(OR(K112="",L112="",M112=""),"",K112*0.8*VLOOKUP(L112,VALIDATIONS!$CZ$2:$DU$42,3,FALSE))</f>
        <v/>
      </c>
      <c r="O112" s="194"/>
    </row>
    <row r="113" spans="1:15" x14ac:dyDescent="0.2">
      <c r="A113" s="232"/>
      <c r="B113" s="368"/>
      <c r="C113" s="194"/>
      <c r="D113" s="194"/>
      <c r="E113" s="194"/>
      <c r="F113" s="194"/>
      <c r="G113" s="194"/>
      <c r="H113" s="368"/>
      <c r="I113" s="194"/>
      <c r="J113" s="194"/>
      <c r="K113" s="194"/>
      <c r="L113" s="368"/>
      <c r="M113" s="370"/>
      <c r="N113" s="106" t="str">
        <f>IF(OR(K113="",L113="",M113=""),"",K113*0.8*VLOOKUP(L113,VALIDATIONS!$CZ$2:$DU$42,3,FALSE))</f>
        <v/>
      </c>
      <c r="O113" s="194"/>
    </row>
    <row r="114" spans="1:15" x14ac:dyDescent="0.2">
      <c r="A114" s="232"/>
      <c r="B114" s="368"/>
      <c r="C114" s="194"/>
      <c r="D114" s="194"/>
      <c r="E114" s="194"/>
      <c r="F114" s="194"/>
      <c r="G114" s="194"/>
      <c r="H114" s="368"/>
      <c r="I114" s="194"/>
      <c r="J114" s="194"/>
      <c r="K114" s="194"/>
      <c r="L114" s="368"/>
      <c r="M114" s="370"/>
      <c r="N114" s="106" t="str">
        <f>IF(OR(K114="",L114="",M114=""),"",K114*0.8*VLOOKUP(L114,VALIDATIONS!$CZ$2:$DU$42,3,FALSE))</f>
        <v/>
      </c>
      <c r="O114" s="194"/>
    </row>
    <row r="115" spans="1:15" x14ac:dyDescent="0.2">
      <c r="A115" s="232"/>
      <c r="B115" s="368"/>
      <c r="C115" s="194"/>
      <c r="D115" s="194"/>
      <c r="E115" s="194"/>
      <c r="F115" s="194"/>
      <c r="G115" s="194"/>
      <c r="H115" s="368"/>
      <c r="I115" s="194"/>
      <c r="J115" s="194"/>
      <c r="K115" s="194"/>
      <c r="L115" s="368"/>
      <c r="M115" s="370"/>
      <c r="N115" s="106" t="str">
        <f>IF(OR(K115="",L115="",M115=""),"",K115*0.8*VLOOKUP(L115,VALIDATIONS!$CZ$2:$DU$42,3,FALSE))</f>
        <v/>
      </c>
      <c r="O115" s="194"/>
    </row>
    <row r="116" spans="1:15" x14ac:dyDescent="0.2">
      <c r="A116" s="232"/>
      <c r="B116" s="368"/>
      <c r="C116" s="194"/>
      <c r="D116" s="194"/>
      <c r="E116" s="194"/>
      <c r="F116" s="194"/>
      <c r="G116" s="194"/>
      <c r="H116" s="368"/>
      <c r="I116" s="194"/>
      <c r="J116" s="194"/>
      <c r="K116" s="194"/>
      <c r="L116" s="368"/>
      <c r="M116" s="370"/>
      <c r="N116" s="106" t="str">
        <f>IF(OR(K116="",L116="",M116=""),"",K116*0.8*VLOOKUP(L116,VALIDATIONS!$CZ$2:$DU$42,3,FALSE))</f>
        <v/>
      </c>
      <c r="O116" s="194"/>
    </row>
    <row r="117" spans="1:15" x14ac:dyDescent="0.2">
      <c r="A117" s="232"/>
      <c r="B117" s="368"/>
      <c r="C117" s="194"/>
      <c r="D117" s="194"/>
      <c r="E117" s="194"/>
      <c r="F117" s="194"/>
      <c r="G117" s="194"/>
      <c r="H117" s="368"/>
      <c r="I117" s="194"/>
      <c r="J117" s="194"/>
      <c r="K117" s="194"/>
      <c r="L117" s="368"/>
      <c r="M117" s="370"/>
      <c r="N117" s="106" t="str">
        <f>IF(OR(K117="",L117="",M117=""),"",K117*0.8*VLOOKUP(L117,VALIDATIONS!$CZ$2:$DU$42,3,FALSE))</f>
        <v/>
      </c>
      <c r="O117" s="194"/>
    </row>
    <row r="118" spans="1:15" x14ac:dyDescent="0.2">
      <c r="A118" s="232"/>
      <c r="B118" s="368"/>
      <c r="C118" s="194"/>
      <c r="D118" s="194"/>
      <c r="E118" s="194"/>
      <c r="F118" s="194"/>
      <c r="G118" s="194"/>
      <c r="H118" s="368"/>
      <c r="I118" s="194"/>
      <c r="J118" s="194"/>
      <c r="K118" s="194"/>
      <c r="L118" s="368"/>
      <c r="M118" s="370"/>
      <c r="N118" s="106" t="str">
        <f>IF(OR(K118="",L118="",M118=""),"",K118*0.8*VLOOKUP(L118,VALIDATIONS!$CZ$2:$DU$42,3,FALSE))</f>
        <v/>
      </c>
      <c r="O118" s="194"/>
    </row>
    <row r="119" spans="1:15" x14ac:dyDescent="0.2">
      <c r="A119" s="232"/>
      <c r="B119" s="368"/>
      <c r="C119" s="194"/>
      <c r="D119" s="194"/>
      <c r="E119" s="194"/>
      <c r="F119" s="194"/>
      <c r="G119" s="194"/>
      <c r="H119" s="368"/>
      <c r="I119" s="194"/>
      <c r="J119" s="194"/>
      <c r="K119" s="194"/>
      <c r="L119" s="368"/>
      <c r="M119" s="370"/>
      <c r="N119" s="106" t="str">
        <f>IF(OR(K119="",L119="",M119=""),"",K119*0.8*VLOOKUP(L119,VALIDATIONS!$CZ$2:$DU$42,3,FALSE))</f>
        <v/>
      </c>
      <c r="O119" s="194"/>
    </row>
    <row r="120" spans="1:15" x14ac:dyDescent="0.2">
      <c r="A120" s="232"/>
      <c r="B120" s="368"/>
      <c r="C120" s="194"/>
      <c r="D120" s="194"/>
      <c r="E120" s="194"/>
      <c r="F120" s="194"/>
      <c r="G120" s="194"/>
      <c r="H120" s="368"/>
      <c r="I120" s="194"/>
      <c r="J120" s="194"/>
      <c r="K120" s="194"/>
      <c r="L120" s="368"/>
      <c r="M120" s="370"/>
      <c r="N120" s="106" t="str">
        <f>IF(OR(K120="",L120="",M120=""),"",K120*0.8*VLOOKUP(L120,VALIDATIONS!$CZ$2:$DU$42,3,FALSE))</f>
        <v/>
      </c>
      <c r="O120" s="194"/>
    </row>
    <row r="121" spans="1:15" x14ac:dyDescent="0.2">
      <c r="A121" s="232"/>
      <c r="B121" s="368"/>
      <c r="C121" s="194"/>
      <c r="D121" s="194"/>
      <c r="E121" s="194"/>
      <c r="F121" s="194"/>
      <c r="G121" s="194"/>
      <c r="H121" s="368"/>
      <c r="I121" s="194"/>
      <c r="J121" s="194"/>
      <c r="K121" s="194"/>
      <c r="L121" s="368"/>
      <c r="M121" s="370"/>
      <c r="N121" s="106" t="str">
        <f>IF(OR(K121="",L121="",M121=""),"",K121*0.8*VLOOKUP(L121,VALIDATIONS!$CZ$2:$DU$42,3,FALSE))</f>
        <v/>
      </c>
      <c r="O121" s="194"/>
    </row>
    <row r="122" spans="1:15" x14ac:dyDescent="0.2">
      <c r="A122" s="232"/>
      <c r="B122" s="368"/>
      <c r="C122" s="194"/>
      <c r="D122" s="194"/>
      <c r="E122" s="194"/>
      <c r="F122" s="194"/>
      <c r="G122" s="194"/>
      <c r="H122" s="368"/>
      <c r="I122" s="194"/>
      <c r="J122" s="194"/>
      <c r="K122" s="194"/>
      <c r="L122" s="368"/>
      <c r="M122" s="370"/>
      <c r="N122" s="106" t="str">
        <f>IF(OR(K122="",L122="",M122=""),"",K122*0.8*VLOOKUP(L122,VALIDATIONS!$CZ$2:$DU$42,3,FALSE))</f>
        <v/>
      </c>
      <c r="O122" s="194"/>
    </row>
    <row r="123" spans="1:15" x14ac:dyDescent="0.2">
      <c r="A123" s="232"/>
      <c r="B123" s="368"/>
      <c r="C123" s="194"/>
      <c r="D123" s="194"/>
      <c r="E123" s="194"/>
      <c r="F123" s="194"/>
      <c r="G123" s="194"/>
      <c r="H123" s="368"/>
      <c r="I123" s="194"/>
      <c r="J123" s="194"/>
      <c r="K123" s="194"/>
      <c r="L123" s="368"/>
      <c r="M123" s="370"/>
      <c r="N123" s="106" t="str">
        <f>IF(OR(K123="",L123="",M123=""),"",K123*0.8*VLOOKUP(L123,VALIDATIONS!$CZ$2:$DU$42,3,FALSE))</f>
        <v/>
      </c>
      <c r="O123" s="194"/>
    </row>
    <row r="124" spans="1:15" x14ac:dyDescent="0.2">
      <c r="A124" s="232"/>
      <c r="B124" s="368"/>
      <c r="C124" s="194"/>
      <c r="D124" s="194"/>
      <c r="E124" s="194"/>
      <c r="F124" s="194"/>
      <c r="G124" s="194"/>
      <c r="H124" s="368"/>
      <c r="I124" s="194"/>
      <c r="J124" s="194"/>
      <c r="K124" s="194"/>
      <c r="L124" s="368"/>
      <c r="M124" s="370"/>
      <c r="N124" s="106" t="str">
        <f>IF(OR(K124="",L124="",M124=""),"",K124*0.8*VLOOKUP(L124,VALIDATIONS!$CZ$2:$DU$42,3,FALSE))</f>
        <v/>
      </c>
      <c r="O124" s="194"/>
    </row>
    <row r="125" spans="1:15" x14ac:dyDescent="0.2">
      <c r="A125" s="232"/>
      <c r="B125" s="368"/>
      <c r="C125" s="194"/>
      <c r="D125" s="194"/>
      <c r="E125" s="194"/>
      <c r="F125" s="194"/>
      <c r="G125" s="194"/>
      <c r="H125" s="368"/>
      <c r="I125" s="194"/>
      <c r="J125" s="194"/>
      <c r="K125" s="194"/>
      <c r="L125" s="368"/>
      <c r="M125" s="370"/>
      <c r="N125" s="106" t="str">
        <f>IF(OR(K125="",L125="",M125=""),"",K125*0.8*VLOOKUP(L125,VALIDATIONS!$CZ$2:$DU$42,3,FALSE))</f>
        <v/>
      </c>
      <c r="O125" s="194"/>
    </row>
    <row r="126" spans="1:15" x14ac:dyDescent="0.2">
      <c r="A126" s="232"/>
      <c r="B126" s="368"/>
      <c r="C126" s="194"/>
      <c r="D126" s="194"/>
      <c r="E126" s="194"/>
      <c r="F126" s="194"/>
      <c r="G126" s="194"/>
      <c r="H126" s="368"/>
      <c r="I126" s="194"/>
      <c r="J126" s="194"/>
      <c r="K126" s="194"/>
      <c r="L126" s="368"/>
      <c r="M126" s="370"/>
      <c r="N126" s="106" t="str">
        <f>IF(OR(K126="",L126="",M126=""),"",K126*0.8*VLOOKUP(L126,VALIDATIONS!$CZ$2:$DU$42,3,FALSE))</f>
        <v/>
      </c>
      <c r="O126" s="194"/>
    </row>
    <row r="127" spans="1:15" x14ac:dyDescent="0.2">
      <c r="A127" s="232"/>
      <c r="B127" s="368"/>
      <c r="C127" s="194"/>
      <c r="D127" s="194"/>
      <c r="E127" s="194"/>
      <c r="F127" s="194"/>
      <c r="G127" s="194"/>
      <c r="H127" s="368"/>
      <c r="I127" s="194"/>
      <c r="J127" s="194"/>
      <c r="K127" s="194"/>
      <c r="L127" s="368"/>
      <c r="M127" s="370"/>
      <c r="N127" s="106" t="str">
        <f>IF(OR(K127="",L127="",M127=""),"",K127*0.8*VLOOKUP(L127,VALIDATIONS!$CZ$2:$DU$42,3,FALSE))</f>
        <v/>
      </c>
      <c r="O127" s="194"/>
    </row>
    <row r="128" spans="1:15" x14ac:dyDescent="0.2">
      <c r="A128" s="232"/>
      <c r="B128" s="368"/>
      <c r="C128" s="194"/>
      <c r="D128" s="194"/>
      <c r="E128" s="194"/>
      <c r="F128" s="194"/>
      <c r="G128" s="194"/>
      <c r="H128" s="368"/>
      <c r="I128" s="194"/>
      <c r="J128" s="194"/>
      <c r="K128" s="194"/>
      <c r="L128" s="368"/>
      <c r="M128" s="370"/>
      <c r="N128" s="106" t="str">
        <f>IF(OR(K128="",L128="",M128=""),"",K128*0.8*VLOOKUP(L128,VALIDATIONS!$CZ$2:$DU$42,3,FALSE))</f>
        <v/>
      </c>
      <c r="O128" s="194"/>
    </row>
    <row r="129" spans="1:15" x14ac:dyDescent="0.2">
      <c r="A129" s="232"/>
      <c r="B129" s="368"/>
      <c r="C129" s="194"/>
      <c r="D129" s="194"/>
      <c r="E129" s="194"/>
      <c r="F129" s="194"/>
      <c r="G129" s="194"/>
      <c r="H129" s="368"/>
      <c r="I129" s="194"/>
      <c r="J129" s="194"/>
      <c r="K129" s="194"/>
      <c r="L129" s="368"/>
      <c r="M129" s="370"/>
      <c r="N129" s="106" t="str">
        <f>IF(OR(K129="",L129="",M129=""),"",K129*0.8*VLOOKUP(L129,VALIDATIONS!$CZ$2:$DU$42,3,FALSE))</f>
        <v/>
      </c>
      <c r="O129" s="194"/>
    </row>
    <row r="130" spans="1:15" x14ac:dyDescent="0.2">
      <c r="A130" s="232"/>
      <c r="B130" s="368"/>
      <c r="C130" s="194"/>
      <c r="D130" s="194"/>
      <c r="E130" s="194"/>
      <c r="F130" s="194"/>
      <c r="G130" s="194"/>
      <c r="H130" s="368"/>
      <c r="I130" s="194"/>
      <c r="J130" s="194"/>
      <c r="K130" s="194"/>
      <c r="L130" s="368"/>
      <c r="M130" s="370"/>
      <c r="N130" s="106" t="str">
        <f>IF(OR(K130="",L130="",M130=""),"",K130*0.8*VLOOKUP(L130,VALIDATIONS!$CZ$2:$DU$42,3,FALSE))</f>
        <v/>
      </c>
      <c r="O130" s="194"/>
    </row>
    <row r="131" spans="1:15" x14ac:dyDescent="0.2">
      <c r="A131" s="232"/>
      <c r="B131" s="368"/>
      <c r="C131" s="194"/>
      <c r="D131" s="194"/>
      <c r="E131" s="194"/>
      <c r="F131" s="194"/>
      <c r="G131" s="194"/>
      <c r="H131" s="368"/>
      <c r="I131" s="194"/>
      <c r="J131" s="194"/>
      <c r="K131" s="194"/>
      <c r="L131" s="368"/>
      <c r="M131" s="370"/>
      <c r="N131" s="106" t="str">
        <f>IF(OR(K131="",L131="",M131=""),"",K131*0.8*VLOOKUP(L131,VALIDATIONS!$CZ$2:$DU$42,3,FALSE))</f>
        <v/>
      </c>
      <c r="O131" s="194"/>
    </row>
    <row r="132" spans="1:15" x14ac:dyDescent="0.2">
      <c r="A132" s="232"/>
      <c r="B132" s="368"/>
      <c r="C132" s="194"/>
      <c r="D132" s="194"/>
      <c r="E132" s="194"/>
      <c r="F132" s="194"/>
      <c r="G132" s="194"/>
      <c r="H132" s="368"/>
      <c r="I132" s="194"/>
      <c r="J132" s="194"/>
      <c r="K132" s="194"/>
      <c r="L132" s="368"/>
      <c r="M132" s="370"/>
      <c r="N132" s="106" t="str">
        <f>IF(OR(K132="",L132="",M132=""),"",K132*0.8*VLOOKUP(L132,VALIDATIONS!$CZ$2:$DU$42,3,FALSE))</f>
        <v/>
      </c>
      <c r="O132" s="194"/>
    </row>
    <row r="133" spans="1:15" x14ac:dyDescent="0.2">
      <c r="A133" s="232"/>
      <c r="B133" s="368"/>
      <c r="C133" s="194"/>
      <c r="D133" s="194"/>
      <c r="E133" s="194"/>
      <c r="F133" s="194"/>
      <c r="G133" s="194"/>
      <c r="H133" s="368"/>
      <c r="I133" s="194"/>
      <c r="J133" s="194"/>
      <c r="K133" s="194"/>
      <c r="L133" s="368"/>
      <c r="M133" s="370"/>
      <c r="N133" s="106" t="str">
        <f>IF(OR(K133="",L133="",M133=""),"",K133*0.8*VLOOKUP(L133,VALIDATIONS!$CZ$2:$DU$42,3,FALSE))</f>
        <v/>
      </c>
      <c r="O133" s="194"/>
    </row>
    <row r="134" spans="1:15" x14ac:dyDescent="0.2">
      <c r="A134" s="232"/>
      <c r="B134" s="368"/>
      <c r="C134" s="194"/>
      <c r="D134" s="194"/>
      <c r="E134" s="194"/>
      <c r="F134" s="194"/>
      <c r="G134" s="194"/>
      <c r="H134" s="368"/>
      <c r="I134" s="194"/>
      <c r="J134" s="194"/>
      <c r="K134" s="194"/>
      <c r="L134" s="368"/>
      <c r="M134" s="370"/>
      <c r="N134" s="106" t="str">
        <f>IF(OR(K134="",L134="",M134=""),"",K134*0.8*VLOOKUP(L134,VALIDATIONS!$CZ$2:$DU$42,3,FALSE))</f>
        <v/>
      </c>
      <c r="O134" s="194"/>
    </row>
    <row r="135" spans="1:15" x14ac:dyDescent="0.2">
      <c r="A135" s="232"/>
      <c r="B135" s="368"/>
      <c r="C135" s="194"/>
      <c r="D135" s="194"/>
      <c r="E135" s="194"/>
      <c r="F135" s="194"/>
      <c r="G135" s="194"/>
      <c r="H135" s="368"/>
      <c r="I135" s="194"/>
      <c r="J135" s="194"/>
      <c r="K135" s="194"/>
      <c r="L135" s="368"/>
      <c r="M135" s="370"/>
      <c r="N135" s="106" t="str">
        <f>IF(OR(K135="",L135="",M135=""),"",K135*0.8*VLOOKUP(L135,VALIDATIONS!$CZ$2:$DU$42,3,FALSE))</f>
        <v/>
      </c>
      <c r="O135" s="194"/>
    </row>
    <row r="136" spans="1:15" x14ac:dyDescent="0.2">
      <c r="A136" s="232"/>
      <c r="B136" s="368"/>
      <c r="C136" s="194"/>
      <c r="D136" s="194"/>
      <c r="E136" s="194"/>
      <c r="F136" s="194"/>
      <c r="G136" s="194"/>
      <c r="H136" s="368"/>
      <c r="I136" s="194"/>
      <c r="J136" s="194"/>
      <c r="K136" s="194"/>
      <c r="L136" s="368"/>
      <c r="M136" s="370"/>
      <c r="N136" s="106" t="str">
        <f>IF(OR(K136="",L136="",M136=""),"",K136*0.8*VLOOKUP(L136,VALIDATIONS!$CZ$2:$DU$42,3,FALSE))</f>
        <v/>
      </c>
      <c r="O136" s="194"/>
    </row>
    <row r="137" spans="1:15" x14ac:dyDescent="0.2">
      <c r="A137" s="232"/>
      <c r="B137" s="368"/>
      <c r="C137" s="194"/>
      <c r="D137" s="194"/>
      <c r="E137" s="194"/>
      <c r="F137" s="194"/>
      <c r="G137" s="194"/>
      <c r="H137" s="368"/>
      <c r="I137" s="194"/>
      <c r="J137" s="194"/>
      <c r="K137" s="194"/>
      <c r="L137" s="368"/>
      <c r="M137" s="370"/>
      <c r="N137" s="106" t="str">
        <f>IF(OR(K137="",L137="",M137=""),"",K137*0.8*VLOOKUP(L137,VALIDATIONS!$CZ$2:$DU$42,3,FALSE))</f>
        <v/>
      </c>
      <c r="O137" s="194"/>
    </row>
    <row r="138" spans="1:15" x14ac:dyDescent="0.2">
      <c r="A138" s="232"/>
      <c r="B138" s="368"/>
      <c r="C138" s="194"/>
      <c r="D138" s="194"/>
      <c r="E138" s="194"/>
      <c r="F138" s="194"/>
      <c r="G138" s="194"/>
      <c r="H138" s="368"/>
      <c r="I138" s="194"/>
      <c r="J138" s="194"/>
      <c r="K138" s="194"/>
      <c r="L138" s="368"/>
      <c r="M138" s="370"/>
      <c r="N138" s="106" t="str">
        <f>IF(OR(K138="",L138="",M138=""),"",K138*0.8*VLOOKUP(L138,VALIDATIONS!$CZ$2:$DU$42,3,FALSE))</f>
        <v/>
      </c>
      <c r="O138" s="194"/>
    </row>
    <row r="139" spans="1:15" x14ac:dyDescent="0.2">
      <c r="A139" s="232"/>
      <c r="B139" s="368"/>
      <c r="C139" s="194"/>
      <c r="D139" s="194"/>
      <c r="E139" s="194"/>
      <c r="F139" s="194"/>
      <c r="G139" s="194"/>
      <c r="H139" s="368"/>
      <c r="I139" s="194"/>
      <c r="J139" s="194"/>
      <c r="K139" s="194"/>
      <c r="L139" s="368"/>
      <c r="M139" s="370"/>
      <c r="N139" s="106" t="str">
        <f>IF(OR(K139="",L139="",M139=""),"",K139*0.8*VLOOKUP(L139,VALIDATIONS!$CZ$2:$DU$42,3,FALSE))</f>
        <v/>
      </c>
      <c r="O139" s="194"/>
    </row>
    <row r="140" spans="1:15" x14ac:dyDescent="0.2">
      <c r="A140" s="232"/>
      <c r="B140" s="368"/>
      <c r="C140" s="194"/>
      <c r="D140" s="194"/>
      <c r="E140" s="194"/>
      <c r="F140" s="194"/>
      <c r="G140" s="194"/>
      <c r="H140" s="368"/>
      <c r="I140" s="194"/>
      <c r="J140" s="194"/>
      <c r="K140" s="194"/>
      <c r="L140" s="368"/>
      <c r="M140" s="370"/>
      <c r="N140" s="106" t="str">
        <f>IF(OR(K140="",L140="",M140=""),"",K140*0.8*VLOOKUP(L140,VALIDATIONS!$CZ$2:$DU$42,3,FALSE))</f>
        <v/>
      </c>
      <c r="O140" s="194"/>
    </row>
    <row r="141" spans="1:15" x14ac:dyDescent="0.2">
      <c r="A141" s="232"/>
      <c r="B141" s="368"/>
      <c r="C141" s="194"/>
      <c r="D141" s="194"/>
      <c r="E141" s="194"/>
      <c r="F141" s="194"/>
      <c r="G141" s="194"/>
      <c r="H141" s="368"/>
      <c r="I141" s="194"/>
      <c r="J141" s="194"/>
      <c r="K141" s="194"/>
      <c r="L141" s="368"/>
      <c r="M141" s="370"/>
      <c r="N141" s="106" t="str">
        <f>IF(OR(K141="",L141="",M141=""),"",K141*0.8*VLOOKUP(L141,VALIDATIONS!$CZ$2:$DU$42,3,FALSE))</f>
        <v/>
      </c>
      <c r="O141" s="194"/>
    </row>
    <row r="142" spans="1:15" x14ac:dyDescent="0.2">
      <c r="A142" s="232"/>
      <c r="B142" s="368"/>
      <c r="C142" s="194"/>
      <c r="D142" s="194"/>
      <c r="E142" s="194"/>
      <c r="F142" s="194"/>
      <c r="G142" s="194"/>
      <c r="H142" s="368"/>
      <c r="I142" s="194"/>
      <c r="J142" s="194"/>
      <c r="K142" s="194"/>
      <c r="L142" s="368"/>
      <c r="M142" s="370"/>
      <c r="N142" s="106" t="str">
        <f>IF(OR(K142="",L142="",M142=""),"",K142*0.8*VLOOKUP(L142,VALIDATIONS!$CZ$2:$DU$42,3,FALSE))</f>
        <v/>
      </c>
      <c r="O142" s="194"/>
    </row>
    <row r="143" spans="1:15" x14ac:dyDescent="0.2">
      <c r="A143" s="232"/>
      <c r="B143" s="368"/>
      <c r="C143" s="194"/>
      <c r="D143" s="194"/>
      <c r="E143" s="194"/>
      <c r="F143" s="194"/>
      <c r="G143" s="194"/>
      <c r="H143" s="368"/>
      <c r="I143" s="194"/>
      <c r="J143" s="194"/>
      <c r="K143" s="194"/>
      <c r="L143" s="368"/>
      <c r="M143" s="370"/>
      <c r="N143" s="106" t="str">
        <f>IF(OR(K143="",L143="",M143=""),"",K143*0.8*VLOOKUP(L143,VALIDATIONS!$CZ$2:$DU$42,3,FALSE))</f>
        <v/>
      </c>
      <c r="O143" s="194"/>
    </row>
    <row r="144" spans="1:15" x14ac:dyDescent="0.2">
      <c r="A144" s="232"/>
      <c r="B144" s="368"/>
      <c r="C144" s="194"/>
      <c r="D144" s="194"/>
      <c r="E144" s="194"/>
      <c r="F144" s="194"/>
      <c r="G144" s="194"/>
      <c r="H144" s="368"/>
      <c r="I144" s="194"/>
      <c r="J144" s="194"/>
      <c r="K144" s="194"/>
      <c r="L144" s="368"/>
      <c r="M144" s="370"/>
      <c r="N144" s="106" t="str">
        <f>IF(OR(K144="",L144="",M144=""),"",K144*0.8*VLOOKUP(L144,VALIDATIONS!$CZ$2:$DU$42,3,FALSE))</f>
        <v/>
      </c>
      <c r="O144" s="194"/>
    </row>
    <row r="145" spans="1:15" x14ac:dyDescent="0.2">
      <c r="A145" s="232"/>
      <c r="B145" s="368"/>
      <c r="C145" s="194"/>
      <c r="D145" s="194"/>
      <c r="E145" s="194"/>
      <c r="F145" s="194"/>
      <c r="G145" s="194"/>
      <c r="H145" s="368"/>
      <c r="I145" s="194"/>
      <c r="J145" s="194"/>
      <c r="K145" s="194"/>
      <c r="L145" s="368"/>
      <c r="M145" s="370"/>
      <c r="N145" s="106" t="str">
        <f>IF(OR(K145="",L145="",M145=""),"",K145*0.8*VLOOKUP(L145,VALIDATIONS!$CZ$2:$DU$42,3,FALSE))</f>
        <v/>
      </c>
      <c r="O145" s="194"/>
    </row>
    <row r="146" spans="1:15" x14ac:dyDescent="0.2">
      <c r="A146" s="232"/>
      <c r="B146" s="368"/>
      <c r="C146" s="194"/>
      <c r="D146" s="194"/>
      <c r="E146" s="194"/>
      <c r="F146" s="194"/>
      <c r="G146" s="194"/>
      <c r="H146" s="368"/>
      <c r="I146" s="194"/>
      <c r="J146" s="194"/>
      <c r="K146" s="194"/>
      <c r="L146" s="368"/>
      <c r="M146" s="370"/>
      <c r="N146" s="106" t="str">
        <f>IF(OR(K146="",L146="",M146=""),"",K146*0.8*VLOOKUP(L146,VALIDATIONS!$CZ$2:$DU$42,3,FALSE))</f>
        <v/>
      </c>
      <c r="O146" s="194"/>
    </row>
    <row r="147" spans="1:15" x14ac:dyDescent="0.2">
      <c r="A147" s="232"/>
      <c r="B147" s="368"/>
      <c r="C147" s="194"/>
      <c r="D147" s="194"/>
      <c r="E147" s="194"/>
      <c r="F147" s="194"/>
      <c r="G147" s="194"/>
      <c r="H147" s="368"/>
      <c r="I147" s="194"/>
      <c r="J147" s="194"/>
      <c r="K147" s="194"/>
      <c r="L147" s="368"/>
      <c r="M147" s="370"/>
      <c r="N147" s="106" t="str">
        <f>IF(OR(K147="",L147="",M147=""),"",K147*0.8*VLOOKUP(L147,VALIDATIONS!$CZ$2:$DU$42,3,FALSE))</f>
        <v/>
      </c>
      <c r="O147" s="194"/>
    </row>
    <row r="148" spans="1:15" x14ac:dyDescent="0.2">
      <c r="A148" s="232"/>
      <c r="B148" s="368"/>
      <c r="C148" s="194"/>
      <c r="D148" s="194"/>
      <c r="E148" s="194"/>
      <c r="F148" s="194"/>
      <c r="G148" s="194"/>
      <c r="H148" s="368"/>
      <c r="I148" s="194"/>
      <c r="J148" s="194"/>
      <c r="K148" s="194"/>
      <c r="L148" s="368"/>
      <c r="M148" s="370"/>
      <c r="N148" s="106" t="str">
        <f>IF(OR(K148="",L148="",M148=""),"",K148*0.8*VLOOKUP(L148,VALIDATIONS!$CZ$2:$DU$42,3,FALSE))</f>
        <v/>
      </c>
      <c r="O148" s="194"/>
    </row>
    <row r="149" spans="1:15" x14ac:dyDescent="0.2">
      <c r="A149" s="232"/>
      <c r="B149" s="368"/>
      <c r="C149" s="194"/>
      <c r="D149" s="194"/>
      <c r="E149" s="194"/>
      <c r="F149" s="194"/>
      <c r="G149" s="194"/>
      <c r="H149" s="368"/>
      <c r="I149" s="194"/>
      <c r="J149" s="194"/>
      <c r="K149" s="194"/>
      <c r="L149" s="368"/>
      <c r="M149" s="370"/>
      <c r="N149" s="106" t="str">
        <f>IF(OR(K149="",L149="",M149=""),"",K149*0.8*VLOOKUP(L149,VALIDATIONS!$CZ$2:$DU$42,3,FALSE))</f>
        <v/>
      </c>
      <c r="O149" s="194"/>
    </row>
    <row r="150" spans="1:15" x14ac:dyDescent="0.2">
      <c r="A150" s="232"/>
      <c r="B150" s="368"/>
      <c r="C150" s="194"/>
      <c r="D150" s="194"/>
      <c r="E150" s="194"/>
      <c r="F150" s="194"/>
      <c r="G150" s="194"/>
      <c r="H150" s="368"/>
      <c r="I150" s="194"/>
      <c r="J150" s="194"/>
      <c r="K150" s="194"/>
      <c r="L150" s="368"/>
      <c r="M150" s="370"/>
      <c r="N150" s="106" t="str">
        <f>IF(OR(K150="",L150="",M150=""),"",K150*0.8*VLOOKUP(L150,VALIDATIONS!$CZ$2:$DU$42,3,FALSE))</f>
        <v/>
      </c>
      <c r="O150" s="194"/>
    </row>
    <row r="151" spans="1:15" x14ac:dyDescent="0.2">
      <c r="A151" s="232"/>
      <c r="B151" s="368"/>
      <c r="C151" s="194"/>
      <c r="D151" s="194"/>
      <c r="E151" s="194"/>
      <c r="F151" s="194"/>
      <c r="G151" s="194"/>
      <c r="H151" s="368"/>
      <c r="I151" s="194"/>
      <c r="J151" s="194"/>
      <c r="K151" s="194"/>
      <c r="L151" s="368"/>
      <c r="M151" s="370"/>
      <c r="N151" s="106" t="str">
        <f>IF(OR(K151="",L151="",M151=""),"",K151*0.8*VLOOKUP(L151,VALIDATIONS!$CZ$2:$DU$42,3,FALSE))</f>
        <v/>
      </c>
      <c r="O151" s="194"/>
    </row>
    <row r="152" spans="1:15" x14ac:dyDescent="0.2">
      <c r="A152" s="232"/>
      <c r="B152" s="368"/>
      <c r="C152" s="194"/>
      <c r="D152" s="194"/>
      <c r="E152" s="194"/>
      <c r="F152" s="194"/>
      <c r="G152" s="194"/>
      <c r="H152" s="368"/>
      <c r="I152" s="194"/>
      <c r="J152" s="194"/>
      <c r="K152" s="194"/>
      <c r="L152" s="368"/>
      <c r="M152" s="370"/>
      <c r="N152" s="106" t="str">
        <f>IF(OR(K152="",L152="",M152=""),"",K152*0.8*VLOOKUP(L152,VALIDATIONS!$CZ$2:$DU$42,3,FALSE))</f>
        <v/>
      </c>
      <c r="O152" s="194"/>
    </row>
    <row r="153" spans="1:15" x14ac:dyDescent="0.2">
      <c r="A153" s="232"/>
      <c r="B153" s="368"/>
      <c r="C153" s="194"/>
      <c r="D153" s="194"/>
      <c r="E153" s="194"/>
      <c r="F153" s="194"/>
      <c r="G153" s="194"/>
      <c r="H153" s="368"/>
      <c r="I153" s="194"/>
      <c r="J153" s="194"/>
      <c r="K153" s="194"/>
      <c r="L153" s="368"/>
      <c r="M153" s="370"/>
      <c r="N153" s="106" t="str">
        <f>IF(OR(K153="",L153="",M153=""),"",K153*0.8*VLOOKUP(L153,VALIDATIONS!$CZ$2:$DU$42,3,FALSE))</f>
        <v/>
      </c>
      <c r="O153" s="194"/>
    </row>
    <row r="154" spans="1:15" x14ac:dyDescent="0.2">
      <c r="A154" s="232"/>
      <c r="B154" s="368"/>
      <c r="C154" s="194"/>
      <c r="D154" s="194"/>
      <c r="E154" s="194"/>
      <c r="F154" s="194"/>
      <c r="G154" s="194"/>
      <c r="H154" s="368"/>
      <c r="I154" s="194"/>
      <c r="J154" s="194"/>
      <c r="K154" s="194"/>
      <c r="L154" s="368"/>
      <c r="M154" s="370"/>
      <c r="N154" s="106" t="str">
        <f>IF(OR(K154="",L154="",M154=""),"",K154*0.8*VLOOKUP(L154,VALIDATIONS!$CZ$2:$DU$42,3,FALSE))</f>
        <v/>
      </c>
      <c r="O154" s="194"/>
    </row>
    <row r="155" spans="1:15" x14ac:dyDescent="0.2">
      <c r="A155" s="232"/>
      <c r="B155" s="368"/>
      <c r="C155" s="194"/>
      <c r="D155" s="194"/>
      <c r="E155" s="194"/>
      <c r="F155" s="194"/>
      <c r="G155" s="194"/>
      <c r="H155" s="368"/>
      <c r="I155" s="194"/>
      <c r="J155" s="194"/>
      <c r="K155" s="194"/>
      <c r="L155" s="368"/>
      <c r="M155" s="370"/>
      <c r="N155" s="106" t="str">
        <f>IF(OR(K155="",L155="",M155=""),"",K155*0.8*VLOOKUP(L155,VALIDATIONS!$CZ$2:$DU$42,3,FALSE))</f>
        <v/>
      </c>
      <c r="O155" s="194"/>
    </row>
    <row r="156" spans="1:15" x14ac:dyDescent="0.2">
      <c r="A156" s="232"/>
      <c r="B156" s="368"/>
      <c r="C156" s="194"/>
      <c r="D156" s="194"/>
      <c r="E156" s="194"/>
      <c r="F156" s="194"/>
      <c r="G156" s="194"/>
      <c r="H156" s="368"/>
      <c r="I156" s="194"/>
      <c r="J156" s="194"/>
      <c r="K156" s="194"/>
      <c r="L156" s="368"/>
      <c r="M156" s="370"/>
      <c r="N156" s="106" t="str">
        <f>IF(OR(K156="",L156="",M156=""),"",K156*0.8*VLOOKUP(L156,VALIDATIONS!$CZ$2:$DU$42,3,FALSE))</f>
        <v/>
      </c>
      <c r="O156" s="194"/>
    </row>
    <row r="157" spans="1:15" x14ac:dyDescent="0.2">
      <c r="A157" s="232"/>
      <c r="B157" s="368"/>
      <c r="C157" s="194"/>
      <c r="D157" s="194"/>
      <c r="E157" s="194"/>
      <c r="F157" s="194"/>
      <c r="G157" s="194"/>
      <c r="H157" s="368"/>
      <c r="I157" s="194"/>
      <c r="J157" s="194"/>
      <c r="K157" s="194"/>
      <c r="L157" s="368"/>
      <c r="M157" s="370"/>
      <c r="N157" s="106" t="str">
        <f>IF(OR(K157="",L157="",M157=""),"",K157*0.8*VLOOKUP(L157,VALIDATIONS!$CZ$2:$DU$42,3,FALSE))</f>
        <v/>
      </c>
      <c r="O157" s="194"/>
    </row>
    <row r="158" spans="1:15" x14ac:dyDescent="0.2">
      <c r="A158" s="232"/>
      <c r="B158" s="368"/>
      <c r="C158" s="194"/>
      <c r="D158" s="194"/>
      <c r="E158" s="194"/>
      <c r="F158" s="194"/>
      <c r="G158" s="194"/>
      <c r="H158" s="368"/>
      <c r="I158" s="194"/>
      <c r="J158" s="194"/>
      <c r="K158" s="194"/>
      <c r="L158" s="368"/>
      <c r="M158" s="370"/>
      <c r="N158" s="106" t="str">
        <f>IF(OR(K158="",L158="",M158=""),"",K158*0.8*VLOOKUP(L158,VALIDATIONS!$CZ$2:$DU$42,3,FALSE))</f>
        <v/>
      </c>
      <c r="O158" s="194"/>
    </row>
    <row r="159" spans="1:15" x14ac:dyDescent="0.2">
      <c r="A159" s="232"/>
      <c r="B159" s="368"/>
      <c r="C159" s="194"/>
      <c r="D159" s="194"/>
      <c r="E159" s="194"/>
      <c r="F159" s="194"/>
      <c r="G159" s="194"/>
      <c r="H159" s="368"/>
      <c r="I159" s="194"/>
      <c r="J159" s="194"/>
      <c r="K159" s="194"/>
      <c r="L159" s="368"/>
      <c r="M159" s="370"/>
      <c r="N159" s="106" t="str">
        <f>IF(OR(K159="",L159="",M159=""),"",K159*0.8*VLOOKUP(L159,VALIDATIONS!$CZ$2:$DU$42,3,FALSE))</f>
        <v/>
      </c>
      <c r="O159" s="194"/>
    </row>
    <row r="160" spans="1:15" x14ac:dyDescent="0.2">
      <c r="A160" s="232"/>
      <c r="B160" s="368"/>
      <c r="C160" s="194"/>
      <c r="D160" s="194"/>
      <c r="E160" s="194"/>
      <c r="F160" s="194"/>
      <c r="G160" s="194"/>
      <c r="H160" s="368"/>
      <c r="I160" s="194"/>
      <c r="J160" s="194"/>
      <c r="K160" s="194"/>
      <c r="L160" s="368"/>
      <c r="M160" s="370"/>
      <c r="N160" s="106" t="str">
        <f>IF(OR(K160="",L160="",M160=""),"",K160*0.8*VLOOKUP(L160,VALIDATIONS!$CZ$2:$DU$42,3,FALSE))</f>
        <v/>
      </c>
      <c r="O160" s="194"/>
    </row>
    <row r="161" spans="1:15" x14ac:dyDescent="0.2">
      <c r="A161" s="232"/>
      <c r="B161" s="368"/>
      <c r="C161" s="194"/>
      <c r="D161" s="194"/>
      <c r="E161" s="194"/>
      <c r="F161" s="194"/>
      <c r="G161" s="194"/>
      <c r="H161" s="368"/>
      <c r="I161" s="194"/>
      <c r="J161" s="194"/>
      <c r="K161" s="194"/>
      <c r="L161" s="368"/>
      <c r="M161" s="370"/>
      <c r="N161" s="106" t="str">
        <f>IF(OR(K161="",L161="",M161=""),"",K161*0.8*VLOOKUP(L161,VALIDATIONS!$CZ$2:$DU$42,3,FALSE))</f>
        <v/>
      </c>
      <c r="O161" s="194"/>
    </row>
    <row r="162" spans="1:15" x14ac:dyDescent="0.2">
      <c r="A162" s="232"/>
      <c r="B162" s="368"/>
      <c r="C162" s="194"/>
      <c r="D162" s="194"/>
      <c r="E162" s="194"/>
      <c r="F162" s="194"/>
      <c r="G162" s="194"/>
      <c r="H162" s="368"/>
      <c r="I162" s="194"/>
      <c r="J162" s="194"/>
      <c r="K162" s="194"/>
      <c r="L162" s="368"/>
      <c r="M162" s="370"/>
      <c r="N162" s="106" t="str">
        <f>IF(OR(K162="",L162="",M162=""),"",K162*0.8*VLOOKUP(L162,VALIDATIONS!$CZ$2:$DU$42,3,FALSE))</f>
        <v/>
      </c>
      <c r="O162" s="194"/>
    </row>
    <row r="163" spans="1:15" x14ac:dyDescent="0.2">
      <c r="A163" s="232"/>
      <c r="B163" s="368"/>
      <c r="C163" s="194"/>
      <c r="D163" s="194"/>
      <c r="E163" s="194"/>
      <c r="F163" s="194"/>
      <c r="G163" s="194"/>
      <c r="H163" s="368"/>
      <c r="I163" s="194"/>
      <c r="J163" s="194"/>
      <c r="K163" s="194"/>
      <c r="L163" s="368"/>
      <c r="M163" s="370"/>
      <c r="N163" s="106" t="str">
        <f>IF(OR(K163="",L163="",M163=""),"",K163*0.8*VLOOKUP(L163,VALIDATIONS!$CZ$2:$DU$42,3,FALSE))</f>
        <v/>
      </c>
      <c r="O163" s="194"/>
    </row>
    <row r="164" spans="1:15" x14ac:dyDescent="0.2">
      <c r="A164" s="232"/>
      <c r="B164" s="368"/>
      <c r="C164" s="194"/>
      <c r="D164" s="194"/>
      <c r="E164" s="194"/>
      <c r="F164" s="194"/>
      <c r="G164" s="194"/>
      <c r="H164" s="368"/>
      <c r="I164" s="194"/>
      <c r="J164" s="194"/>
      <c r="K164" s="194"/>
      <c r="L164" s="368"/>
      <c r="M164" s="370"/>
      <c r="N164" s="106" t="str">
        <f>IF(OR(K164="",L164="",M164=""),"",K164*0.8*VLOOKUP(L164,VALIDATIONS!$CZ$2:$DU$42,3,FALSE))</f>
        <v/>
      </c>
      <c r="O164" s="194"/>
    </row>
    <row r="165" spans="1:15" x14ac:dyDescent="0.2">
      <c r="A165" s="232"/>
      <c r="B165" s="368"/>
      <c r="C165" s="194"/>
      <c r="D165" s="194"/>
      <c r="E165" s="194"/>
      <c r="F165" s="194"/>
      <c r="G165" s="194"/>
      <c r="H165" s="368"/>
      <c r="I165" s="194"/>
      <c r="J165" s="194"/>
      <c r="K165" s="194"/>
      <c r="L165" s="368"/>
      <c r="M165" s="370"/>
      <c r="N165" s="106" t="str">
        <f>IF(OR(K165="",L165="",M165=""),"",K165*0.8*VLOOKUP(L165,VALIDATIONS!$CZ$2:$DU$42,3,FALSE))</f>
        <v/>
      </c>
      <c r="O165" s="194"/>
    </row>
    <row r="166" spans="1:15" x14ac:dyDescent="0.2">
      <c r="A166" s="232"/>
      <c r="B166" s="368"/>
      <c r="C166" s="194"/>
      <c r="D166" s="194"/>
      <c r="E166" s="194"/>
      <c r="F166" s="194"/>
      <c r="G166" s="194"/>
      <c r="H166" s="368"/>
      <c r="I166" s="194"/>
      <c r="J166" s="194"/>
      <c r="K166" s="194"/>
      <c r="L166" s="368"/>
      <c r="M166" s="370"/>
      <c r="N166" s="106" t="str">
        <f>IF(OR(K166="",L166="",M166=""),"",K166*0.8*VLOOKUP(L166,VALIDATIONS!$CZ$2:$DU$42,3,FALSE))</f>
        <v/>
      </c>
      <c r="O166" s="194"/>
    </row>
    <row r="167" spans="1:15" x14ac:dyDescent="0.2">
      <c r="A167" s="232"/>
      <c r="B167" s="368"/>
      <c r="C167" s="194"/>
      <c r="D167" s="194"/>
      <c r="E167" s="194"/>
      <c r="F167" s="194"/>
      <c r="G167" s="194"/>
      <c r="H167" s="368"/>
      <c r="I167" s="194"/>
      <c r="J167" s="194"/>
      <c r="K167" s="194"/>
      <c r="L167" s="368"/>
      <c r="M167" s="370"/>
      <c r="N167" s="106" t="str">
        <f>IF(OR(K167="",L167="",M167=""),"",K167*0.8*VLOOKUP(L167,VALIDATIONS!$CZ$2:$DU$42,3,FALSE))</f>
        <v/>
      </c>
      <c r="O167" s="194"/>
    </row>
    <row r="168" spans="1:15" x14ac:dyDescent="0.2">
      <c r="A168" s="232"/>
      <c r="B168" s="368"/>
      <c r="C168" s="194"/>
      <c r="D168" s="194"/>
      <c r="E168" s="194"/>
      <c r="F168" s="194"/>
      <c r="G168" s="194"/>
      <c r="H168" s="368"/>
      <c r="I168" s="194"/>
      <c r="J168" s="194"/>
      <c r="K168" s="194"/>
      <c r="L168" s="368"/>
      <c r="M168" s="370"/>
      <c r="N168" s="106" t="str">
        <f>IF(OR(K168="",L168="",M168=""),"",K168*0.8*VLOOKUP(L168,VALIDATIONS!$CZ$2:$DU$42,3,FALSE))</f>
        <v/>
      </c>
      <c r="O168" s="194"/>
    </row>
    <row r="169" spans="1:15" x14ac:dyDescent="0.2">
      <c r="A169" s="232"/>
      <c r="B169" s="368"/>
      <c r="C169" s="194"/>
      <c r="D169" s="194"/>
      <c r="E169" s="194"/>
      <c r="F169" s="194"/>
      <c r="G169" s="194"/>
      <c r="H169" s="368"/>
      <c r="I169" s="194"/>
      <c r="J169" s="194"/>
      <c r="K169" s="194"/>
      <c r="L169" s="368"/>
      <c r="M169" s="370"/>
      <c r="N169" s="106" t="str">
        <f>IF(OR(K169="",L169="",M169=""),"",K169*0.8*VLOOKUP(L169,VALIDATIONS!$CZ$2:$DU$42,3,FALSE))</f>
        <v/>
      </c>
      <c r="O169" s="194"/>
    </row>
    <row r="170" spans="1:15" x14ac:dyDescent="0.2">
      <c r="A170" s="232"/>
      <c r="B170" s="368"/>
      <c r="C170" s="194"/>
      <c r="D170" s="194"/>
      <c r="E170" s="194"/>
      <c r="F170" s="194"/>
      <c r="G170" s="194"/>
      <c r="H170" s="368"/>
      <c r="I170" s="194"/>
      <c r="J170" s="194"/>
      <c r="K170" s="194"/>
      <c r="L170" s="368"/>
      <c r="M170" s="370"/>
      <c r="N170" s="106" t="str">
        <f>IF(OR(K170="",L170="",M170=""),"",K170*0.8*VLOOKUP(L170,VALIDATIONS!$CZ$2:$DU$42,3,FALSE))</f>
        <v/>
      </c>
      <c r="O170" s="194"/>
    </row>
    <row r="171" spans="1:15" x14ac:dyDescent="0.2">
      <c r="A171" s="232"/>
      <c r="B171" s="368"/>
      <c r="C171" s="194"/>
      <c r="D171" s="194"/>
      <c r="E171" s="194"/>
      <c r="F171" s="194"/>
      <c r="G171" s="194"/>
      <c r="H171" s="368"/>
      <c r="I171" s="194"/>
      <c r="J171" s="194"/>
      <c r="K171" s="194"/>
      <c r="L171" s="368"/>
      <c r="M171" s="370"/>
      <c r="N171" s="106" t="str">
        <f>IF(OR(K171="",L171="",M171=""),"",K171*0.8*VLOOKUP(L171,VALIDATIONS!$CZ$2:$DU$42,3,FALSE))</f>
        <v/>
      </c>
      <c r="O171" s="194"/>
    </row>
    <row r="172" spans="1:15" x14ac:dyDescent="0.2">
      <c r="A172" s="232"/>
      <c r="B172" s="368"/>
      <c r="C172" s="194"/>
      <c r="D172" s="194"/>
      <c r="E172" s="194"/>
      <c r="F172" s="194"/>
      <c r="G172" s="194"/>
      <c r="H172" s="368"/>
      <c r="I172" s="194"/>
      <c r="J172" s="194"/>
      <c r="K172" s="194"/>
      <c r="L172" s="368"/>
      <c r="M172" s="370"/>
      <c r="N172" s="106" t="str">
        <f>IF(OR(K172="",L172="",M172=""),"",K172*0.8*VLOOKUP(L172,VALIDATIONS!$CZ$2:$DU$42,3,FALSE))</f>
        <v/>
      </c>
      <c r="O172" s="194"/>
    </row>
    <row r="173" spans="1:15" x14ac:dyDescent="0.2">
      <c r="A173" s="232"/>
      <c r="B173" s="368"/>
      <c r="C173" s="194"/>
      <c r="D173" s="194"/>
      <c r="E173" s="194"/>
      <c r="F173" s="194"/>
      <c r="G173" s="194"/>
      <c r="H173" s="368"/>
      <c r="I173" s="194"/>
      <c r="J173" s="194"/>
      <c r="K173" s="194"/>
      <c r="L173" s="368"/>
      <c r="M173" s="370"/>
      <c r="N173" s="106" t="str">
        <f>IF(OR(K173="",L173="",M173=""),"",K173*0.8*VLOOKUP(L173,VALIDATIONS!$CZ$2:$DU$42,3,FALSE))</f>
        <v/>
      </c>
      <c r="O173" s="194"/>
    </row>
    <row r="174" spans="1:15" x14ac:dyDescent="0.2">
      <c r="A174" s="232"/>
      <c r="B174" s="368"/>
      <c r="C174" s="194"/>
      <c r="D174" s="194"/>
      <c r="E174" s="194"/>
      <c r="F174" s="194"/>
      <c r="G174" s="194"/>
      <c r="H174" s="368"/>
      <c r="I174" s="194"/>
      <c r="J174" s="194"/>
      <c r="K174" s="194"/>
      <c r="L174" s="368"/>
      <c r="M174" s="370"/>
      <c r="N174" s="106" t="str">
        <f>IF(OR(K174="",L174="",M174=""),"",K174*0.8*VLOOKUP(L174,VALIDATIONS!$CZ$2:$DU$42,3,FALSE))</f>
        <v/>
      </c>
      <c r="O174" s="194"/>
    </row>
    <row r="175" spans="1:15" x14ac:dyDescent="0.2">
      <c r="A175" s="232"/>
      <c r="B175" s="368"/>
      <c r="C175" s="194"/>
      <c r="D175" s="194"/>
      <c r="E175" s="194"/>
      <c r="F175" s="194"/>
      <c r="G175" s="194"/>
      <c r="H175" s="368"/>
      <c r="I175" s="194"/>
      <c r="J175" s="194"/>
      <c r="K175" s="194"/>
      <c r="L175" s="368"/>
      <c r="M175" s="370"/>
      <c r="N175" s="106" t="str">
        <f>IF(OR(K175="",L175="",M175=""),"",K175*0.8*VLOOKUP(L175,VALIDATIONS!$CZ$2:$DU$42,3,FALSE))</f>
        <v/>
      </c>
      <c r="O175" s="194"/>
    </row>
    <row r="176" spans="1:15" x14ac:dyDescent="0.2">
      <c r="A176" s="232"/>
      <c r="B176" s="368"/>
      <c r="C176" s="194"/>
      <c r="D176" s="194"/>
      <c r="E176" s="194"/>
      <c r="F176" s="194"/>
      <c r="G176" s="194"/>
      <c r="H176" s="368"/>
      <c r="I176" s="194"/>
      <c r="J176" s="194"/>
      <c r="K176" s="194"/>
      <c r="L176" s="368"/>
      <c r="M176" s="370"/>
      <c r="N176" s="106" t="str">
        <f>IF(OR(K176="",L176="",M176=""),"",K176*0.8*VLOOKUP(L176,VALIDATIONS!$CZ$2:$DU$42,3,FALSE))</f>
        <v/>
      </c>
      <c r="O176" s="194"/>
    </row>
    <row r="177" spans="1:15" x14ac:dyDescent="0.2">
      <c r="A177" s="232"/>
      <c r="B177" s="368"/>
      <c r="C177" s="194"/>
      <c r="D177" s="194"/>
      <c r="E177" s="194"/>
      <c r="F177" s="194"/>
      <c r="G177" s="194"/>
      <c r="H177" s="368"/>
      <c r="I177" s="194"/>
      <c r="J177" s="194"/>
      <c r="K177" s="194"/>
      <c r="L177" s="368"/>
      <c r="M177" s="370"/>
      <c r="N177" s="106" t="str">
        <f>IF(OR(K177="",L177="",M177=""),"",K177*0.8*VLOOKUP(L177,VALIDATIONS!$CZ$2:$DU$42,3,FALSE))</f>
        <v/>
      </c>
      <c r="O177" s="194"/>
    </row>
    <row r="178" spans="1:15" x14ac:dyDescent="0.2">
      <c r="A178" s="232"/>
      <c r="B178" s="368"/>
      <c r="C178" s="194"/>
      <c r="D178" s="194"/>
      <c r="E178" s="194"/>
      <c r="F178" s="194"/>
      <c r="G178" s="194"/>
      <c r="H178" s="368"/>
      <c r="I178" s="194"/>
      <c r="J178" s="194"/>
      <c r="K178" s="194"/>
      <c r="L178" s="368"/>
      <c r="M178" s="370"/>
      <c r="N178" s="106" t="str">
        <f>IF(OR(K178="",L178="",M178=""),"",K178*0.8*VLOOKUP(L178,VALIDATIONS!$CZ$2:$DU$42,3,FALSE))</f>
        <v/>
      </c>
      <c r="O178" s="194"/>
    </row>
    <row r="179" spans="1:15" x14ac:dyDescent="0.2">
      <c r="A179" s="232"/>
      <c r="B179" s="368"/>
      <c r="C179" s="194"/>
      <c r="D179" s="194"/>
      <c r="E179" s="194"/>
      <c r="F179" s="194"/>
      <c r="G179" s="194"/>
      <c r="H179" s="368"/>
      <c r="I179" s="194"/>
      <c r="J179" s="194"/>
      <c r="K179" s="194"/>
      <c r="L179" s="368"/>
      <c r="M179" s="370"/>
      <c r="N179" s="106" t="str">
        <f>IF(OR(K179="",L179="",M179=""),"",K179*0.8*VLOOKUP(L179,VALIDATIONS!$CZ$2:$DU$42,3,FALSE))</f>
        <v/>
      </c>
      <c r="O179" s="194"/>
    </row>
    <row r="180" spans="1:15" x14ac:dyDescent="0.2">
      <c r="A180" s="232"/>
      <c r="B180" s="368"/>
      <c r="C180" s="194"/>
      <c r="D180" s="194"/>
      <c r="E180" s="194"/>
      <c r="F180" s="194"/>
      <c r="G180" s="194"/>
      <c r="H180" s="368"/>
      <c r="I180" s="194"/>
      <c r="J180" s="194"/>
      <c r="K180" s="194"/>
      <c r="L180" s="368"/>
      <c r="M180" s="370"/>
      <c r="N180" s="106" t="str">
        <f>IF(OR(K180="",L180="",M180=""),"",K180*0.8*VLOOKUP(L180,VALIDATIONS!$CZ$2:$DU$42,3,FALSE))</f>
        <v/>
      </c>
      <c r="O180" s="194"/>
    </row>
    <row r="181" spans="1:15" x14ac:dyDescent="0.2">
      <c r="A181" s="232"/>
      <c r="B181" s="368"/>
      <c r="C181" s="194"/>
      <c r="D181" s="194"/>
      <c r="E181" s="194"/>
      <c r="F181" s="194"/>
      <c r="G181" s="194"/>
      <c r="H181" s="368"/>
      <c r="I181" s="194"/>
      <c r="J181" s="194"/>
      <c r="K181" s="194"/>
      <c r="L181" s="368"/>
      <c r="M181" s="370"/>
      <c r="N181" s="106" t="str">
        <f>IF(OR(K181="",L181="",M181=""),"",K181*0.8*VLOOKUP(L181,VALIDATIONS!$CZ$2:$DU$42,3,FALSE))</f>
        <v/>
      </c>
      <c r="O181" s="194"/>
    </row>
    <row r="182" spans="1:15" x14ac:dyDescent="0.2">
      <c r="A182" s="232"/>
      <c r="B182" s="368"/>
      <c r="C182" s="194"/>
      <c r="D182" s="194"/>
      <c r="E182" s="194"/>
      <c r="F182" s="194"/>
      <c r="G182" s="194"/>
      <c r="H182" s="368"/>
      <c r="I182" s="194"/>
      <c r="J182" s="194"/>
      <c r="K182" s="194"/>
      <c r="L182" s="368"/>
      <c r="M182" s="370"/>
      <c r="N182" s="106" t="str">
        <f>IF(OR(K182="",L182="",M182=""),"",K182*0.8*VLOOKUP(L182,VALIDATIONS!$CZ$2:$DU$42,3,FALSE))</f>
        <v/>
      </c>
      <c r="O182" s="194"/>
    </row>
    <row r="183" spans="1:15" x14ac:dyDescent="0.2">
      <c r="A183" s="232"/>
      <c r="B183" s="368"/>
      <c r="C183" s="194"/>
      <c r="D183" s="194"/>
      <c r="E183" s="194"/>
      <c r="F183" s="194"/>
      <c r="G183" s="194"/>
      <c r="H183" s="368"/>
      <c r="I183" s="194"/>
      <c r="J183" s="194"/>
      <c r="K183" s="194"/>
      <c r="L183" s="368"/>
      <c r="M183" s="370"/>
      <c r="N183" s="106" t="str">
        <f>IF(OR(K183="",L183="",M183=""),"",K183*0.8*VLOOKUP(L183,VALIDATIONS!$CZ$2:$DU$42,3,FALSE))</f>
        <v/>
      </c>
      <c r="O183" s="194"/>
    </row>
    <row r="184" spans="1:15" x14ac:dyDescent="0.2">
      <c r="A184" s="232"/>
      <c r="B184" s="368"/>
      <c r="C184" s="194"/>
      <c r="D184" s="194"/>
      <c r="E184" s="194"/>
      <c r="F184" s="194"/>
      <c r="G184" s="194"/>
      <c r="H184" s="368"/>
      <c r="I184" s="194"/>
      <c r="J184" s="194"/>
      <c r="K184" s="194"/>
      <c r="L184" s="368"/>
      <c r="M184" s="370"/>
      <c r="N184" s="106" t="str">
        <f>IF(OR(K184="",L184="",M184=""),"",K184*0.8*VLOOKUP(L184,VALIDATIONS!$CZ$2:$DU$42,3,FALSE))</f>
        <v/>
      </c>
      <c r="O184" s="194"/>
    </row>
    <row r="185" spans="1:15" x14ac:dyDescent="0.2">
      <c r="A185" s="232"/>
      <c r="B185" s="368"/>
      <c r="C185" s="194"/>
      <c r="D185" s="194"/>
      <c r="E185" s="194"/>
      <c r="F185" s="194"/>
      <c r="G185" s="194"/>
      <c r="H185" s="368"/>
      <c r="I185" s="194"/>
      <c r="J185" s="194"/>
      <c r="K185" s="194"/>
      <c r="L185" s="368"/>
      <c r="M185" s="370"/>
      <c r="N185" s="106" t="str">
        <f>IF(OR(K185="",L185="",M185=""),"",K185*0.8*VLOOKUP(L185,VALIDATIONS!$CZ$2:$DU$42,3,FALSE))</f>
        <v/>
      </c>
      <c r="O185" s="194"/>
    </row>
    <row r="186" spans="1:15" x14ac:dyDescent="0.2">
      <c r="A186" s="232"/>
      <c r="B186" s="368"/>
      <c r="C186" s="194"/>
      <c r="D186" s="194"/>
      <c r="E186" s="194"/>
      <c r="F186" s="194"/>
      <c r="G186" s="194"/>
      <c r="H186" s="368"/>
      <c r="I186" s="194"/>
      <c r="J186" s="194"/>
      <c r="K186" s="194"/>
      <c r="L186" s="368"/>
      <c r="M186" s="370"/>
      <c r="N186" s="106" t="str">
        <f>IF(OR(K186="",L186="",M186=""),"",K186*0.8*VLOOKUP(L186,VALIDATIONS!$CZ$2:$DU$42,3,FALSE))</f>
        <v/>
      </c>
      <c r="O186" s="194"/>
    </row>
    <row r="187" spans="1:15" x14ac:dyDescent="0.2">
      <c r="A187" s="232"/>
      <c r="B187" s="368"/>
      <c r="C187" s="194"/>
      <c r="D187" s="194"/>
      <c r="E187" s="194"/>
      <c r="F187" s="194"/>
      <c r="G187" s="194"/>
      <c r="H187" s="368"/>
      <c r="I187" s="194"/>
      <c r="J187" s="194"/>
      <c r="K187" s="194"/>
      <c r="L187" s="368"/>
      <c r="M187" s="370"/>
      <c r="N187" s="106" t="str">
        <f>IF(OR(K187="",L187="",M187=""),"",K187*0.8*VLOOKUP(L187,VALIDATIONS!$CZ$2:$DU$42,3,FALSE))</f>
        <v/>
      </c>
      <c r="O187" s="194"/>
    </row>
    <row r="188" spans="1:15" x14ac:dyDescent="0.2">
      <c r="A188" s="232"/>
      <c r="B188" s="368"/>
      <c r="C188" s="194"/>
      <c r="D188" s="194"/>
      <c r="E188" s="194"/>
      <c r="F188" s="194"/>
      <c r="G188" s="194"/>
      <c r="H188" s="368"/>
      <c r="I188" s="194"/>
      <c r="J188" s="194"/>
      <c r="K188" s="194"/>
      <c r="L188" s="368"/>
      <c r="M188" s="370"/>
      <c r="N188" s="106" t="str">
        <f>IF(OR(K188="",L188="",M188=""),"",K188*0.8*VLOOKUP(L188,VALIDATIONS!$CZ$2:$DU$42,3,FALSE))</f>
        <v/>
      </c>
      <c r="O188" s="194"/>
    </row>
    <row r="189" spans="1:15" x14ac:dyDescent="0.2">
      <c r="A189" s="232"/>
      <c r="B189" s="368"/>
      <c r="C189" s="194"/>
      <c r="D189" s="194"/>
      <c r="E189" s="194"/>
      <c r="F189" s="194"/>
      <c r="G189" s="194"/>
      <c r="H189" s="368"/>
      <c r="I189" s="194"/>
      <c r="J189" s="194"/>
      <c r="K189" s="194"/>
      <c r="L189" s="368"/>
      <c r="M189" s="370"/>
      <c r="N189" s="106" t="str">
        <f>IF(OR(K189="",L189="",M189=""),"",K189*0.8*VLOOKUP(L189,VALIDATIONS!$CZ$2:$DU$42,3,FALSE))</f>
        <v/>
      </c>
      <c r="O189" s="194"/>
    </row>
    <row r="190" spans="1:15" x14ac:dyDescent="0.2">
      <c r="A190" s="232"/>
      <c r="B190" s="368"/>
      <c r="C190" s="194"/>
      <c r="D190" s="194"/>
      <c r="E190" s="194"/>
      <c r="F190" s="194"/>
      <c r="G190" s="194"/>
      <c r="H190" s="368"/>
      <c r="I190" s="194"/>
      <c r="J190" s="194"/>
      <c r="K190" s="194"/>
      <c r="L190" s="368"/>
      <c r="M190" s="370"/>
      <c r="N190" s="106" t="str">
        <f>IF(OR(K190="",L190="",M190=""),"",K190*0.8*VLOOKUP(L190,VALIDATIONS!$CZ$2:$DU$42,3,FALSE))</f>
        <v/>
      </c>
      <c r="O190" s="194"/>
    </row>
    <row r="191" spans="1:15" x14ac:dyDescent="0.2">
      <c r="A191" s="232"/>
      <c r="B191" s="368"/>
      <c r="C191" s="194"/>
      <c r="D191" s="194"/>
      <c r="E191" s="194"/>
      <c r="F191" s="194"/>
      <c r="G191" s="194"/>
      <c r="H191" s="368"/>
      <c r="I191" s="194"/>
      <c r="J191" s="194"/>
      <c r="K191" s="194"/>
      <c r="L191" s="368"/>
      <c r="M191" s="370"/>
      <c r="N191" s="106" t="str">
        <f>IF(OR(K191="",L191="",M191=""),"",K191*0.8*VLOOKUP(L191,VALIDATIONS!$CZ$2:$DU$42,3,FALSE))</f>
        <v/>
      </c>
      <c r="O191" s="194"/>
    </row>
    <row r="192" spans="1:15" x14ac:dyDescent="0.2">
      <c r="A192" s="232"/>
      <c r="B192" s="368"/>
      <c r="C192" s="194"/>
      <c r="D192" s="194"/>
      <c r="E192" s="194"/>
      <c r="F192" s="194"/>
      <c r="G192" s="194"/>
      <c r="H192" s="368"/>
      <c r="I192" s="194"/>
      <c r="J192" s="194"/>
      <c r="K192" s="194"/>
      <c r="L192" s="368"/>
      <c r="M192" s="370"/>
      <c r="N192" s="106" t="str">
        <f>IF(OR(K192="",L192="",M192=""),"",K192*0.8*VLOOKUP(L192,VALIDATIONS!$CZ$2:$DU$42,3,FALSE))</f>
        <v/>
      </c>
      <c r="O192" s="194"/>
    </row>
    <row r="193" spans="1:15" x14ac:dyDescent="0.2">
      <c r="A193" s="232"/>
      <c r="B193" s="368"/>
      <c r="C193" s="194"/>
      <c r="D193" s="194"/>
      <c r="E193" s="194"/>
      <c r="F193" s="194"/>
      <c r="G193" s="194"/>
      <c r="H193" s="368"/>
      <c r="I193" s="194"/>
      <c r="J193" s="194"/>
      <c r="K193" s="194"/>
      <c r="L193" s="368"/>
      <c r="M193" s="370"/>
      <c r="N193" s="106" t="str">
        <f>IF(OR(K193="",L193="",M193=""),"",K193*0.8*VLOOKUP(L193,VALIDATIONS!$CZ$2:$DU$42,3,FALSE))</f>
        <v/>
      </c>
      <c r="O193" s="194"/>
    </row>
    <row r="194" spans="1:15" x14ac:dyDescent="0.2">
      <c r="A194" s="232"/>
      <c r="B194" s="368"/>
      <c r="C194" s="194"/>
      <c r="D194" s="194"/>
      <c r="E194" s="194"/>
      <c r="F194" s="194"/>
      <c r="G194" s="194"/>
      <c r="H194" s="368"/>
      <c r="I194" s="194"/>
      <c r="J194" s="194"/>
      <c r="K194" s="194"/>
      <c r="L194" s="368"/>
      <c r="M194" s="370"/>
      <c r="N194" s="106" t="str">
        <f>IF(OR(K194="",L194="",M194=""),"",K194*0.8*VLOOKUP(L194,VALIDATIONS!$CZ$2:$DU$42,3,FALSE))</f>
        <v/>
      </c>
      <c r="O194" s="194"/>
    </row>
    <row r="195" spans="1:15" x14ac:dyDescent="0.2">
      <c r="A195" s="232"/>
      <c r="B195" s="368"/>
      <c r="C195" s="194"/>
      <c r="D195" s="194"/>
      <c r="E195" s="194"/>
      <c r="F195" s="194"/>
      <c r="G195" s="194"/>
      <c r="H195" s="368"/>
      <c r="I195" s="194"/>
      <c r="J195" s="194"/>
      <c r="K195" s="194"/>
      <c r="L195" s="368"/>
      <c r="M195" s="370"/>
      <c r="N195" s="106" t="str">
        <f>IF(OR(K195="",L195="",M195=""),"",K195*0.8*VLOOKUP(L195,VALIDATIONS!$CZ$2:$DU$42,3,FALSE))</f>
        <v/>
      </c>
      <c r="O195" s="194"/>
    </row>
    <row r="196" spans="1:15" x14ac:dyDescent="0.2">
      <c r="A196" s="232"/>
      <c r="B196" s="368"/>
      <c r="C196" s="194"/>
      <c r="D196" s="194"/>
      <c r="E196" s="194"/>
      <c r="F196" s="194"/>
      <c r="G196" s="194"/>
      <c r="H196" s="368"/>
      <c r="I196" s="194"/>
      <c r="J196" s="194"/>
      <c r="K196" s="194"/>
      <c r="L196" s="368"/>
      <c r="M196" s="370"/>
      <c r="N196" s="106" t="str">
        <f>IF(OR(K196="",L196="",M196=""),"",K196*0.8*VLOOKUP(L196,VALIDATIONS!$CZ$2:$DU$42,3,FALSE))</f>
        <v/>
      </c>
      <c r="O196" s="194"/>
    </row>
    <row r="197" spans="1:15" x14ac:dyDescent="0.2">
      <c r="A197" s="232"/>
      <c r="B197" s="368"/>
      <c r="C197" s="194"/>
      <c r="D197" s="194"/>
      <c r="E197" s="194"/>
      <c r="F197" s="194"/>
      <c r="G197" s="194"/>
      <c r="H197" s="368"/>
      <c r="I197" s="194"/>
      <c r="J197" s="194"/>
      <c r="K197" s="194"/>
      <c r="L197" s="368"/>
      <c r="M197" s="370"/>
      <c r="N197" s="106" t="str">
        <f>IF(OR(K197="",L197="",M197=""),"",K197*0.8*VLOOKUP(L197,VALIDATIONS!$CZ$2:$DU$42,3,FALSE))</f>
        <v/>
      </c>
      <c r="O197" s="194"/>
    </row>
    <row r="198" spans="1:15" x14ac:dyDescent="0.2">
      <c r="A198" s="232"/>
      <c r="B198" s="368"/>
      <c r="C198" s="194"/>
      <c r="D198" s="194"/>
      <c r="E198" s="194"/>
      <c r="F198" s="194"/>
      <c r="G198" s="194"/>
      <c r="H198" s="368"/>
      <c r="I198" s="194"/>
      <c r="J198" s="194"/>
      <c r="K198" s="194"/>
      <c r="L198" s="368"/>
      <c r="M198" s="370"/>
      <c r="N198" s="106" t="str">
        <f>IF(OR(K198="",L198="",M198=""),"",K198*0.8*VLOOKUP(L198,VALIDATIONS!$CZ$2:$DU$42,3,FALSE))</f>
        <v/>
      </c>
      <c r="O198" s="194"/>
    </row>
    <row r="199" spans="1:15" x14ac:dyDescent="0.2">
      <c r="A199" s="232"/>
      <c r="B199" s="368"/>
      <c r="C199" s="194"/>
      <c r="D199" s="194"/>
      <c r="E199" s="194"/>
      <c r="F199" s="194"/>
      <c r="G199" s="194"/>
      <c r="H199" s="368"/>
      <c r="I199" s="194"/>
      <c r="J199" s="194"/>
      <c r="K199" s="194"/>
      <c r="L199" s="368"/>
      <c r="M199" s="370"/>
      <c r="N199" s="106" t="str">
        <f>IF(OR(K199="",L199="",M199=""),"",K199*0.8*VLOOKUP(L199,VALIDATIONS!$CZ$2:$DU$42,3,FALSE))</f>
        <v/>
      </c>
      <c r="O199" s="194"/>
    </row>
    <row r="200" spans="1:15" x14ac:dyDescent="0.2">
      <c r="A200" s="232"/>
      <c r="B200" s="368"/>
      <c r="C200" s="194"/>
      <c r="D200" s="194"/>
      <c r="E200" s="194"/>
      <c r="F200" s="194"/>
      <c r="G200" s="194"/>
      <c r="H200" s="368"/>
      <c r="I200" s="194"/>
      <c r="J200" s="194"/>
      <c r="K200" s="194"/>
      <c r="L200" s="368"/>
      <c r="M200" s="370"/>
      <c r="N200" s="106" t="str">
        <f>IF(OR(K200="",L200="",M200=""),"",K200*0.8*VLOOKUP(L200,VALIDATIONS!$CZ$2:$DU$42,3,FALSE))</f>
        <v/>
      </c>
      <c r="O200" s="194"/>
    </row>
    <row r="201" spans="1:15" x14ac:dyDescent="0.2">
      <c r="A201" s="232"/>
      <c r="B201" s="368"/>
      <c r="C201" s="194"/>
      <c r="D201" s="194"/>
      <c r="E201" s="194"/>
      <c r="F201" s="194"/>
      <c r="G201" s="194"/>
      <c r="H201" s="368"/>
      <c r="I201" s="194"/>
      <c r="J201" s="194"/>
      <c r="K201" s="194"/>
      <c r="L201" s="368"/>
      <c r="M201" s="370"/>
      <c r="N201" s="106" t="str">
        <f>IF(OR(K201="",L201="",M201=""),"",K201*0.8*VLOOKUP(L201,VALIDATIONS!$CZ$2:$DU$42,3,FALSE))</f>
        <v/>
      </c>
      <c r="O201" s="194"/>
    </row>
    <row r="202" spans="1:15" x14ac:dyDescent="0.2">
      <c r="A202" s="232"/>
      <c r="B202" s="368"/>
      <c r="C202" s="194"/>
      <c r="D202" s="194"/>
      <c r="E202" s="194"/>
      <c r="F202" s="194"/>
      <c r="G202" s="194"/>
      <c r="H202" s="368"/>
      <c r="I202" s="194"/>
      <c r="J202" s="194"/>
      <c r="K202" s="194"/>
      <c r="L202" s="368"/>
      <c r="M202" s="370"/>
      <c r="N202" s="106" t="str">
        <f>IF(OR(K202="",L202="",M202=""),"",K202*0.8*VLOOKUP(L202,VALIDATIONS!$CZ$2:$DU$42,3,FALSE))</f>
        <v/>
      </c>
      <c r="O202" s="194"/>
    </row>
    <row r="203" spans="1:15" x14ac:dyDescent="0.2">
      <c r="A203" s="232"/>
      <c r="B203" s="368"/>
      <c r="C203" s="194"/>
      <c r="D203" s="194"/>
      <c r="E203" s="194"/>
      <c r="F203" s="194"/>
      <c r="G203" s="194"/>
      <c r="H203" s="368"/>
      <c r="I203" s="194"/>
      <c r="J203" s="194"/>
      <c r="K203" s="194"/>
      <c r="L203" s="368"/>
      <c r="M203" s="370"/>
      <c r="N203" s="106" t="str">
        <f>IF(OR(K203="",L203="",M203=""),"",K203*0.8*VLOOKUP(L203,VALIDATIONS!$CZ$2:$DU$42,3,FALSE))</f>
        <v/>
      </c>
      <c r="O203" s="194"/>
    </row>
    <row r="204" spans="1:15" x14ac:dyDescent="0.2">
      <c r="A204" s="232"/>
      <c r="B204" s="368"/>
      <c r="C204" s="194"/>
      <c r="D204" s="194"/>
      <c r="E204" s="194"/>
      <c r="F204" s="194"/>
      <c r="G204" s="194"/>
      <c r="H204" s="368"/>
      <c r="I204" s="194"/>
      <c r="J204" s="194"/>
      <c r="K204" s="194"/>
      <c r="L204" s="368"/>
      <c r="M204" s="370"/>
      <c r="N204" s="106" t="str">
        <f>IF(OR(K204="",L204="",M204=""),"",K204*0.8*VLOOKUP(L204,VALIDATIONS!$CZ$2:$DU$42,3,FALSE))</f>
        <v/>
      </c>
      <c r="O204" s="194"/>
    </row>
    <row r="205" spans="1:15" x14ac:dyDescent="0.2">
      <c r="A205" s="232"/>
      <c r="B205" s="368"/>
      <c r="C205" s="194"/>
      <c r="D205" s="194"/>
      <c r="E205" s="194"/>
      <c r="F205" s="194"/>
      <c r="G205" s="194"/>
      <c r="H205" s="368"/>
      <c r="I205" s="194"/>
      <c r="J205" s="194"/>
      <c r="K205" s="194"/>
      <c r="L205" s="368"/>
      <c r="M205" s="370"/>
      <c r="N205" s="106" t="str">
        <f>IF(OR(K205="",L205="",M205=""),"",K205*0.8*VLOOKUP(L205,VALIDATIONS!$CZ$2:$DU$42,3,FALSE))</f>
        <v/>
      </c>
      <c r="O205" s="194"/>
    </row>
    <row r="206" spans="1:15" x14ac:dyDescent="0.2">
      <c r="A206" s="232"/>
      <c r="B206" s="368"/>
      <c r="C206" s="194"/>
      <c r="D206" s="194"/>
      <c r="E206" s="194"/>
      <c r="F206" s="194"/>
      <c r="G206" s="194"/>
      <c r="H206" s="368"/>
      <c r="I206" s="194"/>
      <c r="J206" s="194"/>
      <c r="K206" s="194"/>
      <c r="L206" s="368"/>
      <c r="M206" s="370"/>
      <c r="N206" s="106" t="str">
        <f>IF(OR(K206="",L206="",M206=""),"",K206*0.8*VLOOKUP(L206,VALIDATIONS!$CZ$2:$DU$42,3,FALSE))</f>
        <v/>
      </c>
      <c r="O206" s="194"/>
    </row>
    <row r="207" spans="1:15" x14ac:dyDescent="0.2">
      <c r="A207" s="232"/>
      <c r="B207" s="368"/>
      <c r="C207" s="194"/>
      <c r="D207" s="194"/>
      <c r="E207" s="194"/>
      <c r="F207" s="194"/>
      <c r="G207" s="194"/>
      <c r="H207" s="368"/>
      <c r="I207" s="194"/>
      <c r="J207" s="194"/>
      <c r="K207" s="194"/>
      <c r="L207" s="368"/>
      <c r="M207" s="370"/>
      <c r="N207" s="106" t="str">
        <f>IF(OR(K207="",L207="",M207=""),"",K207*0.8*VLOOKUP(L207,VALIDATIONS!$CZ$2:$DU$42,3,FALSE))</f>
        <v/>
      </c>
      <c r="O207" s="194"/>
    </row>
    <row r="208" spans="1:15" x14ac:dyDescent="0.2">
      <c r="A208" s="232"/>
      <c r="B208" s="368"/>
      <c r="C208" s="194"/>
      <c r="D208" s="194"/>
      <c r="E208" s="194"/>
      <c r="F208" s="194"/>
      <c r="G208" s="194"/>
      <c r="H208" s="368"/>
      <c r="I208" s="194"/>
      <c r="J208" s="194"/>
      <c r="K208" s="194"/>
      <c r="L208" s="368"/>
      <c r="M208" s="370"/>
      <c r="N208" s="106" t="str">
        <f>IF(OR(K208="",L208="",M208=""),"",K208*0.8*VLOOKUP(L208,VALIDATIONS!$CZ$2:$DU$42,3,FALSE))</f>
        <v/>
      </c>
      <c r="O208" s="194"/>
    </row>
    <row r="209" spans="1:15" x14ac:dyDescent="0.2">
      <c r="A209" s="232"/>
      <c r="B209" s="368"/>
      <c r="C209" s="194"/>
      <c r="D209" s="194"/>
      <c r="E209" s="194"/>
      <c r="F209" s="194"/>
      <c r="G209" s="194"/>
      <c r="H209" s="368"/>
      <c r="I209" s="194"/>
      <c r="J209" s="194"/>
      <c r="K209" s="194"/>
      <c r="L209" s="368"/>
      <c r="M209" s="370"/>
      <c r="N209" s="106" t="str">
        <f>IF(OR(K209="",L209="",M209=""),"",K209*0.8*VLOOKUP(L209,VALIDATIONS!$CZ$2:$DU$42,3,FALSE))</f>
        <v/>
      </c>
      <c r="O209" s="194"/>
    </row>
    <row r="210" spans="1:15" x14ac:dyDescent="0.2">
      <c r="A210" s="232"/>
      <c r="B210" s="368"/>
      <c r="C210" s="194"/>
      <c r="D210" s="194"/>
      <c r="E210" s="194"/>
      <c r="F210" s="194"/>
      <c r="G210" s="194"/>
      <c r="H210" s="368"/>
      <c r="I210" s="194"/>
      <c r="J210" s="194"/>
      <c r="K210" s="194"/>
      <c r="L210" s="368"/>
      <c r="M210" s="370"/>
      <c r="N210" s="106" t="str">
        <f>IF(OR(K210="",L210="",M210=""),"",K210*0.8*VLOOKUP(L210,VALIDATIONS!$CZ$2:$DU$42,3,FALSE))</f>
        <v/>
      </c>
      <c r="O210" s="194"/>
    </row>
    <row r="211" spans="1:15" x14ac:dyDescent="0.2">
      <c r="A211" s="232"/>
      <c r="B211" s="368"/>
      <c r="C211" s="194"/>
      <c r="D211" s="194"/>
      <c r="E211" s="194"/>
      <c r="F211" s="194"/>
      <c r="G211" s="194"/>
      <c r="H211" s="368"/>
      <c r="I211" s="194"/>
      <c r="J211" s="194"/>
      <c r="K211" s="194"/>
      <c r="L211" s="368"/>
      <c r="M211" s="370"/>
      <c r="N211" s="106" t="str">
        <f>IF(OR(K211="",L211="",M211=""),"",K211*0.8*VLOOKUP(L211,VALIDATIONS!$CZ$2:$DU$42,3,FALSE))</f>
        <v/>
      </c>
      <c r="O211" s="194"/>
    </row>
    <row r="212" spans="1:15" x14ac:dyDescent="0.2">
      <c r="A212" s="232"/>
      <c r="B212" s="368"/>
      <c r="C212" s="194"/>
      <c r="D212" s="194"/>
      <c r="E212" s="194"/>
      <c r="F212" s="194"/>
      <c r="G212" s="194"/>
      <c r="H212" s="368"/>
      <c r="I212" s="194"/>
      <c r="J212" s="194"/>
      <c r="K212" s="194"/>
      <c r="L212" s="368"/>
      <c r="M212" s="370"/>
      <c r="N212" s="106" t="str">
        <f>IF(OR(K212="",L212="",M212=""),"",K212*0.8*VLOOKUP(L212,VALIDATIONS!$CZ$2:$DU$42,3,FALSE))</f>
        <v/>
      </c>
      <c r="O212" s="194"/>
    </row>
    <row r="213" spans="1:15" x14ac:dyDescent="0.2">
      <c r="A213" s="232"/>
      <c r="B213" s="368"/>
      <c r="C213" s="194"/>
      <c r="D213" s="194"/>
      <c r="E213" s="194"/>
      <c r="F213" s="194"/>
      <c r="G213" s="194"/>
      <c r="H213" s="368"/>
      <c r="I213" s="194"/>
      <c r="J213" s="194"/>
      <c r="K213" s="194"/>
      <c r="L213" s="368"/>
      <c r="M213" s="370"/>
      <c r="N213" s="106" t="str">
        <f>IF(OR(K213="",L213="",M213=""),"",K213*0.8*VLOOKUP(L213,VALIDATIONS!$CZ$2:$DU$42,3,FALSE))</f>
        <v/>
      </c>
      <c r="O213" s="194"/>
    </row>
    <row r="214" spans="1:15" x14ac:dyDescent="0.2">
      <c r="A214" s="232"/>
      <c r="B214" s="368"/>
      <c r="C214" s="194"/>
      <c r="D214" s="194"/>
      <c r="E214" s="194"/>
      <c r="F214" s="194"/>
      <c r="G214" s="194"/>
      <c r="H214" s="368"/>
      <c r="I214" s="194"/>
      <c r="J214" s="194"/>
      <c r="K214" s="194"/>
      <c r="L214" s="368"/>
      <c r="M214" s="370"/>
      <c r="N214" s="106" t="str">
        <f>IF(OR(K214="",L214="",M214=""),"",K214*0.8*VLOOKUP(L214,VALIDATIONS!$CZ$2:$DU$42,3,FALSE))</f>
        <v/>
      </c>
      <c r="O214" s="194"/>
    </row>
    <row r="215" spans="1:15" x14ac:dyDescent="0.2">
      <c r="A215" s="232"/>
      <c r="B215" s="368"/>
      <c r="C215" s="194"/>
      <c r="D215" s="194"/>
      <c r="E215" s="194"/>
      <c r="F215" s="194"/>
      <c r="G215" s="194"/>
      <c r="H215" s="368"/>
      <c r="I215" s="194"/>
      <c r="J215" s="194"/>
      <c r="K215" s="194"/>
      <c r="L215" s="368"/>
      <c r="M215" s="370"/>
      <c r="N215" s="106" t="str">
        <f>IF(OR(K215="",L215="",M215=""),"",K215*0.8*VLOOKUP(L215,VALIDATIONS!$CZ$2:$DU$42,3,FALSE))</f>
        <v/>
      </c>
      <c r="O215" s="194"/>
    </row>
    <row r="216" spans="1:15" x14ac:dyDescent="0.2">
      <c r="A216" s="232"/>
      <c r="B216" s="368"/>
      <c r="C216" s="194"/>
      <c r="D216" s="194"/>
      <c r="E216" s="194"/>
      <c r="F216" s="194"/>
      <c r="G216" s="194"/>
      <c r="H216" s="368"/>
      <c r="I216" s="194"/>
      <c r="J216" s="194"/>
      <c r="K216" s="194"/>
      <c r="L216" s="368"/>
      <c r="M216" s="370"/>
      <c r="N216" s="106" t="str">
        <f>IF(OR(K216="",L216="",M216=""),"",K216*0.8*VLOOKUP(L216,VALIDATIONS!$CZ$2:$DU$42,3,FALSE))</f>
        <v/>
      </c>
      <c r="O216" s="194"/>
    </row>
    <row r="217" spans="1:15" x14ac:dyDescent="0.2">
      <c r="A217" s="232"/>
      <c r="B217" s="368"/>
      <c r="C217" s="194"/>
      <c r="D217" s="194"/>
      <c r="E217" s="194"/>
      <c r="F217" s="194"/>
      <c r="G217" s="194"/>
      <c r="H217" s="368"/>
      <c r="I217" s="194"/>
      <c r="J217" s="194"/>
      <c r="K217" s="194"/>
      <c r="L217" s="368"/>
      <c r="M217" s="370"/>
      <c r="N217" s="106" t="str">
        <f>IF(OR(K217="",L217="",M217=""),"",K217*0.8*VLOOKUP(L217,VALIDATIONS!$CZ$2:$DU$42,3,FALSE))</f>
        <v/>
      </c>
      <c r="O217" s="194"/>
    </row>
    <row r="218" spans="1:15" x14ac:dyDescent="0.2">
      <c r="A218" s="232"/>
      <c r="B218" s="368"/>
      <c r="C218" s="194"/>
      <c r="D218" s="194"/>
      <c r="E218" s="194"/>
      <c r="F218" s="194"/>
      <c r="G218" s="194"/>
      <c r="H218" s="368"/>
      <c r="I218" s="194"/>
      <c r="J218" s="194"/>
      <c r="K218" s="194"/>
      <c r="L218" s="368"/>
      <c r="M218" s="370"/>
      <c r="N218" s="106" t="str">
        <f>IF(OR(K218="",L218="",M218=""),"",K218*0.8*VLOOKUP(L218,VALIDATIONS!$CZ$2:$DU$42,3,FALSE))</f>
        <v/>
      </c>
      <c r="O218" s="194"/>
    </row>
    <row r="219" spans="1:15" x14ac:dyDescent="0.2">
      <c r="A219" s="232"/>
      <c r="B219" s="368"/>
      <c r="C219" s="194"/>
      <c r="D219" s="194"/>
      <c r="E219" s="194"/>
      <c r="F219" s="194"/>
      <c r="G219" s="194"/>
      <c r="H219" s="368"/>
      <c r="I219" s="194"/>
      <c r="J219" s="194"/>
      <c r="K219" s="194"/>
      <c r="L219" s="368"/>
      <c r="M219" s="370"/>
      <c r="N219" s="106" t="str">
        <f>IF(OR(K219="",L219="",M219=""),"",K219*0.8*VLOOKUP(L219,VALIDATIONS!$CZ$2:$DU$42,3,FALSE))</f>
        <v/>
      </c>
      <c r="O219" s="194"/>
    </row>
    <row r="220" spans="1:15" x14ac:dyDescent="0.2">
      <c r="A220" s="232"/>
      <c r="B220" s="368"/>
      <c r="C220" s="194"/>
      <c r="D220" s="194"/>
      <c r="E220" s="194"/>
      <c r="F220" s="194"/>
      <c r="G220" s="194"/>
      <c r="H220" s="368"/>
      <c r="I220" s="194"/>
      <c r="J220" s="194"/>
      <c r="K220" s="194"/>
      <c r="L220" s="368"/>
      <c r="M220" s="370"/>
      <c r="N220" s="106" t="str">
        <f>IF(OR(K220="",L220="",M220=""),"",K220*0.8*VLOOKUP(L220,VALIDATIONS!$CZ$2:$DU$42,3,FALSE))</f>
        <v/>
      </c>
      <c r="O220" s="194"/>
    </row>
    <row r="221" spans="1:15" x14ac:dyDescent="0.2">
      <c r="A221" s="232"/>
      <c r="B221" s="368"/>
      <c r="C221" s="194"/>
      <c r="D221" s="194"/>
      <c r="E221" s="194"/>
      <c r="F221" s="194"/>
      <c r="G221" s="194"/>
      <c r="H221" s="368"/>
      <c r="I221" s="194"/>
      <c r="J221" s="194"/>
      <c r="K221" s="194"/>
      <c r="L221" s="368"/>
      <c r="M221" s="370"/>
      <c r="N221" s="106" t="str">
        <f>IF(OR(K221="",L221="",M221=""),"",K221*0.8*VLOOKUP(L221,VALIDATIONS!$CZ$2:$DU$42,3,FALSE))</f>
        <v/>
      </c>
      <c r="O221" s="194"/>
    </row>
    <row r="222" spans="1:15" x14ac:dyDescent="0.2">
      <c r="A222" s="232"/>
      <c r="B222" s="368"/>
      <c r="C222" s="194"/>
      <c r="D222" s="194"/>
      <c r="E222" s="194"/>
      <c r="F222" s="194"/>
      <c r="G222" s="194"/>
      <c r="H222" s="368"/>
      <c r="I222" s="194"/>
      <c r="J222" s="194"/>
      <c r="K222" s="194"/>
      <c r="L222" s="368"/>
      <c r="M222" s="370"/>
      <c r="N222" s="106" t="str">
        <f>IF(OR(K222="",L222="",M222=""),"",K222*0.8*VLOOKUP(L222,VALIDATIONS!$CZ$2:$DU$42,3,FALSE))</f>
        <v/>
      </c>
      <c r="O222" s="194"/>
    </row>
    <row r="223" spans="1:15" x14ac:dyDescent="0.2">
      <c r="A223" s="232"/>
      <c r="B223" s="368"/>
      <c r="C223" s="194"/>
      <c r="D223" s="194"/>
      <c r="E223" s="194"/>
      <c r="F223" s="194"/>
      <c r="G223" s="194"/>
      <c r="H223" s="368"/>
      <c r="I223" s="194"/>
      <c r="J223" s="194"/>
      <c r="K223" s="194"/>
      <c r="L223" s="368"/>
      <c r="M223" s="370"/>
      <c r="N223" s="106" t="str">
        <f>IF(OR(K223="",L223="",M223=""),"",K223*0.8*VLOOKUP(L223,VALIDATIONS!$CZ$2:$DU$42,3,FALSE))</f>
        <v/>
      </c>
      <c r="O223" s="194"/>
    </row>
    <row r="224" spans="1:15" x14ac:dyDescent="0.2">
      <c r="A224" s="232"/>
      <c r="B224" s="368"/>
      <c r="C224" s="194"/>
      <c r="D224" s="194"/>
      <c r="E224" s="194"/>
      <c r="F224" s="194"/>
      <c r="G224" s="194"/>
      <c r="H224" s="368"/>
      <c r="I224" s="194"/>
      <c r="J224" s="194"/>
      <c r="K224" s="194"/>
      <c r="L224" s="368"/>
      <c r="M224" s="370"/>
      <c r="N224" s="106" t="str">
        <f>IF(OR(K224="",L224="",M224=""),"",K224*0.8*VLOOKUP(L224,VALIDATIONS!$CZ$2:$DU$42,3,FALSE))</f>
        <v/>
      </c>
      <c r="O224" s="194"/>
    </row>
    <row r="225" spans="1:15" x14ac:dyDescent="0.2">
      <c r="A225" s="232"/>
      <c r="B225" s="368"/>
      <c r="C225" s="194"/>
      <c r="D225" s="194"/>
      <c r="E225" s="194"/>
      <c r="F225" s="194"/>
      <c r="G225" s="194"/>
      <c r="H225" s="368"/>
      <c r="I225" s="194"/>
      <c r="J225" s="194"/>
      <c r="K225" s="194"/>
      <c r="L225" s="368"/>
      <c r="M225" s="370"/>
      <c r="N225" s="106" t="str">
        <f>IF(OR(K225="",L225="",M225=""),"",K225*0.8*VLOOKUP(L225,VALIDATIONS!$CZ$2:$DU$42,3,FALSE))</f>
        <v/>
      </c>
      <c r="O225" s="194"/>
    </row>
    <row r="226" spans="1:15" x14ac:dyDescent="0.2">
      <c r="A226" s="232"/>
      <c r="B226" s="368"/>
      <c r="C226" s="194"/>
      <c r="D226" s="194"/>
      <c r="E226" s="194"/>
      <c r="F226" s="194"/>
      <c r="G226" s="194"/>
      <c r="H226" s="368"/>
      <c r="I226" s="194"/>
      <c r="J226" s="194"/>
      <c r="K226" s="194"/>
      <c r="L226" s="368"/>
      <c r="M226" s="370"/>
      <c r="N226" s="106" t="str">
        <f>IF(OR(K226="",L226="",M226=""),"",K226*0.8*VLOOKUP(L226,VALIDATIONS!$CZ$2:$DU$42,3,FALSE))</f>
        <v/>
      </c>
      <c r="O226" s="194"/>
    </row>
    <row r="227" spans="1:15" x14ac:dyDescent="0.2">
      <c r="A227" s="232"/>
      <c r="B227" s="368"/>
      <c r="C227" s="194"/>
      <c r="D227" s="194"/>
      <c r="E227" s="194"/>
      <c r="F227" s="194"/>
      <c r="G227" s="194"/>
      <c r="H227" s="368"/>
      <c r="I227" s="194"/>
      <c r="J227" s="194"/>
      <c r="K227" s="194"/>
      <c r="L227" s="368"/>
      <c r="M227" s="370"/>
      <c r="N227" s="106" t="str">
        <f>IF(OR(K227="",L227="",M227=""),"",K227*0.8*VLOOKUP(L227,VALIDATIONS!$CZ$2:$DU$42,3,FALSE))</f>
        <v/>
      </c>
      <c r="O227" s="194"/>
    </row>
    <row r="228" spans="1:15" x14ac:dyDescent="0.2">
      <c r="A228" s="232"/>
      <c r="B228" s="368"/>
      <c r="C228" s="194"/>
      <c r="D228" s="194"/>
      <c r="E228" s="194"/>
      <c r="F228" s="194"/>
      <c r="G228" s="194"/>
      <c r="H228" s="368"/>
      <c r="I228" s="194"/>
      <c r="J228" s="194"/>
      <c r="K228" s="194"/>
      <c r="L228" s="368"/>
      <c r="M228" s="370"/>
      <c r="N228" s="106" t="str">
        <f>IF(OR(K228="",L228="",M228=""),"",K228*0.8*VLOOKUP(L228,VALIDATIONS!$CZ$2:$DU$42,3,FALSE))</f>
        <v/>
      </c>
      <c r="O228" s="194"/>
    </row>
    <row r="229" spans="1:15" x14ac:dyDescent="0.2">
      <c r="A229" s="232"/>
      <c r="B229" s="368"/>
      <c r="C229" s="194"/>
      <c r="D229" s="194"/>
      <c r="E229" s="194"/>
      <c r="F229" s="194"/>
      <c r="G229" s="194"/>
      <c r="H229" s="368"/>
      <c r="I229" s="194"/>
      <c r="J229" s="194"/>
      <c r="K229" s="194"/>
      <c r="L229" s="368"/>
      <c r="M229" s="370"/>
      <c r="N229" s="106" t="str">
        <f>IF(OR(K229="",L229="",M229=""),"",K229*0.8*VLOOKUP(L229,VALIDATIONS!$CZ$2:$DU$42,3,FALSE))</f>
        <v/>
      </c>
      <c r="O229" s="194"/>
    </row>
    <row r="230" spans="1:15" x14ac:dyDescent="0.2">
      <c r="A230" s="232"/>
      <c r="B230" s="368"/>
      <c r="C230" s="194"/>
      <c r="D230" s="194"/>
      <c r="E230" s="194"/>
      <c r="F230" s="194"/>
      <c r="G230" s="194"/>
      <c r="H230" s="368"/>
      <c r="I230" s="194"/>
      <c r="J230" s="194"/>
      <c r="K230" s="194"/>
      <c r="L230" s="368"/>
      <c r="M230" s="370"/>
      <c r="N230" s="106" t="str">
        <f>IF(OR(K230="",L230="",M230=""),"",K230*0.8*VLOOKUP(L230,VALIDATIONS!$CZ$2:$DU$42,3,FALSE))</f>
        <v/>
      </c>
      <c r="O230" s="194"/>
    </row>
    <row r="231" spans="1:15" x14ac:dyDescent="0.2">
      <c r="A231" s="232"/>
      <c r="B231" s="368"/>
      <c r="C231" s="194"/>
      <c r="D231" s="194"/>
      <c r="E231" s="194"/>
      <c r="F231" s="194"/>
      <c r="G231" s="194"/>
      <c r="H231" s="368"/>
      <c r="I231" s="194"/>
      <c r="J231" s="194"/>
      <c r="K231" s="194"/>
      <c r="L231" s="368"/>
      <c r="M231" s="370"/>
      <c r="N231" s="106" t="str">
        <f>IF(OR(K231="",L231="",M231=""),"",K231*0.8*VLOOKUP(L231,VALIDATIONS!$CZ$2:$DU$42,3,FALSE))</f>
        <v/>
      </c>
      <c r="O231" s="194"/>
    </row>
    <row r="232" spans="1:15" x14ac:dyDescent="0.2">
      <c r="A232" s="232"/>
      <c r="B232" s="368"/>
      <c r="C232" s="194"/>
      <c r="D232" s="194"/>
      <c r="E232" s="194"/>
      <c r="F232" s="194"/>
      <c r="G232" s="194"/>
      <c r="H232" s="368"/>
      <c r="I232" s="194"/>
      <c r="J232" s="194"/>
      <c r="K232" s="194"/>
      <c r="L232" s="368"/>
      <c r="M232" s="370"/>
      <c r="N232" s="106" t="str">
        <f>IF(OR(K232="",L232="",M232=""),"",K232*0.8*VLOOKUP(L232,VALIDATIONS!$CZ$2:$DU$42,3,FALSE))</f>
        <v/>
      </c>
      <c r="O232" s="194"/>
    </row>
    <row r="233" spans="1:15" x14ac:dyDescent="0.2">
      <c r="A233" s="232"/>
      <c r="B233" s="368"/>
      <c r="C233" s="194"/>
      <c r="D233" s="194"/>
      <c r="E233" s="194"/>
      <c r="F233" s="194"/>
      <c r="G233" s="194"/>
      <c r="H233" s="368"/>
      <c r="I233" s="194"/>
      <c r="J233" s="194"/>
      <c r="K233" s="194"/>
      <c r="L233" s="368"/>
      <c r="M233" s="370"/>
      <c r="N233" s="106" t="str">
        <f>IF(OR(K233="",L233="",M233=""),"",K233*0.8*VLOOKUP(L233,VALIDATIONS!$CZ$2:$DU$42,3,FALSE))</f>
        <v/>
      </c>
      <c r="O233" s="194"/>
    </row>
    <row r="234" spans="1:15" x14ac:dyDescent="0.2">
      <c r="A234" s="232"/>
      <c r="B234" s="368"/>
      <c r="C234" s="194"/>
      <c r="D234" s="194"/>
      <c r="E234" s="194"/>
      <c r="F234" s="194"/>
      <c r="G234" s="194"/>
      <c r="H234" s="368"/>
      <c r="I234" s="194"/>
      <c r="J234" s="194"/>
      <c r="K234" s="194"/>
      <c r="L234" s="368"/>
      <c r="M234" s="370"/>
      <c r="N234" s="106" t="str">
        <f>IF(OR(K234="",L234="",M234=""),"",K234*0.8*VLOOKUP(L234,VALIDATIONS!$CZ$2:$DU$42,3,FALSE))</f>
        <v/>
      </c>
      <c r="O234" s="194"/>
    </row>
    <row r="235" spans="1:15" x14ac:dyDescent="0.2">
      <c r="A235" s="232"/>
      <c r="B235" s="368"/>
      <c r="C235" s="194"/>
      <c r="D235" s="194"/>
      <c r="E235" s="194"/>
      <c r="F235" s="194"/>
      <c r="G235" s="194"/>
      <c r="H235" s="368"/>
      <c r="I235" s="194"/>
      <c r="J235" s="194"/>
      <c r="K235" s="194"/>
      <c r="L235" s="368"/>
      <c r="M235" s="370"/>
      <c r="N235" s="106" t="str">
        <f>IF(OR(K235="",L235="",M235=""),"",K235*0.8*VLOOKUP(L235,VALIDATIONS!$CZ$2:$DU$42,3,FALSE))</f>
        <v/>
      </c>
      <c r="O235" s="194"/>
    </row>
    <row r="236" spans="1:15" x14ac:dyDescent="0.2">
      <c r="A236" s="232"/>
      <c r="B236" s="368"/>
      <c r="C236" s="194"/>
      <c r="D236" s="194"/>
      <c r="E236" s="194"/>
      <c r="F236" s="194"/>
      <c r="G236" s="194"/>
      <c r="H236" s="368"/>
      <c r="I236" s="194"/>
      <c r="J236" s="194"/>
      <c r="K236" s="194"/>
      <c r="L236" s="368"/>
      <c r="M236" s="370"/>
      <c r="N236" s="106" t="str">
        <f>IF(OR(K236="",L236="",M236=""),"",K236*0.8*VLOOKUP(L236,VALIDATIONS!$CZ$2:$DU$42,3,FALSE))</f>
        <v/>
      </c>
      <c r="O236" s="194"/>
    </row>
    <row r="237" spans="1:15" x14ac:dyDescent="0.2">
      <c r="A237" s="232"/>
      <c r="B237" s="368"/>
      <c r="C237" s="194"/>
      <c r="D237" s="194"/>
      <c r="E237" s="194"/>
      <c r="F237" s="194"/>
      <c r="G237" s="194"/>
      <c r="H237" s="368"/>
      <c r="I237" s="194"/>
      <c r="J237" s="194"/>
      <c r="K237" s="194"/>
      <c r="L237" s="368"/>
      <c r="M237" s="370"/>
      <c r="N237" s="106" t="str">
        <f>IF(OR(K237="",L237="",M237=""),"",K237*0.8*VLOOKUP(L237,VALIDATIONS!$CZ$2:$DU$42,3,FALSE))</f>
        <v/>
      </c>
      <c r="O237" s="194"/>
    </row>
    <row r="238" spans="1:15" x14ac:dyDescent="0.2">
      <c r="A238" s="232"/>
      <c r="B238" s="368"/>
      <c r="C238" s="194"/>
      <c r="D238" s="194"/>
      <c r="E238" s="194"/>
      <c r="F238" s="194"/>
      <c r="G238" s="194"/>
      <c r="H238" s="368"/>
      <c r="I238" s="194"/>
      <c r="J238" s="194"/>
      <c r="K238" s="194"/>
      <c r="L238" s="368"/>
      <c r="M238" s="370"/>
      <c r="N238" s="106" t="str">
        <f>IF(OR(K238="",L238="",M238=""),"",K238*0.8*VLOOKUP(L238,VALIDATIONS!$CZ$2:$DU$42,3,FALSE))</f>
        <v/>
      </c>
      <c r="O238" s="194"/>
    </row>
    <row r="239" spans="1:15" x14ac:dyDescent="0.2">
      <c r="A239" s="232"/>
      <c r="B239" s="368"/>
      <c r="C239" s="194"/>
      <c r="D239" s="194"/>
      <c r="E239" s="194"/>
      <c r="F239" s="194"/>
      <c r="G239" s="194"/>
      <c r="H239" s="368"/>
      <c r="I239" s="194"/>
      <c r="J239" s="194"/>
      <c r="K239" s="194"/>
      <c r="L239" s="368"/>
      <c r="M239" s="370"/>
      <c r="N239" s="106" t="str">
        <f>IF(OR(K239="",L239="",M239=""),"",K239*0.8*VLOOKUP(L239,VALIDATIONS!$CZ$2:$DU$42,3,FALSE))</f>
        <v/>
      </c>
      <c r="O239" s="194"/>
    </row>
    <row r="240" spans="1:15" x14ac:dyDescent="0.2">
      <c r="A240" s="232"/>
      <c r="B240" s="368"/>
      <c r="C240" s="194"/>
      <c r="D240" s="194"/>
      <c r="E240" s="194"/>
      <c r="F240" s="194"/>
      <c r="G240" s="194"/>
      <c r="H240" s="368"/>
      <c r="I240" s="194"/>
      <c r="J240" s="194"/>
      <c r="K240" s="194"/>
      <c r="L240" s="368"/>
      <c r="M240" s="370"/>
      <c r="N240" s="106" t="str">
        <f>IF(OR(K240="",L240="",M240=""),"",K240*0.8*VLOOKUP(L240,VALIDATIONS!$CZ$2:$DU$42,3,FALSE))</f>
        <v/>
      </c>
      <c r="O240" s="194"/>
    </row>
    <row r="241" spans="1:15" x14ac:dyDescent="0.2">
      <c r="A241" s="232"/>
      <c r="B241" s="368"/>
      <c r="C241" s="194"/>
      <c r="D241" s="194"/>
      <c r="E241" s="194"/>
      <c r="F241" s="194"/>
      <c r="G241" s="194"/>
      <c r="H241" s="368"/>
      <c r="I241" s="194"/>
      <c r="J241" s="194"/>
      <c r="K241" s="194"/>
      <c r="L241" s="368"/>
      <c r="M241" s="370"/>
      <c r="N241" s="106" t="str">
        <f>IF(OR(K241="",L241="",M241=""),"",K241*0.8*VLOOKUP(L241,VALIDATIONS!$CZ$2:$DU$42,3,FALSE))</f>
        <v/>
      </c>
      <c r="O241" s="194"/>
    </row>
    <row r="242" spans="1:15" x14ac:dyDescent="0.2">
      <c r="A242" s="232"/>
      <c r="B242" s="368"/>
      <c r="C242" s="194"/>
      <c r="D242" s="194"/>
      <c r="E242" s="194"/>
      <c r="F242" s="194"/>
      <c r="G242" s="194"/>
      <c r="H242" s="368"/>
      <c r="I242" s="194"/>
      <c r="J242" s="194"/>
      <c r="K242" s="194"/>
      <c r="L242" s="368"/>
      <c r="M242" s="370"/>
      <c r="N242" s="106" t="str">
        <f>IF(OR(K242="",L242="",M242=""),"",K242*0.8*VLOOKUP(L242,VALIDATIONS!$CZ$2:$DU$42,3,FALSE))</f>
        <v/>
      </c>
      <c r="O242" s="194"/>
    </row>
    <row r="243" spans="1:15" x14ac:dyDescent="0.2">
      <c r="A243" s="232"/>
      <c r="B243" s="368"/>
      <c r="C243" s="194"/>
      <c r="D243" s="194"/>
      <c r="E243" s="194"/>
      <c r="F243" s="194"/>
      <c r="G243" s="194"/>
      <c r="H243" s="368"/>
      <c r="I243" s="194"/>
      <c r="J243" s="194"/>
      <c r="K243" s="194"/>
      <c r="L243" s="368"/>
      <c r="M243" s="370"/>
      <c r="N243" s="106" t="str">
        <f>IF(OR(K243="",L243="",M243=""),"",K243*0.8*VLOOKUP(L243,VALIDATIONS!$CZ$2:$DU$42,3,FALSE))</f>
        <v/>
      </c>
      <c r="O243" s="194"/>
    </row>
    <row r="244" spans="1:15" x14ac:dyDescent="0.2">
      <c r="A244" s="232"/>
      <c r="B244" s="368"/>
      <c r="C244" s="194"/>
      <c r="D244" s="194"/>
      <c r="E244" s="194"/>
      <c r="F244" s="194"/>
      <c r="G244" s="194"/>
      <c r="H244" s="368"/>
      <c r="I244" s="194"/>
      <c r="J244" s="194"/>
      <c r="K244" s="194"/>
      <c r="L244" s="368"/>
      <c r="M244" s="370"/>
      <c r="N244" s="106" t="str">
        <f>IF(OR(K244="",L244="",M244=""),"",K244*0.8*VLOOKUP(L244,VALIDATIONS!$CZ$2:$DU$42,3,FALSE))</f>
        <v/>
      </c>
      <c r="O244" s="194"/>
    </row>
    <row r="245" spans="1:15" x14ac:dyDescent="0.2">
      <c r="A245" s="232"/>
      <c r="B245" s="368"/>
      <c r="C245" s="194"/>
      <c r="D245" s="194"/>
      <c r="E245" s="194"/>
      <c r="F245" s="194"/>
      <c r="G245" s="194"/>
      <c r="H245" s="368"/>
      <c r="I245" s="194"/>
      <c r="J245" s="194"/>
      <c r="K245" s="194"/>
      <c r="L245" s="368"/>
      <c r="M245" s="370"/>
      <c r="N245" s="106" t="str">
        <f>IF(OR(K245="",L245="",M245=""),"",K245*0.8*VLOOKUP(L245,VALIDATIONS!$CZ$2:$DU$42,3,FALSE))</f>
        <v/>
      </c>
      <c r="O245" s="194"/>
    </row>
    <row r="246" spans="1:15" x14ac:dyDescent="0.2">
      <c r="A246" s="232"/>
      <c r="B246" s="368"/>
      <c r="C246" s="194"/>
      <c r="D246" s="194"/>
      <c r="E246" s="194"/>
      <c r="F246" s="194"/>
      <c r="G246" s="194"/>
      <c r="H246" s="368"/>
      <c r="I246" s="194"/>
      <c r="J246" s="194"/>
      <c r="K246" s="194"/>
      <c r="L246" s="368"/>
      <c r="M246" s="370"/>
      <c r="N246" s="106" t="str">
        <f>IF(OR(K246="",L246="",M246=""),"",K246*0.8*VLOOKUP(L246,VALIDATIONS!$CZ$2:$DU$42,3,FALSE))</f>
        <v/>
      </c>
      <c r="O246" s="194"/>
    </row>
    <row r="247" spans="1:15" x14ac:dyDescent="0.2">
      <c r="A247" s="232"/>
      <c r="B247" s="368"/>
      <c r="C247" s="194"/>
      <c r="D247" s="194"/>
      <c r="E247" s="194"/>
      <c r="F247" s="194"/>
      <c r="G247" s="194"/>
      <c r="H247" s="368"/>
      <c r="I247" s="194"/>
      <c r="J247" s="194"/>
      <c r="K247" s="194"/>
      <c r="L247" s="368"/>
      <c r="M247" s="370"/>
      <c r="N247" s="106" t="str">
        <f>IF(OR(K247="",L247="",M247=""),"",K247*0.8*VLOOKUP(L247,VALIDATIONS!$CZ$2:$DU$42,3,FALSE))</f>
        <v/>
      </c>
      <c r="O247" s="194"/>
    </row>
    <row r="248" spans="1:15" x14ac:dyDescent="0.2">
      <c r="A248" s="232"/>
      <c r="B248" s="368"/>
      <c r="C248" s="194"/>
      <c r="D248" s="194"/>
      <c r="E248" s="194"/>
      <c r="F248" s="194"/>
      <c r="G248" s="194"/>
      <c r="H248" s="368"/>
      <c r="I248" s="194"/>
      <c r="J248" s="194"/>
      <c r="K248" s="194"/>
      <c r="L248" s="368"/>
      <c r="M248" s="370"/>
      <c r="N248" s="106" t="str">
        <f>IF(OR(K248="",L248="",M248=""),"",K248*0.8*VLOOKUP(L248,VALIDATIONS!$CZ$2:$DU$42,3,FALSE))</f>
        <v/>
      </c>
      <c r="O248" s="194"/>
    </row>
    <row r="249" spans="1:15" x14ac:dyDescent="0.2">
      <c r="A249" s="232"/>
      <c r="B249" s="368"/>
      <c r="C249" s="194"/>
      <c r="D249" s="194"/>
      <c r="E249" s="194"/>
      <c r="F249" s="194"/>
      <c r="G249" s="194"/>
      <c r="H249" s="368"/>
      <c r="I249" s="194"/>
      <c r="J249" s="194"/>
      <c r="K249" s="194"/>
      <c r="L249" s="368"/>
      <c r="M249" s="370"/>
      <c r="N249" s="106" t="str">
        <f>IF(OR(K249="",L249="",M249=""),"",K249*0.8*VLOOKUP(L249,VALIDATIONS!$CZ$2:$DU$42,3,FALSE))</f>
        <v/>
      </c>
      <c r="O249" s="194"/>
    </row>
    <row r="250" spans="1:15" x14ac:dyDescent="0.2">
      <c r="A250" s="232"/>
      <c r="B250" s="368"/>
      <c r="C250" s="194"/>
      <c r="D250" s="194"/>
      <c r="E250" s="194"/>
      <c r="F250" s="194"/>
      <c r="G250" s="194"/>
      <c r="H250" s="368"/>
      <c r="I250" s="194"/>
      <c r="J250" s="194"/>
      <c r="K250" s="194"/>
      <c r="L250" s="368"/>
      <c r="M250" s="370"/>
      <c r="N250" s="106" t="str">
        <f>IF(OR(K250="",L250="",M250=""),"",K250*0.8*VLOOKUP(L250,VALIDATIONS!$CZ$2:$DU$42,3,FALSE))</f>
        <v/>
      </c>
      <c r="O250" s="194"/>
    </row>
    <row r="251" spans="1:15" x14ac:dyDescent="0.2">
      <c r="A251" s="232"/>
      <c r="B251" s="368"/>
      <c r="C251" s="194"/>
      <c r="D251" s="194"/>
      <c r="E251" s="194"/>
      <c r="F251" s="194"/>
      <c r="G251" s="194"/>
      <c r="H251" s="368"/>
      <c r="I251" s="194"/>
      <c r="J251" s="194"/>
      <c r="K251" s="194"/>
      <c r="L251" s="368"/>
      <c r="M251" s="370"/>
      <c r="N251" s="106" t="str">
        <f>IF(OR(K251="",L251="",M251=""),"",K251*0.8*VLOOKUP(L251,VALIDATIONS!$CZ$2:$DU$42,3,FALSE))</f>
        <v/>
      </c>
      <c r="O251" s="194"/>
    </row>
    <row r="252" spans="1:15" x14ac:dyDescent="0.2">
      <c r="A252" s="232"/>
      <c r="B252" s="368"/>
      <c r="C252" s="194"/>
      <c r="D252" s="194"/>
      <c r="E252" s="194"/>
      <c r="F252" s="194"/>
      <c r="G252" s="194"/>
      <c r="H252" s="368"/>
      <c r="I252" s="194"/>
      <c r="J252" s="194"/>
      <c r="K252" s="194"/>
      <c r="L252" s="368"/>
      <c r="M252" s="370"/>
      <c r="N252" s="106" t="str">
        <f>IF(OR(K252="",L252="",M252=""),"",K252*0.8*VLOOKUP(L252,VALIDATIONS!$CZ$2:$DU$42,3,FALSE))</f>
        <v/>
      </c>
      <c r="O252" s="194"/>
    </row>
    <row r="253" spans="1:15" x14ac:dyDescent="0.2">
      <c r="A253" s="232"/>
      <c r="B253" s="368"/>
      <c r="C253" s="194"/>
      <c r="D253" s="194"/>
      <c r="E253" s="194"/>
      <c r="F253" s="194"/>
      <c r="G253" s="194"/>
      <c r="H253" s="368"/>
      <c r="I253" s="194"/>
      <c r="J253" s="194"/>
      <c r="K253" s="194"/>
      <c r="L253" s="368"/>
      <c r="M253" s="370"/>
      <c r="N253" s="106" t="str">
        <f>IF(OR(K253="",L253="",M253=""),"",K253*0.8*VLOOKUP(L253,VALIDATIONS!$CZ$2:$DU$42,3,FALSE))</f>
        <v/>
      </c>
      <c r="O253" s="194"/>
    </row>
    <row r="254" spans="1:15" x14ac:dyDescent="0.2">
      <c r="A254" s="232"/>
      <c r="B254" s="368"/>
      <c r="C254" s="194"/>
      <c r="D254" s="194"/>
      <c r="E254" s="194"/>
      <c r="F254" s="194"/>
      <c r="G254" s="194"/>
      <c r="H254" s="368"/>
      <c r="I254" s="194"/>
      <c r="J254" s="194"/>
      <c r="K254" s="194"/>
      <c r="L254" s="368"/>
      <c r="M254" s="370"/>
      <c r="N254" s="106" t="str">
        <f>IF(OR(K254="",L254="",M254=""),"",K254*0.8*VLOOKUP(L254,VALIDATIONS!$CZ$2:$DU$42,3,FALSE))</f>
        <v/>
      </c>
      <c r="O254" s="194"/>
    </row>
    <row r="255" spans="1:15" x14ac:dyDescent="0.2">
      <c r="A255" s="232"/>
      <c r="B255" s="368"/>
      <c r="C255" s="194"/>
      <c r="D255" s="194"/>
      <c r="E255" s="194"/>
      <c r="F255" s="194"/>
      <c r="G255" s="194"/>
      <c r="H255" s="368"/>
      <c r="I255" s="194"/>
      <c r="J255" s="194"/>
      <c r="K255" s="194"/>
      <c r="L255" s="368"/>
      <c r="M255" s="370"/>
      <c r="N255" s="106" t="str">
        <f>IF(OR(K255="",L255="",M255=""),"",K255*0.8*VLOOKUP(L255,VALIDATIONS!$CZ$2:$DU$42,3,FALSE))</f>
        <v/>
      </c>
      <c r="O255" s="194"/>
    </row>
    <row r="256" spans="1:15" x14ac:dyDescent="0.2">
      <c r="A256" s="232"/>
      <c r="B256" s="368"/>
      <c r="C256" s="194"/>
      <c r="D256" s="194"/>
      <c r="E256" s="194"/>
      <c r="F256" s="194"/>
      <c r="G256" s="194"/>
      <c r="H256" s="368"/>
      <c r="I256" s="194"/>
      <c r="J256" s="194"/>
      <c r="K256" s="194"/>
      <c r="L256" s="368"/>
      <c r="M256" s="370"/>
      <c r="N256" s="106" t="str">
        <f>IF(OR(K256="",L256="",M256=""),"",K256*0.8*VLOOKUP(L256,VALIDATIONS!$CZ$2:$DU$42,3,FALSE))</f>
        <v/>
      </c>
      <c r="O256" s="194"/>
    </row>
    <row r="257" spans="1:15" x14ac:dyDescent="0.2">
      <c r="A257" s="232"/>
      <c r="B257" s="368"/>
      <c r="C257" s="194"/>
      <c r="D257" s="194"/>
      <c r="E257" s="194"/>
      <c r="F257" s="194"/>
      <c r="G257" s="194"/>
      <c r="H257" s="368"/>
      <c r="I257" s="194"/>
      <c r="J257" s="194"/>
      <c r="K257" s="194"/>
      <c r="L257" s="368"/>
      <c r="M257" s="370"/>
      <c r="N257" s="106" t="str">
        <f>IF(OR(K257="",L257="",M257=""),"",K257*0.8*VLOOKUP(L257,VALIDATIONS!$CZ$2:$DU$42,3,FALSE))</f>
        <v/>
      </c>
      <c r="O257" s="194"/>
    </row>
    <row r="258" spans="1:15" x14ac:dyDescent="0.2">
      <c r="A258" s="232"/>
      <c r="B258" s="368"/>
      <c r="C258" s="194"/>
      <c r="D258" s="194"/>
      <c r="E258" s="194"/>
      <c r="F258" s="194"/>
      <c r="G258" s="194"/>
      <c r="H258" s="368"/>
      <c r="I258" s="194"/>
      <c r="J258" s="194"/>
      <c r="K258" s="194"/>
      <c r="L258" s="368"/>
      <c r="M258" s="370"/>
      <c r="N258" s="106" t="str">
        <f>IF(OR(K258="",L258="",M258=""),"",K258*0.8*VLOOKUP(L258,VALIDATIONS!$CZ$2:$DU$42,3,FALSE))</f>
        <v/>
      </c>
      <c r="O258" s="194"/>
    </row>
    <row r="259" spans="1:15" x14ac:dyDescent="0.2">
      <c r="A259" s="232"/>
      <c r="B259" s="368"/>
      <c r="C259" s="194"/>
      <c r="D259" s="194"/>
      <c r="E259" s="194"/>
      <c r="F259" s="194"/>
      <c r="G259" s="194"/>
      <c r="H259" s="368"/>
      <c r="I259" s="194"/>
      <c r="J259" s="194"/>
      <c r="K259" s="194"/>
      <c r="L259" s="368"/>
      <c r="M259" s="370"/>
      <c r="N259" s="106" t="str">
        <f>IF(OR(K259="",L259="",M259=""),"",K259*0.8*VLOOKUP(L259,VALIDATIONS!$CZ$2:$DU$42,3,FALSE))</f>
        <v/>
      </c>
      <c r="O259" s="194"/>
    </row>
    <row r="260" spans="1:15" x14ac:dyDescent="0.2">
      <c r="A260" s="232"/>
      <c r="B260" s="368"/>
      <c r="C260" s="194"/>
      <c r="D260" s="194"/>
      <c r="E260" s="194"/>
      <c r="F260" s="194"/>
      <c r="G260" s="194"/>
      <c r="H260" s="368"/>
      <c r="I260" s="194"/>
      <c r="J260" s="194"/>
      <c r="K260" s="194"/>
      <c r="L260" s="368"/>
      <c r="M260" s="370"/>
      <c r="N260" s="106" t="str">
        <f>IF(OR(K260="",L260="",M260=""),"",K260*0.8*VLOOKUP(L260,VALIDATIONS!$CZ$2:$DU$42,3,FALSE))</f>
        <v/>
      </c>
      <c r="O260" s="194"/>
    </row>
    <row r="261" spans="1:15" x14ac:dyDescent="0.2">
      <c r="A261" s="232"/>
      <c r="B261" s="368"/>
      <c r="C261" s="194"/>
      <c r="D261" s="194"/>
      <c r="E261" s="194"/>
      <c r="F261" s="194"/>
      <c r="G261" s="194"/>
      <c r="H261" s="368"/>
      <c r="I261" s="194"/>
      <c r="J261" s="194"/>
      <c r="K261" s="194"/>
      <c r="L261" s="368"/>
      <c r="M261" s="370"/>
      <c r="N261" s="106" t="str">
        <f>IF(OR(K261="",L261="",M261=""),"",K261*0.8*VLOOKUP(L261,VALIDATIONS!$CZ$2:$DU$42,3,FALSE))</f>
        <v/>
      </c>
      <c r="O261" s="194"/>
    </row>
    <row r="262" spans="1:15" x14ac:dyDescent="0.2">
      <c r="A262" s="232"/>
      <c r="B262" s="368"/>
      <c r="C262" s="194"/>
      <c r="D262" s="194"/>
      <c r="E262" s="194"/>
      <c r="F262" s="194"/>
      <c r="G262" s="194"/>
      <c r="H262" s="368"/>
      <c r="I262" s="194"/>
      <c r="J262" s="194"/>
      <c r="K262" s="194"/>
      <c r="L262" s="368"/>
      <c r="M262" s="370"/>
      <c r="N262" s="106" t="str">
        <f>IF(OR(K262="",L262="",M262=""),"",K262*0.8*VLOOKUP(L262,VALIDATIONS!$CZ$2:$DU$42,3,FALSE))</f>
        <v/>
      </c>
      <c r="O262" s="194"/>
    </row>
    <row r="263" spans="1:15" x14ac:dyDescent="0.2">
      <c r="A263" s="232"/>
      <c r="B263" s="368"/>
      <c r="C263" s="194"/>
      <c r="D263" s="194"/>
      <c r="E263" s="194"/>
      <c r="F263" s="194"/>
      <c r="G263" s="194"/>
      <c r="H263" s="368"/>
      <c r="I263" s="194"/>
      <c r="J263" s="194"/>
      <c r="K263" s="194"/>
      <c r="L263" s="368"/>
      <c r="M263" s="370"/>
      <c r="N263" s="106" t="str">
        <f>IF(OR(K263="",L263="",M263=""),"",K263*0.8*VLOOKUP(L263,VALIDATIONS!$CZ$2:$DU$42,3,FALSE))</f>
        <v/>
      </c>
      <c r="O263" s="194"/>
    </row>
    <row r="264" spans="1:15" x14ac:dyDescent="0.2">
      <c r="A264" s="232"/>
      <c r="B264" s="368"/>
      <c r="C264" s="194"/>
      <c r="D264" s="194"/>
      <c r="E264" s="194"/>
      <c r="F264" s="194"/>
      <c r="G264" s="194"/>
      <c r="H264" s="368"/>
      <c r="I264" s="194"/>
      <c r="J264" s="194"/>
      <c r="K264" s="194"/>
      <c r="L264" s="368"/>
      <c r="M264" s="370"/>
      <c r="N264" s="106" t="str">
        <f>IF(OR(K264="",L264="",M264=""),"",K264*0.8*VLOOKUP(L264,VALIDATIONS!$CZ$2:$DU$42,3,FALSE))</f>
        <v/>
      </c>
      <c r="O264" s="194"/>
    </row>
    <row r="265" spans="1:15" x14ac:dyDescent="0.2">
      <c r="A265" s="232"/>
      <c r="B265" s="368"/>
      <c r="C265" s="194"/>
      <c r="D265" s="194"/>
      <c r="E265" s="194"/>
      <c r="F265" s="194"/>
      <c r="G265" s="194"/>
      <c r="H265" s="368"/>
      <c r="I265" s="194"/>
      <c r="J265" s="194"/>
      <c r="K265" s="194"/>
      <c r="L265" s="368"/>
      <c r="M265" s="370"/>
      <c r="N265" s="106" t="str">
        <f>IF(OR(K265="",L265="",M265=""),"",K265*0.8*VLOOKUP(L265,VALIDATIONS!$CZ$2:$DU$42,3,FALSE))</f>
        <v/>
      </c>
      <c r="O265" s="194"/>
    </row>
    <row r="266" spans="1:15" x14ac:dyDescent="0.2">
      <c r="A266" s="232"/>
      <c r="B266" s="368"/>
      <c r="C266" s="194"/>
      <c r="D266" s="194"/>
      <c r="E266" s="194"/>
      <c r="F266" s="194"/>
      <c r="G266" s="194"/>
      <c r="H266" s="368"/>
      <c r="I266" s="194"/>
      <c r="J266" s="194"/>
      <c r="K266" s="194"/>
      <c r="L266" s="368"/>
      <c r="M266" s="370"/>
      <c r="N266" s="106" t="str">
        <f>IF(OR(K266="",L266="",M266=""),"",K266*0.8*VLOOKUP(L266,VALIDATIONS!$CZ$2:$DU$42,3,FALSE))</f>
        <v/>
      </c>
      <c r="O266" s="194"/>
    </row>
    <row r="267" spans="1:15" x14ac:dyDescent="0.2">
      <c r="A267" s="232"/>
      <c r="B267" s="368"/>
      <c r="C267" s="194"/>
      <c r="D267" s="194"/>
      <c r="E267" s="194"/>
      <c r="F267" s="194"/>
      <c r="G267" s="194"/>
      <c r="H267" s="368"/>
      <c r="I267" s="194"/>
      <c r="J267" s="194"/>
      <c r="K267" s="194"/>
      <c r="L267" s="368"/>
      <c r="M267" s="370"/>
      <c r="N267" s="106" t="str">
        <f>IF(OR(K267="",L267="",M267=""),"",K267*0.8*VLOOKUP(L267,VALIDATIONS!$CZ$2:$DU$42,3,FALSE))</f>
        <v/>
      </c>
      <c r="O267" s="194"/>
    </row>
    <row r="268" spans="1:15" x14ac:dyDescent="0.2">
      <c r="A268" s="232"/>
      <c r="B268" s="368"/>
      <c r="C268" s="194"/>
      <c r="D268" s="194"/>
      <c r="E268" s="194"/>
      <c r="F268" s="194"/>
      <c r="G268" s="194"/>
      <c r="H268" s="368"/>
      <c r="I268" s="194"/>
      <c r="J268" s="194"/>
      <c r="K268" s="194"/>
      <c r="L268" s="368"/>
      <c r="M268" s="370"/>
      <c r="N268" s="106" t="str">
        <f>IF(OR(K268="",L268="",M268=""),"",K268*0.8*VLOOKUP(L268,VALIDATIONS!$CZ$2:$DU$42,3,FALSE))</f>
        <v/>
      </c>
      <c r="O268" s="194"/>
    </row>
    <row r="269" spans="1:15" x14ac:dyDescent="0.2">
      <c r="A269" s="232"/>
      <c r="B269" s="368"/>
      <c r="C269" s="194"/>
      <c r="D269" s="194"/>
      <c r="E269" s="194"/>
      <c r="F269" s="194"/>
      <c r="G269" s="194"/>
      <c r="H269" s="368"/>
      <c r="I269" s="194"/>
      <c r="J269" s="194"/>
      <c r="K269" s="194"/>
      <c r="L269" s="368"/>
      <c r="M269" s="370"/>
      <c r="N269" s="106" t="str">
        <f>IF(OR(K269="",L269="",M269=""),"",K269*0.8*VLOOKUP(L269,VALIDATIONS!$CZ$2:$DU$42,3,FALSE))</f>
        <v/>
      </c>
      <c r="O269" s="194"/>
    </row>
    <row r="270" spans="1:15" x14ac:dyDescent="0.2">
      <c r="A270" s="232"/>
      <c r="B270" s="368"/>
      <c r="C270" s="194"/>
      <c r="D270" s="194"/>
      <c r="E270" s="194"/>
      <c r="F270" s="194"/>
      <c r="G270" s="194"/>
      <c r="H270" s="368"/>
      <c r="I270" s="194"/>
      <c r="J270" s="194"/>
      <c r="K270" s="194"/>
      <c r="L270" s="368"/>
      <c r="M270" s="370"/>
      <c r="N270" s="106" t="str">
        <f>IF(OR(K270="",L270="",M270=""),"",K270*0.8*VLOOKUP(L270,VALIDATIONS!$CZ$2:$DU$42,3,FALSE))</f>
        <v/>
      </c>
      <c r="O270" s="194"/>
    </row>
    <row r="271" spans="1:15" x14ac:dyDescent="0.2">
      <c r="A271" s="232"/>
      <c r="B271" s="368"/>
      <c r="C271" s="194"/>
      <c r="D271" s="194"/>
      <c r="E271" s="194"/>
      <c r="F271" s="194"/>
      <c r="G271" s="194"/>
      <c r="H271" s="368"/>
      <c r="I271" s="194"/>
      <c r="J271" s="194"/>
      <c r="K271" s="194"/>
      <c r="L271" s="368"/>
      <c r="M271" s="370"/>
      <c r="N271" s="106" t="str">
        <f>IF(OR(K271="",L271="",M271=""),"",K271*0.8*VLOOKUP(L271,VALIDATIONS!$CZ$2:$DU$42,3,FALSE))</f>
        <v/>
      </c>
      <c r="O271" s="194"/>
    </row>
    <row r="272" spans="1:15" x14ac:dyDescent="0.2">
      <c r="A272" s="232"/>
      <c r="B272" s="368"/>
      <c r="C272" s="194"/>
      <c r="D272" s="194"/>
      <c r="E272" s="194"/>
      <c r="F272" s="194"/>
      <c r="G272" s="194"/>
      <c r="H272" s="368"/>
      <c r="I272" s="194"/>
      <c r="J272" s="194"/>
      <c r="K272" s="194"/>
      <c r="L272" s="368"/>
      <c r="M272" s="370"/>
      <c r="N272" s="106" t="str">
        <f>IF(OR(K272="",L272="",M272=""),"",K272*0.8*VLOOKUP(L272,VALIDATIONS!$CZ$2:$DU$42,3,FALSE))</f>
        <v/>
      </c>
      <c r="O272" s="194"/>
    </row>
    <row r="273" spans="1:15" x14ac:dyDescent="0.2">
      <c r="A273" s="232"/>
      <c r="B273" s="368"/>
      <c r="C273" s="194"/>
      <c r="D273" s="194"/>
      <c r="E273" s="194"/>
      <c r="F273" s="194"/>
      <c r="G273" s="194"/>
      <c r="H273" s="368"/>
      <c r="I273" s="194"/>
      <c r="J273" s="194"/>
      <c r="K273" s="194"/>
      <c r="L273" s="368"/>
      <c r="M273" s="370"/>
      <c r="N273" s="106" t="str">
        <f>IF(OR(K273="",L273="",M273=""),"",K273*0.8*VLOOKUP(L273,VALIDATIONS!$CZ$2:$DU$42,3,FALSE))</f>
        <v/>
      </c>
      <c r="O273" s="194"/>
    </row>
    <row r="274" spans="1:15" x14ac:dyDescent="0.2">
      <c r="A274" s="232"/>
      <c r="B274" s="368"/>
      <c r="C274" s="194"/>
      <c r="D274" s="194"/>
      <c r="E274" s="194"/>
      <c r="F274" s="194"/>
      <c r="G274" s="194"/>
      <c r="H274" s="368"/>
      <c r="I274" s="194"/>
      <c r="J274" s="194"/>
      <c r="K274" s="194"/>
      <c r="L274" s="368"/>
      <c r="M274" s="370"/>
      <c r="N274" s="106" t="str">
        <f>IF(OR(K274="",L274="",M274=""),"",K274*0.8*VLOOKUP(L274,VALIDATIONS!$CZ$2:$DU$42,3,FALSE))</f>
        <v/>
      </c>
      <c r="O274" s="194"/>
    </row>
    <row r="275" spans="1:15" x14ac:dyDescent="0.2">
      <c r="A275" s="232"/>
      <c r="B275" s="368"/>
      <c r="C275" s="194"/>
      <c r="D275" s="194"/>
      <c r="E275" s="194"/>
      <c r="F275" s="194"/>
      <c r="G275" s="194"/>
      <c r="H275" s="368"/>
      <c r="I275" s="194"/>
      <c r="J275" s="194"/>
      <c r="K275" s="194"/>
      <c r="L275" s="368"/>
      <c r="M275" s="370"/>
      <c r="N275" s="106" t="str">
        <f>IF(OR(K275="",L275="",M275=""),"",K275*0.8*VLOOKUP(L275,VALIDATIONS!$CZ$2:$DU$42,3,FALSE))</f>
        <v/>
      </c>
      <c r="O275" s="194"/>
    </row>
    <row r="276" spans="1:15" x14ac:dyDescent="0.2">
      <c r="A276" s="232"/>
      <c r="B276" s="368"/>
      <c r="C276" s="194"/>
      <c r="D276" s="194"/>
      <c r="E276" s="194"/>
      <c r="F276" s="194"/>
      <c r="G276" s="194"/>
      <c r="H276" s="368"/>
      <c r="I276" s="194"/>
      <c r="J276" s="194"/>
      <c r="K276" s="194"/>
      <c r="L276" s="368"/>
      <c r="M276" s="370"/>
      <c r="N276" s="106" t="str">
        <f>IF(OR(K276="",L276="",M276=""),"",K276*0.8*VLOOKUP(L276,VALIDATIONS!$CZ$2:$DU$42,3,FALSE))</f>
        <v/>
      </c>
      <c r="O276" s="194"/>
    </row>
    <row r="277" spans="1:15" x14ac:dyDescent="0.2">
      <c r="A277" s="232"/>
      <c r="B277" s="368"/>
      <c r="C277" s="194"/>
      <c r="D277" s="194"/>
      <c r="E277" s="194"/>
      <c r="F277" s="194"/>
      <c r="G277" s="194"/>
      <c r="H277" s="368"/>
      <c r="I277" s="194"/>
      <c r="J277" s="194"/>
      <c r="K277" s="194"/>
      <c r="L277" s="368"/>
      <c r="M277" s="370"/>
      <c r="N277" s="106" t="str">
        <f>IF(OR(K277="",L277="",M277=""),"",K277*0.8*VLOOKUP(L277,VALIDATIONS!$CZ$2:$DU$42,3,FALSE))</f>
        <v/>
      </c>
      <c r="O277" s="194"/>
    </row>
    <row r="278" spans="1:15" x14ac:dyDescent="0.2">
      <c r="A278" s="232"/>
      <c r="B278" s="368"/>
      <c r="C278" s="194"/>
      <c r="D278" s="194"/>
      <c r="E278" s="194"/>
      <c r="F278" s="194"/>
      <c r="G278" s="194"/>
      <c r="H278" s="368"/>
      <c r="I278" s="194"/>
      <c r="J278" s="194"/>
      <c r="K278" s="194"/>
      <c r="L278" s="368"/>
      <c r="M278" s="370"/>
      <c r="N278" s="106" t="str">
        <f>IF(OR(K278="",L278="",M278=""),"",K278*0.8*VLOOKUP(L278,VALIDATIONS!$CZ$2:$DU$42,3,FALSE))</f>
        <v/>
      </c>
      <c r="O278" s="194"/>
    </row>
    <row r="279" spans="1:15" x14ac:dyDescent="0.2">
      <c r="A279" s="232"/>
      <c r="B279" s="368"/>
      <c r="C279" s="194"/>
      <c r="D279" s="194"/>
      <c r="E279" s="194"/>
      <c r="F279" s="194"/>
      <c r="G279" s="194"/>
      <c r="H279" s="368"/>
      <c r="I279" s="194"/>
      <c r="J279" s="194"/>
      <c r="K279" s="194"/>
      <c r="L279" s="368"/>
      <c r="M279" s="370"/>
      <c r="N279" s="106" t="str">
        <f>IF(OR(K279="",L279="",M279=""),"",K279*0.8*VLOOKUP(L279,VALIDATIONS!$CZ$2:$DU$42,3,FALSE))</f>
        <v/>
      </c>
      <c r="O279" s="194"/>
    </row>
    <row r="280" spans="1:15" x14ac:dyDescent="0.2">
      <c r="A280" s="232"/>
      <c r="B280" s="368"/>
      <c r="C280" s="194"/>
      <c r="D280" s="194"/>
      <c r="E280" s="194"/>
      <c r="F280" s="194"/>
      <c r="G280" s="194"/>
      <c r="H280" s="368"/>
      <c r="I280" s="194"/>
      <c r="J280" s="194"/>
      <c r="K280" s="194"/>
      <c r="L280" s="368"/>
      <c r="M280" s="370"/>
      <c r="N280" s="106" t="str">
        <f>IF(OR(K280="",L280="",M280=""),"",K280*0.8*VLOOKUP(L280,VALIDATIONS!$CZ$2:$DU$42,3,FALSE))</f>
        <v/>
      </c>
      <c r="O280" s="194"/>
    </row>
    <row r="281" spans="1:15" x14ac:dyDescent="0.2">
      <c r="A281" s="232"/>
      <c r="B281" s="368"/>
      <c r="C281" s="194"/>
      <c r="D281" s="194"/>
      <c r="E281" s="194"/>
      <c r="F281" s="194"/>
      <c r="G281" s="194"/>
      <c r="H281" s="368"/>
      <c r="I281" s="194"/>
      <c r="J281" s="194"/>
      <c r="K281" s="194"/>
      <c r="L281" s="368"/>
      <c r="M281" s="370"/>
      <c r="N281" s="106" t="str">
        <f>IF(OR(K281="",L281="",M281=""),"",K281*0.8*VLOOKUP(L281,VALIDATIONS!$CZ$2:$DU$42,3,FALSE))</f>
        <v/>
      </c>
      <c r="O281" s="194"/>
    </row>
    <row r="282" spans="1:15" x14ac:dyDescent="0.2">
      <c r="A282" s="232"/>
      <c r="B282" s="368"/>
      <c r="C282" s="194"/>
      <c r="D282" s="194"/>
      <c r="E282" s="194"/>
      <c r="F282" s="194"/>
      <c r="G282" s="194"/>
      <c r="H282" s="368"/>
      <c r="I282" s="194"/>
      <c r="J282" s="194"/>
      <c r="K282" s="194"/>
      <c r="L282" s="368"/>
      <c r="M282" s="370"/>
      <c r="N282" s="106" t="str">
        <f>IF(OR(K282="",L282="",M282=""),"",K282*0.8*VLOOKUP(L282,VALIDATIONS!$CZ$2:$DU$42,3,FALSE))</f>
        <v/>
      </c>
      <c r="O282" s="194"/>
    </row>
    <row r="283" spans="1:15" x14ac:dyDescent="0.2">
      <c r="A283" s="232"/>
      <c r="B283" s="368"/>
      <c r="C283" s="194"/>
      <c r="D283" s="194"/>
      <c r="E283" s="194"/>
      <c r="F283" s="194"/>
      <c r="G283" s="194"/>
      <c r="H283" s="368"/>
      <c r="I283" s="194"/>
      <c r="J283" s="194"/>
      <c r="K283" s="194"/>
      <c r="L283" s="368"/>
      <c r="M283" s="370"/>
      <c r="N283" s="106" t="str">
        <f>IF(OR(K283="",L283="",M283=""),"",K283*0.8*VLOOKUP(L283,VALIDATIONS!$CZ$2:$DU$42,3,FALSE))</f>
        <v/>
      </c>
      <c r="O283" s="194"/>
    </row>
    <row r="284" spans="1:15" x14ac:dyDescent="0.2">
      <c r="A284" s="232"/>
      <c r="B284" s="368"/>
      <c r="C284" s="194"/>
      <c r="D284" s="194"/>
      <c r="E284" s="194"/>
      <c r="F284" s="194"/>
      <c r="G284" s="194"/>
      <c r="H284" s="368"/>
      <c r="I284" s="194"/>
      <c r="J284" s="194"/>
      <c r="K284" s="194"/>
      <c r="L284" s="368"/>
      <c r="M284" s="370"/>
      <c r="N284" s="106" t="str">
        <f>IF(OR(K284="",L284="",M284=""),"",K284*0.8*VLOOKUP(L284,VALIDATIONS!$CZ$2:$DU$42,3,FALSE))</f>
        <v/>
      </c>
      <c r="O284" s="194"/>
    </row>
    <row r="285" spans="1:15" x14ac:dyDescent="0.2">
      <c r="A285" s="232"/>
      <c r="B285" s="368"/>
      <c r="C285" s="194"/>
      <c r="D285" s="194"/>
      <c r="E285" s="194"/>
      <c r="F285" s="194"/>
      <c r="G285" s="194"/>
      <c r="H285" s="368"/>
      <c r="I285" s="194"/>
      <c r="J285" s="194"/>
      <c r="K285" s="194"/>
      <c r="L285" s="368"/>
      <c r="M285" s="370"/>
      <c r="N285" s="106" t="str">
        <f>IF(OR(K285="",L285="",M285=""),"",K285*0.8*VLOOKUP(L285,VALIDATIONS!$CZ$2:$DU$42,3,FALSE))</f>
        <v/>
      </c>
      <c r="O285" s="194"/>
    </row>
    <row r="286" spans="1:15" x14ac:dyDescent="0.2">
      <c r="A286" s="232"/>
      <c r="B286" s="368"/>
      <c r="C286" s="194"/>
      <c r="D286" s="194"/>
      <c r="E286" s="194"/>
      <c r="F286" s="194"/>
      <c r="G286" s="194"/>
      <c r="H286" s="368"/>
      <c r="I286" s="194"/>
      <c r="J286" s="194"/>
      <c r="K286" s="194"/>
      <c r="L286" s="368"/>
      <c r="M286" s="370"/>
      <c r="N286" s="106" t="str">
        <f>IF(OR(K286="",L286="",M286=""),"",K286*0.8*VLOOKUP(L286,VALIDATIONS!$CZ$2:$DU$42,3,FALSE))</f>
        <v/>
      </c>
      <c r="O286" s="194"/>
    </row>
    <row r="287" spans="1:15" x14ac:dyDescent="0.2">
      <c r="A287" s="232"/>
      <c r="B287" s="368"/>
      <c r="C287" s="194"/>
      <c r="D287" s="194"/>
      <c r="E287" s="194"/>
      <c r="F287" s="194"/>
      <c r="G287" s="194"/>
      <c r="H287" s="368"/>
      <c r="I287" s="194"/>
      <c r="J287" s="194"/>
      <c r="K287" s="194"/>
      <c r="L287" s="368"/>
      <c r="M287" s="370"/>
      <c r="N287" s="106" t="str">
        <f>IF(OR(K287="",L287="",M287=""),"",K287*0.8*VLOOKUP(L287,VALIDATIONS!$CZ$2:$DU$42,3,FALSE))</f>
        <v/>
      </c>
      <c r="O287" s="194"/>
    </row>
    <row r="288" spans="1:15" x14ac:dyDescent="0.2">
      <c r="A288" s="232"/>
      <c r="B288" s="368"/>
      <c r="C288" s="194"/>
      <c r="D288" s="194"/>
      <c r="E288" s="194"/>
      <c r="F288" s="194"/>
      <c r="G288" s="194"/>
      <c r="H288" s="368"/>
      <c r="I288" s="194"/>
      <c r="J288" s="194"/>
      <c r="K288" s="194"/>
      <c r="L288" s="368"/>
      <c r="M288" s="370"/>
      <c r="N288" s="106" t="str">
        <f>IF(OR(K288="",L288="",M288=""),"",K288*0.8*VLOOKUP(L288,VALIDATIONS!$CZ$2:$DU$42,3,FALSE))</f>
        <v/>
      </c>
      <c r="O288" s="194"/>
    </row>
    <row r="289" spans="1:15" x14ac:dyDescent="0.2">
      <c r="A289" s="232"/>
      <c r="B289" s="368"/>
      <c r="C289" s="194"/>
      <c r="D289" s="194"/>
      <c r="E289" s="194"/>
      <c r="F289" s="194"/>
      <c r="G289" s="194"/>
      <c r="H289" s="368"/>
      <c r="I289" s="194"/>
      <c r="J289" s="194"/>
      <c r="K289" s="194"/>
      <c r="L289" s="368"/>
      <c r="M289" s="370"/>
      <c r="N289" s="106" t="str">
        <f>IF(OR(K289="",L289="",M289=""),"",K289*0.8*VLOOKUP(L289,VALIDATIONS!$CZ$2:$DU$42,3,FALSE))</f>
        <v/>
      </c>
      <c r="O289" s="194"/>
    </row>
    <row r="290" spans="1:15" x14ac:dyDescent="0.2">
      <c r="A290" s="232"/>
      <c r="B290" s="368"/>
      <c r="C290" s="194"/>
      <c r="D290" s="194"/>
      <c r="E290" s="194"/>
      <c r="F290" s="194"/>
      <c r="G290" s="194"/>
      <c r="H290" s="368"/>
      <c r="I290" s="194"/>
      <c r="J290" s="194"/>
      <c r="K290" s="194"/>
      <c r="L290" s="368"/>
      <c r="M290" s="370"/>
      <c r="N290" s="106" t="str">
        <f>IF(OR(K290="",L290="",M290=""),"",K290*0.8*VLOOKUP(L290,VALIDATIONS!$CZ$2:$DU$42,3,FALSE))</f>
        <v/>
      </c>
      <c r="O290" s="194"/>
    </row>
    <row r="291" spans="1:15" x14ac:dyDescent="0.2">
      <c r="A291" s="232"/>
      <c r="B291" s="368"/>
      <c r="C291" s="194"/>
      <c r="D291" s="194"/>
      <c r="E291" s="194"/>
      <c r="F291" s="194"/>
      <c r="G291" s="194"/>
      <c r="H291" s="368"/>
      <c r="I291" s="194"/>
      <c r="J291" s="194"/>
      <c r="K291" s="194"/>
      <c r="L291" s="368"/>
      <c r="M291" s="370"/>
      <c r="N291" s="106" t="str">
        <f>IF(OR(K291="",L291="",M291=""),"",K291*0.8*VLOOKUP(L291,VALIDATIONS!$CZ$2:$DU$42,3,FALSE))</f>
        <v/>
      </c>
      <c r="O291" s="194"/>
    </row>
    <row r="292" spans="1:15" x14ac:dyDescent="0.2">
      <c r="A292" s="232"/>
      <c r="B292" s="368"/>
      <c r="C292" s="194"/>
      <c r="D292" s="194"/>
      <c r="E292" s="194"/>
      <c r="F292" s="194"/>
      <c r="G292" s="194"/>
      <c r="H292" s="368"/>
      <c r="I292" s="194"/>
      <c r="J292" s="194"/>
      <c r="K292" s="194"/>
      <c r="L292" s="368"/>
      <c r="M292" s="370"/>
      <c r="N292" s="106" t="str">
        <f>IF(OR(K292="",L292="",M292=""),"",K292*0.8*VLOOKUP(L292,VALIDATIONS!$CZ$2:$DU$42,3,FALSE))</f>
        <v/>
      </c>
      <c r="O292" s="194"/>
    </row>
    <row r="293" spans="1:15" x14ac:dyDescent="0.2">
      <c r="A293" s="232"/>
      <c r="B293" s="368"/>
      <c r="C293" s="194"/>
      <c r="D293" s="194"/>
      <c r="E293" s="194"/>
      <c r="F293" s="194"/>
      <c r="G293" s="194"/>
      <c r="H293" s="368"/>
      <c r="I293" s="194"/>
      <c r="J293" s="194"/>
      <c r="K293" s="194"/>
      <c r="L293" s="368"/>
      <c r="M293" s="370"/>
      <c r="N293" s="106" t="str">
        <f>IF(OR(K293="",L293="",M293=""),"",K293*0.8*VLOOKUP(L293,VALIDATIONS!$CZ$2:$DU$42,3,FALSE))</f>
        <v/>
      </c>
      <c r="O293" s="194"/>
    </row>
    <row r="294" spans="1:15" x14ac:dyDescent="0.2">
      <c r="A294" s="232"/>
      <c r="B294" s="368"/>
      <c r="C294" s="194"/>
      <c r="D294" s="194"/>
      <c r="E294" s="194"/>
      <c r="F294" s="194"/>
      <c r="G294" s="194"/>
      <c r="H294" s="368"/>
      <c r="I294" s="194"/>
      <c r="J294" s="194"/>
      <c r="K294" s="194"/>
      <c r="L294" s="368"/>
      <c r="M294" s="370"/>
      <c r="N294" s="106" t="str">
        <f>IF(OR(K294="",L294="",M294=""),"",K294*0.8*VLOOKUP(L294,VALIDATIONS!$CZ$2:$DU$42,3,FALSE))</f>
        <v/>
      </c>
      <c r="O294" s="194"/>
    </row>
    <row r="295" spans="1:15" x14ac:dyDescent="0.2">
      <c r="A295" s="232"/>
      <c r="B295" s="368"/>
      <c r="C295" s="194"/>
      <c r="D295" s="194"/>
      <c r="E295" s="194"/>
      <c r="F295" s="194"/>
      <c r="G295" s="194"/>
      <c r="H295" s="368"/>
      <c r="I295" s="194"/>
      <c r="J295" s="194"/>
      <c r="K295" s="194"/>
      <c r="L295" s="368"/>
      <c r="M295" s="370"/>
      <c r="N295" s="106" t="str">
        <f>IF(OR(K295="",L295="",M295=""),"",K295*0.8*VLOOKUP(L295,VALIDATIONS!$CZ$2:$DU$42,3,FALSE))</f>
        <v/>
      </c>
      <c r="O295" s="194"/>
    </row>
    <row r="296" spans="1:15" x14ac:dyDescent="0.2">
      <c r="A296" s="232"/>
      <c r="B296" s="368"/>
      <c r="C296" s="194"/>
      <c r="D296" s="194"/>
      <c r="E296" s="194"/>
      <c r="F296" s="194"/>
      <c r="G296" s="194"/>
      <c r="H296" s="368"/>
      <c r="I296" s="194"/>
      <c r="J296" s="194"/>
      <c r="K296" s="194"/>
      <c r="L296" s="368"/>
      <c r="M296" s="370"/>
      <c r="N296" s="106" t="str">
        <f>IF(OR(K296="",L296="",M296=""),"",K296*0.8*VLOOKUP(L296,VALIDATIONS!$CZ$2:$DU$42,3,FALSE))</f>
        <v/>
      </c>
      <c r="O296" s="194"/>
    </row>
    <row r="297" spans="1:15" x14ac:dyDescent="0.2">
      <c r="A297" s="232"/>
      <c r="B297" s="368"/>
      <c r="C297" s="194"/>
      <c r="D297" s="194"/>
      <c r="E297" s="194"/>
      <c r="F297" s="194"/>
      <c r="G297" s="194"/>
      <c r="H297" s="368"/>
      <c r="I297" s="194"/>
      <c r="J297" s="194"/>
      <c r="K297" s="194"/>
      <c r="L297" s="368"/>
      <c r="M297" s="370"/>
      <c r="N297" s="106" t="str">
        <f>IF(OR(K297="",L297="",M297=""),"",K297*0.8*VLOOKUP(L297,VALIDATIONS!$CZ$2:$DU$42,3,FALSE))</f>
        <v/>
      </c>
      <c r="O297" s="194"/>
    </row>
    <row r="298" spans="1:15" x14ac:dyDescent="0.2">
      <c r="A298" s="232"/>
      <c r="B298" s="368"/>
      <c r="C298" s="194"/>
      <c r="D298" s="194"/>
      <c r="E298" s="194"/>
      <c r="F298" s="194"/>
      <c r="G298" s="194"/>
      <c r="H298" s="368"/>
      <c r="I298" s="194"/>
      <c r="J298" s="194"/>
      <c r="K298" s="194"/>
      <c r="L298" s="368"/>
      <c r="M298" s="370"/>
      <c r="N298" s="106" t="str">
        <f>IF(OR(K298="",L298="",M298=""),"",K298*0.8*VLOOKUP(L298,VALIDATIONS!$CZ$2:$DU$42,3,FALSE))</f>
        <v/>
      </c>
      <c r="O298" s="194"/>
    </row>
    <row r="299" spans="1:15" x14ac:dyDescent="0.2">
      <c r="A299" s="232"/>
      <c r="B299" s="368"/>
      <c r="C299" s="194"/>
      <c r="D299" s="194"/>
      <c r="E299" s="194"/>
      <c r="F299" s="194"/>
      <c r="G299" s="194"/>
      <c r="H299" s="368"/>
      <c r="I299" s="194"/>
      <c r="J299" s="194"/>
      <c r="K299" s="194"/>
      <c r="L299" s="368"/>
      <c r="M299" s="370"/>
      <c r="N299" s="106" t="str">
        <f>IF(OR(K299="",L299="",M299=""),"",K299*0.8*VLOOKUP(L299,VALIDATIONS!$CZ$2:$DU$42,3,FALSE))</f>
        <v/>
      </c>
      <c r="O299" s="194"/>
    </row>
    <row r="300" spans="1:15" x14ac:dyDescent="0.2">
      <c r="A300" s="232"/>
      <c r="B300" s="368"/>
      <c r="C300" s="194"/>
      <c r="D300" s="194"/>
      <c r="E300" s="194"/>
      <c r="F300" s="194"/>
      <c r="G300" s="194"/>
      <c r="H300" s="368"/>
      <c r="I300" s="194"/>
      <c r="J300" s="194"/>
      <c r="K300" s="194"/>
      <c r="L300" s="368"/>
      <c r="M300" s="370"/>
      <c r="N300" s="106" t="str">
        <f>IF(OR(K300="",L300="",M300=""),"",K300*0.8*VLOOKUP(L300,VALIDATIONS!$CZ$2:$DU$42,3,FALSE))</f>
        <v/>
      </c>
      <c r="O300" s="194"/>
    </row>
    <row r="301" spans="1:15" x14ac:dyDescent="0.2">
      <c r="A301" s="232"/>
      <c r="B301" s="368"/>
      <c r="C301" s="194"/>
      <c r="D301" s="194"/>
      <c r="E301" s="194"/>
      <c r="F301" s="194"/>
      <c r="G301" s="194"/>
      <c r="H301" s="368"/>
      <c r="I301" s="194"/>
      <c r="J301" s="194"/>
      <c r="K301" s="194"/>
      <c r="L301" s="368"/>
      <c r="M301" s="370"/>
      <c r="N301" s="106" t="str">
        <f>IF(OR(K301="",L301="",M301=""),"",K301*0.8*VLOOKUP(L301,VALIDATIONS!$CZ$2:$DU$42,3,FALSE))</f>
        <v/>
      </c>
      <c r="O301" s="194"/>
    </row>
    <row r="302" spans="1:15" x14ac:dyDescent="0.2">
      <c r="A302" s="232"/>
      <c r="B302" s="368"/>
      <c r="C302" s="194"/>
      <c r="D302" s="194"/>
      <c r="E302" s="194"/>
      <c r="F302" s="194"/>
      <c r="G302" s="194"/>
      <c r="H302" s="368"/>
      <c r="I302" s="194"/>
      <c r="J302" s="194"/>
      <c r="K302" s="194"/>
      <c r="L302" s="368"/>
      <c r="M302" s="370"/>
      <c r="N302" s="106" t="str">
        <f>IF(OR(K302="",L302="",M302=""),"",K302*0.8*VLOOKUP(L302,VALIDATIONS!$CZ$2:$DU$42,3,FALSE))</f>
        <v/>
      </c>
      <c r="O302" s="194"/>
    </row>
    <row r="303" spans="1:15" x14ac:dyDescent="0.2">
      <c r="A303" s="232"/>
      <c r="B303" s="368"/>
      <c r="C303" s="194"/>
      <c r="D303" s="194"/>
      <c r="E303" s="194"/>
      <c r="F303" s="194"/>
      <c r="G303" s="194"/>
      <c r="H303" s="368"/>
      <c r="I303" s="194"/>
      <c r="J303" s="194"/>
      <c r="K303" s="194"/>
      <c r="L303" s="368"/>
      <c r="M303" s="370"/>
      <c r="N303" s="106" t="str">
        <f>IF(OR(K303="",L303="",M303=""),"",K303*0.8*VLOOKUP(L303,VALIDATIONS!$CZ$2:$DU$42,3,FALSE))</f>
        <v/>
      </c>
      <c r="O303" s="194"/>
    </row>
    <row r="304" spans="1:15" x14ac:dyDescent="0.2">
      <c r="A304" s="232"/>
      <c r="B304" s="368"/>
      <c r="C304" s="194"/>
      <c r="D304" s="194"/>
      <c r="E304" s="194"/>
      <c r="F304" s="194"/>
      <c r="G304" s="194"/>
      <c r="H304" s="368"/>
      <c r="I304" s="194"/>
      <c r="J304" s="194"/>
      <c r="K304" s="194"/>
      <c r="L304" s="368"/>
      <c r="M304" s="370"/>
      <c r="N304" s="106" t="str">
        <f>IF(OR(K304="",L304="",M304=""),"",K304*0.8*VLOOKUP(L304,VALIDATIONS!$CZ$2:$DU$42,3,FALSE))</f>
        <v/>
      </c>
      <c r="O304" s="194"/>
    </row>
    <row r="305" spans="1:15" x14ac:dyDescent="0.2">
      <c r="A305" s="232"/>
      <c r="B305" s="368"/>
      <c r="C305" s="194"/>
      <c r="D305" s="194"/>
      <c r="E305" s="194"/>
      <c r="F305" s="194"/>
      <c r="G305" s="194"/>
      <c r="H305" s="368"/>
      <c r="I305" s="194"/>
      <c r="J305" s="194"/>
      <c r="K305" s="194"/>
      <c r="L305" s="368"/>
      <c r="M305" s="370"/>
      <c r="N305" s="106" t="str">
        <f>IF(OR(K305="",L305="",M305=""),"",K305*0.8*VLOOKUP(L305,VALIDATIONS!$CZ$2:$DU$42,3,FALSE))</f>
        <v/>
      </c>
      <c r="O305" s="194"/>
    </row>
    <row r="306" spans="1:15" x14ac:dyDescent="0.2">
      <c r="A306" s="232"/>
      <c r="B306" s="368"/>
      <c r="C306" s="194"/>
      <c r="D306" s="194"/>
      <c r="E306" s="194"/>
      <c r="F306" s="194"/>
      <c r="G306" s="194"/>
      <c r="H306" s="368"/>
      <c r="I306" s="194"/>
      <c r="J306" s="194"/>
      <c r="K306" s="194"/>
      <c r="L306" s="368"/>
      <c r="M306" s="370"/>
      <c r="N306" s="106" t="str">
        <f>IF(OR(K306="",L306="",M306=""),"",K306*0.8*VLOOKUP(L306,VALIDATIONS!$CZ$2:$DU$42,3,FALSE))</f>
        <v/>
      </c>
      <c r="O306" s="194"/>
    </row>
    <row r="307" spans="1:15" x14ac:dyDescent="0.2">
      <c r="A307" s="232"/>
      <c r="B307" s="368"/>
      <c r="C307" s="194"/>
      <c r="D307" s="194"/>
      <c r="E307" s="194"/>
      <c r="F307" s="194"/>
      <c r="G307" s="194"/>
      <c r="H307" s="368"/>
      <c r="I307" s="194"/>
      <c r="J307" s="194"/>
      <c r="K307" s="194"/>
      <c r="L307" s="368"/>
      <c r="M307" s="370"/>
      <c r="N307" s="106" t="str">
        <f>IF(OR(K307="",L307="",M307=""),"",K307*0.8*VLOOKUP(L307,VALIDATIONS!$CZ$2:$DU$42,3,FALSE))</f>
        <v/>
      </c>
      <c r="O307" s="194"/>
    </row>
    <row r="308" spans="1:15" x14ac:dyDescent="0.2">
      <c r="A308" s="232"/>
      <c r="B308" s="368"/>
      <c r="C308" s="194"/>
      <c r="D308" s="194"/>
      <c r="E308" s="194"/>
      <c r="F308" s="194"/>
      <c r="G308" s="194"/>
      <c r="H308" s="368"/>
      <c r="I308" s="194"/>
      <c r="J308" s="194"/>
      <c r="K308" s="194"/>
      <c r="L308" s="368"/>
      <c r="M308" s="370"/>
      <c r="N308" s="106" t="str">
        <f>IF(OR(K308="",L308="",M308=""),"",K308*0.8*VLOOKUP(L308,VALIDATIONS!$CZ$2:$DU$42,3,FALSE))</f>
        <v/>
      </c>
      <c r="O308" s="194"/>
    </row>
    <row r="309" spans="1:15" x14ac:dyDescent="0.2">
      <c r="A309" s="232"/>
      <c r="B309" s="368"/>
      <c r="C309" s="194"/>
      <c r="D309" s="194"/>
      <c r="E309" s="194"/>
      <c r="F309" s="194"/>
      <c r="G309" s="194"/>
      <c r="H309" s="368"/>
      <c r="I309" s="194"/>
      <c r="J309" s="194"/>
      <c r="K309" s="194"/>
      <c r="L309" s="368"/>
      <c r="M309" s="370"/>
      <c r="N309" s="106" t="str">
        <f>IF(OR(K309="",L309="",M309=""),"",K309*0.8*VLOOKUP(L309,VALIDATIONS!$CZ$2:$DU$42,3,FALSE))</f>
        <v/>
      </c>
      <c r="O309" s="194"/>
    </row>
    <row r="310" spans="1:15" x14ac:dyDescent="0.2">
      <c r="A310" s="232"/>
      <c r="B310" s="368"/>
      <c r="C310" s="194"/>
      <c r="D310" s="194"/>
      <c r="E310" s="194"/>
      <c r="F310" s="194"/>
      <c r="G310" s="194"/>
      <c r="H310" s="368"/>
      <c r="I310" s="194"/>
      <c r="J310" s="194"/>
      <c r="K310" s="194"/>
      <c r="L310" s="368"/>
      <c r="M310" s="370"/>
      <c r="N310" s="106" t="str">
        <f>IF(OR(K310="",L310="",M310=""),"",K310*0.8*VLOOKUP(L310,VALIDATIONS!$CZ$2:$DU$42,3,FALSE))</f>
        <v/>
      </c>
      <c r="O310" s="194"/>
    </row>
    <row r="311" spans="1:15" x14ac:dyDescent="0.2">
      <c r="A311" s="232"/>
      <c r="B311" s="368"/>
      <c r="C311" s="194"/>
      <c r="D311" s="194"/>
      <c r="E311" s="194"/>
      <c r="F311" s="194"/>
      <c r="G311" s="194"/>
      <c r="H311" s="368"/>
      <c r="I311" s="194"/>
      <c r="J311" s="194"/>
      <c r="K311" s="194"/>
      <c r="L311" s="368"/>
      <c r="M311" s="370"/>
      <c r="N311" s="106" t="str">
        <f>IF(OR(K311="",L311="",M311=""),"",K311*0.8*VLOOKUP(L311,VALIDATIONS!$CZ$2:$DU$42,3,FALSE))</f>
        <v/>
      </c>
      <c r="O311" s="194"/>
    </row>
    <row r="312" spans="1:15" x14ac:dyDescent="0.2">
      <c r="A312" s="232"/>
      <c r="B312" s="368"/>
      <c r="C312" s="194"/>
      <c r="D312" s="194"/>
      <c r="E312" s="194"/>
      <c r="F312" s="194"/>
      <c r="G312" s="194"/>
      <c r="H312" s="368"/>
      <c r="I312" s="194"/>
      <c r="J312" s="194"/>
      <c r="K312" s="194"/>
      <c r="L312" s="368"/>
      <c r="M312" s="370"/>
      <c r="N312" s="106" t="str">
        <f>IF(OR(K312="",L312="",M312=""),"",K312*0.8*VLOOKUP(L312,VALIDATIONS!$CZ$2:$DU$42,3,FALSE))</f>
        <v/>
      </c>
      <c r="O312" s="194"/>
    </row>
    <row r="313" spans="1:15" x14ac:dyDescent="0.2">
      <c r="A313" s="232"/>
      <c r="B313" s="368"/>
      <c r="C313" s="194"/>
      <c r="D313" s="194"/>
      <c r="E313" s="194"/>
      <c r="F313" s="194"/>
      <c r="G313" s="194"/>
      <c r="H313" s="368"/>
      <c r="I313" s="194"/>
      <c r="J313" s="194"/>
      <c r="K313" s="194"/>
      <c r="L313" s="368"/>
      <c r="M313" s="370"/>
      <c r="N313" s="106" t="str">
        <f>IF(OR(K313="",L313="",M313=""),"",K313*0.8*VLOOKUP(L313,VALIDATIONS!$CZ$2:$DU$42,3,FALSE))</f>
        <v/>
      </c>
      <c r="O313" s="194"/>
    </row>
    <row r="314" spans="1:15" x14ac:dyDescent="0.2">
      <c r="A314" s="232"/>
      <c r="B314" s="368"/>
      <c r="C314" s="194"/>
      <c r="D314" s="194"/>
      <c r="E314" s="194"/>
      <c r="F314" s="194"/>
      <c r="G314" s="194"/>
      <c r="H314" s="368"/>
      <c r="I314" s="194"/>
      <c r="J314" s="194"/>
      <c r="K314" s="194"/>
      <c r="L314" s="368"/>
      <c r="M314" s="370"/>
      <c r="N314" s="106" t="str">
        <f>IF(OR(K314="",L314="",M314=""),"",K314*0.8*VLOOKUP(L314,VALIDATIONS!$CZ$2:$DU$42,3,FALSE))</f>
        <v/>
      </c>
      <c r="O314" s="194"/>
    </row>
    <row r="315" spans="1:15" x14ac:dyDescent="0.2">
      <c r="A315" s="232"/>
      <c r="B315" s="368"/>
      <c r="C315" s="194"/>
      <c r="D315" s="194"/>
      <c r="E315" s="194"/>
      <c r="F315" s="194"/>
      <c r="G315" s="194"/>
      <c r="H315" s="368"/>
      <c r="I315" s="194"/>
      <c r="J315" s="194"/>
      <c r="K315" s="194"/>
      <c r="L315" s="368"/>
      <c r="M315" s="370"/>
      <c r="N315" s="106" t="str">
        <f>IF(OR(K315="",L315="",M315=""),"",K315*0.8*VLOOKUP(L315,VALIDATIONS!$CZ$2:$DU$42,3,FALSE))</f>
        <v/>
      </c>
      <c r="O315" s="194"/>
    </row>
    <row r="316" spans="1:15" x14ac:dyDescent="0.2">
      <c r="A316" s="232"/>
      <c r="B316" s="368"/>
      <c r="C316" s="194"/>
      <c r="D316" s="194"/>
      <c r="E316" s="194"/>
      <c r="F316" s="194"/>
      <c r="G316" s="194"/>
      <c r="H316" s="368"/>
      <c r="I316" s="194"/>
      <c r="J316" s="194"/>
      <c r="K316" s="194"/>
      <c r="L316" s="368"/>
      <c r="M316" s="370"/>
      <c r="N316" s="106" t="str">
        <f>IF(OR(K316="",L316="",M316=""),"",K316*0.8*VLOOKUP(L316,VALIDATIONS!$CZ$2:$DU$42,3,FALSE))</f>
        <v/>
      </c>
      <c r="O316" s="194"/>
    </row>
    <row r="317" spans="1:15" x14ac:dyDescent="0.2">
      <c r="A317" s="232"/>
      <c r="B317" s="368"/>
      <c r="C317" s="194"/>
      <c r="D317" s="194"/>
      <c r="E317" s="194"/>
      <c r="F317" s="194"/>
      <c r="G317" s="194"/>
      <c r="H317" s="368"/>
      <c r="I317" s="194"/>
      <c r="J317" s="194"/>
      <c r="K317" s="194"/>
      <c r="L317" s="368"/>
      <c r="M317" s="370"/>
      <c r="N317" s="106" t="str">
        <f>IF(OR(K317="",L317="",M317=""),"",K317*0.8*VLOOKUP(L317,VALIDATIONS!$CZ$2:$DU$42,3,FALSE))</f>
        <v/>
      </c>
      <c r="O317" s="194"/>
    </row>
    <row r="318" spans="1:15" x14ac:dyDescent="0.2">
      <c r="A318" s="232"/>
      <c r="B318" s="368"/>
      <c r="C318" s="194"/>
      <c r="D318" s="194"/>
      <c r="E318" s="194"/>
      <c r="F318" s="194"/>
      <c r="G318" s="194"/>
      <c r="H318" s="368"/>
      <c r="I318" s="194"/>
      <c r="J318" s="194"/>
      <c r="K318" s="194"/>
      <c r="L318" s="368"/>
      <c r="M318" s="370"/>
      <c r="N318" s="106" t="str">
        <f>IF(OR(K318="",L318="",M318=""),"",K318*0.8*VLOOKUP(L318,VALIDATIONS!$CZ$2:$DU$42,3,FALSE))</f>
        <v/>
      </c>
      <c r="O318" s="194"/>
    </row>
    <row r="319" spans="1:15" x14ac:dyDescent="0.2">
      <c r="A319" s="232"/>
      <c r="B319" s="368"/>
      <c r="C319" s="194"/>
      <c r="D319" s="194"/>
      <c r="E319" s="194"/>
      <c r="F319" s="194"/>
      <c r="G319" s="194"/>
      <c r="H319" s="368"/>
      <c r="I319" s="194"/>
      <c r="J319" s="194"/>
      <c r="K319" s="194"/>
      <c r="L319" s="368"/>
      <c r="M319" s="370"/>
      <c r="N319" s="106" t="str">
        <f>IF(OR(K319="",L319="",M319=""),"",K319*0.8*VLOOKUP(L319,VALIDATIONS!$CZ$2:$DU$42,3,FALSE))</f>
        <v/>
      </c>
      <c r="O319" s="194"/>
    </row>
    <row r="320" spans="1:15" x14ac:dyDescent="0.2">
      <c r="A320" s="232"/>
      <c r="B320" s="368"/>
      <c r="C320" s="194"/>
      <c r="D320" s="194"/>
      <c r="E320" s="194"/>
      <c r="F320" s="194"/>
      <c r="G320" s="194"/>
      <c r="H320" s="368"/>
      <c r="I320" s="194"/>
      <c r="J320" s="194"/>
      <c r="K320" s="194"/>
      <c r="L320" s="368"/>
      <c r="M320" s="370"/>
      <c r="N320" s="106" t="str">
        <f>IF(OR(K320="",L320="",M320=""),"",K320*0.8*VLOOKUP(L320,VALIDATIONS!$CZ$2:$DU$42,3,FALSE))</f>
        <v/>
      </c>
      <c r="O320" s="194"/>
    </row>
    <row r="321" spans="1:15" x14ac:dyDescent="0.2">
      <c r="A321" s="232"/>
      <c r="B321" s="368"/>
      <c r="C321" s="194"/>
      <c r="D321" s="194"/>
      <c r="E321" s="194"/>
      <c r="F321" s="194"/>
      <c r="G321" s="194"/>
      <c r="H321" s="368"/>
      <c r="I321" s="194"/>
      <c r="J321" s="194"/>
      <c r="K321" s="194"/>
      <c r="L321" s="368"/>
      <c r="M321" s="370"/>
      <c r="N321" s="106" t="str">
        <f>IF(OR(K321="",L321="",M321=""),"",K321*0.8*VLOOKUP(L321,VALIDATIONS!$CZ$2:$DU$42,3,FALSE))</f>
        <v/>
      </c>
      <c r="O321" s="194"/>
    </row>
    <row r="322" spans="1:15" x14ac:dyDescent="0.2">
      <c r="A322" s="232"/>
      <c r="B322" s="368"/>
      <c r="C322" s="194"/>
      <c r="D322" s="194"/>
      <c r="E322" s="194"/>
      <c r="F322" s="194"/>
      <c r="G322" s="194"/>
      <c r="H322" s="368"/>
      <c r="I322" s="194"/>
      <c r="J322" s="194"/>
      <c r="K322" s="194"/>
      <c r="L322" s="368"/>
      <c r="M322" s="370"/>
      <c r="N322" s="106" t="str">
        <f>IF(OR(K322="",L322="",M322=""),"",K322*0.8*VLOOKUP(L322,VALIDATIONS!$CZ$2:$DU$42,3,FALSE))</f>
        <v/>
      </c>
      <c r="O322" s="194"/>
    </row>
    <row r="323" spans="1:15" x14ac:dyDescent="0.2">
      <c r="A323" s="232"/>
      <c r="B323" s="368"/>
      <c r="C323" s="194"/>
      <c r="D323" s="194"/>
      <c r="E323" s="194"/>
      <c r="F323" s="194"/>
      <c r="G323" s="194"/>
      <c r="H323" s="368"/>
      <c r="I323" s="194"/>
      <c r="J323" s="194"/>
      <c r="K323" s="194"/>
      <c r="L323" s="368"/>
      <c r="M323" s="370"/>
      <c r="N323" s="106" t="str">
        <f>IF(OR(K323="",L323="",M323=""),"",K323*0.8*VLOOKUP(L323,VALIDATIONS!$CZ$2:$DU$42,3,FALSE))</f>
        <v/>
      </c>
      <c r="O323" s="194"/>
    </row>
    <row r="324" spans="1:15" x14ac:dyDescent="0.2">
      <c r="A324" s="232"/>
      <c r="B324" s="368"/>
      <c r="C324" s="194"/>
      <c r="D324" s="194"/>
      <c r="E324" s="194"/>
      <c r="F324" s="194"/>
      <c r="G324" s="194"/>
      <c r="H324" s="368"/>
      <c r="I324" s="194"/>
      <c r="J324" s="194"/>
      <c r="K324" s="194"/>
      <c r="L324" s="368"/>
      <c r="M324" s="370"/>
      <c r="N324" s="106" t="str">
        <f>IF(OR(K324="",L324="",M324=""),"",K324*0.8*VLOOKUP(L324,VALIDATIONS!$CZ$2:$DU$42,3,FALSE))</f>
        <v/>
      </c>
      <c r="O324" s="194"/>
    </row>
    <row r="325" spans="1:15" x14ac:dyDescent="0.2">
      <c r="A325" s="232"/>
      <c r="B325" s="368"/>
      <c r="C325" s="194"/>
      <c r="D325" s="194"/>
      <c r="E325" s="194"/>
      <c r="F325" s="194"/>
      <c r="G325" s="194"/>
      <c r="H325" s="368"/>
      <c r="I325" s="194"/>
      <c r="J325" s="194"/>
      <c r="K325" s="194"/>
      <c r="L325" s="368"/>
      <c r="M325" s="370"/>
      <c r="N325" s="106" t="str">
        <f>IF(OR(K325="",L325="",M325=""),"",K325*0.8*VLOOKUP(L325,VALIDATIONS!$CZ$2:$DU$42,3,FALSE))</f>
        <v/>
      </c>
      <c r="O325" s="194"/>
    </row>
    <row r="326" spans="1:15" x14ac:dyDescent="0.2">
      <c r="A326" s="232"/>
      <c r="B326" s="368"/>
      <c r="C326" s="194"/>
      <c r="D326" s="194"/>
      <c r="E326" s="194"/>
      <c r="F326" s="194"/>
      <c r="G326" s="194"/>
      <c r="H326" s="368"/>
      <c r="I326" s="194"/>
      <c r="J326" s="194"/>
      <c r="K326" s="194"/>
      <c r="L326" s="368"/>
      <c r="M326" s="370"/>
      <c r="N326" s="106" t="str">
        <f>IF(OR(K326="",L326="",M326=""),"",K326*0.8*VLOOKUP(L326,VALIDATIONS!$CZ$2:$DU$42,3,FALSE))</f>
        <v/>
      </c>
      <c r="O326" s="194"/>
    </row>
    <row r="327" spans="1:15" x14ac:dyDescent="0.2">
      <c r="A327" s="232"/>
      <c r="B327" s="368"/>
      <c r="C327" s="194"/>
      <c r="D327" s="194"/>
      <c r="E327" s="194"/>
      <c r="F327" s="194"/>
      <c r="G327" s="194"/>
      <c r="H327" s="368"/>
      <c r="I327" s="194"/>
      <c r="J327" s="194"/>
      <c r="K327" s="194"/>
      <c r="L327" s="368"/>
      <c r="M327" s="370"/>
      <c r="N327" s="106" t="str">
        <f>IF(OR(K327="",L327="",M327=""),"",K327*0.8*VLOOKUP(L327,VALIDATIONS!$CZ$2:$DU$42,3,FALSE))</f>
        <v/>
      </c>
      <c r="O327" s="194"/>
    </row>
    <row r="328" spans="1:15" x14ac:dyDescent="0.2">
      <c r="A328" s="232"/>
      <c r="B328" s="368"/>
      <c r="C328" s="194"/>
      <c r="D328" s="194"/>
      <c r="E328" s="194"/>
      <c r="F328" s="194"/>
      <c r="G328" s="194"/>
      <c r="H328" s="368"/>
      <c r="I328" s="194"/>
      <c r="J328" s="194"/>
      <c r="K328" s="194"/>
      <c r="L328" s="368"/>
      <c r="M328" s="370"/>
      <c r="N328" s="106" t="str">
        <f>IF(OR(K328="",L328="",M328=""),"",K328*0.8*VLOOKUP(L328,VALIDATIONS!$CZ$2:$DU$42,3,FALSE))</f>
        <v/>
      </c>
      <c r="O328" s="194"/>
    </row>
    <row r="329" spans="1:15" x14ac:dyDescent="0.2">
      <c r="A329" s="232"/>
      <c r="B329" s="368"/>
      <c r="C329" s="194"/>
      <c r="D329" s="194"/>
      <c r="E329" s="194"/>
      <c r="F329" s="194"/>
      <c r="G329" s="194"/>
      <c r="H329" s="368"/>
      <c r="I329" s="194"/>
      <c r="J329" s="194"/>
      <c r="K329" s="194"/>
      <c r="L329" s="368"/>
      <c r="M329" s="370"/>
      <c r="N329" s="106" t="str">
        <f>IF(OR(K329="",L329="",M329=""),"",K329*0.8*VLOOKUP(L329,VALIDATIONS!$CZ$2:$DU$42,3,FALSE))</f>
        <v/>
      </c>
      <c r="O329" s="194"/>
    </row>
    <row r="330" spans="1:15" x14ac:dyDescent="0.2">
      <c r="A330" s="232"/>
      <c r="B330" s="368"/>
      <c r="C330" s="194"/>
      <c r="D330" s="194"/>
      <c r="E330" s="194"/>
      <c r="F330" s="194"/>
      <c r="G330" s="194"/>
      <c r="H330" s="368"/>
      <c r="I330" s="194"/>
      <c r="J330" s="194"/>
      <c r="K330" s="194"/>
      <c r="L330" s="368"/>
      <c r="M330" s="370"/>
      <c r="N330" s="106" t="str">
        <f>IF(OR(K330="",L330="",M330=""),"",K330*0.8*VLOOKUP(L330,VALIDATIONS!$CZ$2:$DU$42,3,FALSE))</f>
        <v/>
      </c>
      <c r="O330" s="194"/>
    </row>
    <row r="331" spans="1:15" x14ac:dyDescent="0.2">
      <c r="A331" s="232"/>
      <c r="B331" s="368"/>
      <c r="C331" s="194"/>
      <c r="D331" s="194"/>
      <c r="E331" s="194"/>
      <c r="F331" s="194"/>
      <c r="G331" s="194"/>
      <c r="H331" s="368"/>
      <c r="I331" s="194"/>
      <c r="J331" s="194"/>
      <c r="K331" s="194"/>
      <c r="L331" s="368"/>
      <c r="M331" s="370"/>
      <c r="N331" s="106" t="str">
        <f>IF(OR(K331="",L331="",M331=""),"",K331*0.8*VLOOKUP(L331,VALIDATIONS!$CZ$2:$DU$42,3,FALSE))</f>
        <v/>
      </c>
      <c r="O331" s="194"/>
    </row>
    <row r="332" spans="1:15" x14ac:dyDescent="0.2">
      <c r="A332" s="232"/>
      <c r="B332" s="368"/>
      <c r="C332" s="194"/>
      <c r="D332" s="194"/>
      <c r="E332" s="194"/>
      <c r="F332" s="194"/>
      <c r="G332" s="194"/>
      <c r="H332" s="368"/>
      <c r="I332" s="194"/>
      <c r="J332" s="194"/>
      <c r="K332" s="194"/>
      <c r="L332" s="368"/>
      <c r="M332" s="370"/>
      <c r="N332" s="106" t="str">
        <f>IF(OR(K332="",L332="",M332=""),"",K332*0.8*VLOOKUP(L332,VALIDATIONS!$CZ$2:$DU$42,3,FALSE))</f>
        <v/>
      </c>
      <c r="O332" s="194"/>
    </row>
    <row r="333" spans="1:15" x14ac:dyDescent="0.2">
      <c r="A333" s="232"/>
      <c r="B333" s="368"/>
      <c r="C333" s="194"/>
      <c r="D333" s="194"/>
      <c r="E333" s="194"/>
      <c r="F333" s="194"/>
      <c r="G333" s="194"/>
      <c r="H333" s="368"/>
      <c r="I333" s="194"/>
      <c r="J333" s="194"/>
      <c r="K333" s="194"/>
      <c r="L333" s="368"/>
      <c r="M333" s="370"/>
      <c r="N333" s="106" t="str">
        <f>IF(OR(K333="",L333="",M333=""),"",K333*0.8*VLOOKUP(L333,VALIDATIONS!$CZ$2:$DU$42,3,FALSE))</f>
        <v/>
      </c>
      <c r="O333" s="194"/>
    </row>
    <row r="334" spans="1:15" x14ac:dyDescent="0.2">
      <c r="A334" s="232"/>
      <c r="B334" s="368"/>
      <c r="C334" s="194"/>
      <c r="D334" s="194"/>
      <c r="E334" s="194"/>
      <c r="F334" s="194"/>
      <c r="G334" s="194"/>
      <c r="H334" s="368"/>
      <c r="I334" s="194"/>
      <c r="J334" s="194"/>
      <c r="K334" s="194"/>
      <c r="L334" s="368"/>
      <c r="M334" s="370"/>
      <c r="N334" s="106" t="str">
        <f>IF(OR(K334="",L334="",M334=""),"",K334*0.8*VLOOKUP(L334,VALIDATIONS!$CZ$2:$DU$42,3,FALSE))</f>
        <v/>
      </c>
      <c r="O334" s="194"/>
    </row>
    <row r="335" spans="1:15" x14ac:dyDescent="0.2">
      <c r="A335" s="232"/>
      <c r="B335" s="368"/>
      <c r="C335" s="194"/>
      <c r="D335" s="194"/>
      <c r="E335" s="194"/>
      <c r="F335" s="194"/>
      <c r="G335" s="194"/>
      <c r="H335" s="368"/>
      <c r="I335" s="194"/>
      <c r="J335" s="194"/>
      <c r="K335" s="194"/>
      <c r="L335" s="368"/>
      <c r="M335" s="370"/>
      <c r="N335" s="106" t="str">
        <f>IF(OR(K335="",L335="",M335=""),"",K335*0.8*VLOOKUP(L335,VALIDATIONS!$CZ$2:$DU$42,3,FALSE))</f>
        <v/>
      </c>
      <c r="O335" s="194"/>
    </row>
    <row r="336" spans="1:15" x14ac:dyDescent="0.2">
      <c r="A336" s="232"/>
      <c r="B336" s="368"/>
      <c r="C336" s="194"/>
      <c r="D336" s="194"/>
      <c r="E336" s="194"/>
      <c r="F336" s="194"/>
      <c r="G336" s="194"/>
      <c r="H336" s="368"/>
      <c r="I336" s="194"/>
      <c r="J336" s="194"/>
      <c r="K336" s="194"/>
      <c r="L336" s="368"/>
      <c r="M336" s="370"/>
      <c r="N336" s="106" t="str">
        <f>IF(OR(K336="",L336="",M336=""),"",K336*0.8*VLOOKUP(L336,VALIDATIONS!$CZ$2:$DU$42,3,FALSE))</f>
        <v/>
      </c>
      <c r="O336" s="194"/>
    </row>
    <row r="337" spans="1:15" x14ac:dyDescent="0.2">
      <c r="A337" s="232"/>
      <c r="B337" s="368"/>
      <c r="C337" s="194"/>
      <c r="D337" s="194"/>
      <c r="E337" s="194"/>
      <c r="F337" s="194"/>
      <c r="G337" s="194"/>
      <c r="H337" s="368"/>
      <c r="I337" s="194"/>
      <c r="J337" s="194"/>
      <c r="K337" s="194"/>
      <c r="L337" s="368"/>
      <c r="M337" s="370"/>
      <c r="N337" s="106" t="str">
        <f>IF(OR(K337="",L337="",M337=""),"",K337*0.8*VLOOKUP(L337,VALIDATIONS!$CZ$2:$DU$42,3,FALSE))</f>
        <v/>
      </c>
      <c r="O337" s="194"/>
    </row>
    <row r="338" spans="1:15" x14ac:dyDescent="0.2">
      <c r="A338" s="232"/>
      <c r="B338" s="368"/>
      <c r="C338" s="194"/>
      <c r="D338" s="194"/>
      <c r="E338" s="194"/>
      <c r="F338" s="194"/>
      <c r="G338" s="194"/>
      <c r="H338" s="368"/>
      <c r="I338" s="194"/>
      <c r="J338" s="194"/>
      <c r="K338" s="194"/>
      <c r="L338" s="368"/>
      <c r="M338" s="370"/>
      <c r="N338" s="106" t="str">
        <f>IF(OR(K338="",L338="",M338=""),"",K338*0.8*VLOOKUP(L338,VALIDATIONS!$CZ$2:$DU$42,3,FALSE))</f>
        <v/>
      </c>
      <c r="O338" s="194"/>
    </row>
    <row r="339" spans="1:15" x14ac:dyDescent="0.2">
      <c r="A339" s="232"/>
      <c r="B339" s="368"/>
      <c r="C339" s="194"/>
      <c r="D339" s="194"/>
      <c r="E339" s="194"/>
      <c r="F339" s="194"/>
      <c r="G339" s="194"/>
      <c r="H339" s="368"/>
      <c r="I339" s="194"/>
      <c r="J339" s="194"/>
      <c r="K339" s="194"/>
      <c r="L339" s="368"/>
      <c r="M339" s="370"/>
      <c r="N339" s="106" t="str">
        <f>IF(OR(K339="",L339="",M339=""),"",K339*0.8*VLOOKUP(L339,VALIDATIONS!$CZ$2:$DU$42,3,FALSE))</f>
        <v/>
      </c>
      <c r="O339" s="194"/>
    </row>
    <row r="340" spans="1:15" x14ac:dyDescent="0.2">
      <c r="A340" s="232"/>
      <c r="B340" s="368"/>
      <c r="C340" s="194"/>
      <c r="D340" s="194"/>
      <c r="E340" s="194"/>
      <c r="F340" s="194"/>
      <c r="G340" s="194"/>
      <c r="H340" s="368"/>
      <c r="I340" s="194"/>
      <c r="J340" s="194"/>
      <c r="K340" s="194"/>
      <c r="L340" s="368"/>
      <c r="M340" s="370"/>
      <c r="N340" s="106" t="str">
        <f>IF(OR(K340="",L340="",M340=""),"",K340*0.8*VLOOKUP(L340,VALIDATIONS!$CZ$2:$DU$42,3,FALSE))</f>
        <v/>
      </c>
      <c r="O340" s="194"/>
    </row>
    <row r="341" spans="1:15" x14ac:dyDescent="0.2">
      <c r="A341" s="232"/>
      <c r="B341" s="368"/>
      <c r="C341" s="194"/>
      <c r="D341" s="194"/>
      <c r="E341" s="194"/>
      <c r="F341" s="194"/>
      <c r="G341" s="194"/>
      <c r="H341" s="368"/>
      <c r="I341" s="194"/>
      <c r="J341" s="194"/>
      <c r="K341" s="194"/>
      <c r="L341" s="368"/>
      <c r="M341" s="370"/>
      <c r="N341" s="106" t="str">
        <f>IF(OR(K341="",L341="",M341=""),"",K341*0.8*VLOOKUP(L341,VALIDATIONS!$CZ$2:$DU$42,3,FALSE))</f>
        <v/>
      </c>
      <c r="O341" s="194"/>
    </row>
    <row r="342" spans="1:15" x14ac:dyDescent="0.2">
      <c r="A342" s="232"/>
      <c r="B342" s="368"/>
      <c r="C342" s="194"/>
      <c r="D342" s="194"/>
      <c r="E342" s="194"/>
      <c r="F342" s="194"/>
      <c r="G342" s="194"/>
      <c r="H342" s="368"/>
      <c r="I342" s="194"/>
      <c r="J342" s="194"/>
      <c r="K342" s="194"/>
      <c r="L342" s="368"/>
      <c r="M342" s="370"/>
      <c r="N342" s="106" t="str">
        <f>IF(OR(K342="",L342="",M342=""),"",K342*0.8*VLOOKUP(L342,VALIDATIONS!$CZ$2:$DU$42,3,FALSE))</f>
        <v/>
      </c>
      <c r="O342" s="194"/>
    </row>
    <row r="343" spans="1:15" x14ac:dyDescent="0.2">
      <c r="A343" s="232"/>
      <c r="B343" s="368"/>
      <c r="C343" s="194"/>
      <c r="D343" s="194"/>
      <c r="E343" s="194"/>
      <c r="F343" s="194"/>
      <c r="G343" s="194"/>
      <c r="H343" s="368"/>
      <c r="I343" s="194"/>
      <c r="J343" s="194"/>
      <c r="K343" s="194"/>
      <c r="L343" s="368"/>
      <c r="M343" s="370"/>
      <c r="N343" s="106" t="str">
        <f>IF(OR(K343="",L343="",M343=""),"",K343*0.8*VLOOKUP(L343,VALIDATIONS!$CZ$2:$DU$42,3,FALSE))</f>
        <v/>
      </c>
      <c r="O343" s="194"/>
    </row>
    <row r="344" spans="1:15" x14ac:dyDescent="0.2">
      <c r="A344" s="232"/>
      <c r="B344" s="368"/>
      <c r="C344" s="194"/>
      <c r="D344" s="194"/>
      <c r="E344" s="194"/>
      <c r="F344" s="194"/>
      <c r="G344" s="194"/>
      <c r="H344" s="368"/>
      <c r="I344" s="194"/>
      <c r="J344" s="194"/>
      <c r="K344" s="194"/>
      <c r="L344" s="368"/>
      <c r="M344" s="370"/>
      <c r="N344" s="106" t="str">
        <f>IF(OR(K344="",L344="",M344=""),"",K344*0.8*VLOOKUP(L344,VALIDATIONS!$CZ$2:$DU$42,3,FALSE))</f>
        <v/>
      </c>
      <c r="O344" s="194"/>
    </row>
    <row r="345" spans="1:15" x14ac:dyDescent="0.2">
      <c r="A345" s="232"/>
      <c r="B345" s="368"/>
      <c r="C345" s="194"/>
      <c r="D345" s="194"/>
      <c r="E345" s="194"/>
      <c r="F345" s="194"/>
      <c r="G345" s="194"/>
      <c r="H345" s="368"/>
      <c r="I345" s="194"/>
      <c r="J345" s="194"/>
      <c r="K345" s="194"/>
      <c r="L345" s="368"/>
      <c r="M345" s="370"/>
      <c r="N345" s="106" t="str">
        <f>IF(OR(K345="",L345="",M345=""),"",K345*0.8*VLOOKUP(L345,VALIDATIONS!$CZ$2:$DU$42,3,FALSE))</f>
        <v/>
      </c>
      <c r="O345" s="194"/>
    </row>
    <row r="346" spans="1:15" x14ac:dyDescent="0.2">
      <c r="A346" s="232"/>
      <c r="B346" s="368"/>
      <c r="C346" s="194"/>
      <c r="D346" s="194"/>
      <c r="E346" s="194"/>
      <c r="F346" s="194"/>
      <c r="G346" s="194"/>
      <c r="H346" s="368"/>
      <c r="I346" s="194"/>
      <c r="J346" s="194"/>
      <c r="K346" s="194"/>
      <c r="L346" s="368"/>
      <c r="M346" s="370"/>
      <c r="N346" s="106" t="str">
        <f>IF(OR(K346="",L346="",M346=""),"",K346*0.8*VLOOKUP(L346,VALIDATIONS!$CZ$2:$DU$42,3,FALSE))</f>
        <v/>
      </c>
      <c r="O346" s="194"/>
    </row>
    <row r="347" spans="1:15" x14ac:dyDescent="0.2">
      <c r="A347" s="232"/>
      <c r="B347" s="368"/>
      <c r="C347" s="194"/>
      <c r="D347" s="194"/>
      <c r="E347" s="194"/>
      <c r="F347" s="194"/>
      <c r="G347" s="194"/>
      <c r="H347" s="368"/>
      <c r="I347" s="194"/>
      <c r="J347" s="194"/>
      <c r="K347" s="194"/>
      <c r="L347" s="368"/>
      <c r="M347" s="370"/>
      <c r="N347" s="106" t="str">
        <f>IF(OR(K347="",L347="",M347=""),"",K347*0.8*VLOOKUP(L347,VALIDATIONS!$CZ$2:$DU$42,3,FALSE))</f>
        <v/>
      </c>
      <c r="O347" s="194"/>
    </row>
    <row r="348" spans="1:15" x14ac:dyDescent="0.2">
      <c r="A348" s="232"/>
      <c r="B348" s="368"/>
      <c r="C348" s="194"/>
      <c r="D348" s="194"/>
      <c r="E348" s="194"/>
      <c r="F348" s="194"/>
      <c r="G348" s="194"/>
      <c r="H348" s="368"/>
      <c r="I348" s="194"/>
      <c r="J348" s="194"/>
      <c r="K348" s="194"/>
      <c r="L348" s="368"/>
      <c r="M348" s="370"/>
      <c r="N348" s="106" t="str">
        <f>IF(OR(K348="",L348="",M348=""),"",K348*0.8*VLOOKUP(L348,VALIDATIONS!$CZ$2:$DU$42,3,FALSE))</f>
        <v/>
      </c>
      <c r="O348" s="194"/>
    </row>
    <row r="349" spans="1:15" x14ac:dyDescent="0.2">
      <c r="A349" s="232"/>
      <c r="B349" s="368"/>
      <c r="C349" s="194"/>
      <c r="D349" s="194"/>
      <c r="E349" s="194"/>
      <c r="F349" s="194"/>
      <c r="G349" s="194"/>
      <c r="H349" s="368"/>
      <c r="I349" s="194"/>
      <c r="J349" s="194"/>
      <c r="K349" s="194"/>
      <c r="L349" s="368"/>
      <c r="M349" s="370"/>
      <c r="N349" s="106" t="str">
        <f>IF(OR(K349="",L349="",M349=""),"",K349*0.8*VLOOKUP(L349,VALIDATIONS!$CZ$2:$DU$42,3,FALSE))</f>
        <v/>
      </c>
      <c r="O349" s="194"/>
    </row>
    <row r="350" spans="1:15" x14ac:dyDescent="0.2">
      <c r="A350" s="232"/>
      <c r="B350" s="368"/>
      <c r="C350" s="194"/>
      <c r="D350" s="194"/>
      <c r="E350" s="194"/>
      <c r="F350" s="194"/>
      <c r="G350" s="194"/>
      <c r="H350" s="368"/>
      <c r="I350" s="194"/>
      <c r="J350" s="194"/>
      <c r="K350" s="194"/>
      <c r="L350" s="368"/>
      <c r="M350" s="370"/>
      <c r="N350" s="106" t="str">
        <f>IF(OR(K350="",L350="",M350=""),"",K350*0.8*VLOOKUP(L350,VALIDATIONS!$CZ$2:$DU$42,3,FALSE))</f>
        <v/>
      </c>
      <c r="O350" s="194"/>
    </row>
    <row r="351" spans="1:15" x14ac:dyDescent="0.2">
      <c r="A351" s="232"/>
      <c r="B351" s="368"/>
      <c r="C351" s="194"/>
      <c r="D351" s="194"/>
      <c r="E351" s="194"/>
      <c r="F351" s="194"/>
      <c r="G351" s="194"/>
      <c r="H351" s="368"/>
      <c r="I351" s="194"/>
      <c r="J351" s="194"/>
      <c r="K351" s="194"/>
      <c r="L351" s="368"/>
      <c r="M351" s="370"/>
      <c r="N351" s="106" t="str">
        <f>IF(OR(K351="",L351="",M351=""),"",K351*0.8*VLOOKUP(L351,VALIDATIONS!$CZ$2:$DU$42,3,FALSE))</f>
        <v/>
      </c>
      <c r="O351" s="194"/>
    </row>
    <row r="352" spans="1:15" x14ac:dyDescent="0.2">
      <c r="A352" s="232"/>
      <c r="B352" s="368"/>
      <c r="C352" s="194"/>
      <c r="D352" s="194"/>
      <c r="E352" s="194"/>
      <c r="F352" s="194"/>
      <c r="G352" s="194"/>
      <c r="H352" s="368"/>
      <c r="I352" s="194"/>
      <c r="J352" s="194"/>
      <c r="K352" s="194"/>
      <c r="L352" s="368"/>
      <c r="M352" s="370"/>
      <c r="N352" s="106" t="str">
        <f>IF(OR(K352="",L352="",M352=""),"",K352*0.8*VLOOKUP(L352,VALIDATIONS!$CZ$2:$DU$42,3,FALSE))</f>
        <v/>
      </c>
      <c r="O352" s="194"/>
    </row>
    <row r="353" spans="1:15" x14ac:dyDescent="0.2">
      <c r="A353" s="232"/>
      <c r="B353" s="368"/>
      <c r="C353" s="194"/>
      <c r="D353" s="194"/>
      <c r="E353" s="194"/>
      <c r="F353" s="194"/>
      <c r="G353" s="194"/>
      <c r="H353" s="368"/>
      <c r="I353" s="194"/>
      <c r="J353" s="194"/>
      <c r="K353" s="194"/>
      <c r="L353" s="368"/>
      <c r="M353" s="370"/>
      <c r="N353" s="106" t="str">
        <f>IF(OR(K353="",L353="",M353=""),"",K353*0.8*VLOOKUP(L353,VALIDATIONS!$CZ$2:$DU$42,3,FALSE))</f>
        <v/>
      </c>
      <c r="O353" s="194"/>
    </row>
    <row r="354" spans="1:15" x14ac:dyDescent="0.2">
      <c r="A354" s="232"/>
      <c r="B354" s="368"/>
      <c r="C354" s="194"/>
      <c r="D354" s="194"/>
      <c r="E354" s="194"/>
      <c r="F354" s="194"/>
      <c r="G354" s="194"/>
      <c r="H354" s="368"/>
      <c r="I354" s="194"/>
      <c r="J354" s="194"/>
      <c r="K354" s="194"/>
      <c r="L354" s="368"/>
      <c r="M354" s="370"/>
      <c r="N354" s="106" t="str">
        <f>IF(OR(K354="",L354="",M354=""),"",K354*0.8*VLOOKUP(L354,VALIDATIONS!$CZ$2:$DU$42,3,FALSE))</f>
        <v/>
      </c>
      <c r="O354" s="194"/>
    </row>
    <row r="355" spans="1:15" x14ac:dyDescent="0.2">
      <c r="A355" s="232"/>
      <c r="B355" s="368"/>
      <c r="C355" s="194"/>
      <c r="D355" s="194"/>
      <c r="E355" s="194"/>
      <c r="F355" s="194"/>
      <c r="G355" s="194"/>
      <c r="H355" s="368"/>
      <c r="I355" s="194"/>
      <c r="J355" s="194"/>
      <c r="K355" s="194"/>
      <c r="L355" s="368"/>
      <c r="M355" s="370"/>
      <c r="N355" s="106" t="str">
        <f>IF(OR(K355="",L355="",M355=""),"",K355*0.8*VLOOKUP(L355,VALIDATIONS!$CZ$2:$DU$42,3,FALSE))</f>
        <v/>
      </c>
      <c r="O355" s="194"/>
    </row>
    <row r="356" spans="1:15" x14ac:dyDescent="0.2">
      <c r="A356" s="232"/>
      <c r="B356" s="368"/>
      <c r="C356" s="194"/>
      <c r="D356" s="194"/>
      <c r="E356" s="194"/>
      <c r="F356" s="194"/>
      <c r="G356" s="194"/>
      <c r="H356" s="368"/>
      <c r="I356" s="194"/>
      <c r="J356" s="194"/>
      <c r="K356" s="194"/>
      <c r="L356" s="368"/>
      <c r="M356" s="370"/>
      <c r="N356" s="106" t="str">
        <f>IF(OR(K356="",L356="",M356=""),"",K356*0.8*VLOOKUP(L356,VALIDATIONS!$CZ$2:$DU$42,3,FALSE))</f>
        <v/>
      </c>
      <c r="O356" s="194"/>
    </row>
    <row r="357" spans="1:15" x14ac:dyDescent="0.2">
      <c r="A357" s="232"/>
      <c r="B357" s="368"/>
      <c r="C357" s="194"/>
      <c r="D357" s="194"/>
      <c r="E357" s="194"/>
      <c r="F357" s="194"/>
      <c r="G357" s="194"/>
      <c r="H357" s="368"/>
      <c r="I357" s="194"/>
      <c r="J357" s="194"/>
      <c r="K357" s="194"/>
      <c r="L357" s="368"/>
      <c r="M357" s="370"/>
      <c r="N357" s="106" t="str">
        <f>IF(OR(K357="",L357="",M357=""),"",K357*0.8*VLOOKUP(L357,VALIDATIONS!$CZ$2:$DU$42,3,FALSE))</f>
        <v/>
      </c>
      <c r="O357" s="194"/>
    </row>
    <row r="358" spans="1:15" x14ac:dyDescent="0.2">
      <c r="A358" s="232"/>
      <c r="B358" s="368"/>
      <c r="C358" s="194"/>
      <c r="D358" s="194"/>
      <c r="E358" s="194"/>
      <c r="F358" s="194"/>
      <c r="G358" s="194"/>
      <c r="H358" s="368"/>
      <c r="I358" s="194"/>
      <c r="J358" s="194"/>
      <c r="K358" s="194"/>
      <c r="L358" s="368"/>
      <c r="M358" s="370"/>
      <c r="N358" s="106" t="str">
        <f>IF(OR(K358="",L358="",M358=""),"",K358*0.8*VLOOKUP(L358,VALIDATIONS!$CZ$2:$DU$42,3,FALSE))</f>
        <v/>
      </c>
      <c r="O358" s="194"/>
    </row>
    <row r="359" spans="1:15" x14ac:dyDescent="0.2">
      <c r="A359" s="232"/>
      <c r="B359" s="368"/>
      <c r="C359" s="194"/>
      <c r="D359" s="194"/>
      <c r="E359" s="194"/>
      <c r="F359" s="194"/>
      <c r="G359" s="194"/>
      <c r="H359" s="368"/>
      <c r="I359" s="194"/>
      <c r="J359" s="194"/>
      <c r="K359" s="194"/>
      <c r="L359" s="368"/>
      <c r="M359" s="370"/>
      <c r="N359" s="106" t="str">
        <f>IF(OR(K359="",L359="",M359=""),"",K359*0.8*VLOOKUP(L359,VALIDATIONS!$CZ$2:$DU$42,3,FALSE))</f>
        <v/>
      </c>
      <c r="O359" s="194"/>
    </row>
    <row r="360" spans="1:15" x14ac:dyDescent="0.2">
      <c r="A360" s="232"/>
      <c r="B360" s="368"/>
      <c r="C360" s="194"/>
      <c r="D360" s="194"/>
      <c r="E360" s="194"/>
      <c r="F360" s="194"/>
      <c r="G360" s="194"/>
      <c r="H360" s="368"/>
      <c r="I360" s="194"/>
      <c r="J360" s="194"/>
      <c r="K360" s="194"/>
      <c r="L360" s="368"/>
      <c r="M360" s="370"/>
      <c r="N360" s="106" t="str">
        <f>IF(OR(K360="",L360="",M360=""),"",K360*0.8*VLOOKUP(L360,VALIDATIONS!$CZ$2:$DU$42,3,FALSE))</f>
        <v/>
      </c>
      <c r="O360" s="194"/>
    </row>
    <row r="361" spans="1:15" x14ac:dyDescent="0.2">
      <c r="A361" s="232"/>
      <c r="B361" s="368"/>
      <c r="C361" s="194"/>
      <c r="D361" s="194"/>
      <c r="E361" s="194"/>
      <c r="F361" s="194"/>
      <c r="G361" s="194"/>
      <c r="H361" s="368"/>
      <c r="I361" s="194"/>
      <c r="J361" s="194"/>
      <c r="K361" s="194"/>
      <c r="L361" s="368"/>
      <c r="M361" s="370"/>
      <c r="N361" s="106" t="str">
        <f>IF(OR(K361="",L361="",M361=""),"",K361*0.8*VLOOKUP(L361,VALIDATIONS!$CZ$2:$DU$42,3,FALSE))</f>
        <v/>
      </c>
      <c r="O361" s="194"/>
    </row>
    <row r="362" spans="1:15" x14ac:dyDescent="0.2">
      <c r="A362" s="232"/>
      <c r="B362" s="368"/>
      <c r="C362" s="194"/>
      <c r="D362" s="194"/>
      <c r="E362" s="194"/>
      <c r="F362" s="194"/>
      <c r="G362" s="194"/>
      <c r="H362" s="368"/>
      <c r="I362" s="194"/>
      <c r="J362" s="194"/>
      <c r="K362" s="194"/>
      <c r="L362" s="368"/>
      <c r="M362" s="370"/>
      <c r="N362" s="106" t="str">
        <f>IF(OR(K362="",L362="",M362=""),"",K362*0.8*VLOOKUP(L362,VALIDATIONS!$CZ$2:$DU$42,3,FALSE))</f>
        <v/>
      </c>
      <c r="O362" s="194"/>
    </row>
    <row r="363" spans="1:15" x14ac:dyDescent="0.2">
      <c r="A363" s="232"/>
      <c r="B363" s="368"/>
      <c r="C363" s="194"/>
      <c r="D363" s="194"/>
      <c r="E363" s="194"/>
      <c r="F363" s="194"/>
      <c r="G363" s="194"/>
      <c r="H363" s="368"/>
      <c r="I363" s="194"/>
      <c r="J363" s="194"/>
      <c r="K363" s="194"/>
      <c r="L363" s="368"/>
      <c r="M363" s="370"/>
      <c r="N363" s="106" t="str">
        <f>IF(OR(K363="",L363="",M363=""),"",K363*0.8*VLOOKUP(L363,VALIDATIONS!$CZ$2:$DU$42,3,FALSE))</f>
        <v/>
      </c>
      <c r="O363" s="194"/>
    </row>
    <row r="364" spans="1:15" x14ac:dyDescent="0.2">
      <c r="A364" s="232"/>
      <c r="B364" s="368"/>
      <c r="C364" s="194"/>
      <c r="D364" s="194"/>
      <c r="E364" s="194"/>
      <c r="F364" s="194"/>
      <c r="G364" s="194"/>
      <c r="H364" s="368"/>
      <c r="I364" s="194"/>
      <c r="J364" s="194"/>
      <c r="K364" s="194"/>
      <c r="L364" s="368"/>
      <c r="M364" s="370"/>
      <c r="N364" s="106" t="str">
        <f>IF(OR(K364="",L364="",M364=""),"",K364*0.8*VLOOKUP(L364,VALIDATIONS!$CZ$2:$DU$42,3,FALSE))</f>
        <v/>
      </c>
      <c r="O364" s="194"/>
    </row>
    <row r="365" spans="1:15" x14ac:dyDescent="0.2">
      <c r="A365" s="232"/>
      <c r="B365" s="368"/>
      <c r="C365" s="194"/>
      <c r="D365" s="194"/>
      <c r="E365" s="194"/>
      <c r="F365" s="194"/>
      <c r="G365" s="194"/>
      <c r="H365" s="368"/>
      <c r="I365" s="194"/>
      <c r="J365" s="194"/>
      <c r="K365" s="194"/>
      <c r="L365" s="368"/>
      <c r="M365" s="370"/>
      <c r="N365" s="106" t="str">
        <f>IF(OR(K365="",L365="",M365=""),"",K365*0.8*VLOOKUP(L365,VALIDATIONS!$CZ$2:$DU$42,3,FALSE))</f>
        <v/>
      </c>
      <c r="O365" s="194"/>
    </row>
    <row r="366" spans="1:15" x14ac:dyDescent="0.2">
      <c r="A366" s="232"/>
      <c r="B366" s="368"/>
      <c r="C366" s="194"/>
      <c r="D366" s="194"/>
      <c r="E366" s="194"/>
      <c r="F366" s="194"/>
      <c r="G366" s="194"/>
      <c r="H366" s="368"/>
      <c r="I366" s="194"/>
      <c r="J366" s="194"/>
      <c r="K366" s="194"/>
      <c r="L366" s="368"/>
      <c r="M366" s="370"/>
      <c r="N366" s="106" t="str">
        <f>IF(OR(K366="",L366="",M366=""),"",K366*0.8*VLOOKUP(L366,VALIDATIONS!$CZ$2:$DU$42,3,FALSE))</f>
        <v/>
      </c>
      <c r="O366" s="194"/>
    </row>
    <row r="367" spans="1:15" x14ac:dyDescent="0.2">
      <c r="A367" s="232"/>
      <c r="B367" s="368"/>
      <c r="C367" s="194"/>
      <c r="D367" s="194"/>
      <c r="E367" s="194"/>
      <c r="F367" s="194"/>
      <c r="G367" s="194"/>
      <c r="H367" s="368"/>
      <c r="I367" s="194"/>
      <c r="J367" s="194"/>
      <c r="K367" s="194"/>
      <c r="L367" s="368"/>
      <c r="M367" s="370"/>
      <c r="N367" s="106" t="str">
        <f>IF(OR(K367="",L367="",M367=""),"",K367*0.8*VLOOKUP(L367,VALIDATIONS!$CZ$2:$DU$42,3,FALSE))</f>
        <v/>
      </c>
      <c r="O367" s="194"/>
    </row>
    <row r="368" spans="1:15" x14ac:dyDescent="0.2">
      <c r="A368" s="232"/>
      <c r="B368" s="368"/>
      <c r="C368" s="194"/>
      <c r="D368" s="194"/>
      <c r="E368" s="194"/>
      <c r="F368" s="194"/>
      <c r="G368" s="194"/>
      <c r="H368" s="368"/>
      <c r="I368" s="194"/>
      <c r="J368" s="194"/>
      <c r="K368" s="194"/>
      <c r="L368" s="368"/>
      <c r="M368" s="370"/>
      <c r="N368" s="106" t="str">
        <f>IF(OR(K368="",L368="",M368=""),"",K368*0.8*VLOOKUP(L368,VALIDATIONS!$CZ$2:$DU$42,3,FALSE))</f>
        <v/>
      </c>
      <c r="O368" s="194"/>
    </row>
    <row r="369" spans="1:15" x14ac:dyDescent="0.2">
      <c r="A369" s="232"/>
      <c r="B369" s="368"/>
      <c r="C369" s="194"/>
      <c r="D369" s="194"/>
      <c r="E369" s="194"/>
      <c r="F369" s="194"/>
      <c r="G369" s="194"/>
      <c r="H369" s="368"/>
      <c r="I369" s="194"/>
      <c r="J369" s="194"/>
      <c r="K369" s="194"/>
      <c r="L369" s="368"/>
      <c r="M369" s="370"/>
      <c r="N369" s="106" t="str">
        <f>IF(OR(K369="",L369="",M369=""),"",K369*0.8*VLOOKUP(L369,VALIDATIONS!$CZ$2:$DU$42,3,FALSE))</f>
        <v/>
      </c>
      <c r="O369" s="194"/>
    </row>
    <row r="370" spans="1:15" x14ac:dyDescent="0.2">
      <c r="A370" s="232"/>
      <c r="B370" s="368"/>
      <c r="C370" s="194"/>
      <c r="D370" s="194"/>
      <c r="E370" s="194"/>
      <c r="F370" s="194"/>
      <c r="G370" s="194"/>
      <c r="H370" s="368"/>
      <c r="I370" s="194"/>
      <c r="J370" s="194"/>
      <c r="K370" s="194"/>
      <c r="L370" s="368"/>
      <c r="M370" s="370"/>
      <c r="N370" s="106" t="str">
        <f>IF(OR(K370="",L370="",M370=""),"",K370*0.8*VLOOKUP(L370,VALIDATIONS!$CZ$2:$DU$42,3,FALSE))</f>
        <v/>
      </c>
      <c r="O370" s="194"/>
    </row>
    <row r="371" spans="1:15" x14ac:dyDescent="0.2">
      <c r="A371" s="232"/>
      <c r="B371" s="368"/>
      <c r="C371" s="194"/>
      <c r="D371" s="194"/>
      <c r="E371" s="194"/>
      <c r="F371" s="194"/>
      <c r="G371" s="194"/>
      <c r="H371" s="368"/>
      <c r="I371" s="194"/>
      <c r="J371" s="194"/>
      <c r="K371" s="194"/>
      <c r="L371" s="368"/>
      <c r="M371" s="370"/>
      <c r="N371" s="106" t="str">
        <f>IF(OR(K371="",L371="",M371=""),"",K371*0.8*VLOOKUP(L371,VALIDATIONS!$CZ$2:$DU$42,3,FALSE))</f>
        <v/>
      </c>
      <c r="O371" s="194"/>
    </row>
    <row r="372" spans="1:15" x14ac:dyDescent="0.2">
      <c r="A372" s="232"/>
      <c r="B372" s="368"/>
      <c r="C372" s="194"/>
      <c r="D372" s="194"/>
      <c r="E372" s="194"/>
      <c r="F372" s="194"/>
      <c r="G372" s="194"/>
      <c r="H372" s="368"/>
      <c r="I372" s="194"/>
      <c r="J372" s="194"/>
      <c r="K372" s="194"/>
      <c r="L372" s="368"/>
      <c r="M372" s="370"/>
      <c r="N372" s="106" t="str">
        <f>IF(OR(K372="",L372="",M372=""),"",K372*0.8*VLOOKUP(L372,VALIDATIONS!$CZ$2:$DU$42,3,FALSE))</f>
        <v/>
      </c>
      <c r="O372" s="194"/>
    </row>
    <row r="373" spans="1:15" x14ac:dyDescent="0.2">
      <c r="A373" s="232"/>
      <c r="B373" s="368"/>
      <c r="C373" s="194"/>
      <c r="D373" s="194"/>
      <c r="E373" s="194"/>
      <c r="F373" s="194"/>
      <c r="G373" s="194"/>
      <c r="H373" s="368"/>
      <c r="I373" s="194"/>
      <c r="J373" s="194"/>
      <c r="K373" s="194"/>
      <c r="L373" s="368"/>
      <c r="M373" s="370"/>
      <c r="N373" s="106" t="str">
        <f>IF(OR(K373="",L373="",M373=""),"",K373*0.8*VLOOKUP(L373,VALIDATIONS!$CZ$2:$DU$42,3,FALSE))</f>
        <v/>
      </c>
      <c r="O373" s="194"/>
    </row>
    <row r="374" spans="1:15" x14ac:dyDescent="0.2">
      <c r="A374" s="232"/>
      <c r="B374" s="368"/>
      <c r="C374" s="194"/>
      <c r="D374" s="194"/>
      <c r="E374" s="194"/>
      <c r="F374" s="194"/>
      <c r="G374" s="194"/>
      <c r="H374" s="368"/>
      <c r="I374" s="194"/>
      <c r="J374" s="194"/>
      <c r="K374" s="194"/>
      <c r="L374" s="368"/>
      <c r="M374" s="370"/>
      <c r="N374" s="106" t="str">
        <f>IF(OR(K374="",L374="",M374=""),"",K374*0.8*VLOOKUP(L374,VALIDATIONS!$CZ$2:$DU$42,3,FALSE))</f>
        <v/>
      </c>
      <c r="O374" s="194"/>
    </row>
    <row r="375" spans="1:15" x14ac:dyDescent="0.2">
      <c r="A375" s="232"/>
      <c r="B375" s="368"/>
      <c r="C375" s="194"/>
      <c r="D375" s="194"/>
      <c r="E375" s="194"/>
      <c r="F375" s="194"/>
      <c r="G375" s="194"/>
      <c r="H375" s="368"/>
      <c r="I375" s="194"/>
      <c r="J375" s="194"/>
      <c r="K375" s="194"/>
      <c r="L375" s="368"/>
      <c r="M375" s="370"/>
      <c r="N375" s="106" t="str">
        <f>IF(OR(K375="",L375="",M375=""),"",K375*0.8*VLOOKUP(L375,VALIDATIONS!$CZ$2:$DU$42,3,FALSE))</f>
        <v/>
      </c>
      <c r="O375" s="194"/>
    </row>
    <row r="376" spans="1:15" x14ac:dyDescent="0.2">
      <c r="A376" s="232"/>
      <c r="B376" s="368"/>
      <c r="C376" s="194"/>
      <c r="D376" s="194"/>
      <c r="E376" s="194"/>
      <c r="F376" s="194"/>
      <c r="G376" s="194"/>
      <c r="H376" s="368"/>
      <c r="I376" s="194"/>
      <c r="J376" s="194"/>
      <c r="K376" s="194"/>
      <c r="L376" s="368"/>
      <c r="M376" s="370"/>
      <c r="N376" s="106" t="str">
        <f>IF(OR(K376="",L376="",M376=""),"",K376*0.8*VLOOKUP(L376,VALIDATIONS!$CZ$2:$DU$42,3,FALSE))</f>
        <v/>
      </c>
      <c r="O376" s="194"/>
    </row>
    <row r="377" spans="1:15" x14ac:dyDescent="0.2">
      <c r="A377" s="232"/>
      <c r="B377" s="368"/>
      <c r="C377" s="194"/>
      <c r="D377" s="194"/>
      <c r="E377" s="194"/>
      <c r="F377" s="194"/>
      <c r="G377" s="194"/>
      <c r="H377" s="368"/>
      <c r="I377" s="194"/>
      <c r="J377" s="194"/>
      <c r="K377" s="194"/>
      <c r="L377" s="368"/>
      <c r="M377" s="370"/>
      <c r="N377" s="106" t="str">
        <f>IF(OR(K377="",L377="",M377=""),"",K377*0.8*VLOOKUP(L377,VALIDATIONS!$CZ$2:$DU$42,3,FALSE))</f>
        <v/>
      </c>
      <c r="O377" s="194"/>
    </row>
    <row r="378" spans="1:15" x14ac:dyDescent="0.2">
      <c r="A378" s="232"/>
      <c r="B378" s="368"/>
      <c r="C378" s="194"/>
      <c r="D378" s="194"/>
      <c r="E378" s="194"/>
      <c r="F378" s="194"/>
      <c r="G378" s="194"/>
      <c r="H378" s="368"/>
      <c r="I378" s="194"/>
      <c r="J378" s="194"/>
      <c r="K378" s="194"/>
      <c r="L378" s="368"/>
      <c r="M378" s="370"/>
      <c r="N378" s="106" t="str">
        <f>IF(OR(K378="",L378="",M378=""),"",K378*0.8*VLOOKUP(L378,VALIDATIONS!$CZ$2:$DU$42,3,FALSE))</f>
        <v/>
      </c>
      <c r="O378" s="194"/>
    </row>
    <row r="379" spans="1:15" x14ac:dyDescent="0.2">
      <c r="A379" s="232"/>
      <c r="B379" s="368"/>
      <c r="C379" s="194"/>
      <c r="D379" s="194"/>
      <c r="E379" s="194"/>
      <c r="F379" s="194"/>
      <c r="G379" s="194"/>
      <c r="H379" s="368"/>
      <c r="I379" s="194"/>
      <c r="J379" s="194"/>
      <c r="K379" s="194"/>
      <c r="L379" s="368"/>
      <c r="M379" s="370"/>
      <c r="N379" s="106" t="str">
        <f>IF(OR(K379="",L379="",M379=""),"",K379*0.8*VLOOKUP(L379,VALIDATIONS!$CZ$2:$DU$42,3,FALSE))</f>
        <v/>
      </c>
      <c r="O379" s="194"/>
    </row>
    <row r="380" spans="1:15" x14ac:dyDescent="0.2">
      <c r="A380" s="232"/>
      <c r="B380" s="368"/>
      <c r="C380" s="194"/>
      <c r="D380" s="194"/>
      <c r="E380" s="194"/>
      <c r="F380" s="194"/>
      <c r="G380" s="194"/>
      <c r="H380" s="368"/>
      <c r="I380" s="194"/>
      <c r="J380" s="194"/>
      <c r="K380" s="194"/>
      <c r="L380" s="368"/>
      <c r="M380" s="370"/>
      <c r="N380" s="106" t="str">
        <f>IF(OR(K380="",L380="",M380=""),"",K380*0.8*VLOOKUP(L380,VALIDATIONS!$CZ$2:$DU$42,3,FALSE))</f>
        <v/>
      </c>
      <c r="O380" s="194"/>
    </row>
    <row r="381" spans="1:15" x14ac:dyDescent="0.2">
      <c r="A381" s="232"/>
      <c r="B381" s="368"/>
      <c r="C381" s="194"/>
      <c r="D381" s="194"/>
      <c r="E381" s="194"/>
      <c r="F381" s="194"/>
      <c r="G381" s="194"/>
      <c r="H381" s="368"/>
      <c r="I381" s="194"/>
      <c r="J381" s="194"/>
      <c r="K381" s="194"/>
      <c r="L381" s="368"/>
      <c r="M381" s="370"/>
      <c r="N381" s="106" t="str">
        <f>IF(OR(K381="",L381="",M381=""),"",K381*0.8*VLOOKUP(L381,VALIDATIONS!$CZ$2:$DU$42,3,FALSE))</f>
        <v/>
      </c>
      <c r="O381" s="194"/>
    </row>
    <row r="382" spans="1:15" x14ac:dyDescent="0.2">
      <c r="A382" s="232"/>
      <c r="B382" s="368"/>
      <c r="C382" s="194"/>
      <c r="D382" s="194"/>
      <c r="E382" s="194"/>
      <c r="F382" s="194"/>
      <c r="G382" s="194"/>
      <c r="H382" s="368"/>
      <c r="I382" s="194"/>
      <c r="J382" s="194"/>
      <c r="K382" s="194"/>
      <c r="L382" s="368"/>
      <c r="M382" s="370"/>
      <c r="N382" s="106" t="str">
        <f>IF(OR(K382="",L382="",M382=""),"",K382*0.8*VLOOKUP(L382,VALIDATIONS!$CZ$2:$DU$42,3,FALSE))</f>
        <v/>
      </c>
      <c r="O382" s="194"/>
    </row>
    <row r="383" spans="1:15" x14ac:dyDescent="0.2">
      <c r="A383" s="232"/>
      <c r="B383" s="368"/>
      <c r="C383" s="194"/>
      <c r="D383" s="194"/>
      <c r="E383" s="194"/>
      <c r="F383" s="194"/>
      <c r="G383" s="194"/>
      <c r="H383" s="368"/>
      <c r="I383" s="194"/>
      <c r="J383" s="194"/>
      <c r="K383" s="194"/>
      <c r="L383" s="368"/>
      <c r="M383" s="370"/>
      <c r="N383" s="106" t="str">
        <f>IF(OR(K383="",L383="",M383=""),"",K383*0.8*VLOOKUP(L383,VALIDATIONS!$CZ$2:$DU$42,3,FALSE))</f>
        <v/>
      </c>
      <c r="O383" s="194"/>
    </row>
    <row r="384" spans="1:15" x14ac:dyDescent="0.2">
      <c r="A384" s="232"/>
      <c r="B384" s="368"/>
      <c r="C384" s="194"/>
      <c r="D384" s="194"/>
      <c r="E384" s="194"/>
      <c r="F384" s="194"/>
      <c r="G384" s="194"/>
      <c r="H384" s="368"/>
      <c r="I384" s="194"/>
      <c r="J384" s="194"/>
      <c r="K384" s="194"/>
      <c r="L384" s="368"/>
      <c r="M384" s="370"/>
      <c r="N384" s="106" t="str">
        <f>IF(OR(K384="",L384="",M384=""),"",K384*0.8*VLOOKUP(L384,VALIDATIONS!$CZ$2:$DU$42,3,FALSE))</f>
        <v/>
      </c>
      <c r="O384" s="194"/>
    </row>
    <row r="385" spans="1:15" x14ac:dyDescent="0.2">
      <c r="A385" s="232"/>
      <c r="B385" s="368"/>
      <c r="C385" s="194"/>
      <c r="D385" s="194"/>
      <c r="E385" s="194"/>
      <c r="F385" s="194"/>
      <c r="G385" s="194"/>
      <c r="H385" s="368"/>
      <c r="I385" s="194"/>
      <c r="J385" s="194"/>
      <c r="K385" s="194"/>
      <c r="L385" s="368"/>
      <c r="M385" s="370"/>
      <c r="N385" s="106" t="str">
        <f>IF(OR(K385="",L385="",M385=""),"",K385*0.8*VLOOKUP(L385,VALIDATIONS!$CZ$2:$DU$42,3,FALSE))</f>
        <v/>
      </c>
      <c r="O385" s="194"/>
    </row>
    <row r="386" spans="1:15" x14ac:dyDescent="0.2">
      <c r="A386" s="232"/>
      <c r="B386" s="368"/>
      <c r="C386" s="194"/>
      <c r="D386" s="194"/>
      <c r="E386" s="194"/>
      <c r="F386" s="194"/>
      <c r="G386" s="194"/>
      <c r="H386" s="368"/>
      <c r="I386" s="194"/>
      <c r="J386" s="194"/>
      <c r="K386" s="194"/>
      <c r="L386" s="368"/>
      <c r="M386" s="370"/>
      <c r="N386" s="106" t="str">
        <f>IF(OR(K386="",L386="",M386=""),"",K386*0.8*VLOOKUP(L386,VALIDATIONS!$CZ$2:$DU$42,3,FALSE))</f>
        <v/>
      </c>
      <c r="O386" s="194"/>
    </row>
    <row r="387" spans="1:15" x14ac:dyDescent="0.2">
      <c r="A387" s="232"/>
      <c r="B387" s="368"/>
      <c r="C387" s="194"/>
      <c r="D387" s="194"/>
      <c r="E387" s="194"/>
      <c r="F387" s="194"/>
      <c r="G387" s="194"/>
      <c r="H387" s="368"/>
      <c r="I387" s="194"/>
      <c r="J387" s="194"/>
      <c r="K387" s="194"/>
      <c r="L387" s="368"/>
      <c r="M387" s="370"/>
      <c r="N387" s="106" t="str">
        <f>IF(OR(K387="",L387="",M387=""),"",K387*0.8*VLOOKUP(L387,VALIDATIONS!$CZ$2:$DU$42,3,FALSE))</f>
        <v/>
      </c>
      <c r="O387" s="194"/>
    </row>
    <row r="388" spans="1:15" x14ac:dyDescent="0.2">
      <c r="A388" s="232"/>
      <c r="B388" s="368"/>
      <c r="C388" s="194"/>
      <c r="D388" s="194"/>
      <c r="E388" s="194"/>
      <c r="F388" s="194"/>
      <c r="G388" s="194"/>
      <c r="H388" s="368"/>
      <c r="I388" s="194"/>
      <c r="J388" s="194"/>
      <c r="K388" s="194"/>
      <c r="L388" s="368"/>
      <c r="M388" s="370"/>
      <c r="N388" s="106" t="str">
        <f>IF(OR(K388="",L388="",M388=""),"",K388*0.8*VLOOKUP(L388,VALIDATIONS!$CZ$2:$DU$42,3,FALSE))</f>
        <v/>
      </c>
      <c r="O388" s="194"/>
    </row>
    <row r="389" spans="1:15" x14ac:dyDescent="0.2">
      <c r="A389" s="232"/>
      <c r="B389" s="368"/>
      <c r="C389" s="194"/>
      <c r="D389" s="194"/>
      <c r="E389" s="194"/>
      <c r="F389" s="194"/>
      <c r="G389" s="194"/>
      <c r="H389" s="368"/>
      <c r="I389" s="194"/>
      <c r="J389" s="194"/>
      <c r="K389" s="194"/>
      <c r="L389" s="368"/>
      <c r="M389" s="370"/>
      <c r="N389" s="106" t="str">
        <f>IF(OR(K389="",L389="",M389=""),"",K389*0.8*VLOOKUP(L389,VALIDATIONS!$CZ$2:$DU$42,3,FALSE))</f>
        <v/>
      </c>
      <c r="O389" s="194"/>
    </row>
    <row r="390" spans="1:15" x14ac:dyDescent="0.2">
      <c r="A390" s="232"/>
      <c r="B390" s="368"/>
      <c r="C390" s="194"/>
      <c r="D390" s="194"/>
      <c r="E390" s="194"/>
      <c r="F390" s="194"/>
      <c r="G390" s="194"/>
      <c r="H390" s="368"/>
      <c r="I390" s="194"/>
      <c r="J390" s="194"/>
      <c r="K390" s="194"/>
      <c r="L390" s="368"/>
      <c r="M390" s="370"/>
      <c r="N390" s="106" t="str">
        <f>IF(OR(K390="",L390="",M390=""),"",K390*0.8*VLOOKUP(L390,VALIDATIONS!$CZ$2:$DU$42,3,FALSE))</f>
        <v/>
      </c>
      <c r="O390" s="194"/>
    </row>
    <row r="391" spans="1:15" x14ac:dyDescent="0.2">
      <c r="A391" s="232"/>
      <c r="B391" s="368"/>
      <c r="C391" s="194"/>
      <c r="D391" s="194"/>
      <c r="E391" s="194"/>
      <c r="F391" s="194"/>
      <c r="G391" s="194"/>
      <c r="H391" s="368"/>
      <c r="I391" s="194"/>
      <c r="J391" s="194"/>
      <c r="K391" s="194"/>
      <c r="L391" s="368"/>
      <c r="M391" s="370"/>
      <c r="N391" s="106" t="str">
        <f>IF(OR(K391="",L391="",M391=""),"",K391*0.8*VLOOKUP(L391,VALIDATIONS!$CZ$2:$DU$42,3,FALSE))</f>
        <v/>
      </c>
      <c r="O391" s="194"/>
    </row>
    <row r="392" spans="1:15" x14ac:dyDescent="0.2">
      <c r="A392" s="232"/>
      <c r="B392" s="368"/>
      <c r="C392" s="194"/>
      <c r="D392" s="194"/>
      <c r="E392" s="194"/>
      <c r="F392" s="194"/>
      <c r="G392" s="194"/>
      <c r="H392" s="368"/>
      <c r="I392" s="194"/>
      <c r="J392" s="194"/>
      <c r="K392" s="194"/>
      <c r="L392" s="368"/>
      <c r="M392" s="370"/>
      <c r="N392" s="106" t="str">
        <f>IF(OR(K392="",L392="",M392=""),"",K392*0.8*VLOOKUP(L392,VALIDATIONS!$CZ$2:$DU$42,3,FALSE))</f>
        <v/>
      </c>
      <c r="O392" s="194"/>
    </row>
    <row r="393" spans="1:15" x14ac:dyDescent="0.2">
      <c r="A393" s="232"/>
      <c r="B393" s="368"/>
      <c r="C393" s="194"/>
      <c r="D393" s="194"/>
      <c r="E393" s="194"/>
      <c r="F393" s="194"/>
      <c r="G393" s="194"/>
      <c r="H393" s="368"/>
      <c r="I393" s="194"/>
      <c r="J393" s="194"/>
      <c r="K393" s="194"/>
      <c r="L393" s="368"/>
      <c r="M393" s="370"/>
      <c r="N393" s="106" t="str">
        <f>IF(OR(K393="",L393="",M393=""),"",K393*0.8*VLOOKUP(L393,VALIDATIONS!$CZ$2:$DU$42,3,FALSE))</f>
        <v/>
      </c>
      <c r="O393" s="194"/>
    </row>
    <row r="394" spans="1:15" x14ac:dyDescent="0.2">
      <c r="A394" s="232"/>
      <c r="B394" s="368"/>
      <c r="C394" s="194"/>
      <c r="D394" s="194"/>
      <c r="E394" s="194"/>
      <c r="F394" s="194"/>
      <c r="G394" s="194"/>
      <c r="H394" s="368"/>
      <c r="I394" s="194"/>
      <c r="J394" s="194"/>
      <c r="K394" s="194"/>
      <c r="L394" s="368"/>
      <c r="M394" s="370"/>
      <c r="N394" s="106" t="str">
        <f>IF(OR(K394="",L394="",M394=""),"",K394*0.8*VLOOKUP(L394,VALIDATIONS!$CZ$2:$DU$42,3,FALSE))</f>
        <v/>
      </c>
      <c r="O394" s="194"/>
    </row>
    <row r="395" spans="1:15" x14ac:dyDescent="0.2">
      <c r="A395" s="232"/>
      <c r="B395" s="368"/>
      <c r="C395" s="194"/>
      <c r="D395" s="194"/>
      <c r="E395" s="194"/>
      <c r="F395" s="194"/>
      <c r="G395" s="194"/>
      <c r="H395" s="368"/>
      <c r="I395" s="194"/>
      <c r="J395" s="194"/>
      <c r="K395" s="194"/>
      <c r="L395" s="368"/>
      <c r="M395" s="370"/>
      <c r="N395" s="106" t="str">
        <f>IF(OR(K395="",L395="",M395=""),"",K395*0.8*VLOOKUP(L395,VALIDATIONS!$CZ$2:$DU$42,3,FALSE))</f>
        <v/>
      </c>
      <c r="O395" s="194"/>
    </row>
    <row r="396" spans="1:15" x14ac:dyDescent="0.2">
      <c r="A396" s="232"/>
      <c r="B396" s="368"/>
      <c r="C396" s="194"/>
      <c r="D396" s="194"/>
      <c r="E396" s="194"/>
      <c r="F396" s="194"/>
      <c r="G396" s="194"/>
      <c r="H396" s="368"/>
      <c r="I396" s="194"/>
      <c r="J396" s="194"/>
      <c r="K396" s="194"/>
      <c r="L396" s="368"/>
      <c r="M396" s="370"/>
      <c r="N396" s="106" t="str">
        <f>IF(OR(K396="",L396="",M396=""),"",K396*0.8*VLOOKUP(L396,VALIDATIONS!$CZ$2:$DU$42,3,FALSE))</f>
        <v/>
      </c>
      <c r="O396" s="194"/>
    </row>
    <row r="397" spans="1:15" x14ac:dyDescent="0.2">
      <c r="A397" s="232"/>
      <c r="B397" s="368"/>
      <c r="C397" s="194"/>
      <c r="D397" s="194"/>
      <c r="E397" s="194"/>
      <c r="F397" s="194"/>
      <c r="G397" s="194"/>
      <c r="H397" s="368"/>
      <c r="I397" s="194"/>
      <c r="J397" s="194"/>
      <c r="K397" s="194"/>
      <c r="L397" s="368"/>
      <c r="M397" s="370"/>
      <c r="N397" s="106" t="str">
        <f>IF(OR(K397="",L397="",M397=""),"",K397*0.8*VLOOKUP(L397,VALIDATIONS!$CZ$2:$DU$42,3,FALSE))</f>
        <v/>
      </c>
      <c r="O397" s="194"/>
    </row>
    <row r="398" spans="1:15" x14ac:dyDescent="0.2">
      <c r="A398" s="232"/>
      <c r="B398" s="368"/>
      <c r="C398" s="194"/>
      <c r="D398" s="194"/>
      <c r="E398" s="194"/>
      <c r="F398" s="194"/>
      <c r="G398" s="194"/>
      <c r="H398" s="368"/>
      <c r="I398" s="194"/>
      <c r="J398" s="194"/>
      <c r="K398" s="194"/>
      <c r="L398" s="368"/>
      <c r="M398" s="370"/>
      <c r="N398" s="106" t="str">
        <f>IF(OR(K398="",L398="",M398=""),"",K398*0.8*VLOOKUP(L398,VALIDATIONS!$CZ$2:$DU$42,3,FALSE))</f>
        <v/>
      </c>
      <c r="O398" s="194"/>
    </row>
    <row r="399" spans="1:15" x14ac:dyDescent="0.2">
      <c r="A399" s="232"/>
      <c r="B399" s="368"/>
      <c r="C399" s="194"/>
      <c r="D399" s="194"/>
      <c r="E399" s="194"/>
      <c r="F399" s="194"/>
      <c r="G399" s="194"/>
      <c r="H399" s="368"/>
      <c r="I399" s="194"/>
      <c r="J399" s="194"/>
      <c r="K399" s="194"/>
      <c r="L399" s="368"/>
      <c r="M399" s="370"/>
      <c r="N399" s="106" t="str">
        <f>IF(OR(K399="",L399="",M399=""),"",K399*0.8*VLOOKUP(L399,VALIDATIONS!$CZ$2:$DU$42,3,FALSE))</f>
        <v/>
      </c>
      <c r="O399" s="194"/>
    </row>
    <row r="400" spans="1:15" x14ac:dyDescent="0.2">
      <c r="A400" s="232"/>
      <c r="B400" s="368"/>
      <c r="C400" s="194"/>
      <c r="D400" s="194"/>
      <c r="E400" s="194"/>
      <c r="F400" s="194"/>
      <c r="G400" s="194"/>
      <c r="H400" s="368"/>
      <c r="I400" s="194"/>
      <c r="J400" s="194"/>
      <c r="K400" s="194"/>
      <c r="L400" s="368"/>
      <c r="M400" s="370"/>
      <c r="N400" s="106" t="str">
        <f>IF(OR(K400="",L400="",M400=""),"",K400*0.8*VLOOKUP(L400,VALIDATIONS!$CZ$2:$DU$42,3,FALSE))</f>
        <v/>
      </c>
      <c r="O400" s="194"/>
    </row>
    <row r="401" spans="1:15" x14ac:dyDescent="0.2">
      <c r="A401" s="232"/>
      <c r="B401" s="368"/>
      <c r="C401" s="194"/>
      <c r="D401" s="194"/>
      <c r="E401" s="194"/>
      <c r="F401" s="194"/>
      <c r="G401" s="194"/>
      <c r="H401" s="368"/>
      <c r="I401" s="194"/>
      <c r="J401" s="194"/>
      <c r="K401" s="194"/>
      <c r="L401" s="368"/>
      <c r="M401" s="370"/>
      <c r="N401" s="106" t="str">
        <f>IF(OR(K401="",L401="",M401=""),"",K401*0.8*VLOOKUP(L401,VALIDATIONS!$CZ$2:$DU$42,3,FALSE))</f>
        <v/>
      </c>
      <c r="O401" s="194"/>
    </row>
    <row r="402" spans="1:15" x14ac:dyDescent="0.2">
      <c r="A402" s="232"/>
      <c r="B402" s="368"/>
      <c r="C402" s="194"/>
      <c r="D402" s="194"/>
      <c r="E402" s="194"/>
      <c r="F402" s="194"/>
      <c r="G402" s="194"/>
      <c r="H402" s="368"/>
      <c r="I402" s="194"/>
      <c r="J402" s="194"/>
      <c r="K402" s="194"/>
      <c r="L402" s="368"/>
      <c r="M402" s="370"/>
      <c r="N402" s="106" t="str">
        <f>IF(OR(K402="",L402="",M402=""),"",K402*0.8*VLOOKUP(L402,VALIDATIONS!$CZ$2:$DU$42,3,FALSE))</f>
        <v/>
      </c>
      <c r="O402" s="194"/>
    </row>
    <row r="403" spans="1:15" x14ac:dyDescent="0.2">
      <c r="A403" s="232"/>
      <c r="B403" s="368"/>
      <c r="C403" s="194"/>
      <c r="D403" s="194"/>
      <c r="E403" s="194"/>
      <c r="F403" s="194"/>
      <c r="G403" s="194"/>
      <c r="H403" s="368"/>
      <c r="I403" s="194"/>
      <c r="J403" s="194"/>
      <c r="K403" s="194"/>
      <c r="L403" s="368"/>
      <c r="M403" s="370"/>
      <c r="N403" s="106" t="str">
        <f>IF(OR(K403="",L403="",M403=""),"",K403*0.8*VLOOKUP(L403,VALIDATIONS!$CZ$2:$DU$42,3,FALSE))</f>
        <v/>
      </c>
      <c r="O403" s="194"/>
    </row>
    <row r="404" spans="1:15" x14ac:dyDescent="0.2">
      <c r="A404" s="232"/>
      <c r="B404" s="368"/>
      <c r="C404" s="194"/>
      <c r="D404" s="194"/>
      <c r="E404" s="194"/>
      <c r="F404" s="194"/>
      <c r="G404" s="194"/>
      <c r="H404" s="368"/>
      <c r="I404" s="194"/>
      <c r="J404" s="194"/>
      <c r="K404" s="194"/>
      <c r="L404" s="368"/>
      <c r="M404" s="370"/>
      <c r="N404" s="106" t="str">
        <f>IF(OR(K404="",L404="",M404=""),"",K404*0.8*VLOOKUP(L404,VALIDATIONS!$CZ$2:$DU$42,3,FALSE))</f>
        <v/>
      </c>
      <c r="O404" s="194"/>
    </row>
    <row r="405" spans="1:15" x14ac:dyDescent="0.2">
      <c r="A405" s="232"/>
      <c r="B405" s="368"/>
      <c r="C405" s="194"/>
      <c r="D405" s="194"/>
      <c r="E405" s="194"/>
      <c r="F405" s="194"/>
      <c r="G405" s="194"/>
      <c r="H405" s="368"/>
      <c r="I405" s="194"/>
      <c r="J405" s="194"/>
      <c r="K405" s="194"/>
      <c r="L405" s="368"/>
      <c r="M405" s="370"/>
      <c r="N405" s="106" t="str">
        <f>IF(OR(K405="",L405="",M405=""),"",K405*0.8*VLOOKUP(L405,VALIDATIONS!$CZ$2:$DU$42,3,FALSE))</f>
        <v/>
      </c>
      <c r="O405" s="194"/>
    </row>
    <row r="406" spans="1:15" x14ac:dyDescent="0.2">
      <c r="A406" s="232"/>
      <c r="B406" s="368"/>
      <c r="C406" s="194"/>
      <c r="D406" s="194"/>
      <c r="E406" s="194"/>
      <c r="F406" s="194"/>
      <c r="G406" s="194"/>
      <c r="H406" s="368"/>
      <c r="I406" s="194"/>
      <c r="J406" s="194"/>
      <c r="K406" s="194"/>
      <c r="L406" s="368"/>
      <c r="M406" s="370"/>
      <c r="N406" s="106" t="str">
        <f>IF(OR(K406="",L406="",M406=""),"",K406*0.8*VLOOKUP(L406,VALIDATIONS!$CZ$2:$DU$42,3,FALSE))</f>
        <v/>
      </c>
      <c r="O406" s="194"/>
    </row>
    <row r="407" spans="1:15" x14ac:dyDescent="0.2">
      <c r="A407" s="232"/>
      <c r="B407" s="368"/>
      <c r="C407" s="194"/>
      <c r="D407" s="194"/>
      <c r="E407" s="194"/>
      <c r="F407" s="194"/>
      <c r="G407" s="194"/>
      <c r="H407" s="368"/>
      <c r="I407" s="194"/>
      <c r="J407" s="194"/>
      <c r="K407" s="194"/>
      <c r="L407" s="368"/>
      <c r="M407" s="370"/>
      <c r="N407" s="106" t="str">
        <f>IF(OR(K407="",L407="",M407=""),"",K407*0.8*VLOOKUP(L407,VALIDATIONS!$CZ$2:$DU$42,3,FALSE))</f>
        <v/>
      </c>
      <c r="O407" s="194"/>
    </row>
    <row r="408" spans="1:15" x14ac:dyDescent="0.2">
      <c r="A408" s="232"/>
      <c r="B408" s="368"/>
      <c r="C408" s="194"/>
      <c r="D408" s="194"/>
      <c r="E408" s="194"/>
      <c r="F408" s="194"/>
      <c r="G408" s="194"/>
      <c r="H408" s="368"/>
      <c r="I408" s="194"/>
      <c r="J408" s="194"/>
      <c r="K408" s="194"/>
      <c r="L408" s="368"/>
      <c r="M408" s="370"/>
      <c r="N408" s="106" t="str">
        <f>IF(OR(K408="",L408="",M408=""),"",K408*0.8*VLOOKUP(L408,VALIDATIONS!$CZ$2:$DU$42,3,FALSE))</f>
        <v/>
      </c>
      <c r="O408" s="194"/>
    </row>
    <row r="409" spans="1:15" x14ac:dyDescent="0.2">
      <c r="A409" s="232"/>
      <c r="B409" s="368"/>
      <c r="C409" s="194"/>
      <c r="D409" s="194"/>
      <c r="E409" s="194"/>
      <c r="F409" s="194"/>
      <c r="G409" s="194"/>
      <c r="H409" s="368"/>
      <c r="I409" s="194"/>
      <c r="J409" s="194"/>
      <c r="K409" s="194"/>
      <c r="L409" s="368"/>
      <c r="M409" s="370"/>
      <c r="N409" s="106" t="str">
        <f>IF(OR(K409="",L409="",M409=""),"",K409*0.8*VLOOKUP(L409,VALIDATIONS!$CZ$2:$DU$42,3,FALSE))</f>
        <v/>
      </c>
      <c r="O409" s="194"/>
    </row>
    <row r="410" spans="1:15" x14ac:dyDescent="0.2">
      <c r="A410" s="232"/>
      <c r="B410" s="368"/>
      <c r="C410" s="194"/>
      <c r="D410" s="194"/>
      <c r="E410" s="194"/>
      <c r="F410" s="194"/>
      <c r="G410" s="194"/>
      <c r="H410" s="368"/>
      <c r="I410" s="194"/>
      <c r="J410" s="194"/>
      <c r="K410" s="194"/>
      <c r="L410" s="368"/>
      <c r="M410" s="370"/>
      <c r="N410" s="106" t="str">
        <f>IF(OR(K410="",L410="",M410=""),"",K410*0.8*VLOOKUP(L410,VALIDATIONS!$CZ$2:$DU$42,3,FALSE))</f>
        <v/>
      </c>
      <c r="O410" s="194"/>
    </row>
    <row r="411" spans="1:15" x14ac:dyDescent="0.2">
      <c r="A411" s="232"/>
      <c r="B411" s="368"/>
      <c r="C411" s="194"/>
      <c r="D411" s="194"/>
      <c r="E411" s="194"/>
      <c r="F411" s="194"/>
      <c r="G411" s="194"/>
      <c r="H411" s="368"/>
      <c r="I411" s="194"/>
      <c r="J411" s="194"/>
      <c r="K411" s="194"/>
      <c r="L411" s="368"/>
      <c r="M411" s="370"/>
      <c r="N411" s="106" t="str">
        <f>IF(OR(K411="",L411="",M411=""),"",K411*0.8*VLOOKUP(L411,VALIDATIONS!$CZ$2:$DU$42,3,FALSE))</f>
        <v/>
      </c>
      <c r="O411" s="194"/>
    </row>
    <row r="412" spans="1:15" x14ac:dyDescent="0.2">
      <c r="A412" s="232"/>
      <c r="B412" s="368"/>
      <c r="C412" s="194"/>
      <c r="D412" s="194"/>
      <c r="E412" s="194"/>
      <c r="F412" s="194"/>
      <c r="G412" s="194"/>
      <c r="H412" s="368"/>
      <c r="I412" s="194"/>
      <c r="J412" s="194"/>
      <c r="K412" s="194"/>
      <c r="L412" s="368"/>
      <c r="M412" s="370"/>
      <c r="N412" s="106" t="str">
        <f>IF(OR(K412="",L412="",M412=""),"",K412*0.8*VLOOKUP(L412,VALIDATIONS!$CZ$2:$DU$42,3,FALSE))</f>
        <v/>
      </c>
      <c r="O412" s="194"/>
    </row>
    <row r="413" spans="1:15" x14ac:dyDescent="0.2">
      <c r="A413" s="232"/>
      <c r="B413" s="368"/>
      <c r="C413" s="194"/>
      <c r="D413" s="194"/>
      <c r="E413" s="194"/>
      <c r="F413" s="194"/>
      <c r="G413" s="194"/>
      <c r="H413" s="368"/>
      <c r="I413" s="194"/>
      <c r="J413" s="194"/>
      <c r="K413" s="194"/>
      <c r="L413" s="368"/>
      <c r="M413" s="370"/>
      <c r="N413" s="106" t="str">
        <f>IF(OR(K413="",L413="",M413=""),"",K413*0.8*VLOOKUP(L413,VALIDATIONS!$CZ$2:$DU$42,3,FALSE))</f>
        <v/>
      </c>
      <c r="O413" s="194"/>
    </row>
    <row r="414" spans="1:15" x14ac:dyDescent="0.2">
      <c r="A414" s="232"/>
      <c r="B414" s="368"/>
      <c r="C414" s="194"/>
      <c r="D414" s="194"/>
      <c r="E414" s="194"/>
      <c r="F414" s="194"/>
      <c r="G414" s="194"/>
      <c r="H414" s="368"/>
      <c r="I414" s="194"/>
      <c r="J414" s="194"/>
      <c r="K414" s="194"/>
      <c r="L414" s="368"/>
      <c r="M414" s="370"/>
      <c r="N414" s="106" t="str">
        <f>IF(OR(K414="",L414="",M414=""),"",K414*0.8*VLOOKUP(L414,VALIDATIONS!$CZ$2:$DU$42,3,FALSE))</f>
        <v/>
      </c>
      <c r="O414" s="194"/>
    </row>
    <row r="415" spans="1:15" x14ac:dyDescent="0.2">
      <c r="A415" s="232"/>
      <c r="B415" s="368"/>
      <c r="C415" s="194"/>
      <c r="D415" s="194"/>
      <c r="E415" s="194"/>
      <c r="F415" s="194"/>
      <c r="G415" s="194"/>
      <c r="H415" s="368"/>
      <c r="I415" s="194"/>
      <c r="J415" s="194"/>
      <c r="K415" s="194"/>
      <c r="L415" s="368"/>
      <c r="M415" s="370"/>
      <c r="N415" s="106" t="str">
        <f>IF(OR(K415="",L415="",M415=""),"",K415*0.8*VLOOKUP(L415,VALIDATIONS!$CZ$2:$DU$42,3,FALSE))</f>
        <v/>
      </c>
      <c r="O415" s="194"/>
    </row>
    <row r="416" spans="1:15" x14ac:dyDescent="0.2">
      <c r="A416" s="232"/>
      <c r="B416" s="368"/>
      <c r="C416" s="194"/>
      <c r="D416" s="194"/>
      <c r="E416" s="194"/>
      <c r="F416" s="194"/>
      <c r="G416" s="194"/>
      <c r="H416" s="368"/>
      <c r="I416" s="194"/>
      <c r="J416" s="194"/>
      <c r="K416" s="194"/>
      <c r="L416" s="368"/>
      <c r="M416" s="370"/>
      <c r="N416" s="106" t="str">
        <f>IF(OR(K416="",L416="",M416=""),"",K416*0.8*VLOOKUP(L416,VALIDATIONS!$CZ$2:$DU$42,3,FALSE))</f>
        <v/>
      </c>
      <c r="O416" s="194"/>
    </row>
    <row r="417" spans="1:15" x14ac:dyDescent="0.2">
      <c r="A417" s="232"/>
      <c r="B417" s="368"/>
      <c r="C417" s="194"/>
      <c r="D417" s="194"/>
      <c r="E417" s="194"/>
      <c r="F417" s="194"/>
      <c r="G417" s="194"/>
      <c r="H417" s="368"/>
      <c r="I417" s="194"/>
      <c r="J417" s="194"/>
      <c r="K417" s="194"/>
      <c r="L417" s="368"/>
      <c r="M417" s="370"/>
      <c r="N417" s="106" t="str">
        <f>IF(OR(K417="",L417="",M417=""),"",K417*0.8*VLOOKUP(L417,VALIDATIONS!$CZ$2:$DU$42,3,FALSE))</f>
        <v/>
      </c>
      <c r="O417" s="194"/>
    </row>
    <row r="418" spans="1:15" x14ac:dyDescent="0.2">
      <c r="A418" s="232"/>
      <c r="B418" s="368"/>
      <c r="C418" s="194"/>
      <c r="D418" s="194"/>
      <c r="E418" s="194"/>
      <c r="F418" s="194"/>
      <c r="G418" s="194"/>
      <c r="H418" s="368"/>
      <c r="I418" s="194"/>
      <c r="J418" s="194"/>
      <c r="K418" s="194"/>
      <c r="L418" s="368"/>
      <c r="M418" s="370"/>
      <c r="N418" s="106" t="str">
        <f>IF(OR(K418="",L418="",M418=""),"",K418*0.8*VLOOKUP(L418,VALIDATIONS!$CZ$2:$DU$42,3,FALSE))</f>
        <v/>
      </c>
      <c r="O418" s="194"/>
    </row>
    <row r="419" spans="1:15" x14ac:dyDescent="0.2">
      <c r="A419" s="232"/>
      <c r="B419" s="368"/>
      <c r="C419" s="194"/>
      <c r="D419" s="194"/>
      <c r="E419" s="194"/>
      <c r="F419" s="194"/>
      <c r="G419" s="194"/>
      <c r="H419" s="368"/>
      <c r="I419" s="194"/>
      <c r="J419" s="194"/>
      <c r="K419" s="194"/>
      <c r="L419" s="368"/>
      <c r="M419" s="370"/>
      <c r="N419" s="106" t="str">
        <f>IF(OR(K419="",L419="",M419=""),"",K419*0.8*VLOOKUP(L419,VALIDATIONS!$CZ$2:$DU$42,3,FALSE))</f>
        <v/>
      </c>
      <c r="O419" s="194"/>
    </row>
    <row r="420" spans="1:15" x14ac:dyDescent="0.2">
      <c r="A420" s="232"/>
      <c r="B420" s="368"/>
      <c r="C420" s="194"/>
      <c r="D420" s="194"/>
      <c r="E420" s="194"/>
      <c r="F420" s="194"/>
      <c r="G420" s="194"/>
      <c r="H420" s="368"/>
      <c r="I420" s="194"/>
      <c r="J420" s="194"/>
      <c r="K420" s="194"/>
      <c r="L420" s="368"/>
      <c r="M420" s="370"/>
      <c r="N420" s="106" t="str">
        <f>IF(OR(K420="",L420="",M420=""),"",K420*0.8*VLOOKUP(L420,VALIDATIONS!$CZ$2:$DU$42,3,FALSE))</f>
        <v/>
      </c>
      <c r="O420" s="194"/>
    </row>
    <row r="421" spans="1:15" x14ac:dyDescent="0.2">
      <c r="A421" s="232"/>
      <c r="B421" s="368"/>
      <c r="C421" s="194"/>
      <c r="D421" s="194"/>
      <c r="E421" s="194"/>
      <c r="F421" s="194"/>
      <c r="G421" s="194"/>
      <c r="H421" s="368"/>
      <c r="I421" s="194"/>
      <c r="J421" s="194"/>
      <c r="K421" s="194"/>
      <c r="L421" s="368"/>
      <c r="M421" s="370"/>
      <c r="N421" s="106" t="str">
        <f>IF(OR(K421="",L421="",M421=""),"",K421*0.8*VLOOKUP(L421,VALIDATIONS!$CZ$2:$DU$42,3,FALSE))</f>
        <v/>
      </c>
      <c r="O421" s="194"/>
    </row>
    <row r="422" spans="1:15" x14ac:dyDescent="0.2">
      <c r="A422" s="232"/>
      <c r="B422" s="368"/>
      <c r="C422" s="194"/>
      <c r="D422" s="194"/>
      <c r="E422" s="194"/>
      <c r="F422" s="194"/>
      <c r="G422" s="194"/>
      <c r="H422" s="368"/>
      <c r="I422" s="194"/>
      <c r="J422" s="194"/>
      <c r="K422" s="194"/>
      <c r="L422" s="368"/>
      <c r="M422" s="370"/>
      <c r="N422" s="106" t="str">
        <f>IF(OR(K422="",L422="",M422=""),"",K422*0.8*VLOOKUP(L422,VALIDATIONS!$CZ$2:$DU$42,3,FALSE))</f>
        <v/>
      </c>
      <c r="O422" s="194"/>
    </row>
    <row r="423" spans="1:15" x14ac:dyDescent="0.2">
      <c r="A423" s="232"/>
      <c r="B423" s="368"/>
      <c r="C423" s="194"/>
      <c r="D423" s="194"/>
      <c r="E423" s="194"/>
      <c r="F423" s="194"/>
      <c r="G423" s="194"/>
      <c r="H423" s="368"/>
      <c r="I423" s="194"/>
      <c r="J423" s="194"/>
      <c r="K423" s="194"/>
      <c r="L423" s="368"/>
      <c r="M423" s="370"/>
      <c r="N423" s="106" t="str">
        <f>IF(OR(K423="",L423="",M423=""),"",K423*0.8*VLOOKUP(L423,VALIDATIONS!$CZ$2:$DU$42,3,FALSE))</f>
        <v/>
      </c>
      <c r="O423" s="194"/>
    </row>
    <row r="424" spans="1:15" x14ac:dyDescent="0.2">
      <c r="A424" s="232"/>
      <c r="B424" s="368"/>
      <c r="C424" s="194"/>
      <c r="D424" s="194"/>
      <c r="E424" s="194"/>
      <c r="F424" s="194"/>
      <c r="G424" s="194"/>
      <c r="H424" s="368"/>
      <c r="I424" s="194"/>
      <c r="J424" s="194"/>
      <c r="K424" s="194"/>
      <c r="L424" s="368"/>
      <c r="M424" s="370"/>
      <c r="N424" s="106" t="str">
        <f>IF(OR(K424="",L424="",M424=""),"",K424*0.8*VLOOKUP(L424,VALIDATIONS!$CZ$2:$DU$42,3,FALSE))</f>
        <v/>
      </c>
      <c r="O424" s="194"/>
    </row>
    <row r="425" spans="1:15" x14ac:dyDescent="0.2">
      <c r="A425" s="232"/>
      <c r="B425" s="368"/>
      <c r="C425" s="194"/>
      <c r="D425" s="194"/>
      <c r="E425" s="194"/>
      <c r="F425" s="194"/>
      <c r="G425" s="194"/>
      <c r="H425" s="368"/>
      <c r="I425" s="194"/>
      <c r="J425" s="194"/>
      <c r="K425" s="194"/>
      <c r="L425" s="368"/>
      <c r="M425" s="370"/>
      <c r="N425" s="106" t="str">
        <f>IF(OR(K425="",L425="",M425=""),"",K425*0.8*VLOOKUP(L425,VALIDATIONS!$CZ$2:$DU$42,3,FALSE))</f>
        <v/>
      </c>
      <c r="O425" s="194"/>
    </row>
    <row r="426" spans="1:15" x14ac:dyDescent="0.2">
      <c r="A426" s="232"/>
      <c r="B426" s="368"/>
      <c r="C426" s="194"/>
      <c r="D426" s="194"/>
      <c r="E426" s="194"/>
      <c r="F426" s="194"/>
      <c r="G426" s="194"/>
      <c r="H426" s="368"/>
      <c r="I426" s="194"/>
      <c r="J426" s="194"/>
      <c r="K426" s="194"/>
      <c r="L426" s="368"/>
      <c r="M426" s="370"/>
      <c r="N426" s="106" t="str">
        <f>IF(OR(K426="",L426="",M426=""),"",K426*0.8*VLOOKUP(L426,VALIDATIONS!$CZ$2:$DU$42,3,FALSE))</f>
        <v/>
      </c>
      <c r="O426" s="194"/>
    </row>
    <row r="427" spans="1:15" x14ac:dyDescent="0.2">
      <c r="A427" s="232"/>
      <c r="B427" s="368"/>
      <c r="C427" s="194"/>
      <c r="D427" s="194"/>
      <c r="E427" s="194"/>
      <c r="F427" s="194"/>
      <c r="G427" s="194"/>
      <c r="H427" s="368"/>
      <c r="I427" s="194"/>
      <c r="J427" s="194"/>
      <c r="K427" s="194"/>
      <c r="L427" s="368"/>
      <c r="M427" s="370"/>
      <c r="N427" s="106" t="str">
        <f>IF(OR(K427="",L427="",M427=""),"",K427*0.8*VLOOKUP(L427,VALIDATIONS!$CZ$2:$DU$42,3,FALSE))</f>
        <v/>
      </c>
      <c r="O427" s="194"/>
    </row>
    <row r="428" spans="1:15" x14ac:dyDescent="0.2">
      <c r="A428" s="232"/>
      <c r="B428" s="368"/>
      <c r="C428" s="194"/>
      <c r="D428" s="194"/>
      <c r="E428" s="194"/>
      <c r="F428" s="194"/>
      <c r="G428" s="194"/>
      <c r="H428" s="368"/>
      <c r="I428" s="194"/>
      <c r="J428" s="194"/>
      <c r="K428" s="194"/>
      <c r="L428" s="368"/>
      <c r="M428" s="370"/>
      <c r="N428" s="106" t="str">
        <f>IF(OR(K428="",L428="",M428=""),"",K428*0.8*VLOOKUP(L428,VALIDATIONS!$CZ$2:$DU$42,3,FALSE))</f>
        <v/>
      </c>
      <c r="O428" s="194"/>
    </row>
    <row r="429" spans="1:15" x14ac:dyDescent="0.2">
      <c r="A429" s="232"/>
      <c r="B429" s="368"/>
      <c r="C429" s="194"/>
      <c r="D429" s="194"/>
      <c r="E429" s="194"/>
      <c r="F429" s="194"/>
      <c r="G429" s="194"/>
      <c r="H429" s="368"/>
      <c r="I429" s="194"/>
      <c r="J429" s="194"/>
      <c r="K429" s="194"/>
      <c r="L429" s="368"/>
      <c r="M429" s="370"/>
      <c r="N429" s="106" t="str">
        <f>IF(OR(K429="",L429="",M429=""),"",K429*0.8*VLOOKUP(L429,VALIDATIONS!$CZ$2:$DU$42,3,FALSE))</f>
        <v/>
      </c>
      <c r="O429" s="194"/>
    </row>
    <row r="430" spans="1:15" x14ac:dyDescent="0.2">
      <c r="A430" s="232"/>
      <c r="B430" s="368"/>
      <c r="C430" s="194"/>
      <c r="D430" s="194"/>
      <c r="E430" s="194"/>
      <c r="F430" s="194"/>
      <c r="G430" s="194"/>
      <c r="H430" s="368"/>
      <c r="I430" s="194"/>
      <c r="J430" s="194"/>
      <c r="K430" s="194"/>
      <c r="L430" s="368"/>
      <c r="M430" s="370"/>
      <c r="N430" s="106" t="str">
        <f>IF(OR(K430="",L430="",M430=""),"",K430*0.8*VLOOKUP(L430,VALIDATIONS!$CZ$2:$DU$42,3,FALSE))</f>
        <v/>
      </c>
      <c r="O430" s="194"/>
    </row>
    <row r="431" spans="1:15" x14ac:dyDescent="0.2">
      <c r="A431" s="232"/>
      <c r="B431" s="368"/>
      <c r="C431" s="194"/>
      <c r="D431" s="194"/>
      <c r="E431" s="194"/>
      <c r="F431" s="194"/>
      <c r="G431" s="194"/>
      <c r="H431" s="368"/>
      <c r="I431" s="194"/>
      <c r="J431" s="194"/>
      <c r="K431" s="194"/>
      <c r="L431" s="368"/>
      <c r="M431" s="370"/>
      <c r="N431" s="106" t="str">
        <f>IF(OR(K431="",L431="",M431=""),"",K431*0.8*VLOOKUP(L431,VALIDATIONS!$CZ$2:$DU$42,3,FALSE))</f>
        <v/>
      </c>
      <c r="O431" s="194"/>
    </row>
    <row r="432" spans="1:15" x14ac:dyDescent="0.2">
      <c r="A432" s="232"/>
      <c r="B432" s="368"/>
      <c r="C432" s="194"/>
      <c r="D432" s="194"/>
      <c r="E432" s="194"/>
      <c r="F432" s="194"/>
      <c r="G432" s="194"/>
      <c r="H432" s="368"/>
      <c r="I432" s="194"/>
      <c r="J432" s="194"/>
      <c r="K432" s="194"/>
      <c r="L432" s="368"/>
      <c r="M432" s="370"/>
      <c r="N432" s="106" t="str">
        <f>IF(OR(K432="",L432="",M432=""),"",K432*0.8*VLOOKUP(L432,VALIDATIONS!$CZ$2:$DU$42,3,FALSE))</f>
        <v/>
      </c>
      <c r="O432" s="194"/>
    </row>
    <row r="433" spans="1:15" x14ac:dyDescent="0.2">
      <c r="A433" s="232"/>
      <c r="B433" s="368"/>
      <c r="C433" s="194"/>
      <c r="D433" s="194"/>
      <c r="E433" s="194"/>
      <c r="F433" s="194"/>
      <c r="G433" s="194"/>
      <c r="H433" s="368"/>
      <c r="I433" s="194"/>
      <c r="J433" s="194"/>
      <c r="K433" s="194"/>
      <c r="L433" s="368"/>
      <c r="M433" s="370"/>
      <c r="N433" s="106" t="str">
        <f>IF(OR(K433="",L433="",M433=""),"",K433*0.8*VLOOKUP(L433,VALIDATIONS!$CZ$2:$DU$42,3,FALSE))</f>
        <v/>
      </c>
      <c r="O433" s="194"/>
    </row>
    <row r="434" spans="1:15" x14ac:dyDescent="0.2">
      <c r="A434" s="232"/>
      <c r="B434" s="368"/>
      <c r="C434" s="194"/>
      <c r="D434" s="194"/>
      <c r="E434" s="194"/>
      <c r="F434" s="194"/>
      <c r="G434" s="194"/>
      <c r="H434" s="368"/>
      <c r="I434" s="194"/>
      <c r="J434" s="194"/>
      <c r="K434" s="194"/>
      <c r="L434" s="368"/>
      <c r="M434" s="370"/>
      <c r="N434" s="106" t="str">
        <f>IF(OR(K434="",L434="",M434=""),"",K434*0.8*VLOOKUP(L434,VALIDATIONS!$CZ$2:$DU$42,3,FALSE))</f>
        <v/>
      </c>
      <c r="O434" s="194"/>
    </row>
    <row r="435" spans="1:15" x14ac:dyDescent="0.2">
      <c r="A435" s="232"/>
      <c r="B435" s="368"/>
      <c r="C435" s="194"/>
      <c r="D435" s="194"/>
      <c r="E435" s="194"/>
      <c r="F435" s="194"/>
      <c r="G435" s="194"/>
      <c r="H435" s="368"/>
      <c r="I435" s="194"/>
      <c r="J435" s="194"/>
      <c r="K435" s="194"/>
      <c r="L435" s="368"/>
      <c r="M435" s="370"/>
      <c r="N435" s="106" t="str">
        <f>IF(OR(K435="",L435="",M435=""),"",K435*0.8*VLOOKUP(L435,VALIDATIONS!$CZ$2:$DU$42,3,FALSE))</f>
        <v/>
      </c>
      <c r="O435" s="194"/>
    </row>
    <row r="436" spans="1:15" x14ac:dyDescent="0.2">
      <c r="A436" s="232"/>
      <c r="B436" s="368"/>
      <c r="C436" s="194"/>
      <c r="D436" s="194"/>
      <c r="E436" s="194"/>
      <c r="F436" s="194"/>
      <c r="G436" s="194"/>
      <c r="H436" s="368"/>
      <c r="I436" s="194"/>
      <c r="J436" s="194"/>
      <c r="K436" s="194"/>
      <c r="L436" s="368"/>
      <c r="M436" s="370"/>
      <c r="N436" s="106" t="str">
        <f>IF(OR(K436="",L436="",M436=""),"",K436*0.8*VLOOKUP(L436,VALIDATIONS!$CZ$2:$DU$42,3,FALSE))</f>
        <v/>
      </c>
      <c r="O436" s="194"/>
    </row>
    <row r="437" spans="1:15" x14ac:dyDescent="0.2">
      <c r="A437" s="232"/>
      <c r="B437" s="368"/>
      <c r="C437" s="194"/>
      <c r="D437" s="194"/>
      <c r="E437" s="194"/>
      <c r="F437" s="194"/>
      <c r="G437" s="194"/>
      <c r="H437" s="368"/>
      <c r="I437" s="194"/>
      <c r="J437" s="194"/>
      <c r="K437" s="194"/>
      <c r="L437" s="368"/>
      <c r="M437" s="370"/>
      <c r="N437" s="106" t="str">
        <f>IF(OR(K437="",L437="",M437=""),"",K437*0.8*VLOOKUP(L437,VALIDATIONS!$CZ$2:$DU$42,3,FALSE))</f>
        <v/>
      </c>
      <c r="O437" s="194"/>
    </row>
    <row r="438" spans="1:15" x14ac:dyDescent="0.2">
      <c r="A438" s="232"/>
      <c r="B438" s="368"/>
      <c r="C438" s="194"/>
      <c r="D438" s="194"/>
      <c r="E438" s="194"/>
      <c r="F438" s="194"/>
      <c r="G438" s="194"/>
      <c r="H438" s="368"/>
      <c r="I438" s="194"/>
      <c r="J438" s="194"/>
      <c r="K438" s="194"/>
      <c r="L438" s="368"/>
      <c r="M438" s="370"/>
      <c r="N438" s="106" t="str">
        <f>IF(OR(K438="",L438="",M438=""),"",K438*0.8*VLOOKUP(L438,VALIDATIONS!$CZ$2:$DU$42,3,FALSE))</f>
        <v/>
      </c>
      <c r="O438" s="194"/>
    </row>
    <row r="439" spans="1:15" x14ac:dyDescent="0.2">
      <c r="A439" s="232"/>
      <c r="B439" s="368"/>
      <c r="C439" s="194"/>
      <c r="D439" s="194"/>
      <c r="E439" s="194"/>
      <c r="F439" s="194"/>
      <c r="G439" s="194"/>
      <c r="H439" s="368"/>
      <c r="I439" s="194"/>
      <c r="J439" s="194"/>
      <c r="K439" s="194"/>
      <c r="L439" s="368"/>
      <c r="M439" s="370"/>
      <c r="N439" s="106" t="str">
        <f>IF(OR(K439="",L439="",M439=""),"",K439*0.8*VLOOKUP(L439,VALIDATIONS!$CZ$2:$DU$42,3,FALSE))</f>
        <v/>
      </c>
      <c r="O439" s="194"/>
    </row>
    <row r="440" spans="1:15" x14ac:dyDescent="0.2">
      <c r="A440" s="232"/>
      <c r="B440" s="368"/>
      <c r="C440" s="194"/>
      <c r="D440" s="194"/>
      <c r="E440" s="194"/>
      <c r="F440" s="194"/>
      <c r="G440" s="194"/>
      <c r="H440" s="368"/>
      <c r="I440" s="194"/>
      <c r="J440" s="194"/>
      <c r="K440" s="194"/>
      <c r="L440" s="368"/>
      <c r="M440" s="370"/>
      <c r="N440" s="106" t="str">
        <f>IF(OR(K440="",L440="",M440=""),"",K440*0.8*VLOOKUP(L440,VALIDATIONS!$CZ$2:$DU$42,3,FALSE))</f>
        <v/>
      </c>
      <c r="O440" s="194"/>
    </row>
    <row r="441" spans="1:15" x14ac:dyDescent="0.2">
      <c r="A441" s="232"/>
      <c r="B441" s="368"/>
      <c r="C441" s="194"/>
      <c r="D441" s="194"/>
      <c r="E441" s="194"/>
      <c r="F441" s="194"/>
      <c r="G441" s="194"/>
      <c r="H441" s="368"/>
      <c r="I441" s="194"/>
      <c r="J441" s="194"/>
      <c r="K441" s="194"/>
      <c r="L441" s="368"/>
      <c r="M441" s="370"/>
      <c r="N441" s="106" t="str">
        <f>IF(OR(K441="",L441="",M441=""),"",K441*0.8*VLOOKUP(L441,VALIDATIONS!$CZ$2:$DU$42,3,FALSE))</f>
        <v/>
      </c>
      <c r="O441" s="194"/>
    </row>
    <row r="442" spans="1:15" x14ac:dyDescent="0.2">
      <c r="A442" s="232"/>
      <c r="B442" s="368"/>
      <c r="C442" s="194"/>
      <c r="D442" s="194"/>
      <c r="E442" s="194"/>
      <c r="F442" s="194"/>
      <c r="G442" s="194"/>
      <c r="H442" s="368"/>
      <c r="I442" s="194"/>
      <c r="J442" s="194"/>
      <c r="K442" s="194"/>
      <c r="L442" s="368"/>
      <c r="M442" s="370"/>
      <c r="N442" s="106" t="str">
        <f>IF(OR(K442="",L442="",M442=""),"",K442*0.8*VLOOKUP(L442,VALIDATIONS!$CZ$2:$DU$42,3,FALSE))</f>
        <v/>
      </c>
      <c r="O442" s="194"/>
    </row>
    <row r="443" spans="1:15" x14ac:dyDescent="0.2">
      <c r="A443" s="232"/>
      <c r="B443" s="368"/>
      <c r="C443" s="194"/>
      <c r="D443" s="194"/>
      <c r="E443" s="194"/>
      <c r="F443" s="194"/>
      <c r="G443" s="194"/>
      <c r="H443" s="368"/>
      <c r="I443" s="194"/>
      <c r="J443" s="194"/>
      <c r="K443" s="194"/>
      <c r="L443" s="368"/>
      <c r="M443" s="370"/>
      <c r="N443" s="106" t="str">
        <f>IF(OR(K443="",L443="",M443=""),"",K443*0.8*VLOOKUP(L443,VALIDATIONS!$CZ$2:$DU$42,3,FALSE))</f>
        <v/>
      </c>
      <c r="O443" s="194"/>
    </row>
    <row r="444" spans="1:15" x14ac:dyDescent="0.2">
      <c r="A444" s="232"/>
      <c r="B444" s="368"/>
      <c r="C444" s="194"/>
      <c r="D444" s="194"/>
      <c r="E444" s="194"/>
      <c r="F444" s="194"/>
      <c r="G444" s="194"/>
      <c r="H444" s="368"/>
      <c r="I444" s="194"/>
      <c r="J444" s="194"/>
      <c r="K444" s="194"/>
      <c r="L444" s="368"/>
      <c r="M444" s="370"/>
      <c r="N444" s="106" t="str">
        <f>IF(OR(K444="",L444="",M444=""),"",K444*0.8*VLOOKUP(L444,VALIDATIONS!$CZ$2:$DU$42,3,FALSE))</f>
        <v/>
      </c>
      <c r="O444" s="194"/>
    </row>
    <row r="445" spans="1:15" x14ac:dyDescent="0.2">
      <c r="A445" s="232"/>
      <c r="B445" s="368"/>
      <c r="C445" s="194"/>
      <c r="D445" s="194"/>
      <c r="E445" s="194"/>
      <c r="F445" s="194"/>
      <c r="G445" s="194"/>
      <c r="H445" s="368"/>
      <c r="I445" s="194"/>
      <c r="J445" s="194"/>
      <c r="K445" s="194"/>
      <c r="L445" s="368"/>
      <c r="M445" s="370"/>
      <c r="N445" s="106" t="str">
        <f>IF(OR(K445="",L445="",M445=""),"",K445*0.8*VLOOKUP(L445,VALIDATIONS!$CZ$2:$DU$42,3,FALSE))</f>
        <v/>
      </c>
      <c r="O445" s="194"/>
    </row>
    <row r="446" spans="1:15" x14ac:dyDescent="0.2">
      <c r="A446" s="232"/>
      <c r="B446" s="368"/>
      <c r="C446" s="194"/>
      <c r="D446" s="194"/>
      <c r="E446" s="194"/>
      <c r="F446" s="194"/>
      <c r="G446" s="194"/>
      <c r="H446" s="368"/>
      <c r="I446" s="194"/>
      <c r="J446" s="194"/>
      <c r="K446" s="194"/>
      <c r="L446" s="368"/>
      <c r="M446" s="370"/>
      <c r="N446" s="106" t="str">
        <f>IF(OR(K446="",L446="",M446=""),"",K446*0.8*VLOOKUP(L446,VALIDATIONS!$CZ$2:$DU$42,3,FALSE))</f>
        <v/>
      </c>
      <c r="O446" s="194"/>
    </row>
    <row r="447" spans="1:15" x14ac:dyDescent="0.2">
      <c r="A447" s="232"/>
      <c r="B447" s="368"/>
      <c r="C447" s="194"/>
      <c r="D447" s="194"/>
      <c r="E447" s="194"/>
      <c r="F447" s="194"/>
      <c r="G447" s="194"/>
      <c r="H447" s="368"/>
      <c r="I447" s="194"/>
      <c r="J447" s="194"/>
      <c r="K447" s="194"/>
      <c r="L447" s="368"/>
      <c r="M447" s="370"/>
      <c r="N447" s="106" t="str">
        <f>IF(OR(K447="",L447="",M447=""),"",K447*0.8*VLOOKUP(L447,VALIDATIONS!$CZ$2:$DU$42,3,FALSE))</f>
        <v/>
      </c>
      <c r="O447" s="194"/>
    </row>
    <row r="448" spans="1:15" x14ac:dyDescent="0.2">
      <c r="A448" s="232"/>
      <c r="B448" s="368"/>
      <c r="C448" s="194"/>
      <c r="D448" s="194"/>
      <c r="E448" s="194"/>
      <c r="F448" s="194"/>
      <c r="G448" s="194"/>
      <c r="H448" s="368"/>
      <c r="I448" s="194"/>
      <c r="J448" s="194"/>
      <c r="K448" s="194"/>
      <c r="L448" s="368"/>
      <c r="M448" s="370"/>
      <c r="N448" s="106" t="str">
        <f>IF(OR(K448="",L448="",M448=""),"",K448*0.8*VLOOKUP(L448,VALIDATIONS!$CZ$2:$DU$42,3,FALSE))</f>
        <v/>
      </c>
      <c r="O448" s="194"/>
    </row>
    <row r="449" spans="1:15" x14ac:dyDescent="0.2">
      <c r="A449" s="232"/>
      <c r="B449" s="368"/>
      <c r="C449" s="194"/>
      <c r="D449" s="194"/>
      <c r="E449" s="194"/>
      <c r="F449" s="194"/>
      <c r="G449" s="194"/>
      <c r="H449" s="368"/>
      <c r="I449" s="194"/>
      <c r="J449" s="194"/>
      <c r="K449" s="194"/>
      <c r="L449" s="368"/>
      <c r="M449" s="370"/>
      <c r="N449" s="106" t="str">
        <f>IF(OR(K449="",L449="",M449=""),"",K449*0.8*VLOOKUP(L449,VALIDATIONS!$CZ$2:$DU$42,3,FALSE))</f>
        <v/>
      </c>
      <c r="O449" s="194"/>
    </row>
    <row r="450" spans="1:15" x14ac:dyDescent="0.2">
      <c r="A450" s="232"/>
      <c r="B450" s="368"/>
      <c r="C450" s="194"/>
      <c r="D450" s="194"/>
      <c r="E450" s="194"/>
      <c r="F450" s="194"/>
      <c r="G450" s="194"/>
      <c r="H450" s="368"/>
      <c r="I450" s="194"/>
      <c r="J450" s="194"/>
      <c r="K450" s="194"/>
      <c r="L450" s="368"/>
      <c r="M450" s="370"/>
      <c r="N450" s="106" t="str">
        <f>IF(OR(K450="",L450="",M450=""),"",K450*0.8*VLOOKUP(L450,VALIDATIONS!$CZ$2:$DU$42,3,FALSE))</f>
        <v/>
      </c>
      <c r="O450" s="194"/>
    </row>
    <row r="451" spans="1:15" x14ac:dyDescent="0.2">
      <c r="A451" s="232"/>
      <c r="B451" s="368"/>
      <c r="C451" s="194"/>
      <c r="D451" s="194"/>
      <c r="E451" s="194"/>
      <c r="F451" s="194"/>
      <c r="G451" s="194"/>
      <c r="H451" s="368"/>
      <c r="I451" s="194"/>
      <c r="J451" s="194"/>
      <c r="K451" s="194"/>
      <c r="L451" s="368"/>
      <c r="M451" s="370"/>
      <c r="N451" s="106" t="str">
        <f>IF(OR(K451="",L451="",M451=""),"",K451*0.8*VLOOKUP(L451,VALIDATIONS!$CZ$2:$DU$42,3,FALSE))</f>
        <v/>
      </c>
      <c r="O451" s="194"/>
    </row>
    <row r="452" spans="1:15" x14ac:dyDescent="0.2">
      <c r="A452" s="232"/>
      <c r="B452" s="368"/>
      <c r="C452" s="194"/>
      <c r="D452" s="194"/>
      <c r="E452" s="194"/>
      <c r="F452" s="194"/>
      <c r="G452" s="194"/>
      <c r="H452" s="368"/>
      <c r="I452" s="194"/>
      <c r="J452" s="194"/>
      <c r="K452" s="194"/>
      <c r="L452" s="368"/>
      <c r="M452" s="370"/>
      <c r="N452" s="106" t="str">
        <f>IF(OR(K452="",L452="",M452=""),"",K452*0.8*VLOOKUP(L452,VALIDATIONS!$CZ$2:$DU$42,3,FALSE))</f>
        <v/>
      </c>
      <c r="O452" s="194"/>
    </row>
    <row r="453" spans="1:15" x14ac:dyDescent="0.2">
      <c r="A453" s="232"/>
      <c r="B453" s="368"/>
      <c r="C453" s="194"/>
      <c r="D453" s="194"/>
      <c r="E453" s="194"/>
      <c r="F453" s="194"/>
      <c r="G453" s="194"/>
      <c r="H453" s="368"/>
      <c r="I453" s="194"/>
      <c r="J453" s="194"/>
      <c r="K453" s="194"/>
      <c r="L453" s="368"/>
      <c r="M453" s="370"/>
      <c r="N453" s="106" t="str">
        <f>IF(OR(K453="",L453="",M453=""),"",K453*0.8*VLOOKUP(L453,VALIDATIONS!$CZ$2:$DU$42,3,FALSE))</f>
        <v/>
      </c>
      <c r="O453" s="194"/>
    </row>
    <row r="454" spans="1:15" x14ac:dyDescent="0.2">
      <c r="A454" s="232"/>
      <c r="B454" s="368"/>
      <c r="C454" s="194"/>
      <c r="D454" s="194"/>
      <c r="E454" s="194"/>
      <c r="F454" s="194"/>
      <c r="G454" s="194"/>
      <c r="H454" s="368"/>
      <c r="I454" s="194"/>
      <c r="J454" s="194"/>
      <c r="K454" s="194"/>
      <c r="L454" s="368"/>
      <c r="M454" s="370"/>
      <c r="N454" s="106" t="str">
        <f>IF(OR(K454="",L454="",M454=""),"",K454*0.8*VLOOKUP(L454,VALIDATIONS!$CZ$2:$DU$42,3,FALSE))</f>
        <v/>
      </c>
      <c r="O454" s="194"/>
    </row>
    <row r="455" spans="1:15" x14ac:dyDescent="0.2">
      <c r="A455" s="232"/>
      <c r="B455" s="368"/>
      <c r="C455" s="194"/>
      <c r="D455" s="194"/>
      <c r="E455" s="194"/>
      <c r="F455" s="194"/>
      <c r="G455" s="194"/>
      <c r="H455" s="368"/>
      <c r="I455" s="194"/>
      <c r="J455" s="194"/>
      <c r="K455" s="194"/>
      <c r="L455" s="368"/>
      <c r="M455" s="370"/>
      <c r="N455" s="106" t="str">
        <f>IF(OR(K455="",L455="",M455=""),"",K455*0.8*VLOOKUP(L455,VALIDATIONS!$CZ$2:$DU$42,3,FALSE))</f>
        <v/>
      </c>
      <c r="O455" s="194"/>
    </row>
    <row r="456" spans="1:15" x14ac:dyDescent="0.2">
      <c r="A456" s="232"/>
      <c r="B456" s="368"/>
      <c r="C456" s="194"/>
      <c r="D456" s="194"/>
      <c r="E456" s="194"/>
      <c r="F456" s="194"/>
      <c r="G456" s="194"/>
      <c r="H456" s="368"/>
      <c r="I456" s="194"/>
      <c r="J456" s="194"/>
      <c r="K456" s="194"/>
      <c r="L456" s="368"/>
      <c r="M456" s="370"/>
      <c r="N456" s="106" t="str">
        <f>IF(OR(K456="",L456="",M456=""),"",K456*0.8*VLOOKUP(L456,VALIDATIONS!$CZ$2:$DU$42,3,FALSE))</f>
        <v/>
      </c>
      <c r="O456" s="194"/>
    </row>
    <row r="457" spans="1:15" x14ac:dyDescent="0.2">
      <c r="A457" s="232"/>
      <c r="B457" s="368"/>
      <c r="C457" s="194"/>
      <c r="D457" s="194"/>
      <c r="E457" s="194"/>
      <c r="F457" s="194"/>
      <c r="G457" s="194"/>
      <c r="H457" s="368"/>
      <c r="I457" s="194"/>
      <c r="J457" s="194"/>
      <c r="K457" s="194"/>
      <c r="L457" s="368"/>
      <c r="M457" s="370"/>
      <c r="N457" s="106" t="str">
        <f>IF(OR(K457="",L457="",M457=""),"",K457*0.8*VLOOKUP(L457,VALIDATIONS!$CZ$2:$DU$42,3,FALSE))</f>
        <v/>
      </c>
      <c r="O457" s="194"/>
    </row>
    <row r="458" spans="1:15" x14ac:dyDescent="0.2">
      <c r="A458" s="232"/>
      <c r="B458" s="368"/>
      <c r="C458" s="194"/>
      <c r="D458" s="194"/>
      <c r="E458" s="194"/>
      <c r="F458" s="194"/>
      <c r="G458" s="194"/>
      <c r="H458" s="368"/>
      <c r="I458" s="194"/>
      <c r="J458" s="194"/>
      <c r="K458" s="194"/>
      <c r="L458" s="368"/>
      <c r="M458" s="370"/>
      <c r="N458" s="106" t="str">
        <f>IF(OR(K458="",L458="",M458=""),"",K458*0.8*VLOOKUP(L458,VALIDATIONS!$CZ$2:$DU$42,3,FALSE))</f>
        <v/>
      </c>
      <c r="O458" s="194"/>
    </row>
    <row r="459" spans="1:15" x14ac:dyDescent="0.2">
      <c r="A459" s="232"/>
      <c r="B459" s="368"/>
      <c r="C459" s="194"/>
      <c r="D459" s="194"/>
      <c r="E459" s="194"/>
      <c r="F459" s="194"/>
      <c r="G459" s="194"/>
      <c r="H459" s="368"/>
      <c r="I459" s="194"/>
      <c r="J459" s="194"/>
      <c r="K459" s="194"/>
      <c r="L459" s="368"/>
      <c r="M459" s="370"/>
      <c r="N459" s="106" t="str">
        <f>IF(OR(K459="",L459="",M459=""),"",K459*0.8*VLOOKUP(L459,VALIDATIONS!$CZ$2:$DU$42,3,FALSE))</f>
        <v/>
      </c>
      <c r="O459" s="194"/>
    </row>
    <row r="460" spans="1:15" x14ac:dyDescent="0.2">
      <c r="A460" s="232"/>
      <c r="B460" s="368"/>
      <c r="C460" s="194"/>
      <c r="D460" s="194"/>
      <c r="E460" s="194"/>
      <c r="F460" s="194"/>
      <c r="G460" s="194"/>
      <c r="H460" s="368"/>
      <c r="I460" s="194"/>
      <c r="J460" s="194"/>
      <c r="K460" s="194"/>
      <c r="L460" s="368"/>
      <c r="M460" s="370"/>
      <c r="N460" s="106" t="str">
        <f>IF(OR(K460="",L460="",M460=""),"",K460*0.8*VLOOKUP(L460,VALIDATIONS!$CZ$2:$DU$42,3,FALSE))</f>
        <v/>
      </c>
      <c r="O460" s="194"/>
    </row>
    <row r="461" spans="1:15" x14ac:dyDescent="0.2">
      <c r="A461" s="232"/>
      <c r="B461" s="368"/>
      <c r="C461" s="194"/>
      <c r="D461" s="194"/>
      <c r="E461" s="194"/>
      <c r="F461" s="194"/>
      <c r="G461" s="194"/>
      <c r="H461" s="368"/>
      <c r="I461" s="194"/>
      <c r="J461" s="194"/>
      <c r="K461" s="194"/>
      <c r="L461" s="368"/>
      <c r="M461" s="370"/>
      <c r="N461" s="106" t="str">
        <f>IF(OR(K461="",L461="",M461=""),"",K461*0.8*VLOOKUP(L461,VALIDATIONS!$CZ$2:$DU$42,3,FALSE))</f>
        <v/>
      </c>
      <c r="O461" s="194"/>
    </row>
    <row r="462" spans="1:15" x14ac:dyDescent="0.2">
      <c r="A462" s="232"/>
      <c r="B462" s="368"/>
      <c r="C462" s="194"/>
      <c r="D462" s="194"/>
      <c r="E462" s="194"/>
      <c r="F462" s="194"/>
      <c r="G462" s="194"/>
      <c r="H462" s="368"/>
      <c r="I462" s="194"/>
      <c r="J462" s="194"/>
      <c r="K462" s="194"/>
      <c r="L462" s="368"/>
      <c r="M462" s="370"/>
      <c r="N462" s="106" t="str">
        <f>IF(OR(K462="",L462="",M462=""),"",K462*0.8*VLOOKUP(L462,VALIDATIONS!$CZ$2:$DU$42,3,FALSE))</f>
        <v/>
      </c>
      <c r="O462" s="194"/>
    </row>
    <row r="463" spans="1:15" x14ac:dyDescent="0.2">
      <c r="A463" s="232"/>
      <c r="B463" s="368"/>
      <c r="C463" s="194"/>
      <c r="D463" s="194"/>
      <c r="E463" s="194"/>
      <c r="F463" s="194"/>
      <c r="G463" s="194"/>
      <c r="H463" s="368"/>
      <c r="I463" s="194"/>
      <c r="J463" s="194"/>
      <c r="K463" s="194"/>
      <c r="L463" s="368"/>
      <c r="M463" s="370"/>
      <c r="N463" s="106" t="str">
        <f>IF(OR(K463="",L463="",M463=""),"",K463*0.8*VLOOKUP(L463,VALIDATIONS!$CZ$2:$DU$42,3,FALSE))</f>
        <v/>
      </c>
      <c r="O463" s="194"/>
    </row>
    <row r="464" spans="1:15" x14ac:dyDescent="0.2">
      <c r="A464" s="232"/>
      <c r="B464" s="368"/>
      <c r="C464" s="194"/>
      <c r="D464" s="194"/>
      <c r="E464" s="194"/>
      <c r="F464" s="194"/>
      <c r="G464" s="194"/>
      <c r="H464" s="368"/>
      <c r="I464" s="194"/>
      <c r="J464" s="194"/>
      <c r="K464" s="194"/>
      <c r="L464" s="368"/>
      <c r="M464" s="370"/>
      <c r="N464" s="106" t="str">
        <f>IF(OR(K464="",L464="",M464=""),"",K464*0.8*VLOOKUP(L464,VALIDATIONS!$CZ$2:$DU$42,3,FALSE))</f>
        <v/>
      </c>
      <c r="O464" s="194"/>
    </row>
    <row r="465" spans="1:15" x14ac:dyDescent="0.2">
      <c r="A465" s="232"/>
      <c r="B465" s="368"/>
      <c r="C465" s="194"/>
      <c r="D465" s="194"/>
      <c r="E465" s="194"/>
      <c r="F465" s="194"/>
      <c r="G465" s="194"/>
      <c r="H465" s="368"/>
      <c r="I465" s="194"/>
      <c r="J465" s="194"/>
      <c r="K465" s="194"/>
      <c r="L465" s="368"/>
      <c r="M465" s="370"/>
      <c r="N465" s="106" t="str">
        <f>IF(OR(K465="",L465="",M465=""),"",K465*0.8*VLOOKUP(L465,VALIDATIONS!$CZ$2:$DU$42,3,FALSE))</f>
        <v/>
      </c>
      <c r="O465" s="194"/>
    </row>
    <row r="466" spans="1:15" x14ac:dyDescent="0.2">
      <c r="A466" s="232"/>
      <c r="B466" s="368"/>
      <c r="C466" s="194"/>
      <c r="D466" s="194"/>
      <c r="E466" s="194"/>
      <c r="F466" s="194"/>
      <c r="G466" s="194"/>
      <c r="H466" s="368"/>
      <c r="I466" s="194"/>
      <c r="J466" s="194"/>
      <c r="K466" s="194"/>
      <c r="L466" s="368"/>
      <c r="M466" s="370"/>
      <c r="N466" s="106" t="str">
        <f>IF(OR(K466="",L466="",M466=""),"",K466*0.8*VLOOKUP(L466,VALIDATIONS!$CZ$2:$DU$42,3,FALSE))</f>
        <v/>
      </c>
      <c r="O466" s="194"/>
    </row>
    <row r="467" spans="1:15" x14ac:dyDescent="0.2">
      <c r="A467" s="232"/>
      <c r="B467" s="368"/>
      <c r="C467" s="194"/>
      <c r="D467" s="194"/>
      <c r="E467" s="194"/>
      <c r="F467" s="194"/>
      <c r="G467" s="194"/>
      <c r="H467" s="368"/>
      <c r="I467" s="194"/>
      <c r="J467" s="194"/>
      <c r="K467" s="194"/>
      <c r="L467" s="368"/>
      <c r="M467" s="370"/>
      <c r="N467" s="106" t="str">
        <f>IF(OR(K467="",L467="",M467=""),"",K467*0.8*VLOOKUP(L467,VALIDATIONS!$CZ$2:$DU$42,3,FALSE))</f>
        <v/>
      </c>
      <c r="O467" s="194"/>
    </row>
    <row r="468" spans="1:15" x14ac:dyDescent="0.2">
      <c r="A468" s="232"/>
      <c r="B468" s="368"/>
      <c r="C468" s="194"/>
      <c r="D468" s="194"/>
      <c r="E468" s="194"/>
      <c r="F468" s="194"/>
      <c r="G468" s="194"/>
      <c r="H468" s="368"/>
      <c r="I468" s="194"/>
      <c r="J468" s="194"/>
      <c r="K468" s="194"/>
      <c r="L468" s="368"/>
      <c r="M468" s="370"/>
      <c r="N468" s="106" t="str">
        <f>IF(OR(K468="",L468="",M468=""),"",K468*0.8*VLOOKUP(L468,VALIDATIONS!$CZ$2:$DU$42,3,FALSE))</f>
        <v/>
      </c>
      <c r="O468" s="194"/>
    </row>
    <row r="469" spans="1:15" x14ac:dyDescent="0.2">
      <c r="A469" s="232"/>
      <c r="B469" s="368"/>
      <c r="C469" s="194"/>
      <c r="D469" s="194"/>
      <c r="E469" s="194"/>
      <c r="F469" s="194"/>
      <c r="G469" s="194"/>
      <c r="H469" s="368"/>
      <c r="I469" s="194"/>
      <c r="J469" s="194"/>
      <c r="K469" s="194"/>
      <c r="L469" s="368"/>
      <c r="M469" s="370"/>
      <c r="N469" s="106" t="str">
        <f>IF(OR(K469="",L469="",M469=""),"",K469*0.8*VLOOKUP(L469,VALIDATIONS!$CZ$2:$DU$42,3,FALSE))</f>
        <v/>
      </c>
      <c r="O469" s="194"/>
    </row>
    <row r="470" spans="1:15" x14ac:dyDescent="0.2">
      <c r="A470" s="232"/>
      <c r="B470" s="368"/>
      <c r="C470" s="194"/>
      <c r="D470" s="194"/>
      <c r="E470" s="194"/>
      <c r="F470" s="194"/>
      <c r="G470" s="194"/>
      <c r="H470" s="368"/>
      <c r="I470" s="194"/>
      <c r="J470" s="194"/>
      <c r="K470" s="194"/>
      <c r="L470" s="368"/>
      <c r="M470" s="370"/>
      <c r="N470" s="106" t="str">
        <f>IF(OR(K470="",L470="",M470=""),"",K470*0.8*VLOOKUP(L470,VALIDATIONS!$CZ$2:$DU$42,3,FALSE))</f>
        <v/>
      </c>
      <c r="O470" s="194"/>
    </row>
    <row r="471" spans="1:15" x14ac:dyDescent="0.2">
      <c r="A471" s="232"/>
      <c r="B471" s="368"/>
      <c r="C471" s="194"/>
      <c r="D471" s="194"/>
      <c r="E471" s="194"/>
      <c r="F471" s="194"/>
      <c r="G471" s="194"/>
      <c r="H471" s="368"/>
      <c r="I471" s="194"/>
      <c r="J471" s="194"/>
      <c r="K471" s="194"/>
      <c r="L471" s="368"/>
      <c r="M471" s="370"/>
      <c r="N471" s="106" t="str">
        <f>IF(OR(K471="",L471="",M471=""),"",K471*0.8*VLOOKUP(L471,VALIDATIONS!$CZ$2:$DU$42,3,FALSE))</f>
        <v/>
      </c>
      <c r="O471" s="194"/>
    </row>
    <row r="472" spans="1:15" x14ac:dyDescent="0.2">
      <c r="A472" s="232"/>
      <c r="B472" s="368"/>
      <c r="C472" s="194"/>
      <c r="D472" s="194"/>
      <c r="E472" s="194"/>
      <c r="F472" s="194"/>
      <c r="G472" s="194"/>
      <c r="H472" s="368"/>
      <c r="I472" s="194"/>
      <c r="J472" s="194"/>
      <c r="K472" s="194"/>
      <c r="L472" s="368"/>
      <c r="M472" s="370"/>
      <c r="N472" s="106" t="str">
        <f>IF(OR(K472="",L472="",M472=""),"",K472*0.8*VLOOKUP(L472,VALIDATIONS!$CZ$2:$DU$42,3,FALSE))</f>
        <v/>
      </c>
      <c r="O472" s="194"/>
    </row>
    <row r="473" spans="1:15" x14ac:dyDescent="0.2">
      <c r="A473" s="232"/>
      <c r="B473" s="368"/>
      <c r="C473" s="194"/>
      <c r="D473" s="194"/>
      <c r="E473" s="194"/>
      <c r="F473" s="194"/>
      <c r="G473" s="194"/>
      <c r="H473" s="368"/>
      <c r="I473" s="194"/>
      <c r="J473" s="194"/>
      <c r="K473" s="194"/>
      <c r="L473" s="368"/>
      <c r="M473" s="370"/>
      <c r="N473" s="106" t="str">
        <f>IF(OR(K473="",L473="",M473=""),"",K473*0.8*VLOOKUP(L473,VALIDATIONS!$CZ$2:$DU$42,3,FALSE))</f>
        <v/>
      </c>
      <c r="O473" s="194"/>
    </row>
    <row r="474" spans="1:15" x14ac:dyDescent="0.2">
      <c r="A474" s="232"/>
      <c r="B474" s="368"/>
      <c r="C474" s="194"/>
      <c r="D474" s="194"/>
      <c r="E474" s="194"/>
      <c r="F474" s="194"/>
      <c r="G474" s="194"/>
      <c r="H474" s="368"/>
      <c r="I474" s="194"/>
      <c r="J474" s="194"/>
      <c r="K474" s="194"/>
      <c r="L474" s="368"/>
      <c r="M474" s="370"/>
      <c r="N474" s="106" t="str">
        <f>IF(OR(K474="",L474="",M474=""),"",K474*0.8*VLOOKUP(L474,VALIDATIONS!$CZ$2:$DU$42,3,FALSE))</f>
        <v/>
      </c>
      <c r="O474" s="194"/>
    </row>
    <row r="475" spans="1:15" x14ac:dyDescent="0.2">
      <c r="A475" s="232"/>
      <c r="B475" s="368"/>
      <c r="C475" s="194"/>
      <c r="D475" s="194"/>
      <c r="E475" s="194"/>
      <c r="F475" s="194"/>
      <c r="G475" s="194"/>
      <c r="H475" s="368"/>
      <c r="I475" s="194"/>
      <c r="J475" s="194"/>
      <c r="K475" s="194"/>
      <c r="L475" s="368"/>
      <c r="M475" s="370"/>
      <c r="N475" s="106" t="str">
        <f>IF(OR(K475="",L475="",M475=""),"",K475*0.8*VLOOKUP(L475,VALIDATIONS!$CZ$2:$DU$42,3,FALSE))</f>
        <v/>
      </c>
      <c r="O475" s="194"/>
    </row>
    <row r="476" spans="1:15" x14ac:dyDescent="0.2">
      <c r="A476" s="232"/>
      <c r="B476" s="368"/>
      <c r="C476" s="194"/>
      <c r="D476" s="194"/>
      <c r="E476" s="194"/>
      <c r="F476" s="194"/>
      <c r="G476" s="194"/>
      <c r="H476" s="368"/>
      <c r="I476" s="194"/>
      <c r="J476" s="194"/>
      <c r="K476" s="194"/>
      <c r="L476" s="368"/>
      <c r="M476" s="370"/>
      <c r="N476" s="106" t="str">
        <f>IF(OR(K476="",L476="",M476=""),"",K476*0.8*VLOOKUP(L476,VALIDATIONS!$CZ$2:$DU$42,3,FALSE))</f>
        <v/>
      </c>
      <c r="O476" s="194"/>
    </row>
    <row r="477" spans="1:15" x14ac:dyDescent="0.2">
      <c r="A477" s="232"/>
      <c r="B477" s="368"/>
      <c r="C477" s="194"/>
      <c r="D477" s="194"/>
      <c r="E477" s="194"/>
      <c r="F477" s="194"/>
      <c r="G477" s="194"/>
      <c r="H477" s="368"/>
      <c r="I477" s="194"/>
      <c r="J477" s="194"/>
      <c r="K477" s="194"/>
      <c r="L477" s="368"/>
      <c r="M477" s="370"/>
      <c r="N477" s="106" t="str">
        <f>IF(OR(K477="",L477="",M477=""),"",K477*0.8*VLOOKUP(L477,VALIDATIONS!$CZ$2:$DU$42,3,FALSE))</f>
        <v/>
      </c>
      <c r="O477" s="194"/>
    </row>
    <row r="478" spans="1:15" x14ac:dyDescent="0.2">
      <c r="A478" s="232"/>
      <c r="B478" s="368"/>
      <c r="C478" s="194"/>
      <c r="D478" s="194"/>
      <c r="E478" s="194"/>
      <c r="F478" s="194"/>
      <c r="G478" s="194"/>
      <c r="H478" s="368"/>
      <c r="I478" s="194"/>
      <c r="J478" s="194"/>
      <c r="K478" s="194"/>
      <c r="L478" s="368"/>
      <c r="M478" s="370"/>
      <c r="N478" s="106" t="str">
        <f>IF(OR(K478="",L478="",M478=""),"",K478*0.8*VLOOKUP(L478,VALIDATIONS!$CZ$2:$DU$42,3,FALSE))</f>
        <v/>
      </c>
      <c r="O478" s="194"/>
    </row>
    <row r="479" spans="1:15" x14ac:dyDescent="0.2">
      <c r="A479" s="232"/>
      <c r="B479" s="368"/>
      <c r="C479" s="194"/>
      <c r="D479" s="194"/>
      <c r="E479" s="194"/>
      <c r="F479" s="194"/>
      <c r="G479" s="194"/>
      <c r="H479" s="368"/>
      <c r="I479" s="194"/>
      <c r="J479" s="194"/>
      <c r="K479" s="194"/>
      <c r="L479" s="368"/>
      <c r="M479" s="370"/>
      <c r="N479" s="106" t="str">
        <f>IF(OR(K479="",L479="",M479=""),"",K479*0.8*VLOOKUP(L479,VALIDATIONS!$CZ$2:$DU$42,3,FALSE))</f>
        <v/>
      </c>
      <c r="O479" s="194"/>
    </row>
    <row r="480" spans="1:15" x14ac:dyDescent="0.2">
      <c r="A480" s="232"/>
      <c r="B480" s="368"/>
      <c r="C480" s="194"/>
      <c r="D480" s="194"/>
      <c r="E480" s="194"/>
      <c r="F480" s="194"/>
      <c r="G480" s="194"/>
      <c r="H480" s="368"/>
      <c r="I480" s="194"/>
      <c r="J480" s="194"/>
      <c r="K480" s="194"/>
      <c r="L480" s="368"/>
      <c r="M480" s="370"/>
      <c r="N480" s="106" t="str">
        <f>IF(OR(K480="",L480="",M480=""),"",K480*0.8*VLOOKUP(L480,VALIDATIONS!$CZ$2:$DU$42,3,FALSE))</f>
        <v/>
      </c>
      <c r="O480" s="194"/>
    </row>
    <row r="481" spans="1:15" x14ac:dyDescent="0.2">
      <c r="A481" s="232"/>
      <c r="B481" s="368"/>
      <c r="C481" s="194"/>
      <c r="D481" s="194"/>
      <c r="E481" s="194"/>
      <c r="F481" s="194"/>
      <c r="G481" s="194"/>
      <c r="H481" s="368"/>
      <c r="I481" s="194"/>
      <c r="J481" s="194"/>
      <c r="K481" s="194"/>
      <c r="L481" s="368"/>
      <c r="M481" s="370"/>
      <c r="N481" s="106" t="str">
        <f>IF(OR(K481="",L481="",M481=""),"",K481*0.8*VLOOKUP(L481,VALIDATIONS!$CZ$2:$DU$42,3,FALSE))</f>
        <v/>
      </c>
      <c r="O481" s="194"/>
    </row>
    <row r="482" spans="1:15" x14ac:dyDescent="0.2">
      <c r="A482" s="232"/>
      <c r="B482" s="368"/>
      <c r="C482" s="194"/>
      <c r="D482" s="194"/>
      <c r="E482" s="194"/>
      <c r="F482" s="194"/>
      <c r="G482" s="194"/>
      <c r="H482" s="368"/>
      <c r="I482" s="194"/>
      <c r="J482" s="194"/>
      <c r="K482" s="194"/>
      <c r="L482" s="368"/>
      <c r="M482" s="370"/>
      <c r="N482" s="106" t="str">
        <f>IF(OR(K482="",L482="",M482=""),"",K482*0.8*VLOOKUP(L482,VALIDATIONS!$CZ$2:$DU$42,3,FALSE))</f>
        <v/>
      </c>
      <c r="O482" s="194"/>
    </row>
    <row r="483" spans="1:15" x14ac:dyDescent="0.2">
      <c r="A483" s="232"/>
      <c r="B483" s="368"/>
      <c r="C483" s="194"/>
      <c r="D483" s="194"/>
      <c r="E483" s="194"/>
      <c r="F483" s="194"/>
      <c r="G483" s="194"/>
      <c r="H483" s="368"/>
      <c r="I483" s="194"/>
      <c r="J483" s="194"/>
      <c r="K483" s="194"/>
      <c r="L483" s="368"/>
      <c r="M483" s="370"/>
      <c r="N483" s="106" t="str">
        <f>IF(OR(K483="",L483="",M483=""),"",K483*0.8*VLOOKUP(L483,VALIDATIONS!$CZ$2:$DU$42,3,FALSE))</f>
        <v/>
      </c>
      <c r="O483" s="194"/>
    </row>
    <row r="484" spans="1:15" x14ac:dyDescent="0.2">
      <c r="A484" s="232"/>
      <c r="B484" s="368"/>
      <c r="C484" s="194"/>
      <c r="D484" s="194"/>
      <c r="E484" s="194"/>
      <c r="F484" s="194"/>
      <c r="G484" s="194"/>
      <c r="H484" s="368"/>
      <c r="I484" s="194"/>
      <c r="J484" s="194"/>
      <c r="K484" s="194"/>
      <c r="L484" s="368"/>
      <c r="M484" s="370"/>
      <c r="N484" s="106" t="str">
        <f>IF(OR(K484="",L484="",M484=""),"",K484*0.8*VLOOKUP(L484,VALIDATIONS!$CZ$2:$DU$42,3,FALSE))</f>
        <v/>
      </c>
      <c r="O484" s="194"/>
    </row>
    <row r="485" spans="1:15" x14ac:dyDescent="0.2">
      <c r="A485" s="232"/>
      <c r="B485" s="368"/>
      <c r="C485" s="194"/>
      <c r="D485" s="194"/>
      <c r="E485" s="194"/>
      <c r="F485" s="194"/>
      <c r="G485" s="194"/>
      <c r="H485" s="368"/>
      <c r="I485" s="194"/>
      <c r="J485" s="194"/>
      <c r="K485" s="194"/>
      <c r="L485" s="368"/>
      <c r="M485" s="370"/>
      <c r="N485" s="106" t="str">
        <f>IF(OR(K485="",L485="",M485=""),"",K485*0.8*VLOOKUP(L485,VALIDATIONS!$CZ$2:$DU$42,3,FALSE))</f>
        <v/>
      </c>
      <c r="O485" s="194"/>
    </row>
    <row r="486" spans="1:15" x14ac:dyDescent="0.2">
      <c r="A486" s="232"/>
      <c r="B486" s="368"/>
      <c r="C486" s="194"/>
      <c r="D486" s="194"/>
      <c r="E486" s="194"/>
      <c r="F486" s="194"/>
      <c r="G486" s="194"/>
      <c r="H486" s="368"/>
      <c r="I486" s="194"/>
      <c r="J486" s="194"/>
      <c r="K486" s="194"/>
      <c r="L486" s="368"/>
      <c r="M486" s="370"/>
      <c r="N486" s="106" t="str">
        <f>IF(OR(K486="",L486="",M486=""),"",K486*0.8*VLOOKUP(L486,VALIDATIONS!$CZ$2:$DU$42,3,FALSE))</f>
        <v/>
      </c>
      <c r="O486" s="194"/>
    </row>
    <row r="487" spans="1:15" x14ac:dyDescent="0.2">
      <c r="A487" s="232"/>
      <c r="B487" s="368"/>
      <c r="C487" s="194"/>
      <c r="D487" s="194"/>
      <c r="E487" s="194"/>
      <c r="F487" s="194"/>
      <c r="G487" s="194"/>
      <c r="H487" s="368"/>
      <c r="I487" s="194"/>
      <c r="J487" s="194"/>
      <c r="K487" s="194"/>
      <c r="L487" s="368"/>
      <c r="M487" s="370"/>
      <c r="N487" s="106" t="str">
        <f>IF(OR(K487="",L487="",M487=""),"",K487*0.8*VLOOKUP(L487,VALIDATIONS!$CZ$2:$DU$42,3,FALSE))</f>
        <v/>
      </c>
      <c r="O487" s="194"/>
    </row>
    <row r="488" spans="1:15" x14ac:dyDescent="0.2">
      <c r="A488" s="232"/>
      <c r="B488" s="368"/>
      <c r="C488" s="194"/>
      <c r="D488" s="194"/>
      <c r="E488" s="194"/>
      <c r="F488" s="194"/>
      <c r="G488" s="194"/>
      <c r="H488" s="368"/>
      <c r="I488" s="194"/>
      <c r="J488" s="194"/>
      <c r="K488" s="194"/>
      <c r="L488" s="368"/>
      <c r="M488" s="370"/>
      <c r="N488" s="106" t="str">
        <f>IF(OR(K488="",L488="",M488=""),"",K488*0.8*VLOOKUP(L488,VALIDATIONS!$CZ$2:$DU$42,3,FALSE))</f>
        <v/>
      </c>
      <c r="O488" s="194"/>
    </row>
    <row r="489" spans="1:15" x14ac:dyDescent="0.2">
      <c r="A489" s="232"/>
      <c r="B489" s="368"/>
      <c r="C489" s="194"/>
      <c r="D489" s="194"/>
      <c r="E489" s="194"/>
      <c r="F489" s="194"/>
      <c r="G489" s="194"/>
      <c r="H489" s="368"/>
      <c r="I489" s="194"/>
      <c r="J489" s="194"/>
      <c r="K489" s="194"/>
      <c r="L489" s="368"/>
      <c r="M489" s="370"/>
      <c r="N489" s="106" t="str">
        <f>IF(OR(K489="",L489="",M489=""),"",K489*0.8*VLOOKUP(L489,VALIDATIONS!$CZ$2:$DU$42,3,FALSE))</f>
        <v/>
      </c>
      <c r="O489" s="194"/>
    </row>
    <row r="490" spans="1:15" x14ac:dyDescent="0.2">
      <c r="A490" s="232"/>
      <c r="B490" s="368"/>
      <c r="C490" s="194"/>
      <c r="D490" s="194"/>
      <c r="E490" s="194"/>
      <c r="F490" s="194"/>
      <c r="G490" s="194"/>
      <c r="H490" s="368"/>
      <c r="I490" s="194"/>
      <c r="J490" s="194"/>
      <c r="K490" s="194"/>
      <c r="L490" s="368"/>
      <c r="M490" s="370"/>
      <c r="N490" s="106" t="str">
        <f>IF(OR(K490="",L490="",M490=""),"",K490*0.8*VLOOKUP(L490,VALIDATIONS!$CZ$2:$DU$42,3,FALSE))</f>
        <v/>
      </c>
      <c r="O490" s="194"/>
    </row>
    <row r="491" spans="1:15" x14ac:dyDescent="0.2">
      <c r="A491" s="232"/>
      <c r="B491" s="368"/>
      <c r="C491" s="194"/>
      <c r="D491" s="194"/>
      <c r="E491" s="194"/>
      <c r="F491" s="194"/>
      <c r="G491" s="194"/>
      <c r="H491" s="368"/>
      <c r="I491" s="194"/>
      <c r="J491" s="194"/>
      <c r="K491" s="194"/>
      <c r="L491" s="368"/>
      <c r="M491" s="370"/>
      <c r="N491" s="106" t="str">
        <f>IF(OR(K491="",L491="",M491=""),"",K491*0.8*VLOOKUP(L491,VALIDATIONS!$CZ$2:$DU$42,3,FALSE))</f>
        <v/>
      </c>
      <c r="O491" s="194"/>
    </row>
    <row r="492" spans="1:15" x14ac:dyDescent="0.2">
      <c r="A492" s="232"/>
      <c r="B492" s="368"/>
      <c r="C492" s="194"/>
      <c r="D492" s="194"/>
      <c r="E492" s="194"/>
      <c r="F492" s="194"/>
      <c r="G492" s="194"/>
      <c r="H492" s="368"/>
      <c r="I492" s="194"/>
      <c r="J492" s="194"/>
      <c r="K492" s="194"/>
      <c r="L492" s="368"/>
      <c r="M492" s="370"/>
      <c r="N492" s="106" t="str">
        <f>IF(OR(K492="",L492="",M492=""),"",K492*0.8*VLOOKUP(L492,VALIDATIONS!$CZ$2:$DU$42,3,FALSE))</f>
        <v/>
      </c>
      <c r="O492" s="194"/>
    </row>
    <row r="493" spans="1:15" x14ac:dyDescent="0.2">
      <c r="A493" s="232"/>
      <c r="B493" s="368"/>
      <c r="C493" s="194"/>
      <c r="D493" s="194"/>
      <c r="E493" s="194"/>
      <c r="F493" s="194"/>
      <c r="G493" s="194"/>
      <c r="H493" s="368"/>
      <c r="I493" s="194"/>
      <c r="J493" s="194"/>
      <c r="K493" s="194"/>
      <c r="L493" s="368"/>
      <c r="M493" s="370"/>
      <c r="N493" s="106" t="str">
        <f>IF(OR(K493="",L493="",M493=""),"",K493*0.8*VLOOKUP(L493,VALIDATIONS!$CZ$2:$DU$42,3,FALSE))</f>
        <v/>
      </c>
      <c r="O493" s="194"/>
    </row>
    <row r="494" spans="1:15" x14ac:dyDescent="0.2">
      <c r="A494" s="232"/>
      <c r="B494" s="368"/>
      <c r="C494" s="194"/>
      <c r="D494" s="194"/>
      <c r="E494" s="194"/>
      <c r="F494" s="194"/>
      <c r="G494" s="194"/>
      <c r="H494" s="368"/>
      <c r="I494" s="194"/>
      <c r="J494" s="194"/>
      <c r="K494" s="194"/>
      <c r="L494" s="368"/>
      <c r="M494" s="370"/>
      <c r="N494" s="106" t="str">
        <f>IF(OR(K494="",L494="",M494=""),"",K494*0.8*VLOOKUP(L494,VALIDATIONS!$CZ$2:$DU$42,3,FALSE))</f>
        <v/>
      </c>
      <c r="O494" s="194"/>
    </row>
    <row r="495" spans="1:15" x14ac:dyDescent="0.2">
      <c r="A495" s="232"/>
      <c r="B495" s="368"/>
      <c r="C495" s="194"/>
      <c r="D495" s="194"/>
      <c r="E495" s="194"/>
      <c r="F495" s="194"/>
      <c r="G495" s="194"/>
      <c r="H495" s="368"/>
      <c r="I495" s="194"/>
      <c r="J495" s="194"/>
      <c r="K495" s="194"/>
      <c r="L495" s="368"/>
      <c r="M495" s="370"/>
      <c r="N495" s="106" t="str">
        <f>IF(OR(K495="",L495="",M495=""),"",K495*0.8*VLOOKUP(L495,VALIDATIONS!$CZ$2:$DU$42,3,FALSE))</f>
        <v/>
      </c>
      <c r="O495" s="194"/>
    </row>
    <row r="496" spans="1:15" x14ac:dyDescent="0.2">
      <c r="A496" s="232"/>
      <c r="B496" s="368"/>
      <c r="C496" s="194"/>
      <c r="D496" s="194"/>
      <c r="E496" s="194"/>
      <c r="F496" s="194"/>
      <c r="G496" s="194"/>
      <c r="H496" s="368"/>
      <c r="I496" s="194"/>
      <c r="J496" s="194"/>
      <c r="K496" s="194"/>
      <c r="L496" s="368"/>
      <c r="M496" s="370"/>
      <c r="N496" s="106" t="str">
        <f>IF(OR(K496="",L496="",M496=""),"",K496*0.8*VLOOKUP(L496,VALIDATIONS!$CZ$2:$DU$42,3,FALSE))</f>
        <v/>
      </c>
      <c r="O496" s="194"/>
    </row>
    <row r="497" spans="1:15" x14ac:dyDescent="0.2">
      <c r="A497" s="232"/>
      <c r="B497" s="368"/>
      <c r="C497" s="194"/>
      <c r="D497" s="194"/>
      <c r="E497" s="194"/>
      <c r="F497" s="194"/>
      <c r="G497" s="194"/>
      <c r="H497" s="368"/>
      <c r="I497" s="194"/>
      <c r="J497" s="194"/>
      <c r="K497" s="194"/>
      <c r="L497" s="368"/>
      <c r="M497" s="370"/>
      <c r="N497" s="106" t="str">
        <f>IF(OR(K497="",L497="",M497=""),"",K497*0.8*VLOOKUP(L497,VALIDATIONS!$CZ$2:$DU$42,3,FALSE))</f>
        <v/>
      </c>
      <c r="O497" s="194"/>
    </row>
    <row r="498" spans="1:15" x14ac:dyDescent="0.2">
      <c r="A498" s="232"/>
      <c r="B498" s="368"/>
      <c r="C498" s="194"/>
      <c r="D498" s="194"/>
      <c r="E498" s="194"/>
      <c r="F498" s="194"/>
      <c r="G498" s="194"/>
      <c r="H498" s="368"/>
      <c r="I498" s="194"/>
      <c r="J498" s="194"/>
      <c r="K498" s="194"/>
      <c r="L498" s="368"/>
      <c r="M498" s="370"/>
      <c r="N498" s="106" t="str">
        <f>IF(OR(K498="",L498="",M498=""),"",K498*0.8*VLOOKUP(L498,VALIDATIONS!$CZ$2:$DU$42,3,FALSE))</f>
        <v/>
      </c>
      <c r="O498" s="194"/>
    </row>
    <row r="499" spans="1:15" x14ac:dyDescent="0.2">
      <c r="A499" s="232"/>
      <c r="B499" s="368"/>
      <c r="C499" s="194"/>
      <c r="D499" s="194"/>
      <c r="E499" s="194"/>
      <c r="F499" s="194"/>
      <c r="G499" s="194"/>
      <c r="H499" s="368"/>
      <c r="I499" s="194"/>
      <c r="J499" s="194"/>
      <c r="K499" s="194"/>
      <c r="L499" s="368"/>
      <c r="M499" s="370"/>
      <c r="N499" s="106" t="str">
        <f>IF(OR(K499="",L499="",M499=""),"",K499*0.8*VLOOKUP(L499,VALIDATIONS!$CZ$2:$DU$42,3,FALSE))</f>
        <v/>
      </c>
      <c r="O499" s="194"/>
    </row>
    <row r="500" spans="1:15" x14ac:dyDescent="0.2">
      <c r="A500" s="232"/>
      <c r="B500" s="368"/>
      <c r="C500" s="194"/>
      <c r="D500" s="194"/>
      <c r="E500" s="194"/>
      <c r="F500" s="194"/>
      <c r="G500" s="194"/>
      <c r="H500" s="368"/>
      <c r="I500" s="194"/>
      <c r="J500" s="194"/>
      <c r="K500" s="194"/>
      <c r="L500" s="368"/>
      <c r="M500" s="370"/>
      <c r="N500" s="106" t="str">
        <f>IF(OR(K500="",L500="",M500=""),"",K500*0.8*VLOOKUP(L500,VALIDATIONS!$CZ$2:$DU$42,3,FALSE))</f>
        <v/>
      </c>
      <c r="O500" s="194"/>
    </row>
    <row r="501" spans="1:15" x14ac:dyDescent="0.2">
      <c r="A501" s="232"/>
      <c r="B501" s="368"/>
      <c r="C501" s="194"/>
      <c r="D501" s="194"/>
      <c r="E501" s="194"/>
      <c r="F501" s="194"/>
      <c r="G501" s="194"/>
      <c r="H501" s="368"/>
      <c r="I501" s="194"/>
      <c r="J501" s="194"/>
      <c r="K501" s="194"/>
      <c r="L501" s="368"/>
      <c r="M501" s="370"/>
      <c r="N501" s="106" t="str">
        <f>IF(OR(K501="",L501="",M501=""),"",K501*0.8*VLOOKUP(L501,VALIDATIONS!$CZ$2:$DU$42,3,FALSE))</f>
        <v/>
      </c>
      <c r="O501" s="194"/>
    </row>
    <row r="502" spans="1:15" x14ac:dyDescent="0.2">
      <c r="A502" s="232"/>
      <c r="B502" s="368"/>
      <c r="C502" s="194"/>
      <c r="D502" s="194"/>
      <c r="E502" s="194"/>
      <c r="F502" s="194"/>
      <c r="G502" s="194"/>
      <c r="H502" s="368"/>
      <c r="I502" s="194"/>
      <c r="J502" s="194"/>
      <c r="K502" s="194"/>
      <c r="L502" s="368"/>
      <c r="M502" s="370"/>
      <c r="N502" s="106" t="str">
        <f>IF(OR(K502="",L502="",M502=""),"",K502*0.8*VLOOKUP(L502,VALIDATIONS!$CZ$2:$DU$42,3,FALSE))</f>
        <v/>
      </c>
      <c r="O502" s="194"/>
    </row>
    <row r="503" spans="1:15" x14ac:dyDescent="0.2">
      <c r="A503" s="232"/>
      <c r="B503" s="368"/>
      <c r="C503" s="194"/>
      <c r="D503" s="194"/>
      <c r="E503" s="194"/>
      <c r="F503" s="194"/>
      <c r="G503" s="194"/>
      <c r="H503" s="368"/>
      <c r="I503" s="194"/>
      <c r="J503" s="194"/>
      <c r="K503" s="194"/>
      <c r="L503" s="368"/>
      <c r="M503" s="370"/>
      <c r="N503" s="106" t="str">
        <f>IF(OR(K503="",L503="",M503=""),"",K503*0.8*VLOOKUP(L503,VALIDATIONS!$CZ$2:$DU$42,3,FALSE))</f>
        <v/>
      </c>
      <c r="O503" s="194"/>
    </row>
    <row r="504" spans="1:15" x14ac:dyDescent="0.2">
      <c r="A504" s="232"/>
      <c r="B504" s="368"/>
      <c r="C504" s="194"/>
      <c r="D504" s="194"/>
      <c r="E504" s="194"/>
      <c r="F504" s="194"/>
      <c r="G504" s="194"/>
      <c r="H504" s="368"/>
      <c r="I504" s="194"/>
      <c r="J504" s="194"/>
      <c r="K504" s="194"/>
      <c r="L504" s="368"/>
      <c r="M504" s="370"/>
      <c r="N504" s="106" t="str">
        <f>IF(OR(K504="",L504="",M504=""),"",K504*0.8*VLOOKUP(L504,VALIDATIONS!$CZ$2:$DU$42,3,FALSE))</f>
        <v/>
      </c>
      <c r="O504" s="194"/>
    </row>
    <row r="505" spans="1:15" x14ac:dyDescent="0.2">
      <c r="A505" s="232"/>
      <c r="B505" s="368"/>
      <c r="C505" s="194"/>
      <c r="D505" s="194"/>
      <c r="E505" s="194"/>
      <c r="F505" s="194"/>
      <c r="G505" s="194"/>
      <c r="H505" s="368"/>
      <c r="I505" s="194"/>
      <c r="J505" s="194"/>
      <c r="K505" s="194"/>
      <c r="L505" s="368"/>
      <c r="M505" s="370"/>
      <c r="N505" s="106" t="str">
        <f>IF(OR(K505="",L505="",M505=""),"",K505*0.8*VLOOKUP(L505,VALIDATIONS!$CZ$2:$DU$42,3,FALSE))</f>
        <v/>
      </c>
      <c r="O505" s="194"/>
    </row>
    <row r="506" spans="1:15" x14ac:dyDescent="0.2">
      <c r="A506" s="232"/>
      <c r="B506" s="368"/>
      <c r="C506" s="194"/>
      <c r="D506" s="194"/>
      <c r="E506" s="194"/>
      <c r="F506" s="194"/>
      <c r="G506" s="194"/>
      <c r="H506" s="368"/>
      <c r="I506" s="194"/>
      <c r="J506" s="194"/>
      <c r="K506" s="194"/>
      <c r="L506" s="368"/>
      <c r="M506" s="370"/>
      <c r="N506" s="106" t="str">
        <f>IF(OR(K506="",L506="",M506=""),"",K506*0.8*VLOOKUP(L506,VALIDATIONS!$CZ$2:$DU$42,3,FALSE))</f>
        <v/>
      </c>
      <c r="O506" s="194"/>
    </row>
    <row r="507" spans="1:15" x14ac:dyDescent="0.2">
      <c r="A507" s="232"/>
      <c r="B507" s="368"/>
      <c r="C507" s="194"/>
      <c r="D507" s="194"/>
      <c r="E507" s="194"/>
      <c r="F507" s="194"/>
      <c r="G507" s="194"/>
      <c r="H507" s="368"/>
      <c r="I507" s="194"/>
      <c r="J507" s="194"/>
      <c r="K507" s="194"/>
      <c r="L507" s="368"/>
      <c r="M507" s="370"/>
      <c r="N507" s="106" t="str">
        <f>IF(OR(K507="",L507="",M507=""),"",K507*0.8*VLOOKUP(L507,VALIDATIONS!$CZ$2:$DU$42,3,FALSE))</f>
        <v/>
      </c>
      <c r="O507" s="194"/>
    </row>
    <row r="508" spans="1:15" x14ac:dyDescent="0.2">
      <c r="A508" s="232"/>
      <c r="B508" s="368"/>
      <c r="C508" s="194"/>
      <c r="D508" s="194"/>
      <c r="E508" s="194"/>
      <c r="F508" s="194"/>
      <c r="G508" s="194"/>
      <c r="H508" s="368"/>
      <c r="I508" s="194"/>
      <c r="J508" s="194"/>
      <c r="K508" s="194"/>
      <c r="L508" s="368"/>
      <c r="M508" s="370"/>
      <c r="N508" s="106" t="str">
        <f>IF(OR(K508="",L508="",M508=""),"",K508*0.8*VLOOKUP(L508,VALIDATIONS!$CZ$2:$DU$42,3,FALSE))</f>
        <v/>
      </c>
      <c r="O508" s="194"/>
    </row>
    <row r="509" spans="1:15" x14ac:dyDescent="0.2">
      <c r="A509" s="232"/>
      <c r="B509" s="368"/>
      <c r="C509" s="194"/>
      <c r="D509" s="194"/>
      <c r="E509" s="194"/>
      <c r="F509" s="194"/>
      <c r="G509" s="194"/>
      <c r="H509" s="368"/>
      <c r="I509" s="194"/>
      <c r="J509" s="194"/>
      <c r="K509" s="194"/>
      <c r="L509" s="368"/>
      <c r="M509" s="370"/>
      <c r="N509" s="106" t="str">
        <f>IF(OR(K509="",L509="",M509=""),"",K509*0.8*VLOOKUP(L509,VALIDATIONS!$CZ$2:$DU$42,3,FALSE))</f>
        <v/>
      </c>
      <c r="O509" s="194"/>
    </row>
    <row r="510" spans="1:15" x14ac:dyDescent="0.2">
      <c r="A510" s="232"/>
      <c r="B510" s="368"/>
      <c r="C510" s="194"/>
      <c r="D510" s="194"/>
      <c r="E510" s="194"/>
      <c r="F510" s="194"/>
      <c r="G510" s="194"/>
      <c r="H510" s="368"/>
      <c r="I510" s="194"/>
      <c r="J510" s="194"/>
      <c r="K510" s="194"/>
      <c r="L510" s="368"/>
      <c r="M510" s="370"/>
      <c r="N510" s="106" t="str">
        <f>IF(OR(K510="",L510="",M510=""),"",K510*0.8*VLOOKUP(L510,VALIDATIONS!$CZ$2:$DU$42,3,FALSE))</f>
        <v/>
      </c>
      <c r="O510" s="194"/>
    </row>
    <row r="511" spans="1:15" x14ac:dyDescent="0.2">
      <c r="A511" s="232"/>
      <c r="B511" s="368"/>
      <c r="C511" s="194"/>
      <c r="D511" s="194"/>
      <c r="E511" s="194"/>
      <c r="F511" s="194"/>
      <c r="G511" s="194"/>
      <c r="H511" s="368"/>
      <c r="I511" s="194"/>
      <c r="J511" s="194"/>
      <c r="K511" s="194"/>
      <c r="L511" s="368"/>
      <c r="M511" s="370"/>
      <c r="N511" s="106" t="str">
        <f>IF(OR(K511="",L511="",M511=""),"",K511*0.8*VLOOKUP(L511,VALIDATIONS!$CZ$2:$DU$42,3,FALSE))</f>
        <v/>
      </c>
      <c r="O511" s="194"/>
    </row>
    <row r="512" spans="1:15" x14ac:dyDescent="0.2">
      <c r="A512" s="232"/>
      <c r="B512" s="368"/>
      <c r="C512" s="194"/>
      <c r="D512" s="194"/>
      <c r="E512" s="194"/>
      <c r="F512" s="194"/>
      <c r="G512" s="194"/>
      <c r="H512" s="368"/>
      <c r="I512" s="194"/>
      <c r="J512" s="194"/>
      <c r="K512" s="194"/>
      <c r="L512" s="368"/>
      <c r="M512" s="370"/>
      <c r="N512" s="106" t="str">
        <f>IF(OR(K512="",L512="",M512=""),"",K512*0.8*VLOOKUP(L512,VALIDATIONS!$CZ$2:$DU$42,3,FALSE))</f>
        <v/>
      </c>
      <c r="O512" s="194"/>
    </row>
    <row r="513" spans="1:15" x14ac:dyDescent="0.2">
      <c r="A513" s="232"/>
      <c r="B513" s="368"/>
      <c r="C513" s="194"/>
      <c r="D513" s="194"/>
      <c r="E513" s="194"/>
      <c r="F513" s="194"/>
      <c r="G513" s="194"/>
      <c r="H513" s="368"/>
      <c r="I513" s="194"/>
      <c r="J513" s="194"/>
      <c r="K513" s="194"/>
      <c r="L513" s="368"/>
      <c r="M513" s="370"/>
      <c r="N513" s="106" t="str">
        <f>IF(OR(K513="",L513="",M513=""),"",K513*0.8*VLOOKUP(L513,VALIDATIONS!$CZ$2:$DU$42,3,FALSE))</f>
        <v/>
      </c>
      <c r="O513" s="194"/>
    </row>
    <row r="514" spans="1:15" x14ac:dyDescent="0.2">
      <c r="A514" s="232"/>
      <c r="B514" s="368"/>
      <c r="C514" s="194"/>
      <c r="D514" s="194"/>
      <c r="E514" s="194"/>
      <c r="F514" s="194"/>
      <c r="G514" s="194"/>
      <c r="H514" s="368"/>
      <c r="I514" s="194"/>
      <c r="J514" s="194"/>
      <c r="K514" s="194"/>
      <c r="L514" s="368"/>
      <c r="M514" s="370"/>
      <c r="N514" s="106" t="str">
        <f>IF(OR(K514="",L514="",M514=""),"",K514*0.8*VLOOKUP(L514,VALIDATIONS!$CZ$2:$DU$42,3,FALSE))</f>
        <v/>
      </c>
      <c r="O514" s="194"/>
    </row>
    <row r="515" spans="1:15" x14ac:dyDescent="0.2">
      <c r="A515" s="232"/>
      <c r="B515" s="368"/>
      <c r="C515" s="194"/>
      <c r="D515" s="194"/>
      <c r="E515" s="194"/>
      <c r="F515" s="194"/>
      <c r="G515" s="194"/>
      <c r="H515" s="368"/>
      <c r="I515" s="194"/>
      <c r="J515" s="194"/>
      <c r="K515" s="194"/>
      <c r="L515" s="368"/>
      <c r="M515" s="370"/>
      <c r="N515" s="106" t="str">
        <f>IF(OR(K515="",L515="",M515=""),"",K515*0.8*VLOOKUP(L515,VALIDATIONS!$CZ$2:$DU$42,3,FALSE))</f>
        <v/>
      </c>
      <c r="O515" s="194"/>
    </row>
    <row r="516" spans="1:15" x14ac:dyDescent="0.2">
      <c r="A516" s="232"/>
      <c r="B516" s="368"/>
      <c r="C516" s="194"/>
      <c r="D516" s="194"/>
      <c r="E516" s="194"/>
      <c r="F516" s="194"/>
      <c r="G516" s="194"/>
      <c r="H516" s="368"/>
      <c r="I516" s="194"/>
      <c r="J516" s="194"/>
      <c r="K516" s="194"/>
      <c r="L516" s="368"/>
      <c r="M516" s="370"/>
      <c r="N516" s="106" t="str">
        <f>IF(OR(K516="",L516="",M516=""),"",K516*0.8*VLOOKUP(L516,VALIDATIONS!$CZ$2:$DU$42,3,FALSE))</f>
        <v/>
      </c>
      <c r="O516" s="194"/>
    </row>
    <row r="517" spans="1:15" x14ac:dyDescent="0.2">
      <c r="A517" s="232"/>
      <c r="B517" s="368"/>
      <c r="C517" s="194"/>
      <c r="D517" s="194"/>
      <c r="E517" s="194"/>
      <c r="F517" s="194"/>
      <c r="G517" s="194"/>
      <c r="H517" s="368"/>
      <c r="I517" s="194"/>
      <c r="J517" s="194"/>
      <c r="K517" s="194"/>
      <c r="L517" s="368"/>
      <c r="M517" s="370"/>
      <c r="N517" s="106" t="str">
        <f>IF(OR(K517="",L517="",M517=""),"",K517*0.8*VLOOKUP(L517,VALIDATIONS!$CZ$2:$DU$42,3,FALSE))</f>
        <v/>
      </c>
      <c r="O517" s="194"/>
    </row>
    <row r="518" spans="1:15" x14ac:dyDescent="0.2">
      <c r="A518" s="232"/>
      <c r="B518" s="368"/>
      <c r="C518" s="194"/>
      <c r="D518" s="194"/>
      <c r="E518" s="194"/>
      <c r="F518" s="194"/>
      <c r="G518" s="194"/>
      <c r="H518" s="368"/>
      <c r="I518" s="194"/>
      <c r="J518" s="194"/>
      <c r="K518" s="194"/>
      <c r="L518" s="368"/>
      <c r="M518" s="370"/>
      <c r="N518" s="106" t="str">
        <f>IF(OR(K518="",L518="",M518=""),"",K518*0.8*VLOOKUP(L518,VALIDATIONS!$CZ$2:$DU$42,3,FALSE))</f>
        <v/>
      </c>
      <c r="O518" s="194"/>
    </row>
    <row r="519" spans="1:15" x14ac:dyDescent="0.2">
      <c r="A519" s="232"/>
      <c r="B519" s="368"/>
      <c r="C519" s="194"/>
      <c r="D519" s="194"/>
      <c r="E519" s="194"/>
      <c r="F519" s="194"/>
      <c r="G519" s="194"/>
      <c r="H519" s="368"/>
      <c r="I519" s="194"/>
      <c r="J519" s="194"/>
      <c r="K519" s="194"/>
      <c r="L519" s="368"/>
      <c r="M519" s="370"/>
      <c r="N519" s="106" t="str">
        <f>IF(OR(K519="",L519="",M519=""),"",K519*0.8*VLOOKUP(L519,VALIDATIONS!$CZ$2:$DU$42,3,FALSE))</f>
        <v/>
      </c>
      <c r="O519" s="194"/>
    </row>
    <row r="520" spans="1:15" x14ac:dyDescent="0.2">
      <c r="A520" s="232"/>
      <c r="B520" s="368"/>
      <c r="C520" s="194"/>
      <c r="D520" s="194"/>
      <c r="E520" s="194"/>
      <c r="F520" s="194"/>
      <c r="G520" s="194"/>
      <c r="H520" s="368"/>
      <c r="I520" s="194"/>
      <c r="J520" s="194"/>
      <c r="K520" s="194"/>
      <c r="L520" s="368"/>
      <c r="M520" s="370"/>
      <c r="N520" s="106" t="str">
        <f>IF(OR(K520="",L520="",M520=""),"",K520*0.8*VLOOKUP(L520,VALIDATIONS!$CZ$2:$DU$42,3,FALSE))</f>
        <v/>
      </c>
      <c r="O520" s="194"/>
    </row>
    <row r="521" spans="1:15" x14ac:dyDescent="0.2">
      <c r="A521" s="232"/>
      <c r="B521" s="368"/>
      <c r="C521" s="194"/>
      <c r="D521" s="194"/>
      <c r="E521" s="194"/>
      <c r="F521" s="194"/>
      <c r="G521" s="194"/>
      <c r="H521" s="368"/>
      <c r="I521" s="194"/>
      <c r="J521" s="194"/>
      <c r="K521" s="194"/>
      <c r="L521" s="368"/>
      <c r="M521" s="370"/>
      <c r="N521" s="106" t="str">
        <f>IF(OR(K521="",L521="",M521=""),"",K521*0.8*VLOOKUP(L521,VALIDATIONS!$CZ$2:$DU$42,3,FALSE))</f>
        <v/>
      </c>
      <c r="O521" s="194"/>
    </row>
    <row r="522" spans="1:15" x14ac:dyDescent="0.2">
      <c r="A522" s="232"/>
      <c r="B522" s="368"/>
      <c r="C522" s="194"/>
      <c r="D522" s="194"/>
      <c r="E522" s="194"/>
      <c r="F522" s="194"/>
      <c r="G522" s="194"/>
      <c r="H522" s="368"/>
      <c r="I522" s="194"/>
      <c r="J522" s="194"/>
      <c r="K522" s="194"/>
      <c r="L522" s="368"/>
      <c r="M522" s="370"/>
      <c r="N522" s="106" t="str">
        <f>IF(OR(K522="",L522="",M522=""),"",K522*0.8*VLOOKUP(L522,VALIDATIONS!$CZ$2:$DU$42,3,FALSE))</f>
        <v/>
      </c>
      <c r="O522" s="194"/>
    </row>
    <row r="523" spans="1:15" x14ac:dyDescent="0.2">
      <c r="A523" s="232"/>
      <c r="B523" s="368"/>
      <c r="C523" s="194"/>
      <c r="D523" s="194"/>
      <c r="E523" s="194"/>
      <c r="F523" s="194"/>
      <c r="G523" s="194"/>
      <c r="H523" s="368"/>
      <c r="I523" s="194"/>
      <c r="J523" s="194"/>
      <c r="K523" s="194"/>
      <c r="L523" s="368"/>
      <c r="M523" s="370"/>
      <c r="N523" s="106" t="str">
        <f>IF(OR(K523="",L523="",M523=""),"",K523*0.8*VLOOKUP(L523,VALIDATIONS!$CZ$2:$DU$42,3,FALSE))</f>
        <v/>
      </c>
      <c r="O523" s="194"/>
    </row>
    <row r="524" spans="1:15" x14ac:dyDescent="0.2">
      <c r="A524" s="232"/>
      <c r="B524" s="368"/>
      <c r="C524" s="194"/>
      <c r="D524" s="194"/>
      <c r="E524" s="194"/>
      <c r="F524" s="194"/>
      <c r="G524" s="194"/>
      <c r="H524" s="368"/>
      <c r="I524" s="194"/>
      <c r="J524" s="194"/>
      <c r="K524" s="194"/>
      <c r="L524" s="368"/>
      <c r="M524" s="370"/>
      <c r="N524" s="106" t="str">
        <f>IF(OR(K524="",L524="",M524=""),"",K524*0.8*VLOOKUP(L524,VALIDATIONS!$CZ$2:$DU$42,3,FALSE))</f>
        <v/>
      </c>
      <c r="O524" s="194"/>
    </row>
    <row r="525" spans="1:15" x14ac:dyDescent="0.2">
      <c r="A525" s="232"/>
      <c r="B525" s="368"/>
      <c r="C525" s="194"/>
      <c r="D525" s="194"/>
      <c r="E525" s="194"/>
      <c r="F525" s="194"/>
      <c r="G525" s="194"/>
      <c r="H525" s="368"/>
      <c r="I525" s="194"/>
      <c r="J525" s="194"/>
      <c r="K525" s="194"/>
      <c r="L525" s="368"/>
      <c r="M525" s="370"/>
      <c r="N525" s="106" t="str">
        <f>IF(OR(K525="",L525="",M525=""),"",K525*0.8*VLOOKUP(L525,VALIDATIONS!$CZ$2:$DU$42,3,FALSE))</f>
        <v/>
      </c>
      <c r="O525" s="194"/>
    </row>
    <row r="526" spans="1:15" x14ac:dyDescent="0.2">
      <c r="A526" s="232"/>
      <c r="B526" s="368"/>
      <c r="C526" s="194"/>
      <c r="D526" s="194"/>
      <c r="E526" s="194"/>
      <c r="F526" s="194"/>
      <c r="G526" s="194"/>
      <c r="H526" s="368"/>
      <c r="I526" s="194"/>
      <c r="J526" s="194"/>
      <c r="K526" s="194"/>
      <c r="L526" s="368"/>
      <c r="M526" s="370"/>
      <c r="N526" s="106" t="str">
        <f>IF(OR(K526="",L526="",M526=""),"",K526*0.8*VLOOKUP(L526,VALIDATIONS!$CZ$2:$DU$42,3,FALSE))</f>
        <v/>
      </c>
      <c r="O526" s="194"/>
    </row>
    <row r="527" spans="1:15" x14ac:dyDescent="0.2">
      <c r="A527" s="232"/>
      <c r="B527" s="368"/>
      <c r="C527" s="194"/>
      <c r="D527" s="194"/>
      <c r="E527" s="194"/>
      <c r="F527" s="194"/>
      <c r="G527" s="194"/>
      <c r="H527" s="368"/>
      <c r="I527" s="194"/>
      <c r="J527" s="194"/>
      <c r="K527" s="194"/>
      <c r="L527" s="368"/>
      <c r="M527" s="370"/>
      <c r="N527" s="106" t="str">
        <f>IF(OR(K527="",L527="",M527=""),"",K527*0.8*VLOOKUP(L527,VALIDATIONS!$CZ$2:$DU$42,3,FALSE))</f>
        <v/>
      </c>
      <c r="O527" s="194"/>
    </row>
    <row r="528" spans="1:15" x14ac:dyDescent="0.2">
      <c r="A528" s="232"/>
      <c r="B528" s="368"/>
      <c r="C528" s="194"/>
      <c r="D528" s="194"/>
      <c r="E528" s="194"/>
      <c r="F528" s="194"/>
      <c r="G528" s="194"/>
      <c r="H528" s="368"/>
      <c r="I528" s="194"/>
      <c r="J528" s="194"/>
      <c r="K528" s="194"/>
      <c r="L528" s="368"/>
      <c r="M528" s="370"/>
      <c r="N528" s="106" t="str">
        <f>IF(OR(K528="",L528="",M528=""),"",K528*0.8*VLOOKUP(L528,VALIDATIONS!$CZ$2:$DU$42,3,FALSE))</f>
        <v/>
      </c>
      <c r="O528" s="194"/>
    </row>
    <row r="529" spans="1:15" x14ac:dyDescent="0.2">
      <c r="A529" s="232"/>
      <c r="B529" s="368"/>
      <c r="C529" s="194"/>
      <c r="D529" s="194"/>
      <c r="E529" s="194"/>
      <c r="F529" s="194"/>
      <c r="G529" s="194"/>
      <c r="H529" s="368"/>
      <c r="I529" s="194"/>
      <c r="J529" s="194"/>
      <c r="K529" s="194"/>
      <c r="L529" s="368"/>
      <c r="M529" s="370"/>
      <c r="N529" s="106" t="str">
        <f>IF(OR(K529="",L529="",M529=""),"",K529*0.8*VLOOKUP(L529,VALIDATIONS!$CZ$2:$DU$42,3,FALSE))</f>
        <v/>
      </c>
      <c r="O529" s="194"/>
    </row>
    <row r="530" spans="1:15" x14ac:dyDescent="0.2">
      <c r="A530" s="232"/>
      <c r="B530" s="368"/>
      <c r="C530" s="194"/>
      <c r="D530" s="194"/>
      <c r="E530" s="194"/>
      <c r="F530" s="194"/>
      <c r="G530" s="194"/>
      <c r="H530" s="368"/>
      <c r="I530" s="194"/>
      <c r="J530" s="194"/>
      <c r="K530" s="194"/>
      <c r="L530" s="368"/>
      <c r="M530" s="370"/>
      <c r="N530" s="106" t="str">
        <f>IF(OR(K530="",L530="",M530=""),"",K530*0.8*VLOOKUP(L530,VALIDATIONS!$CZ$2:$DU$42,3,FALSE))</f>
        <v/>
      </c>
      <c r="O530" s="194"/>
    </row>
    <row r="531" spans="1:15" x14ac:dyDescent="0.2">
      <c r="A531" s="232"/>
      <c r="B531" s="368"/>
      <c r="C531" s="194"/>
      <c r="D531" s="194"/>
      <c r="E531" s="194"/>
      <c r="F531" s="194"/>
      <c r="G531" s="194"/>
      <c r="H531" s="368"/>
      <c r="I531" s="194"/>
      <c r="J531" s="194"/>
      <c r="K531" s="194"/>
      <c r="L531" s="368"/>
      <c r="M531" s="370"/>
      <c r="N531" s="106" t="str">
        <f>IF(OR(K531="",L531="",M531=""),"",K531*0.8*VLOOKUP(L531,VALIDATIONS!$CZ$2:$DU$42,3,FALSE))</f>
        <v/>
      </c>
      <c r="O531" s="194"/>
    </row>
    <row r="532" spans="1:15" x14ac:dyDescent="0.2">
      <c r="A532" s="232"/>
      <c r="B532" s="368"/>
      <c r="C532" s="194"/>
      <c r="D532" s="194"/>
      <c r="E532" s="194"/>
      <c r="F532" s="194"/>
      <c r="G532" s="194"/>
      <c r="H532" s="368"/>
      <c r="I532" s="194"/>
      <c r="J532" s="194"/>
      <c r="K532" s="194"/>
      <c r="L532" s="368"/>
      <c r="M532" s="370"/>
      <c r="N532" s="106" t="str">
        <f>IF(OR(K532="",L532="",M532=""),"",K532*0.8*VLOOKUP(L532,VALIDATIONS!$CZ$2:$DU$42,3,FALSE))</f>
        <v/>
      </c>
      <c r="O532" s="194"/>
    </row>
    <row r="533" spans="1:15" x14ac:dyDescent="0.2">
      <c r="A533" s="232"/>
      <c r="B533" s="368"/>
      <c r="C533" s="194"/>
      <c r="D533" s="194"/>
      <c r="E533" s="194"/>
      <c r="F533" s="194"/>
      <c r="G533" s="194"/>
      <c r="H533" s="368"/>
      <c r="I533" s="194"/>
      <c r="J533" s="194"/>
      <c r="K533" s="194"/>
      <c r="L533" s="368"/>
      <c r="M533" s="370"/>
      <c r="N533" s="106" t="str">
        <f>IF(OR(K533="",L533="",M533=""),"",K533*0.8*VLOOKUP(L533,VALIDATIONS!$CZ$2:$DU$42,3,FALSE))</f>
        <v/>
      </c>
      <c r="O533" s="194"/>
    </row>
    <row r="534" spans="1:15" x14ac:dyDescent="0.2">
      <c r="A534" s="232"/>
      <c r="B534" s="368"/>
      <c r="C534" s="194"/>
      <c r="D534" s="194"/>
      <c r="E534" s="194"/>
      <c r="F534" s="194"/>
      <c r="G534" s="194"/>
      <c r="H534" s="368"/>
      <c r="I534" s="194"/>
      <c r="J534" s="194"/>
      <c r="K534" s="194"/>
      <c r="L534" s="368"/>
      <c r="M534" s="370"/>
      <c r="N534" s="106" t="str">
        <f>IF(OR(K534="",L534="",M534=""),"",K534*0.8*VLOOKUP(L534,VALIDATIONS!$CZ$2:$DU$42,3,FALSE))</f>
        <v/>
      </c>
      <c r="O534" s="194"/>
    </row>
    <row r="535" spans="1:15" x14ac:dyDescent="0.2">
      <c r="A535" s="232"/>
      <c r="B535" s="368"/>
      <c r="C535" s="194"/>
      <c r="D535" s="194"/>
      <c r="E535" s="194"/>
      <c r="F535" s="194"/>
      <c r="G535" s="194"/>
      <c r="H535" s="368"/>
      <c r="I535" s="194"/>
      <c r="J535" s="194"/>
      <c r="K535" s="194"/>
      <c r="L535" s="368"/>
      <c r="M535" s="370"/>
      <c r="N535" s="106" t="str">
        <f>IF(OR(K535="",L535="",M535=""),"",K535*0.8*VLOOKUP(L535,VALIDATIONS!$CZ$2:$DU$42,3,FALSE))</f>
        <v/>
      </c>
      <c r="O535" s="194"/>
    </row>
    <row r="536" spans="1:15" x14ac:dyDescent="0.2">
      <c r="A536" s="232"/>
      <c r="B536" s="368"/>
      <c r="C536" s="194"/>
      <c r="D536" s="194"/>
      <c r="E536" s="194"/>
      <c r="F536" s="194"/>
      <c r="G536" s="194"/>
      <c r="H536" s="368"/>
      <c r="I536" s="194"/>
      <c r="J536" s="194"/>
      <c r="K536" s="194"/>
      <c r="L536" s="368"/>
      <c r="M536" s="370"/>
      <c r="N536" s="106" t="str">
        <f>IF(OR(K536="",L536="",M536=""),"",K536*0.8*VLOOKUP(L536,VALIDATIONS!$CZ$2:$DU$42,3,FALSE))</f>
        <v/>
      </c>
      <c r="O536" s="194"/>
    </row>
    <row r="537" spans="1:15" x14ac:dyDescent="0.2">
      <c r="A537" s="232"/>
      <c r="B537" s="368"/>
      <c r="C537" s="194"/>
      <c r="D537" s="194"/>
      <c r="E537" s="194"/>
      <c r="F537" s="194"/>
      <c r="G537" s="194"/>
      <c r="H537" s="368"/>
      <c r="I537" s="194"/>
      <c r="J537" s="194"/>
      <c r="K537" s="194"/>
      <c r="L537" s="368"/>
      <c r="M537" s="370"/>
      <c r="N537" s="106" t="str">
        <f>IF(OR(K537="",L537="",M537=""),"",K537*0.8*VLOOKUP(L537,VALIDATIONS!$CZ$2:$DU$42,3,FALSE))</f>
        <v/>
      </c>
      <c r="O537" s="194"/>
    </row>
    <row r="538" spans="1:15" x14ac:dyDescent="0.2">
      <c r="A538" s="232"/>
      <c r="B538" s="368"/>
      <c r="C538" s="194"/>
      <c r="D538" s="194"/>
      <c r="E538" s="194"/>
      <c r="F538" s="194"/>
      <c r="G538" s="194"/>
      <c r="H538" s="368"/>
      <c r="I538" s="194"/>
      <c r="J538" s="194"/>
      <c r="K538" s="194"/>
      <c r="L538" s="368"/>
      <c r="M538" s="370"/>
      <c r="N538" s="106" t="str">
        <f>IF(OR(K538="",L538="",M538=""),"",K538*0.8*VLOOKUP(L538,VALIDATIONS!$CZ$2:$DU$42,3,FALSE))</f>
        <v/>
      </c>
      <c r="O538" s="194"/>
    </row>
    <row r="539" spans="1:15" x14ac:dyDescent="0.2">
      <c r="A539" s="232"/>
      <c r="B539" s="368"/>
      <c r="C539" s="194"/>
      <c r="D539" s="194"/>
      <c r="E539" s="194"/>
      <c r="F539" s="194"/>
      <c r="G539" s="194"/>
      <c r="H539" s="368"/>
      <c r="I539" s="194"/>
      <c r="J539" s="194"/>
      <c r="K539" s="194"/>
      <c r="L539" s="368"/>
      <c r="M539" s="370"/>
      <c r="N539" s="106" t="str">
        <f>IF(OR(K539="",L539="",M539=""),"",K539*0.8*VLOOKUP(L539,VALIDATIONS!$CZ$2:$DU$42,3,FALSE))</f>
        <v/>
      </c>
      <c r="O539" s="194"/>
    </row>
    <row r="540" spans="1:15" x14ac:dyDescent="0.2">
      <c r="A540" s="232"/>
      <c r="B540" s="368"/>
      <c r="C540" s="194"/>
      <c r="D540" s="194"/>
      <c r="E540" s="194"/>
      <c r="F540" s="194"/>
      <c r="G540" s="194"/>
      <c r="H540" s="368"/>
      <c r="I540" s="194"/>
      <c r="J540" s="194"/>
      <c r="K540" s="194"/>
      <c r="L540" s="368"/>
      <c r="M540" s="370"/>
      <c r="N540" s="106" t="str">
        <f>IF(OR(K540="",L540="",M540=""),"",K540*0.8*VLOOKUP(L540,VALIDATIONS!$CZ$2:$DU$42,3,FALSE))</f>
        <v/>
      </c>
      <c r="O540" s="194"/>
    </row>
    <row r="541" spans="1:15" x14ac:dyDescent="0.2">
      <c r="A541" s="232"/>
      <c r="B541" s="368"/>
      <c r="C541" s="194"/>
      <c r="D541" s="194"/>
      <c r="E541" s="194"/>
      <c r="F541" s="194"/>
      <c r="G541" s="194"/>
      <c r="H541" s="368"/>
      <c r="I541" s="194"/>
      <c r="J541" s="194"/>
      <c r="K541" s="194"/>
      <c r="L541" s="368"/>
      <c r="M541" s="370"/>
      <c r="N541" s="106" t="str">
        <f>IF(OR(K541="",L541="",M541=""),"",K541*0.8*VLOOKUP(L541,VALIDATIONS!$CZ$2:$DU$42,3,FALSE))</f>
        <v/>
      </c>
      <c r="O541" s="194"/>
    </row>
    <row r="542" spans="1:15" x14ac:dyDescent="0.2">
      <c r="A542" s="232"/>
      <c r="B542" s="368"/>
      <c r="C542" s="194"/>
      <c r="D542" s="194"/>
      <c r="E542" s="194"/>
      <c r="F542" s="194"/>
      <c r="G542" s="194"/>
      <c r="H542" s="368"/>
      <c r="I542" s="194"/>
      <c r="J542" s="194"/>
      <c r="K542" s="194"/>
      <c r="L542" s="368"/>
      <c r="M542" s="370"/>
      <c r="N542" s="106" t="str">
        <f>IF(OR(K542="",L542="",M542=""),"",K542*0.8*VLOOKUP(L542,VALIDATIONS!$CZ$2:$DU$42,3,FALSE))</f>
        <v/>
      </c>
      <c r="O542" s="194"/>
    </row>
    <row r="543" spans="1:15" x14ac:dyDescent="0.2">
      <c r="A543" s="232"/>
      <c r="B543" s="368"/>
      <c r="C543" s="194"/>
      <c r="D543" s="194"/>
      <c r="E543" s="194"/>
      <c r="F543" s="194"/>
      <c r="G543" s="194"/>
      <c r="H543" s="368"/>
      <c r="I543" s="194"/>
      <c r="J543" s="194"/>
      <c r="K543" s="194"/>
      <c r="L543" s="368"/>
      <c r="M543" s="370"/>
      <c r="N543" s="106" t="str">
        <f>IF(OR(K543="",L543="",M543=""),"",K543*0.8*VLOOKUP(L543,VALIDATIONS!$CZ$2:$DU$42,3,FALSE))</f>
        <v/>
      </c>
      <c r="O543" s="194"/>
    </row>
    <row r="544" spans="1:15" x14ac:dyDescent="0.2">
      <c r="A544" s="232"/>
      <c r="B544" s="368"/>
      <c r="C544" s="194"/>
      <c r="D544" s="194"/>
      <c r="E544" s="194"/>
      <c r="F544" s="194"/>
      <c r="G544" s="194"/>
      <c r="H544" s="368"/>
      <c r="I544" s="194"/>
      <c r="J544" s="194"/>
      <c r="K544" s="194"/>
      <c r="L544" s="368"/>
      <c r="M544" s="370"/>
      <c r="N544" s="106" t="str">
        <f>IF(OR(K544="",L544="",M544=""),"",K544*0.8*VLOOKUP(L544,VALIDATIONS!$CZ$2:$DU$42,3,FALSE))</f>
        <v/>
      </c>
      <c r="O544" s="194"/>
    </row>
    <row r="545" spans="1:15" x14ac:dyDescent="0.2">
      <c r="A545" s="232"/>
      <c r="B545" s="368"/>
      <c r="C545" s="194"/>
      <c r="D545" s="194"/>
      <c r="E545" s="194"/>
      <c r="F545" s="194"/>
      <c r="G545" s="194"/>
      <c r="H545" s="368"/>
      <c r="I545" s="194"/>
      <c r="J545" s="194"/>
      <c r="K545" s="194"/>
      <c r="L545" s="368"/>
      <c r="M545" s="370"/>
      <c r="N545" s="106" t="str">
        <f>IF(OR(K545="",L545="",M545=""),"",K545*0.8*VLOOKUP(L545,VALIDATIONS!$CZ$2:$DU$42,3,FALSE))</f>
        <v/>
      </c>
      <c r="O545" s="194"/>
    </row>
    <row r="546" spans="1:15" x14ac:dyDescent="0.2">
      <c r="A546" s="232"/>
      <c r="B546" s="368"/>
      <c r="C546" s="194"/>
      <c r="D546" s="194"/>
      <c r="E546" s="194"/>
      <c r="F546" s="194"/>
      <c r="G546" s="194"/>
      <c r="H546" s="368"/>
      <c r="I546" s="194"/>
      <c r="J546" s="194"/>
      <c r="K546" s="194"/>
      <c r="L546" s="368"/>
      <c r="M546" s="370"/>
      <c r="N546" s="106" t="str">
        <f>IF(OR(K546="",L546="",M546=""),"",K546*0.8*VLOOKUP(L546,VALIDATIONS!$CZ$2:$DU$42,3,FALSE))</f>
        <v/>
      </c>
      <c r="O546" s="194"/>
    </row>
    <row r="547" spans="1:15" x14ac:dyDescent="0.2">
      <c r="A547" s="232"/>
      <c r="B547" s="368"/>
      <c r="C547" s="194"/>
      <c r="D547" s="194"/>
      <c r="E547" s="194"/>
      <c r="F547" s="194"/>
      <c r="G547" s="194"/>
      <c r="H547" s="368"/>
      <c r="I547" s="194"/>
      <c r="J547" s="194"/>
      <c r="K547" s="194"/>
      <c r="L547" s="368"/>
      <c r="M547" s="370"/>
      <c r="N547" s="106" t="str">
        <f>IF(OR(K547="",L547="",M547=""),"",K547*0.8*VLOOKUP(L547,VALIDATIONS!$CZ$2:$DU$42,3,FALSE))</f>
        <v/>
      </c>
      <c r="O547" s="194"/>
    </row>
    <row r="548" spans="1:15" x14ac:dyDescent="0.2">
      <c r="A548" s="232"/>
      <c r="B548" s="368"/>
      <c r="C548" s="194"/>
      <c r="D548" s="194"/>
      <c r="E548" s="194"/>
      <c r="F548" s="194"/>
      <c r="G548" s="194"/>
      <c r="H548" s="368"/>
      <c r="I548" s="194"/>
      <c r="J548" s="194"/>
      <c r="K548" s="194"/>
      <c r="L548" s="368"/>
      <c r="M548" s="370"/>
      <c r="N548" s="106" t="str">
        <f>IF(OR(K548="",L548="",M548=""),"",K548*0.8*VLOOKUP(L548,VALIDATIONS!$CZ$2:$DU$42,3,FALSE))</f>
        <v/>
      </c>
      <c r="O548" s="194"/>
    </row>
    <row r="549" spans="1:15" x14ac:dyDescent="0.2">
      <c r="A549" s="232"/>
      <c r="B549" s="368"/>
      <c r="C549" s="194"/>
      <c r="D549" s="194"/>
      <c r="E549" s="194"/>
      <c r="F549" s="194"/>
      <c r="G549" s="194"/>
      <c r="H549" s="368"/>
      <c r="I549" s="194"/>
      <c r="J549" s="194"/>
      <c r="K549" s="194"/>
      <c r="L549" s="368"/>
      <c r="M549" s="370"/>
      <c r="N549" s="106" t="str">
        <f>IF(OR(K549="",L549="",M549=""),"",K549*0.8*VLOOKUP(L549,VALIDATIONS!$CZ$2:$DU$42,3,FALSE))</f>
        <v/>
      </c>
      <c r="O549" s="194"/>
    </row>
    <row r="550" spans="1:15" x14ac:dyDescent="0.2">
      <c r="A550" s="232"/>
      <c r="B550" s="368"/>
      <c r="C550" s="194"/>
      <c r="D550" s="194"/>
      <c r="E550" s="194"/>
      <c r="F550" s="194"/>
      <c r="G550" s="194"/>
      <c r="H550" s="368"/>
      <c r="I550" s="194"/>
      <c r="J550" s="194"/>
      <c r="K550" s="194"/>
      <c r="L550" s="368"/>
      <c r="M550" s="370"/>
      <c r="N550" s="106" t="str">
        <f>IF(OR(K550="",L550="",M550=""),"",K550*0.8*VLOOKUP(L550,VALIDATIONS!$CZ$2:$DU$42,3,FALSE))</f>
        <v/>
      </c>
      <c r="O550" s="194"/>
    </row>
    <row r="551" spans="1:15" x14ac:dyDescent="0.2">
      <c r="A551" s="232"/>
      <c r="B551" s="368"/>
      <c r="C551" s="194"/>
      <c r="D551" s="194"/>
      <c r="E551" s="194"/>
      <c r="F551" s="194"/>
      <c r="G551" s="194"/>
      <c r="H551" s="368"/>
      <c r="I551" s="194"/>
      <c r="J551" s="194"/>
      <c r="K551" s="194"/>
      <c r="L551" s="368"/>
      <c r="M551" s="370"/>
      <c r="N551" s="106" t="str">
        <f>IF(OR(K551="",L551="",M551=""),"",K551*0.8*VLOOKUP(L551,VALIDATIONS!$CZ$2:$DU$42,3,FALSE))</f>
        <v/>
      </c>
      <c r="O551" s="194"/>
    </row>
    <row r="552" spans="1:15" x14ac:dyDescent="0.2">
      <c r="A552" s="232"/>
      <c r="B552" s="368"/>
      <c r="C552" s="194"/>
      <c r="D552" s="194"/>
      <c r="E552" s="194"/>
      <c r="F552" s="194"/>
      <c r="G552" s="194"/>
      <c r="H552" s="368"/>
      <c r="I552" s="194"/>
      <c r="J552" s="194"/>
      <c r="K552" s="194"/>
      <c r="L552" s="368"/>
      <c r="M552" s="370"/>
      <c r="N552" s="106" t="str">
        <f>IF(OR(K552="",L552="",M552=""),"",K552*0.8*VLOOKUP(L552,VALIDATIONS!$CZ$2:$DU$42,3,FALSE))</f>
        <v/>
      </c>
      <c r="O552" s="194"/>
    </row>
    <row r="553" spans="1:15" x14ac:dyDescent="0.2">
      <c r="A553" s="232"/>
      <c r="B553" s="368"/>
      <c r="C553" s="194"/>
      <c r="D553" s="194"/>
      <c r="E553" s="194"/>
      <c r="F553" s="194"/>
      <c r="G553" s="194"/>
      <c r="H553" s="368"/>
      <c r="I553" s="194"/>
      <c r="J553" s="194"/>
      <c r="K553" s="194"/>
      <c r="L553" s="368"/>
      <c r="M553" s="370"/>
      <c r="N553" s="106" t="str">
        <f>IF(OR(K553="",L553="",M553=""),"",K553*0.8*VLOOKUP(L553,VALIDATIONS!$CZ$2:$DU$42,3,FALSE))</f>
        <v/>
      </c>
      <c r="O553" s="194"/>
    </row>
    <row r="554" spans="1:15" x14ac:dyDescent="0.2">
      <c r="A554" s="232"/>
      <c r="B554" s="368"/>
      <c r="C554" s="194"/>
      <c r="D554" s="194"/>
      <c r="E554" s="194"/>
      <c r="F554" s="194"/>
      <c r="G554" s="194"/>
      <c r="H554" s="368"/>
      <c r="I554" s="194"/>
      <c r="J554" s="194"/>
      <c r="K554" s="194"/>
      <c r="L554" s="368"/>
      <c r="M554" s="370"/>
      <c r="N554" s="106" t="str">
        <f>IF(OR(K554="",L554="",M554=""),"",K554*0.8*VLOOKUP(L554,VALIDATIONS!$CZ$2:$DU$42,3,FALSE))</f>
        <v/>
      </c>
      <c r="O554" s="194"/>
    </row>
    <row r="555" spans="1:15" x14ac:dyDescent="0.2">
      <c r="A555" s="232"/>
      <c r="B555" s="368"/>
      <c r="C555" s="194"/>
      <c r="D555" s="194"/>
      <c r="E555" s="194"/>
      <c r="F555" s="194"/>
      <c r="G555" s="194"/>
      <c r="H555" s="368"/>
      <c r="I555" s="194"/>
      <c r="J555" s="194"/>
      <c r="K555" s="194"/>
      <c r="L555" s="368"/>
      <c r="M555" s="370"/>
      <c r="N555" s="106" t="str">
        <f>IF(OR(K555="",L555="",M555=""),"",K555*0.8*VLOOKUP(L555,VALIDATIONS!$CZ$2:$DU$42,3,FALSE))</f>
        <v/>
      </c>
      <c r="O555" s="194"/>
    </row>
    <row r="556" spans="1:15" x14ac:dyDescent="0.2">
      <c r="A556" s="232"/>
      <c r="B556" s="368"/>
      <c r="C556" s="194"/>
      <c r="D556" s="194"/>
      <c r="E556" s="194"/>
      <c r="F556" s="194"/>
      <c r="G556" s="194"/>
      <c r="H556" s="368"/>
      <c r="I556" s="194"/>
      <c r="J556" s="194"/>
      <c r="K556" s="194"/>
      <c r="L556" s="368"/>
      <c r="M556" s="370"/>
      <c r="N556" s="106" t="str">
        <f>IF(OR(K556="",L556="",M556=""),"",K556*0.8*VLOOKUP(L556,VALIDATIONS!$CZ$2:$DU$42,3,FALSE))</f>
        <v/>
      </c>
      <c r="O556" s="194"/>
    </row>
    <row r="557" spans="1:15" x14ac:dyDescent="0.2">
      <c r="A557" s="232"/>
      <c r="B557" s="368"/>
      <c r="C557" s="194"/>
      <c r="D557" s="194"/>
      <c r="E557" s="194"/>
      <c r="F557" s="194"/>
      <c r="G557" s="194"/>
      <c r="H557" s="368"/>
      <c r="I557" s="194"/>
      <c r="J557" s="194"/>
      <c r="K557" s="194"/>
      <c r="L557" s="368"/>
      <c r="M557" s="370"/>
      <c r="N557" s="106" t="str">
        <f>IF(OR(K557="",L557="",M557=""),"",K557*0.8*VLOOKUP(L557,VALIDATIONS!$CZ$2:$DU$42,3,FALSE))</f>
        <v/>
      </c>
      <c r="O557" s="194"/>
    </row>
    <row r="558" spans="1:15" x14ac:dyDescent="0.2">
      <c r="A558" s="232"/>
      <c r="B558" s="368"/>
      <c r="C558" s="194"/>
      <c r="D558" s="194"/>
      <c r="E558" s="194"/>
      <c r="F558" s="194"/>
      <c r="G558" s="194"/>
      <c r="H558" s="368"/>
      <c r="I558" s="194"/>
      <c r="J558" s="194"/>
      <c r="K558" s="194"/>
      <c r="L558" s="368"/>
      <c r="M558" s="370"/>
      <c r="N558" s="106" t="str">
        <f>IF(OR(K558="",L558="",M558=""),"",K558*0.8*VLOOKUP(L558,VALIDATIONS!$CZ$2:$DU$42,3,FALSE))</f>
        <v/>
      </c>
      <c r="O558" s="194"/>
    </row>
    <row r="559" spans="1:15" x14ac:dyDescent="0.2">
      <c r="A559" s="232"/>
      <c r="B559" s="368"/>
      <c r="C559" s="194"/>
      <c r="D559" s="194"/>
      <c r="E559" s="194"/>
      <c r="F559" s="194"/>
      <c r="G559" s="194"/>
      <c r="H559" s="368"/>
      <c r="I559" s="194"/>
      <c r="J559" s="194"/>
      <c r="K559" s="194"/>
      <c r="L559" s="368"/>
      <c r="M559" s="370"/>
      <c r="N559" s="106" t="str">
        <f>IF(OR(K559="",L559="",M559=""),"",K559*0.8*VLOOKUP(L559,VALIDATIONS!$CZ$2:$DU$42,3,FALSE))</f>
        <v/>
      </c>
      <c r="O559" s="194"/>
    </row>
    <row r="560" spans="1:15" x14ac:dyDescent="0.2">
      <c r="A560" s="232"/>
      <c r="B560" s="368"/>
      <c r="C560" s="194"/>
      <c r="D560" s="194"/>
      <c r="E560" s="194"/>
      <c r="F560" s="194"/>
      <c r="G560" s="194"/>
      <c r="H560" s="368"/>
      <c r="I560" s="194"/>
      <c r="J560" s="194"/>
      <c r="K560" s="194"/>
      <c r="L560" s="368"/>
      <c r="M560" s="370"/>
      <c r="N560" s="106" t="str">
        <f>IF(OR(K560="",L560="",M560=""),"",K560*0.8*VLOOKUP(L560,VALIDATIONS!$CZ$2:$DU$42,3,FALSE))</f>
        <v/>
      </c>
      <c r="O560" s="194"/>
    </row>
    <row r="561" spans="1:15" x14ac:dyDescent="0.2">
      <c r="A561" s="232"/>
      <c r="B561" s="368"/>
      <c r="C561" s="194"/>
      <c r="D561" s="194"/>
      <c r="E561" s="194"/>
      <c r="F561" s="194"/>
      <c r="G561" s="194"/>
      <c r="H561" s="368"/>
      <c r="I561" s="194"/>
      <c r="J561" s="194"/>
      <c r="K561" s="194"/>
      <c r="L561" s="368"/>
      <c r="M561" s="370"/>
      <c r="N561" s="106" t="str">
        <f>IF(OR(K561="",L561="",M561=""),"",K561*0.8*VLOOKUP(L561,VALIDATIONS!$CZ$2:$DU$42,3,FALSE))</f>
        <v/>
      </c>
      <c r="O561" s="194"/>
    </row>
    <row r="562" spans="1:15" x14ac:dyDescent="0.2">
      <c r="A562" s="232"/>
      <c r="B562" s="368"/>
      <c r="C562" s="194"/>
      <c r="D562" s="194"/>
      <c r="E562" s="194"/>
      <c r="F562" s="194"/>
      <c r="G562" s="194"/>
      <c r="H562" s="368"/>
      <c r="I562" s="194"/>
      <c r="J562" s="194"/>
      <c r="K562" s="194"/>
      <c r="L562" s="368"/>
      <c r="M562" s="370"/>
      <c r="N562" s="106" t="str">
        <f>IF(OR(K562="",L562="",M562=""),"",K562*0.8*VLOOKUP(L562,VALIDATIONS!$CZ$2:$DU$42,3,FALSE))</f>
        <v/>
      </c>
      <c r="O562" s="194"/>
    </row>
    <row r="563" spans="1:15" x14ac:dyDescent="0.2">
      <c r="A563" s="232"/>
      <c r="B563" s="368"/>
      <c r="C563" s="194"/>
      <c r="D563" s="194"/>
      <c r="E563" s="194"/>
      <c r="F563" s="194"/>
      <c r="G563" s="194"/>
      <c r="H563" s="368"/>
      <c r="I563" s="194"/>
      <c r="J563" s="194"/>
      <c r="K563" s="194"/>
      <c r="L563" s="368"/>
      <c r="M563" s="370"/>
      <c r="N563" s="106" t="str">
        <f>IF(OR(K563="",L563="",M563=""),"",K563*0.8*VLOOKUP(L563,VALIDATIONS!$CZ$2:$DU$42,3,FALSE))</f>
        <v/>
      </c>
      <c r="O563" s="194"/>
    </row>
    <row r="564" spans="1:15" x14ac:dyDescent="0.2">
      <c r="A564" s="232"/>
      <c r="B564" s="368"/>
      <c r="C564" s="194"/>
      <c r="D564" s="194"/>
      <c r="E564" s="194"/>
      <c r="F564" s="194"/>
      <c r="G564" s="194"/>
      <c r="H564" s="368"/>
      <c r="I564" s="194"/>
      <c r="J564" s="194"/>
      <c r="K564" s="194"/>
      <c r="L564" s="368"/>
      <c r="M564" s="370"/>
      <c r="N564" s="106" t="str">
        <f>IF(OR(K564="",L564="",M564=""),"",K564*0.8*VLOOKUP(L564,VALIDATIONS!$CZ$2:$DU$42,3,FALSE))</f>
        <v/>
      </c>
      <c r="O564" s="194"/>
    </row>
    <row r="565" spans="1:15" x14ac:dyDescent="0.2">
      <c r="A565" s="232"/>
      <c r="B565" s="368"/>
      <c r="C565" s="194"/>
      <c r="D565" s="194"/>
      <c r="E565" s="194"/>
      <c r="F565" s="194"/>
      <c r="G565" s="194"/>
      <c r="H565" s="368"/>
      <c r="I565" s="194"/>
      <c r="J565" s="194"/>
      <c r="K565" s="194"/>
      <c r="L565" s="368"/>
      <c r="M565" s="370"/>
      <c r="N565" s="106" t="str">
        <f>IF(OR(K565="",L565="",M565=""),"",K565*0.8*VLOOKUP(L565,VALIDATIONS!$CZ$2:$DU$42,3,FALSE))</f>
        <v/>
      </c>
      <c r="O565" s="194"/>
    </row>
    <row r="566" spans="1:15" x14ac:dyDescent="0.2">
      <c r="A566" s="232"/>
      <c r="B566" s="368"/>
      <c r="C566" s="194"/>
      <c r="D566" s="194"/>
      <c r="E566" s="194"/>
      <c r="F566" s="194"/>
      <c r="G566" s="194"/>
      <c r="H566" s="368"/>
      <c r="I566" s="194"/>
      <c r="J566" s="194"/>
      <c r="K566" s="194"/>
      <c r="L566" s="368"/>
      <c r="M566" s="370"/>
      <c r="N566" s="106" t="str">
        <f>IF(OR(K566="",L566="",M566=""),"",K566*0.8*VLOOKUP(L566,VALIDATIONS!$CZ$2:$DU$42,3,FALSE))</f>
        <v/>
      </c>
      <c r="O566" s="194"/>
    </row>
    <row r="567" spans="1:15" x14ac:dyDescent="0.2">
      <c r="A567" s="232"/>
      <c r="B567" s="368"/>
      <c r="C567" s="194"/>
      <c r="D567" s="194"/>
      <c r="E567" s="194"/>
      <c r="F567" s="194"/>
      <c r="G567" s="194"/>
      <c r="H567" s="368"/>
      <c r="I567" s="194"/>
      <c r="J567" s="194"/>
      <c r="K567" s="194"/>
      <c r="L567" s="368"/>
      <c r="M567" s="370"/>
      <c r="N567" s="106" t="str">
        <f>IF(OR(K567="",L567="",M567=""),"",K567*0.8*VLOOKUP(L567,VALIDATIONS!$CZ$2:$DU$42,3,FALSE))</f>
        <v/>
      </c>
      <c r="O567" s="194"/>
    </row>
    <row r="568" spans="1:15" x14ac:dyDescent="0.2">
      <c r="A568" s="232"/>
      <c r="B568" s="368"/>
      <c r="C568" s="194"/>
      <c r="D568" s="194"/>
      <c r="E568" s="194"/>
      <c r="F568" s="194"/>
      <c r="G568" s="194"/>
      <c r="H568" s="368"/>
      <c r="I568" s="194"/>
      <c r="J568" s="194"/>
      <c r="K568" s="194"/>
      <c r="L568" s="368"/>
      <c r="M568" s="370"/>
      <c r="N568" s="106" t="str">
        <f>IF(OR(K568="",L568="",M568=""),"",K568*0.8*VLOOKUP(L568,VALIDATIONS!$CZ$2:$DU$42,3,FALSE))</f>
        <v/>
      </c>
      <c r="O568" s="194"/>
    </row>
    <row r="569" spans="1:15" x14ac:dyDescent="0.2">
      <c r="A569" s="232"/>
      <c r="B569" s="368"/>
      <c r="C569" s="194"/>
      <c r="D569" s="194"/>
      <c r="E569" s="194"/>
      <c r="F569" s="194"/>
      <c r="G569" s="194"/>
      <c r="H569" s="368"/>
      <c r="I569" s="194"/>
      <c r="J569" s="194"/>
      <c r="K569" s="194"/>
      <c r="L569" s="368"/>
      <c r="M569" s="370"/>
      <c r="N569" s="106" t="str">
        <f>IF(OR(K569="",L569="",M569=""),"",K569*0.8*VLOOKUP(L569,VALIDATIONS!$CZ$2:$DU$42,3,FALSE))</f>
        <v/>
      </c>
      <c r="O569" s="194"/>
    </row>
    <row r="570" spans="1:15" x14ac:dyDescent="0.2">
      <c r="A570" s="232"/>
      <c r="B570" s="368"/>
      <c r="C570" s="194"/>
      <c r="D570" s="194"/>
      <c r="E570" s="194"/>
      <c r="F570" s="194"/>
      <c r="G570" s="194"/>
      <c r="H570" s="368"/>
      <c r="I570" s="194"/>
      <c r="J570" s="194"/>
      <c r="K570" s="194"/>
      <c r="L570" s="368"/>
      <c r="M570" s="370"/>
      <c r="N570" s="106" t="str">
        <f>IF(OR(K570="",L570="",M570=""),"",K570*0.8*VLOOKUP(L570,VALIDATIONS!$CZ$2:$DU$42,3,FALSE))</f>
        <v/>
      </c>
      <c r="O570" s="194"/>
    </row>
    <row r="571" spans="1:15" x14ac:dyDescent="0.2">
      <c r="A571" s="232"/>
      <c r="B571" s="368"/>
      <c r="C571" s="194"/>
      <c r="D571" s="194"/>
      <c r="E571" s="194"/>
      <c r="F571" s="194"/>
      <c r="G571" s="194"/>
      <c r="H571" s="368"/>
      <c r="I571" s="194"/>
      <c r="J571" s="194"/>
      <c r="K571" s="194"/>
      <c r="L571" s="368"/>
      <c r="M571" s="370"/>
      <c r="N571" s="106" t="str">
        <f>IF(OR(K571="",L571="",M571=""),"",K571*0.8*VLOOKUP(L571,VALIDATIONS!$CZ$2:$DU$42,3,FALSE))</f>
        <v/>
      </c>
      <c r="O571" s="194"/>
    </row>
    <row r="572" spans="1:15" x14ac:dyDescent="0.2">
      <c r="A572" s="232"/>
      <c r="B572" s="368"/>
      <c r="C572" s="194"/>
      <c r="D572" s="194"/>
      <c r="E572" s="194"/>
      <c r="F572" s="194"/>
      <c r="G572" s="194"/>
      <c r="H572" s="368"/>
      <c r="I572" s="194"/>
      <c r="J572" s="194"/>
      <c r="K572" s="194"/>
      <c r="L572" s="368"/>
      <c r="M572" s="370"/>
      <c r="N572" s="106" t="str">
        <f>IF(OR(K572="",L572="",M572=""),"",K572*0.8*VLOOKUP(L572,VALIDATIONS!$CZ$2:$DU$42,3,FALSE))</f>
        <v/>
      </c>
      <c r="O572" s="194"/>
    </row>
    <row r="573" spans="1:15" x14ac:dyDescent="0.2">
      <c r="A573" s="232"/>
      <c r="B573" s="368"/>
      <c r="C573" s="194"/>
      <c r="D573" s="194"/>
      <c r="E573" s="194"/>
      <c r="F573" s="194"/>
      <c r="G573" s="194"/>
      <c r="H573" s="368"/>
      <c r="I573" s="194"/>
      <c r="J573" s="194"/>
      <c r="K573" s="194"/>
      <c r="L573" s="368"/>
      <c r="M573" s="370"/>
      <c r="N573" s="106" t="str">
        <f>IF(OR(K573="",L573="",M573=""),"",K573*0.8*VLOOKUP(L573,VALIDATIONS!$CZ$2:$DU$42,3,FALSE))</f>
        <v/>
      </c>
      <c r="O573" s="194"/>
    </row>
    <row r="574" spans="1:15" x14ac:dyDescent="0.2">
      <c r="A574" s="232"/>
      <c r="B574" s="368"/>
      <c r="C574" s="194"/>
      <c r="D574" s="194"/>
      <c r="E574" s="194"/>
      <c r="F574" s="194"/>
      <c r="G574" s="194"/>
      <c r="H574" s="368"/>
      <c r="I574" s="194"/>
      <c r="J574" s="194"/>
      <c r="K574" s="194"/>
      <c r="L574" s="368"/>
      <c r="M574" s="370"/>
      <c r="N574" s="106" t="str">
        <f>IF(OR(K574="",L574="",M574=""),"",K574*0.8*VLOOKUP(L574,VALIDATIONS!$CZ$2:$DU$42,3,FALSE))</f>
        <v/>
      </c>
      <c r="O574" s="194"/>
    </row>
    <row r="575" spans="1:15" x14ac:dyDescent="0.2">
      <c r="A575" s="232"/>
      <c r="B575" s="368"/>
      <c r="C575" s="194"/>
      <c r="D575" s="194"/>
      <c r="E575" s="194"/>
      <c r="F575" s="194"/>
      <c r="G575" s="194"/>
      <c r="H575" s="368"/>
      <c r="I575" s="194"/>
      <c r="J575" s="194"/>
      <c r="K575" s="194"/>
      <c r="L575" s="368"/>
      <c r="M575" s="370"/>
      <c r="N575" s="106" t="str">
        <f>IF(OR(K575="",L575="",M575=""),"",K575*0.8*VLOOKUP(L575,VALIDATIONS!$CZ$2:$DU$42,3,FALSE))</f>
        <v/>
      </c>
      <c r="O575" s="194"/>
    </row>
    <row r="576" spans="1:15" x14ac:dyDescent="0.2">
      <c r="A576" s="232"/>
      <c r="B576" s="368"/>
      <c r="C576" s="194"/>
      <c r="D576" s="194"/>
      <c r="E576" s="194"/>
      <c r="F576" s="194"/>
      <c r="G576" s="194"/>
      <c r="H576" s="368"/>
      <c r="I576" s="194"/>
      <c r="J576" s="194"/>
      <c r="K576" s="194"/>
      <c r="L576" s="368"/>
      <c r="M576" s="370"/>
      <c r="N576" s="106" t="str">
        <f>IF(OR(K576="",L576="",M576=""),"",K576*0.8*VLOOKUP(L576,VALIDATIONS!$CZ$2:$DU$42,3,FALSE))</f>
        <v/>
      </c>
      <c r="O576" s="194"/>
    </row>
    <row r="577" spans="1:15" x14ac:dyDescent="0.2">
      <c r="A577" s="232"/>
      <c r="B577" s="368"/>
      <c r="C577" s="194"/>
      <c r="D577" s="194"/>
      <c r="E577" s="194"/>
      <c r="F577" s="194"/>
      <c r="G577" s="194"/>
      <c r="H577" s="368"/>
      <c r="I577" s="194"/>
      <c r="J577" s="194"/>
      <c r="K577" s="194"/>
      <c r="L577" s="368"/>
      <c r="M577" s="370"/>
      <c r="N577" s="106" t="str">
        <f>IF(OR(K577="",L577="",M577=""),"",K577*0.8*VLOOKUP(L577,VALIDATIONS!$CZ$2:$DU$42,3,FALSE))</f>
        <v/>
      </c>
      <c r="O577" s="194"/>
    </row>
    <row r="578" spans="1:15" x14ac:dyDescent="0.2">
      <c r="A578" s="232"/>
      <c r="B578" s="368"/>
      <c r="C578" s="194"/>
      <c r="D578" s="194"/>
      <c r="E578" s="194"/>
      <c r="F578" s="194"/>
      <c r="G578" s="194"/>
      <c r="H578" s="368"/>
      <c r="I578" s="194"/>
      <c r="J578" s="194"/>
      <c r="K578" s="194"/>
      <c r="L578" s="368"/>
      <c r="M578" s="370"/>
      <c r="N578" s="106" t="str">
        <f>IF(OR(K578="",L578="",M578=""),"",K578*0.8*VLOOKUP(L578,VALIDATIONS!$CZ$2:$DU$42,3,FALSE))</f>
        <v/>
      </c>
      <c r="O578" s="194"/>
    </row>
    <row r="579" spans="1:15" x14ac:dyDescent="0.2">
      <c r="A579" s="232"/>
      <c r="B579" s="368"/>
      <c r="C579" s="194"/>
      <c r="D579" s="194"/>
      <c r="E579" s="194"/>
      <c r="F579" s="194"/>
      <c r="G579" s="194"/>
      <c r="H579" s="368"/>
      <c r="I579" s="194"/>
      <c r="J579" s="194"/>
      <c r="K579" s="194"/>
      <c r="L579" s="368"/>
      <c r="M579" s="370"/>
      <c r="N579" s="106" t="str">
        <f>IF(OR(K579="",L579="",M579=""),"",K579*0.8*VLOOKUP(L579,VALIDATIONS!$CZ$2:$DU$42,3,FALSE))</f>
        <v/>
      </c>
      <c r="O579" s="194"/>
    </row>
    <row r="580" spans="1:15" x14ac:dyDescent="0.2">
      <c r="A580" s="232"/>
      <c r="B580" s="368"/>
      <c r="C580" s="194"/>
      <c r="D580" s="194"/>
      <c r="E580" s="194"/>
      <c r="F580" s="194"/>
      <c r="G580" s="194"/>
      <c r="H580" s="368"/>
      <c r="I580" s="194"/>
      <c r="J580" s="194"/>
      <c r="K580" s="194"/>
      <c r="L580" s="368"/>
      <c r="M580" s="370"/>
      <c r="N580" s="106" t="str">
        <f>IF(OR(K580="",L580="",M580=""),"",K580*0.8*VLOOKUP(L580,VALIDATIONS!$CZ$2:$DU$42,3,FALSE))</f>
        <v/>
      </c>
      <c r="O580" s="194"/>
    </row>
    <row r="581" spans="1:15" x14ac:dyDescent="0.2">
      <c r="A581" s="232"/>
      <c r="B581" s="368"/>
      <c r="C581" s="194"/>
      <c r="D581" s="194"/>
      <c r="E581" s="194"/>
      <c r="F581" s="194"/>
      <c r="G581" s="194"/>
      <c r="H581" s="368"/>
      <c r="I581" s="194"/>
      <c r="J581" s="194"/>
      <c r="K581" s="194"/>
      <c r="L581" s="368"/>
      <c r="M581" s="370"/>
      <c r="N581" s="106" t="str">
        <f>IF(OR(K581="",L581="",M581=""),"",K581*0.8*VLOOKUP(L581,VALIDATIONS!$CZ$2:$DU$42,3,FALSE))</f>
        <v/>
      </c>
      <c r="O581" s="194"/>
    </row>
    <row r="582" spans="1:15" x14ac:dyDescent="0.2">
      <c r="A582" s="232"/>
      <c r="B582" s="368"/>
      <c r="C582" s="194"/>
      <c r="D582" s="194"/>
      <c r="E582" s="194"/>
      <c r="F582" s="194"/>
      <c r="G582" s="194"/>
      <c r="H582" s="368"/>
      <c r="I582" s="194"/>
      <c r="J582" s="194"/>
      <c r="K582" s="194"/>
      <c r="L582" s="368"/>
      <c r="M582" s="370"/>
      <c r="N582" s="106" t="str">
        <f>IF(OR(K582="",L582="",M582=""),"",K582*0.8*VLOOKUP(L582,VALIDATIONS!$CZ$2:$DU$42,3,FALSE))</f>
        <v/>
      </c>
      <c r="O582" s="194"/>
    </row>
    <row r="583" spans="1:15" x14ac:dyDescent="0.2">
      <c r="A583" s="232"/>
      <c r="B583" s="368"/>
      <c r="C583" s="194"/>
      <c r="D583" s="194"/>
      <c r="E583" s="194"/>
      <c r="F583" s="194"/>
      <c r="G583" s="194"/>
      <c r="H583" s="368"/>
      <c r="I583" s="194"/>
      <c r="J583" s="194"/>
      <c r="K583" s="194"/>
      <c r="L583" s="368"/>
      <c r="M583" s="370"/>
      <c r="N583" s="106" t="str">
        <f>IF(OR(K583="",L583="",M583=""),"",K583*0.8*VLOOKUP(L583,VALIDATIONS!$CZ$2:$DU$42,3,FALSE))</f>
        <v/>
      </c>
      <c r="O583" s="194"/>
    </row>
    <row r="584" spans="1:15" x14ac:dyDescent="0.2">
      <c r="A584" s="232"/>
      <c r="B584" s="368"/>
      <c r="C584" s="194"/>
      <c r="D584" s="194"/>
      <c r="E584" s="194"/>
      <c r="F584" s="194"/>
      <c r="G584" s="194"/>
      <c r="H584" s="368"/>
      <c r="I584" s="194"/>
      <c r="J584" s="194"/>
      <c r="K584" s="194"/>
      <c r="L584" s="368"/>
      <c r="M584" s="370"/>
      <c r="N584" s="106" t="str">
        <f>IF(OR(K584="",L584="",M584=""),"",K584*0.8*VLOOKUP(L584,VALIDATIONS!$CZ$2:$DU$42,3,FALSE))</f>
        <v/>
      </c>
      <c r="O584" s="194"/>
    </row>
    <row r="585" spans="1:15" x14ac:dyDescent="0.2">
      <c r="A585" s="232"/>
      <c r="B585" s="368"/>
      <c r="C585" s="194"/>
      <c r="D585" s="194"/>
      <c r="E585" s="194"/>
      <c r="F585" s="194"/>
      <c r="G585" s="194"/>
      <c r="H585" s="368"/>
      <c r="I585" s="194"/>
      <c r="J585" s="194"/>
      <c r="K585" s="194"/>
      <c r="L585" s="368"/>
      <c r="M585" s="370"/>
      <c r="N585" s="106" t="str">
        <f>IF(OR(K585="",L585="",M585=""),"",K585*0.8*VLOOKUP(L585,VALIDATIONS!$CZ$2:$DU$42,3,FALSE))</f>
        <v/>
      </c>
      <c r="O585" s="194"/>
    </row>
    <row r="586" spans="1:15" x14ac:dyDescent="0.2">
      <c r="A586" s="232"/>
      <c r="B586" s="368"/>
      <c r="C586" s="194"/>
      <c r="D586" s="194"/>
      <c r="E586" s="194"/>
      <c r="F586" s="194"/>
      <c r="G586" s="194"/>
      <c r="H586" s="368"/>
      <c r="I586" s="194"/>
      <c r="J586" s="194"/>
      <c r="K586" s="194"/>
      <c r="L586" s="368"/>
      <c r="M586" s="370"/>
      <c r="N586" s="106" t="str">
        <f>IF(OR(K586="",L586="",M586=""),"",K586*0.8*VLOOKUP(L586,VALIDATIONS!$CZ$2:$DU$42,3,FALSE))</f>
        <v/>
      </c>
      <c r="O586" s="194"/>
    </row>
    <row r="587" spans="1:15" x14ac:dyDescent="0.2">
      <c r="A587" s="232"/>
      <c r="B587" s="368"/>
      <c r="C587" s="194"/>
      <c r="D587" s="194"/>
      <c r="E587" s="194"/>
      <c r="F587" s="194"/>
      <c r="G587" s="194"/>
      <c r="H587" s="368"/>
      <c r="I587" s="194"/>
      <c r="J587" s="194"/>
      <c r="K587" s="194"/>
      <c r="L587" s="368"/>
      <c r="M587" s="370"/>
      <c r="N587" s="106" t="str">
        <f>IF(OR(K587="",L587="",M587=""),"",K587*0.8*VLOOKUP(L587,VALIDATIONS!$CZ$2:$DU$42,3,FALSE))</f>
        <v/>
      </c>
      <c r="O587" s="194"/>
    </row>
    <row r="588" spans="1:15" x14ac:dyDescent="0.2">
      <c r="A588" s="232"/>
      <c r="B588" s="368"/>
      <c r="C588" s="194"/>
      <c r="D588" s="194"/>
      <c r="E588" s="194"/>
      <c r="F588" s="194"/>
      <c r="G588" s="194"/>
      <c r="H588" s="368"/>
      <c r="I588" s="194"/>
      <c r="J588" s="194"/>
      <c r="K588" s="194"/>
      <c r="L588" s="368"/>
      <c r="M588" s="370"/>
      <c r="N588" s="106" t="str">
        <f>IF(OR(K588="",L588="",M588=""),"",K588*0.8*VLOOKUP(L588,VALIDATIONS!$CZ$2:$DU$42,3,FALSE))</f>
        <v/>
      </c>
      <c r="O588" s="194"/>
    </row>
    <row r="589" spans="1:15" x14ac:dyDescent="0.2">
      <c r="A589" s="232"/>
      <c r="B589" s="368"/>
      <c r="C589" s="194"/>
      <c r="D589" s="194"/>
      <c r="E589" s="194"/>
      <c r="F589" s="194"/>
      <c r="G589" s="194"/>
      <c r="H589" s="368"/>
      <c r="I589" s="194"/>
      <c r="J589" s="194"/>
      <c r="K589" s="194"/>
      <c r="L589" s="368"/>
      <c r="M589" s="370"/>
      <c r="N589" s="106" t="str">
        <f>IF(OR(K589="",L589="",M589=""),"",K589*0.8*VLOOKUP(L589,VALIDATIONS!$CZ$2:$DU$42,3,FALSE))</f>
        <v/>
      </c>
      <c r="O589" s="194"/>
    </row>
    <row r="590" spans="1:15" x14ac:dyDescent="0.2">
      <c r="A590" s="232"/>
      <c r="B590" s="368"/>
      <c r="C590" s="194"/>
      <c r="D590" s="194"/>
      <c r="E590" s="194"/>
      <c r="F590" s="194"/>
      <c r="G590" s="194"/>
      <c r="H590" s="368"/>
      <c r="I590" s="194"/>
      <c r="J590" s="194"/>
      <c r="K590" s="194"/>
      <c r="L590" s="368"/>
      <c r="M590" s="370"/>
      <c r="N590" s="106" t="str">
        <f>IF(OR(K590="",L590="",M590=""),"",K590*0.8*VLOOKUP(L590,VALIDATIONS!$CZ$2:$DU$42,3,FALSE))</f>
        <v/>
      </c>
      <c r="O590" s="194"/>
    </row>
    <row r="591" spans="1:15" x14ac:dyDescent="0.2">
      <c r="A591" s="232"/>
      <c r="B591" s="368"/>
      <c r="C591" s="194"/>
      <c r="D591" s="194"/>
      <c r="E591" s="194"/>
      <c r="F591" s="194"/>
      <c r="G591" s="194"/>
      <c r="H591" s="368"/>
      <c r="I591" s="194"/>
      <c r="J591" s="194"/>
      <c r="K591" s="194"/>
      <c r="L591" s="368"/>
      <c r="M591" s="370"/>
      <c r="N591" s="106" t="str">
        <f>IF(OR(K591="",L591="",M591=""),"",K591*0.8*VLOOKUP(L591,VALIDATIONS!$CZ$2:$DU$42,3,FALSE))</f>
        <v/>
      </c>
      <c r="O591" s="194"/>
    </row>
    <row r="592" spans="1:15" x14ac:dyDescent="0.2">
      <c r="A592" s="232"/>
      <c r="B592" s="368"/>
      <c r="C592" s="194"/>
      <c r="D592" s="194"/>
      <c r="E592" s="194"/>
      <c r="F592" s="194"/>
      <c r="G592" s="194"/>
      <c r="H592" s="368"/>
      <c r="I592" s="194"/>
      <c r="J592" s="194"/>
      <c r="K592" s="194"/>
      <c r="L592" s="368"/>
      <c r="M592" s="370"/>
      <c r="N592" s="106" t="str">
        <f>IF(OR(K592="",L592="",M592=""),"",K592*0.8*VLOOKUP(L592,VALIDATIONS!$CZ$2:$DU$42,3,FALSE))</f>
        <v/>
      </c>
      <c r="O592" s="194"/>
    </row>
    <row r="593" spans="1:15" x14ac:dyDescent="0.2">
      <c r="A593" s="232"/>
      <c r="B593" s="368"/>
      <c r="C593" s="194"/>
      <c r="D593" s="194"/>
      <c r="E593" s="194"/>
      <c r="F593" s="194"/>
      <c r="G593" s="194"/>
      <c r="H593" s="368"/>
      <c r="I593" s="194"/>
      <c r="J593" s="194"/>
      <c r="K593" s="194"/>
      <c r="L593" s="368"/>
      <c r="M593" s="370"/>
      <c r="N593" s="106" t="str">
        <f>IF(OR(K593="",L593="",M593=""),"",K593*0.8*VLOOKUP(L593,VALIDATIONS!$CZ$2:$DU$42,3,FALSE))</f>
        <v/>
      </c>
      <c r="O593" s="194"/>
    </row>
    <row r="594" spans="1:15" x14ac:dyDescent="0.2">
      <c r="A594" s="232"/>
      <c r="B594" s="368"/>
      <c r="C594" s="194"/>
      <c r="D594" s="194"/>
      <c r="E594" s="194"/>
      <c r="F594" s="194"/>
      <c r="G594" s="194"/>
      <c r="H594" s="368"/>
      <c r="I594" s="194"/>
      <c r="J594" s="194"/>
      <c r="K594" s="194"/>
      <c r="L594" s="368"/>
      <c r="M594" s="370"/>
      <c r="N594" s="106" t="str">
        <f>IF(OR(K594="",L594="",M594=""),"",K594*0.8*VLOOKUP(L594,VALIDATIONS!$CZ$2:$DU$42,3,FALSE))</f>
        <v/>
      </c>
      <c r="O594" s="194"/>
    </row>
    <row r="595" spans="1:15" x14ac:dyDescent="0.2">
      <c r="A595" s="232"/>
      <c r="B595" s="368"/>
      <c r="C595" s="194"/>
      <c r="D595" s="194"/>
      <c r="E595" s="194"/>
      <c r="F595" s="194"/>
      <c r="G595" s="194"/>
      <c r="H595" s="368"/>
      <c r="I595" s="194"/>
      <c r="J595" s="194"/>
      <c r="K595" s="194"/>
      <c r="L595" s="368"/>
      <c r="M595" s="370"/>
      <c r="N595" s="106" t="str">
        <f>IF(OR(K595="",L595="",M595=""),"",K595*0.8*VLOOKUP(L595,VALIDATIONS!$CZ$2:$DU$42,3,FALSE))</f>
        <v/>
      </c>
      <c r="O595" s="194"/>
    </row>
    <row r="596" spans="1:15" x14ac:dyDescent="0.2">
      <c r="A596" s="232"/>
      <c r="B596" s="368"/>
      <c r="C596" s="194"/>
      <c r="D596" s="194"/>
      <c r="E596" s="194"/>
      <c r="F596" s="194"/>
      <c r="G596" s="194"/>
      <c r="H596" s="368"/>
      <c r="I596" s="194"/>
      <c r="J596" s="194"/>
      <c r="K596" s="194"/>
      <c r="L596" s="368"/>
      <c r="M596" s="370"/>
      <c r="N596" s="106" t="str">
        <f>IF(OR(K596="",L596="",M596=""),"",K596*0.8*VLOOKUP(L596,VALIDATIONS!$CZ$2:$DU$42,3,FALSE))</f>
        <v/>
      </c>
      <c r="O596" s="194"/>
    </row>
    <row r="597" spans="1:15" x14ac:dyDescent="0.2">
      <c r="A597" s="232"/>
      <c r="B597" s="368"/>
      <c r="C597" s="194"/>
      <c r="D597" s="194"/>
      <c r="E597" s="194"/>
      <c r="F597" s="194"/>
      <c r="G597" s="194"/>
      <c r="H597" s="368"/>
      <c r="I597" s="194"/>
      <c r="J597" s="194"/>
      <c r="K597" s="194"/>
      <c r="L597" s="368"/>
      <c r="M597" s="370"/>
      <c r="N597" s="106" t="str">
        <f>IF(OR(K597="",L597="",M597=""),"",K597*0.8*VLOOKUP(L597,VALIDATIONS!$CZ$2:$DU$42,3,FALSE))</f>
        <v/>
      </c>
      <c r="O597" s="194"/>
    </row>
    <row r="598" spans="1:15" x14ac:dyDescent="0.2">
      <c r="A598" s="232"/>
      <c r="B598" s="368"/>
      <c r="C598" s="194"/>
      <c r="D598" s="194"/>
      <c r="E598" s="194"/>
      <c r="F598" s="194"/>
      <c r="G598" s="194"/>
      <c r="H598" s="368"/>
      <c r="I598" s="194"/>
      <c r="J598" s="194"/>
      <c r="K598" s="194"/>
      <c r="L598" s="368"/>
      <c r="M598" s="370"/>
      <c r="N598" s="106" t="str">
        <f>IF(OR(K598="",L598="",M598=""),"",K598*0.8*VLOOKUP(L598,VALIDATIONS!$CZ$2:$DU$42,3,FALSE))</f>
        <v/>
      </c>
      <c r="O598" s="194"/>
    </row>
    <row r="599" spans="1:15" x14ac:dyDescent="0.2">
      <c r="A599" s="232"/>
      <c r="B599" s="368"/>
      <c r="C599" s="194"/>
      <c r="D599" s="194"/>
      <c r="E599" s="194"/>
      <c r="F599" s="194"/>
      <c r="G599" s="194"/>
      <c r="H599" s="368"/>
      <c r="I599" s="194"/>
      <c r="J599" s="194"/>
      <c r="K599" s="194"/>
      <c r="L599" s="368"/>
      <c r="M599" s="370"/>
      <c r="N599" s="106" t="str">
        <f>IF(OR(K599="",L599="",M599=""),"",K599*0.8*VLOOKUP(L599,VALIDATIONS!$CZ$2:$DU$42,3,FALSE))</f>
        <v/>
      </c>
      <c r="O599" s="194"/>
    </row>
    <row r="600" spans="1:15" x14ac:dyDescent="0.2">
      <c r="A600" s="232"/>
      <c r="B600" s="368"/>
      <c r="C600" s="194"/>
      <c r="D600" s="194"/>
      <c r="E600" s="194"/>
      <c r="F600" s="194"/>
      <c r="G600" s="194"/>
      <c r="H600" s="368"/>
      <c r="I600" s="194"/>
      <c r="J600" s="194"/>
      <c r="K600" s="194"/>
      <c r="L600" s="368"/>
      <c r="M600" s="370"/>
      <c r="N600" s="106" t="str">
        <f>IF(OR(K600="",L600="",M600=""),"",K600*0.8*VLOOKUP(L600,VALIDATIONS!$CZ$2:$DU$42,3,FALSE))</f>
        <v/>
      </c>
      <c r="O600" s="194"/>
    </row>
    <row r="601" spans="1:15" x14ac:dyDescent="0.2">
      <c r="A601" s="232"/>
      <c r="B601" s="368"/>
      <c r="C601" s="194"/>
      <c r="D601" s="194"/>
      <c r="E601" s="194"/>
      <c r="F601" s="194"/>
      <c r="G601" s="194"/>
      <c r="H601" s="368"/>
      <c r="I601" s="194"/>
      <c r="J601" s="194"/>
      <c r="K601" s="194"/>
      <c r="L601" s="368"/>
      <c r="M601" s="370"/>
      <c r="N601" s="106" t="str">
        <f>IF(OR(K601="",L601="",M601=""),"",K601*0.8*VLOOKUP(L601,VALIDATIONS!$CZ$2:$DU$42,3,FALSE))</f>
        <v/>
      </c>
      <c r="O601" s="194"/>
    </row>
    <row r="602" spans="1:15" x14ac:dyDescent="0.2">
      <c r="A602" s="232"/>
      <c r="B602" s="368"/>
      <c r="C602" s="194"/>
      <c r="D602" s="194"/>
      <c r="E602" s="194"/>
      <c r="F602" s="194"/>
      <c r="G602" s="194"/>
      <c r="H602" s="368"/>
      <c r="I602" s="194"/>
      <c r="J602" s="194"/>
      <c r="K602" s="194"/>
      <c r="L602" s="368"/>
      <c r="M602" s="370"/>
      <c r="N602" s="106" t="str">
        <f>IF(OR(K602="",L602="",M602=""),"",K602*0.8*VLOOKUP(L602,VALIDATIONS!$CZ$2:$DU$42,3,FALSE))</f>
        <v/>
      </c>
      <c r="O602" s="194"/>
    </row>
    <row r="603" spans="1:15" x14ac:dyDescent="0.2">
      <c r="A603" s="232"/>
      <c r="B603" s="368"/>
      <c r="C603" s="194"/>
      <c r="D603" s="194"/>
      <c r="E603" s="194"/>
      <c r="F603" s="194"/>
      <c r="G603" s="194"/>
      <c r="H603" s="368"/>
      <c r="I603" s="194"/>
      <c r="J603" s="194"/>
      <c r="K603" s="194"/>
      <c r="L603" s="368"/>
      <c r="M603" s="370"/>
      <c r="N603" s="106" t="str">
        <f>IF(OR(K603="",L603="",M603=""),"",K603*0.8*VLOOKUP(L603,VALIDATIONS!$CZ$2:$DU$42,3,FALSE))</f>
        <v/>
      </c>
      <c r="O603" s="194"/>
    </row>
    <row r="604" spans="1:15" x14ac:dyDescent="0.2">
      <c r="A604" s="232"/>
      <c r="B604" s="368"/>
      <c r="C604" s="194"/>
      <c r="D604" s="194"/>
      <c r="E604" s="194"/>
      <c r="F604" s="194"/>
      <c r="G604" s="194"/>
      <c r="H604" s="368"/>
      <c r="I604" s="194"/>
      <c r="J604" s="194"/>
      <c r="K604" s="194"/>
      <c r="L604" s="368"/>
      <c r="M604" s="370"/>
      <c r="N604" s="106" t="str">
        <f>IF(OR(K604="",L604="",M604=""),"",K604*0.8*VLOOKUP(L604,VALIDATIONS!$CZ$2:$DU$42,3,FALSE))</f>
        <v/>
      </c>
      <c r="O604" s="194"/>
    </row>
    <row r="605" spans="1:15" x14ac:dyDescent="0.2">
      <c r="A605" s="232"/>
      <c r="B605" s="368"/>
      <c r="C605" s="194"/>
      <c r="D605" s="194"/>
      <c r="E605" s="194"/>
      <c r="F605" s="194"/>
      <c r="G605" s="194"/>
      <c r="H605" s="368"/>
      <c r="I605" s="194"/>
      <c r="J605" s="194"/>
      <c r="K605" s="194"/>
      <c r="L605" s="368"/>
      <c r="M605" s="370"/>
      <c r="N605" s="106" t="str">
        <f>IF(OR(K605="",L605="",M605=""),"",K605*0.8*VLOOKUP(L605,VALIDATIONS!$CZ$2:$DU$42,3,FALSE))</f>
        <v/>
      </c>
      <c r="O605" s="194"/>
    </row>
    <row r="606" spans="1:15" x14ac:dyDescent="0.2">
      <c r="A606" s="232"/>
      <c r="B606" s="368"/>
      <c r="C606" s="194"/>
      <c r="D606" s="194"/>
      <c r="E606" s="194"/>
      <c r="F606" s="194"/>
      <c r="G606" s="194"/>
      <c r="H606" s="368"/>
      <c r="I606" s="194"/>
      <c r="J606" s="194"/>
      <c r="K606" s="194"/>
      <c r="L606" s="368"/>
      <c r="M606" s="370"/>
      <c r="N606" s="106" t="str">
        <f>IF(OR(K606="",L606="",M606=""),"",K606*0.8*VLOOKUP(L606,VALIDATIONS!$CZ$2:$DU$42,3,FALSE))</f>
        <v/>
      </c>
      <c r="O606" s="194"/>
    </row>
    <row r="607" spans="1:15" x14ac:dyDescent="0.2">
      <c r="A607" s="232"/>
      <c r="B607" s="368"/>
      <c r="C607" s="194"/>
      <c r="D607" s="194"/>
      <c r="E607" s="194"/>
      <c r="F607" s="194"/>
      <c r="G607" s="194"/>
      <c r="H607" s="368"/>
      <c r="I607" s="194"/>
      <c r="J607" s="194"/>
      <c r="K607" s="194"/>
      <c r="L607" s="368"/>
      <c r="M607" s="370"/>
      <c r="N607" s="106" t="str">
        <f>IF(OR(K607="",L607="",M607=""),"",K607*0.8*VLOOKUP(L607,VALIDATIONS!$CZ$2:$DU$42,3,FALSE))</f>
        <v/>
      </c>
      <c r="O607" s="194"/>
    </row>
    <row r="608" spans="1:15" x14ac:dyDescent="0.2">
      <c r="A608" s="232"/>
      <c r="B608" s="368"/>
      <c r="C608" s="194"/>
      <c r="D608" s="194"/>
      <c r="E608" s="194"/>
      <c r="F608" s="194"/>
      <c r="G608" s="194"/>
      <c r="H608" s="368"/>
      <c r="I608" s="194"/>
      <c r="J608" s="194"/>
      <c r="K608" s="194"/>
      <c r="L608" s="368"/>
      <c r="M608" s="370"/>
      <c r="N608" s="106" t="str">
        <f>IF(OR(K608="",L608="",M608=""),"",K608*0.8*VLOOKUP(L608,VALIDATIONS!$CZ$2:$DU$42,3,FALSE))</f>
        <v/>
      </c>
      <c r="O608" s="194"/>
    </row>
    <row r="609" spans="1:15" x14ac:dyDescent="0.2">
      <c r="A609" s="232"/>
      <c r="B609" s="368"/>
      <c r="C609" s="194"/>
      <c r="D609" s="194"/>
      <c r="E609" s="194"/>
      <c r="F609" s="194"/>
      <c r="G609" s="194"/>
      <c r="H609" s="368"/>
      <c r="I609" s="194"/>
      <c r="J609" s="194"/>
      <c r="K609" s="194"/>
      <c r="L609" s="368"/>
      <c r="M609" s="370"/>
      <c r="N609" s="106" t="str">
        <f>IF(OR(K609="",L609="",M609=""),"",K609*0.8*VLOOKUP(L609,VALIDATIONS!$CZ$2:$DU$42,3,FALSE))</f>
        <v/>
      </c>
      <c r="O609" s="194"/>
    </row>
    <row r="610" spans="1:15" x14ac:dyDescent="0.2">
      <c r="A610" s="232"/>
      <c r="B610" s="368"/>
      <c r="C610" s="194"/>
      <c r="D610" s="194"/>
      <c r="E610" s="194"/>
      <c r="F610" s="194"/>
      <c r="G610" s="194"/>
      <c r="H610" s="368"/>
      <c r="I610" s="194"/>
      <c r="J610" s="194"/>
      <c r="K610" s="194"/>
      <c r="L610" s="368"/>
      <c r="M610" s="370"/>
      <c r="N610" s="106" t="str">
        <f>IF(OR(K610="",L610="",M610=""),"",K610*0.8*VLOOKUP(L610,VALIDATIONS!$CZ$2:$DU$42,3,FALSE))</f>
        <v/>
      </c>
      <c r="O610" s="194"/>
    </row>
    <row r="611" spans="1:15" x14ac:dyDescent="0.2">
      <c r="A611" s="232"/>
      <c r="B611" s="368"/>
      <c r="C611" s="194"/>
      <c r="D611" s="194"/>
      <c r="E611" s="194"/>
      <c r="F611" s="194"/>
      <c r="G611" s="194"/>
      <c r="H611" s="368"/>
      <c r="I611" s="194"/>
      <c r="J611" s="194"/>
      <c r="K611" s="194"/>
      <c r="L611" s="368"/>
      <c r="M611" s="370"/>
      <c r="N611" s="106" t="str">
        <f>IF(OR(K611="",L611="",M611=""),"",K611*0.8*VLOOKUP(L611,VALIDATIONS!$CZ$2:$DU$42,3,FALSE))</f>
        <v/>
      </c>
      <c r="O611" s="194"/>
    </row>
    <row r="612" spans="1:15" x14ac:dyDescent="0.2">
      <c r="A612" s="232"/>
      <c r="B612" s="368"/>
      <c r="C612" s="194"/>
      <c r="D612" s="194"/>
      <c r="E612" s="194"/>
      <c r="F612" s="194"/>
      <c r="G612" s="194"/>
      <c r="H612" s="368"/>
      <c r="I612" s="194"/>
      <c r="J612" s="194"/>
      <c r="K612" s="194"/>
      <c r="L612" s="368"/>
      <c r="M612" s="370"/>
      <c r="N612" s="106" t="str">
        <f>IF(OR(K612="",L612="",M612=""),"",K612*0.8*VLOOKUP(L612,VALIDATIONS!$CZ$2:$DU$42,3,FALSE))</f>
        <v/>
      </c>
      <c r="O612" s="194"/>
    </row>
    <row r="613" spans="1:15" x14ac:dyDescent="0.2">
      <c r="A613" s="232"/>
      <c r="B613" s="368"/>
      <c r="C613" s="194"/>
      <c r="D613" s="194"/>
      <c r="E613" s="194"/>
      <c r="F613" s="194"/>
      <c r="G613" s="194"/>
      <c r="H613" s="368"/>
      <c r="I613" s="194"/>
      <c r="J613" s="194"/>
      <c r="K613" s="194"/>
      <c r="L613" s="368"/>
      <c r="M613" s="370"/>
      <c r="N613" s="106" t="str">
        <f>IF(OR(K613="",L613="",M613=""),"",K613*0.8*VLOOKUP(L613,VALIDATIONS!$CZ$2:$DU$42,3,FALSE))</f>
        <v/>
      </c>
      <c r="O613" s="194"/>
    </row>
    <row r="614" spans="1:15" x14ac:dyDescent="0.2">
      <c r="A614" s="232"/>
      <c r="B614" s="368"/>
      <c r="C614" s="194"/>
      <c r="D614" s="194"/>
      <c r="E614" s="194"/>
      <c r="F614" s="194"/>
      <c r="G614" s="194"/>
      <c r="H614" s="368"/>
      <c r="I614" s="194"/>
      <c r="J614" s="194"/>
      <c r="K614" s="194"/>
      <c r="L614" s="368"/>
      <c r="M614" s="370"/>
      <c r="N614" s="106" t="str">
        <f>IF(OR(K614="",L614="",M614=""),"",K614*0.8*VLOOKUP(L614,VALIDATIONS!$CZ$2:$DU$42,3,FALSE))</f>
        <v/>
      </c>
      <c r="O614" s="194"/>
    </row>
    <row r="615" spans="1:15" x14ac:dyDescent="0.2">
      <c r="A615" s="232"/>
      <c r="B615" s="368"/>
      <c r="C615" s="194"/>
      <c r="D615" s="194"/>
      <c r="E615" s="194"/>
      <c r="F615" s="194"/>
      <c r="G615" s="194"/>
      <c r="H615" s="368"/>
      <c r="I615" s="194"/>
      <c r="J615" s="194"/>
      <c r="K615" s="194"/>
      <c r="L615" s="368"/>
      <c r="M615" s="370"/>
      <c r="N615" s="106" t="str">
        <f>IF(OR(K615="",L615="",M615=""),"",K615*0.8*VLOOKUP(L615,VALIDATIONS!$CZ$2:$DU$42,3,FALSE))</f>
        <v/>
      </c>
      <c r="O615" s="194"/>
    </row>
    <row r="616" spans="1:15" x14ac:dyDescent="0.2">
      <c r="A616" s="232"/>
      <c r="B616" s="368"/>
      <c r="C616" s="194"/>
      <c r="D616" s="194"/>
      <c r="E616" s="194"/>
      <c r="F616" s="194"/>
      <c r="G616" s="194"/>
      <c r="H616" s="368"/>
      <c r="I616" s="194"/>
      <c r="J616" s="194"/>
      <c r="K616" s="194"/>
      <c r="L616" s="368"/>
      <c r="M616" s="370"/>
      <c r="N616" s="106" t="str">
        <f>IF(OR(K616="",L616="",M616=""),"",K616*0.8*VLOOKUP(L616,VALIDATIONS!$CZ$2:$DU$42,3,FALSE))</f>
        <v/>
      </c>
      <c r="O616" s="194"/>
    </row>
    <row r="617" spans="1:15" x14ac:dyDescent="0.2">
      <c r="A617" s="232"/>
      <c r="B617" s="368"/>
      <c r="C617" s="194"/>
      <c r="D617" s="194"/>
      <c r="E617" s="194"/>
      <c r="F617" s="194"/>
      <c r="G617" s="194"/>
      <c r="H617" s="368"/>
      <c r="I617" s="194"/>
      <c r="J617" s="194"/>
      <c r="K617" s="194"/>
      <c r="L617" s="368"/>
      <c r="M617" s="370"/>
      <c r="N617" s="106" t="str">
        <f>IF(OR(K617="",L617="",M617=""),"",K617*0.8*VLOOKUP(L617,VALIDATIONS!$CZ$2:$DU$42,3,FALSE))</f>
        <v/>
      </c>
      <c r="O617" s="194"/>
    </row>
    <row r="618" spans="1:15" x14ac:dyDescent="0.2">
      <c r="A618" s="232"/>
      <c r="B618" s="368"/>
      <c r="C618" s="194"/>
      <c r="D618" s="194"/>
      <c r="E618" s="194"/>
      <c r="F618" s="194"/>
      <c r="G618" s="194"/>
      <c r="H618" s="368"/>
      <c r="I618" s="194"/>
      <c r="J618" s="194"/>
      <c r="K618" s="194"/>
      <c r="L618" s="368"/>
      <c r="M618" s="370"/>
      <c r="N618" s="106" t="str">
        <f>IF(OR(K618="",L618="",M618=""),"",K618*0.8*VLOOKUP(L618,VALIDATIONS!$CZ$2:$DU$42,3,FALSE))</f>
        <v/>
      </c>
      <c r="O618" s="194"/>
    </row>
    <row r="619" spans="1:15" x14ac:dyDescent="0.2">
      <c r="A619" s="232"/>
      <c r="B619" s="368"/>
      <c r="C619" s="194"/>
      <c r="D619" s="194"/>
      <c r="E619" s="194"/>
      <c r="F619" s="194"/>
      <c r="G619" s="194"/>
      <c r="H619" s="368"/>
      <c r="I619" s="194"/>
      <c r="J619" s="194"/>
      <c r="K619" s="194"/>
      <c r="L619" s="368"/>
      <c r="M619" s="370"/>
      <c r="N619" s="106" t="str">
        <f>IF(OR(K619="",L619="",M619=""),"",K619*0.8*VLOOKUP(L619,VALIDATIONS!$CZ$2:$DU$42,3,FALSE))</f>
        <v/>
      </c>
      <c r="O619" s="194"/>
    </row>
    <row r="620" spans="1:15" x14ac:dyDescent="0.2">
      <c r="A620" s="232"/>
      <c r="B620" s="368"/>
      <c r="C620" s="194"/>
      <c r="D620" s="194"/>
      <c r="E620" s="194"/>
      <c r="F620" s="194"/>
      <c r="G620" s="194"/>
      <c r="H620" s="368"/>
      <c r="I620" s="194"/>
      <c r="J620" s="194"/>
      <c r="K620" s="194"/>
      <c r="L620" s="368"/>
      <c r="M620" s="370"/>
      <c r="N620" s="106" t="str">
        <f>IF(OR(K620="",L620="",M620=""),"",K620*0.8*VLOOKUP(L620,VALIDATIONS!$CZ$2:$DU$42,3,FALSE))</f>
        <v/>
      </c>
      <c r="O620" s="194"/>
    </row>
    <row r="621" spans="1:15" x14ac:dyDescent="0.2">
      <c r="A621" s="232"/>
      <c r="B621" s="368"/>
      <c r="C621" s="194"/>
      <c r="D621" s="194"/>
      <c r="E621" s="194"/>
      <c r="F621" s="194"/>
      <c r="G621" s="194"/>
      <c r="H621" s="368"/>
      <c r="I621" s="194"/>
      <c r="J621" s="194"/>
      <c r="K621" s="194"/>
      <c r="L621" s="368"/>
      <c r="M621" s="370"/>
      <c r="N621" s="106" t="str">
        <f>IF(OR(K621="",L621="",M621=""),"",K621*0.8*VLOOKUP(L621,VALIDATIONS!$CZ$2:$DU$42,3,FALSE))</f>
        <v/>
      </c>
      <c r="O621" s="194"/>
    </row>
    <row r="622" spans="1:15" x14ac:dyDescent="0.2">
      <c r="A622" s="232"/>
      <c r="B622" s="368"/>
      <c r="C622" s="194"/>
      <c r="D622" s="194"/>
      <c r="E622" s="194"/>
      <c r="F622" s="194"/>
      <c r="G622" s="194"/>
      <c r="H622" s="368"/>
      <c r="I622" s="194"/>
      <c r="J622" s="194"/>
      <c r="K622" s="194"/>
      <c r="L622" s="368"/>
      <c r="M622" s="370"/>
      <c r="N622" s="106" t="str">
        <f>IF(OR(K622="",L622="",M622=""),"",K622*0.8*VLOOKUP(L622,VALIDATIONS!$CZ$2:$DU$42,3,FALSE))</f>
        <v/>
      </c>
      <c r="O622" s="194"/>
    </row>
    <row r="623" spans="1:15" x14ac:dyDescent="0.2">
      <c r="A623" s="232"/>
      <c r="B623" s="368"/>
      <c r="C623" s="194"/>
      <c r="D623" s="194"/>
      <c r="E623" s="194"/>
      <c r="F623" s="194"/>
      <c r="G623" s="194"/>
      <c r="H623" s="368"/>
      <c r="I623" s="194"/>
      <c r="J623" s="194"/>
      <c r="K623" s="194"/>
      <c r="L623" s="368"/>
      <c r="M623" s="370"/>
      <c r="N623" s="106" t="str">
        <f>IF(OR(K623="",L623="",M623=""),"",K623*0.8*VLOOKUP(L623,VALIDATIONS!$CZ$2:$DU$42,3,FALSE))</f>
        <v/>
      </c>
      <c r="O623" s="194"/>
    </row>
    <row r="624" spans="1:15" x14ac:dyDescent="0.2">
      <c r="A624" s="232"/>
      <c r="B624" s="368"/>
      <c r="C624" s="194"/>
      <c r="D624" s="194"/>
      <c r="E624" s="194"/>
      <c r="F624" s="194"/>
      <c r="G624" s="194"/>
      <c r="H624" s="368"/>
      <c r="I624" s="194"/>
      <c r="J624" s="194"/>
      <c r="K624" s="194"/>
      <c r="L624" s="368"/>
      <c r="M624" s="370"/>
      <c r="N624" s="106" t="str">
        <f>IF(OR(K624="",L624="",M624=""),"",K624*0.8*VLOOKUP(L624,VALIDATIONS!$CZ$2:$DU$42,3,FALSE))</f>
        <v/>
      </c>
      <c r="O624" s="194"/>
    </row>
    <row r="625" spans="1:15" x14ac:dyDescent="0.2">
      <c r="A625" s="232"/>
      <c r="B625" s="368"/>
      <c r="C625" s="194"/>
      <c r="D625" s="194"/>
      <c r="E625" s="194"/>
      <c r="F625" s="194"/>
      <c r="G625" s="194"/>
      <c r="H625" s="368"/>
      <c r="I625" s="194"/>
      <c r="J625" s="194"/>
      <c r="K625" s="194"/>
      <c r="L625" s="368"/>
      <c r="M625" s="370"/>
      <c r="N625" s="106" t="str">
        <f>IF(OR(K625="",L625="",M625=""),"",K625*0.8*VLOOKUP(L625,VALIDATIONS!$CZ$2:$DU$42,3,FALSE))</f>
        <v/>
      </c>
      <c r="O625" s="194"/>
    </row>
    <row r="626" spans="1:15" x14ac:dyDescent="0.2">
      <c r="A626" s="232"/>
      <c r="B626" s="368"/>
      <c r="C626" s="194"/>
      <c r="D626" s="194"/>
      <c r="E626" s="194"/>
      <c r="F626" s="194"/>
      <c r="G626" s="194"/>
      <c r="H626" s="368"/>
      <c r="I626" s="194"/>
      <c r="J626" s="194"/>
      <c r="K626" s="194"/>
      <c r="L626" s="368"/>
      <c r="M626" s="370"/>
      <c r="N626" s="106" t="str">
        <f>IF(OR(K626="",L626="",M626=""),"",K626*0.8*VLOOKUP(L626,VALIDATIONS!$CZ$2:$DU$42,3,FALSE))</f>
        <v/>
      </c>
      <c r="O626" s="194"/>
    </row>
    <row r="627" spans="1:15" x14ac:dyDescent="0.2">
      <c r="A627" s="232"/>
      <c r="B627" s="368"/>
      <c r="C627" s="194"/>
      <c r="D627" s="194"/>
      <c r="E627" s="194"/>
      <c r="F627" s="194"/>
      <c r="G627" s="194"/>
      <c r="H627" s="368"/>
      <c r="I627" s="194"/>
      <c r="J627" s="194"/>
      <c r="K627" s="194"/>
      <c r="L627" s="368"/>
      <c r="M627" s="370"/>
      <c r="N627" s="106" t="str">
        <f>IF(OR(K627="",L627="",M627=""),"",K627*0.8*VLOOKUP(L627,VALIDATIONS!$CZ$2:$DU$42,3,FALSE))</f>
        <v/>
      </c>
      <c r="O627" s="194"/>
    </row>
    <row r="628" spans="1:15" x14ac:dyDescent="0.2">
      <c r="A628" s="232"/>
      <c r="B628" s="368"/>
      <c r="C628" s="194"/>
      <c r="D628" s="194"/>
      <c r="E628" s="194"/>
      <c r="F628" s="194"/>
      <c r="G628" s="194"/>
      <c r="H628" s="368"/>
      <c r="I628" s="194"/>
      <c r="J628" s="194"/>
      <c r="K628" s="194"/>
      <c r="L628" s="368"/>
      <c r="M628" s="370"/>
      <c r="N628" s="106" t="str">
        <f>IF(OR(K628="",L628="",M628=""),"",K628*0.8*VLOOKUP(L628,VALIDATIONS!$CZ$2:$DU$42,3,FALSE))</f>
        <v/>
      </c>
      <c r="O628" s="194"/>
    </row>
    <row r="629" spans="1:15" x14ac:dyDescent="0.2">
      <c r="A629" s="232"/>
      <c r="B629" s="368"/>
      <c r="C629" s="194"/>
      <c r="D629" s="194"/>
      <c r="E629" s="194"/>
      <c r="F629" s="194"/>
      <c r="G629" s="194"/>
      <c r="H629" s="368"/>
      <c r="I629" s="194"/>
      <c r="J629" s="194"/>
      <c r="K629" s="194"/>
      <c r="L629" s="368"/>
      <c r="M629" s="370"/>
      <c r="N629" s="106" t="str">
        <f>IF(OR(K629="",L629="",M629=""),"",K629*0.8*VLOOKUP(L629,VALIDATIONS!$CZ$2:$DU$42,3,FALSE))</f>
        <v/>
      </c>
      <c r="O629" s="194"/>
    </row>
    <row r="630" spans="1:15" x14ac:dyDescent="0.2">
      <c r="A630" s="232"/>
      <c r="B630" s="368"/>
      <c r="C630" s="194"/>
      <c r="D630" s="194"/>
      <c r="E630" s="194"/>
      <c r="F630" s="194"/>
      <c r="G630" s="194"/>
      <c r="H630" s="368"/>
      <c r="I630" s="194"/>
      <c r="J630" s="194"/>
      <c r="K630" s="194"/>
      <c r="L630" s="368"/>
      <c r="M630" s="370"/>
      <c r="N630" s="106" t="str">
        <f>IF(OR(K630="",L630="",M630=""),"",K630*0.8*VLOOKUP(L630,VALIDATIONS!$CZ$2:$DU$42,3,FALSE))</f>
        <v/>
      </c>
      <c r="O630" s="194"/>
    </row>
    <row r="631" spans="1:15" x14ac:dyDescent="0.2">
      <c r="A631" s="232"/>
      <c r="B631" s="368"/>
      <c r="C631" s="194"/>
      <c r="D631" s="194"/>
      <c r="E631" s="194"/>
      <c r="F631" s="194"/>
      <c r="G631" s="194"/>
      <c r="H631" s="368"/>
      <c r="I631" s="194"/>
      <c r="J631" s="194"/>
      <c r="K631" s="194"/>
      <c r="L631" s="368"/>
      <c r="M631" s="370"/>
      <c r="N631" s="106" t="str">
        <f>IF(OR(K631="",L631="",M631=""),"",K631*0.8*VLOOKUP(L631,VALIDATIONS!$CZ$2:$DU$42,3,FALSE))</f>
        <v/>
      </c>
      <c r="O631" s="194"/>
    </row>
    <row r="632" spans="1:15" x14ac:dyDescent="0.2">
      <c r="A632" s="232"/>
      <c r="B632" s="368"/>
      <c r="C632" s="194"/>
      <c r="D632" s="194"/>
      <c r="E632" s="194"/>
      <c r="F632" s="194"/>
      <c r="G632" s="194"/>
      <c r="H632" s="368"/>
      <c r="I632" s="194"/>
      <c r="J632" s="194"/>
      <c r="K632" s="194"/>
      <c r="L632" s="368"/>
      <c r="M632" s="370"/>
      <c r="N632" s="106" t="str">
        <f>IF(OR(K632="",L632="",M632=""),"",K632*0.8*VLOOKUP(L632,VALIDATIONS!$CZ$2:$DU$42,3,FALSE))</f>
        <v/>
      </c>
      <c r="O632" s="194"/>
    </row>
    <row r="633" spans="1:15" x14ac:dyDescent="0.2">
      <c r="A633" s="232"/>
      <c r="B633" s="368"/>
      <c r="C633" s="194"/>
      <c r="D633" s="194"/>
      <c r="E633" s="194"/>
      <c r="F633" s="194"/>
      <c r="G633" s="194"/>
      <c r="H633" s="368"/>
      <c r="I633" s="194"/>
      <c r="J633" s="194"/>
      <c r="K633" s="194"/>
      <c r="L633" s="368"/>
      <c r="M633" s="370"/>
      <c r="N633" s="106" t="str">
        <f>IF(OR(K633="",L633="",M633=""),"",K633*0.8*VLOOKUP(L633,VALIDATIONS!$CZ$2:$DU$42,3,FALSE))</f>
        <v/>
      </c>
      <c r="O633" s="194"/>
    </row>
    <row r="634" spans="1:15" x14ac:dyDescent="0.2">
      <c r="A634" s="232"/>
      <c r="B634" s="368"/>
      <c r="C634" s="194"/>
      <c r="D634" s="194"/>
      <c r="E634" s="194"/>
      <c r="F634" s="194"/>
      <c r="G634" s="194"/>
      <c r="H634" s="368"/>
      <c r="I634" s="194"/>
      <c r="J634" s="194"/>
      <c r="K634" s="194"/>
      <c r="L634" s="368"/>
      <c r="M634" s="370"/>
      <c r="N634" s="106" t="str">
        <f>IF(OR(K634="",L634="",M634=""),"",K634*0.8*VLOOKUP(L634,VALIDATIONS!$CZ$2:$DU$42,3,FALSE))</f>
        <v/>
      </c>
      <c r="O634" s="194"/>
    </row>
    <row r="635" spans="1:15" x14ac:dyDescent="0.2">
      <c r="A635" s="232"/>
      <c r="B635" s="368"/>
      <c r="C635" s="194"/>
      <c r="D635" s="194"/>
      <c r="E635" s="194"/>
      <c r="F635" s="194"/>
      <c r="G635" s="194"/>
      <c r="H635" s="368"/>
      <c r="I635" s="194"/>
      <c r="J635" s="194"/>
      <c r="K635" s="194"/>
      <c r="L635" s="368"/>
      <c r="M635" s="370"/>
      <c r="N635" s="106" t="str">
        <f>IF(OR(K635="",L635="",M635=""),"",K635*0.8*VLOOKUP(L635,VALIDATIONS!$CZ$2:$DU$42,3,FALSE))</f>
        <v/>
      </c>
      <c r="O635" s="194"/>
    </row>
    <row r="636" spans="1:15" x14ac:dyDescent="0.2">
      <c r="A636" s="232"/>
      <c r="B636" s="368"/>
      <c r="C636" s="194"/>
      <c r="D636" s="194"/>
      <c r="E636" s="194"/>
      <c r="F636" s="194"/>
      <c r="G636" s="194"/>
      <c r="H636" s="368"/>
      <c r="I636" s="194"/>
      <c r="J636" s="194"/>
      <c r="K636" s="194"/>
      <c r="L636" s="368"/>
      <c r="M636" s="370"/>
      <c r="N636" s="106" t="str">
        <f>IF(OR(K636="",L636="",M636=""),"",K636*0.8*VLOOKUP(L636,VALIDATIONS!$CZ$2:$DU$42,3,FALSE))</f>
        <v/>
      </c>
      <c r="O636" s="194"/>
    </row>
    <row r="637" spans="1:15" x14ac:dyDescent="0.2">
      <c r="A637" s="232"/>
      <c r="B637" s="368"/>
      <c r="C637" s="194"/>
      <c r="D637" s="194"/>
      <c r="E637" s="194"/>
      <c r="F637" s="194"/>
      <c r="G637" s="194"/>
      <c r="H637" s="368"/>
      <c r="I637" s="194"/>
      <c r="J637" s="194"/>
      <c r="K637" s="194"/>
      <c r="L637" s="368"/>
      <c r="M637" s="370"/>
      <c r="N637" s="106" t="str">
        <f>IF(OR(K637="",L637="",M637=""),"",K637*0.8*VLOOKUP(L637,VALIDATIONS!$CZ$2:$DU$42,3,FALSE))</f>
        <v/>
      </c>
      <c r="O637" s="194"/>
    </row>
    <row r="638" spans="1:15" x14ac:dyDescent="0.2">
      <c r="A638" s="232"/>
      <c r="B638" s="368"/>
      <c r="C638" s="194"/>
      <c r="D638" s="194"/>
      <c r="E638" s="194"/>
      <c r="F638" s="194"/>
      <c r="G638" s="194"/>
      <c r="H638" s="368"/>
      <c r="I638" s="194"/>
      <c r="J638" s="194"/>
      <c r="K638" s="194"/>
      <c r="L638" s="368"/>
      <c r="M638" s="370"/>
      <c r="N638" s="106" t="str">
        <f>IF(OR(K638="",L638="",M638=""),"",K638*0.8*VLOOKUP(L638,VALIDATIONS!$CZ$2:$DU$42,3,FALSE))</f>
        <v/>
      </c>
      <c r="O638" s="194"/>
    </row>
    <row r="639" spans="1:15" x14ac:dyDescent="0.2">
      <c r="A639" s="232"/>
      <c r="B639" s="368"/>
      <c r="C639" s="194"/>
      <c r="D639" s="194"/>
      <c r="E639" s="194"/>
      <c r="F639" s="194"/>
      <c r="G639" s="194"/>
      <c r="H639" s="368"/>
      <c r="I639" s="194"/>
      <c r="J639" s="194"/>
      <c r="K639" s="194"/>
      <c r="L639" s="368"/>
      <c r="M639" s="370"/>
      <c r="N639" s="106" t="str">
        <f>IF(OR(K639="",L639="",M639=""),"",K639*0.8*VLOOKUP(L639,VALIDATIONS!$CZ$2:$DU$42,3,FALSE))</f>
        <v/>
      </c>
      <c r="O639" s="194"/>
    </row>
    <row r="640" spans="1:15" x14ac:dyDescent="0.2">
      <c r="A640" s="232"/>
      <c r="B640" s="368"/>
      <c r="C640" s="194"/>
      <c r="D640" s="194"/>
      <c r="E640" s="194"/>
      <c r="F640" s="194"/>
      <c r="G640" s="194"/>
      <c r="H640" s="368"/>
      <c r="I640" s="194"/>
      <c r="J640" s="194"/>
      <c r="K640" s="194"/>
      <c r="L640" s="368"/>
      <c r="M640" s="370"/>
      <c r="N640" s="106" t="str">
        <f>IF(OR(K640="",L640="",M640=""),"",K640*0.8*VLOOKUP(L640,VALIDATIONS!$CZ$2:$DU$42,3,FALSE))</f>
        <v/>
      </c>
      <c r="O640" s="194"/>
    </row>
    <row r="641" spans="1:15" x14ac:dyDescent="0.2">
      <c r="A641" s="232"/>
      <c r="B641" s="368"/>
      <c r="C641" s="194"/>
      <c r="D641" s="194"/>
      <c r="E641" s="194"/>
      <c r="F641" s="194"/>
      <c r="G641" s="194"/>
      <c r="H641" s="368"/>
      <c r="I641" s="194"/>
      <c r="J641" s="194"/>
      <c r="K641" s="194"/>
      <c r="L641" s="368"/>
      <c r="M641" s="370"/>
      <c r="N641" s="106" t="str">
        <f>IF(OR(K641="",L641="",M641=""),"",K641*0.8*VLOOKUP(L641,VALIDATIONS!$CZ$2:$DU$42,3,FALSE))</f>
        <v/>
      </c>
      <c r="O641" s="194"/>
    </row>
    <row r="642" spans="1:15" x14ac:dyDescent="0.2">
      <c r="A642" s="232"/>
      <c r="B642" s="368"/>
      <c r="C642" s="194"/>
      <c r="D642" s="194"/>
      <c r="E642" s="194"/>
      <c r="F642" s="194"/>
      <c r="G642" s="194"/>
      <c r="H642" s="368"/>
      <c r="I642" s="194"/>
      <c r="J642" s="194"/>
      <c r="K642" s="194"/>
      <c r="L642" s="368"/>
      <c r="M642" s="370"/>
      <c r="N642" s="106" t="str">
        <f>IF(OR(K642="",L642="",M642=""),"",K642*0.8*VLOOKUP(L642,VALIDATIONS!$CZ$2:$DU$42,3,FALSE))</f>
        <v/>
      </c>
      <c r="O642" s="194"/>
    </row>
    <row r="643" spans="1:15" x14ac:dyDescent="0.2">
      <c r="A643" s="232"/>
      <c r="B643" s="368"/>
      <c r="C643" s="194"/>
      <c r="D643" s="194"/>
      <c r="E643" s="194"/>
      <c r="F643" s="194"/>
      <c r="G643" s="194"/>
      <c r="H643" s="368"/>
      <c r="I643" s="194"/>
      <c r="J643" s="194"/>
      <c r="K643" s="194"/>
      <c r="L643" s="368"/>
      <c r="M643" s="370"/>
      <c r="N643" s="106" t="str">
        <f>IF(OR(K643="",L643="",M643=""),"",K643*0.8*VLOOKUP(L643,VALIDATIONS!$CZ$2:$DU$42,3,FALSE))</f>
        <v/>
      </c>
      <c r="O643" s="194"/>
    </row>
    <row r="644" spans="1:15" x14ac:dyDescent="0.2">
      <c r="A644" s="232"/>
      <c r="B644" s="368"/>
      <c r="C644" s="194"/>
      <c r="D644" s="194"/>
      <c r="E644" s="194"/>
      <c r="F644" s="194"/>
      <c r="G644" s="194"/>
      <c r="H644" s="368"/>
      <c r="I644" s="194"/>
      <c r="J644" s="194"/>
      <c r="K644" s="194"/>
      <c r="L644" s="368"/>
      <c r="M644" s="370"/>
      <c r="N644" s="106" t="str">
        <f>IF(OR(K644="",L644="",M644=""),"",K644*0.8*VLOOKUP(L644,VALIDATIONS!$CZ$2:$DU$42,3,FALSE))</f>
        <v/>
      </c>
      <c r="O644" s="194"/>
    </row>
    <row r="645" spans="1:15" x14ac:dyDescent="0.2">
      <c r="A645" s="232"/>
      <c r="B645" s="368"/>
      <c r="C645" s="194"/>
      <c r="D645" s="194"/>
      <c r="E645" s="194"/>
      <c r="F645" s="194"/>
      <c r="G645" s="194"/>
      <c r="H645" s="368"/>
      <c r="I645" s="194"/>
      <c r="J645" s="194"/>
      <c r="K645" s="194"/>
      <c r="L645" s="368"/>
      <c r="M645" s="370"/>
      <c r="N645" s="106" t="str">
        <f>IF(OR(K645="",L645="",M645=""),"",K645*0.8*VLOOKUP(L645,VALIDATIONS!$CZ$2:$DU$42,3,FALSE))</f>
        <v/>
      </c>
      <c r="O645" s="194"/>
    </row>
    <row r="646" spans="1:15" x14ac:dyDescent="0.2">
      <c r="A646" s="232"/>
      <c r="B646" s="368"/>
      <c r="C646" s="194"/>
      <c r="D646" s="194"/>
      <c r="E646" s="194"/>
      <c r="F646" s="194"/>
      <c r="G646" s="194"/>
      <c r="H646" s="368"/>
      <c r="I646" s="194"/>
      <c r="J646" s="194"/>
      <c r="K646" s="194"/>
      <c r="L646" s="368"/>
      <c r="M646" s="370"/>
      <c r="N646" s="106" t="str">
        <f>IF(OR(K646="",L646="",M646=""),"",K646*0.8*VLOOKUP(L646,VALIDATIONS!$CZ$2:$DU$42,3,FALSE))</f>
        <v/>
      </c>
      <c r="O646" s="194"/>
    </row>
    <row r="647" spans="1:15" x14ac:dyDescent="0.2">
      <c r="A647" s="232"/>
      <c r="B647" s="368"/>
      <c r="C647" s="194"/>
      <c r="D647" s="194"/>
      <c r="E647" s="194"/>
      <c r="F647" s="194"/>
      <c r="G647" s="194"/>
      <c r="H647" s="368"/>
      <c r="I647" s="194"/>
      <c r="J647" s="194"/>
      <c r="K647" s="194"/>
      <c r="L647" s="368"/>
      <c r="M647" s="370"/>
      <c r="N647" s="106" t="str">
        <f>IF(OR(K647="",L647="",M647=""),"",K647*0.8*VLOOKUP(L647,VALIDATIONS!$CZ$2:$DU$42,3,FALSE))</f>
        <v/>
      </c>
      <c r="O647" s="194"/>
    </row>
    <row r="648" spans="1:15" x14ac:dyDescent="0.2">
      <c r="A648" s="232"/>
      <c r="B648" s="368"/>
      <c r="C648" s="194"/>
      <c r="D648" s="194"/>
      <c r="E648" s="194"/>
      <c r="F648" s="194"/>
      <c r="G648" s="194"/>
      <c r="H648" s="368"/>
      <c r="I648" s="194"/>
      <c r="J648" s="194"/>
      <c r="K648" s="194"/>
      <c r="L648" s="368"/>
      <c r="M648" s="370"/>
      <c r="N648" s="106" t="str">
        <f>IF(OR(K648="",L648="",M648=""),"",K648*0.8*VLOOKUP(L648,VALIDATIONS!$CZ$2:$DU$42,3,FALSE))</f>
        <v/>
      </c>
      <c r="O648" s="194"/>
    </row>
    <row r="649" spans="1:15" x14ac:dyDescent="0.2">
      <c r="A649" s="232"/>
      <c r="B649" s="368"/>
      <c r="C649" s="194"/>
      <c r="D649" s="194"/>
      <c r="E649" s="194"/>
      <c r="F649" s="194"/>
      <c r="G649" s="194"/>
      <c r="H649" s="368"/>
      <c r="I649" s="194"/>
      <c r="J649" s="194"/>
      <c r="K649" s="194"/>
      <c r="L649" s="368"/>
      <c r="M649" s="370"/>
      <c r="N649" s="106" t="str">
        <f>IF(OR(K649="",L649="",M649=""),"",K649*0.8*VLOOKUP(L649,VALIDATIONS!$CZ$2:$DU$42,3,FALSE))</f>
        <v/>
      </c>
      <c r="O649" s="194"/>
    </row>
    <row r="650" spans="1:15" x14ac:dyDescent="0.2">
      <c r="A650" s="232"/>
      <c r="B650" s="368"/>
      <c r="C650" s="194"/>
      <c r="D650" s="194"/>
      <c r="E650" s="194"/>
      <c r="F650" s="194"/>
      <c r="G650" s="194"/>
      <c r="H650" s="368"/>
      <c r="I650" s="194"/>
      <c r="J650" s="194"/>
      <c r="K650" s="194"/>
      <c r="L650" s="368"/>
      <c r="M650" s="370"/>
      <c r="N650" s="106" t="str">
        <f>IF(OR(K650="",L650="",M650=""),"",K650*0.8*VLOOKUP(L650,VALIDATIONS!$CZ$2:$DU$42,3,FALSE))</f>
        <v/>
      </c>
      <c r="O650" s="194"/>
    </row>
    <row r="651" spans="1:15" x14ac:dyDescent="0.2">
      <c r="A651" s="232"/>
      <c r="B651" s="368"/>
      <c r="C651" s="194"/>
      <c r="D651" s="194"/>
      <c r="E651" s="194"/>
      <c r="F651" s="194"/>
      <c r="G651" s="194"/>
      <c r="H651" s="368"/>
      <c r="I651" s="194"/>
      <c r="J651" s="194"/>
      <c r="K651" s="194"/>
      <c r="L651" s="368"/>
      <c r="M651" s="370"/>
      <c r="N651" s="106" t="str">
        <f>IF(OR(K651="",L651="",M651=""),"",K651*0.8*VLOOKUP(L651,VALIDATIONS!$CZ$2:$DU$42,3,FALSE))</f>
        <v/>
      </c>
      <c r="O651" s="194"/>
    </row>
    <row r="652" spans="1:15" x14ac:dyDescent="0.2">
      <c r="A652" s="232"/>
      <c r="B652" s="368"/>
      <c r="C652" s="194"/>
      <c r="D652" s="194"/>
      <c r="E652" s="194"/>
      <c r="F652" s="194"/>
      <c r="G652" s="194"/>
      <c r="H652" s="368"/>
      <c r="I652" s="194"/>
      <c r="J652" s="194"/>
      <c r="K652" s="194"/>
      <c r="L652" s="368"/>
      <c r="M652" s="370"/>
      <c r="N652" s="106" t="str">
        <f>IF(OR(K652="",L652="",M652=""),"",K652*0.8*VLOOKUP(L652,VALIDATIONS!$CZ$2:$DU$42,3,FALSE))</f>
        <v/>
      </c>
      <c r="O652" s="194"/>
    </row>
    <row r="653" spans="1:15" x14ac:dyDescent="0.2">
      <c r="A653" s="232"/>
      <c r="B653" s="368"/>
      <c r="C653" s="194"/>
      <c r="D653" s="194"/>
      <c r="E653" s="194"/>
      <c r="F653" s="194"/>
      <c r="G653" s="194"/>
      <c r="H653" s="368"/>
      <c r="I653" s="194"/>
      <c r="J653" s="194"/>
      <c r="K653" s="194"/>
      <c r="L653" s="368"/>
      <c r="M653" s="370"/>
      <c r="N653" s="106" t="str">
        <f>IF(OR(K653="",L653="",M653=""),"",K653*0.8*VLOOKUP(L653,VALIDATIONS!$CZ$2:$DU$42,3,FALSE))</f>
        <v/>
      </c>
      <c r="O653" s="194"/>
    </row>
    <row r="654" spans="1:15" x14ac:dyDescent="0.2">
      <c r="A654" s="232"/>
      <c r="B654" s="368"/>
      <c r="C654" s="194"/>
      <c r="D654" s="194"/>
      <c r="E654" s="194"/>
      <c r="F654" s="194"/>
      <c r="G654" s="194"/>
      <c r="H654" s="368"/>
      <c r="I654" s="194"/>
      <c r="J654" s="194"/>
      <c r="K654" s="194"/>
      <c r="L654" s="368"/>
      <c r="M654" s="370"/>
      <c r="N654" s="106" t="str">
        <f>IF(OR(K654="",L654="",M654=""),"",K654*0.8*VLOOKUP(L654,VALIDATIONS!$CZ$2:$DU$42,3,FALSE))</f>
        <v/>
      </c>
      <c r="O654" s="194"/>
    </row>
    <row r="655" spans="1:15" x14ac:dyDescent="0.2">
      <c r="A655" s="232"/>
      <c r="B655" s="368"/>
      <c r="C655" s="194"/>
      <c r="D655" s="194"/>
      <c r="E655" s="194"/>
      <c r="F655" s="194"/>
      <c r="G655" s="194"/>
      <c r="H655" s="368"/>
      <c r="I655" s="194"/>
      <c r="J655" s="194"/>
      <c r="K655" s="194"/>
      <c r="L655" s="368"/>
      <c r="M655" s="370"/>
      <c r="N655" s="106" t="str">
        <f>IF(OR(K655="",L655="",M655=""),"",K655*0.8*VLOOKUP(L655,VALIDATIONS!$CZ$2:$DU$42,3,FALSE))</f>
        <v/>
      </c>
      <c r="O655" s="194"/>
    </row>
    <row r="656" spans="1:15" x14ac:dyDescent="0.2">
      <c r="A656" s="232"/>
      <c r="B656" s="368"/>
      <c r="C656" s="194"/>
      <c r="D656" s="194"/>
      <c r="E656" s="194"/>
      <c r="F656" s="194"/>
      <c r="G656" s="194"/>
      <c r="H656" s="368"/>
      <c r="I656" s="194"/>
      <c r="J656" s="194"/>
      <c r="K656" s="194"/>
      <c r="L656" s="368"/>
      <c r="M656" s="370"/>
      <c r="N656" s="106" t="str">
        <f>IF(OR(K656="",L656="",M656=""),"",K656*0.8*VLOOKUP(L656,VALIDATIONS!$CZ$2:$DU$42,3,FALSE))</f>
        <v/>
      </c>
      <c r="O656" s="194"/>
    </row>
    <row r="657" spans="1:15" x14ac:dyDescent="0.2">
      <c r="A657" s="232"/>
      <c r="B657" s="368"/>
      <c r="C657" s="194"/>
      <c r="D657" s="194"/>
      <c r="E657" s="194"/>
      <c r="F657" s="194"/>
      <c r="G657" s="194"/>
      <c r="H657" s="368"/>
      <c r="I657" s="194"/>
      <c r="J657" s="194"/>
      <c r="K657" s="194"/>
      <c r="L657" s="368"/>
      <c r="M657" s="370"/>
      <c r="N657" s="106" t="str">
        <f>IF(OR(K657="",L657="",M657=""),"",K657*0.8*VLOOKUP(L657,VALIDATIONS!$CZ$2:$DU$42,3,FALSE))</f>
        <v/>
      </c>
      <c r="O657" s="194"/>
    </row>
    <row r="658" spans="1:15" x14ac:dyDescent="0.2">
      <c r="A658" s="232"/>
      <c r="B658" s="368"/>
      <c r="C658" s="194"/>
      <c r="D658" s="194"/>
      <c r="E658" s="194"/>
      <c r="F658" s="194"/>
      <c r="G658" s="194"/>
      <c r="H658" s="368"/>
      <c r="I658" s="194"/>
      <c r="J658" s="194"/>
      <c r="K658" s="194"/>
      <c r="L658" s="368"/>
      <c r="M658" s="370"/>
      <c r="N658" s="106" t="str">
        <f>IF(OR(K658="",L658="",M658=""),"",K658*0.8*VLOOKUP(L658,VALIDATIONS!$CZ$2:$DU$42,3,FALSE))</f>
        <v/>
      </c>
      <c r="O658" s="194"/>
    </row>
    <row r="659" spans="1:15" x14ac:dyDescent="0.2">
      <c r="A659" s="232"/>
      <c r="B659" s="368"/>
      <c r="C659" s="194"/>
      <c r="D659" s="194"/>
      <c r="E659" s="194"/>
      <c r="F659" s="194"/>
      <c r="G659" s="194"/>
      <c r="H659" s="368"/>
      <c r="I659" s="194"/>
      <c r="J659" s="194"/>
      <c r="K659" s="194"/>
      <c r="L659" s="368"/>
      <c r="M659" s="370"/>
      <c r="N659" s="106" t="str">
        <f>IF(OR(K659="",L659="",M659=""),"",K659*0.8*VLOOKUP(L659,VALIDATIONS!$CZ$2:$DU$42,3,FALSE))</f>
        <v/>
      </c>
      <c r="O659" s="194"/>
    </row>
    <row r="660" spans="1:15" x14ac:dyDescent="0.2">
      <c r="A660" s="232"/>
      <c r="B660" s="368"/>
      <c r="C660" s="194"/>
      <c r="D660" s="194"/>
      <c r="E660" s="194"/>
      <c r="F660" s="194"/>
      <c r="G660" s="194"/>
      <c r="H660" s="368"/>
      <c r="I660" s="194"/>
      <c r="J660" s="194"/>
      <c r="K660" s="194"/>
      <c r="L660" s="368"/>
      <c r="M660" s="370"/>
      <c r="N660" s="106" t="str">
        <f>IF(OR(K660="",L660="",M660=""),"",K660*0.8*VLOOKUP(L660,VALIDATIONS!$CZ$2:$DU$42,3,FALSE))</f>
        <v/>
      </c>
      <c r="O660" s="194"/>
    </row>
    <row r="661" spans="1:15" x14ac:dyDescent="0.2">
      <c r="A661" s="232"/>
      <c r="B661" s="368"/>
      <c r="C661" s="194"/>
      <c r="D661" s="194"/>
      <c r="E661" s="194"/>
      <c r="F661" s="194"/>
      <c r="G661" s="194"/>
      <c r="H661" s="368"/>
      <c r="I661" s="194"/>
      <c r="J661" s="194"/>
      <c r="K661" s="194"/>
      <c r="L661" s="368"/>
      <c r="M661" s="370"/>
      <c r="N661" s="106" t="str">
        <f>IF(OR(K661="",L661="",M661=""),"",K661*0.8*VLOOKUP(L661,VALIDATIONS!$CZ$2:$DU$42,3,FALSE))</f>
        <v/>
      </c>
      <c r="O661" s="194"/>
    </row>
    <row r="662" spans="1:15" x14ac:dyDescent="0.2">
      <c r="A662" s="232"/>
      <c r="B662" s="368"/>
      <c r="C662" s="194"/>
      <c r="D662" s="194"/>
      <c r="E662" s="194"/>
      <c r="F662" s="194"/>
      <c r="G662" s="194"/>
      <c r="H662" s="368"/>
      <c r="I662" s="194"/>
      <c r="J662" s="194"/>
      <c r="K662" s="194"/>
      <c r="L662" s="368"/>
      <c r="M662" s="370"/>
      <c r="N662" s="106" t="str">
        <f>IF(OR(K662="",L662="",M662=""),"",K662*0.8*VLOOKUP(L662,VALIDATIONS!$CZ$2:$DU$42,3,FALSE))</f>
        <v/>
      </c>
      <c r="O662" s="194"/>
    </row>
    <row r="663" spans="1:15" x14ac:dyDescent="0.2">
      <c r="A663" s="232"/>
      <c r="B663" s="368"/>
      <c r="C663" s="194"/>
      <c r="D663" s="194"/>
      <c r="E663" s="194"/>
      <c r="F663" s="194"/>
      <c r="G663" s="194"/>
      <c r="H663" s="368"/>
      <c r="I663" s="194"/>
      <c r="J663" s="194"/>
      <c r="K663" s="194"/>
      <c r="L663" s="368"/>
      <c r="M663" s="370"/>
      <c r="N663" s="106" t="str">
        <f>IF(OR(K663="",L663="",M663=""),"",K663*0.8*VLOOKUP(L663,VALIDATIONS!$CZ$2:$DU$42,3,FALSE))</f>
        <v/>
      </c>
      <c r="O663" s="194"/>
    </row>
    <row r="664" spans="1:15" x14ac:dyDescent="0.2">
      <c r="A664" s="232"/>
      <c r="B664" s="368"/>
      <c r="C664" s="194"/>
      <c r="D664" s="194"/>
      <c r="E664" s="194"/>
      <c r="F664" s="194"/>
      <c r="G664" s="194"/>
      <c r="H664" s="368"/>
      <c r="I664" s="194"/>
      <c r="J664" s="194"/>
      <c r="K664" s="194"/>
      <c r="L664" s="368"/>
      <c r="M664" s="370"/>
      <c r="N664" s="106" t="str">
        <f>IF(OR(K664="",L664="",M664=""),"",K664*0.8*VLOOKUP(L664,VALIDATIONS!$CZ$2:$DU$42,3,FALSE))</f>
        <v/>
      </c>
      <c r="O664" s="194"/>
    </row>
    <row r="665" spans="1:15" x14ac:dyDescent="0.2">
      <c r="A665" s="232"/>
      <c r="B665" s="368"/>
      <c r="C665" s="194"/>
      <c r="D665" s="194"/>
      <c r="E665" s="194"/>
      <c r="F665" s="194"/>
      <c r="G665" s="194"/>
      <c r="H665" s="368"/>
      <c r="I665" s="194"/>
      <c r="J665" s="194"/>
      <c r="K665" s="194"/>
      <c r="L665" s="368"/>
      <c r="M665" s="370"/>
      <c r="N665" s="106" t="str">
        <f>IF(OR(K665="",L665="",M665=""),"",K665*0.8*VLOOKUP(L665,VALIDATIONS!$CZ$2:$DU$42,3,FALSE))</f>
        <v/>
      </c>
      <c r="O665" s="194"/>
    </row>
    <row r="666" spans="1:15" x14ac:dyDescent="0.2">
      <c r="A666" s="232"/>
      <c r="B666" s="368"/>
      <c r="C666" s="194"/>
      <c r="D666" s="194"/>
      <c r="E666" s="194"/>
      <c r="F666" s="194"/>
      <c r="G666" s="194"/>
      <c r="H666" s="368"/>
      <c r="I666" s="194"/>
      <c r="J666" s="194"/>
      <c r="K666" s="194"/>
      <c r="L666" s="368"/>
      <c r="M666" s="370"/>
      <c r="N666" s="106" t="str">
        <f>IF(OR(K666="",L666="",M666=""),"",K666*0.8*VLOOKUP(L666,VALIDATIONS!$CZ$2:$DU$42,3,FALSE))</f>
        <v/>
      </c>
      <c r="O666" s="194"/>
    </row>
    <row r="667" spans="1:15" x14ac:dyDescent="0.2">
      <c r="A667" s="232"/>
      <c r="B667" s="368"/>
      <c r="C667" s="194"/>
      <c r="D667" s="194"/>
      <c r="E667" s="194"/>
      <c r="F667" s="194"/>
      <c r="G667" s="194"/>
      <c r="H667" s="368"/>
      <c r="I667" s="194"/>
      <c r="J667" s="194"/>
      <c r="K667" s="194"/>
      <c r="L667" s="368"/>
      <c r="M667" s="370"/>
      <c r="N667" s="106" t="str">
        <f>IF(OR(K667="",L667="",M667=""),"",K667*0.8*VLOOKUP(L667,VALIDATIONS!$CZ$2:$DU$42,3,FALSE))</f>
        <v/>
      </c>
      <c r="O667" s="194"/>
    </row>
    <row r="668" spans="1:15" x14ac:dyDescent="0.2">
      <c r="A668" s="232"/>
      <c r="B668" s="368"/>
      <c r="C668" s="194"/>
      <c r="D668" s="194"/>
      <c r="E668" s="194"/>
      <c r="F668" s="194"/>
      <c r="G668" s="194"/>
      <c r="H668" s="368"/>
      <c r="I668" s="194"/>
      <c r="J668" s="194"/>
      <c r="K668" s="194"/>
      <c r="L668" s="368"/>
      <c r="M668" s="370"/>
      <c r="N668" s="106" t="str">
        <f>IF(OR(K668="",L668="",M668=""),"",K668*0.8*VLOOKUP(L668,VALIDATIONS!$CZ$2:$DU$42,3,FALSE))</f>
        <v/>
      </c>
      <c r="O668" s="194"/>
    </row>
    <row r="669" spans="1:15" x14ac:dyDescent="0.2">
      <c r="A669" s="232"/>
      <c r="B669" s="368"/>
      <c r="C669" s="194"/>
      <c r="D669" s="194"/>
      <c r="E669" s="194"/>
      <c r="F669" s="194"/>
      <c r="G669" s="194"/>
      <c r="H669" s="368"/>
      <c r="I669" s="194"/>
      <c r="J669" s="194"/>
      <c r="K669" s="194"/>
      <c r="L669" s="368"/>
      <c r="M669" s="370"/>
      <c r="N669" s="106" t="str">
        <f>IF(OR(K669="",L669="",M669=""),"",K669*0.8*VLOOKUP(L669,VALIDATIONS!$CZ$2:$DU$42,3,FALSE))</f>
        <v/>
      </c>
      <c r="O669" s="194"/>
    </row>
    <row r="670" spans="1:15" x14ac:dyDescent="0.2">
      <c r="A670" s="232"/>
      <c r="B670" s="368"/>
      <c r="C670" s="194"/>
      <c r="D670" s="194"/>
      <c r="E670" s="194"/>
      <c r="F670" s="194"/>
      <c r="G670" s="194"/>
      <c r="H670" s="368"/>
      <c r="I670" s="194"/>
      <c r="J670" s="194"/>
      <c r="K670" s="194"/>
      <c r="L670" s="368"/>
      <c r="M670" s="370"/>
      <c r="N670" s="106" t="str">
        <f>IF(OR(K670="",L670="",M670=""),"",K670*0.8*VLOOKUP(L670,VALIDATIONS!$CZ$2:$DU$42,3,FALSE))</f>
        <v/>
      </c>
      <c r="O670" s="194"/>
    </row>
    <row r="671" spans="1:15" x14ac:dyDescent="0.2">
      <c r="A671" s="232"/>
      <c r="B671" s="368"/>
      <c r="C671" s="194"/>
      <c r="D671" s="194"/>
      <c r="E671" s="194"/>
      <c r="F671" s="194"/>
      <c r="G671" s="194"/>
      <c r="H671" s="368"/>
      <c r="I671" s="194"/>
      <c r="J671" s="194"/>
      <c r="K671" s="194"/>
      <c r="L671" s="368"/>
      <c r="M671" s="370"/>
      <c r="N671" s="106" t="str">
        <f>IF(OR(K671="",L671="",M671=""),"",K671*0.8*VLOOKUP(L671,VALIDATIONS!$CZ$2:$DU$42,3,FALSE))</f>
        <v/>
      </c>
      <c r="O671" s="194"/>
    </row>
    <row r="672" spans="1:15" x14ac:dyDescent="0.2">
      <c r="A672" s="232"/>
      <c r="B672" s="368"/>
      <c r="C672" s="194"/>
      <c r="D672" s="194"/>
      <c r="E672" s="194"/>
      <c r="F672" s="194"/>
      <c r="G672" s="194"/>
      <c r="H672" s="368"/>
      <c r="I672" s="194"/>
      <c r="J672" s="194"/>
      <c r="K672" s="194"/>
      <c r="L672" s="368"/>
      <c r="M672" s="370"/>
      <c r="N672" s="106" t="str">
        <f>IF(OR(K672="",L672="",M672=""),"",K672*0.8*VLOOKUP(L672,VALIDATIONS!$CZ$2:$DU$42,3,FALSE))</f>
        <v/>
      </c>
      <c r="O672" s="194"/>
    </row>
    <row r="673" spans="1:15" x14ac:dyDescent="0.2">
      <c r="A673" s="232"/>
      <c r="B673" s="368"/>
      <c r="C673" s="194"/>
      <c r="D673" s="194"/>
      <c r="E673" s="194"/>
      <c r="F673" s="194"/>
      <c r="G673" s="194"/>
      <c r="H673" s="368"/>
      <c r="I673" s="194"/>
      <c r="J673" s="194"/>
      <c r="K673" s="194"/>
      <c r="L673" s="368"/>
      <c r="M673" s="370"/>
      <c r="N673" s="106" t="str">
        <f>IF(OR(K673="",L673="",M673=""),"",K673*0.8*VLOOKUP(L673,VALIDATIONS!$CZ$2:$DU$42,3,FALSE))</f>
        <v/>
      </c>
      <c r="O673" s="194"/>
    </row>
    <row r="674" spans="1:15" x14ac:dyDescent="0.2">
      <c r="A674" s="232"/>
      <c r="B674" s="368"/>
      <c r="C674" s="194"/>
      <c r="D674" s="194"/>
      <c r="E674" s="194"/>
      <c r="F674" s="194"/>
      <c r="G674" s="194"/>
      <c r="H674" s="368"/>
      <c r="I674" s="194"/>
      <c r="J674" s="194"/>
      <c r="K674" s="194"/>
      <c r="L674" s="368"/>
      <c r="M674" s="370"/>
      <c r="N674" s="106" t="str">
        <f>IF(OR(K674="",L674="",M674=""),"",K674*0.8*VLOOKUP(L674,VALIDATIONS!$CZ$2:$DU$42,3,FALSE))</f>
        <v/>
      </c>
      <c r="O674" s="194"/>
    </row>
    <row r="675" spans="1:15" x14ac:dyDescent="0.2">
      <c r="A675" s="232"/>
      <c r="B675" s="368"/>
      <c r="C675" s="194"/>
      <c r="D675" s="194"/>
      <c r="E675" s="194"/>
      <c r="F675" s="194"/>
      <c r="G675" s="194"/>
      <c r="H675" s="368"/>
      <c r="I675" s="194"/>
      <c r="J675" s="194"/>
      <c r="K675" s="194"/>
      <c r="L675" s="368"/>
      <c r="M675" s="370"/>
      <c r="N675" s="106" t="str">
        <f>IF(OR(K675="",L675="",M675=""),"",K675*0.8*VLOOKUP(L675,VALIDATIONS!$CZ$2:$DU$42,3,FALSE))</f>
        <v/>
      </c>
      <c r="O675" s="194"/>
    </row>
    <row r="676" spans="1:15" x14ac:dyDescent="0.2">
      <c r="A676" s="232"/>
      <c r="B676" s="368"/>
      <c r="C676" s="194"/>
      <c r="D676" s="194"/>
      <c r="E676" s="194"/>
      <c r="F676" s="194"/>
      <c r="G676" s="194"/>
      <c r="H676" s="368"/>
      <c r="I676" s="194"/>
      <c r="J676" s="194"/>
      <c r="K676" s="194"/>
      <c r="L676" s="368"/>
      <c r="M676" s="370"/>
      <c r="N676" s="106" t="str">
        <f>IF(OR(K676="",L676="",M676=""),"",K676*0.8*VLOOKUP(L676,VALIDATIONS!$CZ$2:$DU$42,3,FALSE))</f>
        <v/>
      </c>
      <c r="O676" s="194"/>
    </row>
    <row r="677" spans="1:15" x14ac:dyDescent="0.2">
      <c r="A677" s="232"/>
      <c r="B677" s="368"/>
      <c r="C677" s="194"/>
      <c r="D677" s="194"/>
      <c r="E677" s="194"/>
      <c r="F677" s="194"/>
      <c r="G677" s="194"/>
      <c r="H677" s="368"/>
      <c r="I677" s="194"/>
      <c r="J677" s="194"/>
      <c r="K677" s="194"/>
      <c r="L677" s="368"/>
      <c r="M677" s="370"/>
      <c r="N677" s="106" t="str">
        <f>IF(OR(K677="",L677="",M677=""),"",K677*0.8*VLOOKUP(L677,VALIDATIONS!$CZ$2:$DU$42,3,FALSE))</f>
        <v/>
      </c>
      <c r="O677" s="194"/>
    </row>
    <row r="678" spans="1:15" x14ac:dyDescent="0.2">
      <c r="A678" s="232"/>
      <c r="B678" s="368"/>
      <c r="C678" s="194"/>
      <c r="D678" s="194"/>
      <c r="E678" s="194"/>
      <c r="F678" s="194"/>
      <c r="G678" s="194"/>
      <c r="H678" s="368"/>
      <c r="I678" s="194"/>
      <c r="J678" s="194"/>
      <c r="K678" s="194"/>
      <c r="L678" s="368"/>
      <c r="M678" s="370"/>
      <c r="N678" s="106" t="str">
        <f>IF(OR(K678="",L678="",M678=""),"",K678*0.8*VLOOKUP(L678,VALIDATIONS!$CZ$2:$DU$42,3,FALSE))</f>
        <v/>
      </c>
      <c r="O678" s="194"/>
    </row>
    <row r="679" spans="1:15" x14ac:dyDescent="0.2">
      <c r="A679" s="232"/>
      <c r="B679" s="368"/>
      <c r="C679" s="194"/>
      <c r="D679" s="194"/>
      <c r="E679" s="194"/>
      <c r="F679" s="194"/>
      <c r="G679" s="194"/>
      <c r="H679" s="368"/>
      <c r="I679" s="194"/>
      <c r="J679" s="194"/>
      <c r="K679" s="194"/>
      <c r="L679" s="368"/>
      <c r="M679" s="370"/>
      <c r="N679" s="106" t="str">
        <f>IF(OR(K679="",L679="",M679=""),"",K679*0.8*VLOOKUP(L679,VALIDATIONS!$CZ$2:$DU$42,3,FALSE))</f>
        <v/>
      </c>
      <c r="O679" s="194"/>
    </row>
    <row r="680" spans="1:15" x14ac:dyDescent="0.2">
      <c r="A680" s="232"/>
      <c r="B680" s="368"/>
      <c r="C680" s="194"/>
      <c r="D680" s="194"/>
      <c r="E680" s="194"/>
      <c r="F680" s="194"/>
      <c r="G680" s="194"/>
      <c r="H680" s="368"/>
      <c r="I680" s="194"/>
      <c r="J680" s="194"/>
      <c r="K680" s="194"/>
      <c r="L680" s="368"/>
      <c r="M680" s="370"/>
      <c r="N680" s="106" t="str">
        <f>IF(OR(K680="",L680="",M680=""),"",K680*0.8*VLOOKUP(L680,VALIDATIONS!$CZ$2:$DU$42,3,FALSE))</f>
        <v/>
      </c>
      <c r="O680" s="194"/>
    </row>
    <row r="681" spans="1:15" x14ac:dyDescent="0.2">
      <c r="A681" s="232"/>
      <c r="B681" s="368"/>
      <c r="C681" s="194"/>
      <c r="D681" s="194"/>
      <c r="E681" s="194"/>
      <c r="F681" s="194"/>
      <c r="G681" s="194"/>
      <c r="H681" s="368"/>
      <c r="I681" s="194"/>
      <c r="J681" s="194"/>
      <c r="K681" s="194"/>
      <c r="L681" s="368"/>
      <c r="M681" s="370"/>
      <c r="N681" s="106" t="str">
        <f>IF(OR(K681="",L681="",M681=""),"",K681*0.8*VLOOKUP(L681,VALIDATIONS!$CZ$2:$DU$42,3,FALSE))</f>
        <v/>
      </c>
      <c r="O681" s="194"/>
    </row>
    <row r="682" spans="1:15" x14ac:dyDescent="0.2">
      <c r="A682" s="232"/>
      <c r="B682" s="368"/>
      <c r="C682" s="194"/>
      <c r="D682" s="194"/>
      <c r="E682" s="194"/>
      <c r="F682" s="194"/>
      <c r="G682" s="194"/>
      <c r="H682" s="368"/>
      <c r="I682" s="194"/>
      <c r="J682" s="194"/>
      <c r="K682" s="194"/>
      <c r="L682" s="368"/>
      <c r="M682" s="370"/>
      <c r="N682" s="106" t="str">
        <f>IF(OR(K682="",L682="",M682=""),"",K682*0.8*VLOOKUP(L682,VALIDATIONS!$CZ$2:$DU$42,3,FALSE))</f>
        <v/>
      </c>
      <c r="O682" s="194"/>
    </row>
    <row r="683" spans="1:15" x14ac:dyDescent="0.2">
      <c r="A683" s="232"/>
      <c r="B683" s="368"/>
      <c r="C683" s="194"/>
      <c r="D683" s="194"/>
      <c r="E683" s="194"/>
      <c r="F683" s="194"/>
      <c r="G683" s="194"/>
      <c r="H683" s="368"/>
      <c r="I683" s="194"/>
      <c r="J683" s="194"/>
      <c r="K683" s="194"/>
      <c r="L683" s="368"/>
      <c r="M683" s="370"/>
      <c r="N683" s="106" t="str">
        <f>IF(OR(K683="",L683="",M683=""),"",K683*0.8*VLOOKUP(L683,VALIDATIONS!$CZ$2:$DU$42,3,FALSE))</f>
        <v/>
      </c>
      <c r="O683" s="194"/>
    </row>
    <row r="684" spans="1:15" x14ac:dyDescent="0.2">
      <c r="A684" s="232"/>
      <c r="B684" s="368"/>
      <c r="C684" s="194"/>
      <c r="D684" s="194"/>
      <c r="E684" s="194"/>
      <c r="F684" s="194"/>
      <c r="G684" s="194"/>
      <c r="H684" s="368"/>
      <c r="I684" s="194"/>
      <c r="J684" s="194"/>
      <c r="K684" s="194"/>
      <c r="L684" s="368"/>
      <c r="M684" s="370"/>
      <c r="N684" s="106" t="str">
        <f>IF(OR(K684="",L684="",M684=""),"",K684*0.8*VLOOKUP(L684,VALIDATIONS!$CZ$2:$DU$42,3,FALSE))</f>
        <v/>
      </c>
      <c r="O684" s="194"/>
    </row>
    <row r="685" spans="1:15" x14ac:dyDescent="0.2">
      <c r="A685" s="232"/>
      <c r="B685" s="368"/>
      <c r="C685" s="194"/>
      <c r="D685" s="194"/>
      <c r="E685" s="194"/>
      <c r="F685" s="194"/>
      <c r="G685" s="194"/>
      <c r="H685" s="368"/>
      <c r="I685" s="194"/>
      <c r="J685" s="194"/>
      <c r="K685" s="194"/>
      <c r="L685" s="368"/>
      <c r="M685" s="370"/>
      <c r="N685" s="106" t="str">
        <f>IF(OR(K685="",L685="",M685=""),"",K685*0.8*VLOOKUP(L685,VALIDATIONS!$CZ$2:$DU$42,3,FALSE))</f>
        <v/>
      </c>
      <c r="O685" s="194"/>
    </row>
    <row r="686" spans="1:15" x14ac:dyDescent="0.2">
      <c r="A686" s="232"/>
      <c r="B686" s="368"/>
      <c r="C686" s="194"/>
      <c r="D686" s="194"/>
      <c r="E686" s="194"/>
      <c r="F686" s="194"/>
      <c r="G686" s="194"/>
      <c r="H686" s="368"/>
      <c r="I686" s="194"/>
      <c r="J686" s="194"/>
      <c r="K686" s="194"/>
      <c r="L686" s="368"/>
      <c r="M686" s="370"/>
      <c r="N686" s="106" t="str">
        <f>IF(OR(K686="",L686="",M686=""),"",K686*0.8*VLOOKUP(L686,VALIDATIONS!$CZ$2:$DU$42,3,FALSE))</f>
        <v/>
      </c>
      <c r="O686" s="194"/>
    </row>
    <row r="687" spans="1:15" x14ac:dyDescent="0.2">
      <c r="A687" s="232"/>
      <c r="B687" s="368"/>
      <c r="C687" s="194"/>
      <c r="D687" s="194"/>
      <c r="E687" s="194"/>
      <c r="F687" s="194"/>
      <c r="G687" s="194"/>
      <c r="H687" s="368"/>
      <c r="I687" s="194"/>
      <c r="J687" s="194"/>
      <c r="K687" s="194"/>
      <c r="L687" s="368"/>
      <c r="M687" s="370"/>
      <c r="N687" s="106" t="str">
        <f>IF(OR(K687="",L687="",M687=""),"",K687*0.8*VLOOKUP(L687,VALIDATIONS!$CZ$2:$DU$42,3,FALSE))</f>
        <v/>
      </c>
      <c r="O687" s="194"/>
    </row>
    <row r="688" spans="1:15" x14ac:dyDescent="0.2">
      <c r="A688" s="232"/>
      <c r="B688" s="368"/>
      <c r="C688" s="194"/>
      <c r="D688" s="194"/>
      <c r="E688" s="194"/>
      <c r="F688" s="194"/>
      <c r="G688" s="194"/>
      <c r="H688" s="368"/>
      <c r="I688" s="194"/>
      <c r="J688" s="194"/>
      <c r="K688" s="194"/>
      <c r="L688" s="368"/>
      <c r="M688" s="370"/>
      <c r="N688" s="106" t="str">
        <f>IF(OR(K688="",L688="",M688=""),"",K688*0.8*VLOOKUP(L688,VALIDATIONS!$CZ$2:$DU$42,3,FALSE))</f>
        <v/>
      </c>
      <c r="O688" s="194"/>
    </row>
    <row r="689" spans="1:15" x14ac:dyDescent="0.2">
      <c r="A689" s="232"/>
      <c r="B689" s="368"/>
      <c r="C689" s="194"/>
      <c r="D689" s="194"/>
      <c r="E689" s="194"/>
      <c r="F689" s="194"/>
      <c r="G689" s="194"/>
      <c r="H689" s="368"/>
      <c r="I689" s="194"/>
      <c r="J689" s="194"/>
      <c r="K689" s="194"/>
      <c r="L689" s="368"/>
      <c r="M689" s="370"/>
      <c r="N689" s="106" t="str">
        <f>IF(OR(K689="",L689="",M689=""),"",K689*0.8*VLOOKUP(L689,VALIDATIONS!$CZ$2:$DU$42,3,FALSE))</f>
        <v/>
      </c>
      <c r="O689" s="194"/>
    </row>
    <row r="690" spans="1:15" x14ac:dyDescent="0.2">
      <c r="A690" s="232"/>
      <c r="B690" s="368"/>
      <c r="C690" s="194"/>
      <c r="D690" s="194"/>
      <c r="E690" s="194"/>
      <c r="F690" s="194"/>
      <c r="G690" s="194"/>
      <c r="H690" s="368"/>
      <c r="I690" s="194"/>
      <c r="J690" s="194"/>
      <c r="K690" s="194"/>
      <c r="L690" s="368"/>
      <c r="M690" s="370"/>
      <c r="N690" s="106" t="str">
        <f>IF(OR(K690="",L690="",M690=""),"",K690*0.8*VLOOKUP(L690,VALIDATIONS!$CZ$2:$DU$42,3,FALSE))</f>
        <v/>
      </c>
      <c r="O690" s="194"/>
    </row>
    <row r="691" spans="1:15" x14ac:dyDescent="0.2">
      <c r="A691" s="232"/>
      <c r="B691" s="368"/>
      <c r="C691" s="194"/>
      <c r="D691" s="194"/>
      <c r="E691" s="194"/>
      <c r="F691" s="194"/>
      <c r="G691" s="194"/>
      <c r="H691" s="368"/>
      <c r="I691" s="194"/>
      <c r="J691" s="194"/>
      <c r="K691" s="194"/>
      <c r="L691" s="368"/>
      <c r="M691" s="370"/>
      <c r="N691" s="106" t="str">
        <f>IF(OR(K691="",L691="",M691=""),"",K691*0.8*VLOOKUP(L691,VALIDATIONS!$CZ$2:$DU$42,3,FALSE))</f>
        <v/>
      </c>
      <c r="O691" s="194"/>
    </row>
    <row r="692" spans="1:15" x14ac:dyDescent="0.2">
      <c r="A692" s="232"/>
      <c r="B692" s="368"/>
      <c r="C692" s="194"/>
      <c r="D692" s="194"/>
      <c r="E692" s="194"/>
      <c r="F692" s="194"/>
      <c r="G692" s="194"/>
      <c r="H692" s="368"/>
      <c r="I692" s="194"/>
      <c r="J692" s="194"/>
      <c r="K692" s="194"/>
      <c r="L692" s="368"/>
      <c r="M692" s="370"/>
      <c r="N692" s="106" t="str">
        <f>IF(OR(K692="",L692="",M692=""),"",K692*0.8*VLOOKUP(L692,VALIDATIONS!$CZ$2:$DU$42,3,FALSE))</f>
        <v/>
      </c>
      <c r="O692" s="194"/>
    </row>
    <row r="693" spans="1:15" x14ac:dyDescent="0.2">
      <c r="A693" s="232"/>
      <c r="B693" s="368"/>
      <c r="C693" s="194"/>
      <c r="D693" s="194"/>
      <c r="E693" s="194"/>
      <c r="F693" s="194"/>
      <c r="G693" s="194"/>
      <c r="H693" s="368"/>
      <c r="I693" s="194"/>
      <c r="J693" s="194"/>
      <c r="K693" s="194"/>
      <c r="L693" s="368"/>
      <c r="M693" s="370"/>
      <c r="N693" s="106" t="str">
        <f>IF(OR(K693="",L693="",M693=""),"",K693*0.8*VLOOKUP(L693,VALIDATIONS!$CZ$2:$DU$42,3,FALSE))</f>
        <v/>
      </c>
      <c r="O693" s="194"/>
    </row>
    <row r="694" spans="1:15" x14ac:dyDescent="0.2">
      <c r="A694" s="232"/>
      <c r="B694" s="368"/>
      <c r="C694" s="194"/>
      <c r="D694" s="194"/>
      <c r="E694" s="194"/>
      <c r="F694" s="194"/>
      <c r="G694" s="194"/>
      <c r="H694" s="368"/>
      <c r="I694" s="194"/>
      <c r="J694" s="194"/>
      <c r="K694" s="194"/>
      <c r="L694" s="368"/>
      <c r="M694" s="370"/>
      <c r="N694" s="106" t="str">
        <f>IF(OR(K694="",L694="",M694=""),"",K694*0.8*VLOOKUP(L694,VALIDATIONS!$CZ$2:$DU$42,3,FALSE))</f>
        <v/>
      </c>
      <c r="O694" s="194"/>
    </row>
    <row r="695" spans="1:15" x14ac:dyDescent="0.2">
      <c r="A695" s="232"/>
      <c r="B695" s="368"/>
      <c r="C695" s="194"/>
      <c r="D695" s="194"/>
      <c r="E695" s="194"/>
      <c r="F695" s="194"/>
      <c r="G695" s="194"/>
      <c r="H695" s="368"/>
      <c r="I695" s="194"/>
      <c r="J695" s="194"/>
      <c r="K695" s="194"/>
      <c r="L695" s="368"/>
      <c r="M695" s="370"/>
      <c r="N695" s="106" t="str">
        <f>IF(OR(K695="",L695="",M695=""),"",K695*0.8*VLOOKUP(L695,VALIDATIONS!$CZ$2:$DU$42,3,FALSE))</f>
        <v/>
      </c>
      <c r="O695" s="194"/>
    </row>
    <row r="696" spans="1:15" x14ac:dyDescent="0.2">
      <c r="A696" s="232"/>
      <c r="B696" s="368"/>
      <c r="C696" s="194"/>
      <c r="D696" s="194"/>
      <c r="E696" s="194"/>
      <c r="F696" s="194"/>
      <c r="G696" s="194"/>
      <c r="H696" s="368"/>
      <c r="I696" s="194"/>
      <c r="J696" s="194"/>
      <c r="K696" s="194"/>
      <c r="L696" s="368"/>
      <c r="M696" s="370"/>
      <c r="N696" s="106" t="str">
        <f>IF(OR(K696="",L696="",M696=""),"",K696*0.8*VLOOKUP(L696,VALIDATIONS!$CZ$2:$DU$42,3,FALSE))</f>
        <v/>
      </c>
      <c r="O696" s="194"/>
    </row>
    <row r="697" spans="1:15" x14ac:dyDescent="0.2">
      <c r="A697" s="232"/>
      <c r="B697" s="368"/>
      <c r="C697" s="194"/>
      <c r="D697" s="194"/>
      <c r="E697" s="194"/>
      <c r="F697" s="194"/>
      <c r="G697" s="194"/>
      <c r="H697" s="368"/>
      <c r="I697" s="194"/>
      <c r="J697" s="194"/>
      <c r="K697" s="194"/>
      <c r="L697" s="368"/>
      <c r="M697" s="370"/>
      <c r="N697" s="106" t="str">
        <f>IF(OR(K697="",L697="",M697=""),"",K697*0.8*VLOOKUP(L697,VALIDATIONS!$CZ$2:$DU$42,3,FALSE))</f>
        <v/>
      </c>
      <c r="O697" s="194"/>
    </row>
    <row r="698" spans="1:15" x14ac:dyDescent="0.2">
      <c r="A698" s="232"/>
      <c r="B698" s="368"/>
      <c r="C698" s="194"/>
      <c r="D698" s="194"/>
      <c r="E698" s="194"/>
      <c r="F698" s="194"/>
      <c r="G698" s="194"/>
      <c r="H698" s="368"/>
      <c r="I698" s="194"/>
      <c r="J698" s="194"/>
      <c r="K698" s="194"/>
      <c r="L698" s="368"/>
      <c r="M698" s="370"/>
      <c r="N698" s="106" t="str">
        <f>IF(OR(K698="",L698="",M698=""),"",K698*0.8*VLOOKUP(L698,VALIDATIONS!$CZ$2:$DU$42,3,FALSE))</f>
        <v/>
      </c>
      <c r="O698" s="194"/>
    </row>
    <row r="699" spans="1:15" x14ac:dyDescent="0.2">
      <c r="A699" s="232"/>
      <c r="B699" s="368"/>
      <c r="C699" s="194"/>
      <c r="D699" s="194"/>
      <c r="E699" s="194"/>
      <c r="F699" s="194"/>
      <c r="G699" s="194"/>
      <c r="H699" s="368"/>
      <c r="I699" s="194"/>
      <c r="J699" s="194"/>
      <c r="K699" s="194"/>
      <c r="L699" s="368"/>
      <c r="M699" s="370"/>
      <c r="N699" s="106" t="str">
        <f>IF(OR(K699="",L699="",M699=""),"",K699*0.8*VLOOKUP(L699,VALIDATIONS!$CZ$2:$DU$42,3,FALSE))</f>
        <v/>
      </c>
      <c r="O699" s="194"/>
    </row>
    <row r="700" spans="1:15" x14ac:dyDescent="0.2">
      <c r="A700" s="232"/>
      <c r="B700" s="368"/>
      <c r="C700" s="194"/>
      <c r="D700" s="194"/>
      <c r="E700" s="194"/>
      <c r="F700" s="194"/>
      <c r="G700" s="194"/>
      <c r="H700" s="368"/>
      <c r="I700" s="194"/>
      <c r="J700" s="194"/>
      <c r="K700" s="194"/>
      <c r="L700" s="368"/>
      <c r="M700" s="370"/>
      <c r="N700" s="106" t="str">
        <f>IF(OR(K700="",L700="",M700=""),"",K700*0.8*VLOOKUP(L700,VALIDATIONS!$CZ$2:$DU$42,3,FALSE))</f>
        <v/>
      </c>
      <c r="O700" s="194"/>
    </row>
    <row r="701" spans="1:15" x14ac:dyDescent="0.2">
      <c r="A701" s="232"/>
      <c r="B701" s="368"/>
      <c r="C701" s="194"/>
      <c r="D701" s="194"/>
      <c r="E701" s="194"/>
      <c r="F701" s="194"/>
      <c r="G701" s="194"/>
      <c r="H701" s="368"/>
      <c r="I701" s="194"/>
      <c r="J701" s="194"/>
      <c r="K701" s="194"/>
      <c r="L701" s="368"/>
      <c r="M701" s="370"/>
      <c r="N701" s="106" t="str">
        <f>IF(OR(K701="",L701="",M701=""),"",K701*0.8*VLOOKUP(L701,VALIDATIONS!$CZ$2:$DU$42,3,FALSE))</f>
        <v/>
      </c>
      <c r="O701" s="194"/>
    </row>
    <row r="702" spans="1:15" x14ac:dyDescent="0.2">
      <c r="A702" s="232"/>
      <c r="B702" s="368"/>
      <c r="C702" s="194"/>
      <c r="D702" s="194"/>
      <c r="E702" s="194"/>
      <c r="F702" s="194"/>
      <c r="G702" s="194"/>
      <c r="H702" s="368"/>
      <c r="I702" s="194"/>
      <c r="J702" s="194"/>
      <c r="K702" s="194"/>
      <c r="L702" s="368"/>
      <c r="M702" s="370"/>
      <c r="N702" s="106" t="str">
        <f>IF(OR(K702="",L702="",M702=""),"",K702*0.8*VLOOKUP(L702,VALIDATIONS!$CZ$2:$DU$42,3,FALSE))</f>
        <v/>
      </c>
      <c r="O702" s="194"/>
    </row>
    <row r="703" spans="1:15" x14ac:dyDescent="0.2">
      <c r="A703" s="232"/>
      <c r="B703" s="368"/>
      <c r="C703" s="194"/>
      <c r="D703" s="194"/>
      <c r="E703" s="194"/>
      <c r="F703" s="194"/>
      <c r="G703" s="194"/>
      <c r="H703" s="368"/>
      <c r="I703" s="194"/>
      <c r="J703" s="194"/>
      <c r="K703" s="194"/>
      <c r="L703" s="368"/>
      <c r="M703" s="370"/>
      <c r="N703" s="106" t="str">
        <f>IF(OR(K703="",L703="",M703=""),"",K703*0.8*VLOOKUP(L703,VALIDATIONS!$CZ$2:$DU$42,3,FALSE))</f>
        <v/>
      </c>
      <c r="O703" s="194"/>
    </row>
    <row r="704" spans="1:15" x14ac:dyDescent="0.2">
      <c r="A704" s="232"/>
      <c r="B704" s="368"/>
      <c r="C704" s="194"/>
      <c r="D704" s="194"/>
      <c r="E704" s="194"/>
      <c r="F704" s="194"/>
      <c r="G704" s="194"/>
      <c r="H704" s="368"/>
      <c r="I704" s="194"/>
      <c r="J704" s="194"/>
      <c r="K704" s="194"/>
      <c r="L704" s="368"/>
      <c r="M704" s="370"/>
      <c r="N704" s="106" t="str">
        <f>IF(OR(K704="",L704="",M704=""),"",K704*0.8*VLOOKUP(L704,VALIDATIONS!$CZ$2:$DU$42,3,FALSE))</f>
        <v/>
      </c>
      <c r="O704" s="194"/>
    </row>
    <row r="705" spans="1:15" x14ac:dyDescent="0.2">
      <c r="A705" s="232"/>
      <c r="B705" s="368"/>
      <c r="C705" s="194"/>
      <c r="D705" s="194"/>
      <c r="E705" s="194"/>
      <c r="F705" s="194"/>
      <c r="G705" s="194"/>
      <c r="H705" s="368"/>
      <c r="I705" s="194"/>
      <c r="J705" s="194"/>
      <c r="K705" s="194"/>
      <c r="L705" s="368"/>
      <c r="M705" s="370"/>
      <c r="N705" s="106" t="str">
        <f>IF(OR(K705="",L705="",M705=""),"",K705*0.8*VLOOKUP(L705,VALIDATIONS!$CZ$2:$DU$42,3,FALSE))</f>
        <v/>
      </c>
      <c r="O705" s="194"/>
    </row>
    <row r="706" spans="1:15" x14ac:dyDescent="0.2">
      <c r="A706" s="232"/>
      <c r="B706" s="368"/>
      <c r="C706" s="194"/>
      <c r="D706" s="194"/>
      <c r="E706" s="194"/>
      <c r="F706" s="194"/>
      <c r="G706" s="194"/>
      <c r="H706" s="368"/>
      <c r="I706" s="194"/>
      <c r="J706" s="194"/>
      <c r="K706" s="194"/>
      <c r="L706" s="368"/>
      <c r="M706" s="370"/>
      <c r="N706" s="106" t="str">
        <f>IF(OR(K706="",L706="",M706=""),"",K706*0.8*VLOOKUP(L706,VALIDATIONS!$CZ$2:$DU$42,3,FALSE))</f>
        <v/>
      </c>
      <c r="O706" s="194"/>
    </row>
    <row r="707" spans="1:15" x14ac:dyDescent="0.2">
      <c r="A707" s="232"/>
      <c r="B707" s="368"/>
      <c r="C707" s="194"/>
      <c r="D707" s="194"/>
      <c r="E707" s="194"/>
      <c r="F707" s="194"/>
      <c r="G707" s="194"/>
      <c r="H707" s="368"/>
      <c r="I707" s="194"/>
      <c r="J707" s="194"/>
      <c r="K707" s="194"/>
      <c r="L707" s="368"/>
      <c r="M707" s="370"/>
      <c r="N707" s="106" t="str">
        <f>IF(OR(K707="",L707="",M707=""),"",K707*0.8*VLOOKUP(L707,VALIDATIONS!$CZ$2:$DU$42,3,FALSE))</f>
        <v/>
      </c>
      <c r="O707" s="194"/>
    </row>
    <row r="708" spans="1:15" x14ac:dyDescent="0.2">
      <c r="A708" s="232"/>
      <c r="B708" s="368"/>
      <c r="C708" s="194"/>
      <c r="D708" s="194"/>
      <c r="E708" s="194"/>
      <c r="F708" s="194"/>
      <c r="G708" s="194"/>
      <c r="H708" s="368"/>
      <c r="I708" s="194"/>
      <c r="J708" s="194"/>
      <c r="K708" s="194"/>
      <c r="L708" s="368"/>
      <c r="M708" s="370"/>
      <c r="N708" s="106" t="str">
        <f>IF(OR(K708="",L708="",M708=""),"",K708*0.8*VLOOKUP(L708,VALIDATIONS!$CZ$2:$DU$42,3,FALSE))</f>
        <v/>
      </c>
      <c r="O708" s="194"/>
    </row>
    <row r="709" spans="1:15" x14ac:dyDescent="0.2">
      <c r="A709" s="232"/>
      <c r="B709" s="368"/>
      <c r="C709" s="194"/>
      <c r="D709" s="194"/>
      <c r="E709" s="194"/>
      <c r="F709" s="194"/>
      <c r="G709" s="194"/>
      <c r="H709" s="368"/>
      <c r="I709" s="194"/>
      <c r="J709" s="194"/>
      <c r="K709" s="194"/>
      <c r="L709" s="368"/>
      <c r="M709" s="370"/>
      <c r="N709" s="106" t="str">
        <f>IF(OR(K709="",L709="",M709=""),"",K709*0.8*VLOOKUP(L709,VALIDATIONS!$CZ$2:$DU$42,3,FALSE))</f>
        <v/>
      </c>
      <c r="O709" s="194"/>
    </row>
    <row r="710" spans="1:15" x14ac:dyDescent="0.2">
      <c r="A710" s="232"/>
      <c r="B710" s="368"/>
      <c r="C710" s="194"/>
      <c r="D710" s="194"/>
      <c r="E710" s="194"/>
      <c r="F710" s="194"/>
      <c r="G710" s="194"/>
      <c r="H710" s="368"/>
      <c r="I710" s="194"/>
      <c r="J710" s="194"/>
      <c r="K710" s="194"/>
      <c r="L710" s="368"/>
      <c r="M710" s="370"/>
      <c r="N710" s="106" t="str">
        <f>IF(OR(K710="",L710="",M710=""),"",K710*0.8*VLOOKUP(L710,VALIDATIONS!$CZ$2:$DU$42,3,FALSE))</f>
        <v/>
      </c>
      <c r="O710" s="194"/>
    </row>
    <row r="711" spans="1:15" x14ac:dyDescent="0.2">
      <c r="A711" s="232"/>
      <c r="B711" s="368"/>
      <c r="C711" s="194"/>
      <c r="D711" s="194"/>
      <c r="E711" s="194"/>
      <c r="F711" s="194"/>
      <c r="G711" s="194"/>
      <c r="H711" s="368"/>
      <c r="I711" s="194"/>
      <c r="J711" s="194"/>
      <c r="K711" s="194"/>
      <c r="L711" s="368"/>
      <c r="M711" s="370"/>
      <c r="N711" s="106" t="str">
        <f>IF(OR(K711="",L711="",M711=""),"",K711*0.8*VLOOKUP(L711,VALIDATIONS!$CZ$2:$DU$42,3,FALSE))</f>
        <v/>
      </c>
      <c r="O711" s="194"/>
    </row>
    <row r="712" spans="1:15" x14ac:dyDescent="0.2">
      <c r="A712" s="232"/>
      <c r="B712" s="368"/>
      <c r="C712" s="194"/>
      <c r="D712" s="194"/>
      <c r="E712" s="194"/>
      <c r="F712" s="194"/>
      <c r="G712" s="194"/>
      <c r="H712" s="368"/>
      <c r="I712" s="194"/>
      <c r="J712" s="194"/>
      <c r="K712" s="194"/>
      <c r="L712" s="368"/>
      <c r="M712" s="370"/>
      <c r="N712" s="106" t="str">
        <f>IF(OR(K712="",L712="",M712=""),"",K712*0.8*VLOOKUP(L712,VALIDATIONS!$CZ$2:$DU$42,3,FALSE))</f>
        <v/>
      </c>
      <c r="O712" s="194"/>
    </row>
    <row r="713" spans="1:15" x14ac:dyDescent="0.2">
      <c r="A713" s="232"/>
      <c r="B713" s="368"/>
      <c r="C713" s="194"/>
      <c r="D713" s="194"/>
      <c r="E713" s="194"/>
      <c r="F713" s="194"/>
      <c r="G713" s="194"/>
      <c r="H713" s="368"/>
      <c r="I713" s="194"/>
      <c r="J713" s="194"/>
      <c r="K713" s="194"/>
      <c r="L713" s="368"/>
      <c r="M713" s="370"/>
      <c r="N713" s="106" t="str">
        <f>IF(OR(K713="",L713="",M713=""),"",K713*0.8*VLOOKUP(L713,VALIDATIONS!$CZ$2:$DU$42,3,FALSE))</f>
        <v/>
      </c>
      <c r="O713" s="194"/>
    </row>
    <row r="714" spans="1:15" x14ac:dyDescent="0.2">
      <c r="A714" s="232"/>
      <c r="B714" s="368"/>
      <c r="C714" s="194"/>
      <c r="D714" s="194"/>
      <c r="E714" s="194"/>
      <c r="F714" s="194"/>
      <c r="G714" s="194"/>
      <c r="H714" s="368"/>
      <c r="I714" s="194"/>
      <c r="J714" s="194"/>
      <c r="K714" s="194"/>
      <c r="L714" s="368"/>
      <c r="M714" s="370"/>
      <c r="N714" s="106" t="str">
        <f>IF(OR(K714="",L714="",M714=""),"",K714*0.8*VLOOKUP(L714,VALIDATIONS!$CZ$2:$DU$42,3,FALSE))</f>
        <v/>
      </c>
      <c r="O714" s="194"/>
    </row>
    <row r="715" spans="1:15" x14ac:dyDescent="0.2">
      <c r="A715" s="232"/>
      <c r="B715" s="368"/>
      <c r="C715" s="194"/>
      <c r="D715" s="194"/>
      <c r="E715" s="194"/>
      <c r="F715" s="194"/>
      <c r="G715" s="194"/>
      <c r="H715" s="368"/>
      <c r="I715" s="194"/>
      <c r="J715" s="194"/>
      <c r="K715" s="194"/>
      <c r="L715" s="368"/>
      <c r="M715" s="370"/>
      <c r="N715" s="106" t="str">
        <f>IF(OR(K715="",L715="",M715=""),"",K715*0.8*VLOOKUP(L715,VALIDATIONS!$CZ$2:$DU$42,3,FALSE))</f>
        <v/>
      </c>
      <c r="O715" s="194"/>
    </row>
    <row r="716" spans="1:15" x14ac:dyDescent="0.2">
      <c r="A716" s="232"/>
      <c r="B716" s="368"/>
      <c r="C716" s="194"/>
      <c r="D716" s="194"/>
      <c r="E716" s="194"/>
      <c r="F716" s="194"/>
      <c r="G716" s="194"/>
      <c r="H716" s="368"/>
      <c r="I716" s="194"/>
      <c r="J716" s="194"/>
      <c r="K716" s="194"/>
      <c r="L716" s="368"/>
      <c r="M716" s="370"/>
      <c r="N716" s="106" t="str">
        <f>IF(OR(K716="",L716="",M716=""),"",K716*0.8*VLOOKUP(L716,VALIDATIONS!$CZ$2:$DU$42,3,FALSE))</f>
        <v/>
      </c>
      <c r="O716" s="194"/>
    </row>
    <row r="717" spans="1:15" x14ac:dyDescent="0.2">
      <c r="A717" s="232"/>
      <c r="B717" s="368"/>
      <c r="C717" s="194"/>
      <c r="D717" s="194"/>
      <c r="E717" s="194"/>
      <c r="F717" s="194"/>
      <c r="G717" s="194"/>
      <c r="H717" s="368"/>
      <c r="I717" s="194"/>
      <c r="J717" s="194"/>
      <c r="K717" s="194"/>
      <c r="L717" s="368"/>
      <c r="M717" s="370"/>
      <c r="N717" s="106" t="str">
        <f>IF(OR(K717="",L717="",M717=""),"",K717*0.8*VLOOKUP(L717,VALIDATIONS!$CZ$2:$DU$42,3,FALSE))</f>
        <v/>
      </c>
      <c r="O717" s="194"/>
    </row>
    <row r="718" spans="1:15" x14ac:dyDescent="0.2">
      <c r="A718" s="232"/>
      <c r="B718" s="368"/>
      <c r="C718" s="194"/>
      <c r="D718" s="194"/>
      <c r="E718" s="194"/>
      <c r="F718" s="194"/>
      <c r="G718" s="194"/>
      <c r="H718" s="368"/>
      <c r="I718" s="194"/>
      <c r="J718" s="194"/>
      <c r="K718" s="194"/>
      <c r="L718" s="368"/>
      <c r="M718" s="370"/>
      <c r="N718" s="106" t="str">
        <f>IF(OR(K718="",L718="",M718=""),"",K718*0.8*VLOOKUP(L718,VALIDATIONS!$CZ$2:$DU$42,3,FALSE))</f>
        <v/>
      </c>
      <c r="O718" s="194"/>
    </row>
    <row r="719" spans="1:15" x14ac:dyDescent="0.2">
      <c r="A719" s="232"/>
      <c r="B719" s="368"/>
      <c r="C719" s="194"/>
      <c r="D719" s="194"/>
      <c r="E719" s="194"/>
      <c r="F719" s="194"/>
      <c r="G719" s="194"/>
      <c r="H719" s="368"/>
      <c r="I719" s="194"/>
      <c r="J719" s="194"/>
      <c r="K719" s="194"/>
      <c r="L719" s="368"/>
      <c r="M719" s="370"/>
      <c r="N719" s="106" t="str">
        <f>IF(OR(K719="",L719="",M719=""),"",K719*0.8*VLOOKUP(L719,VALIDATIONS!$CZ$2:$DU$42,3,FALSE))</f>
        <v/>
      </c>
      <c r="O719" s="194"/>
    </row>
    <row r="720" spans="1:15" x14ac:dyDescent="0.2">
      <c r="A720" s="232"/>
      <c r="B720" s="368"/>
      <c r="C720" s="194"/>
      <c r="D720" s="194"/>
      <c r="E720" s="194"/>
      <c r="F720" s="194"/>
      <c r="G720" s="194"/>
      <c r="H720" s="368"/>
      <c r="I720" s="194"/>
      <c r="J720" s="194"/>
      <c r="K720" s="194"/>
      <c r="L720" s="368"/>
      <c r="M720" s="370"/>
      <c r="N720" s="106" t="str">
        <f>IF(OR(K720="",L720="",M720=""),"",K720*0.8*VLOOKUP(L720,VALIDATIONS!$CZ$2:$DU$42,3,FALSE))</f>
        <v/>
      </c>
      <c r="O720" s="194"/>
    </row>
    <row r="721" spans="1:15" x14ac:dyDescent="0.2">
      <c r="A721" s="232"/>
      <c r="B721" s="368"/>
      <c r="C721" s="194"/>
      <c r="D721" s="194"/>
      <c r="E721" s="194"/>
      <c r="F721" s="194"/>
      <c r="G721" s="194"/>
      <c r="H721" s="368"/>
      <c r="I721" s="194"/>
      <c r="J721" s="194"/>
      <c r="K721" s="194"/>
      <c r="L721" s="368"/>
      <c r="M721" s="370"/>
      <c r="N721" s="106" t="str">
        <f>IF(OR(K721="",L721="",M721=""),"",K721*0.8*VLOOKUP(L721,VALIDATIONS!$CZ$2:$DU$42,3,FALSE))</f>
        <v/>
      </c>
      <c r="O721" s="194"/>
    </row>
    <row r="722" spans="1:15" x14ac:dyDescent="0.2">
      <c r="A722" s="232"/>
      <c r="B722" s="368"/>
      <c r="C722" s="194"/>
      <c r="D722" s="194"/>
      <c r="E722" s="194"/>
      <c r="F722" s="194"/>
      <c r="G722" s="194"/>
      <c r="H722" s="368"/>
      <c r="I722" s="194"/>
      <c r="J722" s="194"/>
      <c r="K722" s="194"/>
      <c r="L722" s="368"/>
      <c r="M722" s="370"/>
      <c r="N722" s="106" t="str">
        <f>IF(OR(K722="",L722="",M722=""),"",K722*0.8*VLOOKUP(L722,VALIDATIONS!$CZ$2:$DU$42,3,FALSE))</f>
        <v/>
      </c>
      <c r="O722" s="194"/>
    </row>
    <row r="723" spans="1:15" x14ac:dyDescent="0.2">
      <c r="A723" s="232"/>
      <c r="B723" s="368"/>
      <c r="C723" s="194"/>
      <c r="D723" s="194"/>
      <c r="E723" s="194"/>
      <c r="F723" s="194"/>
      <c r="G723" s="194"/>
      <c r="H723" s="368"/>
      <c r="I723" s="194"/>
      <c r="J723" s="194"/>
      <c r="K723" s="194"/>
      <c r="L723" s="368"/>
      <c r="M723" s="370"/>
      <c r="N723" s="106" t="str">
        <f>IF(OR(K723="",L723="",M723=""),"",K723*0.8*VLOOKUP(L723,VALIDATIONS!$CZ$2:$DU$42,3,FALSE))</f>
        <v/>
      </c>
      <c r="O723" s="194"/>
    </row>
    <row r="724" spans="1:15" x14ac:dyDescent="0.2">
      <c r="A724" s="232"/>
      <c r="B724" s="368"/>
      <c r="C724" s="194"/>
      <c r="D724" s="194"/>
      <c r="E724" s="194"/>
      <c r="F724" s="194"/>
      <c r="G724" s="194"/>
      <c r="H724" s="368"/>
      <c r="I724" s="194"/>
      <c r="J724" s="194"/>
      <c r="K724" s="194"/>
      <c r="L724" s="368"/>
      <c r="M724" s="370"/>
      <c r="N724" s="106" t="str">
        <f>IF(OR(K724="",L724="",M724=""),"",K724*0.8*VLOOKUP(L724,VALIDATIONS!$CZ$2:$DU$42,3,FALSE))</f>
        <v/>
      </c>
      <c r="O724" s="194"/>
    </row>
    <row r="725" spans="1:15" x14ac:dyDescent="0.2">
      <c r="A725" s="232"/>
      <c r="B725" s="368"/>
      <c r="C725" s="194"/>
      <c r="D725" s="194"/>
      <c r="E725" s="194"/>
      <c r="F725" s="194"/>
      <c r="G725" s="194"/>
      <c r="H725" s="368"/>
      <c r="I725" s="194"/>
      <c r="J725" s="194"/>
      <c r="K725" s="194"/>
      <c r="L725" s="368"/>
      <c r="M725" s="370"/>
      <c r="N725" s="106" t="str">
        <f>IF(OR(K725="",L725="",M725=""),"",K725*0.8*VLOOKUP(L725,VALIDATIONS!$CZ$2:$DU$42,3,FALSE))</f>
        <v/>
      </c>
      <c r="O725" s="194"/>
    </row>
    <row r="726" spans="1:15" x14ac:dyDescent="0.2">
      <c r="A726" s="232"/>
      <c r="B726" s="368"/>
      <c r="C726" s="194"/>
      <c r="D726" s="194"/>
      <c r="E726" s="194"/>
      <c r="F726" s="194"/>
      <c r="G726" s="194"/>
      <c r="H726" s="368"/>
      <c r="I726" s="194"/>
      <c r="J726" s="194"/>
      <c r="K726" s="194"/>
      <c r="L726" s="368"/>
      <c r="M726" s="370"/>
      <c r="N726" s="106" t="str">
        <f>IF(OR(K726="",L726="",M726=""),"",K726*0.8*VLOOKUP(L726,VALIDATIONS!$CZ$2:$DU$42,3,FALSE))</f>
        <v/>
      </c>
      <c r="O726" s="194"/>
    </row>
    <row r="727" spans="1:15" x14ac:dyDescent="0.2">
      <c r="A727" s="232"/>
      <c r="B727" s="368"/>
      <c r="C727" s="194"/>
      <c r="D727" s="194"/>
      <c r="E727" s="194"/>
      <c r="F727" s="194"/>
      <c r="G727" s="194"/>
      <c r="H727" s="368"/>
      <c r="I727" s="194"/>
      <c r="J727" s="194"/>
      <c r="K727" s="194"/>
      <c r="L727" s="368"/>
      <c r="M727" s="370"/>
      <c r="N727" s="106" t="str">
        <f>IF(OR(K727="",L727="",M727=""),"",K727*0.8*VLOOKUP(L727,VALIDATIONS!$CZ$2:$DU$42,3,FALSE))</f>
        <v/>
      </c>
      <c r="O727" s="194"/>
    </row>
    <row r="728" spans="1:15" x14ac:dyDescent="0.2">
      <c r="A728" s="232"/>
      <c r="B728" s="368"/>
      <c r="C728" s="194"/>
      <c r="D728" s="194"/>
      <c r="E728" s="194"/>
      <c r="F728" s="194"/>
      <c r="G728" s="194"/>
      <c r="H728" s="368"/>
      <c r="I728" s="194"/>
      <c r="J728" s="194"/>
      <c r="K728" s="194"/>
      <c r="L728" s="368"/>
      <c r="M728" s="370"/>
      <c r="N728" s="106" t="str">
        <f>IF(OR(K728="",L728="",M728=""),"",K728*0.8*VLOOKUP(L728,VALIDATIONS!$CZ$2:$DU$42,3,FALSE))</f>
        <v/>
      </c>
      <c r="O728" s="194"/>
    </row>
    <row r="729" spans="1:15" x14ac:dyDescent="0.2">
      <c r="A729" s="232"/>
      <c r="B729" s="368"/>
      <c r="C729" s="194"/>
      <c r="D729" s="194"/>
      <c r="E729" s="194"/>
      <c r="F729" s="194"/>
      <c r="G729" s="194"/>
      <c r="H729" s="368"/>
      <c r="I729" s="194"/>
      <c r="J729" s="194"/>
      <c r="K729" s="194"/>
      <c r="L729" s="368"/>
      <c r="M729" s="370"/>
      <c r="N729" s="106" t="str">
        <f>IF(OR(K729="",L729="",M729=""),"",K729*0.8*VLOOKUP(L729,VALIDATIONS!$CZ$2:$DU$42,3,FALSE))</f>
        <v/>
      </c>
      <c r="O729" s="194"/>
    </row>
    <row r="730" spans="1:15" x14ac:dyDescent="0.2">
      <c r="A730" s="232"/>
      <c r="B730" s="368"/>
      <c r="C730" s="194"/>
      <c r="D730" s="194"/>
      <c r="E730" s="194"/>
      <c r="F730" s="194"/>
      <c r="G730" s="194"/>
      <c r="H730" s="368"/>
      <c r="I730" s="194"/>
      <c r="J730" s="194"/>
      <c r="K730" s="194"/>
      <c r="L730" s="368"/>
      <c r="M730" s="370"/>
      <c r="N730" s="106" t="str">
        <f>IF(OR(K730="",L730="",M730=""),"",K730*0.8*VLOOKUP(L730,VALIDATIONS!$CZ$2:$DU$42,3,FALSE))</f>
        <v/>
      </c>
      <c r="O730" s="194"/>
    </row>
    <row r="731" spans="1:15" x14ac:dyDescent="0.2">
      <c r="A731" s="232"/>
      <c r="B731" s="368"/>
      <c r="C731" s="194"/>
      <c r="D731" s="194"/>
      <c r="E731" s="194"/>
      <c r="F731" s="194"/>
      <c r="G731" s="194"/>
      <c r="H731" s="368"/>
      <c r="I731" s="194"/>
      <c r="J731" s="194"/>
      <c r="K731" s="194"/>
      <c r="L731" s="368"/>
      <c r="M731" s="370"/>
      <c r="N731" s="106" t="str">
        <f>IF(OR(K731="",L731="",M731=""),"",K731*0.8*VLOOKUP(L731,VALIDATIONS!$CZ$2:$DU$42,3,FALSE))</f>
        <v/>
      </c>
      <c r="O731" s="194"/>
    </row>
    <row r="732" spans="1:15" x14ac:dyDescent="0.2">
      <c r="A732" s="232"/>
      <c r="B732" s="368"/>
      <c r="C732" s="194"/>
      <c r="D732" s="194"/>
      <c r="E732" s="194"/>
      <c r="F732" s="194"/>
      <c r="G732" s="194"/>
      <c r="H732" s="368"/>
      <c r="I732" s="194"/>
      <c r="J732" s="194"/>
      <c r="K732" s="194"/>
      <c r="L732" s="368"/>
      <c r="M732" s="370"/>
      <c r="N732" s="106" t="str">
        <f>IF(OR(K732="",L732="",M732=""),"",K732*0.8*VLOOKUP(L732,VALIDATIONS!$CZ$2:$DU$42,3,FALSE))</f>
        <v/>
      </c>
      <c r="O732" s="194"/>
    </row>
    <row r="733" spans="1:15" x14ac:dyDescent="0.2">
      <c r="A733" s="232"/>
      <c r="B733" s="368"/>
      <c r="C733" s="194"/>
      <c r="D733" s="194"/>
      <c r="E733" s="194"/>
      <c r="F733" s="194"/>
      <c r="G733" s="194"/>
      <c r="H733" s="368"/>
      <c r="I733" s="194"/>
      <c r="J733" s="194"/>
      <c r="K733" s="194"/>
      <c r="L733" s="368"/>
      <c r="M733" s="370"/>
      <c r="N733" s="106" t="str">
        <f>IF(OR(K733="",L733="",M733=""),"",K733*0.8*VLOOKUP(L733,VALIDATIONS!$CZ$2:$DU$42,3,FALSE))</f>
        <v/>
      </c>
      <c r="O733" s="194"/>
    </row>
    <row r="734" spans="1:15" x14ac:dyDescent="0.2">
      <c r="A734" s="232"/>
      <c r="B734" s="368"/>
      <c r="C734" s="194"/>
      <c r="D734" s="194"/>
      <c r="E734" s="194"/>
      <c r="F734" s="194"/>
      <c r="G734" s="194"/>
      <c r="H734" s="368"/>
      <c r="I734" s="194"/>
      <c r="J734" s="194"/>
      <c r="K734" s="194"/>
      <c r="L734" s="368"/>
      <c r="M734" s="370"/>
      <c r="N734" s="106" t="str">
        <f>IF(OR(K734="",L734="",M734=""),"",K734*0.8*VLOOKUP(L734,VALIDATIONS!$CZ$2:$DU$42,3,FALSE))</f>
        <v/>
      </c>
      <c r="O734" s="194"/>
    </row>
    <row r="735" spans="1:15" x14ac:dyDescent="0.2">
      <c r="A735" s="232"/>
      <c r="B735" s="368"/>
      <c r="C735" s="194"/>
      <c r="D735" s="194"/>
      <c r="E735" s="194"/>
      <c r="F735" s="194"/>
      <c r="G735" s="194"/>
      <c r="H735" s="368"/>
      <c r="I735" s="194"/>
      <c r="J735" s="194"/>
      <c r="K735" s="194"/>
      <c r="L735" s="368"/>
      <c r="M735" s="370"/>
      <c r="N735" s="106" t="str">
        <f>IF(OR(K735="",L735="",M735=""),"",K735*0.8*VLOOKUP(L735,VALIDATIONS!$CZ$2:$DU$42,3,FALSE))</f>
        <v/>
      </c>
      <c r="O735" s="194"/>
    </row>
    <row r="736" spans="1:15" x14ac:dyDescent="0.2">
      <c r="A736" s="232"/>
      <c r="B736" s="368"/>
      <c r="C736" s="194"/>
      <c r="D736" s="194"/>
      <c r="E736" s="194"/>
      <c r="F736" s="194"/>
      <c r="G736" s="194"/>
      <c r="H736" s="368"/>
      <c r="I736" s="194"/>
      <c r="J736" s="194"/>
      <c r="K736" s="194"/>
      <c r="L736" s="368"/>
      <c r="M736" s="370"/>
      <c r="N736" s="106" t="str">
        <f>IF(OR(K736="",L736="",M736=""),"",K736*0.8*VLOOKUP(L736,VALIDATIONS!$CZ$2:$DU$42,3,FALSE))</f>
        <v/>
      </c>
      <c r="O736" s="194"/>
    </row>
    <row r="737" spans="1:15" x14ac:dyDescent="0.2">
      <c r="A737" s="232"/>
      <c r="B737" s="368"/>
      <c r="C737" s="194"/>
      <c r="D737" s="194"/>
      <c r="E737" s="194"/>
      <c r="F737" s="194"/>
      <c r="G737" s="194"/>
      <c r="H737" s="368"/>
      <c r="I737" s="194"/>
      <c r="J737" s="194"/>
      <c r="K737" s="194"/>
      <c r="L737" s="368"/>
      <c r="M737" s="370"/>
      <c r="N737" s="106" t="str">
        <f>IF(OR(K737="",L737="",M737=""),"",K737*0.8*VLOOKUP(L737,VALIDATIONS!$CZ$2:$DU$42,3,FALSE))</f>
        <v/>
      </c>
      <c r="O737" s="194"/>
    </row>
    <row r="738" spans="1:15" x14ac:dyDescent="0.2">
      <c r="A738" s="232"/>
      <c r="B738" s="368"/>
      <c r="C738" s="194"/>
      <c r="D738" s="194"/>
      <c r="E738" s="194"/>
      <c r="F738" s="194"/>
      <c r="G738" s="194"/>
      <c r="H738" s="368"/>
      <c r="I738" s="194"/>
      <c r="J738" s="194"/>
      <c r="K738" s="194"/>
      <c r="L738" s="368"/>
      <c r="M738" s="370"/>
      <c r="N738" s="106" t="str">
        <f>IF(OR(K738="",L738="",M738=""),"",K738*0.8*VLOOKUP(L738,VALIDATIONS!$CZ$2:$DU$42,3,FALSE))</f>
        <v/>
      </c>
      <c r="O738" s="194"/>
    </row>
    <row r="739" spans="1:15" x14ac:dyDescent="0.2">
      <c r="A739" s="232"/>
      <c r="B739" s="368"/>
      <c r="C739" s="194"/>
      <c r="D739" s="194"/>
      <c r="E739" s="194"/>
      <c r="F739" s="194"/>
      <c r="G739" s="194"/>
      <c r="H739" s="368"/>
      <c r="I739" s="194"/>
      <c r="J739" s="194"/>
      <c r="K739" s="194"/>
      <c r="L739" s="368"/>
      <c r="M739" s="370"/>
      <c r="N739" s="106" t="str">
        <f>IF(OR(K739="",L739="",M739=""),"",K739*0.8*VLOOKUP(L739,VALIDATIONS!$CZ$2:$DU$42,3,FALSE))</f>
        <v/>
      </c>
      <c r="O739" s="194"/>
    </row>
    <row r="740" spans="1:15" x14ac:dyDescent="0.2">
      <c r="A740" s="232"/>
      <c r="B740" s="368"/>
      <c r="C740" s="194"/>
      <c r="D740" s="194"/>
      <c r="E740" s="194"/>
      <c r="F740" s="194"/>
      <c r="G740" s="194"/>
      <c r="H740" s="368"/>
      <c r="I740" s="194"/>
      <c r="J740" s="194"/>
      <c r="K740" s="194"/>
      <c r="L740" s="368"/>
      <c r="M740" s="370"/>
      <c r="N740" s="106" t="str">
        <f>IF(OR(K740="",L740="",M740=""),"",K740*0.8*VLOOKUP(L740,VALIDATIONS!$CZ$2:$DU$42,3,FALSE))</f>
        <v/>
      </c>
      <c r="O740" s="194"/>
    </row>
    <row r="741" spans="1:15" x14ac:dyDescent="0.2">
      <c r="A741" s="232"/>
      <c r="B741" s="368"/>
      <c r="C741" s="194"/>
      <c r="D741" s="194"/>
      <c r="E741" s="194"/>
      <c r="F741" s="194"/>
      <c r="G741" s="194"/>
      <c r="H741" s="368"/>
      <c r="I741" s="194"/>
      <c r="J741" s="194"/>
      <c r="K741" s="194"/>
      <c r="L741" s="368"/>
      <c r="M741" s="370"/>
      <c r="N741" s="106" t="str">
        <f>IF(OR(K741="",L741="",M741=""),"",K741*0.8*VLOOKUP(L741,VALIDATIONS!$CZ$2:$DU$42,3,FALSE))</f>
        <v/>
      </c>
      <c r="O741" s="194"/>
    </row>
    <row r="742" spans="1:15" x14ac:dyDescent="0.2">
      <c r="A742" s="232"/>
      <c r="B742" s="368"/>
      <c r="C742" s="194"/>
      <c r="D742" s="194"/>
      <c r="E742" s="194"/>
      <c r="F742" s="194"/>
      <c r="G742" s="194"/>
      <c r="H742" s="368"/>
      <c r="I742" s="194"/>
      <c r="J742" s="194"/>
      <c r="K742" s="194"/>
      <c r="L742" s="368"/>
      <c r="M742" s="370"/>
      <c r="N742" s="106" t="str">
        <f>IF(OR(K742="",L742="",M742=""),"",K742*0.8*VLOOKUP(L742,VALIDATIONS!$CZ$2:$DU$42,3,FALSE))</f>
        <v/>
      </c>
      <c r="O742" s="194"/>
    </row>
    <row r="743" spans="1:15" x14ac:dyDescent="0.2">
      <c r="A743" s="232"/>
      <c r="B743" s="368"/>
      <c r="C743" s="194"/>
      <c r="D743" s="194"/>
      <c r="E743" s="194"/>
      <c r="F743" s="194"/>
      <c r="G743" s="194"/>
      <c r="H743" s="368"/>
      <c r="I743" s="194"/>
      <c r="J743" s="194"/>
      <c r="K743" s="194"/>
      <c r="L743" s="368"/>
      <c r="M743" s="370"/>
      <c r="N743" s="106" t="str">
        <f>IF(OR(K743="",L743="",M743=""),"",K743*0.8*VLOOKUP(L743,VALIDATIONS!$CZ$2:$DU$42,3,FALSE))</f>
        <v/>
      </c>
      <c r="O743" s="194"/>
    </row>
    <row r="744" spans="1:15" x14ac:dyDescent="0.2">
      <c r="A744" s="232"/>
      <c r="B744" s="368"/>
      <c r="C744" s="194"/>
      <c r="D744" s="194"/>
      <c r="E744" s="194"/>
      <c r="F744" s="194"/>
      <c r="G744" s="194"/>
      <c r="H744" s="368"/>
      <c r="I744" s="194"/>
      <c r="J744" s="194"/>
      <c r="K744" s="194"/>
      <c r="L744" s="368"/>
      <c r="M744" s="370"/>
      <c r="N744" s="106" t="str">
        <f>IF(OR(K744="",L744="",M744=""),"",K744*0.8*VLOOKUP(L744,VALIDATIONS!$CZ$2:$DU$42,3,FALSE))</f>
        <v/>
      </c>
      <c r="O744" s="194"/>
    </row>
    <row r="745" spans="1:15" x14ac:dyDescent="0.2">
      <c r="A745" s="232"/>
      <c r="B745" s="368"/>
      <c r="C745" s="194"/>
      <c r="D745" s="194"/>
      <c r="E745" s="194"/>
      <c r="F745" s="194"/>
      <c r="G745" s="194"/>
      <c r="H745" s="368"/>
      <c r="I745" s="194"/>
      <c r="J745" s="194"/>
      <c r="K745" s="194"/>
      <c r="L745" s="368"/>
      <c r="M745" s="370"/>
      <c r="N745" s="106" t="str">
        <f>IF(OR(K745="",L745="",M745=""),"",K745*0.8*VLOOKUP(L745,VALIDATIONS!$CZ$2:$DU$42,3,FALSE))</f>
        <v/>
      </c>
      <c r="O745" s="194"/>
    </row>
    <row r="746" spans="1:15" x14ac:dyDescent="0.2">
      <c r="A746" s="232"/>
      <c r="B746" s="368"/>
      <c r="C746" s="194"/>
      <c r="D746" s="194"/>
      <c r="E746" s="194"/>
      <c r="F746" s="194"/>
      <c r="G746" s="194"/>
      <c r="H746" s="368"/>
      <c r="I746" s="194"/>
      <c r="J746" s="194"/>
      <c r="K746" s="194"/>
      <c r="L746" s="368"/>
      <c r="M746" s="370"/>
      <c r="N746" s="106" t="str">
        <f>IF(OR(K746="",L746="",M746=""),"",K746*0.8*VLOOKUP(L746,VALIDATIONS!$CZ$2:$DU$42,3,FALSE))</f>
        <v/>
      </c>
      <c r="O746" s="194"/>
    </row>
    <row r="747" spans="1:15" x14ac:dyDescent="0.2">
      <c r="A747" s="232"/>
      <c r="B747" s="368"/>
      <c r="C747" s="194"/>
      <c r="D747" s="194"/>
      <c r="E747" s="194"/>
      <c r="F747" s="194"/>
      <c r="G747" s="194"/>
      <c r="H747" s="368"/>
      <c r="I747" s="194"/>
      <c r="J747" s="194"/>
      <c r="K747" s="194"/>
      <c r="L747" s="368"/>
      <c r="M747" s="370"/>
      <c r="N747" s="106" t="str">
        <f>IF(OR(K747="",L747="",M747=""),"",K747*0.8*VLOOKUP(L747,VALIDATIONS!$CZ$2:$DU$42,3,FALSE))</f>
        <v/>
      </c>
      <c r="O747" s="194"/>
    </row>
    <row r="748" spans="1:15" x14ac:dyDescent="0.2">
      <c r="A748" s="232"/>
      <c r="B748" s="368"/>
      <c r="C748" s="194"/>
      <c r="D748" s="194"/>
      <c r="E748" s="194"/>
      <c r="F748" s="194"/>
      <c r="G748" s="194"/>
      <c r="H748" s="368"/>
      <c r="I748" s="194"/>
      <c r="J748" s="194"/>
      <c r="K748" s="194"/>
      <c r="L748" s="368"/>
      <c r="M748" s="370"/>
      <c r="N748" s="106" t="str">
        <f>IF(OR(K748="",L748="",M748=""),"",K748*0.8*VLOOKUP(L748,VALIDATIONS!$CZ$2:$DU$42,3,FALSE))</f>
        <v/>
      </c>
      <c r="O748" s="194"/>
    </row>
    <row r="749" spans="1:15" x14ac:dyDescent="0.2">
      <c r="A749" s="232"/>
      <c r="B749" s="368"/>
      <c r="C749" s="194"/>
      <c r="D749" s="194"/>
      <c r="E749" s="194"/>
      <c r="F749" s="194"/>
      <c r="G749" s="194"/>
      <c r="H749" s="368"/>
      <c r="I749" s="194"/>
      <c r="J749" s="194"/>
      <c r="K749" s="194"/>
      <c r="L749" s="368"/>
      <c r="M749" s="370"/>
      <c r="N749" s="106" t="str">
        <f>IF(OR(K749="",L749="",M749=""),"",K749*0.8*VLOOKUP(L749,VALIDATIONS!$CZ$2:$DU$42,3,FALSE))</f>
        <v/>
      </c>
      <c r="O749" s="194"/>
    </row>
    <row r="750" spans="1:15" x14ac:dyDescent="0.2">
      <c r="A750" s="232"/>
      <c r="B750" s="368"/>
      <c r="C750" s="194"/>
      <c r="D750" s="194"/>
      <c r="E750" s="194"/>
      <c r="F750" s="194"/>
      <c r="G750" s="194"/>
      <c r="H750" s="368"/>
      <c r="I750" s="194"/>
      <c r="J750" s="194"/>
      <c r="K750" s="194"/>
      <c r="L750" s="368"/>
      <c r="M750" s="370"/>
      <c r="N750" s="106" t="str">
        <f>IF(OR(K750="",L750="",M750=""),"",K750*0.8*VLOOKUP(L750,VALIDATIONS!$CZ$2:$DU$42,3,FALSE))</f>
        <v/>
      </c>
      <c r="O750" s="194"/>
    </row>
    <row r="751" spans="1:15" x14ac:dyDescent="0.2">
      <c r="A751" s="232"/>
      <c r="B751" s="368"/>
      <c r="C751" s="194"/>
      <c r="D751" s="194"/>
      <c r="E751" s="194"/>
      <c r="F751" s="194"/>
      <c r="G751" s="194"/>
      <c r="H751" s="368"/>
      <c r="I751" s="194"/>
      <c r="J751" s="194"/>
      <c r="K751" s="194"/>
      <c r="L751" s="368"/>
      <c r="M751" s="370"/>
      <c r="N751" s="106" t="str">
        <f>IF(OR(K751="",L751="",M751=""),"",K751*0.8*VLOOKUP(L751,VALIDATIONS!$CZ$2:$DU$42,3,FALSE))</f>
        <v/>
      </c>
      <c r="O751" s="194"/>
    </row>
    <row r="752" spans="1:15" x14ac:dyDescent="0.2">
      <c r="A752" s="232"/>
      <c r="B752" s="368"/>
      <c r="C752" s="194"/>
      <c r="D752" s="194"/>
      <c r="E752" s="194"/>
      <c r="F752" s="194"/>
      <c r="G752" s="194"/>
      <c r="H752" s="368"/>
      <c r="I752" s="194"/>
      <c r="J752" s="194"/>
      <c r="K752" s="194"/>
      <c r="L752" s="368"/>
      <c r="M752" s="370"/>
      <c r="N752" s="106" t="str">
        <f>IF(OR(K752="",L752="",M752=""),"",K752*0.8*VLOOKUP(L752,VALIDATIONS!$CZ$2:$DU$42,3,FALSE))</f>
        <v/>
      </c>
      <c r="O752" s="194"/>
    </row>
    <row r="753" spans="1:15" x14ac:dyDescent="0.2">
      <c r="A753" s="232"/>
      <c r="B753" s="368"/>
      <c r="C753" s="194"/>
      <c r="D753" s="194"/>
      <c r="E753" s="194"/>
      <c r="F753" s="194"/>
      <c r="G753" s="194"/>
      <c r="H753" s="368"/>
      <c r="I753" s="194"/>
      <c r="J753" s="194"/>
      <c r="K753" s="194"/>
      <c r="L753" s="368"/>
      <c r="M753" s="370"/>
      <c r="N753" s="106" t="str">
        <f>IF(OR(K753="",L753="",M753=""),"",K753*0.8*VLOOKUP(L753,VALIDATIONS!$CZ$2:$DU$42,3,FALSE))</f>
        <v/>
      </c>
      <c r="O753" s="194"/>
    </row>
    <row r="754" spans="1:15" x14ac:dyDescent="0.2">
      <c r="A754" s="232"/>
      <c r="B754" s="368"/>
      <c r="C754" s="194"/>
      <c r="D754" s="194"/>
      <c r="E754" s="194"/>
      <c r="F754" s="194"/>
      <c r="G754" s="194"/>
      <c r="H754" s="368"/>
      <c r="I754" s="194"/>
      <c r="J754" s="194"/>
      <c r="K754" s="194"/>
      <c r="L754" s="368"/>
      <c r="M754" s="370"/>
      <c r="N754" s="106" t="str">
        <f>IF(OR(K754="",L754="",M754=""),"",K754*0.8*VLOOKUP(L754,VALIDATIONS!$CZ$2:$DU$42,3,FALSE))</f>
        <v/>
      </c>
      <c r="O754" s="194"/>
    </row>
    <row r="755" spans="1:15" x14ac:dyDescent="0.2">
      <c r="A755" s="232"/>
      <c r="B755" s="368"/>
      <c r="C755" s="194"/>
      <c r="D755" s="194"/>
      <c r="E755" s="194"/>
      <c r="F755" s="194"/>
      <c r="G755" s="194"/>
      <c r="H755" s="368"/>
      <c r="I755" s="194"/>
      <c r="J755" s="194"/>
      <c r="K755" s="194"/>
      <c r="L755" s="368"/>
      <c r="M755" s="370"/>
      <c r="N755" s="106" t="str">
        <f>IF(OR(K755="",L755="",M755=""),"",K755*0.8*VLOOKUP(L755,VALIDATIONS!$CZ$2:$DU$42,3,FALSE))</f>
        <v/>
      </c>
      <c r="O755" s="194"/>
    </row>
    <row r="756" spans="1:15" x14ac:dyDescent="0.2">
      <c r="A756" s="232"/>
      <c r="B756" s="368"/>
      <c r="C756" s="194"/>
      <c r="D756" s="194"/>
      <c r="E756" s="194"/>
      <c r="F756" s="194"/>
      <c r="G756" s="194"/>
      <c r="H756" s="368"/>
      <c r="I756" s="194"/>
      <c r="J756" s="194"/>
      <c r="K756" s="194"/>
      <c r="L756" s="368"/>
      <c r="M756" s="370"/>
      <c r="N756" s="106" t="str">
        <f>IF(OR(K756="",L756="",M756=""),"",K756*0.8*VLOOKUP(L756,VALIDATIONS!$CZ$2:$DU$42,3,FALSE))</f>
        <v/>
      </c>
      <c r="O756" s="194"/>
    </row>
    <row r="757" spans="1:15" x14ac:dyDescent="0.2">
      <c r="A757" s="232"/>
      <c r="B757" s="368"/>
      <c r="C757" s="194"/>
      <c r="D757" s="194"/>
      <c r="E757" s="194"/>
      <c r="F757" s="194"/>
      <c r="G757" s="194"/>
      <c r="H757" s="368"/>
      <c r="I757" s="194"/>
      <c r="J757" s="194"/>
      <c r="K757" s="194"/>
      <c r="L757" s="368"/>
      <c r="M757" s="370"/>
      <c r="N757" s="106" t="str">
        <f>IF(OR(K757="",L757="",M757=""),"",K757*0.8*VLOOKUP(L757,VALIDATIONS!$CZ$2:$DU$42,3,FALSE))</f>
        <v/>
      </c>
      <c r="O757" s="194"/>
    </row>
    <row r="758" spans="1:15" x14ac:dyDescent="0.2">
      <c r="A758" s="232"/>
      <c r="B758" s="368"/>
      <c r="C758" s="194"/>
      <c r="D758" s="194"/>
      <c r="E758" s="194"/>
      <c r="F758" s="194"/>
      <c r="G758" s="194"/>
      <c r="H758" s="368"/>
      <c r="I758" s="194"/>
      <c r="J758" s="194"/>
      <c r="K758" s="194"/>
      <c r="L758" s="368"/>
      <c r="M758" s="370"/>
      <c r="N758" s="106" t="str">
        <f>IF(OR(K758="",L758="",M758=""),"",K758*0.8*VLOOKUP(L758,VALIDATIONS!$CZ$2:$DU$42,3,FALSE))</f>
        <v/>
      </c>
      <c r="O758" s="194"/>
    </row>
    <row r="759" spans="1:15" x14ac:dyDescent="0.2">
      <c r="A759" s="232"/>
      <c r="B759" s="368"/>
      <c r="C759" s="194"/>
      <c r="D759" s="194"/>
      <c r="E759" s="194"/>
      <c r="F759" s="194"/>
      <c r="G759" s="194"/>
      <c r="H759" s="368"/>
      <c r="I759" s="194"/>
      <c r="J759" s="194"/>
      <c r="K759" s="194"/>
      <c r="L759" s="368"/>
      <c r="M759" s="370"/>
      <c r="N759" s="106" t="str">
        <f>IF(OR(K759="",L759="",M759=""),"",K759*0.8*VLOOKUP(L759,VALIDATIONS!$CZ$2:$DU$42,3,FALSE))</f>
        <v/>
      </c>
      <c r="O759" s="194"/>
    </row>
    <row r="760" spans="1:15" x14ac:dyDescent="0.2">
      <c r="A760" s="232"/>
      <c r="B760" s="368"/>
      <c r="C760" s="194"/>
      <c r="D760" s="194"/>
      <c r="E760" s="194"/>
      <c r="F760" s="194"/>
      <c r="G760" s="194"/>
      <c r="H760" s="368"/>
      <c r="I760" s="194"/>
      <c r="J760" s="194"/>
      <c r="K760" s="194"/>
      <c r="L760" s="368"/>
      <c r="M760" s="370"/>
      <c r="N760" s="106" t="str">
        <f>IF(OR(K760="",L760="",M760=""),"",K760*0.8*VLOOKUP(L760,VALIDATIONS!$CZ$2:$DU$42,3,FALSE))</f>
        <v/>
      </c>
      <c r="O760" s="194"/>
    </row>
    <row r="761" spans="1:15" x14ac:dyDescent="0.2">
      <c r="A761" s="232"/>
      <c r="B761" s="368"/>
      <c r="C761" s="194"/>
      <c r="D761" s="194"/>
      <c r="E761" s="194"/>
      <c r="F761" s="194"/>
      <c r="G761" s="194"/>
      <c r="H761" s="368"/>
      <c r="I761" s="194"/>
      <c r="J761" s="194"/>
      <c r="K761" s="194"/>
      <c r="L761" s="368"/>
      <c r="M761" s="370"/>
      <c r="N761" s="106" t="str">
        <f>IF(OR(K761="",L761="",M761=""),"",K761*0.8*VLOOKUP(L761,VALIDATIONS!$CZ$2:$DU$42,3,FALSE))</f>
        <v/>
      </c>
      <c r="O761" s="194"/>
    </row>
    <row r="762" spans="1:15" x14ac:dyDescent="0.2">
      <c r="A762" s="232"/>
      <c r="B762" s="368"/>
      <c r="C762" s="194"/>
      <c r="D762" s="194"/>
      <c r="E762" s="194"/>
      <c r="F762" s="194"/>
      <c r="G762" s="194"/>
      <c r="H762" s="368"/>
      <c r="I762" s="194"/>
      <c r="J762" s="194"/>
      <c r="K762" s="194"/>
      <c r="L762" s="368"/>
      <c r="M762" s="370"/>
      <c r="N762" s="106" t="str">
        <f>IF(OR(K762="",L762="",M762=""),"",K762*0.8*VLOOKUP(L762,VALIDATIONS!$CZ$2:$DU$42,3,FALSE))</f>
        <v/>
      </c>
      <c r="O762" s="194"/>
    </row>
    <row r="763" spans="1:15" x14ac:dyDescent="0.2">
      <c r="A763" s="232"/>
      <c r="B763" s="368"/>
      <c r="C763" s="194"/>
      <c r="D763" s="194"/>
      <c r="E763" s="194"/>
      <c r="F763" s="194"/>
      <c r="G763" s="194"/>
      <c r="H763" s="368"/>
      <c r="I763" s="194"/>
      <c r="J763" s="194"/>
      <c r="K763" s="194"/>
      <c r="L763" s="368"/>
      <c r="M763" s="370"/>
      <c r="N763" s="106" t="str">
        <f>IF(OR(K763="",L763="",M763=""),"",K763*0.8*VLOOKUP(L763,VALIDATIONS!$CZ$2:$DU$42,3,FALSE))</f>
        <v/>
      </c>
      <c r="O763" s="194"/>
    </row>
    <row r="764" spans="1:15" x14ac:dyDescent="0.2">
      <c r="A764" s="232"/>
      <c r="B764" s="368"/>
      <c r="C764" s="194"/>
      <c r="D764" s="194"/>
      <c r="E764" s="194"/>
      <c r="F764" s="194"/>
      <c r="G764" s="194"/>
      <c r="H764" s="368"/>
      <c r="I764" s="194"/>
      <c r="J764" s="194"/>
      <c r="K764" s="194"/>
      <c r="L764" s="368"/>
      <c r="M764" s="370"/>
      <c r="N764" s="106" t="str">
        <f>IF(OR(K764="",L764="",M764=""),"",K764*0.8*VLOOKUP(L764,VALIDATIONS!$CZ$2:$DU$42,3,FALSE))</f>
        <v/>
      </c>
      <c r="O764" s="194"/>
    </row>
    <row r="765" spans="1:15" x14ac:dyDescent="0.2">
      <c r="A765" s="232"/>
      <c r="B765" s="368"/>
      <c r="C765" s="194"/>
      <c r="D765" s="194"/>
      <c r="E765" s="194"/>
      <c r="F765" s="194"/>
      <c r="G765" s="194"/>
      <c r="H765" s="368"/>
      <c r="I765" s="194"/>
      <c r="J765" s="194"/>
      <c r="K765" s="194"/>
      <c r="L765" s="368"/>
      <c r="M765" s="370"/>
      <c r="N765" s="106" t="str">
        <f>IF(OR(K765="",L765="",M765=""),"",K765*0.8*VLOOKUP(L765,VALIDATIONS!$CZ$2:$DU$42,3,FALSE))</f>
        <v/>
      </c>
      <c r="O765" s="194"/>
    </row>
    <row r="766" spans="1:15" x14ac:dyDescent="0.2">
      <c r="A766" s="232"/>
      <c r="B766" s="368"/>
      <c r="C766" s="194"/>
      <c r="D766" s="194"/>
      <c r="E766" s="194"/>
      <c r="F766" s="194"/>
      <c r="G766" s="194"/>
      <c r="H766" s="368"/>
      <c r="I766" s="194"/>
      <c r="J766" s="194"/>
      <c r="K766" s="194"/>
      <c r="L766" s="368"/>
      <c r="M766" s="370"/>
      <c r="N766" s="106" t="str">
        <f>IF(OR(K766="",L766="",M766=""),"",K766*0.8*VLOOKUP(L766,VALIDATIONS!$CZ$2:$DU$42,3,FALSE))</f>
        <v/>
      </c>
      <c r="O766" s="194"/>
    </row>
    <row r="767" spans="1:15" x14ac:dyDescent="0.2">
      <c r="A767" s="232"/>
      <c r="B767" s="368"/>
      <c r="C767" s="194"/>
      <c r="D767" s="194"/>
      <c r="E767" s="194"/>
      <c r="F767" s="194"/>
      <c r="G767" s="194"/>
      <c r="H767" s="368"/>
      <c r="I767" s="194"/>
      <c r="J767" s="194"/>
      <c r="K767" s="194"/>
      <c r="L767" s="368"/>
      <c r="M767" s="370"/>
      <c r="N767" s="106" t="str">
        <f>IF(OR(K767="",L767="",M767=""),"",K767*0.8*VLOOKUP(L767,VALIDATIONS!$CZ$2:$DU$42,3,FALSE))</f>
        <v/>
      </c>
      <c r="O767" s="194"/>
    </row>
    <row r="768" spans="1:15" x14ac:dyDescent="0.2">
      <c r="A768" s="232"/>
      <c r="B768" s="368"/>
      <c r="C768" s="194"/>
      <c r="D768" s="194"/>
      <c r="E768" s="194"/>
      <c r="F768" s="194"/>
      <c r="G768" s="194"/>
      <c r="H768" s="368"/>
      <c r="I768" s="194"/>
      <c r="J768" s="194"/>
      <c r="K768" s="194"/>
      <c r="L768" s="368"/>
      <c r="M768" s="370"/>
      <c r="N768" s="106" t="str">
        <f>IF(OR(K768="",L768="",M768=""),"",K768*0.8*VLOOKUP(L768,VALIDATIONS!$CZ$2:$DU$42,3,FALSE))</f>
        <v/>
      </c>
      <c r="O768" s="194"/>
    </row>
    <row r="769" spans="1:15" x14ac:dyDescent="0.2">
      <c r="A769" s="232"/>
      <c r="B769" s="368"/>
      <c r="C769" s="194"/>
      <c r="D769" s="194"/>
      <c r="E769" s="194"/>
      <c r="F769" s="194"/>
      <c r="G769" s="194"/>
      <c r="H769" s="368"/>
      <c r="I769" s="194"/>
      <c r="J769" s="194"/>
      <c r="K769" s="194"/>
      <c r="L769" s="368"/>
      <c r="M769" s="370"/>
      <c r="N769" s="106" t="str">
        <f>IF(OR(K769="",L769="",M769=""),"",K769*0.8*VLOOKUP(L769,VALIDATIONS!$CZ$2:$DU$42,3,FALSE))</f>
        <v/>
      </c>
      <c r="O769" s="194"/>
    </row>
    <row r="770" spans="1:15" x14ac:dyDescent="0.2">
      <c r="A770" s="232"/>
      <c r="B770" s="368"/>
      <c r="C770" s="194"/>
      <c r="D770" s="194"/>
      <c r="E770" s="194"/>
      <c r="F770" s="194"/>
      <c r="G770" s="194"/>
      <c r="H770" s="368"/>
      <c r="I770" s="194"/>
      <c r="J770" s="194"/>
      <c r="K770" s="194"/>
      <c r="L770" s="368"/>
      <c r="M770" s="370"/>
      <c r="N770" s="106" t="str">
        <f>IF(OR(K770="",L770="",M770=""),"",K770*0.8*VLOOKUP(L770,VALIDATIONS!$CZ$2:$DU$42,3,FALSE))</f>
        <v/>
      </c>
      <c r="O770" s="194"/>
    </row>
    <row r="771" spans="1:15" x14ac:dyDescent="0.2">
      <c r="A771" s="232"/>
      <c r="B771" s="368"/>
      <c r="C771" s="194"/>
      <c r="D771" s="194"/>
      <c r="E771" s="194"/>
      <c r="F771" s="194"/>
      <c r="G771" s="194"/>
      <c r="H771" s="368"/>
      <c r="I771" s="194"/>
      <c r="J771" s="194"/>
      <c r="K771" s="194"/>
      <c r="L771" s="368"/>
      <c r="M771" s="370"/>
      <c r="N771" s="106" t="str">
        <f>IF(OR(K771="",L771="",M771=""),"",K771*0.8*VLOOKUP(L771,VALIDATIONS!$CZ$2:$DU$42,3,FALSE))</f>
        <v/>
      </c>
      <c r="O771" s="194"/>
    </row>
    <row r="772" spans="1:15" x14ac:dyDescent="0.2">
      <c r="A772" s="232"/>
      <c r="B772" s="368"/>
      <c r="C772" s="194"/>
      <c r="D772" s="194"/>
      <c r="E772" s="194"/>
      <c r="F772" s="194"/>
      <c r="G772" s="194"/>
      <c r="H772" s="368"/>
      <c r="I772" s="194"/>
      <c r="J772" s="194"/>
      <c r="K772" s="194"/>
      <c r="L772" s="368"/>
      <c r="M772" s="370"/>
      <c r="N772" s="106" t="str">
        <f>IF(OR(K772="",L772="",M772=""),"",K772*0.8*VLOOKUP(L772,VALIDATIONS!$CZ$2:$DU$42,3,FALSE))</f>
        <v/>
      </c>
      <c r="O772" s="194"/>
    </row>
    <row r="773" spans="1:15" x14ac:dyDescent="0.2">
      <c r="A773" s="232"/>
      <c r="B773" s="368"/>
      <c r="C773" s="194"/>
      <c r="D773" s="194"/>
      <c r="E773" s="194"/>
      <c r="F773" s="194"/>
      <c r="G773" s="194"/>
      <c r="H773" s="368"/>
      <c r="I773" s="194"/>
      <c r="J773" s="194"/>
      <c r="K773" s="194"/>
      <c r="L773" s="368"/>
      <c r="M773" s="370"/>
      <c r="N773" s="106" t="str">
        <f>IF(OR(K773="",L773="",M773=""),"",K773*0.8*VLOOKUP(L773,VALIDATIONS!$CZ$2:$DU$42,3,FALSE))</f>
        <v/>
      </c>
      <c r="O773" s="194"/>
    </row>
    <row r="774" spans="1:15" x14ac:dyDescent="0.2">
      <c r="A774" s="232"/>
      <c r="B774" s="368"/>
      <c r="C774" s="194"/>
      <c r="D774" s="194"/>
      <c r="E774" s="194"/>
      <c r="F774" s="194"/>
      <c r="G774" s="194"/>
      <c r="H774" s="368"/>
      <c r="I774" s="194"/>
      <c r="J774" s="194"/>
      <c r="K774" s="194"/>
      <c r="L774" s="368"/>
      <c r="M774" s="370"/>
      <c r="N774" s="106" t="str">
        <f>IF(OR(K774="",L774="",M774=""),"",K774*0.8*VLOOKUP(L774,VALIDATIONS!$CZ$2:$DU$42,3,FALSE))</f>
        <v/>
      </c>
      <c r="O774" s="194"/>
    </row>
    <row r="775" spans="1:15" x14ac:dyDescent="0.2">
      <c r="A775" s="232"/>
      <c r="B775" s="368"/>
      <c r="C775" s="194"/>
      <c r="D775" s="194"/>
      <c r="E775" s="194"/>
      <c r="F775" s="194"/>
      <c r="G775" s="194"/>
      <c r="H775" s="368"/>
      <c r="I775" s="194"/>
      <c r="J775" s="194"/>
      <c r="K775" s="194"/>
      <c r="L775" s="368"/>
      <c r="M775" s="370"/>
      <c r="N775" s="106" t="str">
        <f>IF(OR(K775="",L775="",M775=""),"",K775*0.8*VLOOKUP(L775,VALIDATIONS!$CZ$2:$DU$42,3,FALSE))</f>
        <v/>
      </c>
      <c r="O775" s="194"/>
    </row>
    <row r="776" spans="1:15" x14ac:dyDescent="0.2">
      <c r="A776" s="232"/>
      <c r="B776" s="368"/>
      <c r="C776" s="194"/>
      <c r="D776" s="194"/>
      <c r="E776" s="194"/>
      <c r="F776" s="194"/>
      <c r="G776" s="194"/>
      <c r="H776" s="368"/>
      <c r="I776" s="194"/>
      <c r="J776" s="194"/>
      <c r="K776" s="194"/>
      <c r="L776" s="368"/>
      <c r="M776" s="370"/>
      <c r="N776" s="106" t="str">
        <f>IF(OR(K776="",L776="",M776=""),"",K776*0.8*VLOOKUP(L776,VALIDATIONS!$CZ$2:$DU$42,3,FALSE))</f>
        <v/>
      </c>
      <c r="O776" s="194"/>
    </row>
    <row r="777" spans="1:15" x14ac:dyDescent="0.2">
      <c r="A777" s="232"/>
      <c r="B777" s="368"/>
      <c r="C777" s="194"/>
      <c r="D777" s="194"/>
      <c r="E777" s="194"/>
      <c r="F777" s="194"/>
      <c r="G777" s="194"/>
      <c r="H777" s="368"/>
      <c r="I777" s="194"/>
      <c r="J777" s="194"/>
      <c r="K777" s="194"/>
      <c r="L777" s="368"/>
      <c r="M777" s="370"/>
      <c r="N777" s="106" t="str">
        <f>IF(OR(K777="",L777="",M777=""),"",K777*0.8*VLOOKUP(L777,VALIDATIONS!$CZ$2:$DU$42,3,FALSE))</f>
        <v/>
      </c>
      <c r="O777" s="194"/>
    </row>
    <row r="778" spans="1:15" x14ac:dyDescent="0.2">
      <c r="A778" s="232"/>
      <c r="B778" s="368"/>
      <c r="C778" s="194"/>
      <c r="D778" s="194"/>
      <c r="E778" s="194"/>
      <c r="F778" s="194"/>
      <c r="G778" s="194"/>
      <c r="H778" s="368"/>
      <c r="I778" s="194"/>
      <c r="J778" s="194"/>
      <c r="K778" s="194"/>
      <c r="L778" s="368"/>
      <c r="M778" s="370"/>
      <c r="N778" s="106" t="str">
        <f>IF(OR(K778="",L778="",M778=""),"",K778*0.8*VLOOKUP(L778,VALIDATIONS!$CZ$2:$DU$42,3,FALSE))</f>
        <v/>
      </c>
      <c r="O778" s="194"/>
    </row>
    <row r="779" spans="1:15" x14ac:dyDescent="0.2">
      <c r="A779" s="232"/>
      <c r="B779" s="368"/>
      <c r="C779" s="194"/>
      <c r="D779" s="194"/>
      <c r="E779" s="194"/>
      <c r="F779" s="194"/>
      <c r="G779" s="194"/>
      <c r="H779" s="368"/>
      <c r="I779" s="194"/>
      <c r="J779" s="194"/>
      <c r="K779" s="194"/>
      <c r="L779" s="368"/>
      <c r="M779" s="370"/>
      <c r="N779" s="106" t="str">
        <f>IF(OR(K779="",L779="",M779=""),"",K779*0.8*VLOOKUP(L779,VALIDATIONS!$CZ$2:$DU$42,3,FALSE))</f>
        <v/>
      </c>
      <c r="O779" s="194"/>
    </row>
    <row r="780" spans="1:15" x14ac:dyDescent="0.2">
      <c r="A780" s="232"/>
      <c r="B780" s="368"/>
      <c r="C780" s="194"/>
      <c r="D780" s="194"/>
      <c r="E780" s="194"/>
      <c r="F780" s="194"/>
      <c r="G780" s="194"/>
      <c r="H780" s="368"/>
      <c r="I780" s="194"/>
      <c r="J780" s="194"/>
      <c r="K780" s="194"/>
      <c r="L780" s="368"/>
      <c r="M780" s="370"/>
      <c r="N780" s="106" t="str">
        <f>IF(OR(K780="",L780="",M780=""),"",K780*0.8*VLOOKUP(L780,VALIDATIONS!$CZ$2:$DU$42,3,FALSE))</f>
        <v/>
      </c>
      <c r="O780" s="194"/>
    </row>
    <row r="781" spans="1:15" x14ac:dyDescent="0.2">
      <c r="A781" s="232"/>
      <c r="B781" s="368"/>
      <c r="C781" s="194"/>
      <c r="D781" s="194"/>
      <c r="E781" s="194"/>
      <c r="F781" s="194"/>
      <c r="G781" s="194"/>
      <c r="H781" s="368"/>
      <c r="I781" s="194"/>
      <c r="J781" s="194"/>
      <c r="K781" s="194"/>
      <c r="L781" s="368"/>
      <c r="M781" s="370"/>
      <c r="N781" s="106" t="str">
        <f>IF(OR(K781="",L781="",M781=""),"",K781*0.8*VLOOKUP(L781,VALIDATIONS!$CZ$2:$DU$42,3,FALSE))</f>
        <v/>
      </c>
      <c r="O781" s="194"/>
    </row>
    <row r="782" spans="1:15" x14ac:dyDescent="0.2">
      <c r="A782" s="232"/>
      <c r="B782" s="368"/>
      <c r="C782" s="194"/>
      <c r="D782" s="194"/>
      <c r="E782" s="194"/>
      <c r="F782" s="194"/>
      <c r="G782" s="194"/>
      <c r="H782" s="368"/>
      <c r="I782" s="194"/>
      <c r="J782" s="194"/>
      <c r="K782" s="194"/>
      <c r="L782" s="368"/>
      <c r="M782" s="370"/>
      <c r="N782" s="106" t="str">
        <f>IF(OR(K782="",L782="",M782=""),"",K782*0.8*VLOOKUP(L782,VALIDATIONS!$CZ$2:$DU$42,3,FALSE))</f>
        <v/>
      </c>
      <c r="O782" s="194"/>
    </row>
    <row r="783" spans="1:15" x14ac:dyDescent="0.2">
      <c r="A783" s="232"/>
      <c r="B783" s="368"/>
      <c r="C783" s="194"/>
      <c r="D783" s="194"/>
      <c r="E783" s="194"/>
      <c r="F783" s="194"/>
      <c r="G783" s="194"/>
      <c r="H783" s="368"/>
      <c r="I783" s="194"/>
      <c r="J783" s="194"/>
      <c r="K783" s="194"/>
      <c r="L783" s="368"/>
      <c r="M783" s="370"/>
      <c r="N783" s="106" t="str">
        <f>IF(OR(K783="",L783="",M783=""),"",K783*0.8*VLOOKUP(L783,VALIDATIONS!$CZ$2:$DU$42,3,FALSE))</f>
        <v/>
      </c>
      <c r="O783" s="194"/>
    </row>
    <row r="784" spans="1:15" x14ac:dyDescent="0.2">
      <c r="A784" s="232"/>
      <c r="B784" s="368"/>
      <c r="C784" s="194"/>
      <c r="D784" s="194"/>
      <c r="E784" s="194"/>
      <c r="F784" s="194"/>
      <c r="G784" s="194"/>
      <c r="H784" s="368"/>
      <c r="I784" s="194"/>
      <c r="J784" s="194"/>
      <c r="K784" s="194"/>
      <c r="L784" s="368"/>
      <c r="M784" s="370"/>
      <c r="N784" s="106" t="str">
        <f>IF(OR(K784="",L784="",M784=""),"",K784*0.8*VLOOKUP(L784,VALIDATIONS!$CZ$2:$DU$42,3,FALSE))</f>
        <v/>
      </c>
      <c r="O784" s="194"/>
    </row>
    <row r="785" spans="1:15" x14ac:dyDescent="0.2">
      <c r="A785" s="232"/>
      <c r="B785" s="368"/>
      <c r="C785" s="194"/>
      <c r="D785" s="194"/>
      <c r="E785" s="194"/>
      <c r="F785" s="194"/>
      <c r="G785" s="194"/>
      <c r="H785" s="368"/>
      <c r="I785" s="194"/>
      <c r="J785" s="194"/>
      <c r="K785" s="194"/>
      <c r="L785" s="368"/>
      <c r="M785" s="370"/>
      <c r="N785" s="106" t="str">
        <f>IF(OR(K785="",L785="",M785=""),"",K785*0.8*VLOOKUP(L785,VALIDATIONS!$CZ$2:$DU$42,3,FALSE))</f>
        <v/>
      </c>
      <c r="O785" s="194"/>
    </row>
    <row r="786" spans="1:15" x14ac:dyDescent="0.2">
      <c r="A786" s="232"/>
      <c r="B786" s="368"/>
      <c r="C786" s="194"/>
      <c r="D786" s="194"/>
      <c r="E786" s="194"/>
      <c r="F786" s="194"/>
      <c r="G786" s="194"/>
      <c r="H786" s="368"/>
      <c r="I786" s="194"/>
      <c r="J786" s="194"/>
      <c r="K786" s="194"/>
      <c r="L786" s="368"/>
      <c r="M786" s="370"/>
      <c r="N786" s="106" t="str">
        <f>IF(OR(K786="",L786="",M786=""),"",K786*0.8*VLOOKUP(L786,VALIDATIONS!$CZ$2:$DU$42,3,FALSE))</f>
        <v/>
      </c>
      <c r="O786" s="194"/>
    </row>
    <row r="787" spans="1:15" x14ac:dyDescent="0.2">
      <c r="A787" s="232"/>
      <c r="B787" s="368"/>
      <c r="C787" s="194"/>
      <c r="D787" s="194"/>
      <c r="E787" s="194"/>
      <c r="F787" s="194"/>
      <c r="G787" s="194"/>
      <c r="H787" s="368"/>
      <c r="I787" s="194"/>
      <c r="J787" s="194"/>
      <c r="K787" s="194"/>
      <c r="L787" s="368"/>
      <c r="M787" s="370"/>
      <c r="N787" s="106" t="str">
        <f>IF(OR(K787="",L787="",M787=""),"",K787*0.8*VLOOKUP(L787,VALIDATIONS!$CZ$2:$DU$42,3,FALSE))</f>
        <v/>
      </c>
      <c r="O787" s="194"/>
    </row>
    <row r="788" spans="1:15" x14ac:dyDescent="0.2">
      <c r="A788" s="232"/>
      <c r="B788" s="368"/>
      <c r="C788" s="194"/>
      <c r="D788" s="194"/>
      <c r="E788" s="194"/>
      <c r="F788" s="194"/>
      <c r="G788" s="194"/>
      <c r="H788" s="368"/>
      <c r="I788" s="194"/>
      <c r="J788" s="194"/>
      <c r="K788" s="194"/>
      <c r="L788" s="368"/>
      <c r="M788" s="370"/>
      <c r="N788" s="106" t="str">
        <f>IF(OR(K788="",L788="",M788=""),"",K788*0.8*VLOOKUP(L788,VALIDATIONS!$CZ$2:$DU$42,3,FALSE))</f>
        <v/>
      </c>
      <c r="O788" s="194"/>
    </row>
    <row r="789" spans="1:15" x14ac:dyDescent="0.2">
      <c r="A789" s="232"/>
      <c r="B789" s="368"/>
      <c r="C789" s="194"/>
      <c r="D789" s="194"/>
      <c r="E789" s="194"/>
      <c r="F789" s="194"/>
      <c r="G789" s="194"/>
      <c r="H789" s="368"/>
      <c r="I789" s="194"/>
      <c r="J789" s="194"/>
      <c r="K789" s="194"/>
      <c r="L789" s="368"/>
      <c r="M789" s="370"/>
      <c r="N789" s="106" t="str">
        <f>IF(OR(K789="",L789="",M789=""),"",K789*0.8*VLOOKUP(L789,VALIDATIONS!$CZ$2:$DU$42,3,FALSE))</f>
        <v/>
      </c>
      <c r="O789" s="194"/>
    </row>
    <row r="790" spans="1:15" x14ac:dyDescent="0.2">
      <c r="A790" s="232"/>
      <c r="B790" s="368"/>
      <c r="C790" s="194"/>
      <c r="D790" s="194"/>
      <c r="E790" s="194"/>
      <c r="F790" s="194"/>
      <c r="G790" s="194"/>
      <c r="H790" s="368"/>
      <c r="I790" s="194"/>
      <c r="J790" s="194"/>
      <c r="K790" s="194"/>
      <c r="L790" s="368"/>
      <c r="M790" s="370"/>
      <c r="N790" s="106" t="str">
        <f>IF(OR(K790="",L790="",M790=""),"",K790*0.8*VLOOKUP(L790,VALIDATIONS!$CZ$2:$DU$42,3,FALSE))</f>
        <v/>
      </c>
      <c r="O790" s="194"/>
    </row>
    <row r="791" spans="1:15" x14ac:dyDescent="0.2">
      <c r="A791" s="232"/>
      <c r="B791" s="368"/>
      <c r="C791" s="194"/>
      <c r="D791" s="194"/>
      <c r="E791" s="194"/>
      <c r="F791" s="194"/>
      <c r="G791" s="194"/>
      <c r="H791" s="368"/>
      <c r="I791" s="194"/>
      <c r="J791" s="194"/>
      <c r="K791" s="194"/>
      <c r="L791" s="368"/>
      <c r="M791" s="370"/>
      <c r="N791" s="106" t="str">
        <f>IF(OR(K791="",L791="",M791=""),"",K791*0.8*VLOOKUP(L791,VALIDATIONS!$CZ$2:$DU$42,3,FALSE))</f>
        <v/>
      </c>
      <c r="O791" s="194"/>
    </row>
    <row r="792" spans="1:15" x14ac:dyDescent="0.2">
      <c r="A792" s="232"/>
      <c r="B792" s="368"/>
      <c r="C792" s="194"/>
      <c r="D792" s="194"/>
      <c r="E792" s="194"/>
      <c r="F792" s="194"/>
      <c r="G792" s="194"/>
      <c r="H792" s="368"/>
      <c r="I792" s="194"/>
      <c r="J792" s="194"/>
      <c r="K792" s="194"/>
      <c r="L792" s="368"/>
      <c r="M792" s="370"/>
      <c r="N792" s="106" t="str">
        <f>IF(OR(K792="",L792="",M792=""),"",K792*0.8*VLOOKUP(L792,VALIDATIONS!$CZ$2:$DU$42,3,FALSE))</f>
        <v/>
      </c>
      <c r="O792" s="194"/>
    </row>
    <row r="793" spans="1:15" x14ac:dyDescent="0.2">
      <c r="A793" s="232"/>
      <c r="B793" s="368"/>
      <c r="C793" s="194"/>
      <c r="D793" s="194"/>
      <c r="E793" s="194"/>
      <c r="F793" s="194"/>
      <c r="G793" s="194"/>
      <c r="H793" s="368"/>
      <c r="I793" s="194"/>
      <c r="J793" s="194"/>
      <c r="K793" s="194"/>
      <c r="L793" s="368"/>
      <c r="M793" s="370"/>
      <c r="N793" s="106" t="str">
        <f>IF(OR(K793="",L793="",M793=""),"",K793*0.8*VLOOKUP(L793,VALIDATIONS!$CZ$2:$DU$42,3,FALSE))</f>
        <v/>
      </c>
      <c r="O793" s="194"/>
    </row>
    <row r="794" spans="1:15" x14ac:dyDescent="0.2">
      <c r="A794" s="232"/>
      <c r="B794" s="368"/>
      <c r="C794" s="194"/>
      <c r="D794" s="194"/>
      <c r="E794" s="194"/>
      <c r="F794" s="194"/>
      <c r="G794" s="194"/>
      <c r="H794" s="368"/>
      <c r="I794" s="194"/>
      <c r="J794" s="194"/>
      <c r="K794" s="194"/>
      <c r="L794" s="368"/>
      <c r="M794" s="370"/>
      <c r="N794" s="106" t="str">
        <f>IF(OR(K794="",L794="",M794=""),"",K794*0.8*VLOOKUP(L794,VALIDATIONS!$CZ$2:$DU$42,3,FALSE))</f>
        <v/>
      </c>
      <c r="O794" s="194"/>
    </row>
    <row r="795" spans="1:15" x14ac:dyDescent="0.2">
      <c r="A795" s="232"/>
      <c r="B795" s="368"/>
      <c r="C795" s="194"/>
      <c r="D795" s="194"/>
      <c r="E795" s="194"/>
      <c r="F795" s="194"/>
      <c r="G795" s="194"/>
      <c r="H795" s="368"/>
      <c r="I795" s="194"/>
      <c r="J795" s="194"/>
      <c r="K795" s="194"/>
      <c r="L795" s="368"/>
      <c r="M795" s="370"/>
      <c r="N795" s="106" t="str">
        <f>IF(OR(K795="",L795="",M795=""),"",K795*0.8*VLOOKUP(L795,VALIDATIONS!$CZ$2:$DU$42,3,FALSE))</f>
        <v/>
      </c>
      <c r="O795" s="194"/>
    </row>
    <row r="796" spans="1:15" x14ac:dyDescent="0.2">
      <c r="A796" s="232"/>
      <c r="B796" s="368"/>
      <c r="C796" s="194"/>
      <c r="D796" s="194"/>
      <c r="E796" s="194"/>
      <c r="F796" s="194"/>
      <c r="G796" s="194"/>
      <c r="H796" s="368"/>
      <c r="I796" s="194"/>
      <c r="J796" s="194"/>
      <c r="K796" s="194"/>
      <c r="L796" s="368"/>
      <c r="M796" s="370"/>
      <c r="N796" s="106" t="str">
        <f>IF(OR(K796="",L796="",M796=""),"",K796*0.8*VLOOKUP(L796,VALIDATIONS!$CZ$2:$DU$42,3,FALSE))</f>
        <v/>
      </c>
      <c r="O796" s="194"/>
    </row>
    <row r="797" spans="1:15" x14ac:dyDescent="0.2">
      <c r="A797" s="232"/>
      <c r="B797" s="368"/>
      <c r="C797" s="194"/>
      <c r="D797" s="194"/>
      <c r="E797" s="194"/>
      <c r="F797" s="194"/>
      <c r="G797" s="194"/>
      <c r="H797" s="368"/>
      <c r="I797" s="194"/>
      <c r="J797" s="194"/>
      <c r="K797" s="194"/>
      <c r="L797" s="368"/>
      <c r="M797" s="370"/>
      <c r="N797" s="106" t="str">
        <f>IF(OR(K797="",L797="",M797=""),"",K797*0.8*VLOOKUP(L797,VALIDATIONS!$CZ$2:$DU$42,3,FALSE))</f>
        <v/>
      </c>
      <c r="O797" s="194"/>
    </row>
    <row r="798" spans="1:15" x14ac:dyDescent="0.2">
      <c r="A798" s="232"/>
      <c r="B798" s="368"/>
      <c r="C798" s="194"/>
      <c r="D798" s="194"/>
      <c r="E798" s="194"/>
      <c r="F798" s="194"/>
      <c r="G798" s="194"/>
      <c r="H798" s="368"/>
      <c r="I798" s="194"/>
      <c r="J798" s="194"/>
      <c r="K798" s="194"/>
      <c r="L798" s="368"/>
      <c r="M798" s="370"/>
      <c r="N798" s="106" t="str">
        <f>IF(OR(K798="",L798="",M798=""),"",K798*0.8*VLOOKUP(L798,VALIDATIONS!$CZ$2:$DU$42,3,FALSE))</f>
        <v/>
      </c>
      <c r="O798" s="194"/>
    </row>
    <row r="799" spans="1:15" x14ac:dyDescent="0.2">
      <c r="A799" s="232"/>
      <c r="B799" s="368"/>
      <c r="C799" s="194"/>
      <c r="D799" s="194"/>
      <c r="E799" s="194"/>
      <c r="F799" s="194"/>
      <c r="G799" s="194"/>
      <c r="H799" s="368"/>
      <c r="I799" s="194"/>
      <c r="J799" s="194"/>
      <c r="K799" s="194"/>
      <c r="L799" s="368"/>
      <c r="M799" s="370"/>
      <c r="N799" s="106" t="str">
        <f>IF(OR(K799="",L799="",M799=""),"",K799*0.8*VLOOKUP(L799,VALIDATIONS!$CZ$2:$DU$42,3,FALSE))</f>
        <v/>
      </c>
      <c r="O799" s="194"/>
    </row>
    <row r="800" spans="1:15" x14ac:dyDescent="0.2">
      <c r="A800" s="232"/>
      <c r="B800" s="368"/>
      <c r="C800" s="194"/>
      <c r="D800" s="194"/>
      <c r="E800" s="194"/>
      <c r="F800" s="194"/>
      <c r="G800" s="194"/>
      <c r="H800" s="368"/>
      <c r="I800" s="194"/>
      <c r="J800" s="194"/>
      <c r="K800" s="194"/>
      <c r="L800" s="368"/>
      <c r="M800" s="370"/>
      <c r="N800" s="106" t="str">
        <f>IF(OR(K800="",L800="",M800=""),"",K800*0.8*VLOOKUP(L800,VALIDATIONS!$CZ$2:$DU$42,3,FALSE))</f>
        <v/>
      </c>
      <c r="O800" s="194"/>
    </row>
    <row r="801" spans="1:15" x14ac:dyDescent="0.2">
      <c r="A801" s="232"/>
      <c r="B801" s="368"/>
      <c r="C801" s="194"/>
      <c r="D801" s="194"/>
      <c r="E801" s="194"/>
      <c r="F801" s="194"/>
      <c r="G801" s="194"/>
      <c r="H801" s="368"/>
      <c r="I801" s="194"/>
      <c r="J801" s="194"/>
      <c r="K801" s="194"/>
      <c r="L801" s="368"/>
      <c r="M801" s="370"/>
      <c r="N801" s="106" t="str">
        <f>IF(OR(K801="",L801="",M801=""),"",K801*0.8*VLOOKUP(L801,VALIDATIONS!$CZ$2:$DU$42,3,FALSE))</f>
        <v/>
      </c>
      <c r="O801" s="194"/>
    </row>
    <row r="802" spans="1:15" x14ac:dyDescent="0.2">
      <c r="A802" s="232"/>
      <c r="B802" s="368"/>
      <c r="C802" s="194"/>
      <c r="D802" s="194"/>
      <c r="E802" s="194"/>
      <c r="F802" s="194"/>
      <c r="G802" s="194"/>
      <c r="H802" s="368"/>
      <c r="I802" s="194"/>
      <c r="J802" s="194"/>
      <c r="K802" s="194"/>
      <c r="L802" s="368"/>
      <c r="M802" s="370"/>
      <c r="N802" s="106" t="str">
        <f>IF(OR(K802="",L802="",M802=""),"",K802*0.8*VLOOKUP(L802,VALIDATIONS!$CZ$2:$DU$42,3,FALSE))</f>
        <v/>
      </c>
      <c r="O802" s="194"/>
    </row>
    <row r="803" spans="1:15" x14ac:dyDescent="0.2">
      <c r="A803" s="232"/>
      <c r="B803" s="368"/>
      <c r="C803" s="194"/>
      <c r="D803" s="194"/>
      <c r="E803" s="194"/>
      <c r="F803" s="194"/>
      <c r="G803" s="194"/>
      <c r="H803" s="368"/>
      <c r="I803" s="194"/>
      <c r="J803" s="194"/>
      <c r="K803" s="194"/>
      <c r="L803" s="368"/>
      <c r="M803" s="370"/>
      <c r="N803" s="106" t="str">
        <f>IF(OR(K803="",L803="",M803=""),"",K803*0.8*VLOOKUP(L803,VALIDATIONS!$CZ$2:$DU$42,3,FALSE))</f>
        <v/>
      </c>
      <c r="O803" s="194"/>
    </row>
    <row r="804" spans="1:15" x14ac:dyDescent="0.2">
      <c r="A804" s="232"/>
      <c r="B804" s="368"/>
      <c r="C804" s="194"/>
      <c r="D804" s="194"/>
      <c r="E804" s="194"/>
      <c r="F804" s="194"/>
      <c r="G804" s="194"/>
      <c r="H804" s="368"/>
      <c r="I804" s="194"/>
      <c r="J804" s="194"/>
      <c r="K804" s="194"/>
      <c r="L804" s="368"/>
      <c r="M804" s="370"/>
      <c r="N804" s="106" t="str">
        <f>IF(OR(K804="",L804="",M804=""),"",K804*0.8*VLOOKUP(L804,VALIDATIONS!$CZ$2:$DU$42,3,FALSE))</f>
        <v/>
      </c>
      <c r="O804" s="194"/>
    </row>
    <row r="805" spans="1:15" x14ac:dyDescent="0.2">
      <c r="A805" s="232"/>
      <c r="B805" s="368"/>
      <c r="C805" s="194"/>
      <c r="D805" s="194"/>
      <c r="E805" s="194"/>
      <c r="F805" s="194"/>
      <c r="G805" s="194"/>
      <c r="H805" s="368"/>
      <c r="I805" s="194"/>
      <c r="J805" s="194"/>
      <c r="K805" s="194"/>
      <c r="L805" s="368"/>
      <c r="M805" s="370"/>
      <c r="N805" s="106" t="str">
        <f>IF(OR(K805="",L805="",M805=""),"",K805*0.8*VLOOKUP(L805,VALIDATIONS!$CZ$2:$DU$42,3,FALSE))</f>
        <v/>
      </c>
      <c r="O805" s="194"/>
    </row>
    <row r="806" spans="1:15" x14ac:dyDescent="0.2">
      <c r="A806" s="232"/>
      <c r="B806" s="368"/>
      <c r="C806" s="194"/>
      <c r="D806" s="194"/>
      <c r="E806" s="194"/>
      <c r="F806" s="194"/>
      <c r="G806" s="194"/>
      <c r="H806" s="368"/>
      <c r="I806" s="194"/>
      <c r="J806" s="194"/>
      <c r="K806" s="194"/>
      <c r="L806" s="368"/>
      <c r="M806" s="370"/>
      <c r="N806" s="106" t="str">
        <f>IF(OR(K806="",L806="",M806=""),"",K806*0.8*VLOOKUP(L806,VALIDATIONS!$CZ$2:$DU$42,3,FALSE))</f>
        <v/>
      </c>
      <c r="O806" s="194"/>
    </row>
    <row r="807" spans="1:15" x14ac:dyDescent="0.2">
      <c r="A807" s="232"/>
      <c r="B807" s="368"/>
      <c r="C807" s="194"/>
      <c r="D807" s="194"/>
      <c r="E807" s="194"/>
      <c r="F807" s="194"/>
      <c r="G807" s="194"/>
      <c r="H807" s="368"/>
      <c r="I807" s="194"/>
      <c r="J807" s="194"/>
      <c r="K807" s="194"/>
      <c r="L807" s="368"/>
      <c r="M807" s="370"/>
      <c r="N807" s="106" t="str">
        <f>IF(OR(K807="",L807="",M807=""),"",K807*0.8*VLOOKUP(L807,VALIDATIONS!$CZ$2:$DU$42,3,FALSE))</f>
        <v/>
      </c>
      <c r="O807" s="194"/>
    </row>
    <row r="808" spans="1:15" x14ac:dyDescent="0.2">
      <c r="A808" s="232"/>
      <c r="B808" s="368"/>
      <c r="C808" s="194"/>
      <c r="D808" s="194"/>
      <c r="E808" s="194"/>
      <c r="F808" s="194"/>
      <c r="G808" s="194"/>
      <c r="H808" s="368"/>
      <c r="I808" s="194"/>
      <c r="J808" s="194"/>
      <c r="K808" s="194"/>
      <c r="L808" s="368"/>
      <c r="M808" s="370"/>
      <c r="N808" s="106" t="str">
        <f>IF(OR(K808="",L808="",M808=""),"",K808*0.8*VLOOKUP(L808,VALIDATIONS!$CZ$2:$DU$42,3,FALSE))</f>
        <v/>
      </c>
      <c r="O808" s="194"/>
    </row>
    <row r="809" spans="1:15" x14ac:dyDescent="0.2">
      <c r="A809" s="232"/>
      <c r="B809" s="368"/>
      <c r="C809" s="194"/>
      <c r="D809" s="194"/>
      <c r="E809" s="194"/>
      <c r="F809" s="194"/>
      <c r="G809" s="194"/>
      <c r="H809" s="368"/>
      <c r="I809" s="194"/>
      <c r="J809" s="194"/>
      <c r="K809" s="194"/>
      <c r="L809" s="368"/>
      <c r="M809" s="370"/>
      <c r="N809" s="106" t="str">
        <f>IF(OR(K809="",L809="",M809=""),"",K809*0.8*VLOOKUP(L809,VALIDATIONS!$CZ$2:$DU$42,3,FALSE))</f>
        <v/>
      </c>
      <c r="O809" s="194"/>
    </row>
    <row r="810" spans="1:15" x14ac:dyDescent="0.2">
      <c r="A810" s="232"/>
      <c r="B810" s="368"/>
      <c r="C810" s="194"/>
      <c r="D810" s="194"/>
      <c r="E810" s="194"/>
      <c r="F810" s="194"/>
      <c r="G810" s="194"/>
      <c r="H810" s="368"/>
      <c r="I810" s="194"/>
      <c r="J810" s="194"/>
      <c r="K810" s="194"/>
      <c r="L810" s="368"/>
      <c r="M810" s="370"/>
      <c r="N810" s="106" t="str">
        <f>IF(OR(K810="",L810="",M810=""),"",K810*0.8*VLOOKUP(L810,VALIDATIONS!$CZ$2:$DU$42,3,FALSE))</f>
        <v/>
      </c>
      <c r="O810" s="194"/>
    </row>
    <row r="811" spans="1:15" x14ac:dyDescent="0.2">
      <c r="A811" s="232"/>
      <c r="B811" s="368"/>
      <c r="C811" s="194"/>
      <c r="D811" s="194"/>
      <c r="E811" s="194"/>
      <c r="F811" s="194"/>
      <c r="G811" s="194"/>
      <c r="H811" s="368"/>
      <c r="I811" s="194"/>
      <c r="J811" s="194"/>
      <c r="K811" s="194"/>
      <c r="L811" s="368"/>
      <c r="M811" s="370"/>
      <c r="N811" s="106" t="str">
        <f>IF(OR(K811="",L811="",M811=""),"",K811*0.8*VLOOKUP(L811,VALIDATIONS!$CZ$2:$DU$42,3,FALSE))</f>
        <v/>
      </c>
      <c r="O811" s="194"/>
    </row>
    <row r="812" spans="1:15" x14ac:dyDescent="0.2">
      <c r="A812" s="232"/>
      <c r="B812" s="368"/>
      <c r="C812" s="194"/>
      <c r="D812" s="194"/>
      <c r="E812" s="194"/>
      <c r="F812" s="194"/>
      <c r="G812" s="194"/>
      <c r="H812" s="368"/>
      <c r="I812" s="194"/>
      <c r="J812" s="194"/>
      <c r="K812" s="194"/>
      <c r="L812" s="368"/>
      <c r="M812" s="370"/>
      <c r="N812" s="106" t="str">
        <f>IF(OR(K812="",L812="",M812=""),"",K812*0.8*VLOOKUP(L812,VALIDATIONS!$CZ$2:$DU$42,3,FALSE))</f>
        <v/>
      </c>
      <c r="O812" s="194"/>
    </row>
    <row r="813" spans="1:15" x14ac:dyDescent="0.2">
      <c r="A813" s="232"/>
      <c r="B813" s="368"/>
      <c r="C813" s="194"/>
      <c r="D813" s="194"/>
      <c r="E813" s="194"/>
      <c r="F813" s="194"/>
      <c r="G813" s="194"/>
      <c r="H813" s="368"/>
      <c r="I813" s="194"/>
      <c r="J813" s="194"/>
      <c r="K813" s="194"/>
      <c r="L813" s="368"/>
      <c r="M813" s="370"/>
      <c r="N813" s="106" t="str">
        <f>IF(OR(K813="",L813="",M813=""),"",K813*0.8*VLOOKUP(L813,VALIDATIONS!$CZ$2:$DU$42,3,FALSE))</f>
        <v/>
      </c>
      <c r="O813" s="194"/>
    </row>
    <row r="814" spans="1:15" x14ac:dyDescent="0.2">
      <c r="A814" s="232"/>
      <c r="B814" s="368"/>
      <c r="C814" s="194"/>
      <c r="D814" s="194"/>
      <c r="E814" s="194"/>
      <c r="F814" s="194"/>
      <c r="G814" s="194"/>
      <c r="H814" s="368"/>
      <c r="I814" s="194"/>
      <c r="J814" s="194"/>
      <c r="K814" s="194"/>
      <c r="L814" s="368"/>
      <c r="M814" s="370"/>
      <c r="N814" s="106" t="str">
        <f>IF(OR(K814="",L814="",M814=""),"",K814*0.8*VLOOKUP(L814,VALIDATIONS!$CZ$2:$DU$42,3,FALSE))</f>
        <v/>
      </c>
      <c r="O814" s="194"/>
    </row>
    <row r="815" spans="1:15" x14ac:dyDescent="0.2">
      <c r="A815" s="232"/>
      <c r="B815" s="368"/>
      <c r="C815" s="194"/>
      <c r="D815" s="194"/>
      <c r="E815" s="194"/>
      <c r="F815" s="194"/>
      <c r="G815" s="194"/>
      <c r="H815" s="368"/>
      <c r="I815" s="194"/>
      <c r="J815" s="194"/>
      <c r="K815" s="194"/>
      <c r="L815" s="368"/>
      <c r="M815" s="370"/>
      <c r="N815" s="106" t="str">
        <f>IF(OR(K815="",L815="",M815=""),"",K815*0.8*VLOOKUP(L815,VALIDATIONS!$CZ$2:$DU$42,3,FALSE))</f>
        <v/>
      </c>
      <c r="O815" s="194"/>
    </row>
    <row r="816" spans="1:15" x14ac:dyDescent="0.2">
      <c r="A816" s="232"/>
      <c r="B816" s="368"/>
      <c r="C816" s="194"/>
      <c r="D816" s="194"/>
      <c r="E816" s="194"/>
      <c r="F816" s="194"/>
      <c r="G816" s="194"/>
      <c r="H816" s="368"/>
      <c r="I816" s="194"/>
      <c r="J816" s="194"/>
      <c r="K816" s="194"/>
      <c r="L816" s="368"/>
      <c r="M816" s="370"/>
      <c r="N816" s="106" t="str">
        <f>IF(OR(K816="",L816="",M816=""),"",K816*0.8*VLOOKUP(L816,VALIDATIONS!$CZ$2:$DU$42,3,FALSE))</f>
        <v/>
      </c>
      <c r="O816" s="194"/>
    </row>
    <row r="817" spans="1:15" x14ac:dyDescent="0.2">
      <c r="A817" s="232"/>
      <c r="B817" s="368"/>
      <c r="C817" s="194"/>
      <c r="D817" s="194"/>
      <c r="E817" s="194"/>
      <c r="F817" s="194"/>
      <c r="G817" s="194"/>
      <c r="H817" s="368"/>
      <c r="I817" s="194"/>
      <c r="J817" s="194"/>
      <c r="K817" s="194"/>
      <c r="L817" s="368"/>
      <c r="M817" s="370"/>
      <c r="N817" s="106" t="str">
        <f>IF(OR(K817="",L817="",M817=""),"",K817*0.8*VLOOKUP(L817,VALIDATIONS!$CZ$2:$DU$42,3,FALSE))</f>
        <v/>
      </c>
      <c r="O817" s="194"/>
    </row>
    <row r="818" spans="1:15" x14ac:dyDescent="0.2">
      <c r="A818" s="232"/>
      <c r="B818" s="368"/>
      <c r="C818" s="194"/>
      <c r="D818" s="194"/>
      <c r="E818" s="194"/>
      <c r="F818" s="194"/>
      <c r="G818" s="194"/>
      <c r="H818" s="368"/>
      <c r="I818" s="194"/>
      <c r="J818" s="194"/>
      <c r="K818" s="194"/>
      <c r="L818" s="368"/>
      <c r="M818" s="370"/>
      <c r="N818" s="106" t="str">
        <f>IF(OR(K818="",L818="",M818=""),"",K818*0.8*VLOOKUP(L818,VALIDATIONS!$CZ$2:$DU$42,3,FALSE))</f>
        <v/>
      </c>
      <c r="O818" s="194"/>
    </row>
    <row r="819" spans="1:15" x14ac:dyDescent="0.2">
      <c r="A819" s="232"/>
      <c r="B819" s="368"/>
      <c r="C819" s="194"/>
      <c r="D819" s="194"/>
      <c r="E819" s="194"/>
      <c r="F819" s="194"/>
      <c r="G819" s="194"/>
      <c r="H819" s="368"/>
      <c r="I819" s="194"/>
      <c r="J819" s="194"/>
      <c r="K819" s="194"/>
      <c r="L819" s="368"/>
      <c r="M819" s="370"/>
      <c r="N819" s="106" t="str">
        <f>IF(OR(K819="",L819="",M819=""),"",K819*0.8*VLOOKUP(L819,VALIDATIONS!$CZ$2:$DU$42,3,FALSE))</f>
        <v/>
      </c>
      <c r="O819" s="194"/>
    </row>
    <row r="820" spans="1:15" x14ac:dyDescent="0.2">
      <c r="A820" s="232"/>
      <c r="B820" s="368"/>
      <c r="C820" s="194"/>
      <c r="D820" s="194"/>
      <c r="E820" s="194"/>
      <c r="F820" s="194"/>
      <c r="G820" s="194"/>
      <c r="H820" s="368"/>
      <c r="I820" s="194"/>
      <c r="J820" s="194"/>
      <c r="K820" s="194"/>
      <c r="L820" s="368"/>
      <c r="M820" s="370"/>
      <c r="N820" s="106" t="str">
        <f>IF(OR(K820="",L820="",M820=""),"",K820*0.8*VLOOKUP(L820,VALIDATIONS!$CZ$2:$DU$42,3,FALSE))</f>
        <v/>
      </c>
      <c r="O820" s="194"/>
    </row>
    <row r="821" spans="1:15" x14ac:dyDescent="0.2">
      <c r="A821" s="232"/>
      <c r="B821" s="368"/>
      <c r="C821" s="194"/>
      <c r="D821" s="194"/>
      <c r="E821" s="194"/>
      <c r="F821" s="194"/>
      <c r="G821" s="194"/>
      <c r="H821" s="368"/>
      <c r="I821" s="194"/>
      <c r="J821" s="194"/>
      <c r="K821" s="194"/>
      <c r="L821" s="368"/>
      <c r="M821" s="370"/>
      <c r="N821" s="106" t="str">
        <f>IF(OR(K821="",L821="",M821=""),"",K821*0.8*VLOOKUP(L821,VALIDATIONS!$CZ$2:$DU$42,3,FALSE))</f>
        <v/>
      </c>
      <c r="O821" s="194"/>
    </row>
    <row r="822" spans="1:15" x14ac:dyDescent="0.2">
      <c r="A822" s="232"/>
      <c r="B822" s="368"/>
      <c r="C822" s="194"/>
      <c r="D822" s="194"/>
      <c r="E822" s="194"/>
      <c r="F822" s="194"/>
      <c r="G822" s="194"/>
      <c r="H822" s="368"/>
      <c r="I822" s="194"/>
      <c r="J822" s="194"/>
      <c r="K822" s="194"/>
      <c r="L822" s="368"/>
      <c r="M822" s="370"/>
      <c r="N822" s="106" t="str">
        <f>IF(OR(K822="",L822="",M822=""),"",K822*0.8*VLOOKUP(L822,VALIDATIONS!$CZ$2:$DU$42,3,FALSE))</f>
        <v/>
      </c>
      <c r="O822" s="194"/>
    </row>
    <row r="823" spans="1:15" x14ac:dyDescent="0.2">
      <c r="A823" s="232"/>
      <c r="B823" s="368"/>
      <c r="C823" s="194"/>
      <c r="D823" s="194"/>
      <c r="E823" s="194"/>
      <c r="F823" s="194"/>
      <c r="G823" s="194"/>
      <c r="H823" s="368"/>
      <c r="I823" s="194"/>
      <c r="J823" s="194"/>
      <c r="K823" s="194"/>
      <c r="L823" s="368"/>
      <c r="M823" s="370"/>
      <c r="N823" s="106" t="str">
        <f>IF(OR(K823="",L823="",M823=""),"",K823*0.8*VLOOKUP(L823,VALIDATIONS!$CZ$2:$DU$42,3,FALSE))</f>
        <v/>
      </c>
      <c r="O823" s="194"/>
    </row>
    <row r="824" spans="1:15" x14ac:dyDescent="0.2">
      <c r="A824" s="232"/>
      <c r="B824" s="368"/>
      <c r="C824" s="194"/>
      <c r="D824" s="194"/>
      <c r="E824" s="194"/>
      <c r="F824" s="194"/>
      <c r="G824" s="194"/>
      <c r="H824" s="368"/>
      <c r="I824" s="194"/>
      <c r="J824" s="194"/>
      <c r="K824" s="194"/>
      <c r="L824" s="368"/>
      <c r="M824" s="370"/>
      <c r="N824" s="106" t="str">
        <f>IF(OR(K824="",L824="",M824=""),"",K824*0.8*VLOOKUP(L824,VALIDATIONS!$CZ$2:$DU$42,3,FALSE))</f>
        <v/>
      </c>
      <c r="O824" s="194"/>
    </row>
    <row r="825" spans="1:15" x14ac:dyDescent="0.2">
      <c r="A825" s="232"/>
      <c r="B825" s="368"/>
      <c r="C825" s="194"/>
      <c r="D825" s="194"/>
      <c r="E825" s="194"/>
      <c r="F825" s="194"/>
      <c r="G825" s="194"/>
      <c r="H825" s="368"/>
      <c r="I825" s="194"/>
      <c r="J825" s="194"/>
      <c r="K825" s="194"/>
      <c r="L825" s="368"/>
      <c r="M825" s="370"/>
      <c r="N825" s="106" t="str">
        <f>IF(OR(K825="",L825="",M825=""),"",K825*0.8*VLOOKUP(L825,VALIDATIONS!$CZ$2:$DU$42,3,FALSE))</f>
        <v/>
      </c>
      <c r="O825" s="194"/>
    </row>
    <row r="826" spans="1:15" x14ac:dyDescent="0.2">
      <c r="A826" s="232"/>
      <c r="B826" s="368"/>
      <c r="C826" s="194"/>
      <c r="D826" s="194"/>
      <c r="E826" s="194"/>
      <c r="F826" s="194"/>
      <c r="G826" s="194"/>
      <c r="H826" s="368"/>
      <c r="I826" s="194"/>
      <c r="J826" s="194"/>
      <c r="K826" s="194"/>
      <c r="L826" s="368"/>
      <c r="M826" s="370"/>
      <c r="N826" s="106" t="str">
        <f>IF(OR(K826="",L826="",M826=""),"",K826*0.8*VLOOKUP(L826,VALIDATIONS!$CZ$2:$DU$42,3,FALSE))</f>
        <v/>
      </c>
      <c r="O826" s="194"/>
    </row>
    <row r="827" spans="1:15" x14ac:dyDescent="0.2">
      <c r="A827" s="232"/>
      <c r="B827" s="368"/>
      <c r="C827" s="194"/>
      <c r="D827" s="194"/>
      <c r="E827" s="194"/>
      <c r="F827" s="194"/>
      <c r="G827" s="194"/>
      <c r="H827" s="368"/>
      <c r="I827" s="194"/>
      <c r="J827" s="194"/>
      <c r="K827" s="194"/>
      <c r="L827" s="368"/>
      <c r="M827" s="370"/>
      <c r="N827" s="106" t="str">
        <f>IF(OR(K827="",L827="",M827=""),"",K827*0.8*VLOOKUP(L827,VALIDATIONS!$CZ$2:$DU$42,3,FALSE))</f>
        <v/>
      </c>
      <c r="O827" s="194"/>
    </row>
    <row r="828" spans="1:15" x14ac:dyDescent="0.2">
      <c r="A828" s="232"/>
      <c r="B828" s="368"/>
      <c r="C828" s="194"/>
      <c r="D828" s="194"/>
      <c r="E828" s="194"/>
      <c r="F828" s="194"/>
      <c r="G828" s="194"/>
      <c r="H828" s="368"/>
      <c r="I828" s="194"/>
      <c r="J828" s="194"/>
      <c r="K828" s="194"/>
      <c r="L828" s="368"/>
      <c r="M828" s="370"/>
      <c r="N828" s="106" t="str">
        <f>IF(OR(K828="",L828="",M828=""),"",K828*0.8*VLOOKUP(L828,VALIDATIONS!$CZ$2:$DU$42,3,FALSE))</f>
        <v/>
      </c>
      <c r="O828" s="194"/>
    </row>
    <row r="829" spans="1:15" x14ac:dyDescent="0.2">
      <c r="A829" s="232"/>
      <c r="B829" s="368"/>
      <c r="C829" s="194"/>
      <c r="D829" s="194"/>
      <c r="E829" s="194"/>
      <c r="F829" s="194"/>
      <c r="G829" s="194"/>
      <c r="H829" s="368"/>
      <c r="I829" s="194"/>
      <c r="J829" s="194"/>
      <c r="K829" s="194"/>
      <c r="L829" s="368"/>
      <c r="M829" s="370"/>
      <c r="N829" s="106" t="str">
        <f>IF(OR(K829="",L829="",M829=""),"",K829*0.8*VLOOKUP(L829,VALIDATIONS!$CZ$2:$DU$42,3,FALSE))</f>
        <v/>
      </c>
      <c r="O829" s="194"/>
    </row>
    <row r="830" spans="1:15" x14ac:dyDescent="0.2">
      <c r="A830" s="232"/>
      <c r="B830" s="368"/>
      <c r="C830" s="194"/>
      <c r="D830" s="194"/>
      <c r="E830" s="194"/>
      <c r="F830" s="194"/>
      <c r="G830" s="194"/>
      <c r="H830" s="368"/>
      <c r="I830" s="194"/>
      <c r="J830" s="194"/>
      <c r="K830" s="194"/>
      <c r="L830" s="368"/>
      <c r="M830" s="370"/>
      <c r="N830" s="106" t="str">
        <f>IF(OR(K830="",L830="",M830=""),"",K830*0.8*VLOOKUP(L830,VALIDATIONS!$CZ$2:$DU$42,3,FALSE))</f>
        <v/>
      </c>
      <c r="O830" s="194"/>
    </row>
    <row r="831" spans="1:15" x14ac:dyDescent="0.2">
      <c r="A831" s="232"/>
      <c r="B831" s="368"/>
      <c r="C831" s="194"/>
      <c r="D831" s="194"/>
      <c r="E831" s="194"/>
      <c r="F831" s="194"/>
      <c r="G831" s="194"/>
      <c r="H831" s="368"/>
      <c r="I831" s="194"/>
      <c r="J831" s="194"/>
      <c r="K831" s="194"/>
      <c r="L831" s="368"/>
      <c r="M831" s="370"/>
      <c r="N831" s="106" t="str">
        <f>IF(OR(K831="",L831="",M831=""),"",K831*0.8*VLOOKUP(L831,VALIDATIONS!$CZ$2:$DU$42,3,FALSE))</f>
        <v/>
      </c>
      <c r="O831" s="194"/>
    </row>
    <row r="832" spans="1:15" x14ac:dyDescent="0.2">
      <c r="A832" s="232"/>
      <c r="B832" s="368"/>
      <c r="C832" s="194"/>
      <c r="D832" s="194"/>
      <c r="E832" s="194"/>
      <c r="F832" s="194"/>
      <c r="G832" s="194"/>
      <c r="H832" s="368"/>
      <c r="I832" s="194"/>
      <c r="J832" s="194"/>
      <c r="K832" s="194"/>
      <c r="L832" s="368"/>
      <c r="M832" s="370"/>
      <c r="N832" s="106" t="str">
        <f>IF(OR(K832="",L832="",M832=""),"",K832*0.8*VLOOKUP(L832,VALIDATIONS!$CZ$2:$DU$42,3,FALSE))</f>
        <v/>
      </c>
      <c r="O832" s="194"/>
    </row>
    <row r="833" spans="1:15" x14ac:dyDescent="0.2">
      <c r="A833" s="232"/>
      <c r="B833" s="368"/>
      <c r="C833" s="194"/>
      <c r="D833" s="194"/>
      <c r="E833" s="194"/>
      <c r="F833" s="194"/>
      <c r="G833" s="194"/>
      <c r="H833" s="368"/>
      <c r="I833" s="194"/>
      <c r="J833" s="194"/>
      <c r="K833" s="194"/>
      <c r="L833" s="368"/>
      <c r="M833" s="370"/>
      <c r="N833" s="106" t="str">
        <f>IF(OR(K833="",L833="",M833=""),"",K833*0.8*VLOOKUP(L833,VALIDATIONS!$CZ$2:$DU$42,3,FALSE))</f>
        <v/>
      </c>
      <c r="O833" s="194"/>
    </row>
    <row r="834" spans="1:15" x14ac:dyDescent="0.2">
      <c r="A834" s="232"/>
      <c r="B834" s="368"/>
      <c r="C834" s="194"/>
      <c r="D834" s="194"/>
      <c r="E834" s="194"/>
      <c r="F834" s="194"/>
      <c r="G834" s="194"/>
      <c r="H834" s="368"/>
      <c r="I834" s="194"/>
      <c r="J834" s="194"/>
      <c r="K834" s="194"/>
      <c r="L834" s="368"/>
      <c r="M834" s="370"/>
      <c r="N834" s="106" t="str">
        <f>IF(OR(K834="",L834="",M834=""),"",K834*0.8*VLOOKUP(L834,VALIDATIONS!$CZ$2:$DU$42,3,FALSE))</f>
        <v/>
      </c>
      <c r="O834" s="194"/>
    </row>
    <row r="835" spans="1:15" x14ac:dyDescent="0.2">
      <c r="A835" s="232"/>
      <c r="B835" s="368"/>
      <c r="C835" s="194"/>
      <c r="D835" s="194"/>
      <c r="E835" s="194"/>
      <c r="F835" s="194"/>
      <c r="G835" s="194"/>
      <c r="H835" s="368"/>
      <c r="I835" s="194"/>
      <c r="J835" s="194"/>
      <c r="K835" s="194"/>
      <c r="L835" s="368"/>
      <c r="M835" s="370"/>
      <c r="N835" s="106" t="str">
        <f>IF(OR(K835="",L835="",M835=""),"",K835*0.8*VLOOKUP(L835,VALIDATIONS!$CZ$2:$DU$42,3,FALSE))</f>
        <v/>
      </c>
      <c r="O835" s="194"/>
    </row>
    <row r="836" spans="1:15" x14ac:dyDescent="0.2">
      <c r="A836" s="232"/>
      <c r="B836" s="368"/>
      <c r="C836" s="194"/>
      <c r="D836" s="194"/>
      <c r="E836" s="194"/>
      <c r="F836" s="194"/>
      <c r="G836" s="194"/>
      <c r="H836" s="368"/>
      <c r="I836" s="194"/>
      <c r="J836" s="194"/>
      <c r="K836" s="194"/>
      <c r="L836" s="368"/>
      <c r="M836" s="370"/>
      <c r="N836" s="106" t="str">
        <f>IF(OR(K836="",L836="",M836=""),"",K836*0.8*VLOOKUP(L836,VALIDATIONS!$CZ$2:$DU$42,3,FALSE))</f>
        <v/>
      </c>
      <c r="O836" s="194"/>
    </row>
    <row r="837" spans="1:15" x14ac:dyDescent="0.2">
      <c r="A837" s="232"/>
      <c r="B837" s="368"/>
      <c r="C837" s="194"/>
      <c r="D837" s="194"/>
      <c r="E837" s="194"/>
      <c r="F837" s="194"/>
      <c r="G837" s="194"/>
      <c r="H837" s="368"/>
      <c r="I837" s="194"/>
      <c r="J837" s="194"/>
      <c r="K837" s="194"/>
      <c r="L837" s="368"/>
      <c r="M837" s="370"/>
      <c r="N837" s="106" t="str">
        <f>IF(OR(K837="",L837="",M837=""),"",K837*0.8*VLOOKUP(L837,VALIDATIONS!$CZ$2:$DU$42,3,FALSE))</f>
        <v/>
      </c>
      <c r="O837" s="194"/>
    </row>
    <row r="838" spans="1:15" x14ac:dyDescent="0.2">
      <c r="A838" s="232"/>
      <c r="B838" s="368"/>
      <c r="C838" s="194"/>
      <c r="D838" s="194"/>
      <c r="E838" s="194"/>
      <c r="F838" s="194"/>
      <c r="G838" s="194"/>
      <c r="H838" s="368"/>
      <c r="I838" s="194"/>
      <c r="J838" s="194"/>
      <c r="K838" s="194"/>
      <c r="L838" s="368"/>
      <c r="M838" s="370"/>
      <c r="N838" s="106" t="str">
        <f>IF(OR(K838="",L838="",M838=""),"",K838*0.8*VLOOKUP(L838,VALIDATIONS!$CZ$2:$DU$42,3,FALSE))</f>
        <v/>
      </c>
      <c r="O838" s="194"/>
    </row>
    <row r="839" spans="1:15" x14ac:dyDescent="0.2">
      <c r="A839" s="232"/>
      <c r="B839" s="368"/>
      <c r="C839" s="194"/>
      <c r="D839" s="194"/>
      <c r="E839" s="194"/>
      <c r="F839" s="194"/>
      <c r="G839" s="194"/>
      <c r="H839" s="368"/>
      <c r="I839" s="194"/>
      <c r="J839" s="194"/>
      <c r="K839" s="194"/>
      <c r="L839" s="368"/>
      <c r="M839" s="370"/>
      <c r="N839" s="106" t="str">
        <f>IF(OR(K839="",L839="",M839=""),"",K839*0.8*VLOOKUP(L839,VALIDATIONS!$CZ$2:$DU$42,3,FALSE))</f>
        <v/>
      </c>
      <c r="O839" s="194"/>
    </row>
    <row r="840" spans="1:15" x14ac:dyDescent="0.2">
      <c r="A840" s="232"/>
      <c r="B840" s="368"/>
      <c r="C840" s="194"/>
      <c r="D840" s="194"/>
      <c r="E840" s="194"/>
      <c r="F840" s="194"/>
      <c r="G840" s="194"/>
      <c r="H840" s="368"/>
      <c r="I840" s="194"/>
      <c r="J840" s="194"/>
      <c r="K840" s="194"/>
      <c r="L840" s="368"/>
      <c r="M840" s="370"/>
      <c r="N840" s="106" t="str">
        <f>IF(OR(K840="",L840="",M840=""),"",K840*0.8*VLOOKUP(L840,VALIDATIONS!$CZ$2:$DU$42,3,FALSE))</f>
        <v/>
      </c>
      <c r="O840" s="194"/>
    </row>
    <row r="841" spans="1:15" x14ac:dyDescent="0.2">
      <c r="A841" s="232"/>
      <c r="B841" s="368"/>
      <c r="C841" s="194"/>
      <c r="D841" s="194"/>
      <c r="E841" s="194"/>
      <c r="F841" s="194"/>
      <c r="G841" s="194"/>
      <c r="H841" s="368"/>
      <c r="I841" s="194"/>
      <c r="J841" s="194"/>
      <c r="K841" s="194"/>
      <c r="L841" s="368"/>
      <c r="M841" s="370"/>
      <c r="N841" s="106" t="str">
        <f>IF(OR(K841="",L841="",M841=""),"",K841*0.8*VLOOKUP(L841,VALIDATIONS!$CZ$2:$DU$42,3,FALSE))</f>
        <v/>
      </c>
      <c r="O841" s="194"/>
    </row>
    <row r="842" spans="1:15" x14ac:dyDescent="0.2">
      <c r="A842" s="232"/>
      <c r="B842" s="368"/>
      <c r="C842" s="194"/>
      <c r="D842" s="194"/>
      <c r="E842" s="194"/>
      <c r="F842" s="194"/>
      <c r="G842" s="194"/>
      <c r="H842" s="368"/>
      <c r="I842" s="194"/>
      <c r="J842" s="194"/>
      <c r="K842" s="194"/>
      <c r="L842" s="368"/>
      <c r="M842" s="370"/>
      <c r="N842" s="106" t="str">
        <f>IF(OR(K842="",L842="",M842=""),"",K842*0.8*VLOOKUP(L842,VALIDATIONS!$CZ$2:$DU$42,3,FALSE))</f>
        <v/>
      </c>
      <c r="O842" s="194"/>
    </row>
    <row r="843" spans="1:15" x14ac:dyDescent="0.2">
      <c r="A843" s="232"/>
      <c r="B843" s="368"/>
      <c r="C843" s="194"/>
      <c r="D843" s="194"/>
      <c r="E843" s="194"/>
      <c r="F843" s="194"/>
      <c r="G843" s="194"/>
      <c r="H843" s="368"/>
      <c r="I843" s="194"/>
      <c r="J843" s="194"/>
      <c r="K843" s="194"/>
      <c r="L843" s="368"/>
      <c r="M843" s="370"/>
      <c r="N843" s="106" t="str">
        <f>IF(OR(K843="",L843="",M843=""),"",K843*0.8*VLOOKUP(L843,VALIDATIONS!$CZ$2:$DU$42,3,FALSE))</f>
        <v/>
      </c>
      <c r="O843" s="194"/>
    </row>
    <row r="844" spans="1:15" x14ac:dyDescent="0.2">
      <c r="A844" s="232"/>
      <c r="B844" s="368"/>
      <c r="C844" s="194"/>
      <c r="D844" s="194"/>
      <c r="E844" s="194"/>
      <c r="F844" s="194"/>
      <c r="G844" s="194"/>
      <c r="H844" s="368"/>
      <c r="I844" s="194"/>
      <c r="J844" s="194"/>
      <c r="K844" s="194"/>
      <c r="L844" s="368"/>
      <c r="M844" s="370"/>
      <c r="N844" s="106" t="str">
        <f>IF(OR(K844="",L844="",M844=""),"",K844*0.8*VLOOKUP(L844,VALIDATIONS!$CZ$2:$DU$42,3,FALSE))</f>
        <v/>
      </c>
      <c r="O844" s="194"/>
    </row>
    <row r="845" spans="1:15" x14ac:dyDescent="0.2">
      <c r="A845" s="232"/>
      <c r="B845" s="368"/>
      <c r="C845" s="194"/>
      <c r="D845" s="194"/>
      <c r="E845" s="194"/>
      <c r="F845" s="194"/>
      <c r="G845" s="194"/>
      <c r="H845" s="368"/>
      <c r="I845" s="194"/>
      <c r="J845" s="194"/>
      <c r="K845" s="194"/>
      <c r="L845" s="368"/>
      <c r="M845" s="370"/>
      <c r="N845" s="106" t="str">
        <f>IF(OR(K845="",L845="",M845=""),"",K845*0.8*VLOOKUP(L845,VALIDATIONS!$CZ$2:$DU$42,3,FALSE))</f>
        <v/>
      </c>
      <c r="O845" s="194"/>
    </row>
    <row r="846" spans="1:15" x14ac:dyDescent="0.2">
      <c r="A846" s="232"/>
      <c r="B846" s="368"/>
      <c r="C846" s="194"/>
      <c r="D846" s="194"/>
      <c r="E846" s="194"/>
      <c r="F846" s="194"/>
      <c r="G846" s="194"/>
      <c r="H846" s="368"/>
      <c r="I846" s="194"/>
      <c r="J846" s="194"/>
      <c r="K846" s="194"/>
      <c r="L846" s="368"/>
      <c r="M846" s="370"/>
      <c r="N846" s="106" t="str">
        <f>IF(OR(K846="",L846="",M846=""),"",K846*0.8*VLOOKUP(L846,VALIDATIONS!$CZ$2:$DU$42,3,FALSE))</f>
        <v/>
      </c>
      <c r="O846" s="194"/>
    </row>
    <row r="847" spans="1:15" x14ac:dyDescent="0.2">
      <c r="A847" s="232"/>
      <c r="B847" s="368"/>
      <c r="C847" s="194"/>
      <c r="D847" s="194"/>
      <c r="E847" s="194"/>
      <c r="F847" s="194"/>
      <c r="G847" s="194"/>
      <c r="H847" s="368"/>
      <c r="I847" s="194"/>
      <c r="J847" s="194"/>
      <c r="K847" s="194"/>
      <c r="L847" s="368"/>
      <c r="M847" s="370"/>
      <c r="N847" s="106" t="str">
        <f>IF(OR(K847="",L847="",M847=""),"",K847*0.8*VLOOKUP(L847,VALIDATIONS!$CZ$2:$DU$42,3,FALSE))</f>
        <v/>
      </c>
      <c r="O847" s="194"/>
    </row>
    <row r="848" spans="1:15" x14ac:dyDescent="0.2">
      <c r="A848" s="232"/>
      <c r="B848" s="368"/>
      <c r="C848" s="194"/>
      <c r="D848" s="194"/>
      <c r="E848" s="194"/>
      <c r="F848" s="194"/>
      <c r="G848" s="194"/>
      <c r="H848" s="368"/>
      <c r="I848" s="194"/>
      <c r="J848" s="194"/>
      <c r="K848" s="194"/>
      <c r="L848" s="368"/>
      <c r="M848" s="370"/>
      <c r="N848" s="106" t="str">
        <f>IF(OR(K848="",L848="",M848=""),"",K848*0.8*VLOOKUP(L848,VALIDATIONS!$CZ$2:$DU$42,3,FALSE))</f>
        <v/>
      </c>
      <c r="O848" s="194"/>
    </row>
    <row r="849" spans="1:15" x14ac:dyDescent="0.2">
      <c r="A849" s="232"/>
      <c r="B849" s="368"/>
      <c r="C849" s="194"/>
      <c r="D849" s="194"/>
      <c r="E849" s="194"/>
      <c r="F849" s="194"/>
      <c r="G849" s="194"/>
      <c r="H849" s="368"/>
      <c r="I849" s="194"/>
      <c r="J849" s="194"/>
      <c r="K849" s="194"/>
      <c r="L849" s="368"/>
      <c r="M849" s="370"/>
      <c r="N849" s="106" t="str">
        <f>IF(OR(K849="",L849="",M849=""),"",K849*0.8*VLOOKUP(L849,VALIDATIONS!$CZ$2:$DU$42,3,FALSE))</f>
        <v/>
      </c>
      <c r="O849" s="194"/>
    </row>
    <row r="850" spans="1:15" x14ac:dyDescent="0.2">
      <c r="A850" s="232"/>
      <c r="B850" s="368"/>
      <c r="C850" s="194"/>
      <c r="D850" s="194"/>
      <c r="E850" s="194"/>
      <c r="F850" s="194"/>
      <c r="G850" s="194"/>
      <c r="H850" s="368"/>
      <c r="I850" s="194"/>
      <c r="J850" s="194"/>
      <c r="K850" s="194"/>
      <c r="L850" s="368"/>
      <c r="M850" s="370"/>
      <c r="N850" s="106" t="str">
        <f>IF(OR(K850="",L850="",M850=""),"",K850*0.8*VLOOKUP(L850,VALIDATIONS!$CZ$2:$DU$42,3,FALSE))</f>
        <v/>
      </c>
      <c r="O850" s="194"/>
    </row>
    <row r="851" spans="1:15" x14ac:dyDescent="0.2">
      <c r="A851" s="232"/>
      <c r="B851" s="368"/>
      <c r="C851" s="194"/>
      <c r="D851" s="194"/>
      <c r="E851" s="194"/>
      <c r="F851" s="194"/>
      <c r="G851" s="194"/>
      <c r="H851" s="368"/>
      <c r="I851" s="194"/>
      <c r="J851" s="194"/>
      <c r="K851" s="194"/>
      <c r="L851" s="368"/>
      <c r="M851" s="370"/>
      <c r="N851" s="106" t="str">
        <f>IF(OR(K851="",L851="",M851=""),"",K851*0.8*VLOOKUP(L851,VALIDATIONS!$CZ$2:$DU$42,3,FALSE))</f>
        <v/>
      </c>
      <c r="O851" s="194"/>
    </row>
    <row r="852" spans="1:15" x14ac:dyDescent="0.2">
      <c r="A852" s="232"/>
      <c r="B852" s="368"/>
      <c r="C852" s="194"/>
      <c r="D852" s="194"/>
      <c r="E852" s="194"/>
      <c r="F852" s="194"/>
      <c r="G852" s="194"/>
      <c r="H852" s="368"/>
      <c r="I852" s="194"/>
      <c r="J852" s="194"/>
      <c r="K852" s="194"/>
      <c r="L852" s="368"/>
      <c r="M852" s="370"/>
      <c r="N852" s="106" t="str">
        <f>IF(OR(K852="",L852="",M852=""),"",K852*0.8*VLOOKUP(L852,VALIDATIONS!$CZ$2:$DU$42,3,FALSE))</f>
        <v/>
      </c>
      <c r="O852" s="194"/>
    </row>
    <row r="853" spans="1:15" x14ac:dyDescent="0.2">
      <c r="A853" s="232"/>
      <c r="B853" s="368"/>
      <c r="C853" s="194"/>
      <c r="D853" s="194"/>
      <c r="E853" s="194"/>
      <c r="F853" s="194"/>
      <c r="G853" s="194"/>
      <c r="H853" s="368"/>
      <c r="I853" s="194"/>
      <c r="J853" s="194"/>
      <c r="K853" s="194"/>
      <c r="L853" s="368"/>
      <c r="M853" s="370"/>
      <c r="N853" s="106" t="str">
        <f>IF(OR(K853="",L853="",M853=""),"",K853*0.8*VLOOKUP(L853,VALIDATIONS!$CZ$2:$DU$42,3,FALSE))</f>
        <v/>
      </c>
      <c r="O853" s="194"/>
    </row>
    <row r="854" spans="1:15" x14ac:dyDescent="0.2">
      <c r="A854" s="232"/>
      <c r="B854" s="368"/>
      <c r="C854" s="194"/>
      <c r="D854" s="194"/>
      <c r="E854" s="194"/>
      <c r="F854" s="194"/>
      <c r="G854" s="194"/>
      <c r="H854" s="368"/>
      <c r="I854" s="194"/>
      <c r="J854" s="194"/>
      <c r="K854" s="194"/>
      <c r="L854" s="368"/>
      <c r="M854" s="370"/>
      <c r="N854" s="106" t="str">
        <f>IF(OR(K854="",L854="",M854=""),"",K854*0.8*VLOOKUP(L854,VALIDATIONS!$CZ$2:$DU$42,3,FALSE))</f>
        <v/>
      </c>
      <c r="O854" s="194"/>
    </row>
    <row r="855" spans="1:15" x14ac:dyDescent="0.2">
      <c r="A855" s="232"/>
      <c r="B855" s="368"/>
      <c r="C855" s="194"/>
      <c r="D855" s="194"/>
      <c r="E855" s="194"/>
      <c r="F855" s="194"/>
      <c r="G855" s="194"/>
      <c r="H855" s="368"/>
      <c r="I855" s="194"/>
      <c r="J855" s="194"/>
      <c r="K855" s="194"/>
      <c r="L855" s="368"/>
      <c r="M855" s="370"/>
      <c r="N855" s="106" t="str">
        <f>IF(OR(K855="",L855="",M855=""),"",K855*0.8*VLOOKUP(L855,VALIDATIONS!$CZ$2:$DU$42,3,FALSE))</f>
        <v/>
      </c>
      <c r="O855" s="194"/>
    </row>
    <row r="856" spans="1:15" x14ac:dyDescent="0.2">
      <c r="A856" s="232"/>
      <c r="B856" s="368"/>
      <c r="C856" s="194"/>
      <c r="D856" s="194"/>
      <c r="E856" s="194"/>
      <c r="F856" s="194"/>
      <c r="G856" s="194"/>
      <c r="H856" s="368"/>
      <c r="I856" s="194"/>
      <c r="J856" s="194"/>
      <c r="K856" s="194"/>
      <c r="L856" s="368"/>
      <c r="M856" s="370"/>
      <c r="N856" s="106" t="str">
        <f>IF(OR(K856="",L856="",M856=""),"",K856*0.8*VLOOKUP(L856,VALIDATIONS!$CZ$2:$DU$42,3,FALSE))</f>
        <v/>
      </c>
      <c r="O856" s="194"/>
    </row>
    <row r="857" spans="1:15" x14ac:dyDescent="0.2">
      <c r="A857" s="232"/>
      <c r="B857" s="368"/>
      <c r="C857" s="194"/>
      <c r="D857" s="194"/>
      <c r="E857" s="194"/>
      <c r="F857" s="194"/>
      <c r="G857" s="194"/>
      <c r="H857" s="368"/>
      <c r="I857" s="194"/>
      <c r="J857" s="194"/>
      <c r="K857" s="194"/>
      <c r="L857" s="368"/>
      <c r="M857" s="370"/>
      <c r="N857" s="106" t="str">
        <f>IF(OR(K857="",L857="",M857=""),"",K857*0.8*VLOOKUP(L857,VALIDATIONS!$CZ$2:$DU$42,3,FALSE))</f>
        <v/>
      </c>
      <c r="O857" s="194"/>
    </row>
    <row r="858" spans="1:15" x14ac:dyDescent="0.2">
      <c r="A858" s="232"/>
      <c r="B858" s="368"/>
      <c r="C858" s="194"/>
      <c r="D858" s="194"/>
      <c r="E858" s="194"/>
      <c r="F858" s="194"/>
      <c r="G858" s="194"/>
      <c r="H858" s="368"/>
      <c r="I858" s="194"/>
      <c r="J858" s="194"/>
      <c r="K858" s="194"/>
      <c r="L858" s="368"/>
      <c r="M858" s="370"/>
      <c r="N858" s="106" t="str">
        <f>IF(OR(K858="",L858="",M858=""),"",K858*0.8*VLOOKUP(L858,VALIDATIONS!$CZ$2:$DU$42,3,FALSE))</f>
        <v/>
      </c>
      <c r="O858" s="194"/>
    </row>
    <row r="859" spans="1:15" x14ac:dyDescent="0.2">
      <c r="A859" s="232"/>
      <c r="B859" s="368"/>
      <c r="C859" s="194"/>
      <c r="D859" s="194"/>
      <c r="E859" s="194"/>
      <c r="F859" s="194"/>
      <c r="G859" s="194"/>
      <c r="H859" s="368"/>
      <c r="I859" s="194"/>
      <c r="J859" s="194"/>
      <c r="K859" s="194"/>
      <c r="L859" s="368"/>
      <c r="M859" s="370"/>
      <c r="N859" s="106" t="str">
        <f>IF(OR(K859="",L859="",M859=""),"",K859*0.8*VLOOKUP(L859,VALIDATIONS!$CZ$2:$DU$42,3,FALSE))</f>
        <v/>
      </c>
      <c r="O859" s="194"/>
    </row>
    <row r="860" spans="1:15" x14ac:dyDescent="0.2">
      <c r="A860" s="232"/>
      <c r="B860" s="368"/>
      <c r="C860" s="194"/>
      <c r="D860" s="194"/>
      <c r="E860" s="194"/>
      <c r="F860" s="194"/>
      <c r="G860" s="194"/>
      <c r="H860" s="368"/>
      <c r="I860" s="194"/>
      <c r="J860" s="194"/>
      <c r="K860" s="194"/>
      <c r="L860" s="368"/>
      <c r="M860" s="370"/>
      <c r="N860" s="106" t="str">
        <f>IF(OR(K860="",L860="",M860=""),"",K860*0.8*VLOOKUP(L860,VALIDATIONS!$CZ$2:$DU$42,3,FALSE))</f>
        <v/>
      </c>
      <c r="O860" s="194"/>
    </row>
    <row r="861" spans="1:15" x14ac:dyDescent="0.2">
      <c r="A861" s="232"/>
      <c r="B861" s="368"/>
      <c r="C861" s="194"/>
      <c r="D861" s="194"/>
      <c r="E861" s="194"/>
      <c r="F861" s="194"/>
      <c r="G861" s="194"/>
      <c r="H861" s="368"/>
      <c r="I861" s="194"/>
      <c r="J861" s="194"/>
      <c r="K861" s="194"/>
      <c r="L861" s="368"/>
      <c r="M861" s="370"/>
      <c r="N861" s="106" t="str">
        <f>IF(OR(K861="",L861="",M861=""),"",K861*0.8*VLOOKUP(L861,VALIDATIONS!$CZ$2:$DU$42,3,FALSE))</f>
        <v/>
      </c>
      <c r="O861" s="194"/>
    </row>
    <row r="862" spans="1:15" x14ac:dyDescent="0.2">
      <c r="A862" s="232"/>
      <c r="B862" s="368"/>
      <c r="C862" s="194"/>
      <c r="D862" s="194"/>
      <c r="E862" s="194"/>
      <c r="F862" s="194"/>
      <c r="G862" s="194"/>
      <c r="H862" s="368"/>
      <c r="I862" s="194"/>
      <c r="J862" s="194"/>
      <c r="K862" s="194"/>
      <c r="L862" s="368"/>
      <c r="M862" s="370"/>
      <c r="N862" s="106" t="str">
        <f>IF(OR(K862="",L862="",M862=""),"",K862*0.8*VLOOKUP(L862,VALIDATIONS!$CZ$2:$DU$42,3,FALSE))</f>
        <v/>
      </c>
      <c r="O862" s="194"/>
    </row>
    <row r="863" spans="1:15" x14ac:dyDescent="0.2">
      <c r="A863" s="232"/>
      <c r="B863" s="368"/>
      <c r="C863" s="194"/>
      <c r="D863" s="194"/>
      <c r="E863" s="194"/>
      <c r="F863" s="194"/>
      <c r="G863" s="194"/>
      <c r="H863" s="368"/>
      <c r="I863" s="194"/>
      <c r="J863" s="194"/>
      <c r="K863" s="194"/>
      <c r="L863" s="368"/>
      <c r="M863" s="370"/>
      <c r="N863" s="106" t="str">
        <f>IF(OR(K863="",L863="",M863=""),"",K863*0.8*VLOOKUP(L863,VALIDATIONS!$CZ$2:$DU$42,3,FALSE))</f>
        <v/>
      </c>
      <c r="O863" s="194"/>
    </row>
    <row r="864" spans="1:15" x14ac:dyDescent="0.2">
      <c r="A864" s="232"/>
      <c r="B864" s="368"/>
      <c r="C864" s="194"/>
      <c r="D864" s="194"/>
      <c r="E864" s="194"/>
      <c r="F864" s="194"/>
      <c r="G864" s="194"/>
      <c r="H864" s="368"/>
      <c r="I864" s="194"/>
      <c r="J864" s="194"/>
      <c r="K864" s="194"/>
      <c r="L864" s="368"/>
      <c r="M864" s="370"/>
      <c r="N864" s="106" t="str">
        <f>IF(OR(K864="",L864="",M864=""),"",K864*0.8*VLOOKUP(L864,VALIDATIONS!$CZ$2:$DU$42,3,FALSE))</f>
        <v/>
      </c>
      <c r="O864" s="194"/>
    </row>
    <row r="865" spans="1:15" x14ac:dyDescent="0.2">
      <c r="A865" s="232"/>
      <c r="B865" s="368"/>
      <c r="C865" s="194"/>
      <c r="D865" s="194"/>
      <c r="E865" s="194"/>
      <c r="F865" s="194"/>
      <c r="G865" s="194"/>
      <c r="H865" s="368"/>
      <c r="I865" s="194"/>
      <c r="J865" s="194"/>
      <c r="K865" s="194"/>
      <c r="L865" s="368"/>
      <c r="M865" s="370"/>
      <c r="N865" s="106" t="str">
        <f>IF(OR(K865="",L865="",M865=""),"",K865*0.8*VLOOKUP(L865,VALIDATIONS!$CZ$2:$DU$42,3,FALSE))</f>
        <v/>
      </c>
      <c r="O865" s="194"/>
    </row>
    <row r="866" spans="1:15" x14ac:dyDescent="0.2">
      <c r="A866" s="232"/>
      <c r="B866" s="368"/>
      <c r="C866" s="194"/>
      <c r="D866" s="194"/>
      <c r="E866" s="194"/>
      <c r="F866" s="194"/>
      <c r="G866" s="194"/>
      <c r="H866" s="368"/>
      <c r="I866" s="194"/>
      <c r="J866" s="194"/>
      <c r="K866" s="194"/>
      <c r="L866" s="368"/>
      <c r="M866" s="370"/>
      <c r="N866" s="106" t="str">
        <f>IF(OR(K866="",L866="",M866=""),"",K866*0.8*VLOOKUP(L866,VALIDATIONS!$CZ$2:$DU$42,3,FALSE))</f>
        <v/>
      </c>
      <c r="O866" s="194"/>
    </row>
    <row r="867" spans="1:15" x14ac:dyDescent="0.2">
      <c r="A867" s="232"/>
      <c r="B867" s="368"/>
      <c r="C867" s="194"/>
      <c r="D867" s="194"/>
      <c r="E867" s="194"/>
      <c r="F867" s="194"/>
      <c r="G867" s="194"/>
      <c r="H867" s="368"/>
      <c r="I867" s="194"/>
      <c r="J867" s="194"/>
      <c r="K867" s="194"/>
      <c r="L867" s="368"/>
      <c r="M867" s="370"/>
      <c r="N867" s="106" t="str">
        <f>IF(OR(K867="",L867="",M867=""),"",K867*0.8*VLOOKUP(L867,VALIDATIONS!$CZ$2:$DU$42,3,FALSE))</f>
        <v/>
      </c>
      <c r="O867" s="194"/>
    </row>
    <row r="868" spans="1:15" x14ac:dyDescent="0.2">
      <c r="A868" s="232"/>
      <c r="B868" s="368"/>
      <c r="C868" s="194"/>
      <c r="D868" s="194"/>
      <c r="E868" s="194"/>
      <c r="F868" s="194"/>
      <c r="G868" s="194"/>
      <c r="H868" s="368"/>
      <c r="I868" s="194"/>
      <c r="J868" s="194"/>
      <c r="K868" s="194"/>
      <c r="L868" s="368"/>
      <c r="M868" s="370"/>
      <c r="N868" s="106" t="str">
        <f>IF(OR(K868="",L868="",M868=""),"",K868*0.8*VLOOKUP(L868,VALIDATIONS!$CZ$2:$DU$42,3,FALSE))</f>
        <v/>
      </c>
      <c r="O868" s="194"/>
    </row>
    <row r="869" spans="1:15" x14ac:dyDescent="0.2">
      <c r="A869" s="232"/>
      <c r="B869" s="368"/>
      <c r="C869" s="194"/>
      <c r="D869" s="194"/>
      <c r="E869" s="194"/>
      <c r="F869" s="194"/>
      <c r="G869" s="194"/>
      <c r="H869" s="368"/>
      <c r="I869" s="194"/>
      <c r="J869" s="194"/>
      <c r="K869" s="194"/>
      <c r="L869" s="368"/>
      <c r="M869" s="370"/>
      <c r="N869" s="106" t="str">
        <f>IF(OR(K869="",L869="",M869=""),"",K869*0.8*VLOOKUP(L869,VALIDATIONS!$CZ$2:$DU$42,3,FALSE))</f>
        <v/>
      </c>
      <c r="O869" s="194"/>
    </row>
    <row r="870" spans="1:15" x14ac:dyDescent="0.2">
      <c r="A870" s="232"/>
      <c r="B870" s="368"/>
      <c r="C870" s="194"/>
      <c r="D870" s="194"/>
      <c r="E870" s="194"/>
      <c r="F870" s="194"/>
      <c r="G870" s="194"/>
      <c r="H870" s="368"/>
      <c r="I870" s="194"/>
      <c r="J870" s="194"/>
      <c r="K870" s="194"/>
      <c r="L870" s="368"/>
      <c r="M870" s="370"/>
      <c r="N870" s="106" t="str">
        <f>IF(OR(K870="",L870="",M870=""),"",K870*0.8*VLOOKUP(L870,VALIDATIONS!$CZ$2:$DU$42,3,FALSE))</f>
        <v/>
      </c>
      <c r="O870" s="194"/>
    </row>
    <row r="871" spans="1:15" x14ac:dyDescent="0.2">
      <c r="A871" s="232"/>
      <c r="B871" s="368"/>
      <c r="C871" s="194"/>
      <c r="D871" s="194"/>
      <c r="E871" s="194"/>
      <c r="F871" s="194"/>
      <c r="G871" s="194"/>
      <c r="H871" s="368"/>
      <c r="I871" s="194"/>
      <c r="J871" s="194"/>
      <c r="K871" s="194"/>
      <c r="L871" s="368"/>
      <c r="M871" s="370"/>
      <c r="N871" s="106" t="str">
        <f>IF(OR(K871="",L871="",M871=""),"",K871*0.8*VLOOKUP(L871,VALIDATIONS!$CZ$2:$DU$42,3,FALSE))</f>
        <v/>
      </c>
      <c r="O871" s="194"/>
    </row>
    <row r="872" spans="1:15" x14ac:dyDescent="0.2">
      <c r="A872" s="232"/>
      <c r="B872" s="368"/>
      <c r="C872" s="194"/>
      <c r="D872" s="194"/>
      <c r="E872" s="194"/>
      <c r="F872" s="194"/>
      <c r="G872" s="194"/>
      <c r="H872" s="368"/>
      <c r="I872" s="194"/>
      <c r="J872" s="194"/>
      <c r="K872" s="194"/>
      <c r="L872" s="368"/>
      <c r="M872" s="370"/>
      <c r="N872" s="106" t="str">
        <f>IF(OR(K872="",L872="",M872=""),"",K872*0.8*VLOOKUP(L872,VALIDATIONS!$CZ$2:$DU$42,3,FALSE))</f>
        <v/>
      </c>
      <c r="O872" s="194"/>
    </row>
    <row r="873" spans="1:15" x14ac:dyDescent="0.2">
      <c r="A873" s="232"/>
      <c r="B873" s="368"/>
      <c r="C873" s="194"/>
      <c r="D873" s="194"/>
      <c r="E873" s="194"/>
      <c r="F873" s="194"/>
      <c r="G873" s="194"/>
      <c r="H873" s="368"/>
      <c r="I873" s="194"/>
      <c r="J873" s="194"/>
      <c r="K873" s="194"/>
      <c r="L873" s="368"/>
      <c r="M873" s="370"/>
      <c r="N873" s="106" t="str">
        <f>IF(OR(K873="",L873="",M873=""),"",K873*0.8*VLOOKUP(L873,VALIDATIONS!$CZ$2:$DU$42,3,FALSE))</f>
        <v/>
      </c>
      <c r="O873" s="194"/>
    </row>
    <row r="874" spans="1:15" x14ac:dyDescent="0.2">
      <c r="A874" s="232"/>
      <c r="B874" s="368"/>
      <c r="C874" s="194"/>
      <c r="D874" s="194"/>
      <c r="E874" s="194"/>
      <c r="F874" s="194"/>
      <c r="G874" s="194"/>
      <c r="H874" s="368"/>
      <c r="I874" s="194"/>
      <c r="J874" s="194"/>
      <c r="K874" s="194"/>
      <c r="L874" s="368"/>
      <c r="M874" s="370"/>
      <c r="N874" s="106" t="str">
        <f>IF(OR(K874="",L874="",M874=""),"",K874*0.8*VLOOKUP(L874,VALIDATIONS!$CZ$2:$DU$42,3,FALSE))</f>
        <v/>
      </c>
      <c r="O874" s="194"/>
    </row>
    <row r="875" spans="1:15" x14ac:dyDescent="0.2">
      <c r="A875" s="232"/>
      <c r="B875" s="368"/>
      <c r="C875" s="194"/>
      <c r="D875" s="194"/>
      <c r="E875" s="194"/>
      <c r="F875" s="194"/>
      <c r="G875" s="194"/>
      <c r="H875" s="368"/>
      <c r="I875" s="194"/>
      <c r="J875" s="194"/>
      <c r="K875" s="194"/>
      <c r="L875" s="368"/>
      <c r="M875" s="370"/>
      <c r="N875" s="106" t="str">
        <f>IF(OR(K875="",L875="",M875=""),"",K875*0.8*VLOOKUP(L875,VALIDATIONS!$CZ$2:$DU$42,3,FALSE))</f>
        <v/>
      </c>
      <c r="O875" s="194"/>
    </row>
    <row r="876" spans="1:15" x14ac:dyDescent="0.2">
      <c r="A876" s="232"/>
      <c r="B876" s="368"/>
      <c r="C876" s="194"/>
      <c r="D876" s="194"/>
      <c r="E876" s="194"/>
      <c r="F876" s="194"/>
      <c r="G876" s="194"/>
      <c r="H876" s="368"/>
      <c r="I876" s="194"/>
      <c r="J876" s="194"/>
      <c r="K876" s="194"/>
      <c r="L876" s="368"/>
      <c r="M876" s="370"/>
      <c r="N876" s="106" t="str">
        <f>IF(OR(K876="",L876="",M876=""),"",K876*0.8*VLOOKUP(L876,VALIDATIONS!$CZ$2:$DU$42,3,FALSE))</f>
        <v/>
      </c>
      <c r="O876" s="194"/>
    </row>
    <row r="877" spans="1:15" x14ac:dyDescent="0.2">
      <c r="A877" s="232"/>
      <c r="B877" s="368"/>
      <c r="C877" s="194"/>
      <c r="D877" s="194"/>
      <c r="E877" s="194"/>
      <c r="F877" s="194"/>
      <c r="G877" s="194"/>
      <c r="H877" s="368"/>
      <c r="I877" s="194"/>
      <c r="J877" s="194"/>
      <c r="K877" s="194"/>
      <c r="L877" s="368"/>
      <c r="M877" s="370"/>
      <c r="N877" s="106" t="str">
        <f>IF(OR(K877="",L877="",M877=""),"",K877*0.8*VLOOKUP(L877,VALIDATIONS!$CZ$2:$DU$42,3,FALSE))</f>
        <v/>
      </c>
      <c r="O877" s="194"/>
    </row>
    <row r="878" spans="1:15" x14ac:dyDescent="0.2">
      <c r="A878" s="232"/>
      <c r="B878" s="368"/>
      <c r="C878" s="194"/>
      <c r="D878" s="194"/>
      <c r="E878" s="194"/>
      <c r="F878" s="194"/>
      <c r="G878" s="194"/>
      <c r="H878" s="368"/>
      <c r="I878" s="194"/>
      <c r="J878" s="194"/>
      <c r="K878" s="194"/>
      <c r="L878" s="368"/>
      <c r="M878" s="370"/>
      <c r="N878" s="106" t="str">
        <f>IF(OR(K878="",L878="",M878=""),"",K878*0.8*VLOOKUP(L878,VALIDATIONS!$CZ$2:$DU$42,3,FALSE))</f>
        <v/>
      </c>
      <c r="O878" s="194"/>
    </row>
    <row r="879" spans="1:15" x14ac:dyDescent="0.2">
      <c r="A879" s="232"/>
      <c r="B879" s="368"/>
      <c r="C879" s="194"/>
      <c r="D879" s="194"/>
      <c r="E879" s="194"/>
      <c r="F879" s="194"/>
      <c r="G879" s="194"/>
      <c r="H879" s="368"/>
      <c r="I879" s="194"/>
      <c r="J879" s="194"/>
      <c r="K879" s="194"/>
      <c r="L879" s="368"/>
      <c r="M879" s="370"/>
      <c r="N879" s="106" t="str">
        <f>IF(OR(K879="",L879="",M879=""),"",K879*0.8*VLOOKUP(L879,VALIDATIONS!$CZ$2:$DU$42,3,FALSE))</f>
        <v/>
      </c>
      <c r="O879" s="194"/>
    </row>
    <row r="880" spans="1:15" x14ac:dyDescent="0.2">
      <c r="A880" s="232"/>
      <c r="B880" s="368"/>
      <c r="C880" s="194"/>
      <c r="D880" s="194"/>
      <c r="E880" s="194"/>
      <c r="F880" s="194"/>
      <c r="G880" s="194"/>
      <c r="H880" s="368"/>
      <c r="I880" s="194"/>
      <c r="J880" s="194"/>
      <c r="K880" s="194"/>
      <c r="L880" s="368"/>
      <c r="M880" s="370"/>
      <c r="N880" s="106" t="str">
        <f>IF(OR(K880="",L880="",M880=""),"",K880*0.8*VLOOKUP(L880,VALIDATIONS!$CZ$2:$DU$42,3,FALSE))</f>
        <v/>
      </c>
      <c r="O880" s="194"/>
    </row>
    <row r="881" spans="1:15" x14ac:dyDescent="0.2">
      <c r="A881" s="232"/>
      <c r="B881" s="368"/>
      <c r="C881" s="194"/>
      <c r="D881" s="194"/>
      <c r="E881" s="194"/>
      <c r="F881" s="194"/>
      <c r="G881" s="194"/>
      <c r="H881" s="368"/>
      <c r="I881" s="194"/>
      <c r="J881" s="194"/>
      <c r="K881" s="194"/>
      <c r="L881" s="368"/>
      <c r="M881" s="370"/>
      <c r="N881" s="106" t="str">
        <f>IF(OR(K881="",L881="",M881=""),"",K881*0.8*VLOOKUP(L881,VALIDATIONS!$CZ$2:$DU$42,3,FALSE))</f>
        <v/>
      </c>
      <c r="O881" s="194"/>
    </row>
    <row r="882" spans="1:15" x14ac:dyDescent="0.2">
      <c r="A882" s="232"/>
      <c r="B882" s="368"/>
      <c r="C882" s="194"/>
      <c r="D882" s="194"/>
      <c r="E882" s="194"/>
      <c r="F882" s="194"/>
      <c r="G882" s="194"/>
      <c r="H882" s="368"/>
      <c r="I882" s="194"/>
      <c r="J882" s="194"/>
      <c r="K882" s="194"/>
      <c r="L882" s="368"/>
      <c r="M882" s="370"/>
      <c r="N882" s="106" t="str">
        <f>IF(OR(K882="",L882="",M882=""),"",K882*0.8*VLOOKUP(L882,VALIDATIONS!$CZ$2:$DU$42,3,FALSE))</f>
        <v/>
      </c>
      <c r="O882" s="194"/>
    </row>
    <row r="883" spans="1:15" x14ac:dyDescent="0.2">
      <c r="A883" s="232"/>
      <c r="B883" s="368"/>
      <c r="C883" s="194"/>
      <c r="D883" s="194"/>
      <c r="E883" s="194"/>
      <c r="F883" s="194"/>
      <c r="G883" s="194"/>
      <c r="H883" s="368"/>
      <c r="I883" s="194"/>
      <c r="J883" s="194"/>
      <c r="K883" s="194"/>
      <c r="L883" s="368"/>
      <c r="M883" s="370"/>
      <c r="N883" s="106" t="str">
        <f>IF(OR(K883="",L883="",M883=""),"",K883*0.8*VLOOKUP(L883,VALIDATIONS!$CZ$2:$DU$42,3,FALSE))</f>
        <v/>
      </c>
      <c r="O883" s="194"/>
    </row>
    <row r="884" spans="1:15" x14ac:dyDescent="0.2">
      <c r="A884" s="232"/>
      <c r="B884" s="368"/>
      <c r="C884" s="194"/>
      <c r="D884" s="194"/>
      <c r="E884" s="194"/>
      <c r="F884" s="194"/>
      <c r="G884" s="194"/>
      <c r="H884" s="368"/>
      <c r="I884" s="194"/>
      <c r="J884" s="194"/>
      <c r="K884" s="194"/>
      <c r="L884" s="368"/>
      <c r="M884" s="370"/>
      <c r="N884" s="106" t="str">
        <f>IF(OR(K884="",L884="",M884=""),"",K884*0.8*VLOOKUP(L884,VALIDATIONS!$CZ$2:$DU$42,3,FALSE))</f>
        <v/>
      </c>
      <c r="O884" s="194"/>
    </row>
    <row r="885" spans="1:15" x14ac:dyDescent="0.2">
      <c r="A885" s="232"/>
      <c r="B885" s="368"/>
      <c r="C885" s="194"/>
      <c r="D885" s="194"/>
      <c r="E885" s="194"/>
      <c r="F885" s="194"/>
      <c r="G885" s="194"/>
      <c r="H885" s="368"/>
      <c r="I885" s="194"/>
      <c r="J885" s="194"/>
      <c r="K885" s="194"/>
      <c r="L885" s="368"/>
      <c r="M885" s="370"/>
      <c r="N885" s="106" t="str">
        <f>IF(OR(K885="",L885="",M885=""),"",K885*0.8*VLOOKUP(L885,VALIDATIONS!$CZ$2:$DU$42,3,FALSE))</f>
        <v/>
      </c>
      <c r="O885" s="194"/>
    </row>
    <row r="886" spans="1:15" x14ac:dyDescent="0.2">
      <c r="A886" s="232"/>
      <c r="B886" s="368"/>
      <c r="C886" s="194"/>
      <c r="D886" s="194"/>
      <c r="E886" s="194"/>
      <c r="F886" s="194"/>
      <c r="G886" s="194"/>
      <c r="H886" s="368"/>
      <c r="I886" s="194"/>
      <c r="J886" s="194"/>
      <c r="K886" s="194"/>
      <c r="L886" s="368"/>
      <c r="M886" s="370"/>
      <c r="N886" s="106" t="str">
        <f>IF(OR(K886="",L886="",M886=""),"",K886*0.8*VLOOKUP(L886,VALIDATIONS!$CZ$2:$DU$42,3,FALSE))</f>
        <v/>
      </c>
      <c r="O886" s="194"/>
    </row>
    <row r="887" spans="1:15" x14ac:dyDescent="0.2">
      <c r="A887" s="232"/>
      <c r="B887" s="368"/>
      <c r="C887" s="194"/>
      <c r="D887" s="194"/>
      <c r="E887" s="194"/>
      <c r="F887" s="194"/>
      <c r="G887" s="194"/>
      <c r="H887" s="368"/>
      <c r="I887" s="194"/>
      <c r="J887" s="194"/>
      <c r="K887" s="194"/>
      <c r="L887" s="368"/>
      <c r="M887" s="370"/>
      <c r="N887" s="106" t="str">
        <f>IF(OR(K887="",L887="",M887=""),"",K887*0.8*VLOOKUP(L887,VALIDATIONS!$CZ$2:$DU$42,3,FALSE))</f>
        <v/>
      </c>
      <c r="O887" s="194"/>
    </row>
    <row r="888" spans="1:15" x14ac:dyDescent="0.2">
      <c r="A888" s="232"/>
      <c r="B888" s="368"/>
      <c r="C888" s="194"/>
      <c r="D888" s="194"/>
      <c r="E888" s="194"/>
      <c r="F888" s="194"/>
      <c r="G888" s="194"/>
      <c r="H888" s="368"/>
      <c r="I888" s="194"/>
      <c r="J888" s="194"/>
      <c r="K888" s="194"/>
      <c r="L888" s="368"/>
      <c r="M888" s="370"/>
      <c r="N888" s="106" t="str">
        <f>IF(OR(K888="",L888="",M888=""),"",K888*0.8*VLOOKUP(L888,VALIDATIONS!$CZ$2:$DU$42,3,FALSE))</f>
        <v/>
      </c>
      <c r="O888" s="194"/>
    </row>
    <row r="889" spans="1:15" x14ac:dyDescent="0.2">
      <c r="A889" s="232"/>
      <c r="B889" s="368"/>
      <c r="C889" s="194"/>
      <c r="D889" s="194"/>
      <c r="E889" s="194"/>
      <c r="F889" s="194"/>
      <c r="G889" s="194"/>
      <c r="H889" s="368"/>
      <c r="I889" s="194"/>
      <c r="J889" s="194"/>
      <c r="K889" s="194"/>
      <c r="L889" s="368"/>
      <c r="M889" s="370"/>
      <c r="N889" s="106" t="str">
        <f>IF(OR(K889="",L889="",M889=""),"",K889*0.8*VLOOKUP(L889,VALIDATIONS!$CZ$2:$DU$42,3,FALSE))</f>
        <v/>
      </c>
      <c r="O889" s="194"/>
    </row>
    <row r="890" spans="1:15" x14ac:dyDescent="0.2">
      <c r="A890" s="232"/>
      <c r="B890" s="368"/>
      <c r="C890" s="194"/>
      <c r="D890" s="194"/>
      <c r="E890" s="194"/>
      <c r="F890" s="194"/>
      <c r="G890" s="194"/>
      <c r="H890" s="368"/>
      <c r="I890" s="194"/>
      <c r="J890" s="194"/>
      <c r="K890" s="194"/>
      <c r="L890" s="368"/>
      <c r="M890" s="370"/>
      <c r="N890" s="106" t="str">
        <f>IF(OR(K890="",L890="",M890=""),"",K890*0.8*VLOOKUP(L890,VALIDATIONS!$CZ$2:$DU$42,3,FALSE))</f>
        <v/>
      </c>
      <c r="O890" s="194"/>
    </row>
    <row r="891" spans="1:15" x14ac:dyDescent="0.2">
      <c r="A891" s="232"/>
      <c r="B891" s="368"/>
      <c r="C891" s="194"/>
      <c r="D891" s="194"/>
      <c r="E891" s="194"/>
      <c r="F891" s="194"/>
      <c r="G891" s="194"/>
      <c r="H891" s="368"/>
      <c r="I891" s="194"/>
      <c r="J891" s="194"/>
      <c r="K891" s="194"/>
      <c r="L891" s="368"/>
      <c r="M891" s="370"/>
      <c r="N891" s="106" t="str">
        <f>IF(OR(K891="",L891="",M891=""),"",K891*0.8*VLOOKUP(L891,VALIDATIONS!$CZ$2:$DU$42,3,FALSE))</f>
        <v/>
      </c>
      <c r="O891" s="194"/>
    </row>
    <row r="892" spans="1:15" x14ac:dyDescent="0.2">
      <c r="A892" s="232"/>
      <c r="B892" s="368"/>
      <c r="C892" s="194"/>
      <c r="D892" s="194"/>
      <c r="E892" s="194"/>
      <c r="F892" s="194"/>
      <c r="G892" s="194"/>
      <c r="H892" s="368"/>
      <c r="I892" s="194"/>
      <c r="J892" s="194"/>
      <c r="K892" s="194"/>
      <c r="L892" s="368"/>
      <c r="M892" s="370"/>
      <c r="N892" s="106" t="str">
        <f>IF(OR(K892="",L892="",M892=""),"",K892*0.8*VLOOKUP(L892,VALIDATIONS!$CZ$2:$DU$42,3,FALSE))</f>
        <v/>
      </c>
      <c r="O892" s="194"/>
    </row>
    <row r="893" spans="1:15" x14ac:dyDescent="0.2">
      <c r="A893" s="232"/>
      <c r="B893" s="368"/>
      <c r="C893" s="194"/>
      <c r="D893" s="194"/>
      <c r="E893" s="194"/>
      <c r="F893" s="194"/>
      <c r="G893" s="194"/>
      <c r="H893" s="368"/>
      <c r="I893" s="194"/>
      <c r="J893" s="194"/>
      <c r="K893" s="194"/>
      <c r="L893" s="368"/>
      <c r="M893" s="370"/>
      <c r="N893" s="106" t="str">
        <f>IF(OR(K893="",L893="",M893=""),"",K893*0.8*VLOOKUP(L893,VALIDATIONS!$CZ$2:$DU$42,3,FALSE))</f>
        <v/>
      </c>
      <c r="O893" s="194"/>
    </row>
    <row r="894" spans="1:15" x14ac:dyDescent="0.2">
      <c r="A894" s="232"/>
      <c r="B894" s="368"/>
      <c r="C894" s="194"/>
      <c r="D894" s="194"/>
      <c r="E894" s="194"/>
      <c r="F894" s="194"/>
      <c r="G894" s="194"/>
      <c r="H894" s="368"/>
      <c r="I894" s="194"/>
      <c r="J894" s="194"/>
      <c r="K894" s="194"/>
      <c r="L894" s="368"/>
      <c r="M894" s="370"/>
      <c r="N894" s="106" t="str">
        <f>IF(OR(K894="",L894="",M894=""),"",K894*0.8*VLOOKUP(L894,VALIDATIONS!$CZ$2:$DU$42,3,FALSE))</f>
        <v/>
      </c>
      <c r="O894" s="194"/>
    </row>
    <row r="895" spans="1:15" x14ac:dyDescent="0.2">
      <c r="A895" s="232"/>
      <c r="B895" s="368"/>
      <c r="C895" s="194"/>
      <c r="D895" s="194"/>
      <c r="E895" s="194"/>
      <c r="F895" s="194"/>
      <c r="G895" s="194"/>
      <c r="H895" s="368"/>
      <c r="I895" s="194"/>
      <c r="J895" s="194"/>
      <c r="K895" s="194"/>
      <c r="L895" s="368"/>
      <c r="M895" s="370"/>
      <c r="N895" s="106" t="str">
        <f>IF(OR(K895="",L895="",M895=""),"",K895*0.8*VLOOKUP(L895,VALIDATIONS!$CZ$2:$DU$42,3,FALSE))</f>
        <v/>
      </c>
      <c r="O895" s="194"/>
    </row>
    <row r="896" spans="1:15" x14ac:dyDescent="0.2">
      <c r="A896" s="232"/>
      <c r="B896" s="368"/>
      <c r="C896" s="194"/>
      <c r="D896" s="194"/>
      <c r="E896" s="194"/>
      <c r="F896" s="194"/>
      <c r="G896" s="194"/>
      <c r="H896" s="368"/>
      <c r="I896" s="194"/>
      <c r="J896" s="194"/>
      <c r="K896" s="194"/>
      <c r="L896" s="368"/>
      <c r="M896" s="370"/>
      <c r="N896" s="106" t="str">
        <f>IF(OR(K896="",L896="",M896=""),"",K896*0.8*VLOOKUP(L896,VALIDATIONS!$CZ$2:$DU$42,3,FALSE))</f>
        <v/>
      </c>
      <c r="O896" s="194"/>
    </row>
    <row r="897" spans="1:15" x14ac:dyDescent="0.2">
      <c r="A897" s="232"/>
      <c r="B897" s="368"/>
      <c r="C897" s="194"/>
      <c r="D897" s="194"/>
      <c r="E897" s="194"/>
      <c r="F897" s="194"/>
      <c r="G897" s="194"/>
      <c r="H897" s="368"/>
      <c r="I897" s="194"/>
      <c r="J897" s="194"/>
      <c r="K897" s="194"/>
      <c r="L897" s="368"/>
      <c r="M897" s="370"/>
      <c r="N897" s="106" t="str">
        <f>IF(OR(K897="",L897="",M897=""),"",K897*0.8*VLOOKUP(L897,VALIDATIONS!$CZ$2:$DU$42,3,FALSE))</f>
        <v/>
      </c>
      <c r="O897" s="194"/>
    </row>
    <row r="898" spans="1:15" x14ac:dyDescent="0.2">
      <c r="A898" s="232"/>
      <c r="B898" s="368"/>
      <c r="C898" s="194"/>
      <c r="D898" s="194"/>
      <c r="E898" s="194"/>
      <c r="F898" s="194"/>
      <c r="G898" s="194"/>
      <c r="H898" s="368"/>
      <c r="I898" s="194"/>
      <c r="J898" s="194"/>
      <c r="K898" s="194"/>
      <c r="L898" s="368"/>
      <c r="M898" s="370"/>
      <c r="N898" s="106" t="str">
        <f>IF(OR(K898="",L898="",M898=""),"",K898*0.8*VLOOKUP(L898,VALIDATIONS!$CZ$2:$DU$42,3,FALSE))</f>
        <v/>
      </c>
      <c r="O898" s="194"/>
    </row>
    <row r="899" spans="1:15" x14ac:dyDescent="0.2">
      <c r="A899" s="232"/>
      <c r="B899" s="368"/>
      <c r="C899" s="194"/>
      <c r="D899" s="194"/>
      <c r="E899" s="194"/>
      <c r="F899" s="194"/>
      <c r="G899" s="194"/>
      <c r="H899" s="368"/>
      <c r="I899" s="194"/>
      <c r="J899" s="194"/>
      <c r="K899" s="194"/>
      <c r="L899" s="368"/>
      <c r="M899" s="370"/>
      <c r="N899" s="106" t="str">
        <f>IF(OR(K899="",L899="",M899=""),"",K899*0.8*VLOOKUP(L899,VALIDATIONS!$CZ$2:$DU$42,3,FALSE))</f>
        <v/>
      </c>
      <c r="O899" s="194"/>
    </row>
    <row r="900" spans="1:15" x14ac:dyDescent="0.2">
      <c r="A900" s="232"/>
      <c r="B900" s="368"/>
      <c r="C900" s="194"/>
      <c r="D900" s="194"/>
      <c r="E900" s="194"/>
      <c r="F900" s="194"/>
      <c r="G900" s="194"/>
      <c r="H900" s="368"/>
      <c r="I900" s="194"/>
      <c r="J900" s="194"/>
      <c r="K900" s="194"/>
      <c r="L900" s="368"/>
      <c r="M900" s="370"/>
      <c r="N900" s="106" t="str">
        <f>IF(OR(K900="",L900="",M900=""),"",K900*0.8*VLOOKUP(L900,VALIDATIONS!$CZ$2:$DU$42,3,FALSE))</f>
        <v/>
      </c>
      <c r="O900" s="194"/>
    </row>
    <row r="901" spans="1:15" x14ac:dyDescent="0.2">
      <c r="A901" s="232"/>
      <c r="B901" s="368"/>
      <c r="C901" s="194"/>
      <c r="D901" s="194"/>
      <c r="E901" s="194"/>
      <c r="F901" s="194"/>
      <c r="G901" s="194"/>
      <c r="H901" s="368"/>
      <c r="I901" s="194"/>
      <c r="J901" s="194"/>
      <c r="K901" s="194"/>
      <c r="L901" s="368"/>
      <c r="M901" s="370"/>
      <c r="N901" s="106" t="str">
        <f>IF(OR(K901="",L901="",M901=""),"",K901*0.8*VLOOKUP(L901,VALIDATIONS!$CZ$2:$DU$42,3,FALSE))</f>
        <v/>
      </c>
      <c r="O901" s="194"/>
    </row>
    <row r="902" spans="1:15" x14ac:dyDescent="0.2">
      <c r="A902" s="232"/>
      <c r="B902" s="368"/>
      <c r="C902" s="194"/>
      <c r="D902" s="194"/>
      <c r="E902" s="194"/>
      <c r="F902" s="194"/>
      <c r="G902" s="194"/>
      <c r="H902" s="368"/>
      <c r="I902" s="194"/>
      <c r="J902" s="194"/>
      <c r="K902" s="194"/>
      <c r="L902" s="368"/>
      <c r="M902" s="370"/>
      <c r="N902" s="106" t="str">
        <f>IF(OR(K902="",L902="",M902=""),"",K902*0.8*VLOOKUP(L902,VALIDATIONS!$CZ$2:$DU$42,3,FALSE))</f>
        <v/>
      </c>
      <c r="O902" s="194"/>
    </row>
    <row r="903" spans="1:15" x14ac:dyDescent="0.2">
      <c r="A903" s="232"/>
      <c r="B903" s="368"/>
      <c r="C903" s="194"/>
      <c r="D903" s="194"/>
      <c r="E903" s="194"/>
      <c r="F903" s="194"/>
      <c r="G903" s="194"/>
      <c r="H903" s="368"/>
      <c r="I903" s="194"/>
      <c r="J903" s="194"/>
      <c r="K903" s="194"/>
      <c r="L903" s="368"/>
      <c r="M903" s="370"/>
      <c r="N903" s="106" t="str">
        <f>IF(OR(K903="",L903="",M903=""),"",K903*0.8*VLOOKUP(L903,VALIDATIONS!$CZ$2:$DU$42,3,FALSE))</f>
        <v/>
      </c>
      <c r="O903" s="194"/>
    </row>
    <row r="904" spans="1:15" x14ac:dyDescent="0.2">
      <c r="A904" s="232"/>
      <c r="B904" s="368"/>
      <c r="C904" s="194"/>
      <c r="D904" s="194"/>
      <c r="E904" s="194"/>
      <c r="F904" s="194"/>
      <c r="G904" s="194"/>
      <c r="H904" s="368"/>
      <c r="I904" s="194"/>
      <c r="J904" s="194"/>
      <c r="K904" s="194"/>
      <c r="L904" s="368"/>
      <c r="M904" s="370"/>
      <c r="N904" s="106" t="str">
        <f>IF(OR(K904="",L904="",M904=""),"",K904*0.8*VLOOKUP(L904,VALIDATIONS!$CZ$2:$DU$42,3,FALSE))</f>
        <v/>
      </c>
      <c r="O904" s="194"/>
    </row>
    <row r="905" spans="1:15" x14ac:dyDescent="0.2">
      <c r="A905" s="232"/>
      <c r="B905" s="368"/>
      <c r="C905" s="194"/>
      <c r="D905" s="194"/>
      <c r="E905" s="194"/>
      <c r="F905" s="194"/>
      <c r="G905" s="194"/>
      <c r="H905" s="368"/>
      <c r="I905" s="194"/>
      <c r="J905" s="194"/>
      <c r="K905" s="194"/>
      <c r="L905" s="368"/>
      <c r="M905" s="370"/>
      <c r="N905" s="106" t="str">
        <f>IF(OR(K905="",L905="",M905=""),"",K905*0.8*VLOOKUP(L905,VALIDATIONS!$CZ$2:$DU$42,3,FALSE))</f>
        <v/>
      </c>
      <c r="O905" s="194"/>
    </row>
    <row r="906" spans="1:15" x14ac:dyDescent="0.2">
      <c r="A906" s="232"/>
      <c r="B906" s="368"/>
      <c r="C906" s="194"/>
      <c r="D906" s="194"/>
      <c r="E906" s="194"/>
      <c r="F906" s="194"/>
      <c r="G906" s="194"/>
      <c r="H906" s="368"/>
      <c r="I906" s="194"/>
      <c r="J906" s="194"/>
      <c r="K906" s="194"/>
      <c r="L906" s="368"/>
      <c r="M906" s="370"/>
      <c r="N906" s="106" t="str">
        <f>IF(OR(K906="",L906="",M906=""),"",K906*0.8*VLOOKUP(L906,VALIDATIONS!$CZ$2:$DU$42,3,FALSE))</f>
        <v/>
      </c>
      <c r="O906" s="194"/>
    </row>
    <row r="907" spans="1:15" x14ac:dyDescent="0.2">
      <c r="A907" s="232"/>
      <c r="B907" s="368"/>
      <c r="C907" s="194"/>
      <c r="D907" s="194"/>
      <c r="E907" s="194"/>
      <c r="F907" s="194"/>
      <c r="G907" s="194"/>
      <c r="H907" s="368"/>
      <c r="I907" s="194"/>
      <c r="J907" s="194"/>
      <c r="K907" s="194"/>
      <c r="L907" s="368"/>
      <c r="M907" s="370"/>
      <c r="N907" s="106" t="str">
        <f>IF(OR(K907="",L907="",M907=""),"",K907*0.8*VLOOKUP(L907,VALIDATIONS!$CZ$2:$DU$42,3,FALSE))</f>
        <v/>
      </c>
      <c r="O907" s="194"/>
    </row>
    <row r="908" spans="1:15" x14ac:dyDescent="0.2">
      <c r="A908" s="232"/>
      <c r="B908" s="368"/>
      <c r="C908" s="194"/>
      <c r="D908" s="194"/>
      <c r="E908" s="194"/>
      <c r="F908" s="194"/>
      <c r="G908" s="194"/>
      <c r="H908" s="368"/>
      <c r="I908" s="194"/>
      <c r="J908" s="194"/>
      <c r="K908" s="194"/>
      <c r="L908" s="368"/>
      <c r="M908" s="370"/>
      <c r="N908" s="106" t="str">
        <f>IF(OR(K908="",L908="",M908=""),"",K908*0.8*VLOOKUP(L908,VALIDATIONS!$CZ$2:$DU$42,3,FALSE))</f>
        <v/>
      </c>
      <c r="O908" s="194"/>
    </row>
    <row r="909" spans="1:15" x14ac:dyDescent="0.2">
      <c r="A909" s="232"/>
      <c r="B909" s="368"/>
      <c r="C909" s="194"/>
      <c r="D909" s="194"/>
      <c r="E909" s="194"/>
      <c r="F909" s="194"/>
      <c r="G909" s="194"/>
      <c r="H909" s="368"/>
      <c r="I909" s="194"/>
      <c r="J909" s="194"/>
      <c r="K909" s="194"/>
      <c r="L909" s="368"/>
      <c r="M909" s="370"/>
      <c r="N909" s="106" t="str">
        <f>IF(OR(K909="",L909="",M909=""),"",K909*0.8*VLOOKUP(L909,VALIDATIONS!$CZ$2:$DU$42,3,FALSE))</f>
        <v/>
      </c>
      <c r="O909" s="194"/>
    </row>
    <row r="910" spans="1:15" x14ac:dyDescent="0.2">
      <c r="A910" s="232"/>
      <c r="B910" s="368"/>
      <c r="C910" s="194"/>
      <c r="D910" s="194"/>
      <c r="E910" s="194"/>
      <c r="F910" s="194"/>
      <c r="G910" s="194"/>
      <c r="H910" s="368"/>
      <c r="I910" s="194"/>
      <c r="J910" s="194"/>
      <c r="K910" s="194"/>
      <c r="L910" s="368"/>
      <c r="M910" s="370"/>
      <c r="N910" s="106" t="str">
        <f>IF(OR(K910="",L910="",M910=""),"",K910*0.8*VLOOKUP(L910,VALIDATIONS!$CZ$2:$DU$42,3,FALSE))</f>
        <v/>
      </c>
      <c r="O910" s="194"/>
    </row>
    <row r="911" spans="1:15" x14ac:dyDescent="0.2">
      <c r="A911" s="232"/>
      <c r="B911" s="368"/>
      <c r="C911" s="194"/>
      <c r="D911" s="194"/>
      <c r="E911" s="194"/>
      <c r="F911" s="194"/>
      <c r="G911" s="194"/>
      <c r="H911" s="368"/>
      <c r="I911" s="194"/>
      <c r="J911" s="194"/>
      <c r="K911" s="194"/>
      <c r="L911" s="368"/>
      <c r="M911" s="370"/>
      <c r="N911" s="106" t="str">
        <f>IF(OR(K911="",L911="",M911=""),"",K911*0.8*VLOOKUP(L911,VALIDATIONS!$CZ$2:$DU$42,3,FALSE))</f>
        <v/>
      </c>
      <c r="O911" s="194"/>
    </row>
    <row r="912" spans="1:15" x14ac:dyDescent="0.2">
      <c r="A912" s="232"/>
      <c r="B912" s="368"/>
      <c r="C912" s="194"/>
      <c r="D912" s="194"/>
      <c r="E912" s="194"/>
      <c r="F912" s="194"/>
      <c r="G912" s="194"/>
      <c r="H912" s="368"/>
      <c r="I912" s="194"/>
      <c r="J912" s="194"/>
      <c r="K912" s="194"/>
      <c r="L912" s="368"/>
      <c r="M912" s="370"/>
      <c r="N912" s="106" t="str">
        <f>IF(OR(K912="",L912="",M912=""),"",K912*0.8*VLOOKUP(L912,VALIDATIONS!$CZ$2:$DU$42,3,FALSE))</f>
        <v/>
      </c>
      <c r="O912" s="194"/>
    </row>
    <row r="913" spans="1:15" x14ac:dyDescent="0.2">
      <c r="A913" s="232"/>
      <c r="B913" s="368"/>
      <c r="C913" s="194"/>
      <c r="D913" s="194"/>
      <c r="E913" s="194"/>
      <c r="F913" s="194"/>
      <c r="G913" s="194"/>
      <c r="H913" s="368"/>
      <c r="I913" s="194"/>
      <c r="J913" s="194"/>
      <c r="K913" s="194"/>
      <c r="L913" s="368"/>
      <c r="M913" s="370"/>
      <c r="N913" s="106" t="str">
        <f>IF(OR(K913="",L913="",M913=""),"",K913*0.8*VLOOKUP(L913,VALIDATIONS!$CZ$2:$DU$42,3,FALSE))</f>
        <v/>
      </c>
      <c r="O913" s="194"/>
    </row>
    <row r="914" spans="1:15" x14ac:dyDescent="0.2">
      <c r="A914" s="232"/>
      <c r="B914" s="368"/>
      <c r="C914" s="194"/>
      <c r="D914" s="194"/>
      <c r="E914" s="194"/>
      <c r="F914" s="194"/>
      <c r="G914" s="194"/>
      <c r="H914" s="368"/>
      <c r="I914" s="194"/>
      <c r="J914" s="194"/>
      <c r="K914" s="194"/>
      <c r="L914" s="368"/>
      <c r="M914" s="370"/>
      <c r="N914" s="106" t="str">
        <f>IF(OR(K914="",L914="",M914=""),"",K914*0.8*VLOOKUP(L914,VALIDATIONS!$CZ$2:$DU$42,3,FALSE))</f>
        <v/>
      </c>
      <c r="O914" s="194"/>
    </row>
    <row r="915" spans="1:15" x14ac:dyDescent="0.2">
      <c r="A915" s="232"/>
      <c r="B915" s="368"/>
      <c r="C915" s="194"/>
      <c r="D915" s="194"/>
      <c r="E915" s="194"/>
      <c r="F915" s="194"/>
      <c r="G915" s="194"/>
      <c r="H915" s="368"/>
      <c r="I915" s="194"/>
      <c r="J915" s="194"/>
      <c r="K915" s="194"/>
      <c r="L915" s="368"/>
      <c r="M915" s="370"/>
      <c r="N915" s="106" t="str">
        <f>IF(OR(K915="",L915="",M915=""),"",K915*0.8*VLOOKUP(L915,VALIDATIONS!$CZ$2:$DU$42,3,FALSE))</f>
        <v/>
      </c>
      <c r="O915" s="194"/>
    </row>
    <row r="916" spans="1:15" x14ac:dyDescent="0.2">
      <c r="A916" s="232"/>
      <c r="B916" s="368"/>
      <c r="C916" s="194"/>
      <c r="D916" s="194"/>
      <c r="E916" s="194"/>
      <c r="F916" s="194"/>
      <c r="G916" s="194"/>
      <c r="H916" s="368"/>
      <c r="I916" s="194"/>
      <c r="J916" s="194"/>
      <c r="K916" s="194"/>
      <c r="L916" s="368"/>
      <c r="M916" s="370"/>
      <c r="N916" s="106" t="str">
        <f>IF(OR(K916="",L916="",M916=""),"",K916*0.8*VLOOKUP(L916,VALIDATIONS!$CZ$2:$DU$42,3,FALSE))</f>
        <v/>
      </c>
      <c r="O916" s="194"/>
    </row>
    <row r="917" spans="1:15" x14ac:dyDescent="0.2">
      <c r="A917" s="232"/>
      <c r="B917" s="368"/>
      <c r="C917" s="194"/>
      <c r="D917" s="194"/>
      <c r="E917" s="194"/>
      <c r="F917" s="194"/>
      <c r="G917" s="194"/>
      <c r="H917" s="368"/>
      <c r="I917" s="194"/>
      <c r="J917" s="194"/>
      <c r="K917" s="194"/>
      <c r="L917" s="368"/>
      <c r="M917" s="370"/>
      <c r="N917" s="106" t="str">
        <f>IF(OR(K917="",L917="",M917=""),"",K917*0.8*VLOOKUP(L917,VALIDATIONS!$CZ$2:$DU$42,3,FALSE))</f>
        <v/>
      </c>
      <c r="O917" s="194"/>
    </row>
    <row r="918" spans="1:15" x14ac:dyDescent="0.2">
      <c r="A918" s="232"/>
      <c r="B918" s="368"/>
      <c r="C918" s="194"/>
      <c r="D918" s="194"/>
      <c r="E918" s="194"/>
      <c r="F918" s="194"/>
      <c r="G918" s="194"/>
      <c r="H918" s="368"/>
      <c r="I918" s="194"/>
      <c r="J918" s="194"/>
      <c r="K918" s="194"/>
      <c r="L918" s="368"/>
      <c r="M918" s="370"/>
      <c r="N918" s="106" t="str">
        <f>IF(OR(K918="",L918="",M918=""),"",K918*0.8*VLOOKUP(L918,VALIDATIONS!$CZ$2:$DU$42,3,FALSE))</f>
        <v/>
      </c>
      <c r="O918" s="194"/>
    </row>
    <row r="919" spans="1:15" x14ac:dyDescent="0.2">
      <c r="A919" s="232"/>
      <c r="B919" s="368"/>
      <c r="C919" s="194"/>
      <c r="D919" s="194"/>
      <c r="E919" s="194"/>
      <c r="F919" s="194"/>
      <c r="G919" s="194"/>
      <c r="H919" s="368"/>
      <c r="I919" s="194"/>
      <c r="J919" s="194"/>
      <c r="K919" s="194"/>
      <c r="L919" s="368"/>
      <c r="M919" s="370"/>
      <c r="N919" s="106" t="str">
        <f>IF(OR(K919="",L919="",M919=""),"",K919*0.8*VLOOKUP(L919,VALIDATIONS!$CZ$2:$DU$42,3,FALSE))</f>
        <v/>
      </c>
      <c r="O919" s="194"/>
    </row>
    <row r="920" spans="1:15" x14ac:dyDescent="0.2">
      <c r="A920" s="232"/>
      <c r="B920" s="368"/>
      <c r="C920" s="194"/>
      <c r="D920" s="194"/>
      <c r="E920" s="194"/>
      <c r="F920" s="194"/>
      <c r="G920" s="194"/>
      <c r="H920" s="368"/>
      <c r="I920" s="194"/>
      <c r="J920" s="194"/>
      <c r="K920" s="194"/>
      <c r="L920" s="368"/>
      <c r="M920" s="370"/>
      <c r="N920" s="106" t="str">
        <f>IF(OR(K920="",L920="",M920=""),"",K920*0.8*VLOOKUP(L920,VALIDATIONS!$CZ$2:$DU$42,3,FALSE))</f>
        <v/>
      </c>
      <c r="O920" s="194"/>
    </row>
    <row r="921" spans="1:15" x14ac:dyDescent="0.2">
      <c r="A921" s="232"/>
      <c r="B921" s="368"/>
      <c r="C921" s="194"/>
      <c r="D921" s="194"/>
      <c r="E921" s="194"/>
      <c r="F921" s="194"/>
      <c r="G921" s="194"/>
      <c r="H921" s="368"/>
      <c r="I921" s="194"/>
      <c r="J921" s="194"/>
      <c r="K921" s="194"/>
      <c r="L921" s="368"/>
      <c r="M921" s="370"/>
      <c r="N921" s="106" t="str">
        <f>IF(OR(K921="",L921="",M921=""),"",K921*0.8*VLOOKUP(L921,VALIDATIONS!$CZ$2:$DU$42,3,FALSE))</f>
        <v/>
      </c>
      <c r="O921" s="194"/>
    </row>
    <row r="922" spans="1:15" x14ac:dyDescent="0.2">
      <c r="A922" s="232"/>
      <c r="B922" s="368"/>
      <c r="C922" s="194"/>
      <c r="D922" s="194"/>
      <c r="E922" s="194"/>
      <c r="F922" s="194"/>
      <c r="G922" s="194"/>
      <c r="H922" s="368"/>
      <c r="I922" s="194"/>
      <c r="J922" s="194"/>
      <c r="K922" s="194"/>
      <c r="L922" s="368"/>
      <c r="M922" s="370"/>
      <c r="N922" s="106" t="str">
        <f>IF(OR(K922="",L922="",M922=""),"",K922*0.8*VLOOKUP(L922,VALIDATIONS!$CZ$2:$DU$42,3,FALSE))</f>
        <v/>
      </c>
      <c r="O922" s="194"/>
    </row>
    <row r="923" spans="1:15" x14ac:dyDescent="0.2">
      <c r="A923" s="232"/>
      <c r="B923" s="368"/>
      <c r="C923" s="194"/>
      <c r="D923" s="194"/>
      <c r="E923" s="194"/>
      <c r="F923" s="194"/>
      <c r="G923" s="194"/>
      <c r="H923" s="368"/>
      <c r="I923" s="194"/>
      <c r="J923" s="194"/>
      <c r="K923" s="194"/>
      <c r="L923" s="368"/>
      <c r="M923" s="370"/>
      <c r="N923" s="106" t="str">
        <f>IF(OR(K923="",L923="",M923=""),"",K923*0.8*VLOOKUP(L923,VALIDATIONS!$CZ$2:$DU$42,3,FALSE))</f>
        <v/>
      </c>
      <c r="O923" s="194"/>
    </row>
    <row r="924" spans="1:15" x14ac:dyDescent="0.2">
      <c r="A924" s="232"/>
      <c r="B924" s="368"/>
      <c r="C924" s="194"/>
      <c r="D924" s="194"/>
      <c r="E924" s="194"/>
      <c r="F924" s="194"/>
      <c r="G924" s="194"/>
      <c r="H924" s="368"/>
      <c r="I924" s="194"/>
      <c r="J924" s="194"/>
      <c r="K924" s="194"/>
      <c r="L924" s="368"/>
      <c r="M924" s="370"/>
      <c r="N924" s="106" t="str">
        <f>IF(OR(K924="",L924="",M924=""),"",K924*0.8*VLOOKUP(L924,VALIDATIONS!$CZ$2:$DU$42,3,FALSE))</f>
        <v/>
      </c>
      <c r="O924" s="194"/>
    </row>
    <row r="925" spans="1:15" x14ac:dyDescent="0.2">
      <c r="A925" s="232"/>
      <c r="B925" s="368"/>
      <c r="C925" s="194"/>
      <c r="D925" s="194"/>
      <c r="E925" s="194"/>
      <c r="F925" s="194"/>
      <c r="G925" s="194"/>
      <c r="H925" s="368"/>
      <c r="I925" s="194"/>
      <c r="J925" s="194"/>
      <c r="K925" s="194"/>
      <c r="L925" s="368"/>
      <c r="M925" s="370"/>
      <c r="N925" s="106" t="str">
        <f>IF(OR(K925="",L925="",M925=""),"",K925*0.8*VLOOKUP(L925,VALIDATIONS!$CZ$2:$DU$42,3,FALSE))</f>
        <v/>
      </c>
      <c r="O925" s="194"/>
    </row>
    <row r="926" spans="1:15" x14ac:dyDescent="0.2">
      <c r="A926" s="232"/>
      <c r="B926" s="368"/>
      <c r="C926" s="194"/>
      <c r="D926" s="194"/>
      <c r="E926" s="194"/>
      <c r="F926" s="194"/>
      <c r="G926" s="194"/>
      <c r="H926" s="368"/>
      <c r="I926" s="194"/>
      <c r="J926" s="194"/>
      <c r="K926" s="194"/>
      <c r="L926" s="368"/>
      <c r="M926" s="370"/>
      <c r="N926" s="106" t="str">
        <f>IF(OR(K926="",L926="",M926=""),"",K926*0.8*VLOOKUP(L926,VALIDATIONS!$CZ$2:$DU$42,3,FALSE))</f>
        <v/>
      </c>
      <c r="O926" s="194"/>
    </row>
    <row r="927" spans="1:15" x14ac:dyDescent="0.2">
      <c r="A927" s="232"/>
      <c r="B927" s="368"/>
      <c r="C927" s="194"/>
      <c r="D927" s="194"/>
      <c r="E927" s="194"/>
      <c r="F927" s="194"/>
      <c r="G927" s="194"/>
      <c r="H927" s="368"/>
      <c r="I927" s="194"/>
      <c r="J927" s="194"/>
      <c r="K927" s="194"/>
      <c r="L927" s="368"/>
      <c r="M927" s="370"/>
      <c r="N927" s="106" t="str">
        <f>IF(OR(K927="",L927="",M927=""),"",K927*0.8*VLOOKUP(L927,VALIDATIONS!$CZ$2:$DU$42,3,FALSE))</f>
        <v/>
      </c>
      <c r="O927" s="194"/>
    </row>
    <row r="928" spans="1:15" x14ac:dyDescent="0.2">
      <c r="A928" s="232"/>
      <c r="B928" s="368"/>
      <c r="C928" s="194"/>
      <c r="D928" s="194"/>
      <c r="E928" s="194"/>
      <c r="F928" s="194"/>
      <c r="G928" s="194"/>
      <c r="H928" s="368"/>
      <c r="I928" s="194"/>
      <c r="J928" s="194"/>
      <c r="K928" s="194"/>
      <c r="L928" s="368"/>
      <c r="M928" s="370"/>
      <c r="N928" s="106" t="str">
        <f>IF(OR(K928="",L928="",M928=""),"",K928*0.8*VLOOKUP(L928,VALIDATIONS!$CZ$2:$DU$42,3,FALSE))</f>
        <v/>
      </c>
      <c r="O928" s="194"/>
    </row>
    <row r="929" spans="1:15" x14ac:dyDescent="0.2">
      <c r="A929" s="232"/>
      <c r="B929" s="368"/>
      <c r="C929" s="194"/>
      <c r="D929" s="194"/>
      <c r="E929" s="194"/>
      <c r="F929" s="194"/>
      <c r="G929" s="194"/>
      <c r="H929" s="368"/>
      <c r="I929" s="194"/>
      <c r="J929" s="194"/>
      <c r="K929" s="194"/>
      <c r="L929" s="368"/>
      <c r="M929" s="370"/>
      <c r="N929" s="106" t="str">
        <f>IF(OR(K929="",L929="",M929=""),"",K929*0.8*VLOOKUP(L929,VALIDATIONS!$CZ$2:$DU$42,3,FALSE))</f>
        <v/>
      </c>
      <c r="O929" s="194"/>
    </row>
    <row r="930" spans="1:15" x14ac:dyDescent="0.2">
      <c r="A930" s="232"/>
      <c r="B930" s="368"/>
      <c r="C930" s="194"/>
      <c r="D930" s="194"/>
      <c r="E930" s="194"/>
      <c r="F930" s="194"/>
      <c r="G930" s="194"/>
      <c r="H930" s="368"/>
      <c r="I930" s="194"/>
      <c r="J930" s="194"/>
      <c r="K930" s="194"/>
      <c r="L930" s="368"/>
      <c r="M930" s="370"/>
      <c r="N930" s="106" t="str">
        <f>IF(OR(K930="",L930="",M930=""),"",K930*0.8*VLOOKUP(L930,VALIDATIONS!$CZ$2:$DU$42,3,FALSE))</f>
        <v/>
      </c>
      <c r="O930" s="194"/>
    </row>
    <row r="931" spans="1:15" x14ac:dyDescent="0.2">
      <c r="A931" s="232"/>
      <c r="B931" s="368"/>
      <c r="C931" s="194"/>
      <c r="D931" s="194"/>
      <c r="E931" s="194"/>
      <c r="F931" s="194"/>
      <c r="G931" s="194"/>
      <c r="H931" s="368"/>
      <c r="I931" s="194"/>
      <c r="J931" s="194"/>
      <c r="K931" s="194"/>
      <c r="L931" s="368"/>
      <c r="M931" s="370"/>
      <c r="N931" s="106" t="str">
        <f>IF(OR(K931="",L931="",M931=""),"",K931*0.8*VLOOKUP(L931,VALIDATIONS!$CZ$2:$DU$42,3,FALSE))</f>
        <v/>
      </c>
      <c r="O931" s="194"/>
    </row>
    <row r="932" spans="1:15" x14ac:dyDescent="0.2">
      <c r="A932" s="232"/>
      <c r="B932" s="368"/>
      <c r="C932" s="194"/>
      <c r="D932" s="194"/>
      <c r="E932" s="194"/>
      <c r="F932" s="194"/>
      <c r="G932" s="194"/>
      <c r="H932" s="368"/>
      <c r="I932" s="194"/>
      <c r="J932" s="194"/>
      <c r="K932" s="194"/>
      <c r="L932" s="368"/>
      <c r="M932" s="370"/>
      <c r="N932" s="106" t="str">
        <f>IF(OR(K932="",L932="",M932=""),"",K932*0.8*VLOOKUP(L932,VALIDATIONS!$CZ$2:$DU$42,3,FALSE))</f>
        <v/>
      </c>
      <c r="O932" s="194"/>
    </row>
    <row r="933" spans="1:15" x14ac:dyDescent="0.2">
      <c r="A933" s="232"/>
      <c r="B933" s="368"/>
      <c r="C933" s="194"/>
      <c r="D933" s="194"/>
      <c r="E933" s="194"/>
      <c r="F933" s="194"/>
      <c r="G933" s="194"/>
      <c r="H933" s="368"/>
      <c r="I933" s="194"/>
      <c r="J933" s="194"/>
      <c r="K933" s="194"/>
      <c r="L933" s="368"/>
      <c r="M933" s="370"/>
      <c r="N933" s="106" t="str">
        <f>IF(OR(K933="",L933="",M933=""),"",K933*0.8*VLOOKUP(L933,VALIDATIONS!$CZ$2:$DU$42,3,FALSE))</f>
        <v/>
      </c>
      <c r="O933" s="194"/>
    </row>
    <row r="934" spans="1:15" x14ac:dyDescent="0.2">
      <c r="A934" s="232"/>
      <c r="B934" s="368"/>
      <c r="C934" s="194"/>
      <c r="D934" s="194"/>
      <c r="E934" s="194"/>
      <c r="F934" s="194"/>
      <c r="G934" s="194"/>
      <c r="H934" s="368"/>
      <c r="I934" s="194"/>
      <c r="J934" s="194"/>
      <c r="K934" s="194"/>
      <c r="L934" s="368"/>
      <c r="M934" s="370"/>
      <c r="N934" s="106" t="str">
        <f>IF(OR(K934="",L934="",M934=""),"",K934*0.8*VLOOKUP(L934,VALIDATIONS!$CZ$2:$DU$42,3,FALSE))</f>
        <v/>
      </c>
      <c r="O934" s="194"/>
    </row>
    <row r="935" spans="1:15" x14ac:dyDescent="0.2">
      <c r="A935" s="232"/>
      <c r="B935" s="368"/>
      <c r="C935" s="194"/>
      <c r="D935" s="194"/>
      <c r="E935" s="194"/>
      <c r="F935" s="194"/>
      <c r="G935" s="194"/>
      <c r="H935" s="368"/>
      <c r="I935" s="194"/>
      <c r="J935" s="194"/>
      <c r="K935" s="194"/>
      <c r="L935" s="368"/>
      <c r="M935" s="370"/>
      <c r="N935" s="106" t="str">
        <f>IF(OR(K935="",L935="",M935=""),"",K935*0.8*VLOOKUP(L935,VALIDATIONS!$CZ$2:$DU$42,3,FALSE))</f>
        <v/>
      </c>
      <c r="O935" s="194"/>
    </row>
    <row r="936" spans="1:15" x14ac:dyDescent="0.2">
      <c r="A936" s="232"/>
      <c r="B936" s="368"/>
      <c r="C936" s="194"/>
      <c r="D936" s="194"/>
      <c r="E936" s="194"/>
      <c r="F936" s="194"/>
      <c r="G936" s="194"/>
      <c r="H936" s="368"/>
      <c r="I936" s="194"/>
      <c r="J936" s="194"/>
      <c r="K936" s="194"/>
      <c r="L936" s="368"/>
      <c r="M936" s="370"/>
      <c r="N936" s="106" t="str">
        <f>IF(OR(K936="",L936="",M936=""),"",K936*0.8*VLOOKUP(L936,VALIDATIONS!$CZ$2:$DU$42,3,FALSE))</f>
        <v/>
      </c>
      <c r="O936" s="194"/>
    </row>
    <row r="937" spans="1:15" x14ac:dyDescent="0.2">
      <c r="A937" s="232"/>
      <c r="B937" s="368"/>
      <c r="C937" s="194"/>
      <c r="D937" s="194"/>
      <c r="E937" s="194"/>
      <c r="F937" s="194"/>
      <c r="G937" s="194"/>
      <c r="H937" s="368"/>
      <c r="I937" s="194"/>
      <c r="J937" s="194"/>
      <c r="K937" s="194"/>
      <c r="L937" s="368"/>
      <c r="M937" s="370"/>
      <c r="N937" s="106" t="str">
        <f>IF(OR(K937="",L937="",M937=""),"",K937*0.8*VLOOKUP(L937,VALIDATIONS!$CZ$2:$DU$42,3,FALSE))</f>
        <v/>
      </c>
      <c r="O937" s="194"/>
    </row>
    <row r="938" spans="1:15" x14ac:dyDescent="0.2">
      <c r="A938" s="232"/>
      <c r="B938" s="368"/>
      <c r="C938" s="194"/>
      <c r="D938" s="194"/>
      <c r="E938" s="194"/>
      <c r="F938" s="194"/>
      <c r="G938" s="194"/>
      <c r="H938" s="368"/>
      <c r="I938" s="194"/>
      <c r="J938" s="194"/>
      <c r="K938" s="194"/>
      <c r="L938" s="368"/>
      <c r="M938" s="370"/>
      <c r="N938" s="106" t="str">
        <f>IF(OR(K938="",L938="",M938=""),"",K938*0.8*VLOOKUP(L938,VALIDATIONS!$CZ$2:$DU$42,3,FALSE))</f>
        <v/>
      </c>
      <c r="O938" s="194"/>
    </row>
    <row r="939" spans="1:15" x14ac:dyDescent="0.2">
      <c r="A939" s="232"/>
      <c r="B939" s="368"/>
      <c r="C939" s="194"/>
      <c r="D939" s="194"/>
      <c r="E939" s="194"/>
      <c r="F939" s="194"/>
      <c r="G939" s="194"/>
      <c r="H939" s="368"/>
      <c r="I939" s="194"/>
      <c r="J939" s="194"/>
      <c r="K939" s="194"/>
      <c r="L939" s="368"/>
      <c r="M939" s="370"/>
      <c r="N939" s="106" t="str">
        <f>IF(OR(K939="",L939="",M939=""),"",K939*0.8*VLOOKUP(L939,VALIDATIONS!$CZ$2:$DU$42,3,FALSE))</f>
        <v/>
      </c>
      <c r="O939" s="194"/>
    </row>
    <row r="940" spans="1:15" x14ac:dyDescent="0.2">
      <c r="A940" s="232"/>
      <c r="B940" s="368"/>
      <c r="C940" s="194"/>
      <c r="D940" s="194"/>
      <c r="E940" s="194"/>
      <c r="F940" s="194"/>
      <c r="G940" s="194"/>
      <c r="H940" s="368"/>
      <c r="I940" s="194"/>
      <c r="J940" s="194"/>
      <c r="K940" s="194"/>
      <c r="L940" s="368"/>
      <c r="M940" s="370"/>
      <c r="N940" s="106" t="str">
        <f>IF(OR(K940="",L940="",M940=""),"",K940*0.8*VLOOKUP(L940,VALIDATIONS!$CZ$2:$DU$42,3,FALSE))</f>
        <v/>
      </c>
      <c r="O940" s="194"/>
    </row>
    <row r="941" spans="1:15" x14ac:dyDescent="0.2">
      <c r="A941" s="232"/>
      <c r="B941" s="368"/>
      <c r="C941" s="194"/>
      <c r="D941" s="194"/>
      <c r="E941" s="194"/>
      <c r="F941" s="194"/>
      <c r="G941" s="194"/>
      <c r="H941" s="368"/>
      <c r="I941" s="194"/>
      <c r="J941" s="194"/>
      <c r="K941" s="194"/>
      <c r="L941" s="368"/>
      <c r="M941" s="370"/>
      <c r="N941" s="106" t="str">
        <f>IF(OR(K941="",L941="",M941=""),"",K941*0.8*VLOOKUP(L941,VALIDATIONS!$CZ$2:$DU$42,3,FALSE))</f>
        <v/>
      </c>
      <c r="O941" s="194"/>
    </row>
    <row r="942" spans="1:15" x14ac:dyDescent="0.2">
      <c r="A942" s="232"/>
      <c r="B942" s="368"/>
      <c r="C942" s="194"/>
      <c r="D942" s="194"/>
      <c r="E942" s="194"/>
      <c r="F942" s="194"/>
      <c r="G942" s="194"/>
      <c r="H942" s="368"/>
      <c r="I942" s="194"/>
      <c r="J942" s="194"/>
      <c r="K942" s="194"/>
      <c r="L942" s="368"/>
      <c r="M942" s="370"/>
      <c r="N942" s="106" t="str">
        <f>IF(OR(K942="",L942="",M942=""),"",K942*0.8*VLOOKUP(L942,VALIDATIONS!$CZ$2:$DU$42,3,FALSE))</f>
        <v/>
      </c>
      <c r="O942" s="194"/>
    </row>
    <row r="943" spans="1:15" x14ac:dyDescent="0.2">
      <c r="A943" s="232"/>
      <c r="B943" s="368"/>
      <c r="C943" s="194"/>
      <c r="D943" s="194"/>
      <c r="E943" s="194"/>
      <c r="F943" s="194"/>
      <c r="G943" s="194"/>
      <c r="H943" s="368"/>
      <c r="I943" s="194"/>
      <c r="J943" s="194"/>
      <c r="K943" s="194"/>
      <c r="L943" s="368"/>
      <c r="M943" s="370"/>
      <c r="N943" s="106" t="str">
        <f>IF(OR(K943="",L943="",M943=""),"",K943*0.8*VLOOKUP(L943,VALIDATIONS!$CZ$2:$DU$42,3,FALSE))</f>
        <v/>
      </c>
      <c r="O943" s="194"/>
    </row>
    <row r="944" spans="1:15" x14ac:dyDescent="0.2">
      <c r="A944" s="232"/>
      <c r="B944" s="368"/>
      <c r="C944" s="194"/>
      <c r="D944" s="194"/>
      <c r="E944" s="194"/>
      <c r="F944" s="194"/>
      <c r="G944" s="194"/>
      <c r="H944" s="368"/>
      <c r="I944" s="194"/>
      <c r="J944" s="194"/>
      <c r="K944" s="194"/>
      <c r="L944" s="368"/>
      <c r="M944" s="370"/>
      <c r="N944" s="106" t="str">
        <f>IF(OR(K944="",L944="",M944=""),"",K944*0.8*VLOOKUP(L944,VALIDATIONS!$CZ$2:$DU$42,3,FALSE))</f>
        <v/>
      </c>
      <c r="O944" s="194"/>
    </row>
    <row r="945" spans="1:15" x14ac:dyDescent="0.2">
      <c r="A945" s="232"/>
      <c r="B945" s="368"/>
      <c r="C945" s="194"/>
      <c r="D945" s="194"/>
      <c r="E945" s="194"/>
      <c r="F945" s="194"/>
      <c r="G945" s="194"/>
      <c r="H945" s="368"/>
      <c r="I945" s="194"/>
      <c r="J945" s="194"/>
      <c r="K945" s="194"/>
      <c r="L945" s="368"/>
      <c r="M945" s="370"/>
      <c r="N945" s="106" t="str">
        <f>IF(OR(K945="",L945="",M945=""),"",K945*0.8*VLOOKUP(L945,VALIDATIONS!$CZ$2:$DU$42,3,FALSE))</f>
        <v/>
      </c>
      <c r="O945" s="194"/>
    </row>
    <row r="946" spans="1:15" x14ac:dyDescent="0.2">
      <c r="A946" s="232"/>
      <c r="B946" s="368"/>
      <c r="C946" s="194"/>
      <c r="D946" s="194"/>
      <c r="E946" s="194"/>
      <c r="F946" s="194"/>
      <c r="G946" s="194"/>
      <c r="H946" s="368"/>
      <c r="I946" s="194"/>
      <c r="J946" s="194"/>
      <c r="K946" s="194"/>
      <c r="L946" s="368"/>
      <c r="M946" s="370"/>
      <c r="N946" s="106" t="str">
        <f>IF(OR(K946="",L946="",M946=""),"",K946*0.8*VLOOKUP(L946,VALIDATIONS!$CZ$2:$DU$42,3,FALSE))</f>
        <v/>
      </c>
      <c r="O946" s="194"/>
    </row>
    <row r="947" spans="1:15" x14ac:dyDescent="0.2">
      <c r="A947" s="232"/>
      <c r="B947" s="368"/>
      <c r="C947" s="194"/>
      <c r="D947" s="194"/>
      <c r="E947" s="194"/>
      <c r="F947" s="194"/>
      <c r="G947" s="194"/>
      <c r="H947" s="368"/>
      <c r="I947" s="194"/>
      <c r="J947" s="194"/>
      <c r="K947" s="194"/>
      <c r="L947" s="368"/>
      <c r="M947" s="370"/>
      <c r="N947" s="106" t="str">
        <f>IF(OR(K947="",L947="",M947=""),"",K947*0.8*VLOOKUP(L947,VALIDATIONS!$CZ$2:$DU$42,3,FALSE))</f>
        <v/>
      </c>
      <c r="O947" s="194"/>
    </row>
    <row r="948" spans="1:15" x14ac:dyDescent="0.2">
      <c r="A948" s="232"/>
      <c r="B948" s="368"/>
      <c r="C948" s="194"/>
      <c r="D948" s="194"/>
      <c r="E948" s="194"/>
      <c r="F948" s="194"/>
      <c r="G948" s="194"/>
      <c r="H948" s="368"/>
      <c r="I948" s="194"/>
      <c r="J948" s="194"/>
      <c r="K948" s="194"/>
      <c r="L948" s="368"/>
      <c r="M948" s="370"/>
      <c r="N948" s="106" t="str">
        <f>IF(OR(K948="",L948="",M948=""),"",K948*0.8*VLOOKUP(L948,VALIDATIONS!$CZ$2:$DU$42,3,FALSE))</f>
        <v/>
      </c>
      <c r="O948" s="194"/>
    </row>
    <row r="949" spans="1:15" x14ac:dyDescent="0.2">
      <c r="A949" s="232"/>
      <c r="B949" s="368"/>
      <c r="C949" s="194"/>
      <c r="D949" s="194"/>
      <c r="E949" s="194"/>
      <c r="F949" s="194"/>
      <c r="G949" s="194"/>
      <c r="H949" s="368"/>
      <c r="I949" s="194"/>
      <c r="J949" s="194"/>
      <c r="K949" s="194"/>
      <c r="L949" s="368"/>
      <c r="M949" s="370"/>
      <c r="N949" s="106" t="str">
        <f>IF(OR(K949="",L949="",M949=""),"",K949*0.8*VLOOKUP(L949,VALIDATIONS!$CZ$2:$DU$42,3,FALSE))</f>
        <v/>
      </c>
      <c r="O949" s="194"/>
    </row>
    <row r="950" spans="1:15" x14ac:dyDescent="0.2">
      <c r="A950" s="232"/>
      <c r="B950" s="368"/>
      <c r="C950" s="194"/>
      <c r="D950" s="194"/>
      <c r="E950" s="194"/>
      <c r="F950" s="194"/>
      <c r="G950" s="194"/>
      <c r="H950" s="368"/>
      <c r="I950" s="194"/>
      <c r="J950" s="194"/>
      <c r="K950" s="194"/>
      <c r="L950" s="368"/>
      <c r="M950" s="370"/>
      <c r="N950" s="106" t="str">
        <f>IF(OR(K950="",L950="",M950=""),"",K950*0.8*VLOOKUP(L950,VALIDATIONS!$CZ$2:$DU$42,3,FALSE))</f>
        <v/>
      </c>
      <c r="O950" s="194"/>
    </row>
    <row r="951" spans="1:15" x14ac:dyDescent="0.2">
      <c r="A951" s="232"/>
      <c r="B951" s="368"/>
      <c r="C951" s="194"/>
      <c r="D951" s="194"/>
      <c r="E951" s="194"/>
      <c r="F951" s="194"/>
      <c r="G951" s="194"/>
      <c r="H951" s="368"/>
      <c r="I951" s="194"/>
      <c r="J951" s="194"/>
      <c r="K951" s="194"/>
      <c r="L951" s="368"/>
      <c r="M951" s="370"/>
      <c r="N951" s="106" t="str">
        <f>IF(OR(K951="",L951="",M951=""),"",K951*0.8*VLOOKUP(L951,VALIDATIONS!$CZ$2:$DU$42,3,FALSE))</f>
        <v/>
      </c>
      <c r="O951" s="194"/>
    </row>
    <row r="952" spans="1:15" x14ac:dyDescent="0.2">
      <c r="A952" s="232"/>
      <c r="B952" s="368"/>
      <c r="C952" s="194"/>
      <c r="D952" s="194"/>
      <c r="E952" s="194"/>
      <c r="F952" s="194"/>
      <c r="G952" s="194"/>
      <c r="H952" s="368"/>
      <c r="I952" s="194"/>
      <c r="J952" s="194"/>
      <c r="K952" s="194"/>
      <c r="L952" s="368"/>
      <c r="M952" s="370"/>
      <c r="N952" s="106" t="str">
        <f>IF(OR(K952="",L952="",M952=""),"",K952*0.8*VLOOKUP(L952,VALIDATIONS!$CZ$2:$DU$42,3,FALSE))</f>
        <v/>
      </c>
      <c r="O952" s="194"/>
    </row>
    <row r="953" spans="1:15" x14ac:dyDescent="0.2">
      <c r="A953" s="232"/>
      <c r="B953" s="368"/>
      <c r="C953" s="194"/>
      <c r="D953" s="194"/>
      <c r="E953" s="194"/>
      <c r="F953" s="194"/>
      <c r="G953" s="194"/>
      <c r="H953" s="368"/>
      <c r="I953" s="194"/>
      <c r="J953" s="194"/>
      <c r="K953" s="194"/>
      <c r="L953" s="368"/>
      <c r="M953" s="370"/>
      <c r="N953" s="106" t="str">
        <f>IF(OR(K953="",L953="",M953=""),"",K953*0.8*VLOOKUP(L953,VALIDATIONS!$CZ$2:$DU$42,3,FALSE))</f>
        <v/>
      </c>
      <c r="O953" s="194"/>
    </row>
    <row r="954" spans="1:15" x14ac:dyDescent="0.2">
      <c r="A954" s="232"/>
      <c r="B954" s="368"/>
      <c r="C954" s="194"/>
      <c r="D954" s="194"/>
      <c r="E954" s="194"/>
      <c r="F954" s="194"/>
      <c r="G954" s="194"/>
      <c r="H954" s="368"/>
      <c r="I954" s="194"/>
      <c r="J954" s="194"/>
      <c r="K954" s="194"/>
      <c r="L954" s="368"/>
      <c r="M954" s="370"/>
      <c r="N954" s="106" t="str">
        <f>IF(OR(K954="",L954="",M954=""),"",K954*0.8*VLOOKUP(L954,VALIDATIONS!$CZ$2:$DU$42,3,FALSE))</f>
        <v/>
      </c>
      <c r="O954" s="194"/>
    </row>
    <row r="955" spans="1:15" x14ac:dyDescent="0.2">
      <c r="A955" s="232"/>
      <c r="B955" s="368"/>
      <c r="C955" s="194"/>
      <c r="D955" s="194"/>
      <c r="E955" s="194"/>
      <c r="F955" s="194"/>
      <c r="G955" s="194"/>
      <c r="H955" s="368"/>
      <c r="I955" s="194"/>
      <c r="J955" s="194"/>
      <c r="K955" s="194"/>
      <c r="L955" s="368"/>
      <c r="M955" s="370"/>
      <c r="N955" s="106" t="str">
        <f>IF(OR(K955="",L955="",M955=""),"",K955*0.8*VLOOKUP(L955,VALIDATIONS!$CZ$2:$DU$42,3,FALSE))</f>
        <v/>
      </c>
      <c r="O955" s="194"/>
    </row>
    <row r="956" spans="1:15" x14ac:dyDescent="0.2">
      <c r="A956" s="232"/>
      <c r="B956" s="368"/>
      <c r="C956" s="194"/>
      <c r="D956" s="194"/>
      <c r="E956" s="194"/>
      <c r="F956" s="194"/>
      <c r="G956" s="194"/>
      <c r="H956" s="368"/>
      <c r="I956" s="194"/>
      <c r="J956" s="194"/>
      <c r="K956" s="194"/>
      <c r="L956" s="368"/>
      <c r="M956" s="370"/>
      <c r="N956" s="106" t="str">
        <f>IF(OR(K956="",L956="",M956=""),"",K956*0.8*VLOOKUP(L956,VALIDATIONS!$CZ$2:$DU$42,3,FALSE))</f>
        <v/>
      </c>
      <c r="O956" s="194"/>
    </row>
    <row r="957" spans="1:15" x14ac:dyDescent="0.2">
      <c r="A957" s="232"/>
      <c r="B957" s="368"/>
      <c r="C957" s="194"/>
      <c r="D957" s="194"/>
      <c r="E957" s="194"/>
      <c r="F957" s="194"/>
      <c r="G957" s="194"/>
      <c r="H957" s="368"/>
      <c r="I957" s="194"/>
      <c r="J957" s="194"/>
      <c r="K957" s="194"/>
      <c r="L957" s="368"/>
      <c r="M957" s="370"/>
      <c r="N957" s="106" t="str">
        <f>IF(OR(K957="",L957="",M957=""),"",K957*0.8*VLOOKUP(L957,VALIDATIONS!$CZ$2:$DU$42,3,FALSE))</f>
        <v/>
      </c>
      <c r="O957" s="194"/>
    </row>
    <row r="958" spans="1:15" x14ac:dyDescent="0.2">
      <c r="A958" s="232"/>
      <c r="B958" s="368"/>
      <c r="C958" s="194"/>
      <c r="D958" s="194"/>
      <c r="E958" s="194"/>
      <c r="F958" s="194"/>
      <c r="G958" s="194"/>
      <c r="H958" s="368"/>
      <c r="I958" s="194"/>
      <c r="J958" s="194"/>
      <c r="K958" s="194"/>
      <c r="L958" s="368"/>
      <c r="M958" s="370"/>
      <c r="N958" s="106" t="str">
        <f>IF(OR(K958="",L958="",M958=""),"",K958*0.8*VLOOKUP(L958,VALIDATIONS!$CZ$2:$DU$42,3,FALSE))</f>
        <v/>
      </c>
      <c r="O958" s="194"/>
    </row>
    <row r="959" spans="1:15" x14ac:dyDescent="0.2">
      <c r="A959" s="232"/>
      <c r="B959" s="368"/>
      <c r="C959" s="194"/>
      <c r="D959" s="194"/>
      <c r="E959" s="194"/>
      <c r="F959" s="194"/>
      <c r="G959" s="194"/>
      <c r="H959" s="368"/>
      <c r="I959" s="194"/>
      <c r="J959" s="194"/>
      <c r="K959" s="194"/>
      <c r="L959" s="368"/>
      <c r="M959" s="370"/>
      <c r="N959" s="106" t="str">
        <f>IF(OR(K959="",L959="",M959=""),"",K959*0.8*VLOOKUP(L959,VALIDATIONS!$CZ$2:$DU$42,3,FALSE))</f>
        <v/>
      </c>
      <c r="O959" s="194"/>
    </row>
    <row r="960" spans="1:15" x14ac:dyDescent="0.2">
      <c r="A960" s="232"/>
      <c r="B960" s="368"/>
      <c r="C960" s="194"/>
      <c r="D960" s="194"/>
      <c r="E960" s="194"/>
      <c r="F960" s="194"/>
      <c r="G960" s="194"/>
      <c r="H960" s="368"/>
      <c r="I960" s="194"/>
      <c r="J960" s="194"/>
      <c r="K960" s="194"/>
      <c r="L960" s="368"/>
      <c r="M960" s="370"/>
      <c r="N960" s="106" t="str">
        <f>IF(OR(K960="",L960="",M960=""),"",K960*0.8*VLOOKUP(L960,VALIDATIONS!$CZ$2:$DU$42,3,FALSE))</f>
        <v/>
      </c>
      <c r="O960" s="194"/>
    </row>
    <row r="961" spans="1:15" x14ac:dyDescent="0.2">
      <c r="A961" s="232"/>
      <c r="B961" s="368"/>
      <c r="C961" s="194"/>
      <c r="D961" s="194"/>
      <c r="E961" s="194"/>
      <c r="F961" s="194"/>
      <c r="G961" s="194"/>
      <c r="H961" s="368"/>
      <c r="I961" s="194"/>
      <c r="J961" s="194"/>
      <c r="K961" s="194"/>
      <c r="L961" s="368"/>
      <c r="M961" s="370"/>
      <c r="N961" s="106" t="str">
        <f>IF(OR(K961="",L961="",M961=""),"",K961*0.8*VLOOKUP(L961,VALIDATIONS!$CZ$2:$DU$42,3,FALSE))</f>
        <v/>
      </c>
      <c r="O961" s="194"/>
    </row>
    <row r="962" spans="1:15" x14ac:dyDescent="0.2">
      <c r="A962" s="232"/>
      <c r="B962" s="368"/>
      <c r="C962" s="194"/>
      <c r="D962" s="194"/>
      <c r="E962" s="194"/>
      <c r="F962" s="194"/>
      <c r="G962" s="194"/>
      <c r="H962" s="368"/>
      <c r="I962" s="194"/>
      <c r="J962" s="194"/>
      <c r="K962" s="194"/>
      <c r="L962" s="368"/>
      <c r="M962" s="370"/>
      <c r="N962" s="106" t="str">
        <f>IF(OR(K962="",L962="",M962=""),"",K962*0.8*VLOOKUP(L962,VALIDATIONS!$CZ$2:$DU$42,3,FALSE))</f>
        <v/>
      </c>
      <c r="O962" s="194"/>
    </row>
    <row r="963" spans="1:15" x14ac:dyDescent="0.2">
      <c r="A963" s="232"/>
      <c r="B963" s="368"/>
      <c r="C963" s="194"/>
      <c r="D963" s="194"/>
      <c r="E963" s="194"/>
      <c r="F963" s="194"/>
      <c r="G963" s="194"/>
      <c r="H963" s="368"/>
      <c r="I963" s="194"/>
      <c r="J963" s="194"/>
      <c r="K963" s="194"/>
      <c r="L963" s="368"/>
      <c r="M963" s="370"/>
      <c r="N963" s="106" t="str">
        <f>IF(OR(K963="",L963="",M963=""),"",K963*0.8*VLOOKUP(L963,VALIDATIONS!$CZ$2:$DU$42,3,FALSE))</f>
        <v/>
      </c>
      <c r="O963" s="194"/>
    </row>
    <row r="964" spans="1:15" x14ac:dyDescent="0.2">
      <c r="A964" s="232"/>
      <c r="B964" s="368"/>
      <c r="C964" s="194"/>
      <c r="D964" s="194"/>
      <c r="E964" s="194"/>
      <c r="F964" s="194"/>
      <c r="G964" s="194"/>
      <c r="H964" s="368"/>
      <c r="I964" s="194"/>
      <c r="J964" s="194"/>
      <c r="K964" s="194"/>
      <c r="L964" s="368"/>
      <c r="M964" s="370"/>
      <c r="N964" s="106" t="str">
        <f>IF(OR(K964="",L964="",M964=""),"",K964*0.8*VLOOKUP(L964,VALIDATIONS!$CZ$2:$DU$42,3,FALSE))</f>
        <v/>
      </c>
      <c r="O964" s="194"/>
    </row>
    <row r="965" spans="1:15" x14ac:dyDescent="0.2">
      <c r="A965" s="232"/>
      <c r="B965" s="368"/>
      <c r="C965" s="194"/>
      <c r="D965" s="194"/>
      <c r="E965" s="194"/>
      <c r="F965" s="194"/>
      <c r="G965" s="194"/>
      <c r="H965" s="368"/>
      <c r="I965" s="194"/>
      <c r="J965" s="194"/>
      <c r="K965" s="194"/>
      <c r="L965" s="368"/>
      <c r="M965" s="370"/>
      <c r="N965" s="106" t="str">
        <f>IF(OR(K965="",L965="",M965=""),"",K965*0.8*VLOOKUP(L965,VALIDATIONS!$CZ$2:$DU$42,3,FALSE))</f>
        <v/>
      </c>
      <c r="O965" s="194"/>
    </row>
    <row r="966" spans="1:15" x14ac:dyDescent="0.2">
      <c r="A966" s="232"/>
      <c r="B966" s="368"/>
      <c r="C966" s="194"/>
      <c r="D966" s="194"/>
      <c r="E966" s="194"/>
      <c r="F966" s="194"/>
      <c r="G966" s="194"/>
      <c r="H966" s="368"/>
      <c r="I966" s="194"/>
      <c r="J966" s="194"/>
      <c r="K966" s="194"/>
      <c r="L966" s="368"/>
      <c r="M966" s="370"/>
      <c r="N966" s="106" t="str">
        <f>IF(OR(K966="",L966="",M966=""),"",K966*0.8*VLOOKUP(L966,VALIDATIONS!$CZ$2:$DU$42,3,FALSE))</f>
        <v/>
      </c>
      <c r="O966" s="194"/>
    </row>
    <row r="967" spans="1:15" x14ac:dyDescent="0.2">
      <c r="A967" s="232"/>
      <c r="B967" s="368"/>
      <c r="C967" s="194"/>
      <c r="D967" s="194"/>
      <c r="E967" s="194"/>
      <c r="F967" s="194"/>
      <c r="G967" s="194"/>
      <c r="H967" s="368"/>
      <c r="I967" s="194"/>
      <c r="J967" s="194"/>
      <c r="K967" s="194"/>
      <c r="L967" s="368"/>
      <c r="M967" s="370"/>
      <c r="N967" s="106" t="str">
        <f>IF(OR(K967="",L967="",M967=""),"",K967*0.8*VLOOKUP(L967,VALIDATIONS!$CZ$2:$DU$42,3,FALSE))</f>
        <v/>
      </c>
      <c r="O967" s="194"/>
    </row>
    <row r="968" spans="1:15" x14ac:dyDescent="0.2">
      <c r="A968" s="232"/>
      <c r="B968" s="368"/>
      <c r="C968" s="194"/>
      <c r="D968" s="194"/>
      <c r="E968" s="194"/>
      <c r="F968" s="194"/>
      <c r="G968" s="194"/>
      <c r="H968" s="368"/>
      <c r="I968" s="194"/>
      <c r="J968" s="194"/>
      <c r="K968" s="194"/>
      <c r="L968" s="368"/>
      <c r="M968" s="370"/>
      <c r="N968" s="106" t="str">
        <f>IF(OR(K968="",L968="",M968=""),"",K968*0.8*VLOOKUP(L968,VALIDATIONS!$CZ$2:$DU$42,3,FALSE))</f>
        <v/>
      </c>
      <c r="O968" s="194"/>
    </row>
    <row r="969" spans="1:15" x14ac:dyDescent="0.2">
      <c r="A969" s="232"/>
      <c r="B969" s="368"/>
      <c r="C969" s="194"/>
      <c r="D969" s="194"/>
      <c r="E969" s="194"/>
      <c r="F969" s="194"/>
      <c r="G969" s="194"/>
      <c r="H969" s="368"/>
      <c r="I969" s="194"/>
      <c r="J969" s="194"/>
      <c r="K969" s="194"/>
      <c r="L969" s="368"/>
      <c r="M969" s="370"/>
      <c r="N969" s="106" t="str">
        <f>IF(OR(K969="",L969="",M969=""),"",K969*0.8*VLOOKUP(L969,VALIDATIONS!$CZ$2:$DU$42,3,FALSE))</f>
        <v/>
      </c>
      <c r="O969" s="194"/>
    </row>
    <row r="970" spans="1:15" x14ac:dyDescent="0.2">
      <c r="A970" s="232"/>
      <c r="B970" s="368"/>
      <c r="C970" s="194"/>
      <c r="D970" s="194"/>
      <c r="E970" s="194"/>
      <c r="F970" s="194"/>
      <c r="G970" s="194"/>
      <c r="H970" s="368"/>
      <c r="I970" s="194"/>
      <c r="J970" s="194"/>
      <c r="K970" s="194"/>
      <c r="L970" s="368"/>
      <c r="M970" s="370"/>
      <c r="N970" s="106" t="str">
        <f>IF(OR(K970="",L970="",M970=""),"",K970*0.8*VLOOKUP(L970,VALIDATIONS!$CZ$2:$DU$42,3,FALSE))</f>
        <v/>
      </c>
      <c r="O970" s="194"/>
    </row>
    <row r="971" spans="1:15" x14ac:dyDescent="0.2">
      <c r="A971" s="232"/>
      <c r="B971" s="368"/>
      <c r="C971" s="194"/>
      <c r="D971" s="194"/>
      <c r="E971" s="194"/>
      <c r="F971" s="194"/>
      <c r="G971" s="194"/>
      <c r="H971" s="368"/>
      <c r="I971" s="194"/>
      <c r="J971" s="194"/>
      <c r="K971" s="194"/>
      <c r="L971" s="368"/>
      <c r="M971" s="370"/>
      <c r="N971" s="106" t="str">
        <f>IF(OR(K971="",L971="",M971=""),"",K971*0.8*VLOOKUP(L971,VALIDATIONS!$CZ$2:$DU$42,3,FALSE))</f>
        <v/>
      </c>
      <c r="O971" s="194"/>
    </row>
    <row r="972" spans="1:15" x14ac:dyDescent="0.2">
      <c r="A972" s="232"/>
      <c r="B972" s="368"/>
      <c r="C972" s="194"/>
      <c r="D972" s="194"/>
      <c r="E972" s="194"/>
      <c r="F972" s="194"/>
      <c r="G972" s="194"/>
      <c r="H972" s="368"/>
      <c r="I972" s="194"/>
      <c r="J972" s="194"/>
      <c r="K972" s="194"/>
      <c r="L972" s="368"/>
      <c r="M972" s="370"/>
      <c r="N972" s="106" t="str">
        <f>IF(OR(K972="",L972="",M972=""),"",K972*0.8*VLOOKUP(L972,VALIDATIONS!$CZ$2:$DU$42,3,FALSE))</f>
        <v/>
      </c>
      <c r="O972" s="194"/>
    </row>
    <row r="973" spans="1:15" x14ac:dyDescent="0.2">
      <c r="A973" s="232"/>
      <c r="B973" s="368"/>
      <c r="C973" s="194"/>
      <c r="D973" s="194"/>
      <c r="E973" s="194"/>
      <c r="F973" s="194"/>
      <c r="G973" s="194"/>
      <c r="H973" s="368"/>
      <c r="I973" s="194"/>
      <c r="J973" s="194"/>
      <c r="K973" s="194"/>
      <c r="L973" s="368"/>
      <c r="M973" s="370"/>
      <c r="N973" s="106" t="str">
        <f>IF(OR(K973="",L973="",M973=""),"",K973*0.8*VLOOKUP(L973,VALIDATIONS!$CZ$2:$DU$42,3,FALSE))</f>
        <v/>
      </c>
      <c r="O973" s="194"/>
    </row>
    <row r="974" spans="1:15" x14ac:dyDescent="0.2">
      <c r="A974" s="232"/>
      <c r="B974" s="368"/>
      <c r="C974" s="194"/>
      <c r="D974" s="194"/>
      <c r="E974" s="194"/>
      <c r="F974" s="194"/>
      <c r="G974" s="194"/>
      <c r="H974" s="368"/>
      <c r="I974" s="194"/>
      <c r="J974" s="194"/>
      <c r="K974" s="194"/>
      <c r="L974" s="368"/>
      <c r="M974" s="370"/>
      <c r="N974" s="106" t="str">
        <f>IF(OR(K974="",L974="",M974=""),"",K974*0.8*VLOOKUP(L974,VALIDATIONS!$CZ$2:$DU$42,3,FALSE))</f>
        <v/>
      </c>
      <c r="O974" s="194"/>
    </row>
    <row r="975" spans="1:15" x14ac:dyDescent="0.2">
      <c r="A975" s="232"/>
      <c r="B975" s="368"/>
      <c r="C975" s="194"/>
      <c r="D975" s="194"/>
      <c r="E975" s="194"/>
      <c r="F975" s="194"/>
      <c r="G975" s="194"/>
      <c r="H975" s="368"/>
      <c r="I975" s="194"/>
      <c r="J975" s="194"/>
      <c r="K975" s="194"/>
      <c r="L975" s="368"/>
      <c r="M975" s="370"/>
      <c r="N975" s="106" t="str">
        <f>IF(OR(K975="",L975="",M975=""),"",K975*0.8*VLOOKUP(L975,VALIDATIONS!$CZ$2:$DU$42,3,FALSE))</f>
        <v/>
      </c>
      <c r="O975" s="194"/>
    </row>
    <row r="976" spans="1:15" x14ac:dyDescent="0.2">
      <c r="A976" s="232"/>
      <c r="B976" s="368"/>
      <c r="C976" s="194"/>
      <c r="D976" s="194"/>
      <c r="E976" s="194"/>
      <c r="F976" s="194"/>
      <c r="G976" s="194"/>
      <c r="H976" s="368"/>
      <c r="I976" s="194"/>
      <c r="J976" s="194"/>
      <c r="K976" s="194"/>
      <c r="L976" s="368"/>
      <c r="M976" s="370"/>
      <c r="N976" s="106" t="str">
        <f>IF(OR(K976="",L976="",M976=""),"",K976*0.8*VLOOKUP(L976,VALIDATIONS!$CZ$2:$DU$42,3,FALSE))</f>
        <v/>
      </c>
      <c r="O976" s="194"/>
    </row>
    <row r="977" spans="1:15" x14ac:dyDescent="0.2">
      <c r="A977" s="232"/>
      <c r="B977" s="368"/>
      <c r="C977" s="194"/>
      <c r="D977" s="194"/>
      <c r="E977" s="194"/>
      <c r="F977" s="194"/>
      <c r="G977" s="194"/>
      <c r="H977" s="368"/>
      <c r="I977" s="194"/>
      <c r="J977" s="194"/>
      <c r="K977" s="194"/>
      <c r="L977" s="368"/>
      <c r="M977" s="370"/>
      <c r="N977" s="106" t="str">
        <f>IF(OR(K977="",L977="",M977=""),"",K977*0.8*VLOOKUP(L977,VALIDATIONS!$CZ$2:$DU$42,3,FALSE))</f>
        <v/>
      </c>
      <c r="O977" s="194"/>
    </row>
    <row r="978" spans="1:15" x14ac:dyDescent="0.2">
      <c r="A978" s="232"/>
      <c r="B978" s="368"/>
      <c r="C978" s="194"/>
      <c r="D978" s="194"/>
      <c r="E978" s="194"/>
      <c r="F978" s="194"/>
      <c r="G978" s="194"/>
      <c r="H978" s="368"/>
      <c r="I978" s="194"/>
      <c r="J978" s="194"/>
      <c r="K978" s="194"/>
      <c r="L978" s="368"/>
      <c r="M978" s="370"/>
      <c r="N978" s="106" t="str">
        <f>IF(OR(K978="",L978="",M978=""),"",K978*0.8*VLOOKUP(L978,VALIDATIONS!$CZ$2:$DU$42,3,FALSE))</f>
        <v/>
      </c>
      <c r="O978" s="194"/>
    </row>
    <row r="979" spans="1:15" x14ac:dyDescent="0.2">
      <c r="A979" s="232"/>
      <c r="B979" s="368"/>
      <c r="C979" s="194"/>
      <c r="D979" s="194"/>
      <c r="E979" s="194"/>
      <c r="F979" s="194"/>
      <c r="G979" s="194"/>
      <c r="H979" s="368"/>
      <c r="I979" s="194"/>
      <c r="J979" s="194"/>
      <c r="K979" s="194"/>
      <c r="L979" s="368"/>
      <c r="M979" s="370"/>
      <c r="N979" s="106" t="str">
        <f>IF(OR(K979="",L979="",M979=""),"",K979*0.8*VLOOKUP(L979,VALIDATIONS!$CZ$2:$DU$42,3,FALSE))</f>
        <v/>
      </c>
      <c r="O979" s="194"/>
    </row>
    <row r="980" spans="1:15" x14ac:dyDescent="0.2">
      <c r="A980" s="232"/>
      <c r="B980" s="368"/>
      <c r="C980" s="194"/>
      <c r="D980" s="194"/>
      <c r="E980" s="194"/>
      <c r="F980" s="194"/>
      <c r="G980" s="194"/>
      <c r="H980" s="368"/>
      <c r="I980" s="194"/>
      <c r="J980" s="194"/>
      <c r="K980" s="194"/>
      <c r="L980" s="368"/>
      <c r="M980" s="370"/>
      <c r="N980" s="106" t="str">
        <f>IF(OR(K980="",L980="",M980=""),"",K980*0.8*VLOOKUP(L980,VALIDATIONS!$CZ$2:$DU$42,3,FALSE))</f>
        <v/>
      </c>
      <c r="O980" s="194"/>
    </row>
    <row r="981" spans="1:15" x14ac:dyDescent="0.2">
      <c r="A981" s="232"/>
      <c r="B981" s="368"/>
      <c r="C981" s="194"/>
      <c r="D981" s="194"/>
      <c r="E981" s="194"/>
      <c r="F981" s="194"/>
      <c r="G981" s="194"/>
      <c r="H981" s="368"/>
      <c r="I981" s="194"/>
      <c r="J981" s="194"/>
      <c r="K981" s="194"/>
      <c r="L981" s="368"/>
      <c r="M981" s="370"/>
      <c r="N981" s="106" t="str">
        <f>IF(OR(K981="",L981="",M981=""),"",K981*0.8*VLOOKUP(L981,VALIDATIONS!$CZ$2:$DU$42,3,FALSE))</f>
        <v/>
      </c>
      <c r="O981" s="194"/>
    </row>
    <row r="982" spans="1:15" x14ac:dyDescent="0.2">
      <c r="A982" s="232"/>
      <c r="B982" s="368"/>
      <c r="C982" s="194"/>
      <c r="D982" s="194"/>
      <c r="E982" s="194"/>
      <c r="F982" s="194"/>
      <c r="G982" s="194"/>
      <c r="H982" s="368"/>
      <c r="I982" s="194"/>
      <c r="J982" s="194"/>
      <c r="K982" s="194"/>
      <c r="L982" s="368"/>
      <c r="M982" s="370"/>
      <c r="N982" s="106" t="str">
        <f>IF(OR(K982="",L982="",M982=""),"",K982*0.8*VLOOKUP(L982,VALIDATIONS!$CZ$2:$DU$42,3,FALSE))</f>
        <v/>
      </c>
      <c r="O982" s="194"/>
    </row>
    <row r="983" spans="1:15" x14ac:dyDescent="0.2">
      <c r="A983" s="232"/>
      <c r="B983" s="368"/>
      <c r="C983" s="194"/>
      <c r="D983" s="194"/>
      <c r="E983" s="194"/>
      <c r="F983" s="194"/>
      <c r="G983" s="194"/>
      <c r="H983" s="368"/>
      <c r="I983" s="194"/>
      <c r="J983" s="194"/>
      <c r="K983" s="194"/>
      <c r="L983" s="368"/>
      <c r="M983" s="370"/>
      <c r="N983" s="106" t="str">
        <f>IF(OR(K983="",L983="",M983=""),"",K983*0.8*VLOOKUP(L983,VALIDATIONS!$CZ$2:$DU$42,3,FALSE))</f>
        <v/>
      </c>
      <c r="O983" s="194"/>
    </row>
    <row r="984" spans="1:15" x14ac:dyDescent="0.2">
      <c r="A984" s="232"/>
      <c r="B984" s="368"/>
      <c r="C984" s="194"/>
      <c r="D984" s="194"/>
      <c r="E984" s="194"/>
      <c r="F984" s="194"/>
      <c r="G984" s="194"/>
      <c r="H984" s="368"/>
      <c r="I984" s="194"/>
      <c r="J984" s="194"/>
      <c r="K984" s="194"/>
      <c r="L984" s="368"/>
      <c r="M984" s="370"/>
      <c r="N984" s="106" t="str">
        <f>IF(OR(K984="",L984="",M984=""),"",K984*0.8*VLOOKUP(L984,VALIDATIONS!$CZ$2:$DU$42,3,FALSE))</f>
        <v/>
      </c>
      <c r="O984" s="194"/>
    </row>
    <row r="985" spans="1:15" x14ac:dyDescent="0.2">
      <c r="A985" s="232"/>
      <c r="B985" s="368"/>
      <c r="C985" s="194"/>
      <c r="D985" s="194"/>
      <c r="E985" s="194"/>
      <c r="F985" s="194"/>
      <c r="G985" s="194"/>
      <c r="H985" s="368"/>
      <c r="I985" s="194"/>
      <c r="J985" s="194"/>
      <c r="K985" s="194"/>
      <c r="L985" s="368"/>
      <c r="M985" s="370"/>
      <c r="N985" s="106" t="str">
        <f>IF(OR(K985="",L985="",M985=""),"",K985*0.8*VLOOKUP(L985,VALIDATIONS!$CZ$2:$DU$42,3,FALSE))</f>
        <v/>
      </c>
      <c r="O985" s="194"/>
    </row>
    <row r="986" spans="1:15" x14ac:dyDescent="0.2">
      <c r="A986" s="232"/>
      <c r="B986" s="368"/>
      <c r="C986" s="194"/>
      <c r="D986" s="194"/>
      <c r="E986" s="194"/>
      <c r="F986" s="194"/>
      <c r="G986" s="194"/>
      <c r="H986" s="368"/>
      <c r="I986" s="194"/>
      <c r="J986" s="194"/>
      <c r="K986" s="194"/>
      <c r="L986" s="368"/>
      <c r="M986" s="370"/>
      <c r="N986" s="106" t="str">
        <f>IF(OR(K986="",L986="",M986=""),"",K986*0.8*VLOOKUP(L986,VALIDATIONS!$CZ$2:$DU$42,3,FALSE))</f>
        <v/>
      </c>
      <c r="O986" s="194"/>
    </row>
    <row r="987" spans="1:15" x14ac:dyDescent="0.2">
      <c r="A987" s="232"/>
      <c r="B987" s="368"/>
      <c r="C987" s="194"/>
      <c r="D987" s="194"/>
      <c r="E987" s="194"/>
      <c r="F987" s="194"/>
      <c r="G987" s="194"/>
      <c r="H987" s="368"/>
      <c r="I987" s="194"/>
      <c r="J987" s="194"/>
      <c r="K987" s="194"/>
      <c r="L987" s="368"/>
      <c r="M987" s="370"/>
      <c r="N987" s="106" t="str">
        <f>IF(OR(K987="",L987="",M987=""),"",K987*0.8*VLOOKUP(L987,VALIDATIONS!$CZ$2:$DU$42,3,FALSE))</f>
        <v/>
      </c>
      <c r="O987" s="194"/>
    </row>
    <row r="988" spans="1:15" x14ac:dyDescent="0.2">
      <c r="A988" s="232"/>
      <c r="B988" s="368"/>
      <c r="C988" s="194"/>
      <c r="D988" s="194"/>
      <c r="E988" s="194"/>
      <c r="F988" s="194"/>
      <c r="G988" s="194"/>
      <c r="H988" s="368"/>
      <c r="I988" s="194"/>
      <c r="J988" s="194"/>
      <c r="K988" s="194"/>
      <c r="L988" s="368"/>
      <c r="M988" s="370"/>
      <c r="N988" s="106" t="str">
        <f>IF(OR(K988="",L988="",M988=""),"",K988*0.8*VLOOKUP(L988,VALIDATIONS!$CZ$2:$DU$42,3,FALSE))</f>
        <v/>
      </c>
      <c r="O988" s="194"/>
    </row>
    <row r="989" spans="1:15" x14ac:dyDescent="0.2">
      <c r="A989" s="232"/>
      <c r="B989" s="368"/>
      <c r="C989" s="194"/>
      <c r="D989" s="194"/>
      <c r="E989" s="194"/>
      <c r="F989" s="194"/>
      <c r="G989" s="194"/>
      <c r="H989" s="368"/>
      <c r="I989" s="194"/>
      <c r="J989" s="194"/>
      <c r="K989" s="194"/>
      <c r="L989" s="368"/>
      <c r="M989" s="370"/>
      <c r="N989" s="106" t="str">
        <f>IF(OR(K989="",L989="",M989=""),"",K989*0.8*VLOOKUP(L989,VALIDATIONS!$CZ$2:$DU$42,3,FALSE))</f>
        <v/>
      </c>
      <c r="O989" s="194"/>
    </row>
    <row r="990" spans="1:15" x14ac:dyDescent="0.2">
      <c r="A990" s="232"/>
      <c r="B990" s="368"/>
      <c r="C990" s="194"/>
      <c r="D990" s="194"/>
      <c r="E990" s="194"/>
      <c r="F990" s="194"/>
      <c r="G990" s="194"/>
      <c r="H990" s="368"/>
      <c r="I990" s="194"/>
      <c r="J990" s="194"/>
      <c r="K990" s="194"/>
      <c r="L990" s="368"/>
      <c r="M990" s="370"/>
      <c r="N990" s="106" t="str">
        <f>IF(OR(K990="",L990="",M990=""),"",K990*0.8*VLOOKUP(L990,VALIDATIONS!$CZ$2:$DU$42,3,FALSE))</f>
        <v/>
      </c>
      <c r="O990" s="194"/>
    </row>
    <row r="991" spans="1:15" x14ac:dyDescent="0.2">
      <c r="A991" s="232"/>
      <c r="B991" s="368"/>
      <c r="C991" s="194"/>
      <c r="D991" s="194"/>
      <c r="E991" s="194"/>
      <c r="F991" s="194"/>
      <c r="G991" s="194"/>
      <c r="H991" s="368"/>
      <c r="I991" s="194"/>
      <c r="J991" s="194"/>
      <c r="K991" s="194"/>
      <c r="L991" s="368"/>
      <c r="M991" s="370"/>
      <c r="N991" s="106" t="str">
        <f>IF(OR(K991="",L991="",M991=""),"",K991*0.8*VLOOKUP(L991,VALIDATIONS!$CZ$2:$DU$42,3,FALSE))</f>
        <v/>
      </c>
      <c r="O991" s="194"/>
    </row>
    <row r="992" spans="1:15" x14ac:dyDescent="0.2">
      <c r="A992" s="232"/>
      <c r="B992" s="368"/>
      <c r="C992" s="194"/>
      <c r="D992" s="194"/>
      <c r="E992" s="194"/>
      <c r="F992" s="194"/>
      <c r="G992" s="194"/>
      <c r="H992" s="368"/>
      <c r="I992" s="194"/>
      <c r="J992" s="194"/>
      <c r="K992" s="194"/>
      <c r="L992" s="368"/>
      <c r="M992" s="370"/>
      <c r="N992" s="106" t="str">
        <f>IF(OR(K992="",L992="",M992=""),"",K992*0.8*VLOOKUP(L992,VALIDATIONS!$CZ$2:$DU$42,3,FALSE))</f>
        <v/>
      </c>
      <c r="O992" s="194"/>
    </row>
    <row r="993" spans="1:15" x14ac:dyDescent="0.2">
      <c r="A993" s="232"/>
      <c r="B993" s="368"/>
      <c r="C993" s="194"/>
      <c r="D993" s="194"/>
      <c r="E993" s="194"/>
      <c r="F993" s="194"/>
      <c r="G993" s="194"/>
      <c r="H993" s="368"/>
      <c r="I993" s="194"/>
      <c r="J993" s="194"/>
      <c r="K993" s="194"/>
      <c r="L993" s="368"/>
      <c r="M993" s="370"/>
      <c r="N993" s="106" t="str">
        <f>IF(OR(K993="",L993="",M993=""),"",K993*0.8*VLOOKUP(L993,VALIDATIONS!$CZ$2:$DU$42,3,FALSE))</f>
        <v/>
      </c>
      <c r="O993" s="194"/>
    </row>
    <row r="994" spans="1:15" x14ac:dyDescent="0.2">
      <c r="A994" s="232"/>
      <c r="B994" s="368"/>
      <c r="C994" s="194"/>
      <c r="D994" s="194"/>
      <c r="E994" s="194"/>
      <c r="F994" s="194"/>
      <c r="G994" s="194"/>
      <c r="H994" s="368"/>
      <c r="I994" s="194"/>
      <c r="J994" s="194"/>
      <c r="K994" s="194"/>
      <c r="L994" s="368"/>
      <c r="M994" s="370"/>
      <c r="N994" s="106" t="str">
        <f>IF(OR(K994="",L994="",M994=""),"",K994*0.8*VLOOKUP(L994,VALIDATIONS!$CZ$2:$DU$42,3,FALSE))</f>
        <v/>
      </c>
      <c r="O994" s="194"/>
    </row>
    <row r="995" spans="1:15" x14ac:dyDescent="0.2">
      <c r="A995" s="232"/>
      <c r="B995" s="368"/>
      <c r="C995" s="194"/>
      <c r="D995" s="194"/>
      <c r="E995" s="194"/>
      <c r="F995" s="194"/>
      <c r="G995" s="194"/>
      <c r="H995" s="368"/>
      <c r="I995" s="194"/>
      <c r="J995" s="194"/>
      <c r="K995" s="194"/>
      <c r="L995" s="368"/>
      <c r="M995" s="370"/>
      <c r="N995" s="106" t="str">
        <f>IF(OR(K995="",L995="",M995=""),"",K995*0.8*VLOOKUP(L995,VALIDATIONS!$CZ$2:$DU$42,3,FALSE))</f>
        <v/>
      </c>
      <c r="O995" s="194"/>
    </row>
    <row r="996" spans="1:15" x14ac:dyDescent="0.2">
      <c r="A996" s="232"/>
      <c r="B996" s="368"/>
      <c r="C996" s="194"/>
      <c r="D996" s="194"/>
      <c r="E996" s="194"/>
      <c r="F996" s="194"/>
      <c r="G996" s="194"/>
      <c r="H996" s="368"/>
      <c r="I996" s="194"/>
      <c r="J996" s="194"/>
      <c r="K996" s="194"/>
      <c r="L996" s="368"/>
      <c r="M996" s="370"/>
      <c r="N996" s="106" t="str">
        <f>IF(OR(K996="",L996="",M996=""),"",K996*0.8*VLOOKUP(L996,VALIDATIONS!$CZ$2:$DU$42,3,FALSE))</f>
        <v/>
      </c>
      <c r="O996" s="194"/>
    </row>
    <row r="997" spans="1:15" x14ac:dyDescent="0.2">
      <c r="A997" s="232"/>
      <c r="B997" s="368"/>
      <c r="C997" s="194"/>
      <c r="D997" s="194"/>
      <c r="E997" s="194"/>
      <c r="F997" s="194"/>
      <c r="G997" s="194"/>
      <c r="H997" s="368"/>
      <c r="I997" s="194"/>
      <c r="J997" s="194"/>
      <c r="K997" s="194"/>
      <c r="L997" s="368"/>
      <c r="M997" s="370"/>
      <c r="N997" s="106" t="str">
        <f>IF(OR(K997="",L997="",M997=""),"",K997*0.8*VLOOKUP(L997,VALIDATIONS!$CZ$2:$DU$42,3,FALSE))</f>
        <v/>
      </c>
      <c r="O997" s="194"/>
    </row>
    <row r="998" spans="1:15" x14ac:dyDescent="0.2">
      <c r="A998" s="232"/>
      <c r="B998" s="368"/>
      <c r="C998" s="194"/>
      <c r="D998" s="194"/>
      <c r="E998" s="194"/>
      <c r="F998" s="194"/>
      <c r="G998" s="194"/>
      <c r="H998" s="368"/>
      <c r="I998" s="194"/>
      <c r="J998" s="194"/>
      <c r="K998" s="194"/>
      <c r="L998" s="368"/>
      <c r="M998" s="370"/>
      <c r="N998" s="106" t="str">
        <f>IF(OR(K998="",L998="",M998=""),"",K998*0.8*VLOOKUP(L998,VALIDATIONS!$CZ$2:$DU$42,3,FALSE))</f>
        <v/>
      </c>
      <c r="O998" s="194"/>
    </row>
    <row r="999" spans="1:15" x14ac:dyDescent="0.2">
      <c r="A999" s="232"/>
      <c r="B999" s="368"/>
      <c r="C999" s="194"/>
      <c r="D999" s="194"/>
      <c r="E999" s="194"/>
      <c r="F999" s="194"/>
      <c r="G999" s="194"/>
      <c r="H999" s="368"/>
      <c r="I999" s="194"/>
      <c r="J999" s="194"/>
      <c r="K999" s="194"/>
      <c r="L999" s="368"/>
      <c r="M999" s="370"/>
      <c r="N999" s="106" t="str">
        <f>IF(OR(K999="",L999="",M999=""),"",K999*0.8*VLOOKUP(L999,VALIDATIONS!$CZ$2:$DU$42,3,FALSE))</f>
        <v/>
      </c>
      <c r="O999" s="194"/>
    </row>
    <row r="1000" spans="1:15" x14ac:dyDescent="0.2">
      <c r="A1000" s="232"/>
      <c r="B1000" s="368"/>
      <c r="C1000" s="194"/>
      <c r="D1000" s="194"/>
      <c r="E1000" s="194"/>
      <c r="F1000" s="194"/>
      <c r="G1000" s="194"/>
      <c r="H1000" s="368"/>
      <c r="I1000" s="194"/>
      <c r="J1000" s="194"/>
      <c r="K1000" s="194"/>
      <c r="L1000" s="368"/>
      <c r="M1000" s="370"/>
      <c r="N1000" s="106" t="str">
        <f>IF(OR(K1000="",L1000="",M1000=""),"",K1000*0.8*VLOOKUP(L1000,VALIDATIONS!$CZ$2:$DU$42,3,FALSE))</f>
        <v/>
      </c>
      <c r="O1000" s="194"/>
    </row>
    <row r="1001" spans="1:15" x14ac:dyDescent="0.2">
      <c r="A1001" s="232"/>
      <c r="B1001" s="368"/>
      <c r="C1001" s="194"/>
      <c r="D1001" s="194"/>
      <c r="E1001" s="194"/>
      <c r="F1001" s="194"/>
      <c r="G1001" s="194"/>
      <c r="H1001" s="368"/>
      <c r="I1001" s="194"/>
      <c r="J1001" s="194"/>
      <c r="K1001" s="194"/>
      <c r="L1001" s="368"/>
      <c r="M1001" s="370"/>
      <c r="N1001" s="106" t="str">
        <f>IF(OR(K1001="",L1001="",M1001=""),"",K1001*0.8*VLOOKUP(L1001,VALIDATIONS!$CZ$2:$DU$42,3,FALSE))</f>
        <v/>
      </c>
      <c r="O1001" s="194"/>
    </row>
    <row r="1003" spans="1:15" x14ac:dyDescent="0.2">
      <c r="N1003" s="102">
        <f>SUM(N4:N1001)</f>
        <v>0</v>
      </c>
    </row>
  </sheetData>
  <sheetProtection algorithmName="SHA-512" hashValue="vV2BDRohfkOAaA6uO6e8u1N/2FvHr1/UWx0+27F8btMMHeJ4yGfNtod1Wr/awALyXZD8pnJJEfREZRy/UkX1ZA==" saltValue="Jj3UQC05KYuiR9+r+zU0Jw==" spinCount="100000" sheet="1" objects="1" scenarios="1" selectLockedCells="1"/>
  <mergeCells count="3">
    <mergeCell ref="B1:O1"/>
    <mergeCell ref="K2:N2"/>
    <mergeCell ref="A4:A39"/>
  </mergeCells>
  <dataValidations count="4">
    <dataValidation type="list" allowBlank="1" showInputMessage="1" showErrorMessage="1" sqref="B4:B1001" xr:uid="{00000000-0002-0000-0C00-000000000000}">
      <formula1>SuburbD</formula1>
    </dataValidation>
    <dataValidation type="list" allowBlank="1" showInputMessage="1" showErrorMessage="1" sqref="L4:L1001" xr:uid="{00000000-0002-0000-0C00-000001000000}">
      <formula1>ReticPIPE</formula1>
    </dataValidation>
    <dataValidation type="list" allowBlank="1" showInputMessage="1" showErrorMessage="1" sqref="H4:H1001" xr:uid="{00000000-0002-0000-0C00-000002000000}">
      <formula1>LeftRight</formula1>
    </dataValidation>
    <dataValidation type="list" allowBlank="1" showInputMessage="1" showErrorMessage="1" sqref="M4:M1001" xr:uid="{00000000-0002-0000-0C00-000003000000}">
      <formula1>SSMAT</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1"/>
  </sheetPr>
  <dimension ref="A1:N1002"/>
  <sheetViews>
    <sheetView zoomScale="80" zoomScaleNormal="80" workbookViewId="0">
      <pane xSplit="1" ySplit="1" topLeftCell="B2" activePane="bottomRight" state="frozen"/>
      <selection activeCell="E26" sqref="E26"/>
      <selection pane="topRight" activeCell="E26" sqref="E26"/>
      <selection pane="bottomLeft" activeCell="E26" sqref="E26"/>
      <selection pane="bottomRight" activeCell="E26" sqref="E26"/>
    </sheetView>
  </sheetViews>
  <sheetFormatPr defaultColWidth="11.7109375" defaultRowHeight="12.75" x14ac:dyDescent="0.2"/>
  <cols>
    <col min="1" max="1" width="13.42578125" style="88" customWidth="1"/>
    <col min="2" max="2" width="30.42578125" style="82" customWidth="1"/>
    <col min="3" max="3" width="27.42578125" style="99" bestFit="1" customWidth="1"/>
    <col min="4" max="4" width="46.7109375" style="99" customWidth="1"/>
    <col min="5" max="5" width="26.85546875" style="154" bestFit="1" customWidth="1"/>
    <col min="6" max="8" width="36.5703125" style="99" customWidth="1"/>
    <col min="9" max="9" width="32.5703125" style="99" bestFit="1" customWidth="1"/>
    <col min="10" max="10" width="14.5703125" style="99" bestFit="1" customWidth="1"/>
    <col min="11" max="11" width="13.140625" style="99" bestFit="1" customWidth="1"/>
    <col min="12" max="12" width="19.7109375" style="99" customWidth="1"/>
    <col min="13" max="13" width="16" style="169" bestFit="1" customWidth="1"/>
    <col min="14" max="14" width="69.85546875" style="82" customWidth="1"/>
    <col min="15" max="16384" width="11.7109375" style="86"/>
  </cols>
  <sheetData>
    <row r="1" spans="1:14" s="81" customFormat="1" ht="45" customHeight="1" x14ac:dyDescent="0.2">
      <c r="A1" s="92"/>
      <c r="B1" s="353" t="s">
        <v>755</v>
      </c>
      <c r="C1" s="353" t="s">
        <v>693</v>
      </c>
      <c r="D1" s="77" t="s">
        <v>756</v>
      </c>
      <c r="E1" s="353" t="s">
        <v>757</v>
      </c>
      <c r="F1" s="77" t="s">
        <v>758</v>
      </c>
      <c r="G1" s="77" t="s">
        <v>759</v>
      </c>
      <c r="H1" s="77" t="s">
        <v>760</v>
      </c>
      <c r="I1" s="365" t="s">
        <v>761</v>
      </c>
      <c r="J1" s="162" t="s">
        <v>762</v>
      </c>
      <c r="K1" s="162" t="s">
        <v>740</v>
      </c>
      <c r="L1" s="162" t="s">
        <v>763</v>
      </c>
      <c r="M1" s="111" t="s">
        <v>906</v>
      </c>
      <c r="N1" s="80" t="s">
        <v>700</v>
      </c>
    </row>
    <row r="2" spans="1:14" s="85" customFormat="1" ht="12.75" customHeight="1" x14ac:dyDescent="0.2">
      <c r="A2" s="479" t="s">
        <v>764</v>
      </c>
      <c r="B2" s="355"/>
      <c r="C2" s="354"/>
      <c r="D2" s="127"/>
      <c r="E2" s="367"/>
      <c r="F2" s="127"/>
      <c r="G2" s="127"/>
      <c r="H2" s="127"/>
      <c r="I2" s="367"/>
      <c r="J2" s="163"/>
      <c r="K2" s="163"/>
      <c r="L2" s="127"/>
      <c r="M2" s="106" t="str">
        <f>IF(OR(E2="",I2=""),"",IF(E2="Wearing Course",VLOOKUP(I2,VALIDATIONS!$BO$2:$BQ$11,3,FALSE)*J2*K2, IF(E2="Pavement Base", VLOOKUP(I2,VALIDATIONS!$BK$2:$BM$10,3,FALSE)*J2*K2*L2/1000, IF(E2="Earthworks and Formation", VLOOKUP(I2,VALIDATIONS!$BR$2:$BT$3,3,FALSE)*J2*K2*L2/1000,0))))</f>
        <v/>
      </c>
      <c r="N2" s="82"/>
    </row>
    <row r="3" spans="1:14" x14ac:dyDescent="0.2">
      <c r="A3" s="479"/>
      <c r="B3" s="355"/>
      <c r="C3" s="354"/>
      <c r="D3" s="127"/>
      <c r="E3" s="367"/>
      <c r="F3" s="127"/>
      <c r="G3" s="127"/>
      <c r="H3" s="127"/>
      <c r="I3" s="367"/>
      <c r="J3" s="163"/>
      <c r="K3" s="163"/>
      <c r="L3" s="127"/>
      <c r="M3" s="106" t="str">
        <f>IF(OR(E3="",I3=""),"",IF(E3="Wearing Course",VLOOKUP(I3,VALIDATIONS!$BO$2:$BQ$11,3,FALSE)*J3*K3, IF(E3="Pavement Base", VLOOKUP(I3,VALIDATIONS!$BK$2:$BM$10,3,FALSE)*J3*K3*L3/1000, IF(E3="Earthworks and Formation", VLOOKUP(I3,VALIDATIONS!$BR$2:$BT$3,3,FALSE)*J3*K3*L3/1000,0))))</f>
        <v/>
      </c>
    </row>
    <row r="4" spans="1:14" s="88" customFormat="1" x14ac:dyDescent="0.2">
      <c r="A4" s="479"/>
      <c r="B4" s="355"/>
      <c r="C4" s="354"/>
      <c r="D4" s="127"/>
      <c r="E4" s="367"/>
      <c r="F4" s="127"/>
      <c r="G4" s="127"/>
      <c r="H4" s="127"/>
      <c r="I4" s="367"/>
      <c r="J4" s="163"/>
      <c r="K4" s="163"/>
      <c r="L4" s="127"/>
      <c r="M4" s="106" t="str">
        <f>IF(OR(E4="",I4=""),"",IF(E4="Wearing Course",VLOOKUP(I4,VALIDATIONS!$BO$2:$BQ$11,3,FALSE)*J4*K4, IF(E4="Pavement Base", VLOOKUP(I4,VALIDATIONS!$BK$2:$BM$10,3,FALSE)*J4*K4*L4/1000, IF(E4="Earthworks and Formation", VLOOKUP(I4,VALIDATIONS!$BR$2:$BT$3,3,FALSE)*J4*K4*L4/1000,0))))</f>
        <v/>
      </c>
      <c r="N4" s="87"/>
    </row>
    <row r="5" spans="1:14" s="88" customFormat="1" x14ac:dyDescent="0.2">
      <c r="A5" s="479"/>
      <c r="B5" s="355"/>
      <c r="C5" s="354"/>
      <c r="D5" s="127"/>
      <c r="E5" s="367"/>
      <c r="F5" s="127"/>
      <c r="G5" s="127"/>
      <c r="H5" s="127"/>
      <c r="I5" s="367"/>
      <c r="J5" s="163"/>
      <c r="K5" s="163"/>
      <c r="L5" s="127"/>
      <c r="M5" s="106" t="str">
        <f>IF(OR(E5="",I5=""),"",IF(E5="Wearing Course",VLOOKUP(I5,VALIDATIONS!$BO$2:$BQ$11,3,FALSE)*J5*K5, IF(E5="Pavement Base", VLOOKUP(I5,VALIDATIONS!$BK$2:$BM$10,3,FALSE)*J5*K5*L5/1000, IF(E5="Earthworks and Formation", VLOOKUP(I5,VALIDATIONS!$BR$2:$BT$3,3,FALSE)*J5*K5*L5/1000,0))))</f>
        <v/>
      </c>
      <c r="N5" s="87"/>
    </row>
    <row r="6" spans="1:14" s="88" customFormat="1" x14ac:dyDescent="0.2">
      <c r="A6" s="479"/>
      <c r="B6" s="355"/>
      <c r="C6" s="354"/>
      <c r="D6" s="127"/>
      <c r="E6" s="367"/>
      <c r="F6" s="127"/>
      <c r="G6" s="127"/>
      <c r="H6" s="127"/>
      <c r="I6" s="367"/>
      <c r="J6" s="163"/>
      <c r="K6" s="163"/>
      <c r="L6" s="127"/>
      <c r="M6" s="106" t="str">
        <f>IF(OR(E6="",I6=""),"",IF(E6="Wearing Course",VLOOKUP(I6,VALIDATIONS!$BO$2:$BQ$11,3,FALSE)*J6*K6, IF(E6="Pavement Base", VLOOKUP(I6,VALIDATIONS!$BK$2:$BM$10,3,FALSE)*J6*K6*L6/1000, IF(E6="Earthworks and Formation", VLOOKUP(I6,VALIDATIONS!$BR$2:$BT$3,3,FALSE)*J6*K6*L6/1000,0))))</f>
        <v/>
      </c>
      <c r="N6" s="87"/>
    </row>
    <row r="7" spans="1:14" s="89" customFormat="1" x14ac:dyDescent="0.2">
      <c r="A7" s="479"/>
      <c r="B7" s="355"/>
      <c r="C7" s="354"/>
      <c r="D7" s="127"/>
      <c r="E7" s="367"/>
      <c r="F7" s="127"/>
      <c r="G7" s="127"/>
      <c r="H7" s="127"/>
      <c r="I7" s="367"/>
      <c r="J7" s="163"/>
      <c r="K7" s="163"/>
      <c r="L7" s="127"/>
      <c r="M7" s="106" t="str">
        <f>IF(OR(E7="",I7=""),"",IF(E7="Wearing Course",VLOOKUP(I7,VALIDATIONS!$BO$2:$BQ$11,3,FALSE)*J7*K7, IF(E7="Pavement Base", VLOOKUP(I7,VALIDATIONS!$BK$2:$BM$10,3,FALSE)*J7*K7*L7/1000, IF(E7="Earthworks and Formation", VLOOKUP(I7,VALIDATIONS!$BR$2:$BT$3,3,FALSE)*J7*K7*L7/1000,0))))</f>
        <v/>
      </c>
      <c r="N7" s="142"/>
    </row>
    <row r="8" spans="1:14" s="90" customFormat="1" x14ac:dyDescent="0.2">
      <c r="A8" s="479"/>
      <c r="B8" s="355"/>
      <c r="C8" s="354"/>
      <c r="D8" s="127"/>
      <c r="E8" s="367"/>
      <c r="F8" s="127"/>
      <c r="G8" s="127"/>
      <c r="H8" s="127"/>
      <c r="I8" s="367"/>
      <c r="J8" s="163"/>
      <c r="K8" s="163"/>
      <c r="L8" s="127"/>
      <c r="M8" s="106" t="str">
        <f>IF(OR(E8="",I8=""),"",IF(E8="Wearing Course",VLOOKUP(I8,VALIDATIONS!$BO$2:$BQ$11,3,FALSE)*J8*K8, IF(E8="Pavement Base", VLOOKUP(I8,VALIDATIONS!$BK$2:$BM$10,3,FALSE)*J8*K8*L8/1000, IF(E8="Earthworks and Formation", VLOOKUP(I8,VALIDATIONS!$BR$2:$BT$3,3,FALSE)*J8*K8*L8/1000,0))))</f>
        <v/>
      </c>
      <c r="N8" s="143"/>
    </row>
    <row r="9" spans="1:14" s="89" customFormat="1" x14ac:dyDescent="0.2">
      <c r="A9" s="479"/>
      <c r="B9" s="355"/>
      <c r="C9" s="354"/>
      <c r="D9" s="127"/>
      <c r="E9" s="367"/>
      <c r="F9" s="127"/>
      <c r="G9" s="127"/>
      <c r="H9" s="127"/>
      <c r="I9" s="367"/>
      <c r="J9" s="163"/>
      <c r="K9" s="163"/>
      <c r="L9" s="127"/>
      <c r="M9" s="106" t="str">
        <f>IF(OR(E9="",I9=""),"",IF(E9="Wearing Course",VLOOKUP(I9,VALIDATIONS!$BO$2:$BQ$11,3,FALSE)*J9*K9, IF(E9="Pavement Base", VLOOKUP(I9,VALIDATIONS!$BK$2:$BM$10,3,FALSE)*J9*K9*L9/1000, IF(E9="Earthworks and Formation", VLOOKUP(I9,VALIDATIONS!$BR$2:$BT$3,3,FALSE)*J9*K9*L9/1000,0))))</f>
        <v/>
      </c>
      <c r="N9" s="142"/>
    </row>
    <row r="10" spans="1:14" s="89" customFormat="1" x14ac:dyDescent="0.2">
      <c r="A10" s="479"/>
      <c r="B10" s="355"/>
      <c r="C10" s="354"/>
      <c r="D10" s="127"/>
      <c r="E10" s="367"/>
      <c r="F10" s="127"/>
      <c r="G10" s="127"/>
      <c r="H10" s="127"/>
      <c r="I10" s="367"/>
      <c r="J10" s="163"/>
      <c r="K10" s="163"/>
      <c r="L10" s="127"/>
      <c r="M10" s="106" t="str">
        <f>IF(OR(E10="",I10=""),"",IF(E10="Wearing Course",VLOOKUP(I10,VALIDATIONS!$BO$2:$BQ$11,3,FALSE)*J10*K10, IF(E10="Pavement Base", VLOOKUP(I10,VALIDATIONS!$BK$2:$BM$10,3,FALSE)*J10*K10*L10/1000, IF(E10="Earthworks and Formation", VLOOKUP(I10,VALIDATIONS!$BR$2:$BT$3,3,FALSE)*J10*K10*L10/1000,0))))</f>
        <v/>
      </c>
      <c r="N10" s="142"/>
    </row>
    <row r="11" spans="1:14" s="89" customFormat="1" x14ac:dyDescent="0.2">
      <c r="A11" s="479"/>
      <c r="B11" s="355"/>
      <c r="C11" s="354"/>
      <c r="D11" s="127"/>
      <c r="E11" s="367"/>
      <c r="F11" s="127"/>
      <c r="G11" s="127"/>
      <c r="H11" s="127"/>
      <c r="I11" s="367"/>
      <c r="J11" s="163"/>
      <c r="K11" s="163"/>
      <c r="L11" s="127"/>
      <c r="M11" s="106" t="str">
        <f>IF(OR(E11="",I11=""),"",IF(E11="Wearing Course",VLOOKUP(I11,VALIDATIONS!$BO$2:$BQ$11,3,FALSE)*J11*K11, IF(E11="Pavement Base", VLOOKUP(I11,VALIDATIONS!$BK$2:$BM$10,3,FALSE)*J11*K11*L11/1000, IF(E11="Earthworks and Formation", VLOOKUP(I11,VALIDATIONS!$BR$2:$BT$3,3,FALSE)*J11*K11*L11/1000,0))))</f>
        <v/>
      </c>
      <c r="N11" s="142"/>
    </row>
    <row r="12" spans="1:14" s="89" customFormat="1" x14ac:dyDescent="0.2">
      <c r="A12" s="479"/>
      <c r="B12" s="355"/>
      <c r="C12" s="354"/>
      <c r="D12" s="127"/>
      <c r="E12" s="367"/>
      <c r="F12" s="127"/>
      <c r="G12" s="127"/>
      <c r="H12" s="127"/>
      <c r="I12" s="367"/>
      <c r="J12" s="163"/>
      <c r="K12" s="163"/>
      <c r="L12" s="127"/>
      <c r="M12" s="106" t="str">
        <f>IF(OR(E12="",I12=""),"",IF(E12="Wearing Course",VLOOKUP(I12,VALIDATIONS!$BO$2:$BQ$11,3,FALSE)*J12*K12, IF(E12="Pavement Base", VLOOKUP(I12,VALIDATIONS!$BK$2:$BM$10,3,FALSE)*J12*K12*L12/1000, IF(E12="Earthworks and Formation", VLOOKUP(I12,VALIDATIONS!$BR$2:$BT$3,3,FALSE)*J12*K12*L12/1000,0))))</f>
        <v/>
      </c>
      <c r="N12" s="142"/>
    </row>
    <row r="13" spans="1:14" s="88" customFormat="1" x14ac:dyDescent="0.2">
      <c r="A13" s="479"/>
      <c r="B13" s="355"/>
      <c r="C13" s="354"/>
      <c r="D13" s="127"/>
      <c r="E13" s="367"/>
      <c r="F13" s="127"/>
      <c r="G13" s="127"/>
      <c r="H13" s="127"/>
      <c r="I13" s="367"/>
      <c r="J13" s="163"/>
      <c r="K13" s="163"/>
      <c r="L13" s="127"/>
      <c r="M13" s="106" t="str">
        <f>IF(OR(E13="",I13=""),"",IF(E13="Wearing Course",VLOOKUP(I13,VALIDATIONS!$BO$2:$BQ$11,3,FALSE)*J13*K13, IF(E13="Pavement Base", VLOOKUP(I13,VALIDATIONS!$BK$2:$BM$10,3,FALSE)*J13*K13*L13/1000, IF(E13="Earthworks and Formation", VLOOKUP(I13,VALIDATIONS!$BR$2:$BT$3,3,FALSE)*J13*K13*L13/1000,0))))</f>
        <v/>
      </c>
      <c r="N13" s="87"/>
    </row>
    <row r="14" spans="1:14" s="88" customFormat="1" x14ac:dyDescent="0.2">
      <c r="A14" s="479"/>
      <c r="B14" s="355"/>
      <c r="C14" s="354"/>
      <c r="D14" s="127"/>
      <c r="E14" s="367"/>
      <c r="F14" s="127"/>
      <c r="G14" s="127"/>
      <c r="H14" s="127"/>
      <c r="I14" s="367"/>
      <c r="J14" s="163"/>
      <c r="K14" s="163"/>
      <c r="L14" s="127"/>
      <c r="M14" s="106" t="str">
        <f>IF(OR(E14="",I14=""),"",IF(E14="Wearing Course",VLOOKUP(I14,VALIDATIONS!$BO$2:$BQ$11,3,FALSE)*J14*K14, IF(E14="Pavement Base", VLOOKUP(I14,VALIDATIONS!$BK$2:$BM$10,3,FALSE)*J14*K14*L14/1000, IF(E14="Earthworks and Formation", VLOOKUP(I14,VALIDATIONS!$BR$2:$BT$3,3,FALSE)*J14*K14*L14/1000,0))))</f>
        <v/>
      </c>
      <c r="N14" s="87"/>
    </row>
    <row r="15" spans="1:14" s="88" customFormat="1" x14ac:dyDescent="0.2">
      <c r="A15" s="479"/>
      <c r="B15" s="355"/>
      <c r="C15" s="354"/>
      <c r="D15" s="127"/>
      <c r="E15" s="367"/>
      <c r="F15" s="127"/>
      <c r="G15" s="127"/>
      <c r="H15" s="127"/>
      <c r="I15" s="367"/>
      <c r="J15" s="163"/>
      <c r="K15" s="163"/>
      <c r="L15" s="127"/>
      <c r="M15" s="106" t="str">
        <f>IF(OR(E15="",I15=""),"",IF(E15="Wearing Course",VLOOKUP(I15,VALIDATIONS!$BO$2:$BQ$11,3,FALSE)*J15*K15, IF(E15="Pavement Base", VLOOKUP(I15,VALIDATIONS!$BK$2:$BM$10,3,FALSE)*J15*K15*L15/1000, IF(E15="Earthworks and Formation", VLOOKUP(I15,VALIDATIONS!$BR$2:$BT$3,3,FALSE)*J15*K15*L15/1000,0))))</f>
        <v/>
      </c>
      <c r="N15" s="87"/>
    </row>
    <row r="16" spans="1:14" s="88" customFormat="1" x14ac:dyDescent="0.2">
      <c r="A16" s="479"/>
      <c r="B16" s="355"/>
      <c r="C16" s="354"/>
      <c r="D16" s="127"/>
      <c r="E16" s="367"/>
      <c r="F16" s="127"/>
      <c r="G16" s="127"/>
      <c r="H16" s="127"/>
      <c r="I16" s="367"/>
      <c r="J16" s="163"/>
      <c r="K16" s="163"/>
      <c r="L16" s="127"/>
      <c r="M16" s="106" t="str">
        <f>IF(OR(E16="",I16=""),"",IF(E16="Wearing Course",VLOOKUP(I16,VALIDATIONS!$BO$2:$BQ$11,3,FALSE)*J16*K16, IF(E16="Pavement Base", VLOOKUP(I16,VALIDATIONS!$BK$2:$BM$10,3,FALSE)*J16*K16*L16/1000, IF(E16="Earthworks and Formation", VLOOKUP(I16,VALIDATIONS!$BR$2:$BT$3,3,FALSE)*J16*K16*L16/1000,0))))</f>
        <v/>
      </c>
      <c r="N16" s="87"/>
    </row>
    <row r="17" spans="1:14" s="88" customFormat="1" x14ac:dyDescent="0.2">
      <c r="A17" s="479"/>
      <c r="B17" s="355"/>
      <c r="C17" s="354"/>
      <c r="D17" s="127"/>
      <c r="E17" s="367"/>
      <c r="F17" s="127"/>
      <c r="G17" s="127"/>
      <c r="H17" s="127"/>
      <c r="I17" s="367"/>
      <c r="J17" s="163"/>
      <c r="K17" s="163"/>
      <c r="L17" s="127"/>
      <c r="M17" s="106" t="str">
        <f>IF(OR(E17="",I17=""),"",IF(E17="Wearing Course",VLOOKUP(I17,VALIDATIONS!$BO$2:$BQ$11,3,FALSE)*J17*K17, IF(E17="Pavement Base", VLOOKUP(I17,VALIDATIONS!$BK$2:$BM$10,3,FALSE)*J17*K17*L17/1000, IF(E17="Earthworks and Formation", VLOOKUP(I17,VALIDATIONS!$BR$2:$BT$3,3,FALSE)*J17*K17*L17/1000,0))))</f>
        <v/>
      </c>
      <c r="N17" s="87"/>
    </row>
    <row r="18" spans="1:14" s="88" customFormat="1" x14ac:dyDescent="0.2">
      <c r="A18" s="479"/>
      <c r="B18" s="355"/>
      <c r="C18" s="354"/>
      <c r="D18" s="127"/>
      <c r="E18" s="367"/>
      <c r="F18" s="127"/>
      <c r="G18" s="127"/>
      <c r="H18" s="127"/>
      <c r="I18" s="367"/>
      <c r="J18" s="163"/>
      <c r="K18" s="163"/>
      <c r="L18" s="127"/>
      <c r="M18" s="106" t="str">
        <f>IF(OR(E18="",I18=""),"",IF(E18="Wearing Course",VLOOKUP(I18,VALIDATIONS!$BO$2:$BQ$11,3,FALSE)*J18*K18, IF(E18="Pavement Base", VLOOKUP(I18,VALIDATIONS!$BK$2:$BM$10,3,FALSE)*J18*K18*L18/1000, IF(E18="Earthworks and Formation", VLOOKUP(I18,VALIDATIONS!$BR$2:$BT$3,3,FALSE)*J18*K18*L18/1000,0))))</f>
        <v/>
      </c>
      <c r="N18" s="87"/>
    </row>
    <row r="19" spans="1:14" s="88" customFormat="1" x14ac:dyDescent="0.2">
      <c r="A19" s="479"/>
      <c r="B19" s="355"/>
      <c r="C19" s="354"/>
      <c r="D19" s="127"/>
      <c r="E19" s="367"/>
      <c r="F19" s="127"/>
      <c r="G19" s="127"/>
      <c r="H19" s="127"/>
      <c r="I19" s="367"/>
      <c r="J19" s="163"/>
      <c r="K19" s="163"/>
      <c r="L19" s="127"/>
      <c r="M19" s="106" t="str">
        <f>IF(OR(E19="",I19=""),"",IF(E19="Wearing Course",VLOOKUP(I19,VALIDATIONS!$BO$2:$BQ$11,3,FALSE)*J19*K19, IF(E19="Pavement Base", VLOOKUP(I19,VALIDATIONS!$BK$2:$BM$10,3,FALSE)*J19*K19*L19/1000, IF(E19="Earthworks and Formation", VLOOKUP(I19,VALIDATIONS!$BR$2:$BT$3,3,FALSE)*J19*K19*L19/1000,0))))</f>
        <v/>
      </c>
      <c r="N19" s="87"/>
    </row>
    <row r="20" spans="1:14" s="88" customFormat="1" x14ac:dyDescent="0.2">
      <c r="A20" s="479"/>
      <c r="B20" s="355"/>
      <c r="C20" s="354"/>
      <c r="D20" s="127"/>
      <c r="E20" s="367"/>
      <c r="F20" s="127"/>
      <c r="G20" s="127"/>
      <c r="H20" s="127"/>
      <c r="I20" s="367"/>
      <c r="J20" s="163"/>
      <c r="K20" s="163"/>
      <c r="L20" s="127"/>
      <c r="M20" s="106" t="str">
        <f>IF(OR(E20="",I20=""),"",IF(E20="Wearing Course",VLOOKUP(I20,VALIDATIONS!$BO$2:$BQ$11,3,FALSE)*J20*K20, IF(E20="Pavement Base", VLOOKUP(I20,VALIDATIONS!$BK$2:$BM$10,3,FALSE)*J20*K20*L20/1000, IF(E20="Earthworks and Formation", VLOOKUP(I20,VALIDATIONS!$BR$2:$BT$3,3,FALSE)*J20*K20*L20/1000,0))))</f>
        <v/>
      </c>
      <c r="N20" s="87"/>
    </row>
    <row r="21" spans="1:14" s="88" customFormat="1" x14ac:dyDescent="0.2">
      <c r="A21" s="479"/>
      <c r="B21" s="355"/>
      <c r="C21" s="354"/>
      <c r="D21" s="127"/>
      <c r="E21" s="367"/>
      <c r="F21" s="127"/>
      <c r="G21" s="127"/>
      <c r="H21" s="127"/>
      <c r="I21" s="367"/>
      <c r="J21" s="163"/>
      <c r="K21" s="163"/>
      <c r="L21" s="127"/>
      <c r="M21" s="106" t="str">
        <f>IF(OR(E21="",I21=""),"",IF(E21="Wearing Course",VLOOKUP(I21,VALIDATIONS!$BO$2:$BQ$11,3,FALSE)*J21*K21, IF(E21="Pavement Base", VLOOKUP(I21,VALIDATIONS!$BK$2:$BM$10,3,FALSE)*J21*K21*L21/1000, IF(E21="Earthworks and Formation", VLOOKUP(I21,VALIDATIONS!$BR$2:$BT$3,3,FALSE)*J21*K21*L21/1000,0))))</f>
        <v/>
      </c>
      <c r="N21" s="87"/>
    </row>
    <row r="22" spans="1:14" s="88" customFormat="1" x14ac:dyDescent="0.2">
      <c r="A22" s="479"/>
      <c r="B22" s="355"/>
      <c r="C22" s="354"/>
      <c r="D22" s="127"/>
      <c r="E22" s="367"/>
      <c r="F22" s="127"/>
      <c r="G22" s="127"/>
      <c r="H22" s="127"/>
      <c r="I22" s="367"/>
      <c r="J22" s="163"/>
      <c r="K22" s="163"/>
      <c r="L22" s="127"/>
      <c r="M22" s="106" t="str">
        <f>IF(OR(E22="",I22=""),"",IF(E22="Wearing Course",VLOOKUP(I22,VALIDATIONS!$BO$2:$BQ$11,3,FALSE)*J22*K22, IF(E22="Pavement Base", VLOOKUP(I22,VALIDATIONS!$BK$2:$BM$10,3,FALSE)*J22*K22*L22/1000, IF(E22="Earthworks and Formation", VLOOKUP(I22,VALIDATIONS!$BR$2:$BT$3,3,FALSE)*J22*K22*L22/1000,0))))</f>
        <v/>
      </c>
      <c r="N22" s="87"/>
    </row>
    <row r="23" spans="1:14" s="88" customFormat="1" x14ac:dyDescent="0.2">
      <c r="A23" s="479"/>
      <c r="B23" s="355"/>
      <c r="C23" s="354"/>
      <c r="D23" s="127"/>
      <c r="E23" s="367"/>
      <c r="F23" s="127"/>
      <c r="G23" s="127"/>
      <c r="H23" s="127"/>
      <c r="I23" s="367"/>
      <c r="J23" s="163"/>
      <c r="K23" s="163"/>
      <c r="L23" s="127"/>
      <c r="M23" s="106" t="str">
        <f>IF(OR(E23="",I23=""),"",IF(E23="Wearing Course",VLOOKUP(I23,VALIDATIONS!$BO$2:$BQ$11,3,FALSE)*J23*K23, IF(E23="Pavement Base", VLOOKUP(I23,VALIDATIONS!$BK$2:$BM$10,3,FALSE)*J23*K23*L23/1000, IF(E23="Earthworks and Formation", VLOOKUP(I23,VALIDATIONS!$BR$2:$BT$3,3,FALSE)*J23*K23*L23/1000,0))))</f>
        <v/>
      </c>
      <c r="N23" s="87"/>
    </row>
    <row r="24" spans="1:14" s="88" customFormat="1" x14ac:dyDescent="0.2">
      <c r="A24" s="479"/>
      <c r="B24" s="355"/>
      <c r="C24" s="354"/>
      <c r="D24" s="127"/>
      <c r="E24" s="367"/>
      <c r="F24" s="127"/>
      <c r="G24" s="127"/>
      <c r="H24" s="127"/>
      <c r="I24" s="367"/>
      <c r="J24" s="163"/>
      <c r="K24" s="163"/>
      <c r="L24" s="127"/>
      <c r="M24" s="106" t="str">
        <f>IF(OR(E24="",I24=""),"",IF(E24="Wearing Course",VLOOKUP(I24,VALIDATIONS!$BO$2:$BQ$11,3,FALSE)*J24*K24, IF(E24="Pavement Base", VLOOKUP(I24,VALIDATIONS!$BK$2:$BM$10,3,FALSE)*J24*K24*L24/1000, IF(E24="Earthworks and Formation", VLOOKUP(I24,VALIDATIONS!$BR$2:$BT$3,3,FALSE)*J24*K24*L24/1000,0))))</f>
        <v/>
      </c>
      <c r="N24" s="87"/>
    </row>
    <row r="25" spans="1:14" s="88" customFormat="1" x14ac:dyDescent="0.2">
      <c r="A25" s="479"/>
      <c r="B25" s="355"/>
      <c r="C25" s="354"/>
      <c r="D25" s="127"/>
      <c r="E25" s="367"/>
      <c r="F25" s="127"/>
      <c r="G25" s="127"/>
      <c r="H25" s="127"/>
      <c r="I25" s="367"/>
      <c r="J25" s="163"/>
      <c r="K25" s="163"/>
      <c r="L25" s="127"/>
      <c r="M25" s="106" t="str">
        <f>IF(OR(E25="",I25=""),"",IF(E25="Wearing Course",VLOOKUP(I25,VALIDATIONS!$BO$2:$BQ$11,3,FALSE)*J25*K25, IF(E25="Pavement Base", VLOOKUP(I25,VALIDATIONS!$BK$2:$BM$10,3,FALSE)*J25*K25*L25/1000, IF(E25="Earthworks and Formation", VLOOKUP(I25,VALIDATIONS!$BR$2:$BT$3,3,FALSE)*J25*K25*L25/1000,0))))</f>
        <v/>
      </c>
      <c r="N25" s="87"/>
    </row>
    <row r="26" spans="1:14" s="88" customFormat="1" x14ac:dyDescent="0.2">
      <c r="A26" s="479"/>
      <c r="B26" s="355"/>
      <c r="C26" s="354"/>
      <c r="D26" s="127"/>
      <c r="E26" s="367"/>
      <c r="F26" s="127"/>
      <c r="G26" s="127"/>
      <c r="H26" s="127"/>
      <c r="I26" s="367"/>
      <c r="J26" s="163"/>
      <c r="K26" s="163"/>
      <c r="L26" s="127"/>
      <c r="M26" s="106" t="str">
        <f>IF(OR(E26="",I26=""),"",IF(E26="Wearing Course",VLOOKUP(I26,VALIDATIONS!$BO$2:$BQ$11,3,FALSE)*J26*K26, IF(E26="Pavement Base", VLOOKUP(I26,VALIDATIONS!$BK$2:$BM$10,3,FALSE)*J26*K26*L26/1000, IF(E26="Earthworks and Formation", VLOOKUP(I26,VALIDATIONS!$BR$2:$BT$3,3,FALSE)*J26*K26*L26/1000,0))))</f>
        <v/>
      </c>
      <c r="N26" s="87"/>
    </row>
    <row r="27" spans="1:14" s="88" customFormat="1" x14ac:dyDescent="0.2">
      <c r="A27" s="479"/>
      <c r="B27" s="355"/>
      <c r="C27" s="354"/>
      <c r="D27" s="127"/>
      <c r="E27" s="367"/>
      <c r="F27" s="127"/>
      <c r="G27" s="127"/>
      <c r="H27" s="127"/>
      <c r="I27" s="367"/>
      <c r="J27" s="163"/>
      <c r="K27" s="163"/>
      <c r="L27" s="127"/>
      <c r="M27" s="106" t="str">
        <f>IF(OR(E27="",I27=""),"",IF(E27="Wearing Course",VLOOKUP(I27,VALIDATIONS!$BO$2:$BQ$11,3,FALSE)*J27*K27, IF(E27="Pavement Base", VLOOKUP(I27,VALIDATIONS!$BK$2:$BM$10,3,FALSE)*J27*K27*L27/1000, IF(E27="Earthworks and Formation", VLOOKUP(I27,VALIDATIONS!$BR$2:$BT$3,3,FALSE)*J27*K27*L27/1000,0))))</f>
        <v/>
      </c>
      <c r="N27" s="87"/>
    </row>
    <row r="28" spans="1:14" s="88" customFormat="1" x14ac:dyDescent="0.2">
      <c r="A28" s="479"/>
      <c r="B28" s="355"/>
      <c r="C28" s="354"/>
      <c r="D28" s="127"/>
      <c r="E28" s="367"/>
      <c r="F28" s="127"/>
      <c r="G28" s="127"/>
      <c r="H28" s="127"/>
      <c r="I28" s="367"/>
      <c r="J28" s="163"/>
      <c r="K28" s="163"/>
      <c r="L28" s="127"/>
      <c r="M28" s="106" t="str">
        <f>IF(OR(E28="",I28=""),"",IF(E28="Wearing Course",VLOOKUP(I28,VALIDATIONS!$BO$2:$BQ$11,3,FALSE)*J28*K28, IF(E28="Pavement Base", VLOOKUP(I28,VALIDATIONS!$BK$2:$BM$10,3,FALSE)*J28*K28*L28/1000, IF(E28="Earthworks and Formation", VLOOKUP(I28,VALIDATIONS!$BR$2:$BT$3,3,FALSE)*J28*K28*L28/1000,0))))</f>
        <v/>
      </c>
      <c r="N28" s="87"/>
    </row>
    <row r="29" spans="1:14" s="88" customFormat="1" x14ac:dyDescent="0.2">
      <c r="A29" s="479"/>
      <c r="B29" s="355"/>
      <c r="C29" s="354"/>
      <c r="D29" s="127"/>
      <c r="E29" s="367"/>
      <c r="F29" s="127"/>
      <c r="G29" s="127"/>
      <c r="H29" s="127"/>
      <c r="I29" s="367"/>
      <c r="J29" s="163"/>
      <c r="K29" s="163"/>
      <c r="L29" s="127"/>
      <c r="M29" s="106" t="str">
        <f>IF(OR(E29="",I29=""),"",IF(E29="Wearing Course",VLOOKUP(I29,VALIDATIONS!$BO$2:$BQ$11,3,FALSE)*J29*K29, IF(E29="Pavement Base", VLOOKUP(I29,VALIDATIONS!$BK$2:$BM$10,3,FALSE)*J29*K29*L29/1000, IF(E29="Earthworks and Formation", VLOOKUP(I29,VALIDATIONS!$BR$2:$BT$3,3,FALSE)*J29*K29*L29/1000,0))))</f>
        <v/>
      </c>
      <c r="N29" s="87"/>
    </row>
    <row r="30" spans="1:14" s="88" customFormat="1" x14ac:dyDescent="0.2">
      <c r="A30" s="479"/>
      <c r="B30" s="355"/>
      <c r="C30" s="354"/>
      <c r="D30" s="127"/>
      <c r="E30" s="367"/>
      <c r="F30" s="127"/>
      <c r="G30" s="127"/>
      <c r="H30" s="127"/>
      <c r="I30" s="367"/>
      <c r="J30" s="163"/>
      <c r="K30" s="163"/>
      <c r="L30" s="127"/>
      <c r="M30" s="106" t="str">
        <f>IF(OR(E30="",I30=""),"",IF(E30="Wearing Course",VLOOKUP(I30,VALIDATIONS!$BO$2:$BQ$11,3,FALSE)*J30*K30, IF(E30="Pavement Base", VLOOKUP(I30,VALIDATIONS!$BK$2:$BM$10,3,FALSE)*J30*K30*L30/1000, IF(E30="Earthworks and Formation", VLOOKUP(I30,VALIDATIONS!$BR$2:$BT$3,3,FALSE)*J30*K30*L30/1000,0))))</f>
        <v/>
      </c>
      <c r="N30" s="87"/>
    </row>
    <row r="31" spans="1:14" s="88" customFormat="1" x14ac:dyDescent="0.2">
      <c r="A31" s="479"/>
      <c r="B31" s="355"/>
      <c r="C31" s="354"/>
      <c r="D31" s="127"/>
      <c r="E31" s="367"/>
      <c r="F31" s="127"/>
      <c r="G31" s="127"/>
      <c r="H31" s="127"/>
      <c r="I31" s="367"/>
      <c r="J31" s="163"/>
      <c r="K31" s="163"/>
      <c r="L31" s="127"/>
      <c r="M31" s="106" t="str">
        <f>IF(OR(E31="",I31=""),"",IF(E31="Wearing Course",VLOOKUP(I31,VALIDATIONS!$BO$2:$BQ$11,3,FALSE)*J31*K31, IF(E31="Pavement Base", VLOOKUP(I31,VALIDATIONS!$BK$2:$BM$10,3,FALSE)*J31*K31*L31/1000, IF(E31="Earthworks and Formation", VLOOKUP(I31,VALIDATIONS!$BR$2:$BT$3,3,FALSE)*J31*K31*L31/1000,0))))</f>
        <v/>
      </c>
      <c r="N31" s="87"/>
    </row>
    <row r="32" spans="1:14" s="88" customFormat="1" x14ac:dyDescent="0.2">
      <c r="A32" s="479"/>
      <c r="B32" s="355"/>
      <c r="C32" s="354"/>
      <c r="D32" s="127"/>
      <c r="E32" s="367"/>
      <c r="F32" s="127"/>
      <c r="G32" s="127"/>
      <c r="H32" s="127"/>
      <c r="I32" s="367"/>
      <c r="J32" s="163"/>
      <c r="K32" s="163"/>
      <c r="L32" s="127"/>
      <c r="M32" s="106" t="str">
        <f>IF(OR(E32="",I32=""),"",IF(E32="Wearing Course",VLOOKUP(I32,VALIDATIONS!$BO$2:$BQ$11,3,FALSE)*J32*K32, IF(E32="Pavement Base", VLOOKUP(I32,VALIDATIONS!$BK$2:$BM$10,3,FALSE)*J32*K32*L32/1000, IF(E32="Earthworks and Formation", VLOOKUP(I32,VALIDATIONS!$BR$2:$BT$3,3,FALSE)*J32*K32*L32/1000,0))))</f>
        <v/>
      </c>
      <c r="N32" s="87"/>
    </row>
    <row r="33" spans="1:14" s="88" customFormat="1" x14ac:dyDescent="0.2">
      <c r="A33" s="479"/>
      <c r="B33" s="355"/>
      <c r="C33" s="354"/>
      <c r="D33" s="127"/>
      <c r="E33" s="367"/>
      <c r="F33" s="127"/>
      <c r="G33" s="127"/>
      <c r="H33" s="127"/>
      <c r="I33" s="367"/>
      <c r="J33" s="163"/>
      <c r="K33" s="163"/>
      <c r="L33" s="127"/>
      <c r="M33" s="106" t="str">
        <f>IF(OR(E33="",I33=""),"",IF(E33="Wearing Course",VLOOKUP(I33,VALIDATIONS!$BO$2:$BQ$11,3,FALSE)*J33*K33, IF(E33="Pavement Base", VLOOKUP(I33,VALIDATIONS!$BK$2:$BM$10,3,FALSE)*J33*K33*L33/1000, IF(E33="Earthworks and Formation", VLOOKUP(I33,VALIDATIONS!$BR$2:$BT$3,3,FALSE)*J33*K33*L33/1000,0))))</f>
        <v/>
      </c>
      <c r="N33" s="87"/>
    </row>
    <row r="34" spans="1:14" s="88" customFormat="1" x14ac:dyDescent="0.2">
      <c r="A34" s="479"/>
      <c r="B34" s="355"/>
      <c r="C34" s="354"/>
      <c r="D34" s="127"/>
      <c r="E34" s="367"/>
      <c r="F34" s="127"/>
      <c r="G34" s="127"/>
      <c r="H34" s="127"/>
      <c r="I34" s="367"/>
      <c r="J34" s="163"/>
      <c r="K34" s="163"/>
      <c r="L34" s="127"/>
      <c r="M34" s="106" t="str">
        <f>IF(OR(E34="",I34=""),"",IF(E34="Wearing Course",VLOOKUP(I34,VALIDATIONS!$BO$2:$BQ$11,3,FALSE)*J34*K34, IF(E34="Pavement Base", VLOOKUP(I34,VALIDATIONS!$BK$2:$BM$10,3,FALSE)*J34*K34*L34/1000, IF(E34="Earthworks and Formation", VLOOKUP(I34,VALIDATIONS!$BR$2:$BT$3,3,FALSE)*J34*K34*L34/1000,0))))</f>
        <v/>
      </c>
      <c r="N34" s="87"/>
    </row>
    <row r="35" spans="1:14" s="88" customFormat="1" x14ac:dyDescent="0.2">
      <c r="A35" s="479"/>
      <c r="B35" s="355"/>
      <c r="C35" s="354"/>
      <c r="D35" s="127"/>
      <c r="E35" s="367"/>
      <c r="F35" s="127"/>
      <c r="G35" s="127"/>
      <c r="H35" s="127"/>
      <c r="I35" s="367"/>
      <c r="J35" s="163"/>
      <c r="K35" s="163"/>
      <c r="L35" s="127"/>
      <c r="M35" s="106" t="str">
        <f>IF(OR(E35="",I35=""),"",IF(E35="Wearing Course",VLOOKUP(I35,VALIDATIONS!$BO$2:$BQ$11,3,FALSE)*J35*K35, IF(E35="Pavement Base", VLOOKUP(I35,VALIDATIONS!$BK$2:$BM$10,3,FALSE)*J35*K35*L35/1000, IF(E35="Earthworks and Formation", VLOOKUP(I35,VALIDATIONS!$BR$2:$BT$3,3,FALSE)*J35*K35*L35/1000,0))))</f>
        <v/>
      </c>
      <c r="N35" s="87"/>
    </row>
    <row r="36" spans="1:14" s="88" customFormat="1" x14ac:dyDescent="0.2">
      <c r="A36" s="479"/>
      <c r="B36" s="355"/>
      <c r="C36" s="354"/>
      <c r="D36" s="127"/>
      <c r="E36" s="367"/>
      <c r="F36" s="127"/>
      <c r="G36" s="127"/>
      <c r="H36" s="127"/>
      <c r="I36" s="367"/>
      <c r="J36" s="163"/>
      <c r="K36" s="163"/>
      <c r="L36" s="127"/>
      <c r="M36" s="106" t="str">
        <f>IF(OR(E36="",I36=""),"",IF(E36="Wearing Course",VLOOKUP(I36,VALIDATIONS!$BO$2:$BQ$11,3,FALSE)*J36*K36, IF(E36="Pavement Base", VLOOKUP(I36,VALIDATIONS!$BK$2:$BM$10,3,FALSE)*J36*K36*L36/1000, IF(E36="Earthworks and Formation", VLOOKUP(I36,VALIDATIONS!$BR$2:$BT$3,3,FALSE)*J36*K36*L36/1000,0))))</f>
        <v/>
      </c>
      <c r="N36" s="87"/>
    </row>
    <row r="37" spans="1:14" s="88" customFormat="1" x14ac:dyDescent="0.2">
      <c r="A37" s="479"/>
      <c r="B37" s="355"/>
      <c r="C37" s="354"/>
      <c r="D37" s="127"/>
      <c r="E37" s="367"/>
      <c r="F37" s="127"/>
      <c r="G37" s="127"/>
      <c r="H37" s="127"/>
      <c r="I37" s="367"/>
      <c r="J37" s="163"/>
      <c r="K37" s="163"/>
      <c r="L37" s="127"/>
      <c r="M37" s="106" t="str">
        <f>IF(OR(E37="",I37=""),"",IF(E37="Wearing Course",VLOOKUP(I37,VALIDATIONS!$BO$2:$BQ$11,3,FALSE)*J37*K37, IF(E37="Pavement Base", VLOOKUP(I37,VALIDATIONS!$BK$2:$BM$10,3,FALSE)*J37*K37*L37/1000, IF(E37="Earthworks and Formation", VLOOKUP(I37,VALIDATIONS!$BR$2:$BT$3,3,FALSE)*J37*K37*L37/1000,0))))</f>
        <v/>
      </c>
      <c r="N37" s="87"/>
    </row>
    <row r="38" spans="1:14" s="88" customFormat="1" x14ac:dyDescent="0.2">
      <c r="A38" s="479"/>
      <c r="B38" s="355"/>
      <c r="C38" s="354"/>
      <c r="D38" s="127"/>
      <c r="E38" s="367"/>
      <c r="F38" s="127"/>
      <c r="G38" s="127"/>
      <c r="H38" s="127"/>
      <c r="I38" s="367"/>
      <c r="J38" s="163"/>
      <c r="K38" s="163"/>
      <c r="L38" s="127"/>
      <c r="M38" s="106" t="str">
        <f>IF(OR(E38="",I38=""),"",IF(E38="Wearing Course",VLOOKUP(I38,VALIDATIONS!$BO$2:$BQ$11,3,FALSE)*J38*K38, IF(E38="Pavement Base", VLOOKUP(I38,VALIDATIONS!$BK$2:$BM$10,3,FALSE)*J38*K38*L38/1000, IF(E38="Earthworks and Formation", VLOOKUP(I38,VALIDATIONS!$BR$2:$BT$3,3,FALSE)*J38*K38*L38/1000,0))))</f>
        <v/>
      </c>
      <c r="N38" s="87"/>
    </row>
    <row r="39" spans="1:14" s="88" customFormat="1" x14ac:dyDescent="0.2">
      <c r="A39" s="479"/>
      <c r="B39" s="355"/>
      <c r="C39" s="354"/>
      <c r="D39" s="164"/>
      <c r="E39" s="367"/>
      <c r="F39" s="164"/>
      <c r="G39" s="164"/>
      <c r="H39" s="164"/>
      <c r="I39" s="367"/>
      <c r="J39" s="165"/>
      <c r="K39" s="165"/>
      <c r="L39" s="154"/>
      <c r="M39" s="106" t="str">
        <f>IF(OR(E39="",I39=""),"",IF(E39="Wearing Course",VLOOKUP(I39,VALIDATIONS!$BO$2:$BQ$11,3,FALSE)*J39*K39, IF(E39="Pavement Base", VLOOKUP(I39,VALIDATIONS!$BK$2:$BM$10,3,FALSE)*J39*K39*L39/1000, IF(E39="Earthworks and Formation", VLOOKUP(I39,VALIDATIONS!$BR$2:$BT$3,3,FALSE)*J39*K39*L39/1000,0))))</f>
        <v/>
      </c>
      <c r="N39" s="87"/>
    </row>
    <row r="40" spans="1:14" s="88" customFormat="1" x14ac:dyDescent="0.2">
      <c r="A40" s="92"/>
      <c r="B40" s="355"/>
      <c r="C40" s="354"/>
      <c r="D40" s="127"/>
      <c r="E40" s="367"/>
      <c r="F40" s="127"/>
      <c r="G40" s="127"/>
      <c r="H40" s="127"/>
      <c r="I40" s="367"/>
      <c r="J40" s="163"/>
      <c r="K40" s="163"/>
      <c r="L40" s="127"/>
      <c r="M40" s="106" t="str">
        <f>IF(OR(E40="",I40=""),"",IF(E40="Wearing Course",VLOOKUP(I40,VALIDATIONS!$BO$2:$BQ$11,3,FALSE)*J40*K40, IF(E40="Pavement Base", VLOOKUP(I40,VALIDATIONS!$BK$2:$BM$10,3,FALSE)*J40*K40*L40/1000, IF(E40="Earthworks and Formation", VLOOKUP(I40,VALIDATIONS!$BR$2:$BT$3,3,FALSE)*J40*K40*L40/1000,0))))</f>
        <v/>
      </c>
      <c r="N40" s="87"/>
    </row>
    <row r="41" spans="1:14" s="88" customFormat="1" x14ac:dyDescent="0.2">
      <c r="A41" s="92"/>
      <c r="B41" s="355"/>
      <c r="C41" s="354"/>
      <c r="D41" s="127"/>
      <c r="E41" s="367"/>
      <c r="F41" s="127"/>
      <c r="G41" s="127"/>
      <c r="H41" s="127"/>
      <c r="I41" s="367"/>
      <c r="J41" s="163"/>
      <c r="K41" s="163"/>
      <c r="L41" s="127"/>
      <c r="M41" s="106" t="str">
        <f>IF(OR(E41="",I41=""),"",IF(E41="Wearing Course",VLOOKUP(I41,VALIDATIONS!$BO$2:$BQ$11,3,FALSE)*J41*K41, IF(E41="Pavement Base", VLOOKUP(I41,VALIDATIONS!$BK$2:$BM$10,3,FALSE)*J41*K41*L41/1000, IF(E41="Earthworks and Formation", VLOOKUP(I41,VALIDATIONS!$BR$2:$BT$3,3,FALSE)*J41*K41*L41/1000,0))))</f>
        <v/>
      </c>
      <c r="N41" s="87"/>
    </row>
    <row r="42" spans="1:14" s="88" customFormat="1" x14ac:dyDescent="0.2">
      <c r="A42" s="92"/>
      <c r="B42" s="355"/>
      <c r="C42" s="354"/>
      <c r="D42" s="127"/>
      <c r="E42" s="367"/>
      <c r="F42" s="127"/>
      <c r="G42" s="127"/>
      <c r="H42" s="127"/>
      <c r="I42" s="367"/>
      <c r="J42" s="163"/>
      <c r="K42" s="163"/>
      <c r="L42" s="127"/>
      <c r="M42" s="106" t="str">
        <f>IF(OR(E42="",I42=""),"",IF(E42="Wearing Course",VLOOKUP(I42,VALIDATIONS!$BO$2:$BQ$11,3,FALSE)*J42*K42, IF(E42="Pavement Base", VLOOKUP(I42,VALIDATIONS!$BK$2:$BM$10,3,FALSE)*J42*K42*L42/1000, IF(E42="Earthworks and Formation", VLOOKUP(I42,VALIDATIONS!$BR$2:$BT$3,3,FALSE)*J42*K42*L42/1000,0))))</f>
        <v/>
      </c>
      <c r="N42" s="87"/>
    </row>
    <row r="43" spans="1:14" s="88" customFormat="1" x14ac:dyDescent="0.2">
      <c r="A43" s="92"/>
      <c r="B43" s="355"/>
      <c r="C43" s="354"/>
      <c r="D43" s="127"/>
      <c r="E43" s="367"/>
      <c r="F43" s="127"/>
      <c r="G43" s="127"/>
      <c r="H43" s="127"/>
      <c r="I43" s="367"/>
      <c r="J43" s="163"/>
      <c r="K43" s="163"/>
      <c r="L43" s="127"/>
      <c r="M43" s="106" t="str">
        <f>IF(OR(E43="",I43=""),"",IF(E43="Wearing Course",VLOOKUP(I43,VALIDATIONS!$BO$2:$BQ$11,3,FALSE)*J43*K43, IF(E43="Pavement Base", VLOOKUP(I43,VALIDATIONS!$BK$2:$BM$10,3,FALSE)*J43*K43*L43/1000, IF(E43="Earthworks and Formation", VLOOKUP(I43,VALIDATIONS!$BR$2:$BT$3,3,FALSE)*J43*K43*L43/1000,0))))</f>
        <v/>
      </c>
      <c r="N43" s="87"/>
    </row>
    <row r="44" spans="1:14" s="88" customFormat="1" x14ac:dyDescent="0.2">
      <c r="A44" s="92"/>
      <c r="B44" s="355"/>
      <c r="C44" s="354"/>
      <c r="D44" s="127"/>
      <c r="E44" s="367"/>
      <c r="F44" s="127"/>
      <c r="G44" s="127"/>
      <c r="H44" s="127"/>
      <c r="I44" s="367"/>
      <c r="J44" s="163"/>
      <c r="K44" s="163"/>
      <c r="L44" s="127"/>
      <c r="M44" s="106" t="str">
        <f>IF(OR(E44="",I44=""),"",IF(E44="Wearing Course",VLOOKUP(I44,VALIDATIONS!$BO$2:$BQ$11,3,FALSE)*J44*K44, IF(E44="Pavement Base", VLOOKUP(I44,VALIDATIONS!$BK$2:$BM$10,3,FALSE)*J44*K44*L44/1000, IF(E44="Earthworks and Formation", VLOOKUP(I44,VALIDATIONS!$BR$2:$BT$3,3,FALSE)*J44*K44*L44/1000,0))))</f>
        <v/>
      </c>
      <c r="N44" s="87"/>
    </row>
    <row r="45" spans="1:14" x14ac:dyDescent="0.2">
      <c r="A45" s="92"/>
      <c r="B45" s="355"/>
      <c r="C45" s="354"/>
      <c r="D45" s="127"/>
      <c r="E45" s="367"/>
      <c r="F45" s="127"/>
      <c r="G45" s="127"/>
      <c r="H45" s="127"/>
      <c r="I45" s="367"/>
      <c r="J45" s="163"/>
      <c r="K45" s="163"/>
      <c r="L45" s="127"/>
      <c r="M45" s="106" t="str">
        <f>IF(OR(E45="",I45=""),"",IF(E45="Wearing Course",VLOOKUP(I45,VALIDATIONS!$BO$2:$BQ$11,3,FALSE)*J45*K45, IF(E45="Pavement Base", VLOOKUP(I45,VALIDATIONS!$BK$2:$BM$10,3,FALSE)*J45*K45*L45/1000, IF(E45="Earthworks and Formation", VLOOKUP(I45,VALIDATIONS!$BR$2:$BT$3,3,FALSE)*J45*K45*L45/1000,0))))</f>
        <v/>
      </c>
    </row>
    <row r="46" spans="1:14" x14ac:dyDescent="0.2">
      <c r="A46" s="92"/>
      <c r="B46" s="355"/>
      <c r="C46" s="354"/>
      <c r="D46" s="127"/>
      <c r="E46" s="367"/>
      <c r="F46" s="127"/>
      <c r="G46" s="127"/>
      <c r="H46" s="127"/>
      <c r="I46" s="367"/>
      <c r="J46" s="163"/>
      <c r="K46" s="163"/>
      <c r="L46" s="127"/>
      <c r="M46" s="106" t="str">
        <f>IF(OR(E46="",I46=""),"",IF(E46="Wearing Course",VLOOKUP(I46,VALIDATIONS!$BO$2:$BQ$11,3,FALSE)*J46*K46, IF(E46="Pavement Base", VLOOKUP(I46,VALIDATIONS!$BK$2:$BM$10,3,FALSE)*J46*K46*L46/1000, IF(E46="Earthworks and Formation", VLOOKUP(I46,VALIDATIONS!$BR$2:$BT$3,3,FALSE)*J46*K46*L46/1000,0))))</f>
        <v/>
      </c>
    </row>
    <row r="47" spans="1:14" x14ac:dyDescent="0.2">
      <c r="A47" s="92"/>
      <c r="B47" s="355"/>
      <c r="C47" s="354"/>
      <c r="D47" s="127"/>
      <c r="E47" s="367"/>
      <c r="F47" s="127"/>
      <c r="G47" s="127"/>
      <c r="H47" s="127"/>
      <c r="I47" s="367"/>
      <c r="J47" s="163"/>
      <c r="K47" s="163"/>
      <c r="L47" s="127"/>
      <c r="M47" s="106" t="str">
        <f>IF(OR(E47="",I47=""),"",IF(E47="Wearing Course",VLOOKUP(I47,VALIDATIONS!$BO$2:$BQ$11,3,FALSE)*J47*K47, IF(E47="Pavement Base", VLOOKUP(I47,VALIDATIONS!$BK$2:$BM$10,3,FALSE)*J47*K47*L47/1000, IF(E47="Earthworks and Formation", VLOOKUP(I47,VALIDATIONS!$BR$2:$BT$3,3,FALSE)*J47*K47*L47/1000,0))))</f>
        <v/>
      </c>
    </row>
    <row r="48" spans="1:14" x14ac:dyDescent="0.2">
      <c r="A48" s="92"/>
      <c r="B48" s="355"/>
      <c r="C48" s="354"/>
      <c r="D48" s="164"/>
      <c r="E48" s="367"/>
      <c r="F48" s="164"/>
      <c r="G48" s="164"/>
      <c r="H48" s="164"/>
      <c r="I48" s="367"/>
      <c r="J48" s="165"/>
      <c r="K48" s="165"/>
      <c r="L48" s="154"/>
      <c r="M48" s="106" t="str">
        <f>IF(OR(E48="",I48=""),"",IF(E48="Wearing Course",VLOOKUP(I48,VALIDATIONS!$BO$2:$BQ$11,3,FALSE)*J48*K48, IF(E48="Pavement Base", VLOOKUP(I48,VALIDATIONS!$BK$2:$BM$10,3,FALSE)*J48*K48*L48/1000, IF(E48="Earthworks and Formation", VLOOKUP(I48,VALIDATIONS!$BR$2:$BT$3,3,FALSE)*J48*K48*L48/1000,0))))</f>
        <v/>
      </c>
    </row>
    <row r="49" spans="1:13" x14ac:dyDescent="0.2">
      <c r="A49" s="92"/>
      <c r="B49" s="355"/>
      <c r="C49" s="354"/>
      <c r="D49" s="127"/>
      <c r="E49" s="367"/>
      <c r="F49" s="127"/>
      <c r="G49" s="127"/>
      <c r="H49" s="127"/>
      <c r="I49" s="367"/>
      <c r="J49" s="163"/>
      <c r="K49" s="163"/>
      <c r="L49" s="127"/>
      <c r="M49" s="106" t="str">
        <f>IF(OR(E49="",I49=""),"",IF(E49="Wearing Course",VLOOKUP(I49,VALIDATIONS!$BO$2:$BQ$11,3,FALSE)*J49*K49, IF(E49="Pavement Base", VLOOKUP(I49,VALIDATIONS!$BK$2:$BM$10,3,FALSE)*J49*K49*L49/1000, IF(E49="Earthworks and Formation", VLOOKUP(I49,VALIDATIONS!$BR$2:$BT$3,3,FALSE)*J49*K49*L49/1000,0))))</f>
        <v/>
      </c>
    </row>
    <row r="50" spans="1:13" x14ac:dyDescent="0.2">
      <c r="A50" s="92"/>
      <c r="B50" s="355"/>
      <c r="C50" s="354"/>
      <c r="D50" s="127"/>
      <c r="E50" s="367"/>
      <c r="F50" s="127"/>
      <c r="G50" s="127"/>
      <c r="H50" s="127"/>
      <c r="I50" s="367"/>
      <c r="J50" s="163"/>
      <c r="K50" s="163"/>
      <c r="L50" s="127"/>
      <c r="M50" s="106" t="str">
        <f>IF(OR(E50="",I50=""),"",IF(E50="Wearing Course",VLOOKUP(I50,VALIDATIONS!$BO$2:$BQ$11,3,FALSE)*J50*K50, IF(E50="Pavement Base", VLOOKUP(I50,VALIDATIONS!$BK$2:$BM$10,3,FALSE)*J50*K50*L50/1000, IF(E50="Earthworks and Formation", VLOOKUP(I50,VALIDATIONS!$BR$2:$BT$3,3,FALSE)*J50*K50*L50/1000,0))))</f>
        <v/>
      </c>
    </row>
    <row r="51" spans="1:13" x14ac:dyDescent="0.2">
      <c r="A51" s="92"/>
      <c r="B51" s="355"/>
      <c r="C51" s="354"/>
      <c r="D51" s="164"/>
      <c r="E51" s="367"/>
      <c r="F51" s="164"/>
      <c r="G51" s="164"/>
      <c r="H51" s="164"/>
      <c r="I51" s="367"/>
      <c r="J51" s="165"/>
      <c r="K51" s="165"/>
      <c r="L51" s="154"/>
      <c r="M51" s="106" t="str">
        <f>IF(OR(E51="",I51=""),"",IF(E51="Wearing Course",VLOOKUP(I51,VALIDATIONS!$BO$2:$BQ$11,3,FALSE)*J51*K51, IF(E51="Pavement Base", VLOOKUP(I51,VALIDATIONS!$BK$2:$BM$10,3,FALSE)*J51*K51*L51/1000, IF(E51="Earthworks and Formation", VLOOKUP(I51,VALIDATIONS!$BR$2:$BT$3,3,FALSE)*J51*K51*L51/1000,0))))</f>
        <v/>
      </c>
    </row>
    <row r="52" spans="1:13" x14ac:dyDescent="0.2">
      <c r="A52" s="92"/>
      <c r="B52" s="355"/>
      <c r="C52" s="354"/>
      <c r="D52" s="127"/>
      <c r="E52" s="367"/>
      <c r="F52" s="127"/>
      <c r="G52" s="127"/>
      <c r="H52" s="127"/>
      <c r="I52" s="367"/>
      <c r="J52" s="163"/>
      <c r="K52" s="163"/>
      <c r="L52" s="127"/>
      <c r="M52" s="106" t="str">
        <f>IF(OR(E52="",I52=""),"",IF(E52="Wearing Course",VLOOKUP(I52,VALIDATIONS!$BO$2:$BQ$11,3,FALSE)*J52*K52, IF(E52="Pavement Base", VLOOKUP(I52,VALIDATIONS!$BK$2:$BM$10,3,FALSE)*J52*K52*L52/1000, IF(E52="Earthworks and Formation", VLOOKUP(I52,VALIDATIONS!$BR$2:$BT$3,3,FALSE)*J52*K52*L52/1000,0))))</f>
        <v/>
      </c>
    </row>
    <row r="53" spans="1:13" x14ac:dyDescent="0.2">
      <c r="A53" s="92"/>
      <c r="B53" s="355"/>
      <c r="C53" s="354"/>
      <c r="D53" s="127"/>
      <c r="E53" s="367"/>
      <c r="F53" s="127"/>
      <c r="G53" s="127"/>
      <c r="H53" s="127"/>
      <c r="I53" s="367"/>
      <c r="J53" s="163"/>
      <c r="K53" s="163"/>
      <c r="L53" s="127"/>
      <c r="M53" s="106" t="str">
        <f>IF(OR(E53="",I53=""),"",IF(E53="Wearing Course",VLOOKUP(I53,VALIDATIONS!$BO$2:$BQ$11,3,FALSE)*J53*K53, IF(E53="Pavement Base", VLOOKUP(I53,VALIDATIONS!$BK$2:$BM$10,3,FALSE)*J53*K53*L53/1000, IF(E53="Earthworks and Formation", VLOOKUP(I53,VALIDATIONS!$BR$2:$BT$3,3,FALSE)*J53*K53*L53/1000,0))))</f>
        <v/>
      </c>
    </row>
    <row r="54" spans="1:13" x14ac:dyDescent="0.2">
      <c r="A54" s="92"/>
      <c r="B54" s="355"/>
      <c r="C54" s="354"/>
      <c r="D54" s="127"/>
      <c r="E54" s="367"/>
      <c r="F54" s="127"/>
      <c r="G54" s="127"/>
      <c r="H54" s="127"/>
      <c r="I54" s="367"/>
      <c r="J54" s="163"/>
      <c r="K54" s="163"/>
      <c r="L54" s="127"/>
      <c r="M54" s="106" t="str">
        <f>IF(OR(E54="",I54=""),"",IF(E54="Wearing Course",VLOOKUP(I54,VALIDATIONS!$BO$2:$BQ$11,3,FALSE)*J54*K54, IF(E54="Pavement Base", VLOOKUP(I54,VALIDATIONS!$BK$2:$BM$10,3,FALSE)*J54*K54*L54/1000, IF(E54="Earthworks and Formation", VLOOKUP(I54,VALIDATIONS!$BR$2:$BT$3,3,FALSE)*J54*K54*L54/1000,0))))</f>
        <v/>
      </c>
    </row>
    <row r="55" spans="1:13" x14ac:dyDescent="0.2">
      <c r="A55" s="92"/>
      <c r="B55" s="355"/>
      <c r="C55" s="354"/>
      <c r="D55" s="127"/>
      <c r="E55" s="367"/>
      <c r="F55" s="127"/>
      <c r="G55" s="127"/>
      <c r="H55" s="127"/>
      <c r="I55" s="367"/>
      <c r="J55" s="163"/>
      <c r="K55" s="163"/>
      <c r="L55" s="127"/>
      <c r="M55" s="106" t="str">
        <f>IF(OR(E55="",I55=""),"",IF(E55="Wearing Course",VLOOKUP(I55,VALIDATIONS!$BO$2:$BQ$11,3,FALSE)*J55*K55, IF(E55="Pavement Base", VLOOKUP(I55,VALIDATIONS!$BK$2:$BM$10,3,FALSE)*J55*K55*L55/1000, IF(E55="Earthworks and Formation", VLOOKUP(I55,VALIDATIONS!$BR$2:$BT$3,3,FALSE)*J55*K55*L55/1000,0))))</f>
        <v/>
      </c>
    </row>
    <row r="56" spans="1:13" x14ac:dyDescent="0.2">
      <c r="A56" s="92"/>
      <c r="B56" s="355"/>
      <c r="C56" s="354"/>
      <c r="D56" s="127"/>
      <c r="E56" s="367"/>
      <c r="F56" s="127"/>
      <c r="G56" s="127"/>
      <c r="H56" s="127"/>
      <c r="I56" s="367"/>
      <c r="J56" s="163"/>
      <c r="K56" s="163"/>
      <c r="L56" s="127"/>
      <c r="M56" s="106" t="str">
        <f>IF(OR(E56="",I56=""),"",IF(E56="Wearing Course",VLOOKUP(I56,VALIDATIONS!$BO$2:$BQ$11,3,FALSE)*J56*K56, IF(E56="Pavement Base", VLOOKUP(I56,VALIDATIONS!$BK$2:$BM$10,3,FALSE)*J56*K56*L56/1000, IF(E56="Earthworks and Formation", VLOOKUP(I56,VALIDATIONS!$BR$2:$BT$3,3,FALSE)*J56*K56*L56/1000,0))))</f>
        <v/>
      </c>
    </row>
    <row r="57" spans="1:13" x14ac:dyDescent="0.2">
      <c r="A57" s="92"/>
      <c r="B57" s="355"/>
      <c r="C57" s="354"/>
      <c r="D57" s="127"/>
      <c r="E57" s="367"/>
      <c r="F57" s="127"/>
      <c r="G57" s="127"/>
      <c r="H57" s="127"/>
      <c r="I57" s="367"/>
      <c r="J57" s="163"/>
      <c r="K57" s="163"/>
      <c r="L57" s="127"/>
      <c r="M57" s="106" t="str">
        <f>IF(OR(E57="",I57=""),"",IF(E57="Wearing Course",VLOOKUP(I57,VALIDATIONS!$BO$2:$BQ$11,3,FALSE)*J57*K57, IF(E57="Pavement Base", VLOOKUP(I57,VALIDATIONS!$BK$2:$BM$10,3,FALSE)*J57*K57*L57/1000, IF(E57="Earthworks and Formation", VLOOKUP(I57,VALIDATIONS!$BR$2:$BT$3,3,FALSE)*J57*K57*L57/1000,0))))</f>
        <v/>
      </c>
    </row>
    <row r="58" spans="1:13" x14ac:dyDescent="0.2">
      <c r="A58" s="92"/>
      <c r="B58" s="355"/>
      <c r="C58" s="354"/>
      <c r="D58" s="127"/>
      <c r="E58" s="367"/>
      <c r="F58" s="127"/>
      <c r="G58" s="127"/>
      <c r="H58" s="127"/>
      <c r="I58" s="367"/>
      <c r="J58" s="163"/>
      <c r="K58" s="163"/>
      <c r="L58" s="127"/>
      <c r="M58" s="106" t="str">
        <f>IF(OR(E58="",I58=""),"",IF(E58="Wearing Course",VLOOKUP(I58,VALIDATIONS!$BO$2:$BQ$11,3,FALSE)*J58*K58, IF(E58="Pavement Base", VLOOKUP(I58,VALIDATIONS!$BK$2:$BM$10,3,FALSE)*J58*K58*L58/1000, IF(E58="Earthworks and Formation", VLOOKUP(I58,VALIDATIONS!$BR$2:$BT$3,3,FALSE)*J58*K58*L58/1000,0))))</f>
        <v/>
      </c>
    </row>
    <row r="59" spans="1:13" x14ac:dyDescent="0.2">
      <c r="A59" s="92"/>
      <c r="B59" s="355"/>
      <c r="C59" s="354"/>
      <c r="D59" s="127"/>
      <c r="E59" s="367"/>
      <c r="F59" s="127"/>
      <c r="G59" s="127"/>
      <c r="H59" s="127"/>
      <c r="I59" s="367"/>
      <c r="J59" s="163"/>
      <c r="K59" s="163"/>
      <c r="L59" s="127"/>
      <c r="M59" s="106" t="str">
        <f>IF(OR(E59="",I59=""),"",IF(E59="Wearing Course",VLOOKUP(I59,VALIDATIONS!$BO$2:$BQ$11,3,FALSE)*J59*K59, IF(E59="Pavement Base", VLOOKUP(I59,VALIDATIONS!$BK$2:$BM$10,3,FALSE)*J59*K59*L59/1000, IF(E59="Earthworks and Formation", VLOOKUP(I59,VALIDATIONS!$BR$2:$BT$3,3,FALSE)*J59*K59*L59/1000,0))))</f>
        <v/>
      </c>
    </row>
    <row r="60" spans="1:13" x14ac:dyDescent="0.2">
      <c r="A60" s="92"/>
      <c r="B60" s="355"/>
      <c r="C60" s="354"/>
      <c r="D60" s="127"/>
      <c r="E60" s="367"/>
      <c r="F60" s="127"/>
      <c r="G60" s="127"/>
      <c r="H60" s="127"/>
      <c r="I60" s="367"/>
      <c r="J60" s="163"/>
      <c r="K60" s="163"/>
      <c r="L60" s="127"/>
      <c r="M60" s="106" t="str">
        <f>IF(OR(E60="",I60=""),"",IF(E60="Wearing Course",VLOOKUP(I60,VALIDATIONS!$BO$2:$BQ$11,3,FALSE)*J60*K60, IF(E60="Pavement Base", VLOOKUP(I60,VALIDATIONS!$BK$2:$BM$10,3,FALSE)*J60*K60*L60/1000, IF(E60="Earthworks and Formation", VLOOKUP(I60,VALIDATIONS!$BR$2:$BT$3,3,FALSE)*J60*K60*L60/1000,0))))</f>
        <v/>
      </c>
    </row>
    <row r="61" spans="1:13" x14ac:dyDescent="0.2">
      <c r="A61" s="92"/>
      <c r="B61" s="355"/>
      <c r="C61" s="354"/>
      <c r="D61" s="127"/>
      <c r="E61" s="367"/>
      <c r="F61" s="127"/>
      <c r="G61" s="127"/>
      <c r="H61" s="127"/>
      <c r="I61" s="367"/>
      <c r="J61" s="163"/>
      <c r="K61" s="163"/>
      <c r="L61" s="127"/>
      <c r="M61" s="106" t="str">
        <f>IF(OR(E61="",I61=""),"",IF(E61="Wearing Course",VLOOKUP(I61,VALIDATIONS!$BO$2:$BQ$11,3,FALSE)*J61*K61, IF(E61="Pavement Base", VLOOKUP(I61,VALIDATIONS!$BK$2:$BM$10,3,FALSE)*J61*K61*L61/1000, IF(E61="Earthworks and Formation", VLOOKUP(I61,VALIDATIONS!$BR$2:$BT$3,3,FALSE)*J61*K61*L61/1000,0))))</f>
        <v/>
      </c>
    </row>
    <row r="62" spans="1:13" x14ac:dyDescent="0.2">
      <c r="A62" s="92"/>
      <c r="B62" s="355"/>
      <c r="C62" s="354"/>
      <c r="D62" s="127"/>
      <c r="E62" s="367"/>
      <c r="F62" s="127"/>
      <c r="G62" s="127"/>
      <c r="H62" s="127"/>
      <c r="I62" s="367"/>
      <c r="J62" s="163"/>
      <c r="K62" s="163"/>
      <c r="L62" s="127"/>
      <c r="M62" s="106" t="str">
        <f>IF(OR(E62="",I62=""),"",IF(E62="Wearing Course",VLOOKUP(I62,VALIDATIONS!$BO$2:$BQ$11,3,FALSE)*J62*K62, IF(E62="Pavement Base", VLOOKUP(I62,VALIDATIONS!$BK$2:$BM$10,3,FALSE)*J62*K62*L62/1000, IF(E62="Earthworks and Formation", VLOOKUP(I62,VALIDATIONS!$BR$2:$BT$3,3,FALSE)*J62*K62*L62/1000,0))))</f>
        <v/>
      </c>
    </row>
    <row r="63" spans="1:13" x14ac:dyDescent="0.2">
      <c r="A63" s="92"/>
      <c r="B63" s="355"/>
      <c r="C63" s="354"/>
      <c r="D63" s="127"/>
      <c r="E63" s="367"/>
      <c r="F63" s="127"/>
      <c r="G63" s="127"/>
      <c r="H63" s="127"/>
      <c r="I63" s="367"/>
      <c r="J63" s="163"/>
      <c r="K63" s="163"/>
      <c r="L63" s="127"/>
      <c r="M63" s="106" t="str">
        <f>IF(OR(E63="",I63=""),"",IF(E63="Wearing Course",VLOOKUP(I63,VALIDATIONS!$BO$2:$BQ$11,3,FALSE)*J63*K63, IF(E63="Pavement Base", VLOOKUP(I63,VALIDATIONS!$BK$2:$BM$10,3,FALSE)*J63*K63*L63/1000, IF(E63="Earthworks and Formation", VLOOKUP(I63,VALIDATIONS!$BR$2:$BT$3,3,FALSE)*J63*K63*L63/1000,0))))</f>
        <v/>
      </c>
    </row>
    <row r="64" spans="1:13" x14ac:dyDescent="0.2">
      <c r="A64" s="92"/>
      <c r="B64" s="355"/>
      <c r="C64" s="354"/>
      <c r="D64" s="127"/>
      <c r="E64" s="367"/>
      <c r="F64" s="127"/>
      <c r="G64" s="127"/>
      <c r="H64" s="127"/>
      <c r="I64" s="367"/>
      <c r="J64" s="163"/>
      <c r="K64" s="163"/>
      <c r="L64" s="127"/>
      <c r="M64" s="106" t="str">
        <f>IF(OR(E64="",I64=""),"",IF(E64="Wearing Course",VLOOKUP(I64,VALIDATIONS!$BO$2:$BQ$11,3,FALSE)*J64*K64, IF(E64="Pavement Base", VLOOKUP(I64,VALIDATIONS!$BK$2:$BM$10,3,FALSE)*J64*K64*L64/1000, IF(E64="Earthworks and Formation", VLOOKUP(I64,VALIDATIONS!$BR$2:$BT$3,3,FALSE)*J64*K64*L64/1000,0))))</f>
        <v/>
      </c>
    </row>
    <row r="65" spans="1:13" x14ac:dyDescent="0.2">
      <c r="A65" s="92"/>
      <c r="B65" s="355"/>
      <c r="C65" s="354"/>
      <c r="D65" s="127"/>
      <c r="E65" s="367"/>
      <c r="F65" s="127"/>
      <c r="G65" s="127"/>
      <c r="H65" s="127"/>
      <c r="I65" s="367"/>
      <c r="J65" s="163"/>
      <c r="K65" s="163"/>
      <c r="L65" s="127"/>
      <c r="M65" s="106" t="str">
        <f>IF(OR(E65="",I65=""),"",IF(E65="Wearing Course",VLOOKUP(I65,VALIDATIONS!$BO$2:$BQ$11,3,FALSE)*J65*K65, IF(E65="Pavement Base", VLOOKUP(I65,VALIDATIONS!$BK$2:$BM$10,3,FALSE)*J65*K65*L65/1000, IF(E65="Earthworks and Formation", VLOOKUP(I65,VALIDATIONS!$BR$2:$BT$3,3,FALSE)*J65*K65*L65/1000,0))))</f>
        <v/>
      </c>
    </row>
    <row r="66" spans="1:13" x14ac:dyDescent="0.2">
      <c r="A66" s="92"/>
      <c r="B66" s="355"/>
      <c r="C66" s="354"/>
      <c r="D66" s="127"/>
      <c r="E66" s="367"/>
      <c r="F66" s="127"/>
      <c r="G66" s="127"/>
      <c r="H66" s="127"/>
      <c r="I66" s="367"/>
      <c r="J66" s="163"/>
      <c r="K66" s="163"/>
      <c r="L66" s="127"/>
      <c r="M66" s="106" t="str">
        <f>IF(OR(E66="",I66=""),"",IF(E66="Wearing Course",VLOOKUP(I66,VALIDATIONS!$BO$2:$BQ$11,3,FALSE)*J66*K66, IF(E66="Pavement Base", VLOOKUP(I66,VALIDATIONS!$BK$2:$BM$10,3,FALSE)*J66*K66*L66/1000, IF(E66="Earthworks and Formation", VLOOKUP(I66,VALIDATIONS!$BR$2:$BT$3,3,FALSE)*J66*K66*L66/1000,0))))</f>
        <v/>
      </c>
    </row>
    <row r="67" spans="1:13" x14ac:dyDescent="0.2">
      <c r="A67" s="92"/>
      <c r="B67" s="355"/>
      <c r="C67" s="354"/>
      <c r="D67" s="127"/>
      <c r="E67" s="367"/>
      <c r="F67" s="127"/>
      <c r="G67" s="127"/>
      <c r="H67" s="127"/>
      <c r="I67" s="367"/>
      <c r="J67" s="163"/>
      <c r="K67" s="163"/>
      <c r="L67" s="127"/>
      <c r="M67" s="106" t="str">
        <f>IF(OR(E67="",I67=""),"",IF(E67="Wearing Course",VLOOKUP(I67,VALIDATIONS!$BO$2:$BQ$11,3,FALSE)*J67*K67, IF(E67="Pavement Base", VLOOKUP(I67,VALIDATIONS!$BK$2:$BM$10,3,FALSE)*J67*K67*L67/1000, IF(E67="Earthworks and Formation", VLOOKUP(I67,VALIDATIONS!$BR$2:$BT$3,3,FALSE)*J67*K67*L67/1000,0))))</f>
        <v/>
      </c>
    </row>
    <row r="68" spans="1:13" x14ac:dyDescent="0.2">
      <c r="A68" s="92"/>
      <c r="B68" s="355"/>
      <c r="C68" s="354"/>
      <c r="D68" s="127"/>
      <c r="E68" s="367"/>
      <c r="F68" s="127"/>
      <c r="G68" s="127"/>
      <c r="H68" s="127"/>
      <c r="I68" s="367"/>
      <c r="J68" s="163"/>
      <c r="K68" s="163"/>
      <c r="L68" s="127"/>
      <c r="M68" s="106" t="str">
        <f>IF(OR(E68="",I68=""),"",IF(E68="Wearing Course",VLOOKUP(I68,VALIDATIONS!$BO$2:$BQ$11,3,FALSE)*J68*K68, IF(E68="Pavement Base", VLOOKUP(I68,VALIDATIONS!$BK$2:$BM$10,3,FALSE)*J68*K68*L68/1000, IF(E68="Earthworks and Formation", VLOOKUP(I68,VALIDATIONS!$BR$2:$BT$3,3,FALSE)*J68*K68*L68/1000,0))))</f>
        <v/>
      </c>
    </row>
    <row r="69" spans="1:13" x14ac:dyDescent="0.2">
      <c r="A69" s="92"/>
      <c r="B69" s="355"/>
      <c r="C69" s="354"/>
      <c r="D69" s="164"/>
      <c r="E69" s="367"/>
      <c r="F69" s="164"/>
      <c r="G69" s="164"/>
      <c r="H69" s="164"/>
      <c r="I69" s="367"/>
      <c r="J69" s="165"/>
      <c r="K69" s="165"/>
      <c r="L69" s="154"/>
      <c r="M69" s="106" t="str">
        <f>IF(OR(E69="",I69=""),"",IF(E69="Wearing Course",VLOOKUP(I69,VALIDATIONS!$BO$2:$BQ$11,3,FALSE)*J69*K69, IF(E69="Pavement Base", VLOOKUP(I69,VALIDATIONS!$BK$2:$BM$10,3,FALSE)*J69*K69*L69/1000, IF(E69="Earthworks and Formation", VLOOKUP(I69,VALIDATIONS!$BR$2:$BT$3,3,FALSE)*J69*K69*L69/1000,0))))</f>
        <v/>
      </c>
    </row>
    <row r="70" spans="1:13" x14ac:dyDescent="0.2">
      <c r="A70" s="92"/>
      <c r="B70" s="355"/>
      <c r="C70" s="354"/>
      <c r="D70" s="127"/>
      <c r="E70" s="367"/>
      <c r="F70" s="127"/>
      <c r="G70" s="127"/>
      <c r="H70" s="127"/>
      <c r="I70" s="367"/>
      <c r="J70" s="163"/>
      <c r="K70" s="163"/>
      <c r="L70" s="127"/>
      <c r="M70" s="106" t="str">
        <f>IF(OR(E70="",I70=""),"",IF(E70="Wearing Course",VLOOKUP(I70,VALIDATIONS!$BO$2:$BQ$11,3,FALSE)*J70*K70, IF(E70="Pavement Base", VLOOKUP(I70,VALIDATIONS!$BK$2:$BM$10,3,FALSE)*J70*K70*L70/1000, IF(E70="Earthworks and Formation", VLOOKUP(I70,VALIDATIONS!$BR$2:$BT$3,3,FALSE)*J70*K70*L70/1000,0))))</f>
        <v/>
      </c>
    </row>
    <row r="71" spans="1:13" x14ac:dyDescent="0.2">
      <c r="A71" s="92"/>
      <c r="B71" s="355"/>
      <c r="C71" s="354"/>
      <c r="D71" s="127"/>
      <c r="E71" s="367"/>
      <c r="F71" s="127"/>
      <c r="G71" s="127"/>
      <c r="H71" s="127"/>
      <c r="I71" s="367"/>
      <c r="J71" s="163"/>
      <c r="K71" s="163"/>
      <c r="L71" s="127"/>
      <c r="M71" s="106" t="str">
        <f>IF(OR(E71="",I71=""),"",IF(E71="Wearing Course",VLOOKUP(I71,VALIDATIONS!$BO$2:$BQ$11,3,FALSE)*J71*K71, IF(E71="Pavement Base", VLOOKUP(I71,VALIDATIONS!$BK$2:$BM$10,3,FALSE)*J71*K71*L71/1000, IF(E71="Earthworks and Formation", VLOOKUP(I71,VALIDATIONS!$BR$2:$BT$3,3,FALSE)*J71*K71*L71/1000,0))))</f>
        <v/>
      </c>
    </row>
    <row r="72" spans="1:13" x14ac:dyDescent="0.2">
      <c r="A72" s="92"/>
      <c r="B72" s="355"/>
      <c r="C72" s="354"/>
      <c r="D72" s="127"/>
      <c r="E72" s="367"/>
      <c r="F72" s="127"/>
      <c r="G72" s="127"/>
      <c r="H72" s="127"/>
      <c r="I72" s="367"/>
      <c r="J72" s="163"/>
      <c r="K72" s="163"/>
      <c r="L72" s="127"/>
      <c r="M72" s="106" t="str">
        <f>IF(OR(E72="",I72=""),"",IF(E72="Wearing Course",VLOOKUP(I72,VALIDATIONS!$BO$2:$BQ$11,3,FALSE)*J72*K72, IF(E72="Pavement Base", VLOOKUP(I72,VALIDATIONS!$BK$2:$BM$10,3,FALSE)*J72*K72*L72/1000, IF(E72="Earthworks and Formation", VLOOKUP(I72,VALIDATIONS!$BR$2:$BT$3,3,FALSE)*J72*K72*L72/1000,0))))</f>
        <v/>
      </c>
    </row>
    <row r="73" spans="1:13" x14ac:dyDescent="0.2">
      <c r="A73" s="92"/>
      <c r="B73" s="355"/>
      <c r="C73" s="354"/>
      <c r="D73" s="127"/>
      <c r="E73" s="367"/>
      <c r="F73" s="127"/>
      <c r="G73" s="127"/>
      <c r="H73" s="127"/>
      <c r="I73" s="367"/>
      <c r="J73" s="163"/>
      <c r="K73" s="163"/>
      <c r="L73" s="127"/>
      <c r="M73" s="106" t="str">
        <f>IF(OR(E73="",I73=""),"",IF(E73="Wearing Course",VLOOKUP(I73,VALIDATIONS!$BO$2:$BQ$11,3,FALSE)*J73*K73, IF(E73="Pavement Base", VLOOKUP(I73,VALIDATIONS!$BK$2:$BM$10,3,FALSE)*J73*K73*L73/1000, IF(E73="Earthworks and Formation", VLOOKUP(I73,VALIDATIONS!$BR$2:$BT$3,3,FALSE)*J73*K73*L73/1000,0))))</f>
        <v/>
      </c>
    </row>
    <row r="74" spans="1:13" x14ac:dyDescent="0.2">
      <c r="A74" s="92"/>
      <c r="B74" s="355"/>
      <c r="C74" s="354"/>
      <c r="D74" s="164"/>
      <c r="E74" s="367"/>
      <c r="F74" s="164"/>
      <c r="G74" s="164"/>
      <c r="H74" s="164"/>
      <c r="I74" s="367"/>
      <c r="J74" s="165"/>
      <c r="K74" s="165"/>
      <c r="L74" s="154"/>
      <c r="M74" s="106" t="str">
        <f>IF(OR(E74="",I74=""),"",IF(E74="Wearing Course",VLOOKUP(I74,VALIDATIONS!$BO$2:$BQ$11,3,FALSE)*J74*K74, IF(E74="Pavement Base", VLOOKUP(I74,VALIDATIONS!$BK$2:$BM$10,3,FALSE)*J74*K74*L74/1000, IF(E74="Earthworks and Formation", VLOOKUP(I74,VALIDATIONS!$BR$2:$BT$3,3,FALSE)*J74*K74*L74/1000,0))))</f>
        <v/>
      </c>
    </row>
    <row r="75" spans="1:13" x14ac:dyDescent="0.2">
      <c r="A75" s="92"/>
      <c r="B75" s="355"/>
      <c r="C75" s="354"/>
      <c r="D75" s="127"/>
      <c r="E75" s="367"/>
      <c r="F75" s="127"/>
      <c r="G75" s="127"/>
      <c r="H75" s="127"/>
      <c r="I75" s="367"/>
      <c r="J75" s="163"/>
      <c r="K75" s="163"/>
      <c r="L75" s="127"/>
      <c r="M75" s="106" t="str">
        <f>IF(OR(E75="",I75=""),"",IF(E75="Wearing Course",VLOOKUP(I75,VALIDATIONS!$BO$2:$BQ$11,3,FALSE)*J75*K75, IF(E75="Pavement Base", VLOOKUP(I75,VALIDATIONS!$BK$2:$BM$10,3,FALSE)*J75*K75*L75/1000, IF(E75="Earthworks and Formation", VLOOKUP(I75,VALIDATIONS!$BR$2:$BT$3,3,FALSE)*J75*K75*L75/1000,0))))</f>
        <v/>
      </c>
    </row>
    <row r="76" spans="1:13" x14ac:dyDescent="0.2">
      <c r="A76" s="92"/>
      <c r="B76" s="355"/>
      <c r="C76" s="354"/>
      <c r="D76" s="127"/>
      <c r="E76" s="367"/>
      <c r="F76" s="127"/>
      <c r="G76" s="127"/>
      <c r="H76" s="127"/>
      <c r="I76" s="367"/>
      <c r="J76" s="163"/>
      <c r="K76" s="163"/>
      <c r="L76" s="127"/>
      <c r="M76" s="106" t="str">
        <f>IF(OR(E76="",I76=""),"",IF(E76="Wearing Course",VLOOKUP(I76,VALIDATIONS!$BO$2:$BQ$11,3,FALSE)*J76*K76, IF(E76="Pavement Base", VLOOKUP(I76,VALIDATIONS!$BK$2:$BM$10,3,FALSE)*J76*K76*L76/1000, IF(E76="Earthworks and Formation", VLOOKUP(I76,VALIDATIONS!$BR$2:$BT$3,3,FALSE)*J76*K76*L76/1000,0))))</f>
        <v/>
      </c>
    </row>
    <row r="77" spans="1:13" x14ac:dyDescent="0.2">
      <c r="A77" s="92"/>
      <c r="B77" s="355"/>
      <c r="C77" s="354"/>
      <c r="D77" s="127"/>
      <c r="E77" s="367"/>
      <c r="F77" s="127"/>
      <c r="G77" s="127"/>
      <c r="H77" s="127"/>
      <c r="I77" s="367"/>
      <c r="J77" s="163"/>
      <c r="K77" s="163"/>
      <c r="L77" s="127"/>
      <c r="M77" s="106" t="str">
        <f>IF(OR(E77="",I77=""),"",IF(E77="Wearing Course",VLOOKUP(I77,VALIDATIONS!$BO$2:$BQ$11,3,FALSE)*J77*K77, IF(E77="Pavement Base", VLOOKUP(I77,VALIDATIONS!$BK$2:$BM$10,3,FALSE)*J77*K77*L77/1000, IF(E77="Earthworks and Formation", VLOOKUP(I77,VALIDATIONS!$BR$2:$BT$3,3,FALSE)*J77*K77*L77/1000,0))))</f>
        <v/>
      </c>
    </row>
    <row r="78" spans="1:13" x14ac:dyDescent="0.2">
      <c r="A78" s="92"/>
      <c r="B78" s="355"/>
      <c r="C78" s="354"/>
      <c r="D78" s="127"/>
      <c r="E78" s="367"/>
      <c r="F78" s="127"/>
      <c r="G78" s="127"/>
      <c r="H78" s="127"/>
      <c r="I78" s="367"/>
      <c r="J78" s="163"/>
      <c r="K78" s="163"/>
      <c r="L78" s="127"/>
      <c r="M78" s="106" t="str">
        <f>IF(OR(E78="",I78=""),"",IF(E78="Wearing Course",VLOOKUP(I78,VALIDATIONS!$BO$2:$BQ$11,3,FALSE)*J78*K78, IF(E78="Pavement Base", VLOOKUP(I78,VALIDATIONS!$BK$2:$BM$10,3,FALSE)*J78*K78*L78/1000, IF(E78="Earthworks and Formation", VLOOKUP(I78,VALIDATIONS!$BR$2:$BT$3,3,FALSE)*J78*K78*L78/1000,0))))</f>
        <v/>
      </c>
    </row>
    <row r="79" spans="1:13" x14ac:dyDescent="0.2">
      <c r="A79" s="92"/>
      <c r="B79" s="355"/>
      <c r="C79" s="354"/>
      <c r="D79" s="127"/>
      <c r="E79" s="367"/>
      <c r="F79" s="127"/>
      <c r="G79" s="127"/>
      <c r="H79" s="127"/>
      <c r="I79" s="367"/>
      <c r="J79" s="163"/>
      <c r="K79" s="163"/>
      <c r="L79" s="127"/>
      <c r="M79" s="106" t="str">
        <f>IF(OR(E79="",I79=""),"",IF(E79="Wearing Course",VLOOKUP(I79,VALIDATIONS!$BO$2:$BQ$11,3,FALSE)*J79*K79, IF(E79="Pavement Base", VLOOKUP(I79,VALIDATIONS!$BK$2:$BM$10,3,FALSE)*J79*K79*L79/1000, IF(E79="Earthworks and Formation", VLOOKUP(I79,VALIDATIONS!$BR$2:$BT$3,3,FALSE)*J79*K79*L79/1000,0))))</f>
        <v/>
      </c>
    </row>
    <row r="80" spans="1:13" x14ac:dyDescent="0.2">
      <c r="A80" s="92"/>
      <c r="B80" s="355"/>
      <c r="C80" s="354"/>
      <c r="D80" s="127"/>
      <c r="E80" s="367"/>
      <c r="F80" s="127"/>
      <c r="G80" s="127"/>
      <c r="H80" s="127"/>
      <c r="I80" s="367"/>
      <c r="J80" s="163"/>
      <c r="K80" s="163"/>
      <c r="L80" s="127"/>
      <c r="M80" s="106" t="str">
        <f>IF(OR(E80="",I80=""),"",IF(E80="Wearing Course",VLOOKUP(I80,VALIDATIONS!$BO$2:$BQ$11,3,FALSE)*J80*K80, IF(E80="Pavement Base", VLOOKUP(I80,VALIDATIONS!$BK$2:$BM$10,3,FALSE)*J80*K80*L80/1000, IF(E80="Earthworks and Formation", VLOOKUP(I80,VALIDATIONS!$BR$2:$BT$3,3,FALSE)*J80*K80*L80/1000,0))))</f>
        <v/>
      </c>
    </row>
    <row r="81" spans="1:14" x14ac:dyDescent="0.2">
      <c r="A81" s="92"/>
      <c r="B81" s="355"/>
      <c r="C81" s="354"/>
      <c r="D81" s="127"/>
      <c r="E81" s="367"/>
      <c r="F81" s="127"/>
      <c r="G81" s="127"/>
      <c r="H81" s="127"/>
      <c r="I81" s="367"/>
      <c r="J81" s="163"/>
      <c r="K81" s="163"/>
      <c r="L81" s="127"/>
      <c r="M81" s="106" t="str">
        <f>IF(OR(E81="",I81=""),"",IF(E81="Wearing Course",VLOOKUP(I81,VALIDATIONS!$BO$2:$BQ$11,3,FALSE)*J81*K81, IF(E81="Pavement Base", VLOOKUP(I81,VALIDATIONS!$BK$2:$BM$10,3,FALSE)*J81*K81*L81/1000, IF(E81="Earthworks and Formation", VLOOKUP(I81,VALIDATIONS!$BR$2:$BT$3,3,FALSE)*J81*K81*L81/1000,0))))</f>
        <v/>
      </c>
    </row>
    <row r="82" spans="1:14" x14ac:dyDescent="0.2">
      <c r="A82" s="92"/>
      <c r="B82" s="355"/>
      <c r="C82" s="354"/>
      <c r="D82" s="127"/>
      <c r="E82" s="367"/>
      <c r="F82" s="127"/>
      <c r="G82" s="127"/>
      <c r="H82" s="127"/>
      <c r="I82" s="367"/>
      <c r="J82" s="163"/>
      <c r="K82" s="163"/>
      <c r="L82" s="127"/>
      <c r="M82" s="106" t="str">
        <f>IF(OR(E82="",I82=""),"",IF(E82="Wearing Course",VLOOKUP(I82,VALIDATIONS!$BO$2:$BQ$11,3,FALSE)*J82*K82, IF(E82="Pavement Base", VLOOKUP(I82,VALIDATIONS!$BK$2:$BM$10,3,FALSE)*J82*K82*L82/1000, IF(E82="Earthworks and Formation", VLOOKUP(I82,VALIDATIONS!$BR$2:$BT$3,3,FALSE)*J82*K82*L82/1000,0))))</f>
        <v/>
      </c>
    </row>
    <row r="83" spans="1:14" x14ac:dyDescent="0.2">
      <c r="A83" s="92"/>
      <c r="B83" s="355"/>
      <c r="C83" s="354"/>
      <c r="D83" s="127"/>
      <c r="E83" s="367"/>
      <c r="F83" s="127"/>
      <c r="G83" s="127"/>
      <c r="H83" s="127"/>
      <c r="I83" s="367"/>
      <c r="J83" s="163"/>
      <c r="K83" s="163"/>
      <c r="L83" s="127"/>
      <c r="M83" s="106" t="str">
        <f>IF(OR(E83="",I83=""),"",IF(E83="Wearing Course",VLOOKUP(I83,VALIDATIONS!$BO$2:$BQ$11,3,FALSE)*J83*K83, IF(E83="Pavement Base", VLOOKUP(I83,VALIDATIONS!$BK$2:$BM$10,3,FALSE)*J83*K83*L83/1000, IF(E83="Earthworks and Formation", VLOOKUP(I83,VALIDATIONS!$BR$2:$BT$3,3,FALSE)*J83*K83*L83/1000,0))))</f>
        <v/>
      </c>
    </row>
    <row r="84" spans="1:14" s="93" customFormat="1" x14ac:dyDescent="0.2">
      <c r="A84" s="92"/>
      <c r="B84" s="355"/>
      <c r="C84" s="354"/>
      <c r="D84" s="127"/>
      <c r="E84" s="367"/>
      <c r="F84" s="127"/>
      <c r="G84" s="127"/>
      <c r="H84" s="127"/>
      <c r="I84" s="367"/>
      <c r="J84" s="163"/>
      <c r="K84" s="163"/>
      <c r="L84" s="127"/>
      <c r="M84" s="106" t="str">
        <f>IF(OR(E84="",I84=""),"",IF(E84="Wearing Course",VLOOKUP(I84,VALIDATIONS!$BO$2:$BQ$11,3,FALSE)*J84*K84, IF(E84="Pavement Base", VLOOKUP(I84,VALIDATIONS!$BK$2:$BM$10,3,FALSE)*J84*K84*L84/1000, IF(E84="Earthworks and Formation", VLOOKUP(I84,VALIDATIONS!$BR$2:$BT$3,3,FALSE)*J84*K84*L84/1000,0))))</f>
        <v/>
      </c>
      <c r="N84" s="166"/>
    </row>
    <row r="85" spans="1:14" x14ac:dyDescent="0.2">
      <c r="A85" s="92"/>
      <c r="B85" s="355"/>
      <c r="C85" s="354"/>
      <c r="D85" s="127"/>
      <c r="E85" s="367"/>
      <c r="F85" s="127"/>
      <c r="G85" s="127"/>
      <c r="H85" s="127"/>
      <c r="I85" s="367"/>
      <c r="J85" s="163"/>
      <c r="K85" s="163"/>
      <c r="L85" s="127"/>
      <c r="M85" s="106" t="str">
        <f>IF(OR(E85="",I85=""),"",IF(E85="Wearing Course",VLOOKUP(I85,VALIDATIONS!$BO$2:$BQ$11,3,FALSE)*J85*K85, IF(E85="Pavement Base", VLOOKUP(I85,VALIDATIONS!$BK$2:$BM$10,3,FALSE)*J85*K85*L85/1000, IF(E85="Earthworks and Formation", VLOOKUP(I85,VALIDATIONS!$BR$2:$BT$3,3,FALSE)*J85*K85*L85/1000,0))))</f>
        <v/>
      </c>
    </row>
    <row r="86" spans="1:14" x14ac:dyDescent="0.2">
      <c r="A86" s="92"/>
      <c r="B86" s="355"/>
      <c r="C86" s="354"/>
      <c r="D86" s="127"/>
      <c r="E86" s="367"/>
      <c r="F86" s="127"/>
      <c r="G86" s="127"/>
      <c r="H86" s="127"/>
      <c r="I86" s="367"/>
      <c r="J86" s="163"/>
      <c r="K86" s="163"/>
      <c r="L86" s="127"/>
      <c r="M86" s="106" t="str">
        <f>IF(OR(E86="",I86=""),"",IF(E86="Wearing Course",VLOOKUP(I86,VALIDATIONS!$BO$2:$BQ$11,3,FALSE)*J86*K86, IF(E86="Pavement Base", VLOOKUP(I86,VALIDATIONS!$BK$2:$BM$10,3,FALSE)*J86*K86*L86/1000, IF(E86="Earthworks and Formation", VLOOKUP(I86,VALIDATIONS!$BR$2:$BT$3,3,FALSE)*J86*K86*L86/1000,0))))</f>
        <v/>
      </c>
    </row>
    <row r="87" spans="1:14" x14ac:dyDescent="0.2">
      <c r="A87" s="92"/>
      <c r="B87" s="355"/>
      <c r="C87" s="354"/>
      <c r="D87" s="127"/>
      <c r="E87" s="367"/>
      <c r="F87" s="127"/>
      <c r="G87" s="127"/>
      <c r="H87" s="127"/>
      <c r="I87" s="367"/>
      <c r="J87" s="163"/>
      <c r="K87" s="163"/>
      <c r="L87" s="127"/>
      <c r="M87" s="106" t="str">
        <f>IF(OR(E87="",I87=""),"",IF(E87="Wearing Course",VLOOKUP(I87,VALIDATIONS!$BO$2:$BQ$11,3,FALSE)*J87*K87, IF(E87="Pavement Base", VLOOKUP(I87,VALIDATIONS!$BK$2:$BM$10,3,FALSE)*J87*K87*L87/1000, IF(E87="Earthworks and Formation", VLOOKUP(I87,VALIDATIONS!$BR$2:$BT$3,3,FALSE)*J87*K87*L87/1000,0))))</f>
        <v/>
      </c>
    </row>
    <row r="88" spans="1:14" x14ac:dyDescent="0.2">
      <c r="A88" s="92"/>
      <c r="B88" s="355"/>
      <c r="C88" s="354"/>
      <c r="D88" s="127"/>
      <c r="E88" s="367"/>
      <c r="F88" s="127"/>
      <c r="G88" s="127"/>
      <c r="H88" s="127"/>
      <c r="I88" s="367"/>
      <c r="J88" s="163"/>
      <c r="K88" s="163"/>
      <c r="L88" s="127"/>
      <c r="M88" s="106" t="str">
        <f>IF(OR(E88="",I88=""),"",IF(E88="Wearing Course",VLOOKUP(I88,VALIDATIONS!$BO$2:$BQ$11,3,FALSE)*J88*K88, IF(E88="Pavement Base", VLOOKUP(I88,VALIDATIONS!$BK$2:$BM$10,3,FALSE)*J88*K88*L88/1000, IF(E88="Earthworks and Formation", VLOOKUP(I88,VALIDATIONS!$BR$2:$BT$3,3,FALSE)*J88*K88*L88/1000,0))))</f>
        <v/>
      </c>
    </row>
    <row r="89" spans="1:14" x14ac:dyDescent="0.2">
      <c r="A89" s="92"/>
      <c r="B89" s="355"/>
      <c r="C89" s="354"/>
      <c r="D89" s="127"/>
      <c r="E89" s="367"/>
      <c r="F89" s="127"/>
      <c r="G89" s="127"/>
      <c r="H89" s="127"/>
      <c r="I89" s="367"/>
      <c r="J89" s="163"/>
      <c r="K89" s="163"/>
      <c r="L89" s="127"/>
      <c r="M89" s="106" t="str">
        <f>IF(OR(E89="",I89=""),"",IF(E89="Wearing Course",VLOOKUP(I89,VALIDATIONS!$BO$2:$BQ$11,3,FALSE)*J89*K89, IF(E89="Pavement Base", VLOOKUP(I89,VALIDATIONS!$BK$2:$BM$10,3,FALSE)*J89*K89*L89/1000, IF(E89="Earthworks and Formation", VLOOKUP(I89,VALIDATIONS!$BR$2:$BT$3,3,FALSE)*J89*K89*L89/1000,0))))</f>
        <v/>
      </c>
    </row>
    <row r="90" spans="1:14" x14ac:dyDescent="0.2">
      <c r="A90" s="92"/>
      <c r="B90" s="355"/>
      <c r="C90" s="354"/>
      <c r="D90" s="127"/>
      <c r="E90" s="367"/>
      <c r="F90" s="127"/>
      <c r="G90" s="127"/>
      <c r="H90" s="127"/>
      <c r="I90" s="367"/>
      <c r="J90" s="163"/>
      <c r="K90" s="163"/>
      <c r="L90" s="127"/>
      <c r="M90" s="106" t="str">
        <f>IF(OR(E90="",I90=""),"",IF(E90="Wearing Course",VLOOKUP(I90,VALIDATIONS!$BO$2:$BQ$11,3,FALSE)*J90*K90, IF(E90="Pavement Base", VLOOKUP(I90,VALIDATIONS!$BK$2:$BM$10,3,FALSE)*J90*K90*L90/1000, IF(E90="Earthworks and Formation", VLOOKUP(I90,VALIDATIONS!$BR$2:$BT$3,3,FALSE)*J90*K90*L90/1000,0))))</f>
        <v/>
      </c>
    </row>
    <row r="91" spans="1:14" x14ac:dyDescent="0.2">
      <c r="A91" s="92"/>
      <c r="B91" s="355"/>
      <c r="C91" s="354"/>
      <c r="D91" s="127"/>
      <c r="E91" s="367"/>
      <c r="F91" s="127"/>
      <c r="G91" s="127"/>
      <c r="H91" s="127"/>
      <c r="I91" s="367"/>
      <c r="J91" s="163"/>
      <c r="K91" s="163"/>
      <c r="L91" s="127"/>
      <c r="M91" s="106" t="str">
        <f>IF(OR(E91="",I91=""),"",IF(E91="Wearing Course",VLOOKUP(I91,VALIDATIONS!$BO$2:$BQ$11,3,FALSE)*J91*K91, IF(E91="Pavement Base", VLOOKUP(I91,VALIDATIONS!$BK$2:$BM$10,3,FALSE)*J91*K91*L91/1000, IF(E91="Earthworks and Formation", VLOOKUP(I91,VALIDATIONS!$BR$2:$BT$3,3,FALSE)*J91*K91*L91/1000,0))))</f>
        <v/>
      </c>
    </row>
    <row r="92" spans="1:14" x14ac:dyDescent="0.2">
      <c r="A92" s="92"/>
      <c r="B92" s="355"/>
      <c r="C92" s="354"/>
      <c r="D92" s="127"/>
      <c r="E92" s="367"/>
      <c r="F92" s="127"/>
      <c r="G92" s="127"/>
      <c r="H92" s="127"/>
      <c r="I92" s="367"/>
      <c r="J92" s="163"/>
      <c r="K92" s="163"/>
      <c r="L92" s="127"/>
      <c r="M92" s="106" t="str">
        <f>IF(OR(E92="",I92=""),"",IF(E92="Wearing Course",VLOOKUP(I92,VALIDATIONS!$BO$2:$BQ$11,3,FALSE)*J92*K92, IF(E92="Pavement Base", VLOOKUP(I92,VALIDATIONS!$BK$2:$BM$10,3,FALSE)*J92*K92*L92/1000, IF(E92="Earthworks and Formation", VLOOKUP(I92,VALIDATIONS!$BR$2:$BT$3,3,FALSE)*J92*K92*L92/1000,0))))</f>
        <v/>
      </c>
    </row>
    <row r="93" spans="1:14" x14ac:dyDescent="0.2">
      <c r="A93" s="92"/>
      <c r="B93" s="355"/>
      <c r="C93" s="354"/>
      <c r="D93" s="127"/>
      <c r="E93" s="367"/>
      <c r="F93" s="127"/>
      <c r="G93" s="127"/>
      <c r="H93" s="127"/>
      <c r="I93" s="367"/>
      <c r="J93" s="163"/>
      <c r="K93" s="167"/>
      <c r="L93" s="127"/>
      <c r="M93" s="106" t="str">
        <f>IF(OR(E93="",I93=""),"",IF(E93="Wearing Course",VLOOKUP(I93,VALIDATIONS!$BO$2:$BQ$11,3,FALSE)*J93*K93, IF(E93="Pavement Base", VLOOKUP(I93,VALIDATIONS!$BK$2:$BM$10,3,FALSE)*J93*K93*L93/1000, IF(E93="Earthworks and Formation", VLOOKUP(I93,VALIDATIONS!$BR$2:$BT$3,3,FALSE)*J93*K93*L93/1000,0))))</f>
        <v/>
      </c>
    </row>
    <row r="94" spans="1:14" x14ac:dyDescent="0.2">
      <c r="A94" s="92"/>
      <c r="B94" s="355"/>
      <c r="C94" s="354"/>
      <c r="D94" s="127"/>
      <c r="E94" s="367"/>
      <c r="F94" s="127"/>
      <c r="G94" s="127"/>
      <c r="H94" s="127"/>
      <c r="I94" s="367"/>
      <c r="J94" s="163"/>
      <c r="K94" s="163"/>
      <c r="L94" s="127"/>
      <c r="M94" s="106" t="str">
        <f>IF(OR(E94="",I94=""),"",IF(E94="Wearing Course",VLOOKUP(I94,VALIDATIONS!$BO$2:$BQ$11,3,FALSE)*J94*K94, IF(E94="Pavement Base", VLOOKUP(I94,VALIDATIONS!$BK$2:$BM$10,3,FALSE)*J94*K94*L94/1000, IF(E94="Earthworks and Formation", VLOOKUP(I94,VALIDATIONS!$BR$2:$BT$3,3,FALSE)*J94*K94*L94/1000,0))))</f>
        <v/>
      </c>
    </row>
    <row r="95" spans="1:14" x14ac:dyDescent="0.2">
      <c r="A95" s="92"/>
      <c r="B95" s="355"/>
      <c r="C95" s="354"/>
      <c r="D95" s="127"/>
      <c r="E95" s="367"/>
      <c r="F95" s="127"/>
      <c r="G95" s="127"/>
      <c r="H95" s="127"/>
      <c r="I95" s="367"/>
      <c r="J95" s="163"/>
      <c r="K95" s="163"/>
      <c r="L95" s="127"/>
      <c r="M95" s="106" t="str">
        <f>IF(OR(E95="",I95=""),"",IF(E95="Wearing Course",VLOOKUP(I95,VALIDATIONS!$BO$2:$BQ$11,3,FALSE)*J95*K95, IF(E95="Pavement Base", VLOOKUP(I95,VALIDATIONS!$BK$2:$BM$10,3,FALSE)*J95*K95*L95/1000, IF(E95="Earthworks and Formation", VLOOKUP(I95,VALIDATIONS!$BR$2:$BT$3,3,FALSE)*J95*K95*L95/1000,0))))</f>
        <v/>
      </c>
    </row>
    <row r="96" spans="1:14" x14ac:dyDescent="0.2">
      <c r="A96" s="92"/>
      <c r="B96" s="355"/>
      <c r="C96" s="354"/>
      <c r="D96" s="127"/>
      <c r="E96" s="367"/>
      <c r="F96" s="127"/>
      <c r="G96" s="127"/>
      <c r="H96" s="127"/>
      <c r="I96" s="367"/>
      <c r="J96" s="163"/>
      <c r="K96" s="163"/>
      <c r="L96" s="127"/>
      <c r="M96" s="106" t="str">
        <f>IF(OR(E96="",I96=""),"",IF(E96="Wearing Course",VLOOKUP(I96,VALIDATIONS!$BO$2:$BQ$11,3,FALSE)*J96*K96, IF(E96="Pavement Base", VLOOKUP(I96,VALIDATIONS!$BK$2:$BM$10,3,FALSE)*J96*K96*L96/1000, IF(E96="Earthworks and Formation", VLOOKUP(I96,VALIDATIONS!$BR$2:$BT$3,3,FALSE)*J96*K96*L96/1000,0))))</f>
        <v/>
      </c>
    </row>
    <row r="97" spans="1:14" x14ac:dyDescent="0.2">
      <c r="A97" s="92"/>
      <c r="B97" s="355"/>
      <c r="C97" s="354"/>
      <c r="D97" s="127"/>
      <c r="E97" s="367"/>
      <c r="F97" s="127"/>
      <c r="G97" s="127"/>
      <c r="H97" s="127"/>
      <c r="I97" s="367"/>
      <c r="J97" s="163"/>
      <c r="K97" s="163"/>
      <c r="L97" s="127"/>
      <c r="M97" s="106" t="str">
        <f>IF(OR(E97="",I97=""),"",IF(E97="Wearing Course",VLOOKUP(I97,VALIDATIONS!$BO$2:$BQ$11,3,FALSE)*J97*K97, IF(E97="Pavement Base", VLOOKUP(I97,VALIDATIONS!$BK$2:$BM$10,3,FALSE)*J97*K97*L97/1000, IF(E97="Earthworks and Formation", VLOOKUP(I97,VALIDATIONS!$BR$2:$BT$3,3,FALSE)*J97*K97*L97/1000,0))))</f>
        <v/>
      </c>
    </row>
    <row r="98" spans="1:14" x14ac:dyDescent="0.2">
      <c r="A98" s="92"/>
      <c r="B98" s="355"/>
      <c r="C98" s="354"/>
      <c r="D98" s="127"/>
      <c r="E98" s="367"/>
      <c r="F98" s="127"/>
      <c r="G98" s="127"/>
      <c r="H98" s="127"/>
      <c r="I98" s="367"/>
      <c r="J98" s="163"/>
      <c r="K98" s="163"/>
      <c r="L98" s="127"/>
      <c r="M98" s="106" t="str">
        <f>IF(OR(E98="",I98=""),"",IF(E98="Wearing Course",VLOOKUP(I98,VALIDATIONS!$BO$2:$BQ$11,3,FALSE)*J98*K98, IF(E98="Pavement Base", VLOOKUP(I98,VALIDATIONS!$BK$2:$BM$10,3,FALSE)*J98*K98*L98/1000, IF(E98="Earthworks and Formation", VLOOKUP(I98,VALIDATIONS!$BR$2:$BT$3,3,FALSE)*J98*K98*L98/1000,0))))</f>
        <v/>
      </c>
    </row>
    <row r="99" spans="1:14" x14ac:dyDescent="0.2">
      <c r="A99" s="92"/>
      <c r="B99" s="355"/>
      <c r="C99" s="354"/>
      <c r="D99" s="127"/>
      <c r="E99" s="367"/>
      <c r="F99" s="127"/>
      <c r="G99" s="127"/>
      <c r="H99" s="127"/>
      <c r="I99" s="367"/>
      <c r="J99" s="163"/>
      <c r="K99" s="163"/>
      <c r="L99" s="127"/>
      <c r="M99" s="106" t="str">
        <f>IF(OR(E99="",I99=""),"",IF(E99="Wearing Course",VLOOKUP(I99,VALIDATIONS!$BO$2:$BQ$11,3,FALSE)*J99*K99, IF(E99="Pavement Base", VLOOKUP(I99,VALIDATIONS!$BK$2:$BM$10,3,FALSE)*J99*K99*L99/1000, IF(E99="Earthworks and Formation", VLOOKUP(I99,VALIDATIONS!$BR$2:$BT$3,3,FALSE)*J99*K99*L99/1000,0))))</f>
        <v/>
      </c>
    </row>
    <row r="100" spans="1:14" x14ac:dyDescent="0.2">
      <c r="A100" s="92"/>
      <c r="B100" s="355"/>
      <c r="C100" s="354"/>
      <c r="D100" s="127"/>
      <c r="E100" s="367"/>
      <c r="F100" s="127"/>
      <c r="G100" s="127"/>
      <c r="H100" s="127"/>
      <c r="I100" s="367"/>
      <c r="J100" s="163"/>
      <c r="K100" s="163"/>
      <c r="L100" s="127"/>
      <c r="M100" s="106" t="str">
        <f>IF(OR(E100="",I100=""),"",IF(E100="Wearing Course",VLOOKUP(I100,VALIDATIONS!$BO$2:$BQ$11,3,FALSE)*J100*K100, IF(E100="Pavement Base", VLOOKUP(I100,VALIDATIONS!$BK$2:$BM$10,3,FALSE)*J100*K100*L100/1000, IF(E100="Earthworks and Formation", VLOOKUP(I100,VALIDATIONS!$BR$2:$BT$3,3,FALSE)*J100*K100*L100/1000,0))))</f>
        <v/>
      </c>
    </row>
    <row r="101" spans="1:14" x14ac:dyDescent="0.2">
      <c r="A101" s="92"/>
      <c r="B101" s="355"/>
      <c r="C101" s="354"/>
      <c r="D101" s="127"/>
      <c r="E101" s="367"/>
      <c r="F101" s="127"/>
      <c r="G101" s="127"/>
      <c r="H101" s="127"/>
      <c r="I101" s="367"/>
      <c r="J101" s="163"/>
      <c r="K101" s="163"/>
      <c r="L101" s="127"/>
      <c r="M101" s="106" t="str">
        <f>IF(OR(E101="",I101=""),"",IF(E101="Wearing Course",VLOOKUP(I101,VALIDATIONS!$BO$2:$BQ$11,3,FALSE)*J101*K101, IF(E101="Pavement Base", VLOOKUP(I101,VALIDATIONS!$BK$2:$BM$10,3,FALSE)*J101*K101*L101/1000, IF(E101="Earthworks and Formation", VLOOKUP(I101,VALIDATIONS!$BR$2:$BT$3,3,FALSE)*J101*K101*L101/1000,0))))</f>
        <v/>
      </c>
    </row>
    <row r="102" spans="1:14" x14ac:dyDescent="0.2">
      <c r="A102" s="92"/>
      <c r="B102" s="355"/>
      <c r="C102" s="354"/>
      <c r="D102" s="127"/>
      <c r="E102" s="367"/>
      <c r="F102" s="127"/>
      <c r="G102" s="127"/>
      <c r="H102" s="127"/>
      <c r="I102" s="367"/>
      <c r="J102" s="163"/>
      <c r="K102" s="163"/>
      <c r="L102" s="127"/>
      <c r="M102" s="106" t="str">
        <f>IF(OR(E102="",I102=""),"",IF(E102="Wearing Course",VLOOKUP(I102,VALIDATIONS!$BO$2:$BQ$11,3,FALSE)*J102*K102, IF(E102="Pavement Base", VLOOKUP(I102,VALIDATIONS!$BK$2:$BM$10,3,FALSE)*J102*K102*L102/1000, IF(E102="Earthworks and Formation", VLOOKUP(I102,VALIDATIONS!$BR$2:$BT$3,3,FALSE)*J102*K102*L102/1000,0))))</f>
        <v/>
      </c>
    </row>
    <row r="103" spans="1:14" x14ac:dyDescent="0.2">
      <c r="A103" s="92"/>
      <c r="B103" s="355"/>
      <c r="C103" s="354"/>
      <c r="D103" s="127"/>
      <c r="E103" s="367"/>
      <c r="F103" s="127"/>
      <c r="G103" s="127"/>
      <c r="H103" s="127"/>
      <c r="I103" s="367"/>
      <c r="J103" s="163"/>
      <c r="K103" s="163"/>
      <c r="L103" s="127"/>
      <c r="M103" s="106" t="str">
        <f>IF(OR(E103="",I103=""),"",IF(E103="Wearing Course",VLOOKUP(I103,VALIDATIONS!$BO$2:$BQ$11,3,FALSE)*J103*K103, IF(E103="Pavement Base", VLOOKUP(I103,VALIDATIONS!$BK$2:$BM$10,3,FALSE)*J103*K103*L103/1000, IF(E103="Earthworks and Formation", VLOOKUP(I103,VALIDATIONS!$BR$2:$BT$3,3,FALSE)*J103*K103*L103/1000,0))))</f>
        <v/>
      </c>
    </row>
    <row r="104" spans="1:14" x14ac:dyDescent="0.2">
      <c r="A104" s="92"/>
      <c r="B104" s="355"/>
      <c r="C104" s="354"/>
      <c r="D104" s="127"/>
      <c r="E104" s="367"/>
      <c r="F104" s="127"/>
      <c r="G104" s="127"/>
      <c r="H104" s="127"/>
      <c r="I104" s="367"/>
      <c r="J104" s="163"/>
      <c r="K104" s="163"/>
      <c r="L104" s="127"/>
      <c r="M104" s="106" t="str">
        <f>IF(OR(E104="",I104=""),"",IF(E104="Wearing Course",VLOOKUP(I104,VALIDATIONS!$BO$2:$BQ$11,3,FALSE)*J104*K104, IF(E104="Pavement Base", VLOOKUP(I104,VALIDATIONS!$BK$2:$BM$10,3,FALSE)*J104*K104*L104/1000, IF(E104="Earthworks and Formation", VLOOKUP(I104,VALIDATIONS!$BR$2:$BT$3,3,FALSE)*J104*K104*L104/1000,0))))</f>
        <v/>
      </c>
    </row>
    <row r="105" spans="1:14" x14ac:dyDescent="0.2">
      <c r="A105" s="92"/>
      <c r="B105" s="355"/>
      <c r="C105" s="354"/>
      <c r="D105" s="82"/>
      <c r="E105" s="367"/>
      <c r="F105" s="82"/>
      <c r="G105" s="82"/>
      <c r="H105" s="82"/>
      <c r="I105" s="367"/>
      <c r="J105" s="168"/>
      <c r="K105" s="168"/>
      <c r="L105" s="154"/>
      <c r="M105" s="106" t="str">
        <f>IF(OR(E105="",I105=""),"",IF(E105="Wearing Course",VLOOKUP(I105,VALIDATIONS!$BO$2:$BQ$11,3,FALSE)*J105*K105, IF(E105="Pavement Base", VLOOKUP(I105,VALIDATIONS!$BK$2:$BM$10,3,FALSE)*J105*K105*L105/1000, IF(E105="Earthworks and Formation", VLOOKUP(I105,VALIDATIONS!$BR$2:$BT$3,3,FALSE)*J105*K105*L105/1000,0))))</f>
        <v/>
      </c>
    </row>
    <row r="106" spans="1:14" s="96" customFormat="1" x14ac:dyDescent="0.2">
      <c r="A106" s="92"/>
      <c r="B106" s="355"/>
      <c r="C106" s="354"/>
      <c r="D106" s="127"/>
      <c r="E106" s="367"/>
      <c r="F106" s="127"/>
      <c r="G106" s="127"/>
      <c r="H106" s="127"/>
      <c r="I106" s="367"/>
      <c r="J106" s="163"/>
      <c r="K106" s="163"/>
      <c r="L106" s="127"/>
      <c r="M106" s="106" t="str">
        <f>IF(OR(E106="",I106=""),"",IF(E106="Wearing Course",VLOOKUP(I106,VALIDATIONS!$BO$2:$BQ$11,3,FALSE)*J106*K106, IF(E106="Pavement Base", VLOOKUP(I106,VALIDATIONS!$BK$2:$BM$10,3,FALSE)*J106*K106*L106/1000, IF(E106="Earthworks and Formation", VLOOKUP(I106,VALIDATIONS!$BR$2:$BT$3,3,FALSE)*J106*K106*L106/1000,0))))</f>
        <v/>
      </c>
      <c r="N106" s="95"/>
    </row>
    <row r="107" spans="1:14" s="98" customFormat="1" x14ac:dyDescent="0.2">
      <c r="A107" s="92"/>
      <c r="B107" s="355"/>
      <c r="C107" s="354"/>
      <c r="D107" s="127"/>
      <c r="E107" s="367"/>
      <c r="F107" s="127"/>
      <c r="G107" s="127"/>
      <c r="H107" s="127"/>
      <c r="I107" s="367"/>
      <c r="J107" s="163"/>
      <c r="K107" s="163"/>
      <c r="L107" s="127"/>
      <c r="M107" s="106" t="str">
        <f>IF(OR(E107="",I107=""),"",IF(E107="Wearing Course",VLOOKUP(I107,VALIDATIONS!$BO$2:$BQ$11,3,FALSE)*J107*K107, IF(E107="Pavement Base", VLOOKUP(I107,VALIDATIONS!$BK$2:$BM$10,3,FALSE)*J107*K107*L107/1000, IF(E107="Earthworks and Formation", VLOOKUP(I107,VALIDATIONS!$BR$2:$BT$3,3,FALSE)*J107*K107*L107/1000,0))))</f>
        <v/>
      </c>
      <c r="N107" s="97"/>
    </row>
    <row r="108" spans="1:14" s="96" customFormat="1" x14ac:dyDescent="0.2">
      <c r="A108" s="92"/>
      <c r="B108" s="355"/>
      <c r="C108" s="354"/>
      <c r="D108" s="127"/>
      <c r="E108" s="367"/>
      <c r="F108" s="127"/>
      <c r="G108" s="127"/>
      <c r="H108" s="127"/>
      <c r="I108" s="367"/>
      <c r="J108" s="163"/>
      <c r="K108" s="163"/>
      <c r="L108" s="127"/>
      <c r="M108" s="106" t="str">
        <f>IF(OR(E108="",I108=""),"",IF(E108="Wearing Course",VLOOKUP(I108,VALIDATIONS!$BO$2:$BQ$11,3,FALSE)*J108*K108, IF(E108="Pavement Base", VLOOKUP(I108,VALIDATIONS!$BK$2:$BM$10,3,FALSE)*J108*K108*L108/1000, IF(E108="Earthworks and Formation", VLOOKUP(I108,VALIDATIONS!$BR$2:$BT$3,3,FALSE)*J108*K108*L108/1000,0))))</f>
        <v/>
      </c>
      <c r="N108" s="95"/>
    </row>
    <row r="109" spans="1:14" s="96" customFormat="1" x14ac:dyDescent="0.2">
      <c r="A109" s="92"/>
      <c r="B109" s="355"/>
      <c r="C109" s="354"/>
      <c r="D109" s="127"/>
      <c r="E109" s="367"/>
      <c r="F109" s="127"/>
      <c r="G109" s="127"/>
      <c r="H109" s="127"/>
      <c r="I109" s="367"/>
      <c r="J109" s="163"/>
      <c r="K109" s="163"/>
      <c r="L109" s="127"/>
      <c r="M109" s="106" t="str">
        <f>IF(OR(E109="",I109=""),"",IF(E109="Wearing Course",VLOOKUP(I109,VALIDATIONS!$BO$2:$BQ$11,3,FALSE)*J109*K109, IF(E109="Pavement Base", VLOOKUP(I109,VALIDATIONS!$BK$2:$BM$10,3,FALSE)*J109*K109*L109/1000, IF(E109="Earthworks and Formation", VLOOKUP(I109,VALIDATIONS!$BR$2:$BT$3,3,FALSE)*J109*K109*L109/1000,0))))</f>
        <v/>
      </c>
      <c r="N109" s="95"/>
    </row>
    <row r="110" spans="1:14" x14ac:dyDescent="0.2">
      <c r="A110" s="92"/>
      <c r="B110" s="355"/>
      <c r="C110" s="354"/>
      <c r="D110" s="127"/>
      <c r="E110" s="367"/>
      <c r="F110" s="127"/>
      <c r="G110" s="127"/>
      <c r="H110" s="127"/>
      <c r="I110" s="367"/>
      <c r="J110" s="163"/>
      <c r="K110" s="163"/>
      <c r="L110" s="127"/>
      <c r="M110" s="106" t="str">
        <f>IF(OR(E110="",I110=""),"",IF(E110="Wearing Course",VLOOKUP(I110,VALIDATIONS!$BO$2:$BQ$11,3,FALSE)*J110*K110, IF(E110="Pavement Base", VLOOKUP(I110,VALIDATIONS!$BK$2:$BM$10,3,FALSE)*J110*K110*L110/1000, IF(E110="Earthworks and Formation", VLOOKUP(I110,VALIDATIONS!$BR$2:$BT$3,3,FALSE)*J110*K110*L110/1000,0))))</f>
        <v/>
      </c>
    </row>
    <row r="111" spans="1:14" x14ac:dyDescent="0.2">
      <c r="A111" s="92"/>
      <c r="B111" s="355"/>
      <c r="C111" s="354"/>
      <c r="D111" s="127"/>
      <c r="E111" s="367"/>
      <c r="F111" s="127"/>
      <c r="G111" s="127"/>
      <c r="H111" s="127"/>
      <c r="I111" s="367"/>
      <c r="J111" s="163"/>
      <c r="K111" s="163"/>
      <c r="L111" s="127"/>
      <c r="M111" s="106" t="str">
        <f>IF(OR(E111="",I111=""),"",IF(E111="Wearing Course",VLOOKUP(I111,VALIDATIONS!$BO$2:$BQ$11,3,FALSE)*J111*K111, IF(E111="Pavement Base", VLOOKUP(I111,VALIDATIONS!$BK$2:$BM$10,3,FALSE)*J111*K111*L111/1000, IF(E111="Earthworks and Formation", VLOOKUP(I111,VALIDATIONS!$BR$2:$BT$3,3,FALSE)*J111*K111*L111/1000,0))))</f>
        <v/>
      </c>
    </row>
    <row r="112" spans="1:14" x14ac:dyDescent="0.2">
      <c r="A112" s="92"/>
      <c r="B112" s="355"/>
      <c r="C112" s="354"/>
      <c r="D112" s="127"/>
      <c r="E112" s="367"/>
      <c r="F112" s="127"/>
      <c r="G112" s="127"/>
      <c r="H112" s="127"/>
      <c r="I112" s="367"/>
      <c r="J112" s="163"/>
      <c r="K112" s="163"/>
      <c r="L112" s="127"/>
      <c r="M112" s="106" t="str">
        <f>IF(OR(E112="",I112=""),"",IF(E112="Wearing Course",VLOOKUP(I112,VALIDATIONS!$BO$2:$BQ$11,3,FALSE)*J112*K112, IF(E112="Pavement Base", VLOOKUP(I112,VALIDATIONS!$BK$2:$BM$10,3,FALSE)*J112*K112*L112/1000, IF(E112="Earthworks and Formation", VLOOKUP(I112,VALIDATIONS!$BR$2:$BT$3,3,FALSE)*J112*K112*L112/1000,0))))</f>
        <v/>
      </c>
    </row>
    <row r="113" spans="1:13" x14ac:dyDescent="0.2">
      <c r="A113" s="92"/>
      <c r="B113" s="355"/>
      <c r="C113" s="354"/>
      <c r="D113" s="127"/>
      <c r="E113" s="367"/>
      <c r="F113" s="127"/>
      <c r="G113" s="127"/>
      <c r="H113" s="127"/>
      <c r="I113" s="367"/>
      <c r="J113" s="163"/>
      <c r="K113" s="163"/>
      <c r="L113" s="127"/>
      <c r="M113" s="106" t="str">
        <f>IF(OR(E113="",I113=""),"",IF(E113="Wearing Course",VLOOKUP(I113,VALIDATIONS!$BO$2:$BQ$11,3,FALSE)*J113*K113, IF(E113="Pavement Base", VLOOKUP(I113,VALIDATIONS!$BK$2:$BM$10,3,FALSE)*J113*K113*L113/1000, IF(E113="Earthworks and Formation", VLOOKUP(I113,VALIDATIONS!$BR$2:$BT$3,3,FALSE)*J113*K113*L113/1000,0))))</f>
        <v/>
      </c>
    </row>
    <row r="114" spans="1:13" x14ac:dyDescent="0.2">
      <c r="A114" s="92"/>
      <c r="B114" s="355"/>
      <c r="C114" s="354"/>
      <c r="D114" s="127"/>
      <c r="E114" s="367"/>
      <c r="F114" s="127"/>
      <c r="G114" s="127"/>
      <c r="H114" s="127"/>
      <c r="I114" s="367"/>
      <c r="J114" s="163"/>
      <c r="K114" s="163"/>
      <c r="L114" s="127"/>
      <c r="M114" s="106" t="str">
        <f>IF(OR(E114="",I114=""),"",IF(E114="Wearing Course",VLOOKUP(I114,VALIDATIONS!$BO$2:$BQ$11,3,FALSE)*J114*K114, IF(E114="Pavement Base", VLOOKUP(I114,VALIDATIONS!$BK$2:$BM$10,3,FALSE)*J114*K114*L114/1000, IF(E114="Earthworks and Formation", VLOOKUP(I114,VALIDATIONS!$BR$2:$BT$3,3,FALSE)*J114*K114*L114/1000,0))))</f>
        <v/>
      </c>
    </row>
    <row r="115" spans="1:13" x14ac:dyDescent="0.2">
      <c r="A115" s="92"/>
      <c r="B115" s="355"/>
      <c r="C115" s="354"/>
      <c r="D115" s="127"/>
      <c r="E115" s="367"/>
      <c r="F115" s="127"/>
      <c r="G115" s="127"/>
      <c r="H115" s="127"/>
      <c r="I115" s="367"/>
      <c r="J115" s="163"/>
      <c r="K115" s="163"/>
      <c r="L115" s="127"/>
      <c r="M115" s="106" t="str">
        <f>IF(OR(E115="",I115=""),"",IF(E115="Wearing Course",VLOOKUP(I115,VALIDATIONS!$BO$2:$BQ$11,3,FALSE)*J115*K115, IF(E115="Pavement Base", VLOOKUP(I115,VALIDATIONS!$BK$2:$BM$10,3,FALSE)*J115*K115*L115/1000, IF(E115="Earthworks and Formation", VLOOKUP(I115,VALIDATIONS!$BR$2:$BT$3,3,FALSE)*J115*K115*L115/1000,0))))</f>
        <v/>
      </c>
    </row>
    <row r="116" spans="1:13" x14ac:dyDescent="0.2">
      <c r="A116" s="92"/>
      <c r="B116" s="355"/>
      <c r="C116" s="354"/>
      <c r="D116" s="127"/>
      <c r="E116" s="367"/>
      <c r="F116" s="127"/>
      <c r="G116" s="127"/>
      <c r="H116" s="127"/>
      <c r="I116" s="367"/>
      <c r="J116" s="163"/>
      <c r="K116" s="163"/>
      <c r="L116" s="127"/>
      <c r="M116" s="106" t="str">
        <f>IF(OR(E116="",I116=""),"",IF(E116="Wearing Course",VLOOKUP(I116,VALIDATIONS!$BO$2:$BQ$11,3,FALSE)*J116*K116, IF(E116="Pavement Base", VLOOKUP(I116,VALIDATIONS!$BK$2:$BM$10,3,FALSE)*J116*K116*L116/1000, IF(E116="Earthworks and Formation", VLOOKUP(I116,VALIDATIONS!$BR$2:$BT$3,3,FALSE)*J116*K116*L116/1000,0))))</f>
        <v/>
      </c>
    </row>
    <row r="117" spans="1:13" x14ac:dyDescent="0.2">
      <c r="A117" s="92"/>
      <c r="B117" s="355"/>
      <c r="C117" s="354"/>
      <c r="D117" s="127"/>
      <c r="E117" s="367"/>
      <c r="F117" s="127"/>
      <c r="G117" s="127"/>
      <c r="H117" s="127"/>
      <c r="I117" s="367"/>
      <c r="J117" s="163"/>
      <c r="K117" s="163"/>
      <c r="L117" s="127"/>
      <c r="M117" s="106" t="str">
        <f>IF(OR(E117="",I117=""),"",IF(E117="Wearing Course",VLOOKUP(I117,VALIDATIONS!$BO$2:$BQ$11,3,FALSE)*J117*K117, IF(E117="Pavement Base", VLOOKUP(I117,VALIDATIONS!$BK$2:$BM$10,3,FALSE)*J117*K117*L117/1000, IF(E117="Earthworks and Formation", VLOOKUP(I117,VALIDATIONS!$BR$2:$BT$3,3,FALSE)*J117*K117*L117/1000,0))))</f>
        <v/>
      </c>
    </row>
    <row r="118" spans="1:13" x14ac:dyDescent="0.2">
      <c r="A118" s="92"/>
      <c r="B118" s="355"/>
      <c r="C118" s="354"/>
      <c r="D118" s="127"/>
      <c r="E118" s="367"/>
      <c r="F118" s="127"/>
      <c r="G118" s="127"/>
      <c r="H118" s="127"/>
      <c r="I118" s="367"/>
      <c r="J118" s="163"/>
      <c r="K118" s="163"/>
      <c r="L118" s="127"/>
      <c r="M118" s="106" t="str">
        <f>IF(OR(E118="",I118=""),"",IF(E118="Wearing Course",VLOOKUP(I118,VALIDATIONS!$BO$2:$BQ$11,3,FALSE)*J118*K118, IF(E118="Pavement Base", VLOOKUP(I118,VALIDATIONS!$BK$2:$BM$10,3,FALSE)*J118*K118*L118/1000, IF(E118="Earthworks and Formation", VLOOKUP(I118,VALIDATIONS!$BR$2:$BT$3,3,FALSE)*J118*K118*L118/1000,0))))</f>
        <v/>
      </c>
    </row>
    <row r="119" spans="1:13" x14ac:dyDescent="0.2">
      <c r="A119" s="92"/>
      <c r="B119" s="355"/>
      <c r="C119" s="354"/>
      <c r="D119" s="127"/>
      <c r="E119" s="367"/>
      <c r="F119" s="127"/>
      <c r="G119" s="127"/>
      <c r="H119" s="127"/>
      <c r="I119" s="367"/>
      <c r="J119" s="163"/>
      <c r="K119" s="163"/>
      <c r="L119" s="127"/>
      <c r="M119" s="106" t="str">
        <f>IF(OR(E119="",I119=""),"",IF(E119="Wearing Course",VLOOKUP(I119,VALIDATIONS!$BO$2:$BQ$11,3,FALSE)*J119*K119, IF(E119="Pavement Base", VLOOKUP(I119,VALIDATIONS!$BK$2:$BM$10,3,FALSE)*J119*K119*L119/1000, IF(E119="Earthworks and Formation", VLOOKUP(I119,VALIDATIONS!$BR$2:$BT$3,3,FALSE)*J119*K119*L119/1000,0))))</f>
        <v/>
      </c>
    </row>
    <row r="120" spans="1:13" x14ac:dyDescent="0.2">
      <c r="A120" s="92"/>
      <c r="B120" s="355"/>
      <c r="C120" s="354"/>
      <c r="D120" s="127"/>
      <c r="E120" s="367"/>
      <c r="F120" s="127"/>
      <c r="G120" s="127"/>
      <c r="H120" s="127"/>
      <c r="I120" s="367"/>
      <c r="J120" s="163"/>
      <c r="K120" s="163"/>
      <c r="L120" s="127"/>
      <c r="M120" s="106" t="str">
        <f>IF(OR(E120="",I120=""),"",IF(E120="Wearing Course",VLOOKUP(I120,VALIDATIONS!$BO$2:$BQ$11,3,FALSE)*J120*K120, IF(E120="Pavement Base", VLOOKUP(I120,VALIDATIONS!$BK$2:$BM$10,3,FALSE)*J120*K120*L120/1000, IF(E120="Earthworks and Formation", VLOOKUP(I120,VALIDATIONS!$BR$2:$BT$3,3,FALSE)*J120*K120*L120/1000,0))))</f>
        <v/>
      </c>
    </row>
    <row r="121" spans="1:13" x14ac:dyDescent="0.2">
      <c r="A121" s="92"/>
      <c r="B121" s="355"/>
      <c r="C121" s="354"/>
      <c r="D121" s="127"/>
      <c r="E121" s="367"/>
      <c r="F121" s="127"/>
      <c r="G121" s="127"/>
      <c r="H121" s="127"/>
      <c r="I121" s="367"/>
      <c r="J121" s="163"/>
      <c r="K121" s="163"/>
      <c r="L121" s="127"/>
      <c r="M121" s="106" t="str">
        <f>IF(OR(E121="",I121=""),"",IF(E121="Wearing Course",VLOOKUP(I121,VALIDATIONS!$BO$2:$BQ$11,3,FALSE)*J121*K121, IF(E121="Pavement Base", VLOOKUP(I121,VALIDATIONS!$BK$2:$BM$10,3,FALSE)*J121*K121*L121/1000, IF(E121="Earthworks and Formation", VLOOKUP(I121,VALIDATIONS!$BR$2:$BT$3,3,FALSE)*J121*K121*L121/1000,0))))</f>
        <v/>
      </c>
    </row>
    <row r="122" spans="1:13" x14ac:dyDescent="0.2">
      <c r="A122" s="92"/>
      <c r="B122" s="355"/>
      <c r="C122" s="354"/>
      <c r="D122" s="127"/>
      <c r="E122" s="367"/>
      <c r="F122" s="127"/>
      <c r="G122" s="127"/>
      <c r="H122" s="127"/>
      <c r="I122" s="367"/>
      <c r="J122" s="163"/>
      <c r="K122" s="163"/>
      <c r="L122" s="127"/>
      <c r="M122" s="106" t="str">
        <f>IF(OR(E122="",I122=""),"",IF(E122="Wearing Course",VLOOKUP(I122,VALIDATIONS!$BO$2:$BQ$11,3,FALSE)*J122*K122, IF(E122="Pavement Base", VLOOKUP(I122,VALIDATIONS!$BK$2:$BM$10,3,FALSE)*J122*K122*L122/1000, IF(E122="Earthworks and Formation", VLOOKUP(I122,VALIDATIONS!$BR$2:$BT$3,3,FALSE)*J122*K122*L122/1000,0))))</f>
        <v/>
      </c>
    </row>
    <row r="123" spans="1:13" x14ac:dyDescent="0.2">
      <c r="A123" s="92"/>
      <c r="B123" s="355"/>
      <c r="C123" s="354"/>
      <c r="D123" s="127"/>
      <c r="E123" s="367"/>
      <c r="F123" s="127"/>
      <c r="G123" s="127"/>
      <c r="H123" s="127"/>
      <c r="I123" s="367"/>
      <c r="J123" s="163"/>
      <c r="K123" s="163"/>
      <c r="L123" s="127"/>
      <c r="M123" s="106" t="str">
        <f>IF(OR(E123="",I123=""),"",IF(E123="Wearing Course",VLOOKUP(I123,VALIDATIONS!$BO$2:$BQ$11,3,FALSE)*J123*K123, IF(E123="Pavement Base", VLOOKUP(I123,VALIDATIONS!$BK$2:$BM$10,3,FALSE)*J123*K123*L123/1000, IF(E123="Earthworks and Formation", VLOOKUP(I123,VALIDATIONS!$BR$2:$BT$3,3,FALSE)*J123*K123*L123/1000,0))))</f>
        <v/>
      </c>
    </row>
    <row r="124" spans="1:13" x14ac:dyDescent="0.2">
      <c r="A124" s="92"/>
      <c r="B124" s="355"/>
      <c r="C124" s="354"/>
      <c r="D124" s="127"/>
      <c r="E124" s="367"/>
      <c r="F124" s="127"/>
      <c r="G124" s="127"/>
      <c r="H124" s="127"/>
      <c r="I124" s="367"/>
      <c r="J124" s="163"/>
      <c r="K124" s="163"/>
      <c r="L124" s="127"/>
      <c r="M124" s="106" t="str">
        <f>IF(OR(E124="",I124=""),"",IF(E124="Wearing Course",VLOOKUP(I124,VALIDATIONS!$BO$2:$BQ$11,3,FALSE)*J124*K124, IF(E124="Pavement Base", VLOOKUP(I124,VALIDATIONS!$BK$2:$BM$10,3,FALSE)*J124*K124*L124/1000, IF(E124="Earthworks and Formation", VLOOKUP(I124,VALIDATIONS!$BR$2:$BT$3,3,FALSE)*J124*K124*L124/1000,0))))</f>
        <v/>
      </c>
    </row>
    <row r="125" spans="1:13" x14ac:dyDescent="0.2">
      <c r="A125" s="92"/>
      <c r="B125" s="355"/>
      <c r="C125" s="354"/>
      <c r="D125" s="127"/>
      <c r="E125" s="367"/>
      <c r="F125" s="127"/>
      <c r="G125" s="127"/>
      <c r="H125" s="127"/>
      <c r="I125" s="367"/>
      <c r="J125" s="163"/>
      <c r="K125" s="163"/>
      <c r="L125" s="127"/>
      <c r="M125" s="106" t="str">
        <f>IF(OR(E125="",I125=""),"",IF(E125="Wearing Course",VLOOKUP(I125,VALIDATIONS!$BO$2:$BQ$11,3,FALSE)*J125*K125, IF(E125="Pavement Base", VLOOKUP(I125,VALIDATIONS!$BK$2:$BM$10,3,FALSE)*J125*K125*L125/1000, IF(E125="Earthworks and Formation", VLOOKUP(I125,VALIDATIONS!$BR$2:$BT$3,3,FALSE)*J125*K125*L125/1000,0))))</f>
        <v/>
      </c>
    </row>
    <row r="126" spans="1:13" x14ac:dyDescent="0.2">
      <c r="A126" s="92"/>
      <c r="B126" s="355"/>
      <c r="C126" s="354"/>
      <c r="D126" s="127"/>
      <c r="E126" s="367"/>
      <c r="F126" s="127"/>
      <c r="G126" s="127"/>
      <c r="H126" s="127"/>
      <c r="I126" s="367"/>
      <c r="J126" s="163"/>
      <c r="K126" s="163"/>
      <c r="L126" s="127"/>
      <c r="M126" s="106" t="str">
        <f>IF(OR(E126="",I126=""),"",IF(E126="Wearing Course",VLOOKUP(I126,VALIDATIONS!$BO$2:$BQ$11,3,FALSE)*J126*K126, IF(E126="Pavement Base", VLOOKUP(I126,VALIDATIONS!$BK$2:$BM$10,3,FALSE)*J126*K126*L126/1000, IF(E126="Earthworks and Formation", VLOOKUP(I126,VALIDATIONS!$BR$2:$BT$3,3,FALSE)*J126*K126*L126/1000,0))))</f>
        <v/>
      </c>
    </row>
    <row r="127" spans="1:13" x14ac:dyDescent="0.2">
      <c r="A127" s="92"/>
      <c r="B127" s="355"/>
      <c r="C127" s="354"/>
      <c r="D127" s="127"/>
      <c r="E127" s="367"/>
      <c r="F127" s="127"/>
      <c r="G127" s="127"/>
      <c r="H127" s="127"/>
      <c r="I127" s="367"/>
      <c r="J127" s="163"/>
      <c r="K127" s="163"/>
      <c r="L127" s="127"/>
      <c r="M127" s="106" t="str">
        <f>IF(OR(E127="",I127=""),"",IF(E127="Wearing Course",VLOOKUP(I127,VALIDATIONS!$BO$2:$BQ$11,3,FALSE)*J127*K127, IF(E127="Pavement Base", VLOOKUP(I127,VALIDATIONS!$BK$2:$BM$10,3,FALSE)*J127*K127*L127/1000, IF(E127="Earthworks and Formation", VLOOKUP(I127,VALIDATIONS!$BR$2:$BT$3,3,FALSE)*J127*K127*L127/1000,0))))</f>
        <v/>
      </c>
    </row>
    <row r="128" spans="1:13" x14ac:dyDescent="0.2">
      <c r="A128" s="92"/>
      <c r="B128" s="355"/>
      <c r="C128" s="354"/>
      <c r="D128" s="127"/>
      <c r="E128" s="367"/>
      <c r="F128" s="127"/>
      <c r="G128" s="127"/>
      <c r="H128" s="127"/>
      <c r="I128" s="367"/>
      <c r="J128" s="163"/>
      <c r="K128" s="163"/>
      <c r="L128" s="127"/>
      <c r="M128" s="106" t="str">
        <f>IF(OR(E128="",I128=""),"",IF(E128="Wearing Course",VLOOKUP(I128,VALIDATIONS!$BO$2:$BQ$11,3,FALSE)*J128*K128, IF(E128="Pavement Base", VLOOKUP(I128,VALIDATIONS!$BK$2:$BM$10,3,FALSE)*J128*K128*L128/1000, IF(E128="Earthworks and Formation", VLOOKUP(I128,VALIDATIONS!$BR$2:$BT$3,3,FALSE)*J128*K128*L128/1000,0))))</f>
        <v/>
      </c>
    </row>
    <row r="129" spans="1:13" x14ac:dyDescent="0.2">
      <c r="A129" s="92"/>
      <c r="B129" s="355"/>
      <c r="C129" s="354"/>
      <c r="D129" s="127"/>
      <c r="E129" s="367"/>
      <c r="F129" s="127"/>
      <c r="G129" s="127"/>
      <c r="H129" s="127"/>
      <c r="I129" s="367"/>
      <c r="J129" s="163"/>
      <c r="K129" s="163"/>
      <c r="L129" s="127"/>
      <c r="M129" s="106" t="str">
        <f>IF(OR(E129="",I129=""),"",IF(E129="Wearing Course",VLOOKUP(I129,VALIDATIONS!$BO$2:$BQ$11,3,FALSE)*J129*K129, IF(E129="Pavement Base", VLOOKUP(I129,VALIDATIONS!$BK$2:$BM$10,3,FALSE)*J129*K129*L129/1000, IF(E129="Earthworks and Formation", VLOOKUP(I129,VALIDATIONS!$BR$2:$BT$3,3,FALSE)*J129*K129*L129/1000,0))))</f>
        <v/>
      </c>
    </row>
    <row r="130" spans="1:13" x14ac:dyDescent="0.2">
      <c r="A130" s="92"/>
      <c r="B130" s="355"/>
      <c r="C130" s="354"/>
      <c r="D130" s="127"/>
      <c r="E130" s="367"/>
      <c r="F130" s="127"/>
      <c r="G130" s="127"/>
      <c r="H130" s="127"/>
      <c r="I130" s="367"/>
      <c r="J130" s="163"/>
      <c r="K130" s="163"/>
      <c r="L130" s="127"/>
      <c r="M130" s="106" t="str">
        <f>IF(OR(E130="",I130=""),"",IF(E130="Wearing Course",VLOOKUP(I130,VALIDATIONS!$BO$2:$BQ$11,3,FALSE)*J130*K130, IF(E130="Pavement Base", VLOOKUP(I130,VALIDATIONS!$BK$2:$BM$10,3,FALSE)*J130*K130*L130/1000, IF(E130="Earthworks and Formation", VLOOKUP(I130,VALIDATIONS!$BR$2:$BT$3,3,FALSE)*J130*K130*L130/1000,0))))</f>
        <v/>
      </c>
    </row>
    <row r="131" spans="1:13" x14ac:dyDescent="0.2">
      <c r="A131" s="92"/>
      <c r="B131" s="355"/>
      <c r="C131" s="354"/>
      <c r="D131" s="127"/>
      <c r="E131" s="367"/>
      <c r="F131" s="127"/>
      <c r="G131" s="127"/>
      <c r="H131" s="127"/>
      <c r="I131" s="367"/>
      <c r="J131" s="163"/>
      <c r="K131" s="163"/>
      <c r="L131" s="127"/>
      <c r="M131" s="106" t="str">
        <f>IF(OR(E131="",I131=""),"",IF(E131="Wearing Course",VLOOKUP(I131,VALIDATIONS!$BO$2:$BQ$11,3,FALSE)*J131*K131, IF(E131="Pavement Base", VLOOKUP(I131,VALIDATIONS!$BK$2:$BM$10,3,FALSE)*J131*K131*L131/1000, IF(E131="Earthworks and Formation", VLOOKUP(I131,VALIDATIONS!$BR$2:$BT$3,3,FALSE)*J131*K131*L131/1000,0))))</f>
        <v/>
      </c>
    </row>
    <row r="132" spans="1:13" x14ac:dyDescent="0.2">
      <c r="A132" s="92"/>
      <c r="B132" s="355"/>
      <c r="C132" s="354"/>
      <c r="D132" s="127"/>
      <c r="E132" s="367"/>
      <c r="F132" s="127"/>
      <c r="G132" s="127"/>
      <c r="H132" s="127"/>
      <c r="I132" s="367"/>
      <c r="J132" s="163"/>
      <c r="K132" s="163"/>
      <c r="L132" s="127"/>
      <c r="M132" s="106" t="str">
        <f>IF(OR(E132="",I132=""),"",IF(E132="Wearing Course",VLOOKUP(I132,VALIDATIONS!$BO$2:$BQ$11,3,FALSE)*J132*K132, IF(E132="Pavement Base", VLOOKUP(I132,VALIDATIONS!$BK$2:$BM$10,3,FALSE)*J132*K132*L132/1000, IF(E132="Earthworks and Formation", VLOOKUP(I132,VALIDATIONS!$BR$2:$BT$3,3,FALSE)*J132*K132*L132/1000,0))))</f>
        <v/>
      </c>
    </row>
    <row r="133" spans="1:13" x14ac:dyDescent="0.2">
      <c r="A133" s="92"/>
      <c r="B133" s="355"/>
      <c r="C133" s="354"/>
      <c r="D133" s="127"/>
      <c r="E133" s="367"/>
      <c r="F133" s="127"/>
      <c r="G133" s="127"/>
      <c r="H133" s="127"/>
      <c r="I133" s="367"/>
      <c r="J133" s="163"/>
      <c r="K133" s="163"/>
      <c r="L133" s="127"/>
      <c r="M133" s="106" t="str">
        <f>IF(OR(E133="",I133=""),"",IF(E133="Wearing Course",VLOOKUP(I133,VALIDATIONS!$BO$2:$BQ$11,3,FALSE)*J133*K133, IF(E133="Pavement Base", VLOOKUP(I133,VALIDATIONS!$BK$2:$BM$10,3,FALSE)*J133*K133*L133/1000, IF(E133="Earthworks and Formation", VLOOKUP(I133,VALIDATIONS!$BR$2:$BT$3,3,FALSE)*J133*K133*L133/1000,0))))</f>
        <v/>
      </c>
    </row>
    <row r="134" spans="1:13" x14ac:dyDescent="0.2">
      <c r="A134" s="92"/>
      <c r="B134" s="355"/>
      <c r="C134" s="354"/>
      <c r="D134" s="127"/>
      <c r="E134" s="367"/>
      <c r="F134" s="127"/>
      <c r="G134" s="127"/>
      <c r="H134" s="127"/>
      <c r="I134" s="367"/>
      <c r="J134" s="163"/>
      <c r="K134" s="163"/>
      <c r="L134" s="127"/>
      <c r="M134" s="106" t="str">
        <f>IF(OR(E134="",I134=""),"",IF(E134="Wearing Course",VLOOKUP(I134,VALIDATIONS!$BO$2:$BQ$11,3,FALSE)*J134*K134, IF(E134="Pavement Base", VLOOKUP(I134,VALIDATIONS!$BK$2:$BM$10,3,FALSE)*J134*K134*L134/1000, IF(E134="Earthworks and Formation", VLOOKUP(I134,VALIDATIONS!$BR$2:$BT$3,3,FALSE)*J134*K134*L134/1000,0))))</f>
        <v/>
      </c>
    </row>
    <row r="135" spans="1:13" x14ac:dyDescent="0.2">
      <c r="A135" s="92"/>
      <c r="B135" s="355"/>
      <c r="C135" s="354"/>
      <c r="D135" s="127"/>
      <c r="E135" s="367"/>
      <c r="F135" s="127"/>
      <c r="G135" s="127"/>
      <c r="H135" s="127"/>
      <c r="I135" s="367"/>
      <c r="J135" s="163"/>
      <c r="K135" s="163"/>
      <c r="L135" s="127"/>
      <c r="M135" s="106" t="str">
        <f>IF(OR(E135="",I135=""),"",IF(E135="Wearing Course",VLOOKUP(I135,VALIDATIONS!$BO$2:$BQ$11,3,FALSE)*J135*K135, IF(E135="Pavement Base", VLOOKUP(I135,VALIDATIONS!$BK$2:$BM$10,3,FALSE)*J135*K135*L135/1000, IF(E135="Earthworks and Formation", VLOOKUP(I135,VALIDATIONS!$BR$2:$BT$3,3,FALSE)*J135*K135*L135/1000,0))))</f>
        <v/>
      </c>
    </row>
    <row r="136" spans="1:13" x14ac:dyDescent="0.2">
      <c r="A136" s="92"/>
      <c r="B136" s="355"/>
      <c r="C136" s="354"/>
      <c r="D136" s="127"/>
      <c r="E136" s="367"/>
      <c r="F136" s="127"/>
      <c r="G136" s="127"/>
      <c r="H136" s="127"/>
      <c r="I136" s="367"/>
      <c r="J136" s="163"/>
      <c r="K136" s="163"/>
      <c r="L136" s="127"/>
      <c r="M136" s="106" t="str">
        <f>IF(OR(E136="",I136=""),"",IF(E136="Wearing Course",VLOOKUP(I136,VALIDATIONS!$BO$2:$BQ$11,3,FALSE)*J136*K136, IF(E136="Pavement Base", VLOOKUP(I136,VALIDATIONS!$BK$2:$BM$10,3,FALSE)*J136*K136*L136/1000, IF(E136="Earthworks and Formation", VLOOKUP(I136,VALIDATIONS!$BR$2:$BT$3,3,FALSE)*J136*K136*L136/1000,0))))</f>
        <v/>
      </c>
    </row>
    <row r="137" spans="1:13" x14ac:dyDescent="0.2">
      <c r="A137" s="92"/>
      <c r="B137" s="355"/>
      <c r="C137" s="354"/>
      <c r="D137" s="127"/>
      <c r="E137" s="367"/>
      <c r="F137" s="127"/>
      <c r="G137" s="127"/>
      <c r="H137" s="127"/>
      <c r="I137" s="367"/>
      <c r="J137" s="163"/>
      <c r="K137" s="163"/>
      <c r="L137" s="127"/>
      <c r="M137" s="106" t="str">
        <f>IF(OR(E137="",I137=""),"",IF(E137="Wearing Course",VLOOKUP(I137,VALIDATIONS!$BO$2:$BQ$11,3,FALSE)*J137*K137, IF(E137="Pavement Base", VLOOKUP(I137,VALIDATIONS!$BK$2:$BM$10,3,FALSE)*J137*K137*L137/1000, IF(E137="Earthworks and Formation", VLOOKUP(I137,VALIDATIONS!$BR$2:$BT$3,3,FALSE)*J137*K137*L137/1000,0))))</f>
        <v/>
      </c>
    </row>
    <row r="138" spans="1:13" x14ac:dyDescent="0.2">
      <c r="A138" s="92"/>
      <c r="B138" s="355"/>
      <c r="C138" s="354"/>
      <c r="D138" s="127"/>
      <c r="E138" s="367"/>
      <c r="F138" s="127"/>
      <c r="G138" s="127"/>
      <c r="H138" s="127"/>
      <c r="I138" s="367"/>
      <c r="J138" s="163"/>
      <c r="K138" s="163"/>
      <c r="L138" s="127"/>
      <c r="M138" s="106" t="str">
        <f>IF(OR(E138="",I138=""),"",IF(E138="Wearing Course",VLOOKUP(I138,VALIDATIONS!$BO$2:$BQ$11,3,FALSE)*J138*K138, IF(E138="Pavement Base", VLOOKUP(I138,VALIDATIONS!$BK$2:$BM$10,3,FALSE)*J138*K138*L138/1000, IF(E138="Earthworks and Formation", VLOOKUP(I138,VALIDATIONS!$BR$2:$BT$3,3,FALSE)*J138*K138*L138/1000,0))))</f>
        <v/>
      </c>
    </row>
    <row r="139" spans="1:13" x14ac:dyDescent="0.2">
      <c r="A139" s="92"/>
      <c r="B139" s="355"/>
      <c r="C139" s="354"/>
      <c r="D139" s="127"/>
      <c r="E139" s="367"/>
      <c r="F139" s="127"/>
      <c r="G139" s="127"/>
      <c r="H139" s="127"/>
      <c r="I139" s="367"/>
      <c r="J139" s="163"/>
      <c r="K139" s="163"/>
      <c r="L139" s="127"/>
      <c r="M139" s="106" t="str">
        <f>IF(OR(E139="",I139=""),"",IF(E139="Wearing Course",VLOOKUP(I139,VALIDATIONS!$BO$2:$BQ$11,3,FALSE)*J139*K139, IF(E139="Pavement Base", VLOOKUP(I139,VALIDATIONS!$BK$2:$BM$10,3,FALSE)*J139*K139*L139/1000, IF(E139="Earthworks and Formation", VLOOKUP(I139,VALIDATIONS!$BR$2:$BT$3,3,FALSE)*J139*K139*L139/1000,0))))</f>
        <v/>
      </c>
    </row>
    <row r="140" spans="1:13" x14ac:dyDescent="0.2">
      <c r="A140" s="92"/>
      <c r="B140" s="355"/>
      <c r="C140" s="354"/>
      <c r="D140" s="127"/>
      <c r="E140" s="367"/>
      <c r="F140" s="127"/>
      <c r="G140" s="127"/>
      <c r="H140" s="127"/>
      <c r="I140" s="367"/>
      <c r="J140" s="163"/>
      <c r="K140" s="163"/>
      <c r="L140" s="127"/>
      <c r="M140" s="106" t="str">
        <f>IF(OR(E140="",I140=""),"",IF(E140="Wearing Course",VLOOKUP(I140,VALIDATIONS!$BO$2:$BQ$11,3,FALSE)*J140*K140, IF(E140="Pavement Base", VLOOKUP(I140,VALIDATIONS!$BK$2:$BM$10,3,FALSE)*J140*K140*L140/1000, IF(E140="Earthworks and Formation", VLOOKUP(I140,VALIDATIONS!$BR$2:$BT$3,3,FALSE)*J140*K140*L140/1000,0))))</f>
        <v/>
      </c>
    </row>
    <row r="141" spans="1:13" x14ac:dyDescent="0.2">
      <c r="A141" s="92"/>
      <c r="B141" s="355"/>
      <c r="C141" s="354"/>
      <c r="D141" s="127"/>
      <c r="E141" s="367"/>
      <c r="F141" s="127"/>
      <c r="G141" s="127"/>
      <c r="H141" s="127"/>
      <c r="I141" s="367"/>
      <c r="J141" s="163"/>
      <c r="K141" s="163"/>
      <c r="L141" s="127"/>
      <c r="M141" s="106" t="str">
        <f>IF(OR(E141="",I141=""),"",IF(E141="Wearing Course",VLOOKUP(I141,VALIDATIONS!$BO$2:$BQ$11,3,FALSE)*J141*K141, IF(E141="Pavement Base", VLOOKUP(I141,VALIDATIONS!$BK$2:$BM$10,3,FALSE)*J141*K141*L141/1000, IF(E141="Earthworks and Formation", VLOOKUP(I141,VALIDATIONS!$BR$2:$BT$3,3,FALSE)*J141*K141*L141/1000,0))))</f>
        <v/>
      </c>
    </row>
    <row r="142" spans="1:13" x14ac:dyDescent="0.2">
      <c r="A142" s="92"/>
      <c r="B142" s="355"/>
      <c r="C142" s="354"/>
      <c r="D142" s="127"/>
      <c r="E142" s="367"/>
      <c r="F142" s="127"/>
      <c r="G142" s="127"/>
      <c r="H142" s="127"/>
      <c r="I142" s="367"/>
      <c r="J142" s="163"/>
      <c r="K142" s="163"/>
      <c r="L142" s="127"/>
      <c r="M142" s="106" t="str">
        <f>IF(OR(E142="",I142=""),"",IF(E142="Wearing Course",VLOOKUP(I142,VALIDATIONS!$BO$2:$BQ$11,3,FALSE)*J142*K142, IF(E142="Pavement Base", VLOOKUP(I142,VALIDATIONS!$BK$2:$BM$10,3,FALSE)*J142*K142*L142/1000, IF(E142="Earthworks and Formation", VLOOKUP(I142,VALIDATIONS!$BR$2:$BT$3,3,FALSE)*J142*K142*L142/1000,0))))</f>
        <v/>
      </c>
    </row>
    <row r="143" spans="1:13" x14ac:dyDescent="0.2">
      <c r="A143" s="92"/>
      <c r="B143" s="355"/>
      <c r="C143" s="354"/>
      <c r="D143" s="127"/>
      <c r="E143" s="367"/>
      <c r="F143" s="127"/>
      <c r="G143" s="127"/>
      <c r="H143" s="127"/>
      <c r="I143" s="367"/>
      <c r="J143" s="163"/>
      <c r="K143" s="163"/>
      <c r="L143" s="127"/>
      <c r="M143" s="106" t="str">
        <f>IF(OR(E143="",I143=""),"",IF(E143="Wearing Course",VLOOKUP(I143,VALIDATIONS!$BO$2:$BQ$11,3,FALSE)*J143*K143, IF(E143="Pavement Base", VLOOKUP(I143,VALIDATIONS!$BK$2:$BM$10,3,FALSE)*J143*K143*L143/1000, IF(E143="Earthworks and Formation", VLOOKUP(I143,VALIDATIONS!$BR$2:$BT$3,3,FALSE)*J143*K143*L143/1000,0))))</f>
        <v/>
      </c>
    </row>
    <row r="144" spans="1:13" x14ac:dyDescent="0.2">
      <c r="A144" s="92"/>
      <c r="B144" s="355"/>
      <c r="C144" s="354"/>
      <c r="D144" s="127"/>
      <c r="E144" s="367"/>
      <c r="F144" s="127"/>
      <c r="G144" s="127"/>
      <c r="H144" s="127"/>
      <c r="I144" s="367"/>
      <c r="J144" s="163"/>
      <c r="K144" s="163"/>
      <c r="L144" s="127"/>
      <c r="M144" s="106" t="str">
        <f>IF(OR(E144="",I144=""),"",IF(E144="Wearing Course",VLOOKUP(I144,VALIDATIONS!$BO$2:$BQ$11,3,FALSE)*J144*K144, IF(E144="Pavement Base", VLOOKUP(I144,VALIDATIONS!$BK$2:$BM$10,3,FALSE)*J144*K144*L144/1000, IF(E144="Earthworks and Formation", VLOOKUP(I144,VALIDATIONS!$BR$2:$BT$3,3,FALSE)*J144*K144*L144/1000,0))))</f>
        <v/>
      </c>
    </row>
    <row r="145" spans="1:13" x14ac:dyDescent="0.2">
      <c r="A145" s="92"/>
      <c r="B145" s="355"/>
      <c r="C145" s="354"/>
      <c r="D145" s="127"/>
      <c r="E145" s="367"/>
      <c r="F145" s="127"/>
      <c r="G145" s="127"/>
      <c r="H145" s="127"/>
      <c r="I145" s="367"/>
      <c r="J145" s="163"/>
      <c r="K145" s="163"/>
      <c r="L145" s="127"/>
      <c r="M145" s="106" t="str">
        <f>IF(OR(E145="",I145=""),"",IF(E145="Wearing Course",VLOOKUP(I145,VALIDATIONS!$BO$2:$BQ$11,3,FALSE)*J145*K145, IF(E145="Pavement Base", VLOOKUP(I145,VALIDATIONS!$BK$2:$BM$10,3,FALSE)*J145*K145*L145/1000, IF(E145="Earthworks and Formation", VLOOKUP(I145,VALIDATIONS!$BR$2:$BT$3,3,FALSE)*J145*K145*L145/1000,0))))</f>
        <v/>
      </c>
    </row>
    <row r="146" spans="1:13" x14ac:dyDescent="0.2">
      <c r="A146" s="92"/>
      <c r="B146" s="355"/>
      <c r="C146" s="354"/>
      <c r="D146" s="127"/>
      <c r="E146" s="367"/>
      <c r="F146" s="127"/>
      <c r="G146" s="127"/>
      <c r="H146" s="127"/>
      <c r="I146" s="367"/>
      <c r="J146" s="163"/>
      <c r="K146" s="163"/>
      <c r="L146" s="127"/>
      <c r="M146" s="106" t="str">
        <f>IF(OR(E146="",I146=""),"",IF(E146="Wearing Course",VLOOKUP(I146,VALIDATIONS!$BO$2:$BQ$11,3,FALSE)*J146*K146, IF(E146="Pavement Base", VLOOKUP(I146,VALIDATIONS!$BK$2:$BM$10,3,FALSE)*J146*K146*L146/1000, IF(E146="Earthworks and Formation", VLOOKUP(I146,VALIDATIONS!$BR$2:$BT$3,3,FALSE)*J146*K146*L146/1000,0))))</f>
        <v/>
      </c>
    </row>
    <row r="147" spans="1:13" x14ac:dyDescent="0.2">
      <c r="A147" s="92"/>
      <c r="B147" s="355"/>
      <c r="C147" s="354"/>
      <c r="D147" s="127"/>
      <c r="E147" s="367"/>
      <c r="F147" s="127"/>
      <c r="G147" s="127"/>
      <c r="H147" s="127"/>
      <c r="I147" s="367"/>
      <c r="J147" s="163"/>
      <c r="K147" s="163"/>
      <c r="L147" s="127"/>
      <c r="M147" s="106" t="str">
        <f>IF(OR(E147="",I147=""),"",IF(E147="Wearing Course",VLOOKUP(I147,VALIDATIONS!$BO$2:$BQ$11,3,FALSE)*J147*K147, IF(E147="Pavement Base", VLOOKUP(I147,VALIDATIONS!$BK$2:$BM$10,3,FALSE)*J147*K147*L147/1000, IF(E147="Earthworks and Formation", VLOOKUP(I147,VALIDATIONS!$BR$2:$BT$3,3,FALSE)*J147*K147*L147/1000,0))))</f>
        <v/>
      </c>
    </row>
    <row r="148" spans="1:13" x14ac:dyDescent="0.2">
      <c r="A148" s="92"/>
      <c r="B148" s="355"/>
      <c r="C148" s="354"/>
      <c r="D148" s="164"/>
      <c r="E148" s="367"/>
      <c r="F148" s="164"/>
      <c r="G148" s="164"/>
      <c r="H148" s="164"/>
      <c r="I148" s="367"/>
      <c r="J148" s="165"/>
      <c r="K148" s="165"/>
      <c r="L148" s="154"/>
      <c r="M148" s="106" t="str">
        <f>IF(OR(E148="",I148=""),"",IF(E148="Wearing Course",VLOOKUP(I148,VALIDATIONS!$BO$2:$BQ$11,3,FALSE)*J148*K148, IF(E148="Pavement Base", VLOOKUP(I148,VALIDATIONS!$BK$2:$BM$10,3,FALSE)*J148*K148*L148/1000, IF(E148="Earthworks and Formation", VLOOKUP(I148,VALIDATIONS!$BR$2:$BT$3,3,FALSE)*J148*K148*L148/1000,0))))</f>
        <v/>
      </c>
    </row>
    <row r="149" spans="1:13" x14ac:dyDescent="0.2">
      <c r="A149" s="92"/>
      <c r="B149" s="355"/>
      <c r="C149" s="354"/>
      <c r="D149" s="164"/>
      <c r="E149" s="367"/>
      <c r="F149" s="164"/>
      <c r="G149" s="164"/>
      <c r="H149" s="164"/>
      <c r="I149" s="367"/>
      <c r="J149" s="165"/>
      <c r="K149" s="165"/>
      <c r="L149" s="154"/>
      <c r="M149" s="106" t="str">
        <f>IF(OR(E149="",I149=""),"",IF(E149="Wearing Course",VLOOKUP(I149,VALIDATIONS!$BO$2:$BQ$11,3,FALSE)*J149*K149, IF(E149="Pavement Base", VLOOKUP(I149,VALIDATIONS!$BK$2:$BM$10,3,FALSE)*J149*K149*L149/1000, IF(E149="Earthworks and Formation", VLOOKUP(I149,VALIDATIONS!$BR$2:$BT$3,3,FALSE)*J149*K149*L149/1000,0))))</f>
        <v/>
      </c>
    </row>
    <row r="150" spans="1:13" x14ac:dyDescent="0.2">
      <c r="A150" s="92"/>
      <c r="B150" s="355"/>
      <c r="C150" s="354"/>
      <c r="D150" s="127"/>
      <c r="E150" s="367"/>
      <c r="F150" s="127"/>
      <c r="G150" s="127"/>
      <c r="H150" s="127"/>
      <c r="I150" s="367"/>
      <c r="J150" s="163"/>
      <c r="K150" s="163"/>
      <c r="L150" s="127"/>
      <c r="M150" s="106" t="str">
        <f>IF(OR(E150="",I150=""),"",IF(E150="Wearing Course",VLOOKUP(I150,VALIDATIONS!$BO$2:$BQ$11,3,FALSE)*J150*K150, IF(E150="Pavement Base", VLOOKUP(I150,VALIDATIONS!$BK$2:$BM$10,3,FALSE)*J150*K150*L150/1000, IF(E150="Earthworks and Formation", VLOOKUP(I150,VALIDATIONS!$BR$2:$BT$3,3,FALSE)*J150*K150*L150/1000,0))))</f>
        <v/>
      </c>
    </row>
    <row r="151" spans="1:13" x14ac:dyDescent="0.2">
      <c r="A151" s="92"/>
      <c r="B151" s="355"/>
      <c r="C151" s="354"/>
      <c r="D151" s="127"/>
      <c r="E151" s="367"/>
      <c r="F151" s="127"/>
      <c r="G151" s="127"/>
      <c r="H151" s="127"/>
      <c r="I151" s="367"/>
      <c r="J151" s="163"/>
      <c r="K151" s="163"/>
      <c r="L151" s="127"/>
      <c r="M151" s="106" t="str">
        <f>IF(OR(E151="",I151=""),"",IF(E151="Wearing Course",VLOOKUP(I151,VALIDATIONS!$BO$2:$BQ$11,3,FALSE)*J151*K151, IF(E151="Pavement Base", VLOOKUP(I151,VALIDATIONS!$BK$2:$BM$10,3,FALSE)*J151*K151*L151/1000, IF(E151="Earthworks and Formation", VLOOKUP(I151,VALIDATIONS!$BR$2:$BT$3,3,FALSE)*J151*K151*L151/1000,0))))</f>
        <v/>
      </c>
    </row>
    <row r="152" spans="1:13" x14ac:dyDescent="0.2">
      <c r="A152" s="92"/>
      <c r="B152" s="355"/>
      <c r="C152" s="354"/>
      <c r="D152" s="127"/>
      <c r="E152" s="367"/>
      <c r="F152" s="127"/>
      <c r="G152" s="127"/>
      <c r="H152" s="127"/>
      <c r="I152" s="367"/>
      <c r="J152" s="163"/>
      <c r="K152" s="163"/>
      <c r="L152" s="127"/>
      <c r="M152" s="106" t="str">
        <f>IF(OR(E152="",I152=""),"",IF(E152="Wearing Course",VLOOKUP(I152,VALIDATIONS!$BO$2:$BQ$11,3,FALSE)*J152*K152, IF(E152="Pavement Base", VLOOKUP(I152,VALIDATIONS!$BK$2:$BM$10,3,FALSE)*J152*K152*L152/1000, IF(E152="Earthworks and Formation", VLOOKUP(I152,VALIDATIONS!$BR$2:$BT$3,3,FALSE)*J152*K152*L152/1000,0))))</f>
        <v/>
      </c>
    </row>
    <row r="153" spans="1:13" x14ac:dyDescent="0.2">
      <c r="A153" s="92"/>
      <c r="B153" s="355"/>
      <c r="C153" s="354"/>
      <c r="D153" s="127"/>
      <c r="E153" s="367"/>
      <c r="F153" s="127"/>
      <c r="G153" s="127"/>
      <c r="H153" s="127"/>
      <c r="I153" s="367"/>
      <c r="J153" s="163"/>
      <c r="K153" s="163"/>
      <c r="L153" s="127"/>
      <c r="M153" s="106" t="str">
        <f>IF(OR(E153="",I153=""),"",IF(E153="Wearing Course",VLOOKUP(I153,VALIDATIONS!$BO$2:$BQ$11,3,FALSE)*J153*K153, IF(E153="Pavement Base", VLOOKUP(I153,VALIDATIONS!$BK$2:$BM$10,3,FALSE)*J153*K153*L153/1000, IF(E153="Earthworks and Formation", VLOOKUP(I153,VALIDATIONS!$BR$2:$BT$3,3,FALSE)*J153*K153*L153/1000,0))))</f>
        <v/>
      </c>
    </row>
    <row r="154" spans="1:13" x14ac:dyDescent="0.2">
      <c r="A154" s="92"/>
      <c r="B154" s="355"/>
      <c r="C154" s="354"/>
      <c r="D154" s="127"/>
      <c r="E154" s="367"/>
      <c r="F154" s="127"/>
      <c r="G154" s="127"/>
      <c r="H154" s="127"/>
      <c r="I154" s="367"/>
      <c r="J154" s="163"/>
      <c r="K154" s="163"/>
      <c r="L154" s="127"/>
      <c r="M154" s="106" t="str">
        <f>IF(OR(E154="",I154=""),"",IF(E154="Wearing Course",VLOOKUP(I154,VALIDATIONS!$BO$2:$BQ$11,3,FALSE)*J154*K154, IF(E154="Pavement Base", VLOOKUP(I154,VALIDATIONS!$BK$2:$BM$10,3,FALSE)*J154*K154*L154/1000, IF(E154="Earthworks and Formation", VLOOKUP(I154,VALIDATIONS!$BR$2:$BT$3,3,FALSE)*J154*K154*L154/1000,0))))</f>
        <v/>
      </c>
    </row>
    <row r="155" spans="1:13" x14ac:dyDescent="0.2">
      <c r="A155" s="92"/>
      <c r="B155" s="355"/>
      <c r="C155" s="354"/>
      <c r="D155" s="127"/>
      <c r="E155" s="367"/>
      <c r="F155" s="127"/>
      <c r="G155" s="127"/>
      <c r="H155" s="127"/>
      <c r="I155" s="367"/>
      <c r="J155" s="163"/>
      <c r="K155" s="163"/>
      <c r="L155" s="127"/>
      <c r="M155" s="106" t="str">
        <f>IF(OR(E155="",I155=""),"",IF(E155="Wearing Course",VLOOKUP(I155,VALIDATIONS!$BO$2:$BQ$11,3,FALSE)*J155*K155, IF(E155="Pavement Base", VLOOKUP(I155,VALIDATIONS!$BK$2:$BM$10,3,FALSE)*J155*K155*L155/1000, IF(E155="Earthworks and Formation", VLOOKUP(I155,VALIDATIONS!$BR$2:$BT$3,3,FALSE)*J155*K155*L155/1000,0))))</f>
        <v/>
      </c>
    </row>
    <row r="156" spans="1:13" x14ac:dyDescent="0.2">
      <c r="A156" s="92"/>
      <c r="B156" s="355"/>
      <c r="C156" s="354"/>
      <c r="D156" s="127"/>
      <c r="E156" s="367"/>
      <c r="F156" s="127"/>
      <c r="G156" s="127"/>
      <c r="H156" s="127"/>
      <c r="I156" s="367"/>
      <c r="J156" s="163"/>
      <c r="K156" s="163"/>
      <c r="L156" s="127"/>
      <c r="M156" s="106" t="str">
        <f>IF(OR(E156="",I156=""),"",IF(E156="Wearing Course",VLOOKUP(I156,VALIDATIONS!$BO$2:$BQ$11,3,FALSE)*J156*K156, IF(E156="Pavement Base", VLOOKUP(I156,VALIDATIONS!$BK$2:$BM$10,3,FALSE)*J156*K156*L156/1000, IF(E156="Earthworks and Formation", VLOOKUP(I156,VALIDATIONS!$BR$2:$BT$3,3,FALSE)*J156*K156*L156/1000,0))))</f>
        <v/>
      </c>
    </row>
    <row r="157" spans="1:13" x14ac:dyDescent="0.2">
      <c r="A157" s="92"/>
      <c r="B157" s="355"/>
      <c r="C157" s="354"/>
      <c r="D157" s="127"/>
      <c r="E157" s="367"/>
      <c r="F157" s="127"/>
      <c r="G157" s="127"/>
      <c r="H157" s="127"/>
      <c r="I157" s="367"/>
      <c r="J157" s="163"/>
      <c r="K157" s="163"/>
      <c r="L157" s="127"/>
      <c r="M157" s="106" t="str">
        <f>IF(OR(E157="",I157=""),"",IF(E157="Wearing Course",VLOOKUP(I157,VALIDATIONS!$BO$2:$BQ$11,3,FALSE)*J157*K157, IF(E157="Pavement Base", VLOOKUP(I157,VALIDATIONS!$BK$2:$BM$10,3,FALSE)*J157*K157*L157/1000, IF(E157="Earthworks and Formation", VLOOKUP(I157,VALIDATIONS!$BR$2:$BT$3,3,FALSE)*J157*K157*L157/1000,0))))</f>
        <v/>
      </c>
    </row>
    <row r="158" spans="1:13" x14ac:dyDescent="0.2">
      <c r="A158" s="92"/>
      <c r="B158" s="355"/>
      <c r="C158" s="354"/>
      <c r="D158" s="127"/>
      <c r="E158" s="367"/>
      <c r="F158" s="127"/>
      <c r="G158" s="127"/>
      <c r="H158" s="127"/>
      <c r="I158" s="367"/>
      <c r="J158" s="163"/>
      <c r="K158" s="163"/>
      <c r="L158" s="127"/>
      <c r="M158" s="106" t="str">
        <f>IF(OR(E158="",I158=""),"",IF(E158="Wearing Course",VLOOKUP(I158,VALIDATIONS!$BO$2:$BQ$11,3,FALSE)*J158*K158, IF(E158="Pavement Base", VLOOKUP(I158,VALIDATIONS!$BK$2:$BM$10,3,FALSE)*J158*K158*L158/1000, IF(E158="Earthworks and Formation", VLOOKUP(I158,VALIDATIONS!$BR$2:$BT$3,3,FALSE)*J158*K158*L158/1000,0))))</f>
        <v/>
      </c>
    </row>
    <row r="159" spans="1:13" x14ac:dyDescent="0.2">
      <c r="A159" s="92"/>
      <c r="B159" s="355"/>
      <c r="C159" s="354"/>
      <c r="D159" s="127"/>
      <c r="E159" s="367"/>
      <c r="F159" s="127"/>
      <c r="G159" s="127"/>
      <c r="H159" s="127"/>
      <c r="I159" s="367"/>
      <c r="J159" s="163"/>
      <c r="K159" s="163"/>
      <c r="L159" s="127"/>
      <c r="M159" s="106" t="str">
        <f>IF(OR(E159="",I159=""),"",IF(E159="Wearing Course",VLOOKUP(I159,VALIDATIONS!$BO$2:$BQ$11,3,FALSE)*J159*K159, IF(E159="Pavement Base", VLOOKUP(I159,VALIDATIONS!$BK$2:$BM$10,3,FALSE)*J159*K159*L159/1000, IF(E159="Earthworks and Formation", VLOOKUP(I159,VALIDATIONS!$BR$2:$BT$3,3,FALSE)*J159*K159*L159/1000,0))))</f>
        <v/>
      </c>
    </row>
    <row r="160" spans="1:13" x14ac:dyDescent="0.2">
      <c r="A160" s="92"/>
      <c r="B160" s="355"/>
      <c r="C160" s="354"/>
      <c r="D160" s="127"/>
      <c r="E160" s="367"/>
      <c r="F160" s="127"/>
      <c r="G160" s="127"/>
      <c r="H160" s="127"/>
      <c r="I160" s="367"/>
      <c r="J160" s="163"/>
      <c r="K160" s="163"/>
      <c r="L160" s="127"/>
      <c r="M160" s="106" t="str">
        <f>IF(OR(E160="",I160=""),"",IF(E160="Wearing Course",VLOOKUP(I160,VALIDATIONS!$BO$2:$BQ$11,3,FALSE)*J160*K160, IF(E160="Pavement Base", VLOOKUP(I160,VALIDATIONS!$BK$2:$BM$10,3,FALSE)*J160*K160*L160/1000, IF(E160="Earthworks and Formation", VLOOKUP(I160,VALIDATIONS!$BR$2:$BT$3,3,FALSE)*J160*K160*L160/1000,0))))</f>
        <v/>
      </c>
    </row>
    <row r="161" spans="1:13" x14ac:dyDescent="0.2">
      <c r="A161" s="92"/>
      <c r="B161" s="355"/>
      <c r="C161" s="354"/>
      <c r="D161" s="127"/>
      <c r="E161" s="367"/>
      <c r="F161" s="127"/>
      <c r="G161" s="127"/>
      <c r="H161" s="127"/>
      <c r="I161" s="367"/>
      <c r="J161" s="163"/>
      <c r="K161" s="163"/>
      <c r="L161" s="127"/>
      <c r="M161" s="106" t="str">
        <f>IF(OR(E161="",I161=""),"",IF(E161="Wearing Course",VLOOKUP(I161,VALIDATIONS!$BO$2:$BQ$11,3,FALSE)*J161*K161, IF(E161="Pavement Base", VLOOKUP(I161,VALIDATIONS!$BK$2:$BM$10,3,FALSE)*J161*K161*L161/1000, IF(E161="Earthworks and Formation", VLOOKUP(I161,VALIDATIONS!$BR$2:$BT$3,3,FALSE)*J161*K161*L161/1000,0))))</f>
        <v/>
      </c>
    </row>
    <row r="162" spans="1:13" x14ac:dyDescent="0.2">
      <c r="A162" s="92"/>
      <c r="B162" s="355"/>
      <c r="C162" s="354"/>
      <c r="D162" s="127"/>
      <c r="E162" s="367"/>
      <c r="F162" s="127"/>
      <c r="G162" s="127"/>
      <c r="H162" s="127"/>
      <c r="I162" s="367"/>
      <c r="J162" s="163"/>
      <c r="K162" s="163"/>
      <c r="L162" s="127"/>
      <c r="M162" s="106" t="str">
        <f>IF(OR(E162="",I162=""),"",IF(E162="Wearing Course",VLOOKUP(I162,VALIDATIONS!$BO$2:$BQ$11,3,FALSE)*J162*K162, IF(E162="Pavement Base", VLOOKUP(I162,VALIDATIONS!$BK$2:$BM$10,3,FALSE)*J162*K162*L162/1000, IF(E162="Earthworks and Formation", VLOOKUP(I162,VALIDATIONS!$BR$2:$BT$3,3,FALSE)*J162*K162*L162/1000,0))))</f>
        <v/>
      </c>
    </row>
    <row r="163" spans="1:13" x14ac:dyDescent="0.2">
      <c r="A163" s="92"/>
      <c r="B163" s="355"/>
      <c r="C163" s="354"/>
      <c r="D163" s="127"/>
      <c r="E163" s="367"/>
      <c r="F163" s="127"/>
      <c r="G163" s="127"/>
      <c r="H163" s="127"/>
      <c r="I163" s="367"/>
      <c r="J163" s="163"/>
      <c r="K163" s="163"/>
      <c r="L163" s="127"/>
      <c r="M163" s="106" t="str">
        <f>IF(OR(E163="",I163=""),"",IF(E163="Wearing Course",VLOOKUP(I163,VALIDATIONS!$BO$2:$BQ$11,3,FALSE)*J163*K163, IF(E163="Pavement Base", VLOOKUP(I163,VALIDATIONS!$BK$2:$BM$10,3,FALSE)*J163*K163*L163/1000, IF(E163="Earthworks and Formation", VLOOKUP(I163,VALIDATIONS!$BR$2:$BT$3,3,FALSE)*J163*K163*L163/1000,0))))</f>
        <v/>
      </c>
    </row>
    <row r="164" spans="1:13" x14ac:dyDescent="0.2">
      <c r="A164" s="92"/>
      <c r="B164" s="355"/>
      <c r="C164" s="354"/>
      <c r="D164" s="127"/>
      <c r="E164" s="367"/>
      <c r="F164" s="127"/>
      <c r="G164" s="127"/>
      <c r="H164" s="127"/>
      <c r="I164" s="367"/>
      <c r="J164" s="163"/>
      <c r="K164" s="163"/>
      <c r="L164" s="127"/>
      <c r="M164" s="106" t="str">
        <f>IF(OR(E164="",I164=""),"",IF(E164="Wearing Course",VLOOKUP(I164,VALIDATIONS!$BO$2:$BQ$11,3,FALSE)*J164*K164, IF(E164="Pavement Base", VLOOKUP(I164,VALIDATIONS!$BK$2:$BM$10,3,FALSE)*J164*K164*L164/1000, IF(E164="Earthworks and Formation", VLOOKUP(I164,VALIDATIONS!$BR$2:$BT$3,3,FALSE)*J164*K164*L164/1000,0))))</f>
        <v/>
      </c>
    </row>
    <row r="165" spans="1:13" x14ac:dyDescent="0.2">
      <c r="A165" s="92"/>
      <c r="B165" s="355"/>
      <c r="C165" s="354"/>
      <c r="D165" s="127"/>
      <c r="E165" s="367"/>
      <c r="F165" s="127"/>
      <c r="G165" s="127"/>
      <c r="H165" s="127"/>
      <c r="I165" s="367"/>
      <c r="J165" s="163"/>
      <c r="K165" s="163"/>
      <c r="L165" s="127"/>
      <c r="M165" s="106" t="str">
        <f>IF(OR(E165="",I165=""),"",IF(E165="Wearing Course",VLOOKUP(I165,VALIDATIONS!$BO$2:$BQ$11,3,FALSE)*J165*K165, IF(E165="Pavement Base", VLOOKUP(I165,VALIDATIONS!$BK$2:$BM$10,3,FALSE)*J165*K165*L165/1000, IF(E165="Earthworks and Formation", VLOOKUP(I165,VALIDATIONS!$BR$2:$BT$3,3,FALSE)*J165*K165*L165/1000,0))))</f>
        <v/>
      </c>
    </row>
    <row r="166" spans="1:13" x14ac:dyDescent="0.2">
      <c r="A166" s="92"/>
      <c r="B166" s="355"/>
      <c r="C166" s="354"/>
      <c r="D166" s="127"/>
      <c r="E166" s="367"/>
      <c r="F166" s="127"/>
      <c r="G166" s="127"/>
      <c r="H166" s="127"/>
      <c r="I166" s="367"/>
      <c r="J166" s="163"/>
      <c r="K166" s="163"/>
      <c r="L166" s="127"/>
      <c r="M166" s="106" t="str">
        <f>IF(OR(E166="",I166=""),"",IF(E166="Wearing Course",VLOOKUP(I166,VALIDATIONS!$BO$2:$BQ$11,3,FALSE)*J166*K166, IF(E166="Pavement Base", VLOOKUP(I166,VALIDATIONS!$BK$2:$BM$10,3,FALSE)*J166*K166*L166/1000, IF(E166="Earthworks and Formation", VLOOKUP(I166,VALIDATIONS!$BR$2:$BT$3,3,FALSE)*J166*K166*L166/1000,0))))</f>
        <v/>
      </c>
    </row>
    <row r="167" spans="1:13" x14ac:dyDescent="0.2">
      <c r="A167" s="92"/>
      <c r="B167" s="355"/>
      <c r="C167" s="354"/>
      <c r="D167" s="127"/>
      <c r="E167" s="367"/>
      <c r="F167" s="127"/>
      <c r="G167" s="127"/>
      <c r="H167" s="127"/>
      <c r="I167" s="367"/>
      <c r="J167" s="163"/>
      <c r="K167" s="163"/>
      <c r="L167" s="127"/>
      <c r="M167" s="106" t="str">
        <f>IF(OR(E167="",I167=""),"",IF(E167="Wearing Course",VLOOKUP(I167,VALIDATIONS!$BO$2:$BQ$11,3,FALSE)*J167*K167, IF(E167="Pavement Base", VLOOKUP(I167,VALIDATIONS!$BK$2:$BM$10,3,FALSE)*J167*K167*L167/1000, IF(E167="Earthworks and Formation", VLOOKUP(I167,VALIDATIONS!$BR$2:$BT$3,3,FALSE)*J167*K167*L167/1000,0))))</f>
        <v/>
      </c>
    </row>
    <row r="168" spans="1:13" x14ac:dyDescent="0.2">
      <c r="A168" s="92"/>
      <c r="B168" s="355"/>
      <c r="C168" s="354"/>
      <c r="D168" s="127"/>
      <c r="E168" s="367"/>
      <c r="F168" s="127"/>
      <c r="G168" s="127"/>
      <c r="H168" s="127"/>
      <c r="I168" s="367"/>
      <c r="J168" s="163"/>
      <c r="K168" s="163"/>
      <c r="L168" s="127"/>
      <c r="M168" s="106" t="str">
        <f>IF(OR(E168="",I168=""),"",IF(E168="Wearing Course",VLOOKUP(I168,VALIDATIONS!$BO$2:$BQ$11,3,FALSE)*J168*K168, IF(E168="Pavement Base", VLOOKUP(I168,VALIDATIONS!$BK$2:$BM$10,3,FALSE)*J168*K168*L168/1000, IF(E168="Earthworks and Formation", VLOOKUP(I168,VALIDATIONS!$BR$2:$BT$3,3,FALSE)*J168*K168*L168/1000,0))))</f>
        <v/>
      </c>
    </row>
    <row r="169" spans="1:13" x14ac:dyDescent="0.2">
      <c r="A169" s="92"/>
      <c r="B169" s="355"/>
      <c r="C169" s="354"/>
      <c r="D169" s="127"/>
      <c r="E169" s="367"/>
      <c r="F169" s="127"/>
      <c r="G169" s="127"/>
      <c r="H169" s="127"/>
      <c r="I169" s="367"/>
      <c r="J169" s="163"/>
      <c r="K169" s="163"/>
      <c r="L169" s="127"/>
      <c r="M169" s="106" t="str">
        <f>IF(OR(E169="",I169=""),"",IF(E169="Wearing Course",VLOOKUP(I169,VALIDATIONS!$BO$2:$BQ$11,3,FALSE)*J169*K169, IF(E169="Pavement Base", VLOOKUP(I169,VALIDATIONS!$BK$2:$BM$10,3,FALSE)*J169*K169*L169/1000, IF(E169="Earthworks and Formation", VLOOKUP(I169,VALIDATIONS!$BR$2:$BT$3,3,FALSE)*J169*K169*L169/1000,0))))</f>
        <v/>
      </c>
    </row>
    <row r="170" spans="1:13" x14ac:dyDescent="0.2">
      <c r="A170" s="92"/>
      <c r="B170" s="355"/>
      <c r="C170" s="354"/>
      <c r="D170" s="127"/>
      <c r="E170" s="367"/>
      <c r="F170" s="127"/>
      <c r="G170" s="127"/>
      <c r="H170" s="127"/>
      <c r="I170" s="367"/>
      <c r="J170" s="163"/>
      <c r="K170" s="163"/>
      <c r="L170" s="127"/>
      <c r="M170" s="106" t="str">
        <f>IF(OR(E170="",I170=""),"",IF(E170="Wearing Course",VLOOKUP(I170,VALIDATIONS!$BO$2:$BQ$11,3,FALSE)*J170*K170, IF(E170="Pavement Base", VLOOKUP(I170,VALIDATIONS!$BK$2:$BM$10,3,FALSE)*J170*K170*L170/1000, IF(E170="Earthworks and Formation", VLOOKUP(I170,VALIDATIONS!$BR$2:$BT$3,3,FALSE)*J170*K170*L170/1000,0))))</f>
        <v/>
      </c>
    </row>
    <row r="171" spans="1:13" x14ac:dyDescent="0.2">
      <c r="A171" s="92"/>
      <c r="B171" s="355"/>
      <c r="C171" s="354"/>
      <c r="D171" s="127"/>
      <c r="E171" s="367"/>
      <c r="F171" s="127"/>
      <c r="G171" s="127"/>
      <c r="H171" s="127"/>
      <c r="I171" s="367"/>
      <c r="J171" s="163"/>
      <c r="K171" s="163"/>
      <c r="L171" s="127"/>
      <c r="M171" s="106" t="str">
        <f>IF(OR(E171="",I171=""),"",IF(E171="Wearing Course",VLOOKUP(I171,VALIDATIONS!$BO$2:$BQ$11,3,FALSE)*J171*K171, IF(E171="Pavement Base", VLOOKUP(I171,VALIDATIONS!$BK$2:$BM$10,3,FALSE)*J171*K171*L171/1000, IF(E171="Earthworks and Formation", VLOOKUP(I171,VALIDATIONS!$BR$2:$BT$3,3,FALSE)*J171*K171*L171/1000,0))))</f>
        <v/>
      </c>
    </row>
    <row r="172" spans="1:13" x14ac:dyDescent="0.2">
      <c r="A172" s="92"/>
      <c r="B172" s="355"/>
      <c r="C172" s="354"/>
      <c r="D172" s="127"/>
      <c r="E172" s="367"/>
      <c r="F172" s="127"/>
      <c r="G172" s="127"/>
      <c r="H172" s="127"/>
      <c r="I172" s="367"/>
      <c r="J172" s="163"/>
      <c r="K172" s="163"/>
      <c r="L172" s="127"/>
      <c r="M172" s="106" t="str">
        <f>IF(OR(E172="",I172=""),"",IF(E172="Wearing Course",VLOOKUP(I172,VALIDATIONS!$BO$2:$BQ$11,3,FALSE)*J172*K172, IF(E172="Pavement Base", VLOOKUP(I172,VALIDATIONS!$BK$2:$BM$10,3,FALSE)*J172*K172*L172/1000, IF(E172="Earthworks and Formation", VLOOKUP(I172,VALIDATIONS!$BR$2:$BT$3,3,FALSE)*J172*K172*L172/1000,0))))</f>
        <v/>
      </c>
    </row>
    <row r="173" spans="1:13" x14ac:dyDescent="0.2">
      <c r="A173" s="92"/>
      <c r="B173" s="355"/>
      <c r="C173" s="354"/>
      <c r="D173" s="127"/>
      <c r="E173" s="367"/>
      <c r="F173" s="127"/>
      <c r="G173" s="127"/>
      <c r="H173" s="127"/>
      <c r="I173" s="367"/>
      <c r="J173" s="163"/>
      <c r="K173" s="163"/>
      <c r="L173" s="127"/>
      <c r="M173" s="106" t="str">
        <f>IF(OR(E173="",I173=""),"",IF(E173="Wearing Course",VLOOKUP(I173,VALIDATIONS!$BO$2:$BQ$11,3,FALSE)*J173*K173, IF(E173="Pavement Base", VLOOKUP(I173,VALIDATIONS!$BK$2:$BM$10,3,FALSE)*J173*K173*L173/1000, IF(E173="Earthworks and Formation", VLOOKUP(I173,VALIDATIONS!$BR$2:$BT$3,3,FALSE)*J173*K173*L173/1000,0))))</f>
        <v/>
      </c>
    </row>
    <row r="174" spans="1:13" x14ac:dyDescent="0.2">
      <c r="A174" s="92"/>
      <c r="B174" s="355"/>
      <c r="C174" s="354"/>
      <c r="D174" s="127"/>
      <c r="E174" s="367"/>
      <c r="F174" s="127"/>
      <c r="G174" s="127"/>
      <c r="H174" s="127"/>
      <c r="I174" s="367"/>
      <c r="J174" s="163"/>
      <c r="K174" s="163"/>
      <c r="L174" s="127"/>
      <c r="M174" s="106" t="str">
        <f>IF(OR(E174="",I174=""),"",IF(E174="Wearing Course",VLOOKUP(I174,VALIDATIONS!$BO$2:$BQ$11,3,FALSE)*J174*K174, IF(E174="Pavement Base", VLOOKUP(I174,VALIDATIONS!$BK$2:$BM$10,3,FALSE)*J174*K174*L174/1000, IF(E174="Earthworks and Formation", VLOOKUP(I174,VALIDATIONS!$BR$2:$BT$3,3,FALSE)*J174*K174*L174/1000,0))))</f>
        <v/>
      </c>
    </row>
    <row r="175" spans="1:13" x14ac:dyDescent="0.2">
      <c r="A175" s="92"/>
      <c r="B175" s="355"/>
      <c r="C175" s="354"/>
      <c r="D175" s="127"/>
      <c r="E175" s="367"/>
      <c r="F175" s="127"/>
      <c r="G175" s="127"/>
      <c r="H175" s="127"/>
      <c r="I175" s="367"/>
      <c r="J175" s="163"/>
      <c r="K175" s="163"/>
      <c r="L175" s="127"/>
      <c r="M175" s="106" t="str">
        <f>IF(OR(E175="",I175=""),"",IF(E175="Wearing Course",VLOOKUP(I175,VALIDATIONS!$BO$2:$BQ$11,3,FALSE)*J175*K175, IF(E175="Pavement Base", VLOOKUP(I175,VALIDATIONS!$BK$2:$BM$10,3,FALSE)*J175*K175*L175/1000, IF(E175="Earthworks and Formation", VLOOKUP(I175,VALIDATIONS!$BR$2:$BT$3,3,FALSE)*J175*K175*L175/1000,0))))</f>
        <v/>
      </c>
    </row>
    <row r="176" spans="1:13" x14ac:dyDescent="0.2">
      <c r="A176" s="92"/>
      <c r="B176" s="355"/>
      <c r="C176" s="354"/>
      <c r="D176" s="127"/>
      <c r="E176" s="367"/>
      <c r="F176" s="127"/>
      <c r="G176" s="127"/>
      <c r="H176" s="127"/>
      <c r="I176" s="367"/>
      <c r="J176" s="163"/>
      <c r="K176" s="163"/>
      <c r="L176" s="127"/>
      <c r="M176" s="106" t="str">
        <f>IF(OR(E176="",I176=""),"",IF(E176="Wearing Course",VLOOKUP(I176,VALIDATIONS!$BO$2:$BQ$11,3,FALSE)*J176*K176, IF(E176="Pavement Base", VLOOKUP(I176,VALIDATIONS!$BK$2:$BM$10,3,FALSE)*J176*K176*L176/1000, IF(E176="Earthworks and Formation", VLOOKUP(I176,VALIDATIONS!$BR$2:$BT$3,3,FALSE)*J176*K176*L176/1000,0))))</f>
        <v/>
      </c>
    </row>
    <row r="177" spans="1:13" x14ac:dyDescent="0.2">
      <c r="A177" s="92"/>
      <c r="B177" s="355"/>
      <c r="C177" s="354"/>
      <c r="D177" s="127"/>
      <c r="E177" s="367"/>
      <c r="F177" s="127"/>
      <c r="G177" s="127"/>
      <c r="H177" s="127"/>
      <c r="I177" s="367"/>
      <c r="J177" s="163"/>
      <c r="K177" s="163"/>
      <c r="L177" s="127"/>
      <c r="M177" s="106" t="str">
        <f>IF(OR(E177="",I177=""),"",IF(E177="Wearing Course",VLOOKUP(I177,VALIDATIONS!$BO$2:$BQ$11,3,FALSE)*J177*K177, IF(E177="Pavement Base", VLOOKUP(I177,VALIDATIONS!$BK$2:$BM$10,3,FALSE)*J177*K177*L177/1000, IF(E177="Earthworks and Formation", VLOOKUP(I177,VALIDATIONS!$BR$2:$BT$3,3,FALSE)*J177*K177*L177/1000,0))))</f>
        <v/>
      </c>
    </row>
    <row r="178" spans="1:13" x14ac:dyDescent="0.2">
      <c r="A178" s="92"/>
      <c r="B178" s="355"/>
      <c r="C178" s="354"/>
      <c r="D178" s="127"/>
      <c r="E178" s="367"/>
      <c r="F178" s="127"/>
      <c r="G178" s="127"/>
      <c r="H178" s="127"/>
      <c r="I178" s="367"/>
      <c r="J178" s="163"/>
      <c r="K178" s="163"/>
      <c r="L178" s="127"/>
      <c r="M178" s="106" t="str">
        <f>IF(OR(E178="",I178=""),"",IF(E178="Wearing Course",VLOOKUP(I178,VALIDATIONS!$BO$2:$BQ$11,3,FALSE)*J178*K178, IF(E178="Pavement Base", VLOOKUP(I178,VALIDATIONS!$BK$2:$BM$10,3,FALSE)*J178*K178*L178/1000, IF(E178="Earthworks and Formation", VLOOKUP(I178,VALIDATIONS!$BR$2:$BT$3,3,FALSE)*J178*K178*L178/1000,0))))</f>
        <v/>
      </c>
    </row>
    <row r="179" spans="1:13" x14ac:dyDescent="0.2">
      <c r="A179" s="92"/>
      <c r="B179" s="355"/>
      <c r="C179" s="354"/>
      <c r="D179" s="127"/>
      <c r="E179" s="367"/>
      <c r="F179" s="127"/>
      <c r="G179" s="127"/>
      <c r="H179" s="127"/>
      <c r="I179" s="367"/>
      <c r="J179" s="163"/>
      <c r="K179" s="163"/>
      <c r="L179" s="127"/>
      <c r="M179" s="106" t="str">
        <f>IF(OR(E179="",I179=""),"",IF(E179="Wearing Course",VLOOKUP(I179,VALIDATIONS!$BO$2:$BQ$11,3,FALSE)*J179*K179, IF(E179="Pavement Base", VLOOKUP(I179,VALIDATIONS!$BK$2:$BM$10,3,FALSE)*J179*K179*L179/1000, IF(E179="Earthworks and Formation", VLOOKUP(I179,VALIDATIONS!$BR$2:$BT$3,3,FALSE)*J179*K179*L179/1000,0))))</f>
        <v/>
      </c>
    </row>
    <row r="180" spans="1:13" x14ac:dyDescent="0.2">
      <c r="A180" s="92"/>
      <c r="B180" s="355"/>
      <c r="C180" s="354"/>
      <c r="D180" s="127"/>
      <c r="E180" s="367"/>
      <c r="F180" s="127"/>
      <c r="G180" s="127"/>
      <c r="H180" s="127"/>
      <c r="I180" s="367"/>
      <c r="J180" s="163"/>
      <c r="K180" s="163"/>
      <c r="L180" s="127"/>
      <c r="M180" s="106" t="str">
        <f>IF(OR(E180="",I180=""),"",IF(E180="Wearing Course",VLOOKUP(I180,VALIDATIONS!$BO$2:$BQ$11,3,FALSE)*J180*K180, IF(E180="Pavement Base", VLOOKUP(I180,VALIDATIONS!$BK$2:$BM$10,3,FALSE)*J180*K180*L180/1000, IF(E180="Earthworks and Formation", VLOOKUP(I180,VALIDATIONS!$BR$2:$BT$3,3,FALSE)*J180*K180*L180/1000,0))))</f>
        <v/>
      </c>
    </row>
    <row r="181" spans="1:13" x14ac:dyDescent="0.2">
      <c r="A181" s="92"/>
      <c r="B181" s="355"/>
      <c r="C181" s="354"/>
      <c r="D181" s="127"/>
      <c r="E181" s="367"/>
      <c r="F181" s="127"/>
      <c r="G181" s="127"/>
      <c r="H181" s="127"/>
      <c r="I181" s="367"/>
      <c r="J181" s="163"/>
      <c r="K181" s="163"/>
      <c r="L181" s="127"/>
      <c r="M181" s="106" t="str">
        <f>IF(OR(E181="",I181=""),"",IF(E181="Wearing Course",VLOOKUP(I181,VALIDATIONS!$BO$2:$BQ$11,3,FALSE)*J181*K181, IF(E181="Pavement Base", VLOOKUP(I181,VALIDATIONS!$BK$2:$BM$10,3,FALSE)*J181*K181*L181/1000, IF(E181="Earthworks and Formation", VLOOKUP(I181,VALIDATIONS!$BR$2:$BT$3,3,FALSE)*J181*K181*L181/1000,0))))</f>
        <v/>
      </c>
    </row>
    <row r="182" spans="1:13" x14ac:dyDescent="0.2">
      <c r="A182" s="92"/>
      <c r="B182" s="355"/>
      <c r="C182" s="354"/>
      <c r="D182" s="127"/>
      <c r="E182" s="367"/>
      <c r="F182" s="127"/>
      <c r="G182" s="127"/>
      <c r="H182" s="127"/>
      <c r="I182" s="367"/>
      <c r="J182" s="163"/>
      <c r="K182" s="163"/>
      <c r="L182" s="127"/>
      <c r="M182" s="106" t="str">
        <f>IF(OR(E182="",I182=""),"",IF(E182="Wearing Course",VLOOKUP(I182,VALIDATIONS!$BO$2:$BQ$11,3,FALSE)*J182*K182, IF(E182="Pavement Base", VLOOKUP(I182,VALIDATIONS!$BK$2:$BM$10,3,FALSE)*J182*K182*L182/1000, IF(E182="Earthworks and Formation", VLOOKUP(I182,VALIDATIONS!$BR$2:$BT$3,3,FALSE)*J182*K182*L182/1000,0))))</f>
        <v/>
      </c>
    </row>
    <row r="183" spans="1:13" x14ac:dyDescent="0.2">
      <c r="A183" s="92"/>
      <c r="B183" s="355"/>
      <c r="C183" s="354"/>
      <c r="D183" s="127"/>
      <c r="E183" s="367"/>
      <c r="F183" s="127"/>
      <c r="G183" s="127"/>
      <c r="H183" s="127"/>
      <c r="I183" s="367"/>
      <c r="J183" s="163"/>
      <c r="K183" s="163"/>
      <c r="L183" s="127"/>
      <c r="M183" s="106" t="str">
        <f>IF(OR(E183="",I183=""),"",IF(E183="Wearing Course",VLOOKUP(I183,VALIDATIONS!$BO$2:$BQ$11,3,FALSE)*J183*K183, IF(E183="Pavement Base", VLOOKUP(I183,VALIDATIONS!$BK$2:$BM$10,3,FALSE)*J183*K183*L183/1000, IF(E183="Earthworks and Formation", VLOOKUP(I183,VALIDATIONS!$BR$2:$BT$3,3,FALSE)*J183*K183*L183/1000,0))))</f>
        <v/>
      </c>
    </row>
    <row r="184" spans="1:13" x14ac:dyDescent="0.2">
      <c r="A184" s="92"/>
      <c r="B184" s="355"/>
      <c r="C184" s="354"/>
      <c r="D184" s="127"/>
      <c r="E184" s="367"/>
      <c r="F184" s="127"/>
      <c r="G184" s="127"/>
      <c r="H184" s="127"/>
      <c r="I184" s="367"/>
      <c r="J184" s="163"/>
      <c r="K184" s="163"/>
      <c r="L184" s="127"/>
      <c r="M184" s="106" t="str">
        <f>IF(OR(E184="",I184=""),"",IF(E184="Wearing Course",VLOOKUP(I184,VALIDATIONS!$BO$2:$BQ$11,3,FALSE)*J184*K184, IF(E184="Pavement Base", VLOOKUP(I184,VALIDATIONS!$BK$2:$BM$10,3,FALSE)*J184*K184*L184/1000, IF(E184="Earthworks and Formation", VLOOKUP(I184,VALIDATIONS!$BR$2:$BT$3,3,FALSE)*J184*K184*L184/1000,0))))</f>
        <v/>
      </c>
    </row>
    <row r="185" spans="1:13" x14ac:dyDescent="0.2">
      <c r="A185" s="92"/>
      <c r="B185" s="355"/>
      <c r="C185" s="354"/>
      <c r="D185" s="127"/>
      <c r="E185" s="367"/>
      <c r="F185" s="127"/>
      <c r="G185" s="127"/>
      <c r="H185" s="127"/>
      <c r="I185" s="367"/>
      <c r="J185" s="163"/>
      <c r="K185" s="163"/>
      <c r="L185" s="127"/>
      <c r="M185" s="106" t="str">
        <f>IF(OR(E185="",I185=""),"",IF(E185="Wearing Course",VLOOKUP(I185,VALIDATIONS!$BO$2:$BQ$11,3,FALSE)*J185*K185, IF(E185="Pavement Base", VLOOKUP(I185,VALIDATIONS!$BK$2:$BM$10,3,FALSE)*J185*K185*L185/1000, IF(E185="Earthworks and Formation", VLOOKUP(I185,VALIDATIONS!$BR$2:$BT$3,3,FALSE)*J185*K185*L185/1000,0))))</f>
        <v/>
      </c>
    </row>
    <row r="186" spans="1:13" x14ac:dyDescent="0.2">
      <c r="A186" s="92"/>
      <c r="B186" s="355"/>
      <c r="C186" s="354"/>
      <c r="D186" s="127"/>
      <c r="E186" s="367"/>
      <c r="F186" s="127"/>
      <c r="G186" s="127"/>
      <c r="H186" s="127"/>
      <c r="I186" s="367"/>
      <c r="J186" s="163"/>
      <c r="K186" s="163"/>
      <c r="L186" s="127"/>
      <c r="M186" s="106" t="str">
        <f>IF(OR(E186="",I186=""),"",IF(E186="Wearing Course",VLOOKUP(I186,VALIDATIONS!$BO$2:$BQ$11,3,FALSE)*J186*K186, IF(E186="Pavement Base", VLOOKUP(I186,VALIDATIONS!$BK$2:$BM$10,3,FALSE)*J186*K186*L186/1000, IF(E186="Earthworks and Formation", VLOOKUP(I186,VALIDATIONS!$BR$2:$BT$3,3,FALSE)*J186*K186*L186/1000,0))))</f>
        <v/>
      </c>
    </row>
    <row r="187" spans="1:13" x14ac:dyDescent="0.2">
      <c r="A187" s="92"/>
      <c r="B187" s="355"/>
      <c r="C187" s="354"/>
      <c r="D187" s="127"/>
      <c r="E187" s="367"/>
      <c r="F187" s="127"/>
      <c r="G187" s="127"/>
      <c r="H187" s="127"/>
      <c r="I187" s="367"/>
      <c r="J187" s="163"/>
      <c r="K187" s="163"/>
      <c r="L187" s="127"/>
      <c r="M187" s="106" t="str">
        <f>IF(OR(E187="",I187=""),"",IF(E187="Wearing Course",VLOOKUP(I187,VALIDATIONS!$BO$2:$BQ$11,3,FALSE)*J187*K187, IF(E187="Pavement Base", VLOOKUP(I187,VALIDATIONS!$BK$2:$BM$10,3,FALSE)*J187*K187*L187/1000, IF(E187="Earthworks and Formation", VLOOKUP(I187,VALIDATIONS!$BR$2:$BT$3,3,FALSE)*J187*K187*L187/1000,0))))</f>
        <v/>
      </c>
    </row>
    <row r="188" spans="1:13" x14ac:dyDescent="0.2">
      <c r="A188" s="92"/>
      <c r="B188" s="355"/>
      <c r="C188" s="354"/>
      <c r="D188" s="127"/>
      <c r="E188" s="367"/>
      <c r="F188" s="127"/>
      <c r="G188" s="127"/>
      <c r="H188" s="127"/>
      <c r="I188" s="367"/>
      <c r="J188" s="163"/>
      <c r="K188" s="163"/>
      <c r="L188" s="127"/>
      <c r="M188" s="106" t="str">
        <f>IF(OR(E188="",I188=""),"",IF(E188="Wearing Course",VLOOKUP(I188,VALIDATIONS!$BO$2:$BQ$11,3,FALSE)*J188*K188, IF(E188="Pavement Base", VLOOKUP(I188,VALIDATIONS!$BK$2:$BM$10,3,FALSE)*J188*K188*L188/1000, IF(E188="Earthworks and Formation", VLOOKUP(I188,VALIDATIONS!$BR$2:$BT$3,3,FALSE)*J188*K188*L188/1000,0))))</f>
        <v/>
      </c>
    </row>
    <row r="189" spans="1:13" x14ac:dyDescent="0.2">
      <c r="A189" s="92"/>
      <c r="B189" s="355"/>
      <c r="C189" s="354"/>
      <c r="D189" s="127"/>
      <c r="E189" s="367"/>
      <c r="F189" s="127"/>
      <c r="G189" s="127"/>
      <c r="H189" s="127"/>
      <c r="I189" s="367"/>
      <c r="J189" s="163"/>
      <c r="K189" s="163"/>
      <c r="L189" s="127"/>
      <c r="M189" s="106" t="str">
        <f>IF(OR(E189="",I189=""),"",IF(E189="Wearing Course",VLOOKUP(I189,VALIDATIONS!$BO$2:$BQ$11,3,FALSE)*J189*K189, IF(E189="Pavement Base", VLOOKUP(I189,VALIDATIONS!$BK$2:$BM$10,3,FALSE)*J189*K189*L189/1000, IF(E189="Earthworks and Formation", VLOOKUP(I189,VALIDATIONS!$BR$2:$BT$3,3,FALSE)*J189*K189*L189/1000,0))))</f>
        <v/>
      </c>
    </row>
    <row r="190" spans="1:13" x14ac:dyDescent="0.2">
      <c r="A190" s="92"/>
      <c r="B190" s="355"/>
      <c r="C190" s="354"/>
      <c r="D190" s="127"/>
      <c r="E190" s="367"/>
      <c r="F190" s="127"/>
      <c r="G190" s="127"/>
      <c r="H190" s="127"/>
      <c r="I190" s="367"/>
      <c r="J190" s="163"/>
      <c r="K190" s="163"/>
      <c r="L190" s="127"/>
      <c r="M190" s="106" t="str">
        <f>IF(OR(E190="",I190=""),"",IF(E190="Wearing Course",VLOOKUP(I190,VALIDATIONS!$BO$2:$BQ$11,3,FALSE)*J190*K190, IF(E190="Pavement Base", VLOOKUP(I190,VALIDATIONS!$BK$2:$BM$10,3,FALSE)*J190*K190*L190/1000, IF(E190="Earthworks and Formation", VLOOKUP(I190,VALIDATIONS!$BR$2:$BT$3,3,FALSE)*J190*K190*L190/1000,0))))</f>
        <v/>
      </c>
    </row>
    <row r="191" spans="1:13" x14ac:dyDescent="0.2">
      <c r="A191" s="92"/>
      <c r="B191" s="355"/>
      <c r="C191" s="354"/>
      <c r="D191" s="127"/>
      <c r="E191" s="367"/>
      <c r="F191" s="127"/>
      <c r="G191" s="127"/>
      <c r="H191" s="127"/>
      <c r="I191" s="367"/>
      <c r="J191" s="163"/>
      <c r="K191" s="163"/>
      <c r="L191" s="127"/>
      <c r="M191" s="106" t="str">
        <f>IF(OR(E191="",I191=""),"",IF(E191="Wearing Course",VLOOKUP(I191,VALIDATIONS!$BO$2:$BQ$11,3,FALSE)*J191*K191, IF(E191="Pavement Base", VLOOKUP(I191,VALIDATIONS!$BK$2:$BM$10,3,FALSE)*J191*K191*L191/1000, IF(E191="Earthworks and Formation", VLOOKUP(I191,VALIDATIONS!$BR$2:$BT$3,3,FALSE)*J191*K191*L191/1000,0))))</f>
        <v/>
      </c>
    </row>
    <row r="192" spans="1:13" x14ac:dyDescent="0.2">
      <c r="A192" s="92"/>
      <c r="B192" s="355"/>
      <c r="C192" s="354"/>
      <c r="D192" s="127"/>
      <c r="E192" s="367"/>
      <c r="F192" s="127"/>
      <c r="G192" s="127"/>
      <c r="H192" s="127"/>
      <c r="I192" s="367"/>
      <c r="J192" s="163"/>
      <c r="K192" s="163"/>
      <c r="L192" s="127"/>
      <c r="M192" s="106" t="str">
        <f>IF(OR(E192="",I192=""),"",IF(E192="Wearing Course",VLOOKUP(I192,VALIDATIONS!$BO$2:$BQ$11,3,FALSE)*J192*K192, IF(E192="Pavement Base", VLOOKUP(I192,VALIDATIONS!$BK$2:$BM$10,3,FALSE)*J192*K192*L192/1000, IF(E192="Earthworks and Formation", VLOOKUP(I192,VALIDATIONS!$BR$2:$BT$3,3,FALSE)*J192*K192*L192/1000,0))))</f>
        <v/>
      </c>
    </row>
    <row r="193" spans="1:13" x14ac:dyDescent="0.2">
      <c r="A193" s="92"/>
      <c r="B193" s="355"/>
      <c r="C193" s="354"/>
      <c r="D193" s="127"/>
      <c r="E193" s="367"/>
      <c r="F193" s="127"/>
      <c r="G193" s="127"/>
      <c r="H193" s="127"/>
      <c r="I193" s="367"/>
      <c r="J193" s="163"/>
      <c r="K193" s="163"/>
      <c r="L193" s="127"/>
      <c r="M193" s="106" t="str">
        <f>IF(OR(E193="",I193=""),"",IF(E193="Wearing Course",VLOOKUP(I193,VALIDATIONS!$BO$2:$BQ$11,3,FALSE)*J193*K193, IF(E193="Pavement Base", VLOOKUP(I193,VALIDATIONS!$BK$2:$BM$10,3,FALSE)*J193*K193*L193/1000, IF(E193="Earthworks and Formation", VLOOKUP(I193,VALIDATIONS!$BR$2:$BT$3,3,FALSE)*J193*K193*L193/1000,0))))</f>
        <v/>
      </c>
    </row>
    <row r="194" spans="1:13" x14ac:dyDescent="0.2">
      <c r="A194" s="92"/>
      <c r="B194" s="355"/>
      <c r="C194" s="354"/>
      <c r="D194" s="127"/>
      <c r="E194" s="367"/>
      <c r="F194" s="127"/>
      <c r="G194" s="127"/>
      <c r="H194" s="127"/>
      <c r="I194" s="367"/>
      <c r="J194" s="163"/>
      <c r="K194" s="163"/>
      <c r="L194" s="127"/>
      <c r="M194" s="106" t="str">
        <f>IF(OR(E194="",I194=""),"",IF(E194="Wearing Course",VLOOKUP(I194,VALIDATIONS!$BO$2:$BQ$11,3,FALSE)*J194*K194, IF(E194="Pavement Base", VLOOKUP(I194,VALIDATIONS!$BK$2:$BM$10,3,FALSE)*J194*K194*L194/1000, IF(E194="Earthworks and Formation", VLOOKUP(I194,VALIDATIONS!$BR$2:$BT$3,3,FALSE)*J194*K194*L194/1000,0))))</f>
        <v/>
      </c>
    </row>
    <row r="195" spans="1:13" x14ac:dyDescent="0.2">
      <c r="A195" s="92"/>
      <c r="B195" s="355"/>
      <c r="C195" s="354"/>
      <c r="D195" s="127"/>
      <c r="E195" s="367"/>
      <c r="F195" s="127"/>
      <c r="G195" s="127"/>
      <c r="H195" s="127"/>
      <c r="I195" s="367"/>
      <c r="J195" s="163"/>
      <c r="K195" s="163"/>
      <c r="L195" s="127"/>
      <c r="M195" s="106" t="str">
        <f>IF(OR(E195="",I195=""),"",IF(E195="Wearing Course",VLOOKUP(I195,VALIDATIONS!$BO$2:$BQ$11,3,FALSE)*J195*K195, IF(E195="Pavement Base", VLOOKUP(I195,VALIDATIONS!$BK$2:$BM$10,3,FALSE)*J195*K195*L195/1000, IF(E195="Earthworks and Formation", VLOOKUP(I195,VALIDATIONS!$BR$2:$BT$3,3,FALSE)*J195*K195*L195/1000,0))))</f>
        <v/>
      </c>
    </row>
    <row r="196" spans="1:13" x14ac:dyDescent="0.2">
      <c r="A196" s="92"/>
      <c r="B196" s="355"/>
      <c r="C196" s="354"/>
      <c r="D196" s="127"/>
      <c r="E196" s="367"/>
      <c r="F196" s="127"/>
      <c r="G196" s="127"/>
      <c r="H196" s="127"/>
      <c r="I196" s="367"/>
      <c r="J196" s="163"/>
      <c r="K196" s="163"/>
      <c r="L196" s="127"/>
      <c r="M196" s="106" t="str">
        <f>IF(OR(E196="",I196=""),"",IF(E196="Wearing Course",VLOOKUP(I196,VALIDATIONS!$BO$2:$BQ$11,3,FALSE)*J196*K196, IF(E196="Pavement Base", VLOOKUP(I196,VALIDATIONS!$BK$2:$BM$10,3,FALSE)*J196*K196*L196/1000, IF(E196="Earthworks and Formation", VLOOKUP(I196,VALIDATIONS!$BR$2:$BT$3,3,FALSE)*J196*K196*L196/1000,0))))</f>
        <v/>
      </c>
    </row>
    <row r="197" spans="1:13" x14ac:dyDescent="0.2">
      <c r="A197" s="92"/>
      <c r="B197" s="355"/>
      <c r="C197" s="354"/>
      <c r="D197" s="127"/>
      <c r="E197" s="367"/>
      <c r="F197" s="127"/>
      <c r="G197" s="127"/>
      <c r="H197" s="127"/>
      <c r="I197" s="367"/>
      <c r="J197" s="163"/>
      <c r="K197" s="163"/>
      <c r="L197" s="127"/>
      <c r="M197" s="106" t="str">
        <f>IF(OR(E197="",I197=""),"",IF(E197="Wearing Course",VLOOKUP(I197,VALIDATIONS!$BO$2:$BQ$11,3,FALSE)*J197*K197, IF(E197="Pavement Base", VLOOKUP(I197,VALIDATIONS!$BK$2:$BM$10,3,FALSE)*J197*K197*L197/1000, IF(E197="Earthworks and Formation", VLOOKUP(I197,VALIDATIONS!$BR$2:$BT$3,3,FALSE)*J197*K197*L197/1000,0))))</f>
        <v/>
      </c>
    </row>
    <row r="198" spans="1:13" x14ac:dyDescent="0.2">
      <c r="A198" s="92"/>
      <c r="B198" s="355"/>
      <c r="C198" s="354"/>
      <c r="D198" s="127"/>
      <c r="E198" s="367"/>
      <c r="F198" s="127"/>
      <c r="G198" s="127"/>
      <c r="H198" s="127"/>
      <c r="I198" s="367"/>
      <c r="J198" s="163"/>
      <c r="K198" s="163"/>
      <c r="L198" s="127"/>
      <c r="M198" s="106" t="str">
        <f>IF(OR(E198="",I198=""),"",IF(E198="Wearing Course",VLOOKUP(I198,VALIDATIONS!$BO$2:$BQ$11,3,FALSE)*J198*K198, IF(E198="Pavement Base", VLOOKUP(I198,VALIDATIONS!$BK$2:$BM$10,3,FALSE)*J198*K198*L198/1000, IF(E198="Earthworks and Formation", VLOOKUP(I198,VALIDATIONS!$BR$2:$BT$3,3,FALSE)*J198*K198*L198/1000,0))))</f>
        <v/>
      </c>
    </row>
    <row r="199" spans="1:13" x14ac:dyDescent="0.2">
      <c r="A199" s="92"/>
      <c r="B199" s="355"/>
      <c r="C199" s="354"/>
      <c r="D199" s="127"/>
      <c r="E199" s="367"/>
      <c r="F199" s="127"/>
      <c r="G199" s="127"/>
      <c r="H199" s="127"/>
      <c r="I199" s="367"/>
      <c r="J199" s="163"/>
      <c r="K199" s="163"/>
      <c r="L199" s="127"/>
      <c r="M199" s="106" t="str">
        <f>IF(OR(E199="",I199=""),"",IF(E199="Wearing Course",VLOOKUP(I199,VALIDATIONS!$BO$2:$BQ$11,3,FALSE)*J199*K199, IF(E199="Pavement Base", VLOOKUP(I199,VALIDATIONS!$BK$2:$BM$10,3,FALSE)*J199*K199*L199/1000, IF(E199="Earthworks and Formation", VLOOKUP(I199,VALIDATIONS!$BR$2:$BT$3,3,FALSE)*J199*K199*L199/1000,0))))</f>
        <v/>
      </c>
    </row>
    <row r="200" spans="1:13" x14ac:dyDescent="0.2">
      <c r="A200" s="92"/>
      <c r="B200" s="355"/>
      <c r="C200" s="354"/>
      <c r="D200" s="127"/>
      <c r="E200" s="367"/>
      <c r="F200" s="127"/>
      <c r="G200" s="127"/>
      <c r="H200" s="127"/>
      <c r="I200" s="367"/>
      <c r="J200" s="163"/>
      <c r="K200" s="163"/>
      <c r="L200" s="127"/>
      <c r="M200" s="106" t="str">
        <f>IF(OR(E200="",I200=""),"",IF(E200="Wearing Course",VLOOKUP(I200,VALIDATIONS!$BO$2:$BQ$11,3,FALSE)*J200*K200, IF(E200="Pavement Base", VLOOKUP(I200,VALIDATIONS!$BK$2:$BM$10,3,FALSE)*J200*K200*L200/1000, IF(E200="Earthworks and Formation", VLOOKUP(I200,VALIDATIONS!$BR$2:$BT$3,3,FALSE)*J200*K200*L200/1000,0))))</f>
        <v/>
      </c>
    </row>
    <row r="201" spans="1:13" x14ac:dyDescent="0.2">
      <c r="A201" s="92"/>
      <c r="B201" s="355"/>
      <c r="C201" s="354"/>
      <c r="D201" s="127"/>
      <c r="E201" s="367"/>
      <c r="F201" s="127"/>
      <c r="G201" s="127"/>
      <c r="H201" s="127"/>
      <c r="I201" s="367"/>
      <c r="J201" s="163"/>
      <c r="K201" s="163"/>
      <c r="L201" s="127"/>
      <c r="M201" s="106" t="str">
        <f>IF(OR(E201="",I201=""),"",IF(E201="Wearing Course",VLOOKUP(I201,VALIDATIONS!$BO$2:$BQ$11,3,FALSE)*J201*K201, IF(E201="Pavement Base", VLOOKUP(I201,VALIDATIONS!$BK$2:$BM$10,3,FALSE)*J201*K201*L201/1000, IF(E201="Earthworks and Formation", VLOOKUP(I201,VALIDATIONS!$BR$2:$BT$3,3,FALSE)*J201*K201*L201/1000,0))))</f>
        <v/>
      </c>
    </row>
    <row r="202" spans="1:13" x14ac:dyDescent="0.2">
      <c r="A202" s="92"/>
      <c r="B202" s="355"/>
      <c r="C202" s="354"/>
      <c r="D202" s="127"/>
      <c r="E202" s="367"/>
      <c r="F202" s="127"/>
      <c r="G202" s="127"/>
      <c r="H202" s="127"/>
      <c r="I202" s="367"/>
      <c r="J202" s="163"/>
      <c r="K202" s="163"/>
      <c r="L202" s="127"/>
      <c r="M202" s="106" t="str">
        <f>IF(OR(E202="",I202=""),"",IF(E202="Wearing Course",VLOOKUP(I202,VALIDATIONS!$BO$2:$BQ$11,3,FALSE)*J202*K202, IF(E202="Pavement Base", VLOOKUP(I202,VALIDATIONS!$BK$2:$BM$10,3,FALSE)*J202*K202*L202/1000, IF(E202="Earthworks and Formation", VLOOKUP(I202,VALIDATIONS!$BR$2:$BT$3,3,FALSE)*J202*K202*L202/1000,0))))</f>
        <v/>
      </c>
    </row>
    <row r="203" spans="1:13" x14ac:dyDescent="0.2">
      <c r="A203" s="92"/>
      <c r="B203" s="355"/>
      <c r="C203" s="354"/>
      <c r="D203" s="127"/>
      <c r="E203" s="367"/>
      <c r="F203" s="127"/>
      <c r="G203" s="127"/>
      <c r="H203" s="127"/>
      <c r="I203" s="367"/>
      <c r="J203" s="163"/>
      <c r="K203" s="163"/>
      <c r="L203" s="127"/>
      <c r="M203" s="106" t="str">
        <f>IF(OR(E203="",I203=""),"",IF(E203="Wearing Course",VLOOKUP(I203,VALIDATIONS!$BO$2:$BQ$11,3,FALSE)*J203*K203, IF(E203="Pavement Base", VLOOKUP(I203,VALIDATIONS!$BK$2:$BM$10,3,FALSE)*J203*K203*L203/1000, IF(E203="Earthworks and Formation", VLOOKUP(I203,VALIDATIONS!$BR$2:$BT$3,3,FALSE)*J203*K203*L203/1000,0))))</f>
        <v/>
      </c>
    </row>
    <row r="204" spans="1:13" x14ac:dyDescent="0.2">
      <c r="A204" s="92"/>
      <c r="B204" s="355"/>
      <c r="C204" s="354"/>
      <c r="D204" s="127"/>
      <c r="E204" s="367"/>
      <c r="F204" s="127"/>
      <c r="G204" s="127"/>
      <c r="H204" s="127"/>
      <c r="I204" s="367"/>
      <c r="J204" s="163"/>
      <c r="K204" s="163"/>
      <c r="L204" s="127"/>
      <c r="M204" s="106" t="str">
        <f>IF(OR(E204="",I204=""),"",IF(E204="Wearing Course",VLOOKUP(I204,VALIDATIONS!$BO$2:$BQ$11,3,FALSE)*J204*K204, IF(E204="Pavement Base", VLOOKUP(I204,VALIDATIONS!$BK$2:$BM$10,3,FALSE)*J204*K204*L204/1000, IF(E204="Earthworks and Formation", VLOOKUP(I204,VALIDATIONS!$BR$2:$BT$3,3,FALSE)*J204*K204*L204/1000,0))))</f>
        <v/>
      </c>
    </row>
    <row r="205" spans="1:13" x14ac:dyDescent="0.2">
      <c r="A205" s="92"/>
      <c r="B205" s="355"/>
      <c r="C205" s="354"/>
      <c r="D205" s="127"/>
      <c r="E205" s="367"/>
      <c r="F205" s="127"/>
      <c r="G205" s="127"/>
      <c r="H205" s="127"/>
      <c r="I205" s="367"/>
      <c r="J205" s="163"/>
      <c r="K205" s="163"/>
      <c r="L205" s="127"/>
      <c r="M205" s="106" t="str">
        <f>IF(OR(E205="",I205=""),"",IF(E205="Wearing Course",VLOOKUP(I205,VALIDATIONS!$BO$2:$BQ$11,3,FALSE)*J205*K205, IF(E205="Pavement Base", VLOOKUP(I205,VALIDATIONS!$BK$2:$BM$10,3,FALSE)*J205*K205*L205/1000, IF(E205="Earthworks and Formation", VLOOKUP(I205,VALIDATIONS!$BR$2:$BT$3,3,FALSE)*J205*K205*L205/1000,0))))</f>
        <v/>
      </c>
    </row>
    <row r="206" spans="1:13" x14ac:dyDescent="0.2">
      <c r="A206" s="92"/>
      <c r="B206" s="355"/>
      <c r="C206" s="354"/>
      <c r="D206" s="127"/>
      <c r="E206" s="367"/>
      <c r="F206" s="127"/>
      <c r="G206" s="127"/>
      <c r="H206" s="127"/>
      <c r="I206" s="367"/>
      <c r="J206" s="163"/>
      <c r="K206" s="163"/>
      <c r="L206" s="127"/>
      <c r="M206" s="106" t="str">
        <f>IF(OR(E206="",I206=""),"",IF(E206="Wearing Course",VLOOKUP(I206,VALIDATIONS!$BO$2:$BQ$11,3,FALSE)*J206*K206, IF(E206="Pavement Base", VLOOKUP(I206,VALIDATIONS!$BK$2:$BM$10,3,FALSE)*J206*K206*L206/1000, IF(E206="Earthworks and Formation", VLOOKUP(I206,VALIDATIONS!$BR$2:$BT$3,3,FALSE)*J206*K206*L206/1000,0))))</f>
        <v/>
      </c>
    </row>
    <row r="207" spans="1:13" x14ac:dyDescent="0.2">
      <c r="A207" s="92"/>
      <c r="B207" s="355"/>
      <c r="C207" s="354"/>
      <c r="D207" s="127"/>
      <c r="E207" s="367"/>
      <c r="F207" s="127"/>
      <c r="G207" s="127"/>
      <c r="H207" s="127"/>
      <c r="I207" s="367"/>
      <c r="J207" s="163"/>
      <c r="K207" s="163"/>
      <c r="L207" s="127"/>
      <c r="M207" s="106" t="str">
        <f>IF(OR(E207="",I207=""),"",IF(E207="Wearing Course",VLOOKUP(I207,VALIDATIONS!$BO$2:$BQ$11,3,FALSE)*J207*K207, IF(E207="Pavement Base", VLOOKUP(I207,VALIDATIONS!$BK$2:$BM$10,3,FALSE)*J207*K207*L207/1000, IF(E207="Earthworks and Formation", VLOOKUP(I207,VALIDATIONS!$BR$2:$BT$3,3,FALSE)*J207*K207*L207/1000,0))))</f>
        <v/>
      </c>
    </row>
    <row r="208" spans="1:13" x14ac:dyDescent="0.2">
      <c r="A208" s="92"/>
      <c r="B208" s="355"/>
      <c r="C208" s="354"/>
      <c r="D208" s="127"/>
      <c r="E208" s="367"/>
      <c r="F208" s="127"/>
      <c r="G208" s="127"/>
      <c r="H208" s="127"/>
      <c r="I208" s="367"/>
      <c r="J208" s="163"/>
      <c r="K208" s="163"/>
      <c r="L208" s="127"/>
      <c r="M208" s="106" t="str">
        <f>IF(OR(E208="",I208=""),"",IF(E208="Wearing Course",VLOOKUP(I208,VALIDATIONS!$BO$2:$BQ$11,3,FALSE)*J208*K208, IF(E208="Pavement Base", VLOOKUP(I208,VALIDATIONS!$BK$2:$BM$10,3,FALSE)*J208*K208*L208/1000, IF(E208="Earthworks and Formation", VLOOKUP(I208,VALIDATIONS!$BR$2:$BT$3,3,FALSE)*J208*K208*L208/1000,0))))</f>
        <v/>
      </c>
    </row>
    <row r="209" spans="1:13" x14ac:dyDescent="0.2">
      <c r="A209" s="92"/>
      <c r="B209" s="355"/>
      <c r="C209" s="354"/>
      <c r="D209" s="127"/>
      <c r="E209" s="367"/>
      <c r="F209" s="127"/>
      <c r="G209" s="127"/>
      <c r="H209" s="127"/>
      <c r="I209" s="367"/>
      <c r="J209" s="163"/>
      <c r="K209" s="163"/>
      <c r="L209" s="127"/>
      <c r="M209" s="106" t="str">
        <f>IF(OR(E209="",I209=""),"",IF(E209="Wearing Course",VLOOKUP(I209,VALIDATIONS!$BO$2:$BQ$11,3,FALSE)*J209*K209, IF(E209="Pavement Base", VLOOKUP(I209,VALIDATIONS!$BK$2:$BM$10,3,FALSE)*J209*K209*L209/1000, IF(E209="Earthworks and Formation", VLOOKUP(I209,VALIDATIONS!$BR$2:$BT$3,3,FALSE)*J209*K209*L209/1000,0))))</f>
        <v/>
      </c>
    </row>
    <row r="210" spans="1:13" x14ac:dyDescent="0.2">
      <c r="A210" s="92"/>
      <c r="B210" s="355"/>
      <c r="C210" s="354"/>
      <c r="D210" s="127"/>
      <c r="E210" s="367"/>
      <c r="F210" s="127"/>
      <c r="G210" s="127"/>
      <c r="H210" s="127"/>
      <c r="I210" s="367"/>
      <c r="J210" s="163"/>
      <c r="K210" s="163"/>
      <c r="L210" s="127"/>
      <c r="M210" s="106" t="str">
        <f>IF(OR(E210="",I210=""),"",IF(E210="Wearing Course",VLOOKUP(I210,VALIDATIONS!$BO$2:$BQ$11,3,FALSE)*J210*K210, IF(E210="Pavement Base", VLOOKUP(I210,VALIDATIONS!$BK$2:$BM$10,3,FALSE)*J210*K210*L210/1000, IF(E210="Earthworks and Formation", VLOOKUP(I210,VALIDATIONS!$BR$2:$BT$3,3,FALSE)*J210*K210*L210/1000,0))))</f>
        <v/>
      </c>
    </row>
    <row r="211" spans="1:13" x14ac:dyDescent="0.2">
      <c r="A211" s="92"/>
      <c r="B211" s="355"/>
      <c r="C211" s="354"/>
      <c r="D211" s="127"/>
      <c r="E211" s="367"/>
      <c r="F211" s="127"/>
      <c r="G211" s="127"/>
      <c r="H211" s="127"/>
      <c r="I211" s="367"/>
      <c r="J211" s="163"/>
      <c r="K211" s="163"/>
      <c r="L211" s="127"/>
      <c r="M211" s="106" t="str">
        <f>IF(OR(E211="",I211=""),"",IF(E211="Wearing Course",VLOOKUP(I211,VALIDATIONS!$BO$2:$BQ$11,3,FALSE)*J211*K211, IF(E211="Pavement Base", VLOOKUP(I211,VALIDATIONS!$BK$2:$BM$10,3,FALSE)*J211*K211*L211/1000, IF(E211="Earthworks and Formation", VLOOKUP(I211,VALIDATIONS!$BR$2:$BT$3,3,FALSE)*J211*K211*L211/1000,0))))</f>
        <v/>
      </c>
    </row>
    <row r="212" spans="1:13" x14ac:dyDescent="0.2">
      <c r="A212" s="92"/>
      <c r="B212" s="355"/>
      <c r="C212" s="354"/>
      <c r="D212" s="127"/>
      <c r="E212" s="367"/>
      <c r="F212" s="127"/>
      <c r="G212" s="127"/>
      <c r="H212" s="127"/>
      <c r="I212" s="367"/>
      <c r="J212" s="163"/>
      <c r="K212" s="163"/>
      <c r="L212" s="127"/>
      <c r="M212" s="106" t="str">
        <f>IF(OR(E212="",I212=""),"",IF(E212="Wearing Course",VLOOKUP(I212,VALIDATIONS!$BO$2:$BQ$11,3,FALSE)*J212*K212, IF(E212="Pavement Base", VLOOKUP(I212,VALIDATIONS!$BK$2:$BM$10,3,FALSE)*J212*K212*L212/1000, IF(E212="Earthworks and Formation", VLOOKUP(I212,VALIDATIONS!$BR$2:$BT$3,3,FALSE)*J212*K212*L212/1000,0))))</f>
        <v/>
      </c>
    </row>
    <row r="213" spans="1:13" x14ac:dyDescent="0.2">
      <c r="A213" s="92"/>
      <c r="B213" s="355"/>
      <c r="C213" s="354"/>
      <c r="D213" s="127"/>
      <c r="E213" s="367"/>
      <c r="F213" s="127"/>
      <c r="G213" s="127"/>
      <c r="H213" s="127"/>
      <c r="I213" s="367"/>
      <c r="J213" s="163"/>
      <c r="K213" s="163"/>
      <c r="L213" s="127"/>
      <c r="M213" s="106" t="str">
        <f>IF(OR(E213="",I213=""),"",IF(E213="Wearing Course",VLOOKUP(I213,VALIDATIONS!$BO$2:$BQ$11,3,FALSE)*J213*K213, IF(E213="Pavement Base", VLOOKUP(I213,VALIDATIONS!$BK$2:$BM$10,3,FALSE)*J213*K213*L213/1000, IF(E213="Earthworks and Formation", VLOOKUP(I213,VALIDATIONS!$BR$2:$BT$3,3,FALSE)*J213*K213*L213/1000,0))))</f>
        <v/>
      </c>
    </row>
    <row r="214" spans="1:13" x14ac:dyDescent="0.2">
      <c r="A214" s="92"/>
      <c r="B214" s="355"/>
      <c r="C214" s="354"/>
      <c r="D214" s="127"/>
      <c r="E214" s="367"/>
      <c r="F214" s="127"/>
      <c r="G214" s="127"/>
      <c r="H214" s="127"/>
      <c r="I214" s="367"/>
      <c r="J214" s="163"/>
      <c r="K214" s="163"/>
      <c r="L214" s="127"/>
      <c r="M214" s="106" t="str">
        <f>IF(OR(E214="",I214=""),"",IF(E214="Wearing Course",VLOOKUP(I214,VALIDATIONS!$BO$2:$BQ$11,3,FALSE)*J214*K214, IF(E214="Pavement Base", VLOOKUP(I214,VALIDATIONS!$BK$2:$BM$10,3,FALSE)*J214*K214*L214/1000, IF(E214="Earthworks and Formation", VLOOKUP(I214,VALIDATIONS!$BR$2:$BT$3,3,FALSE)*J214*K214*L214/1000,0))))</f>
        <v/>
      </c>
    </row>
    <row r="215" spans="1:13" x14ac:dyDescent="0.2">
      <c r="A215" s="92"/>
      <c r="B215" s="355"/>
      <c r="C215" s="354"/>
      <c r="D215" s="127"/>
      <c r="E215" s="367"/>
      <c r="F215" s="127"/>
      <c r="G215" s="127"/>
      <c r="H215" s="127"/>
      <c r="I215" s="367"/>
      <c r="J215" s="163"/>
      <c r="K215" s="163"/>
      <c r="L215" s="127"/>
      <c r="M215" s="106" t="str">
        <f>IF(OR(E215="",I215=""),"",IF(E215="Wearing Course",VLOOKUP(I215,VALIDATIONS!$BO$2:$BQ$11,3,FALSE)*J215*K215, IF(E215="Pavement Base", VLOOKUP(I215,VALIDATIONS!$BK$2:$BM$10,3,FALSE)*J215*K215*L215/1000, IF(E215="Earthworks and Formation", VLOOKUP(I215,VALIDATIONS!$BR$2:$BT$3,3,FALSE)*J215*K215*L215/1000,0))))</f>
        <v/>
      </c>
    </row>
    <row r="216" spans="1:13" x14ac:dyDescent="0.2">
      <c r="A216" s="92"/>
      <c r="B216" s="355"/>
      <c r="C216" s="354"/>
      <c r="D216" s="127"/>
      <c r="E216" s="367"/>
      <c r="F216" s="127"/>
      <c r="G216" s="127"/>
      <c r="H216" s="127"/>
      <c r="I216" s="367"/>
      <c r="J216" s="163"/>
      <c r="K216" s="163"/>
      <c r="L216" s="127"/>
      <c r="M216" s="106" t="str">
        <f>IF(OR(E216="",I216=""),"",IF(E216="Wearing Course",VLOOKUP(I216,VALIDATIONS!$BO$2:$BQ$11,3,FALSE)*J216*K216, IF(E216="Pavement Base", VLOOKUP(I216,VALIDATIONS!$BK$2:$BM$10,3,FALSE)*J216*K216*L216/1000, IF(E216="Earthworks and Formation", VLOOKUP(I216,VALIDATIONS!$BR$2:$BT$3,3,FALSE)*J216*K216*L216/1000,0))))</f>
        <v/>
      </c>
    </row>
    <row r="217" spans="1:13" x14ac:dyDescent="0.2">
      <c r="A217" s="92"/>
      <c r="B217" s="355"/>
      <c r="C217" s="354"/>
      <c r="D217" s="127"/>
      <c r="E217" s="367"/>
      <c r="F217" s="127"/>
      <c r="G217" s="127"/>
      <c r="H217" s="127"/>
      <c r="I217" s="367"/>
      <c r="J217" s="163"/>
      <c r="K217" s="163"/>
      <c r="L217" s="127"/>
      <c r="M217" s="106" t="str">
        <f>IF(OR(E217="",I217=""),"",IF(E217="Wearing Course",VLOOKUP(I217,VALIDATIONS!$BO$2:$BQ$11,3,FALSE)*J217*K217, IF(E217="Pavement Base", VLOOKUP(I217,VALIDATIONS!$BK$2:$BM$10,3,FALSE)*J217*K217*L217/1000, IF(E217="Earthworks and Formation", VLOOKUP(I217,VALIDATIONS!$BR$2:$BT$3,3,FALSE)*J217*K217*L217/1000,0))))</f>
        <v/>
      </c>
    </row>
    <row r="218" spans="1:13" x14ac:dyDescent="0.2">
      <c r="A218" s="92"/>
      <c r="B218" s="355"/>
      <c r="C218" s="354"/>
      <c r="D218" s="127"/>
      <c r="E218" s="367"/>
      <c r="F218" s="127"/>
      <c r="G218" s="127"/>
      <c r="H218" s="127"/>
      <c r="I218" s="367"/>
      <c r="J218" s="163"/>
      <c r="K218" s="163"/>
      <c r="L218" s="127"/>
      <c r="M218" s="106" t="str">
        <f>IF(OR(E218="",I218=""),"",IF(E218="Wearing Course",VLOOKUP(I218,VALIDATIONS!$BO$2:$BQ$11,3,FALSE)*J218*K218, IF(E218="Pavement Base", VLOOKUP(I218,VALIDATIONS!$BK$2:$BM$10,3,FALSE)*J218*K218*L218/1000, IF(E218="Earthworks and Formation", VLOOKUP(I218,VALIDATIONS!$BR$2:$BT$3,3,FALSE)*J218*K218*L218/1000,0))))</f>
        <v/>
      </c>
    </row>
    <row r="219" spans="1:13" x14ac:dyDescent="0.2">
      <c r="A219" s="92"/>
      <c r="B219" s="355"/>
      <c r="C219" s="354"/>
      <c r="D219" s="127"/>
      <c r="E219" s="367"/>
      <c r="F219" s="127"/>
      <c r="G219" s="127"/>
      <c r="H219" s="127"/>
      <c r="I219" s="367"/>
      <c r="J219" s="163"/>
      <c r="K219" s="163"/>
      <c r="L219" s="127"/>
      <c r="M219" s="106" t="str">
        <f>IF(OR(E219="",I219=""),"",IF(E219="Wearing Course",VLOOKUP(I219,VALIDATIONS!$BO$2:$BQ$11,3,FALSE)*J219*K219, IF(E219="Pavement Base", VLOOKUP(I219,VALIDATIONS!$BK$2:$BM$10,3,FALSE)*J219*K219*L219/1000, IF(E219="Earthworks and Formation", VLOOKUP(I219,VALIDATIONS!$BR$2:$BT$3,3,FALSE)*J219*K219*L219/1000,0))))</f>
        <v/>
      </c>
    </row>
    <row r="220" spans="1:13" x14ac:dyDescent="0.2">
      <c r="A220" s="92"/>
      <c r="B220" s="355"/>
      <c r="C220" s="354"/>
      <c r="D220" s="127"/>
      <c r="E220" s="367"/>
      <c r="F220" s="127"/>
      <c r="G220" s="127"/>
      <c r="H220" s="127"/>
      <c r="I220" s="367"/>
      <c r="J220" s="163"/>
      <c r="K220" s="163"/>
      <c r="L220" s="127"/>
      <c r="M220" s="106" t="str">
        <f>IF(OR(E220="",I220=""),"",IF(E220="Wearing Course",VLOOKUP(I220,VALIDATIONS!$BO$2:$BQ$11,3,FALSE)*J220*K220, IF(E220="Pavement Base", VLOOKUP(I220,VALIDATIONS!$BK$2:$BM$10,3,FALSE)*J220*K220*L220/1000, IF(E220="Earthworks and Formation", VLOOKUP(I220,VALIDATIONS!$BR$2:$BT$3,3,FALSE)*J220*K220*L220/1000,0))))</f>
        <v/>
      </c>
    </row>
    <row r="221" spans="1:13" x14ac:dyDescent="0.2">
      <c r="A221" s="92"/>
      <c r="B221" s="355"/>
      <c r="C221" s="354"/>
      <c r="D221" s="127"/>
      <c r="E221" s="367"/>
      <c r="F221" s="127"/>
      <c r="G221" s="127"/>
      <c r="H221" s="127"/>
      <c r="I221" s="367"/>
      <c r="J221" s="163"/>
      <c r="K221" s="163"/>
      <c r="L221" s="127"/>
      <c r="M221" s="106" t="str">
        <f>IF(OR(E221="",I221=""),"",IF(E221="Wearing Course",VLOOKUP(I221,VALIDATIONS!$BO$2:$BQ$11,3,FALSE)*J221*K221, IF(E221="Pavement Base", VLOOKUP(I221,VALIDATIONS!$BK$2:$BM$10,3,FALSE)*J221*K221*L221/1000, IF(E221="Earthworks and Formation", VLOOKUP(I221,VALIDATIONS!$BR$2:$BT$3,3,FALSE)*J221*K221*L221/1000,0))))</f>
        <v/>
      </c>
    </row>
    <row r="222" spans="1:13" x14ac:dyDescent="0.2">
      <c r="A222" s="92"/>
      <c r="B222" s="355"/>
      <c r="C222" s="354"/>
      <c r="D222" s="127"/>
      <c r="E222" s="367"/>
      <c r="F222" s="127"/>
      <c r="G222" s="127"/>
      <c r="H222" s="127"/>
      <c r="I222" s="367"/>
      <c r="J222" s="163"/>
      <c r="K222" s="163"/>
      <c r="L222" s="127"/>
      <c r="M222" s="106" t="str">
        <f>IF(OR(E222="",I222=""),"",IF(E222="Wearing Course",VLOOKUP(I222,VALIDATIONS!$BO$2:$BQ$11,3,FALSE)*J222*K222, IF(E222="Pavement Base", VLOOKUP(I222,VALIDATIONS!$BK$2:$BM$10,3,FALSE)*J222*K222*L222/1000, IF(E222="Earthworks and Formation", VLOOKUP(I222,VALIDATIONS!$BR$2:$BT$3,3,FALSE)*J222*K222*L222/1000,0))))</f>
        <v/>
      </c>
    </row>
    <row r="223" spans="1:13" x14ac:dyDescent="0.2">
      <c r="A223" s="92"/>
      <c r="B223" s="355"/>
      <c r="C223" s="354"/>
      <c r="D223" s="127"/>
      <c r="E223" s="367"/>
      <c r="F223" s="127"/>
      <c r="G223" s="127"/>
      <c r="H223" s="127"/>
      <c r="I223" s="367"/>
      <c r="J223" s="163"/>
      <c r="K223" s="163"/>
      <c r="L223" s="127"/>
      <c r="M223" s="106" t="str">
        <f>IF(OR(E223="",I223=""),"",IF(E223="Wearing Course",VLOOKUP(I223,VALIDATIONS!$BO$2:$BQ$11,3,FALSE)*J223*K223, IF(E223="Pavement Base", VLOOKUP(I223,VALIDATIONS!$BK$2:$BM$10,3,FALSE)*J223*K223*L223/1000, IF(E223="Earthworks and Formation", VLOOKUP(I223,VALIDATIONS!$BR$2:$BT$3,3,FALSE)*J223*K223*L223/1000,0))))</f>
        <v/>
      </c>
    </row>
    <row r="224" spans="1:13" x14ac:dyDescent="0.2">
      <c r="A224" s="92"/>
      <c r="B224" s="355"/>
      <c r="C224" s="354"/>
      <c r="D224" s="127"/>
      <c r="E224" s="367"/>
      <c r="F224" s="127"/>
      <c r="G224" s="127"/>
      <c r="H224" s="127"/>
      <c r="I224" s="367"/>
      <c r="J224" s="163"/>
      <c r="K224" s="163"/>
      <c r="L224" s="127"/>
      <c r="M224" s="106" t="str">
        <f>IF(OR(E224="",I224=""),"",IF(E224="Wearing Course",VLOOKUP(I224,VALIDATIONS!$BO$2:$BQ$11,3,FALSE)*J224*K224, IF(E224="Pavement Base", VLOOKUP(I224,VALIDATIONS!$BK$2:$BM$10,3,FALSE)*J224*K224*L224/1000, IF(E224="Earthworks and Formation", VLOOKUP(I224,VALIDATIONS!$BR$2:$BT$3,3,FALSE)*J224*K224*L224/1000,0))))</f>
        <v/>
      </c>
    </row>
    <row r="225" spans="1:13" x14ac:dyDescent="0.2">
      <c r="A225" s="92"/>
      <c r="B225" s="355"/>
      <c r="C225" s="354"/>
      <c r="D225" s="127"/>
      <c r="E225" s="367"/>
      <c r="F225" s="127"/>
      <c r="G225" s="127"/>
      <c r="H225" s="127"/>
      <c r="I225" s="367"/>
      <c r="J225" s="163"/>
      <c r="K225" s="163"/>
      <c r="L225" s="127"/>
      <c r="M225" s="106" t="str">
        <f>IF(OR(E225="",I225=""),"",IF(E225="Wearing Course",VLOOKUP(I225,VALIDATIONS!$BO$2:$BQ$11,3,FALSE)*J225*K225, IF(E225="Pavement Base", VLOOKUP(I225,VALIDATIONS!$BK$2:$BM$10,3,FALSE)*J225*K225*L225/1000, IF(E225="Earthworks and Formation", VLOOKUP(I225,VALIDATIONS!$BR$2:$BT$3,3,FALSE)*J225*K225*L225/1000,0))))</f>
        <v/>
      </c>
    </row>
    <row r="226" spans="1:13" x14ac:dyDescent="0.2">
      <c r="A226" s="92"/>
      <c r="B226" s="355"/>
      <c r="C226" s="354"/>
      <c r="D226" s="127"/>
      <c r="E226" s="367"/>
      <c r="F226" s="127"/>
      <c r="G226" s="127"/>
      <c r="H226" s="127"/>
      <c r="I226" s="367"/>
      <c r="J226" s="163"/>
      <c r="K226" s="163"/>
      <c r="L226" s="127"/>
      <c r="M226" s="106" t="str">
        <f>IF(OR(E226="",I226=""),"",IF(E226="Wearing Course",VLOOKUP(I226,VALIDATIONS!$BO$2:$BQ$11,3,FALSE)*J226*K226, IF(E226="Pavement Base", VLOOKUP(I226,VALIDATIONS!$BK$2:$BM$10,3,FALSE)*J226*K226*L226/1000, IF(E226="Earthworks and Formation", VLOOKUP(I226,VALIDATIONS!$BR$2:$BT$3,3,FALSE)*J226*K226*L226/1000,0))))</f>
        <v/>
      </c>
    </row>
    <row r="227" spans="1:13" x14ac:dyDescent="0.2">
      <c r="A227" s="92"/>
      <c r="B227" s="355"/>
      <c r="C227" s="354"/>
      <c r="D227" s="127"/>
      <c r="E227" s="367"/>
      <c r="F227" s="127"/>
      <c r="G227" s="127"/>
      <c r="H227" s="127"/>
      <c r="I227" s="367"/>
      <c r="J227" s="163"/>
      <c r="K227" s="163"/>
      <c r="L227" s="127"/>
      <c r="M227" s="106" t="str">
        <f>IF(OR(E227="",I227=""),"",IF(E227="Wearing Course",VLOOKUP(I227,VALIDATIONS!$BO$2:$BQ$11,3,FALSE)*J227*K227, IF(E227="Pavement Base", VLOOKUP(I227,VALIDATIONS!$BK$2:$BM$10,3,FALSE)*J227*K227*L227/1000, IF(E227="Earthworks and Formation", VLOOKUP(I227,VALIDATIONS!$BR$2:$BT$3,3,FALSE)*J227*K227*L227/1000,0))))</f>
        <v/>
      </c>
    </row>
    <row r="228" spans="1:13" x14ac:dyDescent="0.2">
      <c r="A228" s="92"/>
      <c r="B228" s="355"/>
      <c r="C228" s="354"/>
      <c r="D228" s="127"/>
      <c r="E228" s="367"/>
      <c r="F228" s="127"/>
      <c r="G228" s="127"/>
      <c r="H228" s="127"/>
      <c r="I228" s="367"/>
      <c r="J228" s="163"/>
      <c r="K228" s="163"/>
      <c r="L228" s="127"/>
      <c r="M228" s="106" t="str">
        <f>IF(OR(E228="",I228=""),"",IF(E228="Wearing Course",VLOOKUP(I228,VALIDATIONS!$BO$2:$BQ$11,3,FALSE)*J228*K228, IF(E228="Pavement Base", VLOOKUP(I228,VALIDATIONS!$BK$2:$BM$10,3,FALSE)*J228*K228*L228/1000, IF(E228="Earthworks and Formation", VLOOKUP(I228,VALIDATIONS!$BR$2:$BT$3,3,FALSE)*J228*K228*L228/1000,0))))</f>
        <v/>
      </c>
    </row>
    <row r="229" spans="1:13" x14ac:dyDescent="0.2">
      <c r="A229" s="92"/>
      <c r="B229" s="355"/>
      <c r="C229" s="354"/>
      <c r="D229" s="127"/>
      <c r="E229" s="367"/>
      <c r="F229" s="127"/>
      <c r="G229" s="127"/>
      <c r="H229" s="127"/>
      <c r="I229" s="367"/>
      <c r="J229" s="163"/>
      <c r="K229" s="163"/>
      <c r="L229" s="127"/>
      <c r="M229" s="106" t="str">
        <f>IF(OR(E229="",I229=""),"",IF(E229="Wearing Course",VLOOKUP(I229,VALIDATIONS!$BO$2:$BQ$11,3,FALSE)*J229*K229, IF(E229="Pavement Base", VLOOKUP(I229,VALIDATIONS!$BK$2:$BM$10,3,FALSE)*J229*K229*L229/1000, IF(E229="Earthworks and Formation", VLOOKUP(I229,VALIDATIONS!$BR$2:$BT$3,3,FALSE)*J229*K229*L229/1000,0))))</f>
        <v/>
      </c>
    </row>
    <row r="230" spans="1:13" x14ac:dyDescent="0.2">
      <c r="A230" s="92"/>
      <c r="B230" s="355"/>
      <c r="C230" s="354"/>
      <c r="D230" s="127"/>
      <c r="E230" s="367"/>
      <c r="F230" s="127"/>
      <c r="G230" s="127"/>
      <c r="H230" s="127"/>
      <c r="I230" s="367"/>
      <c r="J230" s="163"/>
      <c r="K230" s="163"/>
      <c r="L230" s="127"/>
      <c r="M230" s="106" t="str">
        <f>IF(OR(E230="",I230=""),"",IF(E230="Wearing Course",VLOOKUP(I230,VALIDATIONS!$BO$2:$BQ$11,3,FALSE)*J230*K230, IF(E230="Pavement Base", VLOOKUP(I230,VALIDATIONS!$BK$2:$BM$10,3,FALSE)*J230*K230*L230/1000, IF(E230="Earthworks and Formation", VLOOKUP(I230,VALIDATIONS!$BR$2:$BT$3,3,FALSE)*J230*K230*L230/1000,0))))</f>
        <v/>
      </c>
    </row>
    <row r="231" spans="1:13" x14ac:dyDescent="0.2">
      <c r="A231" s="92"/>
      <c r="B231" s="355"/>
      <c r="C231" s="354"/>
      <c r="D231" s="127"/>
      <c r="E231" s="367"/>
      <c r="F231" s="127"/>
      <c r="G231" s="127"/>
      <c r="H231" s="127"/>
      <c r="I231" s="367"/>
      <c r="J231" s="163"/>
      <c r="K231" s="163"/>
      <c r="L231" s="127"/>
      <c r="M231" s="106" t="str">
        <f>IF(OR(E231="",I231=""),"",IF(E231="Wearing Course",VLOOKUP(I231,VALIDATIONS!$BO$2:$BQ$11,3,FALSE)*J231*K231, IF(E231="Pavement Base", VLOOKUP(I231,VALIDATIONS!$BK$2:$BM$10,3,FALSE)*J231*K231*L231/1000, IF(E231="Earthworks and Formation", VLOOKUP(I231,VALIDATIONS!$BR$2:$BT$3,3,FALSE)*J231*K231*L231/1000,0))))</f>
        <v/>
      </c>
    </row>
    <row r="232" spans="1:13" x14ac:dyDescent="0.2">
      <c r="A232" s="92"/>
      <c r="B232" s="355"/>
      <c r="C232" s="354"/>
      <c r="D232" s="127"/>
      <c r="E232" s="367"/>
      <c r="F232" s="127"/>
      <c r="G232" s="127"/>
      <c r="H232" s="127"/>
      <c r="I232" s="367"/>
      <c r="J232" s="163"/>
      <c r="K232" s="163"/>
      <c r="L232" s="127"/>
      <c r="M232" s="106" t="str">
        <f>IF(OR(E232="",I232=""),"",IF(E232="Wearing Course",VLOOKUP(I232,VALIDATIONS!$BO$2:$BQ$11,3,FALSE)*J232*K232, IF(E232="Pavement Base", VLOOKUP(I232,VALIDATIONS!$BK$2:$BM$10,3,FALSE)*J232*K232*L232/1000, IF(E232="Earthworks and Formation", VLOOKUP(I232,VALIDATIONS!$BR$2:$BT$3,3,FALSE)*J232*K232*L232/1000,0))))</f>
        <v/>
      </c>
    </row>
    <row r="233" spans="1:13" x14ac:dyDescent="0.2">
      <c r="A233" s="92"/>
      <c r="B233" s="355"/>
      <c r="C233" s="354"/>
      <c r="D233" s="127"/>
      <c r="E233" s="367"/>
      <c r="F233" s="127"/>
      <c r="G233" s="127"/>
      <c r="H233" s="127"/>
      <c r="I233" s="367"/>
      <c r="J233" s="163"/>
      <c r="K233" s="163"/>
      <c r="L233" s="127"/>
      <c r="M233" s="106" t="str">
        <f>IF(OR(E233="",I233=""),"",IF(E233="Wearing Course",VLOOKUP(I233,VALIDATIONS!$BO$2:$BQ$11,3,FALSE)*J233*K233, IF(E233="Pavement Base", VLOOKUP(I233,VALIDATIONS!$BK$2:$BM$10,3,FALSE)*J233*K233*L233/1000, IF(E233="Earthworks and Formation", VLOOKUP(I233,VALIDATIONS!$BR$2:$BT$3,3,FALSE)*J233*K233*L233/1000,0))))</f>
        <v/>
      </c>
    </row>
    <row r="234" spans="1:13" x14ac:dyDescent="0.2">
      <c r="A234" s="92"/>
      <c r="B234" s="355"/>
      <c r="C234" s="354"/>
      <c r="D234" s="127"/>
      <c r="E234" s="367"/>
      <c r="F234" s="127"/>
      <c r="G234" s="127"/>
      <c r="H234" s="127"/>
      <c r="I234" s="367"/>
      <c r="J234" s="163"/>
      <c r="K234" s="163"/>
      <c r="L234" s="127"/>
      <c r="M234" s="106" t="str">
        <f>IF(OR(E234="",I234=""),"",IF(E234="Wearing Course",VLOOKUP(I234,VALIDATIONS!$BO$2:$BQ$11,3,FALSE)*J234*K234, IF(E234="Pavement Base", VLOOKUP(I234,VALIDATIONS!$BK$2:$BM$10,3,FALSE)*J234*K234*L234/1000, IF(E234="Earthworks and Formation", VLOOKUP(I234,VALIDATIONS!$BR$2:$BT$3,3,FALSE)*J234*K234*L234/1000,0))))</f>
        <v/>
      </c>
    </row>
    <row r="235" spans="1:13" x14ac:dyDescent="0.2">
      <c r="A235" s="92"/>
      <c r="B235" s="355"/>
      <c r="C235" s="354"/>
      <c r="D235" s="127"/>
      <c r="E235" s="367"/>
      <c r="F235" s="127"/>
      <c r="G235" s="127"/>
      <c r="H235" s="127"/>
      <c r="I235" s="367"/>
      <c r="J235" s="163"/>
      <c r="K235" s="163"/>
      <c r="L235" s="127"/>
      <c r="M235" s="106" t="str">
        <f>IF(OR(E235="",I235=""),"",IF(E235="Wearing Course",VLOOKUP(I235,VALIDATIONS!$BO$2:$BQ$11,3,FALSE)*J235*K235, IF(E235="Pavement Base", VLOOKUP(I235,VALIDATIONS!$BK$2:$BM$10,3,FALSE)*J235*K235*L235/1000, IF(E235="Earthworks and Formation", VLOOKUP(I235,VALIDATIONS!$BR$2:$BT$3,3,FALSE)*J235*K235*L235/1000,0))))</f>
        <v/>
      </c>
    </row>
    <row r="236" spans="1:13" x14ac:dyDescent="0.2">
      <c r="A236" s="92"/>
      <c r="B236" s="355"/>
      <c r="C236" s="354"/>
      <c r="D236" s="127"/>
      <c r="E236" s="367"/>
      <c r="F236" s="127"/>
      <c r="G236" s="127"/>
      <c r="H236" s="127"/>
      <c r="I236" s="367"/>
      <c r="J236" s="163"/>
      <c r="K236" s="163"/>
      <c r="L236" s="127"/>
      <c r="M236" s="106" t="str">
        <f>IF(OR(E236="",I236=""),"",IF(E236="Wearing Course",VLOOKUP(I236,VALIDATIONS!$BO$2:$BQ$11,3,FALSE)*J236*K236, IF(E236="Pavement Base", VLOOKUP(I236,VALIDATIONS!$BK$2:$BM$10,3,FALSE)*J236*K236*L236/1000, IF(E236="Earthworks and Formation", VLOOKUP(I236,VALIDATIONS!$BR$2:$BT$3,3,FALSE)*J236*K236*L236/1000,0))))</f>
        <v/>
      </c>
    </row>
    <row r="237" spans="1:13" x14ac:dyDescent="0.2">
      <c r="A237" s="92"/>
      <c r="B237" s="355"/>
      <c r="C237" s="354"/>
      <c r="D237" s="127"/>
      <c r="E237" s="367"/>
      <c r="F237" s="127"/>
      <c r="G237" s="127"/>
      <c r="H237" s="127"/>
      <c r="I237" s="367"/>
      <c r="J237" s="163"/>
      <c r="K237" s="163"/>
      <c r="L237" s="127"/>
      <c r="M237" s="106" t="str">
        <f>IF(OR(E237="",I237=""),"",IF(E237="Wearing Course",VLOOKUP(I237,VALIDATIONS!$BO$2:$BQ$11,3,FALSE)*J237*K237, IF(E237="Pavement Base", VLOOKUP(I237,VALIDATIONS!$BK$2:$BM$10,3,FALSE)*J237*K237*L237/1000, IF(E237="Earthworks and Formation", VLOOKUP(I237,VALIDATIONS!$BR$2:$BT$3,3,FALSE)*J237*K237*L237/1000,0))))</f>
        <v/>
      </c>
    </row>
    <row r="238" spans="1:13" x14ac:dyDescent="0.2">
      <c r="A238" s="92"/>
      <c r="B238" s="355"/>
      <c r="C238" s="354"/>
      <c r="D238" s="127"/>
      <c r="E238" s="367"/>
      <c r="F238" s="127"/>
      <c r="G238" s="127"/>
      <c r="H238" s="127"/>
      <c r="I238" s="367"/>
      <c r="J238" s="163"/>
      <c r="K238" s="163"/>
      <c r="L238" s="127"/>
      <c r="M238" s="106" t="str">
        <f>IF(OR(E238="",I238=""),"",IF(E238="Wearing Course",VLOOKUP(I238,VALIDATIONS!$BO$2:$BQ$11,3,FALSE)*J238*K238, IF(E238="Pavement Base", VLOOKUP(I238,VALIDATIONS!$BK$2:$BM$10,3,FALSE)*J238*K238*L238/1000, IF(E238="Earthworks and Formation", VLOOKUP(I238,VALIDATIONS!$BR$2:$BT$3,3,FALSE)*J238*K238*L238/1000,0))))</f>
        <v/>
      </c>
    </row>
    <row r="239" spans="1:13" x14ac:dyDescent="0.2">
      <c r="A239" s="92"/>
      <c r="B239" s="355"/>
      <c r="C239" s="354"/>
      <c r="D239" s="127"/>
      <c r="E239" s="367"/>
      <c r="F239" s="127"/>
      <c r="G239" s="127"/>
      <c r="H239" s="127"/>
      <c r="I239" s="367"/>
      <c r="J239" s="163"/>
      <c r="K239" s="163"/>
      <c r="L239" s="127"/>
      <c r="M239" s="106" t="str">
        <f>IF(OR(E239="",I239=""),"",IF(E239="Wearing Course",VLOOKUP(I239,VALIDATIONS!$BO$2:$BQ$11,3,FALSE)*J239*K239, IF(E239="Pavement Base", VLOOKUP(I239,VALIDATIONS!$BK$2:$BM$10,3,FALSE)*J239*K239*L239/1000, IF(E239="Earthworks and Formation", VLOOKUP(I239,VALIDATIONS!$BR$2:$BT$3,3,FALSE)*J239*K239*L239/1000,0))))</f>
        <v/>
      </c>
    </row>
    <row r="240" spans="1:13" x14ac:dyDescent="0.2">
      <c r="A240" s="92"/>
      <c r="B240" s="355"/>
      <c r="C240" s="354"/>
      <c r="D240" s="127"/>
      <c r="E240" s="367"/>
      <c r="F240" s="127"/>
      <c r="G240" s="127"/>
      <c r="H240" s="127"/>
      <c r="I240" s="367"/>
      <c r="J240" s="163"/>
      <c r="K240" s="163"/>
      <c r="L240" s="127"/>
      <c r="M240" s="106" t="str">
        <f>IF(OR(E240="",I240=""),"",IF(E240="Wearing Course",VLOOKUP(I240,VALIDATIONS!$BO$2:$BQ$11,3,FALSE)*J240*K240, IF(E240="Pavement Base", VLOOKUP(I240,VALIDATIONS!$BK$2:$BM$10,3,FALSE)*J240*K240*L240/1000, IF(E240="Earthworks and Formation", VLOOKUP(I240,VALIDATIONS!$BR$2:$BT$3,3,FALSE)*J240*K240*L240/1000,0))))</f>
        <v/>
      </c>
    </row>
    <row r="241" spans="1:13" x14ac:dyDescent="0.2">
      <c r="A241" s="92"/>
      <c r="B241" s="355"/>
      <c r="C241" s="354"/>
      <c r="D241" s="127"/>
      <c r="E241" s="367"/>
      <c r="F241" s="127"/>
      <c r="G241" s="127"/>
      <c r="H241" s="127"/>
      <c r="I241" s="367"/>
      <c r="J241" s="163"/>
      <c r="K241" s="163"/>
      <c r="L241" s="127"/>
      <c r="M241" s="106" t="str">
        <f>IF(OR(E241="",I241=""),"",IF(E241="Wearing Course",VLOOKUP(I241,VALIDATIONS!$BO$2:$BQ$11,3,FALSE)*J241*K241, IF(E241="Pavement Base", VLOOKUP(I241,VALIDATIONS!$BK$2:$BM$10,3,FALSE)*J241*K241*L241/1000, IF(E241="Earthworks and Formation", VLOOKUP(I241,VALIDATIONS!$BR$2:$BT$3,3,FALSE)*J241*K241*L241/1000,0))))</f>
        <v/>
      </c>
    </row>
    <row r="242" spans="1:13" x14ac:dyDescent="0.2">
      <c r="A242" s="92"/>
      <c r="B242" s="355"/>
      <c r="C242" s="354"/>
      <c r="D242" s="127"/>
      <c r="E242" s="367"/>
      <c r="F242" s="127"/>
      <c r="G242" s="127"/>
      <c r="H242" s="127"/>
      <c r="I242" s="367"/>
      <c r="J242" s="163"/>
      <c r="K242" s="163"/>
      <c r="L242" s="127"/>
      <c r="M242" s="106" t="str">
        <f>IF(OR(E242="",I242=""),"",IF(E242="Wearing Course",VLOOKUP(I242,VALIDATIONS!$BO$2:$BQ$11,3,FALSE)*J242*K242, IF(E242="Pavement Base", VLOOKUP(I242,VALIDATIONS!$BK$2:$BM$10,3,FALSE)*J242*K242*L242/1000, IF(E242="Earthworks and Formation", VLOOKUP(I242,VALIDATIONS!$BR$2:$BT$3,3,FALSE)*J242*K242*L242/1000,0))))</f>
        <v/>
      </c>
    </row>
    <row r="243" spans="1:13" x14ac:dyDescent="0.2">
      <c r="A243" s="92"/>
      <c r="B243" s="355"/>
      <c r="C243" s="354"/>
      <c r="D243" s="127"/>
      <c r="E243" s="367"/>
      <c r="F243" s="127"/>
      <c r="G243" s="127"/>
      <c r="H243" s="127"/>
      <c r="I243" s="367"/>
      <c r="J243" s="163"/>
      <c r="K243" s="163"/>
      <c r="L243" s="127"/>
      <c r="M243" s="106" t="str">
        <f>IF(OR(E243="",I243=""),"",IF(E243="Wearing Course",VLOOKUP(I243,VALIDATIONS!$BO$2:$BQ$11,3,FALSE)*J243*K243, IF(E243="Pavement Base", VLOOKUP(I243,VALIDATIONS!$BK$2:$BM$10,3,FALSE)*J243*K243*L243/1000, IF(E243="Earthworks and Formation", VLOOKUP(I243,VALIDATIONS!$BR$2:$BT$3,3,FALSE)*J243*K243*L243/1000,0))))</f>
        <v/>
      </c>
    </row>
    <row r="244" spans="1:13" x14ac:dyDescent="0.2">
      <c r="A244" s="92"/>
      <c r="B244" s="355"/>
      <c r="C244" s="354"/>
      <c r="D244" s="127"/>
      <c r="E244" s="367"/>
      <c r="F244" s="127"/>
      <c r="G244" s="127"/>
      <c r="H244" s="127"/>
      <c r="I244" s="367"/>
      <c r="J244" s="163"/>
      <c r="K244" s="163"/>
      <c r="L244" s="127"/>
      <c r="M244" s="106" t="str">
        <f>IF(OR(E244="",I244=""),"",IF(E244="Wearing Course",VLOOKUP(I244,VALIDATIONS!$BO$2:$BQ$11,3,FALSE)*J244*K244, IF(E244="Pavement Base", VLOOKUP(I244,VALIDATIONS!$BK$2:$BM$10,3,FALSE)*J244*K244*L244/1000, IF(E244="Earthworks and Formation", VLOOKUP(I244,VALIDATIONS!$BR$2:$BT$3,3,FALSE)*J244*K244*L244/1000,0))))</f>
        <v/>
      </c>
    </row>
    <row r="245" spans="1:13" x14ac:dyDescent="0.2">
      <c r="A245" s="92"/>
      <c r="B245" s="355"/>
      <c r="C245" s="354"/>
      <c r="D245" s="127"/>
      <c r="E245" s="367"/>
      <c r="F245" s="127"/>
      <c r="G245" s="127"/>
      <c r="H245" s="127"/>
      <c r="I245" s="367"/>
      <c r="J245" s="163"/>
      <c r="K245" s="163"/>
      <c r="L245" s="127"/>
      <c r="M245" s="106" t="str">
        <f>IF(OR(E245="",I245=""),"",IF(E245="Wearing Course",VLOOKUP(I245,VALIDATIONS!$BO$2:$BQ$11,3,FALSE)*J245*K245, IF(E245="Pavement Base", VLOOKUP(I245,VALIDATIONS!$BK$2:$BM$10,3,FALSE)*J245*K245*L245/1000, IF(E245="Earthworks and Formation", VLOOKUP(I245,VALIDATIONS!$BR$2:$BT$3,3,FALSE)*J245*K245*L245/1000,0))))</f>
        <v/>
      </c>
    </row>
    <row r="246" spans="1:13" x14ac:dyDescent="0.2">
      <c r="A246" s="92"/>
      <c r="B246" s="355"/>
      <c r="C246" s="354"/>
      <c r="D246" s="127"/>
      <c r="E246" s="367"/>
      <c r="F246" s="127"/>
      <c r="G246" s="127"/>
      <c r="H246" s="127"/>
      <c r="I246" s="367"/>
      <c r="J246" s="163"/>
      <c r="K246" s="163"/>
      <c r="L246" s="127"/>
      <c r="M246" s="106" t="str">
        <f>IF(OR(E246="",I246=""),"",IF(E246="Wearing Course",VLOOKUP(I246,VALIDATIONS!$BO$2:$BQ$11,3,FALSE)*J246*K246, IF(E246="Pavement Base", VLOOKUP(I246,VALIDATIONS!$BK$2:$BM$10,3,FALSE)*J246*K246*L246/1000, IF(E246="Earthworks and Formation", VLOOKUP(I246,VALIDATIONS!$BR$2:$BT$3,3,FALSE)*J246*K246*L246/1000,0))))</f>
        <v/>
      </c>
    </row>
    <row r="247" spans="1:13" x14ac:dyDescent="0.2">
      <c r="A247" s="92"/>
      <c r="B247" s="355"/>
      <c r="C247" s="354"/>
      <c r="D247" s="127"/>
      <c r="E247" s="367"/>
      <c r="F247" s="127"/>
      <c r="G247" s="127"/>
      <c r="H247" s="127"/>
      <c r="I247" s="367"/>
      <c r="J247" s="163"/>
      <c r="K247" s="163"/>
      <c r="L247" s="127"/>
      <c r="M247" s="106" t="str">
        <f>IF(OR(E247="",I247=""),"",IF(E247="Wearing Course",VLOOKUP(I247,VALIDATIONS!$BO$2:$BQ$11,3,FALSE)*J247*K247, IF(E247="Pavement Base", VLOOKUP(I247,VALIDATIONS!$BK$2:$BM$10,3,FALSE)*J247*K247*L247/1000, IF(E247="Earthworks and Formation", VLOOKUP(I247,VALIDATIONS!$BR$2:$BT$3,3,FALSE)*J247*K247*L247/1000,0))))</f>
        <v/>
      </c>
    </row>
    <row r="248" spans="1:13" x14ac:dyDescent="0.2">
      <c r="A248" s="92"/>
      <c r="B248" s="355"/>
      <c r="C248" s="354"/>
      <c r="D248" s="127"/>
      <c r="E248" s="367"/>
      <c r="F248" s="127"/>
      <c r="G248" s="127"/>
      <c r="H248" s="127"/>
      <c r="I248" s="367"/>
      <c r="J248" s="163"/>
      <c r="K248" s="163"/>
      <c r="L248" s="127"/>
      <c r="M248" s="106" t="str">
        <f>IF(OR(E248="",I248=""),"",IF(E248="Wearing Course",VLOOKUP(I248,VALIDATIONS!$BO$2:$BQ$11,3,FALSE)*J248*K248, IF(E248="Pavement Base", VLOOKUP(I248,VALIDATIONS!$BK$2:$BM$10,3,FALSE)*J248*K248*L248/1000, IF(E248="Earthworks and Formation", VLOOKUP(I248,VALIDATIONS!$BR$2:$BT$3,3,FALSE)*J248*K248*L248/1000,0))))</f>
        <v/>
      </c>
    </row>
    <row r="249" spans="1:13" x14ac:dyDescent="0.2">
      <c r="A249" s="92"/>
      <c r="B249" s="355"/>
      <c r="C249" s="354"/>
      <c r="D249" s="127"/>
      <c r="E249" s="367"/>
      <c r="F249" s="127"/>
      <c r="G249" s="127"/>
      <c r="H249" s="127"/>
      <c r="I249" s="367"/>
      <c r="J249" s="163"/>
      <c r="K249" s="163"/>
      <c r="L249" s="127"/>
      <c r="M249" s="106" t="str">
        <f>IF(OR(E249="",I249=""),"",IF(E249="Wearing Course",VLOOKUP(I249,VALIDATIONS!$BO$2:$BQ$11,3,FALSE)*J249*K249, IF(E249="Pavement Base", VLOOKUP(I249,VALIDATIONS!$BK$2:$BM$10,3,FALSE)*J249*K249*L249/1000, IF(E249="Earthworks and Formation", VLOOKUP(I249,VALIDATIONS!$BR$2:$BT$3,3,FALSE)*J249*K249*L249/1000,0))))</f>
        <v/>
      </c>
    </row>
    <row r="250" spans="1:13" x14ac:dyDescent="0.2">
      <c r="A250" s="92"/>
      <c r="B250" s="355"/>
      <c r="C250" s="354"/>
      <c r="D250" s="127"/>
      <c r="E250" s="367"/>
      <c r="F250" s="127"/>
      <c r="G250" s="127"/>
      <c r="H250" s="127"/>
      <c r="I250" s="367"/>
      <c r="J250" s="163"/>
      <c r="K250" s="163"/>
      <c r="L250" s="127"/>
      <c r="M250" s="106" t="str">
        <f>IF(OR(E250="",I250=""),"",IF(E250="Wearing Course",VLOOKUP(I250,VALIDATIONS!$BO$2:$BQ$11,3,FALSE)*J250*K250, IF(E250="Pavement Base", VLOOKUP(I250,VALIDATIONS!$BK$2:$BM$10,3,FALSE)*J250*K250*L250/1000, IF(E250="Earthworks and Formation", VLOOKUP(I250,VALIDATIONS!$BR$2:$BT$3,3,FALSE)*J250*K250*L250/1000,0))))</f>
        <v/>
      </c>
    </row>
    <row r="251" spans="1:13" x14ac:dyDescent="0.2">
      <c r="A251" s="92"/>
      <c r="B251" s="355"/>
      <c r="C251" s="354"/>
      <c r="D251" s="127"/>
      <c r="E251" s="367"/>
      <c r="F251" s="127"/>
      <c r="G251" s="127"/>
      <c r="H251" s="127"/>
      <c r="I251" s="367"/>
      <c r="J251" s="163"/>
      <c r="K251" s="163"/>
      <c r="L251" s="127"/>
      <c r="M251" s="106" t="str">
        <f>IF(OR(E251="",I251=""),"",IF(E251="Wearing Course",VLOOKUP(I251,VALIDATIONS!$BO$2:$BQ$11,3,FALSE)*J251*K251, IF(E251="Pavement Base", VLOOKUP(I251,VALIDATIONS!$BK$2:$BM$10,3,FALSE)*J251*K251*L251/1000, IF(E251="Earthworks and Formation", VLOOKUP(I251,VALIDATIONS!$BR$2:$BT$3,3,FALSE)*J251*K251*L251/1000,0))))</f>
        <v/>
      </c>
    </row>
    <row r="252" spans="1:13" x14ac:dyDescent="0.2">
      <c r="A252" s="92"/>
      <c r="B252" s="355"/>
      <c r="C252" s="354"/>
      <c r="D252" s="127"/>
      <c r="E252" s="367"/>
      <c r="F252" s="127"/>
      <c r="G252" s="127"/>
      <c r="H252" s="127"/>
      <c r="I252" s="367"/>
      <c r="J252" s="163"/>
      <c r="K252" s="163"/>
      <c r="L252" s="127"/>
      <c r="M252" s="106" t="str">
        <f>IF(OR(E252="",I252=""),"",IF(E252="Wearing Course",VLOOKUP(I252,VALIDATIONS!$BO$2:$BQ$11,3,FALSE)*J252*K252, IF(E252="Pavement Base", VLOOKUP(I252,VALIDATIONS!$BK$2:$BM$10,3,FALSE)*J252*K252*L252/1000, IF(E252="Earthworks and Formation", VLOOKUP(I252,VALIDATIONS!$BR$2:$BT$3,3,FALSE)*J252*K252*L252/1000,0))))</f>
        <v/>
      </c>
    </row>
    <row r="253" spans="1:13" x14ac:dyDescent="0.2">
      <c r="A253" s="92"/>
      <c r="B253" s="355"/>
      <c r="C253" s="354"/>
      <c r="D253" s="127"/>
      <c r="E253" s="367"/>
      <c r="F253" s="127"/>
      <c r="G253" s="127"/>
      <c r="H253" s="127"/>
      <c r="I253" s="367"/>
      <c r="J253" s="163"/>
      <c r="K253" s="163"/>
      <c r="L253" s="127"/>
      <c r="M253" s="106" t="str">
        <f>IF(OR(E253="",I253=""),"",IF(E253="Wearing Course",VLOOKUP(I253,VALIDATIONS!$BO$2:$BQ$11,3,FALSE)*J253*K253, IF(E253="Pavement Base", VLOOKUP(I253,VALIDATIONS!$BK$2:$BM$10,3,FALSE)*J253*K253*L253/1000, IF(E253="Earthworks and Formation", VLOOKUP(I253,VALIDATIONS!$BR$2:$BT$3,3,FALSE)*J253*K253*L253/1000,0))))</f>
        <v/>
      </c>
    </row>
    <row r="254" spans="1:13" x14ac:dyDescent="0.2">
      <c r="A254" s="92"/>
      <c r="B254" s="355"/>
      <c r="C254" s="354"/>
      <c r="D254" s="127"/>
      <c r="E254" s="367"/>
      <c r="F254" s="127"/>
      <c r="G254" s="127"/>
      <c r="H254" s="127"/>
      <c r="I254" s="367"/>
      <c r="J254" s="163"/>
      <c r="K254" s="163"/>
      <c r="L254" s="127"/>
      <c r="M254" s="106" t="str">
        <f>IF(OR(E254="",I254=""),"",IF(E254="Wearing Course",VLOOKUP(I254,VALIDATIONS!$BO$2:$BQ$11,3,FALSE)*J254*K254, IF(E254="Pavement Base", VLOOKUP(I254,VALIDATIONS!$BK$2:$BM$10,3,FALSE)*J254*K254*L254/1000, IF(E254="Earthworks and Formation", VLOOKUP(I254,VALIDATIONS!$BR$2:$BT$3,3,FALSE)*J254*K254*L254/1000,0))))</f>
        <v/>
      </c>
    </row>
    <row r="255" spans="1:13" x14ac:dyDescent="0.2">
      <c r="A255" s="92"/>
      <c r="B255" s="355"/>
      <c r="C255" s="354"/>
      <c r="D255" s="127"/>
      <c r="E255" s="367"/>
      <c r="F255" s="127"/>
      <c r="G255" s="127"/>
      <c r="H255" s="127"/>
      <c r="I255" s="367"/>
      <c r="J255" s="163"/>
      <c r="K255" s="163"/>
      <c r="L255" s="127"/>
      <c r="M255" s="106" t="str">
        <f>IF(OR(E255="",I255=""),"",IF(E255="Wearing Course",VLOOKUP(I255,VALIDATIONS!$BO$2:$BQ$11,3,FALSE)*J255*K255, IF(E255="Pavement Base", VLOOKUP(I255,VALIDATIONS!$BK$2:$BM$10,3,FALSE)*J255*K255*L255/1000, IF(E255="Earthworks and Formation", VLOOKUP(I255,VALIDATIONS!$BR$2:$BT$3,3,FALSE)*J255*K255*L255/1000,0))))</f>
        <v/>
      </c>
    </row>
    <row r="256" spans="1:13" x14ac:dyDescent="0.2">
      <c r="A256" s="92"/>
      <c r="B256" s="355"/>
      <c r="C256" s="354"/>
      <c r="D256" s="127"/>
      <c r="E256" s="367"/>
      <c r="F256" s="127"/>
      <c r="G256" s="127"/>
      <c r="H256" s="127"/>
      <c r="I256" s="367"/>
      <c r="J256" s="163"/>
      <c r="K256" s="163"/>
      <c r="L256" s="127"/>
      <c r="M256" s="106" t="str">
        <f>IF(OR(E256="",I256=""),"",IF(E256="Wearing Course",VLOOKUP(I256,VALIDATIONS!$BO$2:$BQ$11,3,FALSE)*J256*K256, IF(E256="Pavement Base", VLOOKUP(I256,VALIDATIONS!$BK$2:$BM$10,3,FALSE)*J256*K256*L256/1000, IF(E256="Earthworks and Formation", VLOOKUP(I256,VALIDATIONS!$BR$2:$BT$3,3,FALSE)*J256*K256*L256/1000,0))))</f>
        <v/>
      </c>
    </row>
    <row r="257" spans="1:13" x14ac:dyDescent="0.2">
      <c r="A257" s="92"/>
      <c r="B257" s="355"/>
      <c r="C257" s="354"/>
      <c r="D257" s="127"/>
      <c r="E257" s="367"/>
      <c r="F257" s="127"/>
      <c r="G257" s="127"/>
      <c r="H257" s="127"/>
      <c r="I257" s="367"/>
      <c r="J257" s="163"/>
      <c r="K257" s="163"/>
      <c r="L257" s="127"/>
      <c r="M257" s="106" t="str">
        <f>IF(OR(E257="",I257=""),"",IF(E257="Wearing Course",VLOOKUP(I257,VALIDATIONS!$BO$2:$BQ$11,3,FALSE)*J257*K257, IF(E257="Pavement Base", VLOOKUP(I257,VALIDATIONS!$BK$2:$BM$10,3,FALSE)*J257*K257*L257/1000, IF(E257="Earthworks and Formation", VLOOKUP(I257,VALIDATIONS!$BR$2:$BT$3,3,FALSE)*J257*K257*L257/1000,0))))</f>
        <v/>
      </c>
    </row>
    <row r="258" spans="1:13" x14ac:dyDescent="0.2">
      <c r="A258" s="92"/>
      <c r="B258" s="355"/>
      <c r="C258" s="354"/>
      <c r="D258" s="127"/>
      <c r="E258" s="367"/>
      <c r="F258" s="127"/>
      <c r="G258" s="127"/>
      <c r="H258" s="127"/>
      <c r="I258" s="367"/>
      <c r="J258" s="163"/>
      <c r="K258" s="163"/>
      <c r="L258" s="127"/>
      <c r="M258" s="106" t="str">
        <f>IF(OR(E258="",I258=""),"",IF(E258="Wearing Course",VLOOKUP(I258,VALIDATIONS!$BO$2:$BQ$11,3,FALSE)*J258*K258, IF(E258="Pavement Base", VLOOKUP(I258,VALIDATIONS!$BK$2:$BM$10,3,FALSE)*J258*K258*L258/1000, IF(E258="Earthworks and Formation", VLOOKUP(I258,VALIDATIONS!$BR$2:$BT$3,3,FALSE)*J258*K258*L258/1000,0))))</f>
        <v/>
      </c>
    </row>
    <row r="259" spans="1:13" x14ac:dyDescent="0.2">
      <c r="A259" s="92"/>
      <c r="B259" s="355"/>
      <c r="C259" s="354"/>
      <c r="D259" s="127"/>
      <c r="E259" s="367"/>
      <c r="F259" s="127"/>
      <c r="G259" s="127"/>
      <c r="H259" s="127"/>
      <c r="I259" s="367"/>
      <c r="J259" s="163"/>
      <c r="K259" s="163"/>
      <c r="L259" s="127"/>
      <c r="M259" s="106" t="str">
        <f>IF(OR(E259="",I259=""),"",IF(E259="Wearing Course",VLOOKUP(I259,VALIDATIONS!$BO$2:$BQ$11,3,FALSE)*J259*K259, IF(E259="Pavement Base", VLOOKUP(I259,VALIDATIONS!$BK$2:$BM$10,3,FALSE)*J259*K259*L259/1000, IF(E259="Earthworks and Formation", VLOOKUP(I259,VALIDATIONS!$BR$2:$BT$3,3,FALSE)*J259*K259*L259/1000,0))))</f>
        <v/>
      </c>
    </row>
    <row r="260" spans="1:13" x14ac:dyDescent="0.2">
      <c r="A260" s="92"/>
      <c r="B260" s="355"/>
      <c r="C260" s="354"/>
      <c r="D260" s="127"/>
      <c r="E260" s="367"/>
      <c r="F260" s="127"/>
      <c r="G260" s="127"/>
      <c r="H260" s="127"/>
      <c r="I260" s="367"/>
      <c r="J260" s="163"/>
      <c r="K260" s="163"/>
      <c r="L260" s="127"/>
      <c r="M260" s="106" t="str">
        <f>IF(OR(E260="",I260=""),"",IF(E260="Wearing Course",VLOOKUP(I260,VALIDATIONS!$BO$2:$BQ$11,3,FALSE)*J260*K260, IF(E260="Pavement Base", VLOOKUP(I260,VALIDATIONS!$BK$2:$BM$10,3,FALSE)*J260*K260*L260/1000, IF(E260="Earthworks and Formation", VLOOKUP(I260,VALIDATIONS!$BR$2:$BT$3,3,FALSE)*J260*K260*L260/1000,0))))</f>
        <v/>
      </c>
    </row>
    <row r="261" spans="1:13" x14ac:dyDescent="0.2">
      <c r="A261" s="92"/>
      <c r="B261" s="355"/>
      <c r="C261" s="354"/>
      <c r="D261" s="127"/>
      <c r="E261" s="367"/>
      <c r="F261" s="127"/>
      <c r="G261" s="127"/>
      <c r="H261" s="127"/>
      <c r="I261" s="367"/>
      <c r="J261" s="163"/>
      <c r="K261" s="163"/>
      <c r="L261" s="127"/>
      <c r="M261" s="106" t="str">
        <f>IF(OR(E261="",I261=""),"",IF(E261="Wearing Course",VLOOKUP(I261,VALIDATIONS!$BO$2:$BQ$11,3,FALSE)*J261*K261, IF(E261="Pavement Base", VLOOKUP(I261,VALIDATIONS!$BK$2:$BM$10,3,FALSE)*J261*K261*L261/1000, IF(E261="Earthworks and Formation", VLOOKUP(I261,VALIDATIONS!$BR$2:$BT$3,3,FALSE)*J261*K261*L261/1000,0))))</f>
        <v/>
      </c>
    </row>
    <row r="262" spans="1:13" x14ac:dyDescent="0.2">
      <c r="A262" s="92"/>
      <c r="B262" s="355"/>
      <c r="C262" s="354"/>
      <c r="D262" s="127"/>
      <c r="E262" s="367"/>
      <c r="F262" s="127"/>
      <c r="G262" s="127"/>
      <c r="H262" s="127"/>
      <c r="I262" s="367"/>
      <c r="J262" s="163"/>
      <c r="K262" s="163"/>
      <c r="L262" s="127"/>
      <c r="M262" s="106" t="str">
        <f>IF(OR(E262="",I262=""),"",IF(E262="Wearing Course",VLOOKUP(I262,VALIDATIONS!$BO$2:$BQ$11,3,FALSE)*J262*K262, IF(E262="Pavement Base", VLOOKUP(I262,VALIDATIONS!$BK$2:$BM$10,3,FALSE)*J262*K262*L262/1000, IF(E262="Earthworks and Formation", VLOOKUP(I262,VALIDATIONS!$BR$2:$BT$3,3,FALSE)*J262*K262*L262/1000,0))))</f>
        <v/>
      </c>
    </row>
    <row r="263" spans="1:13" x14ac:dyDescent="0.2">
      <c r="A263" s="92"/>
      <c r="B263" s="355"/>
      <c r="C263" s="354"/>
      <c r="D263" s="127"/>
      <c r="E263" s="367"/>
      <c r="F263" s="127"/>
      <c r="G263" s="127"/>
      <c r="H263" s="127"/>
      <c r="I263" s="367"/>
      <c r="J263" s="163"/>
      <c r="K263" s="163"/>
      <c r="L263" s="127"/>
      <c r="M263" s="106" t="str">
        <f>IF(OR(E263="",I263=""),"",IF(E263="Wearing Course",VLOOKUP(I263,VALIDATIONS!$BO$2:$BQ$11,3,FALSE)*J263*K263, IF(E263="Pavement Base", VLOOKUP(I263,VALIDATIONS!$BK$2:$BM$10,3,FALSE)*J263*K263*L263/1000, IF(E263="Earthworks and Formation", VLOOKUP(I263,VALIDATIONS!$BR$2:$BT$3,3,FALSE)*J263*K263*L263/1000,0))))</f>
        <v/>
      </c>
    </row>
    <row r="264" spans="1:13" x14ac:dyDescent="0.2">
      <c r="A264" s="92"/>
      <c r="B264" s="355"/>
      <c r="C264" s="354"/>
      <c r="D264" s="127"/>
      <c r="E264" s="367"/>
      <c r="F264" s="127"/>
      <c r="G264" s="127"/>
      <c r="H264" s="127"/>
      <c r="I264" s="367"/>
      <c r="J264" s="163"/>
      <c r="K264" s="163"/>
      <c r="L264" s="127"/>
      <c r="M264" s="106" t="str">
        <f>IF(OR(E264="",I264=""),"",IF(E264="Wearing Course",VLOOKUP(I264,VALIDATIONS!$BO$2:$BQ$11,3,FALSE)*J264*K264, IF(E264="Pavement Base", VLOOKUP(I264,VALIDATIONS!$BK$2:$BM$10,3,FALSE)*J264*K264*L264/1000, IF(E264="Earthworks and Formation", VLOOKUP(I264,VALIDATIONS!$BR$2:$BT$3,3,FALSE)*J264*K264*L264/1000,0))))</f>
        <v/>
      </c>
    </row>
    <row r="265" spans="1:13" x14ac:dyDescent="0.2">
      <c r="A265" s="92"/>
      <c r="B265" s="355"/>
      <c r="C265" s="354"/>
      <c r="D265" s="127"/>
      <c r="E265" s="367"/>
      <c r="F265" s="127"/>
      <c r="G265" s="127"/>
      <c r="H265" s="127"/>
      <c r="I265" s="367"/>
      <c r="J265" s="163"/>
      <c r="K265" s="163"/>
      <c r="L265" s="127"/>
      <c r="M265" s="106" t="str">
        <f>IF(OR(E265="",I265=""),"",IF(E265="Wearing Course",VLOOKUP(I265,VALIDATIONS!$BO$2:$BQ$11,3,FALSE)*J265*K265, IF(E265="Pavement Base", VLOOKUP(I265,VALIDATIONS!$BK$2:$BM$10,3,FALSE)*J265*K265*L265/1000, IF(E265="Earthworks and Formation", VLOOKUP(I265,VALIDATIONS!$BR$2:$BT$3,3,FALSE)*J265*K265*L265/1000,0))))</f>
        <v/>
      </c>
    </row>
    <row r="266" spans="1:13" x14ac:dyDescent="0.2">
      <c r="A266" s="92"/>
      <c r="B266" s="355"/>
      <c r="C266" s="354"/>
      <c r="D266" s="127"/>
      <c r="E266" s="367"/>
      <c r="F266" s="127"/>
      <c r="G266" s="127"/>
      <c r="H266" s="127"/>
      <c r="I266" s="367"/>
      <c r="J266" s="163"/>
      <c r="K266" s="163"/>
      <c r="L266" s="127"/>
      <c r="M266" s="106" t="str">
        <f>IF(OR(E266="",I266=""),"",IF(E266="Wearing Course",VLOOKUP(I266,VALIDATIONS!$BO$2:$BQ$11,3,FALSE)*J266*K266, IF(E266="Pavement Base", VLOOKUP(I266,VALIDATIONS!$BK$2:$BM$10,3,FALSE)*J266*K266*L266/1000, IF(E266="Earthworks and Formation", VLOOKUP(I266,VALIDATIONS!$BR$2:$BT$3,3,FALSE)*J266*K266*L266/1000,0))))</f>
        <v/>
      </c>
    </row>
    <row r="267" spans="1:13" x14ac:dyDescent="0.2">
      <c r="A267" s="92"/>
      <c r="B267" s="355"/>
      <c r="C267" s="354"/>
      <c r="D267" s="127"/>
      <c r="E267" s="367"/>
      <c r="F267" s="127"/>
      <c r="G267" s="127"/>
      <c r="H267" s="127"/>
      <c r="I267" s="367"/>
      <c r="J267" s="163"/>
      <c r="K267" s="163"/>
      <c r="L267" s="127"/>
      <c r="M267" s="106" t="str">
        <f>IF(OR(E267="",I267=""),"",IF(E267="Wearing Course",VLOOKUP(I267,VALIDATIONS!$BO$2:$BQ$11,3,FALSE)*J267*K267, IF(E267="Pavement Base", VLOOKUP(I267,VALIDATIONS!$BK$2:$BM$10,3,FALSE)*J267*K267*L267/1000, IF(E267="Earthworks and Formation", VLOOKUP(I267,VALIDATIONS!$BR$2:$BT$3,3,FALSE)*J267*K267*L267/1000,0))))</f>
        <v/>
      </c>
    </row>
    <row r="268" spans="1:13" x14ac:dyDescent="0.2">
      <c r="A268" s="92"/>
      <c r="B268" s="355"/>
      <c r="C268" s="354"/>
      <c r="D268" s="127"/>
      <c r="E268" s="367"/>
      <c r="F268" s="127"/>
      <c r="G268" s="127"/>
      <c r="H268" s="127"/>
      <c r="I268" s="367"/>
      <c r="J268" s="163"/>
      <c r="K268" s="163"/>
      <c r="L268" s="127"/>
      <c r="M268" s="106" t="str">
        <f>IF(OR(E268="",I268=""),"",IF(E268="Wearing Course",VLOOKUP(I268,VALIDATIONS!$BO$2:$BQ$11,3,FALSE)*J268*K268, IF(E268="Pavement Base", VLOOKUP(I268,VALIDATIONS!$BK$2:$BM$10,3,FALSE)*J268*K268*L268/1000, IF(E268="Earthworks and Formation", VLOOKUP(I268,VALIDATIONS!$BR$2:$BT$3,3,FALSE)*J268*K268*L268/1000,0))))</f>
        <v/>
      </c>
    </row>
    <row r="269" spans="1:13" x14ac:dyDescent="0.2">
      <c r="A269" s="92"/>
      <c r="B269" s="355"/>
      <c r="C269" s="354"/>
      <c r="D269" s="127"/>
      <c r="E269" s="367"/>
      <c r="F269" s="127"/>
      <c r="G269" s="127"/>
      <c r="H269" s="127"/>
      <c r="I269" s="367"/>
      <c r="J269" s="163"/>
      <c r="K269" s="163"/>
      <c r="L269" s="127"/>
      <c r="M269" s="106" t="str">
        <f>IF(OR(E269="",I269=""),"",IF(E269="Wearing Course",VLOOKUP(I269,VALIDATIONS!$BO$2:$BQ$11,3,FALSE)*J269*K269, IF(E269="Pavement Base", VLOOKUP(I269,VALIDATIONS!$BK$2:$BM$10,3,FALSE)*J269*K269*L269/1000, IF(E269="Earthworks and Formation", VLOOKUP(I269,VALIDATIONS!$BR$2:$BT$3,3,FALSE)*J269*K269*L269/1000,0))))</f>
        <v/>
      </c>
    </row>
    <row r="270" spans="1:13" x14ac:dyDescent="0.2">
      <c r="A270" s="92"/>
      <c r="B270" s="355"/>
      <c r="C270" s="354"/>
      <c r="D270" s="127"/>
      <c r="E270" s="367"/>
      <c r="F270" s="127"/>
      <c r="G270" s="127"/>
      <c r="H270" s="127"/>
      <c r="I270" s="367"/>
      <c r="J270" s="163"/>
      <c r="K270" s="163"/>
      <c r="L270" s="127"/>
      <c r="M270" s="106" t="str">
        <f>IF(OR(E270="",I270=""),"",IF(E270="Wearing Course",VLOOKUP(I270,VALIDATIONS!$BO$2:$BQ$11,3,FALSE)*J270*K270, IF(E270="Pavement Base", VLOOKUP(I270,VALIDATIONS!$BK$2:$BM$10,3,FALSE)*J270*K270*L270/1000, IF(E270="Earthworks and Formation", VLOOKUP(I270,VALIDATIONS!$BR$2:$BT$3,3,FALSE)*J270*K270*L270/1000,0))))</f>
        <v/>
      </c>
    </row>
    <row r="271" spans="1:13" x14ac:dyDescent="0.2">
      <c r="A271" s="92"/>
      <c r="B271" s="355"/>
      <c r="C271" s="354"/>
      <c r="D271" s="127"/>
      <c r="E271" s="367"/>
      <c r="F271" s="127"/>
      <c r="G271" s="127"/>
      <c r="H271" s="127"/>
      <c r="I271" s="367"/>
      <c r="J271" s="163"/>
      <c r="K271" s="163"/>
      <c r="L271" s="127"/>
      <c r="M271" s="106" t="str">
        <f>IF(OR(E271="",I271=""),"",IF(E271="Wearing Course",VLOOKUP(I271,VALIDATIONS!$BO$2:$BQ$11,3,FALSE)*J271*K271, IF(E271="Pavement Base", VLOOKUP(I271,VALIDATIONS!$BK$2:$BM$10,3,FALSE)*J271*K271*L271/1000, IF(E271="Earthworks and Formation", VLOOKUP(I271,VALIDATIONS!$BR$2:$BT$3,3,FALSE)*J271*K271*L271/1000,0))))</f>
        <v/>
      </c>
    </row>
    <row r="272" spans="1:13" x14ac:dyDescent="0.2">
      <c r="A272" s="92"/>
      <c r="B272" s="355"/>
      <c r="C272" s="354"/>
      <c r="D272" s="127"/>
      <c r="E272" s="367"/>
      <c r="F272" s="127"/>
      <c r="G272" s="127"/>
      <c r="H272" s="127"/>
      <c r="I272" s="367"/>
      <c r="J272" s="163"/>
      <c r="K272" s="163"/>
      <c r="L272" s="127"/>
      <c r="M272" s="106" t="str">
        <f>IF(OR(E272="",I272=""),"",IF(E272="Wearing Course",VLOOKUP(I272,VALIDATIONS!$BO$2:$BQ$11,3,FALSE)*J272*K272, IF(E272="Pavement Base", VLOOKUP(I272,VALIDATIONS!$BK$2:$BM$10,3,FALSE)*J272*K272*L272/1000, IF(E272="Earthworks and Formation", VLOOKUP(I272,VALIDATIONS!$BR$2:$BT$3,3,FALSE)*J272*K272*L272/1000,0))))</f>
        <v/>
      </c>
    </row>
    <row r="273" spans="1:13" x14ac:dyDescent="0.2">
      <c r="A273" s="92"/>
      <c r="B273" s="355"/>
      <c r="C273" s="354"/>
      <c r="D273" s="127"/>
      <c r="E273" s="367"/>
      <c r="F273" s="127"/>
      <c r="G273" s="127"/>
      <c r="H273" s="127"/>
      <c r="I273" s="367"/>
      <c r="J273" s="163"/>
      <c r="K273" s="163"/>
      <c r="L273" s="127"/>
      <c r="M273" s="106" t="str">
        <f>IF(OR(E273="",I273=""),"",IF(E273="Wearing Course",VLOOKUP(I273,VALIDATIONS!$BO$2:$BQ$11,3,FALSE)*J273*K273, IF(E273="Pavement Base", VLOOKUP(I273,VALIDATIONS!$BK$2:$BM$10,3,FALSE)*J273*K273*L273/1000, IF(E273="Earthworks and Formation", VLOOKUP(I273,VALIDATIONS!$BR$2:$BT$3,3,FALSE)*J273*K273*L273/1000,0))))</f>
        <v/>
      </c>
    </row>
    <row r="274" spans="1:13" x14ac:dyDescent="0.2">
      <c r="A274" s="92"/>
      <c r="B274" s="355"/>
      <c r="C274" s="354"/>
      <c r="D274" s="127"/>
      <c r="E274" s="367"/>
      <c r="F274" s="127"/>
      <c r="G274" s="127"/>
      <c r="H274" s="127"/>
      <c r="I274" s="367"/>
      <c r="J274" s="163"/>
      <c r="K274" s="163"/>
      <c r="L274" s="127"/>
      <c r="M274" s="106" t="str">
        <f>IF(OR(E274="",I274=""),"",IF(E274="Wearing Course",VLOOKUP(I274,VALIDATIONS!$BO$2:$BQ$11,3,FALSE)*J274*K274, IF(E274="Pavement Base", VLOOKUP(I274,VALIDATIONS!$BK$2:$BM$10,3,FALSE)*J274*K274*L274/1000, IF(E274="Earthworks and Formation", VLOOKUP(I274,VALIDATIONS!$BR$2:$BT$3,3,FALSE)*J274*K274*L274/1000,0))))</f>
        <v/>
      </c>
    </row>
    <row r="275" spans="1:13" x14ac:dyDescent="0.2">
      <c r="A275" s="92"/>
      <c r="B275" s="355"/>
      <c r="C275" s="354"/>
      <c r="D275" s="127"/>
      <c r="E275" s="367"/>
      <c r="F275" s="127"/>
      <c r="G275" s="127"/>
      <c r="H275" s="127"/>
      <c r="I275" s="367"/>
      <c r="J275" s="163"/>
      <c r="K275" s="163"/>
      <c r="L275" s="127"/>
      <c r="M275" s="106" t="str">
        <f>IF(OR(E275="",I275=""),"",IF(E275="Wearing Course",VLOOKUP(I275,VALIDATIONS!$BO$2:$BQ$11,3,FALSE)*J275*K275, IF(E275="Pavement Base", VLOOKUP(I275,VALIDATIONS!$BK$2:$BM$10,3,FALSE)*J275*K275*L275/1000, IF(E275="Earthworks and Formation", VLOOKUP(I275,VALIDATIONS!$BR$2:$BT$3,3,FALSE)*J275*K275*L275/1000,0))))</f>
        <v/>
      </c>
    </row>
    <row r="276" spans="1:13" x14ac:dyDescent="0.2">
      <c r="A276" s="92"/>
      <c r="B276" s="355"/>
      <c r="C276" s="354"/>
      <c r="D276" s="127"/>
      <c r="E276" s="367"/>
      <c r="F276" s="127"/>
      <c r="G276" s="127"/>
      <c r="H276" s="127"/>
      <c r="I276" s="367"/>
      <c r="J276" s="163"/>
      <c r="K276" s="163"/>
      <c r="L276" s="127"/>
      <c r="M276" s="106" t="str">
        <f>IF(OR(E276="",I276=""),"",IF(E276="Wearing Course",VLOOKUP(I276,VALIDATIONS!$BO$2:$BQ$11,3,FALSE)*J276*K276, IF(E276="Pavement Base", VLOOKUP(I276,VALIDATIONS!$BK$2:$BM$10,3,FALSE)*J276*K276*L276/1000, IF(E276="Earthworks and Formation", VLOOKUP(I276,VALIDATIONS!$BR$2:$BT$3,3,FALSE)*J276*K276*L276/1000,0))))</f>
        <v/>
      </c>
    </row>
    <row r="277" spans="1:13" x14ac:dyDescent="0.2">
      <c r="A277" s="92"/>
      <c r="B277" s="355"/>
      <c r="C277" s="354"/>
      <c r="D277" s="127"/>
      <c r="E277" s="367"/>
      <c r="F277" s="127"/>
      <c r="G277" s="127"/>
      <c r="H277" s="127"/>
      <c r="I277" s="367"/>
      <c r="J277" s="163"/>
      <c r="K277" s="163"/>
      <c r="L277" s="127"/>
      <c r="M277" s="106" t="str">
        <f>IF(OR(E277="",I277=""),"",IF(E277="Wearing Course",VLOOKUP(I277,VALIDATIONS!$BO$2:$BQ$11,3,FALSE)*J277*K277, IF(E277="Pavement Base", VLOOKUP(I277,VALIDATIONS!$BK$2:$BM$10,3,FALSE)*J277*K277*L277/1000, IF(E277="Earthworks and Formation", VLOOKUP(I277,VALIDATIONS!$BR$2:$BT$3,3,FALSE)*J277*K277*L277/1000,0))))</f>
        <v/>
      </c>
    </row>
    <row r="278" spans="1:13" x14ac:dyDescent="0.2">
      <c r="A278" s="92"/>
      <c r="B278" s="355"/>
      <c r="C278" s="354"/>
      <c r="D278" s="127"/>
      <c r="E278" s="367"/>
      <c r="F278" s="127"/>
      <c r="G278" s="127"/>
      <c r="H278" s="127"/>
      <c r="I278" s="367"/>
      <c r="J278" s="163"/>
      <c r="K278" s="163"/>
      <c r="L278" s="127"/>
      <c r="M278" s="106" t="str">
        <f>IF(OR(E278="",I278=""),"",IF(E278="Wearing Course",VLOOKUP(I278,VALIDATIONS!$BO$2:$BQ$11,3,FALSE)*J278*K278, IF(E278="Pavement Base", VLOOKUP(I278,VALIDATIONS!$BK$2:$BM$10,3,FALSE)*J278*K278*L278/1000, IF(E278="Earthworks and Formation", VLOOKUP(I278,VALIDATIONS!$BR$2:$BT$3,3,FALSE)*J278*K278*L278/1000,0))))</f>
        <v/>
      </c>
    </row>
    <row r="279" spans="1:13" x14ac:dyDescent="0.2">
      <c r="A279" s="92"/>
      <c r="B279" s="355"/>
      <c r="C279" s="354"/>
      <c r="D279" s="127"/>
      <c r="E279" s="367"/>
      <c r="F279" s="127"/>
      <c r="G279" s="127"/>
      <c r="H279" s="127"/>
      <c r="I279" s="367"/>
      <c r="J279" s="163"/>
      <c r="K279" s="163"/>
      <c r="L279" s="127"/>
      <c r="M279" s="106" t="str">
        <f>IF(OR(E279="",I279=""),"",IF(E279="Wearing Course",VLOOKUP(I279,VALIDATIONS!$BO$2:$BQ$11,3,FALSE)*J279*K279, IF(E279="Pavement Base", VLOOKUP(I279,VALIDATIONS!$BK$2:$BM$10,3,FALSE)*J279*K279*L279/1000, IF(E279="Earthworks and Formation", VLOOKUP(I279,VALIDATIONS!$BR$2:$BT$3,3,FALSE)*J279*K279*L279/1000,0))))</f>
        <v/>
      </c>
    </row>
    <row r="280" spans="1:13" x14ac:dyDescent="0.2">
      <c r="A280" s="92"/>
      <c r="B280" s="355"/>
      <c r="C280" s="354"/>
      <c r="D280" s="127"/>
      <c r="E280" s="367"/>
      <c r="F280" s="127"/>
      <c r="G280" s="127"/>
      <c r="H280" s="127"/>
      <c r="I280" s="367"/>
      <c r="J280" s="163"/>
      <c r="K280" s="163"/>
      <c r="L280" s="127"/>
      <c r="M280" s="106" t="str">
        <f>IF(OR(E280="",I280=""),"",IF(E280="Wearing Course",VLOOKUP(I280,VALIDATIONS!$BO$2:$BQ$11,3,FALSE)*J280*K280, IF(E280="Pavement Base", VLOOKUP(I280,VALIDATIONS!$BK$2:$BM$10,3,FALSE)*J280*K280*L280/1000, IF(E280="Earthworks and Formation", VLOOKUP(I280,VALIDATIONS!$BR$2:$BT$3,3,FALSE)*J280*K280*L280/1000,0))))</f>
        <v/>
      </c>
    </row>
    <row r="281" spans="1:13" x14ac:dyDescent="0.2">
      <c r="A281" s="92"/>
      <c r="B281" s="355"/>
      <c r="C281" s="354"/>
      <c r="D281" s="127"/>
      <c r="E281" s="367"/>
      <c r="F281" s="127"/>
      <c r="G281" s="127"/>
      <c r="H281" s="127"/>
      <c r="I281" s="367"/>
      <c r="J281" s="163"/>
      <c r="K281" s="163"/>
      <c r="L281" s="127"/>
      <c r="M281" s="106" t="str">
        <f>IF(OR(E281="",I281=""),"",IF(E281="Wearing Course",VLOOKUP(I281,VALIDATIONS!$BO$2:$BQ$11,3,FALSE)*J281*K281, IF(E281="Pavement Base", VLOOKUP(I281,VALIDATIONS!$BK$2:$BM$10,3,FALSE)*J281*K281*L281/1000, IF(E281="Earthworks and Formation", VLOOKUP(I281,VALIDATIONS!$BR$2:$BT$3,3,FALSE)*J281*K281*L281/1000,0))))</f>
        <v/>
      </c>
    </row>
    <row r="282" spans="1:13" x14ac:dyDescent="0.2">
      <c r="A282" s="92"/>
      <c r="B282" s="355"/>
      <c r="C282" s="354"/>
      <c r="D282" s="127"/>
      <c r="E282" s="367"/>
      <c r="F282" s="127"/>
      <c r="G282" s="127"/>
      <c r="H282" s="127"/>
      <c r="I282" s="367"/>
      <c r="J282" s="163"/>
      <c r="K282" s="163"/>
      <c r="L282" s="127"/>
      <c r="M282" s="106" t="str">
        <f>IF(OR(E282="",I282=""),"",IF(E282="Wearing Course",VLOOKUP(I282,VALIDATIONS!$BO$2:$BQ$11,3,FALSE)*J282*K282, IF(E282="Pavement Base", VLOOKUP(I282,VALIDATIONS!$BK$2:$BM$10,3,FALSE)*J282*K282*L282/1000, IF(E282="Earthworks and Formation", VLOOKUP(I282,VALIDATIONS!$BR$2:$BT$3,3,FALSE)*J282*K282*L282/1000,0))))</f>
        <v/>
      </c>
    </row>
    <row r="283" spans="1:13" x14ac:dyDescent="0.2">
      <c r="A283" s="92"/>
      <c r="B283" s="355"/>
      <c r="C283" s="354"/>
      <c r="D283" s="127"/>
      <c r="E283" s="367"/>
      <c r="F283" s="127"/>
      <c r="G283" s="127"/>
      <c r="H283" s="127"/>
      <c r="I283" s="367"/>
      <c r="J283" s="163"/>
      <c r="K283" s="163"/>
      <c r="L283" s="127"/>
      <c r="M283" s="106" t="str">
        <f>IF(OR(E283="",I283=""),"",IF(E283="Wearing Course",VLOOKUP(I283,VALIDATIONS!$BO$2:$BQ$11,3,FALSE)*J283*K283, IF(E283="Pavement Base", VLOOKUP(I283,VALIDATIONS!$BK$2:$BM$10,3,FALSE)*J283*K283*L283/1000, IF(E283="Earthworks and Formation", VLOOKUP(I283,VALIDATIONS!$BR$2:$BT$3,3,FALSE)*J283*K283*L283/1000,0))))</f>
        <v/>
      </c>
    </row>
    <row r="284" spans="1:13" x14ac:dyDescent="0.2">
      <c r="A284" s="92"/>
      <c r="B284" s="355"/>
      <c r="C284" s="354"/>
      <c r="D284" s="127"/>
      <c r="E284" s="367"/>
      <c r="F284" s="127"/>
      <c r="G284" s="127"/>
      <c r="H284" s="127"/>
      <c r="I284" s="367"/>
      <c r="J284" s="163"/>
      <c r="K284" s="163"/>
      <c r="L284" s="127"/>
      <c r="M284" s="106" t="str">
        <f>IF(OR(E284="",I284=""),"",IF(E284="Wearing Course",VLOOKUP(I284,VALIDATIONS!$BO$2:$BQ$11,3,FALSE)*J284*K284, IF(E284="Pavement Base", VLOOKUP(I284,VALIDATIONS!$BK$2:$BM$10,3,FALSE)*J284*K284*L284/1000, IF(E284="Earthworks and Formation", VLOOKUP(I284,VALIDATIONS!$BR$2:$BT$3,3,FALSE)*J284*K284*L284/1000,0))))</f>
        <v/>
      </c>
    </row>
    <row r="285" spans="1:13" x14ac:dyDescent="0.2">
      <c r="A285" s="92"/>
      <c r="B285" s="355"/>
      <c r="C285" s="354"/>
      <c r="D285" s="127"/>
      <c r="E285" s="367"/>
      <c r="F285" s="127"/>
      <c r="G285" s="127"/>
      <c r="H285" s="127"/>
      <c r="I285" s="367"/>
      <c r="J285" s="163"/>
      <c r="K285" s="163"/>
      <c r="L285" s="127"/>
      <c r="M285" s="106" t="str">
        <f>IF(OR(E285="",I285=""),"",IF(E285="Wearing Course",VLOOKUP(I285,VALIDATIONS!$BO$2:$BQ$11,3,FALSE)*J285*K285, IF(E285="Pavement Base", VLOOKUP(I285,VALIDATIONS!$BK$2:$BM$10,3,FALSE)*J285*K285*L285/1000, IF(E285="Earthworks and Formation", VLOOKUP(I285,VALIDATIONS!$BR$2:$BT$3,3,FALSE)*J285*K285*L285/1000,0))))</f>
        <v/>
      </c>
    </row>
    <row r="286" spans="1:13" x14ac:dyDescent="0.2">
      <c r="A286" s="92"/>
      <c r="B286" s="355"/>
      <c r="C286" s="354"/>
      <c r="D286" s="127"/>
      <c r="E286" s="367"/>
      <c r="F286" s="127"/>
      <c r="G286" s="127"/>
      <c r="H286" s="127"/>
      <c r="I286" s="367"/>
      <c r="J286" s="163"/>
      <c r="K286" s="163"/>
      <c r="L286" s="127"/>
      <c r="M286" s="106" t="str">
        <f>IF(OR(E286="",I286=""),"",IF(E286="Wearing Course",VLOOKUP(I286,VALIDATIONS!$BO$2:$BQ$11,3,FALSE)*J286*K286, IF(E286="Pavement Base", VLOOKUP(I286,VALIDATIONS!$BK$2:$BM$10,3,FALSE)*J286*K286*L286/1000, IF(E286="Earthworks and Formation", VLOOKUP(I286,VALIDATIONS!$BR$2:$BT$3,3,FALSE)*J286*K286*L286/1000,0))))</f>
        <v/>
      </c>
    </row>
    <row r="287" spans="1:13" x14ac:dyDescent="0.2">
      <c r="A287" s="92"/>
      <c r="B287" s="355"/>
      <c r="C287" s="354"/>
      <c r="D287" s="127"/>
      <c r="E287" s="367"/>
      <c r="F287" s="127"/>
      <c r="G287" s="127"/>
      <c r="H287" s="127"/>
      <c r="I287" s="367"/>
      <c r="J287" s="163"/>
      <c r="K287" s="163"/>
      <c r="L287" s="127"/>
      <c r="M287" s="106" t="str">
        <f>IF(OR(E287="",I287=""),"",IF(E287="Wearing Course",VLOOKUP(I287,VALIDATIONS!$BO$2:$BQ$11,3,FALSE)*J287*K287, IF(E287="Pavement Base", VLOOKUP(I287,VALIDATIONS!$BK$2:$BM$10,3,FALSE)*J287*K287*L287/1000, IF(E287="Earthworks and Formation", VLOOKUP(I287,VALIDATIONS!$BR$2:$BT$3,3,FALSE)*J287*K287*L287/1000,0))))</f>
        <v/>
      </c>
    </row>
    <row r="288" spans="1:13" x14ac:dyDescent="0.2">
      <c r="A288" s="92"/>
      <c r="B288" s="355"/>
      <c r="C288" s="354"/>
      <c r="D288" s="127"/>
      <c r="E288" s="367"/>
      <c r="F288" s="127"/>
      <c r="G288" s="127"/>
      <c r="H288" s="127"/>
      <c r="I288" s="367"/>
      <c r="J288" s="163"/>
      <c r="K288" s="163"/>
      <c r="L288" s="127"/>
      <c r="M288" s="106" t="str">
        <f>IF(OR(E288="",I288=""),"",IF(E288="Wearing Course",VLOOKUP(I288,VALIDATIONS!$BO$2:$BQ$11,3,FALSE)*J288*K288, IF(E288="Pavement Base", VLOOKUP(I288,VALIDATIONS!$BK$2:$BM$10,3,FALSE)*J288*K288*L288/1000, IF(E288="Earthworks and Formation", VLOOKUP(I288,VALIDATIONS!$BR$2:$BT$3,3,FALSE)*J288*K288*L288/1000,0))))</f>
        <v/>
      </c>
    </row>
    <row r="289" spans="1:13" x14ac:dyDescent="0.2">
      <c r="A289" s="92"/>
      <c r="B289" s="355"/>
      <c r="C289" s="354"/>
      <c r="D289" s="127"/>
      <c r="E289" s="367"/>
      <c r="F289" s="127"/>
      <c r="G289" s="127"/>
      <c r="H289" s="127"/>
      <c r="I289" s="367"/>
      <c r="J289" s="163"/>
      <c r="K289" s="163"/>
      <c r="L289" s="127"/>
      <c r="M289" s="106" t="str">
        <f>IF(OR(E289="",I289=""),"",IF(E289="Wearing Course",VLOOKUP(I289,VALIDATIONS!$BO$2:$BQ$11,3,FALSE)*J289*K289, IF(E289="Pavement Base", VLOOKUP(I289,VALIDATIONS!$BK$2:$BM$10,3,FALSE)*J289*K289*L289/1000, IF(E289="Earthworks and Formation", VLOOKUP(I289,VALIDATIONS!$BR$2:$BT$3,3,FALSE)*J289*K289*L289/1000,0))))</f>
        <v/>
      </c>
    </row>
    <row r="290" spans="1:13" x14ac:dyDescent="0.2">
      <c r="A290" s="92"/>
      <c r="B290" s="355"/>
      <c r="C290" s="354"/>
      <c r="D290" s="127"/>
      <c r="E290" s="367"/>
      <c r="F290" s="127"/>
      <c r="G290" s="127"/>
      <c r="H290" s="127"/>
      <c r="I290" s="367"/>
      <c r="J290" s="163"/>
      <c r="K290" s="163"/>
      <c r="L290" s="127"/>
      <c r="M290" s="106" t="str">
        <f>IF(OR(E290="",I290=""),"",IF(E290="Wearing Course",VLOOKUP(I290,VALIDATIONS!$BO$2:$BQ$11,3,FALSE)*J290*K290, IF(E290="Pavement Base", VLOOKUP(I290,VALIDATIONS!$BK$2:$BM$10,3,FALSE)*J290*K290*L290/1000, IF(E290="Earthworks and Formation", VLOOKUP(I290,VALIDATIONS!$BR$2:$BT$3,3,FALSE)*J290*K290*L290/1000,0))))</f>
        <v/>
      </c>
    </row>
    <row r="291" spans="1:13" x14ac:dyDescent="0.2">
      <c r="A291" s="92"/>
      <c r="B291" s="355"/>
      <c r="C291" s="354"/>
      <c r="D291" s="127"/>
      <c r="E291" s="367"/>
      <c r="F291" s="127"/>
      <c r="G291" s="127"/>
      <c r="H291" s="127"/>
      <c r="I291" s="367"/>
      <c r="J291" s="163"/>
      <c r="K291" s="163"/>
      <c r="L291" s="127"/>
      <c r="M291" s="106" t="str">
        <f>IF(OR(E291="",I291=""),"",IF(E291="Wearing Course",VLOOKUP(I291,VALIDATIONS!$BO$2:$BQ$11,3,FALSE)*J291*K291, IF(E291="Pavement Base", VLOOKUP(I291,VALIDATIONS!$BK$2:$BM$10,3,FALSE)*J291*K291*L291/1000, IF(E291="Earthworks and Formation", VLOOKUP(I291,VALIDATIONS!$BR$2:$BT$3,3,FALSE)*J291*K291*L291/1000,0))))</f>
        <v/>
      </c>
    </row>
    <row r="292" spans="1:13" x14ac:dyDescent="0.2">
      <c r="A292" s="92"/>
      <c r="B292" s="355"/>
      <c r="C292" s="354"/>
      <c r="D292" s="127"/>
      <c r="E292" s="367"/>
      <c r="F292" s="127"/>
      <c r="G292" s="127"/>
      <c r="H292" s="127"/>
      <c r="I292" s="367"/>
      <c r="J292" s="163"/>
      <c r="K292" s="163"/>
      <c r="L292" s="127"/>
      <c r="M292" s="106" t="str">
        <f>IF(OR(E292="",I292=""),"",IF(E292="Wearing Course",VLOOKUP(I292,VALIDATIONS!$BO$2:$BQ$11,3,FALSE)*J292*K292, IF(E292="Pavement Base", VLOOKUP(I292,VALIDATIONS!$BK$2:$BM$10,3,FALSE)*J292*K292*L292/1000, IF(E292="Earthworks and Formation", VLOOKUP(I292,VALIDATIONS!$BR$2:$BT$3,3,FALSE)*J292*K292*L292/1000,0))))</f>
        <v/>
      </c>
    </row>
    <row r="293" spans="1:13" x14ac:dyDescent="0.2">
      <c r="A293" s="92"/>
      <c r="B293" s="355"/>
      <c r="C293" s="354"/>
      <c r="D293" s="127"/>
      <c r="E293" s="367"/>
      <c r="F293" s="127"/>
      <c r="G293" s="127"/>
      <c r="H293" s="127"/>
      <c r="I293" s="367"/>
      <c r="J293" s="163"/>
      <c r="K293" s="163"/>
      <c r="L293" s="127"/>
      <c r="M293" s="106" t="str">
        <f>IF(OR(E293="",I293=""),"",IF(E293="Wearing Course",VLOOKUP(I293,VALIDATIONS!$BO$2:$BQ$11,3,FALSE)*J293*K293, IF(E293="Pavement Base", VLOOKUP(I293,VALIDATIONS!$BK$2:$BM$10,3,FALSE)*J293*K293*L293/1000, IF(E293="Earthworks and Formation", VLOOKUP(I293,VALIDATIONS!$BR$2:$BT$3,3,FALSE)*J293*K293*L293/1000,0))))</f>
        <v/>
      </c>
    </row>
    <row r="294" spans="1:13" x14ac:dyDescent="0.2">
      <c r="A294" s="92"/>
      <c r="B294" s="355"/>
      <c r="C294" s="354"/>
      <c r="D294" s="127"/>
      <c r="E294" s="367"/>
      <c r="F294" s="127"/>
      <c r="G294" s="127"/>
      <c r="H294" s="127"/>
      <c r="I294" s="367"/>
      <c r="J294" s="163"/>
      <c r="K294" s="163"/>
      <c r="L294" s="127"/>
      <c r="M294" s="106" t="str">
        <f>IF(OR(E294="",I294=""),"",IF(E294="Wearing Course",VLOOKUP(I294,VALIDATIONS!$BO$2:$BQ$11,3,FALSE)*J294*K294, IF(E294="Pavement Base", VLOOKUP(I294,VALIDATIONS!$BK$2:$BM$10,3,FALSE)*J294*K294*L294/1000, IF(E294="Earthworks and Formation", VLOOKUP(I294,VALIDATIONS!$BR$2:$BT$3,3,FALSE)*J294*K294*L294/1000,0))))</f>
        <v/>
      </c>
    </row>
    <row r="295" spans="1:13" x14ac:dyDescent="0.2">
      <c r="A295" s="92"/>
      <c r="B295" s="355"/>
      <c r="C295" s="354"/>
      <c r="D295" s="127"/>
      <c r="E295" s="367"/>
      <c r="F295" s="127"/>
      <c r="G295" s="127"/>
      <c r="H295" s="127"/>
      <c r="I295" s="367"/>
      <c r="J295" s="163"/>
      <c r="K295" s="163"/>
      <c r="L295" s="127"/>
      <c r="M295" s="106" t="str">
        <f>IF(OR(E295="",I295=""),"",IF(E295="Wearing Course",VLOOKUP(I295,VALIDATIONS!$BO$2:$BQ$11,3,FALSE)*J295*K295, IF(E295="Pavement Base", VLOOKUP(I295,VALIDATIONS!$BK$2:$BM$10,3,FALSE)*J295*K295*L295/1000, IF(E295="Earthworks and Formation", VLOOKUP(I295,VALIDATIONS!$BR$2:$BT$3,3,FALSE)*J295*K295*L295/1000,0))))</f>
        <v/>
      </c>
    </row>
    <row r="296" spans="1:13" x14ac:dyDescent="0.2">
      <c r="A296" s="92"/>
      <c r="B296" s="355"/>
      <c r="C296" s="354"/>
      <c r="D296" s="127"/>
      <c r="E296" s="367"/>
      <c r="F296" s="127"/>
      <c r="G296" s="127"/>
      <c r="H296" s="127"/>
      <c r="I296" s="367"/>
      <c r="J296" s="163"/>
      <c r="K296" s="163"/>
      <c r="L296" s="127"/>
      <c r="M296" s="106" t="str">
        <f>IF(OR(E296="",I296=""),"",IF(E296="Wearing Course",VLOOKUP(I296,VALIDATIONS!$BO$2:$BQ$11,3,FALSE)*J296*K296, IF(E296="Pavement Base", VLOOKUP(I296,VALIDATIONS!$BK$2:$BM$10,3,FALSE)*J296*K296*L296/1000, IF(E296="Earthworks and Formation", VLOOKUP(I296,VALIDATIONS!$BR$2:$BT$3,3,FALSE)*J296*K296*L296/1000,0))))</f>
        <v/>
      </c>
    </row>
    <row r="297" spans="1:13" x14ac:dyDescent="0.2">
      <c r="A297" s="92"/>
      <c r="B297" s="355"/>
      <c r="C297" s="354"/>
      <c r="D297" s="127"/>
      <c r="E297" s="367"/>
      <c r="F297" s="127"/>
      <c r="G297" s="127"/>
      <c r="H297" s="127"/>
      <c r="I297" s="367"/>
      <c r="J297" s="163"/>
      <c r="K297" s="163"/>
      <c r="L297" s="127"/>
      <c r="M297" s="106" t="str">
        <f>IF(OR(E297="",I297=""),"",IF(E297="Wearing Course",VLOOKUP(I297,VALIDATIONS!$BO$2:$BQ$11,3,FALSE)*J297*K297, IF(E297="Pavement Base", VLOOKUP(I297,VALIDATIONS!$BK$2:$BM$10,3,FALSE)*J297*K297*L297/1000, IF(E297="Earthworks and Formation", VLOOKUP(I297,VALIDATIONS!$BR$2:$BT$3,3,FALSE)*J297*K297*L297/1000,0))))</f>
        <v/>
      </c>
    </row>
    <row r="298" spans="1:13" x14ac:dyDescent="0.2">
      <c r="A298" s="92"/>
      <c r="B298" s="355"/>
      <c r="C298" s="354"/>
      <c r="D298" s="127"/>
      <c r="E298" s="367"/>
      <c r="F298" s="127"/>
      <c r="G298" s="127"/>
      <c r="H298" s="127"/>
      <c r="I298" s="367"/>
      <c r="J298" s="163"/>
      <c r="K298" s="163"/>
      <c r="L298" s="127"/>
      <c r="M298" s="106" t="str">
        <f>IF(OR(E298="",I298=""),"",IF(E298="Wearing Course",VLOOKUP(I298,VALIDATIONS!$BO$2:$BQ$11,3,FALSE)*J298*K298, IF(E298="Pavement Base", VLOOKUP(I298,VALIDATIONS!$BK$2:$BM$10,3,FALSE)*J298*K298*L298/1000, IF(E298="Earthworks and Formation", VLOOKUP(I298,VALIDATIONS!$BR$2:$BT$3,3,FALSE)*J298*K298*L298/1000,0))))</f>
        <v/>
      </c>
    </row>
    <row r="299" spans="1:13" x14ac:dyDescent="0.2">
      <c r="A299" s="92"/>
      <c r="B299" s="355"/>
      <c r="C299" s="354"/>
      <c r="D299" s="127"/>
      <c r="E299" s="367"/>
      <c r="F299" s="127"/>
      <c r="G299" s="127"/>
      <c r="H299" s="127"/>
      <c r="I299" s="367"/>
      <c r="J299" s="163"/>
      <c r="K299" s="163"/>
      <c r="L299" s="127"/>
      <c r="M299" s="106" t="str">
        <f>IF(OR(E299="",I299=""),"",IF(E299="Wearing Course",VLOOKUP(I299,VALIDATIONS!$BO$2:$BQ$11,3,FALSE)*J299*K299, IF(E299="Pavement Base", VLOOKUP(I299,VALIDATIONS!$BK$2:$BM$10,3,FALSE)*J299*K299*L299/1000, IF(E299="Earthworks and Formation", VLOOKUP(I299,VALIDATIONS!$BR$2:$BT$3,3,FALSE)*J299*K299*L299/1000,0))))</f>
        <v/>
      </c>
    </row>
    <row r="300" spans="1:13" x14ac:dyDescent="0.2">
      <c r="A300" s="92"/>
      <c r="B300" s="355"/>
      <c r="C300" s="354"/>
      <c r="D300" s="127"/>
      <c r="E300" s="367"/>
      <c r="F300" s="127"/>
      <c r="G300" s="127"/>
      <c r="H300" s="127"/>
      <c r="I300" s="367"/>
      <c r="J300" s="163"/>
      <c r="K300" s="163"/>
      <c r="L300" s="127"/>
      <c r="M300" s="106" t="str">
        <f>IF(OR(E300="",I300=""),"",IF(E300="Wearing Course",VLOOKUP(I300,VALIDATIONS!$BO$2:$BQ$11,3,FALSE)*J300*K300, IF(E300="Pavement Base", VLOOKUP(I300,VALIDATIONS!$BK$2:$BM$10,3,FALSE)*J300*K300*L300/1000, IF(E300="Earthworks and Formation", VLOOKUP(I300,VALIDATIONS!$BR$2:$BT$3,3,FALSE)*J300*K300*L300/1000,0))))</f>
        <v/>
      </c>
    </row>
    <row r="301" spans="1:13" x14ac:dyDescent="0.2">
      <c r="A301" s="92"/>
      <c r="B301" s="355"/>
      <c r="C301" s="354"/>
      <c r="D301" s="127"/>
      <c r="E301" s="367"/>
      <c r="F301" s="127"/>
      <c r="G301" s="127"/>
      <c r="H301" s="127"/>
      <c r="I301" s="367"/>
      <c r="J301" s="163"/>
      <c r="K301" s="163"/>
      <c r="L301" s="127"/>
      <c r="M301" s="106" t="str">
        <f>IF(OR(E301="",I301=""),"",IF(E301="Wearing Course",VLOOKUP(I301,VALIDATIONS!$BO$2:$BQ$11,3,FALSE)*J301*K301, IF(E301="Pavement Base", VLOOKUP(I301,VALIDATIONS!$BK$2:$BM$10,3,FALSE)*J301*K301*L301/1000, IF(E301="Earthworks and Formation", VLOOKUP(I301,VALIDATIONS!$BR$2:$BT$3,3,FALSE)*J301*K301*L301/1000,0))))</f>
        <v/>
      </c>
    </row>
    <row r="302" spans="1:13" x14ac:dyDescent="0.2">
      <c r="A302" s="92"/>
      <c r="B302" s="355"/>
      <c r="C302" s="354"/>
      <c r="D302" s="127"/>
      <c r="E302" s="367"/>
      <c r="F302" s="127"/>
      <c r="G302" s="127"/>
      <c r="H302" s="127"/>
      <c r="I302" s="367"/>
      <c r="J302" s="163"/>
      <c r="K302" s="163"/>
      <c r="L302" s="127"/>
      <c r="M302" s="106" t="str">
        <f>IF(OR(E302="",I302=""),"",IF(E302="Wearing Course",VLOOKUP(I302,VALIDATIONS!$BO$2:$BQ$11,3,FALSE)*J302*K302, IF(E302="Pavement Base", VLOOKUP(I302,VALIDATIONS!$BK$2:$BM$10,3,FALSE)*J302*K302*L302/1000, IF(E302="Earthworks and Formation", VLOOKUP(I302,VALIDATIONS!$BR$2:$BT$3,3,FALSE)*J302*K302*L302/1000,0))))</f>
        <v/>
      </c>
    </row>
    <row r="303" spans="1:13" x14ac:dyDescent="0.2">
      <c r="A303" s="92"/>
      <c r="B303" s="355"/>
      <c r="C303" s="354"/>
      <c r="D303" s="127"/>
      <c r="E303" s="367"/>
      <c r="F303" s="127"/>
      <c r="G303" s="127"/>
      <c r="H303" s="127"/>
      <c r="I303" s="367"/>
      <c r="J303" s="163"/>
      <c r="K303" s="163"/>
      <c r="L303" s="127"/>
      <c r="M303" s="106" t="str">
        <f>IF(OR(E303="",I303=""),"",IF(E303="Wearing Course",VLOOKUP(I303,VALIDATIONS!$BO$2:$BQ$11,3,FALSE)*J303*K303, IF(E303="Pavement Base", VLOOKUP(I303,VALIDATIONS!$BK$2:$BM$10,3,FALSE)*J303*K303*L303/1000, IF(E303="Earthworks and Formation", VLOOKUP(I303,VALIDATIONS!$BR$2:$BT$3,3,FALSE)*J303*K303*L303/1000,0))))</f>
        <v/>
      </c>
    </row>
    <row r="304" spans="1:13" x14ac:dyDescent="0.2">
      <c r="A304" s="92"/>
      <c r="B304" s="355"/>
      <c r="C304" s="354"/>
      <c r="D304" s="127"/>
      <c r="E304" s="367"/>
      <c r="F304" s="127"/>
      <c r="G304" s="127"/>
      <c r="H304" s="127"/>
      <c r="I304" s="367"/>
      <c r="J304" s="163"/>
      <c r="K304" s="163"/>
      <c r="L304" s="127"/>
      <c r="M304" s="106" t="str">
        <f>IF(OR(E304="",I304=""),"",IF(E304="Wearing Course",VLOOKUP(I304,VALIDATIONS!$BO$2:$BQ$11,3,FALSE)*J304*K304, IF(E304="Pavement Base", VLOOKUP(I304,VALIDATIONS!$BK$2:$BM$10,3,FALSE)*J304*K304*L304/1000, IF(E304="Earthworks and Formation", VLOOKUP(I304,VALIDATIONS!$BR$2:$BT$3,3,FALSE)*J304*K304*L304/1000,0))))</f>
        <v/>
      </c>
    </row>
    <row r="305" spans="1:13" x14ac:dyDescent="0.2">
      <c r="A305" s="92"/>
      <c r="B305" s="355"/>
      <c r="C305" s="354"/>
      <c r="D305" s="127"/>
      <c r="E305" s="367"/>
      <c r="F305" s="127"/>
      <c r="G305" s="127"/>
      <c r="H305" s="127"/>
      <c r="I305" s="367"/>
      <c r="J305" s="163"/>
      <c r="K305" s="163"/>
      <c r="L305" s="127"/>
      <c r="M305" s="106" t="str">
        <f>IF(OR(E305="",I305=""),"",IF(E305="Wearing Course",VLOOKUP(I305,VALIDATIONS!$BO$2:$BQ$11,3,FALSE)*J305*K305, IF(E305="Pavement Base", VLOOKUP(I305,VALIDATIONS!$BK$2:$BM$10,3,FALSE)*J305*K305*L305/1000, IF(E305="Earthworks and Formation", VLOOKUP(I305,VALIDATIONS!$BR$2:$BT$3,3,FALSE)*J305*K305*L305/1000,0))))</f>
        <v/>
      </c>
    </row>
    <row r="306" spans="1:13" x14ac:dyDescent="0.2">
      <c r="A306" s="92"/>
      <c r="B306" s="355"/>
      <c r="C306" s="354"/>
      <c r="D306" s="127"/>
      <c r="E306" s="367"/>
      <c r="F306" s="127"/>
      <c r="G306" s="127"/>
      <c r="H306" s="127"/>
      <c r="I306" s="367"/>
      <c r="J306" s="163"/>
      <c r="K306" s="163"/>
      <c r="L306" s="127"/>
      <c r="M306" s="106" t="str">
        <f>IF(OR(E306="",I306=""),"",IF(E306="Wearing Course",VLOOKUP(I306,VALIDATIONS!$BO$2:$BQ$11,3,FALSE)*J306*K306, IF(E306="Pavement Base", VLOOKUP(I306,VALIDATIONS!$BK$2:$BM$10,3,FALSE)*J306*K306*L306/1000, IF(E306="Earthworks and Formation", VLOOKUP(I306,VALIDATIONS!$BR$2:$BT$3,3,FALSE)*J306*K306*L306/1000,0))))</f>
        <v/>
      </c>
    </row>
    <row r="307" spans="1:13" x14ac:dyDescent="0.2">
      <c r="A307" s="92"/>
      <c r="B307" s="355"/>
      <c r="C307" s="354"/>
      <c r="D307" s="127"/>
      <c r="E307" s="367"/>
      <c r="F307" s="127"/>
      <c r="G307" s="127"/>
      <c r="H307" s="127"/>
      <c r="I307" s="367"/>
      <c r="J307" s="163"/>
      <c r="K307" s="163"/>
      <c r="L307" s="127"/>
      <c r="M307" s="106" t="str">
        <f>IF(OR(E307="",I307=""),"",IF(E307="Wearing Course",VLOOKUP(I307,VALIDATIONS!$BO$2:$BQ$11,3,FALSE)*J307*K307, IF(E307="Pavement Base", VLOOKUP(I307,VALIDATIONS!$BK$2:$BM$10,3,FALSE)*J307*K307*L307/1000, IF(E307="Earthworks and Formation", VLOOKUP(I307,VALIDATIONS!$BR$2:$BT$3,3,FALSE)*J307*K307*L307/1000,0))))</f>
        <v/>
      </c>
    </row>
    <row r="308" spans="1:13" x14ac:dyDescent="0.2">
      <c r="A308" s="92"/>
      <c r="B308" s="355"/>
      <c r="C308" s="354"/>
      <c r="D308" s="127"/>
      <c r="E308" s="367"/>
      <c r="F308" s="127"/>
      <c r="G308" s="127"/>
      <c r="H308" s="127"/>
      <c r="I308" s="367"/>
      <c r="J308" s="163"/>
      <c r="K308" s="163"/>
      <c r="L308" s="127"/>
      <c r="M308" s="106" t="str">
        <f>IF(OR(E308="",I308=""),"",IF(E308="Wearing Course",VLOOKUP(I308,VALIDATIONS!$BO$2:$BQ$11,3,FALSE)*J308*K308, IF(E308="Pavement Base", VLOOKUP(I308,VALIDATIONS!$BK$2:$BM$10,3,FALSE)*J308*K308*L308/1000, IF(E308="Earthworks and Formation", VLOOKUP(I308,VALIDATIONS!$BR$2:$BT$3,3,FALSE)*J308*K308*L308/1000,0))))</f>
        <v/>
      </c>
    </row>
    <row r="309" spans="1:13" x14ac:dyDescent="0.2">
      <c r="A309" s="92"/>
      <c r="B309" s="355"/>
      <c r="C309" s="354"/>
      <c r="D309" s="127"/>
      <c r="E309" s="367"/>
      <c r="F309" s="127"/>
      <c r="G309" s="127"/>
      <c r="H309" s="127"/>
      <c r="I309" s="367"/>
      <c r="J309" s="163"/>
      <c r="K309" s="163"/>
      <c r="L309" s="127"/>
      <c r="M309" s="106" t="str">
        <f>IF(OR(E309="",I309=""),"",IF(E309="Wearing Course",VLOOKUP(I309,VALIDATIONS!$BO$2:$BQ$11,3,FALSE)*J309*K309, IF(E309="Pavement Base", VLOOKUP(I309,VALIDATIONS!$BK$2:$BM$10,3,FALSE)*J309*K309*L309/1000, IF(E309="Earthworks and Formation", VLOOKUP(I309,VALIDATIONS!$BR$2:$BT$3,3,FALSE)*J309*K309*L309/1000,0))))</f>
        <v/>
      </c>
    </row>
    <row r="310" spans="1:13" x14ac:dyDescent="0.2">
      <c r="A310" s="92"/>
      <c r="B310" s="355"/>
      <c r="C310" s="354"/>
      <c r="D310" s="127"/>
      <c r="E310" s="367"/>
      <c r="F310" s="127"/>
      <c r="G310" s="127"/>
      <c r="H310" s="127"/>
      <c r="I310" s="367"/>
      <c r="J310" s="163"/>
      <c r="K310" s="163"/>
      <c r="L310" s="127"/>
      <c r="M310" s="106" t="str">
        <f>IF(OR(E310="",I310=""),"",IF(E310="Wearing Course",VLOOKUP(I310,VALIDATIONS!$BO$2:$BQ$11,3,FALSE)*J310*K310, IF(E310="Pavement Base", VLOOKUP(I310,VALIDATIONS!$BK$2:$BM$10,3,FALSE)*J310*K310*L310/1000, IF(E310="Earthworks and Formation", VLOOKUP(I310,VALIDATIONS!$BR$2:$BT$3,3,FALSE)*J310*K310*L310/1000,0))))</f>
        <v/>
      </c>
    </row>
    <row r="311" spans="1:13" x14ac:dyDescent="0.2">
      <c r="A311" s="92"/>
      <c r="B311" s="355"/>
      <c r="C311" s="354"/>
      <c r="D311" s="127"/>
      <c r="E311" s="367"/>
      <c r="F311" s="127"/>
      <c r="G311" s="127"/>
      <c r="H311" s="127"/>
      <c r="I311" s="367"/>
      <c r="J311" s="163"/>
      <c r="K311" s="163"/>
      <c r="L311" s="127"/>
      <c r="M311" s="106" t="str">
        <f>IF(OR(E311="",I311=""),"",IF(E311="Wearing Course",VLOOKUP(I311,VALIDATIONS!$BO$2:$BQ$11,3,FALSE)*J311*K311, IF(E311="Pavement Base", VLOOKUP(I311,VALIDATIONS!$BK$2:$BM$10,3,FALSE)*J311*K311*L311/1000, IF(E311="Earthworks and Formation", VLOOKUP(I311,VALIDATIONS!$BR$2:$BT$3,3,FALSE)*J311*K311*L311/1000,0))))</f>
        <v/>
      </c>
    </row>
    <row r="312" spans="1:13" x14ac:dyDescent="0.2">
      <c r="A312" s="92"/>
      <c r="B312" s="355"/>
      <c r="C312" s="354"/>
      <c r="D312" s="127"/>
      <c r="E312" s="367"/>
      <c r="F312" s="127"/>
      <c r="G312" s="127"/>
      <c r="H312" s="127"/>
      <c r="I312" s="367"/>
      <c r="J312" s="163"/>
      <c r="K312" s="163"/>
      <c r="L312" s="127"/>
      <c r="M312" s="106" t="str">
        <f>IF(OR(E312="",I312=""),"",IF(E312="Wearing Course",VLOOKUP(I312,VALIDATIONS!$BO$2:$BQ$11,3,FALSE)*J312*K312, IF(E312="Pavement Base", VLOOKUP(I312,VALIDATIONS!$BK$2:$BM$10,3,FALSE)*J312*K312*L312/1000, IF(E312="Earthworks and Formation", VLOOKUP(I312,VALIDATIONS!$BR$2:$BT$3,3,FALSE)*J312*K312*L312/1000,0))))</f>
        <v/>
      </c>
    </row>
    <row r="313" spans="1:13" x14ac:dyDescent="0.2">
      <c r="A313" s="92"/>
      <c r="B313" s="355"/>
      <c r="C313" s="354"/>
      <c r="D313" s="127"/>
      <c r="E313" s="367"/>
      <c r="F313" s="127"/>
      <c r="G313" s="127"/>
      <c r="H313" s="127"/>
      <c r="I313" s="367"/>
      <c r="J313" s="163"/>
      <c r="K313" s="163"/>
      <c r="L313" s="127"/>
      <c r="M313" s="106" t="str">
        <f>IF(OR(E313="",I313=""),"",IF(E313="Wearing Course",VLOOKUP(I313,VALIDATIONS!$BO$2:$BQ$11,3,FALSE)*J313*K313, IF(E313="Pavement Base", VLOOKUP(I313,VALIDATIONS!$BK$2:$BM$10,3,FALSE)*J313*K313*L313/1000, IF(E313="Earthworks and Formation", VLOOKUP(I313,VALIDATIONS!$BR$2:$BT$3,3,FALSE)*J313*K313*L313/1000,0))))</f>
        <v/>
      </c>
    </row>
    <row r="314" spans="1:13" x14ac:dyDescent="0.2">
      <c r="A314" s="92"/>
      <c r="B314" s="355"/>
      <c r="C314" s="354"/>
      <c r="D314" s="127"/>
      <c r="E314" s="367"/>
      <c r="F314" s="127"/>
      <c r="G314" s="127"/>
      <c r="H314" s="127"/>
      <c r="I314" s="367"/>
      <c r="J314" s="163"/>
      <c r="K314" s="163"/>
      <c r="L314" s="127"/>
      <c r="M314" s="106" t="str">
        <f>IF(OR(E314="",I314=""),"",IF(E314="Wearing Course",VLOOKUP(I314,VALIDATIONS!$BO$2:$BQ$11,3,FALSE)*J314*K314, IF(E314="Pavement Base", VLOOKUP(I314,VALIDATIONS!$BK$2:$BM$10,3,FALSE)*J314*K314*L314/1000, IF(E314="Earthworks and Formation", VLOOKUP(I314,VALIDATIONS!$BR$2:$BT$3,3,FALSE)*J314*K314*L314/1000,0))))</f>
        <v/>
      </c>
    </row>
    <row r="315" spans="1:13" x14ac:dyDescent="0.2">
      <c r="A315" s="92"/>
      <c r="B315" s="355"/>
      <c r="C315" s="354"/>
      <c r="D315" s="127"/>
      <c r="E315" s="367"/>
      <c r="F315" s="127"/>
      <c r="G315" s="127"/>
      <c r="H315" s="127"/>
      <c r="I315" s="367"/>
      <c r="J315" s="163"/>
      <c r="K315" s="163"/>
      <c r="L315" s="127"/>
      <c r="M315" s="106" t="str">
        <f>IF(OR(E315="",I315=""),"",IF(E315="Wearing Course",VLOOKUP(I315,VALIDATIONS!$BO$2:$BQ$11,3,FALSE)*J315*K315, IF(E315="Pavement Base", VLOOKUP(I315,VALIDATIONS!$BK$2:$BM$10,3,FALSE)*J315*K315*L315/1000, IF(E315="Earthworks and Formation", VLOOKUP(I315,VALIDATIONS!$BR$2:$BT$3,3,FALSE)*J315*K315*L315/1000,0))))</f>
        <v/>
      </c>
    </row>
    <row r="316" spans="1:13" x14ac:dyDescent="0.2">
      <c r="A316" s="92"/>
      <c r="B316" s="355"/>
      <c r="C316" s="354"/>
      <c r="D316" s="127"/>
      <c r="E316" s="367"/>
      <c r="F316" s="127"/>
      <c r="G316" s="127"/>
      <c r="H316" s="127"/>
      <c r="I316" s="367"/>
      <c r="J316" s="163"/>
      <c r="K316" s="163"/>
      <c r="L316" s="127"/>
      <c r="M316" s="106" t="str">
        <f>IF(OR(E316="",I316=""),"",IF(E316="Wearing Course",VLOOKUP(I316,VALIDATIONS!$BO$2:$BQ$11,3,FALSE)*J316*K316, IF(E316="Pavement Base", VLOOKUP(I316,VALIDATIONS!$BK$2:$BM$10,3,FALSE)*J316*K316*L316/1000, IF(E316="Earthworks and Formation", VLOOKUP(I316,VALIDATIONS!$BR$2:$BT$3,3,FALSE)*J316*K316*L316/1000,0))))</f>
        <v/>
      </c>
    </row>
    <row r="317" spans="1:13" x14ac:dyDescent="0.2">
      <c r="A317" s="92"/>
      <c r="B317" s="355"/>
      <c r="C317" s="354"/>
      <c r="D317" s="127"/>
      <c r="E317" s="367"/>
      <c r="F317" s="127"/>
      <c r="G317" s="127"/>
      <c r="H317" s="127"/>
      <c r="I317" s="367"/>
      <c r="J317" s="163"/>
      <c r="K317" s="163"/>
      <c r="L317" s="127"/>
      <c r="M317" s="106" t="str">
        <f>IF(OR(E317="",I317=""),"",IF(E317="Wearing Course",VLOOKUP(I317,VALIDATIONS!$BO$2:$BQ$11,3,FALSE)*J317*K317, IF(E317="Pavement Base", VLOOKUP(I317,VALIDATIONS!$BK$2:$BM$10,3,FALSE)*J317*K317*L317/1000, IF(E317="Earthworks and Formation", VLOOKUP(I317,VALIDATIONS!$BR$2:$BT$3,3,FALSE)*J317*K317*L317/1000,0))))</f>
        <v/>
      </c>
    </row>
    <row r="318" spans="1:13" x14ac:dyDescent="0.2">
      <c r="A318" s="92"/>
      <c r="B318" s="355"/>
      <c r="C318" s="354"/>
      <c r="D318" s="127"/>
      <c r="E318" s="367"/>
      <c r="F318" s="127"/>
      <c r="G318" s="127"/>
      <c r="H318" s="127"/>
      <c r="I318" s="367"/>
      <c r="J318" s="163"/>
      <c r="K318" s="163"/>
      <c r="L318" s="127"/>
      <c r="M318" s="106" t="str">
        <f>IF(OR(E318="",I318=""),"",IF(E318="Wearing Course",VLOOKUP(I318,VALIDATIONS!$BO$2:$BQ$11,3,FALSE)*J318*K318, IF(E318="Pavement Base", VLOOKUP(I318,VALIDATIONS!$BK$2:$BM$10,3,FALSE)*J318*K318*L318/1000, IF(E318="Earthworks and Formation", VLOOKUP(I318,VALIDATIONS!$BR$2:$BT$3,3,FALSE)*J318*K318*L318/1000,0))))</f>
        <v/>
      </c>
    </row>
    <row r="319" spans="1:13" x14ac:dyDescent="0.2">
      <c r="A319" s="92"/>
      <c r="B319" s="355"/>
      <c r="C319" s="354"/>
      <c r="D319" s="127"/>
      <c r="E319" s="367"/>
      <c r="F319" s="127"/>
      <c r="G319" s="127"/>
      <c r="H319" s="127"/>
      <c r="I319" s="367"/>
      <c r="J319" s="163"/>
      <c r="K319" s="163"/>
      <c r="L319" s="127"/>
      <c r="M319" s="106" t="str">
        <f>IF(OR(E319="",I319=""),"",IF(E319="Wearing Course",VLOOKUP(I319,VALIDATIONS!$BO$2:$BQ$11,3,FALSE)*J319*K319, IF(E319="Pavement Base", VLOOKUP(I319,VALIDATIONS!$BK$2:$BM$10,3,FALSE)*J319*K319*L319/1000, IF(E319="Earthworks and Formation", VLOOKUP(I319,VALIDATIONS!$BR$2:$BT$3,3,FALSE)*J319*K319*L319/1000,0))))</f>
        <v/>
      </c>
    </row>
    <row r="320" spans="1:13" x14ac:dyDescent="0.2">
      <c r="A320" s="92"/>
      <c r="B320" s="355"/>
      <c r="C320" s="354"/>
      <c r="D320" s="127"/>
      <c r="E320" s="367"/>
      <c r="F320" s="127"/>
      <c r="G320" s="127"/>
      <c r="H320" s="127"/>
      <c r="I320" s="367"/>
      <c r="J320" s="163"/>
      <c r="K320" s="163"/>
      <c r="L320" s="127"/>
      <c r="M320" s="106" t="str">
        <f>IF(OR(E320="",I320=""),"",IF(E320="Wearing Course",VLOOKUP(I320,VALIDATIONS!$BO$2:$BQ$11,3,FALSE)*J320*K320, IF(E320="Pavement Base", VLOOKUP(I320,VALIDATIONS!$BK$2:$BM$10,3,FALSE)*J320*K320*L320/1000, IF(E320="Earthworks and Formation", VLOOKUP(I320,VALIDATIONS!$BR$2:$BT$3,3,FALSE)*J320*K320*L320/1000,0))))</f>
        <v/>
      </c>
    </row>
    <row r="321" spans="1:13" x14ac:dyDescent="0.2">
      <c r="A321" s="92"/>
      <c r="B321" s="355"/>
      <c r="C321" s="354"/>
      <c r="D321" s="127"/>
      <c r="E321" s="367"/>
      <c r="F321" s="127"/>
      <c r="G321" s="127"/>
      <c r="H321" s="127"/>
      <c r="I321" s="367"/>
      <c r="J321" s="163"/>
      <c r="K321" s="163"/>
      <c r="L321" s="127"/>
      <c r="M321" s="106" t="str">
        <f>IF(OR(E321="",I321=""),"",IF(E321="Wearing Course",VLOOKUP(I321,VALIDATIONS!$BO$2:$BQ$11,3,FALSE)*J321*K321, IF(E321="Pavement Base", VLOOKUP(I321,VALIDATIONS!$BK$2:$BM$10,3,FALSE)*J321*K321*L321/1000, IF(E321="Earthworks and Formation", VLOOKUP(I321,VALIDATIONS!$BR$2:$BT$3,3,FALSE)*J321*K321*L321/1000,0))))</f>
        <v/>
      </c>
    </row>
    <row r="322" spans="1:13" x14ac:dyDescent="0.2">
      <c r="A322" s="92"/>
      <c r="B322" s="355"/>
      <c r="C322" s="354"/>
      <c r="D322" s="127"/>
      <c r="E322" s="367"/>
      <c r="F322" s="127"/>
      <c r="G322" s="127"/>
      <c r="H322" s="127"/>
      <c r="I322" s="367"/>
      <c r="J322" s="163"/>
      <c r="K322" s="163"/>
      <c r="L322" s="127"/>
      <c r="M322" s="106" t="str">
        <f>IF(OR(E322="",I322=""),"",IF(E322="Wearing Course",VLOOKUP(I322,VALIDATIONS!$BO$2:$BQ$11,3,FALSE)*J322*K322, IF(E322="Pavement Base", VLOOKUP(I322,VALIDATIONS!$BK$2:$BM$10,3,FALSE)*J322*K322*L322/1000, IF(E322="Earthworks and Formation", VLOOKUP(I322,VALIDATIONS!$BR$2:$BT$3,3,FALSE)*J322*K322*L322/1000,0))))</f>
        <v/>
      </c>
    </row>
    <row r="323" spans="1:13" x14ac:dyDescent="0.2">
      <c r="A323" s="92"/>
      <c r="B323" s="355"/>
      <c r="C323" s="354"/>
      <c r="D323" s="127"/>
      <c r="E323" s="367"/>
      <c r="F323" s="127"/>
      <c r="G323" s="127"/>
      <c r="H323" s="127"/>
      <c r="I323" s="367"/>
      <c r="J323" s="163"/>
      <c r="K323" s="163"/>
      <c r="L323" s="127"/>
      <c r="M323" s="106" t="str">
        <f>IF(OR(E323="",I323=""),"",IF(E323="Wearing Course",VLOOKUP(I323,VALIDATIONS!$BO$2:$BQ$11,3,FALSE)*J323*K323, IF(E323="Pavement Base", VLOOKUP(I323,VALIDATIONS!$BK$2:$BM$10,3,FALSE)*J323*K323*L323/1000, IF(E323="Earthworks and Formation", VLOOKUP(I323,VALIDATIONS!$BR$2:$BT$3,3,FALSE)*J323*K323*L323/1000,0))))</f>
        <v/>
      </c>
    </row>
    <row r="324" spans="1:13" x14ac:dyDescent="0.2">
      <c r="A324" s="92"/>
      <c r="B324" s="355"/>
      <c r="C324" s="354"/>
      <c r="D324" s="127"/>
      <c r="E324" s="367"/>
      <c r="F324" s="127"/>
      <c r="G324" s="127"/>
      <c r="H324" s="127"/>
      <c r="I324" s="367"/>
      <c r="J324" s="163"/>
      <c r="K324" s="163"/>
      <c r="L324" s="127"/>
      <c r="M324" s="106" t="str">
        <f>IF(OR(E324="",I324=""),"",IF(E324="Wearing Course",VLOOKUP(I324,VALIDATIONS!$BO$2:$BQ$11,3,FALSE)*J324*K324, IF(E324="Pavement Base", VLOOKUP(I324,VALIDATIONS!$BK$2:$BM$10,3,FALSE)*J324*K324*L324/1000, IF(E324="Earthworks and Formation", VLOOKUP(I324,VALIDATIONS!$BR$2:$BT$3,3,FALSE)*J324*K324*L324/1000,0))))</f>
        <v/>
      </c>
    </row>
    <row r="325" spans="1:13" x14ac:dyDescent="0.2">
      <c r="A325" s="92"/>
      <c r="B325" s="355"/>
      <c r="C325" s="354"/>
      <c r="D325" s="127"/>
      <c r="E325" s="367"/>
      <c r="F325" s="127"/>
      <c r="G325" s="127"/>
      <c r="H325" s="127"/>
      <c r="I325" s="367"/>
      <c r="J325" s="163"/>
      <c r="K325" s="163"/>
      <c r="L325" s="127"/>
      <c r="M325" s="106" t="str">
        <f>IF(OR(E325="",I325=""),"",IF(E325="Wearing Course",VLOOKUP(I325,VALIDATIONS!$BO$2:$BQ$11,3,FALSE)*J325*K325, IF(E325="Pavement Base", VLOOKUP(I325,VALIDATIONS!$BK$2:$BM$10,3,FALSE)*J325*K325*L325/1000, IF(E325="Earthworks and Formation", VLOOKUP(I325,VALIDATIONS!$BR$2:$BT$3,3,FALSE)*J325*K325*L325/1000,0))))</f>
        <v/>
      </c>
    </row>
    <row r="326" spans="1:13" x14ac:dyDescent="0.2">
      <c r="A326" s="92"/>
      <c r="B326" s="355"/>
      <c r="C326" s="354"/>
      <c r="D326" s="127"/>
      <c r="E326" s="367"/>
      <c r="F326" s="127"/>
      <c r="G326" s="127"/>
      <c r="H326" s="127"/>
      <c r="I326" s="367"/>
      <c r="J326" s="163"/>
      <c r="K326" s="163"/>
      <c r="L326" s="127"/>
      <c r="M326" s="106" t="str">
        <f>IF(OR(E326="",I326=""),"",IF(E326="Wearing Course",VLOOKUP(I326,VALIDATIONS!$BO$2:$BQ$11,3,FALSE)*J326*K326, IF(E326="Pavement Base", VLOOKUP(I326,VALIDATIONS!$BK$2:$BM$10,3,FALSE)*J326*K326*L326/1000, IF(E326="Earthworks and Formation", VLOOKUP(I326,VALIDATIONS!$BR$2:$BT$3,3,FALSE)*J326*K326*L326/1000,0))))</f>
        <v/>
      </c>
    </row>
    <row r="327" spans="1:13" x14ac:dyDescent="0.2">
      <c r="A327" s="92"/>
      <c r="B327" s="355"/>
      <c r="C327" s="354"/>
      <c r="D327" s="127"/>
      <c r="E327" s="367"/>
      <c r="F327" s="127"/>
      <c r="G327" s="127"/>
      <c r="H327" s="127"/>
      <c r="I327" s="367"/>
      <c r="J327" s="163"/>
      <c r="K327" s="163"/>
      <c r="L327" s="127"/>
      <c r="M327" s="106" t="str">
        <f>IF(OR(E327="",I327=""),"",IF(E327="Wearing Course",VLOOKUP(I327,VALIDATIONS!$BO$2:$BQ$11,3,FALSE)*J327*K327, IF(E327="Pavement Base", VLOOKUP(I327,VALIDATIONS!$BK$2:$BM$10,3,FALSE)*J327*K327*L327/1000, IF(E327="Earthworks and Formation", VLOOKUP(I327,VALIDATIONS!$BR$2:$BT$3,3,FALSE)*J327*K327*L327/1000,0))))</f>
        <v/>
      </c>
    </row>
    <row r="328" spans="1:13" x14ac:dyDescent="0.2">
      <c r="A328" s="92"/>
      <c r="B328" s="355"/>
      <c r="C328" s="354"/>
      <c r="D328" s="127"/>
      <c r="E328" s="367"/>
      <c r="F328" s="127"/>
      <c r="G328" s="127"/>
      <c r="H328" s="127"/>
      <c r="I328" s="367"/>
      <c r="J328" s="163"/>
      <c r="K328" s="163"/>
      <c r="L328" s="127"/>
      <c r="M328" s="106" t="str">
        <f>IF(OR(E328="",I328=""),"",IF(E328="Wearing Course",VLOOKUP(I328,VALIDATIONS!$BO$2:$BQ$11,3,FALSE)*J328*K328, IF(E328="Pavement Base", VLOOKUP(I328,VALIDATIONS!$BK$2:$BM$10,3,FALSE)*J328*K328*L328/1000, IF(E328="Earthworks and Formation", VLOOKUP(I328,VALIDATIONS!$BR$2:$BT$3,3,FALSE)*J328*K328*L328/1000,0))))</f>
        <v/>
      </c>
    </row>
    <row r="329" spans="1:13" x14ac:dyDescent="0.2">
      <c r="A329" s="92"/>
      <c r="B329" s="355"/>
      <c r="C329" s="354"/>
      <c r="D329" s="127"/>
      <c r="E329" s="367"/>
      <c r="F329" s="127"/>
      <c r="G329" s="127"/>
      <c r="H329" s="127"/>
      <c r="I329" s="367"/>
      <c r="J329" s="163"/>
      <c r="K329" s="163"/>
      <c r="L329" s="127"/>
      <c r="M329" s="106" t="str">
        <f>IF(OR(E329="",I329=""),"",IF(E329="Wearing Course",VLOOKUP(I329,VALIDATIONS!$BO$2:$BQ$11,3,FALSE)*J329*K329, IF(E329="Pavement Base", VLOOKUP(I329,VALIDATIONS!$BK$2:$BM$10,3,FALSE)*J329*K329*L329/1000, IF(E329="Earthworks and Formation", VLOOKUP(I329,VALIDATIONS!$BR$2:$BT$3,3,FALSE)*J329*K329*L329/1000,0))))</f>
        <v/>
      </c>
    </row>
    <row r="330" spans="1:13" x14ac:dyDescent="0.2">
      <c r="A330" s="92"/>
      <c r="B330" s="355"/>
      <c r="C330" s="354"/>
      <c r="D330" s="127"/>
      <c r="E330" s="367"/>
      <c r="F330" s="127"/>
      <c r="G330" s="127"/>
      <c r="H330" s="127"/>
      <c r="I330" s="367"/>
      <c r="J330" s="163"/>
      <c r="K330" s="163"/>
      <c r="L330" s="127"/>
      <c r="M330" s="106" t="str">
        <f>IF(OR(E330="",I330=""),"",IF(E330="Wearing Course",VLOOKUP(I330,VALIDATIONS!$BO$2:$BQ$11,3,FALSE)*J330*K330, IF(E330="Pavement Base", VLOOKUP(I330,VALIDATIONS!$BK$2:$BM$10,3,FALSE)*J330*K330*L330/1000, IF(E330="Earthworks and Formation", VLOOKUP(I330,VALIDATIONS!$BR$2:$BT$3,3,FALSE)*J330*K330*L330/1000,0))))</f>
        <v/>
      </c>
    </row>
    <row r="331" spans="1:13" x14ac:dyDescent="0.2">
      <c r="A331" s="92"/>
      <c r="B331" s="355"/>
      <c r="C331" s="354"/>
      <c r="D331" s="127"/>
      <c r="E331" s="367"/>
      <c r="F331" s="127"/>
      <c r="G331" s="127"/>
      <c r="H331" s="127"/>
      <c r="I331" s="367"/>
      <c r="J331" s="163"/>
      <c r="K331" s="163"/>
      <c r="L331" s="127"/>
      <c r="M331" s="106" t="str">
        <f>IF(OR(E331="",I331=""),"",IF(E331="Wearing Course",VLOOKUP(I331,VALIDATIONS!$BO$2:$BQ$11,3,FALSE)*J331*K331, IF(E331="Pavement Base", VLOOKUP(I331,VALIDATIONS!$BK$2:$BM$10,3,FALSE)*J331*K331*L331/1000, IF(E331="Earthworks and Formation", VLOOKUP(I331,VALIDATIONS!$BR$2:$BT$3,3,FALSE)*J331*K331*L331/1000,0))))</f>
        <v/>
      </c>
    </row>
    <row r="332" spans="1:13" x14ac:dyDescent="0.2">
      <c r="A332" s="92"/>
      <c r="B332" s="355"/>
      <c r="C332" s="354"/>
      <c r="D332" s="127"/>
      <c r="E332" s="367"/>
      <c r="F332" s="127"/>
      <c r="G332" s="127"/>
      <c r="H332" s="127"/>
      <c r="I332" s="367"/>
      <c r="J332" s="163"/>
      <c r="K332" s="163"/>
      <c r="L332" s="127"/>
      <c r="M332" s="106" t="str">
        <f>IF(OR(E332="",I332=""),"",IF(E332="Wearing Course",VLOOKUP(I332,VALIDATIONS!$BO$2:$BQ$11,3,FALSE)*J332*K332, IF(E332="Pavement Base", VLOOKUP(I332,VALIDATIONS!$BK$2:$BM$10,3,FALSE)*J332*K332*L332/1000, IF(E332="Earthworks and Formation", VLOOKUP(I332,VALIDATIONS!$BR$2:$BT$3,3,FALSE)*J332*K332*L332/1000,0))))</f>
        <v/>
      </c>
    </row>
    <row r="333" spans="1:13" x14ac:dyDescent="0.2">
      <c r="A333" s="92"/>
      <c r="B333" s="355"/>
      <c r="C333" s="354"/>
      <c r="D333" s="127"/>
      <c r="E333" s="367"/>
      <c r="F333" s="127"/>
      <c r="G333" s="127"/>
      <c r="H333" s="127"/>
      <c r="I333" s="367"/>
      <c r="J333" s="163"/>
      <c r="K333" s="163"/>
      <c r="L333" s="127"/>
      <c r="M333" s="106" t="str">
        <f>IF(OR(E333="",I333=""),"",IF(E333="Wearing Course",VLOOKUP(I333,VALIDATIONS!$BO$2:$BQ$11,3,FALSE)*J333*K333, IF(E333="Pavement Base", VLOOKUP(I333,VALIDATIONS!$BK$2:$BM$10,3,FALSE)*J333*K333*L333/1000, IF(E333="Earthworks and Formation", VLOOKUP(I333,VALIDATIONS!$BR$2:$BT$3,3,FALSE)*J333*K333*L333/1000,0))))</f>
        <v/>
      </c>
    </row>
    <row r="334" spans="1:13" x14ac:dyDescent="0.2">
      <c r="A334" s="92"/>
      <c r="B334" s="355"/>
      <c r="C334" s="354"/>
      <c r="D334" s="127"/>
      <c r="E334" s="367"/>
      <c r="F334" s="127"/>
      <c r="G334" s="127"/>
      <c r="H334" s="127"/>
      <c r="I334" s="367"/>
      <c r="J334" s="163"/>
      <c r="K334" s="163"/>
      <c r="L334" s="127"/>
      <c r="M334" s="106" t="str">
        <f>IF(OR(E334="",I334=""),"",IF(E334="Wearing Course",VLOOKUP(I334,VALIDATIONS!$BO$2:$BQ$11,3,FALSE)*J334*K334, IF(E334="Pavement Base", VLOOKUP(I334,VALIDATIONS!$BK$2:$BM$10,3,FALSE)*J334*K334*L334/1000, IF(E334="Earthworks and Formation", VLOOKUP(I334,VALIDATIONS!$BR$2:$BT$3,3,FALSE)*J334*K334*L334/1000,0))))</f>
        <v/>
      </c>
    </row>
    <row r="335" spans="1:13" x14ac:dyDescent="0.2">
      <c r="A335" s="92"/>
      <c r="B335" s="355"/>
      <c r="C335" s="354"/>
      <c r="D335" s="127"/>
      <c r="E335" s="367"/>
      <c r="F335" s="127"/>
      <c r="G335" s="127"/>
      <c r="H335" s="127"/>
      <c r="I335" s="367"/>
      <c r="J335" s="163"/>
      <c r="K335" s="163"/>
      <c r="L335" s="127"/>
      <c r="M335" s="106" t="str">
        <f>IF(OR(E335="",I335=""),"",IF(E335="Wearing Course",VLOOKUP(I335,VALIDATIONS!$BO$2:$BQ$11,3,FALSE)*J335*K335, IF(E335="Pavement Base", VLOOKUP(I335,VALIDATIONS!$BK$2:$BM$10,3,FALSE)*J335*K335*L335/1000, IF(E335="Earthworks and Formation", VLOOKUP(I335,VALIDATIONS!$BR$2:$BT$3,3,FALSE)*J335*K335*L335/1000,0))))</f>
        <v/>
      </c>
    </row>
    <row r="336" spans="1:13" x14ac:dyDescent="0.2">
      <c r="A336" s="92"/>
      <c r="B336" s="355"/>
      <c r="C336" s="354"/>
      <c r="D336" s="127"/>
      <c r="E336" s="367"/>
      <c r="F336" s="127"/>
      <c r="G336" s="127"/>
      <c r="H336" s="127"/>
      <c r="I336" s="367"/>
      <c r="J336" s="163"/>
      <c r="K336" s="163"/>
      <c r="L336" s="127"/>
      <c r="M336" s="106" t="str">
        <f>IF(OR(E336="",I336=""),"",IF(E336="Wearing Course",VLOOKUP(I336,VALIDATIONS!$BO$2:$BQ$11,3,FALSE)*J336*K336, IF(E336="Pavement Base", VLOOKUP(I336,VALIDATIONS!$BK$2:$BM$10,3,FALSE)*J336*K336*L336/1000, IF(E336="Earthworks and Formation", VLOOKUP(I336,VALIDATIONS!$BR$2:$BT$3,3,FALSE)*J336*K336*L336/1000,0))))</f>
        <v/>
      </c>
    </row>
    <row r="337" spans="1:13" x14ac:dyDescent="0.2">
      <c r="A337" s="92"/>
      <c r="B337" s="355"/>
      <c r="C337" s="354"/>
      <c r="D337" s="127"/>
      <c r="E337" s="367"/>
      <c r="F337" s="127"/>
      <c r="G337" s="127"/>
      <c r="H337" s="127"/>
      <c r="I337" s="367"/>
      <c r="J337" s="163"/>
      <c r="K337" s="163"/>
      <c r="L337" s="127"/>
      <c r="M337" s="106" t="str">
        <f>IF(OR(E337="",I337=""),"",IF(E337="Wearing Course",VLOOKUP(I337,VALIDATIONS!$BO$2:$BQ$11,3,FALSE)*J337*K337, IF(E337="Pavement Base", VLOOKUP(I337,VALIDATIONS!$BK$2:$BM$10,3,FALSE)*J337*K337*L337/1000, IF(E337="Earthworks and Formation", VLOOKUP(I337,VALIDATIONS!$BR$2:$BT$3,3,FALSE)*J337*K337*L337/1000,0))))</f>
        <v/>
      </c>
    </row>
    <row r="338" spans="1:13" x14ac:dyDescent="0.2">
      <c r="A338" s="92"/>
      <c r="B338" s="355"/>
      <c r="C338" s="354"/>
      <c r="D338" s="127"/>
      <c r="E338" s="367"/>
      <c r="F338" s="127"/>
      <c r="G338" s="127"/>
      <c r="H338" s="127"/>
      <c r="I338" s="367"/>
      <c r="J338" s="163"/>
      <c r="K338" s="163"/>
      <c r="L338" s="127"/>
      <c r="M338" s="106" t="str">
        <f>IF(OR(E338="",I338=""),"",IF(E338="Wearing Course",VLOOKUP(I338,VALIDATIONS!$BO$2:$BQ$11,3,FALSE)*J338*K338, IF(E338="Pavement Base", VLOOKUP(I338,VALIDATIONS!$BK$2:$BM$10,3,FALSE)*J338*K338*L338/1000, IF(E338="Earthworks and Formation", VLOOKUP(I338,VALIDATIONS!$BR$2:$BT$3,3,FALSE)*J338*K338*L338/1000,0))))</f>
        <v/>
      </c>
    </row>
    <row r="339" spans="1:13" x14ac:dyDescent="0.2">
      <c r="A339" s="92"/>
      <c r="B339" s="355"/>
      <c r="C339" s="354"/>
      <c r="D339" s="127"/>
      <c r="E339" s="367"/>
      <c r="F339" s="127"/>
      <c r="G339" s="127"/>
      <c r="H339" s="127"/>
      <c r="I339" s="367"/>
      <c r="J339" s="163"/>
      <c r="K339" s="163"/>
      <c r="L339" s="127"/>
      <c r="M339" s="106" t="str">
        <f>IF(OR(E339="",I339=""),"",IF(E339="Wearing Course",VLOOKUP(I339,VALIDATIONS!$BO$2:$BQ$11,3,FALSE)*J339*K339, IF(E339="Pavement Base", VLOOKUP(I339,VALIDATIONS!$BK$2:$BM$10,3,FALSE)*J339*K339*L339/1000, IF(E339="Earthworks and Formation", VLOOKUP(I339,VALIDATIONS!$BR$2:$BT$3,3,FALSE)*J339*K339*L339/1000,0))))</f>
        <v/>
      </c>
    </row>
    <row r="340" spans="1:13" x14ac:dyDescent="0.2">
      <c r="A340" s="92"/>
      <c r="B340" s="355"/>
      <c r="C340" s="354"/>
      <c r="D340" s="127"/>
      <c r="E340" s="367"/>
      <c r="F340" s="127"/>
      <c r="G340" s="127"/>
      <c r="H340" s="127"/>
      <c r="I340" s="367"/>
      <c r="J340" s="163"/>
      <c r="K340" s="163"/>
      <c r="L340" s="127"/>
      <c r="M340" s="106" t="str">
        <f>IF(OR(E340="",I340=""),"",IF(E340="Wearing Course",VLOOKUP(I340,VALIDATIONS!$BO$2:$BQ$11,3,FALSE)*J340*K340, IF(E340="Pavement Base", VLOOKUP(I340,VALIDATIONS!$BK$2:$BM$10,3,FALSE)*J340*K340*L340/1000, IF(E340="Earthworks and Formation", VLOOKUP(I340,VALIDATIONS!$BR$2:$BT$3,3,FALSE)*J340*K340*L340/1000,0))))</f>
        <v/>
      </c>
    </row>
    <row r="341" spans="1:13" x14ac:dyDescent="0.2">
      <c r="A341" s="92"/>
      <c r="B341" s="355"/>
      <c r="C341" s="354"/>
      <c r="D341" s="127"/>
      <c r="E341" s="367"/>
      <c r="F341" s="127"/>
      <c r="G341" s="127"/>
      <c r="H341" s="127"/>
      <c r="I341" s="367"/>
      <c r="J341" s="163"/>
      <c r="K341" s="163"/>
      <c r="L341" s="127"/>
      <c r="M341" s="106" t="str">
        <f>IF(OR(E341="",I341=""),"",IF(E341="Wearing Course",VLOOKUP(I341,VALIDATIONS!$BO$2:$BQ$11,3,FALSE)*J341*K341, IF(E341="Pavement Base", VLOOKUP(I341,VALIDATIONS!$BK$2:$BM$10,3,FALSE)*J341*K341*L341/1000, IF(E341="Earthworks and Formation", VLOOKUP(I341,VALIDATIONS!$BR$2:$BT$3,3,FALSE)*J341*K341*L341/1000,0))))</f>
        <v/>
      </c>
    </row>
    <row r="342" spans="1:13" x14ac:dyDescent="0.2">
      <c r="A342" s="92"/>
      <c r="B342" s="355"/>
      <c r="C342" s="354"/>
      <c r="D342" s="127"/>
      <c r="E342" s="367"/>
      <c r="F342" s="127"/>
      <c r="G342" s="127"/>
      <c r="H342" s="127"/>
      <c r="I342" s="367"/>
      <c r="J342" s="163"/>
      <c r="K342" s="163"/>
      <c r="L342" s="127"/>
      <c r="M342" s="106" t="str">
        <f>IF(OR(E342="",I342=""),"",IF(E342="Wearing Course",VLOOKUP(I342,VALIDATIONS!$BO$2:$BQ$11,3,FALSE)*J342*K342, IF(E342="Pavement Base", VLOOKUP(I342,VALIDATIONS!$BK$2:$BM$10,3,FALSE)*J342*K342*L342/1000, IF(E342="Earthworks and Formation", VLOOKUP(I342,VALIDATIONS!$BR$2:$BT$3,3,FALSE)*J342*K342*L342/1000,0))))</f>
        <v/>
      </c>
    </row>
    <row r="343" spans="1:13" x14ac:dyDescent="0.2">
      <c r="A343" s="92"/>
      <c r="B343" s="355"/>
      <c r="C343" s="354"/>
      <c r="D343" s="127"/>
      <c r="E343" s="367"/>
      <c r="F343" s="127"/>
      <c r="G343" s="127"/>
      <c r="H343" s="127"/>
      <c r="I343" s="367"/>
      <c r="J343" s="163"/>
      <c r="K343" s="163"/>
      <c r="L343" s="127"/>
      <c r="M343" s="106" t="str">
        <f>IF(OR(E343="",I343=""),"",IF(E343="Wearing Course",VLOOKUP(I343,VALIDATIONS!$BO$2:$BQ$11,3,FALSE)*J343*K343, IF(E343="Pavement Base", VLOOKUP(I343,VALIDATIONS!$BK$2:$BM$10,3,FALSE)*J343*K343*L343/1000, IF(E343="Earthworks and Formation", VLOOKUP(I343,VALIDATIONS!$BR$2:$BT$3,3,FALSE)*J343*K343*L343/1000,0))))</f>
        <v/>
      </c>
    </row>
    <row r="344" spans="1:13" x14ac:dyDescent="0.2">
      <c r="A344" s="92"/>
      <c r="B344" s="355"/>
      <c r="C344" s="354"/>
      <c r="D344" s="127"/>
      <c r="E344" s="367"/>
      <c r="F344" s="127"/>
      <c r="G344" s="127"/>
      <c r="H344" s="127"/>
      <c r="I344" s="367"/>
      <c r="J344" s="163"/>
      <c r="K344" s="163"/>
      <c r="L344" s="127"/>
      <c r="M344" s="106" t="str">
        <f>IF(OR(E344="",I344=""),"",IF(E344="Wearing Course",VLOOKUP(I344,VALIDATIONS!$BO$2:$BQ$11,3,FALSE)*J344*K344, IF(E344="Pavement Base", VLOOKUP(I344,VALIDATIONS!$BK$2:$BM$10,3,FALSE)*J344*K344*L344/1000, IF(E344="Earthworks and Formation", VLOOKUP(I344,VALIDATIONS!$BR$2:$BT$3,3,FALSE)*J344*K344*L344/1000,0))))</f>
        <v/>
      </c>
    </row>
    <row r="345" spans="1:13" x14ac:dyDescent="0.2">
      <c r="A345" s="92"/>
      <c r="B345" s="355"/>
      <c r="C345" s="354"/>
      <c r="D345" s="127"/>
      <c r="E345" s="367"/>
      <c r="F345" s="127"/>
      <c r="G345" s="127"/>
      <c r="H345" s="127"/>
      <c r="I345" s="367"/>
      <c r="J345" s="163"/>
      <c r="K345" s="163"/>
      <c r="L345" s="127"/>
      <c r="M345" s="106" t="str">
        <f>IF(OR(E345="",I345=""),"",IF(E345="Wearing Course",VLOOKUP(I345,VALIDATIONS!$BO$2:$BQ$11,3,FALSE)*J345*K345, IF(E345="Pavement Base", VLOOKUP(I345,VALIDATIONS!$BK$2:$BM$10,3,FALSE)*J345*K345*L345/1000, IF(E345="Earthworks and Formation", VLOOKUP(I345,VALIDATIONS!$BR$2:$BT$3,3,FALSE)*J345*K345*L345/1000,0))))</f>
        <v/>
      </c>
    </row>
    <row r="346" spans="1:13" x14ac:dyDescent="0.2">
      <c r="A346" s="92"/>
      <c r="B346" s="355"/>
      <c r="C346" s="354"/>
      <c r="D346" s="127"/>
      <c r="E346" s="367"/>
      <c r="F346" s="127"/>
      <c r="G346" s="127"/>
      <c r="H346" s="127"/>
      <c r="I346" s="367"/>
      <c r="J346" s="163"/>
      <c r="K346" s="163"/>
      <c r="L346" s="127"/>
      <c r="M346" s="106" t="str">
        <f>IF(OR(E346="",I346=""),"",IF(E346="Wearing Course",VLOOKUP(I346,VALIDATIONS!$BO$2:$BQ$11,3,FALSE)*J346*K346, IF(E346="Pavement Base", VLOOKUP(I346,VALIDATIONS!$BK$2:$BM$10,3,FALSE)*J346*K346*L346/1000, IF(E346="Earthworks and Formation", VLOOKUP(I346,VALIDATIONS!$BR$2:$BT$3,3,FALSE)*J346*K346*L346/1000,0))))</f>
        <v/>
      </c>
    </row>
    <row r="347" spans="1:13" x14ac:dyDescent="0.2">
      <c r="A347" s="92"/>
      <c r="B347" s="355"/>
      <c r="C347" s="354"/>
      <c r="D347" s="127"/>
      <c r="E347" s="367"/>
      <c r="F347" s="127"/>
      <c r="G347" s="127"/>
      <c r="H347" s="127"/>
      <c r="I347" s="367"/>
      <c r="J347" s="163"/>
      <c r="K347" s="163"/>
      <c r="L347" s="127"/>
      <c r="M347" s="106" t="str">
        <f>IF(OR(E347="",I347=""),"",IF(E347="Wearing Course",VLOOKUP(I347,VALIDATIONS!$BO$2:$BQ$11,3,FALSE)*J347*K347, IF(E347="Pavement Base", VLOOKUP(I347,VALIDATIONS!$BK$2:$BM$10,3,FALSE)*J347*K347*L347/1000, IF(E347="Earthworks and Formation", VLOOKUP(I347,VALIDATIONS!$BR$2:$BT$3,3,FALSE)*J347*K347*L347/1000,0))))</f>
        <v/>
      </c>
    </row>
    <row r="348" spans="1:13" x14ac:dyDescent="0.2">
      <c r="A348" s="92"/>
      <c r="B348" s="355"/>
      <c r="C348" s="354"/>
      <c r="D348" s="127"/>
      <c r="E348" s="367"/>
      <c r="F348" s="127"/>
      <c r="G348" s="127"/>
      <c r="H348" s="127"/>
      <c r="I348" s="367"/>
      <c r="J348" s="163"/>
      <c r="K348" s="163"/>
      <c r="L348" s="127"/>
      <c r="M348" s="106" t="str">
        <f>IF(OR(E348="",I348=""),"",IF(E348="Wearing Course",VLOOKUP(I348,VALIDATIONS!$BO$2:$BQ$11,3,FALSE)*J348*K348, IF(E348="Pavement Base", VLOOKUP(I348,VALIDATIONS!$BK$2:$BM$10,3,FALSE)*J348*K348*L348/1000, IF(E348="Earthworks and Formation", VLOOKUP(I348,VALIDATIONS!$BR$2:$BT$3,3,FALSE)*J348*K348*L348/1000,0))))</f>
        <v/>
      </c>
    </row>
    <row r="349" spans="1:13" x14ac:dyDescent="0.2">
      <c r="A349" s="92"/>
      <c r="B349" s="355"/>
      <c r="C349" s="354"/>
      <c r="D349" s="127"/>
      <c r="E349" s="367"/>
      <c r="F349" s="127"/>
      <c r="G349" s="127"/>
      <c r="H349" s="127"/>
      <c r="I349" s="367"/>
      <c r="J349" s="163"/>
      <c r="K349" s="163"/>
      <c r="L349" s="127"/>
      <c r="M349" s="106" t="str">
        <f>IF(OR(E349="",I349=""),"",IF(E349="Wearing Course",VLOOKUP(I349,VALIDATIONS!$BO$2:$BQ$11,3,FALSE)*J349*K349, IF(E349="Pavement Base", VLOOKUP(I349,VALIDATIONS!$BK$2:$BM$10,3,FALSE)*J349*K349*L349/1000, IF(E349="Earthworks and Formation", VLOOKUP(I349,VALIDATIONS!$BR$2:$BT$3,3,FALSE)*J349*K349*L349/1000,0))))</f>
        <v/>
      </c>
    </row>
    <row r="350" spans="1:13" x14ac:dyDescent="0.2">
      <c r="A350" s="92"/>
      <c r="B350" s="355"/>
      <c r="C350" s="354"/>
      <c r="D350" s="127"/>
      <c r="E350" s="367"/>
      <c r="F350" s="127"/>
      <c r="G350" s="127"/>
      <c r="H350" s="127"/>
      <c r="I350" s="367"/>
      <c r="J350" s="163"/>
      <c r="K350" s="163"/>
      <c r="L350" s="127"/>
      <c r="M350" s="106" t="str">
        <f>IF(OR(E350="",I350=""),"",IF(E350="Wearing Course",VLOOKUP(I350,VALIDATIONS!$BO$2:$BQ$11,3,FALSE)*J350*K350, IF(E350="Pavement Base", VLOOKUP(I350,VALIDATIONS!$BK$2:$BM$10,3,FALSE)*J350*K350*L350/1000, IF(E350="Earthworks and Formation", VLOOKUP(I350,VALIDATIONS!$BR$2:$BT$3,3,FALSE)*J350*K350*L350/1000,0))))</f>
        <v/>
      </c>
    </row>
    <row r="351" spans="1:13" x14ac:dyDescent="0.2">
      <c r="A351" s="92"/>
      <c r="B351" s="355"/>
      <c r="C351" s="354"/>
      <c r="D351" s="127"/>
      <c r="E351" s="367"/>
      <c r="F351" s="127"/>
      <c r="G351" s="127"/>
      <c r="H351" s="127"/>
      <c r="I351" s="367"/>
      <c r="J351" s="163"/>
      <c r="K351" s="163"/>
      <c r="L351" s="127"/>
      <c r="M351" s="106" t="str">
        <f>IF(OR(E351="",I351=""),"",IF(E351="Wearing Course",VLOOKUP(I351,VALIDATIONS!$BO$2:$BQ$11,3,FALSE)*J351*K351, IF(E351="Pavement Base", VLOOKUP(I351,VALIDATIONS!$BK$2:$BM$10,3,FALSE)*J351*K351*L351/1000, IF(E351="Earthworks and Formation", VLOOKUP(I351,VALIDATIONS!$BR$2:$BT$3,3,FALSE)*J351*K351*L351/1000,0))))</f>
        <v/>
      </c>
    </row>
    <row r="352" spans="1:13" x14ac:dyDescent="0.2">
      <c r="A352" s="92"/>
      <c r="B352" s="355"/>
      <c r="C352" s="354"/>
      <c r="D352" s="127"/>
      <c r="E352" s="367"/>
      <c r="F352" s="127"/>
      <c r="G352" s="127"/>
      <c r="H352" s="127"/>
      <c r="I352" s="367"/>
      <c r="J352" s="163"/>
      <c r="K352" s="163"/>
      <c r="L352" s="127"/>
      <c r="M352" s="106" t="str">
        <f>IF(OR(E352="",I352=""),"",IF(E352="Wearing Course",VLOOKUP(I352,VALIDATIONS!$BO$2:$BQ$11,3,FALSE)*J352*K352, IF(E352="Pavement Base", VLOOKUP(I352,VALIDATIONS!$BK$2:$BM$10,3,FALSE)*J352*K352*L352/1000, IF(E352="Earthworks and Formation", VLOOKUP(I352,VALIDATIONS!$BR$2:$BT$3,3,FALSE)*J352*K352*L352/1000,0))))</f>
        <v/>
      </c>
    </row>
    <row r="353" spans="1:13" x14ac:dyDescent="0.2">
      <c r="A353" s="92"/>
      <c r="B353" s="355"/>
      <c r="C353" s="354"/>
      <c r="D353" s="127"/>
      <c r="E353" s="367"/>
      <c r="F353" s="127"/>
      <c r="G353" s="127"/>
      <c r="H353" s="127"/>
      <c r="I353" s="367"/>
      <c r="J353" s="163"/>
      <c r="K353" s="163"/>
      <c r="L353" s="127"/>
      <c r="M353" s="106" t="str">
        <f>IF(OR(E353="",I353=""),"",IF(E353="Wearing Course",VLOOKUP(I353,VALIDATIONS!$BO$2:$BQ$11,3,FALSE)*J353*K353, IF(E353="Pavement Base", VLOOKUP(I353,VALIDATIONS!$BK$2:$BM$10,3,FALSE)*J353*K353*L353/1000, IF(E353="Earthworks and Formation", VLOOKUP(I353,VALIDATIONS!$BR$2:$BT$3,3,FALSE)*J353*K353*L353/1000,0))))</f>
        <v/>
      </c>
    </row>
    <row r="354" spans="1:13" x14ac:dyDescent="0.2">
      <c r="A354" s="92"/>
      <c r="B354" s="355"/>
      <c r="C354" s="354"/>
      <c r="D354" s="127"/>
      <c r="E354" s="367"/>
      <c r="F354" s="127"/>
      <c r="G354" s="127"/>
      <c r="H354" s="127"/>
      <c r="I354" s="367"/>
      <c r="J354" s="163"/>
      <c r="K354" s="163"/>
      <c r="L354" s="127"/>
      <c r="M354" s="106" t="str">
        <f>IF(OR(E354="",I354=""),"",IF(E354="Wearing Course",VLOOKUP(I354,VALIDATIONS!$BO$2:$BQ$11,3,FALSE)*J354*K354, IF(E354="Pavement Base", VLOOKUP(I354,VALIDATIONS!$BK$2:$BM$10,3,FALSE)*J354*K354*L354/1000, IF(E354="Earthworks and Formation", VLOOKUP(I354,VALIDATIONS!$BR$2:$BT$3,3,FALSE)*J354*K354*L354/1000,0))))</f>
        <v/>
      </c>
    </row>
    <row r="355" spans="1:13" x14ac:dyDescent="0.2">
      <c r="A355" s="92"/>
      <c r="B355" s="355"/>
      <c r="C355" s="354"/>
      <c r="D355" s="127"/>
      <c r="E355" s="367"/>
      <c r="F355" s="127"/>
      <c r="G355" s="127"/>
      <c r="H355" s="127"/>
      <c r="I355" s="367"/>
      <c r="J355" s="163"/>
      <c r="K355" s="163"/>
      <c r="L355" s="127"/>
      <c r="M355" s="106" t="str">
        <f>IF(OR(E355="",I355=""),"",IF(E355="Wearing Course",VLOOKUP(I355,VALIDATIONS!$BO$2:$BQ$11,3,FALSE)*J355*K355, IF(E355="Pavement Base", VLOOKUP(I355,VALIDATIONS!$BK$2:$BM$10,3,FALSE)*J355*K355*L355/1000, IF(E355="Earthworks and Formation", VLOOKUP(I355,VALIDATIONS!$BR$2:$BT$3,3,FALSE)*J355*K355*L355/1000,0))))</f>
        <v/>
      </c>
    </row>
    <row r="356" spans="1:13" x14ac:dyDescent="0.2">
      <c r="A356" s="92"/>
      <c r="B356" s="355"/>
      <c r="C356" s="354"/>
      <c r="D356" s="127"/>
      <c r="E356" s="367"/>
      <c r="F356" s="127"/>
      <c r="G356" s="127"/>
      <c r="H356" s="127"/>
      <c r="I356" s="367"/>
      <c r="J356" s="163"/>
      <c r="K356" s="163"/>
      <c r="L356" s="127"/>
      <c r="M356" s="106" t="str">
        <f>IF(OR(E356="",I356=""),"",IF(E356="Wearing Course",VLOOKUP(I356,VALIDATIONS!$BO$2:$BQ$11,3,FALSE)*J356*K356, IF(E356="Pavement Base", VLOOKUP(I356,VALIDATIONS!$BK$2:$BM$10,3,FALSE)*J356*K356*L356/1000, IF(E356="Earthworks and Formation", VLOOKUP(I356,VALIDATIONS!$BR$2:$BT$3,3,FALSE)*J356*K356*L356/1000,0))))</f>
        <v/>
      </c>
    </row>
    <row r="357" spans="1:13" x14ac:dyDescent="0.2">
      <c r="A357" s="92"/>
      <c r="B357" s="355"/>
      <c r="C357" s="354"/>
      <c r="D357" s="127"/>
      <c r="E357" s="367"/>
      <c r="F357" s="127"/>
      <c r="G357" s="127"/>
      <c r="H357" s="127"/>
      <c r="I357" s="367"/>
      <c r="J357" s="163"/>
      <c r="K357" s="163"/>
      <c r="L357" s="127"/>
      <c r="M357" s="106" t="str">
        <f>IF(OR(E357="",I357=""),"",IF(E357="Wearing Course",VLOOKUP(I357,VALIDATIONS!$BO$2:$BQ$11,3,FALSE)*J357*K357, IF(E357="Pavement Base", VLOOKUP(I357,VALIDATIONS!$BK$2:$BM$10,3,FALSE)*J357*K357*L357/1000, IF(E357="Earthworks and Formation", VLOOKUP(I357,VALIDATIONS!$BR$2:$BT$3,3,FALSE)*J357*K357*L357/1000,0))))</f>
        <v/>
      </c>
    </row>
    <row r="358" spans="1:13" x14ac:dyDescent="0.2">
      <c r="A358" s="92"/>
      <c r="B358" s="355"/>
      <c r="C358" s="354"/>
      <c r="D358" s="127"/>
      <c r="E358" s="367"/>
      <c r="F358" s="127"/>
      <c r="G358" s="127"/>
      <c r="H358" s="127"/>
      <c r="I358" s="367"/>
      <c r="J358" s="163"/>
      <c r="K358" s="163"/>
      <c r="L358" s="127"/>
      <c r="M358" s="106" t="str">
        <f>IF(OR(E358="",I358=""),"",IF(E358="Wearing Course",VLOOKUP(I358,VALIDATIONS!$BO$2:$BQ$11,3,FALSE)*J358*K358, IF(E358="Pavement Base", VLOOKUP(I358,VALIDATIONS!$BK$2:$BM$10,3,FALSE)*J358*K358*L358/1000, IF(E358="Earthworks and Formation", VLOOKUP(I358,VALIDATIONS!$BR$2:$BT$3,3,FALSE)*J358*K358*L358/1000,0))))</f>
        <v/>
      </c>
    </row>
    <row r="359" spans="1:13" x14ac:dyDescent="0.2">
      <c r="A359" s="92"/>
      <c r="B359" s="355"/>
      <c r="C359" s="354"/>
      <c r="D359" s="127"/>
      <c r="E359" s="367"/>
      <c r="F359" s="127"/>
      <c r="G359" s="127"/>
      <c r="H359" s="127"/>
      <c r="I359" s="367"/>
      <c r="J359" s="163"/>
      <c r="K359" s="163"/>
      <c r="L359" s="127"/>
      <c r="M359" s="106" t="str">
        <f>IF(OR(E359="",I359=""),"",IF(E359="Wearing Course",VLOOKUP(I359,VALIDATIONS!$BO$2:$BQ$11,3,FALSE)*J359*K359, IF(E359="Pavement Base", VLOOKUP(I359,VALIDATIONS!$BK$2:$BM$10,3,FALSE)*J359*K359*L359/1000, IF(E359="Earthworks and Formation", VLOOKUP(I359,VALIDATIONS!$BR$2:$BT$3,3,FALSE)*J359*K359*L359/1000,0))))</f>
        <v/>
      </c>
    </row>
    <row r="360" spans="1:13" x14ac:dyDescent="0.2">
      <c r="A360" s="92"/>
      <c r="B360" s="355"/>
      <c r="C360" s="354"/>
      <c r="D360" s="127"/>
      <c r="E360" s="367"/>
      <c r="F360" s="127"/>
      <c r="G360" s="127"/>
      <c r="H360" s="127"/>
      <c r="I360" s="367"/>
      <c r="J360" s="163"/>
      <c r="K360" s="163"/>
      <c r="L360" s="127"/>
      <c r="M360" s="106" t="str">
        <f>IF(OR(E360="",I360=""),"",IF(E360="Wearing Course",VLOOKUP(I360,VALIDATIONS!$BO$2:$BQ$11,3,FALSE)*J360*K360, IF(E360="Pavement Base", VLOOKUP(I360,VALIDATIONS!$BK$2:$BM$10,3,FALSE)*J360*K360*L360/1000, IF(E360="Earthworks and Formation", VLOOKUP(I360,VALIDATIONS!$BR$2:$BT$3,3,FALSE)*J360*K360*L360/1000,0))))</f>
        <v/>
      </c>
    </row>
    <row r="361" spans="1:13" x14ac:dyDescent="0.2">
      <c r="A361" s="92"/>
      <c r="B361" s="355"/>
      <c r="C361" s="354"/>
      <c r="D361" s="127"/>
      <c r="E361" s="367"/>
      <c r="F361" s="127"/>
      <c r="G361" s="127"/>
      <c r="H361" s="127"/>
      <c r="I361" s="367"/>
      <c r="J361" s="163"/>
      <c r="K361" s="163"/>
      <c r="L361" s="127"/>
      <c r="M361" s="106" t="str">
        <f>IF(OR(E361="",I361=""),"",IF(E361="Wearing Course",VLOOKUP(I361,VALIDATIONS!$BO$2:$BQ$11,3,FALSE)*J361*K361, IF(E361="Pavement Base", VLOOKUP(I361,VALIDATIONS!$BK$2:$BM$10,3,FALSE)*J361*K361*L361/1000, IF(E361="Earthworks and Formation", VLOOKUP(I361,VALIDATIONS!$BR$2:$BT$3,3,FALSE)*J361*K361*L361/1000,0))))</f>
        <v/>
      </c>
    </row>
    <row r="362" spans="1:13" x14ac:dyDescent="0.2">
      <c r="A362" s="92"/>
      <c r="B362" s="355"/>
      <c r="C362" s="354"/>
      <c r="D362" s="127"/>
      <c r="E362" s="367"/>
      <c r="F362" s="127"/>
      <c r="G362" s="127"/>
      <c r="H362" s="127"/>
      <c r="I362" s="367"/>
      <c r="J362" s="163"/>
      <c r="K362" s="163"/>
      <c r="L362" s="127"/>
      <c r="M362" s="106" t="str">
        <f>IF(OR(E362="",I362=""),"",IF(E362="Wearing Course",VLOOKUP(I362,VALIDATIONS!$BO$2:$BQ$11,3,FALSE)*J362*K362, IF(E362="Pavement Base", VLOOKUP(I362,VALIDATIONS!$BK$2:$BM$10,3,FALSE)*J362*K362*L362/1000, IF(E362="Earthworks and Formation", VLOOKUP(I362,VALIDATIONS!$BR$2:$BT$3,3,FALSE)*J362*K362*L362/1000,0))))</f>
        <v/>
      </c>
    </row>
    <row r="363" spans="1:13" x14ac:dyDescent="0.2">
      <c r="A363" s="92"/>
      <c r="B363" s="355"/>
      <c r="C363" s="354"/>
      <c r="D363" s="127"/>
      <c r="E363" s="367"/>
      <c r="F363" s="127"/>
      <c r="G363" s="127"/>
      <c r="H363" s="127"/>
      <c r="I363" s="367"/>
      <c r="J363" s="163"/>
      <c r="K363" s="163"/>
      <c r="L363" s="127"/>
      <c r="M363" s="106" t="str">
        <f>IF(OR(E363="",I363=""),"",IF(E363="Wearing Course",VLOOKUP(I363,VALIDATIONS!$BO$2:$BQ$11,3,FALSE)*J363*K363, IF(E363="Pavement Base", VLOOKUP(I363,VALIDATIONS!$BK$2:$BM$10,3,FALSE)*J363*K363*L363/1000, IF(E363="Earthworks and Formation", VLOOKUP(I363,VALIDATIONS!$BR$2:$BT$3,3,FALSE)*J363*K363*L363/1000,0))))</f>
        <v/>
      </c>
    </row>
    <row r="364" spans="1:13" x14ac:dyDescent="0.2">
      <c r="A364" s="92"/>
      <c r="B364" s="355"/>
      <c r="C364" s="354"/>
      <c r="D364" s="127"/>
      <c r="E364" s="367"/>
      <c r="F364" s="127"/>
      <c r="G364" s="127"/>
      <c r="H364" s="127"/>
      <c r="I364" s="367"/>
      <c r="J364" s="163"/>
      <c r="K364" s="163"/>
      <c r="L364" s="127"/>
      <c r="M364" s="106" t="str">
        <f>IF(OR(E364="",I364=""),"",IF(E364="Wearing Course",VLOOKUP(I364,VALIDATIONS!$BO$2:$BQ$11,3,FALSE)*J364*K364, IF(E364="Pavement Base", VLOOKUP(I364,VALIDATIONS!$BK$2:$BM$10,3,FALSE)*J364*K364*L364/1000, IF(E364="Earthworks and Formation", VLOOKUP(I364,VALIDATIONS!$BR$2:$BT$3,3,FALSE)*J364*K364*L364/1000,0))))</f>
        <v/>
      </c>
    </row>
    <row r="365" spans="1:13" x14ac:dyDescent="0.2">
      <c r="A365" s="92"/>
      <c r="B365" s="355"/>
      <c r="C365" s="354"/>
      <c r="D365" s="127"/>
      <c r="E365" s="367"/>
      <c r="F365" s="127"/>
      <c r="G365" s="127"/>
      <c r="H365" s="127"/>
      <c r="I365" s="367"/>
      <c r="J365" s="163"/>
      <c r="K365" s="163"/>
      <c r="L365" s="127"/>
      <c r="M365" s="106" t="str">
        <f>IF(OR(E365="",I365=""),"",IF(E365="Wearing Course",VLOOKUP(I365,VALIDATIONS!$BO$2:$BQ$11,3,FALSE)*J365*K365, IF(E365="Pavement Base", VLOOKUP(I365,VALIDATIONS!$BK$2:$BM$10,3,FALSE)*J365*K365*L365/1000, IF(E365="Earthworks and Formation", VLOOKUP(I365,VALIDATIONS!$BR$2:$BT$3,3,FALSE)*J365*K365*L365/1000,0))))</f>
        <v/>
      </c>
    </row>
    <row r="366" spans="1:13" x14ac:dyDescent="0.2">
      <c r="A366" s="92"/>
      <c r="B366" s="355"/>
      <c r="C366" s="354"/>
      <c r="D366" s="127"/>
      <c r="E366" s="367"/>
      <c r="F366" s="127"/>
      <c r="G366" s="127"/>
      <c r="H366" s="127"/>
      <c r="I366" s="367"/>
      <c r="J366" s="163"/>
      <c r="K366" s="163"/>
      <c r="L366" s="127"/>
      <c r="M366" s="106" t="str">
        <f>IF(OR(E366="",I366=""),"",IF(E366="Wearing Course",VLOOKUP(I366,VALIDATIONS!$BO$2:$BQ$11,3,FALSE)*J366*K366, IF(E366="Pavement Base", VLOOKUP(I366,VALIDATIONS!$BK$2:$BM$10,3,FALSE)*J366*K366*L366/1000, IF(E366="Earthworks and Formation", VLOOKUP(I366,VALIDATIONS!$BR$2:$BT$3,3,FALSE)*J366*K366*L366/1000,0))))</f>
        <v/>
      </c>
    </row>
    <row r="367" spans="1:13" x14ac:dyDescent="0.2">
      <c r="A367" s="92"/>
      <c r="B367" s="355"/>
      <c r="C367" s="354"/>
      <c r="D367" s="127"/>
      <c r="E367" s="367"/>
      <c r="F367" s="127"/>
      <c r="G367" s="127"/>
      <c r="H367" s="127"/>
      <c r="I367" s="367"/>
      <c r="J367" s="163"/>
      <c r="K367" s="163"/>
      <c r="L367" s="127"/>
      <c r="M367" s="106" t="str">
        <f>IF(OR(E367="",I367=""),"",IF(E367="Wearing Course",VLOOKUP(I367,VALIDATIONS!$BO$2:$BQ$11,3,FALSE)*J367*K367, IF(E367="Pavement Base", VLOOKUP(I367,VALIDATIONS!$BK$2:$BM$10,3,FALSE)*J367*K367*L367/1000, IF(E367="Earthworks and Formation", VLOOKUP(I367,VALIDATIONS!$BR$2:$BT$3,3,FALSE)*J367*K367*L367/1000,0))))</f>
        <v/>
      </c>
    </row>
    <row r="368" spans="1:13" x14ac:dyDescent="0.2">
      <c r="A368" s="92"/>
      <c r="B368" s="355"/>
      <c r="C368" s="354"/>
      <c r="D368" s="127"/>
      <c r="E368" s="367"/>
      <c r="F368" s="127"/>
      <c r="G368" s="127"/>
      <c r="H368" s="127"/>
      <c r="I368" s="367"/>
      <c r="J368" s="163"/>
      <c r="K368" s="163"/>
      <c r="L368" s="127"/>
      <c r="M368" s="106" t="str">
        <f>IF(OR(E368="",I368=""),"",IF(E368="Wearing Course",VLOOKUP(I368,VALIDATIONS!$BO$2:$BQ$11,3,FALSE)*J368*K368, IF(E368="Pavement Base", VLOOKUP(I368,VALIDATIONS!$BK$2:$BM$10,3,FALSE)*J368*K368*L368/1000, IF(E368="Earthworks and Formation", VLOOKUP(I368,VALIDATIONS!$BR$2:$BT$3,3,FALSE)*J368*K368*L368/1000,0))))</f>
        <v/>
      </c>
    </row>
    <row r="369" spans="1:13" x14ac:dyDescent="0.2">
      <c r="A369" s="92"/>
      <c r="B369" s="355"/>
      <c r="C369" s="354"/>
      <c r="D369" s="127"/>
      <c r="E369" s="367"/>
      <c r="F369" s="127"/>
      <c r="G369" s="127"/>
      <c r="H369" s="127"/>
      <c r="I369" s="367"/>
      <c r="J369" s="163"/>
      <c r="K369" s="163"/>
      <c r="L369" s="127"/>
      <c r="M369" s="106" t="str">
        <f>IF(OR(E369="",I369=""),"",IF(E369="Wearing Course",VLOOKUP(I369,VALIDATIONS!$BO$2:$BQ$11,3,FALSE)*J369*K369, IF(E369="Pavement Base", VLOOKUP(I369,VALIDATIONS!$BK$2:$BM$10,3,FALSE)*J369*K369*L369/1000, IF(E369="Earthworks and Formation", VLOOKUP(I369,VALIDATIONS!$BR$2:$BT$3,3,FALSE)*J369*K369*L369/1000,0))))</f>
        <v/>
      </c>
    </row>
    <row r="370" spans="1:13" x14ac:dyDescent="0.2">
      <c r="A370" s="92"/>
      <c r="B370" s="355"/>
      <c r="C370" s="354"/>
      <c r="D370" s="127"/>
      <c r="E370" s="367"/>
      <c r="F370" s="127"/>
      <c r="G370" s="127"/>
      <c r="H370" s="127"/>
      <c r="I370" s="367"/>
      <c r="J370" s="163"/>
      <c r="K370" s="163"/>
      <c r="L370" s="127"/>
      <c r="M370" s="106" t="str">
        <f>IF(OR(E370="",I370=""),"",IF(E370="Wearing Course",VLOOKUP(I370,VALIDATIONS!$BO$2:$BQ$11,3,FALSE)*J370*K370, IF(E370="Pavement Base", VLOOKUP(I370,VALIDATIONS!$BK$2:$BM$10,3,FALSE)*J370*K370*L370/1000, IF(E370="Earthworks and Formation", VLOOKUP(I370,VALIDATIONS!$BR$2:$BT$3,3,FALSE)*J370*K370*L370/1000,0))))</f>
        <v/>
      </c>
    </row>
    <row r="371" spans="1:13" x14ac:dyDescent="0.2">
      <c r="A371" s="92"/>
      <c r="B371" s="355"/>
      <c r="C371" s="354"/>
      <c r="D371" s="127"/>
      <c r="E371" s="367"/>
      <c r="F371" s="127"/>
      <c r="G371" s="127"/>
      <c r="H371" s="127"/>
      <c r="I371" s="367"/>
      <c r="J371" s="163"/>
      <c r="K371" s="163"/>
      <c r="L371" s="127"/>
      <c r="M371" s="106" t="str">
        <f>IF(OR(E371="",I371=""),"",IF(E371="Wearing Course",VLOOKUP(I371,VALIDATIONS!$BO$2:$BQ$11,3,FALSE)*J371*K371, IF(E371="Pavement Base", VLOOKUP(I371,VALIDATIONS!$BK$2:$BM$10,3,FALSE)*J371*K371*L371/1000, IF(E371="Earthworks and Formation", VLOOKUP(I371,VALIDATIONS!$BR$2:$BT$3,3,FALSE)*J371*K371*L371/1000,0))))</f>
        <v/>
      </c>
    </row>
    <row r="372" spans="1:13" x14ac:dyDescent="0.2">
      <c r="A372" s="92"/>
      <c r="B372" s="355"/>
      <c r="C372" s="354"/>
      <c r="D372" s="127"/>
      <c r="E372" s="367"/>
      <c r="F372" s="127"/>
      <c r="G372" s="127"/>
      <c r="H372" s="127"/>
      <c r="I372" s="367"/>
      <c r="J372" s="163"/>
      <c r="K372" s="163"/>
      <c r="L372" s="127"/>
      <c r="M372" s="106" t="str">
        <f>IF(OR(E372="",I372=""),"",IF(E372="Wearing Course",VLOOKUP(I372,VALIDATIONS!$BO$2:$BQ$11,3,FALSE)*J372*K372, IF(E372="Pavement Base", VLOOKUP(I372,VALIDATIONS!$BK$2:$BM$10,3,FALSE)*J372*K372*L372/1000, IF(E372="Earthworks and Formation", VLOOKUP(I372,VALIDATIONS!$BR$2:$BT$3,3,FALSE)*J372*K372*L372/1000,0))))</f>
        <v/>
      </c>
    </row>
    <row r="373" spans="1:13" x14ac:dyDescent="0.2">
      <c r="A373" s="92"/>
      <c r="B373" s="355"/>
      <c r="C373" s="354"/>
      <c r="D373" s="127"/>
      <c r="E373" s="367"/>
      <c r="F373" s="127"/>
      <c r="G373" s="127"/>
      <c r="H373" s="127"/>
      <c r="I373" s="367"/>
      <c r="J373" s="163"/>
      <c r="K373" s="163"/>
      <c r="L373" s="127"/>
      <c r="M373" s="106" t="str">
        <f>IF(OR(E373="",I373=""),"",IF(E373="Wearing Course",VLOOKUP(I373,VALIDATIONS!$BO$2:$BQ$11,3,FALSE)*J373*K373, IF(E373="Pavement Base", VLOOKUP(I373,VALIDATIONS!$BK$2:$BM$10,3,FALSE)*J373*K373*L373/1000, IF(E373="Earthworks and Formation", VLOOKUP(I373,VALIDATIONS!$BR$2:$BT$3,3,FALSE)*J373*K373*L373/1000,0))))</f>
        <v/>
      </c>
    </row>
    <row r="374" spans="1:13" x14ac:dyDescent="0.2">
      <c r="A374" s="92"/>
      <c r="B374" s="355"/>
      <c r="C374" s="354"/>
      <c r="D374" s="127"/>
      <c r="E374" s="367"/>
      <c r="F374" s="127"/>
      <c r="G374" s="127"/>
      <c r="H374" s="127"/>
      <c r="I374" s="367"/>
      <c r="J374" s="163"/>
      <c r="K374" s="163"/>
      <c r="L374" s="127"/>
      <c r="M374" s="106" t="str">
        <f>IF(OR(E374="",I374=""),"",IF(E374="Wearing Course",VLOOKUP(I374,VALIDATIONS!$BO$2:$BQ$11,3,FALSE)*J374*K374, IF(E374="Pavement Base", VLOOKUP(I374,VALIDATIONS!$BK$2:$BM$10,3,FALSE)*J374*K374*L374/1000, IF(E374="Earthworks and Formation", VLOOKUP(I374,VALIDATIONS!$BR$2:$BT$3,3,FALSE)*J374*K374*L374/1000,0))))</f>
        <v/>
      </c>
    </row>
    <row r="375" spans="1:13" x14ac:dyDescent="0.2">
      <c r="A375" s="92"/>
      <c r="B375" s="355"/>
      <c r="C375" s="354"/>
      <c r="D375" s="127"/>
      <c r="E375" s="367"/>
      <c r="F375" s="127"/>
      <c r="G375" s="127"/>
      <c r="H375" s="127"/>
      <c r="I375" s="367"/>
      <c r="J375" s="163"/>
      <c r="K375" s="163"/>
      <c r="L375" s="127"/>
      <c r="M375" s="106" t="str">
        <f>IF(OR(E375="",I375=""),"",IF(E375="Wearing Course",VLOOKUP(I375,VALIDATIONS!$BO$2:$BQ$11,3,FALSE)*J375*K375, IF(E375="Pavement Base", VLOOKUP(I375,VALIDATIONS!$BK$2:$BM$10,3,FALSE)*J375*K375*L375/1000, IF(E375="Earthworks and Formation", VLOOKUP(I375,VALIDATIONS!$BR$2:$BT$3,3,FALSE)*J375*K375*L375/1000,0))))</f>
        <v/>
      </c>
    </row>
    <row r="376" spans="1:13" x14ac:dyDescent="0.2">
      <c r="A376" s="92"/>
      <c r="B376" s="355"/>
      <c r="C376" s="354"/>
      <c r="D376" s="127"/>
      <c r="E376" s="367"/>
      <c r="F376" s="127"/>
      <c r="G376" s="127"/>
      <c r="H376" s="127"/>
      <c r="I376" s="367"/>
      <c r="J376" s="163"/>
      <c r="K376" s="163"/>
      <c r="L376" s="127"/>
      <c r="M376" s="106" t="str">
        <f>IF(OR(E376="",I376=""),"",IF(E376="Wearing Course",VLOOKUP(I376,VALIDATIONS!$BO$2:$BQ$11,3,FALSE)*J376*K376, IF(E376="Pavement Base", VLOOKUP(I376,VALIDATIONS!$BK$2:$BM$10,3,FALSE)*J376*K376*L376/1000, IF(E376="Earthworks and Formation", VLOOKUP(I376,VALIDATIONS!$BR$2:$BT$3,3,FALSE)*J376*K376*L376/1000,0))))</f>
        <v/>
      </c>
    </row>
    <row r="377" spans="1:13" x14ac:dyDescent="0.2">
      <c r="A377" s="92"/>
      <c r="B377" s="355"/>
      <c r="C377" s="354"/>
      <c r="D377" s="127"/>
      <c r="E377" s="367"/>
      <c r="F377" s="127"/>
      <c r="G377" s="127"/>
      <c r="H377" s="127"/>
      <c r="I377" s="367"/>
      <c r="J377" s="163"/>
      <c r="K377" s="163"/>
      <c r="L377" s="127"/>
      <c r="M377" s="106" t="str">
        <f>IF(OR(E377="",I377=""),"",IF(E377="Wearing Course",VLOOKUP(I377,VALIDATIONS!$BO$2:$BQ$11,3,FALSE)*J377*K377, IF(E377="Pavement Base", VLOOKUP(I377,VALIDATIONS!$BK$2:$BM$10,3,FALSE)*J377*K377*L377/1000, IF(E377="Earthworks and Formation", VLOOKUP(I377,VALIDATIONS!$BR$2:$BT$3,3,FALSE)*J377*K377*L377/1000,0))))</f>
        <v/>
      </c>
    </row>
    <row r="378" spans="1:13" x14ac:dyDescent="0.2">
      <c r="A378" s="92"/>
      <c r="B378" s="355"/>
      <c r="C378" s="354"/>
      <c r="D378" s="127"/>
      <c r="E378" s="367"/>
      <c r="F378" s="127"/>
      <c r="G378" s="127"/>
      <c r="H378" s="127"/>
      <c r="I378" s="367"/>
      <c r="J378" s="163"/>
      <c r="K378" s="163"/>
      <c r="L378" s="127"/>
      <c r="M378" s="106" t="str">
        <f>IF(OR(E378="",I378=""),"",IF(E378="Wearing Course",VLOOKUP(I378,VALIDATIONS!$BO$2:$BQ$11,3,FALSE)*J378*K378, IF(E378="Pavement Base", VLOOKUP(I378,VALIDATIONS!$BK$2:$BM$10,3,FALSE)*J378*K378*L378/1000, IF(E378="Earthworks and Formation", VLOOKUP(I378,VALIDATIONS!$BR$2:$BT$3,3,FALSE)*J378*K378*L378/1000,0))))</f>
        <v/>
      </c>
    </row>
    <row r="379" spans="1:13" x14ac:dyDescent="0.2">
      <c r="A379" s="92"/>
      <c r="B379" s="355"/>
      <c r="C379" s="354"/>
      <c r="D379" s="127"/>
      <c r="E379" s="367"/>
      <c r="F379" s="127"/>
      <c r="G379" s="127"/>
      <c r="H379" s="127"/>
      <c r="I379" s="367"/>
      <c r="J379" s="163"/>
      <c r="K379" s="163"/>
      <c r="L379" s="127"/>
      <c r="M379" s="106" t="str">
        <f>IF(OR(E379="",I379=""),"",IF(E379="Wearing Course",VLOOKUP(I379,VALIDATIONS!$BO$2:$BQ$11,3,FALSE)*J379*K379, IF(E379="Pavement Base", VLOOKUP(I379,VALIDATIONS!$BK$2:$BM$10,3,FALSE)*J379*K379*L379/1000, IF(E379="Earthworks and Formation", VLOOKUP(I379,VALIDATIONS!$BR$2:$BT$3,3,FALSE)*J379*K379*L379/1000,0))))</f>
        <v/>
      </c>
    </row>
    <row r="380" spans="1:13" x14ac:dyDescent="0.2">
      <c r="A380" s="92"/>
      <c r="B380" s="355"/>
      <c r="C380" s="354"/>
      <c r="D380" s="127"/>
      <c r="E380" s="367"/>
      <c r="F380" s="127"/>
      <c r="G380" s="127"/>
      <c r="H380" s="127"/>
      <c r="I380" s="367"/>
      <c r="J380" s="163"/>
      <c r="K380" s="163"/>
      <c r="L380" s="127"/>
      <c r="M380" s="106" t="str">
        <f>IF(OR(E380="",I380=""),"",IF(E380="Wearing Course",VLOOKUP(I380,VALIDATIONS!$BO$2:$BQ$11,3,FALSE)*J380*K380, IF(E380="Pavement Base", VLOOKUP(I380,VALIDATIONS!$BK$2:$BM$10,3,FALSE)*J380*K380*L380/1000, IF(E380="Earthworks and Formation", VLOOKUP(I380,VALIDATIONS!$BR$2:$BT$3,3,FALSE)*J380*K380*L380/1000,0))))</f>
        <v/>
      </c>
    </row>
    <row r="381" spans="1:13" x14ac:dyDescent="0.2">
      <c r="A381" s="92"/>
      <c r="B381" s="355"/>
      <c r="C381" s="354"/>
      <c r="D381" s="127"/>
      <c r="E381" s="367"/>
      <c r="F381" s="127"/>
      <c r="G381" s="127"/>
      <c r="H381" s="127"/>
      <c r="I381" s="367"/>
      <c r="J381" s="163"/>
      <c r="K381" s="163"/>
      <c r="L381" s="127"/>
      <c r="M381" s="106" t="str">
        <f>IF(OR(E381="",I381=""),"",IF(E381="Wearing Course",VLOOKUP(I381,VALIDATIONS!$BO$2:$BQ$11,3,FALSE)*J381*K381, IF(E381="Pavement Base", VLOOKUP(I381,VALIDATIONS!$BK$2:$BM$10,3,FALSE)*J381*K381*L381/1000, IF(E381="Earthworks and Formation", VLOOKUP(I381,VALIDATIONS!$BR$2:$BT$3,3,FALSE)*J381*K381*L381/1000,0))))</f>
        <v/>
      </c>
    </row>
    <row r="382" spans="1:13" x14ac:dyDescent="0.2">
      <c r="A382" s="92"/>
      <c r="B382" s="355"/>
      <c r="C382" s="354"/>
      <c r="D382" s="127"/>
      <c r="E382" s="367"/>
      <c r="F382" s="127"/>
      <c r="G382" s="127"/>
      <c r="H382" s="127"/>
      <c r="I382" s="367"/>
      <c r="J382" s="163"/>
      <c r="K382" s="163"/>
      <c r="L382" s="127"/>
      <c r="M382" s="106" t="str">
        <f>IF(OR(E382="",I382=""),"",IF(E382="Wearing Course",VLOOKUP(I382,VALIDATIONS!$BO$2:$BQ$11,3,FALSE)*J382*K382, IF(E382="Pavement Base", VLOOKUP(I382,VALIDATIONS!$BK$2:$BM$10,3,FALSE)*J382*K382*L382/1000, IF(E382="Earthworks and Formation", VLOOKUP(I382,VALIDATIONS!$BR$2:$BT$3,3,FALSE)*J382*K382*L382/1000,0))))</f>
        <v/>
      </c>
    </row>
    <row r="383" spans="1:13" x14ac:dyDescent="0.2">
      <c r="A383" s="92"/>
      <c r="B383" s="355"/>
      <c r="C383" s="354"/>
      <c r="D383" s="127"/>
      <c r="E383" s="367"/>
      <c r="F383" s="127"/>
      <c r="G383" s="127"/>
      <c r="H383" s="127"/>
      <c r="I383" s="367"/>
      <c r="J383" s="163"/>
      <c r="K383" s="163"/>
      <c r="L383" s="127"/>
      <c r="M383" s="106" t="str">
        <f>IF(OR(E383="",I383=""),"",IF(E383="Wearing Course",VLOOKUP(I383,VALIDATIONS!$BO$2:$BQ$11,3,FALSE)*J383*K383, IF(E383="Pavement Base", VLOOKUP(I383,VALIDATIONS!$BK$2:$BM$10,3,FALSE)*J383*K383*L383/1000, IF(E383="Earthworks and Formation", VLOOKUP(I383,VALIDATIONS!$BR$2:$BT$3,3,FALSE)*J383*K383*L383/1000,0))))</f>
        <v/>
      </c>
    </row>
    <row r="384" spans="1:13" x14ac:dyDescent="0.2">
      <c r="A384" s="92"/>
      <c r="B384" s="355"/>
      <c r="C384" s="354"/>
      <c r="D384" s="127"/>
      <c r="E384" s="367"/>
      <c r="F384" s="127"/>
      <c r="G384" s="127"/>
      <c r="H384" s="127"/>
      <c r="I384" s="367"/>
      <c r="J384" s="163"/>
      <c r="K384" s="163"/>
      <c r="L384" s="127"/>
      <c r="M384" s="106" t="str">
        <f>IF(OR(E384="",I384=""),"",IF(E384="Wearing Course",VLOOKUP(I384,VALIDATIONS!$BO$2:$BQ$11,3,FALSE)*J384*K384, IF(E384="Pavement Base", VLOOKUP(I384,VALIDATIONS!$BK$2:$BM$10,3,FALSE)*J384*K384*L384/1000, IF(E384="Earthworks and Formation", VLOOKUP(I384,VALIDATIONS!$BR$2:$BT$3,3,FALSE)*J384*K384*L384/1000,0))))</f>
        <v/>
      </c>
    </row>
    <row r="385" spans="1:13" x14ac:dyDescent="0.2">
      <c r="A385" s="92"/>
      <c r="B385" s="355"/>
      <c r="C385" s="354"/>
      <c r="D385" s="127"/>
      <c r="E385" s="367"/>
      <c r="F385" s="127"/>
      <c r="G385" s="127"/>
      <c r="H385" s="127"/>
      <c r="I385" s="367"/>
      <c r="J385" s="163"/>
      <c r="K385" s="163"/>
      <c r="L385" s="127"/>
      <c r="M385" s="106" t="str">
        <f>IF(OR(E385="",I385=""),"",IF(E385="Wearing Course",VLOOKUP(I385,VALIDATIONS!$BO$2:$BQ$11,3,FALSE)*J385*K385, IF(E385="Pavement Base", VLOOKUP(I385,VALIDATIONS!$BK$2:$BM$10,3,FALSE)*J385*K385*L385/1000, IF(E385="Earthworks and Formation", VLOOKUP(I385,VALIDATIONS!$BR$2:$BT$3,3,FALSE)*J385*K385*L385/1000,0))))</f>
        <v/>
      </c>
    </row>
    <row r="386" spans="1:13" x14ac:dyDescent="0.2">
      <c r="A386" s="92"/>
      <c r="B386" s="355"/>
      <c r="C386" s="354"/>
      <c r="D386" s="127"/>
      <c r="E386" s="367"/>
      <c r="F386" s="127"/>
      <c r="G386" s="127"/>
      <c r="H386" s="127"/>
      <c r="I386" s="367"/>
      <c r="J386" s="163"/>
      <c r="K386" s="163"/>
      <c r="L386" s="127"/>
      <c r="M386" s="106" t="str">
        <f>IF(OR(E386="",I386=""),"",IF(E386="Wearing Course",VLOOKUP(I386,VALIDATIONS!$BO$2:$BQ$11,3,FALSE)*J386*K386, IF(E386="Pavement Base", VLOOKUP(I386,VALIDATIONS!$BK$2:$BM$10,3,FALSE)*J386*K386*L386/1000, IF(E386="Earthworks and Formation", VLOOKUP(I386,VALIDATIONS!$BR$2:$BT$3,3,FALSE)*J386*K386*L386/1000,0))))</f>
        <v/>
      </c>
    </row>
    <row r="387" spans="1:13" x14ac:dyDescent="0.2">
      <c r="A387" s="92"/>
      <c r="B387" s="355"/>
      <c r="C387" s="354"/>
      <c r="D387" s="127"/>
      <c r="E387" s="367"/>
      <c r="F387" s="127"/>
      <c r="G387" s="127"/>
      <c r="H387" s="127"/>
      <c r="I387" s="367"/>
      <c r="J387" s="163"/>
      <c r="K387" s="163"/>
      <c r="L387" s="127"/>
      <c r="M387" s="106" t="str">
        <f>IF(OR(E387="",I387=""),"",IF(E387="Wearing Course",VLOOKUP(I387,VALIDATIONS!$BO$2:$BQ$11,3,FALSE)*J387*K387, IF(E387="Pavement Base", VLOOKUP(I387,VALIDATIONS!$BK$2:$BM$10,3,FALSE)*J387*K387*L387/1000, IF(E387="Earthworks and Formation", VLOOKUP(I387,VALIDATIONS!$BR$2:$BT$3,3,FALSE)*J387*K387*L387/1000,0))))</f>
        <v/>
      </c>
    </row>
    <row r="388" spans="1:13" x14ac:dyDescent="0.2">
      <c r="A388" s="92"/>
      <c r="B388" s="355"/>
      <c r="C388" s="354"/>
      <c r="D388" s="127"/>
      <c r="E388" s="367"/>
      <c r="F388" s="127"/>
      <c r="G388" s="127"/>
      <c r="H388" s="127"/>
      <c r="I388" s="367"/>
      <c r="J388" s="163"/>
      <c r="K388" s="163"/>
      <c r="L388" s="127"/>
      <c r="M388" s="106" t="str">
        <f>IF(OR(E388="",I388=""),"",IF(E388="Wearing Course",VLOOKUP(I388,VALIDATIONS!$BO$2:$BQ$11,3,FALSE)*J388*K388, IF(E388="Pavement Base", VLOOKUP(I388,VALIDATIONS!$BK$2:$BM$10,3,FALSE)*J388*K388*L388/1000, IF(E388="Earthworks and Formation", VLOOKUP(I388,VALIDATIONS!$BR$2:$BT$3,3,FALSE)*J388*K388*L388/1000,0))))</f>
        <v/>
      </c>
    </row>
    <row r="389" spans="1:13" x14ac:dyDescent="0.2">
      <c r="A389" s="92"/>
      <c r="B389" s="355"/>
      <c r="C389" s="354"/>
      <c r="D389" s="127"/>
      <c r="E389" s="367"/>
      <c r="F389" s="127"/>
      <c r="G389" s="127"/>
      <c r="H389" s="127"/>
      <c r="I389" s="367"/>
      <c r="J389" s="163"/>
      <c r="K389" s="163"/>
      <c r="L389" s="127"/>
      <c r="M389" s="106" t="str">
        <f>IF(OR(E389="",I389=""),"",IF(E389="Wearing Course",VLOOKUP(I389,VALIDATIONS!$BO$2:$BQ$11,3,FALSE)*J389*K389, IF(E389="Pavement Base", VLOOKUP(I389,VALIDATIONS!$BK$2:$BM$10,3,FALSE)*J389*K389*L389/1000, IF(E389="Earthworks and Formation", VLOOKUP(I389,VALIDATIONS!$BR$2:$BT$3,3,FALSE)*J389*K389*L389/1000,0))))</f>
        <v/>
      </c>
    </row>
    <row r="390" spans="1:13" x14ac:dyDescent="0.2">
      <c r="A390" s="92"/>
      <c r="B390" s="355"/>
      <c r="C390" s="354"/>
      <c r="D390" s="127"/>
      <c r="E390" s="367"/>
      <c r="F390" s="127"/>
      <c r="G390" s="127"/>
      <c r="H390" s="127"/>
      <c r="I390" s="367"/>
      <c r="J390" s="163"/>
      <c r="K390" s="163"/>
      <c r="L390" s="127"/>
      <c r="M390" s="106" t="str">
        <f>IF(OR(E390="",I390=""),"",IF(E390="Wearing Course",VLOOKUP(I390,VALIDATIONS!$BO$2:$BQ$11,3,FALSE)*J390*K390, IF(E390="Pavement Base", VLOOKUP(I390,VALIDATIONS!$BK$2:$BM$10,3,FALSE)*J390*K390*L390/1000, IF(E390="Earthworks and Formation", VLOOKUP(I390,VALIDATIONS!$BR$2:$BT$3,3,FALSE)*J390*K390*L390/1000,0))))</f>
        <v/>
      </c>
    </row>
    <row r="391" spans="1:13" x14ac:dyDescent="0.2">
      <c r="A391" s="92"/>
      <c r="B391" s="355"/>
      <c r="C391" s="354"/>
      <c r="D391" s="127"/>
      <c r="E391" s="367"/>
      <c r="F391" s="127"/>
      <c r="G391" s="127"/>
      <c r="H391" s="127"/>
      <c r="I391" s="367"/>
      <c r="J391" s="163"/>
      <c r="K391" s="163"/>
      <c r="L391" s="127"/>
      <c r="M391" s="106" t="str">
        <f>IF(OR(E391="",I391=""),"",IF(E391="Wearing Course",VLOOKUP(I391,VALIDATIONS!$BO$2:$BQ$11,3,FALSE)*J391*K391, IF(E391="Pavement Base", VLOOKUP(I391,VALIDATIONS!$BK$2:$BM$10,3,FALSE)*J391*K391*L391/1000, IF(E391="Earthworks and Formation", VLOOKUP(I391,VALIDATIONS!$BR$2:$BT$3,3,FALSE)*J391*K391*L391/1000,0))))</f>
        <v/>
      </c>
    </row>
    <row r="392" spans="1:13" x14ac:dyDescent="0.2">
      <c r="A392" s="92"/>
      <c r="B392" s="355"/>
      <c r="C392" s="354"/>
      <c r="D392" s="127"/>
      <c r="E392" s="367"/>
      <c r="F392" s="127"/>
      <c r="G392" s="127"/>
      <c r="H392" s="127"/>
      <c r="I392" s="367"/>
      <c r="J392" s="163"/>
      <c r="K392" s="163"/>
      <c r="L392" s="127"/>
      <c r="M392" s="106" t="str">
        <f>IF(OR(E392="",I392=""),"",IF(E392="Wearing Course",VLOOKUP(I392,VALIDATIONS!$BO$2:$BQ$11,3,FALSE)*J392*K392, IF(E392="Pavement Base", VLOOKUP(I392,VALIDATIONS!$BK$2:$BM$10,3,FALSE)*J392*K392*L392/1000, IF(E392="Earthworks and Formation", VLOOKUP(I392,VALIDATIONS!$BR$2:$BT$3,3,FALSE)*J392*K392*L392/1000,0))))</f>
        <v/>
      </c>
    </row>
    <row r="393" spans="1:13" x14ac:dyDescent="0.2">
      <c r="A393" s="92"/>
      <c r="B393" s="355"/>
      <c r="C393" s="354"/>
      <c r="D393" s="127"/>
      <c r="E393" s="367"/>
      <c r="F393" s="127"/>
      <c r="G393" s="127"/>
      <c r="H393" s="127"/>
      <c r="I393" s="367"/>
      <c r="J393" s="163"/>
      <c r="K393" s="163"/>
      <c r="L393" s="127"/>
      <c r="M393" s="106" t="str">
        <f>IF(OR(E393="",I393=""),"",IF(E393="Wearing Course",VLOOKUP(I393,VALIDATIONS!$BO$2:$BQ$11,3,FALSE)*J393*K393, IF(E393="Pavement Base", VLOOKUP(I393,VALIDATIONS!$BK$2:$BM$10,3,FALSE)*J393*K393*L393/1000, IF(E393="Earthworks and Formation", VLOOKUP(I393,VALIDATIONS!$BR$2:$BT$3,3,FALSE)*J393*K393*L393/1000,0))))</f>
        <v/>
      </c>
    </row>
    <row r="394" spans="1:13" x14ac:dyDescent="0.2">
      <c r="A394" s="92"/>
      <c r="B394" s="355"/>
      <c r="C394" s="354"/>
      <c r="D394" s="127"/>
      <c r="E394" s="367"/>
      <c r="F394" s="127"/>
      <c r="G394" s="127"/>
      <c r="H394" s="127"/>
      <c r="I394" s="367"/>
      <c r="J394" s="163"/>
      <c r="K394" s="163"/>
      <c r="L394" s="127"/>
      <c r="M394" s="106" t="str">
        <f>IF(OR(E394="",I394=""),"",IF(E394="Wearing Course",VLOOKUP(I394,VALIDATIONS!$BO$2:$BQ$11,3,FALSE)*J394*K394, IF(E394="Pavement Base", VLOOKUP(I394,VALIDATIONS!$BK$2:$BM$10,3,FALSE)*J394*K394*L394/1000, IF(E394="Earthworks and Formation", VLOOKUP(I394,VALIDATIONS!$BR$2:$BT$3,3,FALSE)*J394*K394*L394/1000,0))))</f>
        <v/>
      </c>
    </row>
    <row r="395" spans="1:13" x14ac:dyDescent="0.2">
      <c r="A395" s="92"/>
      <c r="B395" s="355"/>
      <c r="C395" s="354"/>
      <c r="D395" s="127"/>
      <c r="E395" s="367"/>
      <c r="F395" s="127"/>
      <c r="G395" s="127"/>
      <c r="H395" s="127"/>
      <c r="I395" s="367"/>
      <c r="J395" s="163"/>
      <c r="K395" s="163"/>
      <c r="L395" s="127"/>
      <c r="M395" s="106" t="str">
        <f>IF(OR(E395="",I395=""),"",IF(E395="Wearing Course",VLOOKUP(I395,VALIDATIONS!$BO$2:$BQ$11,3,FALSE)*J395*K395, IF(E395="Pavement Base", VLOOKUP(I395,VALIDATIONS!$BK$2:$BM$10,3,FALSE)*J395*K395*L395/1000, IF(E395="Earthworks and Formation", VLOOKUP(I395,VALIDATIONS!$BR$2:$BT$3,3,FALSE)*J395*K395*L395/1000,0))))</f>
        <v/>
      </c>
    </row>
    <row r="396" spans="1:13" x14ac:dyDescent="0.2">
      <c r="A396" s="92"/>
      <c r="B396" s="355"/>
      <c r="C396" s="354"/>
      <c r="D396" s="127"/>
      <c r="E396" s="367"/>
      <c r="F396" s="127"/>
      <c r="G396" s="127"/>
      <c r="H396" s="127"/>
      <c r="I396" s="367"/>
      <c r="J396" s="163"/>
      <c r="K396" s="163"/>
      <c r="L396" s="127"/>
      <c r="M396" s="106" t="str">
        <f>IF(OR(E396="",I396=""),"",IF(E396="Wearing Course",VLOOKUP(I396,VALIDATIONS!$BO$2:$BQ$11,3,FALSE)*J396*K396, IF(E396="Pavement Base", VLOOKUP(I396,VALIDATIONS!$BK$2:$BM$10,3,FALSE)*J396*K396*L396/1000, IF(E396="Earthworks and Formation", VLOOKUP(I396,VALIDATIONS!$BR$2:$BT$3,3,FALSE)*J396*K396*L396/1000,0))))</f>
        <v/>
      </c>
    </row>
    <row r="397" spans="1:13" x14ac:dyDescent="0.2">
      <c r="A397" s="92"/>
      <c r="B397" s="355"/>
      <c r="C397" s="354"/>
      <c r="D397" s="127"/>
      <c r="E397" s="367"/>
      <c r="F397" s="127"/>
      <c r="G397" s="127"/>
      <c r="H397" s="127"/>
      <c r="I397" s="367"/>
      <c r="J397" s="163"/>
      <c r="K397" s="163"/>
      <c r="L397" s="127"/>
      <c r="M397" s="106" t="str">
        <f>IF(OR(E397="",I397=""),"",IF(E397="Wearing Course",VLOOKUP(I397,VALIDATIONS!$BO$2:$BQ$11,3,FALSE)*J397*K397, IF(E397="Pavement Base", VLOOKUP(I397,VALIDATIONS!$BK$2:$BM$10,3,FALSE)*J397*K397*L397/1000, IF(E397="Earthworks and Formation", VLOOKUP(I397,VALIDATIONS!$BR$2:$BT$3,3,FALSE)*J397*K397*L397/1000,0))))</f>
        <v/>
      </c>
    </row>
    <row r="398" spans="1:13" x14ac:dyDescent="0.2">
      <c r="A398" s="92"/>
      <c r="B398" s="355"/>
      <c r="C398" s="354"/>
      <c r="D398" s="127"/>
      <c r="E398" s="367"/>
      <c r="F398" s="127"/>
      <c r="G398" s="127"/>
      <c r="H398" s="127"/>
      <c r="I398" s="367"/>
      <c r="J398" s="163"/>
      <c r="K398" s="163"/>
      <c r="L398" s="127"/>
      <c r="M398" s="106" t="str">
        <f>IF(OR(E398="",I398=""),"",IF(E398="Wearing Course",VLOOKUP(I398,VALIDATIONS!$BO$2:$BQ$11,3,FALSE)*J398*K398, IF(E398="Pavement Base", VLOOKUP(I398,VALIDATIONS!$BK$2:$BM$10,3,FALSE)*J398*K398*L398/1000, IF(E398="Earthworks and Formation", VLOOKUP(I398,VALIDATIONS!$BR$2:$BT$3,3,FALSE)*J398*K398*L398/1000,0))))</f>
        <v/>
      </c>
    </row>
    <row r="399" spans="1:13" x14ac:dyDescent="0.2">
      <c r="A399" s="92"/>
      <c r="B399" s="355"/>
      <c r="C399" s="354"/>
      <c r="D399" s="127"/>
      <c r="E399" s="367"/>
      <c r="F399" s="127"/>
      <c r="G399" s="127"/>
      <c r="H399" s="127"/>
      <c r="I399" s="367"/>
      <c r="J399" s="163"/>
      <c r="K399" s="163"/>
      <c r="L399" s="127"/>
      <c r="M399" s="106" t="str">
        <f>IF(OR(E399="",I399=""),"",IF(E399="Wearing Course",VLOOKUP(I399,VALIDATIONS!$BO$2:$BQ$11,3,FALSE)*J399*K399, IF(E399="Pavement Base", VLOOKUP(I399,VALIDATIONS!$BK$2:$BM$10,3,FALSE)*J399*K399*L399/1000, IF(E399="Earthworks and Formation", VLOOKUP(I399,VALIDATIONS!$BR$2:$BT$3,3,FALSE)*J399*K399*L399/1000,0))))</f>
        <v/>
      </c>
    </row>
    <row r="400" spans="1:13" x14ac:dyDescent="0.2">
      <c r="A400" s="92"/>
      <c r="B400" s="355"/>
      <c r="C400" s="354"/>
      <c r="D400" s="127"/>
      <c r="E400" s="367"/>
      <c r="F400" s="127"/>
      <c r="G400" s="127"/>
      <c r="H400" s="127"/>
      <c r="I400" s="367"/>
      <c r="J400" s="163"/>
      <c r="K400" s="163"/>
      <c r="L400" s="127"/>
      <c r="M400" s="106" t="str">
        <f>IF(OR(E400="",I400=""),"",IF(E400="Wearing Course",VLOOKUP(I400,VALIDATIONS!$BO$2:$BQ$11,3,FALSE)*J400*K400, IF(E400="Pavement Base", VLOOKUP(I400,VALIDATIONS!$BK$2:$BM$10,3,FALSE)*J400*K400*L400/1000, IF(E400="Earthworks and Formation", VLOOKUP(I400,VALIDATIONS!$BR$2:$BT$3,3,FALSE)*J400*K400*L400/1000,0))))</f>
        <v/>
      </c>
    </row>
    <row r="401" spans="1:13" x14ac:dyDescent="0.2">
      <c r="A401" s="92"/>
      <c r="B401" s="355"/>
      <c r="C401" s="354"/>
      <c r="D401" s="127"/>
      <c r="E401" s="367"/>
      <c r="F401" s="127"/>
      <c r="G401" s="127"/>
      <c r="H401" s="127"/>
      <c r="I401" s="367"/>
      <c r="J401" s="163"/>
      <c r="K401" s="163"/>
      <c r="L401" s="127"/>
      <c r="M401" s="106" t="str">
        <f>IF(OR(E401="",I401=""),"",IF(E401="Wearing Course",VLOOKUP(I401,VALIDATIONS!$BO$2:$BQ$11,3,FALSE)*J401*K401, IF(E401="Pavement Base", VLOOKUP(I401,VALIDATIONS!$BK$2:$BM$10,3,FALSE)*J401*K401*L401/1000, IF(E401="Earthworks and Formation", VLOOKUP(I401,VALIDATIONS!$BR$2:$BT$3,3,FALSE)*J401*K401*L401/1000,0))))</f>
        <v/>
      </c>
    </row>
    <row r="402" spans="1:13" x14ac:dyDescent="0.2">
      <c r="A402" s="92"/>
      <c r="B402" s="355"/>
      <c r="C402" s="354"/>
      <c r="D402" s="127"/>
      <c r="E402" s="367"/>
      <c r="F402" s="127"/>
      <c r="G402" s="127"/>
      <c r="H402" s="127"/>
      <c r="I402" s="367"/>
      <c r="J402" s="163"/>
      <c r="K402" s="163"/>
      <c r="L402" s="127"/>
      <c r="M402" s="106" t="str">
        <f>IF(OR(E402="",I402=""),"",IF(E402="Wearing Course",VLOOKUP(I402,VALIDATIONS!$BO$2:$BQ$11,3,FALSE)*J402*K402, IF(E402="Pavement Base", VLOOKUP(I402,VALIDATIONS!$BK$2:$BM$10,3,FALSE)*J402*K402*L402/1000, IF(E402="Earthworks and Formation", VLOOKUP(I402,VALIDATIONS!$BR$2:$BT$3,3,FALSE)*J402*K402*L402/1000,0))))</f>
        <v/>
      </c>
    </row>
    <row r="403" spans="1:13" x14ac:dyDescent="0.2">
      <c r="A403" s="92"/>
      <c r="B403" s="355"/>
      <c r="C403" s="354"/>
      <c r="D403" s="127"/>
      <c r="E403" s="367"/>
      <c r="F403" s="127"/>
      <c r="G403" s="127"/>
      <c r="H403" s="127"/>
      <c r="I403" s="367"/>
      <c r="J403" s="163"/>
      <c r="K403" s="163"/>
      <c r="L403" s="127"/>
      <c r="M403" s="106" t="str">
        <f>IF(OR(E403="",I403=""),"",IF(E403="Wearing Course",VLOOKUP(I403,VALIDATIONS!$BO$2:$BQ$11,3,FALSE)*J403*K403, IF(E403="Pavement Base", VLOOKUP(I403,VALIDATIONS!$BK$2:$BM$10,3,FALSE)*J403*K403*L403/1000, IF(E403="Earthworks and Formation", VLOOKUP(I403,VALIDATIONS!$BR$2:$BT$3,3,FALSE)*J403*K403*L403/1000,0))))</f>
        <v/>
      </c>
    </row>
    <row r="404" spans="1:13" x14ac:dyDescent="0.2">
      <c r="A404" s="92"/>
      <c r="B404" s="355"/>
      <c r="C404" s="354"/>
      <c r="D404" s="127"/>
      <c r="E404" s="367"/>
      <c r="F404" s="127"/>
      <c r="G404" s="127"/>
      <c r="H404" s="127"/>
      <c r="I404" s="367"/>
      <c r="J404" s="163"/>
      <c r="K404" s="163"/>
      <c r="L404" s="127"/>
      <c r="M404" s="106" t="str">
        <f>IF(OR(E404="",I404=""),"",IF(E404="Wearing Course",VLOOKUP(I404,VALIDATIONS!$BO$2:$BQ$11,3,FALSE)*J404*K404, IF(E404="Pavement Base", VLOOKUP(I404,VALIDATIONS!$BK$2:$BM$10,3,FALSE)*J404*K404*L404/1000, IF(E404="Earthworks and Formation", VLOOKUP(I404,VALIDATIONS!$BR$2:$BT$3,3,FALSE)*J404*K404*L404/1000,0))))</f>
        <v/>
      </c>
    </row>
    <row r="405" spans="1:13" x14ac:dyDescent="0.2">
      <c r="A405" s="92"/>
      <c r="B405" s="355"/>
      <c r="C405" s="354"/>
      <c r="D405" s="127"/>
      <c r="E405" s="367"/>
      <c r="F405" s="127"/>
      <c r="G405" s="127"/>
      <c r="H405" s="127"/>
      <c r="I405" s="367"/>
      <c r="J405" s="163"/>
      <c r="K405" s="163"/>
      <c r="L405" s="127"/>
      <c r="M405" s="106" t="str">
        <f>IF(OR(E405="",I405=""),"",IF(E405="Wearing Course",VLOOKUP(I405,VALIDATIONS!$BO$2:$BQ$11,3,FALSE)*J405*K405, IF(E405="Pavement Base", VLOOKUP(I405,VALIDATIONS!$BK$2:$BM$10,3,FALSE)*J405*K405*L405/1000, IF(E405="Earthworks and Formation", VLOOKUP(I405,VALIDATIONS!$BR$2:$BT$3,3,FALSE)*J405*K405*L405/1000,0))))</f>
        <v/>
      </c>
    </row>
    <row r="406" spans="1:13" x14ac:dyDescent="0.2">
      <c r="A406" s="92"/>
      <c r="B406" s="355"/>
      <c r="C406" s="354"/>
      <c r="D406" s="127"/>
      <c r="E406" s="367"/>
      <c r="F406" s="127"/>
      <c r="G406" s="127"/>
      <c r="H406" s="127"/>
      <c r="I406" s="367"/>
      <c r="J406" s="163"/>
      <c r="K406" s="163"/>
      <c r="L406" s="127"/>
      <c r="M406" s="106" t="str">
        <f>IF(OR(E406="",I406=""),"",IF(E406="Wearing Course",VLOOKUP(I406,VALIDATIONS!$BO$2:$BQ$11,3,FALSE)*J406*K406, IF(E406="Pavement Base", VLOOKUP(I406,VALIDATIONS!$BK$2:$BM$10,3,FALSE)*J406*K406*L406/1000, IF(E406="Earthworks and Formation", VLOOKUP(I406,VALIDATIONS!$BR$2:$BT$3,3,FALSE)*J406*K406*L406/1000,0))))</f>
        <v/>
      </c>
    </row>
    <row r="407" spans="1:13" x14ac:dyDescent="0.2">
      <c r="A407" s="92"/>
      <c r="B407" s="355"/>
      <c r="C407" s="354"/>
      <c r="D407" s="127"/>
      <c r="E407" s="367"/>
      <c r="F407" s="127"/>
      <c r="G407" s="127"/>
      <c r="H407" s="127"/>
      <c r="I407" s="367"/>
      <c r="J407" s="163"/>
      <c r="K407" s="163"/>
      <c r="L407" s="127"/>
      <c r="M407" s="106" t="str">
        <f>IF(OR(E407="",I407=""),"",IF(E407="Wearing Course",VLOOKUP(I407,VALIDATIONS!$BO$2:$BQ$11,3,FALSE)*J407*K407, IF(E407="Pavement Base", VLOOKUP(I407,VALIDATIONS!$BK$2:$BM$10,3,FALSE)*J407*K407*L407/1000, IF(E407="Earthworks and Formation", VLOOKUP(I407,VALIDATIONS!$BR$2:$BT$3,3,FALSE)*J407*K407*L407/1000,0))))</f>
        <v/>
      </c>
    </row>
    <row r="408" spans="1:13" x14ac:dyDescent="0.2">
      <c r="A408" s="92"/>
      <c r="B408" s="355"/>
      <c r="C408" s="354"/>
      <c r="D408" s="127"/>
      <c r="E408" s="367"/>
      <c r="F408" s="127"/>
      <c r="G408" s="127"/>
      <c r="H408" s="127"/>
      <c r="I408" s="367"/>
      <c r="J408" s="163"/>
      <c r="K408" s="163"/>
      <c r="L408" s="127"/>
      <c r="M408" s="106" t="str">
        <f>IF(OR(E408="",I408=""),"",IF(E408="Wearing Course",VLOOKUP(I408,VALIDATIONS!$BO$2:$BQ$11,3,FALSE)*J408*K408, IF(E408="Pavement Base", VLOOKUP(I408,VALIDATIONS!$BK$2:$BM$10,3,FALSE)*J408*K408*L408/1000, IF(E408="Earthworks and Formation", VLOOKUP(I408,VALIDATIONS!$BR$2:$BT$3,3,FALSE)*J408*K408*L408/1000,0))))</f>
        <v/>
      </c>
    </row>
    <row r="409" spans="1:13" x14ac:dyDescent="0.2">
      <c r="A409" s="92"/>
      <c r="B409" s="355"/>
      <c r="C409" s="354"/>
      <c r="D409" s="127"/>
      <c r="E409" s="367"/>
      <c r="F409" s="127"/>
      <c r="G409" s="127"/>
      <c r="H409" s="127"/>
      <c r="I409" s="367"/>
      <c r="J409" s="163"/>
      <c r="K409" s="163"/>
      <c r="L409" s="127"/>
      <c r="M409" s="106" t="str">
        <f>IF(OR(E409="",I409=""),"",IF(E409="Wearing Course",VLOOKUP(I409,VALIDATIONS!$BO$2:$BQ$11,3,FALSE)*J409*K409, IF(E409="Pavement Base", VLOOKUP(I409,VALIDATIONS!$BK$2:$BM$10,3,FALSE)*J409*K409*L409/1000, IF(E409="Earthworks and Formation", VLOOKUP(I409,VALIDATIONS!$BR$2:$BT$3,3,FALSE)*J409*K409*L409/1000,0))))</f>
        <v/>
      </c>
    </row>
    <row r="410" spans="1:13" x14ac:dyDescent="0.2">
      <c r="A410" s="92"/>
      <c r="B410" s="355"/>
      <c r="C410" s="354"/>
      <c r="D410" s="127"/>
      <c r="E410" s="367"/>
      <c r="F410" s="127"/>
      <c r="G410" s="127"/>
      <c r="H410" s="127"/>
      <c r="I410" s="367"/>
      <c r="J410" s="163"/>
      <c r="K410" s="163"/>
      <c r="L410" s="127"/>
      <c r="M410" s="106" t="str">
        <f>IF(OR(E410="",I410=""),"",IF(E410="Wearing Course",VLOOKUP(I410,VALIDATIONS!$BO$2:$BQ$11,3,FALSE)*J410*K410, IF(E410="Pavement Base", VLOOKUP(I410,VALIDATIONS!$BK$2:$BM$10,3,FALSE)*J410*K410*L410/1000, IF(E410="Earthworks and Formation", VLOOKUP(I410,VALIDATIONS!$BR$2:$BT$3,3,FALSE)*J410*K410*L410/1000,0))))</f>
        <v/>
      </c>
    </row>
    <row r="411" spans="1:13" x14ac:dyDescent="0.2">
      <c r="A411" s="92"/>
      <c r="B411" s="355"/>
      <c r="C411" s="354"/>
      <c r="D411" s="127"/>
      <c r="E411" s="367"/>
      <c r="F411" s="127"/>
      <c r="G411" s="127"/>
      <c r="H411" s="127"/>
      <c r="I411" s="367"/>
      <c r="J411" s="163"/>
      <c r="K411" s="163"/>
      <c r="L411" s="127"/>
      <c r="M411" s="106" t="str">
        <f>IF(OR(E411="",I411=""),"",IF(E411="Wearing Course",VLOOKUP(I411,VALIDATIONS!$BO$2:$BQ$11,3,FALSE)*J411*K411, IF(E411="Pavement Base", VLOOKUP(I411,VALIDATIONS!$BK$2:$BM$10,3,FALSE)*J411*K411*L411/1000, IF(E411="Earthworks and Formation", VLOOKUP(I411,VALIDATIONS!$BR$2:$BT$3,3,FALSE)*J411*K411*L411/1000,0))))</f>
        <v/>
      </c>
    </row>
    <row r="412" spans="1:13" x14ac:dyDescent="0.2">
      <c r="A412" s="92"/>
      <c r="B412" s="355"/>
      <c r="C412" s="354"/>
      <c r="D412" s="127"/>
      <c r="E412" s="367"/>
      <c r="F412" s="127"/>
      <c r="G412" s="127"/>
      <c r="H412" s="127"/>
      <c r="I412" s="367"/>
      <c r="J412" s="163"/>
      <c r="K412" s="163"/>
      <c r="L412" s="127"/>
      <c r="M412" s="106" t="str">
        <f>IF(OR(E412="",I412=""),"",IF(E412="Wearing Course",VLOOKUP(I412,VALIDATIONS!$BO$2:$BQ$11,3,FALSE)*J412*K412, IF(E412="Pavement Base", VLOOKUP(I412,VALIDATIONS!$BK$2:$BM$10,3,FALSE)*J412*K412*L412/1000, IF(E412="Earthworks and Formation", VLOOKUP(I412,VALIDATIONS!$BR$2:$BT$3,3,FALSE)*J412*K412*L412/1000,0))))</f>
        <v/>
      </c>
    </row>
    <row r="413" spans="1:13" x14ac:dyDescent="0.2">
      <c r="A413" s="92"/>
      <c r="B413" s="355"/>
      <c r="C413" s="354"/>
      <c r="D413" s="127"/>
      <c r="E413" s="367"/>
      <c r="F413" s="127"/>
      <c r="G413" s="127"/>
      <c r="H413" s="127"/>
      <c r="I413" s="367"/>
      <c r="J413" s="163"/>
      <c r="K413" s="163"/>
      <c r="L413" s="127"/>
      <c r="M413" s="106" t="str">
        <f>IF(OR(E413="",I413=""),"",IF(E413="Wearing Course",VLOOKUP(I413,VALIDATIONS!$BO$2:$BQ$11,3,FALSE)*J413*K413, IF(E413="Pavement Base", VLOOKUP(I413,VALIDATIONS!$BK$2:$BM$10,3,FALSE)*J413*K413*L413/1000, IF(E413="Earthworks and Formation", VLOOKUP(I413,VALIDATIONS!$BR$2:$BT$3,3,FALSE)*J413*K413*L413/1000,0))))</f>
        <v/>
      </c>
    </row>
    <row r="414" spans="1:13" x14ac:dyDescent="0.2">
      <c r="A414" s="92"/>
      <c r="B414" s="355"/>
      <c r="C414" s="354"/>
      <c r="D414" s="127"/>
      <c r="E414" s="367"/>
      <c r="F414" s="127"/>
      <c r="G414" s="127"/>
      <c r="H414" s="127"/>
      <c r="I414" s="367"/>
      <c r="J414" s="163"/>
      <c r="K414" s="163"/>
      <c r="L414" s="127"/>
      <c r="M414" s="106" t="str">
        <f>IF(OR(E414="",I414=""),"",IF(E414="Wearing Course",VLOOKUP(I414,VALIDATIONS!$BO$2:$BQ$11,3,FALSE)*J414*K414, IF(E414="Pavement Base", VLOOKUP(I414,VALIDATIONS!$BK$2:$BM$10,3,FALSE)*J414*K414*L414/1000, IF(E414="Earthworks and Formation", VLOOKUP(I414,VALIDATIONS!$BR$2:$BT$3,3,FALSE)*J414*K414*L414/1000,0))))</f>
        <v/>
      </c>
    </row>
    <row r="415" spans="1:13" x14ac:dyDescent="0.2">
      <c r="A415" s="92"/>
      <c r="B415" s="355"/>
      <c r="C415" s="354"/>
      <c r="D415" s="127"/>
      <c r="E415" s="367"/>
      <c r="F415" s="127"/>
      <c r="G415" s="127"/>
      <c r="H415" s="127"/>
      <c r="I415" s="367"/>
      <c r="J415" s="163"/>
      <c r="K415" s="163"/>
      <c r="L415" s="127"/>
      <c r="M415" s="106" t="str">
        <f>IF(OR(E415="",I415=""),"",IF(E415="Wearing Course",VLOOKUP(I415,VALIDATIONS!$BO$2:$BQ$11,3,FALSE)*J415*K415, IF(E415="Pavement Base", VLOOKUP(I415,VALIDATIONS!$BK$2:$BM$10,3,FALSE)*J415*K415*L415/1000, IF(E415="Earthworks and Formation", VLOOKUP(I415,VALIDATIONS!$BR$2:$BT$3,3,FALSE)*J415*K415*L415/1000,0))))</f>
        <v/>
      </c>
    </row>
    <row r="416" spans="1:13" x14ac:dyDescent="0.2">
      <c r="A416" s="92"/>
      <c r="B416" s="355"/>
      <c r="C416" s="354"/>
      <c r="D416" s="127"/>
      <c r="E416" s="367"/>
      <c r="F416" s="127"/>
      <c r="G416" s="127"/>
      <c r="H416" s="127"/>
      <c r="I416" s="367"/>
      <c r="J416" s="163"/>
      <c r="K416" s="163"/>
      <c r="L416" s="127"/>
      <c r="M416" s="106" t="str">
        <f>IF(OR(E416="",I416=""),"",IF(E416="Wearing Course",VLOOKUP(I416,VALIDATIONS!$BO$2:$BQ$11,3,FALSE)*J416*K416, IF(E416="Pavement Base", VLOOKUP(I416,VALIDATIONS!$BK$2:$BM$10,3,FALSE)*J416*K416*L416/1000, IF(E416="Earthworks and Formation", VLOOKUP(I416,VALIDATIONS!$BR$2:$BT$3,3,FALSE)*J416*K416*L416/1000,0))))</f>
        <v/>
      </c>
    </row>
    <row r="417" spans="1:13" x14ac:dyDescent="0.2">
      <c r="A417" s="92"/>
      <c r="B417" s="355"/>
      <c r="C417" s="354"/>
      <c r="D417" s="127"/>
      <c r="E417" s="367"/>
      <c r="F417" s="127"/>
      <c r="G417" s="127"/>
      <c r="H417" s="127"/>
      <c r="I417" s="367"/>
      <c r="J417" s="163"/>
      <c r="K417" s="163"/>
      <c r="L417" s="127"/>
      <c r="M417" s="106" t="str">
        <f>IF(OR(E417="",I417=""),"",IF(E417="Wearing Course",VLOOKUP(I417,VALIDATIONS!$BO$2:$BQ$11,3,FALSE)*J417*K417, IF(E417="Pavement Base", VLOOKUP(I417,VALIDATIONS!$BK$2:$BM$10,3,FALSE)*J417*K417*L417/1000, IF(E417="Earthworks and Formation", VLOOKUP(I417,VALIDATIONS!$BR$2:$BT$3,3,FALSE)*J417*K417*L417/1000,0))))</f>
        <v/>
      </c>
    </row>
    <row r="418" spans="1:13" x14ac:dyDescent="0.2">
      <c r="A418" s="92"/>
      <c r="B418" s="355"/>
      <c r="C418" s="354"/>
      <c r="D418" s="127"/>
      <c r="E418" s="367"/>
      <c r="F418" s="127"/>
      <c r="G418" s="127"/>
      <c r="H418" s="127"/>
      <c r="I418" s="367"/>
      <c r="J418" s="163"/>
      <c r="K418" s="163"/>
      <c r="L418" s="127"/>
      <c r="M418" s="106" t="str">
        <f>IF(OR(E418="",I418=""),"",IF(E418="Wearing Course",VLOOKUP(I418,VALIDATIONS!$BO$2:$BQ$11,3,FALSE)*J418*K418, IF(E418="Pavement Base", VLOOKUP(I418,VALIDATIONS!$BK$2:$BM$10,3,FALSE)*J418*K418*L418/1000, IF(E418="Earthworks and Formation", VLOOKUP(I418,VALIDATIONS!$BR$2:$BT$3,3,FALSE)*J418*K418*L418/1000,0))))</f>
        <v/>
      </c>
    </row>
    <row r="419" spans="1:13" x14ac:dyDescent="0.2">
      <c r="A419" s="92"/>
      <c r="B419" s="355"/>
      <c r="C419" s="354"/>
      <c r="D419" s="127"/>
      <c r="E419" s="367"/>
      <c r="F419" s="127"/>
      <c r="G419" s="127"/>
      <c r="H419" s="127"/>
      <c r="I419" s="367"/>
      <c r="J419" s="163"/>
      <c r="K419" s="163"/>
      <c r="L419" s="127"/>
      <c r="M419" s="106" t="str">
        <f>IF(OR(E419="",I419=""),"",IF(E419="Wearing Course",VLOOKUP(I419,VALIDATIONS!$BO$2:$BQ$11,3,FALSE)*J419*K419, IF(E419="Pavement Base", VLOOKUP(I419,VALIDATIONS!$BK$2:$BM$10,3,FALSE)*J419*K419*L419/1000, IF(E419="Earthworks and Formation", VLOOKUP(I419,VALIDATIONS!$BR$2:$BT$3,3,FALSE)*J419*K419*L419/1000,0))))</f>
        <v/>
      </c>
    </row>
    <row r="420" spans="1:13" x14ac:dyDescent="0.2">
      <c r="A420" s="92"/>
      <c r="B420" s="355"/>
      <c r="C420" s="354"/>
      <c r="D420" s="127"/>
      <c r="E420" s="367"/>
      <c r="F420" s="127"/>
      <c r="G420" s="127"/>
      <c r="H420" s="127"/>
      <c r="I420" s="367"/>
      <c r="J420" s="163"/>
      <c r="K420" s="163"/>
      <c r="L420" s="127"/>
      <c r="M420" s="106" t="str">
        <f>IF(OR(E420="",I420=""),"",IF(E420="Wearing Course",VLOOKUP(I420,VALIDATIONS!$BO$2:$BQ$11,3,FALSE)*J420*K420, IF(E420="Pavement Base", VLOOKUP(I420,VALIDATIONS!$BK$2:$BM$10,3,FALSE)*J420*K420*L420/1000, IF(E420="Earthworks and Formation", VLOOKUP(I420,VALIDATIONS!$BR$2:$BT$3,3,FALSE)*J420*K420*L420/1000,0))))</f>
        <v/>
      </c>
    </row>
    <row r="421" spans="1:13" x14ac:dyDescent="0.2">
      <c r="A421" s="92"/>
      <c r="B421" s="355"/>
      <c r="C421" s="354"/>
      <c r="D421" s="127"/>
      <c r="E421" s="367"/>
      <c r="F421" s="127"/>
      <c r="G421" s="127"/>
      <c r="H421" s="127"/>
      <c r="I421" s="367"/>
      <c r="J421" s="163"/>
      <c r="K421" s="163"/>
      <c r="L421" s="127"/>
      <c r="M421" s="106" t="str">
        <f>IF(OR(E421="",I421=""),"",IF(E421="Wearing Course",VLOOKUP(I421,VALIDATIONS!$BO$2:$BQ$11,3,FALSE)*J421*K421, IF(E421="Pavement Base", VLOOKUP(I421,VALIDATIONS!$BK$2:$BM$10,3,FALSE)*J421*K421*L421/1000, IF(E421="Earthworks and Formation", VLOOKUP(I421,VALIDATIONS!$BR$2:$BT$3,3,FALSE)*J421*K421*L421/1000,0))))</f>
        <v/>
      </c>
    </row>
    <row r="422" spans="1:13" x14ac:dyDescent="0.2">
      <c r="A422" s="92"/>
      <c r="B422" s="355"/>
      <c r="C422" s="354"/>
      <c r="D422" s="127"/>
      <c r="E422" s="367"/>
      <c r="F422" s="127"/>
      <c r="G422" s="127"/>
      <c r="H422" s="127"/>
      <c r="I422" s="367"/>
      <c r="J422" s="163"/>
      <c r="K422" s="163"/>
      <c r="L422" s="127"/>
      <c r="M422" s="106" t="str">
        <f>IF(OR(E422="",I422=""),"",IF(E422="Wearing Course",VLOOKUP(I422,VALIDATIONS!$BO$2:$BQ$11,3,FALSE)*J422*K422, IF(E422="Pavement Base", VLOOKUP(I422,VALIDATIONS!$BK$2:$BM$10,3,FALSE)*J422*K422*L422/1000, IF(E422="Earthworks and Formation", VLOOKUP(I422,VALIDATIONS!$BR$2:$BT$3,3,FALSE)*J422*K422*L422/1000,0))))</f>
        <v/>
      </c>
    </row>
    <row r="423" spans="1:13" x14ac:dyDescent="0.2">
      <c r="A423" s="92"/>
      <c r="B423" s="355"/>
      <c r="C423" s="354"/>
      <c r="D423" s="127"/>
      <c r="E423" s="367"/>
      <c r="F423" s="127"/>
      <c r="G423" s="127"/>
      <c r="H423" s="127"/>
      <c r="I423" s="367"/>
      <c r="J423" s="163"/>
      <c r="K423" s="163"/>
      <c r="L423" s="127"/>
      <c r="M423" s="106" t="str">
        <f>IF(OR(E423="",I423=""),"",IF(E423="Wearing Course",VLOOKUP(I423,VALIDATIONS!$BO$2:$BQ$11,3,FALSE)*J423*K423, IF(E423="Pavement Base", VLOOKUP(I423,VALIDATIONS!$BK$2:$BM$10,3,FALSE)*J423*K423*L423/1000, IF(E423="Earthworks and Formation", VLOOKUP(I423,VALIDATIONS!$BR$2:$BT$3,3,FALSE)*J423*K423*L423/1000,0))))</f>
        <v/>
      </c>
    </row>
    <row r="424" spans="1:13" x14ac:dyDescent="0.2">
      <c r="A424" s="92"/>
      <c r="B424" s="355"/>
      <c r="C424" s="354"/>
      <c r="D424" s="127"/>
      <c r="E424" s="367"/>
      <c r="F424" s="127"/>
      <c r="G424" s="127"/>
      <c r="H424" s="127"/>
      <c r="I424" s="367"/>
      <c r="J424" s="163"/>
      <c r="K424" s="163"/>
      <c r="L424" s="127"/>
      <c r="M424" s="106" t="str">
        <f>IF(OR(E424="",I424=""),"",IF(E424="Wearing Course",VLOOKUP(I424,VALIDATIONS!$BO$2:$BQ$11,3,FALSE)*J424*K424, IF(E424="Pavement Base", VLOOKUP(I424,VALIDATIONS!$BK$2:$BM$10,3,FALSE)*J424*K424*L424/1000, IF(E424="Earthworks and Formation", VLOOKUP(I424,VALIDATIONS!$BR$2:$BT$3,3,FALSE)*J424*K424*L424/1000,0))))</f>
        <v/>
      </c>
    </row>
    <row r="425" spans="1:13" x14ac:dyDescent="0.2">
      <c r="A425" s="92"/>
      <c r="B425" s="355"/>
      <c r="C425" s="354"/>
      <c r="D425" s="127"/>
      <c r="E425" s="367"/>
      <c r="F425" s="127"/>
      <c r="G425" s="127"/>
      <c r="H425" s="127"/>
      <c r="I425" s="367"/>
      <c r="J425" s="163"/>
      <c r="K425" s="163"/>
      <c r="L425" s="127"/>
      <c r="M425" s="106" t="str">
        <f>IF(OR(E425="",I425=""),"",IF(E425="Wearing Course",VLOOKUP(I425,VALIDATIONS!$BO$2:$BQ$11,3,FALSE)*J425*K425, IF(E425="Pavement Base", VLOOKUP(I425,VALIDATIONS!$BK$2:$BM$10,3,FALSE)*J425*K425*L425/1000, IF(E425="Earthworks and Formation", VLOOKUP(I425,VALIDATIONS!$BR$2:$BT$3,3,FALSE)*J425*K425*L425/1000,0))))</f>
        <v/>
      </c>
    </row>
    <row r="426" spans="1:13" x14ac:dyDescent="0.2">
      <c r="A426" s="92"/>
      <c r="B426" s="355"/>
      <c r="C426" s="354"/>
      <c r="D426" s="127"/>
      <c r="E426" s="367"/>
      <c r="F426" s="127"/>
      <c r="G426" s="127"/>
      <c r="H426" s="127"/>
      <c r="I426" s="367"/>
      <c r="J426" s="163"/>
      <c r="K426" s="163"/>
      <c r="L426" s="127"/>
      <c r="M426" s="106" t="str">
        <f>IF(OR(E426="",I426=""),"",IF(E426="Wearing Course",VLOOKUP(I426,VALIDATIONS!$BO$2:$BQ$11,3,FALSE)*J426*K426, IF(E426="Pavement Base", VLOOKUP(I426,VALIDATIONS!$BK$2:$BM$10,3,FALSE)*J426*K426*L426/1000, IF(E426="Earthworks and Formation", VLOOKUP(I426,VALIDATIONS!$BR$2:$BT$3,3,FALSE)*J426*K426*L426/1000,0))))</f>
        <v/>
      </c>
    </row>
    <row r="427" spans="1:13" x14ac:dyDescent="0.2">
      <c r="A427" s="92"/>
      <c r="B427" s="355"/>
      <c r="C427" s="354"/>
      <c r="D427" s="127"/>
      <c r="E427" s="367"/>
      <c r="F427" s="127"/>
      <c r="G427" s="127"/>
      <c r="H427" s="127"/>
      <c r="I427" s="367"/>
      <c r="J427" s="163"/>
      <c r="K427" s="163"/>
      <c r="L427" s="127"/>
      <c r="M427" s="106" t="str">
        <f>IF(OR(E427="",I427=""),"",IF(E427="Wearing Course",VLOOKUP(I427,VALIDATIONS!$BO$2:$BQ$11,3,FALSE)*J427*K427, IF(E427="Pavement Base", VLOOKUP(I427,VALIDATIONS!$BK$2:$BM$10,3,FALSE)*J427*K427*L427/1000, IF(E427="Earthworks and Formation", VLOOKUP(I427,VALIDATIONS!$BR$2:$BT$3,3,FALSE)*J427*K427*L427/1000,0))))</f>
        <v/>
      </c>
    </row>
    <row r="428" spans="1:13" x14ac:dyDescent="0.2">
      <c r="A428" s="92"/>
      <c r="B428" s="355"/>
      <c r="C428" s="354"/>
      <c r="D428" s="127"/>
      <c r="E428" s="367"/>
      <c r="F428" s="127"/>
      <c r="G428" s="127"/>
      <c r="H428" s="127"/>
      <c r="I428" s="367"/>
      <c r="J428" s="163"/>
      <c r="K428" s="163"/>
      <c r="L428" s="127"/>
      <c r="M428" s="106" t="str">
        <f>IF(OR(E428="",I428=""),"",IF(E428="Wearing Course",VLOOKUP(I428,VALIDATIONS!$BO$2:$BQ$11,3,FALSE)*J428*K428, IF(E428="Pavement Base", VLOOKUP(I428,VALIDATIONS!$BK$2:$BM$10,3,FALSE)*J428*K428*L428/1000, IF(E428="Earthworks and Formation", VLOOKUP(I428,VALIDATIONS!$BR$2:$BT$3,3,FALSE)*J428*K428*L428/1000,0))))</f>
        <v/>
      </c>
    </row>
    <row r="429" spans="1:13" x14ac:dyDescent="0.2">
      <c r="A429" s="92"/>
      <c r="B429" s="355"/>
      <c r="C429" s="354"/>
      <c r="D429" s="127"/>
      <c r="E429" s="367"/>
      <c r="F429" s="127"/>
      <c r="G429" s="127"/>
      <c r="H429" s="127"/>
      <c r="I429" s="367"/>
      <c r="J429" s="163"/>
      <c r="K429" s="163"/>
      <c r="L429" s="127"/>
      <c r="M429" s="106" t="str">
        <f>IF(OR(E429="",I429=""),"",IF(E429="Wearing Course",VLOOKUP(I429,VALIDATIONS!$BO$2:$BQ$11,3,FALSE)*J429*K429, IF(E429="Pavement Base", VLOOKUP(I429,VALIDATIONS!$BK$2:$BM$10,3,FALSE)*J429*K429*L429/1000, IF(E429="Earthworks and Formation", VLOOKUP(I429,VALIDATIONS!$BR$2:$BT$3,3,FALSE)*J429*K429*L429/1000,0))))</f>
        <v/>
      </c>
    </row>
    <row r="430" spans="1:13" x14ac:dyDescent="0.2">
      <c r="A430" s="92"/>
      <c r="B430" s="355"/>
      <c r="C430" s="354"/>
      <c r="D430" s="127"/>
      <c r="E430" s="367"/>
      <c r="F430" s="127"/>
      <c r="G430" s="127"/>
      <c r="H430" s="127"/>
      <c r="I430" s="367"/>
      <c r="J430" s="163"/>
      <c r="K430" s="163"/>
      <c r="L430" s="127"/>
      <c r="M430" s="106" t="str">
        <f>IF(OR(E430="",I430=""),"",IF(E430="Wearing Course",VLOOKUP(I430,VALIDATIONS!$BO$2:$BQ$11,3,FALSE)*J430*K430, IF(E430="Pavement Base", VLOOKUP(I430,VALIDATIONS!$BK$2:$BM$10,3,FALSE)*J430*K430*L430/1000, IF(E430="Earthworks and Formation", VLOOKUP(I430,VALIDATIONS!$BR$2:$BT$3,3,FALSE)*J430*K430*L430/1000,0))))</f>
        <v/>
      </c>
    </row>
    <row r="431" spans="1:13" x14ac:dyDescent="0.2">
      <c r="A431" s="92"/>
      <c r="B431" s="355"/>
      <c r="C431" s="354"/>
      <c r="D431" s="127"/>
      <c r="E431" s="367"/>
      <c r="F431" s="127"/>
      <c r="G431" s="127"/>
      <c r="H431" s="127"/>
      <c r="I431" s="367"/>
      <c r="J431" s="163"/>
      <c r="K431" s="163"/>
      <c r="L431" s="127"/>
      <c r="M431" s="106" t="str">
        <f>IF(OR(E431="",I431=""),"",IF(E431="Wearing Course",VLOOKUP(I431,VALIDATIONS!$BO$2:$BQ$11,3,FALSE)*J431*K431, IF(E431="Pavement Base", VLOOKUP(I431,VALIDATIONS!$BK$2:$BM$10,3,FALSE)*J431*K431*L431/1000, IF(E431="Earthworks and Formation", VLOOKUP(I431,VALIDATIONS!$BR$2:$BT$3,3,FALSE)*J431*K431*L431/1000,0))))</f>
        <v/>
      </c>
    </row>
    <row r="432" spans="1:13" x14ac:dyDescent="0.2">
      <c r="A432" s="92"/>
      <c r="B432" s="355"/>
      <c r="C432" s="354"/>
      <c r="D432" s="127"/>
      <c r="E432" s="367"/>
      <c r="F432" s="127"/>
      <c r="G432" s="127"/>
      <c r="H432" s="127"/>
      <c r="I432" s="367"/>
      <c r="J432" s="163"/>
      <c r="K432" s="163"/>
      <c r="L432" s="127"/>
      <c r="M432" s="106" t="str">
        <f>IF(OR(E432="",I432=""),"",IF(E432="Wearing Course",VLOOKUP(I432,VALIDATIONS!$BO$2:$BQ$11,3,FALSE)*J432*K432, IF(E432="Pavement Base", VLOOKUP(I432,VALIDATIONS!$BK$2:$BM$10,3,FALSE)*J432*K432*L432/1000, IF(E432="Earthworks and Formation", VLOOKUP(I432,VALIDATIONS!$BR$2:$BT$3,3,FALSE)*J432*K432*L432/1000,0))))</f>
        <v/>
      </c>
    </row>
    <row r="433" spans="1:13" x14ac:dyDescent="0.2">
      <c r="A433" s="92"/>
      <c r="B433" s="355"/>
      <c r="C433" s="354"/>
      <c r="D433" s="127"/>
      <c r="E433" s="367"/>
      <c r="F433" s="127"/>
      <c r="G433" s="127"/>
      <c r="H433" s="127"/>
      <c r="I433" s="367"/>
      <c r="J433" s="163"/>
      <c r="K433" s="163"/>
      <c r="L433" s="127"/>
      <c r="M433" s="106" t="str">
        <f>IF(OR(E433="",I433=""),"",IF(E433="Wearing Course",VLOOKUP(I433,VALIDATIONS!$BO$2:$BQ$11,3,FALSE)*J433*K433, IF(E433="Pavement Base", VLOOKUP(I433,VALIDATIONS!$BK$2:$BM$10,3,FALSE)*J433*K433*L433/1000, IF(E433="Earthworks and Formation", VLOOKUP(I433,VALIDATIONS!$BR$2:$BT$3,3,FALSE)*J433*K433*L433/1000,0))))</f>
        <v/>
      </c>
    </row>
    <row r="434" spans="1:13" x14ac:dyDescent="0.2">
      <c r="A434" s="92"/>
      <c r="B434" s="355"/>
      <c r="C434" s="354"/>
      <c r="D434" s="127"/>
      <c r="E434" s="367"/>
      <c r="F434" s="127"/>
      <c r="G434" s="127"/>
      <c r="H434" s="127"/>
      <c r="I434" s="367"/>
      <c r="J434" s="163"/>
      <c r="K434" s="163"/>
      <c r="L434" s="127"/>
      <c r="M434" s="106" t="str">
        <f>IF(OR(E434="",I434=""),"",IF(E434="Wearing Course",VLOOKUP(I434,VALIDATIONS!$BO$2:$BQ$11,3,FALSE)*J434*K434, IF(E434="Pavement Base", VLOOKUP(I434,VALIDATIONS!$BK$2:$BM$10,3,FALSE)*J434*K434*L434/1000, IF(E434="Earthworks and Formation", VLOOKUP(I434,VALIDATIONS!$BR$2:$BT$3,3,FALSE)*J434*K434*L434/1000,0))))</f>
        <v/>
      </c>
    </row>
    <row r="435" spans="1:13" x14ac:dyDescent="0.2">
      <c r="A435" s="92"/>
      <c r="B435" s="355"/>
      <c r="C435" s="354"/>
      <c r="D435" s="127"/>
      <c r="E435" s="367"/>
      <c r="F435" s="127"/>
      <c r="G435" s="127"/>
      <c r="H435" s="127"/>
      <c r="I435" s="367"/>
      <c r="J435" s="163"/>
      <c r="K435" s="163"/>
      <c r="L435" s="127"/>
      <c r="M435" s="106" t="str">
        <f>IF(OR(E435="",I435=""),"",IF(E435="Wearing Course",VLOOKUP(I435,VALIDATIONS!$BO$2:$BQ$11,3,FALSE)*J435*K435, IF(E435="Pavement Base", VLOOKUP(I435,VALIDATIONS!$BK$2:$BM$10,3,FALSE)*J435*K435*L435/1000, IF(E435="Earthworks and Formation", VLOOKUP(I435,VALIDATIONS!$BR$2:$BT$3,3,FALSE)*J435*K435*L435/1000,0))))</f>
        <v/>
      </c>
    </row>
    <row r="436" spans="1:13" x14ac:dyDescent="0.2">
      <c r="A436" s="92"/>
      <c r="B436" s="355"/>
      <c r="C436" s="354"/>
      <c r="D436" s="127"/>
      <c r="E436" s="367"/>
      <c r="F436" s="127"/>
      <c r="G436" s="127"/>
      <c r="H436" s="127"/>
      <c r="I436" s="367"/>
      <c r="J436" s="163"/>
      <c r="K436" s="163"/>
      <c r="L436" s="127"/>
      <c r="M436" s="106" t="str">
        <f>IF(OR(E436="",I436=""),"",IF(E436="Wearing Course",VLOOKUP(I436,VALIDATIONS!$BO$2:$BQ$11,3,FALSE)*J436*K436, IF(E436="Pavement Base", VLOOKUP(I436,VALIDATIONS!$BK$2:$BM$10,3,FALSE)*J436*K436*L436/1000, IF(E436="Earthworks and Formation", VLOOKUP(I436,VALIDATIONS!$BR$2:$BT$3,3,FALSE)*J436*K436*L436/1000,0))))</f>
        <v/>
      </c>
    </row>
    <row r="437" spans="1:13" x14ac:dyDescent="0.2">
      <c r="A437" s="92"/>
      <c r="B437" s="355"/>
      <c r="C437" s="354"/>
      <c r="D437" s="127"/>
      <c r="E437" s="367"/>
      <c r="F437" s="127"/>
      <c r="G437" s="127"/>
      <c r="H437" s="127"/>
      <c r="I437" s="367"/>
      <c r="J437" s="163"/>
      <c r="K437" s="163"/>
      <c r="L437" s="127"/>
      <c r="M437" s="106" t="str">
        <f>IF(OR(E437="",I437=""),"",IF(E437="Wearing Course",VLOOKUP(I437,VALIDATIONS!$BO$2:$BQ$11,3,FALSE)*J437*K437, IF(E437="Pavement Base", VLOOKUP(I437,VALIDATIONS!$BK$2:$BM$10,3,FALSE)*J437*K437*L437/1000, IF(E437="Earthworks and Formation", VLOOKUP(I437,VALIDATIONS!$BR$2:$BT$3,3,FALSE)*J437*K437*L437/1000,0))))</f>
        <v/>
      </c>
    </row>
    <row r="438" spans="1:13" x14ac:dyDescent="0.2">
      <c r="A438" s="92"/>
      <c r="B438" s="355"/>
      <c r="C438" s="354"/>
      <c r="D438" s="127"/>
      <c r="E438" s="367"/>
      <c r="F438" s="127"/>
      <c r="G438" s="127"/>
      <c r="H438" s="127"/>
      <c r="I438" s="367"/>
      <c r="J438" s="163"/>
      <c r="K438" s="163"/>
      <c r="L438" s="127"/>
      <c r="M438" s="106" t="str">
        <f>IF(OR(E438="",I438=""),"",IF(E438="Wearing Course",VLOOKUP(I438,VALIDATIONS!$BO$2:$BQ$11,3,FALSE)*J438*K438, IF(E438="Pavement Base", VLOOKUP(I438,VALIDATIONS!$BK$2:$BM$10,3,FALSE)*J438*K438*L438/1000, IF(E438="Earthworks and Formation", VLOOKUP(I438,VALIDATIONS!$BR$2:$BT$3,3,FALSE)*J438*K438*L438/1000,0))))</f>
        <v/>
      </c>
    </row>
    <row r="439" spans="1:13" x14ac:dyDescent="0.2">
      <c r="A439" s="92"/>
      <c r="B439" s="355"/>
      <c r="C439" s="354"/>
      <c r="D439" s="127"/>
      <c r="E439" s="367"/>
      <c r="F439" s="127"/>
      <c r="G439" s="127"/>
      <c r="H439" s="127"/>
      <c r="I439" s="367"/>
      <c r="J439" s="163"/>
      <c r="K439" s="163"/>
      <c r="L439" s="127"/>
      <c r="M439" s="106" t="str">
        <f>IF(OR(E439="",I439=""),"",IF(E439="Wearing Course",VLOOKUP(I439,VALIDATIONS!$BO$2:$BQ$11,3,FALSE)*J439*K439, IF(E439="Pavement Base", VLOOKUP(I439,VALIDATIONS!$BK$2:$BM$10,3,FALSE)*J439*K439*L439/1000, IF(E439="Earthworks and Formation", VLOOKUP(I439,VALIDATIONS!$BR$2:$BT$3,3,FALSE)*J439*K439*L439/1000,0))))</f>
        <v/>
      </c>
    </row>
    <row r="440" spans="1:13" x14ac:dyDescent="0.2">
      <c r="A440" s="92"/>
      <c r="B440" s="355"/>
      <c r="C440" s="354"/>
      <c r="D440" s="127"/>
      <c r="E440" s="367"/>
      <c r="F440" s="127"/>
      <c r="G440" s="127"/>
      <c r="H440" s="127"/>
      <c r="I440" s="367"/>
      <c r="J440" s="163"/>
      <c r="K440" s="163"/>
      <c r="L440" s="127"/>
      <c r="M440" s="106" t="str">
        <f>IF(OR(E440="",I440=""),"",IF(E440="Wearing Course",VLOOKUP(I440,VALIDATIONS!$BO$2:$BQ$11,3,FALSE)*J440*K440, IF(E440="Pavement Base", VLOOKUP(I440,VALIDATIONS!$BK$2:$BM$10,3,FALSE)*J440*K440*L440/1000, IF(E440="Earthworks and Formation", VLOOKUP(I440,VALIDATIONS!$BR$2:$BT$3,3,FALSE)*J440*K440*L440/1000,0))))</f>
        <v/>
      </c>
    </row>
    <row r="441" spans="1:13" x14ac:dyDescent="0.2">
      <c r="A441" s="92"/>
      <c r="B441" s="355"/>
      <c r="C441" s="354"/>
      <c r="D441" s="127"/>
      <c r="E441" s="367"/>
      <c r="F441" s="127"/>
      <c r="G441" s="127"/>
      <c r="H441" s="127"/>
      <c r="I441" s="367"/>
      <c r="J441" s="163"/>
      <c r="K441" s="163"/>
      <c r="L441" s="127"/>
      <c r="M441" s="106" t="str">
        <f>IF(OR(E441="",I441=""),"",IF(E441="Wearing Course",VLOOKUP(I441,VALIDATIONS!$BO$2:$BQ$11,3,FALSE)*J441*K441, IF(E441="Pavement Base", VLOOKUP(I441,VALIDATIONS!$BK$2:$BM$10,3,FALSE)*J441*K441*L441/1000, IF(E441="Earthworks and Formation", VLOOKUP(I441,VALIDATIONS!$BR$2:$BT$3,3,FALSE)*J441*K441*L441/1000,0))))</f>
        <v/>
      </c>
    </row>
    <row r="442" spans="1:13" x14ac:dyDescent="0.2">
      <c r="A442" s="92"/>
      <c r="B442" s="355"/>
      <c r="C442" s="354"/>
      <c r="D442" s="127"/>
      <c r="E442" s="367"/>
      <c r="F442" s="127"/>
      <c r="G442" s="127"/>
      <c r="H442" s="127"/>
      <c r="I442" s="367"/>
      <c r="J442" s="163"/>
      <c r="K442" s="163"/>
      <c r="L442" s="127"/>
      <c r="M442" s="106" t="str">
        <f>IF(OR(E442="",I442=""),"",IF(E442="Wearing Course",VLOOKUP(I442,VALIDATIONS!$BO$2:$BQ$11,3,FALSE)*J442*K442, IF(E442="Pavement Base", VLOOKUP(I442,VALIDATIONS!$BK$2:$BM$10,3,FALSE)*J442*K442*L442/1000, IF(E442="Earthworks and Formation", VLOOKUP(I442,VALIDATIONS!$BR$2:$BT$3,3,FALSE)*J442*K442*L442/1000,0))))</f>
        <v/>
      </c>
    </row>
    <row r="443" spans="1:13" x14ac:dyDescent="0.2">
      <c r="A443" s="92"/>
      <c r="B443" s="355"/>
      <c r="C443" s="354"/>
      <c r="D443" s="127"/>
      <c r="E443" s="367"/>
      <c r="F443" s="127"/>
      <c r="G443" s="127"/>
      <c r="H443" s="127"/>
      <c r="I443" s="367"/>
      <c r="J443" s="163"/>
      <c r="K443" s="163"/>
      <c r="L443" s="127"/>
      <c r="M443" s="106" t="str">
        <f>IF(OR(E443="",I443=""),"",IF(E443="Wearing Course",VLOOKUP(I443,VALIDATIONS!$BO$2:$BQ$11,3,FALSE)*J443*K443, IF(E443="Pavement Base", VLOOKUP(I443,VALIDATIONS!$BK$2:$BM$10,3,FALSE)*J443*K443*L443/1000, IF(E443="Earthworks and Formation", VLOOKUP(I443,VALIDATIONS!$BR$2:$BT$3,3,FALSE)*J443*K443*L443/1000,0))))</f>
        <v/>
      </c>
    </row>
    <row r="444" spans="1:13" x14ac:dyDescent="0.2">
      <c r="A444" s="92"/>
      <c r="B444" s="355"/>
      <c r="C444" s="354"/>
      <c r="D444" s="127"/>
      <c r="E444" s="367"/>
      <c r="F444" s="127"/>
      <c r="G444" s="127"/>
      <c r="H444" s="127"/>
      <c r="I444" s="367"/>
      <c r="J444" s="163"/>
      <c r="K444" s="163"/>
      <c r="L444" s="127"/>
      <c r="M444" s="106" t="str">
        <f>IF(OR(E444="",I444=""),"",IF(E444="Wearing Course",VLOOKUP(I444,VALIDATIONS!$BO$2:$BQ$11,3,FALSE)*J444*K444, IF(E444="Pavement Base", VLOOKUP(I444,VALIDATIONS!$BK$2:$BM$10,3,FALSE)*J444*K444*L444/1000, IF(E444="Earthworks and Formation", VLOOKUP(I444,VALIDATIONS!$BR$2:$BT$3,3,FALSE)*J444*K444*L444/1000,0))))</f>
        <v/>
      </c>
    </row>
    <row r="445" spans="1:13" x14ac:dyDescent="0.2">
      <c r="A445" s="92"/>
      <c r="B445" s="355"/>
      <c r="C445" s="354"/>
      <c r="D445" s="127"/>
      <c r="E445" s="367"/>
      <c r="F445" s="127"/>
      <c r="G445" s="127"/>
      <c r="H445" s="127"/>
      <c r="I445" s="367"/>
      <c r="J445" s="163"/>
      <c r="K445" s="163"/>
      <c r="L445" s="127"/>
      <c r="M445" s="106" t="str">
        <f>IF(OR(E445="",I445=""),"",IF(E445="Wearing Course",VLOOKUP(I445,VALIDATIONS!$BO$2:$BQ$11,3,FALSE)*J445*K445, IF(E445="Pavement Base", VLOOKUP(I445,VALIDATIONS!$BK$2:$BM$10,3,FALSE)*J445*K445*L445/1000, IF(E445="Earthworks and Formation", VLOOKUP(I445,VALIDATIONS!$BR$2:$BT$3,3,FALSE)*J445*K445*L445/1000,0))))</f>
        <v/>
      </c>
    </row>
    <row r="446" spans="1:13" x14ac:dyDescent="0.2">
      <c r="A446" s="92"/>
      <c r="B446" s="355"/>
      <c r="C446" s="354"/>
      <c r="D446" s="127"/>
      <c r="E446" s="367"/>
      <c r="F446" s="127"/>
      <c r="G446" s="127"/>
      <c r="H446" s="127"/>
      <c r="I446" s="367"/>
      <c r="J446" s="163"/>
      <c r="K446" s="163"/>
      <c r="L446" s="127"/>
      <c r="M446" s="106" t="str">
        <f>IF(OR(E446="",I446=""),"",IF(E446="Wearing Course",VLOOKUP(I446,VALIDATIONS!$BO$2:$BQ$11,3,FALSE)*J446*K446, IF(E446="Pavement Base", VLOOKUP(I446,VALIDATIONS!$BK$2:$BM$10,3,FALSE)*J446*K446*L446/1000, IF(E446="Earthworks and Formation", VLOOKUP(I446,VALIDATIONS!$BR$2:$BT$3,3,FALSE)*J446*K446*L446/1000,0))))</f>
        <v/>
      </c>
    </row>
    <row r="447" spans="1:13" x14ac:dyDescent="0.2">
      <c r="A447" s="92"/>
      <c r="B447" s="355"/>
      <c r="C447" s="354"/>
      <c r="D447" s="127"/>
      <c r="E447" s="367"/>
      <c r="F447" s="127"/>
      <c r="G447" s="127"/>
      <c r="H447" s="127"/>
      <c r="I447" s="367"/>
      <c r="J447" s="163"/>
      <c r="K447" s="163"/>
      <c r="L447" s="127"/>
      <c r="M447" s="106" t="str">
        <f>IF(OR(E447="",I447=""),"",IF(E447="Wearing Course",VLOOKUP(I447,VALIDATIONS!$BO$2:$BQ$11,3,FALSE)*J447*K447, IF(E447="Pavement Base", VLOOKUP(I447,VALIDATIONS!$BK$2:$BM$10,3,FALSE)*J447*K447*L447/1000, IF(E447="Earthworks and Formation", VLOOKUP(I447,VALIDATIONS!$BR$2:$BT$3,3,FALSE)*J447*K447*L447/1000,0))))</f>
        <v/>
      </c>
    </row>
    <row r="448" spans="1:13" x14ac:dyDescent="0.2">
      <c r="A448" s="92"/>
      <c r="B448" s="355"/>
      <c r="C448" s="354"/>
      <c r="D448" s="127"/>
      <c r="E448" s="367"/>
      <c r="F448" s="127"/>
      <c r="G448" s="127"/>
      <c r="H448" s="127"/>
      <c r="I448" s="367"/>
      <c r="J448" s="163"/>
      <c r="K448" s="163"/>
      <c r="L448" s="127"/>
      <c r="M448" s="106" t="str">
        <f>IF(OR(E448="",I448=""),"",IF(E448="Wearing Course",VLOOKUP(I448,VALIDATIONS!$BO$2:$BQ$11,3,FALSE)*J448*K448, IF(E448="Pavement Base", VLOOKUP(I448,VALIDATIONS!$BK$2:$BM$10,3,FALSE)*J448*K448*L448/1000, IF(E448="Earthworks and Formation", VLOOKUP(I448,VALIDATIONS!$BR$2:$BT$3,3,FALSE)*J448*K448*L448/1000,0))))</f>
        <v/>
      </c>
    </row>
    <row r="449" spans="1:13" x14ac:dyDescent="0.2">
      <c r="A449" s="92"/>
      <c r="B449" s="355"/>
      <c r="C449" s="354"/>
      <c r="D449" s="127"/>
      <c r="E449" s="367"/>
      <c r="F449" s="127"/>
      <c r="G449" s="127"/>
      <c r="H449" s="127"/>
      <c r="I449" s="367"/>
      <c r="J449" s="163"/>
      <c r="K449" s="163"/>
      <c r="L449" s="127"/>
      <c r="M449" s="106" t="str">
        <f>IF(OR(E449="",I449=""),"",IF(E449="Wearing Course",VLOOKUP(I449,VALIDATIONS!$BO$2:$BQ$11,3,FALSE)*J449*K449, IF(E449="Pavement Base", VLOOKUP(I449,VALIDATIONS!$BK$2:$BM$10,3,FALSE)*J449*K449*L449/1000, IF(E449="Earthworks and Formation", VLOOKUP(I449,VALIDATIONS!$BR$2:$BT$3,3,FALSE)*J449*K449*L449/1000,0))))</f>
        <v/>
      </c>
    </row>
    <row r="450" spans="1:13" x14ac:dyDescent="0.2">
      <c r="A450" s="92"/>
      <c r="B450" s="355"/>
      <c r="C450" s="354"/>
      <c r="D450" s="127"/>
      <c r="E450" s="367"/>
      <c r="F450" s="127"/>
      <c r="G450" s="127"/>
      <c r="H450" s="127"/>
      <c r="I450" s="367"/>
      <c r="J450" s="163"/>
      <c r="K450" s="163"/>
      <c r="L450" s="127"/>
      <c r="M450" s="106" t="str">
        <f>IF(OR(E450="",I450=""),"",IF(E450="Wearing Course",VLOOKUP(I450,VALIDATIONS!$BO$2:$BQ$11,3,FALSE)*J450*K450, IF(E450="Pavement Base", VLOOKUP(I450,VALIDATIONS!$BK$2:$BM$10,3,FALSE)*J450*K450*L450/1000, IF(E450="Earthworks and Formation", VLOOKUP(I450,VALIDATIONS!$BR$2:$BT$3,3,FALSE)*J450*K450*L450/1000,0))))</f>
        <v/>
      </c>
    </row>
    <row r="451" spans="1:13" x14ac:dyDescent="0.2">
      <c r="A451" s="92"/>
      <c r="B451" s="355"/>
      <c r="C451" s="354"/>
      <c r="D451" s="127"/>
      <c r="E451" s="367"/>
      <c r="F451" s="127"/>
      <c r="G451" s="127"/>
      <c r="H451" s="127"/>
      <c r="I451" s="367"/>
      <c r="J451" s="163"/>
      <c r="K451" s="163"/>
      <c r="L451" s="127"/>
      <c r="M451" s="106" t="str">
        <f>IF(OR(E451="",I451=""),"",IF(E451="Wearing Course",VLOOKUP(I451,VALIDATIONS!$BO$2:$BQ$11,3,FALSE)*J451*K451, IF(E451="Pavement Base", VLOOKUP(I451,VALIDATIONS!$BK$2:$BM$10,3,FALSE)*J451*K451*L451/1000, IF(E451="Earthworks and Formation", VLOOKUP(I451,VALIDATIONS!$BR$2:$BT$3,3,FALSE)*J451*K451*L451/1000,0))))</f>
        <v/>
      </c>
    </row>
    <row r="452" spans="1:13" x14ac:dyDescent="0.2">
      <c r="A452" s="92"/>
      <c r="B452" s="355"/>
      <c r="C452" s="354"/>
      <c r="D452" s="127"/>
      <c r="E452" s="367"/>
      <c r="F452" s="127"/>
      <c r="G452" s="127"/>
      <c r="H452" s="127"/>
      <c r="I452" s="367"/>
      <c r="J452" s="163"/>
      <c r="K452" s="163"/>
      <c r="L452" s="127"/>
      <c r="M452" s="106" t="str">
        <f>IF(OR(E452="",I452=""),"",IF(E452="Wearing Course",VLOOKUP(I452,VALIDATIONS!$BO$2:$BQ$11,3,FALSE)*J452*K452, IF(E452="Pavement Base", VLOOKUP(I452,VALIDATIONS!$BK$2:$BM$10,3,FALSE)*J452*K452*L452/1000, IF(E452="Earthworks and Formation", VLOOKUP(I452,VALIDATIONS!$BR$2:$BT$3,3,FALSE)*J452*K452*L452/1000,0))))</f>
        <v/>
      </c>
    </row>
    <row r="453" spans="1:13" x14ac:dyDescent="0.2">
      <c r="A453" s="92"/>
      <c r="B453" s="355"/>
      <c r="C453" s="354"/>
      <c r="D453" s="127"/>
      <c r="E453" s="367"/>
      <c r="F453" s="127"/>
      <c r="G453" s="127"/>
      <c r="H453" s="127"/>
      <c r="I453" s="367"/>
      <c r="J453" s="163"/>
      <c r="K453" s="163"/>
      <c r="L453" s="127"/>
      <c r="M453" s="106" t="str">
        <f>IF(OR(E453="",I453=""),"",IF(E453="Wearing Course",VLOOKUP(I453,VALIDATIONS!$BO$2:$BQ$11,3,FALSE)*J453*K453, IF(E453="Pavement Base", VLOOKUP(I453,VALIDATIONS!$BK$2:$BM$10,3,FALSE)*J453*K453*L453/1000, IF(E453="Earthworks and Formation", VLOOKUP(I453,VALIDATIONS!$BR$2:$BT$3,3,FALSE)*J453*K453*L453/1000,0))))</f>
        <v/>
      </c>
    </row>
    <row r="454" spans="1:13" x14ac:dyDescent="0.2">
      <c r="A454" s="92"/>
      <c r="B454" s="355"/>
      <c r="C454" s="354"/>
      <c r="D454" s="127"/>
      <c r="E454" s="367"/>
      <c r="F454" s="127"/>
      <c r="G454" s="127"/>
      <c r="H454" s="127"/>
      <c r="I454" s="367"/>
      <c r="J454" s="163"/>
      <c r="K454" s="163"/>
      <c r="L454" s="127"/>
      <c r="M454" s="106" t="str">
        <f>IF(OR(E454="",I454=""),"",IF(E454="Wearing Course",VLOOKUP(I454,VALIDATIONS!$BO$2:$BQ$11,3,FALSE)*J454*K454, IF(E454="Pavement Base", VLOOKUP(I454,VALIDATIONS!$BK$2:$BM$10,3,FALSE)*J454*K454*L454/1000, IF(E454="Earthworks and Formation", VLOOKUP(I454,VALIDATIONS!$BR$2:$BT$3,3,FALSE)*J454*K454*L454/1000,0))))</f>
        <v/>
      </c>
    </row>
    <row r="455" spans="1:13" x14ac:dyDescent="0.2">
      <c r="A455" s="92"/>
      <c r="B455" s="355"/>
      <c r="C455" s="354"/>
      <c r="D455" s="127"/>
      <c r="E455" s="367"/>
      <c r="F455" s="127"/>
      <c r="G455" s="127"/>
      <c r="H455" s="127"/>
      <c r="I455" s="367"/>
      <c r="J455" s="163"/>
      <c r="K455" s="163"/>
      <c r="L455" s="127"/>
      <c r="M455" s="106" t="str">
        <f>IF(OR(E455="",I455=""),"",IF(E455="Wearing Course",VLOOKUP(I455,VALIDATIONS!$BO$2:$BQ$11,3,FALSE)*J455*K455, IF(E455="Pavement Base", VLOOKUP(I455,VALIDATIONS!$BK$2:$BM$10,3,FALSE)*J455*K455*L455/1000, IF(E455="Earthworks and Formation", VLOOKUP(I455,VALIDATIONS!$BR$2:$BT$3,3,FALSE)*J455*K455*L455/1000,0))))</f>
        <v/>
      </c>
    </row>
    <row r="456" spans="1:13" x14ac:dyDescent="0.2">
      <c r="A456" s="92"/>
      <c r="B456" s="355"/>
      <c r="C456" s="354"/>
      <c r="D456" s="127"/>
      <c r="E456" s="367"/>
      <c r="F456" s="127"/>
      <c r="G456" s="127"/>
      <c r="H456" s="127"/>
      <c r="I456" s="367"/>
      <c r="J456" s="163"/>
      <c r="K456" s="163"/>
      <c r="L456" s="127"/>
      <c r="M456" s="106" t="str">
        <f>IF(OR(E456="",I456=""),"",IF(E456="Wearing Course",VLOOKUP(I456,VALIDATIONS!$BO$2:$BQ$11,3,FALSE)*J456*K456, IF(E456="Pavement Base", VLOOKUP(I456,VALIDATIONS!$BK$2:$BM$10,3,FALSE)*J456*K456*L456/1000, IF(E456="Earthworks and Formation", VLOOKUP(I456,VALIDATIONS!$BR$2:$BT$3,3,FALSE)*J456*K456*L456/1000,0))))</f>
        <v/>
      </c>
    </row>
    <row r="457" spans="1:13" x14ac:dyDescent="0.2">
      <c r="A457" s="92"/>
      <c r="B457" s="355"/>
      <c r="C457" s="354"/>
      <c r="D457" s="127"/>
      <c r="E457" s="367"/>
      <c r="F457" s="127"/>
      <c r="G457" s="127"/>
      <c r="H457" s="127"/>
      <c r="I457" s="367"/>
      <c r="J457" s="163"/>
      <c r="K457" s="163"/>
      <c r="L457" s="127"/>
      <c r="M457" s="106" t="str">
        <f>IF(OR(E457="",I457=""),"",IF(E457="Wearing Course",VLOOKUP(I457,VALIDATIONS!$BO$2:$BQ$11,3,FALSE)*J457*K457, IF(E457="Pavement Base", VLOOKUP(I457,VALIDATIONS!$BK$2:$BM$10,3,FALSE)*J457*K457*L457/1000, IF(E457="Earthworks and Formation", VLOOKUP(I457,VALIDATIONS!$BR$2:$BT$3,3,FALSE)*J457*K457*L457/1000,0))))</f>
        <v/>
      </c>
    </row>
    <row r="458" spans="1:13" x14ac:dyDescent="0.2">
      <c r="A458" s="92"/>
      <c r="B458" s="355"/>
      <c r="C458" s="354"/>
      <c r="D458" s="127"/>
      <c r="E458" s="367"/>
      <c r="F458" s="127"/>
      <c r="G458" s="127"/>
      <c r="H458" s="127"/>
      <c r="I458" s="367"/>
      <c r="J458" s="163"/>
      <c r="K458" s="163"/>
      <c r="L458" s="127"/>
      <c r="M458" s="106" t="str">
        <f>IF(OR(E458="",I458=""),"",IF(E458="Wearing Course",VLOOKUP(I458,VALIDATIONS!$BO$2:$BQ$11,3,FALSE)*J458*K458, IF(E458="Pavement Base", VLOOKUP(I458,VALIDATIONS!$BK$2:$BM$10,3,FALSE)*J458*K458*L458/1000, IF(E458="Earthworks and Formation", VLOOKUP(I458,VALIDATIONS!$BR$2:$BT$3,3,FALSE)*J458*K458*L458/1000,0))))</f>
        <v/>
      </c>
    </row>
    <row r="459" spans="1:13" x14ac:dyDescent="0.2">
      <c r="A459" s="92"/>
      <c r="B459" s="355"/>
      <c r="C459" s="354"/>
      <c r="D459" s="127"/>
      <c r="E459" s="367"/>
      <c r="F459" s="127"/>
      <c r="G459" s="127"/>
      <c r="H459" s="127"/>
      <c r="I459" s="367"/>
      <c r="J459" s="163"/>
      <c r="K459" s="163"/>
      <c r="L459" s="127"/>
      <c r="M459" s="106" t="str">
        <f>IF(OR(E459="",I459=""),"",IF(E459="Wearing Course",VLOOKUP(I459,VALIDATIONS!$BO$2:$BQ$11,3,FALSE)*J459*K459, IF(E459="Pavement Base", VLOOKUP(I459,VALIDATIONS!$BK$2:$BM$10,3,FALSE)*J459*K459*L459/1000, IF(E459="Earthworks and Formation", VLOOKUP(I459,VALIDATIONS!$BR$2:$BT$3,3,FALSE)*J459*K459*L459/1000,0))))</f>
        <v/>
      </c>
    </row>
    <row r="460" spans="1:13" x14ac:dyDescent="0.2">
      <c r="A460" s="92"/>
      <c r="B460" s="355"/>
      <c r="C460" s="354"/>
      <c r="D460" s="127"/>
      <c r="E460" s="367"/>
      <c r="F460" s="127"/>
      <c r="G460" s="127"/>
      <c r="H460" s="127"/>
      <c r="I460" s="367"/>
      <c r="J460" s="163"/>
      <c r="K460" s="163"/>
      <c r="L460" s="127"/>
      <c r="M460" s="106" t="str">
        <f>IF(OR(E460="",I460=""),"",IF(E460="Wearing Course",VLOOKUP(I460,VALIDATIONS!$BO$2:$BQ$11,3,FALSE)*J460*K460, IF(E460="Pavement Base", VLOOKUP(I460,VALIDATIONS!$BK$2:$BM$10,3,FALSE)*J460*K460*L460/1000, IF(E460="Earthworks and Formation", VLOOKUP(I460,VALIDATIONS!$BR$2:$BT$3,3,FALSE)*J460*K460*L460/1000,0))))</f>
        <v/>
      </c>
    </row>
    <row r="461" spans="1:13" x14ac:dyDescent="0.2">
      <c r="A461" s="92"/>
      <c r="B461" s="355"/>
      <c r="C461" s="354"/>
      <c r="D461" s="127"/>
      <c r="E461" s="367"/>
      <c r="F461" s="127"/>
      <c r="G461" s="127"/>
      <c r="H461" s="127"/>
      <c r="I461" s="367"/>
      <c r="J461" s="163"/>
      <c r="K461" s="163"/>
      <c r="L461" s="127"/>
      <c r="M461" s="106" t="str">
        <f>IF(OR(E461="",I461=""),"",IF(E461="Wearing Course",VLOOKUP(I461,VALIDATIONS!$BO$2:$BQ$11,3,FALSE)*J461*K461, IF(E461="Pavement Base", VLOOKUP(I461,VALIDATIONS!$BK$2:$BM$10,3,FALSE)*J461*K461*L461/1000, IF(E461="Earthworks and Formation", VLOOKUP(I461,VALIDATIONS!$BR$2:$BT$3,3,FALSE)*J461*K461*L461/1000,0))))</f>
        <v/>
      </c>
    </row>
    <row r="462" spans="1:13" x14ac:dyDescent="0.2">
      <c r="A462" s="92"/>
      <c r="B462" s="355"/>
      <c r="C462" s="354"/>
      <c r="D462" s="127"/>
      <c r="E462" s="367"/>
      <c r="F462" s="127"/>
      <c r="G462" s="127"/>
      <c r="H462" s="127"/>
      <c r="I462" s="367"/>
      <c r="J462" s="163"/>
      <c r="K462" s="163"/>
      <c r="L462" s="127"/>
      <c r="M462" s="106" t="str">
        <f>IF(OR(E462="",I462=""),"",IF(E462="Wearing Course",VLOOKUP(I462,VALIDATIONS!$BO$2:$BQ$11,3,FALSE)*J462*K462, IF(E462="Pavement Base", VLOOKUP(I462,VALIDATIONS!$BK$2:$BM$10,3,FALSE)*J462*K462*L462/1000, IF(E462="Earthworks and Formation", VLOOKUP(I462,VALIDATIONS!$BR$2:$BT$3,3,FALSE)*J462*K462*L462/1000,0))))</f>
        <v/>
      </c>
    </row>
    <row r="463" spans="1:13" x14ac:dyDescent="0.2">
      <c r="A463" s="92"/>
      <c r="B463" s="355"/>
      <c r="C463" s="354"/>
      <c r="D463" s="127"/>
      <c r="E463" s="367"/>
      <c r="F463" s="127"/>
      <c r="G463" s="127"/>
      <c r="H463" s="127"/>
      <c r="I463" s="367"/>
      <c r="J463" s="163"/>
      <c r="K463" s="163"/>
      <c r="L463" s="127"/>
      <c r="M463" s="106" t="str">
        <f>IF(OR(E463="",I463=""),"",IF(E463="Wearing Course",VLOOKUP(I463,VALIDATIONS!$BO$2:$BQ$11,3,FALSE)*J463*K463, IF(E463="Pavement Base", VLOOKUP(I463,VALIDATIONS!$BK$2:$BM$10,3,FALSE)*J463*K463*L463/1000, IF(E463="Earthworks and Formation", VLOOKUP(I463,VALIDATIONS!$BR$2:$BT$3,3,FALSE)*J463*K463*L463/1000,0))))</f>
        <v/>
      </c>
    </row>
    <row r="464" spans="1:13" x14ac:dyDescent="0.2">
      <c r="A464" s="92"/>
      <c r="B464" s="355"/>
      <c r="C464" s="354"/>
      <c r="D464" s="127"/>
      <c r="E464" s="367"/>
      <c r="F464" s="127"/>
      <c r="G464" s="127"/>
      <c r="H464" s="127"/>
      <c r="I464" s="367"/>
      <c r="J464" s="163"/>
      <c r="K464" s="163"/>
      <c r="L464" s="127"/>
      <c r="M464" s="106" t="str">
        <f>IF(OR(E464="",I464=""),"",IF(E464="Wearing Course",VLOOKUP(I464,VALIDATIONS!$BO$2:$BQ$11,3,FALSE)*J464*K464, IF(E464="Pavement Base", VLOOKUP(I464,VALIDATIONS!$BK$2:$BM$10,3,FALSE)*J464*K464*L464/1000, IF(E464="Earthworks and Formation", VLOOKUP(I464,VALIDATIONS!$BR$2:$BT$3,3,FALSE)*J464*K464*L464/1000,0))))</f>
        <v/>
      </c>
    </row>
    <row r="465" spans="1:13" x14ac:dyDescent="0.2">
      <c r="A465" s="92"/>
      <c r="B465" s="355"/>
      <c r="C465" s="354"/>
      <c r="D465" s="127"/>
      <c r="E465" s="367"/>
      <c r="F465" s="127"/>
      <c r="G465" s="127"/>
      <c r="H465" s="127"/>
      <c r="I465" s="367"/>
      <c r="J465" s="163"/>
      <c r="K465" s="163"/>
      <c r="L465" s="127"/>
      <c r="M465" s="106" t="str">
        <f>IF(OR(E465="",I465=""),"",IF(E465="Wearing Course",VLOOKUP(I465,VALIDATIONS!$BO$2:$BQ$11,3,FALSE)*J465*K465, IF(E465="Pavement Base", VLOOKUP(I465,VALIDATIONS!$BK$2:$BM$10,3,FALSE)*J465*K465*L465/1000, IF(E465="Earthworks and Formation", VLOOKUP(I465,VALIDATIONS!$BR$2:$BT$3,3,FALSE)*J465*K465*L465/1000,0))))</f>
        <v/>
      </c>
    </row>
    <row r="466" spans="1:13" x14ac:dyDescent="0.2">
      <c r="A466" s="92"/>
      <c r="B466" s="355"/>
      <c r="C466" s="354"/>
      <c r="D466" s="127"/>
      <c r="E466" s="367"/>
      <c r="F466" s="127"/>
      <c r="G466" s="127"/>
      <c r="H466" s="127"/>
      <c r="I466" s="367"/>
      <c r="J466" s="163"/>
      <c r="K466" s="163"/>
      <c r="L466" s="127"/>
      <c r="M466" s="106" t="str">
        <f>IF(OR(E466="",I466=""),"",IF(E466="Wearing Course",VLOOKUP(I466,VALIDATIONS!$BO$2:$BQ$11,3,FALSE)*J466*K466, IF(E466="Pavement Base", VLOOKUP(I466,VALIDATIONS!$BK$2:$BM$10,3,FALSE)*J466*K466*L466/1000, IF(E466="Earthworks and Formation", VLOOKUP(I466,VALIDATIONS!$BR$2:$BT$3,3,FALSE)*J466*K466*L466/1000,0))))</f>
        <v/>
      </c>
    </row>
    <row r="467" spans="1:13" x14ac:dyDescent="0.2">
      <c r="A467" s="92"/>
      <c r="B467" s="355"/>
      <c r="C467" s="354"/>
      <c r="D467" s="127"/>
      <c r="E467" s="367"/>
      <c r="F467" s="127"/>
      <c r="G467" s="127"/>
      <c r="H467" s="127"/>
      <c r="I467" s="367"/>
      <c r="J467" s="163"/>
      <c r="K467" s="163"/>
      <c r="L467" s="127"/>
      <c r="M467" s="106" t="str">
        <f>IF(OR(E467="",I467=""),"",IF(E467="Wearing Course",VLOOKUP(I467,VALIDATIONS!$BO$2:$BQ$11,3,FALSE)*J467*K467, IF(E467="Pavement Base", VLOOKUP(I467,VALIDATIONS!$BK$2:$BM$10,3,FALSE)*J467*K467*L467/1000, IF(E467="Earthworks and Formation", VLOOKUP(I467,VALIDATIONS!$BR$2:$BT$3,3,FALSE)*J467*K467*L467/1000,0))))</f>
        <v/>
      </c>
    </row>
    <row r="468" spans="1:13" x14ac:dyDescent="0.2">
      <c r="A468" s="92"/>
      <c r="B468" s="355"/>
      <c r="C468" s="354"/>
      <c r="D468" s="127"/>
      <c r="E468" s="367"/>
      <c r="F468" s="127"/>
      <c r="G468" s="127"/>
      <c r="H468" s="127"/>
      <c r="I468" s="367"/>
      <c r="J468" s="163"/>
      <c r="K468" s="163"/>
      <c r="L468" s="127"/>
      <c r="M468" s="106" t="str">
        <f>IF(OR(E468="",I468=""),"",IF(E468="Wearing Course",VLOOKUP(I468,VALIDATIONS!$BO$2:$BQ$11,3,FALSE)*J468*K468, IF(E468="Pavement Base", VLOOKUP(I468,VALIDATIONS!$BK$2:$BM$10,3,FALSE)*J468*K468*L468/1000, IF(E468="Earthworks and Formation", VLOOKUP(I468,VALIDATIONS!$BR$2:$BT$3,3,FALSE)*J468*K468*L468/1000,0))))</f>
        <v/>
      </c>
    </row>
    <row r="469" spans="1:13" x14ac:dyDescent="0.2">
      <c r="A469" s="92"/>
      <c r="B469" s="355"/>
      <c r="C469" s="354"/>
      <c r="D469" s="127"/>
      <c r="E469" s="367"/>
      <c r="F469" s="127"/>
      <c r="G469" s="127"/>
      <c r="H469" s="127"/>
      <c r="I469" s="367"/>
      <c r="J469" s="163"/>
      <c r="K469" s="163"/>
      <c r="L469" s="127"/>
      <c r="M469" s="106" t="str">
        <f>IF(OR(E469="",I469=""),"",IF(E469="Wearing Course",VLOOKUP(I469,VALIDATIONS!$BO$2:$BQ$11,3,FALSE)*J469*K469, IF(E469="Pavement Base", VLOOKUP(I469,VALIDATIONS!$BK$2:$BM$10,3,FALSE)*J469*K469*L469/1000, IF(E469="Earthworks and Formation", VLOOKUP(I469,VALIDATIONS!$BR$2:$BT$3,3,FALSE)*J469*K469*L469/1000,0))))</f>
        <v/>
      </c>
    </row>
    <row r="470" spans="1:13" x14ac:dyDescent="0.2">
      <c r="A470" s="92"/>
      <c r="B470" s="355"/>
      <c r="C470" s="354"/>
      <c r="D470" s="127"/>
      <c r="E470" s="367"/>
      <c r="F470" s="127"/>
      <c r="G470" s="127"/>
      <c r="H470" s="127"/>
      <c r="I470" s="367"/>
      <c r="J470" s="163"/>
      <c r="K470" s="163"/>
      <c r="L470" s="127"/>
      <c r="M470" s="106" t="str">
        <f>IF(OR(E470="",I470=""),"",IF(E470="Wearing Course",VLOOKUP(I470,VALIDATIONS!$BO$2:$BQ$11,3,FALSE)*J470*K470, IF(E470="Pavement Base", VLOOKUP(I470,VALIDATIONS!$BK$2:$BM$10,3,FALSE)*J470*K470*L470/1000, IF(E470="Earthworks and Formation", VLOOKUP(I470,VALIDATIONS!$BR$2:$BT$3,3,FALSE)*J470*K470*L470/1000,0))))</f>
        <v/>
      </c>
    </row>
    <row r="471" spans="1:13" x14ac:dyDescent="0.2">
      <c r="A471" s="92"/>
      <c r="B471" s="355"/>
      <c r="C471" s="354"/>
      <c r="D471" s="127"/>
      <c r="E471" s="367"/>
      <c r="F471" s="127"/>
      <c r="G471" s="127"/>
      <c r="H471" s="127"/>
      <c r="I471" s="367"/>
      <c r="J471" s="163"/>
      <c r="K471" s="163"/>
      <c r="L471" s="127"/>
      <c r="M471" s="106" t="str">
        <f>IF(OR(E471="",I471=""),"",IF(E471="Wearing Course",VLOOKUP(I471,VALIDATIONS!$BO$2:$BQ$11,3,FALSE)*J471*K471, IF(E471="Pavement Base", VLOOKUP(I471,VALIDATIONS!$BK$2:$BM$10,3,FALSE)*J471*K471*L471/1000, IF(E471="Earthworks and Formation", VLOOKUP(I471,VALIDATIONS!$BR$2:$BT$3,3,FALSE)*J471*K471*L471/1000,0))))</f>
        <v/>
      </c>
    </row>
    <row r="472" spans="1:13" x14ac:dyDescent="0.2">
      <c r="A472" s="92"/>
      <c r="B472" s="355"/>
      <c r="C472" s="354"/>
      <c r="D472" s="127"/>
      <c r="E472" s="367"/>
      <c r="F472" s="127"/>
      <c r="G472" s="127"/>
      <c r="H472" s="127"/>
      <c r="I472" s="367"/>
      <c r="J472" s="163"/>
      <c r="K472" s="163"/>
      <c r="L472" s="127"/>
      <c r="M472" s="106" t="str">
        <f>IF(OR(E472="",I472=""),"",IF(E472="Wearing Course",VLOOKUP(I472,VALIDATIONS!$BO$2:$BQ$11,3,FALSE)*J472*K472, IF(E472="Pavement Base", VLOOKUP(I472,VALIDATIONS!$BK$2:$BM$10,3,FALSE)*J472*K472*L472/1000, IF(E472="Earthworks and Formation", VLOOKUP(I472,VALIDATIONS!$BR$2:$BT$3,3,FALSE)*J472*K472*L472/1000,0))))</f>
        <v/>
      </c>
    </row>
    <row r="473" spans="1:13" x14ac:dyDescent="0.2">
      <c r="A473" s="92"/>
      <c r="B473" s="355"/>
      <c r="C473" s="354"/>
      <c r="D473" s="127"/>
      <c r="E473" s="367"/>
      <c r="F473" s="127"/>
      <c r="G473" s="127"/>
      <c r="H473" s="127"/>
      <c r="I473" s="367"/>
      <c r="J473" s="163"/>
      <c r="K473" s="163"/>
      <c r="L473" s="127"/>
      <c r="M473" s="106" t="str">
        <f>IF(OR(E473="",I473=""),"",IF(E473="Wearing Course",VLOOKUP(I473,VALIDATIONS!$BO$2:$BQ$11,3,FALSE)*J473*K473, IF(E473="Pavement Base", VLOOKUP(I473,VALIDATIONS!$BK$2:$BM$10,3,FALSE)*J473*K473*L473/1000, IF(E473="Earthworks and Formation", VLOOKUP(I473,VALIDATIONS!$BR$2:$BT$3,3,FALSE)*J473*K473*L473/1000,0))))</f>
        <v/>
      </c>
    </row>
    <row r="474" spans="1:13" x14ac:dyDescent="0.2">
      <c r="A474" s="92"/>
      <c r="B474" s="355"/>
      <c r="C474" s="354"/>
      <c r="D474" s="127"/>
      <c r="E474" s="367"/>
      <c r="F474" s="127"/>
      <c r="G474" s="127"/>
      <c r="H474" s="127"/>
      <c r="I474" s="367"/>
      <c r="J474" s="163"/>
      <c r="K474" s="163"/>
      <c r="L474" s="127"/>
      <c r="M474" s="106" t="str">
        <f>IF(OR(E474="",I474=""),"",IF(E474="Wearing Course",VLOOKUP(I474,VALIDATIONS!$BO$2:$BQ$11,3,FALSE)*J474*K474, IF(E474="Pavement Base", VLOOKUP(I474,VALIDATIONS!$BK$2:$BM$10,3,FALSE)*J474*K474*L474/1000, IF(E474="Earthworks and Formation", VLOOKUP(I474,VALIDATIONS!$BR$2:$BT$3,3,FALSE)*J474*K474*L474/1000,0))))</f>
        <v/>
      </c>
    </row>
    <row r="475" spans="1:13" x14ac:dyDescent="0.2">
      <c r="A475" s="92"/>
      <c r="B475" s="355"/>
      <c r="C475" s="354"/>
      <c r="D475" s="127"/>
      <c r="E475" s="367"/>
      <c r="F475" s="127"/>
      <c r="G475" s="127"/>
      <c r="H475" s="127"/>
      <c r="I475" s="367"/>
      <c r="J475" s="163"/>
      <c r="K475" s="163"/>
      <c r="L475" s="127"/>
      <c r="M475" s="106" t="str">
        <f>IF(OR(E475="",I475=""),"",IF(E475="Wearing Course",VLOOKUP(I475,VALIDATIONS!$BO$2:$BQ$11,3,FALSE)*J475*K475, IF(E475="Pavement Base", VLOOKUP(I475,VALIDATIONS!$BK$2:$BM$10,3,FALSE)*J475*K475*L475/1000, IF(E475="Earthworks and Formation", VLOOKUP(I475,VALIDATIONS!$BR$2:$BT$3,3,FALSE)*J475*K475*L475/1000,0))))</f>
        <v/>
      </c>
    </row>
    <row r="476" spans="1:13" x14ac:dyDescent="0.2">
      <c r="A476" s="92"/>
      <c r="B476" s="355"/>
      <c r="C476" s="354"/>
      <c r="D476" s="127"/>
      <c r="E476" s="367"/>
      <c r="F476" s="127"/>
      <c r="G476" s="127"/>
      <c r="H476" s="127"/>
      <c r="I476" s="367"/>
      <c r="J476" s="163"/>
      <c r="K476" s="163"/>
      <c r="L476" s="127"/>
      <c r="M476" s="106" t="str">
        <f>IF(OR(E476="",I476=""),"",IF(E476="Wearing Course",VLOOKUP(I476,VALIDATIONS!$BO$2:$BQ$11,3,FALSE)*J476*K476, IF(E476="Pavement Base", VLOOKUP(I476,VALIDATIONS!$BK$2:$BM$10,3,FALSE)*J476*K476*L476/1000, IF(E476="Earthworks and Formation", VLOOKUP(I476,VALIDATIONS!$BR$2:$BT$3,3,FALSE)*J476*K476*L476/1000,0))))</f>
        <v/>
      </c>
    </row>
    <row r="477" spans="1:13" x14ac:dyDescent="0.2">
      <c r="A477" s="92"/>
      <c r="B477" s="355"/>
      <c r="C477" s="354"/>
      <c r="D477" s="127"/>
      <c r="E477" s="367"/>
      <c r="F477" s="127"/>
      <c r="G477" s="127"/>
      <c r="H477" s="127"/>
      <c r="I477" s="367"/>
      <c r="J477" s="163"/>
      <c r="K477" s="163"/>
      <c r="L477" s="127"/>
      <c r="M477" s="106" t="str">
        <f>IF(OR(E477="",I477=""),"",IF(E477="Wearing Course",VLOOKUP(I477,VALIDATIONS!$BO$2:$BQ$11,3,FALSE)*J477*K477, IF(E477="Pavement Base", VLOOKUP(I477,VALIDATIONS!$BK$2:$BM$10,3,FALSE)*J477*K477*L477/1000, IF(E477="Earthworks and Formation", VLOOKUP(I477,VALIDATIONS!$BR$2:$BT$3,3,FALSE)*J477*K477*L477/1000,0))))</f>
        <v/>
      </c>
    </row>
    <row r="478" spans="1:13" x14ac:dyDescent="0.2">
      <c r="A478" s="92"/>
      <c r="B478" s="355"/>
      <c r="C478" s="354"/>
      <c r="D478" s="127"/>
      <c r="E478" s="367"/>
      <c r="F478" s="127"/>
      <c r="G478" s="127"/>
      <c r="H478" s="127"/>
      <c r="I478" s="367"/>
      <c r="J478" s="163"/>
      <c r="K478" s="163"/>
      <c r="L478" s="127"/>
      <c r="M478" s="106" t="str">
        <f>IF(OR(E478="",I478=""),"",IF(E478="Wearing Course",VLOOKUP(I478,VALIDATIONS!$BO$2:$BQ$11,3,FALSE)*J478*K478, IF(E478="Pavement Base", VLOOKUP(I478,VALIDATIONS!$BK$2:$BM$10,3,FALSE)*J478*K478*L478/1000, IF(E478="Earthworks and Formation", VLOOKUP(I478,VALIDATIONS!$BR$2:$BT$3,3,FALSE)*J478*K478*L478/1000,0))))</f>
        <v/>
      </c>
    </row>
    <row r="479" spans="1:13" x14ac:dyDescent="0.2">
      <c r="A479" s="92"/>
      <c r="B479" s="355"/>
      <c r="C479" s="354"/>
      <c r="D479" s="127"/>
      <c r="E479" s="367"/>
      <c r="F479" s="127"/>
      <c r="G479" s="127"/>
      <c r="H479" s="127"/>
      <c r="I479" s="367"/>
      <c r="J479" s="163"/>
      <c r="K479" s="163"/>
      <c r="L479" s="127"/>
      <c r="M479" s="106" t="str">
        <f>IF(OR(E479="",I479=""),"",IF(E479="Wearing Course",VLOOKUP(I479,VALIDATIONS!$BO$2:$BQ$11,3,FALSE)*J479*K479, IF(E479="Pavement Base", VLOOKUP(I479,VALIDATIONS!$BK$2:$BM$10,3,FALSE)*J479*K479*L479/1000, IF(E479="Earthworks and Formation", VLOOKUP(I479,VALIDATIONS!$BR$2:$BT$3,3,FALSE)*J479*K479*L479/1000,0))))</f>
        <v/>
      </c>
    </row>
    <row r="480" spans="1:13" x14ac:dyDescent="0.2">
      <c r="A480" s="92"/>
      <c r="B480" s="355"/>
      <c r="C480" s="354"/>
      <c r="D480" s="127"/>
      <c r="E480" s="367"/>
      <c r="F480" s="127"/>
      <c r="G480" s="127"/>
      <c r="H480" s="127"/>
      <c r="I480" s="367"/>
      <c r="J480" s="163"/>
      <c r="K480" s="163"/>
      <c r="L480" s="127"/>
      <c r="M480" s="106" t="str">
        <f>IF(OR(E480="",I480=""),"",IF(E480="Wearing Course",VLOOKUP(I480,VALIDATIONS!$BO$2:$BQ$11,3,FALSE)*J480*K480, IF(E480="Pavement Base", VLOOKUP(I480,VALIDATIONS!$BK$2:$BM$10,3,FALSE)*J480*K480*L480/1000, IF(E480="Earthworks and Formation", VLOOKUP(I480,VALIDATIONS!$BR$2:$BT$3,3,FALSE)*J480*K480*L480/1000,0))))</f>
        <v/>
      </c>
    </row>
    <row r="481" spans="1:13" x14ac:dyDescent="0.2">
      <c r="A481" s="92"/>
      <c r="B481" s="355"/>
      <c r="C481" s="354"/>
      <c r="D481" s="127"/>
      <c r="E481" s="367"/>
      <c r="F481" s="127"/>
      <c r="G481" s="127"/>
      <c r="H481" s="127"/>
      <c r="I481" s="367"/>
      <c r="J481" s="163"/>
      <c r="K481" s="163"/>
      <c r="L481" s="127"/>
      <c r="M481" s="106" t="str">
        <f>IF(OR(E481="",I481=""),"",IF(E481="Wearing Course",VLOOKUP(I481,VALIDATIONS!$BO$2:$BQ$11,3,FALSE)*J481*K481, IF(E481="Pavement Base", VLOOKUP(I481,VALIDATIONS!$BK$2:$BM$10,3,FALSE)*J481*K481*L481/1000, IF(E481="Earthworks and Formation", VLOOKUP(I481,VALIDATIONS!$BR$2:$BT$3,3,FALSE)*J481*K481*L481/1000,0))))</f>
        <v/>
      </c>
    </row>
    <row r="482" spans="1:13" x14ac:dyDescent="0.2">
      <c r="A482" s="92"/>
      <c r="B482" s="355"/>
      <c r="C482" s="354"/>
      <c r="D482" s="127"/>
      <c r="E482" s="367"/>
      <c r="F482" s="127"/>
      <c r="G482" s="127"/>
      <c r="H482" s="127"/>
      <c r="I482" s="367"/>
      <c r="J482" s="163"/>
      <c r="K482" s="163"/>
      <c r="L482" s="127"/>
      <c r="M482" s="106" t="str">
        <f>IF(OR(E482="",I482=""),"",IF(E482="Wearing Course",VLOOKUP(I482,VALIDATIONS!$BO$2:$BQ$11,3,FALSE)*J482*K482, IF(E482="Pavement Base", VLOOKUP(I482,VALIDATIONS!$BK$2:$BM$10,3,FALSE)*J482*K482*L482/1000, IF(E482="Earthworks and Formation", VLOOKUP(I482,VALIDATIONS!$BR$2:$BT$3,3,FALSE)*J482*K482*L482/1000,0))))</f>
        <v/>
      </c>
    </row>
    <row r="483" spans="1:13" x14ac:dyDescent="0.2">
      <c r="A483" s="92"/>
      <c r="B483" s="355"/>
      <c r="C483" s="354"/>
      <c r="D483" s="127"/>
      <c r="E483" s="367"/>
      <c r="F483" s="127"/>
      <c r="G483" s="127"/>
      <c r="H483" s="127"/>
      <c r="I483" s="367"/>
      <c r="J483" s="163"/>
      <c r="K483" s="163"/>
      <c r="L483" s="127"/>
      <c r="M483" s="106" t="str">
        <f>IF(OR(E483="",I483=""),"",IF(E483="Wearing Course",VLOOKUP(I483,VALIDATIONS!$BO$2:$BQ$11,3,FALSE)*J483*K483, IF(E483="Pavement Base", VLOOKUP(I483,VALIDATIONS!$BK$2:$BM$10,3,FALSE)*J483*K483*L483/1000, IF(E483="Earthworks and Formation", VLOOKUP(I483,VALIDATIONS!$BR$2:$BT$3,3,FALSE)*J483*K483*L483/1000,0))))</f>
        <v/>
      </c>
    </row>
    <row r="484" spans="1:13" x14ac:dyDescent="0.2">
      <c r="A484" s="92"/>
      <c r="B484" s="355"/>
      <c r="C484" s="354"/>
      <c r="D484" s="127"/>
      <c r="E484" s="367"/>
      <c r="F484" s="127"/>
      <c r="G484" s="127"/>
      <c r="H484" s="127"/>
      <c r="I484" s="367"/>
      <c r="J484" s="163"/>
      <c r="K484" s="163"/>
      <c r="L484" s="127"/>
      <c r="M484" s="106" t="str">
        <f>IF(OR(E484="",I484=""),"",IF(E484="Wearing Course",VLOOKUP(I484,VALIDATIONS!$BO$2:$BQ$11,3,FALSE)*J484*K484, IF(E484="Pavement Base", VLOOKUP(I484,VALIDATIONS!$BK$2:$BM$10,3,FALSE)*J484*K484*L484/1000, IF(E484="Earthworks and Formation", VLOOKUP(I484,VALIDATIONS!$BR$2:$BT$3,3,FALSE)*J484*K484*L484/1000,0))))</f>
        <v/>
      </c>
    </row>
    <row r="485" spans="1:13" x14ac:dyDescent="0.2">
      <c r="A485" s="92"/>
      <c r="B485" s="355"/>
      <c r="C485" s="354"/>
      <c r="D485" s="127"/>
      <c r="E485" s="367"/>
      <c r="F485" s="127"/>
      <c r="G485" s="127"/>
      <c r="H485" s="127"/>
      <c r="I485" s="367"/>
      <c r="J485" s="163"/>
      <c r="K485" s="163"/>
      <c r="L485" s="127"/>
      <c r="M485" s="106" t="str">
        <f>IF(OR(E485="",I485=""),"",IF(E485="Wearing Course",VLOOKUP(I485,VALIDATIONS!$BO$2:$BQ$11,3,FALSE)*J485*K485, IF(E485="Pavement Base", VLOOKUP(I485,VALIDATIONS!$BK$2:$BM$10,3,FALSE)*J485*K485*L485/1000, IF(E485="Earthworks and Formation", VLOOKUP(I485,VALIDATIONS!$BR$2:$BT$3,3,FALSE)*J485*K485*L485/1000,0))))</f>
        <v/>
      </c>
    </row>
    <row r="486" spans="1:13" x14ac:dyDescent="0.2">
      <c r="A486" s="92"/>
      <c r="B486" s="355"/>
      <c r="C486" s="354"/>
      <c r="D486" s="127"/>
      <c r="E486" s="367"/>
      <c r="F486" s="127"/>
      <c r="G486" s="127"/>
      <c r="H486" s="127"/>
      <c r="I486" s="367"/>
      <c r="J486" s="163"/>
      <c r="K486" s="163"/>
      <c r="L486" s="127"/>
      <c r="M486" s="106" t="str">
        <f>IF(OR(E486="",I486=""),"",IF(E486="Wearing Course",VLOOKUP(I486,VALIDATIONS!$BO$2:$BQ$11,3,FALSE)*J486*K486, IF(E486="Pavement Base", VLOOKUP(I486,VALIDATIONS!$BK$2:$BM$10,3,FALSE)*J486*K486*L486/1000, IF(E486="Earthworks and Formation", VLOOKUP(I486,VALIDATIONS!$BR$2:$BT$3,3,FALSE)*J486*K486*L486/1000,0))))</f>
        <v/>
      </c>
    </row>
    <row r="487" spans="1:13" x14ac:dyDescent="0.2">
      <c r="A487" s="92"/>
      <c r="B487" s="355"/>
      <c r="C487" s="354"/>
      <c r="D487" s="127"/>
      <c r="E487" s="367"/>
      <c r="F487" s="127"/>
      <c r="G487" s="127"/>
      <c r="H487" s="127"/>
      <c r="I487" s="367"/>
      <c r="J487" s="163"/>
      <c r="K487" s="163"/>
      <c r="L487" s="127"/>
      <c r="M487" s="106" t="str">
        <f>IF(OR(E487="",I487=""),"",IF(E487="Wearing Course",VLOOKUP(I487,VALIDATIONS!$BO$2:$BQ$11,3,FALSE)*J487*K487, IF(E487="Pavement Base", VLOOKUP(I487,VALIDATIONS!$BK$2:$BM$10,3,FALSE)*J487*K487*L487/1000, IF(E487="Earthworks and Formation", VLOOKUP(I487,VALIDATIONS!$BR$2:$BT$3,3,FALSE)*J487*K487*L487/1000,0))))</f>
        <v/>
      </c>
    </row>
    <row r="488" spans="1:13" x14ac:dyDescent="0.2">
      <c r="A488" s="92"/>
      <c r="B488" s="355"/>
      <c r="C488" s="354"/>
      <c r="D488" s="127"/>
      <c r="E488" s="367"/>
      <c r="F488" s="127"/>
      <c r="G488" s="127"/>
      <c r="H488" s="127"/>
      <c r="I488" s="367"/>
      <c r="J488" s="163"/>
      <c r="K488" s="163"/>
      <c r="L488" s="127"/>
      <c r="M488" s="106" t="str">
        <f>IF(OR(E488="",I488=""),"",IF(E488="Wearing Course",VLOOKUP(I488,VALIDATIONS!$BO$2:$BQ$11,3,FALSE)*J488*K488, IF(E488="Pavement Base", VLOOKUP(I488,VALIDATIONS!$BK$2:$BM$10,3,FALSE)*J488*K488*L488/1000, IF(E488="Earthworks and Formation", VLOOKUP(I488,VALIDATIONS!$BR$2:$BT$3,3,FALSE)*J488*K488*L488/1000,0))))</f>
        <v/>
      </c>
    </row>
    <row r="489" spans="1:13" x14ac:dyDescent="0.2">
      <c r="A489" s="92"/>
      <c r="B489" s="355"/>
      <c r="C489" s="354"/>
      <c r="D489" s="127"/>
      <c r="E489" s="367"/>
      <c r="F489" s="127"/>
      <c r="G489" s="127"/>
      <c r="H489" s="127"/>
      <c r="I489" s="367"/>
      <c r="J489" s="163"/>
      <c r="K489" s="163"/>
      <c r="L489" s="127"/>
      <c r="M489" s="106" t="str">
        <f>IF(OR(E489="",I489=""),"",IF(E489="Wearing Course",VLOOKUP(I489,VALIDATIONS!$BO$2:$BQ$11,3,FALSE)*J489*K489, IF(E489="Pavement Base", VLOOKUP(I489,VALIDATIONS!$BK$2:$BM$10,3,FALSE)*J489*K489*L489/1000, IF(E489="Earthworks and Formation", VLOOKUP(I489,VALIDATIONS!$BR$2:$BT$3,3,FALSE)*J489*K489*L489/1000,0))))</f>
        <v/>
      </c>
    </row>
    <row r="490" spans="1:13" x14ac:dyDescent="0.2">
      <c r="A490" s="92"/>
      <c r="B490" s="355"/>
      <c r="C490" s="354"/>
      <c r="D490" s="127"/>
      <c r="E490" s="367"/>
      <c r="F490" s="127"/>
      <c r="G490" s="127"/>
      <c r="H490" s="127"/>
      <c r="I490" s="367"/>
      <c r="J490" s="163"/>
      <c r="K490" s="163"/>
      <c r="L490" s="127"/>
      <c r="M490" s="106" t="str">
        <f>IF(OR(E490="",I490=""),"",IF(E490="Wearing Course",VLOOKUP(I490,VALIDATIONS!$BO$2:$BQ$11,3,FALSE)*J490*K490, IF(E490="Pavement Base", VLOOKUP(I490,VALIDATIONS!$BK$2:$BM$10,3,FALSE)*J490*K490*L490/1000, IF(E490="Earthworks and Formation", VLOOKUP(I490,VALIDATIONS!$BR$2:$BT$3,3,FALSE)*J490*K490*L490/1000,0))))</f>
        <v/>
      </c>
    </row>
    <row r="491" spans="1:13" x14ac:dyDescent="0.2">
      <c r="A491" s="92"/>
      <c r="B491" s="355"/>
      <c r="C491" s="354"/>
      <c r="D491" s="127"/>
      <c r="E491" s="367"/>
      <c r="F491" s="127"/>
      <c r="G491" s="127"/>
      <c r="H491" s="127"/>
      <c r="I491" s="367"/>
      <c r="J491" s="163"/>
      <c r="K491" s="163"/>
      <c r="L491" s="127"/>
      <c r="M491" s="106" t="str">
        <f>IF(OR(E491="",I491=""),"",IF(E491="Wearing Course",VLOOKUP(I491,VALIDATIONS!$BO$2:$BQ$11,3,FALSE)*J491*K491, IF(E491="Pavement Base", VLOOKUP(I491,VALIDATIONS!$BK$2:$BM$10,3,FALSE)*J491*K491*L491/1000, IF(E491="Earthworks and Formation", VLOOKUP(I491,VALIDATIONS!$BR$2:$BT$3,3,FALSE)*J491*K491*L491/1000,0))))</f>
        <v/>
      </c>
    </row>
    <row r="492" spans="1:13" x14ac:dyDescent="0.2">
      <c r="A492" s="92"/>
      <c r="B492" s="355"/>
      <c r="C492" s="354"/>
      <c r="D492" s="127"/>
      <c r="E492" s="367"/>
      <c r="F492" s="127"/>
      <c r="G492" s="127"/>
      <c r="H492" s="127"/>
      <c r="I492" s="367"/>
      <c r="J492" s="163"/>
      <c r="K492" s="163"/>
      <c r="L492" s="127"/>
      <c r="M492" s="106" t="str">
        <f>IF(OR(E492="",I492=""),"",IF(E492="Wearing Course",VLOOKUP(I492,VALIDATIONS!$BO$2:$BQ$11,3,FALSE)*J492*K492, IF(E492="Pavement Base", VLOOKUP(I492,VALIDATIONS!$BK$2:$BM$10,3,FALSE)*J492*K492*L492/1000, IF(E492="Earthworks and Formation", VLOOKUP(I492,VALIDATIONS!$BR$2:$BT$3,3,FALSE)*J492*K492*L492/1000,0))))</f>
        <v/>
      </c>
    </row>
    <row r="493" spans="1:13" x14ac:dyDescent="0.2">
      <c r="A493" s="92"/>
      <c r="B493" s="355"/>
      <c r="C493" s="354"/>
      <c r="D493" s="127"/>
      <c r="E493" s="367"/>
      <c r="F493" s="127"/>
      <c r="G493" s="127"/>
      <c r="H493" s="127"/>
      <c r="I493" s="367"/>
      <c r="J493" s="163"/>
      <c r="K493" s="163"/>
      <c r="L493" s="127"/>
      <c r="M493" s="106" t="str">
        <f>IF(OR(E493="",I493=""),"",IF(E493="Wearing Course",VLOOKUP(I493,VALIDATIONS!$BO$2:$BQ$11,3,FALSE)*J493*K493, IF(E493="Pavement Base", VLOOKUP(I493,VALIDATIONS!$BK$2:$BM$10,3,FALSE)*J493*K493*L493/1000, IF(E493="Earthworks and Formation", VLOOKUP(I493,VALIDATIONS!$BR$2:$BT$3,3,FALSE)*J493*K493*L493/1000,0))))</f>
        <v/>
      </c>
    </row>
    <row r="494" spans="1:13" x14ac:dyDescent="0.2">
      <c r="A494" s="92"/>
      <c r="B494" s="355"/>
      <c r="C494" s="354"/>
      <c r="D494" s="127"/>
      <c r="E494" s="367"/>
      <c r="F494" s="127"/>
      <c r="G494" s="127"/>
      <c r="H494" s="127"/>
      <c r="I494" s="367"/>
      <c r="J494" s="163"/>
      <c r="K494" s="163"/>
      <c r="L494" s="127"/>
      <c r="M494" s="106" t="str">
        <f>IF(OR(E494="",I494=""),"",IF(E494="Wearing Course",VLOOKUP(I494,VALIDATIONS!$BO$2:$BQ$11,3,FALSE)*J494*K494, IF(E494="Pavement Base", VLOOKUP(I494,VALIDATIONS!$BK$2:$BM$10,3,FALSE)*J494*K494*L494/1000, IF(E494="Earthworks and Formation", VLOOKUP(I494,VALIDATIONS!$BR$2:$BT$3,3,FALSE)*J494*K494*L494/1000,0))))</f>
        <v/>
      </c>
    </row>
    <row r="495" spans="1:13" x14ac:dyDescent="0.2">
      <c r="A495" s="92"/>
      <c r="B495" s="355"/>
      <c r="C495" s="354"/>
      <c r="D495" s="127"/>
      <c r="E495" s="367"/>
      <c r="F495" s="127"/>
      <c r="G495" s="127"/>
      <c r="H495" s="127"/>
      <c r="I495" s="367"/>
      <c r="J495" s="163"/>
      <c r="K495" s="163"/>
      <c r="L495" s="127"/>
      <c r="M495" s="106" t="str">
        <f>IF(OR(E495="",I495=""),"",IF(E495="Wearing Course",VLOOKUP(I495,VALIDATIONS!$BO$2:$BQ$11,3,FALSE)*J495*K495, IF(E495="Pavement Base", VLOOKUP(I495,VALIDATIONS!$BK$2:$BM$10,3,FALSE)*J495*K495*L495/1000, IF(E495="Earthworks and Formation", VLOOKUP(I495,VALIDATIONS!$BR$2:$BT$3,3,FALSE)*J495*K495*L495/1000,0))))</f>
        <v/>
      </c>
    </row>
    <row r="496" spans="1:13" x14ac:dyDescent="0.2">
      <c r="A496" s="92"/>
      <c r="B496" s="355"/>
      <c r="C496" s="354"/>
      <c r="D496" s="127"/>
      <c r="E496" s="367"/>
      <c r="F496" s="127"/>
      <c r="G496" s="127"/>
      <c r="H496" s="127"/>
      <c r="I496" s="367"/>
      <c r="J496" s="163"/>
      <c r="K496" s="163"/>
      <c r="L496" s="127"/>
      <c r="M496" s="106" t="str">
        <f>IF(OR(E496="",I496=""),"",IF(E496="Wearing Course",VLOOKUP(I496,VALIDATIONS!$BO$2:$BQ$11,3,FALSE)*J496*K496, IF(E496="Pavement Base", VLOOKUP(I496,VALIDATIONS!$BK$2:$BM$10,3,FALSE)*J496*K496*L496/1000, IF(E496="Earthworks and Formation", VLOOKUP(I496,VALIDATIONS!$BR$2:$BT$3,3,FALSE)*J496*K496*L496/1000,0))))</f>
        <v/>
      </c>
    </row>
    <row r="497" spans="1:13" x14ac:dyDescent="0.2">
      <c r="A497" s="92"/>
      <c r="B497" s="355"/>
      <c r="C497" s="354"/>
      <c r="D497" s="127"/>
      <c r="E497" s="367"/>
      <c r="F497" s="127"/>
      <c r="G497" s="127"/>
      <c r="H497" s="127"/>
      <c r="I497" s="367"/>
      <c r="J497" s="163"/>
      <c r="K497" s="163"/>
      <c r="L497" s="127"/>
      <c r="M497" s="106" t="str">
        <f>IF(OR(E497="",I497=""),"",IF(E497="Wearing Course",VLOOKUP(I497,VALIDATIONS!$BO$2:$BQ$11,3,FALSE)*J497*K497, IF(E497="Pavement Base", VLOOKUP(I497,VALIDATIONS!$BK$2:$BM$10,3,FALSE)*J497*K497*L497/1000, IF(E497="Earthworks and Formation", VLOOKUP(I497,VALIDATIONS!$BR$2:$BT$3,3,FALSE)*J497*K497*L497/1000,0))))</f>
        <v/>
      </c>
    </row>
    <row r="498" spans="1:13" x14ac:dyDescent="0.2">
      <c r="A498" s="92"/>
      <c r="B498" s="355"/>
      <c r="C498" s="354"/>
      <c r="D498" s="127"/>
      <c r="E498" s="367"/>
      <c r="F498" s="127"/>
      <c r="G498" s="127"/>
      <c r="H498" s="127"/>
      <c r="I498" s="367"/>
      <c r="J498" s="163"/>
      <c r="K498" s="163"/>
      <c r="L498" s="127"/>
      <c r="M498" s="106" t="str">
        <f>IF(OR(E498="",I498=""),"",IF(E498="Wearing Course",VLOOKUP(I498,VALIDATIONS!$BO$2:$BQ$11,3,FALSE)*J498*K498, IF(E498="Pavement Base", VLOOKUP(I498,VALIDATIONS!$BK$2:$BM$10,3,FALSE)*J498*K498*L498/1000, IF(E498="Earthworks and Formation", VLOOKUP(I498,VALIDATIONS!$BR$2:$BT$3,3,FALSE)*J498*K498*L498/1000,0))))</f>
        <v/>
      </c>
    </row>
    <row r="499" spans="1:13" x14ac:dyDescent="0.2">
      <c r="A499" s="92"/>
      <c r="B499" s="355"/>
      <c r="C499" s="354"/>
      <c r="D499" s="127"/>
      <c r="E499" s="367"/>
      <c r="F499" s="127"/>
      <c r="G499" s="127"/>
      <c r="H499" s="127"/>
      <c r="I499" s="367"/>
      <c r="J499" s="163"/>
      <c r="K499" s="163"/>
      <c r="L499" s="127"/>
      <c r="M499" s="106" t="str">
        <f>IF(OR(E499="",I499=""),"",IF(E499="Wearing Course",VLOOKUP(I499,VALIDATIONS!$BO$2:$BQ$11,3,FALSE)*J499*K499, IF(E499="Pavement Base", VLOOKUP(I499,VALIDATIONS!$BK$2:$BM$10,3,FALSE)*J499*K499*L499/1000, IF(E499="Earthworks and Formation", VLOOKUP(I499,VALIDATIONS!$BR$2:$BT$3,3,FALSE)*J499*K499*L499/1000,0))))</f>
        <v/>
      </c>
    </row>
    <row r="500" spans="1:13" x14ac:dyDescent="0.2">
      <c r="A500" s="92"/>
      <c r="B500" s="355"/>
      <c r="C500" s="354"/>
      <c r="D500" s="127"/>
      <c r="E500" s="367"/>
      <c r="F500" s="127"/>
      <c r="G500" s="127"/>
      <c r="H500" s="127"/>
      <c r="I500" s="367"/>
      <c r="J500" s="163"/>
      <c r="K500" s="163"/>
      <c r="L500" s="127"/>
      <c r="M500" s="106" t="str">
        <f>IF(OR(E500="",I500=""),"",IF(E500="Wearing Course",VLOOKUP(I500,VALIDATIONS!$BO$2:$BQ$11,3,FALSE)*J500*K500, IF(E500="Pavement Base", VLOOKUP(I500,VALIDATIONS!$BK$2:$BM$10,3,FALSE)*J500*K500*L500/1000, IF(E500="Earthworks and Formation", VLOOKUP(I500,VALIDATIONS!$BR$2:$BT$3,3,FALSE)*J500*K500*L500/1000,0))))</f>
        <v/>
      </c>
    </row>
    <row r="501" spans="1:13" x14ac:dyDescent="0.2">
      <c r="A501" s="92"/>
      <c r="B501" s="355"/>
      <c r="C501" s="354"/>
      <c r="D501" s="127"/>
      <c r="E501" s="367"/>
      <c r="F501" s="127"/>
      <c r="G501" s="127"/>
      <c r="H501" s="127"/>
      <c r="I501" s="367"/>
      <c r="J501" s="163"/>
      <c r="K501" s="163"/>
      <c r="L501" s="127"/>
      <c r="M501" s="106" t="str">
        <f>IF(OR(E501="",I501=""),"",IF(E501="Wearing Course",VLOOKUP(I501,VALIDATIONS!$BO$2:$BQ$11,3,FALSE)*J501*K501, IF(E501="Pavement Base", VLOOKUP(I501,VALIDATIONS!$BK$2:$BM$10,3,FALSE)*J501*K501*L501/1000, IF(E501="Earthworks and Formation", VLOOKUP(I501,VALIDATIONS!$BR$2:$BT$3,3,FALSE)*J501*K501*L501/1000,0))))</f>
        <v/>
      </c>
    </row>
    <row r="502" spans="1:13" x14ac:dyDescent="0.2">
      <c r="A502" s="92"/>
      <c r="B502" s="355"/>
      <c r="C502" s="354"/>
      <c r="D502" s="127"/>
      <c r="E502" s="367"/>
      <c r="F502" s="127"/>
      <c r="G502" s="127"/>
      <c r="H502" s="127"/>
      <c r="I502" s="367"/>
      <c r="J502" s="163"/>
      <c r="K502" s="163"/>
      <c r="L502" s="127"/>
      <c r="M502" s="106" t="str">
        <f>IF(OR(E502="",I502=""),"",IF(E502="Wearing Course",VLOOKUP(I502,VALIDATIONS!$BO$2:$BQ$11,3,FALSE)*J502*K502, IF(E502="Pavement Base", VLOOKUP(I502,VALIDATIONS!$BK$2:$BM$10,3,FALSE)*J502*K502*L502/1000, IF(E502="Earthworks and Formation", VLOOKUP(I502,VALIDATIONS!$BR$2:$BT$3,3,FALSE)*J502*K502*L502/1000,0))))</f>
        <v/>
      </c>
    </row>
    <row r="503" spans="1:13" x14ac:dyDescent="0.2">
      <c r="A503" s="92"/>
      <c r="B503" s="355"/>
      <c r="C503" s="354"/>
      <c r="D503" s="127"/>
      <c r="E503" s="367"/>
      <c r="F503" s="127"/>
      <c r="G503" s="127"/>
      <c r="H503" s="127"/>
      <c r="I503" s="367"/>
      <c r="J503" s="163"/>
      <c r="K503" s="163"/>
      <c r="L503" s="127"/>
      <c r="M503" s="106" t="str">
        <f>IF(OR(E503="",I503=""),"",IF(E503="Wearing Course",VLOOKUP(I503,VALIDATIONS!$BO$2:$BQ$11,3,FALSE)*J503*K503, IF(E503="Pavement Base", VLOOKUP(I503,VALIDATIONS!$BK$2:$BM$10,3,FALSE)*J503*K503*L503/1000, IF(E503="Earthworks and Formation", VLOOKUP(I503,VALIDATIONS!$BR$2:$BT$3,3,FALSE)*J503*K503*L503/1000,0))))</f>
        <v/>
      </c>
    </row>
    <row r="504" spans="1:13" x14ac:dyDescent="0.2">
      <c r="A504" s="92"/>
      <c r="B504" s="355"/>
      <c r="C504" s="354"/>
      <c r="D504" s="127"/>
      <c r="E504" s="367"/>
      <c r="F504" s="127"/>
      <c r="G504" s="127"/>
      <c r="H504" s="127"/>
      <c r="I504" s="367"/>
      <c r="J504" s="163"/>
      <c r="K504" s="163"/>
      <c r="L504" s="127"/>
      <c r="M504" s="106" t="str">
        <f>IF(OR(E504="",I504=""),"",IF(E504="Wearing Course",VLOOKUP(I504,VALIDATIONS!$BO$2:$BQ$11,3,FALSE)*J504*K504, IF(E504="Pavement Base", VLOOKUP(I504,VALIDATIONS!$BK$2:$BM$10,3,FALSE)*J504*K504*L504/1000, IF(E504="Earthworks and Formation", VLOOKUP(I504,VALIDATIONS!$BR$2:$BT$3,3,FALSE)*J504*K504*L504/1000,0))))</f>
        <v/>
      </c>
    </row>
    <row r="505" spans="1:13" x14ac:dyDescent="0.2">
      <c r="A505" s="92"/>
      <c r="B505" s="355"/>
      <c r="C505" s="354"/>
      <c r="D505" s="127"/>
      <c r="E505" s="367"/>
      <c r="F505" s="127"/>
      <c r="G505" s="127"/>
      <c r="H505" s="127"/>
      <c r="I505" s="367"/>
      <c r="J505" s="163"/>
      <c r="K505" s="163"/>
      <c r="L505" s="127"/>
      <c r="M505" s="106" t="str">
        <f>IF(OR(E505="",I505=""),"",IF(E505="Wearing Course",VLOOKUP(I505,VALIDATIONS!$BO$2:$BQ$11,3,FALSE)*J505*K505, IF(E505="Pavement Base", VLOOKUP(I505,VALIDATIONS!$BK$2:$BM$10,3,FALSE)*J505*K505*L505/1000, IF(E505="Earthworks and Formation", VLOOKUP(I505,VALIDATIONS!$BR$2:$BT$3,3,FALSE)*J505*K505*L505/1000,0))))</f>
        <v/>
      </c>
    </row>
    <row r="506" spans="1:13" x14ac:dyDescent="0.2">
      <c r="A506" s="92"/>
      <c r="B506" s="355"/>
      <c r="C506" s="354"/>
      <c r="D506" s="127"/>
      <c r="E506" s="367"/>
      <c r="F506" s="127"/>
      <c r="G506" s="127"/>
      <c r="H506" s="127"/>
      <c r="I506" s="367"/>
      <c r="J506" s="163"/>
      <c r="K506" s="163"/>
      <c r="L506" s="127"/>
      <c r="M506" s="106" t="str">
        <f>IF(OR(E506="",I506=""),"",IF(E506="Wearing Course",VLOOKUP(I506,VALIDATIONS!$BO$2:$BQ$11,3,FALSE)*J506*K506, IF(E506="Pavement Base", VLOOKUP(I506,VALIDATIONS!$BK$2:$BM$10,3,FALSE)*J506*K506*L506/1000, IF(E506="Earthworks and Formation", VLOOKUP(I506,VALIDATIONS!$BR$2:$BT$3,3,FALSE)*J506*K506*L506/1000,0))))</f>
        <v/>
      </c>
    </row>
    <row r="507" spans="1:13" x14ac:dyDescent="0.2">
      <c r="A507" s="92"/>
      <c r="B507" s="355"/>
      <c r="C507" s="354"/>
      <c r="D507" s="127"/>
      <c r="E507" s="367"/>
      <c r="F507" s="127"/>
      <c r="G507" s="127"/>
      <c r="H507" s="127"/>
      <c r="I507" s="367"/>
      <c r="J507" s="163"/>
      <c r="K507" s="163"/>
      <c r="L507" s="127"/>
      <c r="M507" s="106" t="str">
        <f>IF(OR(E507="",I507=""),"",IF(E507="Wearing Course",VLOOKUP(I507,VALIDATIONS!$BO$2:$BQ$11,3,FALSE)*J507*K507, IF(E507="Pavement Base", VLOOKUP(I507,VALIDATIONS!$BK$2:$BM$10,3,FALSE)*J507*K507*L507/1000, IF(E507="Earthworks and Formation", VLOOKUP(I507,VALIDATIONS!$BR$2:$BT$3,3,FALSE)*J507*K507*L507/1000,0))))</f>
        <v/>
      </c>
    </row>
    <row r="508" spans="1:13" x14ac:dyDescent="0.2">
      <c r="A508" s="92"/>
      <c r="B508" s="355"/>
      <c r="C508" s="354"/>
      <c r="D508" s="127"/>
      <c r="E508" s="367"/>
      <c r="F508" s="127"/>
      <c r="G508" s="127"/>
      <c r="H508" s="127"/>
      <c r="I508" s="367"/>
      <c r="J508" s="163"/>
      <c r="K508" s="163"/>
      <c r="L508" s="127"/>
      <c r="M508" s="106" t="str">
        <f>IF(OR(E508="",I508=""),"",IF(E508="Wearing Course",VLOOKUP(I508,VALIDATIONS!$BO$2:$BQ$11,3,FALSE)*J508*K508, IF(E508="Pavement Base", VLOOKUP(I508,VALIDATIONS!$BK$2:$BM$10,3,FALSE)*J508*K508*L508/1000, IF(E508="Earthworks and Formation", VLOOKUP(I508,VALIDATIONS!$BR$2:$BT$3,3,FALSE)*J508*K508*L508/1000,0))))</f>
        <v/>
      </c>
    </row>
    <row r="509" spans="1:13" x14ac:dyDescent="0.2">
      <c r="A509" s="92"/>
      <c r="B509" s="355"/>
      <c r="C509" s="354"/>
      <c r="D509" s="127"/>
      <c r="E509" s="367"/>
      <c r="F509" s="127"/>
      <c r="G509" s="127"/>
      <c r="H509" s="127"/>
      <c r="I509" s="367"/>
      <c r="J509" s="163"/>
      <c r="K509" s="163"/>
      <c r="L509" s="127"/>
      <c r="M509" s="106" t="str">
        <f>IF(OR(E509="",I509=""),"",IF(E509="Wearing Course",VLOOKUP(I509,VALIDATIONS!$BO$2:$BQ$11,3,FALSE)*J509*K509, IF(E509="Pavement Base", VLOOKUP(I509,VALIDATIONS!$BK$2:$BM$10,3,FALSE)*J509*K509*L509/1000, IF(E509="Earthworks and Formation", VLOOKUP(I509,VALIDATIONS!$BR$2:$BT$3,3,FALSE)*J509*K509*L509/1000,0))))</f>
        <v/>
      </c>
    </row>
    <row r="510" spans="1:13" x14ac:dyDescent="0.2">
      <c r="A510" s="92"/>
      <c r="B510" s="355"/>
      <c r="C510" s="354"/>
      <c r="D510" s="127"/>
      <c r="E510" s="367"/>
      <c r="F510" s="127"/>
      <c r="G510" s="127"/>
      <c r="H510" s="127"/>
      <c r="I510" s="367"/>
      <c r="J510" s="163"/>
      <c r="K510" s="163"/>
      <c r="L510" s="127"/>
      <c r="M510" s="106" t="str">
        <f>IF(OR(E510="",I510=""),"",IF(E510="Wearing Course",VLOOKUP(I510,VALIDATIONS!$BO$2:$BQ$11,3,FALSE)*J510*K510, IF(E510="Pavement Base", VLOOKUP(I510,VALIDATIONS!$BK$2:$BM$10,3,FALSE)*J510*K510*L510/1000, IF(E510="Earthworks and Formation", VLOOKUP(I510,VALIDATIONS!$BR$2:$BT$3,3,FALSE)*J510*K510*L510/1000,0))))</f>
        <v/>
      </c>
    </row>
    <row r="511" spans="1:13" x14ac:dyDescent="0.2">
      <c r="A511" s="92"/>
      <c r="B511" s="355"/>
      <c r="C511" s="354"/>
      <c r="D511" s="127"/>
      <c r="E511" s="367"/>
      <c r="F511" s="127"/>
      <c r="G511" s="127"/>
      <c r="H511" s="127"/>
      <c r="I511" s="367"/>
      <c r="J511" s="163"/>
      <c r="K511" s="163"/>
      <c r="L511" s="127"/>
      <c r="M511" s="106" t="str">
        <f>IF(OR(E511="",I511=""),"",IF(E511="Wearing Course",VLOOKUP(I511,VALIDATIONS!$BO$2:$BQ$11,3,FALSE)*J511*K511, IF(E511="Pavement Base", VLOOKUP(I511,VALIDATIONS!$BK$2:$BM$10,3,FALSE)*J511*K511*L511/1000, IF(E511="Earthworks and Formation", VLOOKUP(I511,VALIDATIONS!$BR$2:$BT$3,3,FALSE)*J511*K511*L511/1000,0))))</f>
        <v/>
      </c>
    </row>
    <row r="512" spans="1:13" x14ac:dyDescent="0.2">
      <c r="A512" s="92"/>
      <c r="B512" s="355"/>
      <c r="C512" s="354"/>
      <c r="D512" s="127"/>
      <c r="E512" s="367"/>
      <c r="F512" s="127"/>
      <c r="G512" s="127"/>
      <c r="H512" s="127"/>
      <c r="I512" s="367"/>
      <c r="J512" s="163"/>
      <c r="K512" s="163"/>
      <c r="L512" s="127"/>
      <c r="M512" s="106" t="str">
        <f>IF(OR(E512="",I512=""),"",IF(E512="Wearing Course",VLOOKUP(I512,VALIDATIONS!$BO$2:$BQ$11,3,FALSE)*J512*K512, IF(E512="Pavement Base", VLOOKUP(I512,VALIDATIONS!$BK$2:$BM$10,3,FALSE)*J512*K512*L512/1000, IF(E512="Earthworks and Formation", VLOOKUP(I512,VALIDATIONS!$BR$2:$BT$3,3,FALSE)*J512*K512*L512/1000,0))))</f>
        <v/>
      </c>
    </row>
    <row r="513" spans="1:13" x14ac:dyDescent="0.2">
      <c r="A513" s="92"/>
      <c r="B513" s="355"/>
      <c r="C513" s="354"/>
      <c r="D513" s="127"/>
      <c r="E513" s="367"/>
      <c r="F513" s="127"/>
      <c r="G513" s="127"/>
      <c r="H513" s="127"/>
      <c r="I513" s="367"/>
      <c r="J513" s="163"/>
      <c r="K513" s="163"/>
      <c r="L513" s="127"/>
      <c r="M513" s="106" t="str">
        <f>IF(OR(E513="",I513=""),"",IF(E513="Wearing Course",VLOOKUP(I513,VALIDATIONS!$BO$2:$BQ$11,3,FALSE)*J513*K513, IF(E513="Pavement Base", VLOOKUP(I513,VALIDATIONS!$BK$2:$BM$10,3,FALSE)*J513*K513*L513/1000, IF(E513="Earthworks and Formation", VLOOKUP(I513,VALIDATIONS!$BR$2:$BT$3,3,FALSE)*J513*K513*L513/1000,0))))</f>
        <v/>
      </c>
    </row>
    <row r="514" spans="1:13" x14ac:dyDescent="0.2">
      <c r="A514" s="92"/>
      <c r="B514" s="355"/>
      <c r="C514" s="354"/>
      <c r="D514" s="127"/>
      <c r="E514" s="367"/>
      <c r="F514" s="127"/>
      <c r="G514" s="127"/>
      <c r="H514" s="127"/>
      <c r="I514" s="367"/>
      <c r="J514" s="163"/>
      <c r="K514" s="163"/>
      <c r="L514" s="127"/>
      <c r="M514" s="106" t="str">
        <f>IF(OR(E514="",I514=""),"",IF(E514="Wearing Course",VLOOKUP(I514,VALIDATIONS!$BO$2:$BQ$11,3,FALSE)*J514*K514, IF(E514="Pavement Base", VLOOKUP(I514,VALIDATIONS!$BK$2:$BM$10,3,FALSE)*J514*K514*L514/1000, IF(E514="Earthworks and Formation", VLOOKUP(I514,VALIDATIONS!$BR$2:$BT$3,3,FALSE)*J514*K514*L514/1000,0))))</f>
        <v/>
      </c>
    </row>
    <row r="515" spans="1:13" x14ac:dyDescent="0.2">
      <c r="A515" s="92"/>
      <c r="B515" s="355"/>
      <c r="C515" s="354"/>
      <c r="D515" s="127"/>
      <c r="E515" s="367"/>
      <c r="F515" s="127"/>
      <c r="G515" s="127"/>
      <c r="H515" s="127"/>
      <c r="I515" s="367"/>
      <c r="J515" s="163"/>
      <c r="K515" s="163"/>
      <c r="L515" s="127"/>
      <c r="M515" s="106" t="str">
        <f>IF(OR(E515="",I515=""),"",IF(E515="Wearing Course",VLOOKUP(I515,VALIDATIONS!$BO$2:$BQ$11,3,FALSE)*J515*K515, IF(E515="Pavement Base", VLOOKUP(I515,VALIDATIONS!$BK$2:$BM$10,3,FALSE)*J515*K515*L515/1000, IF(E515="Earthworks and Formation", VLOOKUP(I515,VALIDATIONS!$BR$2:$BT$3,3,FALSE)*J515*K515*L515/1000,0))))</f>
        <v/>
      </c>
    </row>
    <row r="516" spans="1:13" x14ac:dyDescent="0.2">
      <c r="A516" s="92"/>
      <c r="B516" s="355"/>
      <c r="C516" s="354"/>
      <c r="D516" s="127"/>
      <c r="E516" s="367"/>
      <c r="F516" s="127"/>
      <c r="G516" s="127"/>
      <c r="H516" s="127"/>
      <c r="I516" s="367"/>
      <c r="J516" s="163"/>
      <c r="K516" s="163"/>
      <c r="L516" s="127"/>
      <c r="M516" s="106" t="str">
        <f>IF(OR(E516="",I516=""),"",IF(E516="Wearing Course",VLOOKUP(I516,VALIDATIONS!$BO$2:$BQ$11,3,FALSE)*J516*K516, IF(E516="Pavement Base", VLOOKUP(I516,VALIDATIONS!$BK$2:$BM$10,3,FALSE)*J516*K516*L516/1000, IF(E516="Earthworks and Formation", VLOOKUP(I516,VALIDATIONS!$BR$2:$BT$3,3,FALSE)*J516*K516*L516/1000,0))))</f>
        <v/>
      </c>
    </row>
    <row r="517" spans="1:13" x14ac:dyDescent="0.2">
      <c r="A517" s="92"/>
      <c r="B517" s="355"/>
      <c r="C517" s="354"/>
      <c r="D517" s="127"/>
      <c r="E517" s="367"/>
      <c r="F517" s="127"/>
      <c r="G517" s="127"/>
      <c r="H517" s="127"/>
      <c r="I517" s="367"/>
      <c r="J517" s="163"/>
      <c r="K517" s="163"/>
      <c r="L517" s="127"/>
      <c r="M517" s="106" t="str">
        <f>IF(OR(E517="",I517=""),"",IF(E517="Wearing Course",VLOOKUP(I517,VALIDATIONS!$BO$2:$BQ$11,3,FALSE)*J517*K517, IF(E517="Pavement Base", VLOOKUP(I517,VALIDATIONS!$BK$2:$BM$10,3,FALSE)*J517*K517*L517/1000, IF(E517="Earthworks and Formation", VLOOKUP(I517,VALIDATIONS!$BR$2:$BT$3,3,FALSE)*J517*K517*L517/1000,0))))</f>
        <v/>
      </c>
    </row>
    <row r="518" spans="1:13" x14ac:dyDescent="0.2">
      <c r="A518" s="92"/>
      <c r="B518" s="355"/>
      <c r="C518" s="354"/>
      <c r="D518" s="127"/>
      <c r="E518" s="367"/>
      <c r="F518" s="127"/>
      <c r="G518" s="127"/>
      <c r="H518" s="127"/>
      <c r="I518" s="367"/>
      <c r="J518" s="163"/>
      <c r="K518" s="163"/>
      <c r="L518" s="127"/>
      <c r="M518" s="106" t="str">
        <f>IF(OR(E518="",I518=""),"",IF(E518="Wearing Course",VLOOKUP(I518,VALIDATIONS!$BO$2:$BQ$11,3,FALSE)*J518*K518, IF(E518="Pavement Base", VLOOKUP(I518,VALIDATIONS!$BK$2:$BM$10,3,FALSE)*J518*K518*L518/1000, IF(E518="Earthworks and Formation", VLOOKUP(I518,VALIDATIONS!$BR$2:$BT$3,3,FALSE)*J518*K518*L518/1000,0))))</f>
        <v/>
      </c>
    </row>
    <row r="519" spans="1:13" x14ac:dyDescent="0.2">
      <c r="A519" s="92"/>
      <c r="B519" s="355"/>
      <c r="C519" s="354"/>
      <c r="D519" s="127"/>
      <c r="E519" s="367"/>
      <c r="F519" s="127"/>
      <c r="G519" s="127"/>
      <c r="H519" s="127"/>
      <c r="I519" s="367"/>
      <c r="J519" s="163"/>
      <c r="K519" s="163"/>
      <c r="L519" s="127"/>
      <c r="M519" s="106" t="str">
        <f>IF(OR(E519="",I519=""),"",IF(E519="Wearing Course",VLOOKUP(I519,VALIDATIONS!$BO$2:$BQ$11,3,FALSE)*J519*K519, IF(E519="Pavement Base", VLOOKUP(I519,VALIDATIONS!$BK$2:$BM$10,3,FALSE)*J519*K519*L519/1000, IF(E519="Earthworks and Formation", VLOOKUP(I519,VALIDATIONS!$BR$2:$BT$3,3,FALSE)*J519*K519*L519/1000,0))))</f>
        <v/>
      </c>
    </row>
    <row r="520" spans="1:13" x14ac:dyDescent="0.2">
      <c r="A520" s="92"/>
      <c r="B520" s="355"/>
      <c r="C520" s="354"/>
      <c r="D520" s="127"/>
      <c r="E520" s="367"/>
      <c r="F520" s="127"/>
      <c r="G520" s="127"/>
      <c r="H520" s="127"/>
      <c r="I520" s="367"/>
      <c r="J520" s="163"/>
      <c r="K520" s="163"/>
      <c r="L520" s="127"/>
      <c r="M520" s="106" t="str">
        <f>IF(OR(E520="",I520=""),"",IF(E520="Wearing Course",VLOOKUP(I520,VALIDATIONS!$BO$2:$BQ$11,3,FALSE)*J520*K520, IF(E520="Pavement Base", VLOOKUP(I520,VALIDATIONS!$BK$2:$BM$10,3,FALSE)*J520*K520*L520/1000, IF(E520="Earthworks and Formation", VLOOKUP(I520,VALIDATIONS!$BR$2:$BT$3,3,FALSE)*J520*K520*L520/1000,0))))</f>
        <v/>
      </c>
    </row>
    <row r="521" spans="1:13" x14ac:dyDescent="0.2">
      <c r="A521" s="92"/>
      <c r="B521" s="355"/>
      <c r="C521" s="354"/>
      <c r="D521" s="127"/>
      <c r="E521" s="367"/>
      <c r="F521" s="127"/>
      <c r="G521" s="127"/>
      <c r="H521" s="127"/>
      <c r="I521" s="367"/>
      <c r="J521" s="163"/>
      <c r="K521" s="163"/>
      <c r="L521" s="127"/>
      <c r="M521" s="106" t="str">
        <f>IF(OR(E521="",I521=""),"",IF(E521="Wearing Course",VLOOKUP(I521,VALIDATIONS!$BO$2:$BQ$11,3,FALSE)*J521*K521, IF(E521="Pavement Base", VLOOKUP(I521,VALIDATIONS!$BK$2:$BM$10,3,FALSE)*J521*K521*L521/1000, IF(E521="Earthworks and Formation", VLOOKUP(I521,VALIDATIONS!$BR$2:$BT$3,3,FALSE)*J521*K521*L521/1000,0))))</f>
        <v/>
      </c>
    </row>
    <row r="522" spans="1:13" x14ac:dyDescent="0.2">
      <c r="A522" s="92"/>
      <c r="B522" s="355"/>
      <c r="C522" s="354"/>
      <c r="D522" s="127"/>
      <c r="E522" s="367"/>
      <c r="F522" s="127"/>
      <c r="G522" s="127"/>
      <c r="H522" s="127"/>
      <c r="I522" s="367"/>
      <c r="J522" s="163"/>
      <c r="K522" s="163"/>
      <c r="L522" s="127"/>
      <c r="M522" s="106" t="str">
        <f>IF(OR(E522="",I522=""),"",IF(E522="Wearing Course",VLOOKUP(I522,VALIDATIONS!$BO$2:$BQ$11,3,FALSE)*J522*K522, IF(E522="Pavement Base", VLOOKUP(I522,VALIDATIONS!$BK$2:$BM$10,3,FALSE)*J522*K522*L522/1000, IF(E522="Earthworks and Formation", VLOOKUP(I522,VALIDATIONS!$BR$2:$BT$3,3,FALSE)*J522*K522*L522/1000,0))))</f>
        <v/>
      </c>
    </row>
    <row r="523" spans="1:13" x14ac:dyDescent="0.2">
      <c r="A523" s="92"/>
      <c r="B523" s="355"/>
      <c r="C523" s="354"/>
      <c r="D523" s="127"/>
      <c r="E523" s="367"/>
      <c r="F523" s="127"/>
      <c r="G523" s="127"/>
      <c r="H523" s="127"/>
      <c r="I523" s="367"/>
      <c r="J523" s="163"/>
      <c r="K523" s="163"/>
      <c r="L523" s="127"/>
      <c r="M523" s="106" t="str">
        <f>IF(OR(E523="",I523=""),"",IF(E523="Wearing Course",VLOOKUP(I523,VALIDATIONS!$BO$2:$BQ$11,3,FALSE)*J523*K523, IF(E523="Pavement Base", VLOOKUP(I523,VALIDATIONS!$BK$2:$BM$10,3,FALSE)*J523*K523*L523/1000, IF(E523="Earthworks and Formation", VLOOKUP(I523,VALIDATIONS!$BR$2:$BT$3,3,FALSE)*J523*K523*L523/1000,0))))</f>
        <v/>
      </c>
    </row>
    <row r="524" spans="1:13" x14ac:dyDescent="0.2">
      <c r="A524" s="92"/>
      <c r="B524" s="355"/>
      <c r="C524" s="354"/>
      <c r="D524" s="127"/>
      <c r="E524" s="367"/>
      <c r="F524" s="127"/>
      <c r="G524" s="127"/>
      <c r="H524" s="127"/>
      <c r="I524" s="367"/>
      <c r="J524" s="163"/>
      <c r="K524" s="163"/>
      <c r="L524" s="127"/>
      <c r="M524" s="106" t="str">
        <f>IF(OR(E524="",I524=""),"",IF(E524="Wearing Course",VLOOKUP(I524,VALIDATIONS!$BO$2:$BQ$11,3,FALSE)*J524*K524, IF(E524="Pavement Base", VLOOKUP(I524,VALIDATIONS!$BK$2:$BM$10,3,FALSE)*J524*K524*L524/1000, IF(E524="Earthworks and Formation", VLOOKUP(I524,VALIDATIONS!$BR$2:$BT$3,3,FALSE)*J524*K524*L524/1000,0))))</f>
        <v/>
      </c>
    </row>
    <row r="525" spans="1:13" x14ac:dyDescent="0.2">
      <c r="A525" s="92"/>
      <c r="B525" s="355"/>
      <c r="C525" s="354"/>
      <c r="D525" s="127"/>
      <c r="E525" s="367"/>
      <c r="F525" s="127"/>
      <c r="G525" s="127"/>
      <c r="H525" s="127"/>
      <c r="I525" s="367"/>
      <c r="J525" s="163"/>
      <c r="K525" s="163"/>
      <c r="L525" s="127"/>
      <c r="M525" s="106" t="str">
        <f>IF(OR(E525="",I525=""),"",IF(E525="Wearing Course",VLOOKUP(I525,VALIDATIONS!$BO$2:$BQ$11,3,FALSE)*J525*K525, IF(E525="Pavement Base", VLOOKUP(I525,VALIDATIONS!$BK$2:$BM$10,3,FALSE)*J525*K525*L525/1000, IF(E525="Earthworks and Formation", VLOOKUP(I525,VALIDATIONS!$BR$2:$BT$3,3,FALSE)*J525*K525*L525/1000,0))))</f>
        <v/>
      </c>
    </row>
    <row r="526" spans="1:13" x14ac:dyDescent="0.2">
      <c r="A526" s="92"/>
      <c r="B526" s="355"/>
      <c r="C526" s="354"/>
      <c r="D526" s="127"/>
      <c r="E526" s="367"/>
      <c r="F526" s="127"/>
      <c r="G526" s="127"/>
      <c r="H526" s="127"/>
      <c r="I526" s="367"/>
      <c r="J526" s="163"/>
      <c r="K526" s="163"/>
      <c r="L526" s="127"/>
      <c r="M526" s="106" t="str">
        <f>IF(OR(E526="",I526=""),"",IF(E526="Wearing Course",VLOOKUP(I526,VALIDATIONS!$BO$2:$BQ$11,3,FALSE)*J526*K526, IF(E526="Pavement Base", VLOOKUP(I526,VALIDATIONS!$BK$2:$BM$10,3,FALSE)*J526*K526*L526/1000, IF(E526="Earthworks and Formation", VLOOKUP(I526,VALIDATIONS!$BR$2:$BT$3,3,FALSE)*J526*K526*L526/1000,0))))</f>
        <v/>
      </c>
    </row>
    <row r="527" spans="1:13" x14ac:dyDescent="0.2">
      <c r="A527" s="92"/>
      <c r="B527" s="355"/>
      <c r="C527" s="354"/>
      <c r="D527" s="127"/>
      <c r="E527" s="367"/>
      <c r="F527" s="127"/>
      <c r="G527" s="127"/>
      <c r="H527" s="127"/>
      <c r="I527" s="367"/>
      <c r="J527" s="163"/>
      <c r="K527" s="163"/>
      <c r="L527" s="127"/>
      <c r="M527" s="106" t="str">
        <f>IF(OR(E527="",I527=""),"",IF(E527="Wearing Course",VLOOKUP(I527,VALIDATIONS!$BO$2:$BQ$11,3,FALSE)*J527*K527, IF(E527="Pavement Base", VLOOKUP(I527,VALIDATIONS!$BK$2:$BM$10,3,FALSE)*J527*K527*L527/1000, IF(E527="Earthworks and Formation", VLOOKUP(I527,VALIDATIONS!$BR$2:$BT$3,3,FALSE)*J527*K527*L527/1000,0))))</f>
        <v/>
      </c>
    </row>
    <row r="528" spans="1:13" x14ac:dyDescent="0.2">
      <c r="A528" s="92"/>
      <c r="B528" s="355"/>
      <c r="C528" s="354"/>
      <c r="D528" s="127"/>
      <c r="E528" s="367"/>
      <c r="F528" s="127"/>
      <c r="G528" s="127"/>
      <c r="H528" s="127"/>
      <c r="I528" s="367"/>
      <c r="J528" s="163"/>
      <c r="K528" s="163"/>
      <c r="L528" s="127"/>
      <c r="M528" s="106" t="str">
        <f>IF(OR(E528="",I528=""),"",IF(E528="Wearing Course",VLOOKUP(I528,VALIDATIONS!$BO$2:$BQ$11,3,FALSE)*J528*K528, IF(E528="Pavement Base", VLOOKUP(I528,VALIDATIONS!$BK$2:$BM$10,3,FALSE)*J528*K528*L528/1000, IF(E528="Earthworks and Formation", VLOOKUP(I528,VALIDATIONS!$BR$2:$BT$3,3,FALSE)*J528*K528*L528/1000,0))))</f>
        <v/>
      </c>
    </row>
    <row r="529" spans="1:13" x14ac:dyDescent="0.2">
      <c r="A529" s="92"/>
      <c r="B529" s="355"/>
      <c r="C529" s="354"/>
      <c r="D529" s="127"/>
      <c r="E529" s="367"/>
      <c r="F529" s="127"/>
      <c r="G529" s="127"/>
      <c r="H529" s="127"/>
      <c r="I529" s="367"/>
      <c r="J529" s="163"/>
      <c r="K529" s="163"/>
      <c r="L529" s="127"/>
      <c r="M529" s="106" t="str">
        <f>IF(OR(E529="",I529=""),"",IF(E529="Wearing Course",VLOOKUP(I529,VALIDATIONS!$BO$2:$BQ$11,3,FALSE)*J529*K529, IF(E529="Pavement Base", VLOOKUP(I529,VALIDATIONS!$BK$2:$BM$10,3,FALSE)*J529*K529*L529/1000, IF(E529="Earthworks and Formation", VLOOKUP(I529,VALIDATIONS!$BR$2:$BT$3,3,FALSE)*J529*K529*L529/1000,0))))</f>
        <v/>
      </c>
    </row>
    <row r="530" spans="1:13" x14ac:dyDescent="0.2">
      <c r="A530" s="92"/>
      <c r="B530" s="355"/>
      <c r="C530" s="354"/>
      <c r="D530" s="127"/>
      <c r="E530" s="367"/>
      <c r="F530" s="127"/>
      <c r="G530" s="127"/>
      <c r="H530" s="127"/>
      <c r="I530" s="367"/>
      <c r="J530" s="163"/>
      <c r="K530" s="163"/>
      <c r="L530" s="127"/>
      <c r="M530" s="106" t="str">
        <f>IF(OR(E530="",I530=""),"",IF(E530="Wearing Course",VLOOKUP(I530,VALIDATIONS!$BO$2:$BQ$11,3,FALSE)*J530*K530, IF(E530="Pavement Base", VLOOKUP(I530,VALIDATIONS!$BK$2:$BM$10,3,FALSE)*J530*K530*L530/1000, IF(E530="Earthworks and Formation", VLOOKUP(I530,VALIDATIONS!$BR$2:$BT$3,3,FALSE)*J530*K530*L530/1000,0))))</f>
        <v/>
      </c>
    </row>
    <row r="531" spans="1:13" x14ac:dyDescent="0.2">
      <c r="A531" s="92"/>
      <c r="B531" s="355"/>
      <c r="C531" s="354"/>
      <c r="D531" s="127"/>
      <c r="E531" s="367"/>
      <c r="F531" s="127"/>
      <c r="G531" s="127"/>
      <c r="H531" s="127"/>
      <c r="I531" s="367"/>
      <c r="J531" s="163"/>
      <c r="K531" s="163"/>
      <c r="L531" s="127"/>
      <c r="M531" s="106" t="str">
        <f>IF(OR(E531="",I531=""),"",IF(E531="Wearing Course",VLOOKUP(I531,VALIDATIONS!$BO$2:$BQ$11,3,FALSE)*J531*K531, IF(E531="Pavement Base", VLOOKUP(I531,VALIDATIONS!$BK$2:$BM$10,3,FALSE)*J531*K531*L531/1000, IF(E531="Earthworks and Formation", VLOOKUP(I531,VALIDATIONS!$BR$2:$BT$3,3,FALSE)*J531*K531*L531/1000,0))))</f>
        <v/>
      </c>
    </row>
    <row r="532" spans="1:13" x14ac:dyDescent="0.2">
      <c r="A532" s="92"/>
      <c r="B532" s="355"/>
      <c r="C532" s="354"/>
      <c r="D532" s="127"/>
      <c r="E532" s="367"/>
      <c r="F532" s="127"/>
      <c r="G532" s="127"/>
      <c r="H532" s="127"/>
      <c r="I532" s="367"/>
      <c r="J532" s="163"/>
      <c r="K532" s="163"/>
      <c r="L532" s="127"/>
      <c r="M532" s="106" t="str">
        <f>IF(OR(E532="",I532=""),"",IF(E532="Wearing Course",VLOOKUP(I532,VALIDATIONS!$BO$2:$BQ$11,3,FALSE)*J532*K532, IF(E532="Pavement Base", VLOOKUP(I532,VALIDATIONS!$BK$2:$BM$10,3,FALSE)*J532*K532*L532/1000, IF(E532="Earthworks and Formation", VLOOKUP(I532,VALIDATIONS!$BR$2:$BT$3,3,FALSE)*J532*K532*L532/1000,0))))</f>
        <v/>
      </c>
    </row>
    <row r="533" spans="1:13" x14ac:dyDescent="0.2">
      <c r="A533" s="92"/>
      <c r="B533" s="355"/>
      <c r="C533" s="354"/>
      <c r="D533" s="127"/>
      <c r="E533" s="367"/>
      <c r="F533" s="127"/>
      <c r="G533" s="127"/>
      <c r="H533" s="127"/>
      <c r="I533" s="367"/>
      <c r="J533" s="163"/>
      <c r="K533" s="163"/>
      <c r="L533" s="127"/>
      <c r="M533" s="106" t="str">
        <f>IF(OR(E533="",I533=""),"",IF(E533="Wearing Course",VLOOKUP(I533,VALIDATIONS!$BO$2:$BQ$11,3,FALSE)*J533*K533, IF(E533="Pavement Base", VLOOKUP(I533,VALIDATIONS!$BK$2:$BM$10,3,FALSE)*J533*K533*L533/1000, IF(E533="Earthworks and Formation", VLOOKUP(I533,VALIDATIONS!$BR$2:$BT$3,3,FALSE)*J533*K533*L533/1000,0))))</f>
        <v/>
      </c>
    </row>
    <row r="534" spans="1:13" x14ac:dyDescent="0.2">
      <c r="A534" s="92"/>
      <c r="B534" s="355"/>
      <c r="C534" s="354"/>
      <c r="D534" s="127"/>
      <c r="E534" s="367"/>
      <c r="F534" s="127"/>
      <c r="G534" s="127"/>
      <c r="H534" s="127"/>
      <c r="I534" s="367"/>
      <c r="J534" s="163"/>
      <c r="K534" s="163"/>
      <c r="L534" s="127"/>
      <c r="M534" s="106" t="str">
        <f>IF(OR(E534="",I534=""),"",IF(E534="Wearing Course",VLOOKUP(I534,VALIDATIONS!$BO$2:$BQ$11,3,FALSE)*J534*K534, IF(E534="Pavement Base", VLOOKUP(I534,VALIDATIONS!$BK$2:$BM$10,3,FALSE)*J534*K534*L534/1000, IF(E534="Earthworks and Formation", VLOOKUP(I534,VALIDATIONS!$BR$2:$BT$3,3,FALSE)*J534*K534*L534/1000,0))))</f>
        <v/>
      </c>
    </row>
    <row r="535" spans="1:13" x14ac:dyDescent="0.2">
      <c r="A535" s="92"/>
      <c r="B535" s="355"/>
      <c r="C535" s="354"/>
      <c r="D535" s="127"/>
      <c r="E535" s="367"/>
      <c r="F535" s="127"/>
      <c r="G535" s="127"/>
      <c r="H535" s="127"/>
      <c r="I535" s="367"/>
      <c r="J535" s="163"/>
      <c r="K535" s="163"/>
      <c r="L535" s="127"/>
      <c r="M535" s="106" t="str">
        <f>IF(OR(E535="",I535=""),"",IF(E535="Wearing Course",VLOOKUP(I535,VALIDATIONS!$BO$2:$BQ$11,3,FALSE)*J535*K535, IF(E535="Pavement Base", VLOOKUP(I535,VALIDATIONS!$BK$2:$BM$10,3,FALSE)*J535*K535*L535/1000, IF(E535="Earthworks and Formation", VLOOKUP(I535,VALIDATIONS!$BR$2:$BT$3,3,FALSE)*J535*K535*L535/1000,0))))</f>
        <v/>
      </c>
    </row>
    <row r="536" spans="1:13" x14ac:dyDescent="0.2">
      <c r="A536" s="92"/>
      <c r="B536" s="355"/>
      <c r="C536" s="354"/>
      <c r="D536" s="127"/>
      <c r="E536" s="367"/>
      <c r="F536" s="127"/>
      <c r="G536" s="127"/>
      <c r="H536" s="127"/>
      <c r="I536" s="367"/>
      <c r="J536" s="163"/>
      <c r="K536" s="163"/>
      <c r="L536" s="127"/>
      <c r="M536" s="106" t="str">
        <f>IF(OR(E536="",I536=""),"",IF(E536="Wearing Course",VLOOKUP(I536,VALIDATIONS!$BO$2:$BQ$11,3,FALSE)*J536*K536, IF(E536="Pavement Base", VLOOKUP(I536,VALIDATIONS!$BK$2:$BM$10,3,FALSE)*J536*K536*L536/1000, IF(E536="Earthworks and Formation", VLOOKUP(I536,VALIDATIONS!$BR$2:$BT$3,3,FALSE)*J536*K536*L536/1000,0))))</f>
        <v/>
      </c>
    </row>
    <row r="537" spans="1:13" x14ac:dyDescent="0.2">
      <c r="A537" s="92"/>
      <c r="B537" s="355"/>
      <c r="C537" s="354"/>
      <c r="D537" s="127"/>
      <c r="E537" s="367"/>
      <c r="F537" s="127"/>
      <c r="G537" s="127"/>
      <c r="H537" s="127"/>
      <c r="I537" s="367"/>
      <c r="J537" s="163"/>
      <c r="K537" s="163"/>
      <c r="L537" s="127"/>
      <c r="M537" s="106" t="str">
        <f>IF(OR(E537="",I537=""),"",IF(E537="Wearing Course",VLOOKUP(I537,VALIDATIONS!$BO$2:$BQ$11,3,FALSE)*J537*K537, IF(E537="Pavement Base", VLOOKUP(I537,VALIDATIONS!$BK$2:$BM$10,3,FALSE)*J537*K537*L537/1000, IF(E537="Earthworks and Formation", VLOOKUP(I537,VALIDATIONS!$BR$2:$BT$3,3,FALSE)*J537*K537*L537/1000,0))))</f>
        <v/>
      </c>
    </row>
    <row r="538" spans="1:13" x14ac:dyDescent="0.2">
      <c r="A538" s="92"/>
      <c r="B538" s="355"/>
      <c r="C538" s="354"/>
      <c r="D538" s="127"/>
      <c r="E538" s="367"/>
      <c r="F538" s="127"/>
      <c r="G538" s="127"/>
      <c r="H538" s="127"/>
      <c r="I538" s="367"/>
      <c r="J538" s="163"/>
      <c r="K538" s="163"/>
      <c r="L538" s="127"/>
      <c r="M538" s="106" t="str">
        <f>IF(OR(E538="",I538=""),"",IF(E538="Wearing Course",VLOOKUP(I538,VALIDATIONS!$BO$2:$BQ$11,3,FALSE)*J538*K538, IF(E538="Pavement Base", VLOOKUP(I538,VALIDATIONS!$BK$2:$BM$10,3,FALSE)*J538*K538*L538/1000, IF(E538="Earthworks and Formation", VLOOKUP(I538,VALIDATIONS!$BR$2:$BT$3,3,FALSE)*J538*K538*L538/1000,0))))</f>
        <v/>
      </c>
    </row>
    <row r="539" spans="1:13" x14ac:dyDescent="0.2">
      <c r="A539" s="92"/>
      <c r="B539" s="355"/>
      <c r="C539" s="354"/>
      <c r="D539" s="127"/>
      <c r="E539" s="367"/>
      <c r="F539" s="127"/>
      <c r="G539" s="127"/>
      <c r="H539" s="127"/>
      <c r="I539" s="367"/>
      <c r="J539" s="163"/>
      <c r="K539" s="163"/>
      <c r="L539" s="127"/>
      <c r="M539" s="106" t="str">
        <f>IF(OR(E539="",I539=""),"",IF(E539="Wearing Course",VLOOKUP(I539,VALIDATIONS!$BO$2:$BQ$11,3,FALSE)*J539*K539, IF(E539="Pavement Base", VLOOKUP(I539,VALIDATIONS!$BK$2:$BM$10,3,FALSE)*J539*K539*L539/1000, IF(E539="Earthworks and Formation", VLOOKUP(I539,VALIDATIONS!$BR$2:$BT$3,3,FALSE)*J539*K539*L539/1000,0))))</f>
        <v/>
      </c>
    </row>
    <row r="540" spans="1:13" x14ac:dyDescent="0.2">
      <c r="A540" s="92"/>
      <c r="B540" s="355"/>
      <c r="C540" s="354"/>
      <c r="D540" s="127"/>
      <c r="E540" s="367"/>
      <c r="F540" s="127"/>
      <c r="G540" s="127"/>
      <c r="H540" s="127"/>
      <c r="I540" s="367"/>
      <c r="J540" s="163"/>
      <c r="K540" s="163"/>
      <c r="L540" s="127"/>
      <c r="M540" s="106" t="str">
        <f>IF(OR(E540="",I540=""),"",IF(E540="Wearing Course",VLOOKUP(I540,VALIDATIONS!$BO$2:$BQ$11,3,FALSE)*J540*K540, IF(E540="Pavement Base", VLOOKUP(I540,VALIDATIONS!$BK$2:$BM$10,3,FALSE)*J540*K540*L540/1000, IF(E540="Earthworks and Formation", VLOOKUP(I540,VALIDATIONS!$BR$2:$BT$3,3,FALSE)*J540*K540*L540/1000,0))))</f>
        <v/>
      </c>
    </row>
    <row r="541" spans="1:13" x14ac:dyDescent="0.2">
      <c r="A541" s="92"/>
      <c r="B541" s="355"/>
      <c r="C541" s="354"/>
      <c r="D541" s="127"/>
      <c r="E541" s="367"/>
      <c r="F541" s="127"/>
      <c r="G541" s="127"/>
      <c r="H541" s="127"/>
      <c r="I541" s="367"/>
      <c r="J541" s="163"/>
      <c r="K541" s="163"/>
      <c r="L541" s="127"/>
      <c r="M541" s="106" t="str">
        <f>IF(OR(E541="",I541=""),"",IF(E541="Wearing Course",VLOOKUP(I541,VALIDATIONS!$BO$2:$BQ$11,3,FALSE)*J541*K541, IF(E541="Pavement Base", VLOOKUP(I541,VALIDATIONS!$BK$2:$BM$10,3,FALSE)*J541*K541*L541/1000, IF(E541="Earthworks and Formation", VLOOKUP(I541,VALIDATIONS!$BR$2:$BT$3,3,FALSE)*J541*K541*L541/1000,0))))</f>
        <v/>
      </c>
    </row>
    <row r="542" spans="1:13" x14ac:dyDescent="0.2">
      <c r="A542" s="92"/>
      <c r="B542" s="355"/>
      <c r="C542" s="354"/>
      <c r="D542" s="127"/>
      <c r="E542" s="367"/>
      <c r="F542" s="127"/>
      <c r="G542" s="127"/>
      <c r="H542" s="127"/>
      <c r="I542" s="367"/>
      <c r="J542" s="163"/>
      <c r="K542" s="163"/>
      <c r="L542" s="127"/>
      <c r="M542" s="106" t="str">
        <f>IF(OR(E542="",I542=""),"",IF(E542="Wearing Course",VLOOKUP(I542,VALIDATIONS!$BO$2:$BQ$11,3,FALSE)*J542*K542, IF(E542="Pavement Base", VLOOKUP(I542,VALIDATIONS!$BK$2:$BM$10,3,FALSE)*J542*K542*L542/1000, IF(E542="Earthworks and Formation", VLOOKUP(I542,VALIDATIONS!$BR$2:$BT$3,3,FALSE)*J542*K542*L542/1000,0))))</f>
        <v/>
      </c>
    </row>
    <row r="543" spans="1:13" x14ac:dyDescent="0.2">
      <c r="A543" s="92"/>
      <c r="B543" s="355"/>
      <c r="C543" s="354"/>
      <c r="D543" s="127"/>
      <c r="E543" s="367"/>
      <c r="F543" s="127"/>
      <c r="G543" s="127"/>
      <c r="H543" s="127"/>
      <c r="I543" s="367"/>
      <c r="J543" s="163"/>
      <c r="K543" s="163"/>
      <c r="L543" s="127"/>
      <c r="M543" s="106" t="str">
        <f>IF(OR(E543="",I543=""),"",IF(E543="Wearing Course",VLOOKUP(I543,VALIDATIONS!$BO$2:$BQ$11,3,FALSE)*J543*K543, IF(E543="Pavement Base", VLOOKUP(I543,VALIDATIONS!$BK$2:$BM$10,3,FALSE)*J543*K543*L543/1000, IF(E543="Earthworks and Formation", VLOOKUP(I543,VALIDATIONS!$BR$2:$BT$3,3,FALSE)*J543*K543*L543/1000,0))))</f>
        <v/>
      </c>
    </row>
    <row r="544" spans="1:13" x14ac:dyDescent="0.2">
      <c r="A544" s="92"/>
      <c r="B544" s="355"/>
      <c r="C544" s="354"/>
      <c r="D544" s="127"/>
      <c r="E544" s="367"/>
      <c r="F544" s="127"/>
      <c r="G544" s="127"/>
      <c r="H544" s="127"/>
      <c r="I544" s="367"/>
      <c r="J544" s="163"/>
      <c r="K544" s="163"/>
      <c r="L544" s="127"/>
      <c r="M544" s="106" t="str">
        <f>IF(OR(E544="",I544=""),"",IF(E544="Wearing Course",VLOOKUP(I544,VALIDATIONS!$BO$2:$BQ$11,3,FALSE)*J544*K544, IF(E544="Pavement Base", VLOOKUP(I544,VALIDATIONS!$BK$2:$BM$10,3,FALSE)*J544*K544*L544/1000, IF(E544="Earthworks and Formation", VLOOKUP(I544,VALIDATIONS!$BR$2:$BT$3,3,FALSE)*J544*K544*L544/1000,0))))</f>
        <v/>
      </c>
    </row>
    <row r="545" spans="1:13" x14ac:dyDescent="0.2">
      <c r="A545" s="92"/>
      <c r="B545" s="355"/>
      <c r="C545" s="354"/>
      <c r="D545" s="127"/>
      <c r="E545" s="367"/>
      <c r="F545" s="127"/>
      <c r="G545" s="127"/>
      <c r="H545" s="127"/>
      <c r="I545" s="367"/>
      <c r="J545" s="163"/>
      <c r="K545" s="163"/>
      <c r="L545" s="127"/>
      <c r="M545" s="106" t="str">
        <f>IF(OR(E545="",I545=""),"",IF(E545="Wearing Course",VLOOKUP(I545,VALIDATIONS!$BO$2:$BQ$11,3,FALSE)*J545*K545, IF(E545="Pavement Base", VLOOKUP(I545,VALIDATIONS!$BK$2:$BM$10,3,FALSE)*J545*K545*L545/1000, IF(E545="Earthworks and Formation", VLOOKUP(I545,VALIDATIONS!$BR$2:$BT$3,3,FALSE)*J545*K545*L545/1000,0))))</f>
        <v/>
      </c>
    </row>
    <row r="546" spans="1:13" x14ac:dyDescent="0.2">
      <c r="A546" s="92"/>
      <c r="B546" s="355"/>
      <c r="C546" s="354"/>
      <c r="D546" s="127"/>
      <c r="E546" s="367"/>
      <c r="F546" s="127"/>
      <c r="G546" s="127"/>
      <c r="H546" s="127"/>
      <c r="I546" s="367"/>
      <c r="J546" s="163"/>
      <c r="K546" s="163"/>
      <c r="L546" s="127"/>
      <c r="M546" s="106" t="str">
        <f>IF(OR(E546="",I546=""),"",IF(E546="Wearing Course",VLOOKUP(I546,VALIDATIONS!$BO$2:$BQ$11,3,FALSE)*J546*K546, IF(E546="Pavement Base", VLOOKUP(I546,VALIDATIONS!$BK$2:$BM$10,3,FALSE)*J546*K546*L546/1000, IF(E546="Earthworks and Formation", VLOOKUP(I546,VALIDATIONS!$BR$2:$BT$3,3,FALSE)*J546*K546*L546/1000,0))))</f>
        <v/>
      </c>
    </row>
    <row r="547" spans="1:13" x14ac:dyDescent="0.2">
      <c r="A547" s="92"/>
      <c r="B547" s="355"/>
      <c r="C547" s="354"/>
      <c r="D547" s="127"/>
      <c r="E547" s="367"/>
      <c r="F547" s="127"/>
      <c r="G547" s="127"/>
      <c r="H547" s="127"/>
      <c r="I547" s="367"/>
      <c r="J547" s="163"/>
      <c r="K547" s="163"/>
      <c r="L547" s="127"/>
      <c r="M547" s="106" t="str">
        <f>IF(OR(E547="",I547=""),"",IF(E547="Wearing Course",VLOOKUP(I547,VALIDATIONS!$BO$2:$BQ$11,3,FALSE)*J547*K547, IF(E547="Pavement Base", VLOOKUP(I547,VALIDATIONS!$BK$2:$BM$10,3,FALSE)*J547*K547*L547/1000, IF(E547="Earthworks and Formation", VLOOKUP(I547,VALIDATIONS!$BR$2:$BT$3,3,FALSE)*J547*K547*L547/1000,0))))</f>
        <v/>
      </c>
    </row>
    <row r="548" spans="1:13" x14ac:dyDescent="0.2">
      <c r="A548" s="92"/>
      <c r="B548" s="355"/>
      <c r="C548" s="354"/>
      <c r="D548" s="127"/>
      <c r="E548" s="367"/>
      <c r="F548" s="127"/>
      <c r="G548" s="127"/>
      <c r="H548" s="127"/>
      <c r="I548" s="367"/>
      <c r="J548" s="163"/>
      <c r="K548" s="163"/>
      <c r="L548" s="127"/>
      <c r="M548" s="106" t="str">
        <f>IF(OR(E548="",I548=""),"",IF(E548="Wearing Course",VLOOKUP(I548,VALIDATIONS!$BO$2:$BQ$11,3,FALSE)*J548*K548, IF(E548="Pavement Base", VLOOKUP(I548,VALIDATIONS!$BK$2:$BM$10,3,FALSE)*J548*K548*L548/1000, IF(E548="Earthworks and Formation", VLOOKUP(I548,VALIDATIONS!$BR$2:$BT$3,3,FALSE)*J548*K548*L548/1000,0))))</f>
        <v/>
      </c>
    </row>
    <row r="549" spans="1:13" x14ac:dyDescent="0.2">
      <c r="A549" s="92"/>
      <c r="B549" s="355"/>
      <c r="C549" s="354"/>
      <c r="D549" s="127"/>
      <c r="E549" s="367"/>
      <c r="F549" s="127"/>
      <c r="G549" s="127"/>
      <c r="H549" s="127"/>
      <c r="I549" s="367"/>
      <c r="J549" s="163"/>
      <c r="K549" s="163"/>
      <c r="L549" s="127"/>
      <c r="M549" s="106" t="str">
        <f>IF(OR(E549="",I549=""),"",IF(E549="Wearing Course",VLOOKUP(I549,VALIDATIONS!$BO$2:$BQ$11,3,FALSE)*J549*K549, IF(E549="Pavement Base", VLOOKUP(I549,VALIDATIONS!$BK$2:$BM$10,3,FALSE)*J549*K549*L549/1000, IF(E549="Earthworks and Formation", VLOOKUP(I549,VALIDATIONS!$BR$2:$BT$3,3,FALSE)*J549*K549*L549/1000,0))))</f>
        <v/>
      </c>
    </row>
    <row r="550" spans="1:13" x14ac:dyDescent="0.2">
      <c r="A550" s="92"/>
      <c r="B550" s="355"/>
      <c r="C550" s="354"/>
      <c r="D550" s="127"/>
      <c r="E550" s="367"/>
      <c r="F550" s="127"/>
      <c r="G550" s="127"/>
      <c r="H550" s="127"/>
      <c r="I550" s="367"/>
      <c r="J550" s="163"/>
      <c r="K550" s="163"/>
      <c r="L550" s="127"/>
      <c r="M550" s="106" t="str">
        <f>IF(OR(E550="",I550=""),"",IF(E550="Wearing Course",VLOOKUP(I550,VALIDATIONS!$BO$2:$BQ$11,3,FALSE)*J550*K550, IF(E550="Pavement Base", VLOOKUP(I550,VALIDATIONS!$BK$2:$BM$10,3,FALSE)*J550*K550*L550/1000, IF(E550="Earthworks and Formation", VLOOKUP(I550,VALIDATIONS!$BR$2:$BT$3,3,FALSE)*J550*K550*L550/1000,0))))</f>
        <v/>
      </c>
    </row>
    <row r="551" spans="1:13" x14ac:dyDescent="0.2">
      <c r="A551" s="92"/>
      <c r="B551" s="355"/>
      <c r="C551" s="354"/>
      <c r="D551" s="127"/>
      <c r="E551" s="367"/>
      <c r="F551" s="127"/>
      <c r="G551" s="127"/>
      <c r="H551" s="127"/>
      <c r="I551" s="367"/>
      <c r="J551" s="163"/>
      <c r="K551" s="163"/>
      <c r="L551" s="127"/>
      <c r="M551" s="106" t="str">
        <f>IF(OR(E551="",I551=""),"",IF(E551="Wearing Course",VLOOKUP(I551,VALIDATIONS!$BO$2:$BQ$11,3,FALSE)*J551*K551, IF(E551="Pavement Base", VLOOKUP(I551,VALIDATIONS!$BK$2:$BM$10,3,FALSE)*J551*K551*L551/1000, IF(E551="Earthworks and Formation", VLOOKUP(I551,VALIDATIONS!$BR$2:$BT$3,3,FALSE)*J551*K551*L551/1000,0))))</f>
        <v/>
      </c>
    </row>
    <row r="552" spans="1:13" x14ac:dyDescent="0.2">
      <c r="A552" s="92"/>
      <c r="B552" s="355"/>
      <c r="C552" s="354"/>
      <c r="D552" s="127"/>
      <c r="E552" s="367"/>
      <c r="F552" s="127"/>
      <c r="G552" s="127"/>
      <c r="H552" s="127"/>
      <c r="I552" s="367"/>
      <c r="J552" s="163"/>
      <c r="K552" s="163"/>
      <c r="L552" s="127"/>
      <c r="M552" s="106" t="str">
        <f>IF(OR(E552="",I552=""),"",IF(E552="Wearing Course",VLOOKUP(I552,VALIDATIONS!$BO$2:$BQ$11,3,FALSE)*J552*K552, IF(E552="Pavement Base", VLOOKUP(I552,VALIDATIONS!$BK$2:$BM$10,3,FALSE)*J552*K552*L552/1000, IF(E552="Earthworks and Formation", VLOOKUP(I552,VALIDATIONS!$BR$2:$BT$3,3,FALSE)*J552*K552*L552/1000,0))))</f>
        <v/>
      </c>
    </row>
    <row r="553" spans="1:13" x14ac:dyDescent="0.2">
      <c r="A553" s="92"/>
      <c r="B553" s="355"/>
      <c r="C553" s="354"/>
      <c r="D553" s="127"/>
      <c r="E553" s="367"/>
      <c r="F553" s="127"/>
      <c r="G553" s="127"/>
      <c r="H553" s="127"/>
      <c r="I553" s="367"/>
      <c r="J553" s="163"/>
      <c r="K553" s="163"/>
      <c r="L553" s="127"/>
      <c r="M553" s="106" t="str">
        <f>IF(OR(E553="",I553=""),"",IF(E553="Wearing Course",VLOOKUP(I553,VALIDATIONS!$BO$2:$BQ$11,3,FALSE)*J553*K553, IF(E553="Pavement Base", VLOOKUP(I553,VALIDATIONS!$BK$2:$BM$10,3,FALSE)*J553*K553*L553/1000, IF(E553="Earthworks and Formation", VLOOKUP(I553,VALIDATIONS!$BR$2:$BT$3,3,FALSE)*J553*K553*L553/1000,0))))</f>
        <v/>
      </c>
    </row>
    <row r="554" spans="1:13" x14ac:dyDescent="0.2">
      <c r="A554" s="92"/>
      <c r="B554" s="355"/>
      <c r="C554" s="354"/>
      <c r="D554" s="127"/>
      <c r="E554" s="367"/>
      <c r="F554" s="127"/>
      <c r="G554" s="127"/>
      <c r="H554" s="127"/>
      <c r="I554" s="367"/>
      <c r="J554" s="163"/>
      <c r="K554" s="163"/>
      <c r="L554" s="127"/>
      <c r="M554" s="106" t="str">
        <f>IF(OR(E554="",I554=""),"",IF(E554="Wearing Course",VLOOKUP(I554,VALIDATIONS!$BO$2:$BQ$11,3,FALSE)*J554*K554, IF(E554="Pavement Base", VLOOKUP(I554,VALIDATIONS!$BK$2:$BM$10,3,FALSE)*J554*K554*L554/1000, IF(E554="Earthworks and Formation", VLOOKUP(I554,VALIDATIONS!$BR$2:$BT$3,3,FALSE)*J554*K554*L554/1000,0))))</f>
        <v/>
      </c>
    </row>
    <row r="555" spans="1:13" x14ac:dyDescent="0.2">
      <c r="A555" s="92"/>
      <c r="B555" s="355"/>
      <c r="C555" s="354"/>
      <c r="D555" s="127"/>
      <c r="E555" s="367"/>
      <c r="F555" s="127"/>
      <c r="G555" s="127"/>
      <c r="H555" s="127"/>
      <c r="I555" s="367"/>
      <c r="J555" s="163"/>
      <c r="K555" s="163"/>
      <c r="L555" s="127"/>
      <c r="M555" s="106" t="str">
        <f>IF(OR(E555="",I555=""),"",IF(E555="Wearing Course",VLOOKUP(I555,VALIDATIONS!$BO$2:$BQ$11,3,FALSE)*J555*K555, IF(E555="Pavement Base", VLOOKUP(I555,VALIDATIONS!$BK$2:$BM$10,3,FALSE)*J555*K555*L555/1000, IF(E555="Earthworks and Formation", VLOOKUP(I555,VALIDATIONS!$BR$2:$BT$3,3,FALSE)*J555*K555*L555/1000,0))))</f>
        <v/>
      </c>
    </row>
    <row r="556" spans="1:13" x14ac:dyDescent="0.2">
      <c r="A556" s="92"/>
      <c r="B556" s="355"/>
      <c r="C556" s="354"/>
      <c r="D556" s="127"/>
      <c r="E556" s="367"/>
      <c r="F556" s="127"/>
      <c r="G556" s="127"/>
      <c r="H556" s="127"/>
      <c r="I556" s="367"/>
      <c r="J556" s="163"/>
      <c r="K556" s="163"/>
      <c r="L556" s="127"/>
      <c r="M556" s="106" t="str">
        <f>IF(OR(E556="",I556=""),"",IF(E556="Wearing Course",VLOOKUP(I556,VALIDATIONS!$BO$2:$BQ$11,3,FALSE)*J556*K556, IF(E556="Pavement Base", VLOOKUP(I556,VALIDATIONS!$BK$2:$BM$10,3,FALSE)*J556*K556*L556/1000, IF(E556="Earthworks and Formation", VLOOKUP(I556,VALIDATIONS!$BR$2:$BT$3,3,FALSE)*J556*K556*L556/1000,0))))</f>
        <v/>
      </c>
    </row>
    <row r="557" spans="1:13" x14ac:dyDescent="0.2">
      <c r="A557" s="92"/>
      <c r="B557" s="355"/>
      <c r="C557" s="354"/>
      <c r="D557" s="127"/>
      <c r="E557" s="367"/>
      <c r="F557" s="127"/>
      <c r="G557" s="127"/>
      <c r="H557" s="127"/>
      <c r="I557" s="367"/>
      <c r="J557" s="163"/>
      <c r="K557" s="163"/>
      <c r="L557" s="127"/>
      <c r="M557" s="106" t="str">
        <f>IF(OR(E557="",I557=""),"",IF(E557="Wearing Course",VLOOKUP(I557,VALIDATIONS!$BO$2:$BQ$11,3,FALSE)*J557*K557, IF(E557="Pavement Base", VLOOKUP(I557,VALIDATIONS!$BK$2:$BM$10,3,FALSE)*J557*K557*L557/1000, IF(E557="Earthworks and Formation", VLOOKUP(I557,VALIDATIONS!$BR$2:$BT$3,3,FALSE)*J557*K557*L557/1000,0))))</f>
        <v/>
      </c>
    </row>
    <row r="558" spans="1:13" x14ac:dyDescent="0.2">
      <c r="A558" s="92"/>
      <c r="B558" s="355"/>
      <c r="C558" s="354"/>
      <c r="D558" s="127"/>
      <c r="E558" s="367"/>
      <c r="F558" s="127"/>
      <c r="G558" s="127"/>
      <c r="H558" s="127"/>
      <c r="I558" s="367"/>
      <c r="J558" s="163"/>
      <c r="K558" s="163"/>
      <c r="L558" s="127"/>
      <c r="M558" s="106" t="str">
        <f>IF(OR(E558="",I558=""),"",IF(E558="Wearing Course",VLOOKUP(I558,VALIDATIONS!$BO$2:$BQ$11,3,FALSE)*J558*K558, IF(E558="Pavement Base", VLOOKUP(I558,VALIDATIONS!$BK$2:$BM$10,3,FALSE)*J558*K558*L558/1000, IF(E558="Earthworks and Formation", VLOOKUP(I558,VALIDATIONS!$BR$2:$BT$3,3,FALSE)*J558*K558*L558/1000,0))))</f>
        <v/>
      </c>
    </row>
    <row r="559" spans="1:13" x14ac:dyDescent="0.2">
      <c r="A559" s="92"/>
      <c r="B559" s="355"/>
      <c r="C559" s="354"/>
      <c r="D559" s="127"/>
      <c r="E559" s="367"/>
      <c r="F559" s="127"/>
      <c r="G559" s="127"/>
      <c r="H559" s="127"/>
      <c r="I559" s="367"/>
      <c r="J559" s="163"/>
      <c r="K559" s="163"/>
      <c r="L559" s="127"/>
      <c r="M559" s="106" t="str">
        <f>IF(OR(E559="",I559=""),"",IF(E559="Wearing Course",VLOOKUP(I559,VALIDATIONS!$BO$2:$BQ$11,3,FALSE)*J559*K559, IF(E559="Pavement Base", VLOOKUP(I559,VALIDATIONS!$BK$2:$BM$10,3,FALSE)*J559*K559*L559/1000, IF(E559="Earthworks and Formation", VLOOKUP(I559,VALIDATIONS!$BR$2:$BT$3,3,FALSE)*J559*K559*L559/1000,0))))</f>
        <v/>
      </c>
    </row>
    <row r="560" spans="1:13" x14ac:dyDescent="0.2">
      <c r="A560" s="92"/>
      <c r="B560" s="355"/>
      <c r="C560" s="354"/>
      <c r="D560" s="127"/>
      <c r="E560" s="367"/>
      <c r="F560" s="127"/>
      <c r="G560" s="127"/>
      <c r="H560" s="127"/>
      <c r="I560" s="367"/>
      <c r="J560" s="163"/>
      <c r="K560" s="163"/>
      <c r="L560" s="127"/>
      <c r="M560" s="106" t="str">
        <f>IF(OR(E560="",I560=""),"",IF(E560="Wearing Course",VLOOKUP(I560,VALIDATIONS!$BO$2:$BQ$11,3,FALSE)*J560*K560, IF(E560="Pavement Base", VLOOKUP(I560,VALIDATIONS!$BK$2:$BM$10,3,FALSE)*J560*K560*L560/1000, IF(E560="Earthworks and Formation", VLOOKUP(I560,VALIDATIONS!$BR$2:$BT$3,3,FALSE)*J560*K560*L560/1000,0))))</f>
        <v/>
      </c>
    </row>
    <row r="561" spans="1:13" x14ac:dyDescent="0.2">
      <c r="A561" s="92"/>
      <c r="B561" s="355"/>
      <c r="C561" s="354"/>
      <c r="D561" s="127"/>
      <c r="E561" s="367"/>
      <c r="F561" s="127"/>
      <c r="G561" s="127"/>
      <c r="H561" s="127"/>
      <c r="I561" s="367"/>
      <c r="J561" s="163"/>
      <c r="K561" s="163"/>
      <c r="L561" s="127"/>
      <c r="M561" s="106" t="str">
        <f>IF(OR(E561="",I561=""),"",IF(E561="Wearing Course",VLOOKUP(I561,VALIDATIONS!$BO$2:$BQ$11,3,FALSE)*J561*K561, IF(E561="Pavement Base", VLOOKUP(I561,VALIDATIONS!$BK$2:$BM$10,3,FALSE)*J561*K561*L561/1000, IF(E561="Earthworks and Formation", VLOOKUP(I561,VALIDATIONS!$BR$2:$BT$3,3,FALSE)*J561*K561*L561/1000,0))))</f>
        <v/>
      </c>
    </row>
    <row r="562" spans="1:13" x14ac:dyDescent="0.2">
      <c r="A562" s="92"/>
      <c r="B562" s="355"/>
      <c r="C562" s="354"/>
      <c r="D562" s="127"/>
      <c r="E562" s="367"/>
      <c r="F562" s="127"/>
      <c r="G562" s="127"/>
      <c r="H562" s="127"/>
      <c r="I562" s="367"/>
      <c r="J562" s="163"/>
      <c r="K562" s="163"/>
      <c r="L562" s="127"/>
      <c r="M562" s="106" t="str">
        <f>IF(OR(E562="",I562=""),"",IF(E562="Wearing Course",VLOOKUP(I562,VALIDATIONS!$BO$2:$BQ$11,3,FALSE)*J562*K562, IF(E562="Pavement Base", VLOOKUP(I562,VALIDATIONS!$BK$2:$BM$10,3,FALSE)*J562*K562*L562/1000, IF(E562="Earthworks and Formation", VLOOKUP(I562,VALIDATIONS!$BR$2:$BT$3,3,FALSE)*J562*K562*L562/1000,0))))</f>
        <v/>
      </c>
    </row>
    <row r="563" spans="1:13" x14ac:dyDescent="0.2">
      <c r="A563" s="92"/>
      <c r="B563" s="355"/>
      <c r="C563" s="354"/>
      <c r="D563" s="127"/>
      <c r="E563" s="367"/>
      <c r="F563" s="127"/>
      <c r="G563" s="127"/>
      <c r="H563" s="127"/>
      <c r="I563" s="367"/>
      <c r="J563" s="163"/>
      <c r="K563" s="163"/>
      <c r="L563" s="127"/>
      <c r="M563" s="106" t="str">
        <f>IF(OR(E563="",I563=""),"",IF(E563="Wearing Course",VLOOKUP(I563,VALIDATIONS!$BO$2:$BQ$11,3,FALSE)*J563*K563, IF(E563="Pavement Base", VLOOKUP(I563,VALIDATIONS!$BK$2:$BM$10,3,FALSE)*J563*K563*L563/1000, IF(E563="Earthworks and Formation", VLOOKUP(I563,VALIDATIONS!$BR$2:$BT$3,3,FALSE)*J563*K563*L563/1000,0))))</f>
        <v/>
      </c>
    </row>
    <row r="564" spans="1:13" x14ac:dyDescent="0.2">
      <c r="A564" s="92"/>
      <c r="B564" s="355"/>
      <c r="C564" s="354"/>
      <c r="D564" s="127"/>
      <c r="E564" s="367"/>
      <c r="F564" s="127"/>
      <c r="G564" s="127"/>
      <c r="H564" s="127"/>
      <c r="I564" s="367"/>
      <c r="J564" s="163"/>
      <c r="K564" s="163"/>
      <c r="L564" s="127"/>
      <c r="M564" s="106" t="str">
        <f>IF(OR(E564="",I564=""),"",IF(E564="Wearing Course",VLOOKUP(I564,VALIDATIONS!$BO$2:$BQ$11,3,FALSE)*J564*K564, IF(E564="Pavement Base", VLOOKUP(I564,VALIDATIONS!$BK$2:$BM$10,3,FALSE)*J564*K564*L564/1000, IF(E564="Earthworks and Formation", VLOOKUP(I564,VALIDATIONS!$BR$2:$BT$3,3,FALSE)*J564*K564*L564/1000,0))))</f>
        <v/>
      </c>
    </row>
    <row r="565" spans="1:13" x14ac:dyDescent="0.2">
      <c r="A565" s="92"/>
      <c r="B565" s="355"/>
      <c r="C565" s="354"/>
      <c r="D565" s="127"/>
      <c r="E565" s="367"/>
      <c r="F565" s="127"/>
      <c r="G565" s="127"/>
      <c r="H565" s="127"/>
      <c r="I565" s="367"/>
      <c r="J565" s="163"/>
      <c r="K565" s="163"/>
      <c r="L565" s="127"/>
      <c r="M565" s="106" t="str">
        <f>IF(OR(E565="",I565=""),"",IF(E565="Wearing Course",VLOOKUP(I565,VALIDATIONS!$BO$2:$BQ$11,3,FALSE)*J565*K565, IF(E565="Pavement Base", VLOOKUP(I565,VALIDATIONS!$BK$2:$BM$10,3,FALSE)*J565*K565*L565/1000, IF(E565="Earthworks and Formation", VLOOKUP(I565,VALIDATIONS!$BR$2:$BT$3,3,FALSE)*J565*K565*L565/1000,0))))</f>
        <v/>
      </c>
    </row>
    <row r="566" spans="1:13" x14ac:dyDescent="0.2">
      <c r="A566" s="92"/>
      <c r="B566" s="355"/>
      <c r="C566" s="354"/>
      <c r="D566" s="127"/>
      <c r="E566" s="367"/>
      <c r="F566" s="127"/>
      <c r="G566" s="127"/>
      <c r="H566" s="127"/>
      <c r="I566" s="367"/>
      <c r="J566" s="163"/>
      <c r="K566" s="163"/>
      <c r="L566" s="127"/>
      <c r="M566" s="106" t="str">
        <f>IF(OR(E566="",I566=""),"",IF(E566="Wearing Course",VLOOKUP(I566,VALIDATIONS!$BO$2:$BQ$11,3,FALSE)*J566*K566, IF(E566="Pavement Base", VLOOKUP(I566,VALIDATIONS!$BK$2:$BM$10,3,FALSE)*J566*K566*L566/1000, IF(E566="Earthworks and Formation", VLOOKUP(I566,VALIDATIONS!$BR$2:$BT$3,3,FALSE)*J566*K566*L566/1000,0))))</f>
        <v/>
      </c>
    </row>
    <row r="567" spans="1:13" x14ac:dyDescent="0.2">
      <c r="A567" s="92"/>
      <c r="B567" s="355"/>
      <c r="C567" s="354"/>
      <c r="D567" s="127"/>
      <c r="E567" s="367"/>
      <c r="F567" s="127"/>
      <c r="G567" s="127"/>
      <c r="H567" s="127"/>
      <c r="I567" s="367"/>
      <c r="J567" s="163"/>
      <c r="K567" s="163"/>
      <c r="L567" s="127"/>
      <c r="M567" s="106" t="str">
        <f>IF(OR(E567="",I567=""),"",IF(E567="Wearing Course",VLOOKUP(I567,VALIDATIONS!$BO$2:$BQ$11,3,FALSE)*J567*K567, IF(E567="Pavement Base", VLOOKUP(I567,VALIDATIONS!$BK$2:$BM$10,3,FALSE)*J567*K567*L567/1000, IF(E567="Earthworks and Formation", VLOOKUP(I567,VALIDATIONS!$BR$2:$BT$3,3,FALSE)*J567*K567*L567/1000,0))))</f>
        <v/>
      </c>
    </row>
    <row r="568" spans="1:13" x14ac:dyDescent="0.2">
      <c r="A568" s="92"/>
      <c r="B568" s="355"/>
      <c r="C568" s="354"/>
      <c r="D568" s="127"/>
      <c r="E568" s="367"/>
      <c r="F568" s="127"/>
      <c r="G568" s="127"/>
      <c r="H568" s="127"/>
      <c r="I568" s="367"/>
      <c r="J568" s="163"/>
      <c r="K568" s="163"/>
      <c r="L568" s="127"/>
      <c r="M568" s="106" t="str">
        <f>IF(OR(E568="",I568=""),"",IF(E568="Wearing Course",VLOOKUP(I568,VALIDATIONS!$BO$2:$BQ$11,3,FALSE)*J568*K568, IF(E568="Pavement Base", VLOOKUP(I568,VALIDATIONS!$BK$2:$BM$10,3,FALSE)*J568*K568*L568/1000, IF(E568="Earthworks and Formation", VLOOKUP(I568,VALIDATIONS!$BR$2:$BT$3,3,FALSE)*J568*K568*L568/1000,0))))</f>
        <v/>
      </c>
    </row>
    <row r="569" spans="1:13" x14ac:dyDescent="0.2">
      <c r="A569" s="92"/>
      <c r="B569" s="355"/>
      <c r="C569" s="354"/>
      <c r="D569" s="127"/>
      <c r="E569" s="367"/>
      <c r="F569" s="127"/>
      <c r="G569" s="127"/>
      <c r="H569" s="127"/>
      <c r="I569" s="367"/>
      <c r="J569" s="163"/>
      <c r="K569" s="163"/>
      <c r="L569" s="127"/>
      <c r="M569" s="106" t="str">
        <f>IF(OR(E569="",I569=""),"",IF(E569="Wearing Course",VLOOKUP(I569,VALIDATIONS!$BO$2:$BQ$11,3,FALSE)*J569*K569, IF(E569="Pavement Base", VLOOKUP(I569,VALIDATIONS!$BK$2:$BM$10,3,FALSE)*J569*K569*L569/1000, IF(E569="Earthworks and Formation", VLOOKUP(I569,VALIDATIONS!$BR$2:$BT$3,3,FALSE)*J569*K569*L569/1000,0))))</f>
        <v/>
      </c>
    </row>
    <row r="570" spans="1:13" x14ac:dyDescent="0.2">
      <c r="A570" s="92"/>
      <c r="B570" s="355"/>
      <c r="C570" s="354"/>
      <c r="D570" s="127"/>
      <c r="E570" s="367"/>
      <c r="F570" s="127"/>
      <c r="G570" s="127"/>
      <c r="H570" s="127"/>
      <c r="I570" s="367"/>
      <c r="J570" s="163"/>
      <c r="K570" s="163"/>
      <c r="L570" s="127"/>
      <c r="M570" s="106" t="str">
        <f>IF(OR(E570="",I570=""),"",IF(E570="Wearing Course",VLOOKUP(I570,VALIDATIONS!$BO$2:$BQ$11,3,FALSE)*J570*K570, IF(E570="Pavement Base", VLOOKUP(I570,VALIDATIONS!$BK$2:$BM$10,3,FALSE)*J570*K570*L570/1000, IF(E570="Earthworks and Formation", VLOOKUP(I570,VALIDATIONS!$BR$2:$BT$3,3,FALSE)*J570*K570*L570/1000,0))))</f>
        <v/>
      </c>
    </row>
    <row r="571" spans="1:13" x14ac:dyDescent="0.2">
      <c r="A571" s="92"/>
      <c r="B571" s="355"/>
      <c r="C571" s="354"/>
      <c r="D571" s="127"/>
      <c r="E571" s="367"/>
      <c r="F571" s="127"/>
      <c r="G571" s="127"/>
      <c r="H571" s="127"/>
      <c r="I571" s="367"/>
      <c r="J571" s="163"/>
      <c r="K571" s="163"/>
      <c r="L571" s="127"/>
      <c r="M571" s="106" t="str">
        <f>IF(OR(E571="",I571=""),"",IF(E571="Wearing Course",VLOOKUP(I571,VALIDATIONS!$BO$2:$BQ$11,3,FALSE)*J571*K571, IF(E571="Pavement Base", VLOOKUP(I571,VALIDATIONS!$BK$2:$BM$10,3,FALSE)*J571*K571*L571/1000, IF(E571="Earthworks and Formation", VLOOKUP(I571,VALIDATIONS!$BR$2:$BT$3,3,FALSE)*J571*K571*L571/1000,0))))</f>
        <v/>
      </c>
    </row>
    <row r="572" spans="1:13" x14ac:dyDescent="0.2">
      <c r="A572" s="92"/>
      <c r="B572" s="355"/>
      <c r="C572" s="354"/>
      <c r="D572" s="127"/>
      <c r="E572" s="367"/>
      <c r="F572" s="127"/>
      <c r="G572" s="127"/>
      <c r="H572" s="127"/>
      <c r="I572" s="367"/>
      <c r="J572" s="163"/>
      <c r="K572" s="163"/>
      <c r="L572" s="127"/>
      <c r="M572" s="106" t="str">
        <f>IF(OR(E572="",I572=""),"",IF(E572="Wearing Course",VLOOKUP(I572,VALIDATIONS!$BO$2:$BQ$11,3,FALSE)*J572*K572, IF(E572="Pavement Base", VLOOKUP(I572,VALIDATIONS!$BK$2:$BM$10,3,FALSE)*J572*K572*L572/1000, IF(E572="Earthworks and Formation", VLOOKUP(I572,VALIDATIONS!$BR$2:$BT$3,3,FALSE)*J572*K572*L572/1000,0))))</f>
        <v/>
      </c>
    </row>
    <row r="573" spans="1:13" x14ac:dyDescent="0.2">
      <c r="A573" s="92"/>
      <c r="B573" s="355"/>
      <c r="C573" s="354"/>
      <c r="D573" s="127"/>
      <c r="E573" s="367"/>
      <c r="F573" s="127"/>
      <c r="G573" s="127"/>
      <c r="H573" s="127"/>
      <c r="I573" s="367"/>
      <c r="J573" s="163"/>
      <c r="K573" s="163"/>
      <c r="L573" s="127"/>
      <c r="M573" s="106" t="str">
        <f>IF(OR(E573="",I573=""),"",IF(E573="Wearing Course",VLOOKUP(I573,VALIDATIONS!$BO$2:$BQ$11,3,FALSE)*J573*K573, IF(E573="Pavement Base", VLOOKUP(I573,VALIDATIONS!$BK$2:$BM$10,3,FALSE)*J573*K573*L573/1000, IF(E573="Earthworks and Formation", VLOOKUP(I573,VALIDATIONS!$BR$2:$BT$3,3,FALSE)*J573*K573*L573/1000,0))))</f>
        <v/>
      </c>
    </row>
    <row r="574" spans="1:13" x14ac:dyDescent="0.2">
      <c r="A574" s="92"/>
      <c r="B574" s="355"/>
      <c r="C574" s="354"/>
      <c r="D574" s="127"/>
      <c r="E574" s="367"/>
      <c r="F574" s="127"/>
      <c r="G574" s="127"/>
      <c r="H574" s="127"/>
      <c r="I574" s="367"/>
      <c r="J574" s="163"/>
      <c r="K574" s="163"/>
      <c r="L574" s="127"/>
      <c r="M574" s="106" t="str">
        <f>IF(OR(E574="",I574=""),"",IF(E574="Wearing Course",VLOOKUP(I574,VALIDATIONS!$BO$2:$BQ$11,3,FALSE)*J574*K574, IF(E574="Pavement Base", VLOOKUP(I574,VALIDATIONS!$BK$2:$BM$10,3,FALSE)*J574*K574*L574/1000, IF(E574="Earthworks and Formation", VLOOKUP(I574,VALIDATIONS!$BR$2:$BT$3,3,FALSE)*J574*K574*L574/1000,0))))</f>
        <v/>
      </c>
    </row>
    <row r="575" spans="1:13" x14ac:dyDescent="0.2">
      <c r="A575" s="92"/>
      <c r="B575" s="355"/>
      <c r="C575" s="354"/>
      <c r="D575" s="127"/>
      <c r="E575" s="367"/>
      <c r="F575" s="127"/>
      <c r="G575" s="127"/>
      <c r="H575" s="127"/>
      <c r="I575" s="367"/>
      <c r="J575" s="163"/>
      <c r="K575" s="163"/>
      <c r="L575" s="127"/>
      <c r="M575" s="106" t="str">
        <f>IF(OR(E575="",I575=""),"",IF(E575="Wearing Course",VLOOKUP(I575,VALIDATIONS!$BO$2:$BQ$11,3,FALSE)*J575*K575, IF(E575="Pavement Base", VLOOKUP(I575,VALIDATIONS!$BK$2:$BM$10,3,FALSE)*J575*K575*L575/1000, IF(E575="Earthworks and Formation", VLOOKUP(I575,VALIDATIONS!$BR$2:$BT$3,3,FALSE)*J575*K575*L575/1000,0))))</f>
        <v/>
      </c>
    </row>
    <row r="576" spans="1:13" x14ac:dyDescent="0.2">
      <c r="A576" s="92"/>
      <c r="B576" s="355"/>
      <c r="C576" s="354"/>
      <c r="D576" s="127"/>
      <c r="E576" s="367"/>
      <c r="F576" s="127"/>
      <c r="G576" s="127"/>
      <c r="H576" s="127"/>
      <c r="I576" s="367"/>
      <c r="J576" s="163"/>
      <c r="K576" s="163"/>
      <c r="L576" s="127"/>
      <c r="M576" s="106" t="str">
        <f>IF(OR(E576="",I576=""),"",IF(E576="Wearing Course",VLOOKUP(I576,VALIDATIONS!$BO$2:$BQ$11,3,FALSE)*J576*K576, IF(E576="Pavement Base", VLOOKUP(I576,VALIDATIONS!$BK$2:$BM$10,3,FALSE)*J576*K576*L576/1000, IF(E576="Earthworks and Formation", VLOOKUP(I576,VALIDATIONS!$BR$2:$BT$3,3,FALSE)*J576*K576*L576/1000,0))))</f>
        <v/>
      </c>
    </row>
    <row r="577" spans="1:13" x14ac:dyDescent="0.2">
      <c r="A577" s="92"/>
      <c r="B577" s="355"/>
      <c r="C577" s="354"/>
      <c r="D577" s="127"/>
      <c r="E577" s="367"/>
      <c r="F577" s="127"/>
      <c r="G577" s="127"/>
      <c r="H577" s="127"/>
      <c r="I577" s="367"/>
      <c r="J577" s="163"/>
      <c r="K577" s="163"/>
      <c r="L577" s="127"/>
      <c r="M577" s="106" t="str">
        <f>IF(OR(E577="",I577=""),"",IF(E577="Wearing Course",VLOOKUP(I577,VALIDATIONS!$BO$2:$BQ$11,3,FALSE)*J577*K577, IF(E577="Pavement Base", VLOOKUP(I577,VALIDATIONS!$BK$2:$BM$10,3,FALSE)*J577*K577*L577/1000, IF(E577="Earthworks and Formation", VLOOKUP(I577,VALIDATIONS!$BR$2:$BT$3,3,FALSE)*J577*K577*L577/1000,0))))</f>
        <v/>
      </c>
    </row>
    <row r="578" spans="1:13" x14ac:dyDescent="0.2">
      <c r="A578" s="92"/>
      <c r="B578" s="355"/>
      <c r="C578" s="354"/>
      <c r="D578" s="127"/>
      <c r="E578" s="367"/>
      <c r="F578" s="127"/>
      <c r="G578" s="127"/>
      <c r="H578" s="127"/>
      <c r="I578" s="367"/>
      <c r="J578" s="163"/>
      <c r="K578" s="163"/>
      <c r="L578" s="127"/>
      <c r="M578" s="106" t="str">
        <f>IF(OR(E578="",I578=""),"",IF(E578="Wearing Course",VLOOKUP(I578,VALIDATIONS!$BO$2:$BQ$11,3,FALSE)*J578*K578, IF(E578="Pavement Base", VLOOKUP(I578,VALIDATIONS!$BK$2:$BM$10,3,FALSE)*J578*K578*L578/1000, IF(E578="Earthworks and Formation", VLOOKUP(I578,VALIDATIONS!$BR$2:$BT$3,3,FALSE)*J578*K578*L578/1000,0))))</f>
        <v/>
      </c>
    </row>
    <row r="579" spans="1:13" x14ac:dyDescent="0.2">
      <c r="A579" s="92"/>
      <c r="B579" s="355"/>
      <c r="C579" s="354"/>
      <c r="D579" s="127"/>
      <c r="E579" s="367"/>
      <c r="F579" s="127"/>
      <c r="G579" s="127"/>
      <c r="H579" s="127"/>
      <c r="I579" s="367"/>
      <c r="J579" s="163"/>
      <c r="K579" s="163"/>
      <c r="L579" s="127"/>
      <c r="M579" s="106" t="str">
        <f>IF(OR(E579="",I579=""),"",IF(E579="Wearing Course",VLOOKUP(I579,VALIDATIONS!$BO$2:$BQ$11,3,FALSE)*J579*K579, IF(E579="Pavement Base", VLOOKUP(I579,VALIDATIONS!$BK$2:$BM$10,3,FALSE)*J579*K579*L579/1000, IF(E579="Earthworks and Formation", VLOOKUP(I579,VALIDATIONS!$BR$2:$BT$3,3,FALSE)*J579*K579*L579/1000,0))))</f>
        <v/>
      </c>
    </row>
    <row r="580" spans="1:13" x14ac:dyDescent="0.2">
      <c r="A580" s="92"/>
      <c r="B580" s="355"/>
      <c r="C580" s="354"/>
      <c r="D580" s="127"/>
      <c r="E580" s="367"/>
      <c r="F580" s="127"/>
      <c r="G580" s="127"/>
      <c r="H580" s="127"/>
      <c r="I580" s="367"/>
      <c r="J580" s="163"/>
      <c r="K580" s="163"/>
      <c r="L580" s="127"/>
      <c r="M580" s="106" t="str">
        <f>IF(OR(E580="",I580=""),"",IF(E580="Wearing Course",VLOOKUP(I580,VALIDATIONS!$BO$2:$BQ$11,3,FALSE)*J580*K580, IF(E580="Pavement Base", VLOOKUP(I580,VALIDATIONS!$BK$2:$BM$10,3,FALSE)*J580*K580*L580/1000, IF(E580="Earthworks and Formation", VLOOKUP(I580,VALIDATIONS!$BR$2:$BT$3,3,FALSE)*J580*K580*L580/1000,0))))</f>
        <v/>
      </c>
    </row>
    <row r="581" spans="1:13" x14ac:dyDescent="0.2">
      <c r="A581" s="92"/>
      <c r="B581" s="355"/>
      <c r="C581" s="354"/>
      <c r="D581" s="127"/>
      <c r="E581" s="367"/>
      <c r="F581" s="127"/>
      <c r="G581" s="127"/>
      <c r="H581" s="127"/>
      <c r="I581" s="367"/>
      <c r="J581" s="163"/>
      <c r="K581" s="163"/>
      <c r="L581" s="127"/>
      <c r="M581" s="106" t="str">
        <f>IF(OR(E581="",I581=""),"",IF(E581="Wearing Course",VLOOKUP(I581,VALIDATIONS!$BO$2:$BQ$11,3,FALSE)*J581*K581, IF(E581="Pavement Base", VLOOKUP(I581,VALIDATIONS!$BK$2:$BM$10,3,FALSE)*J581*K581*L581/1000, IF(E581="Earthworks and Formation", VLOOKUP(I581,VALIDATIONS!$BR$2:$BT$3,3,FALSE)*J581*K581*L581/1000,0))))</f>
        <v/>
      </c>
    </row>
    <row r="582" spans="1:13" x14ac:dyDescent="0.2">
      <c r="A582" s="92"/>
      <c r="B582" s="355"/>
      <c r="C582" s="354"/>
      <c r="D582" s="127"/>
      <c r="E582" s="367"/>
      <c r="F582" s="127"/>
      <c r="G582" s="127"/>
      <c r="H582" s="127"/>
      <c r="I582" s="367"/>
      <c r="J582" s="163"/>
      <c r="K582" s="163"/>
      <c r="L582" s="127"/>
      <c r="M582" s="106" t="str">
        <f>IF(OR(E582="",I582=""),"",IF(E582="Wearing Course",VLOOKUP(I582,VALIDATIONS!$BO$2:$BQ$11,3,FALSE)*J582*K582, IF(E582="Pavement Base", VLOOKUP(I582,VALIDATIONS!$BK$2:$BM$10,3,FALSE)*J582*K582*L582/1000, IF(E582="Earthworks and Formation", VLOOKUP(I582,VALIDATIONS!$BR$2:$BT$3,3,FALSE)*J582*K582*L582/1000,0))))</f>
        <v/>
      </c>
    </row>
    <row r="583" spans="1:13" x14ac:dyDescent="0.2">
      <c r="A583" s="92"/>
      <c r="B583" s="355"/>
      <c r="C583" s="354"/>
      <c r="D583" s="127"/>
      <c r="E583" s="367"/>
      <c r="F583" s="127"/>
      <c r="G583" s="127"/>
      <c r="H583" s="127"/>
      <c r="I583" s="367"/>
      <c r="J583" s="163"/>
      <c r="K583" s="163"/>
      <c r="L583" s="127"/>
      <c r="M583" s="106" t="str">
        <f>IF(OR(E583="",I583=""),"",IF(E583="Wearing Course",VLOOKUP(I583,VALIDATIONS!$BO$2:$BQ$11,3,FALSE)*J583*K583, IF(E583="Pavement Base", VLOOKUP(I583,VALIDATIONS!$BK$2:$BM$10,3,FALSE)*J583*K583*L583/1000, IF(E583="Earthworks and Formation", VLOOKUP(I583,VALIDATIONS!$BR$2:$BT$3,3,FALSE)*J583*K583*L583/1000,0))))</f>
        <v/>
      </c>
    </row>
    <row r="584" spans="1:13" x14ac:dyDescent="0.2">
      <c r="A584" s="92"/>
      <c r="B584" s="355"/>
      <c r="C584" s="354"/>
      <c r="D584" s="127"/>
      <c r="E584" s="367"/>
      <c r="F584" s="127"/>
      <c r="G584" s="127"/>
      <c r="H584" s="127"/>
      <c r="I584" s="367"/>
      <c r="J584" s="163"/>
      <c r="K584" s="163"/>
      <c r="L584" s="127"/>
      <c r="M584" s="106" t="str">
        <f>IF(OR(E584="",I584=""),"",IF(E584="Wearing Course",VLOOKUP(I584,VALIDATIONS!$BO$2:$BQ$11,3,FALSE)*J584*K584, IF(E584="Pavement Base", VLOOKUP(I584,VALIDATIONS!$BK$2:$BM$10,3,FALSE)*J584*K584*L584/1000, IF(E584="Earthworks and Formation", VLOOKUP(I584,VALIDATIONS!$BR$2:$BT$3,3,FALSE)*J584*K584*L584/1000,0))))</f>
        <v/>
      </c>
    </row>
    <row r="585" spans="1:13" x14ac:dyDescent="0.2">
      <c r="A585" s="92"/>
      <c r="B585" s="355"/>
      <c r="C585" s="354"/>
      <c r="D585" s="127"/>
      <c r="E585" s="367"/>
      <c r="F585" s="127"/>
      <c r="G585" s="127"/>
      <c r="H585" s="127"/>
      <c r="I585" s="367"/>
      <c r="J585" s="163"/>
      <c r="K585" s="163"/>
      <c r="L585" s="127"/>
      <c r="M585" s="106" t="str">
        <f>IF(OR(E585="",I585=""),"",IF(E585="Wearing Course",VLOOKUP(I585,VALIDATIONS!$BO$2:$BQ$11,3,FALSE)*J585*K585, IF(E585="Pavement Base", VLOOKUP(I585,VALIDATIONS!$BK$2:$BM$10,3,FALSE)*J585*K585*L585/1000, IF(E585="Earthworks and Formation", VLOOKUP(I585,VALIDATIONS!$BR$2:$BT$3,3,FALSE)*J585*K585*L585/1000,0))))</f>
        <v/>
      </c>
    </row>
    <row r="586" spans="1:13" x14ac:dyDescent="0.2">
      <c r="A586" s="92"/>
      <c r="B586" s="355"/>
      <c r="C586" s="354"/>
      <c r="D586" s="127"/>
      <c r="E586" s="367"/>
      <c r="F586" s="127"/>
      <c r="G586" s="127"/>
      <c r="H586" s="127"/>
      <c r="I586" s="367"/>
      <c r="J586" s="163"/>
      <c r="K586" s="163"/>
      <c r="L586" s="127"/>
      <c r="M586" s="106" t="str">
        <f>IF(OR(E586="",I586=""),"",IF(E586="Wearing Course",VLOOKUP(I586,VALIDATIONS!$BO$2:$BQ$11,3,FALSE)*J586*K586, IF(E586="Pavement Base", VLOOKUP(I586,VALIDATIONS!$BK$2:$BM$10,3,FALSE)*J586*K586*L586/1000, IF(E586="Earthworks and Formation", VLOOKUP(I586,VALIDATIONS!$BR$2:$BT$3,3,FALSE)*J586*K586*L586/1000,0))))</f>
        <v/>
      </c>
    </row>
    <row r="587" spans="1:13" x14ac:dyDescent="0.2">
      <c r="A587" s="92"/>
      <c r="B587" s="355"/>
      <c r="C587" s="354"/>
      <c r="D587" s="127"/>
      <c r="E587" s="367"/>
      <c r="F587" s="127"/>
      <c r="G587" s="127"/>
      <c r="H587" s="127"/>
      <c r="I587" s="367"/>
      <c r="J587" s="163"/>
      <c r="K587" s="163"/>
      <c r="L587" s="127"/>
      <c r="M587" s="106" t="str">
        <f>IF(OR(E587="",I587=""),"",IF(E587="Wearing Course",VLOOKUP(I587,VALIDATIONS!$BO$2:$BQ$11,3,FALSE)*J587*K587, IF(E587="Pavement Base", VLOOKUP(I587,VALIDATIONS!$BK$2:$BM$10,3,FALSE)*J587*K587*L587/1000, IF(E587="Earthworks and Formation", VLOOKUP(I587,VALIDATIONS!$BR$2:$BT$3,3,FALSE)*J587*K587*L587/1000,0))))</f>
        <v/>
      </c>
    </row>
    <row r="588" spans="1:13" x14ac:dyDescent="0.2">
      <c r="A588" s="92"/>
      <c r="B588" s="355"/>
      <c r="C588" s="354"/>
      <c r="D588" s="127"/>
      <c r="E588" s="367"/>
      <c r="F588" s="127"/>
      <c r="G588" s="127"/>
      <c r="H588" s="127"/>
      <c r="I588" s="367"/>
      <c r="J588" s="163"/>
      <c r="K588" s="163"/>
      <c r="L588" s="127"/>
      <c r="M588" s="106" t="str">
        <f>IF(OR(E588="",I588=""),"",IF(E588="Wearing Course",VLOOKUP(I588,VALIDATIONS!$BO$2:$BQ$11,3,FALSE)*J588*K588, IF(E588="Pavement Base", VLOOKUP(I588,VALIDATIONS!$BK$2:$BM$10,3,FALSE)*J588*K588*L588/1000, IF(E588="Earthworks and Formation", VLOOKUP(I588,VALIDATIONS!$BR$2:$BT$3,3,FALSE)*J588*K588*L588/1000,0))))</f>
        <v/>
      </c>
    </row>
    <row r="589" spans="1:13" x14ac:dyDescent="0.2">
      <c r="A589" s="92"/>
      <c r="B589" s="355"/>
      <c r="C589" s="354"/>
      <c r="D589" s="127"/>
      <c r="E589" s="367"/>
      <c r="F589" s="127"/>
      <c r="G589" s="127"/>
      <c r="H589" s="127"/>
      <c r="I589" s="367"/>
      <c r="J589" s="163"/>
      <c r="K589" s="163"/>
      <c r="L589" s="127"/>
      <c r="M589" s="106" t="str">
        <f>IF(OR(E589="",I589=""),"",IF(E589="Wearing Course",VLOOKUP(I589,VALIDATIONS!$BO$2:$BQ$11,3,FALSE)*J589*K589, IF(E589="Pavement Base", VLOOKUP(I589,VALIDATIONS!$BK$2:$BM$10,3,FALSE)*J589*K589*L589/1000, IF(E589="Earthworks and Formation", VLOOKUP(I589,VALIDATIONS!$BR$2:$BT$3,3,FALSE)*J589*K589*L589/1000,0))))</f>
        <v/>
      </c>
    </row>
    <row r="590" spans="1:13" x14ac:dyDescent="0.2">
      <c r="A590" s="92"/>
      <c r="B590" s="355"/>
      <c r="C590" s="354"/>
      <c r="D590" s="127"/>
      <c r="E590" s="367"/>
      <c r="F590" s="127"/>
      <c r="G590" s="127"/>
      <c r="H590" s="127"/>
      <c r="I590" s="367"/>
      <c r="J590" s="163"/>
      <c r="K590" s="163"/>
      <c r="L590" s="127"/>
      <c r="M590" s="106" t="str">
        <f>IF(OR(E590="",I590=""),"",IF(E590="Wearing Course",VLOOKUP(I590,VALIDATIONS!$BO$2:$BQ$11,3,FALSE)*J590*K590, IF(E590="Pavement Base", VLOOKUP(I590,VALIDATIONS!$BK$2:$BM$10,3,FALSE)*J590*K590*L590/1000, IF(E590="Earthworks and Formation", VLOOKUP(I590,VALIDATIONS!$BR$2:$BT$3,3,FALSE)*J590*K590*L590/1000,0))))</f>
        <v/>
      </c>
    </row>
    <row r="591" spans="1:13" x14ac:dyDescent="0.2">
      <c r="A591" s="92"/>
      <c r="B591" s="355"/>
      <c r="C591" s="354"/>
      <c r="D591" s="127"/>
      <c r="E591" s="367"/>
      <c r="F591" s="127"/>
      <c r="G591" s="127"/>
      <c r="H591" s="127"/>
      <c r="I591" s="367"/>
      <c r="J591" s="163"/>
      <c r="K591" s="163"/>
      <c r="L591" s="127"/>
      <c r="M591" s="106" t="str">
        <f>IF(OR(E591="",I591=""),"",IF(E591="Wearing Course",VLOOKUP(I591,VALIDATIONS!$BO$2:$BQ$11,3,FALSE)*J591*K591, IF(E591="Pavement Base", VLOOKUP(I591,VALIDATIONS!$BK$2:$BM$10,3,FALSE)*J591*K591*L591/1000, IF(E591="Earthworks and Formation", VLOOKUP(I591,VALIDATIONS!$BR$2:$BT$3,3,FALSE)*J591*K591*L591/1000,0))))</f>
        <v/>
      </c>
    </row>
    <row r="592" spans="1:13" x14ac:dyDescent="0.2">
      <c r="A592" s="92"/>
      <c r="B592" s="355"/>
      <c r="C592" s="354"/>
      <c r="D592" s="127"/>
      <c r="E592" s="367"/>
      <c r="F592" s="127"/>
      <c r="G592" s="127"/>
      <c r="H592" s="127"/>
      <c r="I592" s="367"/>
      <c r="J592" s="163"/>
      <c r="K592" s="163"/>
      <c r="L592" s="127"/>
      <c r="M592" s="106" t="str">
        <f>IF(OR(E592="",I592=""),"",IF(E592="Wearing Course",VLOOKUP(I592,VALIDATIONS!$BO$2:$BQ$11,3,FALSE)*J592*K592, IF(E592="Pavement Base", VLOOKUP(I592,VALIDATIONS!$BK$2:$BM$10,3,FALSE)*J592*K592*L592/1000, IF(E592="Earthworks and Formation", VLOOKUP(I592,VALIDATIONS!$BR$2:$BT$3,3,FALSE)*J592*K592*L592/1000,0))))</f>
        <v/>
      </c>
    </row>
    <row r="593" spans="1:13" x14ac:dyDescent="0.2">
      <c r="A593" s="92"/>
      <c r="B593" s="355"/>
      <c r="C593" s="354"/>
      <c r="D593" s="127"/>
      <c r="E593" s="367"/>
      <c r="F593" s="127"/>
      <c r="G593" s="127"/>
      <c r="H593" s="127"/>
      <c r="I593" s="367"/>
      <c r="J593" s="163"/>
      <c r="K593" s="163"/>
      <c r="L593" s="127"/>
      <c r="M593" s="106" t="str">
        <f>IF(OR(E593="",I593=""),"",IF(E593="Wearing Course",VLOOKUP(I593,VALIDATIONS!$BO$2:$BQ$11,3,FALSE)*J593*K593, IF(E593="Pavement Base", VLOOKUP(I593,VALIDATIONS!$BK$2:$BM$10,3,FALSE)*J593*K593*L593/1000, IF(E593="Earthworks and Formation", VLOOKUP(I593,VALIDATIONS!$BR$2:$BT$3,3,FALSE)*J593*K593*L593/1000,0))))</f>
        <v/>
      </c>
    </row>
    <row r="594" spans="1:13" x14ac:dyDescent="0.2">
      <c r="A594" s="92"/>
      <c r="B594" s="355"/>
      <c r="C594" s="354"/>
      <c r="D594" s="127"/>
      <c r="E594" s="367"/>
      <c r="F594" s="127"/>
      <c r="G594" s="127"/>
      <c r="H594" s="127"/>
      <c r="I594" s="367"/>
      <c r="J594" s="163"/>
      <c r="K594" s="163"/>
      <c r="L594" s="127"/>
      <c r="M594" s="106" t="str">
        <f>IF(OR(E594="",I594=""),"",IF(E594="Wearing Course",VLOOKUP(I594,VALIDATIONS!$BO$2:$BQ$11,3,FALSE)*J594*K594, IF(E594="Pavement Base", VLOOKUP(I594,VALIDATIONS!$BK$2:$BM$10,3,FALSE)*J594*K594*L594/1000, IF(E594="Earthworks and Formation", VLOOKUP(I594,VALIDATIONS!$BR$2:$BT$3,3,FALSE)*J594*K594*L594/1000,0))))</f>
        <v/>
      </c>
    </row>
    <row r="595" spans="1:13" x14ac:dyDescent="0.2">
      <c r="A595" s="92"/>
      <c r="B595" s="355"/>
      <c r="C595" s="354"/>
      <c r="D595" s="127"/>
      <c r="E595" s="367"/>
      <c r="F595" s="127"/>
      <c r="G595" s="127"/>
      <c r="H595" s="127"/>
      <c r="I595" s="367"/>
      <c r="J595" s="163"/>
      <c r="K595" s="163"/>
      <c r="L595" s="127"/>
      <c r="M595" s="106" t="str">
        <f>IF(OR(E595="",I595=""),"",IF(E595="Wearing Course",VLOOKUP(I595,VALIDATIONS!$BO$2:$BQ$11,3,FALSE)*J595*K595, IF(E595="Pavement Base", VLOOKUP(I595,VALIDATIONS!$BK$2:$BM$10,3,FALSE)*J595*K595*L595/1000, IF(E595="Earthworks and Formation", VLOOKUP(I595,VALIDATIONS!$BR$2:$BT$3,3,FALSE)*J595*K595*L595/1000,0))))</f>
        <v/>
      </c>
    </row>
    <row r="596" spans="1:13" x14ac:dyDescent="0.2">
      <c r="A596" s="92"/>
      <c r="B596" s="355"/>
      <c r="C596" s="354"/>
      <c r="D596" s="127"/>
      <c r="E596" s="367"/>
      <c r="F596" s="127"/>
      <c r="G596" s="127"/>
      <c r="H596" s="127"/>
      <c r="I596" s="367"/>
      <c r="J596" s="163"/>
      <c r="K596" s="163"/>
      <c r="L596" s="127"/>
      <c r="M596" s="106" t="str">
        <f>IF(OR(E596="",I596=""),"",IF(E596="Wearing Course",VLOOKUP(I596,VALIDATIONS!$BO$2:$BQ$11,3,FALSE)*J596*K596, IF(E596="Pavement Base", VLOOKUP(I596,VALIDATIONS!$BK$2:$BM$10,3,FALSE)*J596*K596*L596/1000, IF(E596="Earthworks and Formation", VLOOKUP(I596,VALIDATIONS!$BR$2:$BT$3,3,FALSE)*J596*K596*L596/1000,0))))</f>
        <v/>
      </c>
    </row>
    <row r="597" spans="1:13" x14ac:dyDescent="0.2">
      <c r="A597" s="92"/>
      <c r="B597" s="355"/>
      <c r="C597" s="354"/>
      <c r="D597" s="127"/>
      <c r="E597" s="367"/>
      <c r="F597" s="127"/>
      <c r="G597" s="127"/>
      <c r="H597" s="127"/>
      <c r="I597" s="367"/>
      <c r="J597" s="163"/>
      <c r="K597" s="163"/>
      <c r="L597" s="127"/>
      <c r="M597" s="106" t="str">
        <f>IF(OR(E597="",I597=""),"",IF(E597="Wearing Course",VLOOKUP(I597,VALIDATIONS!$BO$2:$BQ$11,3,FALSE)*J597*K597, IF(E597="Pavement Base", VLOOKUP(I597,VALIDATIONS!$BK$2:$BM$10,3,FALSE)*J597*K597*L597/1000, IF(E597="Earthworks and Formation", VLOOKUP(I597,VALIDATIONS!$BR$2:$BT$3,3,FALSE)*J597*K597*L597/1000,0))))</f>
        <v/>
      </c>
    </row>
    <row r="598" spans="1:13" x14ac:dyDescent="0.2">
      <c r="A598" s="92"/>
      <c r="B598" s="355"/>
      <c r="C598" s="354"/>
      <c r="D598" s="127"/>
      <c r="E598" s="367"/>
      <c r="F598" s="127"/>
      <c r="G598" s="127"/>
      <c r="H598" s="127"/>
      <c r="I598" s="367"/>
      <c r="J598" s="163"/>
      <c r="K598" s="163"/>
      <c r="L598" s="127"/>
      <c r="M598" s="106" t="str">
        <f>IF(OR(E598="",I598=""),"",IF(E598="Wearing Course",VLOOKUP(I598,VALIDATIONS!$BO$2:$BQ$11,3,FALSE)*J598*K598, IF(E598="Pavement Base", VLOOKUP(I598,VALIDATIONS!$BK$2:$BM$10,3,FALSE)*J598*K598*L598/1000, IF(E598="Earthworks and Formation", VLOOKUP(I598,VALIDATIONS!$BR$2:$BT$3,3,FALSE)*J598*K598*L598/1000,0))))</f>
        <v/>
      </c>
    </row>
    <row r="599" spans="1:13" x14ac:dyDescent="0.2">
      <c r="A599" s="92"/>
      <c r="B599" s="355"/>
      <c r="C599" s="354"/>
      <c r="D599" s="127"/>
      <c r="E599" s="367"/>
      <c r="F599" s="127"/>
      <c r="G599" s="127"/>
      <c r="H599" s="127"/>
      <c r="I599" s="367"/>
      <c r="J599" s="163"/>
      <c r="K599" s="163"/>
      <c r="L599" s="127"/>
      <c r="M599" s="106" t="str">
        <f>IF(OR(E599="",I599=""),"",IF(E599="Wearing Course",VLOOKUP(I599,VALIDATIONS!$BO$2:$BQ$11,3,FALSE)*J599*K599, IF(E599="Pavement Base", VLOOKUP(I599,VALIDATIONS!$BK$2:$BM$10,3,FALSE)*J599*K599*L599/1000, IF(E599="Earthworks and Formation", VLOOKUP(I599,VALIDATIONS!$BR$2:$BT$3,3,FALSE)*J599*K599*L599/1000,0))))</f>
        <v/>
      </c>
    </row>
    <row r="600" spans="1:13" x14ac:dyDescent="0.2">
      <c r="A600" s="92"/>
      <c r="B600" s="355"/>
      <c r="C600" s="354"/>
      <c r="D600" s="127"/>
      <c r="E600" s="367"/>
      <c r="F600" s="127"/>
      <c r="G600" s="127"/>
      <c r="H600" s="127"/>
      <c r="I600" s="367"/>
      <c r="J600" s="163"/>
      <c r="K600" s="163"/>
      <c r="L600" s="127"/>
      <c r="M600" s="106" t="str">
        <f>IF(OR(E600="",I600=""),"",IF(E600="Wearing Course",VLOOKUP(I600,VALIDATIONS!$BO$2:$BQ$11,3,FALSE)*J600*K600, IF(E600="Pavement Base", VLOOKUP(I600,VALIDATIONS!$BK$2:$BM$10,3,FALSE)*J600*K600*L600/1000, IF(E600="Earthworks and Formation", VLOOKUP(I600,VALIDATIONS!$BR$2:$BT$3,3,FALSE)*J600*K600*L600/1000,0))))</f>
        <v/>
      </c>
    </row>
    <row r="601" spans="1:13" x14ac:dyDescent="0.2">
      <c r="A601" s="92"/>
      <c r="B601" s="355"/>
      <c r="C601" s="354"/>
      <c r="D601" s="127"/>
      <c r="E601" s="367"/>
      <c r="F601" s="127"/>
      <c r="G601" s="127"/>
      <c r="H601" s="127"/>
      <c r="I601" s="367"/>
      <c r="J601" s="163"/>
      <c r="K601" s="163"/>
      <c r="L601" s="127"/>
      <c r="M601" s="106" t="str">
        <f>IF(OR(E601="",I601=""),"",IF(E601="Wearing Course",VLOOKUP(I601,VALIDATIONS!$BO$2:$BQ$11,3,FALSE)*J601*K601, IF(E601="Pavement Base", VLOOKUP(I601,VALIDATIONS!$BK$2:$BM$10,3,FALSE)*J601*K601*L601/1000, IF(E601="Earthworks and Formation", VLOOKUP(I601,VALIDATIONS!$BR$2:$BT$3,3,FALSE)*J601*K601*L601/1000,0))))</f>
        <v/>
      </c>
    </row>
    <row r="602" spans="1:13" x14ac:dyDescent="0.2">
      <c r="A602" s="92"/>
      <c r="B602" s="355"/>
      <c r="C602" s="354"/>
      <c r="D602" s="127"/>
      <c r="E602" s="367"/>
      <c r="F602" s="127"/>
      <c r="G602" s="127"/>
      <c r="H602" s="127"/>
      <c r="I602" s="367"/>
      <c r="J602" s="163"/>
      <c r="K602" s="163"/>
      <c r="L602" s="127"/>
      <c r="M602" s="106" t="str">
        <f>IF(OR(E602="",I602=""),"",IF(E602="Wearing Course",VLOOKUP(I602,VALIDATIONS!$BO$2:$BQ$11,3,FALSE)*J602*K602, IF(E602="Pavement Base", VLOOKUP(I602,VALIDATIONS!$BK$2:$BM$10,3,FALSE)*J602*K602*L602/1000, IF(E602="Earthworks and Formation", VLOOKUP(I602,VALIDATIONS!$BR$2:$BT$3,3,FALSE)*J602*K602*L602/1000,0))))</f>
        <v/>
      </c>
    </row>
    <row r="603" spans="1:13" x14ac:dyDescent="0.2">
      <c r="A603" s="92"/>
      <c r="B603" s="355"/>
      <c r="C603" s="354"/>
      <c r="D603" s="127"/>
      <c r="E603" s="367"/>
      <c r="F603" s="127"/>
      <c r="G603" s="127"/>
      <c r="H603" s="127"/>
      <c r="I603" s="367"/>
      <c r="J603" s="163"/>
      <c r="K603" s="163"/>
      <c r="L603" s="127"/>
      <c r="M603" s="106" t="str">
        <f>IF(OR(E603="",I603=""),"",IF(E603="Wearing Course",VLOOKUP(I603,VALIDATIONS!$BO$2:$BQ$11,3,FALSE)*J603*K603, IF(E603="Pavement Base", VLOOKUP(I603,VALIDATIONS!$BK$2:$BM$10,3,FALSE)*J603*K603*L603/1000, IF(E603="Earthworks and Formation", VLOOKUP(I603,VALIDATIONS!$BR$2:$BT$3,3,FALSE)*J603*K603*L603/1000,0))))</f>
        <v/>
      </c>
    </row>
    <row r="604" spans="1:13" x14ac:dyDescent="0.2">
      <c r="A604" s="92"/>
      <c r="B604" s="355"/>
      <c r="C604" s="354"/>
      <c r="D604" s="127"/>
      <c r="E604" s="367"/>
      <c r="F604" s="127"/>
      <c r="G604" s="127"/>
      <c r="H604" s="127"/>
      <c r="I604" s="367"/>
      <c r="J604" s="163"/>
      <c r="K604" s="163"/>
      <c r="L604" s="127"/>
      <c r="M604" s="106" t="str">
        <f>IF(OR(E604="",I604=""),"",IF(E604="Wearing Course",VLOOKUP(I604,VALIDATIONS!$BO$2:$BQ$11,3,FALSE)*J604*K604, IF(E604="Pavement Base", VLOOKUP(I604,VALIDATIONS!$BK$2:$BM$10,3,FALSE)*J604*K604*L604/1000, IF(E604="Earthworks and Formation", VLOOKUP(I604,VALIDATIONS!$BR$2:$BT$3,3,FALSE)*J604*K604*L604/1000,0))))</f>
        <v/>
      </c>
    </row>
    <row r="605" spans="1:13" x14ac:dyDescent="0.2">
      <c r="A605" s="92"/>
      <c r="B605" s="355"/>
      <c r="C605" s="354"/>
      <c r="D605" s="127"/>
      <c r="E605" s="367"/>
      <c r="F605" s="127"/>
      <c r="G605" s="127"/>
      <c r="H605" s="127"/>
      <c r="I605" s="367"/>
      <c r="J605" s="163"/>
      <c r="K605" s="163"/>
      <c r="L605" s="127"/>
      <c r="M605" s="106" t="str">
        <f>IF(OR(E605="",I605=""),"",IF(E605="Wearing Course",VLOOKUP(I605,VALIDATIONS!$BO$2:$BQ$11,3,FALSE)*J605*K605, IF(E605="Pavement Base", VLOOKUP(I605,VALIDATIONS!$BK$2:$BM$10,3,FALSE)*J605*K605*L605/1000, IF(E605="Earthworks and Formation", VLOOKUP(I605,VALIDATIONS!$BR$2:$BT$3,3,FALSE)*J605*K605*L605/1000,0))))</f>
        <v/>
      </c>
    </row>
    <row r="606" spans="1:13" x14ac:dyDescent="0.2">
      <c r="A606" s="92"/>
      <c r="B606" s="355"/>
      <c r="C606" s="354"/>
      <c r="D606" s="127"/>
      <c r="E606" s="367"/>
      <c r="F606" s="127"/>
      <c r="G606" s="127"/>
      <c r="H606" s="127"/>
      <c r="I606" s="367"/>
      <c r="J606" s="163"/>
      <c r="K606" s="163"/>
      <c r="L606" s="127"/>
      <c r="M606" s="106" t="str">
        <f>IF(OR(E606="",I606=""),"",IF(E606="Wearing Course",VLOOKUP(I606,VALIDATIONS!$BO$2:$BQ$11,3,FALSE)*J606*K606, IF(E606="Pavement Base", VLOOKUP(I606,VALIDATIONS!$BK$2:$BM$10,3,FALSE)*J606*K606*L606/1000, IF(E606="Earthworks and Formation", VLOOKUP(I606,VALIDATIONS!$BR$2:$BT$3,3,FALSE)*J606*K606*L606/1000,0))))</f>
        <v/>
      </c>
    </row>
    <row r="607" spans="1:13" x14ac:dyDescent="0.2">
      <c r="A607" s="92"/>
      <c r="B607" s="355"/>
      <c r="C607" s="354"/>
      <c r="D607" s="127"/>
      <c r="E607" s="367"/>
      <c r="F607" s="127"/>
      <c r="G607" s="127"/>
      <c r="H607" s="127"/>
      <c r="I607" s="367"/>
      <c r="J607" s="163"/>
      <c r="K607" s="163"/>
      <c r="L607" s="127"/>
      <c r="M607" s="106" t="str">
        <f>IF(OR(E607="",I607=""),"",IF(E607="Wearing Course",VLOOKUP(I607,VALIDATIONS!$BO$2:$BQ$11,3,FALSE)*J607*K607, IF(E607="Pavement Base", VLOOKUP(I607,VALIDATIONS!$BK$2:$BM$10,3,FALSE)*J607*K607*L607/1000, IF(E607="Earthworks and Formation", VLOOKUP(I607,VALIDATIONS!$BR$2:$BT$3,3,FALSE)*J607*K607*L607/1000,0))))</f>
        <v/>
      </c>
    </row>
    <row r="608" spans="1:13" x14ac:dyDescent="0.2">
      <c r="A608" s="92"/>
      <c r="B608" s="355"/>
      <c r="C608" s="354"/>
      <c r="D608" s="127"/>
      <c r="E608" s="367"/>
      <c r="F608" s="127"/>
      <c r="G608" s="127"/>
      <c r="H608" s="127"/>
      <c r="I608" s="367"/>
      <c r="J608" s="163"/>
      <c r="K608" s="163"/>
      <c r="L608" s="127"/>
      <c r="M608" s="106" t="str">
        <f>IF(OR(E608="",I608=""),"",IF(E608="Wearing Course",VLOOKUP(I608,VALIDATIONS!$BO$2:$BQ$11,3,FALSE)*J608*K608, IF(E608="Pavement Base", VLOOKUP(I608,VALIDATIONS!$BK$2:$BM$10,3,FALSE)*J608*K608*L608/1000, IF(E608="Earthworks and Formation", VLOOKUP(I608,VALIDATIONS!$BR$2:$BT$3,3,FALSE)*J608*K608*L608/1000,0))))</f>
        <v/>
      </c>
    </row>
    <row r="609" spans="1:13" x14ac:dyDescent="0.2">
      <c r="A609" s="92"/>
      <c r="B609" s="355"/>
      <c r="C609" s="354"/>
      <c r="D609" s="127"/>
      <c r="E609" s="367"/>
      <c r="F609" s="127"/>
      <c r="G609" s="127"/>
      <c r="H609" s="127"/>
      <c r="I609" s="367"/>
      <c r="J609" s="163"/>
      <c r="K609" s="163"/>
      <c r="L609" s="127"/>
      <c r="M609" s="106" t="str">
        <f>IF(OR(E609="",I609=""),"",IF(E609="Wearing Course",VLOOKUP(I609,VALIDATIONS!$BO$2:$BQ$11,3,FALSE)*J609*K609, IF(E609="Pavement Base", VLOOKUP(I609,VALIDATIONS!$BK$2:$BM$10,3,FALSE)*J609*K609*L609/1000, IF(E609="Earthworks and Formation", VLOOKUP(I609,VALIDATIONS!$BR$2:$BT$3,3,FALSE)*J609*K609*L609/1000,0))))</f>
        <v/>
      </c>
    </row>
    <row r="610" spans="1:13" x14ac:dyDescent="0.2">
      <c r="A610" s="92"/>
      <c r="B610" s="355"/>
      <c r="C610" s="354"/>
      <c r="D610" s="127"/>
      <c r="E610" s="367"/>
      <c r="F610" s="127"/>
      <c r="G610" s="127"/>
      <c r="H610" s="127"/>
      <c r="I610" s="367"/>
      <c r="J610" s="163"/>
      <c r="K610" s="163"/>
      <c r="L610" s="127"/>
      <c r="M610" s="106" t="str">
        <f>IF(OR(E610="",I610=""),"",IF(E610="Wearing Course",VLOOKUP(I610,VALIDATIONS!$BO$2:$BQ$11,3,FALSE)*J610*K610, IF(E610="Pavement Base", VLOOKUP(I610,VALIDATIONS!$BK$2:$BM$10,3,FALSE)*J610*K610*L610/1000, IF(E610="Earthworks and Formation", VLOOKUP(I610,VALIDATIONS!$BR$2:$BT$3,3,FALSE)*J610*K610*L610/1000,0))))</f>
        <v/>
      </c>
    </row>
    <row r="611" spans="1:13" x14ac:dyDescent="0.2">
      <c r="A611" s="92"/>
      <c r="B611" s="355"/>
      <c r="C611" s="354"/>
      <c r="D611" s="127"/>
      <c r="E611" s="367"/>
      <c r="F611" s="127"/>
      <c r="G611" s="127"/>
      <c r="H611" s="127"/>
      <c r="I611" s="367"/>
      <c r="J611" s="163"/>
      <c r="K611" s="163"/>
      <c r="L611" s="127"/>
      <c r="M611" s="106" t="str">
        <f>IF(OR(E611="",I611=""),"",IF(E611="Wearing Course",VLOOKUP(I611,VALIDATIONS!$BO$2:$BQ$11,3,FALSE)*J611*K611, IF(E611="Pavement Base", VLOOKUP(I611,VALIDATIONS!$BK$2:$BM$10,3,FALSE)*J611*K611*L611/1000, IF(E611="Earthworks and Formation", VLOOKUP(I611,VALIDATIONS!$BR$2:$BT$3,3,FALSE)*J611*K611*L611/1000,0))))</f>
        <v/>
      </c>
    </row>
    <row r="612" spans="1:13" x14ac:dyDescent="0.2">
      <c r="A612" s="92"/>
      <c r="B612" s="355"/>
      <c r="C612" s="354"/>
      <c r="D612" s="127"/>
      <c r="E612" s="367"/>
      <c r="F612" s="127"/>
      <c r="G612" s="127"/>
      <c r="H612" s="127"/>
      <c r="I612" s="367"/>
      <c r="J612" s="163"/>
      <c r="K612" s="163"/>
      <c r="L612" s="127"/>
      <c r="M612" s="106" t="str">
        <f>IF(OR(E612="",I612=""),"",IF(E612="Wearing Course",VLOOKUP(I612,VALIDATIONS!$BO$2:$BQ$11,3,FALSE)*J612*K612, IF(E612="Pavement Base", VLOOKUP(I612,VALIDATIONS!$BK$2:$BM$10,3,FALSE)*J612*K612*L612/1000, IF(E612="Earthworks and Formation", VLOOKUP(I612,VALIDATIONS!$BR$2:$BT$3,3,FALSE)*J612*K612*L612/1000,0))))</f>
        <v/>
      </c>
    </row>
    <row r="613" spans="1:13" x14ac:dyDescent="0.2">
      <c r="A613" s="92"/>
      <c r="B613" s="355"/>
      <c r="C613" s="354"/>
      <c r="D613" s="127"/>
      <c r="E613" s="367"/>
      <c r="F613" s="127"/>
      <c r="G613" s="127"/>
      <c r="H613" s="127"/>
      <c r="I613" s="367"/>
      <c r="J613" s="163"/>
      <c r="K613" s="163"/>
      <c r="L613" s="127"/>
      <c r="M613" s="106" t="str">
        <f>IF(OR(E613="",I613=""),"",IF(E613="Wearing Course",VLOOKUP(I613,VALIDATIONS!$BO$2:$BQ$11,3,FALSE)*J613*K613, IF(E613="Pavement Base", VLOOKUP(I613,VALIDATIONS!$BK$2:$BM$10,3,FALSE)*J613*K613*L613/1000, IF(E613="Earthworks and Formation", VLOOKUP(I613,VALIDATIONS!$BR$2:$BT$3,3,FALSE)*J613*K613*L613/1000,0))))</f>
        <v/>
      </c>
    </row>
    <row r="614" spans="1:13" x14ac:dyDescent="0.2">
      <c r="A614" s="92"/>
      <c r="B614" s="355"/>
      <c r="C614" s="354"/>
      <c r="D614" s="127"/>
      <c r="E614" s="367"/>
      <c r="F614" s="127"/>
      <c r="G614" s="127"/>
      <c r="H614" s="127"/>
      <c r="I614" s="367"/>
      <c r="J614" s="163"/>
      <c r="K614" s="163"/>
      <c r="L614" s="127"/>
      <c r="M614" s="106" t="str">
        <f>IF(OR(E614="",I614=""),"",IF(E614="Wearing Course",VLOOKUP(I614,VALIDATIONS!$BO$2:$BQ$11,3,FALSE)*J614*K614, IF(E614="Pavement Base", VLOOKUP(I614,VALIDATIONS!$BK$2:$BM$10,3,FALSE)*J614*K614*L614/1000, IF(E614="Earthworks and Formation", VLOOKUP(I614,VALIDATIONS!$BR$2:$BT$3,3,FALSE)*J614*K614*L614/1000,0))))</f>
        <v/>
      </c>
    </row>
    <row r="615" spans="1:13" x14ac:dyDescent="0.2">
      <c r="A615" s="92"/>
      <c r="B615" s="355"/>
      <c r="C615" s="354"/>
      <c r="D615" s="127"/>
      <c r="E615" s="367"/>
      <c r="F615" s="127"/>
      <c r="G615" s="127"/>
      <c r="H615" s="127"/>
      <c r="I615" s="367"/>
      <c r="J615" s="163"/>
      <c r="K615" s="163"/>
      <c r="L615" s="127"/>
      <c r="M615" s="106" t="str">
        <f>IF(OR(E615="",I615=""),"",IF(E615="Wearing Course",VLOOKUP(I615,VALIDATIONS!$BO$2:$BQ$11,3,FALSE)*J615*K615, IF(E615="Pavement Base", VLOOKUP(I615,VALIDATIONS!$BK$2:$BM$10,3,FALSE)*J615*K615*L615/1000, IF(E615="Earthworks and Formation", VLOOKUP(I615,VALIDATIONS!$BR$2:$BT$3,3,FALSE)*J615*K615*L615/1000,0))))</f>
        <v/>
      </c>
    </row>
    <row r="616" spans="1:13" x14ac:dyDescent="0.2">
      <c r="A616" s="92"/>
      <c r="B616" s="355"/>
      <c r="C616" s="354"/>
      <c r="D616" s="127"/>
      <c r="E616" s="367"/>
      <c r="F616" s="127"/>
      <c r="G616" s="127"/>
      <c r="H616" s="127"/>
      <c r="I616" s="367"/>
      <c r="J616" s="163"/>
      <c r="K616" s="163"/>
      <c r="L616" s="127"/>
      <c r="M616" s="106" t="str">
        <f>IF(OR(E616="",I616=""),"",IF(E616="Wearing Course",VLOOKUP(I616,VALIDATIONS!$BO$2:$BQ$11,3,FALSE)*J616*K616, IF(E616="Pavement Base", VLOOKUP(I616,VALIDATIONS!$BK$2:$BM$10,3,FALSE)*J616*K616*L616/1000, IF(E616="Earthworks and Formation", VLOOKUP(I616,VALIDATIONS!$BR$2:$BT$3,3,FALSE)*J616*K616*L616/1000,0))))</f>
        <v/>
      </c>
    </row>
    <row r="617" spans="1:13" x14ac:dyDescent="0.2">
      <c r="A617" s="92"/>
      <c r="B617" s="355"/>
      <c r="C617" s="354"/>
      <c r="D617" s="127"/>
      <c r="E617" s="367"/>
      <c r="F617" s="127"/>
      <c r="G617" s="127"/>
      <c r="H617" s="127"/>
      <c r="I617" s="367"/>
      <c r="J617" s="163"/>
      <c r="K617" s="163"/>
      <c r="L617" s="127"/>
      <c r="M617" s="106" t="str">
        <f>IF(OR(E617="",I617=""),"",IF(E617="Wearing Course",VLOOKUP(I617,VALIDATIONS!$BO$2:$BQ$11,3,FALSE)*J617*K617, IF(E617="Pavement Base", VLOOKUP(I617,VALIDATIONS!$BK$2:$BM$10,3,FALSE)*J617*K617*L617/1000, IF(E617="Earthworks and Formation", VLOOKUP(I617,VALIDATIONS!$BR$2:$BT$3,3,FALSE)*J617*K617*L617/1000,0))))</f>
        <v/>
      </c>
    </row>
    <row r="618" spans="1:13" x14ac:dyDescent="0.2">
      <c r="A618" s="92"/>
      <c r="B618" s="355"/>
      <c r="C618" s="354"/>
      <c r="D618" s="127"/>
      <c r="E618" s="367"/>
      <c r="F618" s="127"/>
      <c r="G618" s="127"/>
      <c r="H618" s="127"/>
      <c r="I618" s="367"/>
      <c r="J618" s="163"/>
      <c r="K618" s="163"/>
      <c r="L618" s="127"/>
      <c r="M618" s="106" t="str">
        <f>IF(OR(E618="",I618=""),"",IF(E618="Wearing Course",VLOOKUP(I618,VALIDATIONS!$BO$2:$BQ$11,3,FALSE)*J618*K618, IF(E618="Pavement Base", VLOOKUP(I618,VALIDATIONS!$BK$2:$BM$10,3,FALSE)*J618*K618*L618/1000, IF(E618="Earthworks and Formation", VLOOKUP(I618,VALIDATIONS!$BR$2:$BT$3,3,FALSE)*J618*K618*L618/1000,0))))</f>
        <v/>
      </c>
    </row>
    <row r="619" spans="1:13" x14ac:dyDescent="0.2">
      <c r="A619" s="92"/>
      <c r="B619" s="355"/>
      <c r="C619" s="354"/>
      <c r="D619" s="127"/>
      <c r="E619" s="367"/>
      <c r="F619" s="127"/>
      <c r="G619" s="127"/>
      <c r="H619" s="127"/>
      <c r="I619" s="367"/>
      <c r="J619" s="163"/>
      <c r="K619" s="163"/>
      <c r="L619" s="127"/>
      <c r="M619" s="106" t="str">
        <f>IF(OR(E619="",I619=""),"",IF(E619="Wearing Course",VLOOKUP(I619,VALIDATIONS!$BO$2:$BQ$11,3,FALSE)*J619*K619, IF(E619="Pavement Base", VLOOKUP(I619,VALIDATIONS!$BK$2:$BM$10,3,FALSE)*J619*K619*L619/1000, IF(E619="Earthworks and Formation", VLOOKUP(I619,VALIDATIONS!$BR$2:$BT$3,3,FALSE)*J619*K619*L619/1000,0))))</f>
        <v/>
      </c>
    </row>
    <row r="620" spans="1:13" x14ac:dyDescent="0.2">
      <c r="A620" s="92"/>
      <c r="B620" s="355"/>
      <c r="C620" s="354"/>
      <c r="D620" s="127"/>
      <c r="E620" s="367"/>
      <c r="F620" s="127"/>
      <c r="G620" s="127"/>
      <c r="H620" s="127"/>
      <c r="I620" s="367"/>
      <c r="J620" s="163"/>
      <c r="K620" s="163"/>
      <c r="L620" s="127"/>
      <c r="M620" s="106" t="str">
        <f>IF(OR(E620="",I620=""),"",IF(E620="Wearing Course",VLOOKUP(I620,VALIDATIONS!$BO$2:$BQ$11,3,FALSE)*J620*K620, IF(E620="Pavement Base", VLOOKUP(I620,VALIDATIONS!$BK$2:$BM$10,3,FALSE)*J620*K620*L620/1000, IF(E620="Earthworks and Formation", VLOOKUP(I620,VALIDATIONS!$BR$2:$BT$3,3,FALSE)*J620*K620*L620/1000,0))))</f>
        <v/>
      </c>
    </row>
    <row r="621" spans="1:13" x14ac:dyDescent="0.2">
      <c r="A621" s="92"/>
      <c r="B621" s="355"/>
      <c r="C621" s="354"/>
      <c r="D621" s="127"/>
      <c r="E621" s="367"/>
      <c r="F621" s="127"/>
      <c r="G621" s="127"/>
      <c r="H621" s="127"/>
      <c r="I621" s="367"/>
      <c r="J621" s="163"/>
      <c r="K621" s="163"/>
      <c r="L621" s="127"/>
      <c r="M621" s="106" t="str">
        <f>IF(OR(E621="",I621=""),"",IF(E621="Wearing Course",VLOOKUP(I621,VALIDATIONS!$BO$2:$BQ$11,3,FALSE)*J621*K621, IF(E621="Pavement Base", VLOOKUP(I621,VALIDATIONS!$BK$2:$BM$10,3,FALSE)*J621*K621*L621/1000, IF(E621="Earthworks and Formation", VLOOKUP(I621,VALIDATIONS!$BR$2:$BT$3,3,FALSE)*J621*K621*L621/1000,0))))</f>
        <v/>
      </c>
    </row>
    <row r="622" spans="1:13" x14ac:dyDescent="0.2">
      <c r="A622" s="92"/>
      <c r="B622" s="355"/>
      <c r="C622" s="354"/>
      <c r="D622" s="127"/>
      <c r="E622" s="367"/>
      <c r="F622" s="127"/>
      <c r="G622" s="127"/>
      <c r="H622" s="127"/>
      <c r="I622" s="367"/>
      <c r="J622" s="163"/>
      <c r="K622" s="163"/>
      <c r="L622" s="127"/>
      <c r="M622" s="106" t="str">
        <f>IF(OR(E622="",I622=""),"",IF(E622="Wearing Course",VLOOKUP(I622,VALIDATIONS!$BO$2:$BQ$11,3,FALSE)*J622*K622, IF(E622="Pavement Base", VLOOKUP(I622,VALIDATIONS!$BK$2:$BM$10,3,FALSE)*J622*K622*L622/1000, IF(E622="Earthworks and Formation", VLOOKUP(I622,VALIDATIONS!$BR$2:$BT$3,3,FALSE)*J622*K622*L622/1000,0))))</f>
        <v/>
      </c>
    </row>
    <row r="623" spans="1:13" x14ac:dyDescent="0.2">
      <c r="A623" s="92"/>
      <c r="B623" s="355"/>
      <c r="C623" s="354"/>
      <c r="D623" s="127"/>
      <c r="E623" s="367"/>
      <c r="F623" s="127"/>
      <c r="G623" s="127"/>
      <c r="H623" s="127"/>
      <c r="I623" s="367"/>
      <c r="J623" s="163"/>
      <c r="K623" s="163"/>
      <c r="L623" s="127"/>
      <c r="M623" s="106" t="str">
        <f>IF(OR(E623="",I623=""),"",IF(E623="Wearing Course",VLOOKUP(I623,VALIDATIONS!$BO$2:$BQ$11,3,FALSE)*J623*K623, IF(E623="Pavement Base", VLOOKUP(I623,VALIDATIONS!$BK$2:$BM$10,3,FALSE)*J623*K623*L623/1000, IF(E623="Earthworks and Formation", VLOOKUP(I623,VALIDATIONS!$BR$2:$BT$3,3,FALSE)*J623*K623*L623/1000,0))))</f>
        <v/>
      </c>
    </row>
    <row r="624" spans="1:13" x14ac:dyDescent="0.2">
      <c r="A624" s="92"/>
      <c r="B624" s="355"/>
      <c r="C624" s="354"/>
      <c r="D624" s="127"/>
      <c r="E624" s="367"/>
      <c r="F624" s="127"/>
      <c r="G624" s="127"/>
      <c r="H624" s="127"/>
      <c r="I624" s="367"/>
      <c r="J624" s="163"/>
      <c r="K624" s="163"/>
      <c r="L624" s="127"/>
      <c r="M624" s="106" t="str">
        <f>IF(OR(E624="",I624=""),"",IF(E624="Wearing Course",VLOOKUP(I624,VALIDATIONS!$BO$2:$BQ$11,3,FALSE)*J624*K624, IF(E624="Pavement Base", VLOOKUP(I624,VALIDATIONS!$BK$2:$BM$10,3,FALSE)*J624*K624*L624/1000, IF(E624="Earthworks and Formation", VLOOKUP(I624,VALIDATIONS!$BR$2:$BT$3,3,FALSE)*J624*K624*L624/1000,0))))</f>
        <v/>
      </c>
    </row>
    <row r="625" spans="1:13" x14ac:dyDescent="0.2">
      <c r="A625" s="92"/>
      <c r="B625" s="355"/>
      <c r="C625" s="354"/>
      <c r="D625" s="127"/>
      <c r="E625" s="367"/>
      <c r="F625" s="127"/>
      <c r="G625" s="127"/>
      <c r="H625" s="127"/>
      <c r="I625" s="367"/>
      <c r="J625" s="163"/>
      <c r="K625" s="163"/>
      <c r="L625" s="127"/>
      <c r="M625" s="106" t="str">
        <f>IF(OR(E625="",I625=""),"",IF(E625="Wearing Course",VLOOKUP(I625,VALIDATIONS!$BO$2:$BQ$11,3,FALSE)*J625*K625, IF(E625="Pavement Base", VLOOKUP(I625,VALIDATIONS!$BK$2:$BM$10,3,FALSE)*J625*K625*L625/1000, IF(E625="Earthworks and Formation", VLOOKUP(I625,VALIDATIONS!$BR$2:$BT$3,3,FALSE)*J625*K625*L625/1000,0))))</f>
        <v/>
      </c>
    </row>
    <row r="626" spans="1:13" x14ac:dyDescent="0.2">
      <c r="A626" s="92"/>
      <c r="B626" s="355"/>
      <c r="C626" s="354"/>
      <c r="D626" s="127"/>
      <c r="E626" s="367"/>
      <c r="F626" s="127"/>
      <c r="G626" s="127"/>
      <c r="H626" s="127"/>
      <c r="I626" s="367"/>
      <c r="J626" s="163"/>
      <c r="K626" s="163"/>
      <c r="L626" s="127"/>
      <c r="M626" s="106" t="str">
        <f>IF(OR(E626="",I626=""),"",IF(E626="Wearing Course",VLOOKUP(I626,VALIDATIONS!$BO$2:$BQ$11,3,FALSE)*J626*K626, IF(E626="Pavement Base", VLOOKUP(I626,VALIDATIONS!$BK$2:$BM$10,3,FALSE)*J626*K626*L626/1000, IF(E626="Earthworks and Formation", VLOOKUP(I626,VALIDATIONS!$BR$2:$BT$3,3,FALSE)*J626*K626*L626/1000,0))))</f>
        <v/>
      </c>
    </row>
    <row r="627" spans="1:13" x14ac:dyDescent="0.2">
      <c r="A627" s="92"/>
      <c r="B627" s="355"/>
      <c r="C627" s="354"/>
      <c r="D627" s="127"/>
      <c r="E627" s="367"/>
      <c r="F627" s="127"/>
      <c r="G627" s="127"/>
      <c r="H627" s="127"/>
      <c r="I627" s="367"/>
      <c r="J627" s="163"/>
      <c r="K627" s="163"/>
      <c r="L627" s="127"/>
      <c r="M627" s="106" t="str">
        <f>IF(OR(E627="",I627=""),"",IF(E627="Wearing Course",VLOOKUP(I627,VALIDATIONS!$BO$2:$BQ$11,3,FALSE)*J627*K627, IF(E627="Pavement Base", VLOOKUP(I627,VALIDATIONS!$BK$2:$BM$10,3,FALSE)*J627*K627*L627/1000, IF(E627="Earthworks and Formation", VLOOKUP(I627,VALIDATIONS!$BR$2:$BT$3,3,FALSE)*J627*K627*L627/1000,0))))</f>
        <v/>
      </c>
    </row>
    <row r="628" spans="1:13" x14ac:dyDescent="0.2">
      <c r="A628" s="92"/>
      <c r="B628" s="355"/>
      <c r="C628" s="354"/>
      <c r="D628" s="127"/>
      <c r="E628" s="367"/>
      <c r="F628" s="127"/>
      <c r="G628" s="127"/>
      <c r="H628" s="127"/>
      <c r="I628" s="367"/>
      <c r="J628" s="163"/>
      <c r="K628" s="163"/>
      <c r="L628" s="127"/>
      <c r="M628" s="106" t="str">
        <f>IF(OR(E628="",I628=""),"",IF(E628="Wearing Course",VLOOKUP(I628,VALIDATIONS!$BO$2:$BQ$11,3,FALSE)*J628*K628, IF(E628="Pavement Base", VLOOKUP(I628,VALIDATIONS!$BK$2:$BM$10,3,FALSE)*J628*K628*L628/1000, IF(E628="Earthworks and Formation", VLOOKUP(I628,VALIDATIONS!$BR$2:$BT$3,3,FALSE)*J628*K628*L628/1000,0))))</f>
        <v/>
      </c>
    </row>
    <row r="629" spans="1:13" x14ac:dyDescent="0.2">
      <c r="A629" s="92"/>
      <c r="B629" s="355"/>
      <c r="C629" s="354"/>
      <c r="D629" s="127"/>
      <c r="E629" s="367"/>
      <c r="F629" s="127"/>
      <c r="G629" s="127"/>
      <c r="H629" s="127"/>
      <c r="I629" s="367"/>
      <c r="J629" s="163"/>
      <c r="K629" s="163"/>
      <c r="L629" s="127"/>
      <c r="M629" s="106" t="str">
        <f>IF(OR(E629="",I629=""),"",IF(E629="Wearing Course",VLOOKUP(I629,VALIDATIONS!$BO$2:$BQ$11,3,FALSE)*J629*K629, IF(E629="Pavement Base", VLOOKUP(I629,VALIDATIONS!$BK$2:$BM$10,3,FALSE)*J629*K629*L629/1000, IF(E629="Earthworks and Formation", VLOOKUP(I629,VALIDATIONS!$BR$2:$BT$3,3,FALSE)*J629*K629*L629/1000,0))))</f>
        <v/>
      </c>
    </row>
    <row r="630" spans="1:13" x14ac:dyDescent="0.2">
      <c r="A630" s="92"/>
      <c r="B630" s="355"/>
      <c r="C630" s="354"/>
      <c r="D630" s="127"/>
      <c r="E630" s="367"/>
      <c r="F630" s="127"/>
      <c r="G630" s="127"/>
      <c r="H630" s="127"/>
      <c r="I630" s="367"/>
      <c r="J630" s="163"/>
      <c r="K630" s="163"/>
      <c r="L630" s="127"/>
      <c r="M630" s="106" t="str">
        <f>IF(OR(E630="",I630=""),"",IF(E630="Wearing Course",VLOOKUP(I630,VALIDATIONS!$BO$2:$BQ$11,3,FALSE)*J630*K630, IF(E630="Pavement Base", VLOOKUP(I630,VALIDATIONS!$BK$2:$BM$10,3,FALSE)*J630*K630*L630/1000, IF(E630="Earthworks and Formation", VLOOKUP(I630,VALIDATIONS!$BR$2:$BT$3,3,FALSE)*J630*K630*L630/1000,0))))</f>
        <v/>
      </c>
    </row>
    <row r="631" spans="1:13" x14ac:dyDescent="0.2">
      <c r="A631" s="92"/>
      <c r="B631" s="355"/>
      <c r="C631" s="354"/>
      <c r="D631" s="127"/>
      <c r="E631" s="367"/>
      <c r="F631" s="127"/>
      <c r="G631" s="127"/>
      <c r="H631" s="127"/>
      <c r="I631" s="367"/>
      <c r="J631" s="163"/>
      <c r="K631" s="163"/>
      <c r="L631" s="127"/>
      <c r="M631" s="106" t="str">
        <f>IF(OR(E631="",I631=""),"",IF(E631="Wearing Course",VLOOKUP(I631,VALIDATIONS!$BO$2:$BQ$11,3,FALSE)*J631*K631, IF(E631="Pavement Base", VLOOKUP(I631,VALIDATIONS!$BK$2:$BM$10,3,FALSE)*J631*K631*L631/1000, IF(E631="Earthworks and Formation", VLOOKUP(I631,VALIDATIONS!$BR$2:$BT$3,3,FALSE)*J631*K631*L631/1000,0))))</f>
        <v/>
      </c>
    </row>
    <row r="632" spans="1:13" x14ac:dyDescent="0.2">
      <c r="A632" s="92"/>
      <c r="B632" s="355"/>
      <c r="C632" s="354"/>
      <c r="D632" s="127"/>
      <c r="E632" s="367"/>
      <c r="F632" s="127"/>
      <c r="G632" s="127"/>
      <c r="H632" s="127"/>
      <c r="I632" s="367"/>
      <c r="J632" s="163"/>
      <c r="K632" s="163"/>
      <c r="L632" s="127"/>
      <c r="M632" s="106" t="str">
        <f>IF(OR(E632="",I632=""),"",IF(E632="Wearing Course",VLOOKUP(I632,VALIDATIONS!$BO$2:$BQ$11,3,FALSE)*J632*K632, IF(E632="Pavement Base", VLOOKUP(I632,VALIDATIONS!$BK$2:$BM$10,3,FALSE)*J632*K632*L632/1000, IF(E632="Earthworks and Formation", VLOOKUP(I632,VALIDATIONS!$BR$2:$BT$3,3,FALSE)*J632*K632*L632/1000,0))))</f>
        <v/>
      </c>
    </row>
    <row r="633" spans="1:13" x14ac:dyDescent="0.2">
      <c r="A633" s="92"/>
      <c r="B633" s="355"/>
      <c r="C633" s="354"/>
      <c r="D633" s="127"/>
      <c r="E633" s="367"/>
      <c r="F633" s="127"/>
      <c r="G633" s="127"/>
      <c r="H633" s="127"/>
      <c r="I633" s="367"/>
      <c r="J633" s="163"/>
      <c r="K633" s="163"/>
      <c r="L633" s="127"/>
      <c r="M633" s="106" t="str">
        <f>IF(OR(E633="",I633=""),"",IF(E633="Wearing Course",VLOOKUP(I633,VALIDATIONS!$BO$2:$BQ$11,3,FALSE)*J633*K633, IF(E633="Pavement Base", VLOOKUP(I633,VALIDATIONS!$BK$2:$BM$10,3,FALSE)*J633*K633*L633/1000, IF(E633="Earthworks and Formation", VLOOKUP(I633,VALIDATIONS!$BR$2:$BT$3,3,FALSE)*J633*K633*L633/1000,0))))</f>
        <v/>
      </c>
    </row>
    <row r="634" spans="1:13" x14ac:dyDescent="0.2">
      <c r="A634" s="92"/>
      <c r="B634" s="355"/>
      <c r="C634" s="354"/>
      <c r="D634" s="127"/>
      <c r="E634" s="367"/>
      <c r="F634" s="127"/>
      <c r="G634" s="127"/>
      <c r="H634" s="127"/>
      <c r="I634" s="367"/>
      <c r="J634" s="163"/>
      <c r="K634" s="163"/>
      <c r="L634" s="127"/>
      <c r="M634" s="106" t="str">
        <f>IF(OR(E634="",I634=""),"",IF(E634="Wearing Course",VLOOKUP(I634,VALIDATIONS!$BO$2:$BQ$11,3,FALSE)*J634*K634, IF(E634="Pavement Base", VLOOKUP(I634,VALIDATIONS!$BK$2:$BM$10,3,FALSE)*J634*K634*L634/1000, IF(E634="Earthworks and Formation", VLOOKUP(I634,VALIDATIONS!$BR$2:$BT$3,3,FALSE)*J634*K634*L634/1000,0))))</f>
        <v/>
      </c>
    </row>
    <row r="635" spans="1:13" x14ac:dyDescent="0.2">
      <c r="A635" s="92"/>
      <c r="B635" s="355"/>
      <c r="C635" s="354"/>
      <c r="D635" s="127"/>
      <c r="E635" s="367"/>
      <c r="F635" s="127"/>
      <c r="G635" s="127"/>
      <c r="H635" s="127"/>
      <c r="I635" s="367"/>
      <c r="J635" s="163"/>
      <c r="K635" s="163"/>
      <c r="L635" s="127"/>
      <c r="M635" s="106" t="str">
        <f>IF(OR(E635="",I635=""),"",IF(E635="Wearing Course",VLOOKUP(I635,VALIDATIONS!$BO$2:$BQ$11,3,FALSE)*J635*K635, IF(E635="Pavement Base", VLOOKUP(I635,VALIDATIONS!$BK$2:$BM$10,3,FALSE)*J635*K635*L635/1000, IF(E635="Earthworks and Formation", VLOOKUP(I635,VALIDATIONS!$BR$2:$BT$3,3,FALSE)*J635*K635*L635/1000,0))))</f>
        <v/>
      </c>
    </row>
    <row r="636" spans="1:13" x14ac:dyDescent="0.2">
      <c r="A636" s="92"/>
      <c r="B636" s="355"/>
      <c r="C636" s="354"/>
      <c r="D636" s="127"/>
      <c r="E636" s="367"/>
      <c r="F636" s="127"/>
      <c r="G636" s="127"/>
      <c r="H636" s="127"/>
      <c r="I636" s="367"/>
      <c r="J636" s="163"/>
      <c r="K636" s="163"/>
      <c r="L636" s="127"/>
      <c r="M636" s="106" t="str">
        <f>IF(OR(E636="",I636=""),"",IF(E636="Wearing Course",VLOOKUP(I636,VALIDATIONS!$BO$2:$BQ$11,3,FALSE)*J636*K636, IF(E636="Pavement Base", VLOOKUP(I636,VALIDATIONS!$BK$2:$BM$10,3,FALSE)*J636*K636*L636/1000, IF(E636="Earthworks and Formation", VLOOKUP(I636,VALIDATIONS!$BR$2:$BT$3,3,FALSE)*J636*K636*L636/1000,0))))</f>
        <v/>
      </c>
    </row>
    <row r="637" spans="1:13" x14ac:dyDescent="0.2">
      <c r="A637" s="92"/>
      <c r="B637" s="355"/>
      <c r="C637" s="354"/>
      <c r="D637" s="127"/>
      <c r="E637" s="367"/>
      <c r="F637" s="127"/>
      <c r="G637" s="127"/>
      <c r="H637" s="127"/>
      <c r="I637" s="367"/>
      <c r="J637" s="163"/>
      <c r="K637" s="163"/>
      <c r="L637" s="127"/>
      <c r="M637" s="106" t="str">
        <f>IF(OR(E637="",I637=""),"",IF(E637="Wearing Course",VLOOKUP(I637,VALIDATIONS!$BO$2:$BQ$11,3,FALSE)*J637*K637, IF(E637="Pavement Base", VLOOKUP(I637,VALIDATIONS!$BK$2:$BM$10,3,FALSE)*J637*K637*L637/1000, IF(E637="Earthworks and Formation", VLOOKUP(I637,VALIDATIONS!$BR$2:$BT$3,3,FALSE)*J637*K637*L637/1000,0))))</f>
        <v/>
      </c>
    </row>
    <row r="638" spans="1:13" x14ac:dyDescent="0.2">
      <c r="A638" s="92"/>
      <c r="B638" s="355"/>
      <c r="C638" s="354"/>
      <c r="D638" s="127"/>
      <c r="E638" s="367"/>
      <c r="F638" s="127"/>
      <c r="G638" s="127"/>
      <c r="H638" s="127"/>
      <c r="I638" s="367"/>
      <c r="J638" s="163"/>
      <c r="K638" s="163"/>
      <c r="L638" s="127"/>
      <c r="M638" s="106" t="str">
        <f>IF(OR(E638="",I638=""),"",IF(E638="Wearing Course",VLOOKUP(I638,VALIDATIONS!$BO$2:$BQ$11,3,FALSE)*J638*K638, IF(E638="Pavement Base", VLOOKUP(I638,VALIDATIONS!$BK$2:$BM$10,3,FALSE)*J638*K638*L638/1000, IF(E638="Earthworks and Formation", VLOOKUP(I638,VALIDATIONS!$BR$2:$BT$3,3,FALSE)*J638*K638*L638/1000,0))))</f>
        <v/>
      </c>
    </row>
    <row r="639" spans="1:13" x14ac:dyDescent="0.2">
      <c r="A639" s="92"/>
      <c r="B639" s="355"/>
      <c r="C639" s="354"/>
      <c r="D639" s="127"/>
      <c r="E639" s="367"/>
      <c r="F639" s="127"/>
      <c r="G639" s="127"/>
      <c r="H639" s="127"/>
      <c r="I639" s="367"/>
      <c r="J639" s="163"/>
      <c r="K639" s="163"/>
      <c r="L639" s="127"/>
      <c r="M639" s="106" t="str">
        <f>IF(OR(E639="",I639=""),"",IF(E639="Wearing Course",VLOOKUP(I639,VALIDATIONS!$BO$2:$BQ$11,3,FALSE)*J639*K639, IF(E639="Pavement Base", VLOOKUP(I639,VALIDATIONS!$BK$2:$BM$10,3,FALSE)*J639*K639*L639/1000, IF(E639="Earthworks and Formation", VLOOKUP(I639,VALIDATIONS!$BR$2:$BT$3,3,FALSE)*J639*K639*L639/1000,0))))</f>
        <v/>
      </c>
    </row>
    <row r="640" spans="1:13" x14ac:dyDescent="0.2">
      <c r="A640" s="92"/>
      <c r="B640" s="355"/>
      <c r="C640" s="354"/>
      <c r="D640" s="127"/>
      <c r="E640" s="367"/>
      <c r="F640" s="127"/>
      <c r="G640" s="127"/>
      <c r="H640" s="127"/>
      <c r="I640" s="367"/>
      <c r="J640" s="163"/>
      <c r="K640" s="163"/>
      <c r="L640" s="127"/>
      <c r="M640" s="106" t="str">
        <f>IF(OR(E640="",I640=""),"",IF(E640="Wearing Course",VLOOKUP(I640,VALIDATIONS!$BO$2:$BQ$11,3,FALSE)*J640*K640, IF(E640="Pavement Base", VLOOKUP(I640,VALIDATIONS!$BK$2:$BM$10,3,FALSE)*J640*K640*L640/1000, IF(E640="Earthworks and Formation", VLOOKUP(I640,VALIDATIONS!$BR$2:$BT$3,3,FALSE)*J640*K640*L640/1000,0))))</f>
        <v/>
      </c>
    </row>
    <row r="641" spans="1:13" x14ac:dyDescent="0.2">
      <c r="A641" s="92"/>
      <c r="B641" s="355"/>
      <c r="C641" s="354"/>
      <c r="D641" s="127"/>
      <c r="E641" s="367"/>
      <c r="F641" s="127"/>
      <c r="G641" s="127"/>
      <c r="H641" s="127"/>
      <c r="I641" s="367"/>
      <c r="J641" s="163"/>
      <c r="K641" s="163"/>
      <c r="L641" s="127"/>
      <c r="M641" s="106" t="str">
        <f>IF(OR(E641="",I641=""),"",IF(E641="Wearing Course",VLOOKUP(I641,VALIDATIONS!$BO$2:$BQ$11,3,FALSE)*J641*K641, IF(E641="Pavement Base", VLOOKUP(I641,VALIDATIONS!$BK$2:$BM$10,3,FALSE)*J641*K641*L641/1000, IF(E641="Earthworks and Formation", VLOOKUP(I641,VALIDATIONS!$BR$2:$BT$3,3,FALSE)*J641*K641*L641/1000,0))))</f>
        <v/>
      </c>
    </row>
    <row r="642" spans="1:13" x14ac:dyDescent="0.2">
      <c r="A642" s="92"/>
      <c r="B642" s="355"/>
      <c r="C642" s="354"/>
      <c r="D642" s="127"/>
      <c r="E642" s="367"/>
      <c r="F642" s="127"/>
      <c r="G642" s="127"/>
      <c r="H642" s="127"/>
      <c r="I642" s="367"/>
      <c r="J642" s="163"/>
      <c r="K642" s="163"/>
      <c r="L642" s="127"/>
      <c r="M642" s="106" t="str">
        <f>IF(OR(E642="",I642=""),"",IF(E642="Wearing Course",VLOOKUP(I642,VALIDATIONS!$BO$2:$BQ$11,3,FALSE)*J642*K642, IF(E642="Pavement Base", VLOOKUP(I642,VALIDATIONS!$BK$2:$BM$10,3,FALSE)*J642*K642*L642/1000, IF(E642="Earthworks and Formation", VLOOKUP(I642,VALIDATIONS!$BR$2:$BT$3,3,FALSE)*J642*K642*L642/1000,0))))</f>
        <v/>
      </c>
    </row>
    <row r="643" spans="1:13" x14ac:dyDescent="0.2">
      <c r="A643" s="92"/>
      <c r="B643" s="355"/>
      <c r="C643" s="354"/>
      <c r="D643" s="127"/>
      <c r="E643" s="367"/>
      <c r="F643" s="127"/>
      <c r="G643" s="127"/>
      <c r="H643" s="127"/>
      <c r="I643" s="367"/>
      <c r="J643" s="163"/>
      <c r="K643" s="163"/>
      <c r="L643" s="127"/>
      <c r="M643" s="106" t="str">
        <f>IF(OR(E643="",I643=""),"",IF(E643="Wearing Course",VLOOKUP(I643,VALIDATIONS!$BO$2:$BQ$11,3,FALSE)*J643*K643, IF(E643="Pavement Base", VLOOKUP(I643,VALIDATIONS!$BK$2:$BM$10,3,FALSE)*J643*K643*L643/1000, IF(E643="Earthworks and Formation", VLOOKUP(I643,VALIDATIONS!$BR$2:$BT$3,3,FALSE)*J643*K643*L643/1000,0))))</f>
        <v/>
      </c>
    </row>
    <row r="644" spans="1:13" x14ac:dyDescent="0.2">
      <c r="A644" s="92"/>
      <c r="B644" s="355"/>
      <c r="C644" s="354"/>
      <c r="D644" s="127"/>
      <c r="E644" s="367"/>
      <c r="F644" s="127"/>
      <c r="G644" s="127"/>
      <c r="H644" s="127"/>
      <c r="I644" s="367"/>
      <c r="J644" s="163"/>
      <c r="K644" s="163"/>
      <c r="L644" s="127"/>
      <c r="M644" s="106" t="str">
        <f>IF(OR(E644="",I644=""),"",IF(E644="Wearing Course",VLOOKUP(I644,VALIDATIONS!$BO$2:$BQ$11,3,FALSE)*J644*K644, IF(E644="Pavement Base", VLOOKUP(I644,VALIDATIONS!$BK$2:$BM$10,3,FALSE)*J644*K644*L644/1000, IF(E644="Earthworks and Formation", VLOOKUP(I644,VALIDATIONS!$BR$2:$BT$3,3,FALSE)*J644*K644*L644/1000,0))))</f>
        <v/>
      </c>
    </row>
    <row r="645" spans="1:13" x14ac:dyDescent="0.2">
      <c r="A645" s="92"/>
      <c r="B645" s="355"/>
      <c r="C645" s="354"/>
      <c r="D645" s="127"/>
      <c r="E645" s="367"/>
      <c r="F645" s="127"/>
      <c r="G645" s="127"/>
      <c r="H645" s="127"/>
      <c r="I645" s="367"/>
      <c r="J645" s="163"/>
      <c r="K645" s="163"/>
      <c r="L645" s="127"/>
      <c r="M645" s="106" t="str">
        <f>IF(OR(E645="",I645=""),"",IF(E645="Wearing Course",VLOOKUP(I645,VALIDATIONS!$BO$2:$BQ$11,3,FALSE)*J645*K645, IF(E645="Pavement Base", VLOOKUP(I645,VALIDATIONS!$BK$2:$BM$10,3,FALSE)*J645*K645*L645/1000, IF(E645="Earthworks and Formation", VLOOKUP(I645,VALIDATIONS!$BR$2:$BT$3,3,FALSE)*J645*K645*L645/1000,0))))</f>
        <v/>
      </c>
    </row>
    <row r="646" spans="1:13" x14ac:dyDescent="0.2">
      <c r="A646" s="92"/>
      <c r="B646" s="355"/>
      <c r="C646" s="354"/>
      <c r="D646" s="127"/>
      <c r="E646" s="367"/>
      <c r="F646" s="127"/>
      <c r="G646" s="127"/>
      <c r="H646" s="127"/>
      <c r="I646" s="367"/>
      <c r="J646" s="163"/>
      <c r="K646" s="163"/>
      <c r="L646" s="127"/>
      <c r="M646" s="106" t="str">
        <f>IF(OR(E646="",I646=""),"",IF(E646="Wearing Course",VLOOKUP(I646,VALIDATIONS!$BO$2:$BQ$11,3,FALSE)*J646*K646, IF(E646="Pavement Base", VLOOKUP(I646,VALIDATIONS!$BK$2:$BM$10,3,FALSE)*J646*K646*L646/1000, IF(E646="Earthworks and Formation", VLOOKUP(I646,VALIDATIONS!$BR$2:$BT$3,3,FALSE)*J646*K646*L646/1000,0))))</f>
        <v/>
      </c>
    </row>
    <row r="647" spans="1:13" x14ac:dyDescent="0.2">
      <c r="A647" s="92"/>
      <c r="B647" s="355"/>
      <c r="C647" s="354"/>
      <c r="D647" s="127"/>
      <c r="E647" s="367"/>
      <c r="F647" s="127"/>
      <c r="G647" s="127"/>
      <c r="H647" s="127"/>
      <c r="I647" s="367"/>
      <c r="J647" s="163"/>
      <c r="K647" s="163"/>
      <c r="L647" s="127"/>
      <c r="M647" s="106" t="str">
        <f>IF(OR(E647="",I647=""),"",IF(E647="Wearing Course",VLOOKUP(I647,VALIDATIONS!$BO$2:$BQ$11,3,FALSE)*J647*K647, IF(E647="Pavement Base", VLOOKUP(I647,VALIDATIONS!$BK$2:$BM$10,3,FALSE)*J647*K647*L647/1000, IF(E647="Earthworks and Formation", VLOOKUP(I647,VALIDATIONS!$BR$2:$BT$3,3,FALSE)*J647*K647*L647/1000,0))))</f>
        <v/>
      </c>
    </row>
    <row r="648" spans="1:13" x14ac:dyDescent="0.2">
      <c r="A648" s="92"/>
      <c r="B648" s="355"/>
      <c r="C648" s="354"/>
      <c r="D648" s="127"/>
      <c r="E648" s="367"/>
      <c r="F648" s="127"/>
      <c r="G648" s="127"/>
      <c r="H648" s="127"/>
      <c r="I648" s="367"/>
      <c r="J648" s="163"/>
      <c r="K648" s="163"/>
      <c r="L648" s="127"/>
      <c r="M648" s="106" t="str">
        <f>IF(OR(E648="",I648=""),"",IF(E648="Wearing Course",VLOOKUP(I648,VALIDATIONS!$BO$2:$BQ$11,3,FALSE)*J648*K648, IF(E648="Pavement Base", VLOOKUP(I648,VALIDATIONS!$BK$2:$BM$10,3,FALSE)*J648*K648*L648/1000, IF(E648="Earthworks and Formation", VLOOKUP(I648,VALIDATIONS!$BR$2:$BT$3,3,FALSE)*J648*K648*L648/1000,0))))</f>
        <v/>
      </c>
    </row>
    <row r="649" spans="1:13" x14ac:dyDescent="0.2">
      <c r="A649" s="92"/>
      <c r="B649" s="355"/>
      <c r="C649" s="354"/>
      <c r="D649" s="127"/>
      <c r="E649" s="367"/>
      <c r="F649" s="127"/>
      <c r="G649" s="127"/>
      <c r="H649" s="127"/>
      <c r="I649" s="367"/>
      <c r="J649" s="163"/>
      <c r="K649" s="163"/>
      <c r="L649" s="127"/>
      <c r="M649" s="106" t="str">
        <f>IF(OR(E649="",I649=""),"",IF(E649="Wearing Course",VLOOKUP(I649,VALIDATIONS!$BO$2:$BQ$11,3,FALSE)*J649*K649, IF(E649="Pavement Base", VLOOKUP(I649,VALIDATIONS!$BK$2:$BM$10,3,FALSE)*J649*K649*L649/1000, IF(E649="Earthworks and Formation", VLOOKUP(I649,VALIDATIONS!$BR$2:$BT$3,3,FALSE)*J649*K649*L649/1000,0))))</f>
        <v/>
      </c>
    </row>
    <row r="650" spans="1:13" x14ac:dyDescent="0.2">
      <c r="A650" s="92"/>
      <c r="B650" s="355"/>
      <c r="C650" s="354"/>
      <c r="D650" s="127"/>
      <c r="E650" s="367"/>
      <c r="F650" s="127"/>
      <c r="G650" s="127"/>
      <c r="H650" s="127"/>
      <c r="I650" s="367"/>
      <c r="J650" s="163"/>
      <c r="K650" s="163"/>
      <c r="L650" s="127"/>
      <c r="M650" s="106" t="str">
        <f>IF(OR(E650="",I650=""),"",IF(E650="Wearing Course",VLOOKUP(I650,VALIDATIONS!$BO$2:$BQ$11,3,FALSE)*J650*K650, IF(E650="Pavement Base", VLOOKUP(I650,VALIDATIONS!$BK$2:$BM$10,3,FALSE)*J650*K650*L650/1000, IF(E650="Earthworks and Formation", VLOOKUP(I650,VALIDATIONS!$BR$2:$BT$3,3,FALSE)*J650*K650*L650/1000,0))))</f>
        <v/>
      </c>
    </row>
    <row r="651" spans="1:13" x14ac:dyDescent="0.2">
      <c r="A651" s="92"/>
      <c r="B651" s="355"/>
      <c r="C651" s="354"/>
      <c r="D651" s="127"/>
      <c r="E651" s="367"/>
      <c r="F651" s="127"/>
      <c r="G651" s="127"/>
      <c r="H651" s="127"/>
      <c r="I651" s="367"/>
      <c r="J651" s="163"/>
      <c r="K651" s="163"/>
      <c r="L651" s="127"/>
      <c r="M651" s="106" t="str">
        <f>IF(OR(E651="",I651=""),"",IF(E651="Wearing Course",VLOOKUP(I651,VALIDATIONS!$BO$2:$BQ$11,3,FALSE)*J651*K651, IF(E651="Pavement Base", VLOOKUP(I651,VALIDATIONS!$BK$2:$BM$10,3,FALSE)*J651*K651*L651/1000, IF(E651="Earthworks and Formation", VLOOKUP(I651,VALIDATIONS!$BR$2:$BT$3,3,FALSE)*J651*K651*L651/1000,0))))</f>
        <v/>
      </c>
    </row>
    <row r="652" spans="1:13" x14ac:dyDescent="0.2">
      <c r="A652" s="92"/>
      <c r="B652" s="355"/>
      <c r="C652" s="354"/>
      <c r="D652" s="127"/>
      <c r="E652" s="367"/>
      <c r="F652" s="127"/>
      <c r="G652" s="127"/>
      <c r="H652" s="127"/>
      <c r="I652" s="367"/>
      <c r="J652" s="163"/>
      <c r="K652" s="163"/>
      <c r="L652" s="127"/>
      <c r="M652" s="106" t="str">
        <f>IF(OR(E652="",I652=""),"",IF(E652="Wearing Course",VLOOKUP(I652,VALIDATIONS!$BO$2:$BQ$11,3,FALSE)*J652*K652, IF(E652="Pavement Base", VLOOKUP(I652,VALIDATIONS!$BK$2:$BM$10,3,FALSE)*J652*K652*L652/1000, IF(E652="Earthworks and Formation", VLOOKUP(I652,VALIDATIONS!$BR$2:$BT$3,3,FALSE)*J652*K652*L652/1000,0))))</f>
        <v/>
      </c>
    </row>
    <row r="653" spans="1:13" x14ac:dyDescent="0.2">
      <c r="A653" s="92"/>
      <c r="B653" s="355"/>
      <c r="C653" s="354"/>
      <c r="D653" s="127"/>
      <c r="E653" s="367"/>
      <c r="F653" s="127"/>
      <c r="G653" s="127"/>
      <c r="H653" s="127"/>
      <c r="I653" s="367"/>
      <c r="J653" s="163"/>
      <c r="K653" s="163"/>
      <c r="L653" s="127"/>
      <c r="M653" s="106" t="str">
        <f>IF(OR(E653="",I653=""),"",IF(E653="Wearing Course",VLOOKUP(I653,VALIDATIONS!$BO$2:$BQ$11,3,FALSE)*J653*K653, IF(E653="Pavement Base", VLOOKUP(I653,VALIDATIONS!$BK$2:$BM$10,3,FALSE)*J653*K653*L653/1000, IF(E653="Earthworks and Formation", VLOOKUP(I653,VALIDATIONS!$BR$2:$BT$3,3,FALSE)*J653*K653*L653/1000,0))))</f>
        <v/>
      </c>
    </row>
    <row r="654" spans="1:13" x14ac:dyDescent="0.2">
      <c r="A654" s="92"/>
      <c r="B654" s="355"/>
      <c r="C654" s="354"/>
      <c r="D654" s="127"/>
      <c r="E654" s="367"/>
      <c r="F654" s="127"/>
      <c r="G654" s="127"/>
      <c r="H654" s="127"/>
      <c r="I654" s="367"/>
      <c r="J654" s="163"/>
      <c r="K654" s="163"/>
      <c r="L654" s="127"/>
      <c r="M654" s="106" t="str">
        <f>IF(OR(E654="",I654=""),"",IF(E654="Wearing Course",VLOOKUP(I654,VALIDATIONS!$BO$2:$BQ$11,3,FALSE)*J654*K654, IF(E654="Pavement Base", VLOOKUP(I654,VALIDATIONS!$BK$2:$BM$10,3,FALSE)*J654*K654*L654/1000, IF(E654="Earthworks and Formation", VLOOKUP(I654,VALIDATIONS!$BR$2:$BT$3,3,FALSE)*J654*K654*L654/1000,0))))</f>
        <v/>
      </c>
    </row>
    <row r="655" spans="1:13" x14ac:dyDescent="0.2">
      <c r="A655" s="92"/>
      <c r="B655" s="355"/>
      <c r="C655" s="354"/>
      <c r="D655" s="127"/>
      <c r="E655" s="367"/>
      <c r="F655" s="127"/>
      <c r="G655" s="127"/>
      <c r="H655" s="127"/>
      <c r="I655" s="367"/>
      <c r="J655" s="163"/>
      <c r="K655" s="163"/>
      <c r="L655" s="127"/>
      <c r="M655" s="106" t="str">
        <f>IF(OR(E655="",I655=""),"",IF(E655="Wearing Course",VLOOKUP(I655,VALIDATIONS!$BO$2:$BQ$11,3,FALSE)*J655*K655, IF(E655="Pavement Base", VLOOKUP(I655,VALIDATIONS!$BK$2:$BM$10,3,FALSE)*J655*K655*L655/1000, IF(E655="Earthworks and Formation", VLOOKUP(I655,VALIDATIONS!$BR$2:$BT$3,3,FALSE)*J655*K655*L655/1000,0))))</f>
        <v/>
      </c>
    </row>
    <row r="656" spans="1:13" x14ac:dyDescent="0.2">
      <c r="A656" s="92"/>
      <c r="B656" s="355"/>
      <c r="C656" s="354"/>
      <c r="D656" s="127"/>
      <c r="E656" s="367"/>
      <c r="F656" s="127"/>
      <c r="G656" s="127"/>
      <c r="H656" s="127"/>
      <c r="I656" s="367"/>
      <c r="J656" s="163"/>
      <c r="K656" s="163"/>
      <c r="L656" s="127"/>
      <c r="M656" s="106" t="str">
        <f>IF(OR(E656="",I656=""),"",IF(E656="Wearing Course",VLOOKUP(I656,VALIDATIONS!$BO$2:$BQ$11,3,FALSE)*J656*K656, IF(E656="Pavement Base", VLOOKUP(I656,VALIDATIONS!$BK$2:$BM$10,3,FALSE)*J656*K656*L656/1000, IF(E656="Earthworks and Formation", VLOOKUP(I656,VALIDATIONS!$BR$2:$BT$3,3,FALSE)*J656*K656*L656/1000,0))))</f>
        <v/>
      </c>
    </row>
    <row r="657" spans="1:13" x14ac:dyDescent="0.2">
      <c r="A657" s="92"/>
      <c r="B657" s="355"/>
      <c r="C657" s="354"/>
      <c r="D657" s="127"/>
      <c r="E657" s="367"/>
      <c r="F657" s="127"/>
      <c r="G657" s="127"/>
      <c r="H657" s="127"/>
      <c r="I657" s="367"/>
      <c r="J657" s="163"/>
      <c r="K657" s="163"/>
      <c r="L657" s="127"/>
      <c r="M657" s="106" t="str">
        <f>IF(OR(E657="",I657=""),"",IF(E657="Wearing Course",VLOOKUP(I657,VALIDATIONS!$BO$2:$BQ$11,3,FALSE)*J657*K657, IF(E657="Pavement Base", VLOOKUP(I657,VALIDATIONS!$BK$2:$BM$10,3,FALSE)*J657*K657*L657/1000, IF(E657="Earthworks and Formation", VLOOKUP(I657,VALIDATIONS!$BR$2:$BT$3,3,FALSE)*J657*K657*L657/1000,0))))</f>
        <v/>
      </c>
    </row>
    <row r="658" spans="1:13" x14ac:dyDescent="0.2">
      <c r="A658" s="92"/>
      <c r="B658" s="355"/>
      <c r="C658" s="354"/>
      <c r="D658" s="127"/>
      <c r="E658" s="367"/>
      <c r="F658" s="127"/>
      <c r="G658" s="127"/>
      <c r="H658" s="127"/>
      <c r="I658" s="367"/>
      <c r="J658" s="163"/>
      <c r="K658" s="163"/>
      <c r="L658" s="127"/>
      <c r="M658" s="106" t="str">
        <f>IF(OR(E658="",I658=""),"",IF(E658="Wearing Course",VLOOKUP(I658,VALIDATIONS!$BO$2:$BQ$11,3,FALSE)*J658*K658, IF(E658="Pavement Base", VLOOKUP(I658,VALIDATIONS!$BK$2:$BM$10,3,FALSE)*J658*K658*L658/1000, IF(E658="Earthworks and Formation", VLOOKUP(I658,VALIDATIONS!$BR$2:$BT$3,3,FALSE)*J658*K658*L658/1000,0))))</f>
        <v/>
      </c>
    </row>
    <row r="659" spans="1:13" x14ac:dyDescent="0.2">
      <c r="A659" s="92"/>
      <c r="B659" s="355"/>
      <c r="C659" s="354"/>
      <c r="D659" s="127"/>
      <c r="E659" s="367"/>
      <c r="F659" s="127"/>
      <c r="G659" s="127"/>
      <c r="H659" s="127"/>
      <c r="I659" s="367"/>
      <c r="J659" s="163"/>
      <c r="K659" s="163"/>
      <c r="L659" s="127"/>
      <c r="M659" s="106" t="str">
        <f>IF(OR(E659="",I659=""),"",IF(E659="Wearing Course",VLOOKUP(I659,VALIDATIONS!$BO$2:$BQ$11,3,FALSE)*J659*K659, IF(E659="Pavement Base", VLOOKUP(I659,VALIDATIONS!$BK$2:$BM$10,3,FALSE)*J659*K659*L659/1000, IF(E659="Earthworks and Formation", VLOOKUP(I659,VALIDATIONS!$BR$2:$BT$3,3,FALSE)*J659*K659*L659/1000,0))))</f>
        <v/>
      </c>
    </row>
    <row r="660" spans="1:13" x14ac:dyDescent="0.2">
      <c r="A660" s="92"/>
      <c r="B660" s="355"/>
      <c r="C660" s="354"/>
      <c r="D660" s="127"/>
      <c r="E660" s="367"/>
      <c r="F660" s="127"/>
      <c r="G660" s="127"/>
      <c r="H660" s="127"/>
      <c r="I660" s="367"/>
      <c r="J660" s="163"/>
      <c r="K660" s="163"/>
      <c r="L660" s="127"/>
      <c r="M660" s="106" t="str">
        <f>IF(OR(E660="",I660=""),"",IF(E660="Wearing Course",VLOOKUP(I660,VALIDATIONS!$BO$2:$BQ$11,3,FALSE)*J660*K660, IF(E660="Pavement Base", VLOOKUP(I660,VALIDATIONS!$BK$2:$BM$10,3,FALSE)*J660*K660*L660/1000, IF(E660="Earthworks and Formation", VLOOKUP(I660,VALIDATIONS!$BR$2:$BT$3,3,FALSE)*J660*K660*L660/1000,0))))</f>
        <v/>
      </c>
    </row>
    <row r="661" spans="1:13" x14ac:dyDescent="0.2">
      <c r="A661" s="92"/>
      <c r="B661" s="355"/>
      <c r="C661" s="354"/>
      <c r="D661" s="127"/>
      <c r="E661" s="367"/>
      <c r="F661" s="127"/>
      <c r="G661" s="127"/>
      <c r="H661" s="127"/>
      <c r="I661" s="367"/>
      <c r="J661" s="163"/>
      <c r="K661" s="163"/>
      <c r="L661" s="127"/>
      <c r="M661" s="106" t="str">
        <f>IF(OR(E661="",I661=""),"",IF(E661="Wearing Course",VLOOKUP(I661,VALIDATIONS!$BO$2:$BQ$11,3,FALSE)*J661*K661, IF(E661="Pavement Base", VLOOKUP(I661,VALIDATIONS!$BK$2:$BM$10,3,FALSE)*J661*K661*L661/1000, IF(E661="Earthworks and Formation", VLOOKUP(I661,VALIDATIONS!$BR$2:$BT$3,3,FALSE)*J661*K661*L661/1000,0))))</f>
        <v/>
      </c>
    </row>
    <row r="662" spans="1:13" x14ac:dyDescent="0.2">
      <c r="A662" s="92"/>
      <c r="B662" s="355"/>
      <c r="C662" s="354"/>
      <c r="D662" s="127"/>
      <c r="E662" s="367"/>
      <c r="F662" s="127"/>
      <c r="G662" s="127"/>
      <c r="H662" s="127"/>
      <c r="I662" s="367"/>
      <c r="J662" s="163"/>
      <c r="K662" s="163"/>
      <c r="L662" s="127"/>
      <c r="M662" s="106" t="str">
        <f>IF(OR(E662="",I662=""),"",IF(E662="Wearing Course",VLOOKUP(I662,VALIDATIONS!$BO$2:$BQ$11,3,FALSE)*J662*K662, IF(E662="Pavement Base", VLOOKUP(I662,VALIDATIONS!$BK$2:$BM$10,3,FALSE)*J662*K662*L662/1000, IF(E662="Earthworks and Formation", VLOOKUP(I662,VALIDATIONS!$BR$2:$BT$3,3,FALSE)*J662*K662*L662/1000,0))))</f>
        <v/>
      </c>
    </row>
    <row r="663" spans="1:13" x14ac:dyDescent="0.2">
      <c r="A663" s="92"/>
      <c r="B663" s="355"/>
      <c r="C663" s="354"/>
      <c r="D663" s="127"/>
      <c r="E663" s="367"/>
      <c r="F663" s="127"/>
      <c r="G663" s="127"/>
      <c r="H663" s="127"/>
      <c r="I663" s="367"/>
      <c r="J663" s="163"/>
      <c r="K663" s="163"/>
      <c r="L663" s="127"/>
      <c r="M663" s="106" t="str">
        <f>IF(OR(E663="",I663=""),"",IF(E663="Wearing Course",VLOOKUP(I663,VALIDATIONS!$BO$2:$BQ$11,3,FALSE)*J663*K663, IF(E663="Pavement Base", VLOOKUP(I663,VALIDATIONS!$BK$2:$BM$10,3,FALSE)*J663*K663*L663/1000, IF(E663="Earthworks and Formation", VLOOKUP(I663,VALIDATIONS!$BR$2:$BT$3,3,FALSE)*J663*K663*L663/1000,0))))</f>
        <v/>
      </c>
    </row>
    <row r="664" spans="1:13" x14ac:dyDescent="0.2">
      <c r="A664" s="92"/>
      <c r="B664" s="355"/>
      <c r="C664" s="354"/>
      <c r="D664" s="127"/>
      <c r="E664" s="367"/>
      <c r="F664" s="127"/>
      <c r="G664" s="127"/>
      <c r="H664" s="127"/>
      <c r="I664" s="367"/>
      <c r="J664" s="163"/>
      <c r="K664" s="163"/>
      <c r="L664" s="127"/>
      <c r="M664" s="106" t="str">
        <f>IF(OR(E664="",I664=""),"",IF(E664="Wearing Course",VLOOKUP(I664,VALIDATIONS!$BO$2:$BQ$11,3,FALSE)*J664*K664, IF(E664="Pavement Base", VLOOKUP(I664,VALIDATIONS!$BK$2:$BM$10,3,FALSE)*J664*K664*L664/1000, IF(E664="Earthworks and Formation", VLOOKUP(I664,VALIDATIONS!$BR$2:$BT$3,3,FALSE)*J664*K664*L664/1000,0))))</f>
        <v/>
      </c>
    </row>
    <row r="665" spans="1:13" x14ac:dyDescent="0.2">
      <c r="A665" s="92"/>
      <c r="B665" s="355"/>
      <c r="C665" s="354"/>
      <c r="D665" s="127"/>
      <c r="E665" s="367"/>
      <c r="F665" s="127"/>
      <c r="G665" s="127"/>
      <c r="H665" s="127"/>
      <c r="I665" s="367"/>
      <c r="J665" s="163"/>
      <c r="K665" s="163"/>
      <c r="L665" s="127"/>
      <c r="M665" s="106" t="str">
        <f>IF(OR(E665="",I665=""),"",IF(E665="Wearing Course",VLOOKUP(I665,VALIDATIONS!$BO$2:$BQ$11,3,FALSE)*J665*K665, IF(E665="Pavement Base", VLOOKUP(I665,VALIDATIONS!$BK$2:$BM$10,3,FALSE)*J665*K665*L665/1000, IF(E665="Earthworks and Formation", VLOOKUP(I665,VALIDATIONS!$BR$2:$BT$3,3,FALSE)*J665*K665*L665/1000,0))))</f>
        <v/>
      </c>
    </row>
    <row r="666" spans="1:13" x14ac:dyDescent="0.2">
      <c r="A666" s="92"/>
      <c r="B666" s="355"/>
      <c r="C666" s="354"/>
      <c r="D666" s="127"/>
      <c r="E666" s="367"/>
      <c r="F666" s="127"/>
      <c r="G666" s="127"/>
      <c r="H666" s="127"/>
      <c r="I666" s="367"/>
      <c r="J666" s="163"/>
      <c r="K666" s="163"/>
      <c r="L666" s="127"/>
      <c r="M666" s="106" t="str">
        <f>IF(OR(E666="",I666=""),"",IF(E666="Wearing Course",VLOOKUP(I666,VALIDATIONS!$BO$2:$BQ$11,3,FALSE)*J666*K666, IF(E666="Pavement Base", VLOOKUP(I666,VALIDATIONS!$BK$2:$BM$10,3,FALSE)*J666*K666*L666/1000, IF(E666="Earthworks and Formation", VLOOKUP(I666,VALIDATIONS!$BR$2:$BT$3,3,FALSE)*J666*K666*L666/1000,0))))</f>
        <v/>
      </c>
    </row>
    <row r="667" spans="1:13" x14ac:dyDescent="0.2">
      <c r="A667" s="92"/>
      <c r="B667" s="355"/>
      <c r="C667" s="354"/>
      <c r="D667" s="127"/>
      <c r="E667" s="367"/>
      <c r="F667" s="127"/>
      <c r="G667" s="127"/>
      <c r="H667" s="127"/>
      <c r="I667" s="367"/>
      <c r="J667" s="163"/>
      <c r="K667" s="163"/>
      <c r="L667" s="127"/>
      <c r="M667" s="106" t="str">
        <f>IF(OR(E667="",I667=""),"",IF(E667="Wearing Course",VLOOKUP(I667,VALIDATIONS!$BO$2:$BQ$11,3,FALSE)*J667*K667, IF(E667="Pavement Base", VLOOKUP(I667,VALIDATIONS!$BK$2:$BM$10,3,FALSE)*J667*K667*L667/1000, IF(E667="Earthworks and Formation", VLOOKUP(I667,VALIDATIONS!$BR$2:$BT$3,3,FALSE)*J667*K667*L667/1000,0))))</f>
        <v/>
      </c>
    </row>
    <row r="668" spans="1:13" x14ac:dyDescent="0.2">
      <c r="A668" s="92"/>
      <c r="B668" s="355"/>
      <c r="C668" s="354"/>
      <c r="D668" s="127"/>
      <c r="E668" s="367"/>
      <c r="F668" s="127"/>
      <c r="G668" s="127"/>
      <c r="H668" s="127"/>
      <c r="I668" s="367"/>
      <c r="J668" s="163"/>
      <c r="K668" s="163"/>
      <c r="L668" s="127"/>
      <c r="M668" s="106" t="str">
        <f>IF(OR(E668="",I668=""),"",IF(E668="Wearing Course",VLOOKUP(I668,VALIDATIONS!$BO$2:$BQ$11,3,FALSE)*J668*K668, IF(E668="Pavement Base", VLOOKUP(I668,VALIDATIONS!$BK$2:$BM$10,3,FALSE)*J668*K668*L668/1000, IF(E668="Earthworks and Formation", VLOOKUP(I668,VALIDATIONS!$BR$2:$BT$3,3,FALSE)*J668*K668*L668/1000,0))))</f>
        <v/>
      </c>
    </row>
    <row r="669" spans="1:13" x14ac:dyDescent="0.2">
      <c r="A669" s="92"/>
      <c r="B669" s="355"/>
      <c r="C669" s="354"/>
      <c r="D669" s="127"/>
      <c r="E669" s="367"/>
      <c r="F669" s="127"/>
      <c r="G669" s="127"/>
      <c r="H669" s="127"/>
      <c r="I669" s="367"/>
      <c r="J669" s="163"/>
      <c r="K669" s="163"/>
      <c r="L669" s="127"/>
      <c r="M669" s="106" t="str">
        <f>IF(OR(E669="",I669=""),"",IF(E669="Wearing Course",VLOOKUP(I669,VALIDATIONS!$BO$2:$BQ$11,3,FALSE)*J669*K669, IF(E669="Pavement Base", VLOOKUP(I669,VALIDATIONS!$BK$2:$BM$10,3,FALSE)*J669*K669*L669/1000, IF(E669="Earthworks and Formation", VLOOKUP(I669,VALIDATIONS!$BR$2:$BT$3,3,FALSE)*J669*K669*L669/1000,0))))</f>
        <v/>
      </c>
    </row>
    <row r="670" spans="1:13" x14ac:dyDescent="0.2">
      <c r="A670" s="92"/>
      <c r="B670" s="355"/>
      <c r="C670" s="354"/>
      <c r="D670" s="127"/>
      <c r="E670" s="367"/>
      <c r="F670" s="127"/>
      <c r="G670" s="127"/>
      <c r="H670" s="127"/>
      <c r="I670" s="367"/>
      <c r="J670" s="163"/>
      <c r="K670" s="163"/>
      <c r="L670" s="127"/>
      <c r="M670" s="106" t="str">
        <f>IF(OR(E670="",I670=""),"",IF(E670="Wearing Course",VLOOKUP(I670,VALIDATIONS!$BO$2:$BQ$11,3,FALSE)*J670*K670, IF(E670="Pavement Base", VLOOKUP(I670,VALIDATIONS!$BK$2:$BM$10,3,FALSE)*J670*K670*L670/1000, IF(E670="Earthworks and Formation", VLOOKUP(I670,VALIDATIONS!$BR$2:$BT$3,3,FALSE)*J670*K670*L670/1000,0))))</f>
        <v/>
      </c>
    </row>
    <row r="671" spans="1:13" x14ac:dyDescent="0.2">
      <c r="A671" s="92"/>
      <c r="B671" s="355"/>
      <c r="C671" s="354"/>
      <c r="D671" s="127"/>
      <c r="E671" s="367"/>
      <c r="F671" s="127"/>
      <c r="G671" s="127"/>
      <c r="H671" s="127"/>
      <c r="I671" s="367"/>
      <c r="J671" s="163"/>
      <c r="K671" s="163"/>
      <c r="L671" s="127"/>
      <c r="M671" s="106" t="str">
        <f>IF(OR(E671="",I671=""),"",IF(E671="Wearing Course",VLOOKUP(I671,VALIDATIONS!$BO$2:$BQ$11,3,FALSE)*J671*K671, IF(E671="Pavement Base", VLOOKUP(I671,VALIDATIONS!$BK$2:$BM$10,3,FALSE)*J671*K671*L671/1000, IF(E671="Earthworks and Formation", VLOOKUP(I671,VALIDATIONS!$BR$2:$BT$3,3,FALSE)*J671*K671*L671/1000,0))))</f>
        <v/>
      </c>
    </row>
    <row r="672" spans="1:13" x14ac:dyDescent="0.2">
      <c r="A672" s="92"/>
      <c r="B672" s="355"/>
      <c r="C672" s="354"/>
      <c r="D672" s="127"/>
      <c r="E672" s="367"/>
      <c r="F672" s="127"/>
      <c r="G672" s="127"/>
      <c r="H672" s="127"/>
      <c r="I672" s="367"/>
      <c r="J672" s="163"/>
      <c r="K672" s="163"/>
      <c r="L672" s="127"/>
      <c r="M672" s="106" t="str">
        <f>IF(OR(E672="",I672=""),"",IF(E672="Wearing Course",VLOOKUP(I672,VALIDATIONS!$BO$2:$BQ$11,3,FALSE)*J672*K672, IF(E672="Pavement Base", VLOOKUP(I672,VALIDATIONS!$BK$2:$BM$10,3,FALSE)*J672*K672*L672/1000, IF(E672="Earthworks and Formation", VLOOKUP(I672,VALIDATIONS!$BR$2:$BT$3,3,FALSE)*J672*K672*L672/1000,0))))</f>
        <v/>
      </c>
    </row>
    <row r="673" spans="1:13" x14ac:dyDescent="0.2">
      <c r="A673" s="92"/>
      <c r="B673" s="355"/>
      <c r="C673" s="354"/>
      <c r="D673" s="127"/>
      <c r="E673" s="367"/>
      <c r="F673" s="127"/>
      <c r="G673" s="127"/>
      <c r="H673" s="127"/>
      <c r="I673" s="367"/>
      <c r="J673" s="163"/>
      <c r="K673" s="163"/>
      <c r="L673" s="127"/>
      <c r="M673" s="106" t="str">
        <f>IF(OR(E673="",I673=""),"",IF(E673="Wearing Course",VLOOKUP(I673,VALIDATIONS!$BO$2:$BQ$11,3,FALSE)*J673*K673, IF(E673="Pavement Base", VLOOKUP(I673,VALIDATIONS!$BK$2:$BM$10,3,FALSE)*J673*K673*L673/1000, IF(E673="Earthworks and Formation", VLOOKUP(I673,VALIDATIONS!$BR$2:$BT$3,3,FALSE)*J673*K673*L673/1000,0))))</f>
        <v/>
      </c>
    </row>
    <row r="674" spans="1:13" x14ac:dyDescent="0.2">
      <c r="A674" s="92"/>
      <c r="B674" s="355"/>
      <c r="C674" s="354"/>
      <c r="D674" s="127"/>
      <c r="E674" s="367"/>
      <c r="F674" s="127"/>
      <c r="G674" s="127"/>
      <c r="H674" s="127"/>
      <c r="I674" s="367"/>
      <c r="J674" s="163"/>
      <c r="K674" s="163"/>
      <c r="L674" s="127"/>
      <c r="M674" s="106" t="str">
        <f>IF(OR(E674="",I674=""),"",IF(E674="Wearing Course",VLOOKUP(I674,VALIDATIONS!$BO$2:$BQ$11,3,FALSE)*J674*K674, IF(E674="Pavement Base", VLOOKUP(I674,VALIDATIONS!$BK$2:$BM$10,3,FALSE)*J674*K674*L674/1000, IF(E674="Earthworks and Formation", VLOOKUP(I674,VALIDATIONS!$BR$2:$BT$3,3,FALSE)*J674*K674*L674/1000,0))))</f>
        <v/>
      </c>
    </row>
    <row r="675" spans="1:13" x14ac:dyDescent="0.2">
      <c r="A675" s="92"/>
      <c r="B675" s="355"/>
      <c r="C675" s="354"/>
      <c r="D675" s="127"/>
      <c r="E675" s="367"/>
      <c r="F675" s="127"/>
      <c r="G675" s="127"/>
      <c r="H675" s="127"/>
      <c r="I675" s="367"/>
      <c r="J675" s="163"/>
      <c r="K675" s="163"/>
      <c r="L675" s="127"/>
      <c r="M675" s="106" t="str">
        <f>IF(OR(E675="",I675=""),"",IF(E675="Wearing Course",VLOOKUP(I675,VALIDATIONS!$BO$2:$BQ$11,3,FALSE)*J675*K675, IF(E675="Pavement Base", VLOOKUP(I675,VALIDATIONS!$BK$2:$BM$10,3,FALSE)*J675*K675*L675/1000, IF(E675="Earthworks and Formation", VLOOKUP(I675,VALIDATIONS!$BR$2:$BT$3,3,FALSE)*J675*K675*L675/1000,0))))</f>
        <v/>
      </c>
    </row>
    <row r="676" spans="1:13" x14ac:dyDescent="0.2">
      <c r="A676" s="92"/>
      <c r="B676" s="355"/>
      <c r="C676" s="354"/>
      <c r="D676" s="127"/>
      <c r="E676" s="367"/>
      <c r="F676" s="127"/>
      <c r="G676" s="127"/>
      <c r="H676" s="127"/>
      <c r="I676" s="367"/>
      <c r="J676" s="163"/>
      <c r="K676" s="163"/>
      <c r="L676" s="127"/>
      <c r="M676" s="106" t="str">
        <f>IF(OR(E676="",I676=""),"",IF(E676="Wearing Course",VLOOKUP(I676,VALIDATIONS!$BO$2:$BQ$11,3,FALSE)*J676*K676, IF(E676="Pavement Base", VLOOKUP(I676,VALIDATIONS!$BK$2:$BM$10,3,FALSE)*J676*K676*L676/1000, IF(E676="Earthworks and Formation", VLOOKUP(I676,VALIDATIONS!$BR$2:$BT$3,3,FALSE)*J676*K676*L676/1000,0))))</f>
        <v/>
      </c>
    </row>
    <row r="677" spans="1:13" x14ac:dyDescent="0.2">
      <c r="A677" s="92"/>
      <c r="B677" s="355"/>
      <c r="C677" s="354"/>
      <c r="D677" s="127"/>
      <c r="E677" s="367"/>
      <c r="F677" s="127"/>
      <c r="G677" s="127"/>
      <c r="H677" s="127"/>
      <c r="I677" s="367"/>
      <c r="J677" s="163"/>
      <c r="K677" s="163"/>
      <c r="L677" s="127"/>
      <c r="M677" s="106" t="str">
        <f>IF(OR(E677="",I677=""),"",IF(E677="Wearing Course",VLOOKUP(I677,VALIDATIONS!$BO$2:$BQ$11,3,FALSE)*J677*K677, IF(E677="Pavement Base", VLOOKUP(I677,VALIDATIONS!$BK$2:$BM$10,3,FALSE)*J677*K677*L677/1000, IF(E677="Earthworks and Formation", VLOOKUP(I677,VALIDATIONS!$BR$2:$BT$3,3,FALSE)*J677*K677*L677/1000,0))))</f>
        <v/>
      </c>
    </row>
    <row r="678" spans="1:13" x14ac:dyDescent="0.2">
      <c r="A678" s="92"/>
      <c r="B678" s="355"/>
      <c r="C678" s="354"/>
      <c r="D678" s="127"/>
      <c r="E678" s="367"/>
      <c r="F678" s="127"/>
      <c r="G678" s="127"/>
      <c r="H678" s="127"/>
      <c r="I678" s="367"/>
      <c r="J678" s="163"/>
      <c r="K678" s="163"/>
      <c r="L678" s="127"/>
      <c r="M678" s="106" t="str">
        <f>IF(OR(E678="",I678=""),"",IF(E678="Wearing Course",VLOOKUP(I678,VALIDATIONS!$BO$2:$BQ$11,3,FALSE)*J678*K678, IF(E678="Pavement Base", VLOOKUP(I678,VALIDATIONS!$BK$2:$BM$10,3,FALSE)*J678*K678*L678/1000, IF(E678="Earthworks and Formation", VLOOKUP(I678,VALIDATIONS!$BR$2:$BT$3,3,FALSE)*J678*K678*L678/1000,0))))</f>
        <v/>
      </c>
    </row>
    <row r="679" spans="1:13" x14ac:dyDescent="0.2">
      <c r="A679" s="92"/>
      <c r="B679" s="355"/>
      <c r="C679" s="354"/>
      <c r="D679" s="127"/>
      <c r="E679" s="367"/>
      <c r="F679" s="127"/>
      <c r="G679" s="127"/>
      <c r="H679" s="127"/>
      <c r="I679" s="367"/>
      <c r="J679" s="163"/>
      <c r="K679" s="163"/>
      <c r="L679" s="127"/>
      <c r="M679" s="106" t="str">
        <f>IF(OR(E679="",I679=""),"",IF(E679="Wearing Course",VLOOKUP(I679,VALIDATIONS!$BO$2:$BQ$11,3,FALSE)*J679*K679, IF(E679="Pavement Base", VLOOKUP(I679,VALIDATIONS!$BK$2:$BM$10,3,FALSE)*J679*K679*L679/1000, IF(E679="Earthworks and Formation", VLOOKUP(I679,VALIDATIONS!$BR$2:$BT$3,3,FALSE)*J679*K679*L679/1000,0))))</f>
        <v/>
      </c>
    </row>
    <row r="680" spans="1:13" x14ac:dyDescent="0.2">
      <c r="A680" s="92"/>
      <c r="B680" s="355"/>
      <c r="C680" s="354"/>
      <c r="D680" s="127"/>
      <c r="E680" s="367"/>
      <c r="F680" s="127"/>
      <c r="G680" s="127"/>
      <c r="H680" s="127"/>
      <c r="I680" s="367"/>
      <c r="J680" s="163"/>
      <c r="K680" s="163"/>
      <c r="L680" s="127"/>
      <c r="M680" s="106" t="str">
        <f>IF(OR(E680="",I680=""),"",IF(E680="Wearing Course",VLOOKUP(I680,VALIDATIONS!$BO$2:$BQ$11,3,FALSE)*J680*K680, IF(E680="Pavement Base", VLOOKUP(I680,VALIDATIONS!$BK$2:$BM$10,3,FALSE)*J680*K680*L680/1000, IF(E680="Earthworks and Formation", VLOOKUP(I680,VALIDATIONS!$BR$2:$BT$3,3,FALSE)*J680*K680*L680/1000,0))))</f>
        <v/>
      </c>
    </row>
    <row r="681" spans="1:13" x14ac:dyDescent="0.2">
      <c r="A681" s="92"/>
      <c r="B681" s="355"/>
      <c r="C681" s="354"/>
      <c r="D681" s="127"/>
      <c r="E681" s="367"/>
      <c r="F681" s="127"/>
      <c r="G681" s="127"/>
      <c r="H681" s="127"/>
      <c r="I681" s="367"/>
      <c r="J681" s="163"/>
      <c r="K681" s="163"/>
      <c r="L681" s="127"/>
      <c r="M681" s="106" t="str">
        <f>IF(OR(E681="",I681=""),"",IF(E681="Wearing Course",VLOOKUP(I681,VALIDATIONS!$BO$2:$BQ$11,3,FALSE)*J681*K681, IF(E681="Pavement Base", VLOOKUP(I681,VALIDATIONS!$BK$2:$BM$10,3,FALSE)*J681*K681*L681/1000, IF(E681="Earthworks and Formation", VLOOKUP(I681,VALIDATIONS!$BR$2:$BT$3,3,FALSE)*J681*K681*L681/1000,0))))</f>
        <v/>
      </c>
    </row>
    <row r="682" spans="1:13" x14ac:dyDescent="0.2">
      <c r="A682" s="92"/>
      <c r="B682" s="355"/>
      <c r="C682" s="354"/>
      <c r="D682" s="127"/>
      <c r="E682" s="367"/>
      <c r="F682" s="127"/>
      <c r="G682" s="127"/>
      <c r="H682" s="127"/>
      <c r="I682" s="367"/>
      <c r="J682" s="163"/>
      <c r="K682" s="163"/>
      <c r="L682" s="127"/>
      <c r="M682" s="106" t="str">
        <f>IF(OR(E682="",I682=""),"",IF(E682="Wearing Course",VLOOKUP(I682,VALIDATIONS!$BO$2:$BQ$11,3,FALSE)*J682*K682, IF(E682="Pavement Base", VLOOKUP(I682,VALIDATIONS!$BK$2:$BM$10,3,FALSE)*J682*K682*L682/1000, IF(E682="Earthworks and Formation", VLOOKUP(I682,VALIDATIONS!$BR$2:$BT$3,3,FALSE)*J682*K682*L682/1000,0))))</f>
        <v/>
      </c>
    </row>
    <row r="683" spans="1:13" x14ac:dyDescent="0.2">
      <c r="A683" s="92"/>
      <c r="B683" s="355"/>
      <c r="C683" s="354"/>
      <c r="D683" s="127"/>
      <c r="E683" s="367"/>
      <c r="F683" s="127"/>
      <c r="G683" s="127"/>
      <c r="H683" s="127"/>
      <c r="I683" s="367"/>
      <c r="J683" s="163"/>
      <c r="K683" s="163"/>
      <c r="L683" s="127"/>
      <c r="M683" s="106" t="str">
        <f>IF(OR(E683="",I683=""),"",IF(E683="Wearing Course",VLOOKUP(I683,VALIDATIONS!$BO$2:$BQ$11,3,FALSE)*J683*K683, IF(E683="Pavement Base", VLOOKUP(I683,VALIDATIONS!$BK$2:$BM$10,3,FALSE)*J683*K683*L683/1000, IF(E683="Earthworks and Formation", VLOOKUP(I683,VALIDATIONS!$BR$2:$BT$3,3,FALSE)*J683*K683*L683/1000,0))))</f>
        <v/>
      </c>
    </row>
    <row r="684" spans="1:13" x14ac:dyDescent="0.2">
      <c r="A684" s="92"/>
      <c r="B684" s="355"/>
      <c r="C684" s="354"/>
      <c r="D684" s="127"/>
      <c r="E684" s="367"/>
      <c r="F684" s="127"/>
      <c r="G684" s="127"/>
      <c r="H684" s="127"/>
      <c r="I684" s="367"/>
      <c r="J684" s="163"/>
      <c r="K684" s="163"/>
      <c r="L684" s="127"/>
      <c r="M684" s="106" t="str">
        <f>IF(OR(E684="",I684=""),"",IF(E684="Wearing Course",VLOOKUP(I684,VALIDATIONS!$BO$2:$BQ$11,3,FALSE)*J684*K684, IF(E684="Pavement Base", VLOOKUP(I684,VALIDATIONS!$BK$2:$BM$10,3,FALSE)*J684*K684*L684/1000, IF(E684="Earthworks and Formation", VLOOKUP(I684,VALIDATIONS!$BR$2:$BT$3,3,FALSE)*J684*K684*L684/1000,0))))</f>
        <v/>
      </c>
    </row>
    <row r="685" spans="1:13" x14ac:dyDescent="0.2">
      <c r="A685" s="92"/>
      <c r="B685" s="355"/>
      <c r="C685" s="354"/>
      <c r="D685" s="127"/>
      <c r="E685" s="367"/>
      <c r="F685" s="127"/>
      <c r="G685" s="127"/>
      <c r="H685" s="127"/>
      <c r="I685" s="367"/>
      <c r="J685" s="163"/>
      <c r="K685" s="163"/>
      <c r="L685" s="127"/>
      <c r="M685" s="106" t="str">
        <f>IF(OR(E685="",I685=""),"",IF(E685="Wearing Course",VLOOKUP(I685,VALIDATIONS!$BO$2:$BQ$11,3,FALSE)*J685*K685, IF(E685="Pavement Base", VLOOKUP(I685,VALIDATIONS!$BK$2:$BM$10,3,FALSE)*J685*K685*L685/1000, IF(E685="Earthworks and Formation", VLOOKUP(I685,VALIDATIONS!$BR$2:$BT$3,3,FALSE)*J685*K685*L685/1000,0))))</f>
        <v/>
      </c>
    </row>
    <row r="686" spans="1:13" x14ac:dyDescent="0.2">
      <c r="A686" s="92"/>
      <c r="B686" s="355"/>
      <c r="C686" s="354"/>
      <c r="D686" s="127"/>
      <c r="E686" s="367"/>
      <c r="F686" s="127"/>
      <c r="G686" s="127"/>
      <c r="H686" s="127"/>
      <c r="I686" s="367"/>
      <c r="J686" s="163"/>
      <c r="K686" s="163"/>
      <c r="L686" s="127"/>
      <c r="M686" s="106" t="str">
        <f>IF(OR(E686="",I686=""),"",IF(E686="Wearing Course",VLOOKUP(I686,VALIDATIONS!$BO$2:$BQ$11,3,FALSE)*J686*K686, IF(E686="Pavement Base", VLOOKUP(I686,VALIDATIONS!$BK$2:$BM$10,3,FALSE)*J686*K686*L686/1000, IF(E686="Earthworks and Formation", VLOOKUP(I686,VALIDATIONS!$BR$2:$BT$3,3,FALSE)*J686*K686*L686/1000,0))))</f>
        <v/>
      </c>
    </row>
    <row r="687" spans="1:13" x14ac:dyDescent="0.2">
      <c r="A687" s="92"/>
      <c r="B687" s="355"/>
      <c r="C687" s="354"/>
      <c r="D687" s="127"/>
      <c r="E687" s="367"/>
      <c r="F687" s="127"/>
      <c r="G687" s="127"/>
      <c r="H687" s="127"/>
      <c r="I687" s="367"/>
      <c r="J687" s="163"/>
      <c r="K687" s="163"/>
      <c r="L687" s="127"/>
      <c r="M687" s="106" t="str">
        <f>IF(OR(E687="",I687=""),"",IF(E687="Wearing Course",VLOOKUP(I687,VALIDATIONS!$BO$2:$BQ$11,3,FALSE)*J687*K687, IF(E687="Pavement Base", VLOOKUP(I687,VALIDATIONS!$BK$2:$BM$10,3,FALSE)*J687*K687*L687/1000, IF(E687="Earthworks and Formation", VLOOKUP(I687,VALIDATIONS!$BR$2:$BT$3,3,FALSE)*J687*K687*L687/1000,0))))</f>
        <v/>
      </c>
    </row>
    <row r="688" spans="1:13" x14ac:dyDescent="0.2">
      <c r="A688" s="92"/>
      <c r="B688" s="355"/>
      <c r="C688" s="354"/>
      <c r="D688" s="127"/>
      <c r="E688" s="367"/>
      <c r="F688" s="127"/>
      <c r="G688" s="127"/>
      <c r="H688" s="127"/>
      <c r="I688" s="367"/>
      <c r="J688" s="163"/>
      <c r="K688" s="163"/>
      <c r="L688" s="127"/>
      <c r="M688" s="106" t="str">
        <f>IF(OR(E688="",I688=""),"",IF(E688="Wearing Course",VLOOKUP(I688,VALIDATIONS!$BO$2:$BQ$11,3,FALSE)*J688*K688, IF(E688="Pavement Base", VLOOKUP(I688,VALIDATIONS!$BK$2:$BM$10,3,FALSE)*J688*K688*L688/1000, IF(E688="Earthworks and Formation", VLOOKUP(I688,VALIDATIONS!$BR$2:$BT$3,3,FALSE)*J688*K688*L688/1000,0))))</f>
        <v/>
      </c>
    </row>
    <row r="689" spans="1:13" x14ac:dyDescent="0.2">
      <c r="A689" s="92"/>
      <c r="B689" s="355"/>
      <c r="C689" s="354"/>
      <c r="D689" s="127"/>
      <c r="E689" s="367"/>
      <c r="F689" s="127"/>
      <c r="G689" s="127"/>
      <c r="H689" s="127"/>
      <c r="I689" s="367"/>
      <c r="J689" s="163"/>
      <c r="K689" s="163"/>
      <c r="L689" s="127"/>
      <c r="M689" s="106" t="str">
        <f>IF(OR(E689="",I689=""),"",IF(E689="Wearing Course",VLOOKUP(I689,VALIDATIONS!$BO$2:$BQ$11,3,FALSE)*J689*K689, IF(E689="Pavement Base", VLOOKUP(I689,VALIDATIONS!$BK$2:$BM$10,3,FALSE)*J689*K689*L689/1000, IF(E689="Earthworks and Formation", VLOOKUP(I689,VALIDATIONS!$BR$2:$BT$3,3,FALSE)*J689*K689*L689/1000,0))))</f>
        <v/>
      </c>
    </row>
    <row r="690" spans="1:13" x14ac:dyDescent="0.2">
      <c r="A690" s="92"/>
      <c r="B690" s="355"/>
      <c r="C690" s="354"/>
      <c r="D690" s="127"/>
      <c r="E690" s="367"/>
      <c r="F690" s="127"/>
      <c r="G690" s="127"/>
      <c r="H690" s="127"/>
      <c r="I690" s="367"/>
      <c r="J690" s="163"/>
      <c r="K690" s="163"/>
      <c r="L690" s="127"/>
      <c r="M690" s="106" t="str">
        <f>IF(OR(E690="",I690=""),"",IF(E690="Wearing Course",VLOOKUP(I690,VALIDATIONS!$BO$2:$BQ$11,3,FALSE)*J690*K690, IF(E690="Pavement Base", VLOOKUP(I690,VALIDATIONS!$BK$2:$BM$10,3,FALSE)*J690*K690*L690/1000, IF(E690="Earthworks and Formation", VLOOKUP(I690,VALIDATIONS!$BR$2:$BT$3,3,FALSE)*J690*K690*L690/1000,0))))</f>
        <v/>
      </c>
    </row>
    <row r="691" spans="1:13" x14ac:dyDescent="0.2">
      <c r="A691" s="92"/>
      <c r="B691" s="355"/>
      <c r="C691" s="354"/>
      <c r="D691" s="127"/>
      <c r="E691" s="367"/>
      <c r="F691" s="127"/>
      <c r="G691" s="127"/>
      <c r="H691" s="127"/>
      <c r="I691" s="367"/>
      <c r="J691" s="163"/>
      <c r="K691" s="163"/>
      <c r="L691" s="127"/>
      <c r="M691" s="106" t="str">
        <f>IF(OR(E691="",I691=""),"",IF(E691="Wearing Course",VLOOKUP(I691,VALIDATIONS!$BO$2:$BQ$11,3,FALSE)*J691*K691, IF(E691="Pavement Base", VLOOKUP(I691,VALIDATIONS!$BK$2:$BM$10,3,FALSE)*J691*K691*L691/1000, IF(E691="Earthworks and Formation", VLOOKUP(I691,VALIDATIONS!$BR$2:$BT$3,3,FALSE)*J691*K691*L691/1000,0))))</f>
        <v/>
      </c>
    </row>
    <row r="692" spans="1:13" x14ac:dyDescent="0.2">
      <c r="A692" s="92"/>
      <c r="B692" s="355"/>
      <c r="C692" s="354"/>
      <c r="D692" s="127"/>
      <c r="E692" s="367"/>
      <c r="F692" s="127"/>
      <c r="G692" s="127"/>
      <c r="H692" s="127"/>
      <c r="I692" s="367"/>
      <c r="J692" s="163"/>
      <c r="K692" s="163"/>
      <c r="L692" s="127"/>
      <c r="M692" s="106" t="str">
        <f>IF(OR(E692="",I692=""),"",IF(E692="Wearing Course",VLOOKUP(I692,VALIDATIONS!$BO$2:$BQ$11,3,FALSE)*J692*K692, IF(E692="Pavement Base", VLOOKUP(I692,VALIDATIONS!$BK$2:$BM$10,3,FALSE)*J692*K692*L692/1000, IF(E692="Earthworks and Formation", VLOOKUP(I692,VALIDATIONS!$BR$2:$BT$3,3,FALSE)*J692*K692*L692/1000,0))))</f>
        <v/>
      </c>
    </row>
    <row r="693" spans="1:13" x14ac:dyDescent="0.2">
      <c r="A693" s="92"/>
      <c r="B693" s="355"/>
      <c r="C693" s="354"/>
      <c r="D693" s="127"/>
      <c r="E693" s="367"/>
      <c r="F693" s="127"/>
      <c r="G693" s="127"/>
      <c r="H693" s="127"/>
      <c r="I693" s="367"/>
      <c r="J693" s="163"/>
      <c r="K693" s="163"/>
      <c r="L693" s="127"/>
      <c r="M693" s="106" t="str">
        <f>IF(OR(E693="",I693=""),"",IF(E693="Wearing Course",VLOOKUP(I693,VALIDATIONS!$BO$2:$BQ$11,3,FALSE)*J693*K693, IF(E693="Pavement Base", VLOOKUP(I693,VALIDATIONS!$BK$2:$BM$10,3,FALSE)*J693*K693*L693/1000, IF(E693="Earthworks and Formation", VLOOKUP(I693,VALIDATIONS!$BR$2:$BT$3,3,FALSE)*J693*K693*L693/1000,0))))</f>
        <v/>
      </c>
    </row>
    <row r="694" spans="1:13" x14ac:dyDescent="0.2">
      <c r="A694" s="92"/>
      <c r="B694" s="355"/>
      <c r="C694" s="354"/>
      <c r="D694" s="127"/>
      <c r="E694" s="367"/>
      <c r="F694" s="127"/>
      <c r="G694" s="127"/>
      <c r="H694" s="127"/>
      <c r="I694" s="367"/>
      <c r="J694" s="163"/>
      <c r="K694" s="163"/>
      <c r="L694" s="127"/>
      <c r="M694" s="106" t="str">
        <f>IF(OR(E694="",I694=""),"",IF(E694="Wearing Course",VLOOKUP(I694,VALIDATIONS!$BO$2:$BQ$11,3,FALSE)*J694*K694, IF(E694="Pavement Base", VLOOKUP(I694,VALIDATIONS!$BK$2:$BM$10,3,FALSE)*J694*K694*L694/1000, IF(E694="Earthworks and Formation", VLOOKUP(I694,VALIDATIONS!$BR$2:$BT$3,3,FALSE)*J694*K694*L694/1000,0))))</f>
        <v/>
      </c>
    </row>
    <row r="695" spans="1:13" x14ac:dyDescent="0.2">
      <c r="A695" s="92"/>
      <c r="B695" s="355"/>
      <c r="C695" s="354"/>
      <c r="D695" s="127"/>
      <c r="E695" s="367"/>
      <c r="F695" s="127"/>
      <c r="G695" s="127"/>
      <c r="H695" s="127"/>
      <c r="I695" s="367"/>
      <c r="J695" s="163"/>
      <c r="K695" s="163"/>
      <c r="L695" s="127"/>
      <c r="M695" s="106" t="str">
        <f>IF(OR(E695="",I695=""),"",IF(E695="Wearing Course",VLOOKUP(I695,VALIDATIONS!$BO$2:$BQ$11,3,FALSE)*J695*K695, IF(E695="Pavement Base", VLOOKUP(I695,VALIDATIONS!$BK$2:$BM$10,3,FALSE)*J695*K695*L695/1000, IF(E695="Earthworks and Formation", VLOOKUP(I695,VALIDATIONS!$BR$2:$BT$3,3,FALSE)*J695*K695*L695/1000,0))))</f>
        <v/>
      </c>
    </row>
    <row r="696" spans="1:13" x14ac:dyDescent="0.2">
      <c r="A696" s="92"/>
      <c r="B696" s="355"/>
      <c r="C696" s="354"/>
      <c r="D696" s="127"/>
      <c r="E696" s="367"/>
      <c r="F696" s="127"/>
      <c r="G696" s="127"/>
      <c r="H696" s="127"/>
      <c r="I696" s="367"/>
      <c r="J696" s="163"/>
      <c r="K696" s="163"/>
      <c r="L696" s="127"/>
      <c r="M696" s="106" t="str">
        <f>IF(OR(E696="",I696=""),"",IF(E696="Wearing Course",VLOOKUP(I696,VALIDATIONS!$BO$2:$BQ$11,3,FALSE)*J696*K696, IF(E696="Pavement Base", VLOOKUP(I696,VALIDATIONS!$BK$2:$BM$10,3,FALSE)*J696*K696*L696/1000, IF(E696="Earthworks and Formation", VLOOKUP(I696,VALIDATIONS!$BR$2:$BT$3,3,FALSE)*J696*K696*L696/1000,0))))</f>
        <v/>
      </c>
    </row>
    <row r="697" spans="1:13" x14ac:dyDescent="0.2">
      <c r="A697" s="92"/>
      <c r="B697" s="355"/>
      <c r="C697" s="354"/>
      <c r="D697" s="127"/>
      <c r="E697" s="367"/>
      <c r="F697" s="127"/>
      <c r="G697" s="127"/>
      <c r="H697" s="127"/>
      <c r="I697" s="367"/>
      <c r="J697" s="163"/>
      <c r="K697" s="163"/>
      <c r="L697" s="127"/>
      <c r="M697" s="106" t="str">
        <f>IF(OR(E697="",I697=""),"",IF(E697="Wearing Course",VLOOKUP(I697,VALIDATIONS!$BO$2:$BQ$11,3,FALSE)*J697*K697, IF(E697="Pavement Base", VLOOKUP(I697,VALIDATIONS!$BK$2:$BM$10,3,FALSE)*J697*K697*L697/1000, IF(E697="Earthworks and Formation", VLOOKUP(I697,VALIDATIONS!$BR$2:$BT$3,3,FALSE)*J697*K697*L697/1000,0))))</f>
        <v/>
      </c>
    </row>
    <row r="698" spans="1:13" x14ac:dyDescent="0.2">
      <c r="A698" s="92"/>
      <c r="B698" s="355"/>
      <c r="C698" s="354"/>
      <c r="D698" s="127"/>
      <c r="E698" s="367"/>
      <c r="F698" s="127"/>
      <c r="G698" s="127"/>
      <c r="H698" s="127"/>
      <c r="I698" s="367"/>
      <c r="J698" s="163"/>
      <c r="K698" s="163"/>
      <c r="L698" s="127"/>
      <c r="M698" s="106" t="str">
        <f>IF(OR(E698="",I698=""),"",IF(E698="Wearing Course",VLOOKUP(I698,VALIDATIONS!$BO$2:$BQ$11,3,FALSE)*J698*K698, IF(E698="Pavement Base", VLOOKUP(I698,VALIDATIONS!$BK$2:$BM$10,3,FALSE)*J698*K698*L698/1000, IF(E698="Earthworks and Formation", VLOOKUP(I698,VALIDATIONS!$BR$2:$BT$3,3,FALSE)*J698*K698*L698/1000,0))))</f>
        <v/>
      </c>
    </row>
    <row r="699" spans="1:13" x14ac:dyDescent="0.2">
      <c r="A699" s="92"/>
      <c r="B699" s="355"/>
      <c r="C699" s="354"/>
      <c r="D699" s="127"/>
      <c r="E699" s="367"/>
      <c r="F699" s="127"/>
      <c r="G699" s="127"/>
      <c r="H699" s="127"/>
      <c r="I699" s="367"/>
      <c r="J699" s="163"/>
      <c r="K699" s="163"/>
      <c r="L699" s="127"/>
      <c r="M699" s="106" t="str">
        <f>IF(OR(E699="",I699=""),"",IF(E699="Wearing Course",VLOOKUP(I699,VALIDATIONS!$BO$2:$BQ$11,3,FALSE)*J699*K699, IF(E699="Pavement Base", VLOOKUP(I699,VALIDATIONS!$BK$2:$BM$10,3,FALSE)*J699*K699*L699/1000, IF(E699="Earthworks and Formation", VLOOKUP(I699,VALIDATIONS!$BR$2:$BT$3,3,FALSE)*J699*K699*L699/1000,0))))</f>
        <v/>
      </c>
    </row>
    <row r="700" spans="1:13" x14ac:dyDescent="0.2">
      <c r="A700" s="92"/>
      <c r="B700" s="355"/>
      <c r="C700" s="354"/>
      <c r="D700" s="127"/>
      <c r="E700" s="367"/>
      <c r="F700" s="127"/>
      <c r="G700" s="127"/>
      <c r="H700" s="127"/>
      <c r="I700" s="367"/>
      <c r="J700" s="163"/>
      <c r="K700" s="163"/>
      <c r="L700" s="127"/>
      <c r="M700" s="106" t="str">
        <f>IF(OR(E700="",I700=""),"",IF(E700="Wearing Course",VLOOKUP(I700,VALIDATIONS!$BO$2:$BQ$11,3,FALSE)*J700*K700, IF(E700="Pavement Base", VLOOKUP(I700,VALIDATIONS!$BK$2:$BM$10,3,FALSE)*J700*K700*L700/1000, IF(E700="Earthworks and Formation", VLOOKUP(I700,VALIDATIONS!$BR$2:$BT$3,3,FALSE)*J700*K700*L700/1000,0))))</f>
        <v/>
      </c>
    </row>
    <row r="701" spans="1:13" x14ac:dyDescent="0.2">
      <c r="A701" s="92"/>
      <c r="B701" s="355"/>
      <c r="C701" s="354"/>
      <c r="D701" s="127"/>
      <c r="E701" s="367"/>
      <c r="F701" s="127"/>
      <c r="G701" s="127"/>
      <c r="H701" s="127"/>
      <c r="I701" s="367"/>
      <c r="J701" s="163"/>
      <c r="K701" s="163"/>
      <c r="L701" s="127"/>
      <c r="M701" s="106" t="str">
        <f>IF(OR(E701="",I701=""),"",IF(E701="Wearing Course",VLOOKUP(I701,VALIDATIONS!$BO$2:$BQ$11,3,FALSE)*J701*K701, IF(E701="Pavement Base", VLOOKUP(I701,VALIDATIONS!$BK$2:$BM$10,3,FALSE)*J701*K701*L701/1000, IF(E701="Earthworks and Formation", VLOOKUP(I701,VALIDATIONS!$BR$2:$BT$3,3,FALSE)*J701*K701*L701/1000,0))))</f>
        <v/>
      </c>
    </row>
    <row r="702" spans="1:13" x14ac:dyDescent="0.2">
      <c r="A702" s="92"/>
      <c r="B702" s="355"/>
      <c r="C702" s="354"/>
      <c r="D702" s="127"/>
      <c r="E702" s="367"/>
      <c r="F702" s="127"/>
      <c r="G702" s="127"/>
      <c r="H702" s="127"/>
      <c r="I702" s="367"/>
      <c r="J702" s="163"/>
      <c r="K702" s="163"/>
      <c r="L702" s="127"/>
      <c r="M702" s="106" t="str">
        <f>IF(OR(E702="",I702=""),"",IF(E702="Wearing Course",VLOOKUP(I702,VALIDATIONS!$BO$2:$BQ$11,3,FALSE)*J702*K702, IF(E702="Pavement Base", VLOOKUP(I702,VALIDATIONS!$BK$2:$BM$10,3,FALSE)*J702*K702*L702/1000, IF(E702="Earthworks and Formation", VLOOKUP(I702,VALIDATIONS!$BR$2:$BT$3,3,FALSE)*J702*K702*L702/1000,0))))</f>
        <v/>
      </c>
    </row>
    <row r="703" spans="1:13" x14ac:dyDescent="0.2">
      <c r="A703" s="92"/>
      <c r="B703" s="355"/>
      <c r="C703" s="354"/>
      <c r="D703" s="127"/>
      <c r="E703" s="367"/>
      <c r="F703" s="127"/>
      <c r="G703" s="127"/>
      <c r="H703" s="127"/>
      <c r="I703" s="367"/>
      <c r="J703" s="163"/>
      <c r="K703" s="163"/>
      <c r="L703" s="127"/>
      <c r="M703" s="106" t="str">
        <f>IF(OR(E703="",I703=""),"",IF(E703="Wearing Course",VLOOKUP(I703,VALIDATIONS!$BO$2:$BQ$11,3,FALSE)*J703*K703, IF(E703="Pavement Base", VLOOKUP(I703,VALIDATIONS!$BK$2:$BM$10,3,FALSE)*J703*K703*L703/1000, IF(E703="Earthworks and Formation", VLOOKUP(I703,VALIDATIONS!$BR$2:$BT$3,3,FALSE)*J703*K703*L703/1000,0))))</f>
        <v/>
      </c>
    </row>
    <row r="704" spans="1:13" x14ac:dyDescent="0.2">
      <c r="A704" s="92"/>
      <c r="B704" s="355"/>
      <c r="C704" s="354"/>
      <c r="D704" s="127"/>
      <c r="E704" s="367"/>
      <c r="F704" s="127"/>
      <c r="G704" s="127"/>
      <c r="H704" s="127"/>
      <c r="I704" s="367"/>
      <c r="J704" s="163"/>
      <c r="K704" s="163"/>
      <c r="L704" s="127"/>
      <c r="M704" s="106" t="str">
        <f>IF(OR(E704="",I704=""),"",IF(E704="Wearing Course",VLOOKUP(I704,VALIDATIONS!$BO$2:$BQ$11,3,FALSE)*J704*K704, IF(E704="Pavement Base", VLOOKUP(I704,VALIDATIONS!$BK$2:$BM$10,3,FALSE)*J704*K704*L704/1000, IF(E704="Earthworks and Formation", VLOOKUP(I704,VALIDATIONS!$BR$2:$BT$3,3,FALSE)*J704*K704*L704/1000,0))))</f>
        <v/>
      </c>
    </row>
    <row r="705" spans="1:13" x14ac:dyDescent="0.2">
      <c r="A705" s="92"/>
      <c r="B705" s="355"/>
      <c r="C705" s="354"/>
      <c r="D705" s="127"/>
      <c r="E705" s="367"/>
      <c r="F705" s="127"/>
      <c r="G705" s="127"/>
      <c r="H705" s="127"/>
      <c r="I705" s="367"/>
      <c r="J705" s="163"/>
      <c r="K705" s="163"/>
      <c r="L705" s="127"/>
      <c r="M705" s="106" t="str">
        <f>IF(OR(E705="",I705=""),"",IF(E705="Wearing Course",VLOOKUP(I705,VALIDATIONS!$BO$2:$BQ$11,3,FALSE)*J705*K705, IF(E705="Pavement Base", VLOOKUP(I705,VALIDATIONS!$BK$2:$BM$10,3,FALSE)*J705*K705*L705/1000, IF(E705="Earthworks and Formation", VLOOKUP(I705,VALIDATIONS!$BR$2:$BT$3,3,FALSE)*J705*K705*L705/1000,0))))</f>
        <v/>
      </c>
    </row>
    <row r="706" spans="1:13" x14ac:dyDescent="0.2">
      <c r="A706" s="92"/>
      <c r="B706" s="355"/>
      <c r="C706" s="354"/>
      <c r="D706" s="127"/>
      <c r="E706" s="367"/>
      <c r="F706" s="127"/>
      <c r="G706" s="127"/>
      <c r="H706" s="127"/>
      <c r="I706" s="367"/>
      <c r="J706" s="163"/>
      <c r="K706" s="163"/>
      <c r="L706" s="127"/>
      <c r="M706" s="106" t="str">
        <f>IF(OR(E706="",I706=""),"",IF(E706="Wearing Course",VLOOKUP(I706,VALIDATIONS!$BO$2:$BQ$11,3,FALSE)*J706*K706, IF(E706="Pavement Base", VLOOKUP(I706,VALIDATIONS!$BK$2:$BM$10,3,FALSE)*J706*K706*L706/1000, IF(E706="Earthworks and Formation", VLOOKUP(I706,VALIDATIONS!$BR$2:$BT$3,3,FALSE)*J706*K706*L706/1000,0))))</f>
        <v/>
      </c>
    </row>
    <row r="707" spans="1:13" x14ac:dyDescent="0.2">
      <c r="A707" s="92"/>
      <c r="B707" s="355"/>
      <c r="C707" s="354"/>
      <c r="D707" s="127"/>
      <c r="E707" s="367"/>
      <c r="F707" s="127"/>
      <c r="G707" s="127"/>
      <c r="H707" s="127"/>
      <c r="I707" s="367"/>
      <c r="J707" s="163"/>
      <c r="K707" s="163"/>
      <c r="L707" s="127"/>
      <c r="M707" s="106" t="str">
        <f>IF(OR(E707="",I707=""),"",IF(E707="Wearing Course",VLOOKUP(I707,VALIDATIONS!$BO$2:$BQ$11,3,FALSE)*J707*K707, IF(E707="Pavement Base", VLOOKUP(I707,VALIDATIONS!$BK$2:$BM$10,3,FALSE)*J707*K707*L707/1000, IF(E707="Earthworks and Formation", VLOOKUP(I707,VALIDATIONS!$BR$2:$BT$3,3,FALSE)*J707*K707*L707/1000,0))))</f>
        <v/>
      </c>
    </row>
    <row r="708" spans="1:13" x14ac:dyDescent="0.2">
      <c r="A708" s="92"/>
      <c r="B708" s="355"/>
      <c r="C708" s="354"/>
      <c r="D708" s="127"/>
      <c r="E708" s="367"/>
      <c r="F708" s="127"/>
      <c r="G708" s="127"/>
      <c r="H708" s="127"/>
      <c r="I708" s="367"/>
      <c r="J708" s="163"/>
      <c r="K708" s="163"/>
      <c r="L708" s="127"/>
      <c r="M708" s="106" t="str">
        <f>IF(OR(E708="",I708=""),"",IF(E708="Wearing Course",VLOOKUP(I708,VALIDATIONS!$BO$2:$BQ$11,3,FALSE)*J708*K708, IF(E708="Pavement Base", VLOOKUP(I708,VALIDATIONS!$BK$2:$BM$10,3,FALSE)*J708*K708*L708/1000, IF(E708="Earthworks and Formation", VLOOKUP(I708,VALIDATIONS!$BR$2:$BT$3,3,FALSE)*J708*K708*L708/1000,0))))</f>
        <v/>
      </c>
    </row>
    <row r="709" spans="1:13" x14ac:dyDescent="0.2">
      <c r="A709" s="92"/>
      <c r="B709" s="355"/>
      <c r="C709" s="354"/>
      <c r="D709" s="127"/>
      <c r="E709" s="367"/>
      <c r="F709" s="127"/>
      <c r="G709" s="127"/>
      <c r="H709" s="127"/>
      <c r="I709" s="367"/>
      <c r="J709" s="163"/>
      <c r="K709" s="163"/>
      <c r="L709" s="127"/>
      <c r="M709" s="106" t="str">
        <f>IF(OR(E709="",I709=""),"",IF(E709="Wearing Course",VLOOKUP(I709,VALIDATIONS!$BO$2:$BQ$11,3,FALSE)*J709*K709, IF(E709="Pavement Base", VLOOKUP(I709,VALIDATIONS!$BK$2:$BM$10,3,FALSE)*J709*K709*L709/1000, IF(E709="Earthworks and Formation", VLOOKUP(I709,VALIDATIONS!$BR$2:$BT$3,3,FALSE)*J709*K709*L709/1000,0))))</f>
        <v/>
      </c>
    </row>
    <row r="710" spans="1:13" x14ac:dyDescent="0.2">
      <c r="A710" s="92"/>
      <c r="B710" s="355"/>
      <c r="C710" s="354"/>
      <c r="D710" s="127"/>
      <c r="E710" s="367"/>
      <c r="F710" s="127"/>
      <c r="G710" s="127"/>
      <c r="H710" s="127"/>
      <c r="I710" s="367"/>
      <c r="J710" s="163"/>
      <c r="K710" s="163"/>
      <c r="L710" s="127"/>
      <c r="M710" s="106" t="str">
        <f>IF(OR(E710="",I710=""),"",IF(E710="Wearing Course",VLOOKUP(I710,VALIDATIONS!$BO$2:$BQ$11,3,FALSE)*J710*K710, IF(E710="Pavement Base", VLOOKUP(I710,VALIDATIONS!$BK$2:$BM$10,3,FALSE)*J710*K710*L710/1000, IF(E710="Earthworks and Formation", VLOOKUP(I710,VALIDATIONS!$BR$2:$BT$3,3,FALSE)*J710*K710*L710/1000,0))))</f>
        <v/>
      </c>
    </row>
    <row r="711" spans="1:13" x14ac:dyDescent="0.2">
      <c r="A711" s="92"/>
      <c r="B711" s="355"/>
      <c r="C711" s="354"/>
      <c r="D711" s="127"/>
      <c r="E711" s="367"/>
      <c r="F711" s="127"/>
      <c r="G711" s="127"/>
      <c r="H711" s="127"/>
      <c r="I711" s="367"/>
      <c r="J711" s="163"/>
      <c r="K711" s="163"/>
      <c r="L711" s="127"/>
      <c r="M711" s="106" t="str">
        <f>IF(OR(E711="",I711=""),"",IF(E711="Wearing Course",VLOOKUP(I711,VALIDATIONS!$BO$2:$BQ$11,3,FALSE)*J711*K711, IF(E711="Pavement Base", VLOOKUP(I711,VALIDATIONS!$BK$2:$BM$10,3,FALSE)*J711*K711*L711/1000, IF(E711="Earthworks and Formation", VLOOKUP(I711,VALIDATIONS!$BR$2:$BT$3,3,FALSE)*J711*K711*L711/1000,0))))</f>
        <v/>
      </c>
    </row>
    <row r="712" spans="1:13" x14ac:dyDescent="0.2">
      <c r="A712" s="92"/>
      <c r="B712" s="355"/>
      <c r="C712" s="354"/>
      <c r="D712" s="127"/>
      <c r="E712" s="367"/>
      <c r="F712" s="127"/>
      <c r="G712" s="127"/>
      <c r="H712" s="127"/>
      <c r="I712" s="367"/>
      <c r="J712" s="163"/>
      <c r="K712" s="163"/>
      <c r="L712" s="127"/>
      <c r="M712" s="106" t="str">
        <f>IF(OR(E712="",I712=""),"",IF(E712="Wearing Course",VLOOKUP(I712,VALIDATIONS!$BO$2:$BQ$11,3,FALSE)*J712*K712, IF(E712="Pavement Base", VLOOKUP(I712,VALIDATIONS!$BK$2:$BM$10,3,FALSE)*J712*K712*L712/1000, IF(E712="Earthworks and Formation", VLOOKUP(I712,VALIDATIONS!$BR$2:$BT$3,3,FALSE)*J712*K712*L712/1000,0))))</f>
        <v/>
      </c>
    </row>
    <row r="713" spans="1:13" x14ac:dyDescent="0.2">
      <c r="A713" s="92"/>
      <c r="B713" s="355"/>
      <c r="C713" s="354"/>
      <c r="D713" s="127"/>
      <c r="E713" s="367"/>
      <c r="F713" s="127"/>
      <c r="G713" s="127"/>
      <c r="H713" s="127"/>
      <c r="I713" s="367"/>
      <c r="J713" s="163"/>
      <c r="K713" s="163"/>
      <c r="L713" s="127"/>
      <c r="M713" s="106" t="str">
        <f>IF(OR(E713="",I713=""),"",IF(E713="Wearing Course",VLOOKUP(I713,VALIDATIONS!$BO$2:$BQ$11,3,FALSE)*J713*K713, IF(E713="Pavement Base", VLOOKUP(I713,VALIDATIONS!$BK$2:$BM$10,3,FALSE)*J713*K713*L713/1000, IF(E713="Earthworks and Formation", VLOOKUP(I713,VALIDATIONS!$BR$2:$BT$3,3,FALSE)*J713*K713*L713/1000,0))))</f>
        <v/>
      </c>
    </row>
    <row r="714" spans="1:13" x14ac:dyDescent="0.2">
      <c r="A714" s="92"/>
      <c r="B714" s="355"/>
      <c r="C714" s="354"/>
      <c r="D714" s="127"/>
      <c r="E714" s="367"/>
      <c r="F714" s="127"/>
      <c r="G714" s="127"/>
      <c r="H714" s="127"/>
      <c r="I714" s="367"/>
      <c r="J714" s="163"/>
      <c r="K714" s="163"/>
      <c r="L714" s="127"/>
      <c r="M714" s="106" t="str">
        <f>IF(OR(E714="",I714=""),"",IF(E714="Wearing Course",VLOOKUP(I714,VALIDATIONS!$BO$2:$BQ$11,3,FALSE)*J714*K714, IF(E714="Pavement Base", VLOOKUP(I714,VALIDATIONS!$BK$2:$BM$10,3,FALSE)*J714*K714*L714/1000, IF(E714="Earthworks and Formation", VLOOKUP(I714,VALIDATIONS!$BR$2:$BT$3,3,FALSE)*J714*K714*L714/1000,0))))</f>
        <v/>
      </c>
    </row>
    <row r="715" spans="1:13" x14ac:dyDescent="0.2">
      <c r="A715" s="92"/>
      <c r="B715" s="355"/>
      <c r="C715" s="354"/>
      <c r="D715" s="127"/>
      <c r="E715" s="367"/>
      <c r="F715" s="127"/>
      <c r="G715" s="127"/>
      <c r="H715" s="127"/>
      <c r="I715" s="367"/>
      <c r="J715" s="163"/>
      <c r="K715" s="163"/>
      <c r="L715" s="127"/>
      <c r="M715" s="106" t="str">
        <f>IF(OR(E715="",I715=""),"",IF(E715="Wearing Course",VLOOKUP(I715,VALIDATIONS!$BO$2:$BQ$11,3,FALSE)*J715*K715, IF(E715="Pavement Base", VLOOKUP(I715,VALIDATIONS!$BK$2:$BM$10,3,FALSE)*J715*K715*L715/1000, IF(E715="Earthworks and Formation", VLOOKUP(I715,VALIDATIONS!$BR$2:$BT$3,3,FALSE)*J715*K715*L715/1000,0))))</f>
        <v/>
      </c>
    </row>
    <row r="716" spans="1:13" x14ac:dyDescent="0.2">
      <c r="A716" s="92"/>
      <c r="B716" s="355"/>
      <c r="C716" s="354"/>
      <c r="D716" s="127"/>
      <c r="E716" s="367"/>
      <c r="F716" s="127"/>
      <c r="G716" s="127"/>
      <c r="H716" s="127"/>
      <c r="I716" s="367"/>
      <c r="J716" s="163"/>
      <c r="K716" s="163"/>
      <c r="L716" s="127"/>
      <c r="M716" s="106" t="str">
        <f>IF(OR(E716="",I716=""),"",IF(E716="Wearing Course",VLOOKUP(I716,VALIDATIONS!$BO$2:$BQ$11,3,FALSE)*J716*K716, IF(E716="Pavement Base", VLOOKUP(I716,VALIDATIONS!$BK$2:$BM$10,3,FALSE)*J716*K716*L716/1000, IF(E716="Earthworks and Formation", VLOOKUP(I716,VALIDATIONS!$BR$2:$BT$3,3,FALSE)*J716*K716*L716/1000,0))))</f>
        <v/>
      </c>
    </row>
    <row r="717" spans="1:13" x14ac:dyDescent="0.2">
      <c r="A717" s="92"/>
      <c r="B717" s="355"/>
      <c r="C717" s="354"/>
      <c r="D717" s="127"/>
      <c r="E717" s="367"/>
      <c r="F717" s="127"/>
      <c r="G717" s="127"/>
      <c r="H717" s="127"/>
      <c r="I717" s="367"/>
      <c r="J717" s="163"/>
      <c r="K717" s="163"/>
      <c r="L717" s="127"/>
      <c r="M717" s="106" t="str">
        <f>IF(OR(E717="",I717=""),"",IF(E717="Wearing Course",VLOOKUP(I717,VALIDATIONS!$BO$2:$BQ$11,3,FALSE)*J717*K717, IF(E717="Pavement Base", VLOOKUP(I717,VALIDATIONS!$BK$2:$BM$10,3,FALSE)*J717*K717*L717/1000, IF(E717="Earthworks and Formation", VLOOKUP(I717,VALIDATIONS!$BR$2:$BT$3,3,FALSE)*J717*K717*L717/1000,0))))</f>
        <v/>
      </c>
    </row>
    <row r="718" spans="1:13" x14ac:dyDescent="0.2">
      <c r="A718" s="92"/>
      <c r="B718" s="355"/>
      <c r="C718" s="354"/>
      <c r="D718" s="127"/>
      <c r="E718" s="367"/>
      <c r="F718" s="127"/>
      <c r="G718" s="127"/>
      <c r="H718" s="127"/>
      <c r="I718" s="367"/>
      <c r="J718" s="163"/>
      <c r="K718" s="163"/>
      <c r="L718" s="127"/>
      <c r="M718" s="106" t="str">
        <f>IF(OR(E718="",I718=""),"",IF(E718="Wearing Course",VLOOKUP(I718,VALIDATIONS!$BO$2:$BQ$11,3,FALSE)*J718*K718, IF(E718="Pavement Base", VLOOKUP(I718,VALIDATIONS!$BK$2:$BM$10,3,FALSE)*J718*K718*L718/1000, IF(E718="Earthworks and Formation", VLOOKUP(I718,VALIDATIONS!$BR$2:$BT$3,3,FALSE)*J718*K718*L718/1000,0))))</f>
        <v/>
      </c>
    </row>
    <row r="719" spans="1:13" x14ac:dyDescent="0.2">
      <c r="A719" s="92"/>
      <c r="B719" s="355"/>
      <c r="C719" s="354"/>
      <c r="D719" s="127"/>
      <c r="E719" s="367"/>
      <c r="F719" s="127"/>
      <c r="G719" s="127"/>
      <c r="H719" s="127"/>
      <c r="I719" s="367"/>
      <c r="J719" s="163"/>
      <c r="K719" s="163"/>
      <c r="L719" s="127"/>
      <c r="M719" s="106" t="str">
        <f>IF(OR(E719="",I719=""),"",IF(E719="Wearing Course",VLOOKUP(I719,VALIDATIONS!$BO$2:$BQ$11,3,FALSE)*J719*K719, IF(E719="Pavement Base", VLOOKUP(I719,VALIDATIONS!$BK$2:$BM$10,3,FALSE)*J719*K719*L719/1000, IF(E719="Earthworks and Formation", VLOOKUP(I719,VALIDATIONS!$BR$2:$BT$3,3,FALSE)*J719*K719*L719/1000,0))))</f>
        <v/>
      </c>
    </row>
    <row r="720" spans="1:13" x14ac:dyDescent="0.2">
      <c r="A720" s="92"/>
      <c r="B720" s="355"/>
      <c r="C720" s="354"/>
      <c r="D720" s="127"/>
      <c r="E720" s="367"/>
      <c r="F720" s="127"/>
      <c r="G720" s="127"/>
      <c r="H720" s="127"/>
      <c r="I720" s="367"/>
      <c r="J720" s="163"/>
      <c r="K720" s="163"/>
      <c r="L720" s="127"/>
      <c r="M720" s="106" t="str">
        <f>IF(OR(E720="",I720=""),"",IF(E720="Wearing Course",VLOOKUP(I720,VALIDATIONS!$BO$2:$BQ$11,3,FALSE)*J720*K720, IF(E720="Pavement Base", VLOOKUP(I720,VALIDATIONS!$BK$2:$BM$10,3,FALSE)*J720*K720*L720/1000, IF(E720="Earthworks and Formation", VLOOKUP(I720,VALIDATIONS!$BR$2:$BT$3,3,FALSE)*J720*K720*L720/1000,0))))</f>
        <v/>
      </c>
    </row>
    <row r="721" spans="1:13" x14ac:dyDescent="0.2">
      <c r="A721" s="92"/>
      <c r="B721" s="355"/>
      <c r="C721" s="354"/>
      <c r="D721" s="127"/>
      <c r="E721" s="367"/>
      <c r="F721" s="127"/>
      <c r="G721" s="127"/>
      <c r="H721" s="127"/>
      <c r="I721" s="367"/>
      <c r="J721" s="163"/>
      <c r="K721" s="163"/>
      <c r="L721" s="127"/>
      <c r="M721" s="106" t="str">
        <f>IF(OR(E721="",I721=""),"",IF(E721="Wearing Course",VLOOKUP(I721,VALIDATIONS!$BO$2:$BQ$11,3,FALSE)*J721*K721, IF(E721="Pavement Base", VLOOKUP(I721,VALIDATIONS!$BK$2:$BM$10,3,FALSE)*J721*K721*L721/1000, IF(E721="Earthworks and Formation", VLOOKUP(I721,VALIDATIONS!$BR$2:$BT$3,3,FALSE)*J721*K721*L721/1000,0))))</f>
        <v/>
      </c>
    </row>
    <row r="722" spans="1:13" x14ac:dyDescent="0.2">
      <c r="A722" s="92"/>
      <c r="B722" s="355"/>
      <c r="C722" s="354"/>
      <c r="D722" s="127"/>
      <c r="E722" s="367"/>
      <c r="F722" s="127"/>
      <c r="G722" s="127"/>
      <c r="H722" s="127"/>
      <c r="I722" s="367"/>
      <c r="J722" s="163"/>
      <c r="K722" s="163"/>
      <c r="L722" s="127"/>
      <c r="M722" s="106" t="str">
        <f>IF(OR(E722="",I722=""),"",IF(E722="Wearing Course",VLOOKUP(I722,VALIDATIONS!$BO$2:$BQ$11,3,FALSE)*J722*K722, IF(E722="Pavement Base", VLOOKUP(I722,VALIDATIONS!$BK$2:$BM$10,3,FALSE)*J722*K722*L722/1000, IF(E722="Earthworks and Formation", VLOOKUP(I722,VALIDATIONS!$BR$2:$BT$3,3,FALSE)*J722*K722*L722/1000,0))))</f>
        <v/>
      </c>
    </row>
    <row r="723" spans="1:13" x14ac:dyDescent="0.2">
      <c r="A723" s="92"/>
      <c r="B723" s="355"/>
      <c r="C723" s="354"/>
      <c r="D723" s="127"/>
      <c r="E723" s="367"/>
      <c r="F723" s="127"/>
      <c r="G723" s="127"/>
      <c r="H723" s="127"/>
      <c r="I723" s="367"/>
      <c r="J723" s="163"/>
      <c r="K723" s="163"/>
      <c r="L723" s="127"/>
      <c r="M723" s="106" t="str">
        <f>IF(OR(E723="",I723=""),"",IF(E723="Wearing Course",VLOOKUP(I723,VALIDATIONS!$BO$2:$BQ$11,3,FALSE)*J723*K723, IF(E723="Pavement Base", VLOOKUP(I723,VALIDATIONS!$BK$2:$BM$10,3,FALSE)*J723*K723*L723/1000, IF(E723="Earthworks and Formation", VLOOKUP(I723,VALIDATIONS!$BR$2:$BT$3,3,FALSE)*J723*K723*L723/1000,0))))</f>
        <v/>
      </c>
    </row>
    <row r="724" spans="1:13" x14ac:dyDescent="0.2">
      <c r="A724" s="92"/>
      <c r="B724" s="355"/>
      <c r="C724" s="354"/>
      <c r="D724" s="127"/>
      <c r="E724" s="367"/>
      <c r="F724" s="127"/>
      <c r="G724" s="127"/>
      <c r="H724" s="127"/>
      <c r="I724" s="367"/>
      <c r="J724" s="163"/>
      <c r="K724" s="163"/>
      <c r="L724" s="127"/>
      <c r="M724" s="106" t="str">
        <f>IF(OR(E724="",I724=""),"",IF(E724="Wearing Course",VLOOKUP(I724,VALIDATIONS!$BO$2:$BQ$11,3,FALSE)*J724*K724, IF(E724="Pavement Base", VLOOKUP(I724,VALIDATIONS!$BK$2:$BM$10,3,FALSE)*J724*K724*L724/1000, IF(E724="Earthworks and Formation", VLOOKUP(I724,VALIDATIONS!$BR$2:$BT$3,3,FALSE)*J724*K724*L724/1000,0))))</f>
        <v/>
      </c>
    </row>
    <row r="725" spans="1:13" x14ac:dyDescent="0.2">
      <c r="A725" s="92"/>
      <c r="B725" s="355"/>
      <c r="C725" s="354"/>
      <c r="D725" s="127"/>
      <c r="E725" s="367"/>
      <c r="F725" s="127"/>
      <c r="G725" s="127"/>
      <c r="H725" s="127"/>
      <c r="I725" s="367"/>
      <c r="J725" s="163"/>
      <c r="K725" s="163"/>
      <c r="L725" s="127"/>
      <c r="M725" s="106" t="str">
        <f>IF(OR(E725="",I725=""),"",IF(E725="Wearing Course",VLOOKUP(I725,VALIDATIONS!$BO$2:$BQ$11,3,FALSE)*J725*K725, IF(E725="Pavement Base", VLOOKUP(I725,VALIDATIONS!$BK$2:$BM$10,3,FALSE)*J725*K725*L725/1000, IF(E725="Earthworks and Formation", VLOOKUP(I725,VALIDATIONS!$BR$2:$BT$3,3,FALSE)*J725*K725*L725/1000,0))))</f>
        <v/>
      </c>
    </row>
    <row r="726" spans="1:13" x14ac:dyDescent="0.2">
      <c r="A726" s="92"/>
      <c r="B726" s="355"/>
      <c r="C726" s="354"/>
      <c r="D726" s="127"/>
      <c r="E726" s="367"/>
      <c r="F726" s="127"/>
      <c r="G726" s="127"/>
      <c r="H726" s="127"/>
      <c r="I726" s="367"/>
      <c r="J726" s="163"/>
      <c r="K726" s="163"/>
      <c r="L726" s="127"/>
      <c r="M726" s="106" t="str">
        <f>IF(OR(E726="",I726=""),"",IF(E726="Wearing Course",VLOOKUP(I726,VALIDATIONS!$BO$2:$BQ$11,3,FALSE)*J726*K726, IF(E726="Pavement Base", VLOOKUP(I726,VALIDATIONS!$BK$2:$BM$10,3,FALSE)*J726*K726*L726/1000, IF(E726="Earthworks and Formation", VLOOKUP(I726,VALIDATIONS!$BR$2:$BT$3,3,FALSE)*J726*K726*L726/1000,0))))</f>
        <v/>
      </c>
    </row>
    <row r="727" spans="1:13" x14ac:dyDescent="0.2">
      <c r="A727" s="92"/>
      <c r="B727" s="355"/>
      <c r="C727" s="354"/>
      <c r="D727" s="127"/>
      <c r="E727" s="367"/>
      <c r="F727" s="127"/>
      <c r="G727" s="127"/>
      <c r="H727" s="127"/>
      <c r="I727" s="367"/>
      <c r="J727" s="163"/>
      <c r="K727" s="163"/>
      <c r="L727" s="127"/>
      <c r="M727" s="106" t="str">
        <f>IF(OR(E727="",I727=""),"",IF(E727="Wearing Course",VLOOKUP(I727,VALIDATIONS!$BO$2:$BQ$11,3,FALSE)*J727*K727, IF(E727="Pavement Base", VLOOKUP(I727,VALIDATIONS!$BK$2:$BM$10,3,FALSE)*J727*K727*L727/1000, IF(E727="Earthworks and Formation", VLOOKUP(I727,VALIDATIONS!$BR$2:$BT$3,3,FALSE)*J727*K727*L727/1000,0))))</f>
        <v/>
      </c>
    </row>
    <row r="728" spans="1:13" x14ac:dyDescent="0.2">
      <c r="A728" s="92"/>
      <c r="B728" s="355"/>
      <c r="C728" s="354"/>
      <c r="D728" s="127"/>
      <c r="E728" s="367"/>
      <c r="F728" s="127"/>
      <c r="G728" s="127"/>
      <c r="H728" s="127"/>
      <c r="I728" s="367"/>
      <c r="J728" s="163"/>
      <c r="K728" s="163"/>
      <c r="L728" s="127"/>
      <c r="M728" s="106" t="str">
        <f>IF(OR(E728="",I728=""),"",IF(E728="Wearing Course",VLOOKUP(I728,VALIDATIONS!$BO$2:$BQ$11,3,FALSE)*J728*K728, IF(E728="Pavement Base", VLOOKUP(I728,VALIDATIONS!$BK$2:$BM$10,3,FALSE)*J728*K728*L728/1000, IF(E728="Earthworks and Formation", VLOOKUP(I728,VALIDATIONS!$BR$2:$BT$3,3,FALSE)*J728*K728*L728/1000,0))))</f>
        <v/>
      </c>
    </row>
    <row r="729" spans="1:13" x14ac:dyDescent="0.2">
      <c r="A729" s="92"/>
      <c r="B729" s="355"/>
      <c r="C729" s="354"/>
      <c r="D729" s="127"/>
      <c r="E729" s="367"/>
      <c r="F729" s="127"/>
      <c r="G729" s="127"/>
      <c r="H729" s="127"/>
      <c r="I729" s="367"/>
      <c r="J729" s="163"/>
      <c r="K729" s="163"/>
      <c r="L729" s="127"/>
      <c r="M729" s="106" t="str">
        <f>IF(OR(E729="",I729=""),"",IF(E729="Wearing Course",VLOOKUP(I729,VALIDATIONS!$BO$2:$BQ$11,3,FALSE)*J729*K729, IF(E729="Pavement Base", VLOOKUP(I729,VALIDATIONS!$BK$2:$BM$10,3,FALSE)*J729*K729*L729/1000, IF(E729="Earthworks and Formation", VLOOKUP(I729,VALIDATIONS!$BR$2:$BT$3,3,FALSE)*J729*K729*L729/1000,0))))</f>
        <v/>
      </c>
    </row>
    <row r="730" spans="1:13" x14ac:dyDescent="0.2">
      <c r="A730" s="92"/>
      <c r="B730" s="355"/>
      <c r="C730" s="354"/>
      <c r="D730" s="127"/>
      <c r="E730" s="367"/>
      <c r="F730" s="127"/>
      <c r="G730" s="127"/>
      <c r="H730" s="127"/>
      <c r="I730" s="367"/>
      <c r="J730" s="163"/>
      <c r="K730" s="163"/>
      <c r="L730" s="127"/>
      <c r="M730" s="106" t="str">
        <f>IF(OR(E730="",I730=""),"",IF(E730="Wearing Course",VLOOKUP(I730,VALIDATIONS!$BO$2:$BQ$11,3,FALSE)*J730*K730, IF(E730="Pavement Base", VLOOKUP(I730,VALIDATIONS!$BK$2:$BM$10,3,FALSE)*J730*K730*L730/1000, IF(E730="Earthworks and Formation", VLOOKUP(I730,VALIDATIONS!$BR$2:$BT$3,3,FALSE)*J730*K730*L730/1000,0))))</f>
        <v/>
      </c>
    </row>
    <row r="731" spans="1:13" x14ac:dyDescent="0.2">
      <c r="A731" s="92"/>
      <c r="B731" s="355"/>
      <c r="C731" s="354"/>
      <c r="D731" s="127"/>
      <c r="E731" s="367"/>
      <c r="F731" s="127"/>
      <c r="G731" s="127"/>
      <c r="H731" s="127"/>
      <c r="I731" s="367"/>
      <c r="J731" s="163"/>
      <c r="K731" s="163"/>
      <c r="L731" s="127"/>
      <c r="M731" s="106" t="str">
        <f>IF(OR(E731="",I731=""),"",IF(E731="Wearing Course",VLOOKUP(I731,VALIDATIONS!$BO$2:$BQ$11,3,FALSE)*J731*K731, IF(E731="Pavement Base", VLOOKUP(I731,VALIDATIONS!$BK$2:$BM$10,3,FALSE)*J731*K731*L731/1000, IF(E731="Earthworks and Formation", VLOOKUP(I731,VALIDATIONS!$BR$2:$BT$3,3,FALSE)*J731*K731*L731/1000,0))))</f>
        <v/>
      </c>
    </row>
    <row r="732" spans="1:13" x14ac:dyDescent="0.2">
      <c r="A732" s="92"/>
      <c r="B732" s="355"/>
      <c r="C732" s="354"/>
      <c r="D732" s="127"/>
      <c r="E732" s="367"/>
      <c r="F732" s="127"/>
      <c r="G732" s="127"/>
      <c r="H732" s="127"/>
      <c r="I732" s="367"/>
      <c r="J732" s="163"/>
      <c r="K732" s="163"/>
      <c r="L732" s="127"/>
      <c r="M732" s="106" t="str">
        <f>IF(OR(E732="",I732=""),"",IF(E732="Wearing Course",VLOOKUP(I732,VALIDATIONS!$BO$2:$BQ$11,3,FALSE)*J732*K732, IF(E732="Pavement Base", VLOOKUP(I732,VALIDATIONS!$BK$2:$BM$10,3,FALSE)*J732*K732*L732/1000, IF(E732="Earthworks and Formation", VLOOKUP(I732,VALIDATIONS!$BR$2:$BT$3,3,FALSE)*J732*K732*L732/1000,0))))</f>
        <v/>
      </c>
    </row>
    <row r="733" spans="1:13" x14ac:dyDescent="0.2">
      <c r="A733" s="92"/>
      <c r="B733" s="355"/>
      <c r="C733" s="354"/>
      <c r="D733" s="127"/>
      <c r="E733" s="367"/>
      <c r="F733" s="127"/>
      <c r="G733" s="127"/>
      <c r="H733" s="127"/>
      <c r="I733" s="367"/>
      <c r="J733" s="163"/>
      <c r="K733" s="163"/>
      <c r="L733" s="127"/>
      <c r="M733" s="106" t="str">
        <f>IF(OR(E733="",I733=""),"",IF(E733="Wearing Course",VLOOKUP(I733,VALIDATIONS!$BO$2:$BQ$11,3,FALSE)*J733*K733, IF(E733="Pavement Base", VLOOKUP(I733,VALIDATIONS!$BK$2:$BM$10,3,FALSE)*J733*K733*L733/1000, IF(E733="Earthworks and Formation", VLOOKUP(I733,VALIDATIONS!$BR$2:$BT$3,3,FALSE)*J733*K733*L733/1000,0))))</f>
        <v/>
      </c>
    </row>
    <row r="734" spans="1:13" x14ac:dyDescent="0.2">
      <c r="A734" s="92"/>
      <c r="B734" s="355"/>
      <c r="C734" s="354"/>
      <c r="D734" s="127"/>
      <c r="E734" s="367"/>
      <c r="F734" s="127"/>
      <c r="G734" s="127"/>
      <c r="H734" s="127"/>
      <c r="I734" s="367"/>
      <c r="J734" s="163"/>
      <c r="K734" s="163"/>
      <c r="L734" s="127"/>
      <c r="M734" s="106" t="str">
        <f>IF(OR(E734="",I734=""),"",IF(E734="Wearing Course",VLOOKUP(I734,VALIDATIONS!$BO$2:$BQ$11,3,FALSE)*J734*K734, IF(E734="Pavement Base", VLOOKUP(I734,VALIDATIONS!$BK$2:$BM$10,3,FALSE)*J734*K734*L734/1000, IF(E734="Earthworks and Formation", VLOOKUP(I734,VALIDATIONS!$BR$2:$BT$3,3,FALSE)*J734*K734*L734/1000,0))))</f>
        <v/>
      </c>
    </row>
    <row r="735" spans="1:13" x14ac:dyDescent="0.2">
      <c r="A735" s="92"/>
      <c r="B735" s="355"/>
      <c r="C735" s="354"/>
      <c r="D735" s="127"/>
      <c r="E735" s="367"/>
      <c r="F735" s="127"/>
      <c r="G735" s="127"/>
      <c r="H735" s="127"/>
      <c r="I735" s="367"/>
      <c r="J735" s="163"/>
      <c r="K735" s="163"/>
      <c r="L735" s="127"/>
      <c r="M735" s="106" t="str">
        <f>IF(OR(E735="",I735=""),"",IF(E735="Wearing Course",VLOOKUP(I735,VALIDATIONS!$BO$2:$BQ$11,3,FALSE)*J735*K735, IF(E735="Pavement Base", VLOOKUP(I735,VALIDATIONS!$BK$2:$BM$10,3,FALSE)*J735*K735*L735/1000, IF(E735="Earthworks and Formation", VLOOKUP(I735,VALIDATIONS!$BR$2:$BT$3,3,FALSE)*J735*K735*L735/1000,0))))</f>
        <v/>
      </c>
    </row>
    <row r="736" spans="1:13" x14ac:dyDescent="0.2">
      <c r="A736" s="92"/>
      <c r="B736" s="355"/>
      <c r="C736" s="354"/>
      <c r="D736" s="127"/>
      <c r="E736" s="367"/>
      <c r="F736" s="127"/>
      <c r="G736" s="127"/>
      <c r="H736" s="127"/>
      <c r="I736" s="367"/>
      <c r="J736" s="163"/>
      <c r="K736" s="163"/>
      <c r="L736" s="127"/>
      <c r="M736" s="106" t="str">
        <f>IF(OR(E736="",I736=""),"",IF(E736="Wearing Course",VLOOKUP(I736,VALIDATIONS!$BO$2:$BQ$11,3,FALSE)*J736*K736, IF(E736="Pavement Base", VLOOKUP(I736,VALIDATIONS!$BK$2:$BM$10,3,FALSE)*J736*K736*L736/1000, IF(E736="Earthworks and Formation", VLOOKUP(I736,VALIDATIONS!$BR$2:$BT$3,3,FALSE)*J736*K736*L736/1000,0))))</f>
        <v/>
      </c>
    </row>
    <row r="737" spans="1:13" x14ac:dyDescent="0.2">
      <c r="A737" s="92"/>
      <c r="B737" s="355"/>
      <c r="C737" s="354"/>
      <c r="D737" s="127"/>
      <c r="E737" s="367"/>
      <c r="F737" s="127"/>
      <c r="G737" s="127"/>
      <c r="H737" s="127"/>
      <c r="I737" s="367"/>
      <c r="J737" s="163"/>
      <c r="K737" s="163"/>
      <c r="L737" s="127"/>
      <c r="M737" s="106" t="str">
        <f>IF(OR(E737="",I737=""),"",IF(E737="Wearing Course",VLOOKUP(I737,VALIDATIONS!$BO$2:$BQ$11,3,FALSE)*J737*K737, IF(E737="Pavement Base", VLOOKUP(I737,VALIDATIONS!$BK$2:$BM$10,3,FALSE)*J737*K737*L737/1000, IF(E737="Earthworks and Formation", VLOOKUP(I737,VALIDATIONS!$BR$2:$BT$3,3,FALSE)*J737*K737*L737/1000,0))))</f>
        <v/>
      </c>
    </row>
    <row r="738" spans="1:13" x14ac:dyDescent="0.2">
      <c r="A738" s="92"/>
      <c r="B738" s="355"/>
      <c r="C738" s="354"/>
      <c r="D738" s="127"/>
      <c r="E738" s="367"/>
      <c r="F738" s="127"/>
      <c r="G738" s="127"/>
      <c r="H738" s="127"/>
      <c r="I738" s="367"/>
      <c r="J738" s="163"/>
      <c r="K738" s="163"/>
      <c r="L738" s="127"/>
      <c r="M738" s="106" t="str">
        <f>IF(OR(E738="",I738=""),"",IF(E738="Wearing Course",VLOOKUP(I738,VALIDATIONS!$BO$2:$BQ$11,3,FALSE)*J738*K738, IF(E738="Pavement Base", VLOOKUP(I738,VALIDATIONS!$BK$2:$BM$10,3,FALSE)*J738*K738*L738/1000, IF(E738="Earthworks and Formation", VLOOKUP(I738,VALIDATIONS!$BR$2:$BT$3,3,FALSE)*J738*K738*L738/1000,0))))</f>
        <v/>
      </c>
    </row>
    <row r="739" spans="1:13" x14ac:dyDescent="0.2">
      <c r="A739" s="92"/>
      <c r="B739" s="355"/>
      <c r="C739" s="354"/>
      <c r="D739" s="127"/>
      <c r="E739" s="367"/>
      <c r="F739" s="127"/>
      <c r="G739" s="127"/>
      <c r="H739" s="127"/>
      <c r="I739" s="367"/>
      <c r="J739" s="163"/>
      <c r="K739" s="163"/>
      <c r="L739" s="127"/>
      <c r="M739" s="106" t="str">
        <f>IF(OR(E739="",I739=""),"",IF(E739="Wearing Course",VLOOKUP(I739,VALIDATIONS!$BO$2:$BQ$11,3,FALSE)*J739*K739, IF(E739="Pavement Base", VLOOKUP(I739,VALIDATIONS!$BK$2:$BM$10,3,FALSE)*J739*K739*L739/1000, IF(E739="Earthworks and Formation", VLOOKUP(I739,VALIDATIONS!$BR$2:$BT$3,3,FALSE)*J739*K739*L739/1000,0))))</f>
        <v/>
      </c>
    </row>
    <row r="740" spans="1:13" x14ac:dyDescent="0.2">
      <c r="A740" s="92"/>
      <c r="B740" s="355"/>
      <c r="C740" s="354"/>
      <c r="D740" s="127"/>
      <c r="E740" s="367"/>
      <c r="F740" s="127"/>
      <c r="G740" s="127"/>
      <c r="H740" s="127"/>
      <c r="I740" s="367"/>
      <c r="J740" s="163"/>
      <c r="K740" s="163"/>
      <c r="L740" s="127"/>
      <c r="M740" s="106" t="str">
        <f>IF(OR(E740="",I740=""),"",IF(E740="Wearing Course",VLOOKUP(I740,VALIDATIONS!$BO$2:$BQ$11,3,FALSE)*J740*K740, IF(E740="Pavement Base", VLOOKUP(I740,VALIDATIONS!$BK$2:$BM$10,3,FALSE)*J740*K740*L740/1000, IF(E740="Earthworks and Formation", VLOOKUP(I740,VALIDATIONS!$BR$2:$BT$3,3,FALSE)*J740*K740*L740/1000,0))))</f>
        <v/>
      </c>
    </row>
    <row r="741" spans="1:13" x14ac:dyDescent="0.2">
      <c r="A741" s="92"/>
      <c r="B741" s="355"/>
      <c r="C741" s="354"/>
      <c r="D741" s="127"/>
      <c r="E741" s="367"/>
      <c r="F741" s="127"/>
      <c r="G741" s="127"/>
      <c r="H741" s="127"/>
      <c r="I741" s="367"/>
      <c r="J741" s="163"/>
      <c r="K741" s="163"/>
      <c r="L741" s="127"/>
      <c r="M741" s="106" t="str">
        <f>IF(OR(E741="",I741=""),"",IF(E741="Wearing Course",VLOOKUP(I741,VALIDATIONS!$BO$2:$BQ$11,3,FALSE)*J741*K741, IF(E741="Pavement Base", VLOOKUP(I741,VALIDATIONS!$BK$2:$BM$10,3,FALSE)*J741*K741*L741/1000, IF(E741="Earthworks and Formation", VLOOKUP(I741,VALIDATIONS!$BR$2:$BT$3,3,FALSE)*J741*K741*L741/1000,0))))</f>
        <v/>
      </c>
    </row>
    <row r="742" spans="1:13" x14ac:dyDescent="0.2">
      <c r="A742" s="92"/>
      <c r="B742" s="355"/>
      <c r="C742" s="354"/>
      <c r="D742" s="127"/>
      <c r="E742" s="367"/>
      <c r="F742" s="127"/>
      <c r="G742" s="127"/>
      <c r="H742" s="127"/>
      <c r="I742" s="367"/>
      <c r="J742" s="163"/>
      <c r="K742" s="163"/>
      <c r="L742" s="127"/>
      <c r="M742" s="106" t="str">
        <f>IF(OR(E742="",I742=""),"",IF(E742="Wearing Course",VLOOKUP(I742,VALIDATIONS!$BO$2:$BQ$11,3,FALSE)*J742*K742, IF(E742="Pavement Base", VLOOKUP(I742,VALIDATIONS!$BK$2:$BM$10,3,FALSE)*J742*K742*L742/1000, IF(E742="Earthworks and Formation", VLOOKUP(I742,VALIDATIONS!$BR$2:$BT$3,3,FALSE)*J742*K742*L742/1000,0))))</f>
        <v/>
      </c>
    </row>
    <row r="743" spans="1:13" x14ac:dyDescent="0.2">
      <c r="A743" s="92"/>
      <c r="B743" s="355"/>
      <c r="C743" s="354"/>
      <c r="D743" s="127"/>
      <c r="E743" s="367"/>
      <c r="F743" s="127"/>
      <c r="G743" s="127"/>
      <c r="H743" s="127"/>
      <c r="I743" s="367"/>
      <c r="J743" s="163"/>
      <c r="K743" s="163"/>
      <c r="L743" s="127"/>
      <c r="M743" s="106" t="str">
        <f>IF(OR(E743="",I743=""),"",IF(E743="Wearing Course",VLOOKUP(I743,VALIDATIONS!$BO$2:$BQ$11,3,FALSE)*J743*K743, IF(E743="Pavement Base", VLOOKUP(I743,VALIDATIONS!$BK$2:$BM$10,3,FALSE)*J743*K743*L743/1000, IF(E743="Earthworks and Formation", VLOOKUP(I743,VALIDATIONS!$BR$2:$BT$3,3,FALSE)*J743*K743*L743/1000,0))))</f>
        <v/>
      </c>
    </row>
    <row r="744" spans="1:13" x14ac:dyDescent="0.2">
      <c r="A744" s="92"/>
      <c r="B744" s="355"/>
      <c r="C744" s="354"/>
      <c r="D744" s="127"/>
      <c r="E744" s="367"/>
      <c r="F744" s="127"/>
      <c r="G744" s="127"/>
      <c r="H744" s="127"/>
      <c r="I744" s="367"/>
      <c r="J744" s="163"/>
      <c r="K744" s="163"/>
      <c r="L744" s="127"/>
      <c r="M744" s="106" t="str">
        <f>IF(OR(E744="",I744=""),"",IF(E744="Wearing Course",VLOOKUP(I744,VALIDATIONS!$BO$2:$BQ$11,3,FALSE)*J744*K744, IF(E744="Pavement Base", VLOOKUP(I744,VALIDATIONS!$BK$2:$BM$10,3,FALSE)*J744*K744*L744/1000, IF(E744="Earthworks and Formation", VLOOKUP(I744,VALIDATIONS!$BR$2:$BT$3,3,FALSE)*J744*K744*L744/1000,0))))</f>
        <v/>
      </c>
    </row>
    <row r="745" spans="1:13" x14ac:dyDescent="0.2">
      <c r="A745" s="92"/>
      <c r="B745" s="355"/>
      <c r="C745" s="354"/>
      <c r="D745" s="127"/>
      <c r="E745" s="367"/>
      <c r="F745" s="127"/>
      <c r="G745" s="127"/>
      <c r="H745" s="127"/>
      <c r="I745" s="367"/>
      <c r="J745" s="163"/>
      <c r="K745" s="163"/>
      <c r="L745" s="127"/>
      <c r="M745" s="106" t="str">
        <f>IF(OR(E745="",I745=""),"",IF(E745="Wearing Course",VLOOKUP(I745,VALIDATIONS!$BO$2:$BQ$11,3,FALSE)*J745*K745, IF(E745="Pavement Base", VLOOKUP(I745,VALIDATIONS!$BK$2:$BM$10,3,FALSE)*J745*K745*L745/1000, IF(E745="Earthworks and Formation", VLOOKUP(I745,VALIDATIONS!$BR$2:$BT$3,3,FALSE)*J745*K745*L745/1000,0))))</f>
        <v/>
      </c>
    </row>
    <row r="746" spans="1:13" x14ac:dyDescent="0.2">
      <c r="A746" s="92"/>
      <c r="B746" s="355"/>
      <c r="C746" s="354"/>
      <c r="D746" s="127"/>
      <c r="E746" s="367"/>
      <c r="F746" s="127"/>
      <c r="G746" s="127"/>
      <c r="H746" s="127"/>
      <c r="I746" s="367"/>
      <c r="J746" s="163"/>
      <c r="K746" s="163"/>
      <c r="L746" s="127"/>
      <c r="M746" s="106" t="str">
        <f>IF(OR(E746="",I746=""),"",IF(E746="Wearing Course",VLOOKUP(I746,VALIDATIONS!$BO$2:$BQ$11,3,FALSE)*J746*K746, IF(E746="Pavement Base", VLOOKUP(I746,VALIDATIONS!$BK$2:$BM$10,3,FALSE)*J746*K746*L746/1000, IF(E746="Earthworks and Formation", VLOOKUP(I746,VALIDATIONS!$BR$2:$BT$3,3,FALSE)*J746*K746*L746/1000,0))))</f>
        <v/>
      </c>
    </row>
    <row r="747" spans="1:13" x14ac:dyDescent="0.2">
      <c r="A747" s="92"/>
      <c r="B747" s="355"/>
      <c r="C747" s="354"/>
      <c r="D747" s="127"/>
      <c r="E747" s="367"/>
      <c r="F747" s="127"/>
      <c r="G747" s="127"/>
      <c r="H747" s="127"/>
      <c r="I747" s="367"/>
      <c r="J747" s="163"/>
      <c r="K747" s="163"/>
      <c r="L747" s="127"/>
      <c r="M747" s="106" t="str">
        <f>IF(OR(E747="",I747=""),"",IF(E747="Wearing Course",VLOOKUP(I747,VALIDATIONS!$BO$2:$BQ$11,3,FALSE)*J747*K747, IF(E747="Pavement Base", VLOOKUP(I747,VALIDATIONS!$BK$2:$BM$10,3,FALSE)*J747*K747*L747/1000, IF(E747="Earthworks and Formation", VLOOKUP(I747,VALIDATIONS!$BR$2:$BT$3,3,FALSE)*J747*K747*L747/1000,0))))</f>
        <v/>
      </c>
    </row>
    <row r="748" spans="1:13" x14ac:dyDescent="0.2">
      <c r="A748" s="92"/>
      <c r="B748" s="355"/>
      <c r="C748" s="354"/>
      <c r="D748" s="127"/>
      <c r="E748" s="367"/>
      <c r="F748" s="127"/>
      <c r="G748" s="127"/>
      <c r="H748" s="127"/>
      <c r="I748" s="367"/>
      <c r="J748" s="163"/>
      <c r="K748" s="163"/>
      <c r="L748" s="127"/>
      <c r="M748" s="106" t="str">
        <f>IF(OR(E748="",I748=""),"",IF(E748="Wearing Course",VLOOKUP(I748,VALIDATIONS!$BO$2:$BQ$11,3,FALSE)*J748*K748, IF(E748="Pavement Base", VLOOKUP(I748,VALIDATIONS!$BK$2:$BM$10,3,FALSE)*J748*K748*L748/1000, IF(E748="Earthworks and Formation", VLOOKUP(I748,VALIDATIONS!$BR$2:$BT$3,3,FALSE)*J748*K748*L748/1000,0))))</f>
        <v/>
      </c>
    </row>
    <row r="749" spans="1:13" x14ac:dyDescent="0.2">
      <c r="A749" s="92"/>
      <c r="B749" s="355"/>
      <c r="C749" s="354"/>
      <c r="D749" s="127"/>
      <c r="E749" s="367"/>
      <c r="F749" s="127"/>
      <c r="G749" s="127"/>
      <c r="H749" s="127"/>
      <c r="I749" s="367"/>
      <c r="J749" s="163"/>
      <c r="K749" s="163"/>
      <c r="L749" s="127"/>
      <c r="M749" s="106" t="str">
        <f>IF(OR(E749="",I749=""),"",IF(E749="Wearing Course",VLOOKUP(I749,VALIDATIONS!$BO$2:$BQ$11,3,FALSE)*J749*K749, IF(E749="Pavement Base", VLOOKUP(I749,VALIDATIONS!$BK$2:$BM$10,3,FALSE)*J749*K749*L749/1000, IF(E749="Earthworks and Formation", VLOOKUP(I749,VALIDATIONS!$BR$2:$BT$3,3,FALSE)*J749*K749*L749/1000,0))))</f>
        <v/>
      </c>
    </row>
    <row r="750" spans="1:13" x14ac:dyDescent="0.2">
      <c r="A750" s="92"/>
      <c r="B750" s="355"/>
      <c r="C750" s="354"/>
      <c r="D750" s="127"/>
      <c r="E750" s="367"/>
      <c r="F750" s="127"/>
      <c r="G750" s="127"/>
      <c r="H750" s="127"/>
      <c r="I750" s="367"/>
      <c r="J750" s="163"/>
      <c r="K750" s="163"/>
      <c r="L750" s="127"/>
      <c r="M750" s="106" t="str">
        <f>IF(OR(E750="",I750=""),"",IF(E750="Wearing Course",VLOOKUP(I750,VALIDATIONS!$BO$2:$BQ$11,3,FALSE)*J750*K750, IF(E750="Pavement Base", VLOOKUP(I750,VALIDATIONS!$BK$2:$BM$10,3,FALSE)*J750*K750*L750/1000, IF(E750="Earthworks and Formation", VLOOKUP(I750,VALIDATIONS!$BR$2:$BT$3,3,FALSE)*J750*K750*L750/1000,0))))</f>
        <v/>
      </c>
    </row>
    <row r="751" spans="1:13" x14ac:dyDescent="0.2">
      <c r="A751" s="92"/>
      <c r="B751" s="355"/>
      <c r="C751" s="354"/>
      <c r="D751" s="127"/>
      <c r="E751" s="367"/>
      <c r="F751" s="127"/>
      <c r="G751" s="127"/>
      <c r="H751" s="127"/>
      <c r="I751" s="367"/>
      <c r="J751" s="163"/>
      <c r="K751" s="163"/>
      <c r="L751" s="127"/>
      <c r="M751" s="106" t="str">
        <f>IF(OR(E751="",I751=""),"",IF(E751="Wearing Course",VLOOKUP(I751,VALIDATIONS!$BO$2:$BQ$11,3,FALSE)*J751*K751, IF(E751="Pavement Base", VLOOKUP(I751,VALIDATIONS!$BK$2:$BM$10,3,FALSE)*J751*K751*L751/1000, IF(E751="Earthworks and Formation", VLOOKUP(I751,VALIDATIONS!$BR$2:$BT$3,3,FALSE)*J751*K751*L751/1000,0))))</f>
        <v/>
      </c>
    </row>
    <row r="752" spans="1:13" x14ac:dyDescent="0.2">
      <c r="A752" s="92"/>
      <c r="B752" s="355"/>
      <c r="C752" s="354"/>
      <c r="D752" s="127"/>
      <c r="E752" s="367"/>
      <c r="F752" s="127"/>
      <c r="G752" s="127"/>
      <c r="H752" s="127"/>
      <c r="I752" s="367"/>
      <c r="J752" s="163"/>
      <c r="K752" s="163"/>
      <c r="L752" s="127"/>
      <c r="M752" s="106" t="str">
        <f>IF(OR(E752="",I752=""),"",IF(E752="Wearing Course",VLOOKUP(I752,VALIDATIONS!$BO$2:$BQ$11,3,FALSE)*J752*K752, IF(E752="Pavement Base", VLOOKUP(I752,VALIDATIONS!$BK$2:$BM$10,3,FALSE)*J752*K752*L752/1000, IF(E752="Earthworks and Formation", VLOOKUP(I752,VALIDATIONS!$BR$2:$BT$3,3,FALSE)*J752*K752*L752/1000,0))))</f>
        <v/>
      </c>
    </row>
    <row r="753" spans="1:13" x14ac:dyDescent="0.2">
      <c r="A753" s="92"/>
      <c r="B753" s="355"/>
      <c r="C753" s="354"/>
      <c r="D753" s="127"/>
      <c r="E753" s="367"/>
      <c r="F753" s="127"/>
      <c r="G753" s="127"/>
      <c r="H753" s="127"/>
      <c r="I753" s="367"/>
      <c r="J753" s="163"/>
      <c r="K753" s="163"/>
      <c r="L753" s="127"/>
      <c r="M753" s="106" t="str">
        <f>IF(OR(E753="",I753=""),"",IF(E753="Wearing Course",VLOOKUP(I753,VALIDATIONS!$BO$2:$BQ$11,3,FALSE)*J753*K753, IF(E753="Pavement Base", VLOOKUP(I753,VALIDATIONS!$BK$2:$BM$10,3,FALSE)*J753*K753*L753/1000, IF(E753="Earthworks and Formation", VLOOKUP(I753,VALIDATIONS!$BR$2:$BT$3,3,FALSE)*J753*K753*L753/1000,0))))</f>
        <v/>
      </c>
    </row>
    <row r="754" spans="1:13" x14ac:dyDescent="0.2">
      <c r="A754" s="92"/>
      <c r="B754" s="355"/>
      <c r="C754" s="354"/>
      <c r="D754" s="127"/>
      <c r="E754" s="367"/>
      <c r="F754" s="127"/>
      <c r="G754" s="127"/>
      <c r="H754" s="127"/>
      <c r="I754" s="367"/>
      <c r="J754" s="163"/>
      <c r="K754" s="163"/>
      <c r="L754" s="127"/>
      <c r="M754" s="106" t="str">
        <f>IF(OR(E754="",I754=""),"",IF(E754="Wearing Course",VLOOKUP(I754,VALIDATIONS!$BO$2:$BQ$11,3,FALSE)*J754*K754, IF(E754="Pavement Base", VLOOKUP(I754,VALIDATIONS!$BK$2:$BM$10,3,FALSE)*J754*K754*L754/1000, IF(E754="Earthworks and Formation", VLOOKUP(I754,VALIDATIONS!$BR$2:$BT$3,3,FALSE)*J754*K754*L754/1000,0))))</f>
        <v/>
      </c>
    </row>
    <row r="755" spans="1:13" x14ac:dyDescent="0.2">
      <c r="A755" s="92"/>
      <c r="B755" s="355"/>
      <c r="C755" s="354"/>
      <c r="D755" s="127"/>
      <c r="E755" s="367"/>
      <c r="F755" s="127"/>
      <c r="G755" s="127"/>
      <c r="H755" s="127"/>
      <c r="I755" s="367"/>
      <c r="J755" s="163"/>
      <c r="K755" s="163"/>
      <c r="L755" s="127"/>
      <c r="M755" s="106" t="str">
        <f>IF(OR(E755="",I755=""),"",IF(E755="Wearing Course",VLOOKUP(I755,VALIDATIONS!$BO$2:$BQ$11,3,FALSE)*J755*K755, IF(E755="Pavement Base", VLOOKUP(I755,VALIDATIONS!$BK$2:$BM$10,3,FALSE)*J755*K755*L755/1000, IF(E755="Earthworks and Formation", VLOOKUP(I755,VALIDATIONS!$BR$2:$BT$3,3,FALSE)*J755*K755*L755/1000,0))))</f>
        <v/>
      </c>
    </row>
    <row r="756" spans="1:13" x14ac:dyDescent="0.2">
      <c r="A756" s="92"/>
      <c r="B756" s="355"/>
      <c r="C756" s="354"/>
      <c r="D756" s="127"/>
      <c r="E756" s="367"/>
      <c r="F756" s="127"/>
      <c r="G756" s="127"/>
      <c r="H756" s="127"/>
      <c r="I756" s="367"/>
      <c r="J756" s="163"/>
      <c r="K756" s="163"/>
      <c r="L756" s="127"/>
      <c r="M756" s="106" t="str">
        <f>IF(OR(E756="",I756=""),"",IF(E756="Wearing Course",VLOOKUP(I756,VALIDATIONS!$BO$2:$BQ$11,3,FALSE)*J756*K756, IF(E756="Pavement Base", VLOOKUP(I756,VALIDATIONS!$BK$2:$BM$10,3,FALSE)*J756*K756*L756/1000, IF(E756="Earthworks and Formation", VLOOKUP(I756,VALIDATIONS!$BR$2:$BT$3,3,FALSE)*J756*K756*L756/1000,0))))</f>
        <v/>
      </c>
    </row>
    <row r="757" spans="1:13" x14ac:dyDescent="0.2">
      <c r="A757" s="92"/>
      <c r="B757" s="355"/>
      <c r="C757" s="354"/>
      <c r="D757" s="127"/>
      <c r="E757" s="367"/>
      <c r="F757" s="127"/>
      <c r="G757" s="127"/>
      <c r="H757" s="127"/>
      <c r="I757" s="367"/>
      <c r="J757" s="163"/>
      <c r="K757" s="163"/>
      <c r="L757" s="127"/>
      <c r="M757" s="106" t="str">
        <f>IF(OR(E757="",I757=""),"",IF(E757="Wearing Course",VLOOKUP(I757,VALIDATIONS!$BO$2:$BQ$11,3,FALSE)*J757*K757, IF(E757="Pavement Base", VLOOKUP(I757,VALIDATIONS!$BK$2:$BM$10,3,FALSE)*J757*K757*L757/1000, IF(E757="Earthworks and Formation", VLOOKUP(I757,VALIDATIONS!$BR$2:$BT$3,3,FALSE)*J757*K757*L757/1000,0))))</f>
        <v/>
      </c>
    </row>
    <row r="758" spans="1:13" x14ac:dyDescent="0.2">
      <c r="A758" s="92"/>
      <c r="B758" s="355"/>
      <c r="C758" s="354"/>
      <c r="D758" s="127"/>
      <c r="E758" s="367"/>
      <c r="F758" s="127"/>
      <c r="G758" s="127"/>
      <c r="H758" s="127"/>
      <c r="I758" s="367"/>
      <c r="J758" s="163"/>
      <c r="K758" s="163"/>
      <c r="L758" s="127"/>
      <c r="M758" s="106" t="str">
        <f>IF(OR(E758="",I758=""),"",IF(E758="Wearing Course",VLOOKUP(I758,VALIDATIONS!$BO$2:$BQ$11,3,FALSE)*J758*K758, IF(E758="Pavement Base", VLOOKUP(I758,VALIDATIONS!$BK$2:$BM$10,3,FALSE)*J758*K758*L758/1000, IF(E758="Earthworks and Formation", VLOOKUP(I758,VALIDATIONS!$BR$2:$BT$3,3,FALSE)*J758*K758*L758/1000,0))))</f>
        <v/>
      </c>
    </row>
    <row r="759" spans="1:13" x14ac:dyDescent="0.2">
      <c r="A759" s="92"/>
      <c r="B759" s="355"/>
      <c r="C759" s="354"/>
      <c r="D759" s="127"/>
      <c r="E759" s="367"/>
      <c r="F759" s="127"/>
      <c r="G759" s="127"/>
      <c r="H759" s="127"/>
      <c r="I759" s="367"/>
      <c r="J759" s="163"/>
      <c r="K759" s="163"/>
      <c r="L759" s="127"/>
      <c r="M759" s="106" t="str">
        <f>IF(OR(E759="",I759=""),"",IF(E759="Wearing Course",VLOOKUP(I759,VALIDATIONS!$BO$2:$BQ$11,3,FALSE)*J759*K759, IF(E759="Pavement Base", VLOOKUP(I759,VALIDATIONS!$BK$2:$BM$10,3,FALSE)*J759*K759*L759/1000, IF(E759="Earthworks and Formation", VLOOKUP(I759,VALIDATIONS!$BR$2:$BT$3,3,FALSE)*J759*K759*L759/1000,0))))</f>
        <v/>
      </c>
    </row>
    <row r="760" spans="1:13" x14ac:dyDescent="0.2">
      <c r="A760" s="92"/>
      <c r="B760" s="355"/>
      <c r="C760" s="354"/>
      <c r="D760" s="127"/>
      <c r="E760" s="367"/>
      <c r="F760" s="127"/>
      <c r="G760" s="127"/>
      <c r="H760" s="127"/>
      <c r="I760" s="367"/>
      <c r="J760" s="163"/>
      <c r="K760" s="163"/>
      <c r="L760" s="127"/>
      <c r="M760" s="106" t="str">
        <f>IF(OR(E760="",I760=""),"",IF(E760="Wearing Course",VLOOKUP(I760,VALIDATIONS!$BO$2:$BQ$11,3,FALSE)*J760*K760, IF(E760="Pavement Base", VLOOKUP(I760,VALIDATIONS!$BK$2:$BM$10,3,FALSE)*J760*K760*L760/1000, IF(E760="Earthworks and Formation", VLOOKUP(I760,VALIDATIONS!$BR$2:$BT$3,3,FALSE)*J760*K760*L760/1000,0))))</f>
        <v/>
      </c>
    </row>
    <row r="761" spans="1:13" x14ac:dyDescent="0.2">
      <c r="A761" s="92"/>
      <c r="B761" s="355"/>
      <c r="C761" s="354"/>
      <c r="D761" s="127"/>
      <c r="E761" s="367"/>
      <c r="F761" s="127"/>
      <c r="G761" s="127"/>
      <c r="H761" s="127"/>
      <c r="I761" s="367"/>
      <c r="J761" s="163"/>
      <c r="K761" s="163"/>
      <c r="L761" s="127"/>
      <c r="M761" s="106" t="str">
        <f>IF(OR(E761="",I761=""),"",IF(E761="Wearing Course",VLOOKUP(I761,VALIDATIONS!$BO$2:$BQ$11,3,FALSE)*J761*K761, IF(E761="Pavement Base", VLOOKUP(I761,VALIDATIONS!$BK$2:$BM$10,3,FALSE)*J761*K761*L761/1000, IF(E761="Earthworks and Formation", VLOOKUP(I761,VALIDATIONS!$BR$2:$BT$3,3,FALSE)*J761*K761*L761/1000,0))))</f>
        <v/>
      </c>
    </row>
    <row r="762" spans="1:13" x14ac:dyDescent="0.2">
      <c r="A762" s="92"/>
      <c r="B762" s="355"/>
      <c r="C762" s="354"/>
      <c r="D762" s="127"/>
      <c r="E762" s="367"/>
      <c r="F762" s="127"/>
      <c r="G762" s="127"/>
      <c r="H762" s="127"/>
      <c r="I762" s="367"/>
      <c r="J762" s="163"/>
      <c r="K762" s="163"/>
      <c r="L762" s="127"/>
      <c r="M762" s="106" t="str">
        <f>IF(OR(E762="",I762=""),"",IF(E762="Wearing Course",VLOOKUP(I762,VALIDATIONS!$BO$2:$BQ$11,3,FALSE)*J762*K762, IF(E762="Pavement Base", VLOOKUP(I762,VALIDATIONS!$BK$2:$BM$10,3,FALSE)*J762*K762*L762/1000, IF(E762="Earthworks and Formation", VLOOKUP(I762,VALIDATIONS!$BR$2:$BT$3,3,FALSE)*J762*K762*L762/1000,0))))</f>
        <v/>
      </c>
    </row>
    <row r="763" spans="1:13" x14ac:dyDescent="0.2">
      <c r="A763" s="92"/>
      <c r="B763" s="355"/>
      <c r="C763" s="354"/>
      <c r="D763" s="127"/>
      <c r="E763" s="367"/>
      <c r="F763" s="127"/>
      <c r="G763" s="127"/>
      <c r="H763" s="127"/>
      <c r="I763" s="367"/>
      <c r="J763" s="163"/>
      <c r="K763" s="163"/>
      <c r="L763" s="127"/>
      <c r="M763" s="106" t="str">
        <f>IF(OR(E763="",I763=""),"",IF(E763="Wearing Course",VLOOKUP(I763,VALIDATIONS!$BO$2:$BQ$11,3,FALSE)*J763*K763, IF(E763="Pavement Base", VLOOKUP(I763,VALIDATIONS!$BK$2:$BM$10,3,FALSE)*J763*K763*L763/1000, IF(E763="Earthworks and Formation", VLOOKUP(I763,VALIDATIONS!$BR$2:$BT$3,3,FALSE)*J763*K763*L763/1000,0))))</f>
        <v/>
      </c>
    </row>
    <row r="764" spans="1:13" x14ac:dyDescent="0.2">
      <c r="A764" s="92"/>
      <c r="B764" s="355"/>
      <c r="C764" s="354"/>
      <c r="D764" s="127"/>
      <c r="E764" s="367"/>
      <c r="F764" s="127"/>
      <c r="G764" s="127"/>
      <c r="H764" s="127"/>
      <c r="I764" s="367"/>
      <c r="J764" s="163"/>
      <c r="K764" s="163"/>
      <c r="L764" s="127"/>
      <c r="M764" s="106" t="str">
        <f>IF(OR(E764="",I764=""),"",IF(E764="Wearing Course",VLOOKUP(I764,VALIDATIONS!$BO$2:$BQ$11,3,FALSE)*J764*K764, IF(E764="Pavement Base", VLOOKUP(I764,VALIDATIONS!$BK$2:$BM$10,3,FALSE)*J764*K764*L764/1000, IF(E764="Earthworks and Formation", VLOOKUP(I764,VALIDATIONS!$BR$2:$BT$3,3,FALSE)*J764*K764*L764/1000,0))))</f>
        <v/>
      </c>
    </row>
    <row r="765" spans="1:13" x14ac:dyDescent="0.2">
      <c r="A765" s="92"/>
      <c r="B765" s="355"/>
      <c r="C765" s="354"/>
      <c r="D765" s="127"/>
      <c r="E765" s="367"/>
      <c r="F765" s="127"/>
      <c r="G765" s="127"/>
      <c r="H765" s="127"/>
      <c r="I765" s="367"/>
      <c r="J765" s="163"/>
      <c r="K765" s="163"/>
      <c r="L765" s="127"/>
      <c r="M765" s="106" t="str">
        <f>IF(OR(E765="",I765=""),"",IF(E765="Wearing Course",VLOOKUP(I765,VALIDATIONS!$BO$2:$BQ$11,3,FALSE)*J765*K765, IF(E765="Pavement Base", VLOOKUP(I765,VALIDATIONS!$BK$2:$BM$10,3,FALSE)*J765*K765*L765/1000, IF(E765="Earthworks and Formation", VLOOKUP(I765,VALIDATIONS!$BR$2:$BT$3,3,FALSE)*J765*K765*L765/1000,0))))</f>
        <v/>
      </c>
    </row>
    <row r="766" spans="1:13" x14ac:dyDescent="0.2">
      <c r="A766" s="92"/>
      <c r="B766" s="355"/>
      <c r="C766" s="354"/>
      <c r="D766" s="127"/>
      <c r="E766" s="367"/>
      <c r="F766" s="127"/>
      <c r="G766" s="127"/>
      <c r="H766" s="127"/>
      <c r="I766" s="367"/>
      <c r="J766" s="163"/>
      <c r="K766" s="163"/>
      <c r="L766" s="127"/>
      <c r="M766" s="106" t="str">
        <f>IF(OR(E766="",I766=""),"",IF(E766="Wearing Course",VLOOKUP(I766,VALIDATIONS!$BO$2:$BQ$11,3,FALSE)*J766*K766, IF(E766="Pavement Base", VLOOKUP(I766,VALIDATIONS!$BK$2:$BM$10,3,FALSE)*J766*K766*L766/1000, IF(E766="Earthworks and Formation", VLOOKUP(I766,VALIDATIONS!$BR$2:$BT$3,3,FALSE)*J766*K766*L766/1000,0))))</f>
        <v/>
      </c>
    </row>
    <row r="767" spans="1:13" x14ac:dyDescent="0.2">
      <c r="A767" s="92"/>
      <c r="B767" s="355"/>
      <c r="C767" s="354"/>
      <c r="D767" s="127"/>
      <c r="E767" s="367"/>
      <c r="F767" s="127"/>
      <c r="G767" s="127"/>
      <c r="H767" s="127"/>
      <c r="I767" s="367"/>
      <c r="J767" s="163"/>
      <c r="K767" s="163"/>
      <c r="L767" s="127"/>
      <c r="M767" s="106" t="str">
        <f>IF(OR(E767="",I767=""),"",IF(E767="Wearing Course",VLOOKUP(I767,VALIDATIONS!$BO$2:$BQ$11,3,FALSE)*J767*K767, IF(E767="Pavement Base", VLOOKUP(I767,VALIDATIONS!$BK$2:$BM$10,3,FALSE)*J767*K767*L767/1000, IF(E767="Earthworks and Formation", VLOOKUP(I767,VALIDATIONS!$BR$2:$BT$3,3,FALSE)*J767*K767*L767/1000,0))))</f>
        <v/>
      </c>
    </row>
    <row r="768" spans="1:13" x14ac:dyDescent="0.2">
      <c r="A768" s="92"/>
      <c r="B768" s="355"/>
      <c r="C768" s="354"/>
      <c r="D768" s="127"/>
      <c r="E768" s="367"/>
      <c r="F768" s="127"/>
      <c r="G768" s="127"/>
      <c r="H768" s="127"/>
      <c r="I768" s="367"/>
      <c r="J768" s="163"/>
      <c r="K768" s="163"/>
      <c r="L768" s="127"/>
      <c r="M768" s="106" t="str">
        <f>IF(OR(E768="",I768=""),"",IF(E768="Wearing Course",VLOOKUP(I768,VALIDATIONS!$BO$2:$BQ$11,3,FALSE)*J768*K768, IF(E768="Pavement Base", VLOOKUP(I768,VALIDATIONS!$BK$2:$BM$10,3,FALSE)*J768*K768*L768/1000, IF(E768="Earthworks and Formation", VLOOKUP(I768,VALIDATIONS!$BR$2:$BT$3,3,FALSE)*J768*K768*L768/1000,0))))</f>
        <v/>
      </c>
    </row>
    <row r="769" spans="1:13" x14ac:dyDescent="0.2">
      <c r="A769" s="92"/>
      <c r="B769" s="355"/>
      <c r="C769" s="354"/>
      <c r="D769" s="127"/>
      <c r="E769" s="367"/>
      <c r="F769" s="127"/>
      <c r="G769" s="127"/>
      <c r="H769" s="127"/>
      <c r="I769" s="367"/>
      <c r="J769" s="163"/>
      <c r="K769" s="163"/>
      <c r="L769" s="127"/>
      <c r="M769" s="106" t="str">
        <f>IF(OR(E769="",I769=""),"",IF(E769="Wearing Course",VLOOKUP(I769,VALIDATIONS!$BO$2:$BQ$11,3,FALSE)*J769*K769, IF(E769="Pavement Base", VLOOKUP(I769,VALIDATIONS!$BK$2:$BM$10,3,FALSE)*J769*K769*L769/1000, IF(E769="Earthworks and Formation", VLOOKUP(I769,VALIDATIONS!$BR$2:$BT$3,3,FALSE)*J769*K769*L769/1000,0))))</f>
        <v/>
      </c>
    </row>
    <row r="770" spans="1:13" x14ac:dyDescent="0.2">
      <c r="A770" s="92"/>
      <c r="B770" s="355"/>
      <c r="C770" s="354"/>
      <c r="D770" s="127"/>
      <c r="E770" s="367"/>
      <c r="F770" s="127"/>
      <c r="G770" s="127"/>
      <c r="H770" s="127"/>
      <c r="I770" s="367"/>
      <c r="J770" s="163"/>
      <c r="K770" s="163"/>
      <c r="L770" s="127"/>
      <c r="M770" s="106" t="str">
        <f>IF(OR(E770="",I770=""),"",IF(E770="Wearing Course",VLOOKUP(I770,VALIDATIONS!$BO$2:$BQ$11,3,FALSE)*J770*K770, IF(E770="Pavement Base", VLOOKUP(I770,VALIDATIONS!$BK$2:$BM$10,3,FALSE)*J770*K770*L770/1000, IF(E770="Earthworks and Formation", VLOOKUP(I770,VALIDATIONS!$BR$2:$BT$3,3,FALSE)*J770*K770*L770/1000,0))))</f>
        <v/>
      </c>
    </row>
    <row r="771" spans="1:13" x14ac:dyDescent="0.2">
      <c r="A771" s="92"/>
      <c r="B771" s="355"/>
      <c r="C771" s="354"/>
      <c r="D771" s="127"/>
      <c r="E771" s="367"/>
      <c r="F771" s="127"/>
      <c r="G771" s="127"/>
      <c r="H771" s="127"/>
      <c r="I771" s="367"/>
      <c r="J771" s="163"/>
      <c r="K771" s="163"/>
      <c r="L771" s="127"/>
      <c r="M771" s="106" t="str">
        <f>IF(OR(E771="",I771=""),"",IF(E771="Wearing Course",VLOOKUP(I771,VALIDATIONS!$BO$2:$BQ$11,3,FALSE)*J771*K771, IF(E771="Pavement Base", VLOOKUP(I771,VALIDATIONS!$BK$2:$BM$10,3,FALSE)*J771*K771*L771/1000, IF(E771="Earthworks and Formation", VLOOKUP(I771,VALIDATIONS!$BR$2:$BT$3,3,FALSE)*J771*K771*L771/1000,0))))</f>
        <v/>
      </c>
    </row>
    <row r="772" spans="1:13" x14ac:dyDescent="0.2">
      <c r="A772" s="92"/>
      <c r="B772" s="355"/>
      <c r="C772" s="354"/>
      <c r="D772" s="127"/>
      <c r="E772" s="367"/>
      <c r="F772" s="127"/>
      <c r="G772" s="127"/>
      <c r="H772" s="127"/>
      <c r="I772" s="367"/>
      <c r="J772" s="163"/>
      <c r="K772" s="163"/>
      <c r="L772" s="127"/>
      <c r="M772" s="106" t="str">
        <f>IF(OR(E772="",I772=""),"",IF(E772="Wearing Course",VLOOKUP(I772,VALIDATIONS!$BO$2:$BQ$11,3,FALSE)*J772*K772, IF(E772="Pavement Base", VLOOKUP(I772,VALIDATIONS!$BK$2:$BM$10,3,FALSE)*J772*K772*L772/1000, IF(E772="Earthworks and Formation", VLOOKUP(I772,VALIDATIONS!$BR$2:$BT$3,3,FALSE)*J772*K772*L772/1000,0))))</f>
        <v/>
      </c>
    </row>
    <row r="773" spans="1:13" x14ac:dyDescent="0.2">
      <c r="A773" s="92"/>
      <c r="B773" s="355"/>
      <c r="C773" s="354"/>
      <c r="D773" s="127"/>
      <c r="E773" s="367"/>
      <c r="F773" s="127"/>
      <c r="G773" s="127"/>
      <c r="H773" s="127"/>
      <c r="I773" s="367"/>
      <c r="J773" s="163"/>
      <c r="K773" s="163"/>
      <c r="L773" s="127"/>
      <c r="M773" s="106" t="str">
        <f>IF(OR(E773="",I773=""),"",IF(E773="Wearing Course",VLOOKUP(I773,VALIDATIONS!$BO$2:$BQ$11,3,FALSE)*J773*K773, IF(E773="Pavement Base", VLOOKUP(I773,VALIDATIONS!$BK$2:$BM$10,3,FALSE)*J773*K773*L773/1000, IF(E773="Earthworks and Formation", VLOOKUP(I773,VALIDATIONS!$BR$2:$BT$3,3,FALSE)*J773*K773*L773/1000,0))))</f>
        <v/>
      </c>
    </row>
    <row r="774" spans="1:13" x14ac:dyDescent="0.2">
      <c r="A774" s="92"/>
      <c r="B774" s="355"/>
      <c r="C774" s="354"/>
      <c r="D774" s="127"/>
      <c r="E774" s="367"/>
      <c r="F774" s="127"/>
      <c r="G774" s="127"/>
      <c r="H774" s="127"/>
      <c r="I774" s="367"/>
      <c r="J774" s="163"/>
      <c r="K774" s="163"/>
      <c r="L774" s="127"/>
      <c r="M774" s="106" t="str">
        <f>IF(OR(E774="",I774=""),"",IF(E774="Wearing Course",VLOOKUP(I774,VALIDATIONS!$BO$2:$BQ$11,3,FALSE)*J774*K774, IF(E774="Pavement Base", VLOOKUP(I774,VALIDATIONS!$BK$2:$BM$10,3,FALSE)*J774*K774*L774/1000, IF(E774="Earthworks and Formation", VLOOKUP(I774,VALIDATIONS!$BR$2:$BT$3,3,FALSE)*J774*K774*L774/1000,0))))</f>
        <v/>
      </c>
    </row>
    <row r="775" spans="1:13" x14ac:dyDescent="0.2">
      <c r="A775" s="92"/>
      <c r="B775" s="355"/>
      <c r="C775" s="354"/>
      <c r="D775" s="127"/>
      <c r="E775" s="367"/>
      <c r="F775" s="127"/>
      <c r="G775" s="127"/>
      <c r="H775" s="127"/>
      <c r="I775" s="367"/>
      <c r="J775" s="163"/>
      <c r="K775" s="163"/>
      <c r="L775" s="127"/>
      <c r="M775" s="106" t="str">
        <f>IF(OR(E775="",I775=""),"",IF(E775="Wearing Course",VLOOKUP(I775,VALIDATIONS!$BO$2:$BQ$11,3,FALSE)*J775*K775, IF(E775="Pavement Base", VLOOKUP(I775,VALIDATIONS!$BK$2:$BM$10,3,FALSE)*J775*K775*L775/1000, IF(E775="Earthworks and Formation", VLOOKUP(I775,VALIDATIONS!$BR$2:$BT$3,3,FALSE)*J775*K775*L775/1000,0))))</f>
        <v/>
      </c>
    </row>
    <row r="776" spans="1:13" x14ac:dyDescent="0.2">
      <c r="A776" s="92"/>
      <c r="B776" s="355"/>
      <c r="C776" s="354"/>
      <c r="D776" s="127"/>
      <c r="E776" s="367"/>
      <c r="F776" s="127"/>
      <c r="G776" s="127"/>
      <c r="H776" s="127"/>
      <c r="I776" s="367"/>
      <c r="J776" s="163"/>
      <c r="K776" s="163"/>
      <c r="L776" s="127"/>
      <c r="M776" s="106" t="str">
        <f>IF(OR(E776="",I776=""),"",IF(E776="Wearing Course",VLOOKUP(I776,VALIDATIONS!$BO$2:$BQ$11,3,FALSE)*J776*K776, IF(E776="Pavement Base", VLOOKUP(I776,VALIDATIONS!$BK$2:$BM$10,3,FALSE)*J776*K776*L776/1000, IF(E776="Earthworks and Formation", VLOOKUP(I776,VALIDATIONS!$BR$2:$BT$3,3,FALSE)*J776*K776*L776/1000,0))))</f>
        <v/>
      </c>
    </row>
    <row r="777" spans="1:13" x14ac:dyDescent="0.2">
      <c r="A777" s="92"/>
      <c r="B777" s="355"/>
      <c r="C777" s="354"/>
      <c r="D777" s="127"/>
      <c r="E777" s="367"/>
      <c r="F777" s="127"/>
      <c r="G777" s="127"/>
      <c r="H777" s="127"/>
      <c r="I777" s="367"/>
      <c r="J777" s="163"/>
      <c r="K777" s="163"/>
      <c r="L777" s="127"/>
      <c r="M777" s="106" t="str">
        <f>IF(OR(E777="",I777=""),"",IF(E777="Wearing Course",VLOOKUP(I777,VALIDATIONS!$BO$2:$BQ$11,3,FALSE)*J777*K777, IF(E777="Pavement Base", VLOOKUP(I777,VALIDATIONS!$BK$2:$BM$10,3,FALSE)*J777*K777*L777/1000, IF(E777="Earthworks and Formation", VLOOKUP(I777,VALIDATIONS!$BR$2:$BT$3,3,FALSE)*J777*K777*L777/1000,0))))</f>
        <v/>
      </c>
    </row>
    <row r="778" spans="1:13" x14ac:dyDescent="0.2">
      <c r="A778" s="92"/>
      <c r="B778" s="355"/>
      <c r="C778" s="354"/>
      <c r="D778" s="127"/>
      <c r="E778" s="367"/>
      <c r="F778" s="127"/>
      <c r="G778" s="127"/>
      <c r="H778" s="127"/>
      <c r="I778" s="367"/>
      <c r="J778" s="163"/>
      <c r="K778" s="163"/>
      <c r="L778" s="127"/>
      <c r="M778" s="106" t="str">
        <f>IF(OR(E778="",I778=""),"",IF(E778="Wearing Course",VLOOKUP(I778,VALIDATIONS!$BO$2:$BQ$11,3,FALSE)*J778*K778, IF(E778="Pavement Base", VLOOKUP(I778,VALIDATIONS!$BK$2:$BM$10,3,FALSE)*J778*K778*L778/1000, IF(E778="Earthworks and Formation", VLOOKUP(I778,VALIDATIONS!$BR$2:$BT$3,3,FALSE)*J778*K778*L778/1000,0))))</f>
        <v/>
      </c>
    </row>
    <row r="779" spans="1:13" x14ac:dyDescent="0.2">
      <c r="A779" s="92"/>
      <c r="B779" s="355"/>
      <c r="C779" s="354"/>
      <c r="D779" s="127"/>
      <c r="E779" s="367"/>
      <c r="F779" s="127"/>
      <c r="G779" s="127"/>
      <c r="H779" s="127"/>
      <c r="I779" s="367"/>
      <c r="J779" s="163"/>
      <c r="K779" s="163"/>
      <c r="L779" s="127"/>
      <c r="M779" s="106" t="str">
        <f>IF(OR(E779="",I779=""),"",IF(E779="Wearing Course",VLOOKUP(I779,VALIDATIONS!$BO$2:$BQ$11,3,FALSE)*J779*K779, IF(E779="Pavement Base", VLOOKUP(I779,VALIDATIONS!$BK$2:$BM$10,3,FALSE)*J779*K779*L779/1000, IF(E779="Earthworks and Formation", VLOOKUP(I779,VALIDATIONS!$BR$2:$BT$3,3,FALSE)*J779*K779*L779/1000,0))))</f>
        <v/>
      </c>
    </row>
    <row r="780" spans="1:13" x14ac:dyDescent="0.2">
      <c r="A780" s="92"/>
      <c r="B780" s="355"/>
      <c r="C780" s="354"/>
      <c r="D780" s="127"/>
      <c r="E780" s="367"/>
      <c r="F780" s="127"/>
      <c r="G780" s="127"/>
      <c r="H780" s="127"/>
      <c r="I780" s="367"/>
      <c r="J780" s="163"/>
      <c r="K780" s="163"/>
      <c r="L780" s="127"/>
      <c r="M780" s="106" t="str">
        <f>IF(OR(E780="",I780=""),"",IF(E780="Wearing Course",VLOOKUP(I780,VALIDATIONS!$BO$2:$BQ$11,3,FALSE)*J780*K780, IF(E780="Pavement Base", VLOOKUP(I780,VALIDATIONS!$BK$2:$BM$10,3,FALSE)*J780*K780*L780/1000, IF(E780="Earthworks and Formation", VLOOKUP(I780,VALIDATIONS!$BR$2:$BT$3,3,FALSE)*J780*K780*L780/1000,0))))</f>
        <v/>
      </c>
    </row>
    <row r="781" spans="1:13" x14ac:dyDescent="0.2">
      <c r="A781" s="92"/>
      <c r="B781" s="355"/>
      <c r="C781" s="354"/>
      <c r="D781" s="127"/>
      <c r="E781" s="367"/>
      <c r="F781" s="127"/>
      <c r="G781" s="127"/>
      <c r="H781" s="127"/>
      <c r="I781" s="367"/>
      <c r="J781" s="163"/>
      <c r="K781" s="163"/>
      <c r="L781" s="127"/>
      <c r="M781" s="106" t="str">
        <f>IF(OR(E781="",I781=""),"",IF(E781="Wearing Course",VLOOKUP(I781,VALIDATIONS!$BO$2:$BQ$11,3,FALSE)*J781*K781, IF(E781="Pavement Base", VLOOKUP(I781,VALIDATIONS!$BK$2:$BM$10,3,FALSE)*J781*K781*L781/1000, IF(E781="Earthworks and Formation", VLOOKUP(I781,VALIDATIONS!$BR$2:$BT$3,3,FALSE)*J781*K781*L781/1000,0))))</f>
        <v/>
      </c>
    </row>
    <row r="782" spans="1:13" x14ac:dyDescent="0.2">
      <c r="A782" s="92"/>
      <c r="B782" s="355"/>
      <c r="C782" s="354"/>
      <c r="D782" s="127"/>
      <c r="E782" s="367"/>
      <c r="F782" s="127"/>
      <c r="G782" s="127"/>
      <c r="H782" s="127"/>
      <c r="I782" s="367"/>
      <c r="J782" s="163"/>
      <c r="K782" s="163"/>
      <c r="L782" s="127"/>
      <c r="M782" s="106" t="str">
        <f>IF(OR(E782="",I782=""),"",IF(E782="Wearing Course",VLOOKUP(I782,VALIDATIONS!$BO$2:$BQ$11,3,FALSE)*J782*K782, IF(E782="Pavement Base", VLOOKUP(I782,VALIDATIONS!$BK$2:$BM$10,3,FALSE)*J782*K782*L782/1000, IF(E782="Earthworks and Formation", VLOOKUP(I782,VALIDATIONS!$BR$2:$BT$3,3,FALSE)*J782*K782*L782/1000,0))))</f>
        <v/>
      </c>
    </row>
    <row r="783" spans="1:13" x14ac:dyDescent="0.2">
      <c r="A783" s="92"/>
      <c r="B783" s="355"/>
      <c r="C783" s="354"/>
      <c r="D783" s="127"/>
      <c r="E783" s="367"/>
      <c r="F783" s="127"/>
      <c r="G783" s="127"/>
      <c r="H783" s="127"/>
      <c r="I783" s="367"/>
      <c r="J783" s="163"/>
      <c r="K783" s="163"/>
      <c r="L783" s="127"/>
      <c r="M783" s="106" t="str">
        <f>IF(OR(E783="",I783=""),"",IF(E783="Wearing Course",VLOOKUP(I783,VALIDATIONS!$BO$2:$BQ$11,3,FALSE)*J783*K783, IF(E783="Pavement Base", VLOOKUP(I783,VALIDATIONS!$BK$2:$BM$10,3,FALSE)*J783*K783*L783/1000, IF(E783="Earthworks and Formation", VLOOKUP(I783,VALIDATIONS!$BR$2:$BT$3,3,FALSE)*J783*K783*L783/1000,0))))</f>
        <v/>
      </c>
    </row>
    <row r="784" spans="1:13" x14ac:dyDescent="0.2">
      <c r="A784" s="92"/>
      <c r="B784" s="355"/>
      <c r="C784" s="354"/>
      <c r="D784" s="127"/>
      <c r="E784" s="367"/>
      <c r="F784" s="127"/>
      <c r="G784" s="127"/>
      <c r="H784" s="127"/>
      <c r="I784" s="367"/>
      <c r="J784" s="163"/>
      <c r="K784" s="163"/>
      <c r="L784" s="127"/>
      <c r="M784" s="106" t="str">
        <f>IF(OR(E784="",I784=""),"",IF(E784="Wearing Course",VLOOKUP(I784,VALIDATIONS!$BO$2:$BQ$11,3,FALSE)*J784*K784, IF(E784="Pavement Base", VLOOKUP(I784,VALIDATIONS!$BK$2:$BM$10,3,FALSE)*J784*K784*L784/1000, IF(E784="Earthworks and Formation", VLOOKUP(I784,VALIDATIONS!$BR$2:$BT$3,3,FALSE)*J784*K784*L784/1000,0))))</f>
        <v/>
      </c>
    </row>
    <row r="785" spans="1:13" x14ac:dyDescent="0.2">
      <c r="A785" s="92"/>
      <c r="B785" s="355"/>
      <c r="C785" s="354"/>
      <c r="D785" s="127"/>
      <c r="E785" s="367"/>
      <c r="F785" s="127"/>
      <c r="G785" s="127"/>
      <c r="H785" s="127"/>
      <c r="I785" s="367"/>
      <c r="J785" s="163"/>
      <c r="K785" s="163"/>
      <c r="L785" s="127"/>
      <c r="M785" s="106" t="str">
        <f>IF(OR(E785="",I785=""),"",IF(E785="Wearing Course",VLOOKUP(I785,VALIDATIONS!$BO$2:$BQ$11,3,FALSE)*J785*K785, IF(E785="Pavement Base", VLOOKUP(I785,VALIDATIONS!$BK$2:$BM$10,3,FALSE)*J785*K785*L785/1000, IF(E785="Earthworks and Formation", VLOOKUP(I785,VALIDATIONS!$BR$2:$BT$3,3,FALSE)*J785*K785*L785/1000,0))))</f>
        <v/>
      </c>
    </row>
    <row r="786" spans="1:13" x14ac:dyDescent="0.2">
      <c r="A786" s="92"/>
      <c r="B786" s="355"/>
      <c r="C786" s="354"/>
      <c r="D786" s="127"/>
      <c r="E786" s="367"/>
      <c r="F786" s="127"/>
      <c r="G786" s="127"/>
      <c r="H786" s="127"/>
      <c r="I786" s="367"/>
      <c r="J786" s="163"/>
      <c r="K786" s="163"/>
      <c r="L786" s="127"/>
      <c r="M786" s="106" t="str">
        <f>IF(OR(E786="",I786=""),"",IF(E786="Wearing Course",VLOOKUP(I786,VALIDATIONS!$BO$2:$BQ$11,3,FALSE)*J786*K786, IF(E786="Pavement Base", VLOOKUP(I786,VALIDATIONS!$BK$2:$BM$10,3,FALSE)*J786*K786*L786/1000, IF(E786="Earthworks and Formation", VLOOKUP(I786,VALIDATIONS!$BR$2:$BT$3,3,FALSE)*J786*K786*L786/1000,0))))</f>
        <v/>
      </c>
    </row>
    <row r="787" spans="1:13" x14ac:dyDescent="0.2">
      <c r="A787" s="92"/>
      <c r="B787" s="355"/>
      <c r="C787" s="354"/>
      <c r="D787" s="127"/>
      <c r="E787" s="367"/>
      <c r="F787" s="127"/>
      <c r="G787" s="127"/>
      <c r="H787" s="127"/>
      <c r="I787" s="367"/>
      <c r="J787" s="163"/>
      <c r="K787" s="163"/>
      <c r="L787" s="127"/>
      <c r="M787" s="106" t="str">
        <f>IF(OR(E787="",I787=""),"",IF(E787="Wearing Course",VLOOKUP(I787,VALIDATIONS!$BO$2:$BQ$11,3,FALSE)*J787*K787, IF(E787="Pavement Base", VLOOKUP(I787,VALIDATIONS!$BK$2:$BM$10,3,FALSE)*J787*K787*L787/1000, IF(E787="Earthworks and Formation", VLOOKUP(I787,VALIDATIONS!$BR$2:$BT$3,3,FALSE)*J787*K787*L787/1000,0))))</f>
        <v/>
      </c>
    </row>
    <row r="788" spans="1:13" x14ac:dyDescent="0.2">
      <c r="A788" s="92"/>
      <c r="B788" s="355"/>
      <c r="C788" s="354"/>
      <c r="D788" s="127"/>
      <c r="E788" s="367"/>
      <c r="F788" s="127"/>
      <c r="G788" s="127"/>
      <c r="H788" s="127"/>
      <c r="I788" s="367"/>
      <c r="J788" s="163"/>
      <c r="K788" s="163"/>
      <c r="L788" s="127"/>
      <c r="M788" s="106" t="str">
        <f>IF(OR(E788="",I788=""),"",IF(E788="Wearing Course",VLOOKUP(I788,VALIDATIONS!$BO$2:$BQ$11,3,FALSE)*J788*K788, IF(E788="Pavement Base", VLOOKUP(I788,VALIDATIONS!$BK$2:$BM$10,3,FALSE)*J788*K788*L788/1000, IF(E788="Earthworks and Formation", VLOOKUP(I788,VALIDATIONS!$BR$2:$BT$3,3,FALSE)*J788*K788*L788/1000,0))))</f>
        <v/>
      </c>
    </row>
    <row r="789" spans="1:13" x14ac:dyDescent="0.2">
      <c r="A789" s="92"/>
      <c r="B789" s="355"/>
      <c r="C789" s="354"/>
      <c r="D789" s="127"/>
      <c r="E789" s="367"/>
      <c r="F789" s="127"/>
      <c r="G789" s="127"/>
      <c r="H789" s="127"/>
      <c r="I789" s="367"/>
      <c r="J789" s="163"/>
      <c r="K789" s="163"/>
      <c r="L789" s="127"/>
      <c r="M789" s="106" t="str">
        <f>IF(OR(E789="",I789=""),"",IF(E789="Wearing Course",VLOOKUP(I789,VALIDATIONS!$BO$2:$BQ$11,3,FALSE)*J789*K789, IF(E789="Pavement Base", VLOOKUP(I789,VALIDATIONS!$BK$2:$BM$10,3,FALSE)*J789*K789*L789/1000, IF(E789="Earthworks and Formation", VLOOKUP(I789,VALIDATIONS!$BR$2:$BT$3,3,FALSE)*J789*K789*L789/1000,0))))</f>
        <v/>
      </c>
    </row>
    <row r="790" spans="1:13" x14ac:dyDescent="0.2">
      <c r="A790" s="92"/>
      <c r="B790" s="355"/>
      <c r="C790" s="354"/>
      <c r="D790" s="127"/>
      <c r="E790" s="367"/>
      <c r="F790" s="127"/>
      <c r="G790" s="127"/>
      <c r="H790" s="127"/>
      <c r="I790" s="367"/>
      <c r="J790" s="163"/>
      <c r="K790" s="163"/>
      <c r="L790" s="127"/>
      <c r="M790" s="106" t="str">
        <f>IF(OR(E790="",I790=""),"",IF(E790="Wearing Course",VLOOKUP(I790,VALIDATIONS!$BO$2:$BQ$11,3,FALSE)*J790*K790, IF(E790="Pavement Base", VLOOKUP(I790,VALIDATIONS!$BK$2:$BM$10,3,FALSE)*J790*K790*L790/1000, IF(E790="Earthworks and Formation", VLOOKUP(I790,VALIDATIONS!$BR$2:$BT$3,3,FALSE)*J790*K790*L790/1000,0))))</f>
        <v/>
      </c>
    </row>
    <row r="791" spans="1:13" x14ac:dyDescent="0.2">
      <c r="A791" s="92"/>
      <c r="B791" s="355"/>
      <c r="C791" s="354"/>
      <c r="D791" s="127"/>
      <c r="E791" s="367"/>
      <c r="F791" s="127"/>
      <c r="G791" s="127"/>
      <c r="H791" s="127"/>
      <c r="I791" s="367"/>
      <c r="J791" s="163"/>
      <c r="K791" s="163"/>
      <c r="L791" s="127"/>
      <c r="M791" s="106" t="str">
        <f>IF(OR(E791="",I791=""),"",IF(E791="Wearing Course",VLOOKUP(I791,VALIDATIONS!$BO$2:$BQ$11,3,FALSE)*J791*K791, IF(E791="Pavement Base", VLOOKUP(I791,VALIDATIONS!$BK$2:$BM$10,3,FALSE)*J791*K791*L791/1000, IF(E791="Earthworks and Formation", VLOOKUP(I791,VALIDATIONS!$BR$2:$BT$3,3,FALSE)*J791*K791*L791/1000,0))))</f>
        <v/>
      </c>
    </row>
    <row r="792" spans="1:13" x14ac:dyDescent="0.2">
      <c r="A792" s="92"/>
      <c r="B792" s="355"/>
      <c r="C792" s="354"/>
      <c r="D792" s="127"/>
      <c r="E792" s="367"/>
      <c r="F792" s="127"/>
      <c r="G792" s="127"/>
      <c r="H792" s="127"/>
      <c r="I792" s="367"/>
      <c r="J792" s="163"/>
      <c r="K792" s="163"/>
      <c r="L792" s="127"/>
      <c r="M792" s="106" t="str">
        <f>IF(OR(E792="",I792=""),"",IF(E792="Wearing Course",VLOOKUP(I792,VALIDATIONS!$BO$2:$BQ$11,3,FALSE)*J792*K792, IF(E792="Pavement Base", VLOOKUP(I792,VALIDATIONS!$BK$2:$BM$10,3,FALSE)*J792*K792*L792/1000, IF(E792="Earthworks and Formation", VLOOKUP(I792,VALIDATIONS!$BR$2:$BT$3,3,FALSE)*J792*K792*L792/1000,0))))</f>
        <v/>
      </c>
    </row>
    <row r="793" spans="1:13" x14ac:dyDescent="0.2">
      <c r="A793" s="92"/>
      <c r="B793" s="355"/>
      <c r="C793" s="354"/>
      <c r="D793" s="127"/>
      <c r="E793" s="367"/>
      <c r="F793" s="127"/>
      <c r="G793" s="127"/>
      <c r="H793" s="127"/>
      <c r="I793" s="367"/>
      <c r="J793" s="163"/>
      <c r="K793" s="163"/>
      <c r="L793" s="127"/>
      <c r="M793" s="106" t="str">
        <f>IF(OR(E793="",I793=""),"",IF(E793="Wearing Course",VLOOKUP(I793,VALIDATIONS!$BO$2:$BQ$11,3,FALSE)*J793*K793, IF(E793="Pavement Base", VLOOKUP(I793,VALIDATIONS!$BK$2:$BM$10,3,FALSE)*J793*K793*L793/1000, IF(E793="Earthworks and Formation", VLOOKUP(I793,VALIDATIONS!$BR$2:$BT$3,3,FALSE)*J793*K793*L793/1000,0))))</f>
        <v/>
      </c>
    </row>
    <row r="794" spans="1:13" x14ac:dyDescent="0.2">
      <c r="A794" s="92"/>
      <c r="B794" s="355"/>
      <c r="C794" s="354"/>
      <c r="D794" s="127"/>
      <c r="E794" s="367"/>
      <c r="F794" s="127"/>
      <c r="G794" s="127"/>
      <c r="H794" s="127"/>
      <c r="I794" s="367"/>
      <c r="J794" s="163"/>
      <c r="K794" s="163"/>
      <c r="L794" s="127"/>
      <c r="M794" s="106" t="str">
        <f>IF(OR(E794="",I794=""),"",IF(E794="Wearing Course",VLOOKUP(I794,VALIDATIONS!$BO$2:$BQ$11,3,FALSE)*J794*K794, IF(E794="Pavement Base", VLOOKUP(I794,VALIDATIONS!$BK$2:$BM$10,3,FALSE)*J794*K794*L794/1000, IF(E794="Earthworks and Formation", VLOOKUP(I794,VALIDATIONS!$BR$2:$BT$3,3,FALSE)*J794*K794*L794/1000,0))))</f>
        <v/>
      </c>
    </row>
    <row r="795" spans="1:13" x14ac:dyDescent="0.2">
      <c r="A795" s="92"/>
      <c r="B795" s="355"/>
      <c r="C795" s="354"/>
      <c r="D795" s="127"/>
      <c r="E795" s="367"/>
      <c r="F795" s="127"/>
      <c r="G795" s="127"/>
      <c r="H795" s="127"/>
      <c r="I795" s="367"/>
      <c r="J795" s="163"/>
      <c r="K795" s="163"/>
      <c r="L795" s="127"/>
      <c r="M795" s="106" t="str">
        <f>IF(OR(E795="",I795=""),"",IF(E795="Wearing Course",VLOOKUP(I795,VALIDATIONS!$BO$2:$BQ$11,3,FALSE)*J795*K795, IF(E795="Pavement Base", VLOOKUP(I795,VALIDATIONS!$BK$2:$BM$10,3,FALSE)*J795*K795*L795/1000, IF(E795="Earthworks and Formation", VLOOKUP(I795,VALIDATIONS!$BR$2:$BT$3,3,FALSE)*J795*K795*L795/1000,0))))</f>
        <v/>
      </c>
    </row>
    <row r="796" spans="1:13" x14ac:dyDescent="0.2">
      <c r="A796" s="92"/>
      <c r="B796" s="355"/>
      <c r="C796" s="354"/>
      <c r="D796" s="127"/>
      <c r="E796" s="367"/>
      <c r="F796" s="127"/>
      <c r="G796" s="127"/>
      <c r="H796" s="127"/>
      <c r="I796" s="367"/>
      <c r="J796" s="163"/>
      <c r="K796" s="163"/>
      <c r="L796" s="127"/>
      <c r="M796" s="106" t="str">
        <f>IF(OR(E796="",I796=""),"",IF(E796="Wearing Course",VLOOKUP(I796,VALIDATIONS!$BO$2:$BQ$11,3,FALSE)*J796*K796, IF(E796="Pavement Base", VLOOKUP(I796,VALIDATIONS!$BK$2:$BM$10,3,FALSE)*J796*K796*L796/1000, IF(E796="Earthworks and Formation", VLOOKUP(I796,VALIDATIONS!$BR$2:$BT$3,3,FALSE)*J796*K796*L796/1000,0))))</f>
        <v/>
      </c>
    </row>
    <row r="797" spans="1:13" x14ac:dyDescent="0.2">
      <c r="A797" s="92"/>
      <c r="B797" s="355"/>
      <c r="C797" s="354"/>
      <c r="D797" s="127"/>
      <c r="E797" s="367"/>
      <c r="F797" s="127"/>
      <c r="G797" s="127"/>
      <c r="H797" s="127"/>
      <c r="I797" s="367"/>
      <c r="J797" s="163"/>
      <c r="K797" s="163"/>
      <c r="L797" s="127"/>
      <c r="M797" s="106" t="str">
        <f>IF(OR(E797="",I797=""),"",IF(E797="Wearing Course",VLOOKUP(I797,VALIDATIONS!$BO$2:$BQ$11,3,FALSE)*J797*K797, IF(E797="Pavement Base", VLOOKUP(I797,VALIDATIONS!$BK$2:$BM$10,3,FALSE)*J797*K797*L797/1000, IF(E797="Earthworks and Formation", VLOOKUP(I797,VALIDATIONS!$BR$2:$BT$3,3,FALSE)*J797*K797*L797/1000,0))))</f>
        <v/>
      </c>
    </row>
    <row r="798" spans="1:13" x14ac:dyDescent="0.2">
      <c r="A798" s="92"/>
      <c r="B798" s="355"/>
      <c r="C798" s="354"/>
      <c r="D798" s="127"/>
      <c r="E798" s="367"/>
      <c r="F798" s="127"/>
      <c r="G798" s="127"/>
      <c r="H798" s="127"/>
      <c r="I798" s="367"/>
      <c r="J798" s="163"/>
      <c r="K798" s="163"/>
      <c r="L798" s="127"/>
      <c r="M798" s="106" t="str">
        <f>IF(OR(E798="",I798=""),"",IF(E798="Wearing Course",VLOOKUP(I798,VALIDATIONS!$BO$2:$BQ$11,3,FALSE)*J798*K798, IF(E798="Pavement Base", VLOOKUP(I798,VALIDATIONS!$BK$2:$BM$10,3,FALSE)*J798*K798*L798/1000, IF(E798="Earthworks and Formation", VLOOKUP(I798,VALIDATIONS!$BR$2:$BT$3,3,FALSE)*J798*K798*L798/1000,0))))</f>
        <v/>
      </c>
    </row>
    <row r="799" spans="1:13" x14ac:dyDescent="0.2">
      <c r="A799" s="92"/>
      <c r="B799" s="355"/>
      <c r="C799" s="354"/>
      <c r="D799" s="127"/>
      <c r="E799" s="367"/>
      <c r="F799" s="127"/>
      <c r="G799" s="127"/>
      <c r="H799" s="127"/>
      <c r="I799" s="367"/>
      <c r="J799" s="163"/>
      <c r="K799" s="163"/>
      <c r="L799" s="127"/>
      <c r="M799" s="106" t="str">
        <f>IF(OR(E799="",I799=""),"",IF(E799="Wearing Course",VLOOKUP(I799,VALIDATIONS!$BO$2:$BQ$11,3,FALSE)*J799*K799, IF(E799="Pavement Base", VLOOKUP(I799,VALIDATIONS!$BK$2:$BM$10,3,FALSE)*J799*K799*L799/1000, IF(E799="Earthworks and Formation", VLOOKUP(I799,VALIDATIONS!$BR$2:$BT$3,3,FALSE)*J799*K799*L799/1000,0))))</f>
        <v/>
      </c>
    </row>
    <row r="800" spans="1:13" x14ac:dyDescent="0.2">
      <c r="A800" s="92"/>
      <c r="B800" s="355"/>
      <c r="C800" s="354"/>
      <c r="D800" s="127"/>
      <c r="E800" s="367"/>
      <c r="F800" s="127"/>
      <c r="G800" s="127"/>
      <c r="H800" s="127"/>
      <c r="I800" s="367"/>
      <c r="J800" s="163"/>
      <c r="K800" s="163"/>
      <c r="L800" s="127"/>
      <c r="M800" s="106" t="str">
        <f>IF(OR(E800="",I800=""),"",IF(E800="Wearing Course",VLOOKUP(I800,VALIDATIONS!$BO$2:$BQ$11,3,FALSE)*J800*K800, IF(E800="Pavement Base", VLOOKUP(I800,VALIDATIONS!$BK$2:$BM$10,3,FALSE)*J800*K800*L800/1000, IF(E800="Earthworks and Formation", VLOOKUP(I800,VALIDATIONS!$BR$2:$BT$3,3,FALSE)*J800*K800*L800/1000,0))))</f>
        <v/>
      </c>
    </row>
    <row r="801" spans="1:13" x14ac:dyDescent="0.2">
      <c r="A801" s="92"/>
      <c r="B801" s="355"/>
      <c r="C801" s="354"/>
      <c r="D801" s="127"/>
      <c r="E801" s="367"/>
      <c r="F801" s="127"/>
      <c r="G801" s="127"/>
      <c r="H801" s="127"/>
      <c r="I801" s="367"/>
      <c r="J801" s="163"/>
      <c r="K801" s="163"/>
      <c r="L801" s="127"/>
      <c r="M801" s="106" t="str">
        <f>IF(OR(E801="",I801=""),"",IF(E801="Wearing Course",VLOOKUP(I801,VALIDATIONS!$BO$2:$BQ$11,3,FALSE)*J801*K801, IF(E801="Pavement Base", VLOOKUP(I801,VALIDATIONS!$BK$2:$BM$10,3,FALSE)*J801*K801*L801/1000, IF(E801="Earthworks and Formation", VLOOKUP(I801,VALIDATIONS!$BR$2:$BT$3,3,FALSE)*J801*K801*L801/1000,0))))</f>
        <v/>
      </c>
    </row>
    <row r="802" spans="1:13" x14ac:dyDescent="0.2">
      <c r="A802" s="92"/>
      <c r="B802" s="355"/>
      <c r="C802" s="354"/>
      <c r="D802" s="127"/>
      <c r="E802" s="367"/>
      <c r="F802" s="127"/>
      <c r="G802" s="127"/>
      <c r="H802" s="127"/>
      <c r="I802" s="367"/>
      <c r="J802" s="163"/>
      <c r="K802" s="163"/>
      <c r="L802" s="127"/>
      <c r="M802" s="106" t="str">
        <f>IF(OR(E802="",I802=""),"",IF(E802="Wearing Course",VLOOKUP(I802,VALIDATIONS!$BO$2:$BQ$11,3,FALSE)*J802*K802, IF(E802="Pavement Base", VLOOKUP(I802,VALIDATIONS!$BK$2:$BM$10,3,FALSE)*J802*K802*L802/1000, IF(E802="Earthworks and Formation", VLOOKUP(I802,VALIDATIONS!$BR$2:$BT$3,3,FALSE)*J802*K802*L802/1000,0))))</f>
        <v/>
      </c>
    </row>
    <row r="803" spans="1:13" x14ac:dyDescent="0.2">
      <c r="A803" s="92"/>
      <c r="B803" s="355"/>
      <c r="C803" s="354"/>
      <c r="D803" s="127"/>
      <c r="E803" s="367"/>
      <c r="F803" s="127"/>
      <c r="G803" s="127"/>
      <c r="H803" s="127"/>
      <c r="I803" s="367"/>
      <c r="J803" s="163"/>
      <c r="K803" s="163"/>
      <c r="L803" s="127"/>
      <c r="M803" s="106" t="str">
        <f>IF(OR(E803="",I803=""),"",IF(E803="Wearing Course",VLOOKUP(I803,VALIDATIONS!$BO$2:$BQ$11,3,FALSE)*J803*K803, IF(E803="Pavement Base", VLOOKUP(I803,VALIDATIONS!$BK$2:$BM$10,3,FALSE)*J803*K803*L803/1000, IF(E803="Earthworks and Formation", VLOOKUP(I803,VALIDATIONS!$BR$2:$BT$3,3,FALSE)*J803*K803*L803/1000,0))))</f>
        <v/>
      </c>
    </row>
    <row r="804" spans="1:13" x14ac:dyDescent="0.2">
      <c r="A804" s="92"/>
      <c r="B804" s="355"/>
      <c r="C804" s="354"/>
      <c r="D804" s="127"/>
      <c r="E804" s="367"/>
      <c r="F804" s="127"/>
      <c r="G804" s="127"/>
      <c r="H804" s="127"/>
      <c r="I804" s="367"/>
      <c r="J804" s="163"/>
      <c r="K804" s="163"/>
      <c r="L804" s="127"/>
      <c r="M804" s="106" t="str">
        <f>IF(OR(E804="",I804=""),"",IF(E804="Wearing Course",VLOOKUP(I804,VALIDATIONS!$BO$2:$BQ$11,3,FALSE)*J804*K804, IF(E804="Pavement Base", VLOOKUP(I804,VALIDATIONS!$BK$2:$BM$10,3,FALSE)*J804*K804*L804/1000, IF(E804="Earthworks and Formation", VLOOKUP(I804,VALIDATIONS!$BR$2:$BT$3,3,FALSE)*J804*K804*L804/1000,0))))</f>
        <v/>
      </c>
    </row>
    <row r="805" spans="1:13" x14ac:dyDescent="0.2">
      <c r="A805" s="92"/>
      <c r="B805" s="355"/>
      <c r="C805" s="354"/>
      <c r="D805" s="127"/>
      <c r="E805" s="367"/>
      <c r="F805" s="127"/>
      <c r="G805" s="127"/>
      <c r="H805" s="127"/>
      <c r="I805" s="367"/>
      <c r="J805" s="163"/>
      <c r="K805" s="163"/>
      <c r="L805" s="127"/>
      <c r="M805" s="106" t="str">
        <f>IF(OR(E805="",I805=""),"",IF(E805="Wearing Course",VLOOKUP(I805,VALIDATIONS!$BO$2:$BQ$11,3,FALSE)*J805*K805, IF(E805="Pavement Base", VLOOKUP(I805,VALIDATIONS!$BK$2:$BM$10,3,FALSE)*J805*K805*L805/1000, IF(E805="Earthworks and Formation", VLOOKUP(I805,VALIDATIONS!$BR$2:$BT$3,3,FALSE)*J805*K805*L805/1000,0))))</f>
        <v/>
      </c>
    </row>
    <row r="806" spans="1:13" x14ac:dyDescent="0.2">
      <c r="A806" s="92"/>
      <c r="B806" s="355"/>
      <c r="C806" s="354"/>
      <c r="D806" s="127"/>
      <c r="E806" s="367"/>
      <c r="F806" s="127"/>
      <c r="G806" s="127"/>
      <c r="H806" s="127"/>
      <c r="I806" s="367"/>
      <c r="J806" s="163"/>
      <c r="K806" s="163"/>
      <c r="L806" s="127"/>
      <c r="M806" s="106" t="str">
        <f>IF(OR(E806="",I806=""),"",IF(E806="Wearing Course",VLOOKUP(I806,VALIDATIONS!$BO$2:$BQ$11,3,FALSE)*J806*K806, IF(E806="Pavement Base", VLOOKUP(I806,VALIDATIONS!$BK$2:$BM$10,3,FALSE)*J806*K806*L806/1000, IF(E806="Earthworks and Formation", VLOOKUP(I806,VALIDATIONS!$BR$2:$BT$3,3,FALSE)*J806*K806*L806/1000,0))))</f>
        <v/>
      </c>
    </row>
    <row r="807" spans="1:13" x14ac:dyDescent="0.2">
      <c r="A807" s="92"/>
      <c r="B807" s="355"/>
      <c r="C807" s="354"/>
      <c r="D807" s="127"/>
      <c r="E807" s="367"/>
      <c r="F807" s="127"/>
      <c r="G807" s="127"/>
      <c r="H807" s="127"/>
      <c r="I807" s="367"/>
      <c r="J807" s="163"/>
      <c r="K807" s="163"/>
      <c r="L807" s="127"/>
      <c r="M807" s="106" t="str">
        <f>IF(OR(E807="",I807=""),"",IF(E807="Wearing Course",VLOOKUP(I807,VALIDATIONS!$BO$2:$BQ$11,3,FALSE)*J807*K807, IF(E807="Pavement Base", VLOOKUP(I807,VALIDATIONS!$BK$2:$BM$10,3,FALSE)*J807*K807*L807/1000, IF(E807="Earthworks and Formation", VLOOKUP(I807,VALIDATIONS!$BR$2:$BT$3,3,FALSE)*J807*K807*L807/1000,0))))</f>
        <v/>
      </c>
    </row>
    <row r="808" spans="1:13" x14ac:dyDescent="0.2">
      <c r="A808" s="92"/>
      <c r="B808" s="355"/>
      <c r="C808" s="354"/>
      <c r="D808" s="127"/>
      <c r="E808" s="367"/>
      <c r="F808" s="127"/>
      <c r="G808" s="127"/>
      <c r="H808" s="127"/>
      <c r="I808" s="367"/>
      <c r="J808" s="163"/>
      <c r="K808" s="163"/>
      <c r="L808" s="127"/>
      <c r="M808" s="106" t="str">
        <f>IF(OR(E808="",I808=""),"",IF(E808="Wearing Course",VLOOKUP(I808,VALIDATIONS!$BO$2:$BQ$11,3,FALSE)*J808*K808, IF(E808="Pavement Base", VLOOKUP(I808,VALIDATIONS!$BK$2:$BM$10,3,FALSE)*J808*K808*L808/1000, IF(E808="Earthworks and Formation", VLOOKUP(I808,VALIDATIONS!$BR$2:$BT$3,3,FALSE)*J808*K808*L808/1000,0))))</f>
        <v/>
      </c>
    </row>
    <row r="809" spans="1:13" x14ac:dyDescent="0.2">
      <c r="A809" s="92"/>
      <c r="B809" s="355"/>
      <c r="C809" s="354"/>
      <c r="D809" s="127"/>
      <c r="E809" s="367"/>
      <c r="F809" s="127"/>
      <c r="G809" s="127"/>
      <c r="H809" s="127"/>
      <c r="I809" s="367"/>
      <c r="J809" s="163"/>
      <c r="K809" s="163"/>
      <c r="L809" s="127"/>
      <c r="M809" s="106" t="str">
        <f>IF(OR(E809="",I809=""),"",IF(E809="Wearing Course",VLOOKUP(I809,VALIDATIONS!$BO$2:$BQ$11,3,FALSE)*J809*K809, IF(E809="Pavement Base", VLOOKUP(I809,VALIDATIONS!$BK$2:$BM$10,3,FALSE)*J809*K809*L809/1000, IF(E809="Earthworks and Formation", VLOOKUP(I809,VALIDATIONS!$BR$2:$BT$3,3,FALSE)*J809*K809*L809/1000,0))))</f>
        <v/>
      </c>
    </row>
    <row r="810" spans="1:13" x14ac:dyDescent="0.2">
      <c r="A810" s="92"/>
      <c r="B810" s="355"/>
      <c r="C810" s="354"/>
      <c r="D810" s="127"/>
      <c r="E810" s="367"/>
      <c r="F810" s="127"/>
      <c r="G810" s="127"/>
      <c r="H810" s="127"/>
      <c r="I810" s="367"/>
      <c r="J810" s="163"/>
      <c r="K810" s="163"/>
      <c r="L810" s="127"/>
      <c r="M810" s="106" t="str">
        <f>IF(OR(E810="",I810=""),"",IF(E810="Wearing Course",VLOOKUP(I810,VALIDATIONS!$BO$2:$BQ$11,3,FALSE)*J810*K810, IF(E810="Pavement Base", VLOOKUP(I810,VALIDATIONS!$BK$2:$BM$10,3,FALSE)*J810*K810*L810/1000, IF(E810="Earthworks and Formation", VLOOKUP(I810,VALIDATIONS!$BR$2:$BT$3,3,FALSE)*J810*K810*L810/1000,0))))</f>
        <v/>
      </c>
    </row>
    <row r="811" spans="1:13" x14ac:dyDescent="0.2">
      <c r="A811" s="92"/>
      <c r="B811" s="355"/>
      <c r="C811" s="354"/>
      <c r="D811" s="127"/>
      <c r="E811" s="367"/>
      <c r="F811" s="127"/>
      <c r="G811" s="127"/>
      <c r="H811" s="127"/>
      <c r="I811" s="367"/>
      <c r="J811" s="163"/>
      <c r="K811" s="163"/>
      <c r="L811" s="127"/>
      <c r="M811" s="106" t="str">
        <f>IF(OR(E811="",I811=""),"",IF(E811="Wearing Course",VLOOKUP(I811,VALIDATIONS!$BO$2:$BQ$11,3,FALSE)*J811*K811, IF(E811="Pavement Base", VLOOKUP(I811,VALIDATIONS!$BK$2:$BM$10,3,FALSE)*J811*K811*L811/1000, IF(E811="Earthworks and Formation", VLOOKUP(I811,VALIDATIONS!$BR$2:$BT$3,3,FALSE)*J811*K811*L811/1000,0))))</f>
        <v/>
      </c>
    </row>
    <row r="812" spans="1:13" x14ac:dyDescent="0.2">
      <c r="A812" s="92"/>
      <c r="B812" s="355"/>
      <c r="C812" s="354"/>
      <c r="D812" s="127"/>
      <c r="E812" s="367"/>
      <c r="F812" s="127"/>
      <c r="G812" s="127"/>
      <c r="H812" s="127"/>
      <c r="I812" s="367"/>
      <c r="J812" s="163"/>
      <c r="K812" s="163"/>
      <c r="L812" s="127"/>
      <c r="M812" s="106" t="str">
        <f>IF(OR(E812="",I812=""),"",IF(E812="Wearing Course",VLOOKUP(I812,VALIDATIONS!$BO$2:$BQ$11,3,FALSE)*J812*K812, IF(E812="Pavement Base", VLOOKUP(I812,VALIDATIONS!$BK$2:$BM$10,3,FALSE)*J812*K812*L812/1000, IF(E812="Earthworks and Formation", VLOOKUP(I812,VALIDATIONS!$BR$2:$BT$3,3,FALSE)*J812*K812*L812/1000,0))))</f>
        <v/>
      </c>
    </row>
    <row r="813" spans="1:13" x14ac:dyDescent="0.2">
      <c r="A813" s="92"/>
      <c r="B813" s="355"/>
      <c r="C813" s="354"/>
      <c r="D813" s="127"/>
      <c r="E813" s="367"/>
      <c r="F813" s="127"/>
      <c r="G813" s="127"/>
      <c r="H813" s="127"/>
      <c r="I813" s="367"/>
      <c r="J813" s="163"/>
      <c r="K813" s="163"/>
      <c r="L813" s="127"/>
      <c r="M813" s="106" t="str">
        <f>IF(OR(E813="",I813=""),"",IF(E813="Wearing Course",VLOOKUP(I813,VALIDATIONS!$BO$2:$BQ$11,3,FALSE)*J813*K813, IF(E813="Pavement Base", VLOOKUP(I813,VALIDATIONS!$BK$2:$BM$10,3,FALSE)*J813*K813*L813/1000, IF(E813="Earthworks and Formation", VLOOKUP(I813,VALIDATIONS!$BR$2:$BT$3,3,FALSE)*J813*K813*L813/1000,0))))</f>
        <v/>
      </c>
    </row>
    <row r="814" spans="1:13" x14ac:dyDescent="0.2">
      <c r="A814" s="92"/>
      <c r="B814" s="355"/>
      <c r="C814" s="354"/>
      <c r="D814" s="127"/>
      <c r="E814" s="367"/>
      <c r="F814" s="127"/>
      <c r="G814" s="127"/>
      <c r="H814" s="127"/>
      <c r="I814" s="367"/>
      <c r="J814" s="163"/>
      <c r="K814" s="163"/>
      <c r="L814" s="127"/>
      <c r="M814" s="106" t="str">
        <f>IF(OR(E814="",I814=""),"",IF(E814="Wearing Course",VLOOKUP(I814,VALIDATIONS!$BO$2:$BQ$11,3,FALSE)*J814*K814, IF(E814="Pavement Base", VLOOKUP(I814,VALIDATIONS!$BK$2:$BM$10,3,FALSE)*J814*K814*L814/1000, IF(E814="Earthworks and Formation", VLOOKUP(I814,VALIDATIONS!$BR$2:$BT$3,3,FALSE)*J814*K814*L814/1000,0))))</f>
        <v/>
      </c>
    </row>
    <row r="815" spans="1:13" x14ac:dyDescent="0.2">
      <c r="A815" s="92"/>
      <c r="B815" s="355"/>
      <c r="C815" s="354"/>
      <c r="D815" s="127"/>
      <c r="E815" s="367"/>
      <c r="F815" s="127"/>
      <c r="G815" s="127"/>
      <c r="H815" s="127"/>
      <c r="I815" s="367"/>
      <c r="J815" s="163"/>
      <c r="K815" s="163"/>
      <c r="L815" s="127"/>
      <c r="M815" s="106" t="str">
        <f>IF(OR(E815="",I815=""),"",IF(E815="Wearing Course",VLOOKUP(I815,VALIDATIONS!$BO$2:$BQ$11,3,FALSE)*J815*K815, IF(E815="Pavement Base", VLOOKUP(I815,VALIDATIONS!$BK$2:$BM$10,3,FALSE)*J815*K815*L815/1000, IF(E815="Earthworks and Formation", VLOOKUP(I815,VALIDATIONS!$BR$2:$BT$3,3,FALSE)*J815*K815*L815/1000,0))))</f>
        <v/>
      </c>
    </row>
    <row r="816" spans="1:13" x14ac:dyDescent="0.2">
      <c r="A816" s="92"/>
      <c r="B816" s="355"/>
      <c r="C816" s="354"/>
      <c r="D816" s="127"/>
      <c r="E816" s="367"/>
      <c r="F816" s="127"/>
      <c r="G816" s="127"/>
      <c r="H816" s="127"/>
      <c r="I816" s="367"/>
      <c r="J816" s="163"/>
      <c r="K816" s="163"/>
      <c r="L816" s="127"/>
      <c r="M816" s="106" t="str">
        <f>IF(OR(E816="",I816=""),"",IF(E816="Wearing Course",VLOOKUP(I816,VALIDATIONS!$BO$2:$BQ$11,3,FALSE)*J816*K816, IF(E816="Pavement Base", VLOOKUP(I816,VALIDATIONS!$BK$2:$BM$10,3,FALSE)*J816*K816*L816/1000, IF(E816="Earthworks and Formation", VLOOKUP(I816,VALIDATIONS!$BR$2:$BT$3,3,FALSE)*J816*K816*L816/1000,0))))</f>
        <v/>
      </c>
    </row>
    <row r="817" spans="1:13" x14ac:dyDescent="0.2">
      <c r="A817" s="92"/>
      <c r="B817" s="355"/>
      <c r="C817" s="354"/>
      <c r="D817" s="127"/>
      <c r="E817" s="367"/>
      <c r="F817" s="127"/>
      <c r="G817" s="127"/>
      <c r="H817" s="127"/>
      <c r="I817" s="367"/>
      <c r="J817" s="163"/>
      <c r="K817" s="163"/>
      <c r="L817" s="127"/>
      <c r="M817" s="106" t="str">
        <f>IF(OR(E817="",I817=""),"",IF(E817="Wearing Course",VLOOKUP(I817,VALIDATIONS!$BO$2:$BQ$11,3,FALSE)*J817*K817, IF(E817="Pavement Base", VLOOKUP(I817,VALIDATIONS!$BK$2:$BM$10,3,FALSE)*J817*K817*L817/1000, IF(E817="Earthworks and Formation", VLOOKUP(I817,VALIDATIONS!$BR$2:$BT$3,3,FALSE)*J817*K817*L817/1000,0))))</f>
        <v/>
      </c>
    </row>
    <row r="818" spans="1:13" x14ac:dyDescent="0.2">
      <c r="A818" s="92"/>
      <c r="B818" s="355"/>
      <c r="C818" s="354"/>
      <c r="D818" s="127"/>
      <c r="E818" s="367"/>
      <c r="F818" s="127"/>
      <c r="G818" s="127"/>
      <c r="H818" s="127"/>
      <c r="I818" s="367"/>
      <c r="J818" s="163"/>
      <c r="K818" s="163"/>
      <c r="L818" s="127"/>
      <c r="M818" s="106" t="str">
        <f>IF(OR(E818="",I818=""),"",IF(E818="Wearing Course",VLOOKUP(I818,VALIDATIONS!$BO$2:$BQ$11,3,FALSE)*J818*K818, IF(E818="Pavement Base", VLOOKUP(I818,VALIDATIONS!$BK$2:$BM$10,3,FALSE)*J818*K818*L818/1000, IF(E818="Earthworks and Formation", VLOOKUP(I818,VALIDATIONS!$BR$2:$BT$3,3,FALSE)*J818*K818*L818/1000,0))))</f>
        <v/>
      </c>
    </row>
    <row r="819" spans="1:13" x14ac:dyDescent="0.2">
      <c r="A819" s="92"/>
      <c r="B819" s="355"/>
      <c r="C819" s="354"/>
      <c r="D819" s="127"/>
      <c r="E819" s="367"/>
      <c r="F819" s="127"/>
      <c r="G819" s="127"/>
      <c r="H819" s="127"/>
      <c r="I819" s="367"/>
      <c r="J819" s="163"/>
      <c r="K819" s="163"/>
      <c r="L819" s="127"/>
      <c r="M819" s="106" t="str">
        <f>IF(OR(E819="",I819=""),"",IF(E819="Wearing Course",VLOOKUP(I819,VALIDATIONS!$BO$2:$BQ$11,3,FALSE)*J819*K819, IF(E819="Pavement Base", VLOOKUP(I819,VALIDATIONS!$BK$2:$BM$10,3,FALSE)*J819*K819*L819/1000, IF(E819="Earthworks and Formation", VLOOKUP(I819,VALIDATIONS!$BR$2:$BT$3,3,FALSE)*J819*K819*L819/1000,0))))</f>
        <v/>
      </c>
    </row>
    <row r="820" spans="1:13" x14ac:dyDescent="0.2">
      <c r="A820" s="92"/>
      <c r="B820" s="355"/>
      <c r="C820" s="354"/>
      <c r="D820" s="127"/>
      <c r="E820" s="367"/>
      <c r="F820" s="127"/>
      <c r="G820" s="127"/>
      <c r="H820" s="127"/>
      <c r="I820" s="367"/>
      <c r="J820" s="163"/>
      <c r="K820" s="163"/>
      <c r="L820" s="127"/>
      <c r="M820" s="106" t="str">
        <f>IF(OR(E820="",I820=""),"",IF(E820="Wearing Course",VLOOKUP(I820,VALIDATIONS!$BO$2:$BQ$11,3,FALSE)*J820*K820, IF(E820="Pavement Base", VLOOKUP(I820,VALIDATIONS!$BK$2:$BM$10,3,FALSE)*J820*K820*L820/1000, IF(E820="Earthworks and Formation", VLOOKUP(I820,VALIDATIONS!$BR$2:$BT$3,3,FALSE)*J820*K820*L820/1000,0))))</f>
        <v/>
      </c>
    </row>
    <row r="821" spans="1:13" x14ac:dyDescent="0.2">
      <c r="A821" s="92"/>
      <c r="B821" s="355"/>
      <c r="C821" s="354"/>
      <c r="D821" s="127"/>
      <c r="E821" s="367"/>
      <c r="F821" s="127"/>
      <c r="G821" s="127"/>
      <c r="H821" s="127"/>
      <c r="I821" s="367"/>
      <c r="J821" s="163"/>
      <c r="K821" s="163"/>
      <c r="L821" s="127"/>
      <c r="M821" s="106" t="str">
        <f>IF(OR(E821="",I821=""),"",IF(E821="Wearing Course",VLOOKUP(I821,VALIDATIONS!$BO$2:$BQ$11,3,FALSE)*J821*K821, IF(E821="Pavement Base", VLOOKUP(I821,VALIDATIONS!$BK$2:$BM$10,3,FALSE)*J821*K821*L821/1000, IF(E821="Earthworks and Formation", VLOOKUP(I821,VALIDATIONS!$BR$2:$BT$3,3,FALSE)*J821*K821*L821/1000,0))))</f>
        <v/>
      </c>
    </row>
    <row r="822" spans="1:13" x14ac:dyDescent="0.2">
      <c r="A822" s="92"/>
      <c r="B822" s="355"/>
      <c r="C822" s="354"/>
      <c r="D822" s="127"/>
      <c r="E822" s="367"/>
      <c r="F822" s="127"/>
      <c r="G822" s="127"/>
      <c r="H822" s="127"/>
      <c r="I822" s="367"/>
      <c r="J822" s="163"/>
      <c r="K822" s="163"/>
      <c r="L822" s="127"/>
      <c r="M822" s="106" t="str">
        <f>IF(OR(E822="",I822=""),"",IF(E822="Wearing Course",VLOOKUP(I822,VALIDATIONS!$BO$2:$BQ$11,3,FALSE)*J822*K822, IF(E822="Pavement Base", VLOOKUP(I822,VALIDATIONS!$BK$2:$BM$10,3,FALSE)*J822*K822*L822/1000, IF(E822="Earthworks and Formation", VLOOKUP(I822,VALIDATIONS!$BR$2:$BT$3,3,FALSE)*J822*K822*L822/1000,0))))</f>
        <v/>
      </c>
    </row>
    <row r="823" spans="1:13" x14ac:dyDescent="0.2">
      <c r="A823" s="92"/>
      <c r="B823" s="355"/>
      <c r="C823" s="354"/>
      <c r="D823" s="127"/>
      <c r="E823" s="367"/>
      <c r="F823" s="127"/>
      <c r="G823" s="127"/>
      <c r="H823" s="127"/>
      <c r="I823" s="367"/>
      <c r="J823" s="163"/>
      <c r="K823" s="163"/>
      <c r="L823" s="127"/>
      <c r="M823" s="106" t="str">
        <f>IF(OR(E823="",I823=""),"",IF(E823="Wearing Course",VLOOKUP(I823,VALIDATIONS!$BO$2:$BQ$11,3,FALSE)*J823*K823, IF(E823="Pavement Base", VLOOKUP(I823,VALIDATIONS!$BK$2:$BM$10,3,FALSE)*J823*K823*L823/1000, IF(E823="Earthworks and Formation", VLOOKUP(I823,VALIDATIONS!$BR$2:$BT$3,3,FALSE)*J823*K823*L823/1000,0))))</f>
        <v/>
      </c>
    </row>
    <row r="824" spans="1:13" x14ac:dyDescent="0.2">
      <c r="A824" s="92"/>
      <c r="B824" s="355"/>
      <c r="C824" s="354"/>
      <c r="D824" s="127"/>
      <c r="E824" s="367"/>
      <c r="F824" s="127"/>
      <c r="G824" s="127"/>
      <c r="H824" s="127"/>
      <c r="I824" s="367"/>
      <c r="J824" s="163"/>
      <c r="K824" s="163"/>
      <c r="L824" s="127"/>
      <c r="M824" s="106" t="str">
        <f>IF(OR(E824="",I824=""),"",IF(E824="Wearing Course",VLOOKUP(I824,VALIDATIONS!$BO$2:$BQ$11,3,FALSE)*J824*K824, IF(E824="Pavement Base", VLOOKUP(I824,VALIDATIONS!$BK$2:$BM$10,3,FALSE)*J824*K824*L824/1000, IF(E824="Earthworks and Formation", VLOOKUP(I824,VALIDATIONS!$BR$2:$BT$3,3,FALSE)*J824*K824*L824/1000,0))))</f>
        <v/>
      </c>
    </row>
    <row r="825" spans="1:13" x14ac:dyDescent="0.2">
      <c r="A825" s="92"/>
      <c r="B825" s="355"/>
      <c r="C825" s="354"/>
      <c r="D825" s="127"/>
      <c r="E825" s="367"/>
      <c r="F825" s="127"/>
      <c r="G825" s="127"/>
      <c r="H825" s="127"/>
      <c r="I825" s="367"/>
      <c r="J825" s="163"/>
      <c r="K825" s="163"/>
      <c r="L825" s="127"/>
      <c r="M825" s="106" t="str">
        <f>IF(OR(E825="",I825=""),"",IF(E825="Wearing Course",VLOOKUP(I825,VALIDATIONS!$BO$2:$BQ$11,3,FALSE)*J825*K825, IF(E825="Pavement Base", VLOOKUP(I825,VALIDATIONS!$BK$2:$BM$10,3,FALSE)*J825*K825*L825/1000, IF(E825="Earthworks and Formation", VLOOKUP(I825,VALIDATIONS!$BR$2:$BT$3,3,FALSE)*J825*K825*L825/1000,0))))</f>
        <v/>
      </c>
    </row>
    <row r="826" spans="1:13" x14ac:dyDescent="0.2">
      <c r="A826" s="92"/>
      <c r="B826" s="355"/>
      <c r="C826" s="354"/>
      <c r="D826" s="127"/>
      <c r="E826" s="367"/>
      <c r="F826" s="127"/>
      <c r="G826" s="127"/>
      <c r="H826" s="127"/>
      <c r="I826" s="367"/>
      <c r="J826" s="163"/>
      <c r="K826" s="163"/>
      <c r="L826" s="127"/>
      <c r="M826" s="106" t="str">
        <f>IF(OR(E826="",I826=""),"",IF(E826="Wearing Course",VLOOKUP(I826,VALIDATIONS!$BO$2:$BQ$11,3,FALSE)*J826*K826, IF(E826="Pavement Base", VLOOKUP(I826,VALIDATIONS!$BK$2:$BM$10,3,FALSE)*J826*K826*L826/1000, IF(E826="Earthworks and Formation", VLOOKUP(I826,VALIDATIONS!$BR$2:$BT$3,3,FALSE)*J826*K826*L826/1000,0))))</f>
        <v/>
      </c>
    </row>
    <row r="827" spans="1:13" x14ac:dyDescent="0.2">
      <c r="A827" s="92"/>
      <c r="B827" s="355"/>
      <c r="C827" s="354"/>
      <c r="D827" s="127"/>
      <c r="E827" s="367"/>
      <c r="F827" s="127"/>
      <c r="G827" s="127"/>
      <c r="H827" s="127"/>
      <c r="I827" s="367"/>
      <c r="J827" s="163"/>
      <c r="K827" s="163"/>
      <c r="L827" s="127"/>
      <c r="M827" s="106" t="str">
        <f>IF(OR(E827="",I827=""),"",IF(E827="Wearing Course",VLOOKUP(I827,VALIDATIONS!$BO$2:$BQ$11,3,FALSE)*J827*K827, IF(E827="Pavement Base", VLOOKUP(I827,VALIDATIONS!$BK$2:$BM$10,3,FALSE)*J827*K827*L827/1000, IF(E827="Earthworks and Formation", VLOOKUP(I827,VALIDATIONS!$BR$2:$BT$3,3,FALSE)*J827*K827*L827/1000,0))))</f>
        <v/>
      </c>
    </row>
    <row r="828" spans="1:13" x14ac:dyDescent="0.2">
      <c r="A828" s="92"/>
      <c r="B828" s="355"/>
      <c r="C828" s="354"/>
      <c r="D828" s="127"/>
      <c r="E828" s="367"/>
      <c r="F828" s="127"/>
      <c r="G828" s="127"/>
      <c r="H828" s="127"/>
      <c r="I828" s="367"/>
      <c r="J828" s="163"/>
      <c r="K828" s="163"/>
      <c r="L828" s="127"/>
      <c r="M828" s="106" t="str">
        <f>IF(OR(E828="",I828=""),"",IF(E828="Wearing Course",VLOOKUP(I828,VALIDATIONS!$BO$2:$BQ$11,3,FALSE)*J828*K828, IF(E828="Pavement Base", VLOOKUP(I828,VALIDATIONS!$BK$2:$BM$10,3,FALSE)*J828*K828*L828/1000, IF(E828="Earthworks and Formation", VLOOKUP(I828,VALIDATIONS!$BR$2:$BT$3,3,FALSE)*J828*K828*L828/1000,0))))</f>
        <v/>
      </c>
    </row>
    <row r="829" spans="1:13" x14ac:dyDescent="0.2">
      <c r="A829" s="92"/>
      <c r="B829" s="355"/>
      <c r="C829" s="354"/>
      <c r="D829" s="127"/>
      <c r="E829" s="367"/>
      <c r="F829" s="127"/>
      <c r="G829" s="127"/>
      <c r="H829" s="127"/>
      <c r="I829" s="367"/>
      <c r="J829" s="163"/>
      <c r="K829" s="163"/>
      <c r="L829" s="127"/>
      <c r="M829" s="106" t="str">
        <f>IF(OR(E829="",I829=""),"",IF(E829="Wearing Course",VLOOKUP(I829,VALIDATIONS!$BO$2:$BQ$11,3,FALSE)*J829*K829, IF(E829="Pavement Base", VLOOKUP(I829,VALIDATIONS!$BK$2:$BM$10,3,FALSE)*J829*K829*L829/1000, IF(E829="Earthworks and Formation", VLOOKUP(I829,VALIDATIONS!$BR$2:$BT$3,3,FALSE)*J829*K829*L829/1000,0))))</f>
        <v/>
      </c>
    </row>
    <row r="830" spans="1:13" x14ac:dyDescent="0.2">
      <c r="A830" s="92"/>
      <c r="B830" s="355"/>
      <c r="C830" s="354"/>
      <c r="D830" s="127"/>
      <c r="E830" s="367"/>
      <c r="F830" s="127"/>
      <c r="G830" s="127"/>
      <c r="H830" s="127"/>
      <c r="I830" s="367"/>
      <c r="J830" s="163"/>
      <c r="K830" s="163"/>
      <c r="L830" s="127"/>
      <c r="M830" s="106" t="str">
        <f>IF(OR(E830="",I830=""),"",IF(E830="Wearing Course",VLOOKUP(I830,VALIDATIONS!$BO$2:$BQ$11,3,FALSE)*J830*K830, IF(E830="Pavement Base", VLOOKUP(I830,VALIDATIONS!$BK$2:$BM$10,3,FALSE)*J830*K830*L830/1000, IF(E830="Earthworks and Formation", VLOOKUP(I830,VALIDATIONS!$BR$2:$BT$3,3,FALSE)*J830*K830*L830/1000,0))))</f>
        <v/>
      </c>
    </row>
    <row r="831" spans="1:13" x14ac:dyDescent="0.2">
      <c r="A831" s="92"/>
      <c r="B831" s="355"/>
      <c r="C831" s="354"/>
      <c r="D831" s="127"/>
      <c r="E831" s="367"/>
      <c r="F831" s="127"/>
      <c r="G831" s="127"/>
      <c r="H831" s="127"/>
      <c r="I831" s="367"/>
      <c r="J831" s="163"/>
      <c r="K831" s="163"/>
      <c r="L831" s="127"/>
      <c r="M831" s="106" t="str">
        <f>IF(OR(E831="",I831=""),"",IF(E831="Wearing Course",VLOOKUP(I831,VALIDATIONS!$BO$2:$BQ$11,3,FALSE)*J831*K831, IF(E831="Pavement Base", VLOOKUP(I831,VALIDATIONS!$BK$2:$BM$10,3,FALSE)*J831*K831*L831/1000, IF(E831="Earthworks and Formation", VLOOKUP(I831,VALIDATIONS!$BR$2:$BT$3,3,FALSE)*J831*K831*L831/1000,0))))</f>
        <v/>
      </c>
    </row>
    <row r="832" spans="1:13" x14ac:dyDescent="0.2">
      <c r="A832" s="92"/>
      <c r="B832" s="355"/>
      <c r="C832" s="354"/>
      <c r="D832" s="127"/>
      <c r="E832" s="367"/>
      <c r="F832" s="127"/>
      <c r="G832" s="127"/>
      <c r="H832" s="127"/>
      <c r="I832" s="367"/>
      <c r="J832" s="163"/>
      <c r="K832" s="163"/>
      <c r="L832" s="127"/>
      <c r="M832" s="106" t="str">
        <f>IF(OR(E832="",I832=""),"",IF(E832="Wearing Course",VLOOKUP(I832,VALIDATIONS!$BO$2:$BQ$11,3,FALSE)*J832*K832, IF(E832="Pavement Base", VLOOKUP(I832,VALIDATIONS!$BK$2:$BM$10,3,FALSE)*J832*K832*L832/1000, IF(E832="Earthworks and Formation", VLOOKUP(I832,VALIDATIONS!$BR$2:$BT$3,3,FALSE)*J832*K832*L832/1000,0))))</f>
        <v/>
      </c>
    </row>
    <row r="833" spans="1:13" x14ac:dyDescent="0.2">
      <c r="A833" s="92"/>
      <c r="B833" s="355"/>
      <c r="C833" s="354"/>
      <c r="D833" s="127"/>
      <c r="E833" s="367"/>
      <c r="F833" s="127"/>
      <c r="G833" s="127"/>
      <c r="H833" s="127"/>
      <c r="I833" s="367"/>
      <c r="J833" s="163"/>
      <c r="K833" s="163"/>
      <c r="L833" s="127"/>
      <c r="M833" s="106" t="str">
        <f>IF(OR(E833="",I833=""),"",IF(E833="Wearing Course",VLOOKUP(I833,VALIDATIONS!$BO$2:$BQ$11,3,FALSE)*J833*K833, IF(E833="Pavement Base", VLOOKUP(I833,VALIDATIONS!$BK$2:$BM$10,3,FALSE)*J833*K833*L833/1000, IF(E833="Earthworks and Formation", VLOOKUP(I833,VALIDATIONS!$BR$2:$BT$3,3,FALSE)*J833*K833*L833/1000,0))))</f>
        <v/>
      </c>
    </row>
    <row r="834" spans="1:13" x14ac:dyDescent="0.2">
      <c r="A834" s="92"/>
      <c r="B834" s="355"/>
      <c r="C834" s="354"/>
      <c r="D834" s="127"/>
      <c r="E834" s="367"/>
      <c r="F834" s="127"/>
      <c r="G834" s="127"/>
      <c r="H834" s="127"/>
      <c r="I834" s="367"/>
      <c r="J834" s="163"/>
      <c r="K834" s="163"/>
      <c r="L834" s="127"/>
      <c r="M834" s="106" t="str">
        <f>IF(OR(E834="",I834=""),"",IF(E834="Wearing Course",VLOOKUP(I834,VALIDATIONS!$BO$2:$BQ$11,3,FALSE)*J834*K834, IF(E834="Pavement Base", VLOOKUP(I834,VALIDATIONS!$BK$2:$BM$10,3,FALSE)*J834*K834*L834/1000, IF(E834="Earthworks and Formation", VLOOKUP(I834,VALIDATIONS!$BR$2:$BT$3,3,FALSE)*J834*K834*L834/1000,0))))</f>
        <v/>
      </c>
    </row>
    <row r="835" spans="1:13" x14ac:dyDescent="0.2">
      <c r="A835" s="92"/>
      <c r="B835" s="355"/>
      <c r="C835" s="354"/>
      <c r="D835" s="127"/>
      <c r="E835" s="367"/>
      <c r="F835" s="127"/>
      <c r="G835" s="127"/>
      <c r="H835" s="127"/>
      <c r="I835" s="367"/>
      <c r="J835" s="163"/>
      <c r="K835" s="163"/>
      <c r="L835" s="127"/>
      <c r="M835" s="106" t="str">
        <f>IF(OR(E835="",I835=""),"",IF(E835="Wearing Course",VLOOKUP(I835,VALIDATIONS!$BO$2:$BQ$11,3,FALSE)*J835*K835, IF(E835="Pavement Base", VLOOKUP(I835,VALIDATIONS!$BK$2:$BM$10,3,FALSE)*J835*K835*L835/1000, IF(E835="Earthworks and Formation", VLOOKUP(I835,VALIDATIONS!$BR$2:$BT$3,3,FALSE)*J835*K835*L835/1000,0))))</f>
        <v/>
      </c>
    </row>
    <row r="836" spans="1:13" x14ac:dyDescent="0.2">
      <c r="A836" s="92"/>
      <c r="B836" s="355"/>
      <c r="C836" s="354"/>
      <c r="D836" s="127"/>
      <c r="E836" s="367"/>
      <c r="F836" s="127"/>
      <c r="G836" s="127"/>
      <c r="H836" s="127"/>
      <c r="I836" s="367"/>
      <c r="J836" s="163"/>
      <c r="K836" s="163"/>
      <c r="L836" s="127"/>
      <c r="M836" s="106" t="str">
        <f>IF(OR(E836="",I836=""),"",IF(E836="Wearing Course",VLOOKUP(I836,VALIDATIONS!$BO$2:$BQ$11,3,FALSE)*J836*K836, IF(E836="Pavement Base", VLOOKUP(I836,VALIDATIONS!$BK$2:$BM$10,3,FALSE)*J836*K836*L836/1000, IF(E836="Earthworks and Formation", VLOOKUP(I836,VALIDATIONS!$BR$2:$BT$3,3,FALSE)*J836*K836*L836/1000,0))))</f>
        <v/>
      </c>
    </row>
    <row r="837" spans="1:13" x14ac:dyDescent="0.2">
      <c r="A837" s="92"/>
      <c r="B837" s="355"/>
      <c r="C837" s="354"/>
      <c r="D837" s="127"/>
      <c r="E837" s="367"/>
      <c r="F837" s="127"/>
      <c r="G837" s="127"/>
      <c r="H837" s="127"/>
      <c r="I837" s="367"/>
      <c r="J837" s="163"/>
      <c r="K837" s="163"/>
      <c r="L837" s="127"/>
      <c r="M837" s="106" t="str">
        <f>IF(OR(E837="",I837=""),"",IF(E837="Wearing Course",VLOOKUP(I837,VALIDATIONS!$BO$2:$BQ$11,3,FALSE)*J837*K837, IF(E837="Pavement Base", VLOOKUP(I837,VALIDATIONS!$BK$2:$BM$10,3,FALSE)*J837*K837*L837/1000, IF(E837="Earthworks and Formation", VLOOKUP(I837,VALIDATIONS!$BR$2:$BT$3,3,FALSE)*J837*K837*L837/1000,0))))</f>
        <v/>
      </c>
    </row>
    <row r="838" spans="1:13" x14ac:dyDescent="0.2">
      <c r="A838" s="92"/>
      <c r="B838" s="355"/>
      <c r="C838" s="354"/>
      <c r="D838" s="127"/>
      <c r="E838" s="367"/>
      <c r="F838" s="127"/>
      <c r="G838" s="127"/>
      <c r="H838" s="127"/>
      <c r="I838" s="367"/>
      <c r="J838" s="163"/>
      <c r="K838" s="163"/>
      <c r="L838" s="127"/>
      <c r="M838" s="106" t="str">
        <f>IF(OR(E838="",I838=""),"",IF(E838="Wearing Course",VLOOKUP(I838,VALIDATIONS!$BO$2:$BQ$11,3,FALSE)*J838*K838, IF(E838="Pavement Base", VLOOKUP(I838,VALIDATIONS!$BK$2:$BM$10,3,FALSE)*J838*K838*L838/1000, IF(E838="Earthworks and Formation", VLOOKUP(I838,VALIDATIONS!$BR$2:$BT$3,3,FALSE)*J838*K838*L838/1000,0))))</f>
        <v/>
      </c>
    </row>
    <row r="839" spans="1:13" x14ac:dyDescent="0.2">
      <c r="A839" s="92"/>
      <c r="B839" s="355"/>
      <c r="C839" s="354"/>
      <c r="D839" s="127"/>
      <c r="E839" s="367"/>
      <c r="F839" s="127"/>
      <c r="G839" s="127"/>
      <c r="H839" s="127"/>
      <c r="I839" s="367"/>
      <c r="J839" s="163"/>
      <c r="K839" s="163"/>
      <c r="L839" s="127"/>
      <c r="M839" s="106" t="str">
        <f>IF(OR(E839="",I839=""),"",IF(E839="Wearing Course",VLOOKUP(I839,VALIDATIONS!$BO$2:$BQ$11,3,FALSE)*J839*K839, IF(E839="Pavement Base", VLOOKUP(I839,VALIDATIONS!$BK$2:$BM$10,3,FALSE)*J839*K839*L839/1000, IF(E839="Earthworks and Formation", VLOOKUP(I839,VALIDATIONS!$BR$2:$BT$3,3,FALSE)*J839*K839*L839/1000,0))))</f>
        <v/>
      </c>
    </row>
    <row r="840" spans="1:13" x14ac:dyDescent="0.2">
      <c r="A840" s="92"/>
      <c r="B840" s="355"/>
      <c r="C840" s="354"/>
      <c r="D840" s="127"/>
      <c r="E840" s="367"/>
      <c r="F840" s="127"/>
      <c r="G840" s="127"/>
      <c r="H840" s="127"/>
      <c r="I840" s="367"/>
      <c r="J840" s="163"/>
      <c r="K840" s="163"/>
      <c r="L840" s="127"/>
      <c r="M840" s="106" t="str">
        <f>IF(OR(E840="",I840=""),"",IF(E840="Wearing Course",VLOOKUP(I840,VALIDATIONS!$BO$2:$BQ$11,3,FALSE)*J840*K840, IF(E840="Pavement Base", VLOOKUP(I840,VALIDATIONS!$BK$2:$BM$10,3,FALSE)*J840*K840*L840/1000, IF(E840="Earthworks and Formation", VLOOKUP(I840,VALIDATIONS!$BR$2:$BT$3,3,FALSE)*J840*K840*L840/1000,0))))</f>
        <v/>
      </c>
    </row>
    <row r="841" spans="1:13" x14ac:dyDescent="0.2">
      <c r="A841" s="92"/>
      <c r="B841" s="355"/>
      <c r="C841" s="354"/>
      <c r="D841" s="127"/>
      <c r="E841" s="367"/>
      <c r="F841" s="127"/>
      <c r="G841" s="127"/>
      <c r="H841" s="127"/>
      <c r="I841" s="367"/>
      <c r="J841" s="163"/>
      <c r="K841" s="163"/>
      <c r="L841" s="127"/>
      <c r="M841" s="106" t="str">
        <f>IF(OR(E841="",I841=""),"",IF(E841="Wearing Course",VLOOKUP(I841,VALIDATIONS!$BO$2:$BQ$11,3,FALSE)*J841*K841, IF(E841="Pavement Base", VLOOKUP(I841,VALIDATIONS!$BK$2:$BM$10,3,FALSE)*J841*K841*L841/1000, IF(E841="Earthworks and Formation", VLOOKUP(I841,VALIDATIONS!$BR$2:$BT$3,3,FALSE)*J841*K841*L841/1000,0))))</f>
        <v/>
      </c>
    </row>
    <row r="842" spans="1:13" x14ac:dyDescent="0.2">
      <c r="A842" s="92"/>
      <c r="B842" s="355"/>
      <c r="C842" s="354"/>
      <c r="D842" s="127"/>
      <c r="E842" s="367"/>
      <c r="F842" s="127"/>
      <c r="G842" s="127"/>
      <c r="H842" s="127"/>
      <c r="I842" s="367"/>
      <c r="J842" s="163"/>
      <c r="K842" s="163"/>
      <c r="L842" s="127"/>
      <c r="M842" s="106" t="str">
        <f>IF(OR(E842="",I842=""),"",IF(E842="Wearing Course",VLOOKUP(I842,VALIDATIONS!$BO$2:$BQ$11,3,FALSE)*J842*K842, IF(E842="Pavement Base", VLOOKUP(I842,VALIDATIONS!$BK$2:$BM$10,3,FALSE)*J842*K842*L842/1000, IF(E842="Earthworks and Formation", VLOOKUP(I842,VALIDATIONS!$BR$2:$BT$3,3,FALSE)*J842*K842*L842/1000,0))))</f>
        <v/>
      </c>
    </row>
    <row r="843" spans="1:13" x14ac:dyDescent="0.2">
      <c r="A843" s="92"/>
      <c r="B843" s="355"/>
      <c r="C843" s="354"/>
      <c r="D843" s="127"/>
      <c r="E843" s="367"/>
      <c r="F843" s="127"/>
      <c r="G843" s="127"/>
      <c r="H843" s="127"/>
      <c r="I843" s="367"/>
      <c r="J843" s="163"/>
      <c r="K843" s="163"/>
      <c r="L843" s="127"/>
      <c r="M843" s="106" t="str">
        <f>IF(OR(E843="",I843=""),"",IF(E843="Wearing Course",VLOOKUP(I843,VALIDATIONS!$BO$2:$BQ$11,3,FALSE)*J843*K843, IF(E843="Pavement Base", VLOOKUP(I843,VALIDATIONS!$BK$2:$BM$10,3,FALSE)*J843*K843*L843/1000, IF(E843="Earthworks and Formation", VLOOKUP(I843,VALIDATIONS!$BR$2:$BT$3,3,FALSE)*J843*K843*L843/1000,0))))</f>
        <v/>
      </c>
    </row>
    <row r="844" spans="1:13" x14ac:dyDescent="0.2">
      <c r="A844" s="92"/>
      <c r="B844" s="355"/>
      <c r="C844" s="354"/>
      <c r="D844" s="127"/>
      <c r="E844" s="367"/>
      <c r="F844" s="127"/>
      <c r="G844" s="127"/>
      <c r="H844" s="127"/>
      <c r="I844" s="367"/>
      <c r="J844" s="163"/>
      <c r="K844" s="163"/>
      <c r="L844" s="127"/>
      <c r="M844" s="106" t="str">
        <f>IF(OR(E844="",I844=""),"",IF(E844="Wearing Course",VLOOKUP(I844,VALIDATIONS!$BO$2:$BQ$11,3,FALSE)*J844*K844, IF(E844="Pavement Base", VLOOKUP(I844,VALIDATIONS!$BK$2:$BM$10,3,FALSE)*J844*K844*L844/1000, IF(E844="Earthworks and Formation", VLOOKUP(I844,VALIDATIONS!$BR$2:$BT$3,3,FALSE)*J844*K844*L844/1000,0))))</f>
        <v/>
      </c>
    </row>
    <row r="845" spans="1:13" x14ac:dyDescent="0.2">
      <c r="A845" s="92"/>
      <c r="B845" s="355"/>
      <c r="C845" s="354"/>
      <c r="D845" s="127"/>
      <c r="E845" s="367"/>
      <c r="F845" s="127"/>
      <c r="G845" s="127"/>
      <c r="H845" s="127"/>
      <c r="I845" s="367"/>
      <c r="J845" s="163"/>
      <c r="K845" s="163"/>
      <c r="L845" s="127"/>
      <c r="M845" s="106" t="str">
        <f>IF(OR(E845="",I845=""),"",IF(E845="Wearing Course",VLOOKUP(I845,VALIDATIONS!$BO$2:$BQ$11,3,FALSE)*J845*K845, IF(E845="Pavement Base", VLOOKUP(I845,VALIDATIONS!$BK$2:$BM$10,3,FALSE)*J845*K845*L845/1000, IF(E845="Earthworks and Formation", VLOOKUP(I845,VALIDATIONS!$BR$2:$BT$3,3,FALSE)*J845*K845*L845/1000,0))))</f>
        <v/>
      </c>
    </row>
    <row r="846" spans="1:13" x14ac:dyDescent="0.2">
      <c r="A846" s="92"/>
      <c r="B846" s="355"/>
      <c r="C846" s="354"/>
      <c r="D846" s="127"/>
      <c r="E846" s="367"/>
      <c r="F846" s="127"/>
      <c r="G846" s="127"/>
      <c r="H846" s="127"/>
      <c r="I846" s="367"/>
      <c r="J846" s="163"/>
      <c r="K846" s="163"/>
      <c r="L846" s="127"/>
      <c r="M846" s="106" t="str">
        <f>IF(OR(E846="",I846=""),"",IF(E846="Wearing Course",VLOOKUP(I846,VALIDATIONS!$BO$2:$BQ$11,3,FALSE)*J846*K846, IF(E846="Pavement Base", VLOOKUP(I846,VALIDATIONS!$BK$2:$BM$10,3,FALSE)*J846*K846*L846/1000, IF(E846="Earthworks and Formation", VLOOKUP(I846,VALIDATIONS!$BR$2:$BT$3,3,FALSE)*J846*K846*L846/1000,0))))</f>
        <v/>
      </c>
    </row>
    <row r="847" spans="1:13" x14ac:dyDescent="0.2">
      <c r="A847" s="92"/>
      <c r="B847" s="355"/>
      <c r="C847" s="354"/>
      <c r="D847" s="127"/>
      <c r="E847" s="367"/>
      <c r="F847" s="127"/>
      <c r="G847" s="127"/>
      <c r="H847" s="127"/>
      <c r="I847" s="367"/>
      <c r="J847" s="163"/>
      <c r="K847" s="163"/>
      <c r="L847" s="127"/>
      <c r="M847" s="106" t="str">
        <f>IF(OR(E847="",I847=""),"",IF(E847="Wearing Course",VLOOKUP(I847,VALIDATIONS!$BO$2:$BQ$11,3,FALSE)*J847*K847, IF(E847="Pavement Base", VLOOKUP(I847,VALIDATIONS!$BK$2:$BM$10,3,FALSE)*J847*K847*L847/1000, IF(E847="Earthworks and Formation", VLOOKUP(I847,VALIDATIONS!$BR$2:$BT$3,3,FALSE)*J847*K847*L847/1000,0))))</f>
        <v/>
      </c>
    </row>
    <row r="848" spans="1:13" x14ac:dyDescent="0.2">
      <c r="A848" s="92"/>
      <c r="B848" s="355"/>
      <c r="C848" s="354"/>
      <c r="D848" s="127"/>
      <c r="E848" s="367"/>
      <c r="F848" s="127"/>
      <c r="G848" s="127"/>
      <c r="H848" s="127"/>
      <c r="I848" s="367"/>
      <c r="J848" s="163"/>
      <c r="K848" s="163"/>
      <c r="L848" s="127"/>
      <c r="M848" s="106" t="str">
        <f>IF(OR(E848="",I848=""),"",IF(E848="Wearing Course",VLOOKUP(I848,VALIDATIONS!$BO$2:$BQ$11,3,FALSE)*J848*K848, IF(E848="Pavement Base", VLOOKUP(I848,VALIDATIONS!$BK$2:$BM$10,3,FALSE)*J848*K848*L848/1000, IF(E848="Earthworks and Formation", VLOOKUP(I848,VALIDATIONS!$BR$2:$BT$3,3,FALSE)*J848*K848*L848/1000,0))))</f>
        <v/>
      </c>
    </row>
    <row r="849" spans="1:13" x14ac:dyDescent="0.2">
      <c r="A849" s="92"/>
      <c r="B849" s="355"/>
      <c r="C849" s="354"/>
      <c r="D849" s="127"/>
      <c r="E849" s="367"/>
      <c r="F849" s="127"/>
      <c r="G849" s="127"/>
      <c r="H849" s="127"/>
      <c r="I849" s="367"/>
      <c r="J849" s="163"/>
      <c r="K849" s="163"/>
      <c r="L849" s="127"/>
      <c r="M849" s="106" t="str">
        <f>IF(OR(E849="",I849=""),"",IF(E849="Wearing Course",VLOOKUP(I849,VALIDATIONS!$BO$2:$BQ$11,3,FALSE)*J849*K849, IF(E849="Pavement Base", VLOOKUP(I849,VALIDATIONS!$BK$2:$BM$10,3,FALSE)*J849*K849*L849/1000, IF(E849="Earthworks and Formation", VLOOKUP(I849,VALIDATIONS!$BR$2:$BT$3,3,FALSE)*J849*K849*L849/1000,0))))</f>
        <v/>
      </c>
    </row>
    <row r="850" spans="1:13" x14ac:dyDescent="0.2">
      <c r="A850" s="92"/>
      <c r="B850" s="355"/>
      <c r="C850" s="354"/>
      <c r="D850" s="127"/>
      <c r="E850" s="367"/>
      <c r="F850" s="127"/>
      <c r="G850" s="127"/>
      <c r="H850" s="127"/>
      <c r="I850" s="367"/>
      <c r="J850" s="163"/>
      <c r="K850" s="163"/>
      <c r="L850" s="127"/>
      <c r="M850" s="106" t="str">
        <f>IF(OR(E850="",I850=""),"",IF(E850="Wearing Course",VLOOKUP(I850,VALIDATIONS!$BO$2:$BQ$11,3,FALSE)*J850*K850, IF(E850="Pavement Base", VLOOKUP(I850,VALIDATIONS!$BK$2:$BM$10,3,FALSE)*J850*K850*L850/1000, IF(E850="Earthworks and Formation", VLOOKUP(I850,VALIDATIONS!$BR$2:$BT$3,3,FALSE)*J850*K850*L850/1000,0))))</f>
        <v/>
      </c>
    </row>
    <row r="851" spans="1:13" x14ac:dyDescent="0.2">
      <c r="A851" s="92"/>
      <c r="B851" s="355"/>
      <c r="C851" s="354"/>
      <c r="D851" s="127"/>
      <c r="E851" s="367"/>
      <c r="F851" s="127"/>
      <c r="G851" s="127"/>
      <c r="H851" s="127"/>
      <c r="I851" s="367"/>
      <c r="J851" s="163"/>
      <c r="K851" s="163"/>
      <c r="L851" s="127"/>
      <c r="M851" s="106" t="str">
        <f>IF(OR(E851="",I851=""),"",IF(E851="Wearing Course",VLOOKUP(I851,VALIDATIONS!$BO$2:$BQ$11,3,FALSE)*J851*K851, IF(E851="Pavement Base", VLOOKUP(I851,VALIDATIONS!$BK$2:$BM$10,3,FALSE)*J851*K851*L851/1000, IF(E851="Earthworks and Formation", VLOOKUP(I851,VALIDATIONS!$BR$2:$BT$3,3,FALSE)*J851*K851*L851/1000,0))))</f>
        <v/>
      </c>
    </row>
    <row r="852" spans="1:13" x14ac:dyDescent="0.2">
      <c r="A852" s="92"/>
      <c r="B852" s="355"/>
      <c r="C852" s="354"/>
      <c r="D852" s="127"/>
      <c r="E852" s="367"/>
      <c r="F852" s="127"/>
      <c r="G852" s="127"/>
      <c r="H852" s="127"/>
      <c r="I852" s="367"/>
      <c r="J852" s="163"/>
      <c r="K852" s="163"/>
      <c r="L852" s="127"/>
      <c r="M852" s="106" t="str">
        <f>IF(OR(E852="",I852=""),"",IF(E852="Wearing Course",VLOOKUP(I852,VALIDATIONS!$BO$2:$BQ$11,3,FALSE)*J852*K852, IF(E852="Pavement Base", VLOOKUP(I852,VALIDATIONS!$BK$2:$BM$10,3,FALSE)*J852*K852*L852/1000, IF(E852="Earthworks and Formation", VLOOKUP(I852,VALIDATIONS!$BR$2:$BT$3,3,FALSE)*J852*K852*L852/1000,0))))</f>
        <v/>
      </c>
    </row>
    <row r="853" spans="1:13" x14ac:dyDescent="0.2">
      <c r="A853" s="92"/>
      <c r="B853" s="355"/>
      <c r="C853" s="354"/>
      <c r="D853" s="127"/>
      <c r="E853" s="367"/>
      <c r="F853" s="127"/>
      <c r="G853" s="127"/>
      <c r="H853" s="127"/>
      <c r="I853" s="367"/>
      <c r="J853" s="163"/>
      <c r="K853" s="163"/>
      <c r="L853" s="127"/>
      <c r="M853" s="106" t="str">
        <f>IF(OR(E853="",I853=""),"",IF(E853="Wearing Course",VLOOKUP(I853,VALIDATIONS!$BO$2:$BQ$11,3,FALSE)*J853*K853, IF(E853="Pavement Base", VLOOKUP(I853,VALIDATIONS!$BK$2:$BM$10,3,FALSE)*J853*K853*L853/1000, IF(E853="Earthworks and Formation", VLOOKUP(I853,VALIDATIONS!$BR$2:$BT$3,3,FALSE)*J853*K853*L853/1000,0))))</f>
        <v/>
      </c>
    </row>
    <row r="854" spans="1:13" x14ac:dyDescent="0.2">
      <c r="A854" s="92"/>
      <c r="B854" s="355"/>
      <c r="C854" s="354"/>
      <c r="D854" s="127"/>
      <c r="E854" s="367"/>
      <c r="F854" s="127"/>
      <c r="G854" s="127"/>
      <c r="H854" s="127"/>
      <c r="I854" s="367"/>
      <c r="J854" s="163"/>
      <c r="K854" s="163"/>
      <c r="L854" s="127"/>
      <c r="M854" s="106" t="str">
        <f>IF(OR(E854="",I854=""),"",IF(E854="Wearing Course",VLOOKUP(I854,VALIDATIONS!$BO$2:$BQ$11,3,FALSE)*J854*K854, IF(E854="Pavement Base", VLOOKUP(I854,VALIDATIONS!$BK$2:$BM$10,3,FALSE)*J854*K854*L854/1000, IF(E854="Earthworks and Formation", VLOOKUP(I854,VALIDATIONS!$BR$2:$BT$3,3,FALSE)*J854*K854*L854/1000,0))))</f>
        <v/>
      </c>
    </row>
    <row r="855" spans="1:13" x14ac:dyDescent="0.2">
      <c r="A855" s="92"/>
      <c r="B855" s="355"/>
      <c r="C855" s="354"/>
      <c r="D855" s="127"/>
      <c r="E855" s="367"/>
      <c r="F855" s="127"/>
      <c r="G855" s="127"/>
      <c r="H855" s="127"/>
      <c r="I855" s="367"/>
      <c r="J855" s="163"/>
      <c r="K855" s="163"/>
      <c r="L855" s="127"/>
      <c r="M855" s="106" t="str">
        <f>IF(OR(E855="",I855=""),"",IF(E855="Wearing Course",VLOOKUP(I855,VALIDATIONS!$BO$2:$BQ$11,3,FALSE)*J855*K855, IF(E855="Pavement Base", VLOOKUP(I855,VALIDATIONS!$BK$2:$BM$10,3,FALSE)*J855*K855*L855/1000, IF(E855="Earthworks and Formation", VLOOKUP(I855,VALIDATIONS!$BR$2:$BT$3,3,FALSE)*J855*K855*L855/1000,0))))</f>
        <v/>
      </c>
    </row>
    <row r="856" spans="1:13" x14ac:dyDescent="0.2">
      <c r="A856" s="92"/>
      <c r="B856" s="355"/>
      <c r="C856" s="354"/>
      <c r="D856" s="127"/>
      <c r="E856" s="367"/>
      <c r="F856" s="127"/>
      <c r="G856" s="127"/>
      <c r="H856" s="127"/>
      <c r="I856" s="367"/>
      <c r="J856" s="163"/>
      <c r="K856" s="163"/>
      <c r="L856" s="127"/>
      <c r="M856" s="106" t="str">
        <f>IF(OR(E856="",I856=""),"",IF(E856="Wearing Course",VLOOKUP(I856,VALIDATIONS!$BO$2:$BQ$11,3,FALSE)*J856*K856, IF(E856="Pavement Base", VLOOKUP(I856,VALIDATIONS!$BK$2:$BM$10,3,FALSE)*J856*K856*L856/1000, IF(E856="Earthworks and Formation", VLOOKUP(I856,VALIDATIONS!$BR$2:$BT$3,3,FALSE)*J856*K856*L856/1000,0))))</f>
        <v/>
      </c>
    </row>
    <row r="857" spans="1:13" x14ac:dyDescent="0.2">
      <c r="A857" s="92"/>
      <c r="B857" s="355"/>
      <c r="C857" s="354"/>
      <c r="D857" s="127"/>
      <c r="E857" s="367"/>
      <c r="F857" s="127"/>
      <c r="G857" s="127"/>
      <c r="H857" s="127"/>
      <c r="I857" s="367"/>
      <c r="J857" s="163"/>
      <c r="K857" s="163"/>
      <c r="L857" s="127"/>
      <c r="M857" s="106" t="str">
        <f>IF(OR(E857="",I857=""),"",IF(E857="Wearing Course",VLOOKUP(I857,VALIDATIONS!$BO$2:$BQ$11,3,FALSE)*J857*K857, IF(E857="Pavement Base", VLOOKUP(I857,VALIDATIONS!$BK$2:$BM$10,3,FALSE)*J857*K857*L857/1000, IF(E857="Earthworks and Formation", VLOOKUP(I857,VALIDATIONS!$BR$2:$BT$3,3,FALSE)*J857*K857*L857/1000,0))))</f>
        <v/>
      </c>
    </row>
    <row r="858" spans="1:13" x14ac:dyDescent="0.2">
      <c r="A858" s="92"/>
      <c r="B858" s="355"/>
      <c r="C858" s="354"/>
      <c r="D858" s="127"/>
      <c r="E858" s="367"/>
      <c r="F858" s="127"/>
      <c r="G858" s="127"/>
      <c r="H858" s="127"/>
      <c r="I858" s="367"/>
      <c r="J858" s="163"/>
      <c r="K858" s="163"/>
      <c r="L858" s="127"/>
      <c r="M858" s="106" t="str">
        <f>IF(OR(E858="",I858=""),"",IF(E858="Wearing Course",VLOOKUP(I858,VALIDATIONS!$BO$2:$BQ$11,3,FALSE)*J858*K858, IF(E858="Pavement Base", VLOOKUP(I858,VALIDATIONS!$BK$2:$BM$10,3,FALSE)*J858*K858*L858/1000, IF(E858="Earthworks and Formation", VLOOKUP(I858,VALIDATIONS!$BR$2:$BT$3,3,FALSE)*J858*K858*L858/1000,0))))</f>
        <v/>
      </c>
    </row>
    <row r="859" spans="1:13" x14ac:dyDescent="0.2">
      <c r="A859" s="92"/>
      <c r="B859" s="355"/>
      <c r="C859" s="354"/>
      <c r="D859" s="127"/>
      <c r="E859" s="367"/>
      <c r="F859" s="127"/>
      <c r="G859" s="127"/>
      <c r="H859" s="127"/>
      <c r="I859" s="367"/>
      <c r="J859" s="163"/>
      <c r="K859" s="163"/>
      <c r="L859" s="127"/>
      <c r="M859" s="106" t="str">
        <f>IF(OR(E859="",I859=""),"",IF(E859="Wearing Course",VLOOKUP(I859,VALIDATIONS!$BO$2:$BQ$11,3,FALSE)*J859*K859, IF(E859="Pavement Base", VLOOKUP(I859,VALIDATIONS!$BK$2:$BM$10,3,FALSE)*J859*K859*L859/1000, IF(E859="Earthworks and Formation", VLOOKUP(I859,VALIDATIONS!$BR$2:$BT$3,3,FALSE)*J859*K859*L859/1000,0))))</f>
        <v/>
      </c>
    </row>
    <row r="860" spans="1:13" x14ac:dyDescent="0.2">
      <c r="A860" s="92"/>
      <c r="B860" s="355"/>
      <c r="C860" s="354"/>
      <c r="D860" s="127"/>
      <c r="E860" s="367"/>
      <c r="F860" s="127"/>
      <c r="G860" s="127"/>
      <c r="H860" s="127"/>
      <c r="I860" s="367"/>
      <c r="J860" s="163"/>
      <c r="K860" s="163"/>
      <c r="L860" s="127"/>
      <c r="M860" s="106" t="str">
        <f>IF(OR(E860="",I860=""),"",IF(E860="Wearing Course",VLOOKUP(I860,VALIDATIONS!$BO$2:$BQ$11,3,FALSE)*J860*K860, IF(E860="Pavement Base", VLOOKUP(I860,VALIDATIONS!$BK$2:$BM$10,3,FALSE)*J860*K860*L860/1000, IF(E860="Earthworks and Formation", VLOOKUP(I860,VALIDATIONS!$BR$2:$BT$3,3,FALSE)*J860*K860*L860/1000,0))))</f>
        <v/>
      </c>
    </row>
    <row r="861" spans="1:13" x14ac:dyDescent="0.2">
      <c r="A861" s="92"/>
      <c r="B861" s="355"/>
      <c r="C861" s="354"/>
      <c r="D861" s="127"/>
      <c r="E861" s="367"/>
      <c r="F861" s="127"/>
      <c r="G861" s="127"/>
      <c r="H861" s="127"/>
      <c r="I861" s="367"/>
      <c r="J861" s="163"/>
      <c r="K861" s="163"/>
      <c r="L861" s="127"/>
      <c r="M861" s="106" t="str">
        <f>IF(OR(E861="",I861=""),"",IF(E861="Wearing Course",VLOOKUP(I861,VALIDATIONS!$BO$2:$BQ$11,3,FALSE)*J861*K861, IF(E861="Pavement Base", VLOOKUP(I861,VALIDATIONS!$BK$2:$BM$10,3,FALSE)*J861*K861*L861/1000, IF(E861="Earthworks and Formation", VLOOKUP(I861,VALIDATIONS!$BR$2:$BT$3,3,FALSE)*J861*K861*L861/1000,0))))</f>
        <v/>
      </c>
    </row>
    <row r="862" spans="1:13" x14ac:dyDescent="0.2">
      <c r="A862" s="92"/>
      <c r="B862" s="355"/>
      <c r="C862" s="354"/>
      <c r="D862" s="127"/>
      <c r="E862" s="367"/>
      <c r="F862" s="127"/>
      <c r="G862" s="127"/>
      <c r="H862" s="127"/>
      <c r="I862" s="367"/>
      <c r="J862" s="163"/>
      <c r="K862" s="163"/>
      <c r="L862" s="127"/>
      <c r="M862" s="106" t="str">
        <f>IF(OR(E862="",I862=""),"",IF(E862="Wearing Course",VLOOKUP(I862,VALIDATIONS!$BO$2:$BQ$11,3,FALSE)*J862*K862, IF(E862="Pavement Base", VLOOKUP(I862,VALIDATIONS!$BK$2:$BM$10,3,FALSE)*J862*K862*L862/1000, IF(E862="Earthworks and Formation", VLOOKUP(I862,VALIDATIONS!$BR$2:$BT$3,3,FALSE)*J862*K862*L862/1000,0))))</f>
        <v/>
      </c>
    </row>
    <row r="863" spans="1:13" x14ac:dyDescent="0.2">
      <c r="A863" s="92"/>
      <c r="B863" s="355"/>
      <c r="C863" s="354"/>
      <c r="D863" s="127"/>
      <c r="E863" s="367"/>
      <c r="F863" s="127"/>
      <c r="G863" s="127"/>
      <c r="H863" s="127"/>
      <c r="I863" s="367"/>
      <c r="J863" s="163"/>
      <c r="K863" s="163"/>
      <c r="L863" s="127"/>
      <c r="M863" s="106" t="str">
        <f>IF(OR(E863="",I863=""),"",IF(E863="Wearing Course",VLOOKUP(I863,VALIDATIONS!$BO$2:$BQ$11,3,FALSE)*J863*K863, IF(E863="Pavement Base", VLOOKUP(I863,VALIDATIONS!$BK$2:$BM$10,3,FALSE)*J863*K863*L863/1000, IF(E863="Earthworks and Formation", VLOOKUP(I863,VALIDATIONS!$BR$2:$BT$3,3,FALSE)*J863*K863*L863/1000,0))))</f>
        <v/>
      </c>
    </row>
    <row r="864" spans="1:13" x14ac:dyDescent="0.2">
      <c r="A864" s="92"/>
      <c r="B864" s="355"/>
      <c r="C864" s="354"/>
      <c r="D864" s="127"/>
      <c r="E864" s="367"/>
      <c r="F864" s="127"/>
      <c r="G864" s="127"/>
      <c r="H864" s="127"/>
      <c r="I864" s="367"/>
      <c r="J864" s="163"/>
      <c r="K864" s="163"/>
      <c r="L864" s="127"/>
      <c r="M864" s="106" t="str">
        <f>IF(OR(E864="",I864=""),"",IF(E864="Wearing Course",VLOOKUP(I864,VALIDATIONS!$BO$2:$BQ$11,3,FALSE)*J864*K864, IF(E864="Pavement Base", VLOOKUP(I864,VALIDATIONS!$BK$2:$BM$10,3,FALSE)*J864*K864*L864/1000, IF(E864="Earthworks and Formation", VLOOKUP(I864,VALIDATIONS!$BR$2:$BT$3,3,FALSE)*J864*K864*L864/1000,0))))</f>
        <v/>
      </c>
    </row>
    <row r="865" spans="1:13" x14ac:dyDescent="0.2">
      <c r="A865" s="92"/>
      <c r="B865" s="355"/>
      <c r="C865" s="354"/>
      <c r="D865" s="127"/>
      <c r="E865" s="367"/>
      <c r="F865" s="127"/>
      <c r="G865" s="127"/>
      <c r="H865" s="127"/>
      <c r="I865" s="367"/>
      <c r="J865" s="163"/>
      <c r="K865" s="163"/>
      <c r="L865" s="127"/>
      <c r="M865" s="106" t="str">
        <f>IF(OR(E865="",I865=""),"",IF(E865="Wearing Course",VLOOKUP(I865,VALIDATIONS!$BO$2:$BQ$11,3,FALSE)*J865*K865, IF(E865="Pavement Base", VLOOKUP(I865,VALIDATIONS!$BK$2:$BM$10,3,FALSE)*J865*K865*L865/1000, IF(E865="Earthworks and Formation", VLOOKUP(I865,VALIDATIONS!$BR$2:$BT$3,3,FALSE)*J865*K865*L865/1000,0))))</f>
        <v/>
      </c>
    </row>
    <row r="866" spans="1:13" x14ac:dyDescent="0.2">
      <c r="A866" s="92"/>
      <c r="B866" s="355"/>
      <c r="C866" s="354"/>
      <c r="D866" s="127"/>
      <c r="E866" s="367"/>
      <c r="F866" s="127"/>
      <c r="G866" s="127"/>
      <c r="H866" s="127"/>
      <c r="I866" s="367"/>
      <c r="J866" s="163"/>
      <c r="K866" s="163"/>
      <c r="L866" s="127"/>
      <c r="M866" s="106" t="str">
        <f>IF(OR(E866="",I866=""),"",IF(E866="Wearing Course",VLOOKUP(I866,VALIDATIONS!$BO$2:$BQ$11,3,FALSE)*J866*K866, IF(E866="Pavement Base", VLOOKUP(I866,VALIDATIONS!$BK$2:$BM$10,3,FALSE)*J866*K866*L866/1000, IF(E866="Earthworks and Formation", VLOOKUP(I866,VALIDATIONS!$BR$2:$BT$3,3,FALSE)*J866*K866*L866/1000,0))))</f>
        <v/>
      </c>
    </row>
    <row r="867" spans="1:13" x14ac:dyDescent="0.2">
      <c r="A867" s="92"/>
      <c r="B867" s="355"/>
      <c r="C867" s="354"/>
      <c r="D867" s="127"/>
      <c r="E867" s="367"/>
      <c r="F867" s="127"/>
      <c r="G867" s="127"/>
      <c r="H867" s="127"/>
      <c r="I867" s="367"/>
      <c r="J867" s="163"/>
      <c r="K867" s="163"/>
      <c r="L867" s="127"/>
      <c r="M867" s="106" t="str">
        <f>IF(OR(E867="",I867=""),"",IF(E867="Wearing Course",VLOOKUP(I867,VALIDATIONS!$BO$2:$BQ$11,3,FALSE)*J867*K867, IF(E867="Pavement Base", VLOOKUP(I867,VALIDATIONS!$BK$2:$BM$10,3,FALSE)*J867*K867*L867/1000, IF(E867="Earthworks and Formation", VLOOKUP(I867,VALIDATIONS!$BR$2:$BT$3,3,FALSE)*J867*K867*L867/1000,0))))</f>
        <v/>
      </c>
    </row>
    <row r="868" spans="1:13" x14ac:dyDescent="0.2">
      <c r="A868" s="92"/>
      <c r="B868" s="355"/>
      <c r="C868" s="354"/>
      <c r="D868" s="127"/>
      <c r="E868" s="367"/>
      <c r="F868" s="127"/>
      <c r="G868" s="127"/>
      <c r="H868" s="127"/>
      <c r="I868" s="367"/>
      <c r="J868" s="163"/>
      <c r="K868" s="163"/>
      <c r="L868" s="127"/>
      <c r="M868" s="106" t="str">
        <f>IF(OR(E868="",I868=""),"",IF(E868="Wearing Course",VLOOKUP(I868,VALIDATIONS!$BO$2:$BQ$11,3,FALSE)*J868*K868, IF(E868="Pavement Base", VLOOKUP(I868,VALIDATIONS!$BK$2:$BM$10,3,FALSE)*J868*K868*L868/1000, IF(E868="Earthworks and Formation", VLOOKUP(I868,VALIDATIONS!$BR$2:$BT$3,3,FALSE)*J868*K868*L868/1000,0))))</f>
        <v/>
      </c>
    </row>
    <row r="869" spans="1:13" x14ac:dyDescent="0.2">
      <c r="A869" s="92"/>
      <c r="B869" s="355"/>
      <c r="C869" s="354"/>
      <c r="D869" s="127"/>
      <c r="E869" s="367"/>
      <c r="F869" s="127"/>
      <c r="G869" s="127"/>
      <c r="H869" s="127"/>
      <c r="I869" s="367"/>
      <c r="J869" s="163"/>
      <c r="K869" s="163"/>
      <c r="L869" s="127"/>
      <c r="M869" s="106" t="str">
        <f>IF(OR(E869="",I869=""),"",IF(E869="Wearing Course",VLOOKUP(I869,VALIDATIONS!$BO$2:$BQ$11,3,FALSE)*J869*K869, IF(E869="Pavement Base", VLOOKUP(I869,VALIDATIONS!$BK$2:$BM$10,3,FALSE)*J869*K869*L869/1000, IF(E869="Earthworks and Formation", VLOOKUP(I869,VALIDATIONS!$BR$2:$BT$3,3,FALSE)*J869*K869*L869/1000,0))))</f>
        <v/>
      </c>
    </row>
    <row r="870" spans="1:13" x14ac:dyDescent="0.2">
      <c r="A870" s="92"/>
      <c r="B870" s="355"/>
      <c r="C870" s="354"/>
      <c r="D870" s="127"/>
      <c r="E870" s="367"/>
      <c r="F870" s="127"/>
      <c r="G870" s="127"/>
      <c r="H870" s="127"/>
      <c r="I870" s="367"/>
      <c r="J870" s="163"/>
      <c r="K870" s="163"/>
      <c r="L870" s="127"/>
      <c r="M870" s="106" t="str">
        <f>IF(OR(E870="",I870=""),"",IF(E870="Wearing Course",VLOOKUP(I870,VALIDATIONS!$BO$2:$BQ$11,3,FALSE)*J870*K870, IF(E870="Pavement Base", VLOOKUP(I870,VALIDATIONS!$BK$2:$BM$10,3,FALSE)*J870*K870*L870/1000, IF(E870="Earthworks and Formation", VLOOKUP(I870,VALIDATIONS!$BR$2:$BT$3,3,FALSE)*J870*K870*L870/1000,0))))</f>
        <v/>
      </c>
    </row>
    <row r="871" spans="1:13" x14ac:dyDescent="0.2">
      <c r="A871" s="92"/>
      <c r="B871" s="355"/>
      <c r="C871" s="354"/>
      <c r="D871" s="127"/>
      <c r="E871" s="367"/>
      <c r="F871" s="127"/>
      <c r="G871" s="127"/>
      <c r="H871" s="127"/>
      <c r="I871" s="367"/>
      <c r="J871" s="163"/>
      <c r="K871" s="163"/>
      <c r="L871" s="127"/>
      <c r="M871" s="106" t="str">
        <f>IF(OR(E871="",I871=""),"",IF(E871="Wearing Course",VLOOKUP(I871,VALIDATIONS!$BO$2:$BQ$11,3,FALSE)*J871*K871, IF(E871="Pavement Base", VLOOKUP(I871,VALIDATIONS!$BK$2:$BM$10,3,FALSE)*J871*K871*L871/1000, IF(E871="Earthworks and Formation", VLOOKUP(I871,VALIDATIONS!$BR$2:$BT$3,3,FALSE)*J871*K871*L871/1000,0))))</f>
        <v/>
      </c>
    </row>
    <row r="872" spans="1:13" x14ac:dyDescent="0.2">
      <c r="A872" s="92"/>
      <c r="B872" s="355"/>
      <c r="C872" s="354"/>
      <c r="D872" s="127"/>
      <c r="E872" s="367"/>
      <c r="F872" s="127"/>
      <c r="G872" s="127"/>
      <c r="H872" s="127"/>
      <c r="I872" s="367"/>
      <c r="J872" s="163"/>
      <c r="K872" s="163"/>
      <c r="L872" s="127"/>
      <c r="M872" s="106" t="str">
        <f>IF(OR(E872="",I872=""),"",IF(E872="Wearing Course",VLOOKUP(I872,VALIDATIONS!$BO$2:$BQ$11,3,FALSE)*J872*K872, IF(E872="Pavement Base", VLOOKUP(I872,VALIDATIONS!$BK$2:$BM$10,3,FALSE)*J872*K872*L872/1000, IF(E872="Earthworks and Formation", VLOOKUP(I872,VALIDATIONS!$BR$2:$BT$3,3,FALSE)*J872*K872*L872/1000,0))))</f>
        <v/>
      </c>
    </row>
    <row r="873" spans="1:13" x14ac:dyDescent="0.2">
      <c r="A873" s="92"/>
      <c r="B873" s="355"/>
      <c r="C873" s="354"/>
      <c r="D873" s="127"/>
      <c r="E873" s="367"/>
      <c r="F873" s="127"/>
      <c r="G873" s="127"/>
      <c r="H873" s="127"/>
      <c r="I873" s="367"/>
      <c r="J873" s="163"/>
      <c r="K873" s="163"/>
      <c r="L873" s="127"/>
      <c r="M873" s="106" t="str">
        <f>IF(OR(E873="",I873=""),"",IF(E873="Wearing Course",VLOOKUP(I873,VALIDATIONS!$BO$2:$BQ$11,3,FALSE)*J873*K873, IF(E873="Pavement Base", VLOOKUP(I873,VALIDATIONS!$BK$2:$BM$10,3,FALSE)*J873*K873*L873/1000, IF(E873="Earthworks and Formation", VLOOKUP(I873,VALIDATIONS!$BR$2:$BT$3,3,FALSE)*J873*K873*L873/1000,0))))</f>
        <v/>
      </c>
    </row>
    <row r="874" spans="1:13" x14ac:dyDescent="0.2">
      <c r="A874" s="92"/>
      <c r="B874" s="355"/>
      <c r="C874" s="354"/>
      <c r="D874" s="127"/>
      <c r="E874" s="367"/>
      <c r="F874" s="127"/>
      <c r="G874" s="127"/>
      <c r="H874" s="127"/>
      <c r="I874" s="367"/>
      <c r="J874" s="163"/>
      <c r="K874" s="163"/>
      <c r="L874" s="127"/>
      <c r="M874" s="106" t="str">
        <f>IF(OR(E874="",I874=""),"",IF(E874="Wearing Course",VLOOKUP(I874,VALIDATIONS!$BO$2:$BQ$11,3,FALSE)*J874*K874, IF(E874="Pavement Base", VLOOKUP(I874,VALIDATIONS!$BK$2:$BM$10,3,FALSE)*J874*K874*L874/1000, IF(E874="Earthworks and Formation", VLOOKUP(I874,VALIDATIONS!$BR$2:$BT$3,3,FALSE)*J874*K874*L874/1000,0))))</f>
        <v/>
      </c>
    </row>
    <row r="875" spans="1:13" x14ac:dyDescent="0.2">
      <c r="A875" s="92"/>
      <c r="B875" s="355"/>
      <c r="C875" s="354"/>
      <c r="D875" s="127"/>
      <c r="E875" s="367"/>
      <c r="F875" s="127"/>
      <c r="G875" s="127"/>
      <c r="H875" s="127"/>
      <c r="I875" s="367"/>
      <c r="J875" s="163"/>
      <c r="K875" s="163"/>
      <c r="L875" s="127"/>
      <c r="M875" s="106" t="str">
        <f>IF(OR(E875="",I875=""),"",IF(E875="Wearing Course",VLOOKUP(I875,VALIDATIONS!$BO$2:$BQ$11,3,FALSE)*J875*K875, IF(E875="Pavement Base", VLOOKUP(I875,VALIDATIONS!$BK$2:$BM$10,3,FALSE)*J875*K875*L875/1000, IF(E875="Earthworks and Formation", VLOOKUP(I875,VALIDATIONS!$BR$2:$BT$3,3,FALSE)*J875*K875*L875/1000,0))))</f>
        <v/>
      </c>
    </row>
    <row r="876" spans="1:13" x14ac:dyDescent="0.2">
      <c r="A876" s="92"/>
      <c r="B876" s="355"/>
      <c r="C876" s="354"/>
      <c r="D876" s="127"/>
      <c r="E876" s="367"/>
      <c r="F876" s="127"/>
      <c r="G876" s="127"/>
      <c r="H876" s="127"/>
      <c r="I876" s="367"/>
      <c r="J876" s="163"/>
      <c r="K876" s="163"/>
      <c r="L876" s="127"/>
      <c r="M876" s="106" t="str">
        <f>IF(OR(E876="",I876=""),"",IF(E876="Wearing Course",VLOOKUP(I876,VALIDATIONS!$BO$2:$BQ$11,3,FALSE)*J876*K876, IF(E876="Pavement Base", VLOOKUP(I876,VALIDATIONS!$BK$2:$BM$10,3,FALSE)*J876*K876*L876/1000, IF(E876="Earthworks and Formation", VLOOKUP(I876,VALIDATIONS!$BR$2:$BT$3,3,FALSE)*J876*K876*L876/1000,0))))</f>
        <v/>
      </c>
    </row>
    <row r="877" spans="1:13" x14ac:dyDescent="0.2">
      <c r="A877" s="92"/>
      <c r="B877" s="355"/>
      <c r="C877" s="354"/>
      <c r="D877" s="127"/>
      <c r="E877" s="367"/>
      <c r="F877" s="127"/>
      <c r="G877" s="127"/>
      <c r="H877" s="127"/>
      <c r="I877" s="367"/>
      <c r="J877" s="163"/>
      <c r="K877" s="163"/>
      <c r="L877" s="127"/>
      <c r="M877" s="106" t="str">
        <f>IF(OR(E877="",I877=""),"",IF(E877="Wearing Course",VLOOKUP(I877,VALIDATIONS!$BO$2:$BQ$11,3,FALSE)*J877*K877, IF(E877="Pavement Base", VLOOKUP(I877,VALIDATIONS!$BK$2:$BM$10,3,FALSE)*J877*K877*L877/1000, IF(E877="Earthworks and Formation", VLOOKUP(I877,VALIDATIONS!$BR$2:$BT$3,3,FALSE)*J877*K877*L877/1000,0))))</f>
        <v/>
      </c>
    </row>
    <row r="878" spans="1:13" x14ac:dyDescent="0.2">
      <c r="A878" s="92"/>
      <c r="B878" s="355"/>
      <c r="C878" s="354"/>
      <c r="D878" s="127"/>
      <c r="E878" s="367"/>
      <c r="F878" s="127"/>
      <c r="G878" s="127"/>
      <c r="H878" s="127"/>
      <c r="I878" s="367"/>
      <c r="J878" s="163"/>
      <c r="K878" s="163"/>
      <c r="L878" s="127"/>
      <c r="M878" s="106" t="str">
        <f>IF(OR(E878="",I878=""),"",IF(E878="Wearing Course",VLOOKUP(I878,VALIDATIONS!$BO$2:$BQ$11,3,FALSE)*J878*K878, IF(E878="Pavement Base", VLOOKUP(I878,VALIDATIONS!$BK$2:$BM$10,3,FALSE)*J878*K878*L878/1000, IF(E878="Earthworks and Formation", VLOOKUP(I878,VALIDATIONS!$BR$2:$BT$3,3,FALSE)*J878*K878*L878/1000,0))))</f>
        <v/>
      </c>
    </row>
    <row r="879" spans="1:13" x14ac:dyDescent="0.2">
      <c r="A879" s="92"/>
      <c r="B879" s="355"/>
      <c r="C879" s="354"/>
      <c r="D879" s="127"/>
      <c r="E879" s="367"/>
      <c r="F879" s="127"/>
      <c r="G879" s="127"/>
      <c r="H879" s="127"/>
      <c r="I879" s="367"/>
      <c r="J879" s="163"/>
      <c r="K879" s="163"/>
      <c r="L879" s="127"/>
      <c r="M879" s="106" t="str">
        <f>IF(OR(E879="",I879=""),"",IF(E879="Wearing Course",VLOOKUP(I879,VALIDATIONS!$BO$2:$BQ$11,3,FALSE)*J879*K879, IF(E879="Pavement Base", VLOOKUP(I879,VALIDATIONS!$BK$2:$BM$10,3,FALSE)*J879*K879*L879/1000, IF(E879="Earthworks and Formation", VLOOKUP(I879,VALIDATIONS!$BR$2:$BT$3,3,FALSE)*J879*K879*L879/1000,0))))</f>
        <v/>
      </c>
    </row>
    <row r="880" spans="1:13" x14ac:dyDescent="0.2">
      <c r="A880" s="92"/>
      <c r="B880" s="355"/>
      <c r="C880" s="354"/>
      <c r="D880" s="127"/>
      <c r="E880" s="367"/>
      <c r="F880" s="127"/>
      <c r="G880" s="127"/>
      <c r="H880" s="127"/>
      <c r="I880" s="367"/>
      <c r="J880" s="163"/>
      <c r="K880" s="163"/>
      <c r="L880" s="127"/>
      <c r="M880" s="106" t="str">
        <f>IF(OR(E880="",I880=""),"",IF(E880="Wearing Course",VLOOKUP(I880,VALIDATIONS!$BO$2:$BQ$11,3,FALSE)*J880*K880, IF(E880="Pavement Base", VLOOKUP(I880,VALIDATIONS!$BK$2:$BM$10,3,FALSE)*J880*K880*L880/1000, IF(E880="Earthworks and Formation", VLOOKUP(I880,VALIDATIONS!$BR$2:$BT$3,3,FALSE)*J880*K880*L880/1000,0))))</f>
        <v/>
      </c>
    </row>
    <row r="881" spans="1:13" x14ac:dyDescent="0.2">
      <c r="A881" s="92"/>
      <c r="B881" s="355"/>
      <c r="C881" s="354"/>
      <c r="D881" s="127"/>
      <c r="E881" s="367"/>
      <c r="F881" s="127"/>
      <c r="G881" s="127"/>
      <c r="H881" s="127"/>
      <c r="I881" s="367"/>
      <c r="J881" s="163"/>
      <c r="K881" s="163"/>
      <c r="L881" s="127"/>
      <c r="M881" s="106" t="str">
        <f>IF(OR(E881="",I881=""),"",IF(E881="Wearing Course",VLOOKUP(I881,VALIDATIONS!$BO$2:$BQ$11,3,FALSE)*J881*K881, IF(E881="Pavement Base", VLOOKUP(I881,VALIDATIONS!$BK$2:$BM$10,3,FALSE)*J881*K881*L881/1000, IF(E881="Earthworks and Formation", VLOOKUP(I881,VALIDATIONS!$BR$2:$BT$3,3,FALSE)*J881*K881*L881/1000,0))))</f>
        <v/>
      </c>
    </row>
    <row r="882" spans="1:13" x14ac:dyDescent="0.2">
      <c r="A882" s="92"/>
      <c r="B882" s="355"/>
      <c r="C882" s="354"/>
      <c r="D882" s="127"/>
      <c r="E882" s="367"/>
      <c r="F882" s="127"/>
      <c r="G882" s="127"/>
      <c r="H882" s="127"/>
      <c r="I882" s="367"/>
      <c r="J882" s="163"/>
      <c r="K882" s="163"/>
      <c r="L882" s="127"/>
      <c r="M882" s="106" t="str">
        <f>IF(OR(E882="",I882=""),"",IF(E882="Wearing Course",VLOOKUP(I882,VALIDATIONS!$BO$2:$BQ$11,3,FALSE)*J882*K882, IF(E882="Pavement Base", VLOOKUP(I882,VALIDATIONS!$BK$2:$BM$10,3,FALSE)*J882*K882*L882/1000, IF(E882="Earthworks and Formation", VLOOKUP(I882,VALIDATIONS!$BR$2:$BT$3,3,FALSE)*J882*K882*L882/1000,0))))</f>
        <v/>
      </c>
    </row>
    <row r="883" spans="1:13" x14ac:dyDescent="0.2">
      <c r="A883" s="92"/>
      <c r="B883" s="355"/>
      <c r="C883" s="354"/>
      <c r="D883" s="127"/>
      <c r="E883" s="367"/>
      <c r="F883" s="127"/>
      <c r="G883" s="127"/>
      <c r="H883" s="127"/>
      <c r="I883" s="367"/>
      <c r="J883" s="163"/>
      <c r="K883" s="163"/>
      <c r="L883" s="127"/>
      <c r="M883" s="106" t="str">
        <f>IF(OR(E883="",I883=""),"",IF(E883="Wearing Course",VLOOKUP(I883,VALIDATIONS!$BO$2:$BQ$11,3,FALSE)*J883*K883, IF(E883="Pavement Base", VLOOKUP(I883,VALIDATIONS!$BK$2:$BM$10,3,FALSE)*J883*K883*L883/1000, IF(E883="Earthworks and Formation", VLOOKUP(I883,VALIDATIONS!$BR$2:$BT$3,3,FALSE)*J883*K883*L883/1000,0))))</f>
        <v/>
      </c>
    </row>
    <row r="884" spans="1:13" x14ac:dyDescent="0.2">
      <c r="A884" s="92"/>
      <c r="B884" s="355"/>
      <c r="C884" s="354"/>
      <c r="D884" s="127"/>
      <c r="E884" s="367"/>
      <c r="F884" s="127"/>
      <c r="G884" s="127"/>
      <c r="H884" s="127"/>
      <c r="I884" s="367"/>
      <c r="J884" s="163"/>
      <c r="K884" s="163"/>
      <c r="L884" s="127"/>
      <c r="M884" s="106" t="str">
        <f>IF(OR(E884="",I884=""),"",IF(E884="Wearing Course",VLOOKUP(I884,VALIDATIONS!$BO$2:$BQ$11,3,FALSE)*J884*K884, IF(E884="Pavement Base", VLOOKUP(I884,VALIDATIONS!$BK$2:$BM$10,3,FALSE)*J884*K884*L884/1000, IF(E884="Earthworks and Formation", VLOOKUP(I884,VALIDATIONS!$BR$2:$BT$3,3,FALSE)*J884*K884*L884/1000,0))))</f>
        <v/>
      </c>
    </row>
    <row r="885" spans="1:13" x14ac:dyDescent="0.2">
      <c r="A885" s="92"/>
      <c r="B885" s="355"/>
      <c r="C885" s="354"/>
      <c r="D885" s="127"/>
      <c r="E885" s="367"/>
      <c r="F885" s="127"/>
      <c r="G885" s="127"/>
      <c r="H885" s="127"/>
      <c r="I885" s="367"/>
      <c r="J885" s="163"/>
      <c r="K885" s="163"/>
      <c r="L885" s="127"/>
      <c r="M885" s="106" t="str">
        <f>IF(OR(E885="",I885=""),"",IF(E885="Wearing Course",VLOOKUP(I885,VALIDATIONS!$BO$2:$BQ$11,3,FALSE)*J885*K885, IF(E885="Pavement Base", VLOOKUP(I885,VALIDATIONS!$BK$2:$BM$10,3,FALSE)*J885*K885*L885/1000, IF(E885="Earthworks and Formation", VLOOKUP(I885,VALIDATIONS!$BR$2:$BT$3,3,FALSE)*J885*K885*L885/1000,0))))</f>
        <v/>
      </c>
    </row>
    <row r="886" spans="1:13" x14ac:dyDescent="0.2">
      <c r="A886" s="92"/>
      <c r="B886" s="355"/>
      <c r="C886" s="354"/>
      <c r="D886" s="127"/>
      <c r="E886" s="367"/>
      <c r="F886" s="127"/>
      <c r="G886" s="127"/>
      <c r="H886" s="127"/>
      <c r="I886" s="367"/>
      <c r="J886" s="163"/>
      <c r="K886" s="163"/>
      <c r="L886" s="127"/>
      <c r="M886" s="106" t="str">
        <f>IF(OR(E886="",I886=""),"",IF(E886="Wearing Course",VLOOKUP(I886,VALIDATIONS!$BO$2:$BQ$11,3,FALSE)*J886*K886, IF(E886="Pavement Base", VLOOKUP(I886,VALIDATIONS!$BK$2:$BM$10,3,FALSE)*J886*K886*L886/1000, IF(E886="Earthworks and Formation", VLOOKUP(I886,VALIDATIONS!$BR$2:$BT$3,3,FALSE)*J886*K886*L886/1000,0))))</f>
        <v/>
      </c>
    </row>
    <row r="887" spans="1:13" x14ac:dyDescent="0.2">
      <c r="A887" s="92"/>
      <c r="B887" s="355"/>
      <c r="C887" s="354"/>
      <c r="D887" s="127"/>
      <c r="E887" s="367"/>
      <c r="F887" s="127"/>
      <c r="G887" s="127"/>
      <c r="H887" s="127"/>
      <c r="I887" s="367"/>
      <c r="J887" s="163"/>
      <c r="K887" s="163"/>
      <c r="L887" s="127"/>
      <c r="M887" s="106" t="str">
        <f>IF(OR(E887="",I887=""),"",IF(E887="Wearing Course",VLOOKUP(I887,VALIDATIONS!$BO$2:$BQ$11,3,FALSE)*J887*K887, IF(E887="Pavement Base", VLOOKUP(I887,VALIDATIONS!$BK$2:$BM$10,3,FALSE)*J887*K887*L887/1000, IF(E887="Earthworks and Formation", VLOOKUP(I887,VALIDATIONS!$BR$2:$BT$3,3,FALSE)*J887*K887*L887/1000,0))))</f>
        <v/>
      </c>
    </row>
    <row r="888" spans="1:13" x14ac:dyDescent="0.2">
      <c r="A888" s="92"/>
      <c r="B888" s="355"/>
      <c r="C888" s="354"/>
      <c r="D888" s="127"/>
      <c r="E888" s="367"/>
      <c r="F888" s="127"/>
      <c r="G888" s="127"/>
      <c r="H888" s="127"/>
      <c r="I888" s="367"/>
      <c r="J888" s="163"/>
      <c r="K888" s="163"/>
      <c r="L888" s="127"/>
      <c r="M888" s="106" t="str">
        <f>IF(OR(E888="",I888=""),"",IF(E888="Wearing Course",VLOOKUP(I888,VALIDATIONS!$BO$2:$BQ$11,3,FALSE)*J888*K888, IF(E888="Pavement Base", VLOOKUP(I888,VALIDATIONS!$BK$2:$BM$10,3,FALSE)*J888*K888*L888/1000, IF(E888="Earthworks and Formation", VLOOKUP(I888,VALIDATIONS!$BR$2:$BT$3,3,FALSE)*J888*K888*L888/1000,0))))</f>
        <v/>
      </c>
    </row>
    <row r="889" spans="1:13" x14ac:dyDescent="0.2">
      <c r="A889" s="92"/>
      <c r="B889" s="355"/>
      <c r="C889" s="354"/>
      <c r="D889" s="127"/>
      <c r="E889" s="367"/>
      <c r="F889" s="127"/>
      <c r="G889" s="127"/>
      <c r="H889" s="127"/>
      <c r="I889" s="367"/>
      <c r="J889" s="163"/>
      <c r="K889" s="163"/>
      <c r="L889" s="127"/>
      <c r="M889" s="106" t="str">
        <f>IF(OR(E889="",I889=""),"",IF(E889="Wearing Course",VLOOKUP(I889,VALIDATIONS!$BO$2:$BQ$11,3,FALSE)*J889*K889, IF(E889="Pavement Base", VLOOKUP(I889,VALIDATIONS!$BK$2:$BM$10,3,FALSE)*J889*K889*L889/1000, IF(E889="Earthworks and Formation", VLOOKUP(I889,VALIDATIONS!$BR$2:$BT$3,3,FALSE)*J889*K889*L889/1000,0))))</f>
        <v/>
      </c>
    </row>
    <row r="890" spans="1:13" x14ac:dyDescent="0.2">
      <c r="A890" s="92"/>
      <c r="B890" s="355"/>
      <c r="C890" s="354"/>
      <c r="D890" s="127"/>
      <c r="E890" s="367"/>
      <c r="F890" s="127"/>
      <c r="G890" s="127"/>
      <c r="H890" s="127"/>
      <c r="I890" s="367"/>
      <c r="J890" s="163"/>
      <c r="K890" s="163"/>
      <c r="L890" s="127"/>
      <c r="M890" s="106" t="str">
        <f>IF(OR(E890="",I890=""),"",IF(E890="Wearing Course",VLOOKUP(I890,VALIDATIONS!$BO$2:$BQ$11,3,FALSE)*J890*K890, IF(E890="Pavement Base", VLOOKUP(I890,VALIDATIONS!$BK$2:$BM$10,3,FALSE)*J890*K890*L890/1000, IF(E890="Earthworks and Formation", VLOOKUP(I890,VALIDATIONS!$BR$2:$BT$3,3,FALSE)*J890*K890*L890/1000,0))))</f>
        <v/>
      </c>
    </row>
    <row r="891" spans="1:13" x14ac:dyDescent="0.2">
      <c r="A891" s="92"/>
      <c r="B891" s="355"/>
      <c r="C891" s="354"/>
      <c r="D891" s="127"/>
      <c r="E891" s="367"/>
      <c r="F891" s="127"/>
      <c r="G891" s="127"/>
      <c r="H891" s="127"/>
      <c r="I891" s="367"/>
      <c r="J891" s="163"/>
      <c r="K891" s="163"/>
      <c r="L891" s="127"/>
      <c r="M891" s="106" t="str">
        <f>IF(OR(E891="",I891=""),"",IF(E891="Wearing Course",VLOOKUP(I891,VALIDATIONS!$BO$2:$BQ$11,3,FALSE)*J891*K891, IF(E891="Pavement Base", VLOOKUP(I891,VALIDATIONS!$BK$2:$BM$10,3,FALSE)*J891*K891*L891/1000, IF(E891="Earthworks and Formation", VLOOKUP(I891,VALIDATIONS!$BR$2:$BT$3,3,FALSE)*J891*K891*L891/1000,0))))</f>
        <v/>
      </c>
    </row>
    <row r="892" spans="1:13" x14ac:dyDescent="0.2">
      <c r="A892" s="92"/>
      <c r="B892" s="355"/>
      <c r="C892" s="354"/>
      <c r="D892" s="127"/>
      <c r="E892" s="367"/>
      <c r="F892" s="127"/>
      <c r="G892" s="127"/>
      <c r="H892" s="127"/>
      <c r="I892" s="367"/>
      <c r="J892" s="163"/>
      <c r="K892" s="163"/>
      <c r="L892" s="127"/>
      <c r="M892" s="106" t="str">
        <f>IF(OR(E892="",I892=""),"",IF(E892="Wearing Course",VLOOKUP(I892,VALIDATIONS!$BO$2:$BQ$11,3,FALSE)*J892*K892, IF(E892="Pavement Base", VLOOKUP(I892,VALIDATIONS!$BK$2:$BM$10,3,FALSE)*J892*K892*L892/1000, IF(E892="Earthworks and Formation", VLOOKUP(I892,VALIDATIONS!$BR$2:$BT$3,3,FALSE)*J892*K892*L892/1000,0))))</f>
        <v/>
      </c>
    </row>
    <row r="893" spans="1:13" x14ac:dyDescent="0.2">
      <c r="A893" s="92"/>
      <c r="B893" s="355"/>
      <c r="C893" s="354"/>
      <c r="D893" s="127"/>
      <c r="E893" s="367"/>
      <c r="F893" s="127"/>
      <c r="G893" s="127"/>
      <c r="H893" s="127"/>
      <c r="I893" s="367"/>
      <c r="J893" s="163"/>
      <c r="K893" s="163"/>
      <c r="L893" s="127"/>
      <c r="M893" s="106" t="str">
        <f>IF(OR(E893="",I893=""),"",IF(E893="Wearing Course",VLOOKUP(I893,VALIDATIONS!$BO$2:$BQ$11,3,FALSE)*J893*K893, IF(E893="Pavement Base", VLOOKUP(I893,VALIDATIONS!$BK$2:$BM$10,3,FALSE)*J893*K893*L893/1000, IF(E893="Earthworks and Formation", VLOOKUP(I893,VALIDATIONS!$BR$2:$BT$3,3,FALSE)*J893*K893*L893/1000,0))))</f>
        <v/>
      </c>
    </row>
    <row r="894" spans="1:13" x14ac:dyDescent="0.2">
      <c r="A894" s="92"/>
      <c r="B894" s="355"/>
      <c r="C894" s="354"/>
      <c r="D894" s="127"/>
      <c r="E894" s="367"/>
      <c r="F894" s="127"/>
      <c r="G894" s="127"/>
      <c r="H894" s="127"/>
      <c r="I894" s="367"/>
      <c r="J894" s="163"/>
      <c r="K894" s="163"/>
      <c r="L894" s="127"/>
      <c r="M894" s="106" t="str">
        <f>IF(OR(E894="",I894=""),"",IF(E894="Wearing Course",VLOOKUP(I894,VALIDATIONS!$BO$2:$BQ$11,3,FALSE)*J894*K894, IF(E894="Pavement Base", VLOOKUP(I894,VALIDATIONS!$BK$2:$BM$10,3,FALSE)*J894*K894*L894/1000, IF(E894="Earthworks and Formation", VLOOKUP(I894,VALIDATIONS!$BR$2:$BT$3,3,FALSE)*J894*K894*L894/1000,0))))</f>
        <v/>
      </c>
    </row>
    <row r="895" spans="1:13" x14ac:dyDescent="0.2">
      <c r="A895" s="92"/>
      <c r="B895" s="355"/>
      <c r="C895" s="354"/>
      <c r="D895" s="127"/>
      <c r="E895" s="367"/>
      <c r="F895" s="127"/>
      <c r="G895" s="127"/>
      <c r="H895" s="127"/>
      <c r="I895" s="367"/>
      <c r="J895" s="163"/>
      <c r="K895" s="163"/>
      <c r="L895" s="127"/>
      <c r="M895" s="106" t="str">
        <f>IF(OR(E895="",I895=""),"",IF(E895="Wearing Course",VLOOKUP(I895,VALIDATIONS!$BO$2:$BQ$11,3,FALSE)*J895*K895, IF(E895="Pavement Base", VLOOKUP(I895,VALIDATIONS!$BK$2:$BM$10,3,FALSE)*J895*K895*L895/1000, IF(E895="Earthworks and Formation", VLOOKUP(I895,VALIDATIONS!$BR$2:$BT$3,3,FALSE)*J895*K895*L895/1000,0))))</f>
        <v/>
      </c>
    </row>
    <row r="896" spans="1:13" x14ac:dyDescent="0.2">
      <c r="A896" s="92"/>
      <c r="B896" s="355"/>
      <c r="C896" s="354"/>
      <c r="D896" s="127"/>
      <c r="E896" s="367"/>
      <c r="F896" s="127"/>
      <c r="G896" s="127"/>
      <c r="H896" s="127"/>
      <c r="I896" s="367"/>
      <c r="J896" s="163"/>
      <c r="K896" s="163"/>
      <c r="L896" s="127"/>
      <c r="M896" s="106" t="str">
        <f>IF(OR(E896="",I896=""),"",IF(E896="Wearing Course",VLOOKUP(I896,VALIDATIONS!$BO$2:$BQ$11,3,FALSE)*J896*K896, IF(E896="Pavement Base", VLOOKUP(I896,VALIDATIONS!$BK$2:$BM$10,3,FALSE)*J896*K896*L896/1000, IF(E896="Earthworks and Formation", VLOOKUP(I896,VALIDATIONS!$BR$2:$BT$3,3,FALSE)*J896*K896*L896/1000,0))))</f>
        <v/>
      </c>
    </row>
    <row r="897" spans="1:13" x14ac:dyDescent="0.2">
      <c r="A897" s="92"/>
      <c r="B897" s="355"/>
      <c r="C897" s="354"/>
      <c r="D897" s="127"/>
      <c r="E897" s="367"/>
      <c r="F897" s="127"/>
      <c r="G897" s="127"/>
      <c r="H897" s="127"/>
      <c r="I897" s="367"/>
      <c r="J897" s="163"/>
      <c r="K897" s="163"/>
      <c r="L897" s="127"/>
      <c r="M897" s="106" t="str">
        <f>IF(OR(E897="",I897=""),"",IF(E897="Wearing Course",VLOOKUP(I897,VALIDATIONS!$BO$2:$BQ$11,3,FALSE)*J897*K897, IF(E897="Pavement Base", VLOOKUP(I897,VALIDATIONS!$BK$2:$BM$10,3,FALSE)*J897*K897*L897/1000, IF(E897="Earthworks and Formation", VLOOKUP(I897,VALIDATIONS!$BR$2:$BT$3,3,FALSE)*J897*K897*L897/1000,0))))</f>
        <v/>
      </c>
    </row>
    <row r="898" spans="1:13" x14ac:dyDescent="0.2">
      <c r="A898" s="92"/>
      <c r="B898" s="355"/>
      <c r="C898" s="354"/>
      <c r="D898" s="127"/>
      <c r="E898" s="367"/>
      <c r="F898" s="127"/>
      <c r="G898" s="127"/>
      <c r="H898" s="127"/>
      <c r="I898" s="367"/>
      <c r="J898" s="163"/>
      <c r="K898" s="163"/>
      <c r="L898" s="127"/>
      <c r="M898" s="106" t="str">
        <f>IF(OR(E898="",I898=""),"",IF(E898="Wearing Course",VLOOKUP(I898,VALIDATIONS!$BO$2:$BQ$11,3,FALSE)*J898*K898, IF(E898="Pavement Base", VLOOKUP(I898,VALIDATIONS!$BK$2:$BM$10,3,FALSE)*J898*K898*L898/1000, IF(E898="Earthworks and Formation", VLOOKUP(I898,VALIDATIONS!$BR$2:$BT$3,3,FALSE)*J898*K898*L898/1000,0))))</f>
        <v/>
      </c>
    </row>
    <row r="899" spans="1:13" x14ac:dyDescent="0.2">
      <c r="A899" s="92"/>
      <c r="B899" s="355"/>
      <c r="C899" s="354"/>
      <c r="D899" s="127"/>
      <c r="E899" s="367"/>
      <c r="F899" s="127"/>
      <c r="G899" s="127"/>
      <c r="H899" s="127"/>
      <c r="I899" s="367"/>
      <c r="J899" s="163"/>
      <c r="K899" s="163"/>
      <c r="L899" s="127"/>
      <c r="M899" s="106" t="str">
        <f>IF(OR(E899="",I899=""),"",IF(E899="Wearing Course",VLOOKUP(I899,VALIDATIONS!$BO$2:$BQ$11,3,FALSE)*J899*K899, IF(E899="Pavement Base", VLOOKUP(I899,VALIDATIONS!$BK$2:$BM$10,3,FALSE)*J899*K899*L899/1000, IF(E899="Earthworks and Formation", VLOOKUP(I899,VALIDATIONS!$BR$2:$BT$3,3,FALSE)*J899*K899*L899/1000,0))))</f>
        <v/>
      </c>
    </row>
    <row r="900" spans="1:13" x14ac:dyDescent="0.2">
      <c r="A900" s="92"/>
      <c r="B900" s="355"/>
      <c r="C900" s="354"/>
      <c r="D900" s="127"/>
      <c r="E900" s="367"/>
      <c r="F900" s="127"/>
      <c r="G900" s="127"/>
      <c r="H900" s="127"/>
      <c r="I900" s="367"/>
      <c r="J900" s="163"/>
      <c r="K900" s="163"/>
      <c r="L900" s="127"/>
      <c r="M900" s="106" t="str">
        <f>IF(OR(E900="",I900=""),"",IF(E900="Wearing Course",VLOOKUP(I900,VALIDATIONS!$BO$2:$BQ$11,3,FALSE)*J900*K900, IF(E900="Pavement Base", VLOOKUP(I900,VALIDATIONS!$BK$2:$BM$10,3,FALSE)*J900*K900*L900/1000, IF(E900="Earthworks and Formation", VLOOKUP(I900,VALIDATIONS!$BR$2:$BT$3,3,FALSE)*J900*K900*L900/1000,0))))</f>
        <v/>
      </c>
    </row>
    <row r="901" spans="1:13" x14ac:dyDescent="0.2">
      <c r="A901" s="92"/>
      <c r="B901" s="355"/>
      <c r="C901" s="354"/>
      <c r="D901" s="127"/>
      <c r="E901" s="367"/>
      <c r="F901" s="127"/>
      <c r="G901" s="127"/>
      <c r="H901" s="127"/>
      <c r="I901" s="367"/>
      <c r="J901" s="163"/>
      <c r="K901" s="163"/>
      <c r="L901" s="127"/>
      <c r="M901" s="106" t="str">
        <f>IF(OR(E901="",I901=""),"",IF(E901="Wearing Course",VLOOKUP(I901,VALIDATIONS!$BO$2:$BQ$11,3,FALSE)*J901*K901, IF(E901="Pavement Base", VLOOKUP(I901,VALIDATIONS!$BK$2:$BM$10,3,FALSE)*J901*K901*L901/1000, IF(E901="Earthworks and Formation", VLOOKUP(I901,VALIDATIONS!$BR$2:$BT$3,3,FALSE)*J901*K901*L901/1000,0))))</f>
        <v/>
      </c>
    </row>
    <row r="902" spans="1:13" x14ac:dyDescent="0.2">
      <c r="A902" s="92"/>
      <c r="B902" s="355"/>
      <c r="C902" s="354"/>
      <c r="D902" s="127"/>
      <c r="E902" s="367"/>
      <c r="F902" s="127"/>
      <c r="G902" s="127"/>
      <c r="H902" s="127"/>
      <c r="I902" s="367"/>
      <c r="J902" s="163"/>
      <c r="K902" s="163"/>
      <c r="L902" s="127"/>
      <c r="M902" s="106" t="str">
        <f>IF(OR(E902="",I902=""),"",IF(E902="Wearing Course",VLOOKUP(I902,VALIDATIONS!$BO$2:$BQ$11,3,FALSE)*J902*K902, IF(E902="Pavement Base", VLOOKUP(I902,VALIDATIONS!$BK$2:$BM$10,3,FALSE)*J902*K902*L902/1000, IF(E902="Earthworks and Formation", VLOOKUP(I902,VALIDATIONS!$BR$2:$BT$3,3,FALSE)*J902*K902*L902/1000,0))))</f>
        <v/>
      </c>
    </row>
    <row r="903" spans="1:13" x14ac:dyDescent="0.2">
      <c r="A903" s="92"/>
      <c r="B903" s="355"/>
      <c r="C903" s="354"/>
      <c r="D903" s="127"/>
      <c r="E903" s="367"/>
      <c r="F903" s="127"/>
      <c r="G903" s="127"/>
      <c r="H903" s="127"/>
      <c r="I903" s="367"/>
      <c r="J903" s="163"/>
      <c r="K903" s="163"/>
      <c r="L903" s="127"/>
      <c r="M903" s="106" t="str">
        <f>IF(OR(E903="",I903=""),"",IF(E903="Wearing Course",VLOOKUP(I903,VALIDATIONS!$BO$2:$BQ$11,3,FALSE)*J903*K903, IF(E903="Pavement Base", VLOOKUP(I903,VALIDATIONS!$BK$2:$BM$10,3,FALSE)*J903*K903*L903/1000, IF(E903="Earthworks and Formation", VLOOKUP(I903,VALIDATIONS!$BR$2:$BT$3,3,FALSE)*J903*K903*L903/1000,0))))</f>
        <v/>
      </c>
    </row>
    <row r="904" spans="1:13" x14ac:dyDescent="0.2">
      <c r="A904" s="92"/>
      <c r="B904" s="355"/>
      <c r="C904" s="354"/>
      <c r="D904" s="127"/>
      <c r="E904" s="367"/>
      <c r="F904" s="127"/>
      <c r="G904" s="127"/>
      <c r="H904" s="127"/>
      <c r="I904" s="367"/>
      <c r="J904" s="163"/>
      <c r="K904" s="163"/>
      <c r="L904" s="127"/>
      <c r="M904" s="106" t="str">
        <f>IF(OR(E904="",I904=""),"",IF(E904="Wearing Course",VLOOKUP(I904,VALIDATIONS!$BO$2:$BQ$11,3,FALSE)*J904*K904, IF(E904="Pavement Base", VLOOKUP(I904,VALIDATIONS!$BK$2:$BM$10,3,FALSE)*J904*K904*L904/1000, IF(E904="Earthworks and Formation", VLOOKUP(I904,VALIDATIONS!$BR$2:$BT$3,3,FALSE)*J904*K904*L904/1000,0))))</f>
        <v/>
      </c>
    </row>
    <row r="905" spans="1:13" x14ac:dyDescent="0.2">
      <c r="A905" s="92"/>
      <c r="B905" s="355"/>
      <c r="C905" s="354"/>
      <c r="D905" s="127"/>
      <c r="E905" s="367"/>
      <c r="F905" s="127"/>
      <c r="G905" s="127"/>
      <c r="H905" s="127"/>
      <c r="I905" s="367"/>
      <c r="J905" s="163"/>
      <c r="K905" s="163"/>
      <c r="L905" s="127"/>
      <c r="M905" s="106" t="str">
        <f>IF(OR(E905="",I905=""),"",IF(E905="Wearing Course",VLOOKUP(I905,VALIDATIONS!$BO$2:$BQ$11,3,FALSE)*J905*K905, IF(E905="Pavement Base", VLOOKUP(I905,VALIDATIONS!$BK$2:$BM$10,3,FALSE)*J905*K905*L905/1000, IF(E905="Earthworks and Formation", VLOOKUP(I905,VALIDATIONS!$BR$2:$BT$3,3,FALSE)*J905*K905*L905/1000,0))))</f>
        <v/>
      </c>
    </row>
    <row r="906" spans="1:13" x14ac:dyDescent="0.2">
      <c r="A906" s="92"/>
      <c r="B906" s="355"/>
      <c r="C906" s="354"/>
      <c r="D906" s="127"/>
      <c r="E906" s="367"/>
      <c r="F906" s="127"/>
      <c r="G906" s="127"/>
      <c r="H906" s="127"/>
      <c r="I906" s="367"/>
      <c r="J906" s="163"/>
      <c r="K906" s="163"/>
      <c r="L906" s="127"/>
      <c r="M906" s="106" t="str">
        <f>IF(OR(E906="",I906=""),"",IF(E906="Wearing Course",VLOOKUP(I906,VALIDATIONS!$BO$2:$BQ$11,3,FALSE)*J906*K906, IF(E906="Pavement Base", VLOOKUP(I906,VALIDATIONS!$BK$2:$BM$10,3,FALSE)*J906*K906*L906/1000, IF(E906="Earthworks and Formation", VLOOKUP(I906,VALIDATIONS!$BR$2:$BT$3,3,FALSE)*J906*K906*L906/1000,0))))</f>
        <v/>
      </c>
    </row>
    <row r="907" spans="1:13" x14ac:dyDescent="0.2">
      <c r="A907" s="92"/>
      <c r="B907" s="355"/>
      <c r="C907" s="354"/>
      <c r="D907" s="127"/>
      <c r="E907" s="367"/>
      <c r="F907" s="127"/>
      <c r="G907" s="127"/>
      <c r="H907" s="127"/>
      <c r="I907" s="367"/>
      <c r="J907" s="163"/>
      <c r="K907" s="163"/>
      <c r="L907" s="127"/>
      <c r="M907" s="106" t="str">
        <f>IF(OR(E907="",I907=""),"",IF(E907="Wearing Course",VLOOKUP(I907,VALIDATIONS!$BO$2:$BQ$11,3,FALSE)*J907*K907, IF(E907="Pavement Base", VLOOKUP(I907,VALIDATIONS!$BK$2:$BM$10,3,FALSE)*J907*K907*L907/1000, IF(E907="Earthworks and Formation", VLOOKUP(I907,VALIDATIONS!$BR$2:$BT$3,3,FALSE)*J907*K907*L907/1000,0))))</f>
        <v/>
      </c>
    </row>
    <row r="908" spans="1:13" x14ac:dyDescent="0.2">
      <c r="A908" s="92"/>
      <c r="B908" s="355"/>
      <c r="C908" s="354"/>
      <c r="D908" s="127"/>
      <c r="E908" s="367"/>
      <c r="F908" s="127"/>
      <c r="G908" s="127"/>
      <c r="H908" s="127"/>
      <c r="I908" s="367"/>
      <c r="J908" s="163"/>
      <c r="K908" s="163"/>
      <c r="L908" s="127"/>
      <c r="M908" s="106" t="str">
        <f>IF(OR(E908="",I908=""),"",IF(E908="Wearing Course",VLOOKUP(I908,VALIDATIONS!$BO$2:$BQ$11,3,FALSE)*J908*K908, IF(E908="Pavement Base", VLOOKUP(I908,VALIDATIONS!$BK$2:$BM$10,3,FALSE)*J908*K908*L908/1000, IF(E908="Earthworks and Formation", VLOOKUP(I908,VALIDATIONS!$BR$2:$BT$3,3,FALSE)*J908*K908*L908/1000,0))))</f>
        <v/>
      </c>
    </row>
    <row r="909" spans="1:13" x14ac:dyDescent="0.2">
      <c r="A909" s="92"/>
      <c r="B909" s="355"/>
      <c r="C909" s="354"/>
      <c r="D909" s="127"/>
      <c r="E909" s="367"/>
      <c r="F909" s="127"/>
      <c r="G909" s="127"/>
      <c r="H909" s="127"/>
      <c r="I909" s="367"/>
      <c r="J909" s="163"/>
      <c r="K909" s="163"/>
      <c r="L909" s="127"/>
      <c r="M909" s="106" t="str">
        <f>IF(OR(E909="",I909=""),"",IF(E909="Wearing Course",VLOOKUP(I909,VALIDATIONS!$BO$2:$BQ$11,3,FALSE)*J909*K909, IF(E909="Pavement Base", VLOOKUP(I909,VALIDATIONS!$BK$2:$BM$10,3,FALSE)*J909*K909*L909/1000, IF(E909="Earthworks and Formation", VLOOKUP(I909,VALIDATIONS!$BR$2:$BT$3,3,FALSE)*J909*K909*L909/1000,0))))</f>
        <v/>
      </c>
    </row>
    <row r="910" spans="1:13" x14ac:dyDescent="0.2">
      <c r="A910" s="92"/>
      <c r="B910" s="355"/>
      <c r="C910" s="354"/>
      <c r="D910" s="127"/>
      <c r="E910" s="367"/>
      <c r="F910" s="127"/>
      <c r="G910" s="127"/>
      <c r="H910" s="127"/>
      <c r="I910" s="367"/>
      <c r="J910" s="163"/>
      <c r="K910" s="163"/>
      <c r="L910" s="127"/>
      <c r="M910" s="106" t="str">
        <f>IF(OR(E910="",I910=""),"",IF(E910="Wearing Course",VLOOKUP(I910,VALIDATIONS!$BO$2:$BQ$11,3,FALSE)*J910*K910, IF(E910="Pavement Base", VLOOKUP(I910,VALIDATIONS!$BK$2:$BM$10,3,FALSE)*J910*K910*L910/1000, IF(E910="Earthworks and Formation", VLOOKUP(I910,VALIDATIONS!$BR$2:$BT$3,3,FALSE)*J910*K910*L910/1000,0))))</f>
        <v/>
      </c>
    </row>
    <row r="911" spans="1:13" x14ac:dyDescent="0.2">
      <c r="A911" s="92"/>
      <c r="B911" s="355"/>
      <c r="C911" s="354"/>
      <c r="D911" s="127"/>
      <c r="E911" s="367"/>
      <c r="F911" s="127"/>
      <c r="G911" s="127"/>
      <c r="H911" s="127"/>
      <c r="I911" s="367"/>
      <c r="J911" s="163"/>
      <c r="K911" s="163"/>
      <c r="L911" s="127"/>
      <c r="M911" s="106" t="str">
        <f>IF(OR(E911="",I911=""),"",IF(E911="Wearing Course",VLOOKUP(I911,VALIDATIONS!$BO$2:$BQ$11,3,FALSE)*J911*K911, IF(E911="Pavement Base", VLOOKUP(I911,VALIDATIONS!$BK$2:$BM$10,3,FALSE)*J911*K911*L911/1000, IF(E911="Earthworks and Formation", VLOOKUP(I911,VALIDATIONS!$BR$2:$BT$3,3,FALSE)*J911*K911*L911/1000,0))))</f>
        <v/>
      </c>
    </row>
    <row r="912" spans="1:13" x14ac:dyDescent="0.2">
      <c r="A912" s="92"/>
      <c r="B912" s="355"/>
      <c r="C912" s="354"/>
      <c r="D912" s="127"/>
      <c r="E912" s="367"/>
      <c r="F912" s="127"/>
      <c r="G912" s="127"/>
      <c r="H912" s="127"/>
      <c r="I912" s="367"/>
      <c r="J912" s="163"/>
      <c r="K912" s="163"/>
      <c r="L912" s="127"/>
      <c r="M912" s="106" t="str">
        <f>IF(OR(E912="",I912=""),"",IF(E912="Wearing Course",VLOOKUP(I912,VALIDATIONS!$BO$2:$BQ$11,3,FALSE)*J912*K912, IF(E912="Pavement Base", VLOOKUP(I912,VALIDATIONS!$BK$2:$BM$10,3,FALSE)*J912*K912*L912/1000, IF(E912="Earthworks and Formation", VLOOKUP(I912,VALIDATIONS!$BR$2:$BT$3,3,FALSE)*J912*K912*L912/1000,0))))</f>
        <v/>
      </c>
    </row>
    <row r="913" spans="1:13" x14ac:dyDescent="0.2">
      <c r="A913" s="92"/>
      <c r="B913" s="355"/>
      <c r="C913" s="354"/>
      <c r="D913" s="127"/>
      <c r="E913" s="367"/>
      <c r="F913" s="127"/>
      <c r="G913" s="127"/>
      <c r="H913" s="127"/>
      <c r="I913" s="367"/>
      <c r="J913" s="163"/>
      <c r="K913" s="163"/>
      <c r="L913" s="127"/>
      <c r="M913" s="106" t="str">
        <f>IF(OR(E913="",I913=""),"",IF(E913="Wearing Course",VLOOKUP(I913,VALIDATIONS!$BO$2:$BQ$11,3,FALSE)*J913*K913, IF(E913="Pavement Base", VLOOKUP(I913,VALIDATIONS!$BK$2:$BM$10,3,FALSE)*J913*K913*L913/1000, IF(E913="Earthworks and Formation", VLOOKUP(I913,VALIDATIONS!$BR$2:$BT$3,3,FALSE)*J913*K913*L913/1000,0))))</f>
        <v/>
      </c>
    </row>
    <row r="914" spans="1:13" x14ac:dyDescent="0.2">
      <c r="A914" s="92"/>
      <c r="B914" s="355"/>
      <c r="C914" s="354"/>
      <c r="D914" s="127"/>
      <c r="E914" s="367"/>
      <c r="F914" s="127"/>
      <c r="G914" s="127"/>
      <c r="H914" s="127"/>
      <c r="I914" s="367"/>
      <c r="J914" s="163"/>
      <c r="K914" s="163"/>
      <c r="L914" s="127"/>
      <c r="M914" s="106" t="str">
        <f>IF(OR(E914="",I914=""),"",IF(E914="Wearing Course",VLOOKUP(I914,VALIDATIONS!$BO$2:$BQ$11,3,FALSE)*J914*K914, IF(E914="Pavement Base", VLOOKUP(I914,VALIDATIONS!$BK$2:$BM$10,3,FALSE)*J914*K914*L914/1000, IF(E914="Earthworks and Formation", VLOOKUP(I914,VALIDATIONS!$BR$2:$BT$3,3,FALSE)*J914*K914*L914/1000,0))))</f>
        <v/>
      </c>
    </row>
    <row r="915" spans="1:13" x14ac:dyDescent="0.2">
      <c r="A915" s="92"/>
      <c r="B915" s="355"/>
      <c r="C915" s="354"/>
      <c r="D915" s="127"/>
      <c r="E915" s="367"/>
      <c r="F915" s="127"/>
      <c r="G915" s="127"/>
      <c r="H915" s="127"/>
      <c r="I915" s="367"/>
      <c r="J915" s="163"/>
      <c r="K915" s="163"/>
      <c r="L915" s="127"/>
      <c r="M915" s="106" t="str">
        <f>IF(OR(E915="",I915=""),"",IF(E915="Wearing Course",VLOOKUP(I915,VALIDATIONS!$BO$2:$BQ$11,3,FALSE)*J915*K915, IF(E915="Pavement Base", VLOOKUP(I915,VALIDATIONS!$BK$2:$BM$10,3,FALSE)*J915*K915*L915/1000, IF(E915="Earthworks and Formation", VLOOKUP(I915,VALIDATIONS!$BR$2:$BT$3,3,FALSE)*J915*K915*L915/1000,0))))</f>
        <v/>
      </c>
    </row>
    <row r="916" spans="1:13" x14ac:dyDescent="0.2">
      <c r="A916" s="92"/>
      <c r="B916" s="355"/>
      <c r="C916" s="354"/>
      <c r="D916" s="127"/>
      <c r="E916" s="367"/>
      <c r="F916" s="127"/>
      <c r="G916" s="127"/>
      <c r="H916" s="127"/>
      <c r="I916" s="367"/>
      <c r="J916" s="163"/>
      <c r="K916" s="163"/>
      <c r="L916" s="127"/>
      <c r="M916" s="106" t="str">
        <f>IF(OR(E916="",I916=""),"",IF(E916="Wearing Course",VLOOKUP(I916,VALIDATIONS!$BO$2:$BQ$11,3,FALSE)*J916*K916, IF(E916="Pavement Base", VLOOKUP(I916,VALIDATIONS!$BK$2:$BM$10,3,FALSE)*J916*K916*L916/1000, IF(E916="Earthworks and Formation", VLOOKUP(I916,VALIDATIONS!$BR$2:$BT$3,3,FALSE)*J916*K916*L916/1000,0))))</f>
        <v/>
      </c>
    </row>
    <row r="917" spans="1:13" x14ac:dyDescent="0.2">
      <c r="A917" s="92"/>
      <c r="B917" s="355"/>
      <c r="C917" s="354"/>
      <c r="D917" s="127"/>
      <c r="E917" s="367"/>
      <c r="F917" s="127"/>
      <c r="G917" s="127"/>
      <c r="H917" s="127"/>
      <c r="I917" s="367"/>
      <c r="J917" s="163"/>
      <c r="K917" s="163"/>
      <c r="L917" s="127"/>
      <c r="M917" s="106" t="str">
        <f>IF(OR(E917="",I917=""),"",IF(E917="Wearing Course",VLOOKUP(I917,VALIDATIONS!$BO$2:$BQ$11,3,FALSE)*J917*K917, IF(E917="Pavement Base", VLOOKUP(I917,VALIDATIONS!$BK$2:$BM$10,3,FALSE)*J917*K917*L917/1000, IF(E917="Earthworks and Formation", VLOOKUP(I917,VALIDATIONS!$BR$2:$BT$3,3,FALSE)*J917*K917*L917/1000,0))))</f>
        <v/>
      </c>
    </row>
    <row r="918" spans="1:13" x14ac:dyDescent="0.2">
      <c r="A918" s="92"/>
      <c r="B918" s="355"/>
      <c r="C918" s="354"/>
      <c r="D918" s="127"/>
      <c r="E918" s="367"/>
      <c r="F918" s="127"/>
      <c r="G918" s="127"/>
      <c r="H918" s="127"/>
      <c r="I918" s="367"/>
      <c r="J918" s="163"/>
      <c r="K918" s="163"/>
      <c r="L918" s="127"/>
      <c r="M918" s="106" t="str">
        <f>IF(OR(E918="",I918=""),"",IF(E918="Wearing Course",VLOOKUP(I918,VALIDATIONS!$BO$2:$BQ$11,3,FALSE)*J918*K918, IF(E918="Pavement Base", VLOOKUP(I918,VALIDATIONS!$BK$2:$BM$10,3,FALSE)*J918*K918*L918/1000, IF(E918="Earthworks and Formation", VLOOKUP(I918,VALIDATIONS!$BR$2:$BT$3,3,FALSE)*J918*K918*L918/1000,0))))</f>
        <v/>
      </c>
    </row>
    <row r="919" spans="1:13" x14ac:dyDescent="0.2">
      <c r="A919" s="92"/>
      <c r="B919" s="355"/>
      <c r="C919" s="354"/>
      <c r="D919" s="127"/>
      <c r="E919" s="367"/>
      <c r="F919" s="127"/>
      <c r="G919" s="127"/>
      <c r="H919" s="127"/>
      <c r="I919" s="367"/>
      <c r="J919" s="163"/>
      <c r="K919" s="163"/>
      <c r="L919" s="127"/>
      <c r="M919" s="106" t="str">
        <f>IF(OR(E919="",I919=""),"",IF(E919="Wearing Course",VLOOKUP(I919,VALIDATIONS!$BO$2:$BQ$11,3,FALSE)*J919*K919, IF(E919="Pavement Base", VLOOKUP(I919,VALIDATIONS!$BK$2:$BM$10,3,FALSE)*J919*K919*L919/1000, IF(E919="Earthworks and Formation", VLOOKUP(I919,VALIDATIONS!$BR$2:$BT$3,3,FALSE)*J919*K919*L919/1000,0))))</f>
        <v/>
      </c>
    </row>
    <row r="920" spans="1:13" x14ac:dyDescent="0.2">
      <c r="A920" s="92"/>
      <c r="B920" s="355"/>
      <c r="C920" s="354"/>
      <c r="D920" s="127"/>
      <c r="E920" s="367"/>
      <c r="F920" s="127"/>
      <c r="G920" s="127"/>
      <c r="H920" s="127"/>
      <c r="I920" s="367"/>
      <c r="J920" s="163"/>
      <c r="K920" s="163"/>
      <c r="L920" s="127"/>
      <c r="M920" s="106" t="str">
        <f>IF(OR(E920="",I920=""),"",IF(E920="Wearing Course",VLOOKUP(I920,VALIDATIONS!$BO$2:$BQ$11,3,FALSE)*J920*K920, IF(E920="Pavement Base", VLOOKUP(I920,VALIDATIONS!$BK$2:$BM$10,3,FALSE)*J920*K920*L920/1000, IF(E920="Earthworks and Formation", VLOOKUP(I920,VALIDATIONS!$BR$2:$BT$3,3,FALSE)*J920*K920*L920/1000,0))))</f>
        <v/>
      </c>
    </row>
    <row r="921" spans="1:13" x14ac:dyDescent="0.2">
      <c r="A921" s="92"/>
      <c r="B921" s="355"/>
      <c r="C921" s="354"/>
      <c r="D921" s="127"/>
      <c r="E921" s="367"/>
      <c r="F921" s="127"/>
      <c r="G921" s="127"/>
      <c r="H921" s="127"/>
      <c r="I921" s="367"/>
      <c r="J921" s="163"/>
      <c r="K921" s="163"/>
      <c r="L921" s="127"/>
      <c r="M921" s="106" t="str">
        <f>IF(OR(E921="",I921=""),"",IF(E921="Wearing Course",VLOOKUP(I921,VALIDATIONS!$BO$2:$BQ$11,3,FALSE)*J921*K921, IF(E921="Pavement Base", VLOOKUP(I921,VALIDATIONS!$BK$2:$BM$10,3,FALSE)*J921*K921*L921/1000, IF(E921="Earthworks and Formation", VLOOKUP(I921,VALIDATIONS!$BR$2:$BT$3,3,FALSE)*J921*K921*L921/1000,0))))</f>
        <v/>
      </c>
    </row>
    <row r="922" spans="1:13" x14ac:dyDescent="0.2">
      <c r="A922" s="92"/>
      <c r="B922" s="355"/>
      <c r="C922" s="354"/>
      <c r="D922" s="127"/>
      <c r="E922" s="367"/>
      <c r="F922" s="127"/>
      <c r="G922" s="127"/>
      <c r="H922" s="127"/>
      <c r="I922" s="367"/>
      <c r="J922" s="163"/>
      <c r="K922" s="163"/>
      <c r="L922" s="127"/>
      <c r="M922" s="106" t="str">
        <f>IF(OR(E922="",I922=""),"",IF(E922="Wearing Course",VLOOKUP(I922,VALIDATIONS!$BO$2:$BQ$11,3,FALSE)*J922*K922, IF(E922="Pavement Base", VLOOKUP(I922,VALIDATIONS!$BK$2:$BM$10,3,FALSE)*J922*K922*L922/1000, IF(E922="Earthworks and Formation", VLOOKUP(I922,VALIDATIONS!$BR$2:$BT$3,3,FALSE)*J922*K922*L922/1000,0))))</f>
        <v/>
      </c>
    </row>
    <row r="923" spans="1:13" x14ac:dyDescent="0.2">
      <c r="A923" s="92"/>
      <c r="B923" s="355"/>
      <c r="C923" s="354"/>
      <c r="D923" s="127"/>
      <c r="E923" s="367"/>
      <c r="F923" s="127"/>
      <c r="G923" s="127"/>
      <c r="H923" s="127"/>
      <c r="I923" s="367"/>
      <c r="J923" s="163"/>
      <c r="K923" s="163"/>
      <c r="L923" s="127"/>
      <c r="M923" s="106" t="str">
        <f>IF(OR(E923="",I923=""),"",IF(E923="Wearing Course",VLOOKUP(I923,VALIDATIONS!$BO$2:$BQ$11,3,FALSE)*J923*K923, IF(E923="Pavement Base", VLOOKUP(I923,VALIDATIONS!$BK$2:$BM$10,3,FALSE)*J923*K923*L923/1000, IF(E923="Earthworks and Formation", VLOOKUP(I923,VALIDATIONS!$BR$2:$BT$3,3,FALSE)*J923*K923*L923/1000,0))))</f>
        <v/>
      </c>
    </row>
    <row r="924" spans="1:13" x14ac:dyDescent="0.2">
      <c r="A924" s="92"/>
      <c r="B924" s="355"/>
      <c r="C924" s="354"/>
      <c r="D924" s="127"/>
      <c r="E924" s="367"/>
      <c r="F924" s="127"/>
      <c r="G924" s="127"/>
      <c r="H924" s="127"/>
      <c r="I924" s="367"/>
      <c r="J924" s="163"/>
      <c r="K924" s="163"/>
      <c r="L924" s="127"/>
      <c r="M924" s="106" t="str">
        <f>IF(OR(E924="",I924=""),"",IF(E924="Wearing Course",VLOOKUP(I924,VALIDATIONS!$BO$2:$BQ$11,3,FALSE)*J924*K924, IF(E924="Pavement Base", VLOOKUP(I924,VALIDATIONS!$BK$2:$BM$10,3,FALSE)*J924*K924*L924/1000, IF(E924="Earthworks and Formation", VLOOKUP(I924,VALIDATIONS!$BR$2:$BT$3,3,FALSE)*J924*K924*L924/1000,0))))</f>
        <v/>
      </c>
    </row>
    <row r="925" spans="1:13" x14ac:dyDescent="0.2">
      <c r="A925" s="92"/>
      <c r="B925" s="355"/>
      <c r="C925" s="354"/>
      <c r="D925" s="127"/>
      <c r="E925" s="367"/>
      <c r="F925" s="127"/>
      <c r="G925" s="127"/>
      <c r="H925" s="127"/>
      <c r="I925" s="367"/>
      <c r="J925" s="163"/>
      <c r="K925" s="163"/>
      <c r="L925" s="127"/>
      <c r="M925" s="106" t="str">
        <f>IF(OR(E925="",I925=""),"",IF(E925="Wearing Course",VLOOKUP(I925,VALIDATIONS!$BO$2:$BQ$11,3,FALSE)*J925*K925, IF(E925="Pavement Base", VLOOKUP(I925,VALIDATIONS!$BK$2:$BM$10,3,FALSE)*J925*K925*L925/1000, IF(E925="Earthworks and Formation", VLOOKUP(I925,VALIDATIONS!$BR$2:$BT$3,3,FALSE)*J925*K925*L925/1000,0))))</f>
        <v/>
      </c>
    </row>
    <row r="926" spans="1:13" x14ac:dyDescent="0.2">
      <c r="A926" s="92"/>
      <c r="B926" s="355"/>
      <c r="C926" s="354"/>
      <c r="D926" s="127"/>
      <c r="E926" s="367"/>
      <c r="F926" s="127"/>
      <c r="G926" s="127"/>
      <c r="H926" s="127"/>
      <c r="I926" s="367"/>
      <c r="J926" s="163"/>
      <c r="K926" s="163"/>
      <c r="L926" s="127"/>
      <c r="M926" s="106" t="str">
        <f>IF(OR(E926="",I926=""),"",IF(E926="Wearing Course",VLOOKUP(I926,VALIDATIONS!$BO$2:$BQ$11,3,FALSE)*J926*K926, IF(E926="Pavement Base", VLOOKUP(I926,VALIDATIONS!$BK$2:$BM$10,3,FALSE)*J926*K926*L926/1000, IF(E926="Earthworks and Formation", VLOOKUP(I926,VALIDATIONS!$BR$2:$BT$3,3,FALSE)*J926*K926*L926/1000,0))))</f>
        <v/>
      </c>
    </row>
    <row r="927" spans="1:13" x14ac:dyDescent="0.2">
      <c r="A927" s="92"/>
      <c r="B927" s="355"/>
      <c r="C927" s="354"/>
      <c r="D927" s="127"/>
      <c r="E927" s="367"/>
      <c r="F927" s="127"/>
      <c r="G927" s="127"/>
      <c r="H927" s="127"/>
      <c r="I927" s="367"/>
      <c r="J927" s="163"/>
      <c r="K927" s="163"/>
      <c r="L927" s="127"/>
      <c r="M927" s="106" t="str">
        <f>IF(OR(E927="",I927=""),"",IF(E927="Wearing Course",VLOOKUP(I927,VALIDATIONS!$BO$2:$BQ$11,3,FALSE)*J927*K927, IF(E927="Pavement Base", VLOOKUP(I927,VALIDATIONS!$BK$2:$BM$10,3,FALSE)*J927*K927*L927/1000, IF(E927="Earthworks and Formation", VLOOKUP(I927,VALIDATIONS!$BR$2:$BT$3,3,FALSE)*J927*K927*L927/1000,0))))</f>
        <v/>
      </c>
    </row>
    <row r="928" spans="1:13" x14ac:dyDescent="0.2">
      <c r="A928" s="92"/>
      <c r="B928" s="355"/>
      <c r="C928" s="354"/>
      <c r="D928" s="127"/>
      <c r="E928" s="367"/>
      <c r="F928" s="127"/>
      <c r="G928" s="127"/>
      <c r="H928" s="127"/>
      <c r="I928" s="367"/>
      <c r="J928" s="163"/>
      <c r="K928" s="163"/>
      <c r="L928" s="127"/>
      <c r="M928" s="106" t="str">
        <f>IF(OR(E928="",I928=""),"",IF(E928="Wearing Course",VLOOKUP(I928,VALIDATIONS!$BO$2:$BQ$11,3,FALSE)*J928*K928, IF(E928="Pavement Base", VLOOKUP(I928,VALIDATIONS!$BK$2:$BM$10,3,FALSE)*J928*K928*L928/1000, IF(E928="Earthworks and Formation", VLOOKUP(I928,VALIDATIONS!$BR$2:$BT$3,3,FALSE)*J928*K928*L928/1000,0))))</f>
        <v/>
      </c>
    </row>
    <row r="929" spans="1:13" x14ac:dyDescent="0.2">
      <c r="A929" s="92"/>
      <c r="B929" s="355"/>
      <c r="C929" s="354"/>
      <c r="D929" s="127"/>
      <c r="E929" s="367"/>
      <c r="F929" s="127"/>
      <c r="G929" s="127"/>
      <c r="H929" s="127"/>
      <c r="I929" s="367"/>
      <c r="J929" s="163"/>
      <c r="K929" s="163"/>
      <c r="L929" s="127"/>
      <c r="M929" s="106" t="str">
        <f>IF(OR(E929="",I929=""),"",IF(E929="Wearing Course",VLOOKUP(I929,VALIDATIONS!$BO$2:$BQ$11,3,FALSE)*J929*K929, IF(E929="Pavement Base", VLOOKUP(I929,VALIDATIONS!$BK$2:$BM$10,3,FALSE)*J929*K929*L929/1000, IF(E929="Earthworks and Formation", VLOOKUP(I929,VALIDATIONS!$BR$2:$BT$3,3,FALSE)*J929*K929*L929/1000,0))))</f>
        <v/>
      </c>
    </row>
    <row r="930" spans="1:13" x14ac:dyDescent="0.2">
      <c r="A930" s="92"/>
      <c r="B930" s="355"/>
      <c r="C930" s="354"/>
      <c r="D930" s="127"/>
      <c r="E930" s="367"/>
      <c r="F930" s="127"/>
      <c r="G930" s="127"/>
      <c r="H930" s="127"/>
      <c r="I930" s="367"/>
      <c r="J930" s="163"/>
      <c r="K930" s="163"/>
      <c r="L930" s="127"/>
      <c r="M930" s="106" t="str">
        <f>IF(OR(E930="",I930=""),"",IF(E930="Wearing Course",VLOOKUP(I930,VALIDATIONS!$BO$2:$BQ$11,3,FALSE)*J930*K930, IF(E930="Pavement Base", VLOOKUP(I930,VALIDATIONS!$BK$2:$BM$10,3,FALSE)*J930*K930*L930/1000, IF(E930="Earthworks and Formation", VLOOKUP(I930,VALIDATIONS!$BR$2:$BT$3,3,FALSE)*J930*K930*L930/1000,0))))</f>
        <v/>
      </c>
    </row>
    <row r="931" spans="1:13" x14ac:dyDescent="0.2">
      <c r="A931" s="92"/>
      <c r="B931" s="355"/>
      <c r="C931" s="354"/>
      <c r="D931" s="127"/>
      <c r="E931" s="367"/>
      <c r="F931" s="127"/>
      <c r="G931" s="127"/>
      <c r="H931" s="127"/>
      <c r="I931" s="367"/>
      <c r="J931" s="163"/>
      <c r="K931" s="163"/>
      <c r="L931" s="127"/>
      <c r="M931" s="106" t="str">
        <f>IF(OR(E931="",I931=""),"",IF(E931="Wearing Course",VLOOKUP(I931,VALIDATIONS!$BO$2:$BQ$11,3,FALSE)*J931*K931, IF(E931="Pavement Base", VLOOKUP(I931,VALIDATIONS!$BK$2:$BM$10,3,FALSE)*J931*K931*L931/1000, IF(E931="Earthworks and Formation", VLOOKUP(I931,VALIDATIONS!$BR$2:$BT$3,3,FALSE)*J931*K931*L931/1000,0))))</f>
        <v/>
      </c>
    </row>
    <row r="932" spans="1:13" x14ac:dyDescent="0.2">
      <c r="A932" s="92"/>
      <c r="B932" s="355"/>
      <c r="C932" s="354"/>
      <c r="D932" s="127"/>
      <c r="E932" s="367"/>
      <c r="F932" s="127"/>
      <c r="G932" s="127"/>
      <c r="H932" s="127"/>
      <c r="I932" s="367"/>
      <c r="J932" s="163"/>
      <c r="K932" s="163"/>
      <c r="L932" s="127"/>
      <c r="M932" s="106" t="str">
        <f>IF(OR(E932="",I932=""),"",IF(E932="Wearing Course",VLOOKUP(I932,VALIDATIONS!$BO$2:$BQ$11,3,FALSE)*J932*K932, IF(E932="Pavement Base", VLOOKUP(I932,VALIDATIONS!$BK$2:$BM$10,3,FALSE)*J932*K932*L932/1000, IF(E932="Earthworks and Formation", VLOOKUP(I932,VALIDATIONS!$BR$2:$BT$3,3,FALSE)*J932*K932*L932/1000,0))))</f>
        <v/>
      </c>
    </row>
    <row r="933" spans="1:13" x14ac:dyDescent="0.2">
      <c r="A933" s="92"/>
      <c r="B933" s="355"/>
      <c r="C933" s="354"/>
      <c r="D933" s="127"/>
      <c r="E933" s="367"/>
      <c r="F933" s="127"/>
      <c r="G933" s="127"/>
      <c r="H933" s="127"/>
      <c r="I933" s="367"/>
      <c r="J933" s="163"/>
      <c r="K933" s="163"/>
      <c r="L933" s="127"/>
      <c r="M933" s="106" t="str">
        <f>IF(OR(E933="",I933=""),"",IF(E933="Wearing Course",VLOOKUP(I933,VALIDATIONS!$BO$2:$BQ$11,3,FALSE)*J933*K933, IF(E933="Pavement Base", VLOOKUP(I933,VALIDATIONS!$BK$2:$BM$10,3,FALSE)*J933*K933*L933/1000, IF(E933="Earthworks and Formation", VLOOKUP(I933,VALIDATIONS!$BR$2:$BT$3,3,FALSE)*J933*K933*L933/1000,0))))</f>
        <v/>
      </c>
    </row>
    <row r="934" spans="1:13" x14ac:dyDescent="0.2">
      <c r="A934" s="92"/>
      <c r="B934" s="355"/>
      <c r="C934" s="354"/>
      <c r="D934" s="127"/>
      <c r="E934" s="367"/>
      <c r="F934" s="127"/>
      <c r="G934" s="127"/>
      <c r="H934" s="127"/>
      <c r="I934" s="367"/>
      <c r="J934" s="163"/>
      <c r="K934" s="163"/>
      <c r="L934" s="127"/>
      <c r="M934" s="106" t="str">
        <f>IF(OR(E934="",I934=""),"",IF(E934="Wearing Course",VLOOKUP(I934,VALIDATIONS!$BO$2:$BQ$11,3,FALSE)*J934*K934, IF(E934="Pavement Base", VLOOKUP(I934,VALIDATIONS!$BK$2:$BM$10,3,FALSE)*J934*K934*L934/1000, IF(E934="Earthworks and Formation", VLOOKUP(I934,VALIDATIONS!$BR$2:$BT$3,3,FALSE)*J934*K934*L934/1000,0))))</f>
        <v/>
      </c>
    </row>
    <row r="935" spans="1:13" x14ac:dyDescent="0.2">
      <c r="A935" s="92"/>
      <c r="B935" s="355"/>
      <c r="C935" s="354"/>
      <c r="D935" s="127"/>
      <c r="E935" s="367"/>
      <c r="F935" s="127"/>
      <c r="G935" s="127"/>
      <c r="H935" s="127"/>
      <c r="I935" s="367"/>
      <c r="J935" s="163"/>
      <c r="K935" s="163"/>
      <c r="L935" s="127"/>
      <c r="M935" s="106" t="str">
        <f>IF(OR(E935="",I935=""),"",IF(E935="Wearing Course",VLOOKUP(I935,VALIDATIONS!$BO$2:$BQ$11,3,FALSE)*J935*K935, IF(E935="Pavement Base", VLOOKUP(I935,VALIDATIONS!$BK$2:$BM$10,3,FALSE)*J935*K935*L935/1000, IF(E935="Earthworks and Formation", VLOOKUP(I935,VALIDATIONS!$BR$2:$BT$3,3,FALSE)*J935*K935*L935/1000,0))))</f>
        <v/>
      </c>
    </row>
    <row r="936" spans="1:13" x14ac:dyDescent="0.2">
      <c r="A936" s="92"/>
      <c r="B936" s="355"/>
      <c r="C936" s="354"/>
      <c r="D936" s="127"/>
      <c r="E936" s="367"/>
      <c r="F936" s="127"/>
      <c r="G936" s="127"/>
      <c r="H936" s="127"/>
      <c r="I936" s="367"/>
      <c r="J936" s="163"/>
      <c r="K936" s="163"/>
      <c r="L936" s="127"/>
      <c r="M936" s="106" t="str">
        <f>IF(OR(E936="",I936=""),"",IF(E936="Wearing Course",VLOOKUP(I936,VALIDATIONS!$BO$2:$BQ$11,3,FALSE)*J936*K936, IF(E936="Pavement Base", VLOOKUP(I936,VALIDATIONS!$BK$2:$BM$10,3,FALSE)*J936*K936*L936/1000, IF(E936="Earthworks and Formation", VLOOKUP(I936,VALIDATIONS!$BR$2:$BT$3,3,FALSE)*J936*K936*L936/1000,0))))</f>
        <v/>
      </c>
    </row>
    <row r="937" spans="1:13" x14ac:dyDescent="0.2">
      <c r="A937" s="92"/>
      <c r="B937" s="355"/>
      <c r="C937" s="354"/>
      <c r="D937" s="127"/>
      <c r="E937" s="367"/>
      <c r="F937" s="127"/>
      <c r="G937" s="127"/>
      <c r="H937" s="127"/>
      <c r="I937" s="367"/>
      <c r="J937" s="163"/>
      <c r="K937" s="163"/>
      <c r="L937" s="127"/>
      <c r="M937" s="106" t="str">
        <f>IF(OR(E937="",I937=""),"",IF(E937="Wearing Course",VLOOKUP(I937,VALIDATIONS!$BO$2:$BQ$11,3,FALSE)*J937*K937, IF(E937="Pavement Base", VLOOKUP(I937,VALIDATIONS!$BK$2:$BM$10,3,FALSE)*J937*K937*L937/1000, IF(E937="Earthworks and Formation", VLOOKUP(I937,VALIDATIONS!$BR$2:$BT$3,3,FALSE)*J937*K937*L937/1000,0))))</f>
        <v/>
      </c>
    </row>
    <row r="938" spans="1:13" x14ac:dyDescent="0.2">
      <c r="A938" s="92"/>
      <c r="B938" s="355"/>
      <c r="C938" s="354"/>
      <c r="D938" s="127"/>
      <c r="E938" s="367"/>
      <c r="F938" s="127"/>
      <c r="G938" s="127"/>
      <c r="H938" s="127"/>
      <c r="I938" s="367"/>
      <c r="J938" s="163"/>
      <c r="K938" s="163"/>
      <c r="L938" s="127"/>
      <c r="M938" s="106" t="str">
        <f>IF(OR(E938="",I938=""),"",IF(E938="Wearing Course",VLOOKUP(I938,VALIDATIONS!$BO$2:$BQ$11,3,FALSE)*J938*K938, IF(E938="Pavement Base", VLOOKUP(I938,VALIDATIONS!$BK$2:$BM$10,3,FALSE)*J938*K938*L938/1000, IF(E938="Earthworks and Formation", VLOOKUP(I938,VALIDATIONS!$BR$2:$BT$3,3,FALSE)*J938*K938*L938/1000,0))))</f>
        <v/>
      </c>
    </row>
    <row r="939" spans="1:13" x14ac:dyDescent="0.2">
      <c r="A939" s="92"/>
      <c r="B939" s="355"/>
      <c r="C939" s="354"/>
      <c r="D939" s="127"/>
      <c r="E939" s="367"/>
      <c r="F939" s="127"/>
      <c r="G939" s="127"/>
      <c r="H939" s="127"/>
      <c r="I939" s="367"/>
      <c r="J939" s="163"/>
      <c r="K939" s="163"/>
      <c r="L939" s="127"/>
      <c r="M939" s="106" t="str">
        <f>IF(OR(E939="",I939=""),"",IF(E939="Wearing Course",VLOOKUP(I939,VALIDATIONS!$BO$2:$BQ$11,3,FALSE)*J939*K939, IF(E939="Pavement Base", VLOOKUP(I939,VALIDATIONS!$BK$2:$BM$10,3,FALSE)*J939*K939*L939/1000, IF(E939="Earthworks and Formation", VLOOKUP(I939,VALIDATIONS!$BR$2:$BT$3,3,FALSE)*J939*K939*L939/1000,0))))</f>
        <v/>
      </c>
    </row>
    <row r="940" spans="1:13" x14ac:dyDescent="0.2">
      <c r="A940" s="92"/>
      <c r="B940" s="355"/>
      <c r="C940" s="354"/>
      <c r="D940" s="127"/>
      <c r="E940" s="367"/>
      <c r="F940" s="127"/>
      <c r="G940" s="127"/>
      <c r="H940" s="127"/>
      <c r="I940" s="367"/>
      <c r="J940" s="163"/>
      <c r="K940" s="163"/>
      <c r="L940" s="127"/>
      <c r="M940" s="106" t="str">
        <f>IF(OR(E940="",I940=""),"",IF(E940="Wearing Course",VLOOKUP(I940,VALIDATIONS!$BO$2:$BQ$11,3,FALSE)*J940*K940, IF(E940="Pavement Base", VLOOKUP(I940,VALIDATIONS!$BK$2:$BM$10,3,FALSE)*J940*K940*L940/1000, IF(E940="Earthworks and Formation", VLOOKUP(I940,VALIDATIONS!$BR$2:$BT$3,3,FALSE)*J940*K940*L940/1000,0))))</f>
        <v/>
      </c>
    </row>
    <row r="941" spans="1:13" x14ac:dyDescent="0.2">
      <c r="A941" s="92"/>
      <c r="B941" s="355"/>
      <c r="C941" s="354"/>
      <c r="D941" s="127"/>
      <c r="E941" s="367"/>
      <c r="F941" s="127"/>
      <c r="G941" s="127"/>
      <c r="H941" s="127"/>
      <c r="I941" s="367"/>
      <c r="J941" s="163"/>
      <c r="K941" s="163"/>
      <c r="L941" s="127"/>
      <c r="M941" s="106" t="str">
        <f>IF(OR(E941="",I941=""),"",IF(E941="Wearing Course",VLOOKUP(I941,VALIDATIONS!$BO$2:$BQ$11,3,FALSE)*J941*K941, IF(E941="Pavement Base", VLOOKUP(I941,VALIDATIONS!$BK$2:$BM$10,3,FALSE)*J941*K941*L941/1000, IF(E941="Earthworks and Formation", VLOOKUP(I941,VALIDATIONS!$BR$2:$BT$3,3,FALSE)*J941*K941*L941/1000,0))))</f>
        <v/>
      </c>
    </row>
    <row r="942" spans="1:13" x14ac:dyDescent="0.2">
      <c r="A942" s="92"/>
      <c r="B942" s="355"/>
      <c r="C942" s="354"/>
      <c r="D942" s="127"/>
      <c r="E942" s="367"/>
      <c r="F942" s="127"/>
      <c r="G942" s="127"/>
      <c r="H942" s="127"/>
      <c r="I942" s="367"/>
      <c r="J942" s="163"/>
      <c r="K942" s="163"/>
      <c r="L942" s="127"/>
      <c r="M942" s="106" t="str">
        <f>IF(OR(E942="",I942=""),"",IF(E942="Wearing Course",VLOOKUP(I942,VALIDATIONS!$BO$2:$BQ$11,3,FALSE)*J942*K942, IF(E942="Pavement Base", VLOOKUP(I942,VALIDATIONS!$BK$2:$BM$10,3,FALSE)*J942*K942*L942/1000, IF(E942="Earthworks and Formation", VLOOKUP(I942,VALIDATIONS!$BR$2:$BT$3,3,FALSE)*J942*K942*L942/1000,0))))</f>
        <v/>
      </c>
    </row>
    <row r="943" spans="1:13" x14ac:dyDescent="0.2">
      <c r="A943" s="92"/>
      <c r="B943" s="355"/>
      <c r="C943" s="354"/>
      <c r="D943" s="127"/>
      <c r="E943" s="367"/>
      <c r="F943" s="127"/>
      <c r="G943" s="127"/>
      <c r="H943" s="127"/>
      <c r="I943" s="367"/>
      <c r="J943" s="163"/>
      <c r="K943" s="163"/>
      <c r="L943" s="127"/>
      <c r="M943" s="106" t="str">
        <f>IF(OR(E943="",I943=""),"",IF(E943="Wearing Course",VLOOKUP(I943,VALIDATIONS!$BO$2:$BQ$11,3,FALSE)*J943*K943, IF(E943="Pavement Base", VLOOKUP(I943,VALIDATIONS!$BK$2:$BM$10,3,FALSE)*J943*K943*L943/1000, IF(E943="Earthworks and Formation", VLOOKUP(I943,VALIDATIONS!$BR$2:$BT$3,3,FALSE)*J943*K943*L943/1000,0))))</f>
        <v/>
      </c>
    </row>
    <row r="944" spans="1:13" x14ac:dyDescent="0.2">
      <c r="A944" s="92"/>
      <c r="B944" s="355"/>
      <c r="C944" s="354"/>
      <c r="D944" s="127"/>
      <c r="E944" s="367"/>
      <c r="F944" s="127"/>
      <c r="G944" s="127"/>
      <c r="H944" s="127"/>
      <c r="I944" s="367"/>
      <c r="J944" s="163"/>
      <c r="K944" s="163"/>
      <c r="L944" s="127"/>
      <c r="M944" s="106" t="str">
        <f>IF(OR(E944="",I944=""),"",IF(E944="Wearing Course",VLOOKUP(I944,VALIDATIONS!$BO$2:$BQ$11,3,FALSE)*J944*K944, IF(E944="Pavement Base", VLOOKUP(I944,VALIDATIONS!$BK$2:$BM$10,3,FALSE)*J944*K944*L944/1000, IF(E944="Earthworks and Formation", VLOOKUP(I944,VALIDATIONS!$BR$2:$BT$3,3,FALSE)*J944*K944*L944/1000,0))))</f>
        <v/>
      </c>
    </row>
    <row r="945" spans="1:13" x14ac:dyDescent="0.2">
      <c r="A945" s="92"/>
      <c r="B945" s="355"/>
      <c r="C945" s="354"/>
      <c r="D945" s="127"/>
      <c r="E945" s="367"/>
      <c r="F945" s="127"/>
      <c r="G945" s="127"/>
      <c r="H945" s="127"/>
      <c r="I945" s="367"/>
      <c r="J945" s="163"/>
      <c r="K945" s="163"/>
      <c r="L945" s="127"/>
      <c r="M945" s="106" t="str">
        <f>IF(OR(E945="",I945=""),"",IF(E945="Wearing Course",VLOOKUP(I945,VALIDATIONS!$BO$2:$BQ$11,3,FALSE)*J945*K945, IF(E945="Pavement Base", VLOOKUP(I945,VALIDATIONS!$BK$2:$BM$10,3,FALSE)*J945*K945*L945/1000, IF(E945="Earthworks and Formation", VLOOKUP(I945,VALIDATIONS!$BR$2:$BT$3,3,FALSE)*J945*K945*L945/1000,0))))</f>
        <v/>
      </c>
    </row>
    <row r="946" spans="1:13" x14ac:dyDescent="0.2">
      <c r="A946" s="92"/>
      <c r="B946" s="355"/>
      <c r="C946" s="354"/>
      <c r="D946" s="127"/>
      <c r="E946" s="367"/>
      <c r="F946" s="127"/>
      <c r="G946" s="127"/>
      <c r="H946" s="127"/>
      <c r="I946" s="367"/>
      <c r="J946" s="163"/>
      <c r="K946" s="163"/>
      <c r="L946" s="127"/>
      <c r="M946" s="106" t="str">
        <f>IF(OR(E946="",I946=""),"",IF(E946="Wearing Course",VLOOKUP(I946,VALIDATIONS!$BO$2:$BQ$11,3,FALSE)*J946*K946, IF(E946="Pavement Base", VLOOKUP(I946,VALIDATIONS!$BK$2:$BM$10,3,FALSE)*J946*K946*L946/1000, IF(E946="Earthworks and Formation", VLOOKUP(I946,VALIDATIONS!$BR$2:$BT$3,3,FALSE)*J946*K946*L946/1000,0))))</f>
        <v/>
      </c>
    </row>
    <row r="947" spans="1:13" x14ac:dyDescent="0.2">
      <c r="A947" s="92"/>
      <c r="B947" s="355"/>
      <c r="C947" s="354"/>
      <c r="D947" s="127"/>
      <c r="E947" s="367"/>
      <c r="F947" s="127"/>
      <c r="G947" s="127"/>
      <c r="H947" s="127"/>
      <c r="I947" s="367"/>
      <c r="J947" s="163"/>
      <c r="K947" s="163"/>
      <c r="L947" s="127"/>
      <c r="M947" s="106" t="str">
        <f>IF(OR(E947="",I947=""),"",IF(E947="Wearing Course",VLOOKUP(I947,VALIDATIONS!$BO$2:$BQ$11,3,FALSE)*J947*K947, IF(E947="Pavement Base", VLOOKUP(I947,VALIDATIONS!$BK$2:$BM$10,3,FALSE)*J947*K947*L947/1000, IF(E947="Earthworks and Formation", VLOOKUP(I947,VALIDATIONS!$BR$2:$BT$3,3,FALSE)*J947*K947*L947/1000,0))))</f>
        <v/>
      </c>
    </row>
    <row r="948" spans="1:13" x14ac:dyDescent="0.2">
      <c r="A948" s="92"/>
      <c r="B948" s="355"/>
      <c r="C948" s="354"/>
      <c r="D948" s="127"/>
      <c r="E948" s="367"/>
      <c r="F948" s="127"/>
      <c r="G948" s="127"/>
      <c r="H948" s="127"/>
      <c r="I948" s="367"/>
      <c r="J948" s="163"/>
      <c r="K948" s="163"/>
      <c r="L948" s="127"/>
      <c r="M948" s="106" t="str">
        <f>IF(OR(E948="",I948=""),"",IF(E948="Wearing Course",VLOOKUP(I948,VALIDATIONS!$BO$2:$BQ$11,3,FALSE)*J948*K948, IF(E948="Pavement Base", VLOOKUP(I948,VALIDATIONS!$BK$2:$BM$10,3,FALSE)*J948*K948*L948/1000, IF(E948="Earthworks and Formation", VLOOKUP(I948,VALIDATIONS!$BR$2:$BT$3,3,FALSE)*J948*K948*L948/1000,0))))</f>
        <v/>
      </c>
    </row>
    <row r="949" spans="1:13" x14ac:dyDescent="0.2">
      <c r="A949" s="92"/>
      <c r="B949" s="355"/>
      <c r="C949" s="354"/>
      <c r="D949" s="127"/>
      <c r="E949" s="367"/>
      <c r="F949" s="127"/>
      <c r="G949" s="127"/>
      <c r="H949" s="127"/>
      <c r="I949" s="367"/>
      <c r="J949" s="163"/>
      <c r="K949" s="163"/>
      <c r="L949" s="127"/>
      <c r="M949" s="106" t="str">
        <f>IF(OR(E949="",I949=""),"",IF(E949="Wearing Course",VLOOKUP(I949,VALIDATIONS!$BO$2:$BQ$11,3,FALSE)*J949*K949, IF(E949="Pavement Base", VLOOKUP(I949,VALIDATIONS!$BK$2:$BM$10,3,FALSE)*J949*K949*L949/1000, IF(E949="Earthworks and Formation", VLOOKUP(I949,VALIDATIONS!$BR$2:$BT$3,3,FALSE)*J949*K949*L949/1000,0))))</f>
        <v/>
      </c>
    </row>
    <row r="950" spans="1:13" x14ac:dyDescent="0.2">
      <c r="A950" s="92"/>
      <c r="B950" s="355"/>
      <c r="C950" s="354"/>
      <c r="D950" s="127"/>
      <c r="E950" s="367"/>
      <c r="F950" s="127"/>
      <c r="G950" s="127"/>
      <c r="H950" s="127"/>
      <c r="I950" s="367"/>
      <c r="J950" s="163"/>
      <c r="K950" s="163"/>
      <c r="L950" s="127"/>
      <c r="M950" s="106" t="str">
        <f>IF(OR(E950="",I950=""),"",IF(E950="Wearing Course",VLOOKUP(I950,VALIDATIONS!$BO$2:$BQ$11,3,FALSE)*J950*K950, IF(E950="Pavement Base", VLOOKUP(I950,VALIDATIONS!$BK$2:$BM$10,3,FALSE)*J950*K950*L950/1000, IF(E950="Earthworks and Formation", VLOOKUP(I950,VALIDATIONS!$BR$2:$BT$3,3,FALSE)*J950*K950*L950/1000,0))))</f>
        <v/>
      </c>
    </row>
    <row r="951" spans="1:13" x14ac:dyDescent="0.2">
      <c r="A951" s="92"/>
      <c r="B951" s="355"/>
      <c r="C951" s="354"/>
      <c r="D951" s="127"/>
      <c r="E951" s="367"/>
      <c r="F951" s="127"/>
      <c r="G951" s="127"/>
      <c r="H951" s="127"/>
      <c r="I951" s="367"/>
      <c r="J951" s="163"/>
      <c r="K951" s="163"/>
      <c r="L951" s="127"/>
      <c r="M951" s="106" t="str">
        <f>IF(OR(E951="",I951=""),"",IF(E951="Wearing Course",VLOOKUP(I951,VALIDATIONS!$BO$2:$BQ$11,3,FALSE)*J951*K951, IF(E951="Pavement Base", VLOOKUP(I951,VALIDATIONS!$BK$2:$BM$10,3,FALSE)*J951*K951*L951/1000, IF(E951="Earthworks and Formation", VLOOKUP(I951,VALIDATIONS!$BR$2:$BT$3,3,FALSE)*J951*K951*L951/1000,0))))</f>
        <v/>
      </c>
    </row>
    <row r="952" spans="1:13" x14ac:dyDescent="0.2">
      <c r="A952" s="92"/>
      <c r="B952" s="355"/>
      <c r="C952" s="354"/>
      <c r="D952" s="127"/>
      <c r="E952" s="367"/>
      <c r="F952" s="127"/>
      <c r="G952" s="127"/>
      <c r="H952" s="127"/>
      <c r="I952" s="367"/>
      <c r="J952" s="163"/>
      <c r="K952" s="163"/>
      <c r="L952" s="127"/>
      <c r="M952" s="106" t="str">
        <f>IF(OR(E952="",I952=""),"",IF(E952="Wearing Course",VLOOKUP(I952,VALIDATIONS!$BO$2:$BQ$11,3,FALSE)*J952*K952, IF(E952="Pavement Base", VLOOKUP(I952,VALIDATIONS!$BK$2:$BM$10,3,FALSE)*J952*K952*L952/1000, IF(E952="Earthworks and Formation", VLOOKUP(I952,VALIDATIONS!$BR$2:$BT$3,3,FALSE)*J952*K952*L952/1000,0))))</f>
        <v/>
      </c>
    </row>
    <row r="953" spans="1:13" x14ac:dyDescent="0.2">
      <c r="A953" s="92"/>
      <c r="B953" s="355"/>
      <c r="C953" s="354"/>
      <c r="D953" s="127"/>
      <c r="E953" s="367"/>
      <c r="F953" s="127"/>
      <c r="G953" s="127"/>
      <c r="H953" s="127"/>
      <c r="I953" s="367"/>
      <c r="J953" s="163"/>
      <c r="K953" s="163"/>
      <c r="L953" s="127"/>
      <c r="M953" s="106" t="str">
        <f>IF(OR(E953="",I953=""),"",IF(E953="Wearing Course",VLOOKUP(I953,VALIDATIONS!$BO$2:$BQ$11,3,FALSE)*J953*K953, IF(E953="Pavement Base", VLOOKUP(I953,VALIDATIONS!$BK$2:$BM$10,3,FALSE)*J953*K953*L953/1000, IF(E953="Earthworks and Formation", VLOOKUP(I953,VALIDATIONS!$BR$2:$BT$3,3,FALSE)*J953*K953*L953/1000,0))))</f>
        <v/>
      </c>
    </row>
    <row r="954" spans="1:13" x14ac:dyDescent="0.2">
      <c r="A954" s="92"/>
      <c r="B954" s="355"/>
      <c r="C954" s="354"/>
      <c r="D954" s="127"/>
      <c r="E954" s="367"/>
      <c r="F954" s="127"/>
      <c r="G954" s="127"/>
      <c r="H954" s="127"/>
      <c r="I954" s="367"/>
      <c r="J954" s="163"/>
      <c r="K954" s="163"/>
      <c r="L954" s="127"/>
      <c r="M954" s="106" t="str">
        <f>IF(OR(E954="",I954=""),"",IF(E954="Wearing Course",VLOOKUP(I954,VALIDATIONS!$BO$2:$BQ$11,3,FALSE)*J954*K954, IF(E954="Pavement Base", VLOOKUP(I954,VALIDATIONS!$BK$2:$BM$10,3,FALSE)*J954*K954*L954/1000, IF(E954="Earthworks and Formation", VLOOKUP(I954,VALIDATIONS!$BR$2:$BT$3,3,FALSE)*J954*K954*L954/1000,0))))</f>
        <v/>
      </c>
    </row>
    <row r="955" spans="1:13" x14ac:dyDescent="0.2">
      <c r="A955" s="92"/>
      <c r="B955" s="355"/>
      <c r="C955" s="354"/>
      <c r="D955" s="127"/>
      <c r="E955" s="367"/>
      <c r="F955" s="127"/>
      <c r="G955" s="127"/>
      <c r="H955" s="127"/>
      <c r="I955" s="367"/>
      <c r="J955" s="163"/>
      <c r="K955" s="163"/>
      <c r="L955" s="127"/>
      <c r="M955" s="106" t="str">
        <f>IF(OR(E955="",I955=""),"",IF(E955="Wearing Course",VLOOKUP(I955,VALIDATIONS!$BO$2:$BQ$11,3,FALSE)*J955*K955, IF(E955="Pavement Base", VLOOKUP(I955,VALIDATIONS!$BK$2:$BM$10,3,FALSE)*J955*K955*L955/1000, IF(E955="Earthworks and Formation", VLOOKUP(I955,VALIDATIONS!$BR$2:$BT$3,3,FALSE)*J955*K955*L955/1000,0))))</f>
        <v/>
      </c>
    </row>
    <row r="956" spans="1:13" x14ac:dyDescent="0.2">
      <c r="A956" s="92"/>
      <c r="B956" s="355"/>
      <c r="C956" s="354"/>
      <c r="D956" s="127"/>
      <c r="E956" s="367"/>
      <c r="F956" s="127"/>
      <c r="G956" s="127"/>
      <c r="H956" s="127"/>
      <c r="I956" s="367"/>
      <c r="J956" s="163"/>
      <c r="K956" s="163"/>
      <c r="L956" s="127"/>
      <c r="M956" s="106" t="str">
        <f>IF(OR(E956="",I956=""),"",IF(E956="Wearing Course",VLOOKUP(I956,VALIDATIONS!$BO$2:$BQ$11,3,FALSE)*J956*K956, IF(E956="Pavement Base", VLOOKUP(I956,VALIDATIONS!$BK$2:$BM$10,3,FALSE)*J956*K956*L956/1000, IF(E956="Earthworks and Formation", VLOOKUP(I956,VALIDATIONS!$BR$2:$BT$3,3,FALSE)*J956*K956*L956/1000,0))))</f>
        <v/>
      </c>
    </row>
    <row r="957" spans="1:13" x14ac:dyDescent="0.2">
      <c r="A957" s="92"/>
      <c r="B957" s="355"/>
      <c r="C957" s="354"/>
      <c r="D957" s="127"/>
      <c r="E957" s="367"/>
      <c r="F957" s="127"/>
      <c r="G957" s="127"/>
      <c r="H957" s="127"/>
      <c r="I957" s="367"/>
      <c r="J957" s="163"/>
      <c r="K957" s="163"/>
      <c r="L957" s="127"/>
      <c r="M957" s="106" t="str">
        <f>IF(OR(E957="",I957=""),"",IF(E957="Wearing Course",VLOOKUP(I957,VALIDATIONS!$BO$2:$BQ$11,3,FALSE)*J957*K957, IF(E957="Pavement Base", VLOOKUP(I957,VALIDATIONS!$BK$2:$BM$10,3,FALSE)*J957*K957*L957/1000, IF(E957="Earthworks and Formation", VLOOKUP(I957,VALIDATIONS!$BR$2:$BT$3,3,FALSE)*J957*K957*L957/1000,0))))</f>
        <v/>
      </c>
    </row>
    <row r="958" spans="1:13" x14ac:dyDescent="0.2">
      <c r="A958" s="92"/>
      <c r="B958" s="355"/>
      <c r="C958" s="354"/>
      <c r="D958" s="127"/>
      <c r="E958" s="367"/>
      <c r="F958" s="127"/>
      <c r="G958" s="127"/>
      <c r="H958" s="127"/>
      <c r="I958" s="367"/>
      <c r="J958" s="163"/>
      <c r="K958" s="163"/>
      <c r="L958" s="127"/>
      <c r="M958" s="106" t="str">
        <f>IF(OR(E958="",I958=""),"",IF(E958="Wearing Course",VLOOKUP(I958,VALIDATIONS!$BO$2:$BQ$11,3,FALSE)*J958*K958, IF(E958="Pavement Base", VLOOKUP(I958,VALIDATIONS!$BK$2:$BM$10,3,FALSE)*J958*K958*L958/1000, IF(E958="Earthworks and Formation", VLOOKUP(I958,VALIDATIONS!$BR$2:$BT$3,3,FALSE)*J958*K958*L958/1000,0))))</f>
        <v/>
      </c>
    </row>
    <row r="959" spans="1:13" x14ac:dyDescent="0.2">
      <c r="A959" s="92"/>
      <c r="B959" s="355"/>
      <c r="C959" s="354"/>
      <c r="D959" s="127"/>
      <c r="E959" s="367"/>
      <c r="F959" s="127"/>
      <c r="G959" s="127"/>
      <c r="H959" s="127"/>
      <c r="I959" s="367"/>
      <c r="J959" s="163"/>
      <c r="K959" s="163"/>
      <c r="L959" s="127"/>
      <c r="M959" s="106" t="str">
        <f>IF(OR(E959="",I959=""),"",IF(E959="Wearing Course",VLOOKUP(I959,VALIDATIONS!$BO$2:$BQ$11,3,FALSE)*J959*K959, IF(E959="Pavement Base", VLOOKUP(I959,VALIDATIONS!$BK$2:$BM$10,3,FALSE)*J959*K959*L959/1000, IF(E959="Earthworks and Formation", VLOOKUP(I959,VALIDATIONS!$BR$2:$BT$3,3,FALSE)*J959*K959*L959/1000,0))))</f>
        <v/>
      </c>
    </row>
    <row r="960" spans="1:13" x14ac:dyDescent="0.2">
      <c r="A960" s="92"/>
      <c r="B960" s="355"/>
      <c r="C960" s="354"/>
      <c r="D960" s="127"/>
      <c r="E960" s="367"/>
      <c r="F960" s="127"/>
      <c r="G960" s="127"/>
      <c r="H960" s="127"/>
      <c r="I960" s="367"/>
      <c r="J960" s="163"/>
      <c r="K960" s="163"/>
      <c r="L960" s="127"/>
      <c r="M960" s="106" t="str">
        <f>IF(OR(E960="",I960=""),"",IF(E960="Wearing Course",VLOOKUP(I960,VALIDATIONS!$BO$2:$BQ$11,3,FALSE)*J960*K960, IF(E960="Pavement Base", VLOOKUP(I960,VALIDATIONS!$BK$2:$BM$10,3,FALSE)*J960*K960*L960/1000, IF(E960="Earthworks and Formation", VLOOKUP(I960,VALIDATIONS!$BR$2:$BT$3,3,FALSE)*J960*K960*L960/1000,0))))</f>
        <v/>
      </c>
    </row>
    <row r="961" spans="1:13" x14ac:dyDescent="0.2">
      <c r="A961" s="92"/>
      <c r="B961" s="355"/>
      <c r="C961" s="354"/>
      <c r="D961" s="127"/>
      <c r="E961" s="367"/>
      <c r="F961" s="127"/>
      <c r="G961" s="127"/>
      <c r="H961" s="127"/>
      <c r="I961" s="367"/>
      <c r="J961" s="163"/>
      <c r="K961" s="163"/>
      <c r="L961" s="127"/>
      <c r="M961" s="106" t="str">
        <f>IF(OR(E961="",I961=""),"",IF(E961="Wearing Course",VLOOKUP(I961,VALIDATIONS!$BO$2:$BQ$11,3,FALSE)*J961*K961, IF(E961="Pavement Base", VLOOKUP(I961,VALIDATIONS!$BK$2:$BM$10,3,FALSE)*J961*K961*L961/1000, IF(E961="Earthworks and Formation", VLOOKUP(I961,VALIDATIONS!$BR$2:$BT$3,3,FALSE)*J961*K961*L961/1000,0))))</f>
        <v/>
      </c>
    </row>
    <row r="962" spans="1:13" x14ac:dyDescent="0.2">
      <c r="A962" s="92"/>
      <c r="B962" s="355"/>
      <c r="C962" s="354"/>
      <c r="D962" s="127"/>
      <c r="E962" s="367"/>
      <c r="F962" s="127"/>
      <c r="G962" s="127"/>
      <c r="H962" s="127"/>
      <c r="I962" s="367"/>
      <c r="J962" s="163"/>
      <c r="K962" s="163"/>
      <c r="L962" s="127"/>
      <c r="M962" s="106" t="str">
        <f>IF(OR(E962="",I962=""),"",IF(E962="Wearing Course",VLOOKUP(I962,VALIDATIONS!$BO$2:$BQ$11,3,FALSE)*J962*K962, IF(E962="Pavement Base", VLOOKUP(I962,VALIDATIONS!$BK$2:$BM$10,3,FALSE)*J962*K962*L962/1000, IF(E962="Earthworks and Formation", VLOOKUP(I962,VALIDATIONS!$BR$2:$BT$3,3,FALSE)*J962*K962*L962/1000,0))))</f>
        <v/>
      </c>
    </row>
    <row r="963" spans="1:13" x14ac:dyDescent="0.2">
      <c r="A963" s="92"/>
      <c r="B963" s="355"/>
      <c r="C963" s="354"/>
      <c r="D963" s="127"/>
      <c r="E963" s="367"/>
      <c r="F963" s="127"/>
      <c r="G963" s="127"/>
      <c r="H963" s="127"/>
      <c r="I963" s="367"/>
      <c r="J963" s="163"/>
      <c r="K963" s="163"/>
      <c r="L963" s="127"/>
      <c r="M963" s="106" t="str">
        <f>IF(OR(E963="",I963=""),"",IF(E963="Wearing Course",VLOOKUP(I963,VALIDATIONS!$BO$2:$BQ$11,3,FALSE)*J963*K963, IF(E963="Pavement Base", VLOOKUP(I963,VALIDATIONS!$BK$2:$BM$10,3,FALSE)*J963*K963*L963/1000, IF(E963="Earthworks and Formation", VLOOKUP(I963,VALIDATIONS!$BR$2:$BT$3,3,FALSE)*J963*K963*L963/1000,0))))</f>
        <v/>
      </c>
    </row>
    <row r="964" spans="1:13" x14ac:dyDescent="0.2">
      <c r="A964" s="92"/>
      <c r="B964" s="355"/>
      <c r="C964" s="354"/>
      <c r="D964" s="127"/>
      <c r="E964" s="367"/>
      <c r="F964" s="127"/>
      <c r="G964" s="127"/>
      <c r="H964" s="127"/>
      <c r="I964" s="367"/>
      <c r="J964" s="163"/>
      <c r="K964" s="163"/>
      <c r="L964" s="127"/>
      <c r="M964" s="106" t="str">
        <f>IF(OR(E964="",I964=""),"",IF(E964="Wearing Course",VLOOKUP(I964,VALIDATIONS!$BO$2:$BQ$11,3,FALSE)*J964*K964, IF(E964="Pavement Base", VLOOKUP(I964,VALIDATIONS!$BK$2:$BM$10,3,FALSE)*J964*K964*L964/1000, IF(E964="Earthworks and Formation", VLOOKUP(I964,VALIDATIONS!$BR$2:$BT$3,3,FALSE)*J964*K964*L964/1000,0))))</f>
        <v/>
      </c>
    </row>
    <row r="965" spans="1:13" x14ac:dyDescent="0.2">
      <c r="A965" s="92"/>
      <c r="B965" s="355"/>
      <c r="C965" s="354"/>
      <c r="D965" s="127"/>
      <c r="E965" s="367"/>
      <c r="F965" s="127"/>
      <c r="G965" s="127"/>
      <c r="H965" s="127"/>
      <c r="I965" s="367"/>
      <c r="J965" s="163"/>
      <c r="K965" s="163"/>
      <c r="L965" s="127"/>
      <c r="M965" s="106" t="str">
        <f>IF(OR(E965="",I965=""),"",IF(E965="Wearing Course",VLOOKUP(I965,VALIDATIONS!$BO$2:$BQ$11,3,FALSE)*J965*K965, IF(E965="Pavement Base", VLOOKUP(I965,VALIDATIONS!$BK$2:$BM$10,3,FALSE)*J965*K965*L965/1000, IF(E965="Earthworks and Formation", VLOOKUP(I965,VALIDATIONS!$BR$2:$BT$3,3,FALSE)*J965*K965*L965/1000,0))))</f>
        <v/>
      </c>
    </row>
    <row r="966" spans="1:13" x14ac:dyDescent="0.2">
      <c r="A966" s="92"/>
      <c r="B966" s="355"/>
      <c r="C966" s="354"/>
      <c r="D966" s="127"/>
      <c r="E966" s="367"/>
      <c r="F966" s="127"/>
      <c r="G966" s="127"/>
      <c r="H966" s="127"/>
      <c r="I966" s="367"/>
      <c r="J966" s="163"/>
      <c r="K966" s="163"/>
      <c r="L966" s="127"/>
      <c r="M966" s="106" t="str">
        <f>IF(OR(E966="",I966=""),"",IF(E966="Wearing Course",VLOOKUP(I966,VALIDATIONS!$BO$2:$BQ$11,3,FALSE)*J966*K966, IF(E966="Pavement Base", VLOOKUP(I966,VALIDATIONS!$BK$2:$BM$10,3,FALSE)*J966*K966*L966/1000, IF(E966="Earthworks and Formation", VLOOKUP(I966,VALIDATIONS!$BR$2:$BT$3,3,FALSE)*J966*K966*L966/1000,0))))</f>
        <v/>
      </c>
    </row>
    <row r="967" spans="1:13" x14ac:dyDescent="0.2">
      <c r="A967" s="92"/>
      <c r="B967" s="355"/>
      <c r="C967" s="354"/>
      <c r="D967" s="127"/>
      <c r="E967" s="367"/>
      <c r="F967" s="127"/>
      <c r="G967" s="127"/>
      <c r="H967" s="127"/>
      <c r="I967" s="367"/>
      <c r="J967" s="163"/>
      <c r="K967" s="163"/>
      <c r="L967" s="127"/>
      <c r="M967" s="106" t="str">
        <f>IF(OR(E967="",I967=""),"",IF(E967="Wearing Course",VLOOKUP(I967,VALIDATIONS!$BO$2:$BQ$11,3,FALSE)*J967*K967, IF(E967="Pavement Base", VLOOKUP(I967,VALIDATIONS!$BK$2:$BM$10,3,FALSE)*J967*K967*L967/1000, IF(E967="Earthworks and Formation", VLOOKUP(I967,VALIDATIONS!$BR$2:$BT$3,3,FALSE)*J967*K967*L967/1000,0))))</f>
        <v/>
      </c>
    </row>
    <row r="968" spans="1:13" x14ac:dyDescent="0.2">
      <c r="A968" s="92"/>
      <c r="B968" s="355"/>
      <c r="C968" s="354"/>
      <c r="D968" s="127"/>
      <c r="E968" s="367"/>
      <c r="F968" s="127"/>
      <c r="G968" s="127"/>
      <c r="H968" s="127"/>
      <c r="I968" s="367"/>
      <c r="J968" s="163"/>
      <c r="K968" s="163"/>
      <c r="L968" s="127"/>
      <c r="M968" s="106" t="str">
        <f>IF(OR(E968="",I968=""),"",IF(E968="Wearing Course",VLOOKUP(I968,VALIDATIONS!$BO$2:$BQ$11,3,FALSE)*J968*K968, IF(E968="Pavement Base", VLOOKUP(I968,VALIDATIONS!$BK$2:$BM$10,3,FALSE)*J968*K968*L968/1000, IF(E968="Earthworks and Formation", VLOOKUP(I968,VALIDATIONS!$BR$2:$BT$3,3,FALSE)*J968*K968*L968/1000,0))))</f>
        <v/>
      </c>
    </row>
    <row r="969" spans="1:13" x14ac:dyDescent="0.2">
      <c r="A969" s="92"/>
      <c r="B969" s="355"/>
      <c r="C969" s="354"/>
      <c r="D969" s="127"/>
      <c r="E969" s="367"/>
      <c r="F969" s="127"/>
      <c r="G969" s="127"/>
      <c r="H969" s="127"/>
      <c r="I969" s="367"/>
      <c r="J969" s="163"/>
      <c r="K969" s="163"/>
      <c r="L969" s="127"/>
      <c r="M969" s="106" t="str">
        <f>IF(OR(E969="",I969=""),"",IF(E969="Wearing Course",VLOOKUP(I969,VALIDATIONS!$BO$2:$BQ$11,3,FALSE)*J969*K969, IF(E969="Pavement Base", VLOOKUP(I969,VALIDATIONS!$BK$2:$BM$10,3,FALSE)*J969*K969*L969/1000, IF(E969="Earthworks and Formation", VLOOKUP(I969,VALIDATIONS!$BR$2:$BT$3,3,FALSE)*J969*K969*L969/1000,0))))</f>
        <v/>
      </c>
    </row>
    <row r="970" spans="1:13" x14ac:dyDescent="0.2">
      <c r="A970" s="92"/>
      <c r="B970" s="355"/>
      <c r="C970" s="354"/>
      <c r="D970" s="127"/>
      <c r="E970" s="367"/>
      <c r="F970" s="127"/>
      <c r="G970" s="127"/>
      <c r="H970" s="127"/>
      <c r="I970" s="367"/>
      <c r="J970" s="163"/>
      <c r="K970" s="163"/>
      <c r="L970" s="127"/>
      <c r="M970" s="106" t="str">
        <f>IF(OR(E970="",I970=""),"",IF(E970="Wearing Course",VLOOKUP(I970,VALIDATIONS!$BO$2:$BQ$11,3,FALSE)*J970*K970, IF(E970="Pavement Base", VLOOKUP(I970,VALIDATIONS!$BK$2:$BM$10,3,FALSE)*J970*K970*L970/1000, IF(E970="Earthworks and Formation", VLOOKUP(I970,VALIDATIONS!$BR$2:$BT$3,3,FALSE)*J970*K970*L970/1000,0))))</f>
        <v/>
      </c>
    </row>
    <row r="971" spans="1:13" x14ac:dyDescent="0.2">
      <c r="A971" s="92"/>
      <c r="B971" s="355"/>
      <c r="C971" s="354"/>
      <c r="D971" s="127"/>
      <c r="E971" s="367"/>
      <c r="F971" s="127"/>
      <c r="G971" s="127"/>
      <c r="H971" s="127"/>
      <c r="I971" s="367"/>
      <c r="J971" s="163"/>
      <c r="K971" s="163"/>
      <c r="L971" s="127"/>
      <c r="M971" s="106" t="str">
        <f>IF(OR(E971="",I971=""),"",IF(E971="Wearing Course",VLOOKUP(I971,VALIDATIONS!$BO$2:$BQ$11,3,FALSE)*J971*K971, IF(E971="Pavement Base", VLOOKUP(I971,VALIDATIONS!$BK$2:$BM$10,3,FALSE)*J971*K971*L971/1000, IF(E971="Earthworks and Formation", VLOOKUP(I971,VALIDATIONS!$BR$2:$BT$3,3,FALSE)*J971*K971*L971/1000,0))))</f>
        <v/>
      </c>
    </row>
    <row r="972" spans="1:13" x14ac:dyDescent="0.2">
      <c r="A972" s="92"/>
      <c r="B972" s="355"/>
      <c r="C972" s="354"/>
      <c r="D972" s="127"/>
      <c r="E972" s="367"/>
      <c r="F972" s="127"/>
      <c r="G972" s="127"/>
      <c r="H972" s="127"/>
      <c r="I972" s="367"/>
      <c r="J972" s="163"/>
      <c r="K972" s="163"/>
      <c r="L972" s="127"/>
      <c r="M972" s="106" t="str">
        <f>IF(OR(E972="",I972=""),"",IF(E972="Wearing Course",VLOOKUP(I972,VALIDATIONS!$BO$2:$BQ$11,3,FALSE)*J972*K972, IF(E972="Pavement Base", VLOOKUP(I972,VALIDATIONS!$BK$2:$BM$10,3,FALSE)*J972*K972*L972/1000, IF(E972="Earthworks and Formation", VLOOKUP(I972,VALIDATIONS!$BR$2:$BT$3,3,FALSE)*J972*K972*L972/1000,0))))</f>
        <v/>
      </c>
    </row>
    <row r="973" spans="1:13" x14ac:dyDescent="0.2">
      <c r="A973" s="92"/>
      <c r="B973" s="355"/>
      <c r="C973" s="354"/>
      <c r="D973" s="127"/>
      <c r="E973" s="367"/>
      <c r="F973" s="127"/>
      <c r="G973" s="127"/>
      <c r="H973" s="127"/>
      <c r="I973" s="367"/>
      <c r="J973" s="163"/>
      <c r="K973" s="163"/>
      <c r="L973" s="127"/>
      <c r="M973" s="106" t="str">
        <f>IF(OR(E973="",I973=""),"",IF(E973="Wearing Course",VLOOKUP(I973,VALIDATIONS!$BO$2:$BQ$11,3,FALSE)*J973*K973, IF(E973="Pavement Base", VLOOKUP(I973,VALIDATIONS!$BK$2:$BM$10,3,FALSE)*J973*K973*L973/1000, IF(E973="Earthworks and Formation", VLOOKUP(I973,VALIDATIONS!$BR$2:$BT$3,3,FALSE)*J973*K973*L973/1000,0))))</f>
        <v/>
      </c>
    </row>
    <row r="974" spans="1:13" x14ac:dyDescent="0.2">
      <c r="A974" s="92"/>
      <c r="B974" s="355"/>
      <c r="C974" s="354"/>
      <c r="D974" s="127"/>
      <c r="E974" s="367"/>
      <c r="F974" s="127"/>
      <c r="G974" s="127"/>
      <c r="H974" s="127"/>
      <c r="I974" s="367"/>
      <c r="J974" s="163"/>
      <c r="K974" s="163"/>
      <c r="L974" s="127"/>
      <c r="M974" s="106" t="str">
        <f>IF(OR(E974="",I974=""),"",IF(E974="Wearing Course",VLOOKUP(I974,VALIDATIONS!$BO$2:$BQ$11,3,FALSE)*J974*K974, IF(E974="Pavement Base", VLOOKUP(I974,VALIDATIONS!$BK$2:$BM$10,3,FALSE)*J974*K974*L974/1000, IF(E974="Earthworks and Formation", VLOOKUP(I974,VALIDATIONS!$BR$2:$BT$3,3,FALSE)*J974*K974*L974/1000,0))))</f>
        <v/>
      </c>
    </row>
    <row r="975" spans="1:13" x14ac:dyDescent="0.2">
      <c r="A975" s="92"/>
      <c r="B975" s="355"/>
      <c r="C975" s="354"/>
      <c r="D975" s="127"/>
      <c r="E975" s="367"/>
      <c r="F975" s="127"/>
      <c r="G975" s="127"/>
      <c r="H975" s="127"/>
      <c r="I975" s="367"/>
      <c r="J975" s="163"/>
      <c r="K975" s="163"/>
      <c r="L975" s="127"/>
      <c r="M975" s="106" t="str">
        <f>IF(OR(E975="",I975=""),"",IF(E975="Wearing Course",VLOOKUP(I975,VALIDATIONS!$BO$2:$BQ$11,3,FALSE)*J975*K975, IF(E975="Pavement Base", VLOOKUP(I975,VALIDATIONS!$BK$2:$BM$10,3,FALSE)*J975*K975*L975/1000, IF(E975="Earthworks and Formation", VLOOKUP(I975,VALIDATIONS!$BR$2:$BT$3,3,FALSE)*J975*K975*L975/1000,0))))</f>
        <v/>
      </c>
    </row>
    <row r="976" spans="1:13" x14ac:dyDescent="0.2">
      <c r="A976" s="92"/>
      <c r="B976" s="355"/>
      <c r="C976" s="354"/>
      <c r="D976" s="127"/>
      <c r="E976" s="367"/>
      <c r="F976" s="127"/>
      <c r="G976" s="127"/>
      <c r="H976" s="127"/>
      <c r="I976" s="367"/>
      <c r="J976" s="163"/>
      <c r="K976" s="163"/>
      <c r="L976" s="127"/>
      <c r="M976" s="106" t="str">
        <f>IF(OR(E976="",I976=""),"",IF(E976="Wearing Course",VLOOKUP(I976,VALIDATIONS!$BO$2:$BQ$11,3,FALSE)*J976*K976, IF(E976="Pavement Base", VLOOKUP(I976,VALIDATIONS!$BK$2:$BM$10,3,FALSE)*J976*K976*L976/1000, IF(E976="Earthworks and Formation", VLOOKUP(I976,VALIDATIONS!$BR$2:$BT$3,3,FALSE)*J976*K976*L976/1000,0))))</f>
        <v/>
      </c>
    </row>
    <row r="977" spans="1:13" x14ac:dyDescent="0.2">
      <c r="A977" s="92"/>
      <c r="B977" s="355"/>
      <c r="C977" s="354"/>
      <c r="D977" s="127"/>
      <c r="E977" s="367"/>
      <c r="F977" s="127"/>
      <c r="G977" s="127"/>
      <c r="H977" s="127"/>
      <c r="I977" s="367"/>
      <c r="J977" s="163"/>
      <c r="K977" s="163"/>
      <c r="L977" s="127"/>
      <c r="M977" s="106" t="str">
        <f>IF(OR(E977="",I977=""),"",IF(E977="Wearing Course",VLOOKUP(I977,VALIDATIONS!$BO$2:$BQ$11,3,FALSE)*J977*K977, IF(E977="Pavement Base", VLOOKUP(I977,VALIDATIONS!$BK$2:$BM$10,3,FALSE)*J977*K977*L977/1000, IF(E977="Earthworks and Formation", VLOOKUP(I977,VALIDATIONS!$BR$2:$BT$3,3,FALSE)*J977*K977*L977/1000,0))))</f>
        <v/>
      </c>
    </row>
    <row r="978" spans="1:13" x14ac:dyDescent="0.2">
      <c r="A978" s="92"/>
      <c r="B978" s="355"/>
      <c r="C978" s="354"/>
      <c r="D978" s="127"/>
      <c r="E978" s="367"/>
      <c r="F978" s="127"/>
      <c r="G978" s="127"/>
      <c r="H978" s="127"/>
      <c r="I978" s="367"/>
      <c r="J978" s="163"/>
      <c r="K978" s="163"/>
      <c r="L978" s="127"/>
      <c r="M978" s="106" t="str">
        <f>IF(OR(E978="",I978=""),"",IF(E978="Wearing Course",VLOOKUP(I978,VALIDATIONS!$BO$2:$BQ$11,3,FALSE)*J978*K978, IF(E978="Pavement Base", VLOOKUP(I978,VALIDATIONS!$BK$2:$BM$10,3,FALSE)*J978*K978*L978/1000, IF(E978="Earthworks and Formation", VLOOKUP(I978,VALIDATIONS!$BR$2:$BT$3,3,FALSE)*J978*K978*L978/1000,0))))</f>
        <v/>
      </c>
    </row>
    <row r="979" spans="1:13" x14ac:dyDescent="0.2">
      <c r="A979" s="92"/>
      <c r="B979" s="355"/>
      <c r="C979" s="354"/>
      <c r="D979" s="127"/>
      <c r="E979" s="367"/>
      <c r="F979" s="127"/>
      <c r="G979" s="127"/>
      <c r="H979" s="127"/>
      <c r="I979" s="367"/>
      <c r="J979" s="163"/>
      <c r="K979" s="163"/>
      <c r="L979" s="127"/>
      <c r="M979" s="106" t="str">
        <f>IF(OR(E979="",I979=""),"",IF(E979="Wearing Course",VLOOKUP(I979,VALIDATIONS!$BO$2:$BQ$11,3,FALSE)*J979*K979, IF(E979="Pavement Base", VLOOKUP(I979,VALIDATIONS!$BK$2:$BM$10,3,FALSE)*J979*K979*L979/1000, IF(E979="Earthworks and Formation", VLOOKUP(I979,VALIDATIONS!$BR$2:$BT$3,3,FALSE)*J979*K979*L979/1000,0))))</f>
        <v/>
      </c>
    </row>
    <row r="980" spans="1:13" x14ac:dyDescent="0.2">
      <c r="A980" s="92"/>
      <c r="B980" s="355"/>
      <c r="C980" s="354"/>
      <c r="D980" s="127"/>
      <c r="E980" s="367"/>
      <c r="F980" s="127"/>
      <c r="G980" s="127"/>
      <c r="H980" s="127"/>
      <c r="I980" s="367"/>
      <c r="J980" s="163"/>
      <c r="K980" s="163"/>
      <c r="L980" s="127"/>
      <c r="M980" s="106" t="str">
        <f>IF(OR(E980="",I980=""),"",IF(E980="Wearing Course",VLOOKUP(I980,VALIDATIONS!$BO$2:$BQ$11,3,FALSE)*J980*K980, IF(E980="Pavement Base", VLOOKUP(I980,VALIDATIONS!$BK$2:$BM$10,3,FALSE)*J980*K980*L980/1000, IF(E980="Earthworks and Formation", VLOOKUP(I980,VALIDATIONS!$BR$2:$BT$3,3,FALSE)*J980*K980*L980/1000,0))))</f>
        <v/>
      </c>
    </row>
    <row r="981" spans="1:13" x14ac:dyDescent="0.2">
      <c r="A981" s="92"/>
      <c r="B981" s="355"/>
      <c r="C981" s="354"/>
      <c r="D981" s="127"/>
      <c r="E981" s="367"/>
      <c r="F981" s="127"/>
      <c r="G981" s="127"/>
      <c r="H981" s="127"/>
      <c r="I981" s="367"/>
      <c r="J981" s="163"/>
      <c r="K981" s="163"/>
      <c r="L981" s="127"/>
      <c r="M981" s="106" t="str">
        <f>IF(OR(E981="",I981=""),"",IF(E981="Wearing Course",VLOOKUP(I981,VALIDATIONS!$BO$2:$BQ$11,3,FALSE)*J981*K981, IF(E981="Pavement Base", VLOOKUP(I981,VALIDATIONS!$BK$2:$BM$10,3,FALSE)*J981*K981*L981/1000, IF(E981="Earthworks and Formation", VLOOKUP(I981,VALIDATIONS!$BR$2:$BT$3,3,FALSE)*J981*K981*L981/1000,0))))</f>
        <v/>
      </c>
    </row>
    <row r="982" spans="1:13" x14ac:dyDescent="0.2">
      <c r="A982" s="92"/>
      <c r="B982" s="355"/>
      <c r="C982" s="354"/>
      <c r="D982" s="127"/>
      <c r="E982" s="367"/>
      <c r="F982" s="127"/>
      <c r="G982" s="127"/>
      <c r="H982" s="127"/>
      <c r="I982" s="367"/>
      <c r="J982" s="163"/>
      <c r="K982" s="163"/>
      <c r="L982" s="127"/>
      <c r="M982" s="106" t="str">
        <f>IF(OR(E982="",I982=""),"",IF(E982="Wearing Course",VLOOKUP(I982,VALIDATIONS!$BO$2:$BQ$11,3,FALSE)*J982*K982, IF(E982="Pavement Base", VLOOKUP(I982,VALIDATIONS!$BK$2:$BM$10,3,FALSE)*J982*K982*L982/1000, IF(E982="Earthworks and Formation", VLOOKUP(I982,VALIDATIONS!$BR$2:$BT$3,3,FALSE)*J982*K982*L982/1000,0))))</f>
        <v/>
      </c>
    </row>
    <row r="983" spans="1:13" x14ac:dyDescent="0.2">
      <c r="A983" s="92"/>
      <c r="B983" s="355"/>
      <c r="C983" s="354"/>
      <c r="D983" s="127"/>
      <c r="E983" s="367"/>
      <c r="F983" s="127"/>
      <c r="G983" s="127"/>
      <c r="H983" s="127"/>
      <c r="I983" s="367"/>
      <c r="J983" s="163"/>
      <c r="K983" s="163"/>
      <c r="L983" s="127"/>
      <c r="M983" s="106" t="str">
        <f>IF(OR(E983="",I983=""),"",IF(E983="Wearing Course",VLOOKUP(I983,VALIDATIONS!$BO$2:$BQ$11,3,FALSE)*J983*K983, IF(E983="Pavement Base", VLOOKUP(I983,VALIDATIONS!$BK$2:$BM$10,3,FALSE)*J983*K983*L983/1000, IF(E983="Earthworks and Formation", VLOOKUP(I983,VALIDATIONS!$BR$2:$BT$3,3,FALSE)*J983*K983*L983/1000,0))))</f>
        <v/>
      </c>
    </row>
    <row r="984" spans="1:13" x14ac:dyDescent="0.2">
      <c r="A984" s="92"/>
      <c r="B984" s="355"/>
      <c r="C984" s="354"/>
      <c r="D984" s="127"/>
      <c r="E984" s="367"/>
      <c r="F984" s="127"/>
      <c r="G984" s="127"/>
      <c r="H984" s="127"/>
      <c r="I984" s="367"/>
      <c r="J984" s="163"/>
      <c r="K984" s="163"/>
      <c r="L984" s="127"/>
      <c r="M984" s="106" t="str">
        <f>IF(OR(E984="",I984=""),"",IF(E984="Wearing Course",VLOOKUP(I984,VALIDATIONS!$BO$2:$BQ$11,3,FALSE)*J984*K984, IF(E984="Pavement Base", VLOOKUP(I984,VALIDATIONS!$BK$2:$BM$10,3,FALSE)*J984*K984*L984/1000, IF(E984="Earthworks and Formation", VLOOKUP(I984,VALIDATIONS!$BR$2:$BT$3,3,FALSE)*J984*K984*L984/1000,0))))</f>
        <v/>
      </c>
    </row>
    <row r="985" spans="1:13" x14ac:dyDescent="0.2">
      <c r="A985" s="92"/>
      <c r="B985" s="355"/>
      <c r="C985" s="354"/>
      <c r="D985" s="127"/>
      <c r="E985" s="367"/>
      <c r="F985" s="127"/>
      <c r="G985" s="127"/>
      <c r="H985" s="127"/>
      <c r="I985" s="367"/>
      <c r="J985" s="163"/>
      <c r="K985" s="163"/>
      <c r="L985" s="127"/>
      <c r="M985" s="106" t="str">
        <f>IF(OR(E985="",I985=""),"",IF(E985="Wearing Course",VLOOKUP(I985,VALIDATIONS!$BO$2:$BQ$11,3,FALSE)*J985*K985, IF(E985="Pavement Base", VLOOKUP(I985,VALIDATIONS!$BK$2:$BM$10,3,FALSE)*J985*K985*L985/1000, IF(E985="Earthworks and Formation", VLOOKUP(I985,VALIDATIONS!$BR$2:$BT$3,3,FALSE)*J985*K985*L985/1000,0))))</f>
        <v/>
      </c>
    </row>
    <row r="986" spans="1:13" x14ac:dyDescent="0.2">
      <c r="A986" s="92"/>
      <c r="B986" s="355"/>
      <c r="C986" s="354"/>
      <c r="D986" s="127"/>
      <c r="E986" s="367"/>
      <c r="F986" s="127"/>
      <c r="G986" s="127"/>
      <c r="H986" s="127"/>
      <c r="I986" s="367"/>
      <c r="J986" s="163"/>
      <c r="K986" s="163"/>
      <c r="L986" s="127"/>
      <c r="M986" s="106" t="str">
        <f>IF(OR(E986="",I986=""),"",IF(E986="Wearing Course",VLOOKUP(I986,VALIDATIONS!$BO$2:$BQ$11,3,FALSE)*J986*K986, IF(E986="Pavement Base", VLOOKUP(I986,VALIDATIONS!$BK$2:$BM$10,3,FALSE)*J986*K986*L986/1000, IF(E986="Earthworks and Formation", VLOOKUP(I986,VALIDATIONS!$BR$2:$BT$3,3,FALSE)*J986*K986*L986/1000,0))))</f>
        <v/>
      </c>
    </row>
    <row r="987" spans="1:13" x14ac:dyDescent="0.2">
      <c r="A987" s="92"/>
      <c r="B987" s="355"/>
      <c r="C987" s="354"/>
      <c r="D987" s="127"/>
      <c r="E987" s="367"/>
      <c r="F987" s="127"/>
      <c r="G987" s="127"/>
      <c r="H987" s="127"/>
      <c r="I987" s="367"/>
      <c r="J987" s="163"/>
      <c r="K987" s="163"/>
      <c r="L987" s="127"/>
      <c r="M987" s="106" t="str">
        <f>IF(OR(E987="",I987=""),"",IF(E987="Wearing Course",VLOOKUP(I987,VALIDATIONS!$BO$2:$BQ$11,3,FALSE)*J987*K987, IF(E987="Pavement Base", VLOOKUP(I987,VALIDATIONS!$BK$2:$BM$10,3,FALSE)*J987*K987*L987/1000, IF(E987="Earthworks and Formation", VLOOKUP(I987,VALIDATIONS!$BR$2:$BT$3,3,FALSE)*J987*K987*L987/1000,0))))</f>
        <v/>
      </c>
    </row>
    <row r="988" spans="1:13" x14ac:dyDescent="0.2">
      <c r="A988" s="92"/>
      <c r="B988" s="355"/>
      <c r="C988" s="354"/>
      <c r="D988" s="127"/>
      <c r="E988" s="367"/>
      <c r="F988" s="127"/>
      <c r="G988" s="127"/>
      <c r="H988" s="127"/>
      <c r="I988" s="367"/>
      <c r="J988" s="163"/>
      <c r="K988" s="163"/>
      <c r="L988" s="127"/>
      <c r="M988" s="106" t="str">
        <f>IF(OR(E988="",I988=""),"",IF(E988="Wearing Course",VLOOKUP(I988,VALIDATIONS!$BO$2:$BQ$11,3,FALSE)*J988*K988, IF(E988="Pavement Base", VLOOKUP(I988,VALIDATIONS!$BK$2:$BM$10,3,FALSE)*J988*K988*L988/1000, IF(E988="Earthworks and Formation", VLOOKUP(I988,VALIDATIONS!$BR$2:$BT$3,3,FALSE)*J988*K988*L988/1000,0))))</f>
        <v/>
      </c>
    </row>
    <row r="989" spans="1:13" x14ac:dyDescent="0.2">
      <c r="A989" s="92"/>
      <c r="B989" s="355"/>
      <c r="C989" s="354"/>
      <c r="D989" s="127"/>
      <c r="E989" s="367"/>
      <c r="F989" s="127"/>
      <c r="G989" s="127"/>
      <c r="H989" s="127"/>
      <c r="I989" s="367"/>
      <c r="J989" s="163"/>
      <c r="K989" s="163"/>
      <c r="L989" s="127"/>
      <c r="M989" s="106" t="str">
        <f>IF(OR(E989="",I989=""),"",IF(E989="Wearing Course",VLOOKUP(I989,VALIDATIONS!$BO$2:$BQ$11,3,FALSE)*J989*K989, IF(E989="Pavement Base", VLOOKUP(I989,VALIDATIONS!$BK$2:$BM$10,3,FALSE)*J989*K989*L989/1000, IF(E989="Earthworks and Formation", VLOOKUP(I989,VALIDATIONS!$BR$2:$BT$3,3,FALSE)*J989*K989*L989/1000,0))))</f>
        <v/>
      </c>
    </row>
    <row r="990" spans="1:13" x14ac:dyDescent="0.2">
      <c r="A990" s="92"/>
      <c r="B990" s="355"/>
      <c r="C990" s="354"/>
      <c r="D990" s="127"/>
      <c r="E990" s="367"/>
      <c r="F990" s="127"/>
      <c r="G990" s="127"/>
      <c r="H990" s="127"/>
      <c r="I990" s="367"/>
      <c r="J990" s="163"/>
      <c r="K990" s="163"/>
      <c r="L990" s="127"/>
      <c r="M990" s="106" t="str">
        <f>IF(OR(E990="",I990=""),"",IF(E990="Wearing Course",VLOOKUP(I990,VALIDATIONS!$BO$2:$BQ$11,3,FALSE)*J990*K990, IF(E990="Pavement Base", VLOOKUP(I990,VALIDATIONS!$BK$2:$BM$10,3,FALSE)*J990*K990*L990/1000, IF(E990="Earthworks and Formation", VLOOKUP(I990,VALIDATIONS!$BR$2:$BT$3,3,FALSE)*J990*K990*L990/1000,0))))</f>
        <v/>
      </c>
    </row>
    <row r="991" spans="1:13" x14ac:dyDescent="0.2">
      <c r="A991" s="92"/>
      <c r="B991" s="355"/>
      <c r="C991" s="354"/>
      <c r="D991" s="127"/>
      <c r="E991" s="367"/>
      <c r="F991" s="127"/>
      <c r="G991" s="127"/>
      <c r="H991" s="127"/>
      <c r="I991" s="367"/>
      <c r="J991" s="163"/>
      <c r="K991" s="163"/>
      <c r="L991" s="127"/>
      <c r="M991" s="106" t="str">
        <f>IF(OR(E991="",I991=""),"",IF(E991="Wearing Course",VLOOKUP(I991,VALIDATIONS!$BO$2:$BQ$11,3,FALSE)*J991*K991, IF(E991="Pavement Base", VLOOKUP(I991,VALIDATIONS!$BK$2:$BM$10,3,FALSE)*J991*K991*L991/1000, IF(E991="Earthworks and Formation", VLOOKUP(I991,VALIDATIONS!$BR$2:$BT$3,3,FALSE)*J991*K991*L991/1000,0))))</f>
        <v/>
      </c>
    </row>
    <row r="992" spans="1:13" x14ac:dyDescent="0.2">
      <c r="A992" s="92"/>
      <c r="B992" s="355"/>
      <c r="C992" s="354"/>
      <c r="D992" s="127"/>
      <c r="E992" s="367"/>
      <c r="F992" s="127"/>
      <c r="G992" s="127"/>
      <c r="H992" s="127"/>
      <c r="I992" s="367"/>
      <c r="J992" s="163"/>
      <c r="K992" s="163"/>
      <c r="L992" s="127"/>
      <c r="M992" s="106" t="str">
        <f>IF(OR(E992="",I992=""),"",IF(E992="Wearing Course",VLOOKUP(I992,VALIDATIONS!$BO$2:$BQ$11,3,FALSE)*J992*K992, IF(E992="Pavement Base", VLOOKUP(I992,VALIDATIONS!$BK$2:$BM$10,3,FALSE)*J992*K992*L992/1000, IF(E992="Earthworks and Formation", VLOOKUP(I992,VALIDATIONS!$BR$2:$BT$3,3,FALSE)*J992*K992*L992/1000,0))))</f>
        <v/>
      </c>
    </row>
    <row r="993" spans="1:14" x14ac:dyDescent="0.2">
      <c r="A993" s="92"/>
      <c r="B993" s="355"/>
      <c r="C993" s="354"/>
      <c r="D993" s="127"/>
      <c r="E993" s="367"/>
      <c r="F993" s="127"/>
      <c r="G993" s="127"/>
      <c r="H993" s="127"/>
      <c r="I993" s="367"/>
      <c r="J993" s="163"/>
      <c r="K993" s="163"/>
      <c r="L993" s="127"/>
      <c r="M993" s="106" t="str">
        <f>IF(OR(E993="",I993=""),"",IF(E993="Wearing Course",VLOOKUP(I993,VALIDATIONS!$BO$2:$BQ$11,3,FALSE)*J993*K993, IF(E993="Pavement Base", VLOOKUP(I993,VALIDATIONS!$BK$2:$BM$10,3,FALSE)*J993*K993*L993/1000, IF(E993="Earthworks and Formation", VLOOKUP(I993,VALIDATIONS!$BR$2:$BT$3,3,FALSE)*J993*K993*L993/1000,0))))</f>
        <v/>
      </c>
    </row>
    <row r="994" spans="1:14" x14ac:dyDescent="0.2">
      <c r="A994" s="92"/>
      <c r="B994" s="355"/>
      <c r="C994" s="354"/>
      <c r="D994" s="127"/>
      <c r="E994" s="367"/>
      <c r="F994" s="127"/>
      <c r="G994" s="127"/>
      <c r="H994" s="127"/>
      <c r="I994" s="367"/>
      <c r="J994" s="163"/>
      <c r="K994" s="163"/>
      <c r="L994" s="127"/>
      <c r="M994" s="106" t="str">
        <f>IF(OR(E994="",I994=""),"",IF(E994="Wearing Course",VLOOKUP(I994,VALIDATIONS!$BO$2:$BQ$11,3,FALSE)*J994*K994, IF(E994="Pavement Base", VLOOKUP(I994,VALIDATIONS!$BK$2:$BM$10,3,FALSE)*J994*K994*L994/1000, IF(E994="Earthworks and Formation", VLOOKUP(I994,VALIDATIONS!$BR$2:$BT$3,3,FALSE)*J994*K994*L994/1000,0))))</f>
        <v/>
      </c>
    </row>
    <row r="995" spans="1:14" x14ac:dyDescent="0.2">
      <c r="A995" s="92"/>
      <c r="B995" s="355"/>
      <c r="C995" s="354"/>
      <c r="D995" s="127"/>
      <c r="E995" s="367"/>
      <c r="F995" s="127"/>
      <c r="G995" s="127"/>
      <c r="H995" s="127"/>
      <c r="I995" s="367"/>
      <c r="J995" s="163"/>
      <c r="K995" s="163"/>
      <c r="L995" s="127"/>
      <c r="M995" s="106" t="str">
        <f>IF(OR(E995="",I995=""),"",IF(E995="Wearing Course",VLOOKUP(I995,VALIDATIONS!$BO$2:$BQ$11,3,FALSE)*J995*K995, IF(E995="Pavement Base", VLOOKUP(I995,VALIDATIONS!$BK$2:$BM$10,3,FALSE)*J995*K995*L995/1000, IF(E995="Earthworks and Formation", VLOOKUP(I995,VALIDATIONS!$BR$2:$BT$3,3,FALSE)*J995*K995*L995/1000,0))))</f>
        <v/>
      </c>
    </row>
    <row r="996" spans="1:14" x14ac:dyDescent="0.2">
      <c r="A996" s="92"/>
      <c r="B996" s="355"/>
      <c r="C996" s="354"/>
      <c r="D996" s="127"/>
      <c r="E996" s="367"/>
      <c r="F996" s="127"/>
      <c r="G996" s="127"/>
      <c r="H996" s="127"/>
      <c r="I996" s="367"/>
      <c r="J996" s="163"/>
      <c r="K996" s="163"/>
      <c r="L996" s="127"/>
      <c r="M996" s="106" t="str">
        <f>IF(OR(E996="",I996=""),"",IF(E996="Wearing Course",VLOOKUP(I996,VALIDATIONS!$BO$2:$BQ$11,3,FALSE)*J996*K996, IF(E996="Pavement Base", VLOOKUP(I996,VALIDATIONS!$BK$2:$BM$10,3,FALSE)*J996*K996*L996/1000, IF(E996="Earthworks and Formation", VLOOKUP(I996,VALIDATIONS!$BR$2:$BT$3,3,FALSE)*J996*K996*L996/1000,0))))</f>
        <v/>
      </c>
    </row>
    <row r="997" spans="1:14" x14ac:dyDescent="0.2">
      <c r="A997" s="92"/>
      <c r="B997" s="355"/>
      <c r="C997" s="354"/>
      <c r="D997" s="127"/>
      <c r="E997" s="367"/>
      <c r="F997" s="127"/>
      <c r="G997" s="127"/>
      <c r="H997" s="127"/>
      <c r="I997" s="367"/>
      <c r="J997" s="163"/>
      <c r="K997" s="163"/>
      <c r="L997" s="127"/>
      <c r="M997" s="106" t="str">
        <f>IF(OR(E997="",I997=""),"",IF(E997="Wearing Course",VLOOKUP(I997,VALIDATIONS!$BO$2:$BQ$11,3,FALSE)*J997*K997, IF(E997="Pavement Base", VLOOKUP(I997,VALIDATIONS!$BK$2:$BM$10,3,FALSE)*J997*K997*L997/1000, IF(E997="Earthworks and Formation", VLOOKUP(I997,VALIDATIONS!$BR$2:$BT$3,3,FALSE)*J997*K997*L997/1000,0))))</f>
        <v/>
      </c>
    </row>
    <row r="998" spans="1:14" x14ac:dyDescent="0.2">
      <c r="A998" s="92"/>
      <c r="B998" s="355"/>
      <c r="C998" s="354"/>
      <c r="D998" s="127"/>
      <c r="E998" s="367"/>
      <c r="F998" s="127"/>
      <c r="G998" s="127"/>
      <c r="H998" s="127"/>
      <c r="I998" s="367"/>
      <c r="J998" s="163"/>
      <c r="K998" s="163"/>
      <c r="L998" s="127"/>
      <c r="M998" s="106" t="str">
        <f>IF(OR(E998="",I998=""),"",IF(E998="Wearing Course",VLOOKUP(I998,VALIDATIONS!$BO$2:$BQ$11,3,FALSE)*J998*K998, IF(E998="Pavement Base", VLOOKUP(I998,VALIDATIONS!$BK$2:$BM$10,3,FALSE)*J998*K998*L998/1000, IF(E998="Earthworks and Formation", VLOOKUP(I998,VALIDATIONS!$BR$2:$BT$3,3,FALSE)*J998*K998*L998/1000,0))))</f>
        <v/>
      </c>
    </row>
    <row r="999" spans="1:14" x14ac:dyDescent="0.2">
      <c r="A999" s="92"/>
      <c r="B999" s="355"/>
      <c r="C999" s="354"/>
      <c r="D999" s="127"/>
      <c r="E999" s="367"/>
      <c r="F999" s="127"/>
      <c r="G999" s="127"/>
      <c r="H999" s="127"/>
      <c r="I999" s="367"/>
      <c r="J999" s="163"/>
      <c r="K999" s="163"/>
      <c r="L999" s="127"/>
      <c r="M999" s="106" t="str">
        <f>IF(OR(E999="",I999=""),"",IF(E999="Wearing Course",VLOOKUP(I999,VALIDATIONS!$BO$2:$BQ$11,3,FALSE)*J999*K999, IF(E999="Pavement Base", VLOOKUP(I999,VALIDATIONS!$BK$2:$BM$10,3,FALSE)*J999*K999*L999/1000, IF(E999="Earthworks and Formation", VLOOKUP(I999,VALIDATIONS!$BR$2:$BT$3,3,FALSE)*J999*K999*L999/1000,0))))</f>
        <v/>
      </c>
    </row>
    <row r="1000" spans="1:14" x14ac:dyDescent="0.2">
      <c r="A1000" s="92"/>
      <c r="B1000" s="355"/>
      <c r="C1000" s="354"/>
      <c r="D1000" s="127"/>
      <c r="E1000" s="367"/>
      <c r="F1000" s="127"/>
      <c r="G1000" s="127"/>
      <c r="H1000" s="127"/>
      <c r="I1000" s="367"/>
      <c r="J1000" s="163"/>
      <c r="K1000" s="163"/>
      <c r="L1000" s="127"/>
      <c r="M1000" s="106" t="str">
        <f>IF(OR(E1000="",I1000=""),"",IF(E1000="Wearing Course",VLOOKUP(I1000,VALIDATIONS!$BO$2:$BQ$11,3,FALSE)*J1000*K1000, IF(E1000="Pavement Base", VLOOKUP(I1000,VALIDATIONS!$BK$2:$BM$10,3,FALSE)*J1000*K1000*L1000/1000, IF(E1000="Earthworks and Formation", VLOOKUP(I1000,VALIDATIONS!$BR$2:$BT$3,3,FALSE)*J1000*K1000*L1000/1000,0))))</f>
        <v/>
      </c>
    </row>
    <row r="1002" spans="1:14" x14ac:dyDescent="0.2">
      <c r="M1002" s="102">
        <f>SUM(M2:M1000)</f>
        <v>0</v>
      </c>
      <c r="N1002" s="86"/>
    </row>
  </sheetData>
  <sheetProtection algorithmName="SHA-512" hashValue="Q+kS+dcTIkvEsfNWhigXsxyjsWF4XWXyQalgjWQe/wRtGlZP2bvhZx2F9d+A53x0yBAd2MvOJgqSUq0WbGV2hQ==" saltValue="pfKnB4sqPT/RfIVZ+E7+bw==" spinCount="100000" sheet="1" objects="1" scenarios="1" selectLockedCells="1"/>
  <mergeCells count="1">
    <mergeCell ref="A2:A39"/>
  </mergeCells>
  <dataValidations count="4">
    <dataValidation type="list" allowBlank="1" showInputMessage="1" showErrorMessage="1" sqref="I2:I1000" xr:uid="{00000000-0002-0000-0900-000000000000}">
      <formula1>INDIRECT(SUBSTITUTE(E2," ",""))</formula1>
    </dataValidation>
    <dataValidation type="list" allowBlank="1" showInputMessage="1" showErrorMessage="1" sqref="B2:B1000" xr:uid="{00000000-0002-0000-0900-000001000000}">
      <formula1>NewExtension</formula1>
    </dataValidation>
    <dataValidation type="list" allowBlank="1" showInputMessage="1" showErrorMessage="1" sqref="C2:C1000" xr:uid="{00000000-0002-0000-0900-000002000000}">
      <formula1>SuburbD</formula1>
    </dataValidation>
    <dataValidation type="list" allowBlank="1" showInputMessage="1" showErrorMessage="1" sqref="E2:E1000" xr:uid="{00000000-0002-0000-0900-000003000000}">
      <formula1>PavementCategory</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1"/>
  </sheetPr>
  <dimension ref="A1:L11221"/>
  <sheetViews>
    <sheetView zoomScale="80" zoomScaleNormal="80" workbookViewId="0">
      <pane xSplit="1" ySplit="1" topLeftCell="B2" activePane="bottomRight" state="frozen"/>
      <selection activeCell="E26" sqref="E26"/>
      <selection pane="topRight" activeCell="E26" sqref="E26"/>
      <selection pane="bottomLeft" activeCell="E26" sqref="E26"/>
      <selection pane="bottomRight" activeCell="E26" sqref="E26"/>
    </sheetView>
  </sheetViews>
  <sheetFormatPr defaultColWidth="11.7109375" defaultRowHeight="12.75" x14ac:dyDescent="0.2"/>
  <cols>
    <col min="1" max="1" width="13.42578125" style="88" customWidth="1"/>
    <col min="2" max="2" width="25.5703125" style="118" bestFit="1" customWidth="1"/>
    <col min="3" max="3" width="43.7109375" style="118" bestFit="1" customWidth="1"/>
    <col min="4" max="4" width="32.42578125" style="118" customWidth="1"/>
    <col min="5" max="6" width="18.7109375" style="118" bestFit="1" customWidth="1"/>
    <col min="7" max="7" width="23" style="118" bestFit="1" customWidth="1"/>
    <col min="8" max="8" width="14.85546875" style="139" bestFit="1" customWidth="1"/>
    <col min="9" max="9" width="15.5703125" style="140" bestFit="1" customWidth="1"/>
    <col min="10" max="10" width="17.28515625" style="139" bestFit="1" customWidth="1"/>
    <col min="11" max="11" width="18.28515625" style="139" customWidth="1"/>
    <col min="12" max="12" width="69.85546875" style="82" customWidth="1"/>
    <col min="13" max="16384" width="11.7109375" style="86"/>
  </cols>
  <sheetData>
    <row r="1" spans="1:12" s="81" customFormat="1" ht="45" customHeight="1" x14ac:dyDescent="0.2">
      <c r="A1" s="92"/>
      <c r="B1" s="359" t="s">
        <v>706</v>
      </c>
      <c r="C1" s="124" t="s">
        <v>737</v>
      </c>
      <c r="D1" s="124" t="s">
        <v>715</v>
      </c>
      <c r="E1" s="124" t="s">
        <v>732</v>
      </c>
      <c r="F1" s="124" t="s">
        <v>733</v>
      </c>
      <c r="G1" s="359" t="s">
        <v>738</v>
      </c>
      <c r="H1" s="137" t="s">
        <v>739</v>
      </c>
      <c r="I1" s="138" t="s">
        <v>740</v>
      </c>
      <c r="J1" s="360" t="s">
        <v>741</v>
      </c>
      <c r="K1" s="111" t="s">
        <v>910</v>
      </c>
      <c r="L1" s="80" t="s">
        <v>700</v>
      </c>
    </row>
    <row r="2" spans="1:12" s="85" customFormat="1" ht="12.75" customHeight="1" x14ac:dyDescent="0.2">
      <c r="A2" s="479" t="s">
        <v>742</v>
      </c>
      <c r="B2" s="363"/>
      <c r="C2" s="127"/>
      <c r="D2" s="127"/>
      <c r="E2" s="127"/>
      <c r="F2" s="127"/>
      <c r="G2" s="363"/>
      <c r="H2" s="139"/>
      <c r="I2" s="140"/>
      <c r="J2" s="364"/>
      <c r="K2" s="106" t="str">
        <f>IF(G2="","", (H2*I2)*VLOOKUP(G2,VALIDATIONS!$BF$2:$BG$9,2))</f>
        <v/>
      </c>
      <c r="L2" s="82"/>
    </row>
    <row r="3" spans="1:12" x14ac:dyDescent="0.2">
      <c r="A3" s="479"/>
      <c r="B3" s="363"/>
      <c r="C3" s="127"/>
      <c r="D3" s="127"/>
      <c r="E3" s="127"/>
      <c r="F3" s="127"/>
      <c r="G3" s="363"/>
      <c r="J3" s="364"/>
      <c r="K3" s="106" t="str">
        <f>IF(G3="","", (H3*I3)*VLOOKUP(G3,VALIDATIONS!$BF$2:$BG$9,2))</f>
        <v/>
      </c>
    </row>
    <row r="4" spans="1:12" s="88" customFormat="1" x14ac:dyDescent="0.2">
      <c r="A4" s="479"/>
      <c r="B4" s="363"/>
      <c r="C4" s="127"/>
      <c r="D4" s="127"/>
      <c r="E4" s="127"/>
      <c r="F4" s="127"/>
      <c r="G4" s="363"/>
      <c r="H4" s="139"/>
      <c r="I4" s="140"/>
      <c r="J4" s="364"/>
      <c r="K4" s="106" t="str">
        <f>IF(G4="","", (H4*I4)*VLOOKUP(G4,VALIDATIONS!$BF$2:$BG$9,2))</f>
        <v/>
      </c>
      <c r="L4" s="87"/>
    </row>
    <row r="5" spans="1:12" s="88" customFormat="1" x14ac:dyDescent="0.2">
      <c r="A5" s="479"/>
      <c r="B5" s="363"/>
      <c r="C5" s="118"/>
      <c r="D5" s="118"/>
      <c r="E5" s="118"/>
      <c r="F5" s="118"/>
      <c r="G5" s="363"/>
      <c r="H5" s="139"/>
      <c r="I5" s="140"/>
      <c r="J5" s="364"/>
      <c r="K5" s="106" t="str">
        <f>IF(G5="","", (H5*I5)*VLOOKUP(G5,VALIDATIONS!$BF$2:$BG$9,2))</f>
        <v/>
      </c>
      <c r="L5" s="87"/>
    </row>
    <row r="6" spans="1:12" s="88" customFormat="1" x14ac:dyDescent="0.2">
      <c r="A6" s="479"/>
      <c r="B6" s="363"/>
      <c r="C6" s="141"/>
      <c r="D6" s="118"/>
      <c r="E6" s="118"/>
      <c r="F6" s="118"/>
      <c r="G6" s="363"/>
      <c r="H6" s="139"/>
      <c r="I6" s="140"/>
      <c r="J6" s="364"/>
      <c r="K6" s="106" t="str">
        <f>IF(G6="","", (H6*I6)*VLOOKUP(G6,VALIDATIONS!$BF$2:$BG$9,2))</f>
        <v/>
      </c>
      <c r="L6" s="87"/>
    </row>
    <row r="7" spans="1:12" s="89" customFormat="1" x14ac:dyDescent="0.2">
      <c r="A7" s="479"/>
      <c r="B7" s="363"/>
      <c r="C7" s="118"/>
      <c r="D7" s="118"/>
      <c r="E7" s="118"/>
      <c r="F7" s="118"/>
      <c r="G7" s="363"/>
      <c r="H7" s="139"/>
      <c r="I7" s="140"/>
      <c r="J7" s="364"/>
      <c r="K7" s="106" t="str">
        <f>IF(G7="","", (H7*I7)*VLOOKUP(G7,VALIDATIONS!$BF$2:$BG$9,2))</f>
        <v/>
      </c>
      <c r="L7" s="142"/>
    </row>
    <row r="8" spans="1:12" s="90" customFormat="1" x14ac:dyDescent="0.2">
      <c r="A8" s="479"/>
      <c r="B8" s="363"/>
      <c r="C8" s="118"/>
      <c r="D8" s="118"/>
      <c r="E8" s="118"/>
      <c r="F8" s="118"/>
      <c r="G8" s="363"/>
      <c r="H8" s="139"/>
      <c r="I8" s="140"/>
      <c r="J8" s="364"/>
      <c r="K8" s="106" t="str">
        <f>IF(G8="","", (H8*I8)*VLOOKUP(G8,VALIDATIONS!$BF$2:$BG$9,2))</f>
        <v/>
      </c>
      <c r="L8" s="143"/>
    </row>
    <row r="9" spans="1:12" s="89" customFormat="1" x14ac:dyDescent="0.2">
      <c r="A9" s="479"/>
      <c r="B9" s="363"/>
      <c r="C9" s="118"/>
      <c r="D9" s="118"/>
      <c r="E9" s="118"/>
      <c r="F9" s="118"/>
      <c r="G9" s="363"/>
      <c r="H9" s="139"/>
      <c r="I9" s="140"/>
      <c r="J9" s="364"/>
      <c r="K9" s="106" t="str">
        <f>IF(G9="","", (H9*I9)*VLOOKUP(G9,VALIDATIONS!$BF$2:$BG$9,2))</f>
        <v/>
      </c>
      <c r="L9" s="142"/>
    </row>
    <row r="10" spans="1:12" s="89" customFormat="1" x14ac:dyDescent="0.2">
      <c r="A10" s="479"/>
      <c r="B10" s="363"/>
      <c r="C10" s="118"/>
      <c r="D10" s="118"/>
      <c r="E10" s="118"/>
      <c r="F10" s="118"/>
      <c r="G10" s="363"/>
      <c r="H10" s="139"/>
      <c r="I10" s="140"/>
      <c r="J10" s="364"/>
      <c r="K10" s="106" t="str">
        <f>IF(G10="","", (H10*I10)*VLOOKUP(G10,VALIDATIONS!$BF$2:$BG$9,2))</f>
        <v/>
      </c>
      <c r="L10" s="142"/>
    </row>
    <row r="11" spans="1:12" s="89" customFormat="1" x14ac:dyDescent="0.2">
      <c r="A11" s="479"/>
      <c r="B11" s="363"/>
      <c r="C11" s="118"/>
      <c r="D11" s="118"/>
      <c r="E11" s="118"/>
      <c r="F11" s="118"/>
      <c r="G11" s="363"/>
      <c r="H11" s="139"/>
      <c r="I11" s="140"/>
      <c r="J11" s="364"/>
      <c r="K11" s="106" t="str">
        <f>IF(G11="","", (H11*I11)*VLOOKUP(G11,VALIDATIONS!$BF$2:$BG$9,2))</f>
        <v/>
      </c>
      <c r="L11" s="142"/>
    </row>
    <row r="12" spans="1:12" s="89" customFormat="1" x14ac:dyDescent="0.2">
      <c r="A12" s="479"/>
      <c r="B12" s="363"/>
      <c r="C12" s="118"/>
      <c r="D12" s="118"/>
      <c r="E12" s="118"/>
      <c r="F12" s="118"/>
      <c r="G12" s="363"/>
      <c r="H12" s="139"/>
      <c r="I12" s="140"/>
      <c r="J12" s="364"/>
      <c r="K12" s="106" t="str">
        <f>IF(G12="","", (H12*I12)*VLOOKUP(G12,VALIDATIONS!$BF$2:$BG$9,2))</f>
        <v/>
      </c>
      <c r="L12" s="142"/>
    </row>
    <row r="13" spans="1:12" s="88" customFormat="1" x14ac:dyDescent="0.2">
      <c r="A13" s="479"/>
      <c r="B13" s="363"/>
      <c r="C13" s="118"/>
      <c r="D13" s="118"/>
      <c r="E13" s="118"/>
      <c r="F13" s="118"/>
      <c r="G13" s="363"/>
      <c r="H13" s="139"/>
      <c r="I13" s="140"/>
      <c r="J13" s="364"/>
      <c r="K13" s="106" t="str">
        <f>IF(G13="","", (H13*I13)*VLOOKUP(G13,VALIDATIONS!$BF$2:$BG$9,2))</f>
        <v/>
      </c>
      <c r="L13" s="87"/>
    </row>
    <row r="14" spans="1:12" s="88" customFormat="1" x14ac:dyDescent="0.2">
      <c r="A14" s="479"/>
      <c r="B14" s="363"/>
      <c r="C14" s="118"/>
      <c r="D14" s="118"/>
      <c r="E14" s="118"/>
      <c r="F14" s="118"/>
      <c r="G14" s="363"/>
      <c r="H14" s="139"/>
      <c r="I14" s="140"/>
      <c r="J14" s="364"/>
      <c r="K14" s="106" t="str">
        <f>IF(G14="","", (H14*I14)*VLOOKUP(G14,VALIDATIONS!$BF$2:$BG$9,2))</f>
        <v/>
      </c>
      <c r="L14" s="87"/>
    </row>
    <row r="15" spans="1:12" s="88" customFormat="1" x14ac:dyDescent="0.2">
      <c r="A15" s="479"/>
      <c r="B15" s="363"/>
      <c r="C15" s="118"/>
      <c r="D15" s="118"/>
      <c r="E15" s="118"/>
      <c r="F15" s="118"/>
      <c r="G15" s="363"/>
      <c r="H15" s="139"/>
      <c r="I15" s="140"/>
      <c r="J15" s="364"/>
      <c r="K15" s="106" t="str">
        <f>IF(G15="","", (H15*I15)*VLOOKUP(G15,VALIDATIONS!$BF$2:$BG$9,2))</f>
        <v/>
      </c>
      <c r="L15" s="87"/>
    </row>
    <row r="16" spans="1:12" s="88" customFormat="1" x14ac:dyDescent="0.2">
      <c r="A16" s="479"/>
      <c r="B16" s="363"/>
      <c r="C16" s="118"/>
      <c r="D16" s="118"/>
      <c r="E16" s="118"/>
      <c r="F16" s="118"/>
      <c r="G16" s="363"/>
      <c r="H16" s="139"/>
      <c r="I16" s="140"/>
      <c r="J16" s="364"/>
      <c r="K16" s="106" t="str">
        <f>IF(G16="","", (H16*I16)*VLOOKUP(G16,VALIDATIONS!$BF$2:$BG$9,2))</f>
        <v/>
      </c>
      <c r="L16" s="87"/>
    </row>
    <row r="17" spans="1:12" s="88" customFormat="1" x14ac:dyDescent="0.2">
      <c r="A17" s="479"/>
      <c r="B17" s="363"/>
      <c r="C17" s="118"/>
      <c r="D17" s="118"/>
      <c r="E17" s="118"/>
      <c r="F17" s="118"/>
      <c r="G17" s="363"/>
      <c r="H17" s="139"/>
      <c r="I17" s="140"/>
      <c r="J17" s="364"/>
      <c r="K17" s="106" t="str">
        <f>IF(G17="","", (H17*I17)*VLOOKUP(G17,VALIDATIONS!$BF$2:$BG$9,2))</f>
        <v/>
      </c>
      <c r="L17" s="87"/>
    </row>
    <row r="18" spans="1:12" s="88" customFormat="1" x14ac:dyDescent="0.2">
      <c r="A18" s="479"/>
      <c r="B18" s="363"/>
      <c r="C18" s="118"/>
      <c r="D18" s="118"/>
      <c r="E18" s="118"/>
      <c r="F18" s="118"/>
      <c r="G18" s="363"/>
      <c r="H18" s="139"/>
      <c r="I18" s="140"/>
      <c r="J18" s="364"/>
      <c r="K18" s="106" t="str">
        <f>IF(G18="","", (H18*I18)*VLOOKUP(G18,VALIDATIONS!$BF$2:$BG$9,2))</f>
        <v/>
      </c>
      <c r="L18" s="87"/>
    </row>
    <row r="19" spans="1:12" s="88" customFormat="1" x14ac:dyDescent="0.2">
      <c r="A19" s="479"/>
      <c r="B19" s="363"/>
      <c r="C19" s="118"/>
      <c r="D19" s="118"/>
      <c r="E19" s="118"/>
      <c r="F19" s="118"/>
      <c r="G19" s="363"/>
      <c r="H19" s="139"/>
      <c r="I19" s="140"/>
      <c r="J19" s="364"/>
      <c r="K19" s="106" t="str">
        <f>IF(G19="","", (H19*I19)*VLOOKUP(G19,VALIDATIONS!$BF$2:$BG$9,2))</f>
        <v/>
      </c>
      <c r="L19" s="87"/>
    </row>
    <row r="20" spans="1:12" s="88" customFormat="1" x14ac:dyDescent="0.2">
      <c r="A20" s="479"/>
      <c r="B20" s="363"/>
      <c r="C20" s="118"/>
      <c r="D20" s="118"/>
      <c r="E20" s="118"/>
      <c r="F20" s="118"/>
      <c r="G20" s="363"/>
      <c r="H20" s="139"/>
      <c r="I20" s="140"/>
      <c r="J20" s="364"/>
      <c r="K20" s="106" t="str">
        <f>IF(G20="","", (H20*I20)*VLOOKUP(G20,VALIDATIONS!$BF$2:$BG$9,2))</f>
        <v/>
      </c>
      <c r="L20" s="87"/>
    </row>
    <row r="21" spans="1:12" s="88" customFormat="1" x14ac:dyDescent="0.2">
      <c r="A21" s="479"/>
      <c r="B21" s="363"/>
      <c r="C21" s="118"/>
      <c r="D21" s="118"/>
      <c r="E21" s="118"/>
      <c r="F21" s="118"/>
      <c r="G21" s="363"/>
      <c r="H21" s="139"/>
      <c r="I21" s="140"/>
      <c r="J21" s="364"/>
      <c r="K21" s="106" t="str">
        <f>IF(G21="","", (H21*I21)*VLOOKUP(G21,VALIDATIONS!$BF$2:$BG$9,2))</f>
        <v/>
      </c>
      <c r="L21" s="87"/>
    </row>
    <row r="22" spans="1:12" s="88" customFormat="1" x14ac:dyDescent="0.2">
      <c r="A22" s="479"/>
      <c r="B22" s="363"/>
      <c r="C22" s="118"/>
      <c r="D22" s="118"/>
      <c r="E22" s="118"/>
      <c r="F22" s="118"/>
      <c r="G22" s="363"/>
      <c r="H22" s="139"/>
      <c r="I22" s="140"/>
      <c r="J22" s="364"/>
      <c r="K22" s="106" t="str">
        <f>IF(G22="","", (H22*I22)*VLOOKUP(G22,VALIDATIONS!$BF$2:$BG$9,2))</f>
        <v/>
      </c>
      <c r="L22" s="87"/>
    </row>
    <row r="23" spans="1:12" s="88" customFormat="1" x14ac:dyDescent="0.2">
      <c r="A23" s="479"/>
      <c r="B23" s="363"/>
      <c r="C23" s="118"/>
      <c r="D23" s="118"/>
      <c r="E23" s="118"/>
      <c r="F23" s="118"/>
      <c r="G23" s="363"/>
      <c r="H23" s="139"/>
      <c r="I23" s="140"/>
      <c r="J23" s="364"/>
      <c r="K23" s="106" t="str">
        <f>IF(G23="","", (H23*I23)*VLOOKUP(G23,VALIDATIONS!$BF$2:$BG$9,2))</f>
        <v/>
      </c>
      <c r="L23" s="87"/>
    </row>
    <row r="24" spans="1:12" s="88" customFormat="1" x14ac:dyDescent="0.2">
      <c r="A24" s="479"/>
      <c r="B24" s="363"/>
      <c r="C24" s="118"/>
      <c r="D24" s="118"/>
      <c r="E24" s="118"/>
      <c r="F24" s="118"/>
      <c r="G24" s="363"/>
      <c r="H24" s="139"/>
      <c r="I24" s="140"/>
      <c r="J24" s="364"/>
      <c r="K24" s="106" t="str">
        <f>IF(G24="","", (H24*I24)*VLOOKUP(G24,VALIDATIONS!$BF$2:$BG$9,2))</f>
        <v/>
      </c>
      <c r="L24" s="87"/>
    </row>
    <row r="25" spans="1:12" s="88" customFormat="1" x14ac:dyDescent="0.2">
      <c r="A25" s="479"/>
      <c r="B25" s="363"/>
      <c r="C25" s="118"/>
      <c r="D25" s="118"/>
      <c r="E25" s="118"/>
      <c r="F25" s="118"/>
      <c r="G25" s="363"/>
      <c r="H25" s="139"/>
      <c r="I25" s="140"/>
      <c r="J25" s="364"/>
      <c r="K25" s="106" t="str">
        <f>IF(G25="","", (H25*I25)*VLOOKUP(G25,VALIDATIONS!$BF$2:$BG$9,2))</f>
        <v/>
      </c>
      <c r="L25" s="87"/>
    </row>
    <row r="26" spans="1:12" s="88" customFormat="1" x14ac:dyDescent="0.2">
      <c r="A26" s="479"/>
      <c r="B26" s="363"/>
      <c r="C26" s="118"/>
      <c r="D26" s="118"/>
      <c r="E26" s="118"/>
      <c r="F26" s="118"/>
      <c r="G26" s="363"/>
      <c r="H26" s="139"/>
      <c r="I26" s="140"/>
      <c r="J26" s="364"/>
      <c r="K26" s="106" t="str">
        <f>IF(G26="","", (H26*I26)*VLOOKUP(G26,VALIDATIONS!$BF$2:$BG$9,2))</f>
        <v/>
      </c>
      <c r="L26" s="87"/>
    </row>
    <row r="27" spans="1:12" s="88" customFormat="1" x14ac:dyDescent="0.2">
      <c r="A27" s="479"/>
      <c r="B27" s="363"/>
      <c r="C27" s="118"/>
      <c r="D27" s="118"/>
      <c r="E27" s="118"/>
      <c r="F27" s="118"/>
      <c r="G27" s="363"/>
      <c r="H27" s="139"/>
      <c r="I27" s="140"/>
      <c r="J27" s="364"/>
      <c r="K27" s="106" t="str">
        <f>IF(G27="","", (H27*I27)*VLOOKUP(G27,VALIDATIONS!$BF$2:$BG$9,2))</f>
        <v/>
      </c>
      <c r="L27" s="87"/>
    </row>
    <row r="28" spans="1:12" s="88" customFormat="1" x14ac:dyDescent="0.2">
      <c r="A28" s="479"/>
      <c r="B28" s="363"/>
      <c r="C28" s="118"/>
      <c r="D28" s="118"/>
      <c r="E28" s="118"/>
      <c r="F28" s="118"/>
      <c r="G28" s="363"/>
      <c r="H28" s="139"/>
      <c r="I28" s="140"/>
      <c r="J28" s="364"/>
      <c r="K28" s="106" t="str">
        <f>IF(G28="","", (H28*I28)*VLOOKUP(G28,VALIDATIONS!$BF$2:$BG$9,2))</f>
        <v/>
      </c>
      <c r="L28" s="87"/>
    </row>
    <row r="29" spans="1:12" s="88" customFormat="1" x14ac:dyDescent="0.2">
      <c r="A29" s="479"/>
      <c r="B29" s="363"/>
      <c r="C29" s="118"/>
      <c r="D29" s="118"/>
      <c r="E29" s="118"/>
      <c r="F29" s="118"/>
      <c r="G29" s="363"/>
      <c r="H29" s="139"/>
      <c r="I29" s="140"/>
      <c r="J29" s="364"/>
      <c r="K29" s="106" t="str">
        <f>IF(G29="","", (H29*I29)*VLOOKUP(G29,VALIDATIONS!$BF$2:$BG$9,2))</f>
        <v/>
      </c>
      <c r="L29" s="87"/>
    </row>
    <row r="30" spans="1:12" s="88" customFormat="1" x14ac:dyDescent="0.2">
      <c r="A30" s="479"/>
      <c r="B30" s="363"/>
      <c r="C30" s="118"/>
      <c r="D30" s="118"/>
      <c r="E30" s="118"/>
      <c r="F30" s="118"/>
      <c r="G30" s="363"/>
      <c r="H30" s="139"/>
      <c r="I30" s="140"/>
      <c r="J30" s="364"/>
      <c r="K30" s="106" t="str">
        <f>IF(G30="","", (H30*I30)*VLOOKUP(G30,VALIDATIONS!$BF$2:$BG$9,2))</f>
        <v/>
      </c>
      <c r="L30" s="87"/>
    </row>
    <row r="31" spans="1:12" s="88" customFormat="1" x14ac:dyDescent="0.2">
      <c r="A31" s="479"/>
      <c r="B31" s="363"/>
      <c r="C31" s="118"/>
      <c r="D31" s="118"/>
      <c r="E31" s="118"/>
      <c r="F31" s="118"/>
      <c r="G31" s="363"/>
      <c r="H31" s="139"/>
      <c r="I31" s="140"/>
      <c r="J31" s="364"/>
      <c r="K31" s="106" t="str">
        <f>IF(G31="","", (H31*I31)*VLOOKUP(G31,VALIDATIONS!$BF$2:$BG$9,2))</f>
        <v/>
      </c>
      <c r="L31" s="87"/>
    </row>
    <row r="32" spans="1:12" s="88" customFormat="1" x14ac:dyDescent="0.2">
      <c r="A32" s="479"/>
      <c r="B32" s="363"/>
      <c r="C32" s="118"/>
      <c r="D32" s="118"/>
      <c r="E32" s="118"/>
      <c r="F32" s="118"/>
      <c r="G32" s="363"/>
      <c r="H32" s="139"/>
      <c r="I32" s="140"/>
      <c r="J32" s="364"/>
      <c r="K32" s="106" t="str">
        <f>IF(G32="","", (H32*I32)*VLOOKUP(G32,VALIDATIONS!$BF$2:$BG$9,2))</f>
        <v/>
      </c>
      <c r="L32" s="87"/>
    </row>
    <row r="33" spans="1:12" s="88" customFormat="1" x14ac:dyDescent="0.2">
      <c r="A33" s="479"/>
      <c r="B33" s="363"/>
      <c r="C33" s="118"/>
      <c r="D33" s="118"/>
      <c r="E33" s="118"/>
      <c r="F33" s="118"/>
      <c r="G33" s="363"/>
      <c r="H33" s="144"/>
      <c r="I33" s="140"/>
      <c r="J33" s="364"/>
      <c r="K33" s="106" t="str">
        <f>IF(G33="","", (H33*I33)*VLOOKUP(G33,VALIDATIONS!$BF$2:$BG$9,2))</f>
        <v/>
      </c>
      <c r="L33" s="87"/>
    </row>
    <row r="34" spans="1:12" s="88" customFormat="1" x14ac:dyDescent="0.2">
      <c r="A34" s="479"/>
      <c r="B34" s="363"/>
      <c r="C34" s="118"/>
      <c r="D34" s="118"/>
      <c r="E34" s="118"/>
      <c r="F34" s="118"/>
      <c r="G34" s="363"/>
      <c r="H34" s="144"/>
      <c r="I34" s="140"/>
      <c r="J34" s="364"/>
      <c r="K34" s="106" t="str">
        <f>IF(G34="","", (H34*I34)*VLOOKUP(G34,VALIDATIONS!$BF$2:$BG$9,2))</f>
        <v/>
      </c>
      <c r="L34" s="87"/>
    </row>
    <row r="35" spans="1:12" s="88" customFormat="1" x14ac:dyDescent="0.2">
      <c r="A35" s="479"/>
      <c r="B35" s="363"/>
      <c r="C35" s="118"/>
      <c r="D35" s="118"/>
      <c r="E35" s="118"/>
      <c r="F35" s="118"/>
      <c r="G35" s="363"/>
      <c r="H35" s="139"/>
      <c r="I35" s="140"/>
      <c r="J35" s="364"/>
      <c r="K35" s="106" t="str">
        <f>IF(G35="","", (H35*I35)*VLOOKUP(G35,VALIDATIONS!$BF$2:$BG$9,2))</f>
        <v/>
      </c>
      <c r="L35" s="87"/>
    </row>
    <row r="36" spans="1:12" s="88" customFormat="1" x14ac:dyDescent="0.2">
      <c r="A36" s="479"/>
      <c r="B36" s="363"/>
      <c r="C36" s="118"/>
      <c r="D36" s="118"/>
      <c r="E36" s="118"/>
      <c r="F36" s="118"/>
      <c r="G36" s="363"/>
      <c r="H36" s="139"/>
      <c r="I36" s="140"/>
      <c r="J36" s="364"/>
      <c r="K36" s="106" t="str">
        <f>IF(G36="","", (H36*I36)*VLOOKUP(G36,VALIDATIONS!$BF$2:$BG$9,2))</f>
        <v/>
      </c>
      <c r="L36" s="87"/>
    </row>
    <row r="37" spans="1:12" s="88" customFormat="1" x14ac:dyDescent="0.2">
      <c r="A37" s="479"/>
      <c r="B37" s="363"/>
      <c r="C37" s="118"/>
      <c r="D37" s="118"/>
      <c r="E37" s="118"/>
      <c r="F37" s="118"/>
      <c r="G37" s="363"/>
      <c r="H37" s="139"/>
      <c r="I37" s="140"/>
      <c r="J37" s="364"/>
      <c r="K37" s="106" t="str">
        <f>IF(G37="","", (H37*I37)*VLOOKUP(G37,VALIDATIONS!$BF$2:$BG$9,2))</f>
        <v/>
      </c>
      <c r="L37" s="87"/>
    </row>
    <row r="38" spans="1:12" s="88" customFormat="1" x14ac:dyDescent="0.2">
      <c r="A38" s="479"/>
      <c r="B38" s="363"/>
      <c r="C38" s="118"/>
      <c r="D38" s="118"/>
      <c r="E38" s="118"/>
      <c r="F38" s="118"/>
      <c r="G38" s="363"/>
      <c r="H38" s="139"/>
      <c r="I38" s="140"/>
      <c r="J38" s="364"/>
      <c r="K38" s="106" t="str">
        <f>IF(G38="","", (H38*I38)*VLOOKUP(G38,VALIDATIONS!$BF$2:$BG$9,2))</f>
        <v/>
      </c>
      <c r="L38" s="87"/>
    </row>
    <row r="39" spans="1:12" s="88" customFormat="1" x14ac:dyDescent="0.2">
      <c r="A39" s="479"/>
      <c r="B39" s="363"/>
      <c r="C39" s="118"/>
      <c r="D39" s="118"/>
      <c r="E39" s="118"/>
      <c r="F39" s="118"/>
      <c r="G39" s="363"/>
      <c r="H39" s="139"/>
      <c r="I39" s="140"/>
      <c r="J39" s="364"/>
      <c r="K39" s="106" t="str">
        <f>IF(G39="","", (H39*I39)*VLOOKUP(G39,VALIDATIONS!$BF$2:$BG$9,2))</f>
        <v/>
      </c>
      <c r="L39" s="87"/>
    </row>
    <row r="40" spans="1:12" s="88" customFormat="1" x14ac:dyDescent="0.2">
      <c r="A40" s="92"/>
      <c r="B40" s="363"/>
      <c r="C40" s="118"/>
      <c r="D40" s="118"/>
      <c r="E40" s="118"/>
      <c r="F40" s="118"/>
      <c r="G40" s="363"/>
      <c r="H40" s="139"/>
      <c r="I40" s="140"/>
      <c r="J40" s="364"/>
      <c r="K40" s="106" t="str">
        <f>IF(G40="","", (H40*I40)*VLOOKUP(G40,VALIDATIONS!$BF$2:$BG$9,2))</f>
        <v/>
      </c>
      <c r="L40" s="87"/>
    </row>
    <row r="41" spans="1:12" s="88" customFormat="1" x14ac:dyDescent="0.2">
      <c r="A41" s="92"/>
      <c r="B41" s="363"/>
      <c r="C41" s="118"/>
      <c r="D41" s="118"/>
      <c r="E41" s="118"/>
      <c r="F41" s="118"/>
      <c r="G41" s="363"/>
      <c r="H41" s="139"/>
      <c r="I41" s="140"/>
      <c r="J41" s="364"/>
      <c r="K41" s="106" t="str">
        <f>IF(G41="","", (H41*I41)*VLOOKUP(G41,VALIDATIONS!$BF$2:$BG$9,2))</f>
        <v/>
      </c>
      <c r="L41" s="87"/>
    </row>
    <row r="42" spans="1:12" s="88" customFormat="1" x14ac:dyDescent="0.2">
      <c r="A42" s="92"/>
      <c r="B42" s="363"/>
      <c r="C42" s="118"/>
      <c r="D42" s="118"/>
      <c r="E42" s="118"/>
      <c r="F42" s="118"/>
      <c r="G42" s="363"/>
      <c r="H42" s="139"/>
      <c r="I42" s="140"/>
      <c r="J42" s="364"/>
      <c r="K42" s="106" t="str">
        <f>IF(G42="","", (H42*I42)*VLOOKUP(G42,VALIDATIONS!$BF$2:$BG$9,2))</f>
        <v/>
      </c>
      <c r="L42" s="87"/>
    </row>
    <row r="43" spans="1:12" s="88" customFormat="1" x14ac:dyDescent="0.2">
      <c r="A43" s="92"/>
      <c r="B43" s="363"/>
      <c r="C43" s="118"/>
      <c r="D43" s="118"/>
      <c r="E43" s="118"/>
      <c r="F43" s="118"/>
      <c r="G43" s="363"/>
      <c r="H43" s="139"/>
      <c r="I43" s="140"/>
      <c r="J43" s="364"/>
      <c r="K43" s="106" t="str">
        <f>IF(G43="","", (H43*I43)*VLOOKUP(G43,VALIDATIONS!$BF$2:$BG$9,2))</f>
        <v/>
      </c>
      <c r="L43" s="87"/>
    </row>
    <row r="44" spans="1:12" s="88" customFormat="1" x14ac:dyDescent="0.2">
      <c r="A44" s="92"/>
      <c r="B44" s="363"/>
      <c r="C44" s="118"/>
      <c r="D44" s="118"/>
      <c r="E44" s="118"/>
      <c r="F44" s="118"/>
      <c r="G44" s="363"/>
      <c r="H44" s="139"/>
      <c r="I44" s="140"/>
      <c r="J44" s="364"/>
      <c r="K44" s="106" t="str">
        <f>IF(G44="","", (H44*I44)*VLOOKUP(G44,VALIDATIONS!$BF$2:$BG$9,2))</f>
        <v/>
      </c>
      <c r="L44" s="87"/>
    </row>
    <row r="45" spans="1:12" s="88" customFormat="1" x14ac:dyDescent="0.2">
      <c r="A45" s="92"/>
      <c r="B45" s="363"/>
      <c r="C45" s="118"/>
      <c r="D45" s="118"/>
      <c r="E45" s="118"/>
      <c r="F45" s="118"/>
      <c r="G45" s="363"/>
      <c r="H45" s="139"/>
      <c r="I45" s="140"/>
      <c r="J45" s="364"/>
      <c r="K45" s="106" t="str">
        <f>IF(G45="","", (H45*I45)*VLOOKUP(G45,VALIDATIONS!$BF$2:$BG$9,2))</f>
        <v/>
      </c>
      <c r="L45" s="87"/>
    </row>
    <row r="46" spans="1:12" s="88" customFormat="1" x14ac:dyDescent="0.2">
      <c r="A46" s="92"/>
      <c r="B46" s="363"/>
      <c r="C46" s="145"/>
      <c r="D46" s="118"/>
      <c r="E46" s="118"/>
      <c r="F46" s="145"/>
      <c r="G46" s="363"/>
      <c r="H46" s="139"/>
      <c r="I46" s="140"/>
      <c r="J46" s="364"/>
      <c r="K46" s="106" t="str">
        <f>IF(G46="","", (H46*I46)*VLOOKUP(G46,VALIDATIONS!$BF$2:$BG$9,2))</f>
        <v/>
      </c>
      <c r="L46" s="87"/>
    </row>
    <row r="47" spans="1:12" s="88" customFormat="1" x14ac:dyDescent="0.2">
      <c r="A47" s="92"/>
      <c r="B47" s="363"/>
      <c r="C47" s="118"/>
      <c r="D47" s="118"/>
      <c r="E47" s="118"/>
      <c r="F47" s="118"/>
      <c r="G47" s="363"/>
      <c r="H47" s="139"/>
      <c r="I47" s="140"/>
      <c r="J47" s="364"/>
      <c r="K47" s="106" t="str">
        <f>IF(G47="","", (H47*I47)*VLOOKUP(G47,VALIDATIONS!$BF$2:$BG$9,2))</f>
        <v/>
      </c>
      <c r="L47" s="87"/>
    </row>
    <row r="48" spans="1:12" s="88" customFormat="1" x14ac:dyDescent="0.2">
      <c r="A48" s="92"/>
      <c r="B48" s="363"/>
      <c r="C48" s="118"/>
      <c r="D48" s="118"/>
      <c r="E48" s="118"/>
      <c r="F48" s="118"/>
      <c r="G48" s="363"/>
      <c r="H48" s="139"/>
      <c r="I48" s="140"/>
      <c r="J48" s="364"/>
      <c r="K48" s="106" t="str">
        <f>IF(G48="","", (H48*I48)*VLOOKUP(G48,VALIDATIONS!$BF$2:$BG$9,2))</f>
        <v/>
      </c>
      <c r="L48" s="87"/>
    </row>
    <row r="49" spans="1:12" s="88" customFormat="1" x14ac:dyDescent="0.2">
      <c r="A49" s="92"/>
      <c r="B49" s="363"/>
      <c r="C49" s="118"/>
      <c r="D49" s="118"/>
      <c r="E49" s="118"/>
      <c r="F49" s="118"/>
      <c r="G49" s="363"/>
      <c r="H49" s="139"/>
      <c r="I49" s="140"/>
      <c r="J49" s="364"/>
      <c r="K49" s="106" t="str">
        <f>IF(G49="","", (H49*I49)*VLOOKUP(G49,VALIDATIONS!$BF$2:$BG$9,2))</f>
        <v/>
      </c>
      <c r="L49" s="87"/>
    </row>
    <row r="50" spans="1:12" s="88" customFormat="1" x14ac:dyDescent="0.2">
      <c r="A50" s="92"/>
      <c r="B50" s="363"/>
      <c r="C50" s="145"/>
      <c r="D50" s="118"/>
      <c r="E50" s="118"/>
      <c r="F50" s="146"/>
      <c r="G50" s="363"/>
      <c r="H50" s="139"/>
      <c r="I50" s="140"/>
      <c r="J50" s="364"/>
      <c r="K50" s="106" t="str">
        <f>IF(G50="","", (H50*I50)*VLOOKUP(G50,VALIDATIONS!$BF$2:$BG$9,2))</f>
        <v/>
      </c>
      <c r="L50" s="87"/>
    </row>
    <row r="51" spans="1:12" s="88" customFormat="1" x14ac:dyDescent="0.2">
      <c r="A51" s="92"/>
      <c r="B51" s="363"/>
      <c r="C51" s="118"/>
      <c r="D51" s="118"/>
      <c r="E51" s="118"/>
      <c r="F51" s="118"/>
      <c r="G51" s="363"/>
      <c r="H51" s="139"/>
      <c r="I51" s="140"/>
      <c r="J51" s="364"/>
      <c r="K51" s="106" t="str">
        <f>IF(G51="","", (H51*I51)*VLOOKUP(G51,VALIDATIONS!$BF$2:$BG$9,2))</f>
        <v/>
      </c>
      <c r="L51" s="87"/>
    </row>
    <row r="52" spans="1:12" s="88" customFormat="1" x14ac:dyDescent="0.2">
      <c r="A52" s="92"/>
      <c r="B52" s="363"/>
      <c r="C52" s="118"/>
      <c r="D52" s="118"/>
      <c r="E52" s="118"/>
      <c r="F52" s="118"/>
      <c r="G52" s="363"/>
      <c r="H52" s="139"/>
      <c r="I52" s="140"/>
      <c r="J52" s="364"/>
      <c r="K52" s="106" t="str">
        <f>IF(G52="","", (H52*I52)*VLOOKUP(G52,VALIDATIONS!$BF$2:$BG$9,2))</f>
        <v/>
      </c>
      <c r="L52" s="87"/>
    </row>
    <row r="53" spans="1:12" s="88" customFormat="1" x14ac:dyDescent="0.2">
      <c r="A53" s="92"/>
      <c r="B53" s="363"/>
      <c r="C53" s="145"/>
      <c r="D53" s="118"/>
      <c r="E53" s="118"/>
      <c r="F53" s="118"/>
      <c r="G53" s="363"/>
      <c r="H53" s="139"/>
      <c r="I53" s="140"/>
      <c r="J53" s="364"/>
      <c r="K53" s="106" t="str">
        <f>IF(G53="","", (H53*I53)*VLOOKUP(G53,VALIDATIONS!$BF$2:$BG$9,2))</f>
        <v/>
      </c>
      <c r="L53" s="87"/>
    </row>
    <row r="54" spans="1:12" s="88" customFormat="1" x14ac:dyDescent="0.2">
      <c r="A54" s="92"/>
      <c r="B54" s="363"/>
      <c r="C54" s="118"/>
      <c r="D54" s="118"/>
      <c r="E54" s="118"/>
      <c r="F54" s="118"/>
      <c r="G54" s="363"/>
      <c r="H54" s="144"/>
      <c r="I54" s="140"/>
      <c r="J54" s="364"/>
      <c r="K54" s="106" t="str">
        <f>IF(G54="","", (H54*I54)*VLOOKUP(G54,VALIDATIONS!$BF$2:$BG$9,2))</f>
        <v/>
      </c>
      <c r="L54" s="87"/>
    </row>
    <row r="55" spans="1:12" s="88" customFormat="1" x14ac:dyDescent="0.2">
      <c r="A55" s="92"/>
      <c r="B55" s="363"/>
      <c r="C55" s="118"/>
      <c r="D55" s="118"/>
      <c r="E55" s="118"/>
      <c r="F55" s="118"/>
      <c r="G55" s="363"/>
      <c r="H55" s="139"/>
      <c r="I55" s="140"/>
      <c r="J55" s="364"/>
      <c r="K55" s="106" t="str">
        <f>IF(G55="","", (H55*I55)*VLOOKUP(G55,VALIDATIONS!$BF$2:$BG$9,2))</f>
        <v/>
      </c>
      <c r="L55" s="87"/>
    </row>
    <row r="56" spans="1:12" s="88" customFormat="1" x14ac:dyDescent="0.2">
      <c r="A56" s="92"/>
      <c r="B56" s="363"/>
      <c r="C56" s="118"/>
      <c r="D56" s="118"/>
      <c r="E56" s="118"/>
      <c r="F56" s="118"/>
      <c r="G56" s="363"/>
      <c r="H56" s="139"/>
      <c r="I56" s="140"/>
      <c r="J56" s="364"/>
      <c r="K56" s="106" t="str">
        <f>IF(G56="","", (H56*I56)*VLOOKUP(G56,VALIDATIONS!$BF$2:$BG$9,2))</f>
        <v/>
      </c>
      <c r="L56" s="87"/>
    </row>
    <row r="57" spans="1:12" s="88" customFormat="1" x14ac:dyDescent="0.2">
      <c r="A57" s="92"/>
      <c r="B57" s="363"/>
      <c r="C57" s="118"/>
      <c r="D57" s="118"/>
      <c r="E57" s="118"/>
      <c r="F57" s="118"/>
      <c r="G57" s="363"/>
      <c r="H57" s="144"/>
      <c r="I57" s="140"/>
      <c r="J57" s="364"/>
      <c r="K57" s="106" t="str">
        <f>IF(G57="","", (H57*I57)*VLOOKUP(G57,VALIDATIONS!$BF$2:$BG$9,2))</f>
        <v/>
      </c>
      <c r="L57" s="87"/>
    </row>
    <row r="58" spans="1:12" s="88" customFormat="1" x14ac:dyDescent="0.2">
      <c r="A58" s="92"/>
      <c r="B58" s="363"/>
      <c r="C58" s="118"/>
      <c r="D58" s="118"/>
      <c r="E58" s="118"/>
      <c r="F58" s="118"/>
      <c r="G58" s="363"/>
      <c r="H58" s="139"/>
      <c r="I58" s="140"/>
      <c r="J58" s="364"/>
      <c r="K58" s="106" t="str">
        <f>IF(G58="","", (H58*I58)*VLOOKUP(G58,VALIDATIONS!$BF$2:$BG$9,2))</f>
        <v/>
      </c>
      <c r="L58" s="87"/>
    </row>
    <row r="59" spans="1:12" s="88" customFormat="1" x14ac:dyDescent="0.2">
      <c r="A59" s="92"/>
      <c r="B59" s="363"/>
      <c r="C59" s="118"/>
      <c r="D59" s="118"/>
      <c r="E59" s="118"/>
      <c r="F59" s="118"/>
      <c r="G59" s="363"/>
      <c r="H59" s="139"/>
      <c r="I59" s="140"/>
      <c r="J59" s="364"/>
      <c r="K59" s="106" t="str">
        <f>IF(G59="","", (H59*I59)*VLOOKUP(G59,VALIDATIONS!$BF$2:$BG$9,2))</f>
        <v/>
      </c>
      <c r="L59" s="87"/>
    </row>
    <row r="60" spans="1:12" s="88" customFormat="1" x14ac:dyDescent="0.2">
      <c r="A60" s="92"/>
      <c r="B60" s="363"/>
      <c r="C60" s="118"/>
      <c r="D60" s="118"/>
      <c r="E60" s="118"/>
      <c r="F60" s="118"/>
      <c r="G60" s="363"/>
      <c r="H60" s="139"/>
      <c r="I60" s="140"/>
      <c r="J60" s="364"/>
      <c r="K60" s="106" t="str">
        <f>IF(G60="","", (H60*I60)*VLOOKUP(G60,VALIDATIONS!$BF$2:$BG$9,2))</f>
        <v/>
      </c>
      <c r="L60" s="87"/>
    </row>
    <row r="61" spans="1:12" s="88" customFormat="1" x14ac:dyDescent="0.2">
      <c r="A61" s="92"/>
      <c r="B61" s="363"/>
      <c r="C61" s="118"/>
      <c r="D61" s="118"/>
      <c r="E61" s="118"/>
      <c r="F61" s="118"/>
      <c r="G61" s="363"/>
      <c r="H61" s="139"/>
      <c r="I61" s="140"/>
      <c r="J61" s="364"/>
      <c r="K61" s="106" t="str">
        <f>IF(G61="","", (H61*I61)*VLOOKUP(G61,VALIDATIONS!$BF$2:$BG$9,2))</f>
        <v/>
      </c>
      <c r="L61" s="87"/>
    </row>
    <row r="62" spans="1:12" s="88" customFormat="1" x14ac:dyDescent="0.2">
      <c r="A62" s="92"/>
      <c r="B62" s="363"/>
      <c r="C62" s="118"/>
      <c r="D62" s="118"/>
      <c r="E62" s="118"/>
      <c r="F62" s="118"/>
      <c r="G62" s="363"/>
      <c r="H62" s="139"/>
      <c r="I62" s="140"/>
      <c r="J62" s="364"/>
      <c r="K62" s="106" t="str">
        <f>IF(G62="","", (H62*I62)*VLOOKUP(G62,VALIDATIONS!$BF$2:$BG$9,2))</f>
        <v/>
      </c>
      <c r="L62" s="87"/>
    </row>
    <row r="63" spans="1:12" s="88" customFormat="1" x14ac:dyDescent="0.2">
      <c r="A63" s="92"/>
      <c r="B63" s="363"/>
      <c r="C63" s="118"/>
      <c r="D63" s="118"/>
      <c r="E63" s="118"/>
      <c r="F63" s="118"/>
      <c r="G63" s="363"/>
      <c r="H63" s="139"/>
      <c r="I63" s="140"/>
      <c r="J63" s="364"/>
      <c r="K63" s="106" t="str">
        <f>IF(G63="","", (H63*I63)*VLOOKUP(G63,VALIDATIONS!$BF$2:$BG$9,2))</f>
        <v/>
      </c>
      <c r="L63" s="87"/>
    </row>
    <row r="64" spans="1:12" s="88" customFormat="1" x14ac:dyDescent="0.2">
      <c r="A64" s="92"/>
      <c r="B64" s="363"/>
      <c r="C64" s="118"/>
      <c r="D64" s="118"/>
      <c r="E64" s="118"/>
      <c r="F64" s="118"/>
      <c r="G64" s="363"/>
      <c r="H64" s="139"/>
      <c r="I64" s="140"/>
      <c r="J64" s="364"/>
      <c r="K64" s="106" t="str">
        <f>IF(G64="","", (H64*I64)*VLOOKUP(G64,VALIDATIONS!$BF$2:$BG$9,2))</f>
        <v/>
      </c>
      <c r="L64" s="87"/>
    </row>
    <row r="65" spans="1:12" s="88" customFormat="1" x14ac:dyDescent="0.2">
      <c r="A65" s="92"/>
      <c r="B65" s="363"/>
      <c r="C65" s="118"/>
      <c r="D65" s="118"/>
      <c r="E65" s="118"/>
      <c r="F65" s="118"/>
      <c r="G65" s="363"/>
      <c r="H65" s="139"/>
      <c r="I65" s="140"/>
      <c r="J65" s="364"/>
      <c r="K65" s="106" t="str">
        <f>IF(G65="","", (H65*I65)*VLOOKUP(G65,VALIDATIONS!$BF$2:$BG$9,2))</f>
        <v/>
      </c>
      <c r="L65" s="87"/>
    </row>
    <row r="66" spans="1:12" s="88" customFormat="1" x14ac:dyDescent="0.2">
      <c r="A66" s="92"/>
      <c r="B66" s="363"/>
      <c r="C66" s="118"/>
      <c r="D66" s="118"/>
      <c r="E66" s="118"/>
      <c r="F66" s="118"/>
      <c r="G66" s="363"/>
      <c r="H66" s="139"/>
      <c r="I66" s="140"/>
      <c r="J66" s="364"/>
      <c r="K66" s="106" t="str">
        <f>IF(G66="","", (H66*I66)*VLOOKUP(G66,VALIDATIONS!$BF$2:$BG$9,2))</f>
        <v/>
      </c>
      <c r="L66" s="87"/>
    </row>
    <row r="67" spans="1:12" s="89" customFormat="1" x14ac:dyDescent="0.2">
      <c r="A67" s="92"/>
      <c r="B67" s="363"/>
      <c r="C67" s="118"/>
      <c r="D67" s="118"/>
      <c r="E67" s="118"/>
      <c r="F67" s="118"/>
      <c r="G67" s="363"/>
      <c r="H67" s="139"/>
      <c r="I67" s="140"/>
      <c r="J67" s="364"/>
      <c r="K67" s="106" t="str">
        <f>IF(G67="","", (H67*I67)*VLOOKUP(G67,VALIDATIONS!$BF$2:$BG$9,2))</f>
        <v/>
      </c>
      <c r="L67" s="142"/>
    </row>
    <row r="68" spans="1:12" s="89" customFormat="1" x14ac:dyDescent="0.2">
      <c r="A68" s="92"/>
      <c r="B68" s="363"/>
      <c r="C68" s="118"/>
      <c r="D68" s="118"/>
      <c r="E68" s="118"/>
      <c r="F68" s="118"/>
      <c r="G68" s="363"/>
      <c r="H68" s="139"/>
      <c r="I68" s="140"/>
      <c r="J68" s="364"/>
      <c r="K68" s="106" t="str">
        <f>IF(G68="","", (H68*I68)*VLOOKUP(G68,VALIDATIONS!$BF$2:$BG$9,2))</f>
        <v/>
      </c>
      <c r="L68" s="142"/>
    </row>
    <row r="69" spans="1:12" s="89" customFormat="1" x14ac:dyDescent="0.2">
      <c r="A69" s="92"/>
      <c r="B69" s="363"/>
      <c r="C69" s="118"/>
      <c r="D69" s="118"/>
      <c r="E69" s="118"/>
      <c r="F69" s="118"/>
      <c r="G69" s="363"/>
      <c r="H69" s="139"/>
      <c r="I69" s="140"/>
      <c r="J69" s="364"/>
      <c r="K69" s="106" t="str">
        <f>IF(G69="","", (H69*I69)*VLOOKUP(G69,VALIDATIONS!$BF$2:$BG$9,2))</f>
        <v/>
      </c>
      <c r="L69" s="142"/>
    </row>
    <row r="70" spans="1:12" s="88" customFormat="1" x14ac:dyDescent="0.2">
      <c r="A70" s="92"/>
      <c r="B70" s="363"/>
      <c r="C70" s="118"/>
      <c r="D70" s="118"/>
      <c r="E70" s="118"/>
      <c r="F70" s="118"/>
      <c r="G70" s="363"/>
      <c r="H70" s="139"/>
      <c r="I70" s="140"/>
      <c r="J70" s="364"/>
      <c r="K70" s="106" t="str">
        <f>IF(G70="","", (H70*I70)*VLOOKUP(G70,VALIDATIONS!$BF$2:$BG$9,2))</f>
        <v/>
      </c>
      <c r="L70" s="87"/>
    </row>
    <row r="71" spans="1:12" s="88" customFormat="1" x14ac:dyDescent="0.2">
      <c r="A71" s="92"/>
      <c r="B71" s="363"/>
      <c r="C71" s="118"/>
      <c r="D71" s="118"/>
      <c r="E71" s="118"/>
      <c r="F71" s="118"/>
      <c r="G71" s="363"/>
      <c r="H71" s="139"/>
      <c r="I71" s="140"/>
      <c r="J71" s="364"/>
      <c r="K71" s="106" t="str">
        <f>IF(G71="","", (H71*I71)*VLOOKUP(G71,VALIDATIONS!$BF$2:$BG$9,2))</f>
        <v/>
      </c>
      <c r="L71" s="87"/>
    </row>
    <row r="72" spans="1:12" s="88" customFormat="1" x14ac:dyDescent="0.2">
      <c r="A72" s="92"/>
      <c r="B72" s="363"/>
      <c r="C72" s="118"/>
      <c r="D72" s="118"/>
      <c r="E72" s="118"/>
      <c r="F72" s="118"/>
      <c r="G72" s="363"/>
      <c r="H72" s="139"/>
      <c r="I72" s="140"/>
      <c r="J72" s="364"/>
      <c r="K72" s="106" t="str">
        <f>IF(G72="","", (H72*I72)*VLOOKUP(G72,VALIDATIONS!$BF$2:$BG$9,2))</f>
        <v/>
      </c>
      <c r="L72" s="87"/>
    </row>
    <row r="73" spans="1:12" s="90" customFormat="1" x14ac:dyDescent="0.2">
      <c r="A73" s="92"/>
      <c r="B73" s="363"/>
      <c r="C73" s="118"/>
      <c r="D73" s="118"/>
      <c r="E73" s="118"/>
      <c r="F73" s="118"/>
      <c r="G73" s="363"/>
      <c r="H73" s="139"/>
      <c r="I73" s="140"/>
      <c r="J73" s="364"/>
      <c r="K73" s="106" t="str">
        <f>IF(G73="","", (H73*I73)*VLOOKUP(G73,VALIDATIONS!$BF$2:$BG$9,2))</f>
        <v/>
      </c>
      <c r="L73" s="143"/>
    </row>
    <row r="74" spans="1:12" s="90" customFormat="1" x14ac:dyDescent="0.2">
      <c r="A74" s="92"/>
      <c r="B74" s="363"/>
      <c r="C74" s="118"/>
      <c r="D74" s="118"/>
      <c r="E74" s="118"/>
      <c r="F74" s="118"/>
      <c r="G74" s="363"/>
      <c r="H74" s="139"/>
      <c r="I74" s="140"/>
      <c r="J74" s="364"/>
      <c r="K74" s="106" t="str">
        <f>IF(G74="","", (H74*I74)*VLOOKUP(G74,VALIDATIONS!$BF$2:$BG$9,2))</f>
        <v/>
      </c>
      <c r="L74" s="143"/>
    </row>
    <row r="75" spans="1:12" s="90" customFormat="1" x14ac:dyDescent="0.2">
      <c r="A75" s="92"/>
      <c r="B75" s="363"/>
      <c r="C75" s="118"/>
      <c r="D75" s="118"/>
      <c r="E75" s="118"/>
      <c r="F75" s="118"/>
      <c r="G75" s="363"/>
      <c r="H75" s="139"/>
      <c r="I75" s="140"/>
      <c r="J75" s="364"/>
      <c r="K75" s="106" t="str">
        <f>IF(G75="","", (H75*I75)*VLOOKUP(G75,VALIDATIONS!$BF$2:$BG$9,2))</f>
        <v/>
      </c>
      <c r="L75" s="143"/>
    </row>
    <row r="76" spans="1:12" s="88" customFormat="1" x14ac:dyDescent="0.2">
      <c r="A76" s="92"/>
      <c r="B76" s="363"/>
      <c r="C76" s="118"/>
      <c r="D76" s="118"/>
      <c r="E76" s="118"/>
      <c r="F76" s="118"/>
      <c r="G76" s="363"/>
      <c r="H76" s="139"/>
      <c r="I76" s="140"/>
      <c r="J76" s="364"/>
      <c r="K76" s="106" t="str">
        <f>IF(G76="","", (H76*I76)*VLOOKUP(G76,VALIDATIONS!$BF$2:$BG$9,2))</f>
        <v/>
      </c>
      <c r="L76" s="87"/>
    </row>
    <row r="77" spans="1:12" s="88" customFormat="1" x14ac:dyDescent="0.2">
      <c r="A77" s="92"/>
      <c r="B77" s="363"/>
      <c r="C77" s="118"/>
      <c r="D77" s="118"/>
      <c r="E77" s="118"/>
      <c r="F77" s="118"/>
      <c r="G77" s="363"/>
      <c r="H77" s="139"/>
      <c r="I77" s="140"/>
      <c r="J77" s="364"/>
      <c r="K77" s="106" t="str">
        <f>IF(G77="","", (H77*I77)*VLOOKUP(G77,VALIDATIONS!$BF$2:$BG$9,2))</f>
        <v/>
      </c>
      <c r="L77" s="87"/>
    </row>
    <row r="78" spans="1:12" s="88" customFormat="1" x14ac:dyDescent="0.2">
      <c r="A78" s="92"/>
      <c r="B78" s="363"/>
      <c r="C78" s="118"/>
      <c r="D78" s="118"/>
      <c r="E78" s="118"/>
      <c r="F78" s="118"/>
      <c r="G78" s="363"/>
      <c r="H78" s="139"/>
      <c r="I78" s="140"/>
      <c r="J78" s="364"/>
      <c r="K78" s="106" t="str">
        <f>IF(G78="","", (H78*I78)*VLOOKUP(G78,VALIDATIONS!$BF$2:$BG$9,2))</f>
        <v/>
      </c>
      <c r="L78" s="87"/>
    </row>
    <row r="79" spans="1:12" s="88" customFormat="1" x14ac:dyDescent="0.2">
      <c r="A79" s="92"/>
      <c r="B79" s="363"/>
      <c r="C79" s="118"/>
      <c r="D79" s="118"/>
      <c r="E79" s="118"/>
      <c r="F79" s="118"/>
      <c r="G79" s="363"/>
      <c r="H79" s="139"/>
      <c r="I79" s="140"/>
      <c r="J79" s="364"/>
      <c r="K79" s="106" t="str">
        <f>IF(G79="","", (H79*I79)*VLOOKUP(G79,VALIDATIONS!$BF$2:$BG$9,2))</f>
        <v/>
      </c>
      <c r="L79" s="87"/>
    </row>
    <row r="80" spans="1:12" x14ac:dyDescent="0.2">
      <c r="A80" s="92"/>
      <c r="B80" s="363"/>
      <c r="G80" s="363"/>
      <c r="J80" s="364"/>
      <c r="K80" s="106" t="str">
        <f>IF(G80="","", (H80*I80)*VLOOKUP(G80,VALIDATIONS!$BF$2:$BG$9,2))</f>
        <v/>
      </c>
    </row>
    <row r="81" spans="1:11" x14ac:dyDescent="0.2">
      <c r="A81" s="92"/>
      <c r="B81" s="363"/>
      <c r="G81" s="363"/>
      <c r="J81" s="364"/>
      <c r="K81" s="106" t="str">
        <f>IF(G81="","", (H81*I81)*VLOOKUP(G81,VALIDATIONS!$BF$2:$BG$9,2))</f>
        <v/>
      </c>
    </row>
    <row r="82" spans="1:11" x14ac:dyDescent="0.2">
      <c r="A82" s="92"/>
      <c r="B82" s="363"/>
      <c r="G82" s="363"/>
      <c r="J82" s="364"/>
      <c r="K82" s="106" t="str">
        <f>IF(G82="","", (H82*I82)*VLOOKUP(G82,VALIDATIONS!$BF$2:$BG$9,2))</f>
        <v/>
      </c>
    </row>
    <row r="83" spans="1:11" x14ac:dyDescent="0.2">
      <c r="A83" s="92"/>
      <c r="B83" s="363"/>
      <c r="G83" s="363"/>
      <c r="J83" s="364"/>
      <c r="K83" s="106" t="str">
        <f>IF(G83="","", (H83*I83)*VLOOKUP(G83,VALIDATIONS!$BF$2:$BG$9,2))</f>
        <v/>
      </c>
    </row>
    <row r="84" spans="1:11" x14ac:dyDescent="0.2">
      <c r="A84" s="92"/>
      <c r="B84" s="363"/>
      <c r="G84" s="363"/>
      <c r="J84" s="364"/>
      <c r="K84" s="106" t="str">
        <f>IF(G84="","", (H84*I84)*VLOOKUP(G84,VALIDATIONS!$BF$2:$BG$9,2))</f>
        <v/>
      </c>
    </row>
    <row r="85" spans="1:11" x14ac:dyDescent="0.2">
      <c r="A85" s="92"/>
      <c r="B85" s="363"/>
      <c r="G85" s="363"/>
      <c r="J85" s="364"/>
      <c r="K85" s="106" t="str">
        <f>IF(G85="","", (H85*I85)*VLOOKUP(G85,VALIDATIONS!$BF$2:$BG$9,2))</f>
        <v/>
      </c>
    </row>
    <row r="86" spans="1:11" x14ac:dyDescent="0.2">
      <c r="A86" s="92"/>
      <c r="B86" s="363"/>
      <c r="G86" s="363"/>
      <c r="J86" s="364"/>
      <c r="K86" s="106" t="str">
        <f>IF(G86="","", (H86*I86)*VLOOKUP(G86,VALIDATIONS!$BF$2:$BG$9,2))</f>
        <v/>
      </c>
    </row>
    <row r="87" spans="1:11" x14ac:dyDescent="0.2">
      <c r="A87" s="92"/>
      <c r="B87" s="363"/>
      <c r="G87" s="363"/>
      <c r="J87" s="364"/>
      <c r="K87" s="106" t="str">
        <f>IF(G87="","", (H87*I87)*VLOOKUP(G87,VALIDATIONS!$BF$2:$BG$9,2))</f>
        <v/>
      </c>
    </row>
    <row r="88" spans="1:11" x14ac:dyDescent="0.2">
      <c r="A88" s="92"/>
      <c r="B88" s="363"/>
      <c r="G88" s="363"/>
      <c r="J88" s="364"/>
      <c r="K88" s="106" t="str">
        <f>IF(G88="","", (H88*I88)*VLOOKUP(G88,VALIDATIONS!$BF$2:$BG$9,2))</f>
        <v/>
      </c>
    </row>
    <row r="89" spans="1:11" x14ac:dyDescent="0.2">
      <c r="A89" s="92"/>
      <c r="B89" s="363"/>
      <c r="G89" s="363"/>
      <c r="J89" s="364"/>
      <c r="K89" s="106" t="str">
        <f>IF(G89="","", (H89*I89)*VLOOKUP(G89,VALIDATIONS!$BF$2:$BG$9,2))</f>
        <v/>
      </c>
    </row>
    <row r="90" spans="1:11" x14ac:dyDescent="0.2">
      <c r="A90" s="92"/>
      <c r="B90" s="363"/>
      <c r="G90" s="363"/>
      <c r="J90" s="364"/>
      <c r="K90" s="106" t="str">
        <f>IF(G90="","", (H90*I90)*VLOOKUP(G90,VALIDATIONS!$BF$2:$BG$9,2))</f>
        <v/>
      </c>
    </row>
    <row r="91" spans="1:11" x14ac:dyDescent="0.2">
      <c r="A91" s="92"/>
      <c r="B91" s="363"/>
      <c r="G91" s="363"/>
      <c r="J91" s="364"/>
      <c r="K91" s="106" t="str">
        <f>IF(G91="","", (H91*I91)*VLOOKUP(G91,VALIDATIONS!$BF$2:$BG$9,2))</f>
        <v/>
      </c>
    </row>
    <row r="92" spans="1:11" x14ac:dyDescent="0.2">
      <c r="A92" s="92"/>
      <c r="B92" s="363"/>
      <c r="G92" s="363"/>
      <c r="J92" s="364"/>
      <c r="K92" s="106" t="str">
        <f>IF(G92="","", (H92*I92)*VLOOKUP(G92,VALIDATIONS!$BF$2:$BG$9,2))</f>
        <v/>
      </c>
    </row>
    <row r="93" spans="1:11" x14ac:dyDescent="0.2">
      <c r="A93" s="92"/>
      <c r="B93" s="363"/>
      <c r="G93" s="363"/>
      <c r="J93" s="364"/>
      <c r="K93" s="106" t="str">
        <f>IF(G93="","", (H93*I93)*VLOOKUP(G93,VALIDATIONS!$BF$2:$BG$9,2))</f>
        <v/>
      </c>
    </row>
    <row r="94" spans="1:11" x14ac:dyDescent="0.2">
      <c r="A94" s="92"/>
      <c r="B94" s="363"/>
      <c r="G94" s="363"/>
      <c r="J94" s="364"/>
      <c r="K94" s="106" t="str">
        <f>IF(G94="","", (H94*I94)*VLOOKUP(G94,VALIDATIONS!$BF$2:$BG$9,2))</f>
        <v/>
      </c>
    </row>
    <row r="95" spans="1:11" x14ac:dyDescent="0.2">
      <c r="A95" s="92"/>
      <c r="B95" s="363"/>
      <c r="G95" s="363"/>
      <c r="J95" s="364"/>
      <c r="K95" s="106" t="str">
        <f>IF(G95="","", (H95*I95)*VLOOKUP(G95,VALIDATIONS!$BF$2:$BG$9,2))</f>
        <v/>
      </c>
    </row>
    <row r="96" spans="1:11" x14ac:dyDescent="0.2">
      <c r="A96" s="92"/>
      <c r="B96" s="363"/>
      <c r="G96" s="363"/>
      <c r="J96" s="364"/>
      <c r="K96" s="106" t="str">
        <f>IF(G96="","", (H96*I96)*VLOOKUP(G96,VALIDATIONS!$BF$2:$BG$9,2))</f>
        <v/>
      </c>
    </row>
    <row r="97" spans="1:11" x14ac:dyDescent="0.2">
      <c r="A97" s="92"/>
      <c r="B97" s="363"/>
      <c r="G97" s="363"/>
      <c r="J97" s="364"/>
      <c r="K97" s="106" t="str">
        <f>IF(G97="","", (H97*I97)*VLOOKUP(G97,VALIDATIONS!$BF$2:$BG$9,2))</f>
        <v/>
      </c>
    </row>
    <row r="98" spans="1:11" x14ac:dyDescent="0.2">
      <c r="A98" s="92"/>
      <c r="B98" s="363"/>
      <c r="G98" s="363"/>
      <c r="J98" s="364"/>
      <c r="K98" s="106" t="str">
        <f>IF(G98="","", (H98*I98)*VLOOKUP(G98,VALIDATIONS!$BF$2:$BG$9,2))</f>
        <v/>
      </c>
    </row>
    <row r="99" spans="1:11" x14ac:dyDescent="0.2">
      <c r="A99" s="92"/>
      <c r="B99" s="363"/>
      <c r="G99" s="363"/>
      <c r="J99" s="364"/>
      <c r="K99" s="106" t="str">
        <f>IF(G99="","", (H99*I99)*VLOOKUP(G99,VALIDATIONS!$BF$2:$BG$9,2))</f>
        <v/>
      </c>
    </row>
    <row r="100" spans="1:11" x14ac:dyDescent="0.2">
      <c r="A100" s="92"/>
      <c r="B100" s="363"/>
      <c r="G100" s="363"/>
      <c r="J100" s="364"/>
      <c r="K100" s="106" t="str">
        <f>IF(G100="","", (H100*I100)*VLOOKUP(G100,VALIDATIONS!$BF$2:$BG$9,2))</f>
        <v/>
      </c>
    </row>
    <row r="101" spans="1:11" x14ac:dyDescent="0.2">
      <c r="A101" s="92"/>
      <c r="B101" s="363"/>
      <c r="G101" s="363"/>
      <c r="J101" s="364"/>
      <c r="K101" s="106" t="str">
        <f>IF(G101="","", (H101*I101)*VLOOKUP(G101,VALIDATIONS!$BF$2:$BG$9,2))</f>
        <v/>
      </c>
    </row>
    <row r="102" spans="1:11" x14ac:dyDescent="0.2">
      <c r="A102" s="92"/>
      <c r="B102" s="363"/>
      <c r="G102" s="363"/>
      <c r="J102" s="364"/>
      <c r="K102" s="106" t="str">
        <f>IF(G102="","", (H102*I102)*VLOOKUP(G102,VALIDATIONS!$BF$2:$BG$9,2))</f>
        <v/>
      </c>
    </row>
    <row r="103" spans="1:11" x14ac:dyDescent="0.2">
      <c r="A103" s="92"/>
      <c r="B103" s="363"/>
      <c r="G103" s="363"/>
      <c r="J103" s="364"/>
      <c r="K103" s="106" t="str">
        <f>IF(G103="","", (H103*I103)*VLOOKUP(G103,VALIDATIONS!$BF$2:$BG$9,2))</f>
        <v/>
      </c>
    </row>
    <row r="104" spans="1:11" x14ac:dyDescent="0.2">
      <c r="A104" s="92"/>
      <c r="B104" s="363"/>
      <c r="G104" s="363"/>
      <c r="J104" s="364"/>
      <c r="K104" s="106" t="str">
        <f>IF(G104="","", (H104*I104)*VLOOKUP(G104,VALIDATIONS!$BF$2:$BG$9,2))</f>
        <v/>
      </c>
    </row>
    <row r="105" spans="1:11" x14ac:dyDescent="0.2">
      <c r="A105" s="92"/>
      <c r="B105" s="363"/>
      <c r="G105" s="363"/>
      <c r="J105" s="364"/>
      <c r="K105" s="106" t="str">
        <f>IF(G105="","", (H105*I105)*VLOOKUP(G105,VALIDATIONS!$BF$2:$BG$9,2))</f>
        <v/>
      </c>
    </row>
    <row r="106" spans="1:11" x14ac:dyDescent="0.2">
      <c r="A106" s="92"/>
      <c r="B106" s="363"/>
      <c r="G106" s="363"/>
      <c r="J106" s="364"/>
      <c r="K106" s="106" t="str">
        <f>IF(G106="","", (H106*I106)*VLOOKUP(G106,VALIDATIONS!$BF$2:$BG$9,2))</f>
        <v/>
      </c>
    </row>
    <row r="107" spans="1:11" x14ac:dyDescent="0.2">
      <c r="A107" s="92"/>
      <c r="B107" s="363"/>
      <c r="G107" s="363"/>
      <c r="J107" s="364"/>
      <c r="K107" s="106" t="str">
        <f>IF(G107="","", (H107*I107)*VLOOKUP(G107,VALIDATIONS!$BF$2:$BG$9,2))</f>
        <v/>
      </c>
    </row>
    <row r="108" spans="1:11" x14ac:dyDescent="0.2">
      <c r="A108" s="92"/>
      <c r="B108" s="363"/>
      <c r="G108" s="363"/>
      <c r="J108" s="364"/>
      <c r="K108" s="106" t="str">
        <f>IF(G108="","", (H108*I108)*VLOOKUP(G108,VALIDATIONS!$BF$2:$BG$9,2))</f>
        <v/>
      </c>
    </row>
    <row r="109" spans="1:11" x14ac:dyDescent="0.2">
      <c r="A109" s="92"/>
      <c r="B109" s="363"/>
      <c r="G109" s="363"/>
      <c r="J109" s="364"/>
      <c r="K109" s="106" t="str">
        <f>IF(G109="","", (H109*I109)*VLOOKUP(G109,VALIDATIONS!$BF$2:$BG$9,2))</f>
        <v/>
      </c>
    </row>
    <row r="110" spans="1:11" x14ac:dyDescent="0.2">
      <c r="A110" s="92"/>
      <c r="B110" s="363"/>
      <c r="G110" s="363"/>
      <c r="J110" s="364"/>
      <c r="K110" s="106" t="str">
        <f>IF(G110="","", (H110*I110)*VLOOKUP(G110,VALIDATIONS!$BF$2:$BG$9,2))</f>
        <v/>
      </c>
    </row>
    <row r="111" spans="1:11" x14ac:dyDescent="0.2">
      <c r="A111" s="92"/>
      <c r="B111" s="363"/>
      <c r="G111" s="363"/>
      <c r="J111" s="364"/>
      <c r="K111" s="106" t="str">
        <f>IF(G111="","", (H111*I111)*VLOOKUP(G111,VALIDATIONS!$BF$2:$BG$9,2))</f>
        <v/>
      </c>
    </row>
    <row r="112" spans="1:11" x14ac:dyDescent="0.2">
      <c r="A112" s="92"/>
      <c r="B112" s="363"/>
      <c r="G112" s="363"/>
      <c r="J112" s="364"/>
      <c r="K112" s="106" t="str">
        <f>IF(G112="","", (H112*I112)*VLOOKUP(G112,VALIDATIONS!$BF$2:$BG$9,2))</f>
        <v/>
      </c>
    </row>
    <row r="113" spans="1:11" x14ac:dyDescent="0.2">
      <c r="A113" s="92"/>
      <c r="B113" s="363"/>
      <c r="G113" s="363"/>
      <c r="J113" s="364"/>
      <c r="K113" s="106" t="str">
        <f>IF(G113="","", (H113*I113)*VLOOKUP(G113,VALIDATIONS!$BF$2:$BG$9,2))</f>
        <v/>
      </c>
    </row>
    <row r="114" spans="1:11" x14ac:dyDescent="0.2">
      <c r="A114" s="92"/>
      <c r="B114" s="363"/>
      <c r="G114" s="363"/>
      <c r="J114" s="364"/>
      <c r="K114" s="106" t="str">
        <f>IF(G114="","", (H114*I114)*VLOOKUP(G114,VALIDATIONS!$BF$2:$BG$9,2))</f>
        <v/>
      </c>
    </row>
    <row r="115" spans="1:11" x14ac:dyDescent="0.2">
      <c r="A115" s="92"/>
      <c r="B115" s="363"/>
      <c r="G115" s="363"/>
      <c r="J115" s="364"/>
      <c r="K115" s="106" t="str">
        <f>IF(G115="","", (H115*I115)*VLOOKUP(G115,VALIDATIONS!$BF$2:$BG$9,2))</f>
        <v/>
      </c>
    </row>
    <row r="116" spans="1:11" x14ac:dyDescent="0.2">
      <c r="A116" s="92"/>
      <c r="B116" s="363"/>
      <c r="G116" s="363"/>
      <c r="J116" s="364"/>
      <c r="K116" s="106" t="str">
        <f>IF(G116="","", (H116*I116)*VLOOKUP(G116,VALIDATIONS!$BF$2:$BG$9,2))</f>
        <v/>
      </c>
    </row>
    <row r="117" spans="1:11" x14ac:dyDescent="0.2">
      <c r="A117" s="92"/>
      <c r="B117" s="363"/>
      <c r="G117" s="363"/>
      <c r="J117" s="364"/>
      <c r="K117" s="106" t="str">
        <f>IF(G117="","", (H117*I117)*VLOOKUP(G117,VALIDATIONS!$BF$2:$BG$9,2))</f>
        <v/>
      </c>
    </row>
    <row r="118" spans="1:11" x14ac:dyDescent="0.2">
      <c r="A118" s="92"/>
      <c r="B118" s="363"/>
      <c r="G118" s="363"/>
      <c r="J118" s="364"/>
      <c r="K118" s="106" t="str">
        <f>IF(G118="","", (H118*I118)*VLOOKUP(G118,VALIDATIONS!$BF$2:$BG$9,2))</f>
        <v/>
      </c>
    </row>
    <row r="119" spans="1:11" x14ac:dyDescent="0.2">
      <c r="A119" s="92"/>
      <c r="B119" s="363"/>
      <c r="G119" s="363"/>
      <c r="J119" s="364"/>
      <c r="K119" s="106" t="str">
        <f>IF(G119="","", (H119*I119)*VLOOKUP(G119,VALIDATIONS!$BF$2:$BG$9,2))</f>
        <v/>
      </c>
    </row>
    <row r="120" spans="1:11" x14ac:dyDescent="0.2">
      <c r="A120" s="92"/>
      <c r="B120" s="363"/>
      <c r="G120" s="363"/>
      <c r="J120" s="364"/>
      <c r="K120" s="106" t="str">
        <f>IF(G120="","", (H120*I120)*VLOOKUP(G120,VALIDATIONS!$BF$2:$BG$9,2))</f>
        <v/>
      </c>
    </row>
    <row r="121" spans="1:11" x14ac:dyDescent="0.2">
      <c r="A121" s="92"/>
      <c r="B121" s="363"/>
      <c r="G121" s="363"/>
      <c r="J121" s="364"/>
      <c r="K121" s="106" t="str">
        <f>IF(G121="","", (H121*I121)*VLOOKUP(G121,VALIDATIONS!$BF$2:$BG$9,2))</f>
        <v/>
      </c>
    </row>
    <row r="122" spans="1:11" x14ac:dyDescent="0.2">
      <c r="A122" s="92"/>
      <c r="B122" s="363"/>
      <c r="G122" s="363"/>
      <c r="J122" s="364"/>
      <c r="K122" s="106" t="str">
        <f>IF(G122="","", (H122*I122)*VLOOKUP(G122,VALIDATIONS!$BF$2:$BG$9,2))</f>
        <v/>
      </c>
    </row>
    <row r="123" spans="1:11" x14ac:dyDescent="0.2">
      <c r="A123" s="92"/>
      <c r="B123" s="363"/>
      <c r="G123" s="363"/>
      <c r="J123" s="364"/>
      <c r="K123" s="106" t="str">
        <f>IF(G123="","", (H123*I123)*VLOOKUP(G123,VALIDATIONS!$BF$2:$BG$9,2))</f>
        <v/>
      </c>
    </row>
    <row r="124" spans="1:11" x14ac:dyDescent="0.2">
      <c r="A124" s="92"/>
      <c r="B124" s="363"/>
      <c r="G124" s="363"/>
      <c r="J124" s="364"/>
      <c r="K124" s="106" t="str">
        <f>IF(G124="","", (H124*I124)*VLOOKUP(G124,VALIDATIONS!$BF$2:$BG$9,2))</f>
        <v/>
      </c>
    </row>
    <row r="125" spans="1:11" x14ac:dyDescent="0.2">
      <c r="A125" s="92"/>
      <c r="B125" s="363"/>
      <c r="G125" s="363"/>
      <c r="J125" s="364"/>
      <c r="K125" s="106" t="str">
        <f>IF(G125="","", (H125*I125)*VLOOKUP(G125,VALIDATIONS!$BF$2:$BG$9,2))</f>
        <v/>
      </c>
    </row>
    <row r="126" spans="1:11" x14ac:dyDescent="0.2">
      <c r="A126" s="92"/>
      <c r="B126" s="363"/>
      <c r="G126" s="363"/>
      <c r="J126" s="364"/>
      <c r="K126" s="106" t="str">
        <f>IF(G126="","", (H126*I126)*VLOOKUP(G126,VALIDATIONS!$BF$2:$BG$9,2))</f>
        <v/>
      </c>
    </row>
    <row r="127" spans="1:11" x14ac:dyDescent="0.2">
      <c r="A127" s="92"/>
      <c r="B127" s="363"/>
      <c r="G127" s="363"/>
      <c r="J127" s="364"/>
      <c r="K127" s="106" t="str">
        <f>IF(G127="","", (H127*I127)*VLOOKUP(G127,VALIDATIONS!$BF$2:$BG$9,2))</f>
        <v/>
      </c>
    </row>
    <row r="128" spans="1:11" x14ac:dyDescent="0.2">
      <c r="A128" s="92"/>
      <c r="B128" s="363"/>
      <c r="G128" s="363"/>
      <c r="J128" s="364"/>
      <c r="K128" s="106" t="str">
        <f>IF(G128="","", (H128*I128)*VLOOKUP(G128,VALIDATIONS!$BF$2:$BG$9,2))</f>
        <v/>
      </c>
    </row>
    <row r="129" spans="1:11" x14ac:dyDescent="0.2">
      <c r="A129" s="92"/>
      <c r="B129" s="363"/>
      <c r="G129" s="363"/>
      <c r="J129" s="364"/>
      <c r="K129" s="106" t="str">
        <f>IF(G129="","", (H129*I129)*VLOOKUP(G129,VALIDATIONS!$BF$2:$BG$9,2))</f>
        <v/>
      </c>
    </row>
    <row r="130" spans="1:11" x14ac:dyDescent="0.2">
      <c r="A130" s="92"/>
      <c r="B130" s="363"/>
      <c r="G130" s="363"/>
      <c r="J130" s="364"/>
      <c r="K130" s="106" t="str">
        <f>IF(G130="","", (H130*I130)*VLOOKUP(G130,VALIDATIONS!$BF$2:$BG$9,2))</f>
        <v/>
      </c>
    </row>
    <row r="131" spans="1:11" x14ac:dyDescent="0.2">
      <c r="A131" s="92"/>
      <c r="B131" s="363"/>
      <c r="G131" s="363"/>
      <c r="J131" s="364"/>
      <c r="K131" s="106" t="str">
        <f>IF(G131="","", (H131*I131)*VLOOKUP(G131,VALIDATIONS!$BF$2:$BG$9,2))</f>
        <v/>
      </c>
    </row>
    <row r="132" spans="1:11" x14ac:dyDescent="0.2">
      <c r="A132" s="92"/>
      <c r="B132" s="363"/>
      <c r="G132" s="363"/>
      <c r="J132" s="364"/>
      <c r="K132" s="106" t="str">
        <f>IF(G132="","", (H132*I132)*VLOOKUP(G132,VALIDATIONS!$BF$2:$BG$9,2))</f>
        <v/>
      </c>
    </row>
    <row r="133" spans="1:11" x14ac:dyDescent="0.2">
      <c r="A133" s="92"/>
      <c r="B133" s="363"/>
      <c r="G133" s="363"/>
      <c r="J133" s="364"/>
      <c r="K133" s="106" t="str">
        <f>IF(G133="","", (H133*I133)*VLOOKUP(G133,VALIDATIONS!$BF$2:$BG$9,2))</f>
        <v/>
      </c>
    </row>
    <row r="134" spans="1:11" x14ac:dyDescent="0.2">
      <c r="A134" s="92"/>
      <c r="B134" s="363"/>
      <c r="G134" s="363"/>
      <c r="J134" s="364"/>
      <c r="K134" s="106" t="str">
        <f>IF(G134="","", (H134*I134)*VLOOKUP(G134,VALIDATIONS!$BF$2:$BG$9,2))</f>
        <v/>
      </c>
    </row>
    <row r="135" spans="1:11" x14ac:dyDescent="0.2">
      <c r="A135" s="92"/>
      <c r="B135" s="363"/>
      <c r="G135" s="363"/>
      <c r="J135" s="364"/>
      <c r="K135" s="106" t="str">
        <f>IF(G135="","", (H135*I135)*VLOOKUP(G135,VALIDATIONS!$BF$2:$BG$9,2))</f>
        <v/>
      </c>
    </row>
    <row r="136" spans="1:11" x14ac:dyDescent="0.2">
      <c r="A136" s="92"/>
      <c r="B136" s="363"/>
      <c r="G136" s="363"/>
      <c r="J136" s="364"/>
      <c r="K136" s="106" t="str">
        <f>IF(G136="","", (H136*I136)*VLOOKUP(G136,VALIDATIONS!$BF$2:$BG$9,2))</f>
        <v/>
      </c>
    </row>
    <row r="137" spans="1:11" x14ac:dyDescent="0.2">
      <c r="A137" s="92"/>
      <c r="B137" s="363"/>
      <c r="G137" s="363"/>
      <c r="J137" s="364"/>
      <c r="K137" s="106" t="str">
        <f>IF(G137="","", (H137*I137)*VLOOKUP(G137,VALIDATIONS!$BF$2:$BG$9,2))</f>
        <v/>
      </c>
    </row>
    <row r="138" spans="1:11" x14ac:dyDescent="0.2">
      <c r="A138" s="92"/>
      <c r="B138" s="363"/>
      <c r="G138" s="363"/>
      <c r="J138" s="364"/>
      <c r="K138" s="106" t="str">
        <f>IF(G138="","", (H138*I138)*VLOOKUP(G138,VALIDATIONS!$BF$2:$BG$9,2))</f>
        <v/>
      </c>
    </row>
    <row r="139" spans="1:11" x14ac:dyDescent="0.2">
      <c r="A139" s="92"/>
      <c r="B139" s="363"/>
      <c r="G139" s="363"/>
      <c r="J139" s="364"/>
      <c r="K139" s="106" t="str">
        <f>IF(G139="","", (H139*I139)*VLOOKUP(G139,VALIDATIONS!$BF$2:$BG$9,2))</f>
        <v/>
      </c>
    </row>
    <row r="140" spans="1:11" x14ac:dyDescent="0.2">
      <c r="A140" s="92"/>
      <c r="B140" s="363"/>
      <c r="G140" s="363"/>
      <c r="J140" s="364"/>
      <c r="K140" s="106" t="str">
        <f>IF(G140="","", (H140*I140)*VLOOKUP(G140,VALIDATIONS!$BF$2:$BG$9,2))</f>
        <v/>
      </c>
    </row>
    <row r="141" spans="1:11" x14ac:dyDescent="0.2">
      <c r="A141" s="92"/>
      <c r="B141" s="363"/>
      <c r="G141" s="363"/>
      <c r="J141" s="364"/>
      <c r="K141" s="106" t="str">
        <f>IF(G141="","", (H141*I141)*VLOOKUP(G141,VALIDATIONS!$BF$2:$BG$9,2))</f>
        <v/>
      </c>
    </row>
    <row r="142" spans="1:11" x14ac:dyDescent="0.2">
      <c r="A142" s="92"/>
      <c r="B142" s="363"/>
      <c r="G142" s="363"/>
      <c r="J142" s="364"/>
      <c r="K142" s="106" t="str">
        <f>IF(G142="","", (H142*I142)*VLOOKUP(G142,VALIDATIONS!$BF$2:$BG$9,2))</f>
        <v/>
      </c>
    </row>
    <row r="143" spans="1:11" x14ac:dyDescent="0.2">
      <c r="A143" s="92"/>
      <c r="B143" s="363"/>
      <c r="G143" s="363"/>
      <c r="J143" s="364"/>
      <c r="K143" s="106" t="str">
        <f>IF(G143="","", (H143*I143)*VLOOKUP(G143,VALIDATIONS!$BF$2:$BG$9,2))</f>
        <v/>
      </c>
    </row>
    <row r="144" spans="1:11" x14ac:dyDescent="0.2">
      <c r="A144" s="92"/>
      <c r="B144" s="363"/>
      <c r="G144" s="363"/>
      <c r="J144" s="364"/>
      <c r="K144" s="106" t="str">
        <f>IF(G144="","", (H144*I144)*VLOOKUP(G144,VALIDATIONS!$BF$2:$BG$9,2))</f>
        <v/>
      </c>
    </row>
    <row r="145" spans="1:11" x14ac:dyDescent="0.2">
      <c r="A145" s="92"/>
      <c r="B145" s="363"/>
      <c r="G145" s="363"/>
      <c r="J145" s="364"/>
      <c r="K145" s="106" t="str">
        <f>IF(G145="","", (H145*I145)*VLOOKUP(G145,VALIDATIONS!$BF$2:$BG$9,2))</f>
        <v/>
      </c>
    </row>
    <row r="146" spans="1:11" x14ac:dyDescent="0.2">
      <c r="A146" s="92"/>
      <c r="B146" s="363"/>
      <c r="G146" s="363"/>
      <c r="J146" s="364"/>
      <c r="K146" s="106" t="str">
        <f>IF(G146="","", (H146*I146)*VLOOKUP(G146,VALIDATIONS!$BF$2:$BG$9,2))</f>
        <v/>
      </c>
    </row>
    <row r="147" spans="1:11" x14ac:dyDescent="0.2">
      <c r="A147" s="92"/>
      <c r="B147" s="363"/>
      <c r="G147" s="363"/>
      <c r="J147" s="364"/>
      <c r="K147" s="106" t="str">
        <f>IF(G147="","", (H147*I147)*VLOOKUP(G147,VALIDATIONS!$BF$2:$BG$9,2))</f>
        <v/>
      </c>
    </row>
    <row r="148" spans="1:11" x14ac:dyDescent="0.2">
      <c r="A148" s="92"/>
      <c r="B148" s="363"/>
      <c r="G148" s="363"/>
      <c r="J148" s="364"/>
      <c r="K148" s="106" t="str">
        <f>IF(G148="","", (H148*I148)*VLOOKUP(G148,VALIDATIONS!$BF$2:$BG$9,2))</f>
        <v/>
      </c>
    </row>
    <row r="149" spans="1:11" x14ac:dyDescent="0.2">
      <c r="A149" s="92"/>
      <c r="B149" s="363"/>
      <c r="G149" s="363"/>
      <c r="J149" s="364"/>
      <c r="K149" s="106" t="str">
        <f>IF(G149="","", (H149*I149)*VLOOKUP(G149,VALIDATIONS!$BF$2:$BG$9,2))</f>
        <v/>
      </c>
    </row>
    <row r="150" spans="1:11" x14ac:dyDescent="0.2">
      <c r="A150" s="92"/>
      <c r="B150" s="363"/>
      <c r="G150" s="363"/>
      <c r="J150" s="364"/>
      <c r="K150" s="106" t="str">
        <f>IF(G150="","", (H150*I150)*VLOOKUP(G150,VALIDATIONS!$BF$2:$BG$9,2))</f>
        <v/>
      </c>
    </row>
    <row r="151" spans="1:11" x14ac:dyDescent="0.2">
      <c r="A151" s="92"/>
      <c r="B151" s="363"/>
      <c r="G151" s="363"/>
      <c r="J151" s="364"/>
      <c r="K151" s="106" t="str">
        <f>IF(G151="","", (H151*I151)*VLOOKUP(G151,VALIDATIONS!$BF$2:$BG$9,2))</f>
        <v/>
      </c>
    </row>
    <row r="152" spans="1:11" x14ac:dyDescent="0.2">
      <c r="A152" s="92"/>
      <c r="B152" s="363"/>
      <c r="G152" s="363"/>
      <c r="J152" s="364"/>
      <c r="K152" s="106" t="str">
        <f>IF(G152="","", (H152*I152)*VLOOKUP(G152,VALIDATIONS!$BF$2:$BG$9,2))</f>
        <v/>
      </c>
    </row>
    <row r="153" spans="1:11" x14ac:dyDescent="0.2">
      <c r="A153" s="92"/>
      <c r="B153" s="363"/>
      <c r="G153" s="363"/>
      <c r="J153" s="364"/>
      <c r="K153" s="106" t="str">
        <f>IF(G153="","", (H153*I153)*VLOOKUP(G153,VALIDATIONS!$BF$2:$BG$9,2))</f>
        <v/>
      </c>
    </row>
    <row r="154" spans="1:11" x14ac:dyDescent="0.2">
      <c r="A154" s="92"/>
      <c r="B154" s="363"/>
      <c r="G154" s="363"/>
      <c r="J154" s="364"/>
      <c r="K154" s="106" t="str">
        <f>IF(G154="","", (H154*I154)*VLOOKUP(G154,VALIDATIONS!$BF$2:$BG$9,2))</f>
        <v/>
      </c>
    </row>
    <row r="155" spans="1:11" x14ac:dyDescent="0.2">
      <c r="A155" s="92"/>
      <c r="B155" s="363"/>
      <c r="G155" s="363"/>
      <c r="J155" s="364"/>
      <c r="K155" s="106" t="str">
        <f>IF(G155="","", (H155*I155)*VLOOKUP(G155,VALIDATIONS!$BF$2:$BG$9,2))</f>
        <v/>
      </c>
    </row>
    <row r="156" spans="1:11" x14ac:dyDescent="0.2">
      <c r="A156" s="92"/>
      <c r="B156" s="363"/>
      <c r="G156" s="363"/>
      <c r="J156" s="364"/>
      <c r="K156" s="106" t="str">
        <f>IF(G156="","", (H156*I156)*VLOOKUP(G156,VALIDATIONS!$BF$2:$BG$9,2))</f>
        <v/>
      </c>
    </row>
    <row r="157" spans="1:11" x14ac:dyDescent="0.2">
      <c r="A157" s="92"/>
      <c r="B157" s="363"/>
      <c r="G157" s="363"/>
      <c r="J157" s="364"/>
      <c r="K157" s="106" t="str">
        <f>IF(G157="","", (H157*I157)*VLOOKUP(G157,VALIDATIONS!$BF$2:$BG$9,2))</f>
        <v/>
      </c>
    </row>
    <row r="158" spans="1:11" x14ac:dyDescent="0.2">
      <c r="A158" s="92"/>
      <c r="B158" s="363"/>
      <c r="G158" s="363"/>
      <c r="J158" s="364"/>
      <c r="K158" s="106" t="str">
        <f>IF(G158="","", (H158*I158)*VLOOKUP(G158,VALIDATIONS!$BF$2:$BG$9,2))</f>
        <v/>
      </c>
    </row>
    <row r="159" spans="1:11" x14ac:dyDescent="0.2">
      <c r="A159" s="92"/>
      <c r="B159" s="363"/>
      <c r="G159" s="363"/>
      <c r="J159" s="364"/>
      <c r="K159" s="106" t="str">
        <f>IF(G159="","", (H159*I159)*VLOOKUP(G159,VALIDATIONS!$BF$2:$BG$9,2))</f>
        <v/>
      </c>
    </row>
    <row r="160" spans="1:11" x14ac:dyDescent="0.2">
      <c r="A160" s="92"/>
      <c r="B160" s="363"/>
      <c r="G160" s="363"/>
      <c r="J160" s="364"/>
      <c r="K160" s="106" t="str">
        <f>IF(G160="","", (H160*I160)*VLOOKUP(G160,VALIDATIONS!$BF$2:$BG$9,2))</f>
        <v/>
      </c>
    </row>
    <row r="161" spans="1:11" x14ac:dyDescent="0.2">
      <c r="A161" s="92"/>
      <c r="B161" s="363"/>
      <c r="G161" s="363"/>
      <c r="J161" s="364"/>
      <c r="K161" s="106" t="str">
        <f>IF(G161="","", (H161*I161)*VLOOKUP(G161,VALIDATIONS!$BF$2:$BG$9,2))</f>
        <v/>
      </c>
    </row>
    <row r="162" spans="1:11" x14ac:dyDescent="0.2">
      <c r="A162" s="92"/>
      <c r="B162" s="363"/>
      <c r="G162" s="363"/>
      <c r="J162" s="364"/>
      <c r="K162" s="106" t="str">
        <f>IF(G162="","", (H162*I162)*VLOOKUP(G162,VALIDATIONS!$BF$2:$BG$9,2))</f>
        <v/>
      </c>
    </row>
    <row r="163" spans="1:11" x14ac:dyDescent="0.2">
      <c r="A163" s="92"/>
      <c r="B163" s="363"/>
      <c r="G163" s="363"/>
      <c r="J163" s="364"/>
      <c r="K163" s="106" t="str">
        <f>IF(G163="","", (H163*I163)*VLOOKUP(G163,VALIDATIONS!$BF$2:$BG$9,2))</f>
        <v/>
      </c>
    </row>
    <row r="164" spans="1:11" x14ac:dyDescent="0.2">
      <c r="A164" s="92"/>
      <c r="B164" s="363"/>
      <c r="G164" s="363"/>
      <c r="J164" s="364"/>
      <c r="K164" s="106" t="str">
        <f>IF(G164="","", (H164*I164)*VLOOKUP(G164,VALIDATIONS!$BF$2:$BG$9,2))</f>
        <v/>
      </c>
    </row>
    <row r="165" spans="1:11" x14ac:dyDescent="0.2">
      <c r="A165" s="92"/>
      <c r="B165" s="363"/>
      <c r="G165" s="363"/>
      <c r="J165" s="364"/>
      <c r="K165" s="106" t="str">
        <f>IF(G165="","", (H165*I165)*VLOOKUP(G165,VALIDATIONS!$BF$2:$BG$9,2))</f>
        <v/>
      </c>
    </row>
    <row r="166" spans="1:11" x14ac:dyDescent="0.2">
      <c r="A166" s="92"/>
      <c r="B166" s="363"/>
      <c r="G166" s="363"/>
      <c r="J166" s="364"/>
      <c r="K166" s="106" t="str">
        <f>IF(G166="","", (H166*I166)*VLOOKUP(G166,VALIDATIONS!$BF$2:$BG$9,2))</f>
        <v/>
      </c>
    </row>
    <row r="167" spans="1:11" x14ac:dyDescent="0.2">
      <c r="A167" s="92"/>
      <c r="B167" s="363"/>
      <c r="G167" s="363"/>
      <c r="J167" s="364"/>
      <c r="K167" s="106" t="str">
        <f>IF(G167="","", (H167*I167)*VLOOKUP(G167,VALIDATIONS!$BF$2:$BG$9,2))</f>
        <v/>
      </c>
    </row>
    <row r="168" spans="1:11" x14ac:dyDescent="0.2">
      <c r="A168" s="92"/>
      <c r="B168" s="363"/>
      <c r="G168" s="363"/>
      <c r="J168" s="364"/>
      <c r="K168" s="106" t="str">
        <f>IF(G168="","", (H168*I168)*VLOOKUP(G168,VALIDATIONS!$BF$2:$BG$9,2))</f>
        <v/>
      </c>
    </row>
    <row r="169" spans="1:11" x14ac:dyDescent="0.2">
      <c r="A169" s="92"/>
      <c r="B169" s="363"/>
      <c r="G169" s="363"/>
      <c r="J169" s="364"/>
      <c r="K169" s="106" t="str">
        <f>IF(G169="","", (H169*I169)*VLOOKUP(G169,VALIDATIONS!$BF$2:$BG$9,2))</f>
        <v/>
      </c>
    </row>
    <row r="170" spans="1:11" x14ac:dyDescent="0.2">
      <c r="A170" s="92"/>
      <c r="B170" s="363"/>
      <c r="G170" s="363"/>
      <c r="J170" s="364"/>
      <c r="K170" s="106" t="str">
        <f>IF(G170="","", (H170*I170)*VLOOKUP(G170,VALIDATIONS!$BF$2:$BG$9,2))</f>
        <v/>
      </c>
    </row>
    <row r="171" spans="1:11" x14ac:dyDescent="0.2">
      <c r="A171" s="92"/>
      <c r="B171" s="363"/>
      <c r="G171" s="363"/>
      <c r="J171" s="364"/>
      <c r="K171" s="106" t="str">
        <f>IF(G171="","", (H171*I171)*VLOOKUP(G171,VALIDATIONS!$BF$2:$BG$9,2))</f>
        <v/>
      </c>
    </row>
    <row r="172" spans="1:11" x14ac:dyDescent="0.2">
      <c r="A172" s="92"/>
      <c r="B172" s="363"/>
      <c r="G172" s="363"/>
      <c r="J172" s="364"/>
      <c r="K172" s="106" t="str">
        <f>IF(G172="","", (H172*I172)*VLOOKUP(G172,VALIDATIONS!$BF$2:$BG$9,2))</f>
        <v/>
      </c>
    </row>
    <row r="173" spans="1:11" x14ac:dyDescent="0.2">
      <c r="A173" s="92"/>
      <c r="B173" s="363"/>
      <c r="G173" s="363"/>
      <c r="J173" s="364"/>
      <c r="K173" s="106" t="str">
        <f>IF(G173="","", (H173*I173)*VLOOKUP(G173,VALIDATIONS!$BF$2:$BG$9,2))</f>
        <v/>
      </c>
    </row>
    <row r="174" spans="1:11" x14ac:dyDescent="0.2">
      <c r="A174" s="92"/>
      <c r="B174" s="363"/>
      <c r="G174" s="363"/>
      <c r="J174" s="364"/>
      <c r="K174" s="106" t="str">
        <f>IF(G174="","", (H174*I174)*VLOOKUP(G174,VALIDATIONS!$BF$2:$BG$9,2))</f>
        <v/>
      </c>
    </row>
    <row r="175" spans="1:11" x14ac:dyDescent="0.2">
      <c r="A175" s="92"/>
      <c r="B175" s="363"/>
      <c r="G175" s="363"/>
      <c r="J175" s="364"/>
      <c r="K175" s="106" t="str">
        <f>IF(G175="","", (H175*I175)*VLOOKUP(G175,VALIDATIONS!$BF$2:$BG$9,2))</f>
        <v/>
      </c>
    </row>
    <row r="176" spans="1:11" x14ac:dyDescent="0.2">
      <c r="A176" s="92"/>
      <c r="B176" s="363"/>
      <c r="G176" s="363"/>
      <c r="J176" s="364"/>
      <c r="K176" s="106" t="str">
        <f>IF(G176="","", (H176*I176)*VLOOKUP(G176,VALIDATIONS!$BF$2:$BG$9,2))</f>
        <v/>
      </c>
    </row>
    <row r="177" spans="1:11" x14ac:dyDescent="0.2">
      <c r="A177" s="92"/>
      <c r="B177" s="363"/>
      <c r="G177" s="363"/>
      <c r="J177" s="364"/>
      <c r="K177" s="106" t="str">
        <f>IF(G177="","", (H177*I177)*VLOOKUP(G177,VALIDATIONS!$BF$2:$BG$9,2))</f>
        <v/>
      </c>
    </row>
    <row r="178" spans="1:11" x14ac:dyDescent="0.2">
      <c r="A178" s="92"/>
      <c r="B178" s="363"/>
      <c r="G178" s="363"/>
      <c r="J178" s="364"/>
      <c r="K178" s="106" t="str">
        <f>IF(G178="","", (H178*I178)*VLOOKUP(G178,VALIDATIONS!$BF$2:$BG$9,2))</f>
        <v/>
      </c>
    </row>
    <row r="179" spans="1:11" x14ac:dyDescent="0.2">
      <c r="A179" s="92"/>
      <c r="B179" s="363"/>
      <c r="G179" s="363"/>
      <c r="J179" s="364"/>
      <c r="K179" s="106" t="str">
        <f>IF(G179="","", (H179*I179)*VLOOKUP(G179,VALIDATIONS!$BF$2:$BG$9,2))</f>
        <v/>
      </c>
    </row>
    <row r="180" spans="1:11" x14ac:dyDescent="0.2">
      <c r="A180" s="92"/>
      <c r="B180" s="363"/>
      <c r="G180" s="363"/>
      <c r="J180" s="364"/>
      <c r="K180" s="106" t="str">
        <f>IF(G180="","", (H180*I180)*VLOOKUP(G180,VALIDATIONS!$BF$2:$BG$9,2))</f>
        <v/>
      </c>
    </row>
    <row r="181" spans="1:11" x14ac:dyDescent="0.2">
      <c r="A181" s="92"/>
      <c r="B181" s="363"/>
      <c r="G181" s="363"/>
      <c r="J181" s="364"/>
      <c r="K181" s="106" t="str">
        <f>IF(G181="","", (H181*I181)*VLOOKUP(G181,VALIDATIONS!$BF$2:$BG$9,2))</f>
        <v/>
      </c>
    </row>
    <row r="182" spans="1:11" x14ac:dyDescent="0.2">
      <c r="A182" s="92"/>
      <c r="B182" s="363"/>
      <c r="G182" s="363"/>
      <c r="J182" s="364"/>
      <c r="K182" s="106" t="str">
        <f>IF(G182="","", (H182*I182)*VLOOKUP(G182,VALIDATIONS!$BF$2:$BG$9,2))</f>
        <v/>
      </c>
    </row>
    <row r="183" spans="1:11" x14ac:dyDescent="0.2">
      <c r="A183" s="92"/>
      <c r="B183" s="363"/>
      <c r="G183" s="363"/>
      <c r="J183" s="364"/>
      <c r="K183" s="106" t="str">
        <f>IF(G183="","", (H183*I183)*VLOOKUP(G183,VALIDATIONS!$BF$2:$BG$9,2))</f>
        <v/>
      </c>
    </row>
    <row r="184" spans="1:11" x14ac:dyDescent="0.2">
      <c r="A184" s="92"/>
      <c r="B184" s="363"/>
      <c r="G184" s="363"/>
      <c r="J184" s="364"/>
      <c r="K184" s="106" t="str">
        <f>IF(G184="","", (H184*I184)*VLOOKUP(G184,VALIDATIONS!$BF$2:$BG$9,2))</f>
        <v/>
      </c>
    </row>
    <row r="185" spans="1:11" x14ac:dyDescent="0.2">
      <c r="A185" s="92"/>
      <c r="B185" s="363"/>
      <c r="G185" s="363"/>
      <c r="J185" s="364"/>
      <c r="K185" s="106" t="str">
        <f>IF(G185="","", (H185*I185)*VLOOKUP(G185,VALIDATIONS!$BF$2:$BG$9,2))</f>
        <v/>
      </c>
    </row>
    <row r="186" spans="1:11" x14ac:dyDescent="0.2">
      <c r="A186" s="92"/>
      <c r="B186" s="363"/>
      <c r="G186" s="363"/>
      <c r="J186" s="364"/>
      <c r="K186" s="106" t="str">
        <f>IF(G186="","", (H186*I186)*VLOOKUP(G186,VALIDATIONS!$BF$2:$BG$9,2))</f>
        <v/>
      </c>
    </row>
    <row r="187" spans="1:11" x14ac:dyDescent="0.2">
      <c r="A187" s="92"/>
      <c r="B187" s="363"/>
      <c r="G187" s="363"/>
      <c r="J187" s="364"/>
      <c r="K187" s="106" t="str">
        <f>IF(G187="","", (H187*I187)*VLOOKUP(G187,VALIDATIONS!$BF$2:$BG$9,2))</f>
        <v/>
      </c>
    </row>
    <row r="188" spans="1:11" x14ac:dyDescent="0.2">
      <c r="A188" s="92"/>
      <c r="B188" s="363"/>
      <c r="G188" s="363"/>
      <c r="J188" s="364"/>
      <c r="K188" s="106" t="str">
        <f>IF(G188="","", (H188*I188)*VLOOKUP(G188,VALIDATIONS!$BF$2:$BG$9,2))</f>
        <v/>
      </c>
    </row>
    <row r="189" spans="1:11" x14ac:dyDescent="0.2">
      <c r="A189" s="92"/>
      <c r="B189" s="363"/>
      <c r="G189" s="363"/>
      <c r="J189" s="364"/>
      <c r="K189" s="106" t="str">
        <f>IF(G189="","", (H189*I189)*VLOOKUP(G189,VALIDATIONS!$BF$2:$BG$9,2))</f>
        <v/>
      </c>
    </row>
    <row r="190" spans="1:11" x14ac:dyDescent="0.2">
      <c r="A190" s="92"/>
      <c r="B190" s="363"/>
      <c r="G190" s="363"/>
      <c r="J190" s="364"/>
      <c r="K190" s="106" t="str">
        <f>IF(G190="","", (H190*I190)*VLOOKUP(G190,VALIDATIONS!$BF$2:$BG$9,2))</f>
        <v/>
      </c>
    </row>
    <row r="191" spans="1:11" x14ac:dyDescent="0.2">
      <c r="A191" s="92"/>
      <c r="B191" s="363"/>
      <c r="G191" s="363"/>
      <c r="J191" s="364"/>
      <c r="K191" s="106" t="str">
        <f>IF(G191="","", (H191*I191)*VLOOKUP(G191,VALIDATIONS!$BF$2:$BG$9,2))</f>
        <v/>
      </c>
    </row>
    <row r="192" spans="1:11" x14ac:dyDescent="0.2">
      <c r="A192" s="92"/>
      <c r="B192" s="363"/>
      <c r="G192" s="363"/>
      <c r="J192" s="364"/>
      <c r="K192" s="106" t="str">
        <f>IF(G192="","", (H192*I192)*VLOOKUP(G192,VALIDATIONS!$BF$2:$BG$9,2))</f>
        <v/>
      </c>
    </row>
    <row r="193" spans="1:11" x14ac:dyDescent="0.2">
      <c r="A193" s="92"/>
      <c r="B193" s="363"/>
      <c r="G193" s="363"/>
      <c r="J193" s="364"/>
      <c r="K193" s="106" t="str">
        <f>IF(G193="","", (H193*I193)*VLOOKUP(G193,VALIDATIONS!$BF$2:$BG$9,2))</f>
        <v/>
      </c>
    </row>
    <row r="194" spans="1:11" x14ac:dyDescent="0.2">
      <c r="A194" s="92"/>
      <c r="B194" s="363"/>
      <c r="G194" s="363"/>
      <c r="J194" s="364"/>
      <c r="K194" s="106" t="str">
        <f>IF(G194="","", (H194*I194)*VLOOKUP(G194,VALIDATIONS!$BF$2:$BG$9,2))</f>
        <v/>
      </c>
    </row>
    <row r="195" spans="1:11" x14ac:dyDescent="0.2">
      <c r="A195" s="92"/>
      <c r="B195" s="363"/>
      <c r="G195" s="363"/>
      <c r="J195" s="364"/>
      <c r="K195" s="106" t="str">
        <f>IF(G195="","", (H195*I195)*VLOOKUP(G195,VALIDATIONS!$BF$2:$BG$9,2))</f>
        <v/>
      </c>
    </row>
    <row r="196" spans="1:11" x14ac:dyDescent="0.2">
      <c r="A196" s="92"/>
      <c r="B196" s="363"/>
      <c r="G196" s="363"/>
      <c r="J196" s="364"/>
      <c r="K196" s="106" t="str">
        <f>IF(G196="","", (H196*I196)*VLOOKUP(G196,VALIDATIONS!$BF$2:$BG$9,2))</f>
        <v/>
      </c>
    </row>
    <row r="197" spans="1:11" x14ac:dyDescent="0.2">
      <c r="A197" s="92"/>
      <c r="B197" s="363"/>
      <c r="G197" s="363"/>
      <c r="J197" s="364"/>
      <c r="K197" s="106" t="str">
        <f>IF(G197="","", (H197*I197)*VLOOKUP(G197,VALIDATIONS!$BF$2:$BG$9,2))</f>
        <v/>
      </c>
    </row>
    <row r="198" spans="1:11" x14ac:dyDescent="0.2">
      <c r="A198" s="92"/>
      <c r="B198" s="363"/>
      <c r="G198" s="363"/>
      <c r="J198" s="364"/>
      <c r="K198" s="106" t="str">
        <f>IF(G198="","", (H198*I198)*VLOOKUP(G198,VALIDATIONS!$BF$2:$BG$9,2))</f>
        <v/>
      </c>
    </row>
    <row r="199" spans="1:11" x14ac:dyDescent="0.2">
      <c r="A199" s="92"/>
      <c r="B199" s="363"/>
      <c r="G199" s="363"/>
      <c r="J199" s="364"/>
      <c r="K199" s="106" t="str">
        <f>IF(G199="","", (H199*I199)*VLOOKUP(G199,VALIDATIONS!$BF$2:$BG$9,2))</f>
        <v/>
      </c>
    </row>
    <row r="200" spans="1:11" x14ac:dyDescent="0.2">
      <c r="A200" s="92"/>
      <c r="B200" s="363"/>
      <c r="G200" s="363"/>
      <c r="J200" s="364"/>
      <c r="K200" s="106" t="str">
        <f>IF(G200="","", (H200*I200)*VLOOKUP(G200,VALIDATIONS!$BF$2:$BG$9,2))</f>
        <v/>
      </c>
    </row>
    <row r="201" spans="1:11" x14ac:dyDescent="0.2">
      <c r="A201" s="92"/>
      <c r="B201" s="363"/>
      <c r="G201" s="363"/>
      <c r="J201" s="364"/>
      <c r="K201" s="106" t="str">
        <f>IF(G201="","", (H201*I201)*VLOOKUP(G201,VALIDATIONS!$BF$2:$BG$9,2))</f>
        <v/>
      </c>
    </row>
    <row r="202" spans="1:11" x14ac:dyDescent="0.2">
      <c r="A202" s="92"/>
      <c r="B202" s="363"/>
      <c r="G202" s="363"/>
      <c r="J202" s="364"/>
      <c r="K202" s="106" t="str">
        <f>IF(G202="","", (H202*I202)*VLOOKUP(G202,VALIDATIONS!$BF$2:$BG$9,2))</f>
        <v/>
      </c>
    </row>
    <row r="203" spans="1:11" x14ac:dyDescent="0.2">
      <c r="A203" s="92"/>
      <c r="B203" s="363"/>
      <c r="G203" s="363"/>
      <c r="J203" s="364"/>
      <c r="K203" s="106" t="str">
        <f>IF(G203="","", (H203*I203)*VLOOKUP(G203,VALIDATIONS!$BF$2:$BG$9,2))</f>
        <v/>
      </c>
    </row>
    <row r="204" spans="1:11" x14ac:dyDescent="0.2">
      <c r="A204" s="92"/>
      <c r="B204" s="363"/>
      <c r="G204" s="363"/>
      <c r="J204" s="364"/>
      <c r="K204" s="106" t="str">
        <f>IF(G204="","", (H204*I204)*VLOOKUP(G204,VALIDATIONS!$BF$2:$BG$9,2))</f>
        <v/>
      </c>
    </row>
    <row r="205" spans="1:11" x14ac:dyDescent="0.2">
      <c r="A205" s="92"/>
      <c r="B205" s="363"/>
      <c r="G205" s="363"/>
      <c r="J205" s="364"/>
      <c r="K205" s="106" t="str">
        <f>IF(G205="","", (H205*I205)*VLOOKUP(G205,VALIDATIONS!$BF$2:$BG$9,2))</f>
        <v/>
      </c>
    </row>
    <row r="206" spans="1:11" x14ac:dyDescent="0.2">
      <c r="A206" s="92"/>
      <c r="B206" s="363"/>
      <c r="G206" s="363"/>
      <c r="J206" s="364"/>
      <c r="K206" s="106" t="str">
        <f>IF(G206="","", (H206*I206)*VLOOKUP(G206,VALIDATIONS!$BF$2:$BG$9,2))</f>
        <v/>
      </c>
    </row>
    <row r="207" spans="1:11" x14ac:dyDescent="0.2">
      <c r="A207" s="92"/>
      <c r="B207" s="363"/>
      <c r="G207" s="363"/>
      <c r="J207" s="364"/>
      <c r="K207" s="106" t="str">
        <f>IF(G207="","", (H207*I207)*VLOOKUP(G207,VALIDATIONS!$BF$2:$BG$9,2))</f>
        <v/>
      </c>
    </row>
    <row r="208" spans="1:11" x14ac:dyDescent="0.2">
      <c r="A208" s="92"/>
      <c r="B208" s="363"/>
      <c r="G208" s="363"/>
      <c r="J208" s="364"/>
      <c r="K208" s="106" t="str">
        <f>IF(G208="","", (H208*I208)*VLOOKUP(G208,VALIDATIONS!$BF$2:$BG$9,2))</f>
        <v/>
      </c>
    </row>
    <row r="209" spans="1:11" x14ac:dyDescent="0.2">
      <c r="A209" s="92"/>
      <c r="B209" s="363"/>
      <c r="G209" s="363"/>
      <c r="J209" s="364"/>
      <c r="K209" s="106" t="str">
        <f>IF(G209="","", (H209*I209)*VLOOKUP(G209,VALIDATIONS!$BF$2:$BG$9,2))</f>
        <v/>
      </c>
    </row>
    <row r="210" spans="1:11" x14ac:dyDescent="0.2">
      <c r="A210" s="92"/>
      <c r="B210" s="363"/>
      <c r="G210" s="363"/>
      <c r="J210" s="364"/>
      <c r="K210" s="106" t="str">
        <f>IF(G210="","", (H210*I210)*VLOOKUP(G210,VALIDATIONS!$BF$2:$BG$9,2))</f>
        <v/>
      </c>
    </row>
    <row r="211" spans="1:11" x14ac:dyDescent="0.2">
      <c r="A211" s="92"/>
      <c r="B211" s="363"/>
      <c r="G211" s="363"/>
      <c r="J211" s="364"/>
      <c r="K211" s="106" t="str">
        <f>IF(G211="","", (H211*I211)*VLOOKUP(G211,VALIDATIONS!$BF$2:$BG$9,2))</f>
        <v/>
      </c>
    </row>
    <row r="212" spans="1:11" x14ac:dyDescent="0.2">
      <c r="A212" s="92"/>
      <c r="B212" s="363"/>
      <c r="G212" s="363"/>
      <c r="J212" s="364"/>
      <c r="K212" s="106" t="str">
        <f>IF(G212="","", (H212*I212)*VLOOKUP(G212,VALIDATIONS!$BF$2:$BG$9,2))</f>
        <v/>
      </c>
    </row>
    <row r="213" spans="1:11" x14ac:dyDescent="0.2">
      <c r="A213" s="92"/>
      <c r="B213" s="363"/>
      <c r="G213" s="363"/>
      <c r="J213" s="364"/>
      <c r="K213" s="106" t="str">
        <f>IF(G213="","", (H213*I213)*VLOOKUP(G213,VALIDATIONS!$BF$2:$BG$9,2))</f>
        <v/>
      </c>
    </row>
    <row r="214" spans="1:11" x14ac:dyDescent="0.2">
      <c r="A214" s="92"/>
      <c r="B214" s="363"/>
      <c r="G214" s="363"/>
      <c r="J214" s="364"/>
      <c r="K214" s="106" t="str">
        <f>IF(G214="","", (H214*I214)*VLOOKUP(G214,VALIDATIONS!$BF$2:$BG$9,2))</f>
        <v/>
      </c>
    </row>
    <row r="215" spans="1:11" x14ac:dyDescent="0.2">
      <c r="A215" s="92"/>
      <c r="B215" s="363"/>
      <c r="G215" s="363"/>
      <c r="J215" s="364"/>
      <c r="K215" s="106" t="str">
        <f>IF(G215="","", (H215*I215)*VLOOKUP(G215,VALIDATIONS!$BF$2:$BG$9,2))</f>
        <v/>
      </c>
    </row>
    <row r="216" spans="1:11" x14ac:dyDescent="0.2">
      <c r="A216" s="92"/>
      <c r="B216" s="363"/>
      <c r="G216" s="363"/>
      <c r="J216" s="364"/>
      <c r="K216" s="106" t="str">
        <f>IF(G216="","", (H216*I216)*VLOOKUP(G216,VALIDATIONS!$BF$2:$BG$9,2))</f>
        <v/>
      </c>
    </row>
    <row r="217" spans="1:11" x14ac:dyDescent="0.2">
      <c r="A217" s="92"/>
      <c r="B217" s="363"/>
      <c r="G217" s="363"/>
      <c r="J217" s="364"/>
      <c r="K217" s="106" t="str">
        <f>IF(G217="","", (H217*I217)*VLOOKUP(G217,VALIDATIONS!$BF$2:$BG$9,2))</f>
        <v/>
      </c>
    </row>
    <row r="218" spans="1:11" x14ac:dyDescent="0.2">
      <c r="A218" s="92"/>
      <c r="B218" s="363"/>
      <c r="G218" s="363"/>
      <c r="J218" s="364"/>
      <c r="K218" s="106" t="str">
        <f>IF(G218="","", (H218*I218)*VLOOKUP(G218,VALIDATIONS!$BF$2:$BG$9,2))</f>
        <v/>
      </c>
    </row>
    <row r="219" spans="1:11" x14ac:dyDescent="0.2">
      <c r="A219" s="92"/>
      <c r="B219" s="363"/>
      <c r="G219" s="363"/>
      <c r="J219" s="364"/>
      <c r="K219" s="106" t="str">
        <f>IF(G219="","", (H219*I219)*VLOOKUP(G219,VALIDATIONS!$BF$2:$BG$9,2))</f>
        <v/>
      </c>
    </row>
    <row r="220" spans="1:11" x14ac:dyDescent="0.2">
      <c r="A220" s="92"/>
      <c r="B220" s="363"/>
      <c r="G220" s="363"/>
      <c r="J220" s="364"/>
      <c r="K220" s="106" t="str">
        <f>IF(G220="","", (H220*I220)*VLOOKUP(G220,VALIDATIONS!$BF$2:$BG$9,2))</f>
        <v/>
      </c>
    </row>
    <row r="221" spans="1:11" x14ac:dyDescent="0.2">
      <c r="A221" s="92"/>
      <c r="B221" s="363"/>
      <c r="G221" s="363"/>
      <c r="J221" s="364"/>
      <c r="K221" s="106" t="str">
        <f>IF(G221="","", (H221*I221)*VLOOKUP(G221,VALIDATIONS!$BF$2:$BG$9,2))</f>
        <v/>
      </c>
    </row>
    <row r="222" spans="1:11" x14ac:dyDescent="0.2">
      <c r="A222" s="92"/>
      <c r="B222" s="363"/>
      <c r="G222" s="363"/>
      <c r="J222" s="364"/>
      <c r="K222" s="106" t="str">
        <f>IF(G222="","", (H222*I222)*VLOOKUP(G222,VALIDATIONS!$BF$2:$BG$9,2))</f>
        <v/>
      </c>
    </row>
    <row r="223" spans="1:11" x14ac:dyDescent="0.2">
      <c r="A223" s="92"/>
      <c r="B223" s="363"/>
      <c r="G223" s="363"/>
      <c r="J223" s="364"/>
      <c r="K223" s="106" t="str">
        <f>IF(G223="","", (H223*I223)*VLOOKUP(G223,VALIDATIONS!$BF$2:$BG$9,2))</f>
        <v/>
      </c>
    </row>
    <row r="224" spans="1:11" x14ac:dyDescent="0.2">
      <c r="A224" s="92"/>
      <c r="B224" s="363"/>
      <c r="G224" s="363"/>
      <c r="J224" s="364"/>
      <c r="K224" s="106" t="str">
        <f>IF(G224="","", (H224*I224)*VLOOKUP(G224,VALIDATIONS!$BF$2:$BG$9,2))</f>
        <v/>
      </c>
    </row>
    <row r="225" spans="1:11" x14ac:dyDescent="0.2">
      <c r="A225" s="92"/>
      <c r="B225" s="363"/>
      <c r="G225" s="363"/>
      <c r="J225" s="364"/>
      <c r="K225" s="106" t="str">
        <f>IF(G225="","", (H225*I225)*VLOOKUP(G225,VALIDATIONS!$BF$2:$BG$9,2))</f>
        <v/>
      </c>
    </row>
    <row r="226" spans="1:11" x14ac:dyDescent="0.2">
      <c r="A226" s="92"/>
      <c r="B226" s="363"/>
      <c r="G226" s="363"/>
      <c r="J226" s="364"/>
      <c r="K226" s="106" t="str">
        <f>IF(G226="","", (H226*I226)*VLOOKUP(G226,VALIDATIONS!$BF$2:$BG$9,2))</f>
        <v/>
      </c>
    </row>
    <row r="227" spans="1:11" x14ac:dyDescent="0.2">
      <c r="A227" s="92"/>
      <c r="B227" s="363"/>
      <c r="G227" s="363"/>
      <c r="J227" s="364"/>
      <c r="K227" s="106" t="str">
        <f>IF(G227="","", (H227*I227)*VLOOKUP(G227,VALIDATIONS!$BF$2:$BG$9,2))</f>
        <v/>
      </c>
    </row>
    <row r="228" spans="1:11" x14ac:dyDescent="0.2">
      <c r="A228" s="92"/>
      <c r="B228" s="363"/>
      <c r="G228" s="363"/>
      <c r="J228" s="364"/>
      <c r="K228" s="106" t="str">
        <f>IF(G228="","", (H228*I228)*VLOOKUP(G228,VALIDATIONS!$BF$2:$BG$9,2))</f>
        <v/>
      </c>
    </row>
    <row r="229" spans="1:11" x14ac:dyDescent="0.2">
      <c r="A229" s="92"/>
      <c r="B229" s="363"/>
      <c r="G229" s="363"/>
      <c r="J229" s="364"/>
      <c r="K229" s="106" t="str">
        <f>IF(G229="","", (H229*I229)*VLOOKUP(G229,VALIDATIONS!$BF$2:$BG$9,2))</f>
        <v/>
      </c>
    </row>
    <row r="230" spans="1:11" x14ac:dyDescent="0.2">
      <c r="A230" s="92"/>
      <c r="B230" s="363"/>
      <c r="G230" s="363"/>
      <c r="J230" s="364"/>
      <c r="K230" s="106" t="str">
        <f>IF(G230="","", (H230*I230)*VLOOKUP(G230,VALIDATIONS!$BF$2:$BG$9,2))</f>
        <v/>
      </c>
    </row>
    <row r="231" spans="1:11" x14ac:dyDescent="0.2">
      <c r="A231" s="92"/>
      <c r="B231" s="363"/>
      <c r="G231" s="363"/>
      <c r="J231" s="364"/>
      <c r="K231" s="106" t="str">
        <f>IF(G231="","", (H231*I231)*VLOOKUP(G231,VALIDATIONS!$BF$2:$BG$9,2))</f>
        <v/>
      </c>
    </row>
    <row r="232" spans="1:11" x14ac:dyDescent="0.2">
      <c r="A232" s="92"/>
      <c r="B232" s="363"/>
      <c r="G232" s="363"/>
      <c r="J232" s="364"/>
      <c r="K232" s="106" t="str">
        <f>IF(G232="","", (H232*I232)*VLOOKUP(G232,VALIDATIONS!$BF$2:$BG$9,2))</f>
        <v/>
      </c>
    </row>
    <row r="233" spans="1:11" x14ac:dyDescent="0.2">
      <c r="A233" s="92"/>
      <c r="B233" s="363"/>
      <c r="G233" s="363"/>
      <c r="J233" s="364"/>
      <c r="K233" s="106" t="str">
        <f>IF(G233="","", (H233*I233)*VLOOKUP(G233,VALIDATIONS!$BF$2:$BG$9,2))</f>
        <v/>
      </c>
    </row>
    <row r="234" spans="1:11" x14ac:dyDescent="0.2">
      <c r="A234" s="92"/>
      <c r="B234" s="363"/>
      <c r="G234" s="363"/>
      <c r="J234" s="364"/>
      <c r="K234" s="106" t="str">
        <f>IF(G234="","", (H234*I234)*VLOOKUP(G234,VALIDATIONS!$BF$2:$BG$9,2))</f>
        <v/>
      </c>
    </row>
    <row r="235" spans="1:11" x14ac:dyDescent="0.2">
      <c r="A235" s="92"/>
      <c r="B235" s="363"/>
      <c r="G235" s="363"/>
      <c r="J235" s="364"/>
      <c r="K235" s="106" t="str">
        <f>IF(G235="","", (H235*I235)*VLOOKUP(G235,VALIDATIONS!$BF$2:$BG$9,2))</f>
        <v/>
      </c>
    </row>
    <row r="236" spans="1:11" x14ac:dyDescent="0.2">
      <c r="A236" s="92"/>
      <c r="B236" s="363"/>
      <c r="G236" s="363"/>
      <c r="J236" s="364"/>
      <c r="K236" s="106" t="str">
        <f>IF(G236="","", (H236*I236)*VLOOKUP(G236,VALIDATIONS!$BF$2:$BG$9,2))</f>
        <v/>
      </c>
    </row>
    <row r="237" spans="1:11" x14ac:dyDescent="0.2">
      <c r="A237" s="92"/>
      <c r="B237" s="363"/>
      <c r="G237" s="363"/>
      <c r="J237" s="364"/>
      <c r="K237" s="106" t="str">
        <f>IF(G237="","", (H237*I237)*VLOOKUP(G237,VALIDATIONS!$BF$2:$BG$9,2))</f>
        <v/>
      </c>
    </row>
    <row r="238" spans="1:11" x14ac:dyDescent="0.2">
      <c r="A238" s="92"/>
      <c r="B238" s="363"/>
      <c r="G238" s="363"/>
      <c r="J238" s="364"/>
      <c r="K238" s="106" t="str">
        <f>IF(G238="","", (H238*I238)*VLOOKUP(G238,VALIDATIONS!$BF$2:$BG$9,2))</f>
        <v/>
      </c>
    </row>
    <row r="239" spans="1:11" x14ac:dyDescent="0.2">
      <c r="A239" s="92"/>
      <c r="B239" s="363"/>
      <c r="G239" s="363"/>
      <c r="J239" s="364"/>
      <c r="K239" s="106" t="str">
        <f>IF(G239="","", (H239*I239)*VLOOKUP(G239,VALIDATIONS!$BF$2:$BG$9,2))</f>
        <v/>
      </c>
    </row>
    <row r="240" spans="1:11" x14ac:dyDescent="0.2">
      <c r="A240" s="92"/>
      <c r="B240" s="363"/>
      <c r="G240" s="363"/>
      <c r="J240" s="364"/>
      <c r="K240" s="106" t="str">
        <f>IF(G240="","", (H240*I240)*VLOOKUP(G240,VALIDATIONS!$BF$2:$BG$9,2))</f>
        <v/>
      </c>
    </row>
    <row r="241" spans="1:11" x14ac:dyDescent="0.2">
      <c r="A241" s="92"/>
      <c r="B241" s="363"/>
      <c r="G241" s="363"/>
      <c r="J241" s="364"/>
      <c r="K241" s="106" t="str">
        <f>IF(G241="","", (H241*I241)*VLOOKUP(G241,VALIDATIONS!$BF$2:$BG$9,2))</f>
        <v/>
      </c>
    </row>
    <row r="242" spans="1:11" x14ac:dyDescent="0.2">
      <c r="A242" s="92"/>
      <c r="B242" s="363"/>
      <c r="G242" s="363"/>
      <c r="J242" s="364"/>
      <c r="K242" s="106" t="str">
        <f>IF(G242="","", (H242*I242)*VLOOKUP(G242,VALIDATIONS!$BF$2:$BG$9,2))</f>
        <v/>
      </c>
    </row>
    <row r="243" spans="1:11" x14ac:dyDescent="0.2">
      <c r="A243" s="92"/>
      <c r="B243" s="363"/>
      <c r="G243" s="363"/>
      <c r="J243" s="364"/>
      <c r="K243" s="106" t="str">
        <f>IF(G243="","", (H243*I243)*VLOOKUP(G243,VALIDATIONS!$BF$2:$BG$9,2))</f>
        <v/>
      </c>
    </row>
    <row r="244" spans="1:11" x14ac:dyDescent="0.2">
      <c r="A244" s="92"/>
      <c r="B244" s="363"/>
      <c r="G244" s="363"/>
      <c r="J244" s="364"/>
      <c r="K244" s="106" t="str">
        <f>IF(G244="","", (H244*I244)*VLOOKUP(G244,VALIDATIONS!$BF$2:$BG$9,2))</f>
        <v/>
      </c>
    </row>
    <row r="245" spans="1:11" x14ac:dyDescent="0.2">
      <c r="A245" s="92"/>
      <c r="B245" s="363"/>
      <c r="G245" s="363"/>
      <c r="J245" s="364"/>
      <c r="K245" s="106" t="str">
        <f>IF(G245="","", (H245*I245)*VLOOKUP(G245,VALIDATIONS!$BF$2:$BG$9,2))</f>
        <v/>
      </c>
    </row>
    <row r="246" spans="1:11" x14ac:dyDescent="0.2">
      <c r="A246" s="92"/>
      <c r="B246" s="363"/>
      <c r="G246" s="363"/>
      <c r="J246" s="364"/>
      <c r="K246" s="106" t="str">
        <f>IF(G246="","", (H246*I246)*VLOOKUP(G246,VALIDATIONS!$BF$2:$BG$9,2))</f>
        <v/>
      </c>
    </row>
    <row r="247" spans="1:11" x14ac:dyDescent="0.2">
      <c r="A247" s="92"/>
      <c r="B247" s="363"/>
      <c r="G247" s="363"/>
      <c r="J247" s="364"/>
      <c r="K247" s="106" t="str">
        <f>IF(G247="","", (H247*I247)*VLOOKUP(G247,VALIDATIONS!$BF$2:$BG$9,2))</f>
        <v/>
      </c>
    </row>
    <row r="248" spans="1:11" x14ac:dyDescent="0.2">
      <c r="A248" s="92"/>
      <c r="B248" s="363"/>
      <c r="G248" s="363"/>
      <c r="J248" s="364"/>
      <c r="K248" s="106" t="str">
        <f>IF(G248="","", (H248*I248)*VLOOKUP(G248,VALIDATIONS!$BF$2:$BG$9,2))</f>
        <v/>
      </c>
    </row>
    <row r="249" spans="1:11" x14ac:dyDescent="0.2">
      <c r="A249" s="92"/>
      <c r="B249" s="363"/>
      <c r="G249" s="363"/>
      <c r="J249" s="364"/>
      <c r="K249" s="106" t="str">
        <f>IF(G249="","", (H249*I249)*VLOOKUP(G249,VALIDATIONS!$BF$2:$BG$9,2))</f>
        <v/>
      </c>
    </row>
    <row r="250" spans="1:11" x14ac:dyDescent="0.2">
      <c r="A250" s="92"/>
      <c r="B250" s="363"/>
      <c r="G250" s="363"/>
      <c r="J250" s="364"/>
      <c r="K250" s="106" t="str">
        <f>IF(G250="","", (H250*I250)*VLOOKUP(G250,VALIDATIONS!$BF$2:$BG$9,2))</f>
        <v/>
      </c>
    </row>
    <row r="251" spans="1:11" x14ac:dyDescent="0.2">
      <c r="A251" s="92"/>
      <c r="B251" s="363"/>
      <c r="G251" s="363"/>
      <c r="J251" s="364"/>
      <c r="K251" s="106" t="str">
        <f>IF(G251="","", (H251*I251)*VLOOKUP(G251,VALIDATIONS!$BF$2:$BG$9,2))</f>
        <v/>
      </c>
    </row>
    <row r="252" spans="1:11" x14ac:dyDescent="0.2">
      <c r="A252" s="92"/>
      <c r="B252" s="363"/>
      <c r="G252" s="363"/>
      <c r="J252" s="364"/>
      <c r="K252" s="106" t="str">
        <f>IF(G252="","", (H252*I252)*VLOOKUP(G252,VALIDATIONS!$BF$2:$BG$9,2))</f>
        <v/>
      </c>
    </row>
    <row r="253" spans="1:11" x14ac:dyDescent="0.2">
      <c r="A253" s="92"/>
      <c r="B253" s="363"/>
      <c r="G253" s="363"/>
      <c r="J253" s="364"/>
      <c r="K253" s="106" t="str">
        <f>IF(G253="","", (H253*I253)*VLOOKUP(G253,VALIDATIONS!$BF$2:$BG$9,2))</f>
        <v/>
      </c>
    </row>
    <row r="254" spans="1:11" x14ac:dyDescent="0.2">
      <c r="A254" s="92"/>
      <c r="B254" s="363"/>
      <c r="G254" s="363"/>
      <c r="J254" s="364"/>
      <c r="K254" s="106" t="str">
        <f>IF(G254="","", (H254*I254)*VLOOKUP(G254,VALIDATIONS!$BF$2:$BG$9,2))</f>
        <v/>
      </c>
    </row>
    <row r="255" spans="1:11" x14ac:dyDescent="0.2">
      <c r="A255" s="92"/>
      <c r="B255" s="363"/>
      <c r="G255" s="363"/>
      <c r="J255" s="364"/>
      <c r="K255" s="106" t="str">
        <f>IF(G255="","", (H255*I255)*VLOOKUP(G255,VALIDATIONS!$BF$2:$BG$9,2))</f>
        <v/>
      </c>
    </row>
    <row r="256" spans="1:11" x14ac:dyDescent="0.2">
      <c r="A256" s="92"/>
      <c r="B256" s="363"/>
      <c r="G256" s="363"/>
      <c r="J256" s="364"/>
      <c r="K256" s="106" t="str">
        <f>IF(G256="","", (H256*I256)*VLOOKUP(G256,VALIDATIONS!$BF$2:$BG$9,2))</f>
        <v/>
      </c>
    </row>
    <row r="257" spans="1:11" x14ac:dyDescent="0.2">
      <c r="A257" s="92"/>
      <c r="B257" s="363"/>
      <c r="G257" s="363"/>
      <c r="J257" s="364"/>
      <c r="K257" s="106" t="str">
        <f>IF(G257="","", (H257*I257)*VLOOKUP(G257,VALIDATIONS!$BF$2:$BG$9,2))</f>
        <v/>
      </c>
    </row>
    <row r="258" spans="1:11" x14ac:dyDescent="0.2">
      <c r="A258" s="92"/>
      <c r="B258" s="363"/>
      <c r="G258" s="363"/>
      <c r="J258" s="364"/>
      <c r="K258" s="106" t="str">
        <f>IF(G258="","", (H258*I258)*VLOOKUP(G258,VALIDATIONS!$BF$2:$BG$9,2))</f>
        <v/>
      </c>
    </row>
    <row r="259" spans="1:11" x14ac:dyDescent="0.2">
      <c r="A259" s="92"/>
      <c r="B259" s="363"/>
      <c r="G259" s="363"/>
      <c r="J259" s="364"/>
      <c r="K259" s="106" t="str">
        <f>IF(G259="","", (H259*I259)*VLOOKUP(G259,VALIDATIONS!$BF$2:$BG$9,2))</f>
        <v/>
      </c>
    </row>
    <row r="260" spans="1:11" x14ac:dyDescent="0.2">
      <c r="A260" s="92"/>
      <c r="B260" s="363"/>
      <c r="G260" s="363"/>
      <c r="J260" s="364"/>
      <c r="K260" s="106" t="str">
        <f>IF(G260="","", (H260*I260)*VLOOKUP(G260,VALIDATIONS!$BF$2:$BG$9,2))</f>
        <v/>
      </c>
    </row>
    <row r="261" spans="1:11" x14ac:dyDescent="0.2">
      <c r="A261" s="92"/>
      <c r="B261" s="363"/>
      <c r="G261" s="363"/>
      <c r="J261" s="364"/>
      <c r="K261" s="106" t="str">
        <f>IF(G261="","", (H261*I261)*VLOOKUP(G261,VALIDATIONS!$BF$2:$BG$9,2))</f>
        <v/>
      </c>
    </row>
    <row r="262" spans="1:11" x14ac:dyDescent="0.2">
      <c r="A262" s="92"/>
      <c r="B262" s="363"/>
      <c r="G262" s="363"/>
      <c r="J262" s="364"/>
      <c r="K262" s="106" t="str">
        <f>IF(G262="","", (H262*I262)*VLOOKUP(G262,VALIDATIONS!$BF$2:$BG$9,2))</f>
        <v/>
      </c>
    </row>
    <row r="263" spans="1:11" x14ac:dyDescent="0.2">
      <c r="A263" s="92"/>
      <c r="B263" s="363"/>
      <c r="G263" s="363"/>
      <c r="J263" s="364"/>
      <c r="K263" s="106" t="str">
        <f>IF(G263="","", (H263*I263)*VLOOKUP(G263,VALIDATIONS!$BF$2:$BG$9,2))</f>
        <v/>
      </c>
    </row>
    <row r="264" spans="1:11" x14ac:dyDescent="0.2">
      <c r="A264" s="92"/>
      <c r="B264" s="363"/>
      <c r="G264" s="363"/>
      <c r="J264" s="364"/>
      <c r="K264" s="106" t="str">
        <f>IF(G264="","", (H264*I264)*VLOOKUP(G264,VALIDATIONS!$BF$2:$BG$9,2))</f>
        <v/>
      </c>
    </row>
    <row r="265" spans="1:11" x14ac:dyDescent="0.2">
      <c r="A265" s="92"/>
      <c r="B265" s="363"/>
      <c r="G265" s="363"/>
      <c r="J265" s="364"/>
      <c r="K265" s="106" t="str">
        <f>IF(G265="","", (H265*I265)*VLOOKUP(G265,VALIDATIONS!$BF$2:$BG$9,2))</f>
        <v/>
      </c>
    </row>
    <row r="266" spans="1:11" x14ac:dyDescent="0.2">
      <c r="A266" s="92"/>
      <c r="B266" s="363"/>
      <c r="G266" s="363"/>
      <c r="J266" s="364"/>
      <c r="K266" s="106" t="str">
        <f>IF(G266="","", (H266*I266)*VLOOKUP(G266,VALIDATIONS!$BF$2:$BG$9,2))</f>
        <v/>
      </c>
    </row>
    <row r="267" spans="1:11" x14ac:dyDescent="0.2">
      <c r="A267" s="92"/>
      <c r="B267" s="363"/>
      <c r="G267" s="363"/>
      <c r="J267" s="364"/>
      <c r="K267" s="106" t="str">
        <f>IF(G267="","", (H267*I267)*VLOOKUP(G267,VALIDATIONS!$BF$2:$BG$9,2))</f>
        <v/>
      </c>
    </row>
    <row r="268" spans="1:11" x14ac:dyDescent="0.2">
      <c r="A268" s="92"/>
      <c r="B268" s="363"/>
      <c r="G268" s="363"/>
      <c r="J268" s="364"/>
      <c r="K268" s="106" t="str">
        <f>IF(G268="","", (H268*I268)*VLOOKUP(G268,VALIDATIONS!$BF$2:$BG$9,2))</f>
        <v/>
      </c>
    </row>
    <row r="269" spans="1:11" x14ac:dyDescent="0.2">
      <c r="A269" s="92"/>
      <c r="B269" s="363"/>
      <c r="G269" s="363"/>
      <c r="J269" s="364"/>
      <c r="K269" s="106" t="str">
        <f>IF(G269="","", (H269*I269)*VLOOKUP(G269,VALIDATIONS!$BF$2:$BG$9,2))</f>
        <v/>
      </c>
    </row>
    <row r="270" spans="1:11" x14ac:dyDescent="0.2">
      <c r="A270" s="92"/>
      <c r="B270" s="363"/>
      <c r="G270" s="363"/>
      <c r="J270" s="364"/>
      <c r="K270" s="106" t="str">
        <f>IF(G270="","", (H270*I270)*VLOOKUP(G270,VALIDATIONS!$BF$2:$BG$9,2))</f>
        <v/>
      </c>
    </row>
    <row r="271" spans="1:11" x14ac:dyDescent="0.2">
      <c r="A271" s="92"/>
      <c r="B271" s="363"/>
      <c r="G271" s="363"/>
      <c r="J271" s="364"/>
      <c r="K271" s="106" t="str">
        <f>IF(G271="","", (H271*I271)*VLOOKUP(G271,VALIDATIONS!$BF$2:$BG$9,2))</f>
        <v/>
      </c>
    </row>
    <row r="272" spans="1:11" x14ac:dyDescent="0.2">
      <c r="A272" s="92"/>
      <c r="B272" s="363"/>
      <c r="G272" s="363"/>
      <c r="J272" s="364"/>
      <c r="K272" s="106" t="str">
        <f>IF(G272="","", (H272*I272)*VLOOKUP(G272,VALIDATIONS!$BF$2:$BG$9,2))</f>
        <v/>
      </c>
    </row>
    <row r="273" spans="1:11" x14ac:dyDescent="0.2">
      <c r="A273" s="92"/>
      <c r="B273" s="363"/>
      <c r="G273" s="363"/>
      <c r="J273" s="364"/>
      <c r="K273" s="106" t="str">
        <f>IF(G273="","", (H273*I273)*VLOOKUP(G273,VALIDATIONS!$BF$2:$BG$9,2))</f>
        <v/>
      </c>
    </row>
    <row r="274" spans="1:11" x14ac:dyDescent="0.2">
      <c r="A274" s="92"/>
      <c r="B274" s="363"/>
      <c r="G274" s="363"/>
      <c r="J274" s="364"/>
      <c r="K274" s="106" t="str">
        <f>IF(G274="","", (H274*I274)*VLOOKUP(G274,VALIDATIONS!$BF$2:$BG$9,2))</f>
        <v/>
      </c>
    </row>
    <row r="275" spans="1:11" x14ac:dyDescent="0.2">
      <c r="A275" s="92"/>
      <c r="B275" s="363"/>
      <c r="G275" s="363"/>
      <c r="J275" s="364"/>
      <c r="K275" s="106" t="str">
        <f>IF(G275="","", (H275*I275)*VLOOKUP(G275,VALIDATIONS!$BF$2:$BG$9,2))</f>
        <v/>
      </c>
    </row>
    <row r="276" spans="1:11" x14ac:dyDescent="0.2">
      <c r="A276" s="92"/>
      <c r="B276" s="363"/>
      <c r="G276" s="363"/>
      <c r="J276" s="364"/>
      <c r="K276" s="106" t="str">
        <f>IF(G276="","", (H276*I276)*VLOOKUP(G276,VALIDATIONS!$BF$2:$BG$9,2))</f>
        <v/>
      </c>
    </row>
    <row r="277" spans="1:11" x14ac:dyDescent="0.2">
      <c r="A277" s="92"/>
      <c r="B277" s="363"/>
      <c r="G277" s="363"/>
      <c r="J277" s="364"/>
      <c r="K277" s="106" t="str">
        <f>IF(G277="","", (H277*I277)*VLOOKUP(G277,VALIDATIONS!$BF$2:$BG$9,2))</f>
        <v/>
      </c>
    </row>
    <row r="278" spans="1:11" x14ac:dyDescent="0.2">
      <c r="A278" s="92"/>
      <c r="B278" s="363"/>
      <c r="G278" s="363"/>
      <c r="J278" s="364"/>
      <c r="K278" s="106" t="str">
        <f>IF(G278="","", (H278*I278)*VLOOKUP(G278,VALIDATIONS!$BF$2:$BG$9,2))</f>
        <v/>
      </c>
    </row>
    <row r="279" spans="1:11" x14ac:dyDescent="0.2">
      <c r="A279" s="92"/>
      <c r="B279" s="363"/>
      <c r="G279" s="363"/>
      <c r="J279" s="364"/>
      <c r="K279" s="106" t="str">
        <f>IF(G279="","", (H279*I279)*VLOOKUP(G279,VALIDATIONS!$BF$2:$BG$9,2))</f>
        <v/>
      </c>
    </row>
    <row r="280" spans="1:11" x14ac:dyDescent="0.2">
      <c r="A280" s="92"/>
      <c r="B280" s="363"/>
      <c r="G280" s="363"/>
      <c r="J280" s="364"/>
      <c r="K280" s="106" t="str">
        <f>IF(G280="","", (H280*I280)*VLOOKUP(G280,VALIDATIONS!$BF$2:$BG$9,2))</f>
        <v/>
      </c>
    </row>
    <row r="281" spans="1:11" x14ac:dyDescent="0.2">
      <c r="A281" s="92"/>
      <c r="B281" s="363"/>
      <c r="G281" s="363"/>
      <c r="J281" s="364"/>
      <c r="K281" s="106" t="str">
        <f>IF(G281="","", (H281*I281)*VLOOKUP(G281,VALIDATIONS!$BF$2:$BG$9,2))</f>
        <v/>
      </c>
    </row>
    <row r="282" spans="1:11" x14ac:dyDescent="0.2">
      <c r="A282" s="92"/>
      <c r="B282" s="363"/>
      <c r="G282" s="363"/>
      <c r="J282" s="364"/>
      <c r="K282" s="106" t="str">
        <f>IF(G282="","", (H282*I282)*VLOOKUP(G282,VALIDATIONS!$BF$2:$BG$9,2))</f>
        <v/>
      </c>
    </row>
    <row r="283" spans="1:11" x14ac:dyDescent="0.2">
      <c r="A283" s="92"/>
      <c r="B283" s="363"/>
      <c r="G283" s="363"/>
      <c r="J283" s="364"/>
      <c r="K283" s="106" t="str">
        <f>IF(G283="","", (H283*I283)*VLOOKUP(G283,VALIDATIONS!$BF$2:$BG$9,2))</f>
        <v/>
      </c>
    </row>
    <row r="284" spans="1:11" x14ac:dyDescent="0.2">
      <c r="A284" s="92"/>
      <c r="B284" s="363"/>
      <c r="G284" s="363"/>
      <c r="J284" s="364"/>
      <c r="K284" s="106" t="str">
        <f>IF(G284="","", (H284*I284)*VLOOKUP(G284,VALIDATIONS!$BF$2:$BG$9,2))</f>
        <v/>
      </c>
    </row>
    <row r="285" spans="1:11" x14ac:dyDescent="0.2">
      <c r="A285" s="92"/>
      <c r="B285" s="363"/>
      <c r="G285" s="363"/>
      <c r="J285" s="364"/>
      <c r="K285" s="106" t="str">
        <f>IF(G285="","", (H285*I285)*VLOOKUP(G285,VALIDATIONS!$BF$2:$BG$9,2))</f>
        <v/>
      </c>
    </row>
    <row r="286" spans="1:11" x14ac:dyDescent="0.2">
      <c r="A286" s="92"/>
      <c r="B286" s="363"/>
      <c r="G286" s="363"/>
      <c r="J286" s="364"/>
      <c r="K286" s="106" t="str">
        <f>IF(G286="","", (H286*I286)*VLOOKUP(G286,VALIDATIONS!$BF$2:$BG$9,2))</f>
        <v/>
      </c>
    </row>
    <row r="287" spans="1:11" x14ac:dyDescent="0.2">
      <c r="A287" s="92"/>
      <c r="B287" s="363"/>
      <c r="G287" s="363"/>
      <c r="J287" s="364"/>
      <c r="K287" s="106" t="str">
        <f>IF(G287="","", (H287*I287)*VLOOKUP(G287,VALIDATIONS!$BF$2:$BG$9,2))</f>
        <v/>
      </c>
    </row>
    <row r="288" spans="1:11" x14ac:dyDescent="0.2">
      <c r="A288" s="92"/>
      <c r="B288" s="363"/>
      <c r="G288" s="363"/>
      <c r="J288" s="364"/>
      <c r="K288" s="106" t="str">
        <f>IF(G288="","", (H288*I288)*VLOOKUP(G288,VALIDATIONS!$BF$2:$BG$9,2))</f>
        <v/>
      </c>
    </row>
    <row r="289" spans="1:11" x14ac:dyDescent="0.2">
      <c r="A289" s="92"/>
      <c r="B289" s="363"/>
      <c r="G289" s="363"/>
      <c r="J289" s="364"/>
      <c r="K289" s="106" t="str">
        <f>IF(G289="","", (H289*I289)*VLOOKUP(G289,VALIDATIONS!$BF$2:$BG$9,2))</f>
        <v/>
      </c>
    </row>
    <row r="290" spans="1:11" x14ac:dyDescent="0.2">
      <c r="A290" s="92"/>
      <c r="B290" s="363"/>
      <c r="G290" s="363"/>
      <c r="J290" s="364"/>
      <c r="K290" s="106" t="str">
        <f>IF(G290="","", (H290*I290)*VLOOKUP(G290,VALIDATIONS!$BF$2:$BG$9,2))</f>
        <v/>
      </c>
    </row>
    <row r="291" spans="1:11" x14ac:dyDescent="0.2">
      <c r="A291" s="92"/>
      <c r="B291" s="363"/>
      <c r="G291" s="363"/>
      <c r="J291" s="364"/>
      <c r="K291" s="106" t="str">
        <f>IF(G291="","", (H291*I291)*VLOOKUP(G291,VALIDATIONS!$BF$2:$BG$9,2))</f>
        <v/>
      </c>
    </row>
    <row r="292" spans="1:11" x14ac:dyDescent="0.2">
      <c r="A292" s="92"/>
      <c r="B292" s="363"/>
      <c r="G292" s="363"/>
      <c r="J292" s="364"/>
      <c r="K292" s="106" t="str">
        <f>IF(G292="","", (H292*I292)*VLOOKUP(G292,VALIDATIONS!$BF$2:$BG$9,2))</f>
        <v/>
      </c>
    </row>
    <row r="293" spans="1:11" x14ac:dyDescent="0.2">
      <c r="A293" s="92"/>
      <c r="B293" s="363"/>
      <c r="G293" s="363"/>
      <c r="J293" s="364"/>
      <c r="K293" s="106" t="str">
        <f>IF(G293="","", (H293*I293)*VLOOKUP(G293,VALIDATIONS!$BF$2:$BG$9,2))</f>
        <v/>
      </c>
    </row>
    <row r="294" spans="1:11" x14ac:dyDescent="0.2">
      <c r="A294" s="92"/>
      <c r="B294" s="363"/>
      <c r="G294" s="363"/>
      <c r="J294" s="364"/>
      <c r="K294" s="106" t="str">
        <f>IF(G294="","", (H294*I294)*VLOOKUP(G294,VALIDATIONS!$BF$2:$BG$9,2))</f>
        <v/>
      </c>
    </row>
    <row r="295" spans="1:11" x14ac:dyDescent="0.2">
      <c r="A295" s="92"/>
      <c r="B295" s="363"/>
      <c r="G295" s="363"/>
      <c r="J295" s="364"/>
      <c r="K295" s="106" t="str">
        <f>IF(G295="","", (H295*I295)*VLOOKUP(G295,VALIDATIONS!$BF$2:$BG$9,2))</f>
        <v/>
      </c>
    </row>
    <row r="296" spans="1:11" x14ac:dyDescent="0.2">
      <c r="A296" s="92"/>
      <c r="B296" s="363"/>
      <c r="G296" s="363"/>
      <c r="J296" s="364"/>
      <c r="K296" s="106" t="str">
        <f>IF(G296="","", (H296*I296)*VLOOKUP(G296,VALIDATIONS!$BF$2:$BG$9,2))</f>
        <v/>
      </c>
    </row>
    <row r="297" spans="1:11" x14ac:dyDescent="0.2">
      <c r="A297" s="92"/>
      <c r="B297" s="363"/>
      <c r="G297" s="363"/>
      <c r="J297" s="364"/>
      <c r="K297" s="106" t="str">
        <f>IF(G297="","", (H297*I297)*VLOOKUP(G297,VALIDATIONS!$BF$2:$BG$9,2))</f>
        <v/>
      </c>
    </row>
    <row r="298" spans="1:11" x14ac:dyDescent="0.2">
      <c r="A298" s="92"/>
      <c r="B298" s="363"/>
      <c r="G298" s="363"/>
      <c r="J298" s="364"/>
      <c r="K298" s="106" t="str">
        <f>IF(G298="","", (H298*I298)*VLOOKUP(G298,VALIDATIONS!$BF$2:$BG$9,2))</f>
        <v/>
      </c>
    </row>
    <row r="299" spans="1:11" x14ac:dyDescent="0.2">
      <c r="A299" s="92"/>
      <c r="B299" s="363"/>
      <c r="G299" s="363"/>
      <c r="J299" s="364"/>
      <c r="K299" s="106" t="str">
        <f>IF(G299="","", (H299*I299)*VLOOKUP(G299,VALIDATIONS!$BF$2:$BG$9,2))</f>
        <v/>
      </c>
    </row>
    <row r="300" spans="1:11" x14ac:dyDescent="0.2">
      <c r="A300" s="92"/>
      <c r="B300" s="363"/>
      <c r="G300" s="363"/>
      <c r="J300" s="364"/>
      <c r="K300" s="106" t="str">
        <f>IF(G300="","", (H300*I300)*VLOOKUP(G300,VALIDATIONS!$BF$2:$BG$9,2))</f>
        <v/>
      </c>
    </row>
    <row r="301" spans="1:11" x14ac:dyDescent="0.2">
      <c r="A301" s="92"/>
      <c r="B301" s="363"/>
      <c r="G301" s="363"/>
      <c r="J301" s="364"/>
      <c r="K301" s="106" t="str">
        <f>IF(G301="","", (H301*I301)*VLOOKUP(G301,VALIDATIONS!$BF$2:$BG$9,2))</f>
        <v/>
      </c>
    </row>
    <row r="302" spans="1:11" x14ac:dyDescent="0.2">
      <c r="A302" s="92"/>
      <c r="B302" s="363"/>
      <c r="G302" s="363"/>
      <c r="J302" s="364"/>
      <c r="K302" s="106" t="str">
        <f>IF(G302="","", (H302*I302)*VLOOKUP(G302,VALIDATIONS!$BF$2:$BG$9,2))</f>
        <v/>
      </c>
    </row>
    <row r="303" spans="1:11" x14ac:dyDescent="0.2">
      <c r="A303" s="92"/>
      <c r="B303" s="363"/>
      <c r="G303" s="363"/>
      <c r="J303" s="364"/>
      <c r="K303" s="106" t="str">
        <f>IF(G303="","", (H303*I303)*VLOOKUP(G303,VALIDATIONS!$BF$2:$BG$9,2))</f>
        <v/>
      </c>
    </row>
    <row r="304" spans="1:11" x14ac:dyDescent="0.2">
      <c r="A304" s="92"/>
      <c r="B304" s="363"/>
      <c r="G304" s="363"/>
      <c r="J304" s="364"/>
      <c r="K304" s="106" t="str">
        <f>IF(G304="","", (H304*I304)*VLOOKUP(G304,VALIDATIONS!$BF$2:$BG$9,2))</f>
        <v/>
      </c>
    </row>
    <row r="305" spans="1:11" x14ac:dyDescent="0.2">
      <c r="A305" s="92"/>
      <c r="B305" s="363"/>
      <c r="G305" s="363"/>
      <c r="J305" s="364"/>
      <c r="K305" s="106" t="str">
        <f>IF(G305="","", (H305*I305)*VLOOKUP(G305,VALIDATIONS!$BF$2:$BG$9,2))</f>
        <v/>
      </c>
    </row>
    <row r="306" spans="1:11" x14ac:dyDescent="0.2">
      <c r="A306" s="92"/>
      <c r="B306" s="363"/>
      <c r="G306" s="363"/>
      <c r="J306" s="364"/>
      <c r="K306" s="106" t="str">
        <f>IF(G306="","", (H306*I306)*VLOOKUP(G306,VALIDATIONS!$BF$2:$BG$9,2))</f>
        <v/>
      </c>
    </row>
    <row r="307" spans="1:11" x14ac:dyDescent="0.2">
      <c r="A307" s="92"/>
      <c r="B307" s="363"/>
      <c r="G307" s="363"/>
      <c r="J307" s="364"/>
      <c r="K307" s="106" t="str">
        <f>IF(G307="","", (H307*I307)*VLOOKUP(G307,VALIDATIONS!$BF$2:$BG$9,2))</f>
        <v/>
      </c>
    </row>
    <row r="308" spans="1:11" x14ac:dyDescent="0.2">
      <c r="A308" s="92"/>
      <c r="B308" s="363"/>
      <c r="G308" s="363"/>
      <c r="J308" s="364"/>
      <c r="K308" s="106" t="str">
        <f>IF(G308="","", (H308*I308)*VLOOKUP(G308,VALIDATIONS!$BF$2:$BG$9,2))</f>
        <v/>
      </c>
    </row>
    <row r="309" spans="1:11" x14ac:dyDescent="0.2">
      <c r="A309" s="92"/>
      <c r="B309" s="363"/>
      <c r="G309" s="363"/>
      <c r="J309" s="364"/>
      <c r="K309" s="106" t="str">
        <f>IF(G309="","", (H309*I309)*VLOOKUP(G309,VALIDATIONS!$BF$2:$BG$9,2))</f>
        <v/>
      </c>
    </row>
    <row r="310" spans="1:11" x14ac:dyDescent="0.2">
      <c r="A310" s="92"/>
      <c r="B310" s="363"/>
      <c r="G310" s="363"/>
      <c r="J310" s="364"/>
      <c r="K310" s="106" t="str">
        <f>IF(G310="","", (H310*I310)*VLOOKUP(G310,VALIDATIONS!$BF$2:$BG$9,2))</f>
        <v/>
      </c>
    </row>
    <row r="311" spans="1:11" x14ac:dyDescent="0.2">
      <c r="A311" s="92"/>
      <c r="B311" s="363"/>
      <c r="G311" s="363"/>
      <c r="J311" s="364"/>
      <c r="K311" s="106" t="str">
        <f>IF(G311="","", (H311*I311)*VLOOKUP(G311,VALIDATIONS!$BF$2:$BG$9,2))</f>
        <v/>
      </c>
    </row>
    <row r="312" spans="1:11" x14ac:dyDescent="0.2">
      <c r="A312" s="92"/>
      <c r="B312" s="363"/>
      <c r="G312" s="363"/>
      <c r="J312" s="364"/>
      <c r="K312" s="106" t="str">
        <f>IF(G312="","", (H312*I312)*VLOOKUP(G312,VALIDATIONS!$BF$2:$BG$9,2))</f>
        <v/>
      </c>
    </row>
    <row r="313" spans="1:11" x14ac:dyDescent="0.2">
      <c r="A313" s="92"/>
      <c r="B313" s="363"/>
      <c r="G313" s="363"/>
      <c r="J313" s="364"/>
      <c r="K313" s="106" t="str">
        <f>IF(G313="","", (H313*I313)*VLOOKUP(G313,VALIDATIONS!$BF$2:$BG$9,2))</f>
        <v/>
      </c>
    </row>
    <row r="314" spans="1:11" x14ac:dyDescent="0.2">
      <c r="A314" s="92"/>
      <c r="B314" s="363"/>
      <c r="G314" s="363"/>
      <c r="J314" s="364"/>
      <c r="K314" s="106" t="str">
        <f>IF(G314="","", (H314*I314)*VLOOKUP(G314,VALIDATIONS!$BF$2:$BG$9,2))</f>
        <v/>
      </c>
    </row>
    <row r="315" spans="1:11" x14ac:dyDescent="0.2">
      <c r="A315" s="92"/>
      <c r="B315" s="363"/>
      <c r="G315" s="363"/>
      <c r="J315" s="364"/>
      <c r="K315" s="106" t="str">
        <f>IF(G315="","", (H315*I315)*VLOOKUP(G315,VALIDATIONS!$BF$2:$BG$9,2))</f>
        <v/>
      </c>
    </row>
    <row r="316" spans="1:11" x14ac:dyDescent="0.2">
      <c r="A316" s="92"/>
      <c r="B316" s="363"/>
      <c r="G316" s="363"/>
      <c r="J316" s="364"/>
      <c r="K316" s="106" t="str">
        <f>IF(G316="","", (H316*I316)*VLOOKUP(G316,VALIDATIONS!$BF$2:$BG$9,2))</f>
        <v/>
      </c>
    </row>
    <row r="317" spans="1:11" x14ac:dyDescent="0.2">
      <c r="A317" s="92"/>
      <c r="B317" s="363"/>
      <c r="G317" s="363"/>
      <c r="J317" s="364"/>
      <c r="K317" s="106" t="str">
        <f>IF(G317="","", (H317*I317)*VLOOKUP(G317,VALIDATIONS!$BF$2:$BG$9,2))</f>
        <v/>
      </c>
    </row>
    <row r="318" spans="1:11" x14ac:dyDescent="0.2">
      <c r="A318" s="92"/>
      <c r="B318" s="363"/>
      <c r="G318" s="363"/>
      <c r="J318" s="364"/>
      <c r="K318" s="106" t="str">
        <f>IF(G318="","", (H318*I318)*VLOOKUP(G318,VALIDATIONS!$BF$2:$BG$9,2))</f>
        <v/>
      </c>
    </row>
    <row r="319" spans="1:11" x14ac:dyDescent="0.2">
      <c r="A319" s="92"/>
      <c r="B319" s="363"/>
      <c r="G319" s="363"/>
      <c r="J319" s="364"/>
      <c r="K319" s="106" t="str">
        <f>IF(G319="","", (H319*I319)*VLOOKUP(G319,VALIDATIONS!$BF$2:$BG$9,2))</f>
        <v/>
      </c>
    </row>
    <row r="320" spans="1:11" x14ac:dyDescent="0.2">
      <c r="A320" s="92"/>
      <c r="B320" s="363"/>
      <c r="G320" s="363"/>
      <c r="J320" s="364"/>
      <c r="K320" s="106" t="str">
        <f>IF(G320="","", (H320*I320)*VLOOKUP(G320,VALIDATIONS!$BF$2:$BG$9,2))</f>
        <v/>
      </c>
    </row>
    <row r="321" spans="1:11" x14ac:dyDescent="0.2">
      <c r="A321" s="92"/>
      <c r="B321" s="363"/>
      <c r="G321" s="363"/>
      <c r="J321" s="364"/>
      <c r="K321" s="106" t="str">
        <f>IF(G321="","", (H321*I321)*VLOOKUP(G321,VALIDATIONS!$BF$2:$BG$9,2))</f>
        <v/>
      </c>
    </row>
    <row r="322" spans="1:11" x14ac:dyDescent="0.2">
      <c r="A322" s="92"/>
      <c r="B322" s="363"/>
      <c r="G322" s="363"/>
      <c r="J322" s="364"/>
      <c r="K322" s="106" t="str">
        <f>IF(G322="","", (H322*I322)*VLOOKUP(G322,VALIDATIONS!$BF$2:$BG$9,2))</f>
        <v/>
      </c>
    </row>
    <row r="323" spans="1:11" x14ac:dyDescent="0.2">
      <c r="A323" s="92"/>
      <c r="B323" s="363"/>
      <c r="G323" s="363"/>
      <c r="J323" s="364"/>
      <c r="K323" s="106" t="str">
        <f>IF(G323="","", (H323*I323)*VLOOKUP(G323,VALIDATIONS!$BF$2:$BG$9,2))</f>
        <v/>
      </c>
    </row>
    <row r="324" spans="1:11" x14ac:dyDescent="0.2">
      <c r="A324" s="92"/>
      <c r="B324" s="363"/>
      <c r="G324" s="363"/>
      <c r="J324" s="364"/>
      <c r="K324" s="106" t="str">
        <f>IF(G324="","", (H324*I324)*VLOOKUP(G324,VALIDATIONS!$BF$2:$BG$9,2))</f>
        <v/>
      </c>
    </row>
    <row r="325" spans="1:11" x14ac:dyDescent="0.2">
      <c r="A325" s="92"/>
      <c r="B325" s="363"/>
      <c r="G325" s="363"/>
      <c r="J325" s="364"/>
      <c r="K325" s="106" t="str">
        <f>IF(G325="","", (H325*I325)*VLOOKUP(G325,VALIDATIONS!$BF$2:$BG$9,2))</f>
        <v/>
      </c>
    </row>
    <row r="326" spans="1:11" x14ac:dyDescent="0.2">
      <c r="A326" s="92"/>
      <c r="B326" s="363"/>
      <c r="G326" s="363"/>
      <c r="J326" s="364"/>
      <c r="K326" s="106" t="str">
        <f>IF(G326="","", (H326*I326)*VLOOKUP(G326,VALIDATIONS!$BF$2:$BG$9,2))</f>
        <v/>
      </c>
    </row>
    <row r="327" spans="1:11" x14ac:dyDescent="0.2">
      <c r="A327" s="92"/>
      <c r="B327" s="363"/>
      <c r="G327" s="363"/>
      <c r="J327" s="364"/>
      <c r="K327" s="106" t="str">
        <f>IF(G327="","", (H327*I327)*VLOOKUP(G327,VALIDATIONS!$BF$2:$BG$9,2))</f>
        <v/>
      </c>
    </row>
    <row r="328" spans="1:11" x14ac:dyDescent="0.2">
      <c r="A328" s="92"/>
      <c r="B328" s="363"/>
      <c r="G328" s="363"/>
      <c r="J328" s="364"/>
      <c r="K328" s="106" t="str">
        <f>IF(G328="","", (H328*I328)*VLOOKUP(G328,VALIDATIONS!$BF$2:$BG$9,2))</f>
        <v/>
      </c>
    </row>
    <row r="329" spans="1:11" x14ac:dyDescent="0.2">
      <c r="A329" s="92"/>
      <c r="B329" s="363"/>
      <c r="G329" s="363"/>
      <c r="J329" s="364"/>
      <c r="K329" s="106" t="str">
        <f>IF(G329="","", (H329*I329)*VLOOKUP(G329,VALIDATIONS!$BF$2:$BG$9,2))</f>
        <v/>
      </c>
    </row>
    <row r="330" spans="1:11" x14ac:dyDescent="0.2">
      <c r="A330" s="92"/>
      <c r="B330" s="363"/>
      <c r="G330" s="363"/>
      <c r="J330" s="364"/>
      <c r="K330" s="106" t="str">
        <f>IF(G330="","", (H330*I330)*VLOOKUP(G330,VALIDATIONS!$BF$2:$BG$9,2))</f>
        <v/>
      </c>
    </row>
    <row r="331" spans="1:11" x14ac:dyDescent="0.2">
      <c r="A331" s="92"/>
      <c r="B331" s="363"/>
      <c r="G331" s="363"/>
      <c r="J331" s="364"/>
      <c r="K331" s="106" t="str">
        <f>IF(G331="","", (H331*I331)*VLOOKUP(G331,VALIDATIONS!$BF$2:$BG$9,2))</f>
        <v/>
      </c>
    </row>
    <row r="332" spans="1:11" x14ac:dyDescent="0.2">
      <c r="A332" s="92"/>
      <c r="B332" s="363"/>
      <c r="G332" s="363"/>
      <c r="J332" s="364"/>
      <c r="K332" s="106" t="str">
        <f>IF(G332="","", (H332*I332)*VLOOKUP(G332,VALIDATIONS!$BF$2:$BG$9,2))</f>
        <v/>
      </c>
    </row>
    <row r="333" spans="1:11" x14ac:dyDescent="0.2">
      <c r="A333" s="92"/>
      <c r="B333" s="363"/>
      <c r="G333" s="363"/>
      <c r="J333" s="364"/>
      <c r="K333" s="106" t="str">
        <f>IF(G333="","", (H333*I333)*VLOOKUP(G333,VALIDATIONS!$BF$2:$BG$9,2))</f>
        <v/>
      </c>
    </row>
    <row r="334" spans="1:11" x14ac:dyDescent="0.2">
      <c r="A334" s="92"/>
      <c r="B334" s="363"/>
      <c r="G334" s="363"/>
      <c r="J334" s="364"/>
      <c r="K334" s="106" t="str">
        <f>IF(G334="","", (H334*I334)*VLOOKUP(G334,VALIDATIONS!$BF$2:$BG$9,2))</f>
        <v/>
      </c>
    </row>
    <row r="335" spans="1:11" x14ac:dyDescent="0.2">
      <c r="A335" s="92"/>
      <c r="B335" s="363"/>
      <c r="G335" s="363"/>
      <c r="J335" s="364"/>
      <c r="K335" s="106" t="str">
        <f>IF(G335="","", (H335*I335)*VLOOKUP(G335,VALIDATIONS!$BF$2:$BG$9,2))</f>
        <v/>
      </c>
    </row>
    <row r="336" spans="1:11" x14ac:dyDescent="0.2">
      <c r="A336" s="92"/>
      <c r="B336" s="363"/>
      <c r="G336" s="363"/>
      <c r="J336" s="364"/>
      <c r="K336" s="106" t="str">
        <f>IF(G336="","", (H336*I336)*VLOOKUP(G336,VALIDATIONS!$BF$2:$BG$9,2))</f>
        <v/>
      </c>
    </row>
    <row r="337" spans="1:11" x14ac:dyDescent="0.2">
      <c r="A337" s="92"/>
      <c r="B337" s="363"/>
      <c r="G337" s="363"/>
      <c r="J337" s="364"/>
      <c r="K337" s="106" t="str">
        <f>IF(G337="","", (H337*I337)*VLOOKUP(G337,VALIDATIONS!$BF$2:$BG$9,2))</f>
        <v/>
      </c>
    </row>
    <row r="338" spans="1:11" x14ac:dyDescent="0.2">
      <c r="A338" s="92"/>
      <c r="B338" s="363"/>
      <c r="G338" s="363"/>
      <c r="J338" s="364"/>
      <c r="K338" s="106" t="str">
        <f>IF(G338="","", (H338*I338)*VLOOKUP(G338,VALIDATIONS!$BF$2:$BG$9,2))</f>
        <v/>
      </c>
    </row>
    <row r="339" spans="1:11" x14ac:dyDescent="0.2">
      <c r="A339" s="92"/>
      <c r="B339" s="363"/>
      <c r="G339" s="363"/>
      <c r="J339" s="364"/>
      <c r="K339" s="106" t="str">
        <f>IF(G339="","", (H339*I339)*VLOOKUP(G339,VALIDATIONS!$BF$2:$BG$9,2))</f>
        <v/>
      </c>
    </row>
    <row r="340" spans="1:11" x14ac:dyDescent="0.2">
      <c r="A340" s="92"/>
      <c r="B340" s="363"/>
      <c r="G340" s="363"/>
      <c r="J340" s="364"/>
      <c r="K340" s="106" t="str">
        <f>IF(G340="","", (H340*I340)*VLOOKUP(G340,VALIDATIONS!$BF$2:$BG$9,2))</f>
        <v/>
      </c>
    </row>
    <row r="341" spans="1:11" x14ac:dyDescent="0.2">
      <c r="A341" s="92"/>
      <c r="B341" s="363"/>
      <c r="G341" s="363"/>
      <c r="J341" s="364"/>
      <c r="K341" s="106" t="str">
        <f>IF(G341="","", (H341*I341)*VLOOKUP(G341,VALIDATIONS!$BF$2:$BG$9,2))</f>
        <v/>
      </c>
    </row>
    <row r="342" spans="1:11" x14ac:dyDescent="0.2">
      <c r="A342" s="92"/>
      <c r="B342" s="363"/>
      <c r="G342" s="363"/>
      <c r="J342" s="364"/>
      <c r="K342" s="106" t="str">
        <f>IF(G342="","", (H342*I342)*VLOOKUP(G342,VALIDATIONS!$BF$2:$BG$9,2))</f>
        <v/>
      </c>
    </row>
    <row r="343" spans="1:11" x14ac:dyDescent="0.2">
      <c r="A343" s="92"/>
      <c r="B343" s="363"/>
      <c r="G343" s="363"/>
      <c r="J343" s="364"/>
      <c r="K343" s="106" t="str">
        <f>IF(G343="","", (H343*I343)*VLOOKUP(G343,VALIDATIONS!$BF$2:$BG$9,2))</f>
        <v/>
      </c>
    </row>
    <row r="344" spans="1:11" x14ac:dyDescent="0.2">
      <c r="A344" s="92"/>
      <c r="B344" s="363"/>
      <c r="G344" s="363"/>
      <c r="J344" s="364"/>
      <c r="K344" s="106" t="str">
        <f>IF(G344="","", (H344*I344)*VLOOKUP(G344,VALIDATIONS!$BF$2:$BG$9,2))</f>
        <v/>
      </c>
    </row>
    <row r="345" spans="1:11" x14ac:dyDescent="0.2">
      <c r="A345" s="92"/>
      <c r="B345" s="363"/>
      <c r="G345" s="363"/>
      <c r="J345" s="364"/>
      <c r="K345" s="106" t="str">
        <f>IF(G345="","", (H345*I345)*VLOOKUP(G345,VALIDATIONS!$BF$2:$BG$9,2))</f>
        <v/>
      </c>
    </row>
    <row r="346" spans="1:11" x14ac:dyDescent="0.2">
      <c r="A346" s="92"/>
      <c r="B346" s="363"/>
      <c r="G346" s="363"/>
      <c r="J346" s="364"/>
      <c r="K346" s="106" t="str">
        <f>IF(G346="","", (H346*I346)*VLOOKUP(G346,VALIDATIONS!$BF$2:$BG$9,2))</f>
        <v/>
      </c>
    </row>
    <row r="347" spans="1:11" x14ac:dyDescent="0.2">
      <c r="A347" s="92"/>
      <c r="B347" s="363"/>
      <c r="G347" s="363"/>
      <c r="J347" s="364"/>
      <c r="K347" s="106" t="str">
        <f>IF(G347="","", (H347*I347)*VLOOKUP(G347,VALIDATIONS!$BF$2:$BG$9,2))</f>
        <v/>
      </c>
    </row>
    <row r="348" spans="1:11" x14ac:dyDescent="0.2">
      <c r="A348" s="92"/>
      <c r="B348" s="363"/>
      <c r="G348" s="363"/>
      <c r="J348" s="364"/>
      <c r="K348" s="106" t="str">
        <f>IF(G348="","", (H348*I348)*VLOOKUP(G348,VALIDATIONS!$BF$2:$BG$9,2))</f>
        <v/>
      </c>
    </row>
    <row r="349" spans="1:11" x14ac:dyDescent="0.2">
      <c r="A349" s="92"/>
      <c r="B349" s="363"/>
      <c r="G349" s="363"/>
      <c r="J349" s="364"/>
      <c r="K349" s="106" t="str">
        <f>IF(G349="","", (H349*I349)*VLOOKUP(G349,VALIDATIONS!$BF$2:$BG$9,2))</f>
        <v/>
      </c>
    </row>
    <row r="350" spans="1:11" x14ac:dyDescent="0.2">
      <c r="A350" s="92"/>
      <c r="B350" s="363"/>
      <c r="G350" s="363"/>
      <c r="J350" s="364"/>
      <c r="K350" s="106" t="str">
        <f>IF(G350="","", (H350*I350)*VLOOKUP(G350,VALIDATIONS!$BF$2:$BG$9,2))</f>
        <v/>
      </c>
    </row>
    <row r="351" spans="1:11" x14ac:dyDescent="0.2">
      <c r="A351" s="92"/>
      <c r="B351" s="363"/>
      <c r="G351" s="363"/>
      <c r="J351" s="364"/>
      <c r="K351" s="106" t="str">
        <f>IF(G351="","", (H351*I351)*VLOOKUP(G351,VALIDATIONS!$BF$2:$BG$9,2))</f>
        <v/>
      </c>
    </row>
    <row r="352" spans="1:11" x14ac:dyDescent="0.2">
      <c r="A352" s="92"/>
      <c r="B352" s="363"/>
      <c r="G352" s="363"/>
      <c r="J352" s="364"/>
      <c r="K352" s="106" t="str">
        <f>IF(G352="","", (H352*I352)*VLOOKUP(G352,VALIDATIONS!$BF$2:$BG$9,2))</f>
        <v/>
      </c>
    </row>
    <row r="353" spans="1:11" x14ac:dyDescent="0.2">
      <c r="A353" s="92"/>
      <c r="B353" s="363"/>
      <c r="G353" s="363"/>
      <c r="J353" s="364"/>
      <c r="K353" s="106" t="str">
        <f>IF(G353="","", (H353*I353)*VLOOKUP(G353,VALIDATIONS!$BF$2:$BG$9,2))</f>
        <v/>
      </c>
    </row>
    <row r="354" spans="1:11" x14ac:dyDescent="0.2">
      <c r="A354" s="92"/>
      <c r="B354" s="363"/>
      <c r="G354" s="363"/>
      <c r="J354" s="364"/>
      <c r="K354" s="106" t="str">
        <f>IF(G354="","", (H354*I354)*VLOOKUP(G354,VALIDATIONS!$BF$2:$BG$9,2))</f>
        <v/>
      </c>
    </row>
    <row r="355" spans="1:11" x14ac:dyDescent="0.2">
      <c r="A355" s="92"/>
      <c r="B355" s="363"/>
      <c r="G355" s="363"/>
      <c r="J355" s="364"/>
      <c r="K355" s="106" t="str">
        <f>IF(G355="","", (H355*I355)*VLOOKUP(G355,VALIDATIONS!$BF$2:$BG$9,2))</f>
        <v/>
      </c>
    </row>
    <row r="356" spans="1:11" x14ac:dyDescent="0.2">
      <c r="A356" s="92"/>
      <c r="B356" s="363"/>
      <c r="G356" s="363"/>
      <c r="J356" s="364"/>
      <c r="K356" s="106" t="str">
        <f>IF(G356="","", (H356*I356)*VLOOKUP(G356,VALIDATIONS!$BF$2:$BG$9,2))</f>
        <v/>
      </c>
    </row>
    <row r="357" spans="1:11" x14ac:dyDescent="0.2">
      <c r="A357" s="92"/>
      <c r="B357" s="363"/>
      <c r="G357" s="363"/>
      <c r="J357" s="364"/>
      <c r="K357" s="106" t="str">
        <f>IF(G357="","", (H357*I357)*VLOOKUP(G357,VALIDATIONS!$BF$2:$BG$9,2))</f>
        <v/>
      </c>
    </row>
    <row r="358" spans="1:11" x14ac:dyDescent="0.2">
      <c r="A358" s="92"/>
      <c r="B358" s="363"/>
      <c r="G358" s="363"/>
      <c r="J358" s="364"/>
      <c r="K358" s="106" t="str">
        <f>IF(G358="","", (H358*I358)*VLOOKUP(G358,VALIDATIONS!$BF$2:$BG$9,2))</f>
        <v/>
      </c>
    </row>
    <row r="359" spans="1:11" x14ac:dyDescent="0.2">
      <c r="A359" s="92"/>
      <c r="B359" s="363"/>
      <c r="G359" s="363"/>
      <c r="J359" s="364"/>
      <c r="K359" s="106" t="str">
        <f>IF(G359="","", (H359*I359)*VLOOKUP(G359,VALIDATIONS!$BF$2:$BG$9,2))</f>
        <v/>
      </c>
    </row>
    <row r="360" spans="1:11" x14ac:dyDescent="0.2">
      <c r="A360" s="92"/>
      <c r="B360" s="363"/>
      <c r="G360" s="363"/>
      <c r="J360" s="364"/>
      <c r="K360" s="106" t="str">
        <f>IF(G360="","", (H360*I360)*VLOOKUP(G360,VALIDATIONS!$BF$2:$BG$9,2))</f>
        <v/>
      </c>
    </row>
    <row r="361" spans="1:11" x14ac:dyDescent="0.2">
      <c r="A361" s="92"/>
      <c r="B361" s="363"/>
      <c r="G361" s="363"/>
      <c r="J361" s="364"/>
      <c r="K361" s="106" t="str">
        <f>IF(G361="","", (H361*I361)*VLOOKUP(G361,VALIDATIONS!$BF$2:$BG$9,2))</f>
        <v/>
      </c>
    </row>
    <row r="362" spans="1:11" x14ac:dyDescent="0.2">
      <c r="A362" s="92"/>
      <c r="B362" s="363"/>
      <c r="G362" s="363"/>
      <c r="J362" s="364"/>
      <c r="K362" s="106" t="str">
        <f>IF(G362="","", (H362*I362)*VLOOKUP(G362,VALIDATIONS!$BF$2:$BG$9,2))</f>
        <v/>
      </c>
    </row>
    <row r="363" spans="1:11" x14ac:dyDescent="0.2">
      <c r="A363" s="92"/>
      <c r="B363" s="363"/>
      <c r="G363" s="363"/>
      <c r="J363" s="364"/>
      <c r="K363" s="106" t="str">
        <f>IF(G363="","", (H363*I363)*VLOOKUP(G363,VALIDATIONS!$BF$2:$BG$9,2))</f>
        <v/>
      </c>
    </row>
    <row r="364" spans="1:11" x14ac:dyDescent="0.2">
      <c r="A364" s="92"/>
      <c r="B364" s="363"/>
      <c r="G364" s="363"/>
      <c r="J364" s="364"/>
      <c r="K364" s="106" t="str">
        <f>IF(G364="","", (H364*I364)*VLOOKUP(G364,VALIDATIONS!$BF$2:$BG$9,2))</f>
        <v/>
      </c>
    </row>
    <row r="365" spans="1:11" x14ac:dyDescent="0.2">
      <c r="A365" s="92"/>
      <c r="B365" s="363"/>
      <c r="G365" s="363"/>
      <c r="J365" s="364"/>
      <c r="K365" s="106" t="str">
        <f>IF(G365="","", (H365*I365)*VLOOKUP(G365,VALIDATIONS!$BF$2:$BG$9,2))</f>
        <v/>
      </c>
    </row>
    <row r="366" spans="1:11" x14ac:dyDescent="0.2">
      <c r="A366" s="92"/>
      <c r="B366" s="363"/>
      <c r="G366" s="363"/>
      <c r="J366" s="364"/>
      <c r="K366" s="106" t="str">
        <f>IF(G366="","", (H366*I366)*VLOOKUP(G366,VALIDATIONS!$BF$2:$BG$9,2))</f>
        <v/>
      </c>
    </row>
    <row r="367" spans="1:11" x14ac:dyDescent="0.2">
      <c r="A367" s="92"/>
      <c r="B367" s="363"/>
      <c r="G367" s="363"/>
      <c r="J367" s="364"/>
      <c r="K367" s="106" t="str">
        <f>IF(G367="","", (H367*I367)*VLOOKUP(G367,VALIDATIONS!$BF$2:$BG$9,2))</f>
        <v/>
      </c>
    </row>
    <row r="368" spans="1:11" x14ac:dyDescent="0.2">
      <c r="A368" s="92"/>
      <c r="B368" s="363"/>
      <c r="G368" s="363"/>
      <c r="J368" s="364"/>
      <c r="K368" s="106" t="str">
        <f>IF(G368="","", (H368*I368)*VLOOKUP(G368,VALIDATIONS!$BF$2:$BG$9,2))</f>
        <v/>
      </c>
    </row>
    <row r="369" spans="1:11" x14ac:dyDescent="0.2">
      <c r="A369" s="92"/>
      <c r="B369" s="363"/>
      <c r="G369" s="363"/>
      <c r="J369" s="364"/>
      <c r="K369" s="106" t="str">
        <f>IF(G369="","", (H369*I369)*VLOOKUP(G369,VALIDATIONS!$BF$2:$BG$9,2))</f>
        <v/>
      </c>
    </row>
    <row r="370" spans="1:11" x14ac:dyDescent="0.2">
      <c r="A370" s="92"/>
      <c r="B370" s="363"/>
      <c r="G370" s="363"/>
      <c r="J370" s="364"/>
      <c r="K370" s="106" t="str">
        <f>IF(G370="","", (H370*I370)*VLOOKUP(G370,VALIDATIONS!$BF$2:$BG$9,2))</f>
        <v/>
      </c>
    </row>
    <row r="371" spans="1:11" x14ac:dyDescent="0.2">
      <c r="A371" s="92"/>
      <c r="B371" s="363"/>
      <c r="G371" s="363"/>
      <c r="J371" s="364"/>
      <c r="K371" s="106" t="str">
        <f>IF(G371="","", (H371*I371)*VLOOKUP(G371,VALIDATIONS!$BF$2:$BG$9,2))</f>
        <v/>
      </c>
    </row>
    <row r="372" spans="1:11" x14ac:dyDescent="0.2">
      <c r="A372" s="92"/>
      <c r="B372" s="363"/>
      <c r="G372" s="363"/>
      <c r="J372" s="364"/>
      <c r="K372" s="106" t="str">
        <f>IF(G372="","", (H372*I372)*VLOOKUP(G372,VALIDATIONS!$BF$2:$BG$9,2))</f>
        <v/>
      </c>
    </row>
    <row r="373" spans="1:11" x14ac:dyDescent="0.2">
      <c r="A373" s="92"/>
      <c r="B373" s="363"/>
      <c r="G373" s="363"/>
      <c r="J373" s="364"/>
      <c r="K373" s="106" t="str">
        <f>IF(G373="","", (H373*I373)*VLOOKUP(G373,VALIDATIONS!$BF$2:$BG$9,2))</f>
        <v/>
      </c>
    </row>
    <row r="374" spans="1:11" x14ac:dyDescent="0.2">
      <c r="A374" s="92"/>
      <c r="B374" s="363"/>
      <c r="G374" s="363"/>
      <c r="J374" s="364"/>
      <c r="K374" s="106" t="str">
        <f>IF(G374="","", (H374*I374)*VLOOKUP(G374,VALIDATIONS!$BF$2:$BG$9,2))</f>
        <v/>
      </c>
    </row>
    <row r="375" spans="1:11" x14ac:dyDescent="0.2">
      <c r="A375" s="92"/>
      <c r="B375" s="363"/>
      <c r="G375" s="363"/>
      <c r="J375" s="364"/>
      <c r="K375" s="106" t="str">
        <f>IF(G375="","", (H375*I375)*VLOOKUP(G375,VALIDATIONS!$BF$2:$BG$9,2))</f>
        <v/>
      </c>
    </row>
    <row r="376" spans="1:11" x14ac:dyDescent="0.2">
      <c r="A376" s="92"/>
      <c r="B376" s="363"/>
      <c r="G376" s="363"/>
      <c r="J376" s="364"/>
      <c r="K376" s="106" t="str">
        <f>IF(G376="","", (H376*I376)*VLOOKUP(G376,VALIDATIONS!$BF$2:$BG$9,2))</f>
        <v/>
      </c>
    </row>
    <row r="377" spans="1:11" x14ac:dyDescent="0.2">
      <c r="A377" s="92"/>
      <c r="B377" s="363"/>
      <c r="G377" s="363"/>
      <c r="J377" s="364"/>
      <c r="K377" s="106" t="str">
        <f>IF(G377="","", (H377*I377)*VLOOKUP(G377,VALIDATIONS!$BF$2:$BG$9,2))</f>
        <v/>
      </c>
    </row>
    <row r="378" spans="1:11" x14ac:dyDescent="0.2">
      <c r="A378" s="92"/>
      <c r="B378" s="363"/>
      <c r="G378" s="363"/>
      <c r="J378" s="364"/>
      <c r="K378" s="106" t="str">
        <f>IF(G378="","", (H378*I378)*VLOOKUP(G378,VALIDATIONS!$BF$2:$BG$9,2))</f>
        <v/>
      </c>
    </row>
    <row r="379" spans="1:11" x14ac:dyDescent="0.2">
      <c r="A379" s="92"/>
      <c r="B379" s="363"/>
      <c r="G379" s="363"/>
      <c r="J379" s="364"/>
      <c r="K379" s="106" t="str">
        <f>IF(G379="","", (H379*I379)*VLOOKUP(G379,VALIDATIONS!$BF$2:$BG$9,2))</f>
        <v/>
      </c>
    </row>
    <row r="380" spans="1:11" x14ac:dyDescent="0.2">
      <c r="A380" s="92"/>
      <c r="B380" s="363"/>
      <c r="G380" s="363"/>
      <c r="J380" s="364"/>
      <c r="K380" s="106" t="str">
        <f>IF(G380="","", (H380*I380)*VLOOKUP(G380,VALIDATIONS!$BF$2:$BG$9,2))</f>
        <v/>
      </c>
    </row>
    <row r="381" spans="1:11" x14ac:dyDescent="0.2">
      <c r="A381" s="92"/>
      <c r="B381" s="363"/>
      <c r="G381" s="363"/>
      <c r="J381" s="364"/>
      <c r="K381" s="106" t="str">
        <f>IF(G381="","", (H381*I381)*VLOOKUP(G381,VALIDATIONS!$BF$2:$BG$9,2))</f>
        <v/>
      </c>
    </row>
    <row r="382" spans="1:11" x14ac:dyDescent="0.2">
      <c r="A382" s="92"/>
      <c r="B382" s="363"/>
      <c r="G382" s="363"/>
      <c r="J382" s="364"/>
      <c r="K382" s="106" t="str">
        <f>IF(G382="","", (H382*I382)*VLOOKUP(G382,VALIDATIONS!$BF$2:$BG$9,2))</f>
        <v/>
      </c>
    </row>
    <row r="383" spans="1:11" x14ac:dyDescent="0.2">
      <c r="A383" s="92"/>
      <c r="B383" s="363"/>
      <c r="G383" s="363"/>
      <c r="J383" s="364"/>
      <c r="K383" s="106" t="str">
        <f>IF(G383="","", (H383*I383)*VLOOKUP(G383,VALIDATIONS!$BF$2:$BG$9,2))</f>
        <v/>
      </c>
    </row>
    <row r="384" spans="1:11" x14ac:dyDescent="0.2">
      <c r="A384" s="92"/>
      <c r="B384" s="363"/>
      <c r="G384" s="363"/>
      <c r="J384" s="364"/>
      <c r="K384" s="106" t="str">
        <f>IF(G384="","", (H384*I384)*VLOOKUP(G384,VALIDATIONS!$BF$2:$BG$9,2))</f>
        <v/>
      </c>
    </row>
    <row r="385" spans="1:11" x14ac:dyDescent="0.2">
      <c r="A385" s="92"/>
      <c r="B385" s="363"/>
      <c r="G385" s="363"/>
      <c r="J385" s="364"/>
      <c r="K385" s="106" t="str">
        <f>IF(G385="","", (H385*I385)*VLOOKUP(G385,VALIDATIONS!$BF$2:$BG$9,2))</f>
        <v/>
      </c>
    </row>
    <row r="386" spans="1:11" x14ac:dyDescent="0.2">
      <c r="A386" s="92"/>
      <c r="B386" s="363"/>
      <c r="G386" s="363"/>
      <c r="J386" s="364"/>
      <c r="K386" s="106" t="str">
        <f>IF(G386="","", (H386*I386)*VLOOKUP(G386,VALIDATIONS!$BF$2:$BG$9,2))</f>
        <v/>
      </c>
    </row>
    <row r="387" spans="1:11" x14ac:dyDescent="0.2">
      <c r="A387" s="92"/>
      <c r="B387" s="363"/>
      <c r="G387" s="363"/>
      <c r="J387" s="364"/>
      <c r="K387" s="106" t="str">
        <f>IF(G387="","", (H387*I387)*VLOOKUP(G387,VALIDATIONS!$BF$2:$BG$9,2))</f>
        <v/>
      </c>
    </row>
    <row r="388" spans="1:11" x14ac:dyDescent="0.2">
      <c r="A388" s="92"/>
      <c r="B388" s="363"/>
      <c r="G388" s="363"/>
      <c r="J388" s="364"/>
      <c r="K388" s="106" t="str">
        <f>IF(G388="","", (H388*I388)*VLOOKUP(G388,VALIDATIONS!$BF$2:$BG$9,2))</f>
        <v/>
      </c>
    </row>
    <row r="389" spans="1:11" x14ac:dyDescent="0.2">
      <c r="A389" s="92"/>
      <c r="B389" s="363"/>
      <c r="G389" s="363"/>
      <c r="J389" s="364"/>
      <c r="K389" s="106" t="str">
        <f>IF(G389="","", (H389*I389)*VLOOKUP(G389,VALIDATIONS!$BF$2:$BG$9,2))</f>
        <v/>
      </c>
    </row>
    <row r="390" spans="1:11" x14ac:dyDescent="0.2">
      <c r="A390" s="92"/>
      <c r="B390" s="363"/>
      <c r="G390" s="363"/>
      <c r="J390" s="364"/>
      <c r="K390" s="106" t="str">
        <f>IF(G390="","", (H390*I390)*VLOOKUP(G390,VALIDATIONS!$BF$2:$BG$9,2))</f>
        <v/>
      </c>
    </row>
    <row r="391" spans="1:11" x14ac:dyDescent="0.2">
      <c r="A391" s="92"/>
      <c r="B391" s="363"/>
      <c r="G391" s="363"/>
      <c r="J391" s="364"/>
      <c r="K391" s="106" t="str">
        <f>IF(G391="","", (H391*I391)*VLOOKUP(G391,VALIDATIONS!$BF$2:$BG$9,2))</f>
        <v/>
      </c>
    </row>
    <row r="392" spans="1:11" x14ac:dyDescent="0.2">
      <c r="A392" s="92"/>
      <c r="B392" s="363"/>
      <c r="G392" s="363"/>
      <c r="J392" s="364"/>
      <c r="K392" s="106" t="str">
        <f>IF(G392="","", (H392*I392)*VLOOKUP(G392,VALIDATIONS!$BF$2:$BG$9,2))</f>
        <v/>
      </c>
    </row>
    <row r="393" spans="1:11" x14ac:dyDescent="0.2">
      <c r="A393" s="92"/>
      <c r="B393" s="363"/>
      <c r="G393" s="363"/>
      <c r="J393" s="364"/>
      <c r="K393" s="106" t="str">
        <f>IF(G393="","", (H393*I393)*VLOOKUP(G393,VALIDATIONS!$BF$2:$BG$9,2))</f>
        <v/>
      </c>
    </row>
    <row r="394" spans="1:11" x14ac:dyDescent="0.2">
      <c r="A394" s="92"/>
      <c r="B394" s="363"/>
      <c r="G394" s="363"/>
      <c r="J394" s="364"/>
      <c r="K394" s="106" t="str">
        <f>IF(G394="","", (H394*I394)*VLOOKUP(G394,VALIDATIONS!$BF$2:$BG$9,2))</f>
        <v/>
      </c>
    </row>
    <row r="395" spans="1:11" x14ac:dyDescent="0.2">
      <c r="A395" s="92"/>
      <c r="B395" s="363"/>
      <c r="G395" s="363"/>
      <c r="J395" s="364"/>
      <c r="K395" s="106" t="str">
        <f>IF(G395="","", (H395*I395)*VLOOKUP(G395,VALIDATIONS!$BF$2:$BG$9,2))</f>
        <v/>
      </c>
    </row>
    <row r="396" spans="1:11" x14ac:dyDescent="0.2">
      <c r="A396" s="92"/>
      <c r="B396" s="363"/>
      <c r="G396" s="363"/>
      <c r="J396" s="364"/>
      <c r="K396" s="106" t="str">
        <f>IF(G396="","", (H396*I396)*VLOOKUP(G396,VALIDATIONS!$BF$2:$BG$9,2))</f>
        <v/>
      </c>
    </row>
    <row r="397" spans="1:11" x14ac:dyDescent="0.2">
      <c r="A397" s="92"/>
      <c r="B397" s="363"/>
      <c r="G397" s="363"/>
      <c r="J397" s="364"/>
      <c r="K397" s="106" t="str">
        <f>IF(G397="","", (H397*I397)*VLOOKUP(G397,VALIDATIONS!$BF$2:$BG$9,2))</f>
        <v/>
      </c>
    </row>
    <row r="398" spans="1:11" x14ac:dyDescent="0.2">
      <c r="A398" s="92"/>
      <c r="B398" s="363"/>
      <c r="G398" s="363"/>
      <c r="J398" s="364"/>
      <c r="K398" s="106" t="str">
        <f>IF(G398="","", (H398*I398)*VLOOKUP(G398,VALIDATIONS!$BF$2:$BG$9,2))</f>
        <v/>
      </c>
    </row>
    <row r="399" spans="1:11" x14ac:dyDescent="0.2">
      <c r="A399" s="92"/>
      <c r="B399" s="363"/>
      <c r="G399" s="363"/>
      <c r="J399" s="364"/>
      <c r="K399" s="106" t="str">
        <f>IF(G399="","", (H399*I399)*VLOOKUP(G399,VALIDATIONS!$BF$2:$BG$9,2))</f>
        <v/>
      </c>
    </row>
    <row r="400" spans="1:11" x14ac:dyDescent="0.2">
      <c r="A400" s="92"/>
      <c r="B400" s="363"/>
      <c r="G400" s="363"/>
      <c r="J400" s="364"/>
      <c r="K400" s="106" t="str">
        <f>IF(G400="","", (H400*I400)*VLOOKUP(G400,VALIDATIONS!$BF$2:$BG$9,2))</f>
        <v/>
      </c>
    </row>
    <row r="401" spans="1:11" x14ac:dyDescent="0.2">
      <c r="A401" s="92"/>
      <c r="B401" s="363"/>
      <c r="G401" s="363"/>
      <c r="J401" s="364"/>
      <c r="K401" s="106" t="str">
        <f>IF(G401="","", (H401*I401)*VLOOKUP(G401,VALIDATIONS!$BF$2:$BG$9,2))</f>
        <v/>
      </c>
    </row>
    <row r="402" spans="1:11" x14ac:dyDescent="0.2">
      <c r="A402" s="92"/>
      <c r="B402" s="363"/>
      <c r="G402" s="363"/>
      <c r="J402" s="364"/>
      <c r="K402" s="106" t="str">
        <f>IF(G402="","", (H402*I402)*VLOOKUP(G402,VALIDATIONS!$BF$2:$BG$9,2))</f>
        <v/>
      </c>
    </row>
    <row r="403" spans="1:11" x14ac:dyDescent="0.2">
      <c r="A403" s="92"/>
      <c r="B403" s="363"/>
      <c r="G403" s="363"/>
      <c r="J403" s="364"/>
      <c r="K403" s="106" t="str">
        <f>IF(G403="","", (H403*I403)*VLOOKUP(G403,VALIDATIONS!$BF$2:$BG$9,2))</f>
        <v/>
      </c>
    </row>
    <row r="404" spans="1:11" x14ac:dyDescent="0.2">
      <c r="A404" s="92"/>
      <c r="B404" s="363"/>
      <c r="G404" s="363"/>
      <c r="J404" s="364"/>
      <c r="K404" s="106" t="str">
        <f>IF(G404="","", (H404*I404)*VLOOKUP(G404,VALIDATIONS!$BF$2:$BG$9,2))</f>
        <v/>
      </c>
    </row>
    <row r="405" spans="1:11" x14ac:dyDescent="0.2">
      <c r="A405" s="92"/>
      <c r="B405" s="363"/>
      <c r="G405" s="363"/>
      <c r="J405" s="364"/>
      <c r="K405" s="106" t="str">
        <f>IF(G405="","", (H405*I405)*VLOOKUP(G405,VALIDATIONS!$BF$2:$BG$9,2))</f>
        <v/>
      </c>
    </row>
    <row r="406" spans="1:11" x14ac:dyDescent="0.2">
      <c r="A406" s="92"/>
      <c r="B406" s="363"/>
      <c r="G406" s="363"/>
      <c r="J406" s="364"/>
      <c r="K406" s="106" t="str">
        <f>IF(G406="","", (H406*I406)*VLOOKUP(G406,VALIDATIONS!$BF$2:$BG$9,2))</f>
        <v/>
      </c>
    </row>
    <row r="407" spans="1:11" x14ac:dyDescent="0.2">
      <c r="A407" s="92"/>
      <c r="B407" s="363"/>
      <c r="G407" s="363"/>
      <c r="J407" s="364"/>
      <c r="K407" s="106" t="str">
        <f>IF(G407="","", (H407*I407)*VLOOKUP(G407,VALIDATIONS!$BF$2:$BG$9,2))</f>
        <v/>
      </c>
    </row>
    <row r="408" spans="1:11" x14ac:dyDescent="0.2">
      <c r="A408" s="92"/>
      <c r="B408" s="363"/>
      <c r="G408" s="363"/>
      <c r="J408" s="364"/>
      <c r="K408" s="106" t="str">
        <f>IF(G408="","", (H408*I408)*VLOOKUP(G408,VALIDATIONS!$BF$2:$BG$9,2))</f>
        <v/>
      </c>
    </row>
    <row r="409" spans="1:11" x14ac:dyDescent="0.2">
      <c r="A409" s="92"/>
      <c r="B409" s="363"/>
      <c r="G409" s="363"/>
      <c r="J409" s="364"/>
      <c r="K409" s="106" t="str">
        <f>IF(G409="","", (H409*I409)*VLOOKUP(G409,VALIDATIONS!$BF$2:$BG$9,2))</f>
        <v/>
      </c>
    </row>
    <row r="410" spans="1:11" x14ac:dyDescent="0.2">
      <c r="A410" s="92"/>
      <c r="B410" s="363"/>
      <c r="G410" s="363"/>
      <c r="J410" s="364"/>
      <c r="K410" s="106" t="str">
        <f>IF(G410="","", (H410*I410)*VLOOKUP(G410,VALIDATIONS!$BF$2:$BG$9,2))</f>
        <v/>
      </c>
    </row>
    <row r="411" spans="1:11" x14ac:dyDescent="0.2">
      <c r="A411" s="92"/>
      <c r="B411" s="363"/>
      <c r="G411" s="363"/>
      <c r="J411" s="364"/>
      <c r="K411" s="106" t="str">
        <f>IF(G411="","", (H411*I411)*VLOOKUP(G411,VALIDATIONS!$BF$2:$BG$9,2))</f>
        <v/>
      </c>
    </row>
    <row r="412" spans="1:11" x14ac:dyDescent="0.2">
      <c r="A412" s="92"/>
      <c r="B412" s="363"/>
      <c r="G412" s="363"/>
      <c r="J412" s="364"/>
      <c r="K412" s="106" t="str">
        <f>IF(G412="","", (H412*I412)*VLOOKUP(G412,VALIDATIONS!$BF$2:$BG$9,2))</f>
        <v/>
      </c>
    </row>
    <row r="413" spans="1:11" x14ac:dyDescent="0.2">
      <c r="A413" s="92"/>
      <c r="B413" s="363"/>
      <c r="G413" s="363"/>
      <c r="J413" s="364"/>
      <c r="K413" s="106" t="str">
        <f>IF(G413="","", (H413*I413)*VLOOKUP(G413,VALIDATIONS!$BF$2:$BG$9,2))</f>
        <v/>
      </c>
    </row>
    <row r="414" spans="1:11" x14ac:dyDescent="0.2">
      <c r="A414" s="92"/>
      <c r="B414" s="363"/>
      <c r="G414" s="363"/>
      <c r="J414" s="364"/>
      <c r="K414" s="106" t="str">
        <f>IF(G414="","", (H414*I414)*VLOOKUP(G414,VALIDATIONS!$BF$2:$BG$9,2))</f>
        <v/>
      </c>
    </row>
    <row r="415" spans="1:11" x14ac:dyDescent="0.2">
      <c r="A415" s="92"/>
      <c r="B415" s="363"/>
      <c r="G415" s="363"/>
      <c r="J415" s="364"/>
      <c r="K415" s="106" t="str">
        <f>IF(G415="","", (H415*I415)*VLOOKUP(G415,VALIDATIONS!$BF$2:$BG$9,2))</f>
        <v/>
      </c>
    </row>
    <row r="416" spans="1:11" x14ac:dyDescent="0.2">
      <c r="A416" s="92"/>
      <c r="B416" s="363"/>
      <c r="G416" s="363"/>
      <c r="J416" s="364"/>
      <c r="K416" s="106" t="str">
        <f>IF(G416="","", (H416*I416)*VLOOKUP(G416,VALIDATIONS!$BF$2:$BG$9,2))</f>
        <v/>
      </c>
    </row>
    <row r="417" spans="1:11" x14ac:dyDescent="0.2">
      <c r="A417" s="92"/>
      <c r="B417" s="363"/>
      <c r="G417" s="363"/>
      <c r="J417" s="364"/>
      <c r="K417" s="106" t="str">
        <f>IF(G417="","", (H417*I417)*VLOOKUP(G417,VALIDATIONS!$BF$2:$BG$9,2))</f>
        <v/>
      </c>
    </row>
    <row r="418" spans="1:11" x14ac:dyDescent="0.2">
      <c r="A418" s="92"/>
      <c r="B418" s="363"/>
      <c r="G418" s="363"/>
      <c r="J418" s="364"/>
      <c r="K418" s="106" t="str">
        <f>IF(G418="","", (H418*I418)*VLOOKUP(G418,VALIDATIONS!$BF$2:$BG$9,2))</f>
        <v/>
      </c>
    </row>
    <row r="419" spans="1:11" x14ac:dyDescent="0.2">
      <c r="A419" s="92"/>
      <c r="B419" s="363"/>
      <c r="G419" s="363"/>
      <c r="J419" s="364"/>
      <c r="K419" s="106" t="str">
        <f>IF(G419="","", (H419*I419)*VLOOKUP(G419,VALIDATIONS!$BF$2:$BG$9,2))</f>
        <v/>
      </c>
    </row>
    <row r="420" spans="1:11" x14ac:dyDescent="0.2">
      <c r="A420" s="92"/>
      <c r="B420" s="363"/>
      <c r="G420" s="363"/>
      <c r="J420" s="364"/>
      <c r="K420" s="106" t="str">
        <f>IF(G420="","", (H420*I420)*VLOOKUP(G420,VALIDATIONS!$BF$2:$BG$9,2))</f>
        <v/>
      </c>
    </row>
    <row r="421" spans="1:11" x14ac:dyDescent="0.2">
      <c r="A421" s="92"/>
      <c r="B421" s="363"/>
      <c r="G421" s="363"/>
      <c r="J421" s="364"/>
      <c r="K421" s="106" t="str">
        <f>IF(G421="","", (H421*I421)*VLOOKUP(G421,VALIDATIONS!$BF$2:$BG$9,2))</f>
        <v/>
      </c>
    </row>
    <row r="422" spans="1:11" x14ac:dyDescent="0.2">
      <c r="A422" s="92"/>
      <c r="B422" s="363"/>
      <c r="G422" s="363"/>
      <c r="J422" s="364"/>
      <c r="K422" s="106" t="str">
        <f>IF(G422="","", (H422*I422)*VLOOKUP(G422,VALIDATIONS!$BF$2:$BG$9,2))</f>
        <v/>
      </c>
    </row>
    <row r="423" spans="1:11" x14ac:dyDescent="0.2">
      <c r="A423" s="92"/>
      <c r="B423" s="363"/>
      <c r="G423" s="363"/>
      <c r="J423" s="364"/>
      <c r="K423" s="106" t="str">
        <f>IF(G423="","", (H423*I423)*VLOOKUP(G423,VALIDATIONS!$BF$2:$BG$9,2))</f>
        <v/>
      </c>
    </row>
    <row r="424" spans="1:11" x14ac:dyDescent="0.2">
      <c r="A424" s="92"/>
      <c r="B424" s="363"/>
      <c r="G424" s="363"/>
      <c r="J424" s="364"/>
      <c r="K424" s="106" t="str">
        <f>IF(G424="","", (H424*I424)*VLOOKUP(G424,VALIDATIONS!$BF$2:$BG$9,2))</f>
        <v/>
      </c>
    </row>
    <row r="425" spans="1:11" x14ac:dyDescent="0.2">
      <c r="A425" s="92"/>
      <c r="B425" s="363"/>
      <c r="G425" s="363"/>
      <c r="J425" s="364"/>
      <c r="K425" s="106" t="str">
        <f>IF(G425="","", (H425*I425)*VLOOKUP(G425,VALIDATIONS!$BF$2:$BG$9,2))</f>
        <v/>
      </c>
    </row>
    <row r="426" spans="1:11" x14ac:dyDescent="0.2">
      <c r="A426" s="92"/>
      <c r="B426" s="363"/>
      <c r="G426" s="363"/>
      <c r="J426" s="364"/>
      <c r="K426" s="106" t="str">
        <f>IF(G426="","", (H426*I426)*VLOOKUP(G426,VALIDATIONS!$BF$2:$BG$9,2))</f>
        <v/>
      </c>
    </row>
    <row r="427" spans="1:11" x14ac:dyDescent="0.2">
      <c r="A427" s="92"/>
      <c r="B427" s="363"/>
      <c r="G427" s="363"/>
      <c r="J427" s="364"/>
      <c r="K427" s="106" t="str">
        <f>IF(G427="","", (H427*I427)*VLOOKUP(G427,VALIDATIONS!$BF$2:$BG$9,2))</f>
        <v/>
      </c>
    </row>
    <row r="428" spans="1:11" x14ac:dyDescent="0.2">
      <c r="A428" s="92"/>
      <c r="B428" s="363"/>
      <c r="G428" s="363"/>
      <c r="J428" s="364"/>
      <c r="K428" s="106" t="str">
        <f>IF(G428="","", (H428*I428)*VLOOKUP(G428,VALIDATIONS!$BF$2:$BG$9,2))</f>
        <v/>
      </c>
    </row>
    <row r="429" spans="1:11" x14ac:dyDescent="0.2">
      <c r="A429" s="92"/>
      <c r="B429" s="363"/>
      <c r="G429" s="363"/>
      <c r="J429" s="364"/>
      <c r="K429" s="106" t="str">
        <f>IF(G429="","", (H429*I429)*VLOOKUP(G429,VALIDATIONS!$BF$2:$BG$9,2))</f>
        <v/>
      </c>
    </row>
    <row r="430" spans="1:11" x14ac:dyDescent="0.2">
      <c r="A430" s="92"/>
      <c r="B430" s="363"/>
      <c r="G430" s="363"/>
      <c r="J430" s="364"/>
      <c r="K430" s="106" t="str">
        <f>IF(G430="","", (H430*I430)*VLOOKUP(G430,VALIDATIONS!$BF$2:$BG$9,2))</f>
        <v/>
      </c>
    </row>
    <row r="431" spans="1:11" x14ac:dyDescent="0.2">
      <c r="A431" s="92"/>
      <c r="B431" s="363"/>
      <c r="G431" s="363"/>
      <c r="J431" s="364"/>
      <c r="K431" s="106" t="str">
        <f>IF(G431="","", (H431*I431)*VLOOKUP(G431,VALIDATIONS!$BF$2:$BG$9,2))</f>
        <v/>
      </c>
    </row>
    <row r="432" spans="1:11" x14ac:dyDescent="0.2">
      <c r="A432" s="92"/>
      <c r="B432" s="363"/>
      <c r="G432" s="363"/>
      <c r="J432" s="364"/>
      <c r="K432" s="106" t="str">
        <f>IF(G432="","", (H432*I432)*VLOOKUP(G432,VALIDATIONS!$BF$2:$BG$9,2))</f>
        <v/>
      </c>
    </row>
    <row r="433" spans="1:11" x14ac:dyDescent="0.2">
      <c r="A433" s="92"/>
      <c r="B433" s="363"/>
      <c r="G433" s="363"/>
      <c r="J433" s="364"/>
      <c r="K433" s="106" t="str">
        <f>IF(G433="","", (H433*I433)*VLOOKUP(G433,VALIDATIONS!$BF$2:$BG$9,2))</f>
        <v/>
      </c>
    </row>
    <row r="434" spans="1:11" x14ac:dyDescent="0.2">
      <c r="A434" s="92"/>
      <c r="B434" s="363"/>
      <c r="G434" s="363"/>
      <c r="J434" s="364"/>
      <c r="K434" s="106" t="str">
        <f>IF(G434="","", (H434*I434)*VLOOKUP(G434,VALIDATIONS!$BF$2:$BG$9,2))</f>
        <v/>
      </c>
    </row>
    <row r="435" spans="1:11" x14ac:dyDescent="0.2">
      <c r="A435" s="92"/>
      <c r="B435" s="363"/>
      <c r="G435" s="363"/>
      <c r="J435" s="364"/>
      <c r="K435" s="106" t="str">
        <f>IF(G435="","", (H435*I435)*VLOOKUP(G435,VALIDATIONS!$BF$2:$BG$9,2))</f>
        <v/>
      </c>
    </row>
    <row r="436" spans="1:11" x14ac:dyDescent="0.2">
      <c r="A436" s="92"/>
      <c r="B436" s="363"/>
      <c r="G436" s="363"/>
      <c r="J436" s="364"/>
      <c r="K436" s="106" t="str">
        <f>IF(G436="","", (H436*I436)*VLOOKUP(G436,VALIDATIONS!$BF$2:$BG$9,2))</f>
        <v/>
      </c>
    </row>
    <row r="437" spans="1:11" x14ac:dyDescent="0.2">
      <c r="A437" s="92"/>
      <c r="B437" s="363"/>
      <c r="G437" s="363"/>
      <c r="J437" s="364"/>
      <c r="K437" s="106" t="str">
        <f>IF(G437="","", (H437*I437)*VLOOKUP(G437,VALIDATIONS!$BF$2:$BG$9,2))</f>
        <v/>
      </c>
    </row>
    <row r="438" spans="1:11" x14ac:dyDescent="0.2">
      <c r="A438" s="92"/>
      <c r="B438" s="363"/>
      <c r="G438" s="363"/>
      <c r="J438" s="364"/>
      <c r="K438" s="106" t="str">
        <f>IF(G438="","", (H438*I438)*VLOOKUP(G438,VALIDATIONS!$BF$2:$BG$9,2))</f>
        <v/>
      </c>
    </row>
    <row r="439" spans="1:11" x14ac:dyDescent="0.2">
      <c r="A439" s="92"/>
      <c r="B439" s="363"/>
      <c r="G439" s="363"/>
      <c r="J439" s="364"/>
      <c r="K439" s="106" t="str">
        <f>IF(G439="","", (H439*I439)*VLOOKUP(G439,VALIDATIONS!$BF$2:$BG$9,2))</f>
        <v/>
      </c>
    </row>
    <row r="440" spans="1:11" x14ac:dyDescent="0.2">
      <c r="A440" s="92"/>
      <c r="B440" s="363"/>
      <c r="G440" s="363"/>
      <c r="J440" s="364"/>
      <c r="K440" s="106" t="str">
        <f>IF(G440="","", (H440*I440)*VLOOKUP(G440,VALIDATIONS!$BF$2:$BG$9,2))</f>
        <v/>
      </c>
    </row>
    <row r="441" spans="1:11" x14ac:dyDescent="0.2">
      <c r="A441" s="92"/>
      <c r="B441" s="363"/>
      <c r="G441" s="363"/>
      <c r="J441" s="364"/>
      <c r="K441" s="106" t="str">
        <f>IF(G441="","", (H441*I441)*VLOOKUP(G441,VALIDATIONS!$BF$2:$BG$9,2))</f>
        <v/>
      </c>
    </row>
    <row r="442" spans="1:11" x14ac:dyDescent="0.2">
      <c r="A442" s="92"/>
      <c r="B442" s="363"/>
      <c r="G442" s="363"/>
      <c r="J442" s="364"/>
      <c r="K442" s="106" t="str">
        <f>IF(G442="","", (H442*I442)*VLOOKUP(G442,VALIDATIONS!$BF$2:$BG$9,2))</f>
        <v/>
      </c>
    </row>
    <row r="443" spans="1:11" x14ac:dyDescent="0.2">
      <c r="A443" s="92"/>
      <c r="B443" s="363"/>
      <c r="G443" s="363"/>
      <c r="J443" s="364"/>
      <c r="K443" s="106" t="str">
        <f>IF(G443="","", (H443*I443)*VLOOKUP(G443,VALIDATIONS!$BF$2:$BG$9,2))</f>
        <v/>
      </c>
    </row>
    <row r="444" spans="1:11" x14ac:dyDescent="0.2">
      <c r="A444" s="92"/>
      <c r="B444" s="363"/>
      <c r="G444" s="363"/>
      <c r="J444" s="364"/>
      <c r="K444" s="106" t="str">
        <f>IF(G444="","", (H444*I444)*VLOOKUP(G444,VALIDATIONS!$BF$2:$BG$9,2))</f>
        <v/>
      </c>
    </row>
    <row r="445" spans="1:11" x14ac:dyDescent="0.2">
      <c r="A445" s="92"/>
      <c r="B445" s="363"/>
      <c r="G445" s="363"/>
      <c r="J445" s="364"/>
      <c r="K445" s="106" t="str">
        <f>IF(G445="","", (H445*I445)*VLOOKUP(G445,VALIDATIONS!$BF$2:$BG$9,2))</f>
        <v/>
      </c>
    </row>
    <row r="446" spans="1:11" x14ac:dyDescent="0.2">
      <c r="A446" s="92"/>
      <c r="B446" s="363"/>
      <c r="G446" s="363"/>
      <c r="J446" s="364"/>
      <c r="K446" s="106" t="str">
        <f>IF(G446="","", (H446*I446)*VLOOKUP(G446,VALIDATIONS!$BF$2:$BG$9,2))</f>
        <v/>
      </c>
    </row>
    <row r="447" spans="1:11" x14ac:dyDescent="0.2">
      <c r="A447" s="92"/>
      <c r="B447" s="363"/>
      <c r="G447" s="363"/>
      <c r="J447" s="364"/>
      <c r="K447" s="106" t="str">
        <f>IF(G447="","", (H447*I447)*VLOOKUP(G447,VALIDATIONS!$BF$2:$BG$9,2))</f>
        <v/>
      </c>
    </row>
    <row r="448" spans="1:11" x14ac:dyDescent="0.2">
      <c r="A448" s="92"/>
      <c r="B448" s="363"/>
      <c r="G448" s="363"/>
      <c r="J448" s="364"/>
      <c r="K448" s="106" t="str">
        <f>IF(G448="","", (H448*I448)*VLOOKUP(G448,VALIDATIONS!$BF$2:$BG$9,2))</f>
        <v/>
      </c>
    </row>
    <row r="449" spans="1:11" x14ac:dyDescent="0.2">
      <c r="A449" s="92"/>
      <c r="B449" s="363"/>
      <c r="G449" s="363"/>
      <c r="J449" s="364"/>
      <c r="K449" s="106" t="str">
        <f>IF(G449="","", (H449*I449)*VLOOKUP(G449,VALIDATIONS!$BF$2:$BG$9,2))</f>
        <v/>
      </c>
    </row>
    <row r="450" spans="1:11" x14ac:dyDescent="0.2">
      <c r="A450" s="92"/>
      <c r="B450" s="363"/>
      <c r="G450" s="363"/>
      <c r="J450" s="364"/>
      <c r="K450" s="106" t="str">
        <f>IF(G450="","", (H450*I450)*VLOOKUP(G450,VALIDATIONS!$BF$2:$BG$9,2))</f>
        <v/>
      </c>
    </row>
    <row r="451" spans="1:11" x14ac:dyDescent="0.2">
      <c r="A451" s="92"/>
      <c r="B451" s="363"/>
      <c r="G451" s="363"/>
      <c r="J451" s="364"/>
      <c r="K451" s="106" t="str">
        <f>IF(G451="","", (H451*I451)*VLOOKUP(G451,VALIDATIONS!$BF$2:$BG$9,2))</f>
        <v/>
      </c>
    </row>
    <row r="452" spans="1:11" x14ac:dyDescent="0.2">
      <c r="A452" s="92"/>
      <c r="B452" s="363"/>
      <c r="G452" s="363"/>
      <c r="J452" s="364"/>
      <c r="K452" s="106" t="str">
        <f>IF(G452="","", (H452*I452)*VLOOKUP(G452,VALIDATIONS!$BF$2:$BG$9,2))</f>
        <v/>
      </c>
    </row>
    <row r="453" spans="1:11" x14ac:dyDescent="0.2">
      <c r="A453" s="92"/>
      <c r="B453" s="363"/>
      <c r="G453" s="363"/>
      <c r="J453" s="364"/>
      <c r="K453" s="106" t="str">
        <f>IF(G453="","", (H453*I453)*VLOOKUP(G453,VALIDATIONS!$BF$2:$BG$9,2))</f>
        <v/>
      </c>
    </row>
    <row r="454" spans="1:11" x14ac:dyDescent="0.2">
      <c r="A454" s="92"/>
      <c r="B454" s="363"/>
      <c r="G454" s="363"/>
      <c r="J454" s="364"/>
      <c r="K454" s="106" t="str">
        <f>IF(G454="","", (H454*I454)*VLOOKUP(G454,VALIDATIONS!$BF$2:$BG$9,2))</f>
        <v/>
      </c>
    </row>
    <row r="455" spans="1:11" x14ac:dyDescent="0.2">
      <c r="A455" s="92"/>
      <c r="B455" s="363"/>
      <c r="G455" s="363"/>
      <c r="J455" s="364"/>
      <c r="K455" s="106" t="str">
        <f>IF(G455="","", (H455*I455)*VLOOKUP(G455,VALIDATIONS!$BF$2:$BG$9,2))</f>
        <v/>
      </c>
    </row>
    <row r="456" spans="1:11" x14ac:dyDescent="0.2">
      <c r="A456" s="92"/>
      <c r="B456" s="363"/>
      <c r="G456" s="363"/>
      <c r="J456" s="364"/>
      <c r="K456" s="106" t="str">
        <f>IF(G456="","", (H456*I456)*VLOOKUP(G456,VALIDATIONS!$BF$2:$BG$9,2))</f>
        <v/>
      </c>
    </row>
    <row r="457" spans="1:11" x14ac:dyDescent="0.2">
      <c r="A457" s="92"/>
      <c r="B457" s="363"/>
      <c r="G457" s="363"/>
      <c r="J457" s="364"/>
      <c r="K457" s="106" t="str">
        <f>IF(G457="","", (H457*I457)*VLOOKUP(G457,VALIDATIONS!$BF$2:$BG$9,2))</f>
        <v/>
      </c>
    </row>
    <row r="458" spans="1:11" x14ac:dyDescent="0.2">
      <c r="A458" s="92"/>
      <c r="B458" s="363"/>
      <c r="G458" s="363"/>
      <c r="J458" s="364"/>
      <c r="K458" s="106" t="str">
        <f>IF(G458="","", (H458*I458)*VLOOKUP(G458,VALIDATIONS!$BF$2:$BG$9,2))</f>
        <v/>
      </c>
    </row>
    <row r="459" spans="1:11" x14ac:dyDescent="0.2">
      <c r="A459" s="92"/>
      <c r="B459" s="363"/>
      <c r="G459" s="363"/>
      <c r="J459" s="364"/>
      <c r="K459" s="106" t="str">
        <f>IF(G459="","", (H459*I459)*VLOOKUP(G459,VALIDATIONS!$BF$2:$BG$9,2))</f>
        <v/>
      </c>
    </row>
    <row r="460" spans="1:11" x14ac:dyDescent="0.2">
      <c r="A460" s="92"/>
      <c r="B460" s="363"/>
      <c r="G460" s="363"/>
      <c r="J460" s="364"/>
      <c r="K460" s="106" t="str">
        <f>IF(G460="","", (H460*I460)*VLOOKUP(G460,VALIDATIONS!$BF$2:$BG$9,2))</f>
        <v/>
      </c>
    </row>
    <row r="461" spans="1:11" x14ac:dyDescent="0.2">
      <c r="A461" s="92"/>
      <c r="B461" s="363"/>
      <c r="G461" s="363"/>
      <c r="J461" s="364"/>
      <c r="K461" s="106" t="str">
        <f>IF(G461="","", (H461*I461)*VLOOKUP(G461,VALIDATIONS!$BF$2:$BG$9,2))</f>
        <v/>
      </c>
    </row>
    <row r="462" spans="1:11" x14ac:dyDescent="0.2">
      <c r="A462" s="92"/>
      <c r="B462" s="363"/>
      <c r="G462" s="363"/>
      <c r="J462" s="364"/>
      <c r="K462" s="106" t="str">
        <f>IF(G462="","", (H462*I462)*VLOOKUP(G462,VALIDATIONS!$BF$2:$BG$9,2))</f>
        <v/>
      </c>
    </row>
    <row r="463" spans="1:11" x14ac:dyDescent="0.2">
      <c r="A463" s="92"/>
      <c r="B463" s="363"/>
      <c r="G463" s="363"/>
      <c r="J463" s="364"/>
      <c r="K463" s="106" t="str">
        <f>IF(G463="","", (H463*I463)*VLOOKUP(G463,VALIDATIONS!$BF$2:$BG$9,2))</f>
        <v/>
      </c>
    </row>
    <row r="464" spans="1:11" x14ac:dyDescent="0.2">
      <c r="A464" s="92"/>
      <c r="B464" s="363"/>
      <c r="G464" s="363"/>
      <c r="J464" s="364"/>
      <c r="K464" s="106" t="str">
        <f>IF(G464="","", (H464*I464)*VLOOKUP(G464,VALIDATIONS!$BF$2:$BG$9,2))</f>
        <v/>
      </c>
    </row>
    <row r="465" spans="1:11" x14ac:dyDescent="0.2">
      <c r="A465" s="92"/>
      <c r="B465" s="363"/>
      <c r="G465" s="363"/>
      <c r="J465" s="364"/>
      <c r="K465" s="106" t="str">
        <f>IF(G465="","", (H465*I465)*VLOOKUP(G465,VALIDATIONS!$BF$2:$BG$9,2))</f>
        <v/>
      </c>
    </row>
    <row r="466" spans="1:11" x14ac:dyDescent="0.2">
      <c r="A466" s="92"/>
      <c r="B466" s="363"/>
      <c r="G466" s="363"/>
      <c r="J466" s="364"/>
      <c r="K466" s="106" t="str">
        <f>IF(G466="","", (H466*I466)*VLOOKUP(G466,VALIDATIONS!$BF$2:$BG$9,2))</f>
        <v/>
      </c>
    </row>
    <row r="467" spans="1:11" x14ac:dyDescent="0.2">
      <c r="A467" s="92"/>
      <c r="B467" s="363"/>
      <c r="G467" s="363"/>
      <c r="J467" s="364"/>
      <c r="K467" s="106" t="str">
        <f>IF(G467="","", (H467*I467)*VLOOKUP(G467,VALIDATIONS!$BF$2:$BG$9,2))</f>
        <v/>
      </c>
    </row>
    <row r="468" spans="1:11" x14ac:dyDescent="0.2">
      <c r="A468" s="92"/>
      <c r="B468" s="363"/>
      <c r="G468" s="363"/>
      <c r="J468" s="364"/>
      <c r="K468" s="106" t="str">
        <f>IF(G468="","", (H468*I468)*VLOOKUP(G468,VALIDATIONS!$BF$2:$BG$9,2))</f>
        <v/>
      </c>
    </row>
    <row r="469" spans="1:11" x14ac:dyDescent="0.2">
      <c r="A469" s="92"/>
      <c r="B469" s="363"/>
      <c r="G469" s="363"/>
      <c r="J469" s="364"/>
      <c r="K469" s="106" t="str">
        <f>IF(G469="","", (H469*I469)*VLOOKUP(G469,VALIDATIONS!$BF$2:$BG$9,2))</f>
        <v/>
      </c>
    </row>
    <row r="470" spans="1:11" x14ac:dyDescent="0.2">
      <c r="A470" s="92"/>
      <c r="B470" s="363"/>
      <c r="G470" s="363"/>
      <c r="J470" s="364"/>
      <c r="K470" s="106" t="str">
        <f>IF(G470="","", (H470*I470)*VLOOKUP(G470,VALIDATIONS!$BF$2:$BG$9,2))</f>
        <v/>
      </c>
    </row>
    <row r="471" spans="1:11" x14ac:dyDescent="0.2">
      <c r="A471" s="92"/>
      <c r="B471" s="363"/>
      <c r="G471" s="363"/>
      <c r="J471" s="364"/>
      <c r="K471" s="106" t="str">
        <f>IF(G471="","", (H471*I471)*VLOOKUP(G471,VALIDATIONS!$BF$2:$BG$9,2))</f>
        <v/>
      </c>
    </row>
    <row r="472" spans="1:11" x14ac:dyDescent="0.2">
      <c r="A472" s="92"/>
      <c r="B472" s="363"/>
      <c r="G472" s="363"/>
      <c r="J472" s="364"/>
      <c r="K472" s="106" t="str">
        <f>IF(G472="","", (H472*I472)*VLOOKUP(G472,VALIDATIONS!$BF$2:$BG$9,2))</f>
        <v/>
      </c>
    </row>
    <row r="473" spans="1:11" x14ac:dyDescent="0.2">
      <c r="A473" s="92"/>
      <c r="B473" s="363"/>
      <c r="G473" s="363"/>
      <c r="J473" s="364"/>
      <c r="K473" s="106" t="str">
        <f>IF(G473="","", (H473*I473)*VLOOKUP(G473,VALIDATIONS!$BF$2:$BG$9,2))</f>
        <v/>
      </c>
    </row>
    <row r="474" spans="1:11" x14ac:dyDescent="0.2">
      <c r="A474" s="92"/>
      <c r="B474" s="363"/>
      <c r="G474" s="363"/>
      <c r="J474" s="364"/>
      <c r="K474" s="106" t="str">
        <f>IF(G474="","", (H474*I474)*VLOOKUP(G474,VALIDATIONS!$BF$2:$BG$9,2))</f>
        <v/>
      </c>
    </row>
    <row r="475" spans="1:11" x14ac:dyDescent="0.2">
      <c r="A475" s="92"/>
      <c r="B475" s="363"/>
      <c r="G475" s="363"/>
      <c r="J475" s="364"/>
      <c r="K475" s="106" t="str">
        <f>IF(G475="","", (H475*I475)*VLOOKUP(G475,VALIDATIONS!$BF$2:$BG$9,2))</f>
        <v/>
      </c>
    </row>
    <row r="476" spans="1:11" x14ac:dyDescent="0.2">
      <c r="A476" s="92"/>
      <c r="B476" s="363"/>
      <c r="G476" s="363"/>
      <c r="J476" s="364"/>
      <c r="K476" s="106" t="str">
        <f>IF(G476="","", (H476*I476)*VLOOKUP(G476,VALIDATIONS!$BF$2:$BG$9,2))</f>
        <v/>
      </c>
    </row>
    <row r="477" spans="1:11" x14ac:dyDescent="0.2">
      <c r="A477" s="92"/>
      <c r="B477" s="363"/>
      <c r="G477" s="363"/>
      <c r="J477" s="364"/>
      <c r="K477" s="106" t="str">
        <f>IF(G477="","", (H477*I477)*VLOOKUP(G477,VALIDATIONS!$BF$2:$BG$9,2))</f>
        <v/>
      </c>
    </row>
    <row r="478" spans="1:11" x14ac:dyDescent="0.2">
      <c r="A478" s="92"/>
      <c r="B478" s="363"/>
      <c r="G478" s="363"/>
      <c r="J478" s="364"/>
      <c r="K478" s="106" t="str">
        <f>IF(G478="","", (H478*I478)*VLOOKUP(G478,VALIDATIONS!$BF$2:$BG$9,2))</f>
        <v/>
      </c>
    </row>
    <row r="479" spans="1:11" x14ac:dyDescent="0.2">
      <c r="A479" s="92"/>
      <c r="B479" s="363"/>
      <c r="G479" s="363"/>
      <c r="J479" s="364"/>
      <c r="K479" s="106" t="str">
        <f>IF(G479="","", (H479*I479)*VLOOKUP(G479,VALIDATIONS!$BF$2:$BG$9,2))</f>
        <v/>
      </c>
    </row>
    <row r="480" spans="1:11" x14ac:dyDescent="0.2">
      <c r="A480" s="92"/>
      <c r="B480" s="363"/>
      <c r="G480" s="363"/>
      <c r="J480" s="364"/>
      <c r="K480" s="106" t="str">
        <f>IF(G480="","", (H480*I480)*VLOOKUP(G480,VALIDATIONS!$BF$2:$BG$9,2))</f>
        <v/>
      </c>
    </row>
    <row r="481" spans="1:11" x14ac:dyDescent="0.2">
      <c r="A481" s="92"/>
      <c r="B481" s="363"/>
      <c r="G481" s="363"/>
      <c r="J481" s="364"/>
      <c r="K481" s="106" t="str">
        <f>IF(G481="","", (H481*I481)*VLOOKUP(G481,VALIDATIONS!$BF$2:$BG$9,2))</f>
        <v/>
      </c>
    </row>
    <row r="482" spans="1:11" x14ac:dyDescent="0.2">
      <c r="A482" s="92"/>
      <c r="B482" s="363"/>
      <c r="G482" s="363"/>
      <c r="J482" s="364"/>
      <c r="K482" s="106" t="str">
        <f>IF(G482="","", (H482*I482)*VLOOKUP(G482,VALIDATIONS!$BF$2:$BG$9,2))</f>
        <v/>
      </c>
    </row>
    <row r="483" spans="1:11" x14ac:dyDescent="0.2">
      <c r="A483" s="92"/>
      <c r="B483" s="363"/>
      <c r="G483" s="363"/>
      <c r="J483" s="364"/>
      <c r="K483" s="106" t="str">
        <f>IF(G483="","", (H483*I483)*VLOOKUP(G483,VALIDATIONS!$BF$2:$BG$9,2))</f>
        <v/>
      </c>
    </row>
    <row r="484" spans="1:11" x14ac:dyDescent="0.2">
      <c r="A484" s="92"/>
      <c r="B484" s="363"/>
      <c r="G484" s="363"/>
      <c r="J484" s="364"/>
      <c r="K484" s="106" t="str">
        <f>IF(G484="","", (H484*I484)*VLOOKUP(G484,VALIDATIONS!$BF$2:$BG$9,2))</f>
        <v/>
      </c>
    </row>
    <row r="485" spans="1:11" x14ac:dyDescent="0.2">
      <c r="A485" s="92"/>
      <c r="B485" s="363"/>
      <c r="G485" s="363"/>
      <c r="J485" s="364"/>
      <c r="K485" s="106" t="str">
        <f>IF(G485="","", (H485*I485)*VLOOKUP(G485,VALIDATIONS!$BF$2:$BG$9,2))</f>
        <v/>
      </c>
    </row>
    <row r="486" spans="1:11" x14ac:dyDescent="0.2">
      <c r="A486" s="92"/>
      <c r="B486" s="363"/>
      <c r="G486" s="363"/>
      <c r="J486" s="364"/>
      <c r="K486" s="106" t="str">
        <f>IF(G486="","", (H486*I486)*VLOOKUP(G486,VALIDATIONS!$BF$2:$BG$9,2))</f>
        <v/>
      </c>
    </row>
    <row r="487" spans="1:11" x14ac:dyDescent="0.2">
      <c r="A487" s="92"/>
      <c r="B487" s="363"/>
      <c r="G487" s="363"/>
      <c r="J487" s="364"/>
      <c r="K487" s="106" t="str">
        <f>IF(G487="","", (H487*I487)*VLOOKUP(G487,VALIDATIONS!$BF$2:$BG$9,2))</f>
        <v/>
      </c>
    </row>
    <row r="488" spans="1:11" x14ac:dyDescent="0.2">
      <c r="A488" s="92"/>
      <c r="B488" s="363"/>
      <c r="G488" s="363"/>
      <c r="J488" s="364"/>
      <c r="K488" s="106" t="str">
        <f>IF(G488="","", (H488*I488)*VLOOKUP(G488,VALIDATIONS!$BF$2:$BG$9,2))</f>
        <v/>
      </c>
    </row>
    <row r="489" spans="1:11" x14ac:dyDescent="0.2">
      <c r="A489" s="92"/>
      <c r="B489" s="363"/>
      <c r="G489" s="363"/>
      <c r="J489" s="364"/>
      <c r="K489" s="106" t="str">
        <f>IF(G489="","", (H489*I489)*VLOOKUP(G489,VALIDATIONS!$BF$2:$BG$9,2))</f>
        <v/>
      </c>
    </row>
    <row r="490" spans="1:11" x14ac:dyDescent="0.2">
      <c r="A490" s="92"/>
      <c r="B490" s="363"/>
      <c r="G490" s="363"/>
      <c r="J490" s="364"/>
      <c r="K490" s="106" t="str">
        <f>IF(G490="","", (H490*I490)*VLOOKUP(G490,VALIDATIONS!$BF$2:$BG$9,2))</f>
        <v/>
      </c>
    </row>
    <row r="491" spans="1:11" x14ac:dyDescent="0.2">
      <c r="A491" s="92"/>
      <c r="B491" s="363"/>
      <c r="G491" s="363"/>
      <c r="J491" s="364"/>
      <c r="K491" s="106" t="str">
        <f>IF(G491="","", (H491*I491)*VLOOKUP(G491,VALIDATIONS!$BF$2:$BG$9,2))</f>
        <v/>
      </c>
    </row>
    <row r="492" spans="1:11" x14ac:dyDescent="0.2">
      <c r="A492" s="92"/>
      <c r="B492" s="363"/>
      <c r="G492" s="363"/>
      <c r="J492" s="364"/>
      <c r="K492" s="106" t="str">
        <f>IF(G492="","", (H492*I492)*VLOOKUP(G492,VALIDATIONS!$BF$2:$BG$9,2))</f>
        <v/>
      </c>
    </row>
    <row r="493" spans="1:11" x14ac:dyDescent="0.2">
      <c r="A493" s="92"/>
      <c r="B493" s="363"/>
      <c r="G493" s="363"/>
      <c r="J493" s="364"/>
      <c r="K493" s="106" t="str">
        <f>IF(G493="","", (H493*I493)*VLOOKUP(G493,VALIDATIONS!$BF$2:$BG$9,2))</f>
        <v/>
      </c>
    </row>
    <row r="494" spans="1:11" x14ac:dyDescent="0.2">
      <c r="A494" s="92"/>
      <c r="B494" s="363"/>
      <c r="G494" s="363"/>
      <c r="J494" s="364"/>
      <c r="K494" s="106" t="str">
        <f>IF(G494="","", (H494*I494)*VLOOKUP(G494,VALIDATIONS!$BF$2:$BG$9,2))</f>
        <v/>
      </c>
    </row>
    <row r="495" spans="1:11" x14ac:dyDescent="0.2">
      <c r="A495" s="92"/>
      <c r="B495" s="363"/>
      <c r="G495" s="363"/>
      <c r="J495" s="364"/>
      <c r="K495" s="106" t="str">
        <f>IF(G495="","", (H495*I495)*VLOOKUP(G495,VALIDATIONS!$BF$2:$BG$9,2))</f>
        <v/>
      </c>
    </row>
    <row r="496" spans="1:11" x14ac:dyDescent="0.2">
      <c r="A496" s="92"/>
      <c r="B496" s="363"/>
      <c r="G496" s="363"/>
      <c r="J496" s="364"/>
      <c r="K496" s="106" t="str">
        <f>IF(G496="","", (H496*I496)*VLOOKUP(G496,VALIDATIONS!$BF$2:$BG$9,2))</f>
        <v/>
      </c>
    </row>
    <row r="497" spans="1:12" x14ac:dyDescent="0.2">
      <c r="A497" s="92"/>
      <c r="B497" s="363"/>
      <c r="G497" s="363"/>
      <c r="J497" s="364"/>
      <c r="K497" s="106" t="str">
        <f>IF(G497="","", (H497*I497)*VLOOKUP(G497,VALIDATIONS!$BF$2:$BG$9,2))</f>
        <v/>
      </c>
    </row>
    <row r="498" spans="1:12" x14ac:dyDescent="0.2">
      <c r="A498" s="92"/>
      <c r="B498" s="363"/>
      <c r="G498" s="363"/>
      <c r="J498" s="364"/>
      <c r="K498" s="106" t="str">
        <f>IF(G498="","", (H498*I498)*VLOOKUP(G498,VALIDATIONS!$BF$2:$BG$9,2))</f>
        <v/>
      </c>
    </row>
    <row r="499" spans="1:12" x14ac:dyDescent="0.2">
      <c r="A499" s="92"/>
      <c r="B499" s="363"/>
      <c r="G499" s="363"/>
      <c r="J499" s="364"/>
      <c r="K499" s="106" t="str">
        <f>IF(G499="","", (H499*I499)*VLOOKUP(G499,VALIDATIONS!$BF$2:$BG$9,2))</f>
        <v/>
      </c>
    </row>
    <row r="500" spans="1:12" x14ac:dyDescent="0.2">
      <c r="A500" s="92"/>
      <c r="B500" s="363"/>
      <c r="G500" s="363"/>
      <c r="J500" s="364"/>
      <c r="K500" s="106" t="str">
        <f>IF(G500="","", (H500*I500)*VLOOKUP(G500,VALIDATIONS!$BF$2:$BG$9,2))</f>
        <v/>
      </c>
    </row>
    <row r="502" spans="1:12" x14ac:dyDescent="0.2">
      <c r="K502" s="102">
        <f>SUM(K2:K500)</f>
        <v>0</v>
      </c>
      <c r="L502" s="86"/>
    </row>
    <row r="11221" spans="1:12" s="148" customFormat="1" x14ac:dyDescent="0.2">
      <c r="A11221" s="88"/>
      <c r="B11221" s="118"/>
      <c r="C11221" s="118"/>
      <c r="D11221" s="118"/>
      <c r="E11221" s="118"/>
      <c r="F11221" s="118"/>
      <c r="G11221" s="118"/>
      <c r="H11221" s="139"/>
      <c r="I11221" s="140"/>
      <c r="J11221" s="139"/>
      <c r="K11221" s="139"/>
      <c r="L11221" s="147"/>
    </row>
  </sheetData>
  <sheetProtection algorithmName="SHA-512" hashValue="R4SVhHO3XKeXI9wDcBdci32+rrRyJjv/RcPHmmCxzyLS3BpEMOfMwtabdlZ7IExeSiKp34LRUZsFGwuLrMe9tA==" saltValue="HfB8IUH0t35HJMGCO0U2ew==" spinCount="100000" sheet="1" objects="1" scenarios="1" selectLockedCells="1"/>
  <mergeCells count="1">
    <mergeCell ref="A2:A39"/>
  </mergeCells>
  <dataValidations count="3">
    <dataValidation type="list" allowBlank="1" showInputMessage="1" showErrorMessage="1" sqref="B2:B500" xr:uid="{00000000-0002-0000-0700-000000000000}">
      <formula1>SuburbD</formula1>
    </dataValidation>
    <dataValidation type="list" allowBlank="1" showInputMessage="1" showErrorMessage="1" sqref="G2:G500" xr:uid="{00000000-0002-0000-0700-000001000000}">
      <formula1>Paths</formula1>
    </dataValidation>
    <dataValidation type="list" allowBlank="1" showInputMessage="1" showErrorMessage="1" sqref="J2:J500" xr:uid="{00000000-0002-0000-0700-000002000000}">
      <formula1>LeftRight</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1"/>
  </sheetPr>
  <dimension ref="A1:L752"/>
  <sheetViews>
    <sheetView zoomScale="80" zoomScaleNormal="80" workbookViewId="0">
      <pane xSplit="1" ySplit="1" topLeftCell="B2" activePane="bottomRight" state="frozen"/>
      <selection activeCell="E26" sqref="E26"/>
      <selection pane="topRight" activeCell="E26" sqref="E26"/>
      <selection pane="bottomLeft" activeCell="E26" sqref="E26"/>
      <selection pane="bottomRight" activeCell="E26" sqref="E26"/>
    </sheetView>
  </sheetViews>
  <sheetFormatPr defaultColWidth="9.140625" defaultRowHeight="12.75" x14ac:dyDescent="0.2"/>
  <cols>
    <col min="1" max="1" width="13.42578125" style="130" customWidth="1"/>
    <col min="2" max="2" width="40.7109375" style="82" customWidth="1"/>
    <col min="3" max="3" width="26.28515625" style="82" customWidth="1"/>
    <col min="4" max="4" width="33.28515625" style="82" customWidth="1"/>
    <col min="5" max="5" width="28.7109375" style="82" customWidth="1"/>
    <col min="6" max="6" width="24.28515625" style="82" customWidth="1"/>
    <col min="7" max="7" width="18.5703125" style="82" bestFit="1" customWidth="1"/>
    <col min="8" max="8" width="17.85546875" style="82" bestFit="1" customWidth="1"/>
    <col min="9" max="9" width="25.85546875" style="82" bestFit="1" customWidth="1"/>
    <col min="10" max="10" width="20.7109375" style="82" bestFit="1" customWidth="1"/>
    <col min="11" max="11" width="20.7109375" style="82" customWidth="1"/>
    <col min="12" max="12" width="65.140625" style="118" customWidth="1"/>
    <col min="13" max="16384" width="9.140625" style="130"/>
  </cols>
  <sheetData>
    <row r="1" spans="1:12" s="126" customFormat="1" ht="45" customHeight="1" x14ac:dyDescent="0.2">
      <c r="A1" s="136"/>
      <c r="B1" s="124" t="s">
        <v>707</v>
      </c>
      <c r="C1" s="124" t="s">
        <v>715</v>
      </c>
      <c r="D1" s="124" t="s">
        <v>732</v>
      </c>
      <c r="E1" s="124" t="s">
        <v>733</v>
      </c>
      <c r="F1" s="359" t="s">
        <v>706</v>
      </c>
      <c r="G1" s="360" t="s">
        <v>2</v>
      </c>
      <c r="H1" s="359" t="s">
        <v>29</v>
      </c>
      <c r="I1" s="125" t="s">
        <v>734</v>
      </c>
      <c r="J1" s="125" t="s">
        <v>735</v>
      </c>
      <c r="K1" s="111" t="s">
        <v>911</v>
      </c>
      <c r="L1" s="80" t="s">
        <v>700</v>
      </c>
    </row>
    <row r="2" spans="1:12" ht="12.75" customHeight="1" x14ac:dyDescent="0.2">
      <c r="A2" s="469" t="s">
        <v>736</v>
      </c>
      <c r="B2" s="127"/>
      <c r="C2" s="127"/>
      <c r="D2" s="128"/>
      <c r="E2" s="128"/>
      <c r="F2" s="361"/>
      <c r="G2" s="361"/>
      <c r="H2" s="361"/>
      <c r="I2" s="128"/>
      <c r="J2" s="129"/>
      <c r="K2" s="106" t="str">
        <f>IF(H2="","", I2*VLOOKUP(H2,VALIDATIONS!$BB$2:$BD$11,3))</f>
        <v/>
      </c>
    </row>
    <row r="3" spans="1:12" x14ac:dyDescent="0.2">
      <c r="A3" s="469"/>
      <c r="B3" s="127"/>
      <c r="C3" s="127"/>
      <c r="D3" s="128"/>
      <c r="E3" s="128"/>
      <c r="F3" s="361"/>
      <c r="G3" s="361"/>
      <c r="H3" s="361"/>
      <c r="I3" s="128"/>
      <c r="J3" s="129"/>
      <c r="K3" s="106" t="str">
        <f>IF(H3="","", I3*VLOOKUP(H3,VALIDATIONS!$BB$2:$BD$11,3))</f>
        <v/>
      </c>
    </row>
    <row r="4" spans="1:12" x14ac:dyDescent="0.2">
      <c r="A4" s="469"/>
      <c r="B4" s="127"/>
      <c r="C4" s="127"/>
      <c r="D4" s="128"/>
      <c r="E4" s="128"/>
      <c r="F4" s="361"/>
      <c r="G4" s="361"/>
      <c r="H4" s="361"/>
      <c r="I4" s="128"/>
      <c r="J4" s="129"/>
      <c r="K4" s="106" t="str">
        <f>IF(H4="","", I4*VLOOKUP(H4,VALIDATIONS!$BB$2:$BD$11,3))</f>
        <v/>
      </c>
    </row>
    <row r="5" spans="1:12" x14ac:dyDescent="0.2">
      <c r="A5" s="469"/>
      <c r="B5" s="127"/>
      <c r="C5" s="127"/>
      <c r="D5" s="128"/>
      <c r="E5" s="128"/>
      <c r="F5" s="361"/>
      <c r="G5" s="361"/>
      <c r="H5" s="361"/>
      <c r="I5" s="128"/>
      <c r="J5" s="129"/>
      <c r="K5" s="106" t="str">
        <f>IF(H5="","", I5*VLOOKUP(H5,VALIDATIONS!$BB$2:$BD$11,3))</f>
        <v/>
      </c>
    </row>
    <row r="6" spans="1:12" s="135" customFormat="1" x14ac:dyDescent="0.2">
      <c r="A6" s="469"/>
      <c r="B6" s="131"/>
      <c r="C6" s="131"/>
      <c r="D6" s="132"/>
      <c r="E6" s="132"/>
      <c r="F6" s="362"/>
      <c r="G6" s="362"/>
      <c r="H6" s="361"/>
      <c r="I6" s="132"/>
      <c r="J6" s="133"/>
      <c r="K6" s="106" t="str">
        <f>IF(H6="","", I6*VLOOKUP(H6,VALIDATIONS!$BB$2:$BD$11,3))</f>
        <v/>
      </c>
      <c r="L6" s="134"/>
    </row>
    <row r="7" spans="1:12" x14ac:dyDescent="0.2">
      <c r="A7" s="469"/>
      <c r="B7" s="127"/>
      <c r="C7" s="127"/>
      <c r="D7" s="128"/>
      <c r="E7" s="128"/>
      <c r="F7" s="361"/>
      <c r="G7" s="361"/>
      <c r="H7" s="361"/>
      <c r="I7" s="128"/>
      <c r="J7" s="129"/>
      <c r="K7" s="106" t="str">
        <f>IF(H7="","", I7*VLOOKUP(H7,VALIDATIONS!$BB$2:$BD$11,3))</f>
        <v/>
      </c>
    </row>
    <row r="8" spans="1:12" s="135" customFormat="1" x14ac:dyDescent="0.2">
      <c r="A8" s="469"/>
      <c r="B8" s="131"/>
      <c r="C8" s="131"/>
      <c r="D8" s="132"/>
      <c r="E8" s="132"/>
      <c r="F8" s="362"/>
      <c r="G8" s="362"/>
      <c r="H8" s="361"/>
      <c r="I8" s="132"/>
      <c r="J8" s="133"/>
      <c r="K8" s="106" t="str">
        <f>IF(H8="","", I8*VLOOKUP(H8,VALIDATIONS!$BB$2:$BD$11,3))</f>
        <v/>
      </c>
      <c r="L8" s="134"/>
    </row>
    <row r="9" spans="1:12" x14ac:dyDescent="0.2">
      <c r="A9" s="469"/>
      <c r="B9" s="127"/>
      <c r="C9" s="127"/>
      <c r="D9" s="128"/>
      <c r="E9" s="128"/>
      <c r="F9" s="361"/>
      <c r="G9" s="361"/>
      <c r="H9" s="361"/>
      <c r="I9" s="128"/>
      <c r="J9" s="129"/>
      <c r="K9" s="106" t="str">
        <f>IF(H9="","", I9*VLOOKUP(H9,VALIDATIONS!$BB$2:$BD$11,3))</f>
        <v/>
      </c>
    </row>
    <row r="10" spans="1:12" x14ac:dyDescent="0.2">
      <c r="A10" s="469"/>
      <c r="B10" s="127"/>
      <c r="C10" s="127"/>
      <c r="D10" s="128"/>
      <c r="E10" s="128"/>
      <c r="F10" s="361"/>
      <c r="G10" s="361"/>
      <c r="H10" s="361"/>
      <c r="I10" s="128"/>
      <c r="J10" s="129"/>
      <c r="K10" s="106" t="str">
        <f>IF(H10="","", I10*VLOOKUP(H10,VALIDATIONS!$BB$2:$BD$11,3))</f>
        <v/>
      </c>
    </row>
    <row r="11" spans="1:12" x14ac:dyDescent="0.2">
      <c r="A11" s="469"/>
      <c r="B11" s="127"/>
      <c r="C11" s="127"/>
      <c r="D11" s="128"/>
      <c r="E11" s="128"/>
      <c r="F11" s="361"/>
      <c r="G11" s="361"/>
      <c r="H11" s="361"/>
      <c r="I11" s="128"/>
      <c r="J11" s="129"/>
      <c r="K11" s="106" t="str">
        <f>IF(H11="","", I11*VLOOKUP(H11,VALIDATIONS!$BB$2:$BD$11,3))</f>
        <v/>
      </c>
    </row>
    <row r="12" spans="1:12" x14ac:dyDescent="0.2">
      <c r="A12" s="469"/>
      <c r="B12" s="127"/>
      <c r="C12" s="127"/>
      <c r="D12" s="128"/>
      <c r="E12" s="128"/>
      <c r="F12" s="361"/>
      <c r="G12" s="361"/>
      <c r="H12" s="361"/>
      <c r="I12" s="128"/>
      <c r="J12" s="129"/>
      <c r="K12" s="106" t="str">
        <f>IF(H12="","", I12*VLOOKUP(H12,VALIDATIONS!$BB$2:$BD$11,3))</f>
        <v/>
      </c>
    </row>
    <row r="13" spans="1:12" x14ac:dyDescent="0.2">
      <c r="A13" s="469"/>
      <c r="B13" s="127"/>
      <c r="C13" s="127"/>
      <c r="D13" s="128"/>
      <c r="E13" s="128"/>
      <c r="F13" s="361"/>
      <c r="G13" s="361"/>
      <c r="H13" s="361"/>
      <c r="I13" s="128"/>
      <c r="J13" s="129"/>
      <c r="K13" s="106" t="str">
        <f>IF(H13="","", I13*VLOOKUP(H13,VALIDATIONS!$BB$2:$BD$11,3))</f>
        <v/>
      </c>
    </row>
    <row r="14" spans="1:12" x14ac:dyDescent="0.2">
      <c r="A14" s="469"/>
      <c r="B14" s="127"/>
      <c r="C14" s="127"/>
      <c r="D14" s="128"/>
      <c r="E14" s="128"/>
      <c r="F14" s="361"/>
      <c r="G14" s="361"/>
      <c r="H14" s="361"/>
      <c r="I14" s="128"/>
      <c r="J14" s="129"/>
      <c r="K14" s="106" t="str">
        <f>IF(H14="","", I14*VLOOKUP(H14,VALIDATIONS!$BB$2:$BD$11,3))</f>
        <v/>
      </c>
    </row>
    <row r="15" spans="1:12" x14ac:dyDescent="0.2">
      <c r="A15" s="469"/>
      <c r="B15" s="127"/>
      <c r="C15" s="127"/>
      <c r="D15" s="128"/>
      <c r="E15" s="128"/>
      <c r="F15" s="361"/>
      <c r="G15" s="361"/>
      <c r="H15" s="361"/>
      <c r="I15" s="128"/>
      <c r="J15" s="129"/>
      <c r="K15" s="106" t="str">
        <f>IF(H15="","", I15*VLOOKUP(H15,VALIDATIONS!$BB$2:$BD$11,3))</f>
        <v/>
      </c>
    </row>
    <row r="16" spans="1:12" x14ac:dyDescent="0.2">
      <c r="A16" s="469"/>
      <c r="B16" s="127"/>
      <c r="C16" s="127"/>
      <c r="D16" s="128"/>
      <c r="E16" s="128"/>
      <c r="F16" s="361"/>
      <c r="G16" s="361"/>
      <c r="H16" s="361"/>
      <c r="I16" s="128"/>
      <c r="J16" s="129"/>
      <c r="K16" s="106" t="str">
        <f>IF(H16="","", I16*VLOOKUP(H16,VALIDATIONS!$BB$2:$BD$11,3))</f>
        <v/>
      </c>
    </row>
    <row r="17" spans="1:11" x14ac:dyDescent="0.2">
      <c r="A17" s="469"/>
      <c r="B17" s="127"/>
      <c r="C17" s="127"/>
      <c r="D17" s="128"/>
      <c r="E17" s="128"/>
      <c r="F17" s="361"/>
      <c r="G17" s="361"/>
      <c r="H17" s="361"/>
      <c r="I17" s="128"/>
      <c r="J17" s="129"/>
      <c r="K17" s="106" t="str">
        <f>IF(H17="","", I17*VLOOKUP(H17,VALIDATIONS!$BB$2:$BD$11,3))</f>
        <v/>
      </c>
    </row>
    <row r="18" spans="1:11" x14ac:dyDescent="0.2">
      <c r="A18" s="469"/>
      <c r="B18" s="127"/>
      <c r="C18" s="127"/>
      <c r="D18" s="128"/>
      <c r="E18" s="128"/>
      <c r="F18" s="361"/>
      <c r="G18" s="361"/>
      <c r="H18" s="361"/>
      <c r="I18" s="128"/>
      <c r="J18" s="129"/>
      <c r="K18" s="106" t="str">
        <f>IF(H18="","", I18*VLOOKUP(H18,VALIDATIONS!$BB$2:$BD$11,3))</f>
        <v/>
      </c>
    </row>
    <row r="19" spans="1:11" x14ac:dyDescent="0.2">
      <c r="A19" s="469"/>
      <c r="B19" s="87"/>
      <c r="C19" s="87"/>
      <c r="F19" s="361"/>
      <c r="G19" s="361"/>
      <c r="H19" s="361"/>
      <c r="I19" s="128"/>
      <c r="J19" s="129"/>
      <c r="K19" s="106" t="str">
        <f>IF(H19="","", I19*VLOOKUP(H19,VALIDATIONS!$BB$2:$BD$11,3))</f>
        <v/>
      </c>
    </row>
    <row r="20" spans="1:11" x14ac:dyDescent="0.2">
      <c r="A20" s="469"/>
      <c r="B20" s="87"/>
      <c r="C20" s="87"/>
      <c r="F20" s="361"/>
      <c r="G20" s="361"/>
      <c r="H20" s="361"/>
      <c r="I20" s="128"/>
      <c r="J20" s="129"/>
      <c r="K20" s="106" t="str">
        <f>IF(H20="","", I20*VLOOKUP(H20,VALIDATIONS!$BB$2:$BD$11,3))</f>
        <v/>
      </c>
    </row>
    <row r="21" spans="1:11" x14ac:dyDescent="0.2">
      <c r="A21" s="469"/>
      <c r="B21" s="87"/>
      <c r="C21" s="87"/>
      <c r="F21" s="361"/>
      <c r="G21" s="361"/>
      <c r="H21" s="361"/>
      <c r="I21" s="128"/>
      <c r="J21" s="129"/>
      <c r="K21" s="106" t="str">
        <f>IF(H21="","", I21*VLOOKUP(H21,VALIDATIONS!$BB$2:$BD$11,3))</f>
        <v/>
      </c>
    </row>
    <row r="22" spans="1:11" x14ac:dyDescent="0.2">
      <c r="A22" s="469"/>
      <c r="B22" s="87"/>
      <c r="C22" s="87"/>
      <c r="F22" s="361"/>
      <c r="G22" s="361"/>
      <c r="H22" s="361"/>
      <c r="I22" s="128"/>
      <c r="J22" s="129"/>
      <c r="K22" s="106" t="str">
        <f>IF(H22="","", I22*VLOOKUP(H22,VALIDATIONS!$BB$2:$BD$11,3))</f>
        <v/>
      </c>
    </row>
    <row r="23" spans="1:11" x14ac:dyDescent="0.2">
      <c r="A23" s="469"/>
      <c r="B23" s="87"/>
      <c r="C23" s="87"/>
      <c r="F23" s="361"/>
      <c r="G23" s="361"/>
      <c r="H23" s="361"/>
      <c r="I23" s="128"/>
      <c r="J23" s="129"/>
      <c r="K23" s="106" t="str">
        <f>IF(H23="","", I23*VLOOKUP(H23,VALIDATIONS!$BB$2:$BD$11,3))</f>
        <v/>
      </c>
    </row>
    <row r="24" spans="1:11" x14ac:dyDescent="0.2">
      <c r="A24" s="469"/>
      <c r="B24" s="87"/>
      <c r="C24" s="87"/>
      <c r="F24" s="361"/>
      <c r="G24" s="361"/>
      <c r="H24" s="361"/>
      <c r="I24" s="128"/>
      <c r="J24" s="129"/>
      <c r="K24" s="106" t="str">
        <f>IF(H24="","", I24*VLOOKUP(H24,VALIDATIONS!$BB$2:$BD$11,3))</f>
        <v/>
      </c>
    </row>
    <row r="25" spans="1:11" x14ac:dyDescent="0.2">
      <c r="A25" s="469"/>
      <c r="B25" s="87"/>
      <c r="C25" s="87"/>
      <c r="F25" s="361"/>
      <c r="G25" s="361"/>
      <c r="H25" s="361"/>
      <c r="I25" s="128"/>
      <c r="J25" s="129"/>
      <c r="K25" s="106" t="str">
        <f>IF(H25="","", I25*VLOOKUP(H25,VALIDATIONS!$BB$2:$BD$11,3))</f>
        <v/>
      </c>
    </row>
    <row r="26" spans="1:11" x14ac:dyDescent="0.2">
      <c r="A26" s="469"/>
      <c r="B26" s="87"/>
      <c r="C26" s="87"/>
      <c r="F26" s="361"/>
      <c r="G26" s="361"/>
      <c r="H26" s="361"/>
      <c r="I26" s="128"/>
      <c r="J26" s="129"/>
      <c r="K26" s="106" t="str">
        <f>IF(H26="","", I26*VLOOKUP(H26,VALIDATIONS!$BB$2:$BD$11,3))</f>
        <v/>
      </c>
    </row>
    <row r="27" spans="1:11" x14ac:dyDescent="0.2">
      <c r="A27" s="469"/>
      <c r="B27" s="87"/>
      <c r="C27" s="87"/>
      <c r="F27" s="361"/>
      <c r="G27" s="361"/>
      <c r="H27" s="361"/>
      <c r="I27" s="128"/>
      <c r="J27" s="129"/>
      <c r="K27" s="106" t="str">
        <f>IF(H27="","", I27*VLOOKUP(H27,VALIDATIONS!$BB$2:$BD$11,3))</f>
        <v/>
      </c>
    </row>
    <row r="28" spans="1:11" x14ac:dyDescent="0.2">
      <c r="A28" s="469"/>
      <c r="B28" s="87"/>
      <c r="C28" s="87"/>
      <c r="F28" s="361"/>
      <c r="G28" s="361"/>
      <c r="H28" s="361"/>
      <c r="I28" s="128"/>
      <c r="J28" s="129"/>
      <c r="K28" s="106" t="str">
        <f>IF(H28="","", I28*VLOOKUP(H28,VALIDATIONS!$BB$2:$BD$11,3))</f>
        <v/>
      </c>
    </row>
    <row r="29" spans="1:11" x14ac:dyDescent="0.2">
      <c r="A29" s="469"/>
      <c r="B29" s="87"/>
      <c r="C29" s="87"/>
      <c r="F29" s="361"/>
      <c r="G29" s="361"/>
      <c r="H29" s="361"/>
      <c r="I29" s="128"/>
      <c r="J29" s="129"/>
      <c r="K29" s="106" t="str">
        <f>IF(H29="","", I29*VLOOKUP(H29,VALIDATIONS!$BB$2:$BD$11,3))</f>
        <v/>
      </c>
    </row>
    <row r="30" spans="1:11" x14ac:dyDescent="0.2">
      <c r="A30" s="469"/>
      <c r="B30" s="87"/>
      <c r="C30" s="87"/>
      <c r="F30" s="361"/>
      <c r="G30" s="361"/>
      <c r="H30" s="361"/>
      <c r="I30" s="128"/>
      <c r="J30" s="129"/>
      <c r="K30" s="106" t="str">
        <f>IF(H30="","", I30*VLOOKUP(H30,VALIDATIONS!$BB$2:$BD$11,3))</f>
        <v/>
      </c>
    </row>
    <row r="31" spans="1:11" x14ac:dyDescent="0.2">
      <c r="A31" s="469"/>
      <c r="B31" s="87"/>
      <c r="C31" s="87"/>
      <c r="F31" s="361"/>
      <c r="G31" s="361"/>
      <c r="H31" s="361"/>
      <c r="I31" s="128"/>
      <c r="J31" s="129"/>
      <c r="K31" s="106" t="str">
        <f>IF(H31="","", I31*VLOOKUP(H31,VALIDATIONS!$BB$2:$BD$11,3))</f>
        <v/>
      </c>
    </row>
    <row r="32" spans="1:11" x14ac:dyDescent="0.2">
      <c r="A32" s="469"/>
      <c r="B32" s="87"/>
      <c r="C32" s="87"/>
      <c r="F32" s="361"/>
      <c r="G32" s="361"/>
      <c r="H32" s="361"/>
      <c r="I32" s="128"/>
      <c r="J32" s="129"/>
      <c r="K32" s="106" t="str">
        <f>IF(H32="","", I32*VLOOKUP(H32,VALIDATIONS!$BB$2:$BD$11,3))</f>
        <v/>
      </c>
    </row>
    <row r="33" spans="1:11" x14ac:dyDescent="0.2">
      <c r="A33" s="469"/>
      <c r="B33" s="87"/>
      <c r="C33" s="87"/>
      <c r="F33" s="361"/>
      <c r="G33" s="361"/>
      <c r="H33" s="361"/>
      <c r="I33" s="128"/>
      <c r="J33" s="129"/>
      <c r="K33" s="106" t="str">
        <f>IF(H33="","", I33*VLOOKUP(H33,VALIDATIONS!$BB$2:$BD$11,3))</f>
        <v/>
      </c>
    </row>
    <row r="34" spans="1:11" x14ac:dyDescent="0.2">
      <c r="A34" s="469"/>
      <c r="B34" s="87"/>
      <c r="C34" s="87"/>
      <c r="F34" s="361"/>
      <c r="G34" s="361"/>
      <c r="H34" s="361"/>
      <c r="I34" s="128"/>
      <c r="J34" s="129"/>
      <c r="K34" s="106" t="str">
        <f>IF(H34="","", I34*VLOOKUP(H34,VALIDATIONS!$BB$2:$BD$11,3))</f>
        <v/>
      </c>
    </row>
    <row r="35" spans="1:11" x14ac:dyDescent="0.2">
      <c r="A35" s="469"/>
      <c r="B35" s="87"/>
      <c r="C35" s="87"/>
      <c r="F35" s="361"/>
      <c r="G35" s="361"/>
      <c r="H35" s="361"/>
      <c r="I35" s="128"/>
      <c r="J35" s="129"/>
      <c r="K35" s="106" t="str">
        <f>IF(H35="","", I35*VLOOKUP(H35,VALIDATIONS!$BB$2:$BD$11,3))</f>
        <v/>
      </c>
    </row>
    <row r="36" spans="1:11" x14ac:dyDescent="0.2">
      <c r="A36" s="469"/>
      <c r="B36" s="87"/>
      <c r="C36" s="87"/>
      <c r="F36" s="361"/>
      <c r="G36" s="361"/>
      <c r="H36" s="361"/>
      <c r="I36" s="128"/>
      <c r="J36" s="129"/>
      <c r="K36" s="106" t="str">
        <f>IF(H36="","", I36*VLOOKUP(H36,VALIDATIONS!$BB$2:$BD$11,3))</f>
        <v/>
      </c>
    </row>
    <row r="37" spans="1:11" x14ac:dyDescent="0.2">
      <c r="A37" s="469"/>
      <c r="B37" s="87"/>
      <c r="C37" s="87"/>
      <c r="F37" s="361"/>
      <c r="G37" s="361"/>
      <c r="H37" s="361"/>
      <c r="I37" s="128"/>
      <c r="J37" s="129"/>
      <c r="K37" s="106" t="str">
        <f>IF(H37="","", I37*VLOOKUP(H37,VALIDATIONS!$BB$2:$BD$11,3))</f>
        <v/>
      </c>
    </row>
    <row r="38" spans="1:11" x14ac:dyDescent="0.2">
      <c r="A38" s="469"/>
      <c r="B38" s="87"/>
      <c r="C38" s="87"/>
      <c r="F38" s="361"/>
      <c r="G38" s="361"/>
      <c r="H38" s="361"/>
      <c r="I38" s="128"/>
      <c r="J38" s="129"/>
      <c r="K38" s="106" t="str">
        <f>IF(H38="","", I38*VLOOKUP(H38,VALIDATIONS!$BB$2:$BD$11,3))</f>
        <v/>
      </c>
    </row>
    <row r="39" spans="1:11" x14ac:dyDescent="0.2">
      <c r="A39" s="469"/>
      <c r="B39" s="87"/>
      <c r="C39" s="87"/>
      <c r="F39" s="361"/>
      <c r="G39" s="361"/>
      <c r="H39" s="361"/>
      <c r="I39" s="128"/>
      <c r="J39" s="129"/>
      <c r="K39" s="106" t="str">
        <f>IF(H39="","", I39*VLOOKUP(H39,VALIDATIONS!$BB$2:$BD$11,3))</f>
        <v/>
      </c>
    </row>
    <row r="40" spans="1:11" x14ac:dyDescent="0.2">
      <c r="A40" s="136"/>
      <c r="B40" s="87"/>
      <c r="C40" s="87"/>
      <c r="F40" s="361"/>
      <c r="G40" s="361"/>
      <c r="H40" s="361"/>
      <c r="I40" s="128"/>
      <c r="J40" s="129"/>
      <c r="K40" s="106" t="str">
        <f>IF(H40="","", I40*VLOOKUP(H40,VALIDATIONS!$BB$2:$BD$11,3))</f>
        <v/>
      </c>
    </row>
    <row r="41" spans="1:11" x14ac:dyDescent="0.2">
      <c r="A41" s="136"/>
      <c r="B41" s="87"/>
      <c r="C41" s="87"/>
      <c r="F41" s="361"/>
      <c r="G41" s="361"/>
      <c r="H41" s="361"/>
      <c r="I41" s="128"/>
      <c r="J41" s="129"/>
      <c r="K41" s="106" t="str">
        <f>IF(H41="","", I41*VLOOKUP(H41,VALIDATIONS!$BB$2:$BD$11,3))</f>
        <v/>
      </c>
    </row>
    <row r="42" spans="1:11" x14ac:dyDescent="0.2">
      <c r="A42" s="136"/>
      <c r="B42" s="87"/>
      <c r="C42" s="87"/>
      <c r="F42" s="361"/>
      <c r="G42" s="361"/>
      <c r="H42" s="361"/>
      <c r="I42" s="128"/>
      <c r="J42" s="129"/>
      <c r="K42" s="106" t="str">
        <f>IF(H42="","", I42*VLOOKUP(H42,VALIDATIONS!$BB$2:$BD$11,3))</f>
        <v/>
      </c>
    </row>
    <row r="43" spans="1:11" x14ac:dyDescent="0.2">
      <c r="A43" s="136"/>
      <c r="B43" s="87"/>
      <c r="C43" s="87"/>
      <c r="F43" s="361"/>
      <c r="G43" s="361"/>
      <c r="H43" s="361"/>
      <c r="I43" s="128"/>
      <c r="J43" s="129"/>
      <c r="K43" s="106" t="str">
        <f>IF(H43="","", I43*VLOOKUP(H43,VALIDATIONS!$BB$2:$BD$11,3))</f>
        <v/>
      </c>
    </row>
    <row r="44" spans="1:11" x14ac:dyDescent="0.2">
      <c r="A44" s="136"/>
      <c r="B44" s="87"/>
      <c r="C44" s="87"/>
      <c r="F44" s="361"/>
      <c r="G44" s="361"/>
      <c r="H44" s="361"/>
      <c r="I44" s="128"/>
      <c r="J44" s="129"/>
      <c r="K44" s="106" t="str">
        <f>IF(H44="","", I44*VLOOKUP(H44,VALIDATIONS!$BB$2:$BD$11,3))</f>
        <v/>
      </c>
    </row>
    <row r="45" spans="1:11" x14ac:dyDescent="0.2">
      <c r="A45" s="136"/>
      <c r="B45" s="87"/>
      <c r="C45" s="87"/>
      <c r="F45" s="361"/>
      <c r="G45" s="361"/>
      <c r="H45" s="361"/>
      <c r="I45" s="128"/>
      <c r="J45" s="129"/>
      <c r="K45" s="106" t="str">
        <f>IF(H45="","", I45*VLOOKUP(H45,VALIDATIONS!$BB$2:$BD$11,3))</f>
        <v/>
      </c>
    </row>
    <row r="46" spans="1:11" x14ac:dyDescent="0.2">
      <c r="A46" s="136"/>
      <c r="B46" s="87"/>
      <c r="C46" s="87"/>
      <c r="F46" s="361"/>
      <c r="G46" s="361"/>
      <c r="H46" s="361"/>
      <c r="I46" s="128"/>
      <c r="J46" s="129"/>
      <c r="K46" s="106" t="str">
        <f>IF(H46="","", I46*VLOOKUP(H46,VALIDATIONS!$BB$2:$BD$11,3))</f>
        <v/>
      </c>
    </row>
    <row r="47" spans="1:11" x14ac:dyDescent="0.2">
      <c r="A47" s="136"/>
      <c r="B47" s="87"/>
      <c r="C47" s="87"/>
      <c r="F47" s="361"/>
      <c r="G47" s="361"/>
      <c r="H47" s="361"/>
      <c r="I47" s="128"/>
      <c r="J47" s="129"/>
      <c r="K47" s="106" t="str">
        <f>IF(H47="","", I47*VLOOKUP(H47,VALIDATIONS!$BB$2:$BD$11,3))</f>
        <v/>
      </c>
    </row>
    <row r="48" spans="1:11" x14ac:dyDescent="0.2">
      <c r="A48" s="136"/>
      <c r="B48" s="87"/>
      <c r="C48" s="87"/>
      <c r="F48" s="361"/>
      <c r="G48" s="361"/>
      <c r="H48" s="361"/>
      <c r="I48" s="128"/>
      <c r="J48" s="129"/>
      <c r="K48" s="106" t="str">
        <f>IF(H48="","", I48*VLOOKUP(H48,VALIDATIONS!$BB$2:$BD$11,3))</f>
        <v/>
      </c>
    </row>
    <row r="49" spans="1:11" x14ac:dyDescent="0.2">
      <c r="A49" s="136"/>
      <c r="B49" s="87"/>
      <c r="C49" s="87"/>
      <c r="F49" s="361"/>
      <c r="G49" s="361"/>
      <c r="H49" s="361"/>
      <c r="I49" s="128"/>
      <c r="J49" s="129"/>
      <c r="K49" s="106" t="str">
        <f>IF(H49="","", I49*VLOOKUP(H49,VALIDATIONS!$BB$2:$BD$11,3))</f>
        <v/>
      </c>
    </row>
    <row r="50" spans="1:11" x14ac:dyDescent="0.2">
      <c r="A50" s="136"/>
      <c r="B50" s="87"/>
      <c r="C50" s="87"/>
      <c r="F50" s="361"/>
      <c r="G50" s="361"/>
      <c r="H50" s="361"/>
      <c r="I50" s="128"/>
      <c r="J50" s="129"/>
      <c r="K50" s="106" t="str">
        <f>IF(H50="","", I50*VLOOKUP(H50,VALIDATIONS!$BB$2:$BD$11,3))</f>
        <v/>
      </c>
    </row>
    <row r="51" spans="1:11" x14ac:dyDescent="0.2">
      <c r="A51" s="136"/>
      <c r="B51" s="87"/>
      <c r="C51" s="87"/>
      <c r="F51" s="361"/>
      <c r="G51" s="361"/>
      <c r="H51" s="361"/>
      <c r="I51" s="128"/>
      <c r="J51" s="129"/>
      <c r="K51" s="106" t="str">
        <f>IF(H51="","", I51*VLOOKUP(H51,VALIDATIONS!$BB$2:$BD$11,3))</f>
        <v/>
      </c>
    </row>
    <row r="52" spans="1:11" x14ac:dyDescent="0.2">
      <c r="A52" s="136"/>
      <c r="B52" s="87"/>
      <c r="C52" s="87"/>
      <c r="F52" s="361"/>
      <c r="G52" s="361"/>
      <c r="H52" s="361"/>
      <c r="I52" s="128"/>
      <c r="J52" s="129"/>
      <c r="K52" s="106" t="str">
        <f>IF(H52="","", I52*VLOOKUP(H52,VALIDATIONS!$BB$2:$BD$11,3))</f>
        <v/>
      </c>
    </row>
    <row r="53" spans="1:11" x14ac:dyDescent="0.2">
      <c r="A53" s="136"/>
      <c r="B53" s="87"/>
      <c r="C53" s="87"/>
      <c r="F53" s="361"/>
      <c r="G53" s="361"/>
      <c r="H53" s="361"/>
      <c r="I53" s="128"/>
      <c r="J53" s="129"/>
      <c r="K53" s="106" t="str">
        <f>IF(H53="","", I53*VLOOKUP(H53,VALIDATIONS!$BB$2:$BD$11,3))</f>
        <v/>
      </c>
    </row>
    <row r="54" spans="1:11" x14ac:dyDescent="0.2">
      <c r="A54" s="136"/>
      <c r="B54" s="87"/>
      <c r="C54" s="87"/>
      <c r="F54" s="361"/>
      <c r="G54" s="361"/>
      <c r="H54" s="361"/>
      <c r="I54" s="128"/>
      <c r="J54" s="129"/>
      <c r="K54" s="106" t="str">
        <f>IF(H54="","", I54*VLOOKUP(H54,VALIDATIONS!$BB$2:$BD$11,3))</f>
        <v/>
      </c>
    </row>
    <row r="55" spans="1:11" x14ac:dyDescent="0.2">
      <c r="A55" s="136"/>
      <c r="B55" s="87"/>
      <c r="C55" s="87"/>
      <c r="F55" s="361"/>
      <c r="G55" s="361"/>
      <c r="H55" s="361"/>
      <c r="I55" s="128"/>
      <c r="J55" s="129"/>
      <c r="K55" s="106" t="str">
        <f>IF(H55="","", I55*VLOOKUP(H55,VALIDATIONS!$BB$2:$BD$11,3))</f>
        <v/>
      </c>
    </row>
    <row r="56" spans="1:11" x14ac:dyDescent="0.2">
      <c r="A56" s="136"/>
      <c r="B56" s="87"/>
      <c r="C56" s="87"/>
      <c r="F56" s="361"/>
      <c r="G56" s="361"/>
      <c r="H56" s="361"/>
      <c r="I56" s="128"/>
      <c r="J56" s="129"/>
      <c r="K56" s="106" t="str">
        <f>IF(H56="","", I56*VLOOKUP(H56,VALIDATIONS!$BB$2:$BD$11,3))</f>
        <v/>
      </c>
    </row>
    <row r="57" spans="1:11" x14ac:dyDescent="0.2">
      <c r="A57" s="136"/>
      <c r="B57" s="87"/>
      <c r="C57" s="87"/>
      <c r="F57" s="361"/>
      <c r="G57" s="361"/>
      <c r="H57" s="361"/>
      <c r="I57" s="128"/>
      <c r="J57" s="129"/>
      <c r="K57" s="106" t="str">
        <f>IF(H57="","", I57*VLOOKUP(H57,VALIDATIONS!$BB$2:$BD$11,3))</f>
        <v/>
      </c>
    </row>
    <row r="58" spans="1:11" x14ac:dyDescent="0.2">
      <c r="A58" s="136"/>
      <c r="B58" s="87"/>
      <c r="C58" s="87"/>
      <c r="F58" s="361"/>
      <c r="G58" s="361"/>
      <c r="H58" s="361"/>
      <c r="I58" s="128"/>
      <c r="J58" s="129"/>
      <c r="K58" s="106" t="str">
        <f>IF(H58="","", I58*VLOOKUP(H58,VALIDATIONS!$BB$2:$BD$11,3))</f>
        <v/>
      </c>
    </row>
    <row r="59" spans="1:11" x14ac:dyDescent="0.2">
      <c r="A59" s="136"/>
      <c r="B59" s="87"/>
      <c r="C59" s="87"/>
      <c r="F59" s="361"/>
      <c r="G59" s="361"/>
      <c r="H59" s="361"/>
      <c r="I59" s="128"/>
      <c r="J59" s="129"/>
      <c r="K59" s="106" t="str">
        <f>IF(H59="","", I59*VLOOKUP(H59,VALIDATIONS!$BB$2:$BD$11,3))</f>
        <v/>
      </c>
    </row>
    <row r="60" spans="1:11" x14ac:dyDescent="0.2">
      <c r="A60" s="136"/>
      <c r="B60" s="87"/>
      <c r="C60" s="87"/>
      <c r="F60" s="361"/>
      <c r="G60" s="361"/>
      <c r="H60" s="361"/>
      <c r="I60" s="128"/>
      <c r="J60" s="129"/>
      <c r="K60" s="106" t="str">
        <f>IF(H60="","", I60*VLOOKUP(H60,VALIDATIONS!$BB$2:$BD$11,3))</f>
        <v/>
      </c>
    </row>
    <row r="61" spans="1:11" x14ac:dyDescent="0.2">
      <c r="A61" s="136"/>
      <c r="B61" s="87"/>
      <c r="C61" s="87"/>
      <c r="F61" s="361"/>
      <c r="G61" s="361"/>
      <c r="H61" s="361"/>
      <c r="I61" s="128"/>
      <c r="J61" s="129"/>
      <c r="K61" s="106" t="str">
        <f>IF(H61="","", I61*VLOOKUP(H61,VALIDATIONS!$BB$2:$BD$11,3))</f>
        <v/>
      </c>
    </row>
    <row r="62" spans="1:11" x14ac:dyDescent="0.2">
      <c r="A62" s="136"/>
      <c r="B62" s="87"/>
      <c r="C62" s="87"/>
      <c r="F62" s="361"/>
      <c r="G62" s="361"/>
      <c r="H62" s="361"/>
      <c r="I62" s="128"/>
      <c r="J62" s="129"/>
      <c r="K62" s="106" t="str">
        <f>IF(H62="","", I62*VLOOKUP(H62,VALIDATIONS!$BB$2:$BD$11,3))</f>
        <v/>
      </c>
    </row>
    <row r="63" spans="1:11" x14ac:dyDescent="0.2">
      <c r="A63" s="136"/>
      <c r="B63" s="87"/>
      <c r="C63" s="87"/>
      <c r="F63" s="361"/>
      <c r="G63" s="361"/>
      <c r="H63" s="361"/>
      <c r="I63" s="128"/>
      <c r="J63" s="129"/>
      <c r="K63" s="106" t="str">
        <f>IF(H63="","", I63*VLOOKUP(H63,VALIDATIONS!$BB$2:$BD$11,3))</f>
        <v/>
      </c>
    </row>
    <row r="64" spans="1:11" x14ac:dyDescent="0.2">
      <c r="A64" s="136"/>
      <c r="B64" s="87"/>
      <c r="C64" s="87"/>
      <c r="F64" s="361"/>
      <c r="G64" s="361"/>
      <c r="H64" s="361"/>
      <c r="I64" s="128"/>
      <c r="J64" s="129"/>
      <c r="K64" s="106" t="str">
        <f>IF(H64="","", I64*VLOOKUP(H64,VALIDATIONS!$BB$2:$BD$11,3))</f>
        <v/>
      </c>
    </row>
    <row r="65" spans="1:11" x14ac:dyDescent="0.2">
      <c r="A65" s="136"/>
      <c r="B65" s="87"/>
      <c r="C65" s="87"/>
      <c r="F65" s="361"/>
      <c r="G65" s="361"/>
      <c r="H65" s="361"/>
      <c r="I65" s="128"/>
      <c r="J65" s="129"/>
      <c r="K65" s="106" t="str">
        <f>IF(H65="","", I65*VLOOKUP(H65,VALIDATIONS!$BB$2:$BD$11,3))</f>
        <v/>
      </c>
    </row>
    <row r="66" spans="1:11" x14ac:dyDescent="0.2">
      <c r="A66" s="136"/>
      <c r="B66" s="87"/>
      <c r="C66" s="87"/>
      <c r="F66" s="361"/>
      <c r="G66" s="361"/>
      <c r="H66" s="361"/>
      <c r="I66" s="128"/>
      <c r="J66" s="129"/>
      <c r="K66" s="106" t="str">
        <f>IF(H66="","", I66*VLOOKUP(H66,VALIDATIONS!$BB$2:$BD$11,3))</f>
        <v/>
      </c>
    </row>
    <row r="67" spans="1:11" x14ac:dyDescent="0.2">
      <c r="A67" s="136"/>
      <c r="B67" s="87"/>
      <c r="C67" s="87"/>
      <c r="F67" s="361"/>
      <c r="G67" s="361"/>
      <c r="H67" s="361"/>
      <c r="I67" s="128"/>
      <c r="J67" s="129"/>
      <c r="K67" s="106" t="str">
        <f>IF(H67="","", I67*VLOOKUP(H67,VALIDATIONS!$BB$2:$BD$11,3))</f>
        <v/>
      </c>
    </row>
    <row r="68" spans="1:11" x14ac:dyDescent="0.2">
      <c r="A68" s="136"/>
      <c r="B68" s="87"/>
      <c r="C68" s="87"/>
      <c r="F68" s="361"/>
      <c r="G68" s="361"/>
      <c r="H68" s="361"/>
      <c r="I68" s="128"/>
      <c r="J68" s="129"/>
      <c r="K68" s="106" t="str">
        <f>IF(H68="","", I68*VLOOKUP(H68,VALIDATIONS!$BB$2:$BD$11,3))</f>
        <v/>
      </c>
    </row>
    <row r="69" spans="1:11" x14ac:dyDescent="0.2">
      <c r="A69" s="136"/>
      <c r="B69" s="87"/>
      <c r="C69" s="87"/>
      <c r="F69" s="361"/>
      <c r="G69" s="361"/>
      <c r="H69" s="361"/>
      <c r="I69" s="128"/>
      <c r="J69" s="129"/>
      <c r="K69" s="106" t="str">
        <f>IF(H69="","", I69*VLOOKUP(H69,VALIDATIONS!$BB$2:$BD$11,3))</f>
        <v/>
      </c>
    </row>
    <row r="70" spans="1:11" x14ac:dyDescent="0.2">
      <c r="A70" s="136"/>
      <c r="B70" s="87"/>
      <c r="C70" s="87"/>
      <c r="F70" s="361"/>
      <c r="G70" s="361"/>
      <c r="H70" s="361"/>
      <c r="I70" s="128"/>
      <c r="J70" s="129"/>
      <c r="K70" s="106" t="str">
        <f>IF(H70="","", I70*VLOOKUP(H70,VALIDATIONS!$BB$2:$BD$11,3))</f>
        <v/>
      </c>
    </row>
    <row r="71" spans="1:11" x14ac:dyDescent="0.2">
      <c r="A71" s="136"/>
      <c r="B71" s="87"/>
      <c r="C71" s="87"/>
      <c r="F71" s="361"/>
      <c r="G71" s="361"/>
      <c r="H71" s="361"/>
      <c r="I71" s="128"/>
      <c r="J71" s="129"/>
      <c r="K71" s="106" t="str">
        <f>IF(H71="","", I71*VLOOKUP(H71,VALIDATIONS!$BB$2:$BD$11,3))</f>
        <v/>
      </c>
    </row>
    <row r="72" spans="1:11" x14ac:dyDescent="0.2">
      <c r="A72" s="136"/>
      <c r="B72" s="87"/>
      <c r="C72" s="87"/>
      <c r="F72" s="361"/>
      <c r="G72" s="361"/>
      <c r="H72" s="361"/>
      <c r="I72" s="128"/>
      <c r="J72" s="129"/>
      <c r="K72" s="106" t="str">
        <f>IF(H72="","", I72*VLOOKUP(H72,VALIDATIONS!$BB$2:$BD$11,3))</f>
        <v/>
      </c>
    </row>
    <row r="73" spans="1:11" x14ac:dyDescent="0.2">
      <c r="A73" s="136"/>
      <c r="B73" s="87"/>
      <c r="C73" s="87"/>
      <c r="F73" s="361"/>
      <c r="G73" s="361"/>
      <c r="H73" s="361"/>
      <c r="I73" s="128"/>
      <c r="J73" s="129"/>
      <c r="K73" s="106" t="str">
        <f>IF(H73="","", I73*VLOOKUP(H73,VALIDATIONS!$BB$2:$BD$11,3))</f>
        <v/>
      </c>
    </row>
    <row r="74" spans="1:11" x14ac:dyDescent="0.2">
      <c r="A74" s="136"/>
      <c r="B74" s="87"/>
      <c r="C74" s="87"/>
      <c r="F74" s="361"/>
      <c r="G74" s="361"/>
      <c r="H74" s="361"/>
      <c r="I74" s="128"/>
      <c r="J74" s="129"/>
      <c r="K74" s="106" t="str">
        <f>IF(H74="","", I74*VLOOKUP(H74,VALIDATIONS!$BB$2:$BD$11,3))</f>
        <v/>
      </c>
    </row>
    <row r="75" spans="1:11" x14ac:dyDescent="0.2">
      <c r="A75" s="136"/>
      <c r="B75" s="87"/>
      <c r="C75" s="87"/>
      <c r="F75" s="361"/>
      <c r="G75" s="361"/>
      <c r="H75" s="361"/>
      <c r="I75" s="128"/>
      <c r="J75" s="129"/>
      <c r="K75" s="106" t="str">
        <f>IF(H75="","", I75*VLOOKUP(H75,VALIDATIONS!$BB$2:$BD$11,3))</f>
        <v/>
      </c>
    </row>
    <row r="76" spans="1:11" x14ac:dyDescent="0.2">
      <c r="A76" s="136"/>
      <c r="B76" s="87"/>
      <c r="C76" s="87"/>
      <c r="F76" s="361"/>
      <c r="G76" s="361"/>
      <c r="H76" s="361"/>
      <c r="I76" s="128"/>
      <c r="J76" s="129"/>
      <c r="K76" s="106" t="str">
        <f>IF(H76="","", I76*VLOOKUP(H76,VALIDATIONS!$BB$2:$BD$11,3))</f>
        <v/>
      </c>
    </row>
    <row r="77" spans="1:11" x14ac:dyDescent="0.2">
      <c r="A77" s="136"/>
      <c r="B77" s="87"/>
      <c r="C77" s="87"/>
      <c r="F77" s="361"/>
      <c r="G77" s="361"/>
      <c r="H77" s="361"/>
      <c r="I77" s="128"/>
      <c r="J77" s="129"/>
      <c r="K77" s="106" t="str">
        <f>IF(H77="","", I77*VLOOKUP(H77,VALIDATIONS!$BB$2:$BD$11,3))</f>
        <v/>
      </c>
    </row>
    <row r="78" spans="1:11" x14ac:dyDescent="0.2">
      <c r="A78" s="136"/>
      <c r="B78" s="87"/>
      <c r="C78" s="87"/>
      <c r="F78" s="361"/>
      <c r="G78" s="361"/>
      <c r="H78" s="361"/>
      <c r="I78" s="128"/>
      <c r="J78" s="129"/>
      <c r="K78" s="106" t="str">
        <f>IF(H78="","", I78*VLOOKUP(H78,VALIDATIONS!$BB$2:$BD$11,3))</f>
        <v/>
      </c>
    </row>
    <row r="79" spans="1:11" x14ac:dyDescent="0.2">
      <c r="A79" s="136"/>
      <c r="B79" s="87"/>
      <c r="C79" s="87"/>
      <c r="F79" s="361"/>
      <c r="G79" s="361"/>
      <c r="H79" s="361"/>
      <c r="I79" s="128"/>
      <c r="J79" s="129"/>
      <c r="K79" s="106" t="str">
        <f>IF(H79="","", I79*VLOOKUP(H79,VALIDATIONS!$BB$2:$BD$11,3))</f>
        <v/>
      </c>
    </row>
    <row r="80" spans="1:11" x14ac:dyDescent="0.2">
      <c r="A80" s="136"/>
      <c r="B80" s="87"/>
      <c r="C80" s="87"/>
      <c r="F80" s="361"/>
      <c r="G80" s="361"/>
      <c r="H80" s="361"/>
      <c r="I80" s="128"/>
      <c r="J80" s="129"/>
      <c r="K80" s="106" t="str">
        <f>IF(H80="","", I80*VLOOKUP(H80,VALIDATIONS!$BB$2:$BD$11,3))</f>
        <v/>
      </c>
    </row>
    <row r="81" spans="1:11" x14ac:dyDescent="0.2">
      <c r="A81" s="136"/>
      <c r="B81" s="87"/>
      <c r="C81" s="87"/>
      <c r="F81" s="361"/>
      <c r="G81" s="361"/>
      <c r="H81" s="361"/>
      <c r="I81" s="128"/>
      <c r="J81" s="129"/>
      <c r="K81" s="106" t="str">
        <f>IF(H81="","", I81*VLOOKUP(H81,VALIDATIONS!$BB$2:$BD$11,3))</f>
        <v/>
      </c>
    </row>
    <row r="82" spans="1:11" x14ac:dyDescent="0.2">
      <c r="A82" s="136"/>
      <c r="B82" s="87"/>
      <c r="C82" s="87"/>
      <c r="F82" s="361"/>
      <c r="G82" s="361"/>
      <c r="H82" s="361"/>
      <c r="I82" s="128"/>
      <c r="J82" s="129"/>
      <c r="K82" s="106" t="str">
        <f>IF(H82="","", I82*VLOOKUP(H82,VALIDATIONS!$BB$2:$BD$11,3))</f>
        <v/>
      </c>
    </row>
    <row r="83" spans="1:11" x14ac:dyDescent="0.2">
      <c r="A83" s="136"/>
      <c r="B83" s="87"/>
      <c r="C83" s="87"/>
      <c r="F83" s="361"/>
      <c r="G83" s="361"/>
      <c r="H83" s="361"/>
      <c r="I83" s="128"/>
      <c r="J83" s="129"/>
      <c r="K83" s="106" t="str">
        <f>IF(H83="","", I83*VLOOKUP(H83,VALIDATIONS!$BB$2:$BD$11,3))</f>
        <v/>
      </c>
    </row>
    <row r="84" spans="1:11" x14ac:dyDescent="0.2">
      <c r="A84" s="136"/>
      <c r="B84" s="87"/>
      <c r="C84" s="87"/>
      <c r="F84" s="361"/>
      <c r="G84" s="361"/>
      <c r="H84" s="361"/>
      <c r="I84" s="128"/>
      <c r="J84" s="129"/>
      <c r="K84" s="106" t="str">
        <f>IF(H84="","", I84*VLOOKUP(H84,VALIDATIONS!$BB$2:$BD$11,3))</f>
        <v/>
      </c>
    </row>
    <row r="85" spans="1:11" x14ac:dyDescent="0.2">
      <c r="A85" s="136"/>
      <c r="B85" s="87"/>
      <c r="C85" s="87"/>
      <c r="F85" s="361"/>
      <c r="G85" s="361"/>
      <c r="H85" s="361"/>
      <c r="I85" s="128"/>
      <c r="J85" s="129"/>
      <c r="K85" s="106" t="str">
        <f>IF(H85="","", I85*VLOOKUP(H85,VALIDATIONS!$BB$2:$BD$11,3))</f>
        <v/>
      </c>
    </row>
    <row r="86" spans="1:11" x14ac:dyDescent="0.2">
      <c r="A86" s="136"/>
      <c r="B86" s="87"/>
      <c r="C86" s="87"/>
      <c r="F86" s="361"/>
      <c r="G86" s="361"/>
      <c r="H86" s="361"/>
      <c r="I86" s="128"/>
      <c r="J86" s="129"/>
      <c r="K86" s="106" t="str">
        <f>IF(H86="","", I86*VLOOKUP(H86,VALIDATIONS!$BB$2:$BD$11,3))</f>
        <v/>
      </c>
    </row>
    <row r="87" spans="1:11" x14ac:dyDescent="0.2">
      <c r="A87" s="136"/>
      <c r="B87" s="87"/>
      <c r="C87" s="87"/>
      <c r="F87" s="361"/>
      <c r="G87" s="361"/>
      <c r="H87" s="361"/>
      <c r="I87" s="128"/>
      <c r="J87" s="129"/>
      <c r="K87" s="106" t="str">
        <f>IF(H87="","", I87*VLOOKUP(H87,VALIDATIONS!$BB$2:$BD$11,3))</f>
        <v/>
      </c>
    </row>
    <row r="88" spans="1:11" x14ac:dyDescent="0.2">
      <c r="A88" s="136"/>
      <c r="B88" s="87"/>
      <c r="C88" s="87"/>
      <c r="F88" s="361"/>
      <c r="G88" s="361"/>
      <c r="H88" s="361"/>
      <c r="I88" s="128"/>
      <c r="J88" s="129"/>
      <c r="K88" s="106" t="str">
        <f>IF(H88="","", I88*VLOOKUP(H88,VALIDATIONS!$BB$2:$BD$11,3))</f>
        <v/>
      </c>
    </row>
    <row r="89" spans="1:11" x14ac:dyDescent="0.2">
      <c r="A89" s="136"/>
      <c r="B89" s="87"/>
      <c r="C89" s="87"/>
      <c r="F89" s="361"/>
      <c r="G89" s="361"/>
      <c r="H89" s="361"/>
      <c r="I89" s="128"/>
      <c r="J89" s="129"/>
      <c r="K89" s="106" t="str">
        <f>IF(H89="","", I89*VLOOKUP(H89,VALIDATIONS!$BB$2:$BD$11,3))</f>
        <v/>
      </c>
    </row>
    <row r="90" spans="1:11" x14ac:dyDescent="0.2">
      <c r="A90" s="136"/>
      <c r="B90" s="87"/>
      <c r="C90" s="87"/>
      <c r="F90" s="361"/>
      <c r="G90" s="361"/>
      <c r="H90" s="361"/>
      <c r="I90" s="128"/>
      <c r="J90" s="129"/>
      <c r="K90" s="106" t="str">
        <f>IF(H90="","", I90*VLOOKUP(H90,VALIDATIONS!$BB$2:$BD$11,3))</f>
        <v/>
      </c>
    </row>
    <row r="91" spans="1:11" x14ac:dyDescent="0.2">
      <c r="A91" s="136"/>
      <c r="B91" s="87"/>
      <c r="C91" s="87"/>
      <c r="F91" s="361"/>
      <c r="G91" s="361"/>
      <c r="H91" s="361"/>
      <c r="I91" s="128"/>
      <c r="J91" s="129"/>
      <c r="K91" s="106" t="str">
        <f>IF(H91="","", I91*VLOOKUP(H91,VALIDATIONS!$BB$2:$BD$11,3))</f>
        <v/>
      </c>
    </row>
    <row r="92" spans="1:11" x14ac:dyDescent="0.2">
      <c r="A92" s="136"/>
      <c r="B92" s="87"/>
      <c r="C92" s="87"/>
      <c r="F92" s="361"/>
      <c r="G92" s="361"/>
      <c r="H92" s="361"/>
      <c r="I92" s="128"/>
      <c r="J92" s="129"/>
      <c r="K92" s="106" t="str">
        <f>IF(H92="","", I92*VLOOKUP(H92,VALIDATIONS!$BB$2:$BD$11,3))</f>
        <v/>
      </c>
    </row>
    <row r="93" spans="1:11" x14ac:dyDescent="0.2">
      <c r="A93" s="136"/>
      <c r="B93" s="87"/>
      <c r="C93" s="87"/>
      <c r="F93" s="361"/>
      <c r="G93" s="361"/>
      <c r="H93" s="361"/>
      <c r="I93" s="128"/>
      <c r="J93" s="129"/>
      <c r="K93" s="106" t="str">
        <f>IF(H93="","", I93*VLOOKUP(H93,VALIDATIONS!$BB$2:$BD$11,3))</f>
        <v/>
      </c>
    </row>
    <row r="94" spans="1:11" x14ac:dyDescent="0.2">
      <c r="A94" s="136"/>
      <c r="B94" s="87"/>
      <c r="C94" s="87"/>
      <c r="F94" s="361"/>
      <c r="G94" s="361"/>
      <c r="H94" s="361"/>
      <c r="I94" s="128"/>
      <c r="J94" s="129"/>
      <c r="K94" s="106" t="str">
        <f>IF(H94="","", I94*VLOOKUP(H94,VALIDATIONS!$BB$2:$BD$11,3))</f>
        <v/>
      </c>
    </row>
    <row r="95" spans="1:11" x14ac:dyDescent="0.2">
      <c r="A95" s="136"/>
      <c r="B95" s="87"/>
      <c r="C95" s="87"/>
      <c r="F95" s="361"/>
      <c r="G95" s="361"/>
      <c r="H95" s="361"/>
      <c r="I95" s="128"/>
      <c r="J95" s="129"/>
      <c r="K95" s="106" t="str">
        <f>IF(H95="","", I95*VLOOKUP(H95,VALIDATIONS!$BB$2:$BD$11,3))</f>
        <v/>
      </c>
    </row>
    <row r="96" spans="1:11" x14ac:dyDescent="0.2">
      <c r="A96" s="136"/>
      <c r="B96" s="87"/>
      <c r="C96" s="87"/>
      <c r="F96" s="361"/>
      <c r="G96" s="361"/>
      <c r="H96" s="361"/>
      <c r="I96" s="128"/>
      <c r="J96" s="129"/>
      <c r="K96" s="106" t="str">
        <f>IF(H96="","", I96*VLOOKUP(H96,VALIDATIONS!$BB$2:$BD$11,3))</f>
        <v/>
      </c>
    </row>
    <row r="97" spans="1:11" x14ac:dyDescent="0.2">
      <c r="A97" s="136"/>
      <c r="B97" s="87"/>
      <c r="C97" s="87"/>
      <c r="F97" s="361"/>
      <c r="G97" s="361"/>
      <c r="H97" s="361"/>
      <c r="I97" s="128"/>
      <c r="J97" s="129"/>
      <c r="K97" s="106" t="str">
        <f>IF(H97="","", I97*VLOOKUP(H97,VALIDATIONS!$BB$2:$BD$11,3))</f>
        <v/>
      </c>
    </row>
    <row r="98" spans="1:11" x14ac:dyDescent="0.2">
      <c r="A98" s="136"/>
      <c r="B98" s="87"/>
      <c r="C98" s="87"/>
      <c r="F98" s="361"/>
      <c r="G98" s="361"/>
      <c r="H98" s="361"/>
      <c r="I98" s="128"/>
      <c r="J98" s="129"/>
      <c r="K98" s="106" t="str">
        <f>IF(H98="","", I98*VLOOKUP(H98,VALIDATIONS!$BB$2:$BD$11,3))</f>
        <v/>
      </c>
    </row>
    <row r="99" spans="1:11" x14ac:dyDescent="0.2">
      <c r="A99" s="136"/>
      <c r="B99" s="87"/>
      <c r="C99" s="87"/>
      <c r="F99" s="361"/>
      <c r="G99" s="361"/>
      <c r="H99" s="361"/>
      <c r="I99" s="128"/>
      <c r="J99" s="129"/>
      <c r="K99" s="106" t="str">
        <f>IF(H99="","", I99*VLOOKUP(H99,VALIDATIONS!$BB$2:$BD$11,3))</f>
        <v/>
      </c>
    </row>
    <row r="100" spans="1:11" x14ac:dyDescent="0.2">
      <c r="A100" s="136"/>
      <c r="B100" s="87"/>
      <c r="C100" s="87"/>
      <c r="F100" s="361"/>
      <c r="G100" s="361"/>
      <c r="H100" s="361"/>
      <c r="I100" s="128"/>
      <c r="J100" s="129"/>
      <c r="K100" s="106" t="str">
        <f>IF(H100="","", I100*VLOOKUP(H100,VALIDATIONS!$BB$2:$BD$11,3))</f>
        <v/>
      </c>
    </row>
    <row r="101" spans="1:11" x14ac:dyDescent="0.2">
      <c r="A101" s="136"/>
      <c r="B101" s="87"/>
      <c r="C101" s="87"/>
      <c r="F101" s="361"/>
      <c r="G101" s="361"/>
      <c r="H101" s="361"/>
      <c r="I101" s="128"/>
      <c r="J101" s="129"/>
      <c r="K101" s="106" t="str">
        <f>IF(H101="","", I101*VLOOKUP(H101,VALIDATIONS!$BB$2:$BD$11,3))</f>
        <v/>
      </c>
    </row>
    <row r="102" spans="1:11" x14ac:dyDescent="0.2">
      <c r="A102" s="136"/>
      <c r="B102" s="87"/>
      <c r="C102" s="87"/>
      <c r="F102" s="361"/>
      <c r="G102" s="361"/>
      <c r="H102" s="361"/>
      <c r="I102" s="128"/>
      <c r="J102" s="129"/>
      <c r="K102" s="106" t="str">
        <f>IF(H102="","", I102*VLOOKUP(H102,VALIDATIONS!$BB$2:$BD$11,3))</f>
        <v/>
      </c>
    </row>
    <row r="103" spans="1:11" x14ac:dyDescent="0.2">
      <c r="A103" s="136"/>
      <c r="B103" s="87"/>
      <c r="C103" s="87"/>
      <c r="F103" s="361"/>
      <c r="G103" s="361"/>
      <c r="H103" s="361"/>
      <c r="I103" s="128"/>
      <c r="J103" s="129"/>
      <c r="K103" s="106" t="str">
        <f>IF(H103="","", I103*VLOOKUP(H103,VALIDATIONS!$BB$2:$BD$11,3))</f>
        <v/>
      </c>
    </row>
    <row r="104" spans="1:11" x14ac:dyDescent="0.2">
      <c r="A104" s="136"/>
      <c r="B104" s="87"/>
      <c r="C104" s="87"/>
      <c r="F104" s="361"/>
      <c r="G104" s="361"/>
      <c r="H104" s="361"/>
      <c r="I104" s="128"/>
      <c r="J104" s="129"/>
      <c r="K104" s="106" t="str">
        <f>IF(H104="","", I104*VLOOKUP(H104,VALIDATIONS!$BB$2:$BD$11,3))</f>
        <v/>
      </c>
    </row>
    <row r="105" spans="1:11" x14ac:dyDescent="0.2">
      <c r="A105" s="136"/>
      <c r="B105" s="87"/>
      <c r="C105" s="87"/>
      <c r="F105" s="361"/>
      <c r="G105" s="361"/>
      <c r="H105" s="361"/>
      <c r="I105" s="128"/>
      <c r="J105" s="129"/>
      <c r="K105" s="106" t="str">
        <f>IF(H105="","", I105*VLOOKUP(H105,VALIDATIONS!$BB$2:$BD$11,3))</f>
        <v/>
      </c>
    </row>
    <row r="106" spans="1:11" x14ac:dyDescent="0.2">
      <c r="A106" s="136"/>
      <c r="B106" s="87"/>
      <c r="C106" s="87"/>
      <c r="F106" s="361"/>
      <c r="G106" s="361"/>
      <c r="H106" s="361"/>
      <c r="I106" s="128"/>
      <c r="J106" s="129"/>
      <c r="K106" s="106" t="str">
        <f>IF(H106="","", I106*VLOOKUP(H106,VALIDATIONS!$BB$2:$BD$11,3))</f>
        <v/>
      </c>
    </row>
    <row r="107" spans="1:11" x14ac:dyDescent="0.2">
      <c r="A107" s="136"/>
      <c r="B107" s="87"/>
      <c r="C107" s="87"/>
      <c r="F107" s="361"/>
      <c r="G107" s="361"/>
      <c r="H107" s="361"/>
      <c r="I107" s="128"/>
      <c r="J107" s="129"/>
      <c r="K107" s="106" t="str">
        <f>IF(H107="","", I107*VLOOKUP(H107,VALIDATIONS!$BB$2:$BD$11,3))</f>
        <v/>
      </c>
    </row>
    <row r="108" spans="1:11" x14ac:dyDescent="0.2">
      <c r="A108" s="136"/>
      <c r="B108" s="87"/>
      <c r="C108" s="87"/>
      <c r="F108" s="361"/>
      <c r="G108" s="361"/>
      <c r="H108" s="361"/>
      <c r="I108" s="128"/>
      <c r="J108" s="129"/>
      <c r="K108" s="106" t="str">
        <f>IF(H108="","", I108*VLOOKUP(H108,VALIDATIONS!$BB$2:$BD$11,3))</f>
        <v/>
      </c>
    </row>
    <row r="109" spans="1:11" x14ac:dyDescent="0.2">
      <c r="A109" s="136"/>
      <c r="B109" s="87"/>
      <c r="C109" s="87"/>
      <c r="F109" s="361"/>
      <c r="G109" s="361"/>
      <c r="H109" s="361"/>
      <c r="I109" s="128"/>
      <c r="J109" s="129"/>
      <c r="K109" s="106" t="str">
        <f>IF(H109="","", I109*VLOOKUP(H109,VALIDATIONS!$BB$2:$BD$11,3))</f>
        <v/>
      </c>
    </row>
    <row r="110" spans="1:11" x14ac:dyDescent="0.2">
      <c r="A110" s="136"/>
      <c r="B110" s="87"/>
      <c r="C110" s="87"/>
      <c r="F110" s="361"/>
      <c r="G110" s="361"/>
      <c r="H110" s="361"/>
      <c r="I110" s="128"/>
      <c r="J110" s="129"/>
      <c r="K110" s="106" t="str">
        <f>IF(H110="","", I110*VLOOKUP(H110,VALIDATIONS!$BB$2:$BD$11,3))</f>
        <v/>
      </c>
    </row>
    <row r="111" spans="1:11" x14ac:dyDescent="0.2">
      <c r="A111" s="136"/>
      <c r="B111" s="87"/>
      <c r="C111" s="87"/>
      <c r="F111" s="361"/>
      <c r="G111" s="361"/>
      <c r="H111" s="361"/>
      <c r="I111" s="128"/>
      <c r="J111" s="129"/>
      <c r="K111" s="106" t="str">
        <f>IF(H111="","", I111*VLOOKUP(H111,VALIDATIONS!$BB$2:$BD$11,3))</f>
        <v/>
      </c>
    </row>
    <row r="112" spans="1:11" x14ac:dyDescent="0.2">
      <c r="A112" s="136"/>
      <c r="B112" s="87"/>
      <c r="C112" s="87"/>
      <c r="F112" s="361"/>
      <c r="G112" s="361"/>
      <c r="H112" s="361"/>
      <c r="I112" s="128"/>
      <c r="J112" s="129"/>
      <c r="K112" s="106" t="str">
        <f>IF(H112="","", I112*VLOOKUP(H112,VALIDATIONS!$BB$2:$BD$11,3))</f>
        <v/>
      </c>
    </row>
    <row r="113" spans="1:11" x14ac:dyDescent="0.2">
      <c r="A113" s="136"/>
      <c r="B113" s="87"/>
      <c r="C113" s="87"/>
      <c r="F113" s="361"/>
      <c r="G113" s="361"/>
      <c r="H113" s="361"/>
      <c r="I113" s="128"/>
      <c r="J113" s="129"/>
      <c r="K113" s="106" t="str">
        <f>IF(H113="","", I113*VLOOKUP(H113,VALIDATIONS!$BB$2:$BD$11,3))</f>
        <v/>
      </c>
    </row>
    <row r="114" spans="1:11" x14ac:dyDescent="0.2">
      <c r="A114" s="136"/>
      <c r="B114" s="87"/>
      <c r="C114" s="87"/>
      <c r="F114" s="361"/>
      <c r="G114" s="361"/>
      <c r="H114" s="361"/>
      <c r="I114" s="128"/>
      <c r="J114" s="129"/>
      <c r="K114" s="106" t="str">
        <f>IF(H114="","", I114*VLOOKUP(H114,VALIDATIONS!$BB$2:$BD$11,3))</f>
        <v/>
      </c>
    </row>
    <row r="115" spans="1:11" x14ac:dyDescent="0.2">
      <c r="A115" s="136"/>
      <c r="B115" s="87"/>
      <c r="C115" s="87"/>
      <c r="F115" s="361"/>
      <c r="G115" s="361"/>
      <c r="H115" s="361"/>
      <c r="I115" s="128"/>
      <c r="J115" s="129"/>
      <c r="K115" s="106" t="str">
        <f>IF(H115="","", I115*VLOOKUP(H115,VALIDATIONS!$BB$2:$BD$11,3))</f>
        <v/>
      </c>
    </row>
    <row r="116" spans="1:11" x14ac:dyDescent="0.2">
      <c r="A116" s="136"/>
      <c r="B116" s="87"/>
      <c r="C116" s="87"/>
      <c r="F116" s="361"/>
      <c r="G116" s="361"/>
      <c r="H116" s="361"/>
      <c r="I116" s="128"/>
      <c r="J116" s="129"/>
      <c r="K116" s="106" t="str">
        <f>IF(H116="","", I116*VLOOKUP(H116,VALIDATIONS!$BB$2:$BD$11,3))</f>
        <v/>
      </c>
    </row>
    <row r="117" spans="1:11" x14ac:dyDescent="0.2">
      <c r="A117" s="136"/>
      <c r="B117" s="87"/>
      <c r="C117" s="87"/>
      <c r="F117" s="361"/>
      <c r="G117" s="361"/>
      <c r="H117" s="361"/>
      <c r="I117" s="128"/>
      <c r="J117" s="129"/>
      <c r="K117" s="106" t="str">
        <f>IF(H117="","", I117*VLOOKUP(H117,VALIDATIONS!$BB$2:$BD$11,3))</f>
        <v/>
      </c>
    </row>
    <row r="118" spans="1:11" x14ac:dyDescent="0.2">
      <c r="A118" s="136"/>
      <c r="B118" s="87"/>
      <c r="C118" s="87"/>
      <c r="F118" s="361"/>
      <c r="G118" s="361"/>
      <c r="H118" s="361"/>
      <c r="I118" s="128"/>
      <c r="J118" s="129"/>
      <c r="K118" s="106" t="str">
        <f>IF(H118="","", I118*VLOOKUP(H118,VALIDATIONS!$BB$2:$BD$11,3))</f>
        <v/>
      </c>
    </row>
    <row r="119" spans="1:11" x14ac:dyDescent="0.2">
      <c r="A119" s="136"/>
      <c r="B119" s="87"/>
      <c r="C119" s="87"/>
      <c r="F119" s="361"/>
      <c r="G119" s="361"/>
      <c r="H119" s="361"/>
      <c r="I119" s="128"/>
      <c r="J119" s="129"/>
      <c r="K119" s="106" t="str">
        <f>IF(H119="","", I119*VLOOKUP(H119,VALIDATIONS!$BB$2:$BD$11,3))</f>
        <v/>
      </c>
    </row>
    <row r="120" spans="1:11" x14ac:dyDescent="0.2">
      <c r="A120" s="136"/>
      <c r="B120" s="87"/>
      <c r="C120" s="87"/>
      <c r="F120" s="361"/>
      <c r="G120" s="361"/>
      <c r="H120" s="361"/>
      <c r="I120" s="128"/>
      <c r="J120" s="129"/>
      <c r="K120" s="106" t="str">
        <f>IF(H120="","", I120*VLOOKUP(H120,VALIDATIONS!$BB$2:$BD$11,3))</f>
        <v/>
      </c>
    </row>
    <row r="121" spans="1:11" x14ac:dyDescent="0.2">
      <c r="A121" s="136"/>
      <c r="B121" s="87"/>
      <c r="C121" s="87"/>
      <c r="F121" s="361"/>
      <c r="G121" s="361"/>
      <c r="H121" s="361"/>
      <c r="I121" s="128"/>
      <c r="J121" s="129"/>
      <c r="K121" s="106" t="str">
        <f>IF(H121="","", I121*VLOOKUP(H121,VALIDATIONS!$BB$2:$BD$11,3))</f>
        <v/>
      </c>
    </row>
    <row r="122" spans="1:11" x14ac:dyDescent="0.2">
      <c r="A122" s="136"/>
      <c r="B122" s="87"/>
      <c r="C122" s="87"/>
      <c r="F122" s="361"/>
      <c r="G122" s="361"/>
      <c r="H122" s="361"/>
      <c r="I122" s="128"/>
      <c r="J122" s="129"/>
      <c r="K122" s="106" t="str">
        <f>IF(H122="","", I122*VLOOKUP(H122,VALIDATIONS!$BB$2:$BD$11,3))</f>
        <v/>
      </c>
    </row>
    <row r="123" spans="1:11" x14ac:dyDescent="0.2">
      <c r="A123" s="136"/>
      <c r="B123" s="87"/>
      <c r="C123" s="87"/>
      <c r="F123" s="361"/>
      <c r="G123" s="361"/>
      <c r="H123" s="361"/>
      <c r="I123" s="128"/>
      <c r="J123" s="129"/>
      <c r="K123" s="106" t="str">
        <f>IF(H123="","", I123*VLOOKUP(H123,VALIDATIONS!$BB$2:$BD$11,3))</f>
        <v/>
      </c>
    </row>
    <row r="124" spans="1:11" x14ac:dyDescent="0.2">
      <c r="A124" s="136"/>
      <c r="B124" s="87"/>
      <c r="C124" s="87"/>
      <c r="F124" s="361"/>
      <c r="G124" s="361"/>
      <c r="H124" s="361"/>
      <c r="I124" s="128"/>
      <c r="J124" s="129"/>
      <c r="K124" s="106" t="str">
        <f>IF(H124="","", I124*VLOOKUP(H124,VALIDATIONS!$BB$2:$BD$11,3))</f>
        <v/>
      </c>
    </row>
    <row r="125" spans="1:11" x14ac:dyDescent="0.2">
      <c r="A125" s="136"/>
      <c r="B125" s="87"/>
      <c r="C125" s="87"/>
      <c r="F125" s="361"/>
      <c r="G125" s="361"/>
      <c r="H125" s="361"/>
      <c r="I125" s="128"/>
      <c r="J125" s="129"/>
      <c r="K125" s="106" t="str">
        <f>IF(H125="","", I125*VLOOKUP(H125,VALIDATIONS!$BB$2:$BD$11,3))</f>
        <v/>
      </c>
    </row>
    <row r="126" spans="1:11" x14ac:dyDescent="0.2">
      <c r="A126" s="136"/>
      <c r="B126" s="87"/>
      <c r="C126" s="87"/>
      <c r="F126" s="361"/>
      <c r="G126" s="361"/>
      <c r="H126" s="361"/>
      <c r="I126" s="128"/>
      <c r="J126" s="129"/>
      <c r="K126" s="106" t="str">
        <f>IF(H126="","", I126*VLOOKUP(H126,VALIDATIONS!$BB$2:$BD$11,3))</f>
        <v/>
      </c>
    </row>
    <row r="127" spans="1:11" x14ac:dyDescent="0.2">
      <c r="A127" s="136"/>
      <c r="B127" s="87"/>
      <c r="C127" s="87"/>
      <c r="F127" s="361"/>
      <c r="G127" s="361"/>
      <c r="H127" s="361"/>
      <c r="I127" s="128"/>
      <c r="J127" s="129"/>
      <c r="K127" s="106" t="str">
        <f>IF(H127="","", I127*VLOOKUP(H127,VALIDATIONS!$BB$2:$BD$11,3))</f>
        <v/>
      </c>
    </row>
    <row r="128" spans="1:11" x14ac:dyDescent="0.2">
      <c r="A128" s="136"/>
      <c r="B128" s="87"/>
      <c r="C128" s="87"/>
      <c r="F128" s="361"/>
      <c r="G128" s="361"/>
      <c r="H128" s="361"/>
      <c r="I128" s="128"/>
      <c r="J128" s="129"/>
      <c r="K128" s="106" t="str">
        <f>IF(H128="","", I128*VLOOKUP(H128,VALIDATIONS!$BB$2:$BD$11,3))</f>
        <v/>
      </c>
    </row>
    <row r="129" spans="1:11" x14ac:dyDescent="0.2">
      <c r="A129" s="136"/>
      <c r="B129" s="87"/>
      <c r="C129" s="87"/>
      <c r="F129" s="361"/>
      <c r="G129" s="361"/>
      <c r="H129" s="361"/>
      <c r="I129" s="128"/>
      <c r="J129" s="129"/>
      <c r="K129" s="106" t="str">
        <f>IF(H129="","", I129*VLOOKUP(H129,VALIDATIONS!$BB$2:$BD$11,3))</f>
        <v/>
      </c>
    </row>
    <row r="130" spans="1:11" x14ac:dyDescent="0.2">
      <c r="A130" s="136"/>
      <c r="B130" s="87"/>
      <c r="C130" s="87"/>
      <c r="F130" s="361"/>
      <c r="G130" s="361"/>
      <c r="H130" s="361"/>
      <c r="I130" s="128"/>
      <c r="J130" s="129"/>
      <c r="K130" s="106" t="str">
        <f>IF(H130="","", I130*VLOOKUP(H130,VALIDATIONS!$BB$2:$BD$11,3))</f>
        <v/>
      </c>
    </row>
    <row r="131" spans="1:11" x14ac:dyDescent="0.2">
      <c r="A131" s="136"/>
      <c r="B131" s="87"/>
      <c r="C131" s="87"/>
      <c r="F131" s="361"/>
      <c r="G131" s="361"/>
      <c r="H131" s="361"/>
      <c r="I131" s="128"/>
      <c r="J131" s="129"/>
      <c r="K131" s="106" t="str">
        <f>IF(H131="","", I131*VLOOKUP(H131,VALIDATIONS!$BB$2:$BD$11,3))</f>
        <v/>
      </c>
    </row>
    <row r="132" spans="1:11" x14ac:dyDescent="0.2">
      <c r="A132" s="136"/>
      <c r="B132" s="87"/>
      <c r="C132" s="87"/>
      <c r="F132" s="361"/>
      <c r="G132" s="361"/>
      <c r="H132" s="361"/>
      <c r="I132" s="128"/>
      <c r="J132" s="129"/>
      <c r="K132" s="106" t="str">
        <f>IF(H132="","", I132*VLOOKUP(H132,VALIDATIONS!$BB$2:$BD$11,3))</f>
        <v/>
      </c>
    </row>
    <row r="133" spans="1:11" x14ac:dyDescent="0.2">
      <c r="A133" s="136"/>
      <c r="B133" s="87"/>
      <c r="C133" s="87"/>
      <c r="F133" s="361"/>
      <c r="G133" s="361"/>
      <c r="H133" s="361"/>
      <c r="I133" s="128"/>
      <c r="J133" s="129"/>
      <c r="K133" s="106" t="str">
        <f>IF(H133="","", I133*VLOOKUP(H133,VALIDATIONS!$BB$2:$BD$11,3))</f>
        <v/>
      </c>
    </row>
    <row r="134" spans="1:11" x14ac:dyDescent="0.2">
      <c r="A134" s="136"/>
      <c r="B134" s="87"/>
      <c r="C134" s="87"/>
      <c r="F134" s="361"/>
      <c r="G134" s="361"/>
      <c r="H134" s="361"/>
      <c r="I134" s="128"/>
      <c r="J134" s="129"/>
      <c r="K134" s="106" t="str">
        <f>IF(H134="","", I134*VLOOKUP(H134,VALIDATIONS!$BB$2:$BD$11,3))</f>
        <v/>
      </c>
    </row>
    <row r="135" spans="1:11" x14ac:dyDescent="0.2">
      <c r="A135" s="136"/>
      <c r="B135" s="87"/>
      <c r="C135" s="87"/>
      <c r="F135" s="361"/>
      <c r="G135" s="361"/>
      <c r="H135" s="361"/>
      <c r="I135" s="128"/>
      <c r="J135" s="129"/>
      <c r="K135" s="106" t="str">
        <f>IF(H135="","", I135*VLOOKUP(H135,VALIDATIONS!$BB$2:$BD$11,3))</f>
        <v/>
      </c>
    </row>
    <row r="136" spans="1:11" x14ac:dyDescent="0.2">
      <c r="A136" s="136"/>
      <c r="B136" s="87"/>
      <c r="C136" s="87"/>
      <c r="F136" s="361"/>
      <c r="G136" s="361"/>
      <c r="H136" s="361"/>
      <c r="I136" s="128"/>
      <c r="J136" s="129"/>
      <c r="K136" s="106" t="str">
        <f>IF(H136="","", I136*VLOOKUP(H136,VALIDATIONS!$BB$2:$BD$11,3))</f>
        <v/>
      </c>
    </row>
    <row r="137" spans="1:11" x14ac:dyDescent="0.2">
      <c r="A137" s="136"/>
      <c r="B137" s="87"/>
      <c r="C137" s="87"/>
      <c r="F137" s="361"/>
      <c r="G137" s="361"/>
      <c r="H137" s="361"/>
      <c r="I137" s="128"/>
      <c r="J137" s="129"/>
      <c r="K137" s="106" t="str">
        <f>IF(H137="","", I137*VLOOKUP(H137,VALIDATIONS!$BB$2:$BD$11,3))</f>
        <v/>
      </c>
    </row>
    <row r="138" spans="1:11" x14ac:dyDescent="0.2">
      <c r="A138" s="136"/>
      <c r="B138" s="87"/>
      <c r="C138" s="87"/>
      <c r="F138" s="361"/>
      <c r="G138" s="361"/>
      <c r="H138" s="361"/>
      <c r="I138" s="128"/>
      <c r="J138" s="129"/>
      <c r="K138" s="106" t="str">
        <f>IF(H138="","", I138*VLOOKUP(H138,VALIDATIONS!$BB$2:$BD$11,3))</f>
        <v/>
      </c>
    </row>
    <row r="139" spans="1:11" x14ac:dyDescent="0.2">
      <c r="A139" s="136"/>
      <c r="B139" s="87"/>
      <c r="C139" s="87"/>
      <c r="F139" s="361"/>
      <c r="G139" s="361"/>
      <c r="H139" s="361"/>
      <c r="I139" s="128"/>
      <c r="J139" s="129"/>
      <c r="K139" s="106" t="str">
        <f>IF(H139="","", I139*VLOOKUP(H139,VALIDATIONS!$BB$2:$BD$11,3))</f>
        <v/>
      </c>
    </row>
    <row r="140" spans="1:11" x14ac:dyDescent="0.2">
      <c r="A140" s="136"/>
      <c r="B140" s="87"/>
      <c r="C140" s="87"/>
      <c r="F140" s="361"/>
      <c r="G140" s="361"/>
      <c r="H140" s="361"/>
      <c r="I140" s="128"/>
      <c r="J140" s="129"/>
      <c r="K140" s="106" t="str">
        <f>IF(H140="","", I140*VLOOKUP(H140,VALIDATIONS!$BB$2:$BD$11,3))</f>
        <v/>
      </c>
    </row>
    <row r="141" spans="1:11" x14ac:dyDescent="0.2">
      <c r="A141" s="136"/>
      <c r="B141" s="87"/>
      <c r="C141" s="87"/>
      <c r="F141" s="361"/>
      <c r="G141" s="361"/>
      <c r="H141" s="361"/>
      <c r="I141" s="128"/>
      <c r="J141" s="129"/>
      <c r="K141" s="106" t="str">
        <f>IF(H141="","", I141*VLOOKUP(H141,VALIDATIONS!$BB$2:$BD$11,3))</f>
        <v/>
      </c>
    </row>
    <row r="142" spans="1:11" x14ac:dyDescent="0.2">
      <c r="A142" s="136"/>
      <c r="B142" s="87"/>
      <c r="C142" s="87"/>
      <c r="F142" s="361"/>
      <c r="G142" s="361"/>
      <c r="H142" s="361"/>
      <c r="I142" s="128"/>
      <c r="J142" s="129"/>
      <c r="K142" s="106" t="str">
        <f>IF(H142="","", I142*VLOOKUP(H142,VALIDATIONS!$BB$2:$BD$11,3))</f>
        <v/>
      </c>
    </row>
    <row r="143" spans="1:11" x14ac:dyDescent="0.2">
      <c r="A143" s="136"/>
      <c r="B143" s="87"/>
      <c r="C143" s="87"/>
      <c r="F143" s="361"/>
      <c r="G143" s="361"/>
      <c r="H143" s="361"/>
      <c r="I143" s="128"/>
      <c r="J143" s="129"/>
      <c r="K143" s="106" t="str">
        <f>IF(H143="","", I143*VLOOKUP(H143,VALIDATIONS!$BB$2:$BD$11,3))</f>
        <v/>
      </c>
    </row>
    <row r="144" spans="1:11" x14ac:dyDescent="0.2">
      <c r="A144" s="136"/>
      <c r="B144" s="87"/>
      <c r="C144" s="87"/>
      <c r="F144" s="361"/>
      <c r="G144" s="361"/>
      <c r="H144" s="361"/>
      <c r="I144" s="128"/>
      <c r="J144" s="129"/>
      <c r="K144" s="106" t="str">
        <f>IF(H144="","", I144*VLOOKUP(H144,VALIDATIONS!$BB$2:$BD$11,3))</f>
        <v/>
      </c>
    </row>
    <row r="145" spans="1:11" x14ac:dyDescent="0.2">
      <c r="A145" s="136"/>
      <c r="B145" s="87"/>
      <c r="C145" s="87"/>
      <c r="F145" s="361"/>
      <c r="G145" s="361"/>
      <c r="H145" s="361"/>
      <c r="I145" s="128"/>
      <c r="J145" s="129"/>
      <c r="K145" s="106" t="str">
        <f>IF(H145="","", I145*VLOOKUP(H145,VALIDATIONS!$BB$2:$BD$11,3))</f>
        <v/>
      </c>
    </row>
    <row r="146" spans="1:11" x14ac:dyDescent="0.2">
      <c r="A146" s="136"/>
      <c r="B146" s="87"/>
      <c r="C146" s="87"/>
      <c r="F146" s="361"/>
      <c r="G146" s="361"/>
      <c r="H146" s="361"/>
      <c r="I146" s="128"/>
      <c r="J146" s="129"/>
      <c r="K146" s="106" t="str">
        <f>IF(H146="","", I146*VLOOKUP(H146,VALIDATIONS!$BB$2:$BD$11,3))</f>
        <v/>
      </c>
    </row>
    <row r="147" spans="1:11" x14ac:dyDescent="0.2">
      <c r="A147" s="136"/>
      <c r="B147" s="87"/>
      <c r="C147" s="87"/>
      <c r="F147" s="361"/>
      <c r="G147" s="361"/>
      <c r="H147" s="361"/>
      <c r="I147" s="128"/>
      <c r="J147" s="129"/>
      <c r="K147" s="106" t="str">
        <f>IF(H147="","", I147*VLOOKUP(H147,VALIDATIONS!$BB$2:$BD$11,3))</f>
        <v/>
      </c>
    </row>
    <row r="148" spans="1:11" x14ac:dyDescent="0.2">
      <c r="A148" s="136"/>
      <c r="B148" s="87"/>
      <c r="C148" s="87"/>
      <c r="F148" s="361"/>
      <c r="G148" s="361"/>
      <c r="H148" s="361"/>
      <c r="I148" s="128"/>
      <c r="J148" s="129"/>
      <c r="K148" s="106" t="str">
        <f>IF(H148="","", I148*VLOOKUP(H148,VALIDATIONS!$BB$2:$BD$11,3))</f>
        <v/>
      </c>
    </row>
    <row r="149" spans="1:11" x14ac:dyDescent="0.2">
      <c r="A149" s="136"/>
      <c r="B149" s="87"/>
      <c r="C149" s="87"/>
      <c r="F149" s="361"/>
      <c r="G149" s="361"/>
      <c r="H149" s="361"/>
      <c r="I149" s="128"/>
      <c r="J149" s="129"/>
      <c r="K149" s="106" t="str">
        <f>IF(H149="","", I149*VLOOKUP(H149,VALIDATIONS!$BB$2:$BD$11,3))</f>
        <v/>
      </c>
    </row>
    <row r="150" spans="1:11" x14ac:dyDescent="0.2">
      <c r="A150" s="136"/>
      <c r="B150" s="87"/>
      <c r="C150" s="87"/>
      <c r="F150" s="361"/>
      <c r="G150" s="361"/>
      <c r="H150" s="361"/>
      <c r="I150" s="128"/>
      <c r="J150" s="129"/>
      <c r="K150" s="106" t="str">
        <f>IF(H150="","", I150*VLOOKUP(H150,VALIDATIONS!$BB$2:$BD$11,3))</f>
        <v/>
      </c>
    </row>
    <row r="151" spans="1:11" x14ac:dyDescent="0.2">
      <c r="A151" s="136"/>
      <c r="B151" s="87"/>
      <c r="C151" s="87"/>
      <c r="F151" s="361"/>
      <c r="G151" s="361"/>
      <c r="H151" s="361"/>
      <c r="I151" s="128"/>
      <c r="J151" s="129"/>
      <c r="K151" s="106" t="str">
        <f>IF(H151="","", I151*VLOOKUP(H151,VALIDATIONS!$BB$2:$BD$11,3))</f>
        <v/>
      </c>
    </row>
    <row r="152" spans="1:11" x14ac:dyDescent="0.2">
      <c r="A152" s="136"/>
      <c r="B152" s="87"/>
      <c r="C152" s="87"/>
      <c r="F152" s="361"/>
      <c r="G152" s="361"/>
      <c r="H152" s="361"/>
      <c r="I152" s="128"/>
      <c r="J152" s="129"/>
      <c r="K152" s="106" t="str">
        <f>IF(H152="","", I152*VLOOKUP(H152,VALIDATIONS!$BB$2:$BD$11,3))</f>
        <v/>
      </c>
    </row>
    <row r="153" spans="1:11" x14ac:dyDescent="0.2">
      <c r="A153" s="136"/>
      <c r="B153" s="87"/>
      <c r="C153" s="87"/>
      <c r="F153" s="361"/>
      <c r="G153" s="361"/>
      <c r="H153" s="361"/>
      <c r="I153" s="128"/>
      <c r="J153" s="129"/>
      <c r="K153" s="106" t="str">
        <f>IF(H153="","", I153*VLOOKUP(H153,VALIDATIONS!$BB$2:$BD$11,3))</f>
        <v/>
      </c>
    </row>
    <row r="154" spans="1:11" x14ac:dyDescent="0.2">
      <c r="A154" s="136"/>
      <c r="B154" s="87"/>
      <c r="C154" s="87"/>
      <c r="F154" s="361"/>
      <c r="G154" s="361"/>
      <c r="H154" s="361"/>
      <c r="I154" s="128"/>
      <c r="J154" s="129"/>
      <c r="K154" s="106" t="str">
        <f>IF(H154="","", I154*VLOOKUP(H154,VALIDATIONS!$BB$2:$BD$11,3))</f>
        <v/>
      </c>
    </row>
    <row r="155" spans="1:11" x14ac:dyDescent="0.2">
      <c r="A155" s="136"/>
      <c r="B155" s="87"/>
      <c r="C155" s="87"/>
      <c r="F155" s="361"/>
      <c r="G155" s="361"/>
      <c r="H155" s="361"/>
      <c r="I155" s="128"/>
      <c r="J155" s="129"/>
      <c r="K155" s="106" t="str">
        <f>IF(H155="","", I155*VLOOKUP(H155,VALIDATIONS!$BB$2:$BD$11,3))</f>
        <v/>
      </c>
    </row>
    <row r="156" spans="1:11" x14ac:dyDescent="0.2">
      <c r="A156" s="136"/>
      <c r="B156" s="87"/>
      <c r="C156" s="87"/>
      <c r="F156" s="361"/>
      <c r="G156" s="361"/>
      <c r="H156" s="361"/>
      <c r="I156" s="128"/>
      <c r="J156" s="129"/>
      <c r="K156" s="106" t="str">
        <f>IF(H156="","", I156*VLOOKUP(H156,VALIDATIONS!$BB$2:$BD$11,3))</f>
        <v/>
      </c>
    </row>
    <row r="157" spans="1:11" x14ac:dyDescent="0.2">
      <c r="A157" s="136"/>
      <c r="B157" s="87"/>
      <c r="C157" s="87"/>
      <c r="F157" s="361"/>
      <c r="G157" s="361"/>
      <c r="H157" s="361"/>
      <c r="I157" s="128"/>
      <c r="J157" s="129"/>
      <c r="K157" s="106" t="str">
        <f>IF(H157="","", I157*VLOOKUP(H157,VALIDATIONS!$BB$2:$BD$11,3))</f>
        <v/>
      </c>
    </row>
    <row r="158" spans="1:11" x14ac:dyDescent="0.2">
      <c r="A158" s="136"/>
      <c r="B158" s="87"/>
      <c r="C158" s="87"/>
      <c r="F158" s="361"/>
      <c r="G158" s="361"/>
      <c r="H158" s="361"/>
      <c r="I158" s="128"/>
      <c r="J158" s="129"/>
      <c r="K158" s="106" t="str">
        <f>IF(H158="","", I158*VLOOKUP(H158,VALIDATIONS!$BB$2:$BD$11,3))</f>
        <v/>
      </c>
    </row>
    <row r="159" spans="1:11" x14ac:dyDescent="0.2">
      <c r="A159" s="136"/>
      <c r="B159" s="87"/>
      <c r="C159" s="87"/>
      <c r="F159" s="361"/>
      <c r="G159" s="361"/>
      <c r="H159" s="361"/>
      <c r="I159" s="128"/>
      <c r="J159" s="129"/>
      <c r="K159" s="106" t="str">
        <f>IF(H159="","", I159*VLOOKUP(H159,VALIDATIONS!$BB$2:$BD$11,3))</f>
        <v/>
      </c>
    </row>
    <row r="160" spans="1:11" x14ac:dyDescent="0.2">
      <c r="A160" s="136"/>
      <c r="B160" s="87"/>
      <c r="C160" s="87"/>
      <c r="F160" s="361"/>
      <c r="G160" s="361"/>
      <c r="H160" s="361"/>
      <c r="I160" s="128"/>
      <c r="J160" s="129"/>
      <c r="K160" s="106" t="str">
        <f>IF(H160="","", I160*VLOOKUP(H160,VALIDATIONS!$BB$2:$BD$11,3))</f>
        <v/>
      </c>
    </row>
    <row r="161" spans="1:11" x14ac:dyDescent="0.2">
      <c r="A161" s="136"/>
      <c r="B161" s="87"/>
      <c r="C161" s="87"/>
      <c r="F161" s="361"/>
      <c r="G161" s="361"/>
      <c r="H161" s="361"/>
      <c r="I161" s="128"/>
      <c r="J161" s="129"/>
      <c r="K161" s="106" t="str">
        <f>IF(H161="","", I161*VLOOKUP(H161,VALIDATIONS!$BB$2:$BD$11,3))</f>
        <v/>
      </c>
    </row>
    <row r="162" spans="1:11" x14ac:dyDescent="0.2">
      <c r="A162" s="136"/>
      <c r="B162" s="87"/>
      <c r="C162" s="87"/>
      <c r="F162" s="361"/>
      <c r="G162" s="361"/>
      <c r="H162" s="361"/>
      <c r="I162" s="128"/>
      <c r="J162" s="129"/>
      <c r="K162" s="106" t="str">
        <f>IF(H162="","", I162*VLOOKUP(H162,VALIDATIONS!$BB$2:$BD$11,3))</f>
        <v/>
      </c>
    </row>
    <row r="163" spans="1:11" x14ac:dyDescent="0.2">
      <c r="A163" s="136"/>
      <c r="B163" s="87"/>
      <c r="C163" s="87"/>
      <c r="F163" s="361"/>
      <c r="G163" s="361"/>
      <c r="H163" s="361"/>
      <c r="I163" s="128"/>
      <c r="J163" s="129"/>
      <c r="K163" s="106" t="str">
        <f>IF(H163="","", I163*VLOOKUP(H163,VALIDATIONS!$BB$2:$BD$11,3))</f>
        <v/>
      </c>
    </row>
    <row r="164" spans="1:11" x14ac:dyDescent="0.2">
      <c r="A164" s="136"/>
      <c r="B164" s="87"/>
      <c r="C164" s="87"/>
      <c r="F164" s="361"/>
      <c r="G164" s="361"/>
      <c r="H164" s="361"/>
      <c r="I164" s="128"/>
      <c r="J164" s="129"/>
      <c r="K164" s="106" t="str">
        <f>IF(H164="","", I164*VLOOKUP(H164,VALIDATIONS!$BB$2:$BD$11,3))</f>
        <v/>
      </c>
    </row>
    <row r="165" spans="1:11" x14ac:dyDescent="0.2">
      <c r="A165" s="136"/>
      <c r="B165" s="87"/>
      <c r="C165" s="87"/>
      <c r="F165" s="361"/>
      <c r="G165" s="361"/>
      <c r="H165" s="361"/>
      <c r="I165" s="128"/>
      <c r="J165" s="129"/>
      <c r="K165" s="106" t="str">
        <f>IF(H165="","", I165*VLOOKUP(H165,VALIDATIONS!$BB$2:$BD$11,3))</f>
        <v/>
      </c>
    </row>
    <row r="166" spans="1:11" x14ac:dyDescent="0.2">
      <c r="A166" s="136"/>
      <c r="B166" s="87"/>
      <c r="C166" s="87"/>
      <c r="F166" s="361"/>
      <c r="G166" s="361"/>
      <c r="H166" s="361"/>
      <c r="I166" s="128"/>
      <c r="J166" s="129"/>
      <c r="K166" s="106" t="str">
        <f>IF(H166="","", I166*VLOOKUP(H166,VALIDATIONS!$BB$2:$BD$11,3))</f>
        <v/>
      </c>
    </row>
    <row r="167" spans="1:11" x14ac:dyDescent="0.2">
      <c r="A167" s="136"/>
      <c r="B167" s="87"/>
      <c r="C167" s="87"/>
      <c r="F167" s="361"/>
      <c r="G167" s="361"/>
      <c r="H167" s="361"/>
      <c r="I167" s="128"/>
      <c r="J167" s="129"/>
      <c r="K167" s="106" t="str">
        <f>IF(H167="","", I167*VLOOKUP(H167,VALIDATIONS!$BB$2:$BD$11,3))</f>
        <v/>
      </c>
    </row>
    <row r="168" spans="1:11" x14ac:dyDescent="0.2">
      <c r="A168" s="136"/>
      <c r="B168" s="87"/>
      <c r="C168" s="87"/>
      <c r="F168" s="361"/>
      <c r="G168" s="361"/>
      <c r="H168" s="361"/>
      <c r="I168" s="128"/>
      <c r="J168" s="129"/>
      <c r="K168" s="106" t="str">
        <f>IF(H168="","", I168*VLOOKUP(H168,VALIDATIONS!$BB$2:$BD$11,3))</f>
        <v/>
      </c>
    </row>
    <row r="169" spans="1:11" x14ac:dyDescent="0.2">
      <c r="A169" s="136"/>
      <c r="B169" s="87"/>
      <c r="C169" s="87"/>
      <c r="F169" s="361"/>
      <c r="G169" s="361"/>
      <c r="H169" s="361"/>
      <c r="I169" s="128"/>
      <c r="J169" s="129"/>
      <c r="K169" s="106" t="str">
        <f>IF(H169="","", I169*VLOOKUP(H169,VALIDATIONS!$BB$2:$BD$11,3))</f>
        <v/>
      </c>
    </row>
    <row r="170" spans="1:11" x14ac:dyDescent="0.2">
      <c r="A170" s="136"/>
      <c r="B170" s="87"/>
      <c r="C170" s="87"/>
      <c r="F170" s="361"/>
      <c r="G170" s="361"/>
      <c r="H170" s="361"/>
      <c r="I170" s="128"/>
      <c r="J170" s="129"/>
      <c r="K170" s="106" t="str">
        <f>IF(H170="","", I170*VLOOKUP(H170,VALIDATIONS!$BB$2:$BD$11,3))</f>
        <v/>
      </c>
    </row>
    <row r="171" spans="1:11" x14ac:dyDescent="0.2">
      <c r="A171" s="136"/>
      <c r="B171" s="87"/>
      <c r="C171" s="87"/>
      <c r="F171" s="361"/>
      <c r="G171" s="361"/>
      <c r="H171" s="361"/>
      <c r="I171" s="128"/>
      <c r="J171" s="129"/>
      <c r="K171" s="106" t="str">
        <f>IF(H171="","", I171*VLOOKUP(H171,VALIDATIONS!$BB$2:$BD$11,3))</f>
        <v/>
      </c>
    </row>
    <row r="172" spans="1:11" x14ac:dyDescent="0.2">
      <c r="A172" s="136"/>
      <c r="B172" s="87"/>
      <c r="C172" s="87"/>
      <c r="F172" s="361"/>
      <c r="G172" s="361"/>
      <c r="H172" s="361"/>
      <c r="I172" s="128"/>
      <c r="J172" s="129"/>
      <c r="K172" s="106" t="str">
        <f>IF(H172="","", I172*VLOOKUP(H172,VALIDATIONS!$BB$2:$BD$11,3))</f>
        <v/>
      </c>
    </row>
    <row r="173" spans="1:11" x14ac:dyDescent="0.2">
      <c r="A173" s="136"/>
      <c r="B173" s="87"/>
      <c r="C173" s="87"/>
      <c r="F173" s="361"/>
      <c r="G173" s="361"/>
      <c r="H173" s="361"/>
      <c r="I173" s="128"/>
      <c r="J173" s="129"/>
      <c r="K173" s="106" t="str">
        <f>IF(H173="","", I173*VLOOKUP(H173,VALIDATIONS!$BB$2:$BD$11,3))</f>
        <v/>
      </c>
    </row>
    <row r="174" spans="1:11" x14ac:dyDescent="0.2">
      <c r="A174" s="136"/>
      <c r="B174" s="87"/>
      <c r="C174" s="87"/>
      <c r="F174" s="361"/>
      <c r="G174" s="361"/>
      <c r="H174" s="361"/>
      <c r="I174" s="128"/>
      <c r="J174" s="129"/>
      <c r="K174" s="106" t="str">
        <f>IF(H174="","", I174*VLOOKUP(H174,VALIDATIONS!$BB$2:$BD$11,3))</f>
        <v/>
      </c>
    </row>
    <row r="175" spans="1:11" x14ac:dyDescent="0.2">
      <c r="A175" s="136"/>
      <c r="B175" s="87"/>
      <c r="C175" s="87"/>
      <c r="F175" s="361"/>
      <c r="G175" s="361"/>
      <c r="H175" s="361"/>
      <c r="I175" s="128"/>
      <c r="J175" s="129"/>
      <c r="K175" s="106" t="str">
        <f>IF(H175="","", I175*VLOOKUP(H175,VALIDATIONS!$BB$2:$BD$11,3))</f>
        <v/>
      </c>
    </row>
    <row r="176" spans="1:11" x14ac:dyDescent="0.2">
      <c r="A176" s="136"/>
      <c r="B176" s="87"/>
      <c r="C176" s="87"/>
      <c r="F176" s="361"/>
      <c r="G176" s="361"/>
      <c r="H176" s="361"/>
      <c r="I176" s="128"/>
      <c r="J176" s="129"/>
      <c r="K176" s="106" t="str">
        <f>IF(H176="","", I176*VLOOKUP(H176,VALIDATIONS!$BB$2:$BD$11,3))</f>
        <v/>
      </c>
    </row>
    <row r="177" spans="1:11" x14ac:dyDescent="0.2">
      <c r="A177" s="136"/>
      <c r="B177" s="87"/>
      <c r="C177" s="87"/>
      <c r="F177" s="361"/>
      <c r="G177" s="361"/>
      <c r="H177" s="361"/>
      <c r="I177" s="128"/>
      <c r="J177" s="129"/>
      <c r="K177" s="106" t="str">
        <f>IF(H177="","", I177*VLOOKUP(H177,VALIDATIONS!$BB$2:$BD$11,3))</f>
        <v/>
      </c>
    </row>
    <row r="178" spans="1:11" x14ac:dyDescent="0.2">
      <c r="A178" s="136"/>
      <c r="B178" s="87"/>
      <c r="C178" s="87"/>
      <c r="F178" s="361"/>
      <c r="G178" s="361"/>
      <c r="H178" s="361"/>
      <c r="I178" s="128"/>
      <c r="J178" s="129"/>
      <c r="K178" s="106" t="str">
        <f>IF(H178="","", I178*VLOOKUP(H178,VALIDATIONS!$BB$2:$BD$11,3))</f>
        <v/>
      </c>
    </row>
    <row r="179" spans="1:11" x14ac:dyDescent="0.2">
      <c r="A179" s="136"/>
      <c r="B179" s="87"/>
      <c r="C179" s="87"/>
      <c r="F179" s="361"/>
      <c r="G179" s="361"/>
      <c r="H179" s="361"/>
      <c r="I179" s="128"/>
      <c r="J179" s="129"/>
      <c r="K179" s="106" t="str">
        <f>IF(H179="","", I179*VLOOKUP(H179,VALIDATIONS!$BB$2:$BD$11,3))</f>
        <v/>
      </c>
    </row>
    <row r="180" spans="1:11" x14ac:dyDescent="0.2">
      <c r="A180" s="136"/>
      <c r="B180" s="87"/>
      <c r="C180" s="87"/>
      <c r="F180" s="361"/>
      <c r="G180" s="361"/>
      <c r="H180" s="361"/>
      <c r="I180" s="128"/>
      <c r="J180" s="129"/>
      <c r="K180" s="106" t="str">
        <f>IF(H180="","", I180*VLOOKUP(H180,VALIDATIONS!$BB$2:$BD$11,3))</f>
        <v/>
      </c>
    </row>
    <row r="181" spans="1:11" x14ac:dyDescent="0.2">
      <c r="A181" s="136"/>
      <c r="B181" s="87"/>
      <c r="C181" s="87"/>
      <c r="F181" s="361"/>
      <c r="G181" s="361"/>
      <c r="H181" s="361"/>
      <c r="I181" s="128"/>
      <c r="J181" s="129"/>
      <c r="K181" s="106" t="str">
        <f>IF(H181="","", I181*VLOOKUP(H181,VALIDATIONS!$BB$2:$BD$11,3))</f>
        <v/>
      </c>
    </row>
    <row r="182" spans="1:11" x14ac:dyDescent="0.2">
      <c r="A182" s="136"/>
      <c r="B182" s="87"/>
      <c r="C182" s="87"/>
      <c r="F182" s="361"/>
      <c r="G182" s="361"/>
      <c r="H182" s="361"/>
      <c r="I182" s="128"/>
      <c r="J182" s="129"/>
      <c r="K182" s="106" t="str">
        <f>IF(H182="","", I182*VLOOKUP(H182,VALIDATIONS!$BB$2:$BD$11,3))</f>
        <v/>
      </c>
    </row>
    <row r="183" spans="1:11" x14ac:dyDescent="0.2">
      <c r="A183" s="136"/>
      <c r="B183" s="87"/>
      <c r="C183" s="87"/>
      <c r="F183" s="361"/>
      <c r="G183" s="361"/>
      <c r="H183" s="361"/>
      <c r="I183" s="128"/>
      <c r="J183" s="129"/>
      <c r="K183" s="106" t="str">
        <f>IF(H183="","", I183*VLOOKUP(H183,VALIDATIONS!$BB$2:$BD$11,3))</f>
        <v/>
      </c>
    </row>
    <row r="184" spans="1:11" x14ac:dyDescent="0.2">
      <c r="A184" s="136"/>
      <c r="B184" s="87"/>
      <c r="C184" s="87"/>
      <c r="F184" s="361"/>
      <c r="G184" s="361"/>
      <c r="H184" s="361"/>
      <c r="I184" s="128"/>
      <c r="J184" s="129"/>
      <c r="K184" s="106" t="str">
        <f>IF(H184="","", I184*VLOOKUP(H184,VALIDATIONS!$BB$2:$BD$11,3))</f>
        <v/>
      </c>
    </row>
    <row r="185" spans="1:11" x14ac:dyDescent="0.2">
      <c r="A185" s="136"/>
      <c r="B185" s="87"/>
      <c r="C185" s="87"/>
      <c r="F185" s="361"/>
      <c r="G185" s="361"/>
      <c r="H185" s="361"/>
      <c r="I185" s="128"/>
      <c r="J185" s="129"/>
      <c r="K185" s="106" t="str">
        <f>IF(H185="","", I185*VLOOKUP(H185,VALIDATIONS!$BB$2:$BD$11,3))</f>
        <v/>
      </c>
    </row>
    <row r="186" spans="1:11" x14ac:dyDescent="0.2">
      <c r="A186" s="136"/>
      <c r="B186" s="87"/>
      <c r="C186" s="87"/>
      <c r="F186" s="361"/>
      <c r="G186" s="361"/>
      <c r="H186" s="361"/>
      <c r="I186" s="128"/>
      <c r="J186" s="129"/>
      <c r="K186" s="106" t="str">
        <f>IF(H186="","", I186*VLOOKUP(H186,VALIDATIONS!$BB$2:$BD$11,3))</f>
        <v/>
      </c>
    </row>
    <row r="187" spans="1:11" x14ac:dyDescent="0.2">
      <c r="A187" s="136"/>
      <c r="B187" s="87"/>
      <c r="C187" s="87"/>
      <c r="F187" s="361"/>
      <c r="G187" s="361"/>
      <c r="H187" s="361"/>
      <c r="I187" s="128"/>
      <c r="J187" s="129"/>
      <c r="K187" s="106" t="str">
        <f>IF(H187="","", I187*VLOOKUP(H187,VALIDATIONS!$BB$2:$BD$11,3))</f>
        <v/>
      </c>
    </row>
    <row r="188" spans="1:11" x14ac:dyDescent="0.2">
      <c r="A188" s="136"/>
      <c r="B188" s="87"/>
      <c r="C188" s="87"/>
      <c r="F188" s="361"/>
      <c r="G188" s="361"/>
      <c r="H188" s="361"/>
      <c r="I188" s="128"/>
      <c r="J188" s="129"/>
      <c r="K188" s="106" t="str">
        <f>IF(H188="","", I188*VLOOKUP(H188,VALIDATIONS!$BB$2:$BD$11,3))</f>
        <v/>
      </c>
    </row>
    <row r="189" spans="1:11" x14ac:dyDescent="0.2">
      <c r="A189" s="136"/>
      <c r="B189" s="87"/>
      <c r="C189" s="87"/>
      <c r="F189" s="361"/>
      <c r="G189" s="361"/>
      <c r="H189" s="361"/>
      <c r="I189" s="128"/>
      <c r="J189" s="129"/>
      <c r="K189" s="106" t="str">
        <f>IF(H189="","", I189*VLOOKUP(H189,VALIDATIONS!$BB$2:$BD$11,3))</f>
        <v/>
      </c>
    </row>
    <row r="190" spans="1:11" x14ac:dyDescent="0.2">
      <c r="A190" s="136"/>
      <c r="B190" s="87"/>
      <c r="C190" s="87"/>
      <c r="F190" s="361"/>
      <c r="G190" s="361"/>
      <c r="H190" s="361"/>
      <c r="I190" s="128"/>
      <c r="J190" s="129"/>
      <c r="K190" s="106" t="str">
        <f>IF(H190="","", I190*VLOOKUP(H190,VALIDATIONS!$BB$2:$BD$11,3))</f>
        <v/>
      </c>
    </row>
    <row r="191" spans="1:11" x14ac:dyDescent="0.2">
      <c r="A191" s="136"/>
      <c r="B191" s="87"/>
      <c r="C191" s="87"/>
      <c r="F191" s="361"/>
      <c r="G191" s="361"/>
      <c r="H191" s="361"/>
      <c r="I191" s="128"/>
      <c r="J191" s="129"/>
      <c r="K191" s="106" t="str">
        <f>IF(H191="","", I191*VLOOKUP(H191,VALIDATIONS!$BB$2:$BD$11,3))</f>
        <v/>
      </c>
    </row>
    <row r="192" spans="1:11" x14ac:dyDescent="0.2">
      <c r="A192" s="136"/>
      <c r="B192" s="87"/>
      <c r="C192" s="87"/>
      <c r="F192" s="361"/>
      <c r="G192" s="361"/>
      <c r="H192" s="361"/>
      <c r="I192" s="128"/>
      <c r="J192" s="129"/>
      <c r="K192" s="106" t="str">
        <f>IF(H192="","", I192*VLOOKUP(H192,VALIDATIONS!$BB$2:$BD$11,3))</f>
        <v/>
      </c>
    </row>
    <row r="193" spans="1:11" x14ac:dyDescent="0.2">
      <c r="A193" s="136"/>
      <c r="B193" s="87"/>
      <c r="C193" s="87"/>
      <c r="F193" s="361"/>
      <c r="G193" s="361"/>
      <c r="H193" s="361"/>
      <c r="I193" s="128"/>
      <c r="J193" s="129"/>
      <c r="K193" s="106" t="str">
        <f>IF(H193="","", I193*VLOOKUP(H193,VALIDATIONS!$BB$2:$BD$11,3))</f>
        <v/>
      </c>
    </row>
    <row r="194" spans="1:11" x14ac:dyDescent="0.2">
      <c r="A194" s="136"/>
      <c r="B194" s="87"/>
      <c r="C194" s="87"/>
      <c r="F194" s="361"/>
      <c r="G194" s="361"/>
      <c r="H194" s="361"/>
      <c r="I194" s="128"/>
      <c r="J194" s="129"/>
      <c r="K194" s="106" t="str">
        <f>IF(H194="","", I194*VLOOKUP(H194,VALIDATIONS!$BB$2:$BD$11,3))</f>
        <v/>
      </c>
    </row>
    <row r="195" spans="1:11" x14ac:dyDescent="0.2">
      <c r="A195" s="136"/>
      <c r="B195" s="87"/>
      <c r="C195" s="87"/>
      <c r="F195" s="361"/>
      <c r="G195" s="361"/>
      <c r="H195" s="361"/>
      <c r="I195" s="128"/>
      <c r="J195" s="129"/>
      <c r="K195" s="106" t="str">
        <f>IF(H195="","", I195*VLOOKUP(H195,VALIDATIONS!$BB$2:$BD$11,3))</f>
        <v/>
      </c>
    </row>
    <row r="196" spans="1:11" x14ac:dyDescent="0.2">
      <c r="A196" s="136"/>
      <c r="B196" s="87"/>
      <c r="C196" s="87"/>
      <c r="F196" s="361"/>
      <c r="G196" s="361"/>
      <c r="H196" s="361"/>
      <c r="I196" s="128"/>
      <c r="J196" s="129"/>
      <c r="K196" s="106" t="str">
        <f>IF(H196="","", I196*VLOOKUP(H196,VALIDATIONS!$BB$2:$BD$11,3))</f>
        <v/>
      </c>
    </row>
    <row r="197" spans="1:11" x14ac:dyDescent="0.2">
      <c r="A197" s="136"/>
      <c r="B197" s="87"/>
      <c r="C197" s="87"/>
      <c r="F197" s="361"/>
      <c r="G197" s="361"/>
      <c r="H197" s="361"/>
      <c r="I197" s="128"/>
      <c r="J197" s="129"/>
      <c r="K197" s="106" t="str">
        <f>IF(H197="","", I197*VLOOKUP(H197,VALIDATIONS!$BB$2:$BD$11,3))</f>
        <v/>
      </c>
    </row>
    <row r="198" spans="1:11" x14ac:dyDescent="0.2">
      <c r="A198" s="136"/>
      <c r="B198" s="87"/>
      <c r="C198" s="87"/>
      <c r="F198" s="361"/>
      <c r="G198" s="361"/>
      <c r="H198" s="361"/>
      <c r="I198" s="128"/>
      <c r="J198" s="129"/>
      <c r="K198" s="106" t="str">
        <f>IF(H198="","", I198*VLOOKUP(H198,VALIDATIONS!$BB$2:$BD$11,3))</f>
        <v/>
      </c>
    </row>
    <row r="199" spans="1:11" x14ac:dyDescent="0.2">
      <c r="A199" s="136"/>
      <c r="B199" s="87"/>
      <c r="C199" s="87"/>
      <c r="F199" s="361"/>
      <c r="G199" s="361"/>
      <c r="H199" s="361"/>
      <c r="I199" s="128"/>
      <c r="J199" s="129"/>
      <c r="K199" s="106" t="str">
        <f>IF(H199="","", I199*VLOOKUP(H199,VALIDATIONS!$BB$2:$BD$11,3))</f>
        <v/>
      </c>
    </row>
    <row r="200" spans="1:11" x14ac:dyDescent="0.2">
      <c r="A200" s="136"/>
      <c r="B200" s="87"/>
      <c r="C200" s="87"/>
      <c r="F200" s="361"/>
      <c r="G200" s="361"/>
      <c r="H200" s="361"/>
      <c r="I200" s="128"/>
      <c r="J200" s="129"/>
      <c r="K200" s="106" t="str">
        <f>IF(H200="","", I200*VLOOKUP(H200,VALIDATIONS!$BB$2:$BD$11,3))</f>
        <v/>
      </c>
    </row>
    <row r="201" spans="1:11" x14ac:dyDescent="0.2">
      <c r="A201" s="136"/>
      <c r="B201" s="87"/>
      <c r="C201" s="87"/>
      <c r="F201" s="361"/>
      <c r="G201" s="361"/>
      <c r="H201" s="361"/>
      <c r="I201" s="128"/>
      <c r="J201" s="129"/>
      <c r="K201" s="106" t="str">
        <f>IF(H201="","", I201*VLOOKUP(H201,VALIDATIONS!$BB$2:$BD$11,3))</f>
        <v/>
      </c>
    </row>
    <row r="202" spans="1:11" x14ac:dyDescent="0.2">
      <c r="A202" s="136"/>
      <c r="B202" s="87"/>
      <c r="C202" s="87"/>
      <c r="F202" s="361"/>
      <c r="G202" s="361"/>
      <c r="H202" s="361"/>
      <c r="I202" s="128"/>
      <c r="J202" s="129"/>
      <c r="K202" s="106" t="str">
        <f>IF(H202="","", I202*VLOOKUP(H202,VALIDATIONS!$BB$2:$BD$11,3))</f>
        <v/>
      </c>
    </row>
    <row r="203" spans="1:11" x14ac:dyDescent="0.2">
      <c r="A203" s="136"/>
      <c r="B203" s="87"/>
      <c r="C203" s="87"/>
      <c r="F203" s="361"/>
      <c r="G203" s="361"/>
      <c r="H203" s="361"/>
      <c r="I203" s="128"/>
      <c r="J203" s="129"/>
      <c r="K203" s="106" t="str">
        <f>IF(H203="","", I203*VLOOKUP(H203,VALIDATIONS!$BB$2:$BD$11,3))</f>
        <v/>
      </c>
    </row>
    <row r="204" spans="1:11" x14ac:dyDescent="0.2">
      <c r="A204" s="136"/>
      <c r="B204" s="87"/>
      <c r="C204" s="87"/>
      <c r="F204" s="361"/>
      <c r="G204" s="361"/>
      <c r="H204" s="361"/>
      <c r="I204" s="128"/>
      <c r="J204" s="129"/>
      <c r="K204" s="106" t="str">
        <f>IF(H204="","", I204*VLOOKUP(H204,VALIDATIONS!$BB$2:$BD$11,3))</f>
        <v/>
      </c>
    </row>
    <row r="205" spans="1:11" x14ac:dyDescent="0.2">
      <c r="A205" s="136"/>
      <c r="B205" s="87"/>
      <c r="C205" s="87"/>
      <c r="F205" s="361"/>
      <c r="G205" s="361"/>
      <c r="H205" s="361"/>
      <c r="I205" s="128"/>
      <c r="J205" s="129"/>
      <c r="K205" s="106" t="str">
        <f>IF(H205="","", I205*VLOOKUP(H205,VALIDATIONS!$BB$2:$BD$11,3))</f>
        <v/>
      </c>
    </row>
    <row r="206" spans="1:11" x14ac:dyDescent="0.2">
      <c r="A206" s="136"/>
      <c r="B206" s="87"/>
      <c r="C206" s="87"/>
      <c r="F206" s="361"/>
      <c r="G206" s="361"/>
      <c r="H206" s="361"/>
      <c r="I206" s="128"/>
      <c r="J206" s="129"/>
      <c r="K206" s="106" t="str">
        <f>IF(H206="","", I206*VLOOKUP(H206,VALIDATIONS!$BB$2:$BD$11,3))</f>
        <v/>
      </c>
    </row>
    <row r="207" spans="1:11" x14ac:dyDescent="0.2">
      <c r="A207" s="136"/>
      <c r="B207" s="87"/>
      <c r="C207" s="87"/>
      <c r="F207" s="361"/>
      <c r="G207" s="361"/>
      <c r="H207" s="361"/>
      <c r="I207" s="128"/>
      <c r="J207" s="129"/>
      <c r="K207" s="106" t="str">
        <f>IF(H207="","", I207*VLOOKUP(H207,VALIDATIONS!$BB$2:$BD$11,3))</f>
        <v/>
      </c>
    </row>
    <row r="208" spans="1:11" x14ac:dyDescent="0.2">
      <c r="A208" s="136"/>
      <c r="B208" s="87"/>
      <c r="C208" s="87"/>
      <c r="F208" s="361"/>
      <c r="G208" s="361"/>
      <c r="H208" s="361"/>
      <c r="I208" s="128"/>
      <c r="J208" s="129"/>
      <c r="K208" s="106" t="str">
        <f>IF(H208="","", I208*VLOOKUP(H208,VALIDATIONS!$BB$2:$BD$11,3))</f>
        <v/>
      </c>
    </row>
    <row r="209" spans="1:11" x14ac:dyDescent="0.2">
      <c r="A209" s="136"/>
      <c r="B209" s="87"/>
      <c r="C209" s="87"/>
      <c r="F209" s="361"/>
      <c r="G209" s="361"/>
      <c r="H209" s="361"/>
      <c r="I209" s="128"/>
      <c r="J209" s="129"/>
      <c r="K209" s="106" t="str">
        <f>IF(H209="","", I209*VLOOKUP(H209,VALIDATIONS!$BB$2:$BD$11,3))</f>
        <v/>
      </c>
    </row>
    <row r="210" spans="1:11" x14ac:dyDescent="0.2">
      <c r="A210" s="136"/>
      <c r="B210" s="87"/>
      <c r="C210" s="87"/>
      <c r="F210" s="361"/>
      <c r="G210" s="361"/>
      <c r="H210" s="361"/>
      <c r="I210" s="128"/>
      <c r="J210" s="129"/>
      <c r="K210" s="106" t="str">
        <f>IF(H210="","", I210*VLOOKUP(H210,VALIDATIONS!$BB$2:$BD$11,3))</f>
        <v/>
      </c>
    </row>
    <row r="211" spans="1:11" x14ac:dyDescent="0.2">
      <c r="A211" s="136"/>
      <c r="B211" s="87"/>
      <c r="C211" s="87"/>
      <c r="F211" s="361"/>
      <c r="G211" s="361"/>
      <c r="H211" s="361"/>
      <c r="I211" s="128"/>
      <c r="J211" s="129"/>
      <c r="K211" s="106" t="str">
        <f>IF(H211="","", I211*VLOOKUP(H211,VALIDATIONS!$BB$2:$BD$11,3))</f>
        <v/>
      </c>
    </row>
    <row r="212" spans="1:11" x14ac:dyDescent="0.2">
      <c r="A212" s="136"/>
      <c r="B212" s="87"/>
      <c r="C212" s="87"/>
      <c r="F212" s="361"/>
      <c r="G212" s="361"/>
      <c r="H212" s="361"/>
      <c r="I212" s="128"/>
      <c r="J212" s="129"/>
      <c r="K212" s="106" t="str">
        <f>IF(H212="","", I212*VLOOKUP(H212,VALIDATIONS!$BB$2:$BD$11,3))</f>
        <v/>
      </c>
    </row>
    <row r="213" spans="1:11" x14ac:dyDescent="0.2">
      <c r="A213" s="136"/>
      <c r="B213" s="87"/>
      <c r="C213" s="87"/>
      <c r="F213" s="361"/>
      <c r="G213" s="361"/>
      <c r="H213" s="361"/>
      <c r="I213" s="128"/>
      <c r="J213" s="129"/>
      <c r="K213" s="106" t="str">
        <f>IF(H213="","", I213*VLOOKUP(H213,VALIDATIONS!$BB$2:$BD$11,3))</f>
        <v/>
      </c>
    </row>
    <row r="214" spans="1:11" x14ac:dyDescent="0.2">
      <c r="A214" s="136"/>
      <c r="B214" s="87"/>
      <c r="C214" s="87"/>
      <c r="F214" s="361"/>
      <c r="G214" s="361"/>
      <c r="H214" s="361"/>
      <c r="I214" s="128"/>
      <c r="J214" s="129"/>
      <c r="K214" s="106" t="str">
        <f>IF(H214="","", I214*VLOOKUP(H214,VALIDATIONS!$BB$2:$BD$11,3))</f>
        <v/>
      </c>
    </row>
    <row r="215" spans="1:11" x14ac:dyDescent="0.2">
      <c r="A215" s="136"/>
      <c r="B215" s="87"/>
      <c r="C215" s="87"/>
      <c r="F215" s="361"/>
      <c r="G215" s="361"/>
      <c r="H215" s="361"/>
      <c r="I215" s="128"/>
      <c r="J215" s="129"/>
      <c r="K215" s="106" t="str">
        <f>IF(H215="","", I215*VLOOKUP(H215,VALIDATIONS!$BB$2:$BD$11,3))</f>
        <v/>
      </c>
    </row>
    <row r="216" spans="1:11" x14ac:dyDescent="0.2">
      <c r="A216" s="136"/>
      <c r="B216" s="87"/>
      <c r="C216" s="87"/>
      <c r="F216" s="361"/>
      <c r="G216" s="361"/>
      <c r="H216" s="361"/>
      <c r="I216" s="128"/>
      <c r="J216" s="129"/>
      <c r="K216" s="106" t="str">
        <f>IF(H216="","", I216*VLOOKUP(H216,VALIDATIONS!$BB$2:$BD$11,3))</f>
        <v/>
      </c>
    </row>
    <row r="217" spans="1:11" x14ac:dyDescent="0.2">
      <c r="A217" s="136"/>
      <c r="B217" s="87"/>
      <c r="C217" s="87"/>
      <c r="F217" s="361"/>
      <c r="G217" s="361"/>
      <c r="H217" s="361"/>
      <c r="I217" s="128"/>
      <c r="J217" s="129"/>
      <c r="K217" s="106" t="str">
        <f>IF(H217="","", I217*VLOOKUP(H217,VALIDATIONS!$BB$2:$BD$11,3))</f>
        <v/>
      </c>
    </row>
    <row r="218" spans="1:11" x14ac:dyDescent="0.2">
      <c r="A218" s="136"/>
      <c r="B218" s="87"/>
      <c r="C218" s="87"/>
      <c r="F218" s="361"/>
      <c r="G218" s="361"/>
      <c r="H218" s="361"/>
      <c r="I218" s="128"/>
      <c r="J218" s="129"/>
      <c r="K218" s="106" t="str">
        <f>IF(H218="","", I218*VLOOKUP(H218,VALIDATIONS!$BB$2:$BD$11,3))</f>
        <v/>
      </c>
    </row>
    <row r="219" spans="1:11" x14ac:dyDescent="0.2">
      <c r="A219" s="136"/>
      <c r="B219" s="87"/>
      <c r="C219" s="87"/>
      <c r="F219" s="361"/>
      <c r="G219" s="361"/>
      <c r="H219" s="361"/>
      <c r="I219" s="128"/>
      <c r="J219" s="129"/>
      <c r="K219" s="106" t="str">
        <f>IF(H219="","", I219*VLOOKUP(H219,VALIDATIONS!$BB$2:$BD$11,3))</f>
        <v/>
      </c>
    </row>
    <row r="220" spans="1:11" x14ac:dyDescent="0.2">
      <c r="A220" s="136"/>
      <c r="B220" s="87"/>
      <c r="C220" s="87"/>
      <c r="F220" s="361"/>
      <c r="G220" s="361"/>
      <c r="H220" s="361"/>
      <c r="I220" s="128"/>
      <c r="J220" s="129"/>
      <c r="K220" s="106" t="str">
        <f>IF(H220="","", I220*VLOOKUP(H220,VALIDATIONS!$BB$2:$BD$11,3))</f>
        <v/>
      </c>
    </row>
    <row r="221" spans="1:11" x14ac:dyDescent="0.2">
      <c r="A221" s="136"/>
      <c r="B221" s="87"/>
      <c r="C221" s="87"/>
      <c r="F221" s="361"/>
      <c r="G221" s="361"/>
      <c r="H221" s="361"/>
      <c r="I221" s="128"/>
      <c r="J221" s="129"/>
      <c r="K221" s="106" t="str">
        <f>IF(H221="","", I221*VLOOKUP(H221,VALIDATIONS!$BB$2:$BD$11,3))</f>
        <v/>
      </c>
    </row>
    <row r="222" spans="1:11" x14ac:dyDescent="0.2">
      <c r="A222" s="136"/>
      <c r="B222" s="87"/>
      <c r="C222" s="87"/>
      <c r="F222" s="361"/>
      <c r="G222" s="361"/>
      <c r="H222" s="361"/>
      <c r="I222" s="128"/>
      <c r="J222" s="129"/>
      <c r="K222" s="106" t="str">
        <f>IF(H222="","", I222*VLOOKUP(H222,VALIDATIONS!$BB$2:$BD$11,3))</f>
        <v/>
      </c>
    </row>
    <row r="223" spans="1:11" x14ac:dyDescent="0.2">
      <c r="A223" s="136"/>
      <c r="B223" s="87"/>
      <c r="C223" s="87"/>
      <c r="F223" s="361"/>
      <c r="G223" s="361"/>
      <c r="H223" s="361"/>
      <c r="I223" s="128"/>
      <c r="J223" s="129"/>
      <c r="K223" s="106" t="str">
        <f>IF(H223="","", I223*VLOOKUP(H223,VALIDATIONS!$BB$2:$BD$11,3))</f>
        <v/>
      </c>
    </row>
    <row r="224" spans="1:11" x14ac:dyDescent="0.2">
      <c r="A224" s="136"/>
      <c r="B224" s="87"/>
      <c r="C224" s="87"/>
      <c r="F224" s="361"/>
      <c r="G224" s="361"/>
      <c r="H224" s="361"/>
      <c r="I224" s="128"/>
      <c r="J224" s="129"/>
      <c r="K224" s="106" t="str">
        <f>IF(H224="","", I224*VLOOKUP(H224,VALIDATIONS!$BB$2:$BD$11,3))</f>
        <v/>
      </c>
    </row>
    <row r="225" spans="1:11" x14ac:dyDescent="0.2">
      <c r="A225" s="136"/>
      <c r="B225" s="87"/>
      <c r="C225" s="87"/>
      <c r="F225" s="361"/>
      <c r="G225" s="361"/>
      <c r="H225" s="361"/>
      <c r="I225" s="128"/>
      <c r="J225" s="129"/>
      <c r="K225" s="106" t="str">
        <f>IF(H225="","", I225*VLOOKUP(H225,VALIDATIONS!$BB$2:$BD$11,3))</f>
        <v/>
      </c>
    </row>
    <row r="226" spans="1:11" x14ac:dyDescent="0.2">
      <c r="A226" s="136"/>
      <c r="B226" s="87"/>
      <c r="C226" s="87"/>
      <c r="F226" s="361"/>
      <c r="G226" s="361"/>
      <c r="H226" s="361"/>
      <c r="I226" s="128"/>
      <c r="J226" s="129"/>
      <c r="K226" s="106" t="str">
        <f>IF(H226="","", I226*VLOOKUP(H226,VALIDATIONS!$BB$2:$BD$11,3))</f>
        <v/>
      </c>
    </row>
    <row r="227" spans="1:11" x14ac:dyDescent="0.2">
      <c r="A227" s="136"/>
      <c r="B227" s="87"/>
      <c r="C227" s="87"/>
      <c r="F227" s="361"/>
      <c r="G227" s="361"/>
      <c r="H227" s="361"/>
      <c r="I227" s="128"/>
      <c r="J227" s="129"/>
      <c r="K227" s="106" t="str">
        <f>IF(H227="","", I227*VLOOKUP(H227,VALIDATIONS!$BB$2:$BD$11,3))</f>
        <v/>
      </c>
    </row>
    <row r="228" spans="1:11" x14ac:dyDescent="0.2">
      <c r="A228" s="136"/>
      <c r="B228" s="87"/>
      <c r="C228" s="87"/>
      <c r="F228" s="361"/>
      <c r="G228" s="361"/>
      <c r="H228" s="361"/>
      <c r="I228" s="128"/>
      <c r="J228" s="129"/>
      <c r="K228" s="106" t="str">
        <f>IF(H228="","", I228*VLOOKUP(H228,VALIDATIONS!$BB$2:$BD$11,3))</f>
        <v/>
      </c>
    </row>
    <row r="229" spans="1:11" x14ac:dyDescent="0.2">
      <c r="A229" s="136"/>
      <c r="B229" s="87"/>
      <c r="C229" s="87"/>
      <c r="F229" s="361"/>
      <c r="G229" s="361"/>
      <c r="H229" s="361"/>
      <c r="I229" s="128"/>
      <c r="J229" s="129"/>
      <c r="K229" s="106" t="str">
        <f>IF(H229="","", I229*VLOOKUP(H229,VALIDATIONS!$BB$2:$BD$11,3))</f>
        <v/>
      </c>
    </row>
    <row r="230" spans="1:11" x14ac:dyDescent="0.2">
      <c r="A230" s="136"/>
      <c r="B230" s="87"/>
      <c r="C230" s="87"/>
      <c r="F230" s="361"/>
      <c r="G230" s="361"/>
      <c r="H230" s="361"/>
      <c r="I230" s="128"/>
      <c r="J230" s="129"/>
      <c r="K230" s="106" t="str">
        <f>IF(H230="","", I230*VLOOKUP(H230,VALIDATIONS!$BB$2:$BD$11,3))</f>
        <v/>
      </c>
    </row>
    <row r="231" spans="1:11" x14ac:dyDescent="0.2">
      <c r="A231" s="136"/>
      <c r="B231" s="87"/>
      <c r="C231" s="87"/>
      <c r="F231" s="361"/>
      <c r="G231" s="361"/>
      <c r="H231" s="361"/>
      <c r="I231" s="128"/>
      <c r="J231" s="129"/>
      <c r="K231" s="106" t="str">
        <f>IF(H231="","", I231*VLOOKUP(H231,VALIDATIONS!$BB$2:$BD$11,3))</f>
        <v/>
      </c>
    </row>
    <row r="232" spans="1:11" x14ac:dyDescent="0.2">
      <c r="A232" s="136"/>
      <c r="B232" s="87"/>
      <c r="C232" s="87"/>
      <c r="F232" s="361"/>
      <c r="G232" s="361"/>
      <c r="H232" s="361"/>
      <c r="I232" s="128"/>
      <c r="J232" s="129"/>
      <c r="K232" s="106" t="str">
        <f>IF(H232="","", I232*VLOOKUP(H232,VALIDATIONS!$BB$2:$BD$11,3))</f>
        <v/>
      </c>
    </row>
    <row r="233" spans="1:11" x14ac:dyDescent="0.2">
      <c r="A233" s="136"/>
      <c r="B233" s="87"/>
      <c r="C233" s="87"/>
      <c r="F233" s="361"/>
      <c r="G233" s="361"/>
      <c r="H233" s="361"/>
      <c r="I233" s="128"/>
      <c r="J233" s="129"/>
      <c r="K233" s="106" t="str">
        <f>IF(H233="","", I233*VLOOKUP(H233,VALIDATIONS!$BB$2:$BD$11,3))</f>
        <v/>
      </c>
    </row>
    <row r="234" spans="1:11" x14ac:dyDescent="0.2">
      <c r="A234" s="136"/>
      <c r="B234" s="87"/>
      <c r="C234" s="87"/>
      <c r="F234" s="361"/>
      <c r="G234" s="361"/>
      <c r="H234" s="361"/>
      <c r="I234" s="128"/>
      <c r="J234" s="129"/>
      <c r="K234" s="106" t="str">
        <f>IF(H234="","", I234*VLOOKUP(H234,VALIDATIONS!$BB$2:$BD$11,3))</f>
        <v/>
      </c>
    </row>
    <row r="235" spans="1:11" x14ac:dyDescent="0.2">
      <c r="A235" s="136"/>
      <c r="B235" s="87"/>
      <c r="C235" s="87"/>
      <c r="F235" s="361"/>
      <c r="G235" s="361"/>
      <c r="H235" s="361"/>
      <c r="I235" s="128"/>
      <c r="J235" s="129"/>
      <c r="K235" s="106" t="str">
        <f>IF(H235="","", I235*VLOOKUP(H235,VALIDATIONS!$BB$2:$BD$11,3))</f>
        <v/>
      </c>
    </row>
    <row r="236" spans="1:11" x14ac:dyDescent="0.2">
      <c r="A236" s="136"/>
      <c r="B236" s="87"/>
      <c r="C236" s="87"/>
      <c r="F236" s="361"/>
      <c r="G236" s="361"/>
      <c r="H236" s="361"/>
      <c r="I236" s="128"/>
      <c r="J236" s="129"/>
      <c r="K236" s="106" t="str">
        <f>IF(H236="","", I236*VLOOKUP(H236,VALIDATIONS!$BB$2:$BD$11,3))</f>
        <v/>
      </c>
    </row>
    <row r="237" spans="1:11" x14ac:dyDescent="0.2">
      <c r="A237" s="136"/>
      <c r="B237" s="87"/>
      <c r="C237" s="87"/>
      <c r="F237" s="361"/>
      <c r="G237" s="361"/>
      <c r="H237" s="361"/>
      <c r="I237" s="128"/>
      <c r="J237" s="129"/>
      <c r="K237" s="106" t="str">
        <f>IF(H237="","", I237*VLOOKUP(H237,VALIDATIONS!$BB$2:$BD$11,3))</f>
        <v/>
      </c>
    </row>
    <row r="238" spans="1:11" x14ac:dyDescent="0.2">
      <c r="A238" s="136"/>
      <c r="B238" s="87"/>
      <c r="C238" s="87"/>
      <c r="F238" s="361"/>
      <c r="G238" s="361"/>
      <c r="H238" s="361"/>
      <c r="I238" s="128"/>
      <c r="J238" s="129"/>
      <c r="K238" s="106" t="str">
        <f>IF(H238="","", I238*VLOOKUP(H238,VALIDATIONS!$BB$2:$BD$11,3))</f>
        <v/>
      </c>
    </row>
    <row r="239" spans="1:11" x14ac:dyDescent="0.2">
      <c r="A239" s="136"/>
      <c r="B239" s="87"/>
      <c r="C239" s="87"/>
      <c r="F239" s="361"/>
      <c r="G239" s="361"/>
      <c r="H239" s="361"/>
      <c r="I239" s="128"/>
      <c r="J239" s="129"/>
      <c r="K239" s="106" t="str">
        <f>IF(H239="","", I239*VLOOKUP(H239,VALIDATIONS!$BB$2:$BD$11,3))</f>
        <v/>
      </c>
    </row>
    <row r="240" spans="1:11" x14ac:dyDescent="0.2">
      <c r="A240" s="136"/>
      <c r="B240" s="87"/>
      <c r="C240" s="87"/>
      <c r="F240" s="361"/>
      <c r="G240" s="361"/>
      <c r="H240" s="361"/>
      <c r="I240" s="128"/>
      <c r="J240" s="129"/>
      <c r="K240" s="106" t="str">
        <f>IF(H240="","", I240*VLOOKUP(H240,VALIDATIONS!$BB$2:$BD$11,3))</f>
        <v/>
      </c>
    </row>
    <row r="241" spans="1:11" x14ac:dyDescent="0.2">
      <c r="A241" s="136"/>
      <c r="B241" s="87"/>
      <c r="C241" s="87"/>
      <c r="F241" s="361"/>
      <c r="G241" s="361"/>
      <c r="H241" s="361"/>
      <c r="I241" s="128"/>
      <c r="J241" s="129"/>
      <c r="K241" s="106" t="str">
        <f>IF(H241="","", I241*VLOOKUP(H241,VALIDATIONS!$BB$2:$BD$11,3))</f>
        <v/>
      </c>
    </row>
    <row r="242" spans="1:11" x14ac:dyDescent="0.2">
      <c r="A242" s="136"/>
      <c r="B242" s="87"/>
      <c r="C242" s="87"/>
      <c r="F242" s="361"/>
      <c r="G242" s="361"/>
      <c r="H242" s="361"/>
      <c r="I242" s="128"/>
      <c r="J242" s="129"/>
      <c r="K242" s="106" t="str">
        <f>IF(H242="","", I242*VLOOKUP(H242,VALIDATIONS!$BB$2:$BD$11,3))</f>
        <v/>
      </c>
    </row>
    <row r="243" spans="1:11" x14ac:dyDescent="0.2">
      <c r="A243" s="136"/>
      <c r="B243" s="87"/>
      <c r="C243" s="87"/>
      <c r="F243" s="361"/>
      <c r="G243" s="361"/>
      <c r="H243" s="361"/>
      <c r="I243" s="128"/>
      <c r="J243" s="129"/>
      <c r="K243" s="106" t="str">
        <f>IF(H243="","", I243*VLOOKUP(H243,VALIDATIONS!$BB$2:$BD$11,3))</f>
        <v/>
      </c>
    </row>
    <row r="244" spans="1:11" x14ac:dyDescent="0.2">
      <c r="A244" s="136"/>
      <c r="B244" s="87"/>
      <c r="C244" s="87"/>
      <c r="F244" s="361"/>
      <c r="G244" s="361"/>
      <c r="H244" s="361"/>
      <c r="I244" s="128"/>
      <c r="J244" s="129"/>
      <c r="K244" s="106" t="str">
        <f>IF(H244="","", I244*VLOOKUP(H244,VALIDATIONS!$BB$2:$BD$11,3))</f>
        <v/>
      </c>
    </row>
    <row r="245" spans="1:11" x14ac:dyDescent="0.2">
      <c r="A245" s="136"/>
      <c r="B245" s="87"/>
      <c r="C245" s="87"/>
      <c r="F245" s="361"/>
      <c r="G245" s="361"/>
      <c r="H245" s="361"/>
      <c r="I245" s="128"/>
      <c r="J245" s="129"/>
      <c r="K245" s="106" t="str">
        <f>IF(H245="","", I245*VLOOKUP(H245,VALIDATIONS!$BB$2:$BD$11,3))</f>
        <v/>
      </c>
    </row>
    <row r="246" spans="1:11" x14ac:dyDescent="0.2">
      <c r="A246" s="136"/>
      <c r="B246" s="87"/>
      <c r="C246" s="87"/>
      <c r="F246" s="361"/>
      <c r="G246" s="361"/>
      <c r="H246" s="361"/>
      <c r="I246" s="128"/>
      <c r="J246" s="129"/>
      <c r="K246" s="106" t="str">
        <f>IF(H246="","", I246*VLOOKUP(H246,VALIDATIONS!$BB$2:$BD$11,3))</f>
        <v/>
      </c>
    </row>
    <row r="247" spans="1:11" x14ac:dyDescent="0.2">
      <c r="A247" s="136"/>
      <c r="B247" s="87"/>
      <c r="C247" s="87"/>
      <c r="F247" s="361"/>
      <c r="G247" s="361"/>
      <c r="H247" s="361"/>
      <c r="I247" s="128"/>
      <c r="J247" s="129"/>
      <c r="K247" s="106" t="str">
        <f>IF(H247="","", I247*VLOOKUP(H247,VALIDATIONS!$BB$2:$BD$11,3))</f>
        <v/>
      </c>
    </row>
    <row r="248" spans="1:11" x14ac:dyDescent="0.2">
      <c r="A248" s="136"/>
      <c r="B248" s="87"/>
      <c r="C248" s="87"/>
      <c r="F248" s="361"/>
      <c r="G248" s="361"/>
      <c r="H248" s="361"/>
      <c r="I248" s="128"/>
      <c r="J248" s="129"/>
      <c r="K248" s="106" t="str">
        <f>IF(H248="","", I248*VLOOKUP(H248,VALIDATIONS!$BB$2:$BD$11,3))</f>
        <v/>
      </c>
    </row>
    <row r="249" spans="1:11" x14ac:dyDescent="0.2">
      <c r="A249" s="136"/>
      <c r="B249" s="87"/>
      <c r="C249" s="87"/>
      <c r="F249" s="361"/>
      <c r="G249" s="361"/>
      <c r="H249" s="361"/>
      <c r="I249" s="128"/>
      <c r="J249" s="129"/>
      <c r="K249" s="106" t="str">
        <f>IF(H249="","", I249*VLOOKUP(H249,VALIDATIONS!$BB$2:$BD$11,3))</f>
        <v/>
      </c>
    </row>
    <row r="250" spans="1:11" x14ac:dyDescent="0.2">
      <c r="A250" s="136"/>
      <c r="B250" s="87"/>
      <c r="C250" s="87"/>
      <c r="F250" s="361"/>
      <c r="G250" s="361"/>
      <c r="H250" s="361"/>
      <c r="I250" s="128"/>
      <c r="J250" s="129"/>
      <c r="K250" s="106" t="str">
        <f>IF(H250="","", I250*VLOOKUP(H250,VALIDATIONS!$BB$2:$BD$11,3))</f>
        <v/>
      </c>
    </row>
    <row r="251" spans="1:11" x14ac:dyDescent="0.2">
      <c r="A251" s="136"/>
      <c r="B251" s="87"/>
      <c r="C251" s="87"/>
      <c r="F251" s="361"/>
      <c r="G251" s="361"/>
      <c r="H251" s="361"/>
      <c r="I251" s="128"/>
      <c r="J251" s="129"/>
      <c r="K251" s="106" t="str">
        <f>IF(H251="","", I251*VLOOKUP(H251,VALIDATIONS!$BB$2:$BD$11,3))</f>
        <v/>
      </c>
    </row>
    <row r="252" spans="1:11" x14ac:dyDescent="0.2">
      <c r="A252" s="136"/>
      <c r="B252" s="87"/>
      <c r="C252" s="87"/>
      <c r="F252" s="361"/>
      <c r="G252" s="361"/>
      <c r="H252" s="361"/>
      <c r="I252" s="128"/>
      <c r="J252" s="129"/>
      <c r="K252" s="106" t="str">
        <f>IF(H252="","", I252*VLOOKUP(H252,VALIDATIONS!$BB$2:$BD$11,3))</f>
        <v/>
      </c>
    </row>
    <row r="253" spans="1:11" x14ac:dyDescent="0.2">
      <c r="A253" s="136"/>
      <c r="B253" s="87"/>
      <c r="C253" s="87"/>
      <c r="F253" s="361"/>
      <c r="G253" s="361"/>
      <c r="H253" s="361"/>
      <c r="I253" s="128"/>
      <c r="J253" s="129"/>
      <c r="K253" s="106" t="str">
        <f>IF(H253="","", I253*VLOOKUP(H253,VALIDATIONS!$BB$2:$BD$11,3))</f>
        <v/>
      </c>
    </row>
    <row r="254" spans="1:11" x14ac:dyDescent="0.2">
      <c r="A254" s="136"/>
      <c r="B254" s="87"/>
      <c r="C254" s="87"/>
      <c r="F254" s="361"/>
      <c r="G254" s="361"/>
      <c r="H254" s="361"/>
      <c r="I254" s="128"/>
      <c r="J254" s="129"/>
      <c r="K254" s="106" t="str">
        <f>IF(H254="","", I254*VLOOKUP(H254,VALIDATIONS!$BB$2:$BD$11,3))</f>
        <v/>
      </c>
    </row>
    <row r="255" spans="1:11" x14ac:dyDescent="0.2">
      <c r="A255" s="136"/>
      <c r="B255" s="87"/>
      <c r="C255" s="87"/>
      <c r="F255" s="361"/>
      <c r="G255" s="361"/>
      <c r="H255" s="361"/>
      <c r="I255" s="128"/>
      <c r="J255" s="129"/>
      <c r="K255" s="106" t="str">
        <f>IF(H255="","", I255*VLOOKUP(H255,VALIDATIONS!$BB$2:$BD$11,3))</f>
        <v/>
      </c>
    </row>
    <row r="256" spans="1:11" x14ac:dyDescent="0.2">
      <c r="A256" s="136"/>
      <c r="B256" s="87"/>
      <c r="C256" s="87"/>
      <c r="F256" s="361"/>
      <c r="G256" s="361"/>
      <c r="H256" s="361"/>
      <c r="I256" s="128"/>
      <c r="J256" s="129"/>
      <c r="K256" s="106" t="str">
        <f>IF(H256="","", I256*VLOOKUP(H256,VALIDATIONS!$BB$2:$BD$11,3))</f>
        <v/>
      </c>
    </row>
    <row r="257" spans="1:11" x14ac:dyDescent="0.2">
      <c r="A257" s="136"/>
      <c r="B257" s="87"/>
      <c r="C257" s="87"/>
      <c r="F257" s="361"/>
      <c r="G257" s="361"/>
      <c r="H257" s="361"/>
      <c r="I257" s="128"/>
      <c r="J257" s="129"/>
      <c r="K257" s="106" t="str">
        <f>IF(H257="","", I257*VLOOKUP(H257,VALIDATIONS!$BB$2:$BD$11,3))</f>
        <v/>
      </c>
    </row>
    <row r="258" spans="1:11" x14ac:dyDescent="0.2">
      <c r="A258" s="136"/>
      <c r="B258" s="87"/>
      <c r="C258" s="87"/>
      <c r="F258" s="361"/>
      <c r="G258" s="361"/>
      <c r="H258" s="361"/>
      <c r="I258" s="128"/>
      <c r="J258" s="129"/>
      <c r="K258" s="106" t="str">
        <f>IF(H258="","", I258*VLOOKUP(H258,VALIDATIONS!$BB$2:$BD$11,3))</f>
        <v/>
      </c>
    </row>
    <row r="259" spans="1:11" x14ac:dyDescent="0.2">
      <c r="A259" s="136"/>
      <c r="B259" s="87"/>
      <c r="C259" s="87"/>
      <c r="F259" s="361"/>
      <c r="G259" s="361"/>
      <c r="H259" s="361"/>
      <c r="I259" s="128"/>
      <c r="J259" s="129"/>
      <c r="K259" s="106" t="str">
        <f>IF(H259="","", I259*VLOOKUP(H259,VALIDATIONS!$BB$2:$BD$11,3))</f>
        <v/>
      </c>
    </row>
    <row r="260" spans="1:11" x14ac:dyDescent="0.2">
      <c r="A260" s="136"/>
      <c r="B260" s="87"/>
      <c r="C260" s="87"/>
      <c r="F260" s="361"/>
      <c r="G260" s="361"/>
      <c r="H260" s="361"/>
      <c r="I260" s="128"/>
      <c r="J260" s="129"/>
      <c r="K260" s="106" t="str">
        <f>IF(H260="","", I260*VLOOKUP(H260,VALIDATIONS!$BB$2:$BD$11,3))</f>
        <v/>
      </c>
    </row>
    <row r="261" spans="1:11" x14ac:dyDescent="0.2">
      <c r="A261" s="136"/>
      <c r="B261" s="87"/>
      <c r="C261" s="87"/>
      <c r="F261" s="361"/>
      <c r="G261" s="361"/>
      <c r="H261" s="361"/>
      <c r="I261" s="128"/>
      <c r="J261" s="129"/>
      <c r="K261" s="106" t="str">
        <f>IF(H261="","", I261*VLOOKUP(H261,VALIDATIONS!$BB$2:$BD$11,3))</f>
        <v/>
      </c>
    </row>
    <row r="262" spans="1:11" x14ac:dyDescent="0.2">
      <c r="A262" s="136"/>
      <c r="B262" s="87"/>
      <c r="C262" s="87"/>
      <c r="F262" s="361"/>
      <c r="G262" s="361"/>
      <c r="H262" s="361"/>
      <c r="I262" s="128"/>
      <c r="J262" s="129"/>
      <c r="K262" s="106" t="str">
        <f>IF(H262="","", I262*VLOOKUP(H262,VALIDATIONS!$BB$2:$BD$11,3))</f>
        <v/>
      </c>
    </row>
    <row r="263" spans="1:11" x14ac:dyDescent="0.2">
      <c r="A263" s="136"/>
      <c r="B263" s="87"/>
      <c r="C263" s="87"/>
      <c r="F263" s="361"/>
      <c r="G263" s="361"/>
      <c r="H263" s="361"/>
      <c r="I263" s="128"/>
      <c r="J263" s="129"/>
      <c r="K263" s="106" t="str">
        <f>IF(H263="","", I263*VLOOKUP(H263,VALIDATIONS!$BB$2:$BD$11,3))</f>
        <v/>
      </c>
    </row>
    <row r="264" spans="1:11" x14ac:dyDescent="0.2">
      <c r="A264" s="136"/>
      <c r="B264" s="87"/>
      <c r="C264" s="87"/>
      <c r="F264" s="361"/>
      <c r="G264" s="361"/>
      <c r="H264" s="361"/>
      <c r="I264" s="128"/>
      <c r="J264" s="129"/>
      <c r="K264" s="106" t="str">
        <f>IF(H264="","", I264*VLOOKUP(H264,VALIDATIONS!$BB$2:$BD$11,3))</f>
        <v/>
      </c>
    </row>
    <row r="265" spans="1:11" x14ac:dyDescent="0.2">
      <c r="A265" s="136"/>
      <c r="B265" s="87"/>
      <c r="C265" s="87"/>
      <c r="F265" s="361"/>
      <c r="G265" s="361"/>
      <c r="H265" s="361"/>
      <c r="I265" s="128"/>
      <c r="J265" s="129"/>
      <c r="K265" s="106" t="str">
        <f>IF(H265="","", I265*VLOOKUP(H265,VALIDATIONS!$BB$2:$BD$11,3))</f>
        <v/>
      </c>
    </row>
    <row r="266" spans="1:11" x14ac:dyDescent="0.2">
      <c r="A266" s="136"/>
      <c r="B266" s="87"/>
      <c r="C266" s="87"/>
      <c r="F266" s="361"/>
      <c r="G266" s="361"/>
      <c r="H266" s="361"/>
      <c r="I266" s="128"/>
      <c r="J266" s="129"/>
      <c r="K266" s="106" t="str">
        <f>IF(H266="","", I266*VLOOKUP(H266,VALIDATIONS!$BB$2:$BD$11,3))</f>
        <v/>
      </c>
    </row>
    <row r="267" spans="1:11" x14ac:dyDescent="0.2">
      <c r="A267" s="136"/>
      <c r="B267" s="87"/>
      <c r="C267" s="87"/>
      <c r="F267" s="361"/>
      <c r="G267" s="361"/>
      <c r="H267" s="361"/>
      <c r="I267" s="128"/>
      <c r="J267" s="129"/>
      <c r="K267" s="106" t="str">
        <f>IF(H267="","", I267*VLOOKUP(H267,VALIDATIONS!$BB$2:$BD$11,3))</f>
        <v/>
      </c>
    </row>
    <row r="268" spans="1:11" x14ac:dyDescent="0.2">
      <c r="A268" s="136"/>
      <c r="B268" s="87"/>
      <c r="C268" s="87"/>
      <c r="F268" s="361"/>
      <c r="G268" s="361"/>
      <c r="H268" s="361"/>
      <c r="I268" s="128"/>
      <c r="J268" s="129"/>
      <c r="K268" s="106" t="str">
        <f>IF(H268="","", I268*VLOOKUP(H268,VALIDATIONS!$BB$2:$BD$11,3))</f>
        <v/>
      </c>
    </row>
    <row r="269" spans="1:11" x14ac:dyDescent="0.2">
      <c r="A269" s="136"/>
      <c r="B269" s="87"/>
      <c r="C269" s="87"/>
      <c r="F269" s="361"/>
      <c r="G269" s="361"/>
      <c r="H269" s="361"/>
      <c r="I269" s="128"/>
      <c r="J269" s="129"/>
      <c r="K269" s="106" t="str">
        <f>IF(H269="","", I269*VLOOKUP(H269,VALIDATIONS!$BB$2:$BD$11,3))</f>
        <v/>
      </c>
    </row>
    <row r="270" spans="1:11" x14ac:dyDescent="0.2">
      <c r="A270" s="136"/>
      <c r="B270" s="87"/>
      <c r="C270" s="87"/>
      <c r="F270" s="361"/>
      <c r="G270" s="361"/>
      <c r="H270" s="361"/>
      <c r="I270" s="128"/>
      <c r="J270" s="129"/>
      <c r="K270" s="106" t="str">
        <f>IF(H270="","", I270*VLOOKUP(H270,VALIDATIONS!$BB$2:$BD$11,3))</f>
        <v/>
      </c>
    </row>
    <row r="271" spans="1:11" x14ac:dyDescent="0.2">
      <c r="A271" s="136"/>
      <c r="B271" s="87"/>
      <c r="C271" s="87"/>
      <c r="F271" s="361"/>
      <c r="G271" s="361"/>
      <c r="H271" s="361"/>
      <c r="I271" s="128"/>
      <c r="J271" s="129"/>
      <c r="K271" s="106" t="str">
        <f>IF(H271="","", I271*VLOOKUP(H271,VALIDATIONS!$BB$2:$BD$11,3))</f>
        <v/>
      </c>
    </row>
    <row r="272" spans="1:11" x14ac:dyDescent="0.2">
      <c r="A272" s="136"/>
      <c r="B272" s="87"/>
      <c r="C272" s="87"/>
      <c r="F272" s="361"/>
      <c r="G272" s="361"/>
      <c r="H272" s="361"/>
      <c r="I272" s="128"/>
      <c r="J272" s="129"/>
      <c r="K272" s="106" t="str">
        <f>IF(H272="","", I272*VLOOKUP(H272,VALIDATIONS!$BB$2:$BD$11,3))</f>
        <v/>
      </c>
    </row>
    <row r="273" spans="1:11" x14ac:dyDescent="0.2">
      <c r="A273" s="136"/>
      <c r="B273" s="87"/>
      <c r="C273" s="87"/>
      <c r="F273" s="361"/>
      <c r="G273" s="361"/>
      <c r="H273" s="361"/>
      <c r="I273" s="128"/>
      <c r="J273" s="129"/>
      <c r="K273" s="106" t="str">
        <f>IF(H273="","", I273*VLOOKUP(H273,VALIDATIONS!$BB$2:$BD$11,3))</f>
        <v/>
      </c>
    </row>
    <row r="274" spans="1:11" x14ac:dyDescent="0.2">
      <c r="A274" s="136"/>
      <c r="B274" s="87"/>
      <c r="C274" s="87"/>
      <c r="F274" s="361"/>
      <c r="G274" s="361"/>
      <c r="H274" s="361"/>
      <c r="I274" s="128"/>
      <c r="J274" s="129"/>
      <c r="K274" s="106" t="str">
        <f>IF(H274="","", I274*VLOOKUP(H274,VALIDATIONS!$BB$2:$BD$11,3))</f>
        <v/>
      </c>
    </row>
    <row r="275" spans="1:11" x14ac:dyDescent="0.2">
      <c r="A275" s="136"/>
      <c r="B275" s="87"/>
      <c r="C275" s="87"/>
      <c r="F275" s="361"/>
      <c r="G275" s="361"/>
      <c r="H275" s="361"/>
      <c r="I275" s="128"/>
      <c r="J275" s="129"/>
      <c r="K275" s="106" t="str">
        <f>IF(H275="","", I275*VLOOKUP(H275,VALIDATIONS!$BB$2:$BD$11,3))</f>
        <v/>
      </c>
    </row>
    <row r="276" spans="1:11" x14ac:dyDescent="0.2">
      <c r="A276" s="136"/>
      <c r="B276" s="87"/>
      <c r="C276" s="87"/>
      <c r="F276" s="361"/>
      <c r="G276" s="361"/>
      <c r="H276" s="361"/>
      <c r="I276" s="128"/>
      <c r="J276" s="129"/>
      <c r="K276" s="106" t="str">
        <f>IF(H276="","", I276*VLOOKUP(H276,VALIDATIONS!$BB$2:$BD$11,3))</f>
        <v/>
      </c>
    </row>
    <row r="277" spans="1:11" x14ac:dyDescent="0.2">
      <c r="A277" s="136"/>
      <c r="B277" s="87"/>
      <c r="C277" s="87"/>
      <c r="F277" s="361"/>
      <c r="G277" s="361"/>
      <c r="H277" s="361"/>
      <c r="I277" s="128"/>
      <c r="J277" s="129"/>
      <c r="K277" s="106" t="str">
        <f>IF(H277="","", I277*VLOOKUP(H277,VALIDATIONS!$BB$2:$BD$11,3))</f>
        <v/>
      </c>
    </row>
    <row r="278" spans="1:11" x14ac:dyDescent="0.2">
      <c r="A278" s="136"/>
      <c r="B278" s="87"/>
      <c r="C278" s="87"/>
      <c r="F278" s="361"/>
      <c r="G278" s="361"/>
      <c r="H278" s="361"/>
      <c r="I278" s="128"/>
      <c r="J278" s="129"/>
      <c r="K278" s="106" t="str">
        <f>IF(H278="","", I278*VLOOKUP(H278,VALIDATIONS!$BB$2:$BD$11,3))</f>
        <v/>
      </c>
    </row>
    <row r="279" spans="1:11" x14ac:dyDescent="0.2">
      <c r="A279" s="136"/>
      <c r="B279" s="87"/>
      <c r="C279" s="87"/>
      <c r="F279" s="361"/>
      <c r="G279" s="361"/>
      <c r="H279" s="361"/>
      <c r="I279" s="128"/>
      <c r="J279" s="129"/>
      <c r="K279" s="106" t="str">
        <f>IF(H279="","", I279*VLOOKUP(H279,VALIDATIONS!$BB$2:$BD$11,3))</f>
        <v/>
      </c>
    </row>
    <row r="280" spans="1:11" x14ac:dyDescent="0.2">
      <c r="A280" s="136"/>
      <c r="B280" s="87"/>
      <c r="C280" s="87"/>
      <c r="F280" s="361"/>
      <c r="G280" s="361"/>
      <c r="H280" s="361"/>
      <c r="I280" s="128"/>
      <c r="J280" s="129"/>
      <c r="K280" s="106" t="str">
        <f>IF(H280="","", I280*VLOOKUP(H280,VALIDATIONS!$BB$2:$BD$11,3))</f>
        <v/>
      </c>
    </row>
    <row r="281" spans="1:11" x14ac:dyDescent="0.2">
      <c r="A281" s="136"/>
      <c r="B281" s="87"/>
      <c r="C281" s="87"/>
      <c r="F281" s="361"/>
      <c r="G281" s="361"/>
      <c r="H281" s="361"/>
      <c r="I281" s="128"/>
      <c r="J281" s="129"/>
      <c r="K281" s="106" t="str">
        <f>IF(H281="","", I281*VLOOKUP(H281,VALIDATIONS!$BB$2:$BD$11,3))</f>
        <v/>
      </c>
    </row>
    <row r="282" spans="1:11" x14ac:dyDescent="0.2">
      <c r="A282" s="136"/>
      <c r="B282" s="87"/>
      <c r="C282" s="87"/>
      <c r="F282" s="361"/>
      <c r="G282" s="361"/>
      <c r="H282" s="361"/>
      <c r="I282" s="128"/>
      <c r="J282" s="129"/>
      <c r="K282" s="106" t="str">
        <f>IF(H282="","", I282*VLOOKUP(H282,VALIDATIONS!$BB$2:$BD$11,3))</f>
        <v/>
      </c>
    </row>
    <row r="283" spans="1:11" x14ac:dyDescent="0.2">
      <c r="A283" s="136"/>
      <c r="B283" s="87"/>
      <c r="C283" s="87"/>
      <c r="F283" s="361"/>
      <c r="G283" s="361"/>
      <c r="H283" s="361"/>
      <c r="I283" s="128"/>
      <c r="J283" s="129"/>
      <c r="K283" s="106" t="str">
        <f>IF(H283="","", I283*VLOOKUP(H283,VALIDATIONS!$BB$2:$BD$11,3))</f>
        <v/>
      </c>
    </row>
    <row r="284" spans="1:11" x14ac:dyDescent="0.2">
      <c r="A284" s="136"/>
      <c r="B284" s="87"/>
      <c r="C284" s="87"/>
      <c r="F284" s="361"/>
      <c r="G284" s="361"/>
      <c r="H284" s="361"/>
      <c r="I284" s="128"/>
      <c r="J284" s="129"/>
      <c r="K284" s="106" t="str">
        <f>IF(H284="","", I284*VLOOKUP(H284,VALIDATIONS!$BB$2:$BD$11,3))</f>
        <v/>
      </c>
    </row>
    <row r="285" spans="1:11" x14ac:dyDescent="0.2">
      <c r="A285" s="136"/>
      <c r="B285" s="87"/>
      <c r="C285" s="87"/>
      <c r="F285" s="361"/>
      <c r="G285" s="361"/>
      <c r="H285" s="361"/>
      <c r="I285" s="128"/>
      <c r="J285" s="129"/>
      <c r="K285" s="106" t="str">
        <f>IF(H285="","", I285*VLOOKUP(H285,VALIDATIONS!$BB$2:$BD$11,3))</f>
        <v/>
      </c>
    </row>
    <row r="286" spans="1:11" x14ac:dyDescent="0.2">
      <c r="A286" s="136"/>
      <c r="B286" s="87"/>
      <c r="C286" s="87"/>
      <c r="F286" s="361"/>
      <c r="G286" s="361"/>
      <c r="H286" s="361"/>
      <c r="I286" s="128"/>
      <c r="J286" s="129"/>
      <c r="K286" s="106" t="str">
        <f>IF(H286="","", I286*VLOOKUP(H286,VALIDATIONS!$BB$2:$BD$11,3))</f>
        <v/>
      </c>
    </row>
    <row r="287" spans="1:11" x14ac:dyDescent="0.2">
      <c r="A287" s="136"/>
      <c r="B287" s="87"/>
      <c r="C287" s="87"/>
      <c r="F287" s="361"/>
      <c r="G287" s="361"/>
      <c r="H287" s="361"/>
      <c r="I287" s="128"/>
      <c r="J287" s="129"/>
      <c r="K287" s="106" t="str">
        <f>IF(H287="","", I287*VLOOKUP(H287,VALIDATIONS!$BB$2:$BD$11,3))</f>
        <v/>
      </c>
    </row>
    <row r="288" spans="1:11" x14ac:dyDescent="0.2">
      <c r="A288" s="136"/>
      <c r="B288" s="87"/>
      <c r="C288" s="87"/>
      <c r="F288" s="361"/>
      <c r="G288" s="361"/>
      <c r="H288" s="361"/>
      <c r="I288" s="128"/>
      <c r="J288" s="129"/>
      <c r="K288" s="106" t="str">
        <f>IF(H288="","", I288*VLOOKUP(H288,VALIDATIONS!$BB$2:$BD$11,3))</f>
        <v/>
      </c>
    </row>
    <row r="289" spans="1:11" x14ac:dyDescent="0.2">
      <c r="A289" s="136"/>
      <c r="B289" s="87"/>
      <c r="C289" s="87"/>
      <c r="F289" s="361"/>
      <c r="G289" s="361"/>
      <c r="H289" s="361"/>
      <c r="I289" s="128"/>
      <c r="J289" s="129"/>
      <c r="K289" s="106" t="str">
        <f>IF(H289="","", I289*VLOOKUP(H289,VALIDATIONS!$BB$2:$BD$11,3))</f>
        <v/>
      </c>
    </row>
    <row r="290" spans="1:11" x14ac:dyDescent="0.2">
      <c r="A290" s="136"/>
      <c r="B290" s="87"/>
      <c r="C290" s="87"/>
      <c r="F290" s="361"/>
      <c r="G290" s="361"/>
      <c r="H290" s="361"/>
      <c r="I290" s="128"/>
      <c r="J290" s="129"/>
      <c r="K290" s="106" t="str">
        <f>IF(H290="","", I290*VLOOKUP(H290,VALIDATIONS!$BB$2:$BD$11,3))</f>
        <v/>
      </c>
    </row>
    <row r="291" spans="1:11" x14ac:dyDescent="0.2">
      <c r="A291" s="136"/>
      <c r="B291" s="87"/>
      <c r="C291" s="87"/>
      <c r="F291" s="361"/>
      <c r="G291" s="361"/>
      <c r="H291" s="361"/>
      <c r="I291" s="128"/>
      <c r="J291" s="129"/>
      <c r="K291" s="106" t="str">
        <f>IF(H291="","", I291*VLOOKUP(H291,VALIDATIONS!$BB$2:$BD$11,3))</f>
        <v/>
      </c>
    </row>
    <row r="292" spans="1:11" x14ac:dyDescent="0.2">
      <c r="A292" s="136"/>
      <c r="B292" s="87"/>
      <c r="C292" s="87"/>
      <c r="F292" s="361"/>
      <c r="G292" s="361"/>
      <c r="H292" s="361"/>
      <c r="I292" s="128"/>
      <c r="J292" s="129"/>
      <c r="K292" s="106" t="str">
        <f>IF(H292="","", I292*VLOOKUP(H292,VALIDATIONS!$BB$2:$BD$11,3))</f>
        <v/>
      </c>
    </row>
    <row r="293" spans="1:11" x14ac:dyDescent="0.2">
      <c r="A293" s="136"/>
      <c r="B293" s="87"/>
      <c r="C293" s="87"/>
      <c r="F293" s="361"/>
      <c r="G293" s="361"/>
      <c r="H293" s="361"/>
      <c r="I293" s="128"/>
      <c r="J293" s="129"/>
      <c r="K293" s="106" t="str">
        <f>IF(H293="","", I293*VLOOKUP(H293,VALIDATIONS!$BB$2:$BD$11,3))</f>
        <v/>
      </c>
    </row>
    <row r="294" spans="1:11" x14ac:dyDescent="0.2">
      <c r="A294" s="136"/>
      <c r="B294" s="87"/>
      <c r="C294" s="87"/>
      <c r="F294" s="361"/>
      <c r="G294" s="361"/>
      <c r="H294" s="361"/>
      <c r="I294" s="128"/>
      <c r="J294" s="129"/>
      <c r="K294" s="106" t="str">
        <f>IF(H294="","", I294*VLOOKUP(H294,VALIDATIONS!$BB$2:$BD$11,3))</f>
        <v/>
      </c>
    </row>
    <row r="295" spans="1:11" x14ac:dyDescent="0.2">
      <c r="A295" s="136"/>
      <c r="B295" s="87"/>
      <c r="C295" s="87"/>
      <c r="F295" s="361"/>
      <c r="G295" s="361"/>
      <c r="H295" s="361"/>
      <c r="I295" s="128"/>
      <c r="J295" s="129"/>
      <c r="K295" s="106" t="str">
        <f>IF(H295="","", I295*VLOOKUP(H295,VALIDATIONS!$BB$2:$BD$11,3))</f>
        <v/>
      </c>
    </row>
    <row r="296" spans="1:11" x14ac:dyDescent="0.2">
      <c r="A296" s="136"/>
      <c r="B296" s="87"/>
      <c r="C296" s="87"/>
      <c r="F296" s="361"/>
      <c r="G296" s="361"/>
      <c r="H296" s="361"/>
      <c r="I296" s="128"/>
      <c r="J296" s="129"/>
      <c r="K296" s="106" t="str">
        <f>IF(H296="","", I296*VLOOKUP(H296,VALIDATIONS!$BB$2:$BD$11,3))</f>
        <v/>
      </c>
    </row>
    <row r="297" spans="1:11" x14ac:dyDescent="0.2">
      <c r="A297" s="136"/>
      <c r="B297" s="87"/>
      <c r="C297" s="87"/>
      <c r="F297" s="361"/>
      <c r="G297" s="361"/>
      <c r="H297" s="361"/>
      <c r="I297" s="128"/>
      <c r="J297" s="129"/>
      <c r="K297" s="106" t="str">
        <f>IF(H297="","", I297*VLOOKUP(H297,VALIDATIONS!$BB$2:$BD$11,3))</f>
        <v/>
      </c>
    </row>
    <row r="298" spans="1:11" x14ac:dyDescent="0.2">
      <c r="A298" s="136"/>
      <c r="B298" s="87"/>
      <c r="C298" s="87"/>
      <c r="F298" s="361"/>
      <c r="G298" s="361"/>
      <c r="H298" s="361"/>
      <c r="I298" s="128"/>
      <c r="J298" s="129"/>
      <c r="K298" s="106" t="str">
        <f>IF(H298="","", I298*VLOOKUP(H298,VALIDATIONS!$BB$2:$BD$11,3))</f>
        <v/>
      </c>
    </row>
    <row r="299" spans="1:11" x14ac:dyDescent="0.2">
      <c r="A299" s="136"/>
      <c r="B299" s="87"/>
      <c r="C299" s="87"/>
      <c r="F299" s="361"/>
      <c r="G299" s="361"/>
      <c r="H299" s="361"/>
      <c r="I299" s="128"/>
      <c r="J299" s="129"/>
      <c r="K299" s="106" t="str">
        <f>IF(H299="","", I299*VLOOKUP(H299,VALIDATIONS!$BB$2:$BD$11,3))</f>
        <v/>
      </c>
    </row>
    <row r="300" spans="1:11" x14ac:dyDescent="0.2">
      <c r="A300" s="136"/>
      <c r="B300" s="87"/>
      <c r="C300" s="87"/>
      <c r="F300" s="361"/>
      <c r="G300" s="361"/>
      <c r="H300" s="361"/>
      <c r="I300" s="128"/>
      <c r="J300" s="129"/>
      <c r="K300" s="106" t="str">
        <f>IF(H300="","", I300*VLOOKUP(H300,VALIDATIONS!$BB$2:$BD$11,3))</f>
        <v/>
      </c>
    </row>
    <row r="301" spans="1:11" x14ac:dyDescent="0.2">
      <c r="A301" s="136"/>
      <c r="B301" s="87"/>
      <c r="C301" s="87"/>
      <c r="F301" s="361"/>
      <c r="G301" s="361"/>
      <c r="H301" s="361"/>
      <c r="I301" s="128"/>
      <c r="J301" s="129"/>
      <c r="K301" s="106" t="str">
        <f>IF(H301="","", I301*VLOOKUP(H301,VALIDATIONS!$BB$2:$BD$11,3))</f>
        <v/>
      </c>
    </row>
    <row r="302" spans="1:11" x14ac:dyDescent="0.2">
      <c r="A302" s="136"/>
      <c r="B302" s="87"/>
      <c r="C302" s="87"/>
      <c r="F302" s="361"/>
      <c r="G302" s="361"/>
      <c r="H302" s="361"/>
      <c r="I302" s="128"/>
      <c r="J302" s="129"/>
      <c r="K302" s="106" t="str">
        <f>IF(H302="","", I302*VLOOKUP(H302,VALIDATIONS!$BB$2:$BD$11,3))</f>
        <v/>
      </c>
    </row>
    <row r="303" spans="1:11" x14ac:dyDescent="0.2">
      <c r="A303" s="136"/>
      <c r="B303" s="87"/>
      <c r="C303" s="87"/>
      <c r="F303" s="361"/>
      <c r="G303" s="361"/>
      <c r="H303" s="361"/>
      <c r="I303" s="128"/>
      <c r="J303" s="129"/>
      <c r="K303" s="106" t="str">
        <f>IF(H303="","", I303*VLOOKUP(H303,VALIDATIONS!$BB$2:$BD$11,3))</f>
        <v/>
      </c>
    </row>
    <row r="304" spans="1:11" x14ac:dyDescent="0.2">
      <c r="A304" s="136"/>
      <c r="B304" s="87"/>
      <c r="C304" s="87"/>
      <c r="F304" s="361"/>
      <c r="G304" s="361"/>
      <c r="H304" s="361"/>
      <c r="I304" s="128"/>
      <c r="J304" s="129"/>
      <c r="K304" s="106" t="str">
        <f>IF(H304="","", I304*VLOOKUP(H304,VALIDATIONS!$BB$2:$BD$11,3))</f>
        <v/>
      </c>
    </row>
    <row r="305" spans="1:11" x14ac:dyDescent="0.2">
      <c r="A305" s="136"/>
      <c r="B305" s="87"/>
      <c r="C305" s="87"/>
      <c r="F305" s="361"/>
      <c r="G305" s="361"/>
      <c r="H305" s="361"/>
      <c r="I305" s="128"/>
      <c r="J305" s="129"/>
      <c r="K305" s="106" t="str">
        <f>IF(H305="","", I305*VLOOKUP(H305,VALIDATIONS!$BB$2:$BD$11,3))</f>
        <v/>
      </c>
    </row>
    <row r="306" spans="1:11" x14ac:dyDescent="0.2">
      <c r="A306" s="136"/>
      <c r="B306" s="87"/>
      <c r="C306" s="87"/>
      <c r="F306" s="361"/>
      <c r="G306" s="361"/>
      <c r="H306" s="361"/>
      <c r="I306" s="128"/>
      <c r="J306" s="129"/>
      <c r="K306" s="106" t="str">
        <f>IF(H306="","", I306*VLOOKUP(H306,VALIDATIONS!$BB$2:$BD$11,3))</f>
        <v/>
      </c>
    </row>
    <row r="307" spans="1:11" x14ac:dyDescent="0.2">
      <c r="A307" s="136"/>
      <c r="B307" s="87"/>
      <c r="C307" s="87"/>
      <c r="F307" s="361"/>
      <c r="G307" s="361"/>
      <c r="H307" s="361"/>
      <c r="I307" s="128"/>
      <c r="J307" s="129"/>
      <c r="K307" s="106" t="str">
        <f>IF(H307="","", I307*VLOOKUP(H307,VALIDATIONS!$BB$2:$BD$11,3))</f>
        <v/>
      </c>
    </row>
    <row r="308" spans="1:11" x14ac:dyDescent="0.2">
      <c r="A308" s="136"/>
      <c r="B308" s="87"/>
      <c r="C308" s="87"/>
      <c r="F308" s="361"/>
      <c r="G308" s="361"/>
      <c r="H308" s="361"/>
      <c r="I308" s="128"/>
      <c r="J308" s="129"/>
      <c r="K308" s="106" t="str">
        <f>IF(H308="","", I308*VLOOKUP(H308,VALIDATIONS!$BB$2:$BD$11,3))</f>
        <v/>
      </c>
    </row>
    <row r="309" spans="1:11" x14ac:dyDescent="0.2">
      <c r="A309" s="136"/>
      <c r="B309" s="87"/>
      <c r="C309" s="87"/>
      <c r="F309" s="361"/>
      <c r="G309" s="361"/>
      <c r="H309" s="361"/>
      <c r="I309" s="128"/>
      <c r="J309" s="129"/>
      <c r="K309" s="106" t="str">
        <f>IF(H309="","", I309*VLOOKUP(H309,VALIDATIONS!$BB$2:$BD$11,3))</f>
        <v/>
      </c>
    </row>
    <row r="310" spans="1:11" x14ac:dyDescent="0.2">
      <c r="A310" s="136"/>
      <c r="B310" s="87"/>
      <c r="C310" s="87"/>
      <c r="F310" s="361"/>
      <c r="G310" s="361"/>
      <c r="H310" s="361"/>
      <c r="I310" s="128"/>
      <c r="J310" s="129"/>
      <c r="K310" s="106" t="str">
        <f>IF(H310="","", I310*VLOOKUP(H310,VALIDATIONS!$BB$2:$BD$11,3))</f>
        <v/>
      </c>
    </row>
    <row r="311" spans="1:11" x14ac:dyDescent="0.2">
      <c r="A311" s="136"/>
      <c r="B311" s="87"/>
      <c r="C311" s="87"/>
      <c r="F311" s="361"/>
      <c r="G311" s="361"/>
      <c r="H311" s="361"/>
      <c r="I311" s="128"/>
      <c r="J311" s="129"/>
      <c r="K311" s="106" t="str">
        <f>IF(H311="","", I311*VLOOKUP(H311,VALIDATIONS!$BB$2:$BD$11,3))</f>
        <v/>
      </c>
    </row>
    <row r="312" spans="1:11" x14ac:dyDescent="0.2">
      <c r="A312" s="136"/>
      <c r="B312" s="87"/>
      <c r="C312" s="87"/>
      <c r="F312" s="361"/>
      <c r="G312" s="361"/>
      <c r="H312" s="361"/>
      <c r="I312" s="128"/>
      <c r="J312" s="129"/>
      <c r="K312" s="106" t="str">
        <f>IF(H312="","", I312*VLOOKUP(H312,VALIDATIONS!$BB$2:$BD$11,3))</f>
        <v/>
      </c>
    </row>
    <row r="313" spans="1:11" x14ac:dyDescent="0.2">
      <c r="A313" s="136"/>
      <c r="B313" s="87"/>
      <c r="C313" s="87"/>
      <c r="F313" s="361"/>
      <c r="G313" s="361"/>
      <c r="H313" s="361"/>
      <c r="I313" s="128"/>
      <c r="J313" s="129"/>
      <c r="K313" s="106" t="str">
        <f>IF(H313="","", I313*VLOOKUP(H313,VALIDATIONS!$BB$2:$BD$11,3))</f>
        <v/>
      </c>
    </row>
    <row r="314" spans="1:11" x14ac:dyDescent="0.2">
      <c r="A314" s="136"/>
      <c r="B314" s="87"/>
      <c r="C314" s="87"/>
      <c r="F314" s="361"/>
      <c r="G314" s="361"/>
      <c r="H314" s="361"/>
      <c r="I314" s="128"/>
      <c r="J314" s="129"/>
      <c r="K314" s="106" t="str">
        <f>IF(H314="","", I314*VLOOKUP(H314,VALIDATIONS!$BB$2:$BD$11,3))</f>
        <v/>
      </c>
    </row>
    <row r="315" spans="1:11" x14ac:dyDescent="0.2">
      <c r="A315" s="136"/>
      <c r="B315" s="87"/>
      <c r="C315" s="87"/>
      <c r="F315" s="361"/>
      <c r="G315" s="361"/>
      <c r="H315" s="361"/>
      <c r="I315" s="128"/>
      <c r="J315" s="129"/>
      <c r="K315" s="106" t="str">
        <f>IF(H315="","", I315*VLOOKUP(H315,VALIDATIONS!$BB$2:$BD$11,3))</f>
        <v/>
      </c>
    </row>
    <row r="316" spans="1:11" x14ac:dyDescent="0.2">
      <c r="A316" s="136"/>
      <c r="B316" s="87"/>
      <c r="C316" s="87"/>
      <c r="F316" s="361"/>
      <c r="G316" s="361"/>
      <c r="H316" s="361"/>
      <c r="I316" s="128"/>
      <c r="J316" s="129"/>
      <c r="K316" s="106" t="str">
        <f>IF(H316="","", I316*VLOOKUP(H316,VALIDATIONS!$BB$2:$BD$11,3))</f>
        <v/>
      </c>
    </row>
    <row r="317" spans="1:11" x14ac:dyDescent="0.2">
      <c r="A317" s="136"/>
      <c r="B317" s="87"/>
      <c r="C317" s="87"/>
      <c r="F317" s="361"/>
      <c r="G317" s="361"/>
      <c r="H317" s="361"/>
      <c r="I317" s="128"/>
      <c r="J317" s="129"/>
      <c r="K317" s="106" t="str">
        <f>IF(H317="","", I317*VLOOKUP(H317,VALIDATIONS!$BB$2:$BD$11,3))</f>
        <v/>
      </c>
    </row>
    <row r="318" spans="1:11" x14ac:dyDescent="0.2">
      <c r="A318" s="136"/>
      <c r="B318" s="87"/>
      <c r="C318" s="87"/>
      <c r="F318" s="361"/>
      <c r="G318" s="361"/>
      <c r="H318" s="361"/>
      <c r="I318" s="128"/>
      <c r="J318" s="129"/>
      <c r="K318" s="106" t="str">
        <f>IF(H318="","", I318*VLOOKUP(H318,VALIDATIONS!$BB$2:$BD$11,3))</f>
        <v/>
      </c>
    </row>
    <row r="319" spans="1:11" x14ac:dyDescent="0.2">
      <c r="A319" s="136"/>
      <c r="B319" s="87"/>
      <c r="C319" s="87"/>
      <c r="F319" s="361"/>
      <c r="G319" s="361"/>
      <c r="H319" s="361"/>
      <c r="I319" s="128"/>
      <c r="J319" s="129"/>
      <c r="K319" s="106" t="str">
        <f>IF(H319="","", I319*VLOOKUP(H319,VALIDATIONS!$BB$2:$BD$11,3))</f>
        <v/>
      </c>
    </row>
    <row r="320" spans="1:11" x14ac:dyDescent="0.2">
      <c r="A320" s="136"/>
      <c r="B320" s="87"/>
      <c r="C320" s="87"/>
      <c r="F320" s="361"/>
      <c r="G320" s="361"/>
      <c r="H320" s="361"/>
      <c r="I320" s="128"/>
      <c r="J320" s="129"/>
      <c r="K320" s="106" t="str">
        <f>IF(H320="","", I320*VLOOKUP(H320,VALIDATIONS!$BB$2:$BD$11,3))</f>
        <v/>
      </c>
    </row>
    <row r="321" spans="1:11" x14ac:dyDescent="0.2">
      <c r="A321" s="136"/>
      <c r="B321" s="87"/>
      <c r="C321" s="87"/>
      <c r="F321" s="361"/>
      <c r="G321" s="361"/>
      <c r="H321" s="361"/>
      <c r="I321" s="128"/>
      <c r="J321" s="129"/>
      <c r="K321" s="106" t="str">
        <f>IF(H321="","", I321*VLOOKUP(H321,VALIDATIONS!$BB$2:$BD$11,3))</f>
        <v/>
      </c>
    </row>
    <row r="322" spans="1:11" x14ac:dyDescent="0.2">
      <c r="A322" s="136"/>
      <c r="B322" s="87"/>
      <c r="C322" s="87"/>
      <c r="F322" s="361"/>
      <c r="G322" s="361"/>
      <c r="H322" s="361"/>
      <c r="I322" s="128"/>
      <c r="J322" s="129"/>
      <c r="K322" s="106" t="str">
        <f>IF(H322="","", I322*VLOOKUP(H322,VALIDATIONS!$BB$2:$BD$11,3))</f>
        <v/>
      </c>
    </row>
    <row r="323" spans="1:11" x14ac:dyDescent="0.2">
      <c r="A323" s="136"/>
      <c r="B323" s="87"/>
      <c r="C323" s="87"/>
      <c r="F323" s="361"/>
      <c r="G323" s="361"/>
      <c r="H323" s="361"/>
      <c r="I323" s="128"/>
      <c r="J323" s="129"/>
      <c r="K323" s="106" t="str">
        <f>IF(H323="","", I323*VLOOKUP(H323,VALIDATIONS!$BB$2:$BD$11,3))</f>
        <v/>
      </c>
    </row>
    <row r="324" spans="1:11" x14ac:dyDescent="0.2">
      <c r="A324" s="136"/>
      <c r="B324" s="87"/>
      <c r="C324" s="87"/>
      <c r="F324" s="361"/>
      <c r="G324" s="361"/>
      <c r="H324" s="361"/>
      <c r="I324" s="128"/>
      <c r="J324" s="129"/>
      <c r="K324" s="106" t="str">
        <f>IF(H324="","", I324*VLOOKUP(H324,VALIDATIONS!$BB$2:$BD$11,3))</f>
        <v/>
      </c>
    </row>
    <row r="325" spans="1:11" x14ac:dyDescent="0.2">
      <c r="A325" s="136"/>
      <c r="B325" s="87"/>
      <c r="C325" s="87"/>
      <c r="F325" s="361"/>
      <c r="G325" s="361"/>
      <c r="H325" s="361"/>
      <c r="I325" s="128"/>
      <c r="J325" s="129"/>
      <c r="K325" s="106" t="str">
        <f>IF(H325="","", I325*VLOOKUP(H325,VALIDATIONS!$BB$2:$BD$11,3))</f>
        <v/>
      </c>
    </row>
    <row r="326" spans="1:11" x14ac:dyDescent="0.2">
      <c r="A326" s="136"/>
      <c r="B326" s="87"/>
      <c r="C326" s="87"/>
      <c r="F326" s="361"/>
      <c r="G326" s="361"/>
      <c r="H326" s="361"/>
      <c r="I326" s="128"/>
      <c r="J326" s="129"/>
      <c r="K326" s="106" t="str">
        <f>IF(H326="","", I326*VLOOKUP(H326,VALIDATIONS!$BB$2:$BD$11,3))</f>
        <v/>
      </c>
    </row>
    <row r="327" spans="1:11" x14ac:dyDescent="0.2">
      <c r="A327" s="136"/>
      <c r="B327" s="87"/>
      <c r="C327" s="87"/>
      <c r="F327" s="361"/>
      <c r="G327" s="361"/>
      <c r="H327" s="361"/>
      <c r="I327" s="128"/>
      <c r="J327" s="129"/>
      <c r="K327" s="106" t="str">
        <f>IF(H327="","", I327*VLOOKUP(H327,VALIDATIONS!$BB$2:$BD$11,3))</f>
        <v/>
      </c>
    </row>
    <row r="328" spans="1:11" x14ac:dyDescent="0.2">
      <c r="A328" s="136"/>
      <c r="B328" s="87"/>
      <c r="C328" s="87"/>
      <c r="F328" s="361"/>
      <c r="G328" s="361"/>
      <c r="H328" s="361"/>
      <c r="I328" s="128"/>
      <c r="J328" s="129"/>
      <c r="K328" s="106" t="str">
        <f>IF(H328="","", I328*VLOOKUP(H328,VALIDATIONS!$BB$2:$BD$11,3))</f>
        <v/>
      </c>
    </row>
    <row r="329" spans="1:11" x14ac:dyDescent="0.2">
      <c r="A329" s="136"/>
      <c r="B329" s="87"/>
      <c r="C329" s="87"/>
      <c r="F329" s="361"/>
      <c r="G329" s="361"/>
      <c r="H329" s="361"/>
      <c r="I329" s="128"/>
      <c r="J329" s="129"/>
      <c r="K329" s="106" t="str">
        <f>IF(H329="","", I329*VLOOKUP(H329,VALIDATIONS!$BB$2:$BD$11,3))</f>
        <v/>
      </c>
    </row>
    <row r="330" spans="1:11" x14ac:dyDescent="0.2">
      <c r="A330" s="136"/>
      <c r="B330" s="87"/>
      <c r="C330" s="87"/>
      <c r="F330" s="361"/>
      <c r="G330" s="361"/>
      <c r="H330" s="361"/>
      <c r="I330" s="128"/>
      <c r="J330" s="129"/>
      <c r="K330" s="106" t="str">
        <f>IF(H330="","", I330*VLOOKUP(H330,VALIDATIONS!$BB$2:$BD$11,3))</f>
        <v/>
      </c>
    </row>
    <row r="331" spans="1:11" x14ac:dyDescent="0.2">
      <c r="A331" s="136"/>
      <c r="B331" s="87"/>
      <c r="C331" s="87"/>
      <c r="F331" s="361"/>
      <c r="G331" s="361"/>
      <c r="H331" s="361"/>
      <c r="I331" s="128"/>
      <c r="J331" s="129"/>
      <c r="K331" s="106" t="str">
        <f>IF(H331="","", I331*VLOOKUP(H331,VALIDATIONS!$BB$2:$BD$11,3))</f>
        <v/>
      </c>
    </row>
    <row r="332" spans="1:11" x14ac:dyDescent="0.2">
      <c r="A332" s="136"/>
      <c r="B332" s="87"/>
      <c r="C332" s="87"/>
      <c r="F332" s="361"/>
      <c r="G332" s="361"/>
      <c r="H332" s="361"/>
      <c r="I332" s="128"/>
      <c r="J332" s="129"/>
      <c r="K332" s="106" t="str">
        <f>IF(H332="","", I332*VLOOKUP(H332,VALIDATIONS!$BB$2:$BD$11,3))</f>
        <v/>
      </c>
    </row>
    <row r="333" spans="1:11" x14ac:dyDescent="0.2">
      <c r="A333" s="136"/>
      <c r="B333" s="87"/>
      <c r="C333" s="87"/>
      <c r="F333" s="361"/>
      <c r="G333" s="361"/>
      <c r="H333" s="361"/>
      <c r="I333" s="128"/>
      <c r="J333" s="129"/>
      <c r="K333" s="106" t="str">
        <f>IF(H333="","", I333*VLOOKUP(H333,VALIDATIONS!$BB$2:$BD$11,3))</f>
        <v/>
      </c>
    </row>
    <row r="334" spans="1:11" x14ac:dyDescent="0.2">
      <c r="A334" s="136"/>
      <c r="B334" s="87"/>
      <c r="C334" s="87"/>
      <c r="F334" s="361"/>
      <c r="G334" s="361"/>
      <c r="H334" s="361"/>
      <c r="I334" s="128"/>
      <c r="J334" s="129"/>
      <c r="K334" s="106" t="str">
        <f>IF(H334="","", I334*VLOOKUP(H334,VALIDATIONS!$BB$2:$BD$11,3))</f>
        <v/>
      </c>
    </row>
    <row r="335" spans="1:11" x14ac:dyDescent="0.2">
      <c r="A335" s="136"/>
      <c r="B335" s="87"/>
      <c r="C335" s="87"/>
      <c r="F335" s="361"/>
      <c r="G335" s="361"/>
      <c r="H335" s="361"/>
      <c r="I335" s="128"/>
      <c r="J335" s="129"/>
      <c r="K335" s="106" t="str">
        <f>IF(H335="","", I335*VLOOKUP(H335,VALIDATIONS!$BB$2:$BD$11,3))</f>
        <v/>
      </c>
    </row>
    <row r="336" spans="1:11" x14ac:dyDescent="0.2">
      <c r="A336" s="136"/>
      <c r="B336" s="87"/>
      <c r="C336" s="87"/>
      <c r="F336" s="361"/>
      <c r="G336" s="361"/>
      <c r="H336" s="361"/>
      <c r="I336" s="128"/>
      <c r="J336" s="129"/>
      <c r="K336" s="106" t="str">
        <f>IF(H336="","", I336*VLOOKUP(H336,VALIDATIONS!$BB$2:$BD$11,3))</f>
        <v/>
      </c>
    </row>
    <row r="337" spans="1:11" x14ac:dyDescent="0.2">
      <c r="A337" s="136"/>
      <c r="B337" s="87"/>
      <c r="C337" s="87"/>
      <c r="F337" s="361"/>
      <c r="G337" s="361"/>
      <c r="H337" s="361"/>
      <c r="I337" s="128"/>
      <c r="J337" s="129"/>
      <c r="K337" s="106" t="str">
        <f>IF(H337="","", I337*VLOOKUP(H337,VALIDATIONS!$BB$2:$BD$11,3))</f>
        <v/>
      </c>
    </row>
    <row r="338" spans="1:11" x14ac:dyDescent="0.2">
      <c r="A338" s="136"/>
      <c r="B338" s="87"/>
      <c r="C338" s="87"/>
      <c r="F338" s="361"/>
      <c r="G338" s="361"/>
      <c r="H338" s="361"/>
      <c r="I338" s="128"/>
      <c r="J338" s="129"/>
      <c r="K338" s="106" t="str">
        <f>IF(H338="","", I338*VLOOKUP(H338,VALIDATIONS!$BB$2:$BD$11,3))</f>
        <v/>
      </c>
    </row>
    <row r="339" spans="1:11" x14ac:dyDescent="0.2">
      <c r="A339" s="136"/>
      <c r="B339" s="87"/>
      <c r="C339" s="87"/>
      <c r="F339" s="361"/>
      <c r="G339" s="361"/>
      <c r="H339" s="361"/>
      <c r="I339" s="128"/>
      <c r="J339" s="129"/>
      <c r="K339" s="106" t="str">
        <f>IF(H339="","", I339*VLOOKUP(H339,VALIDATIONS!$BB$2:$BD$11,3))</f>
        <v/>
      </c>
    </row>
    <row r="340" spans="1:11" x14ac:dyDescent="0.2">
      <c r="A340" s="136"/>
      <c r="B340" s="87"/>
      <c r="C340" s="87"/>
      <c r="F340" s="361"/>
      <c r="G340" s="361"/>
      <c r="H340" s="361"/>
      <c r="I340" s="128"/>
      <c r="J340" s="129"/>
      <c r="K340" s="106" t="str">
        <f>IF(H340="","", I340*VLOOKUP(H340,VALIDATIONS!$BB$2:$BD$11,3))</f>
        <v/>
      </c>
    </row>
    <row r="341" spans="1:11" x14ac:dyDescent="0.2">
      <c r="A341" s="136"/>
      <c r="B341" s="87"/>
      <c r="C341" s="87"/>
      <c r="F341" s="361"/>
      <c r="G341" s="361"/>
      <c r="H341" s="361"/>
      <c r="I341" s="128"/>
      <c r="J341" s="129"/>
      <c r="K341" s="106" t="str">
        <f>IF(H341="","", I341*VLOOKUP(H341,VALIDATIONS!$BB$2:$BD$11,3))</f>
        <v/>
      </c>
    </row>
    <row r="342" spans="1:11" x14ac:dyDescent="0.2">
      <c r="A342" s="136"/>
      <c r="B342" s="87"/>
      <c r="C342" s="87"/>
      <c r="F342" s="361"/>
      <c r="G342" s="361"/>
      <c r="H342" s="361"/>
      <c r="I342" s="128"/>
      <c r="J342" s="129"/>
      <c r="K342" s="106" t="str">
        <f>IF(H342="","", I342*VLOOKUP(H342,VALIDATIONS!$BB$2:$BD$11,3))</f>
        <v/>
      </c>
    </row>
    <row r="343" spans="1:11" x14ac:dyDescent="0.2">
      <c r="A343" s="136"/>
      <c r="B343" s="87"/>
      <c r="C343" s="87"/>
      <c r="F343" s="361"/>
      <c r="G343" s="361"/>
      <c r="H343" s="361"/>
      <c r="I343" s="128"/>
      <c r="J343" s="129"/>
      <c r="K343" s="106" t="str">
        <f>IF(H343="","", I343*VLOOKUP(H343,VALIDATIONS!$BB$2:$BD$11,3))</f>
        <v/>
      </c>
    </row>
    <row r="344" spans="1:11" x14ac:dyDescent="0.2">
      <c r="A344" s="136"/>
      <c r="B344" s="87"/>
      <c r="C344" s="87"/>
      <c r="F344" s="361"/>
      <c r="G344" s="361"/>
      <c r="H344" s="361"/>
      <c r="I344" s="128"/>
      <c r="J344" s="129"/>
      <c r="K344" s="106" t="str">
        <f>IF(H344="","", I344*VLOOKUP(H344,VALIDATIONS!$BB$2:$BD$11,3))</f>
        <v/>
      </c>
    </row>
    <row r="345" spans="1:11" x14ac:dyDescent="0.2">
      <c r="A345" s="136"/>
      <c r="B345" s="87"/>
      <c r="C345" s="87"/>
      <c r="F345" s="361"/>
      <c r="G345" s="361"/>
      <c r="H345" s="361"/>
      <c r="I345" s="128"/>
      <c r="J345" s="129"/>
      <c r="K345" s="106" t="str">
        <f>IF(H345="","", I345*VLOOKUP(H345,VALIDATIONS!$BB$2:$BD$11,3))</f>
        <v/>
      </c>
    </row>
    <row r="346" spans="1:11" x14ac:dyDescent="0.2">
      <c r="A346" s="136"/>
      <c r="B346" s="87"/>
      <c r="C346" s="87"/>
      <c r="F346" s="361"/>
      <c r="G346" s="361"/>
      <c r="H346" s="361"/>
      <c r="I346" s="128"/>
      <c r="J346" s="129"/>
      <c r="K346" s="106" t="str">
        <f>IF(H346="","", I346*VLOOKUP(H346,VALIDATIONS!$BB$2:$BD$11,3))</f>
        <v/>
      </c>
    </row>
    <row r="347" spans="1:11" x14ac:dyDescent="0.2">
      <c r="A347" s="136"/>
      <c r="B347" s="87"/>
      <c r="C347" s="87"/>
      <c r="F347" s="361"/>
      <c r="G347" s="361"/>
      <c r="H347" s="361"/>
      <c r="I347" s="128"/>
      <c r="J347" s="129"/>
      <c r="K347" s="106" t="str">
        <f>IF(H347="","", I347*VLOOKUP(H347,VALIDATIONS!$BB$2:$BD$11,3))</f>
        <v/>
      </c>
    </row>
    <row r="348" spans="1:11" x14ac:dyDescent="0.2">
      <c r="A348" s="136"/>
      <c r="B348" s="87"/>
      <c r="C348" s="87"/>
      <c r="F348" s="361"/>
      <c r="G348" s="361"/>
      <c r="H348" s="361"/>
      <c r="I348" s="128"/>
      <c r="J348" s="129"/>
      <c r="K348" s="106" t="str">
        <f>IF(H348="","", I348*VLOOKUP(H348,VALIDATIONS!$BB$2:$BD$11,3))</f>
        <v/>
      </c>
    </row>
    <row r="349" spans="1:11" x14ac:dyDescent="0.2">
      <c r="A349" s="136"/>
      <c r="B349" s="87"/>
      <c r="C349" s="87"/>
      <c r="F349" s="361"/>
      <c r="G349" s="361"/>
      <c r="H349" s="361"/>
      <c r="I349" s="128"/>
      <c r="J349" s="129"/>
      <c r="K349" s="106" t="str">
        <f>IF(H349="","", I349*VLOOKUP(H349,VALIDATIONS!$BB$2:$BD$11,3))</f>
        <v/>
      </c>
    </row>
    <row r="350" spans="1:11" x14ac:dyDescent="0.2">
      <c r="A350" s="136"/>
      <c r="B350" s="87"/>
      <c r="C350" s="87"/>
      <c r="F350" s="361"/>
      <c r="G350" s="361"/>
      <c r="H350" s="361"/>
      <c r="I350" s="128"/>
      <c r="J350" s="129"/>
      <c r="K350" s="106" t="str">
        <f>IF(H350="","", I350*VLOOKUP(H350,VALIDATIONS!$BB$2:$BD$11,3))</f>
        <v/>
      </c>
    </row>
    <row r="351" spans="1:11" x14ac:dyDescent="0.2">
      <c r="A351" s="136"/>
      <c r="B351" s="87"/>
      <c r="C351" s="87"/>
      <c r="F351" s="361"/>
      <c r="G351" s="361"/>
      <c r="H351" s="361"/>
      <c r="I351" s="128"/>
      <c r="J351" s="129"/>
      <c r="K351" s="106" t="str">
        <f>IF(H351="","", I351*VLOOKUP(H351,VALIDATIONS!$BB$2:$BD$11,3))</f>
        <v/>
      </c>
    </row>
    <row r="352" spans="1:11" x14ac:dyDescent="0.2">
      <c r="A352" s="136"/>
      <c r="B352" s="87"/>
      <c r="C352" s="87"/>
      <c r="F352" s="361"/>
      <c r="G352" s="361"/>
      <c r="H352" s="361"/>
      <c r="I352" s="128"/>
      <c r="J352" s="129"/>
      <c r="K352" s="106" t="str">
        <f>IF(H352="","", I352*VLOOKUP(H352,VALIDATIONS!$BB$2:$BD$11,3))</f>
        <v/>
      </c>
    </row>
    <row r="353" spans="1:11" x14ac:dyDescent="0.2">
      <c r="A353" s="136"/>
      <c r="B353" s="87"/>
      <c r="C353" s="87"/>
      <c r="F353" s="361"/>
      <c r="G353" s="361"/>
      <c r="H353" s="361"/>
      <c r="I353" s="128"/>
      <c r="J353" s="129"/>
      <c r="K353" s="106" t="str">
        <f>IF(H353="","", I353*VLOOKUP(H353,VALIDATIONS!$BB$2:$BD$11,3))</f>
        <v/>
      </c>
    </row>
    <row r="354" spans="1:11" x14ac:dyDescent="0.2">
      <c r="A354" s="136"/>
      <c r="B354" s="87"/>
      <c r="C354" s="87"/>
      <c r="F354" s="361"/>
      <c r="G354" s="361"/>
      <c r="H354" s="361"/>
      <c r="I354" s="128"/>
      <c r="J354" s="129"/>
      <c r="K354" s="106" t="str">
        <f>IF(H354="","", I354*VLOOKUP(H354,VALIDATIONS!$BB$2:$BD$11,3))</f>
        <v/>
      </c>
    </row>
    <row r="355" spans="1:11" x14ac:dyDescent="0.2">
      <c r="A355" s="136"/>
      <c r="B355" s="87"/>
      <c r="C355" s="87"/>
      <c r="F355" s="361"/>
      <c r="G355" s="361"/>
      <c r="H355" s="361"/>
      <c r="I355" s="128"/>
      <c r="J355" s="129"/>
      <c r="K355" s="106" t="str">
        <f>IF(H355="","", I355*VLOOKUP(H355,VALIDATIONS!$BB$2:$BD$11,3))</f>
        <v/>
      </c>
    </row>
    <row r="356" spans="1:11" x14ac:dyDescent="0.2">
      <c r="A356" s="136"/>
      <c r="B356" s="87"/>
      <c r="C356" s="87"/>
      <c r="F356" s="361"/>
      <c r="G356" s="361"/>
      <c r="H356" s="361"/>
      <c r="I356" s="128"/>
      <c r="J356" s="129"/>
      <c r="K356" s="106" t="str">
        <f>IF(H356="","", I356*VLOOKUP(H356,VALIDATIONS!$BB$2:$BD$11,3))</f>
        <v/>
      </c>
    </row>
    <row r="357" spans="1:11" x14ac:dyDescent="0.2">
      <c r="A357" s="136"/>
      <c r="B357" s="87"/>
      <c r="C357" s="87"/>
      <c r="F357" s="361"/>
      <c r="G357" s="361"/>
      <c r="H357" s="361"/>
      <c r="I357" s="128"/>
      <c r="J357" s="129"/>
      <c r="K357" s="106" t="str">
        <f>IF(H357="","", I357*VLOOKUP(H357,VALIDATIONS!$BB$2:$BD$11,3))</f>
        <v/>
      </c>
    </row>
    <row r="358" spans="1:11" x14ac:dyDescent="0.2">
      <c r="A358" s="136"/>
      <c r="B358" s="87"/>
      <c r="C358" s="87"/>
      <c r="F358" s="361"/>
      <c r="G358" s="361"/>
      <c r="H358" s="361"/>
      <c r="I358" s="128"/>
      <c r="J358" s="129"/>
      <c r="K358" s="106" t="str">
        <f>IF(H358="","", I358*VLOOKUP(H358,VALIDATIONS!$BB$2:$BD$11,3))</f>
        <v/>
      </c>
    </row>
    <row r="359" spans="1:11" x14ac:dyDescent="0.2">
      <c r="A359" s="136"/>
      <c r="B359" s="87"/>
      <c r="C359" s="87"/>
      <c r="F359" s="361"/>
      <c r="G359" s="361"/>
      <c r="H359" s="361"/>
      <c r="I359" s="128"/>
      <c r="J359" s="129"/>
      <c r="K359" s="106" t="str">
        <f>IF(H359="","", I359*VLOOKUP(H359,VALIDATIONS!$BB$2:$BD$11,3))</f>
        <v/>
      </c>
    </row>
    <row r="360" spans="1:11" x14ac:dyDescent="0.2">
      <c r="A360" s="136"/>
      <c r="B360" s="87"/>
      <c r="C360" s="87"/>
      <c r="F360" s="361"/>
      <c r="G360" s="361"/>
      <c r="H360" s="361"/>
      <c r="I360" s="128"/>
      <c r="J360" s="129"/>
      <c r="K360" s="106" t="str">
        <f>IF(H360="","", I360*VLOOKUP(H360,VALIDATIONS!$BB$2:$BD$11,3))</f>
        <v/>
      </c>
    </row>
    <row r="361" spans="1:11" x14ac:dyDescent="0.2">
      <c r="A361" s="136"/>
      <c r="B361" s="87"/>
      <c r="C361" s="87"/>
      <c r="F361" s="361"/>
      <c r="G361" s="361"/>
      <c r="H361" s="361"/>
      <c r="I361" s="128"/>
      <c r="J361" s="129"/>
      <c r="K361" s="106" t="str">
        <f>IF(H361="","", I361*VLOOKUP(H361,VALIDATIONS!$BB$2:$BD$11,3))</f>
        <v/>
      </c>
    </row>
    <row r="362" spans="1:11" x14ac:dyDescent="0.2">
      <c r="A362" s="136"/>
      <c r="B362" s="87"/>
      <c r="C362" s="87"/>
      <c r="F362" s="361"/>
      <c r="G362" s="361"/>
      <c r="H362" s="361"/>
      <c r="I362" s="128"/>
      <c r="J362" s="129"/>
      <c r="K362" s="106" t="str">
        <f>IF(H362="","", I362*VLOOKUP(H362,VALIDATIONS!$BB$2:$BD$11,3))</f>
        <v/>
      </c>
    </row>
    <row r="363" spans="1:11" x14ac:dyDescent="0.2">
      <c r="A363" s="136"/>
      <c r="B363" s="87"/>
      <c r="C363" s="87"/>
      <c r="F363" s="361"/>
      <c r="G363" s="361"/>
      <c r="H363" s="361"/>
      <c r="I363" s="128"/>
      <c r="J363" s="129"/>
      <c r="K363" s="106" t="str">
        <f>IF(H363="","", I363*VLOOKUP(H363,VALIDATIONS!$BB$2:$BD$11,3))</f>
        <v/>
      </c>
    </row>
    <row r="364" spans="1:11" x14ac:dyDescent="0.2">
      <c r="A364" s="136"/>
      <c r="B364" s="87"/>
      <c r="C364" s="87"/>
      <c r="F364" s="361"/>
      <c r="G364" s="361"/>
      <c r="H364" s="361"/>
      <c r="I364" s="128"/>
      <c r="J364" s="129"/>
      <c r="K364" s="106" t="str">
        <f>IF(H364="","", I364*VLOOKUP(H364,VALIDATIONS!$BB$2:$BD$11,3))</f>
        <v/>
      </c>
    </row>
    <row r="365" spans="1:11" x14ac:dyDescent="0.2">
      <c r="A365" s="136"/>
      <c r="B365" s="87"/>
      <c r="C365" s="87"/>
      <c r="F365" s="361"/>
      <c r="G365" s="361"/>
      <c r="H365" s="361"/>
      <c r="I365" s="128"/>
      <c r="J365" s="129"/>
      <c r="K365" s="106" t="str">
        <f>IF(H365="","", I365*VLOOKUP(H365,VALIDATIONS!$BB$2:$BD$11,3))</f>
        <v/>
      </c>
    </row>
    <row r="366" spans="1:11" x14ac:dyDescent="0.2">
      <c r="A366" s="136"/>
      <c r="B366" s="87"/>
      <c r="C366" s="87"/>
      <c r="F366" s="361"/>
      <c r="G366" s="361"/>
      <c r="H366" s="361"/>
      <c r="I366" s="128"/>
      <c r="J366" s="129"/>
      <c r="K366" s="106" t="str">
        <f>IF(H366="","", I366*VLOOKUP(H366,VALIDATIONS!$BB$2:$BD$11,3))</f>
        <v/>
      </c>
    </row>
    <row r="367" spans="1:11" x14ac:dyDescent="0.2">
      <c r="A367" s="136"/>
      <c r="B367" s="87"/>
      <c r="C367" s="87"/>
      <c r="F367" s="361"/>
      <c r="G367" s="361"/>
      <c r="H367" s="361"/>
      <c r="I367" s="128"/>
      <c r="J367" s="129"/>
      <c r="K367" s="106" t="str">
        <f>IF(H367="","", I367*VLOOKUP(H367,VALIDATIONS!$BB$2:$BD$11,3))</f>
        <v/>
      </c>
    </row>
    <row r="368" spans="1:11" x14ac:dyDescent="0.2">
      <c r="A368" s="136"/>
      <c r="B368" s="87"/>
      <c r="C368" s="87"/>
      <c r="F368" s="361"/>
      <c r="G368" s="361"/>
      <c r="H368" s="361"/>
      <c r="I368" s="128"/>
      <c r="J368" s="129"/>
      <c r="K368" s="106" t="str">
        <f>IF(H368="","", I368*VLOOKUP(H368,VALIDATIONS!$BB$2:$BD$11,3))</f>
        <v/>
      </c>
    </row>
    <row r="369" spans="1:11" x14ac:dyDescent="0.2">
      <c r="A369" s="136"/>
      <c r="B369" s="87"/>
      <c r="C369" s="87"/>
      <c r="F369" s="361"/>
      <c r="G369" s="361"/>
      <c r="H369" s="361"/>
      <c r="I369" s="128"/>
      <c r="J369" s="129"/>
      <c r="K369" s="106" t="str">
        <f>IF(H369="","", I369*VLOOKUP(H369,VALIDATIONS!$BB$2:$BD$11,3))</f>
        <v/>
      </c>
    </row>
    <row r="370" spans="1:11" x14ac:dyDescent="0.2">
      <c r="A370" s="136"/>
      <c r="B370" s="87"/>
      <c r="C370" s="87"/>
      <c r="F370" s="361"/>
      <c r="G370" s="361"/>
      <c r="H370" s="361"/>
      <c r="I370" s="128"/>
      <c r="J370" s="129"/>
      <c r="K370" s="106" t="str">
        <f>IF(H370="","", I370*VLOOKUP(H370,VALIDATIONS!$BB$2:$BD$11,3))</f>
        <v/>
      </c>
    </row>
    <row r="371" spans="1:11" x14ac:dyDescent="0.2">
      <c r="A371" s="136"/>
      <c r="B371" s="87"/>
      <c r="C371" s="87"/>
      <c r="F371" s="361"/>
      <c r="G371" s="361"/>
      <c r="H371" s="361"/>
      <c r="I371" s="128"/>
      <c r="J371" s="129"/>
      <c r="K371" s="106" t="str">
        <f>IF(H371="","", I371*VLOOKUP(H371,VALIDATIONS!$BB$2:$BD$11,3))</f>
        <v/>
      </c>
    </row>
    <row r="372" spans="1:11" x14ac:dyDescent="0.2">
      <c r="A372" s="136"/>
      <c r="B372" s="87"/>
      <c r="C372" s="87"/>
      <c r="F372" s="361"/>
      <c r="G372" s="361"/>
      <c r="H372" s="361"/>
      <c r="I372" s="128"/>
      <c r="J372" s="129"/>
      <c r="K372" s="106" t="str">
        <f>IF(H372="","", I372*VLOOKUP(H372,VALIDATIONS!$BB$2:$BD$11,3))</f>
        <v/>
      </c>
    </row>
    <row r="373" spans="1:11" x14ac:dyDescent="0.2">
      <c r="A373" s="136"/>
      <c r="B373" s="87"/>
      <c r="C373" s="87"/>
      <c r="F373" s="361"/>
      <c r="G373" s="361"/>
      <c r="H373" s="361"/>
      <c r="I373" s="128"/>
      <c r="J373" s="129"/>
      <c r="K373" s="106" t="str">
        <f>IF(H373="","", I373*VLOOKUP(H373,VALIDATIONS!$BB$2:$BD$11,3))</f>
        <v/>
      </c>
    </row>
    <row r="374" spans="1:11" x14ac:dyDescent="0.2">
      <c r="A374" s="136"/>
      <c r="B374" s="87"/>
      <c r="C374" s="87"/>
      <c r="F374" s="361"/>
      <c r="G374" s="361"/>
      <c r="H374" s="361"/>
      <c r="I374" s="128"/>
      <c r="J374" s="129"/>
      <c r="K374" s="106" t="str">
        <f>IF(H374="","", I374*VLOOKUP(H374,VALIDATIONS!$BB$2:$BD$11,3))</f>
        <v/>
      </c>
    </row>
    <row r="375" spans="1:11" x14ac:dyDescent="0.2">
      <c r="A375" s="136"/>
      <c r="B375" s="87"/>
      <c r="C375" s="87"/>
      <c r="F375" s="361"/>
      <c r="G375" s="361"/>
      <c r="H375" s="361"/>
      <c r="I375" s="128"/>
      <c r="J375" s="129"/>
      <c r="K375" s="106" t="str">
        <f>IF(H375="","", I375*VLOOKUP(H375,VALIDATIONS!$BB$2:$BD$11,3))</f>
        <v/>
      </c>
    </row>
    <row r="376" spans="1:11" x14ac:dyDescent="0.2">
      <c r="A376" s="136"/>
      <c r="B376" s="87"/>
      <c r="C376" s="87"/>
      <c r="F376" s="361"/>
      <c r="G376" s="361"/>
      <c r="H376" s="361"/>
      <c r="I376" s="128"/>
      <c r="J376" s="129"/>
      <c r="K376" s="106" t="str">
        <f>IF(H376="","", I376*VLOOKUP(H376,VALIDATIONS!$BB$2:$BD$11,3))</f>
        <v/>
      </c>
    </row>
    <row r="377" spans="1:11" x14ac:dyDescent="0.2">
      <c r="A377" s="136"/>
      <c r="B377" s="87"/>
      <c r="C377" s="87"/>
      <c r="F377" s="361"/>
      <c r="G377" s="361"/>
      <c r="H377" s="361"/>
      <c r="I377" s="128"/>
      <c r="J377" s="129"/>
      <c r="K377" s="106" t="str">
        <f>IF(H377="","", I377*VLOOKUP(H377,VALIDATIONS!$BB$2:$BD$11,3))</f>
        <v/>
      </c>
    </row>
    <row r="378" spans="1:11" x14ac:dyDescent="0.2">
      <c r="A378" s="136"/>
      <c r="B378" s="87"/>
      <c r="C378" s="87"/>
      <c r="F378" s="361"/>
      <c r="G378" s="361"/>
      <c r="H378" s="361"/>
      <c r="I378" s="128"/>
      <c r="J378" s="129"/>
      <c r="K378" s="106" t="str">
        <f>IF(H378="","", I378*VLOOKUP(H378,VALIDATIONS!$BB$2:$BD$11,3))</f>
        <v/>
      </c>
    </row>
    <row r="379" spans="1:11" x14ac:dyDescent="0.2">
      <c r="A379" s="136"/>
      <c r="B379" s="87"/>
      <c r="C379" s="87"/>
      <c r="F379" s="361"/>
      <c r="G379" s="361"/>
      <c r="H379" s="361"/>
      <c r="I379" s="128"/>
      <c r="J379" s="129"/>
      <c r="K379" s="106" t="str">
        <f>IF(H379="","", I379*VLOOKUP(H379,VALIDATIONS!$BB$2:$BD$11,3))</f>
        <v/>
      </c>
    </row>
    <row r="380" spans="1:11" x14ac:dyDescent="0.2">
      <c r="A380" s="136"/>
      <c r="B380" s="87"/>
      <c r="C380" s="87"/>
      <c r="F380" s="361"/>
      <c r="G380" s="361"/>
      <c r="H380" s="361"/>
      <c r="I380" s="128"/>
      <c r="J380" s="129"/>
      <c r="K380" s="106" t="str">
        <f>IF(H380="","", I380*VLOOKUP(H380,VALIDATIONS!$BB$2:$BD$11,3))</f>
        <v/>
      </c>
    </row>
    <row r="381" spans="1:11" x14ac:dyDescent="0.2">
      <c r="A381" s="136"/>
      <c r="B381" s="87"/>
      <c r="C381" s="87"/>
      <c r="F381" s="361"/>
      <c r="G381" s="361"/>
      <c r="H381" s="361"/>
      <c r="I381" s="128"/>
      <c r="J381" s="129"/>
      <c r="K381" s="106" t="str">
        <f>IF(H381="","", I381*VLOOKUP(H381,VALIDATIONS!$BB$2:$BD$11,3))</f>
        <v/>
      </c>
    </row>
    <row r="382" spans="1:11" x14ac:dyDescent="0.2">
      <c r="A382" s="136"/>
      <c r="B382" s="87"/>
      <c r="C382" s="87"/>
      <c r="F382" s="361"/>
      <c r="G382" s="361"/>
      <c r="H382" s="361"/>
      <c r="I382" s="128"/>
      <c r="J382" s="129"/>
      <c r="K382" s="106" t="str">
        <f>IF(H382="","", I382*VLOOKUP(H382,VALIDATIONS!$BB$2:$BD$11,3))</f>
        <v/>
      </c>
    </row>
    <row r="383" spans="1:11" x14ac:dyDescent="0.2">
      <c r="A383" s="136"/>
      <c r="B383" s="87"/>
      <c r="C383" s="87"/>
      <c r="F383" s="361"/>
      <c r="G383" s="361"/>
      <c r="H383" s="361"/>
      <c r="I383" s="128"/>
      <c r="J383" s="129"/>
      <c r="K383" s="106" t="str">
        <f>IF(H383="","", I383*VLOOKUP(H383,VALIDATIONS!$BB$2:$BD$11,3))</f>
        <v/>
      </c>
    </row>
    <row r="384" spans="1:11" x14ac:dyDescent="0.2">
      <c r="A384" s="136"/>
      <c r="B384" s="87"/>
      <c r="C384" s="87"/>
      <c r="F384" s="361"/>
      <c r="G384" s="361"/>
      <c r="H384" s="361"/>
      <c r="I384" s="128"/>
      <c r="J384" s="129"/>
      <c r="K384" s="106" t="str">
        <f>IF(H384="","", I384*VLOOKUP(H384,VALIDATIONS!$BB$2:$BD$11,3))</f>
        <v/>
      </c>
    </row>
    <row r="385" spans="1:11" x14ac:dyDescent="0.2">
      <c r="A385" s="136"/>
      <c r="B385" s="87"/>
      <c r="C385" s="87"/>
      <c r="F385" s="361"/>
      <c r="G385" s="361"/>
      <c r="H385" s="361"/>
      <c r="I385" s="128"/>
      <c r="J385" s="129"/>
      <c r="K385" s="106" t="str">
        <f>IF(H385="","", I385*VLOOKUP(H385,VALIDATIONS!$BB$2:$BD$11,3))</f>
        <v/>
      </c>
    </row>
    <row r="386" spans="1:11" x14ac:dyDescent="0.2">
      <c r="A386" s="136"/>
      <c r="B386" s="87"/>
      <c r="C386" s="87"/>
      <c r="F386" s="361"/>
      <c r="G386" s="361"/>
      <c r="H386" s="361"/>
      <c r="I386" s="128"/>
      <c r="J386" s="129"/>
      <c r="K386" s="106" t="str">
        <f>IF(H386="","", I386*VLOOKUP(H386,VALIDATIONS!$BB$2:$BD$11,3))</f>
        <v/>
      </c>
    </row>
    <row r="387" spans="1:11" x14ac:dyDescent="0.2">
      <c r="A387" s="136"/>
      <c r="B387" s="87"/>
      <c r="C387" s="87"/>
      <c r="F387" s="361"/>
      <c r="G387" s="361"/>
      <c r="H387" s="361"/>
      <c r="I387" s="128"/>
      <c r="J387" s="129"/>
      <c r="K387" s="106" t="str">
        <f>IF(H387="","", I387*VLOOKUP(H387,VALIDATIONS!$BB$2:$BD$11,3))</f>
        <v/>
      </c>
    </row>
    <row r="388" spans="1:11" x14ac:dyDescent="0.2">
      <c r="A388" s="136"/>
      <c r="B388" s="87"/>
      <c r="C388" s="87"/>
      <c r="F388" s="361"/>
      <c r="G388" s="361"/>
      <c r="H388" s="361"/>
      <c r="I388" s="128"/>
      <c r="J388" s="129"/>
      <c r="K388" s="106" t="str">
        <f>IF(H388="","", I388*VLOOKUP(H388,VALIDATIONS!$BB$2:$BD$11,3))</f>
        <v/>
      </c>
    </row>
    <row r="389" spans="1:11" x14ac:dyDescent="0.2">
      <c r="A389" s="136"/>
      <c r="B389" s="87"/>
      <c r="C389" s="87"/>
      <c r="F389" s="361"/>
      <c r="G389" s="361"/>
      <c r="H389" s="361"/>
      <c r="I389" s="128"/>
      <c r="J389" s="129"/>
      <c r="K389" s="106" t="str">
        <f>IF(H389="","", I389*VLOOKUP(H389,VALIDATIONS!$BB$2:$BD$11,3))</f>
        <v/>
      </c>
    </row>
    <row r="390" spans="1:11" x14ac:dyDescent="0.2">
      <c r="A390" s="136"/>
      <c r="B390" s="87"/>
      <c r="C390" s="87"/>
      <c r="F390" s="361"/>
      <c r="G390" s="361"/>
      <c r="H390" s="361"/>
      <c r="I390" s="128"/>
      <c r="J390" s="129"/>
      <c r="K390" s="106" t="str">
        <f>IF(H390="","", I390*VLOOKUP(H390,VALIDATIONS!$BB$2:$BD$11,3))</f>
        <v/>
      </c>
    </row>
    <row r="391" spans="1:11" x14ac:dyDescent="0.2">
      <c r="A391" s="136"/>
      <c r="B391" s="87"/>
      <c r="C391" s="87"/>
      <c r="F391" s="361"/>
      <c r="G391" s="361"/>
      <c r="H391" s="361"/>
      <c r="I391" s="128"/>
      <c r="J391" s="129"/>
      <c r="K391" s="106" t="str">
        <f>IF(H391="","", I391*VLOOKUP(H391,VALIDATIONS!$BB$2:$BD$11,3))</f>
        <v/>
      </c>
    </row>
    <row r="392" spans="1:11" x14ac:dyDescent="0.2">
      <c r="A392" s="136"/>
      <c r="B392" s="87"/>
      <c r="C392" s="87"/>
      <c r="F392" s="361"/>
      <c r="G392" s="361"/>
      <c r="H392" s="361"/>
      <c r="I392" s="128"/>
      <c r="J392" s="129"/>
      <c r="K392" s="106" t="str">
        <f>IF(H392="","", I392*VLOOKUP(H392,VALIDATIONS!$BB$2:$BD$11,3))</f>
        <v/>
      </c>
    </row>
    <row r="393" spans="1:11" x14ac:dyDescent="0.2">
      <c r="A393" s="136"/>
      <c r="B393" s="87"/>
      <c r="C393" s="87"/>
      <c r="F393" s="361"/>
      <c r="G393" s="361"/>
      <c r="H393" s="361"/>
      <c r="I393" s="128"/>
      <c r="J393" s="129"/>
      <c r="K393" s="106" t="str">
        <f>IF(H393="","", I393*VLOOKUP(H393,VALIDATIONS!$BB$2:$BD$11,3))</f>
        <v/>
      </c>
    </row>
    <row r="394" spans="1:11" x14ac:dyDescent="0.2">
      <c r="A394" s="136"/>
      <c r="B394" s="87"/>
      <c r="C394" s="87"/>
      <c r="F394" s="361"/>
      <c r="G394" s="361"/>
      <c r="H394" s="361"/>
      <c r="I394" s="128"/>
      <c r="J394" s="129"/>
      <c r="K394" s="106" t="str">
        <f>IF(H394="","", I394*VLOOKUP(H394,VALIDATIONS!$BB$2:$BD$11,3))</f>
        <v/>
      </c>
    </row>
    <row r="395" spans="1:11" x14ac:dyDescent="0.2">
      <c r="A395" s="136"/>
      <c r="B395" s="87"/>
      <c r="C395" s="87"/>
      <c r="F395" s="361"/>
      <c r="G395" s="361"/>
      <c r="H395" s="361"/>
      <c r="I395" s="128"/>
      <c r="J395" s="129"/>
      <c r="K395" s="106" t="str">
        <f>IF(H395="","", I395*VLOOKUP(H395,VALIDATIONS!$BB$2:$BD$11,3))</f>
        <v/>
      </c>
    </row>
    <row r="396" spans="1:11" x14ac:dyDescent="0.2">
      <c r="A396" s="136"/>
      <c r="B396" s="87"/>
      <c r="C396" s="87"/>
      <c r="F396" s="361"/>
      <c r="G396" s="361"/>
      <c r="H396" s="361"/>
      <c r="I396" s="128"/>
      <c r="J396" s="129"/>
      <c r="K396" s="106" t="str">
        <f>IF(H396="","", I396*VLOOKUP(H396,VALIDATIONS!$BB$2:$BD$11,3))</f>
        <v/>
      </c>
    </row>
    <row r="397" spans="1:11" x14ac:dyDescent="0.2">
      <c r="A397" s="136"/>
      <c r="B397" s="87"/>
      <c r="C397" s="87"/>
      <c r="F397" s="361"/>
      <c r="G397" s="361"/>
      <c r="H397" s="361"/>
      <c r="I397" s="128"/>
      <c r="J397" s="129"/>
      <c r="K397" s="106" t="str">
        <f>IF(H397="","", I397*VLOOKUP(H397,VALIDATIONS!$BB$2:$BD$11,3))</f>
        <v/>
      </c>
    </row>
    <row r="398" spans="1:11" x14ac:dyDescent="0.2">
      <c r="A398" s="136"/>
      <c r="B398" s="87"/>
      <c r="C398" s="87"/>
      <c r="F398" s="361"/>
      <c r="G398" s="361"/>
      <c r="H398" s="361"/>
      <c r="I398" s="128"/>
      <c r="J398" s="129"/>
      <c r="K398" s="106" t="str">
        <f>IF(H398="","", I398*VLOOKUP(H398,VALIDATIONS!$BB$2:$BD$11,3))</f>
        <v/>
      </c>
    </row>
    <row r="399" spans="1:11" x14ac:dyDescent="0.2">
      <c r="A399" s="136"/>
      <c r="B399" s="87"/>
      <c r="C399" s="87"/>
      <c r="F399" s="361"/>
      <c r="G399" s="361"/>
      <c r="H399" s="361"/>
      <c r="I399" s="128"/>
      <c r="J399" s="129"/>
      <c r="K399" s="106" t="str">
        <f>IF(H399="","", I399*VLOOKUP(H399,VALIDATIONS!$BB$2:$BD$11,3))</f>
        <v/>
      </c>
    </row>
    <row r="400" spans="1:11" x14ac:dyDescent="0.2">
      <c r="A400" s="136"/>
      <c r="B400" s="87"/>
      <c r="C400" s="87"/>
      <c r="F400" s="361"/>
      <c r="G400" s="361"/>
      <c r="H400" s="361"/>
      <c r="I400" s="128"/>
      <c r="J400" s="129"/>
      <c r="K400" s="106" t="str">
        <f>IF(H400="","", I400*VLOOKUP(H400,VALIDATIONS!$BB$2:$BD$11,3))</f>
        <v/>
      </c>
    </row>
    <row r="401" spans="1:11" x14ac:dyDescent="0.2">
      <c r="A401" s="136"/>
      <c r="B401" s="87"/>
      <c r="C401" s="87"/>
      <c r="F401" s="361"/>
      <c r="G401" s="361"/>
      <c r="H401" s="361"/>
      <c r="I401" s="128"/>
      <c r="J401" s="129"/>
      <c r="K401" s="106" t="str">
        <f>IF(H401="","", I401*VLOOKUP(H401,VALIDATIONS!$BB$2:$BD$11,3))</f>
        <v/>
      </c>
    </row>
    <row r="402" spans="1:11" x14ac:dyDescent="0.2">
      <c r="A402" s="136"/>
      <c r="B402" s="87"/>
      <c r="C402" s="87"/>
      <c r="F402" s="361"/>
      <c r="G402" s="361"/>
      <c r="H402" s="361"/>
      <c r="I402" s="128"/>
      <c r="J402" s="129"/>
      <c r="K402" s="106" t="str">
        <f>IF(H402="","", I402*VLOOKUP(H402,VALIDATIONS!$BB$2:$BD$11,3))</f>
        <v/>
      </c>
    </row>
    <row r="403" spans="1:11" x14ac:dyDescent="0.2">
      <c r="A403" s="136"/>
      <c r="B403" s="87"/>
      <c r="C403" s="87"/>
      <c r="F403" s="361"/>
      <c r="G403" s="361"/>
      <c r="H403" s="361"/>
      <c r="I403" s="128"/>
      <c r="J403" s="129"/>
      <c r="K403" s="106" t="str">
        <f>IF(H403="","", I403*VLOOKUP(H403,VALIDATIONS!$BB$2:$BD$11,3))</f>
        <v/>
      </c>
    </row>
    <row r="404" spans="1:11" x14ac:dyDescent="0.2">
      <c r="A404" s="136"/>
      <c r="B404" s="87"/>
      <c r="C404" s="87"/>
      <c r="F404" s="361"/>
      <c r="G404" s="361"/>
      <c r="H404" s="361"/>
      <c r="I404" s="128"/>
      <c r="J404" s="129"/>
      <c r="K404" s="106" t="str">
        <f>IF(H404="","", I404*VLOOKUP(H404,VALIDATIONS!$BB$2:$BD$11,3))</f>
        <v/>
      </c>
    </row>
    <row r="405" spans="1:11" x14ac:dyDescent="0.2">
      <c r="A405" s="136"/>
      <c r="B405" s="87"/>
      <c r="C405" s="87"/>
      <c r="F405" s="361"/>
      <c r="G405" s="361"/>
      <c r="H405" s="361"/>
      <c r="I405" s="128"/>
      <c r="J405" s="129"/>
      <c r="K405" s="106" t="str">
        <f>IF(H405="","", I405*VLOOKUP(H405,VALIDATIONS!$BB$2:$BD$11,3))</f>
        <v/>
      </c>
    </row>
    <row r="406" spans="1:11" x14ac:dyDescent="0.2">
      <c r="A406" s="136"/>
      <c r="B406" s="87"/>
      <c r="C406" s="87"/>
      <c r="F406" s="361"/>
      <c r="G406" s="361"/>
      <c r="H406" s="361"/>
      <c r="I406" s="128"/>
      <c r="J406" s="129"/>
      <c r="K406" s="106" t="str">
        <f>IF(H406="","", I406*VLOOKUP(H406,VALIDATIONS!$BB$2:$BD$11,3))</f>
        <v/>
      </c>
    </row>
    <row r="407" spans="1:11" x14ac:dyDescent="0.2">
      <c r="A407" s="136"/>
      <c r="B407" s="87"/>
      <c r="C407" s="87"/>
      <c r="F407" s="361"/>
      <c r="G407" s="361"/>
      <c r="H407" s="361"/>
      <c r="I407" s="128"/>
      <c r="J407" s="129"/>
      <c r="K407" s="106" t="str">
        <f>IF(H407="","", I407*VLOOKUP(H407,VALIDATIONS!$BB$2:$BD$11,3))</f>
        <v/>
      </c>
    </row>
    <row r="408" spans="1:11" x14ac:dyDescent="0.2">
      <c r="A408" s="136"/>
      <c r="B408" s="87"/>
      <c r="C408" s="87"/>
      <c r="F408" s="361"/>
      <c r="G408" s="361"/>
      <c r="H408" s="361"/>
      <c r="I408" s="128"/>
      <c r="J408" s="129"/>
      <c r="K408" s="106" t="str">
        <f>IF(H408="","", I408*VLOOKUP(H408,VALIDATIONS!$BB$2:$BD$11,3))</f>
        <v/>
      </c>
    </row>
    <row r="409" spans="1:11" x14ac:dyDescent="0.2">
      <c r="A409" s="136"/>
      <c r="B409" s="87"/>
      <c r="C409" s="87"/>
      <c r="F409" s="361"/>
      <c r="G409" s="361"/>
      <c r="H409" s="361"/>
      <c r="I409" s="128"/>
      <c r="J409" s="129"/>
      <c r="K409" s="106" t="str">
        <f>IF(H409="","", I409*VLOOKUP(H409,VALIDATIONS!$BB$2:$BD$11,3))</f>
        <v/>
      </c>
    </row>
    <row r="410" spans="1:11" x14ac:dyDescent="0.2">
      <c r="A410" s="136"/>
      <c r="B410" s="87"/>
      <c r="C410" s="87"/>
      <c r="F410" s="361"/>
      <c r="G410" s="361"/>
      <c r="H410" s="361"/>
      <c r="I410" s="128"/>
      <c r="J410" s="129"/>
      <c r="K410" s="106" t="str">
        <f>IF(H410="","", I410*VLOOKUP(H410,VALIDATIONS!$BB$2:$BD$11,3))</f>
        <v/>
      </c>
    </row>
    <row r="411" spans="1:11" x14ac:dyDescent="0.2">
      <c r="A411" s="136"/>
      <c r="B411" s="87"/>
      <c r="C411" s="87"/>
      <c r="F411" s="361"/>
      <c r="G411" s="361"/>
      <c r="H411" s="361"/>
      <c r="I411" s="128"/>
      <c r="J411" s="129"/>
      <c r="K411" s="106" t="str">
        <f>IF(H411="","", I411*VLOOKUP(H411,VALIDATIONS!$BB$2:$BD$11,3))</f>
        <v/>
      </c>
    </row>
    <row r="412" spans="1:11" x14ac:dyDescent="0.2">
      <c r="A412" s="136"/>
      <c r="B412" s="87"/>
      <c r="C412" s="87"/>
      <c r="F412" s="361"/>
      <c r="G412" s="361"/>
      <c r="H412" s="361"/>
      <c r="I412" s="128"/>
      <c r="J412" s="129"/>
      <c r="K412" s="106" t="str">
        <f>IF(H412="","", I412*VLOOKUP(H412,VALIDATIONS!$BB$2:$BD$11,3))</f>
        <v/>
      </c>
    </row>
    <row r="413" spans="1:11" x14ac:dyDescent="0.2">
      <c r="A413" s="136"/>
      <c r="B413" s="87"/>
      <c r="C413" s="87"/>
      <c r="F413" s="361"/>
      <c r="G413" s="361"/>
      <c r="H413" s="361"/>
      <c r="I413" s="128"/>
      <c r="J413" s="129"/>
      <c r="K413" s="106" t="str">
        <f>IF(H413="","", I413*VLOOKUP(H413,VALIDATIONS!$BB$2:$BD$11,3))</f>
        <v/>
      </c>
    </row>
    <row r="414" spans="1:11" x14ac:dyDescent="0.2">
      <c r="A414" s="136"/>
      <c r="B414" s="87"/>
      <c r="C414" s="87"/>
      <c r="F414" s="361"/>
      <c r="G414" s="361"/>
      <c r="H414" s="361"/>
      <c r="I414" s="128"/>
      <c r="J414" s="129"/>
      <c r="K414" s="106" t="str">
        <f>IF(H414="","", I414*VLOOKUP(H414,VALIDATIONS!$BB$2:$BD$11,3))</f>
        <v/>
      </c>
    </row>
    <row r="415" spans="1:11" x14ac:dyDescent="0.2">
      <c r="A415" s="136"/>
      <c r="B415" s="87"/>
      <c r="C415" s="87"/>
      <c r="F415" s="361"/>
      <c r="G415" s="361"/>
      <c r="H415" s="361"/>
      <c r="I415" s="128"/>
      <c r="J415" s="129"/>
      <c r="K415" s="106" t="str">
        <f>IF(H415="","", I415*VLOOKUP(H415,VALIDATIONS!$BB$2:$BD$11,3))</f>
        <v/>
      </c>
    </row>
    <row r="416" spans="1:11" x14ac:dyDescent="0.2">
      <c r="A416" s="136"/>
      <c r="B416" s="87"/>
      <c r="C416" s="87"/>
      <c r="F416" s="361"/>
      <c r="G416" s="361"/>
      <c r="H416" s="361"/>
      <c r="I416" s="128"/>
      <c r="J416" s="129"/>
      <c r="K416" s="106" t="str">
        <f>IF(H416="","", I416*VLOOKUP(H416,VALIDATIONS!$BB$2:$BD$11,3))</f>
        <v/>
      </c>
    </row>
    <row r="417" spans="1:11" x14ac:dyDescent="0.2">
      <c r="A417" s="136"/>
      <c r="B417" s="87"/>
      <c r="C417" s="87"/>
      <c r="F417" s="361"/>
      <c r="G417" s="361"/>
      <c r="H417" s="361"/>
      <c r="I417" s="128"/>
      <c r="J417" s="129"/>
      <c r="K417" s="106" t="str">
        <f>IF(H417="","", I417*VLOOKUP(H417,VALIDATIONS!$BB$2:$BD$11,3))</f>
        <v/>
      </c>
    </row>
    <row r="418" spans="1:11" x14ac:dyDescent="0.2">
      <c r="A418" s="136"/>
      <c r="B418" s="87"/>
      <c r="C418" s="87"/>
      <c r="F418" s="361"/>
      <c r="G418" s="361"/>
      <c r="H418" s="361"/>
      <c r="I418" s="128"/>
      <c r="J418" s="129"/>
      <c r="K418" s="106" t="str">
        <f>IF(H418="","", I418*VLOOKUP(H418,VALIDATIONS!$BB$2:$BD$11,3))</f>
        <v/>
      </c>
    </row>
    <row r="419" spans="1:11" x14ac:dyDescent="0.2">
      <c r="A419" s="136"/>
      <c r="B419" s="87"/>
      <c r="C419" s="87"/>
      <c r="F419" s="361"/>
      <c r="G419" s="361"/>
      <c r="H419" s="361"/>
      <c r="I419" s="128"/>
      <c r="J419" s="129"/>
      <c r="K419" s="106" t="str">
        <f>IF(H419="","", I419*VLOOKUP(H419,VALIDATIONS!$BB$2:$BD$11,3))</f>
        <v/>
      </c>
    </row>
    <row r="420" spans="1:11" x14ac:dyDescent="0.2">
      <c r="A420" s="136"/>
      <c r="B420" s="87"/>
      <c r="C420" s="87"/>
      <c r="F420" s="361"/>
      <c r="G420" s="361"/>
      <c r="H420" s="361"/>
      <c r="I420" s="128"/>
      <c r="J420" s="129"/>
      <c r="K420" s="106" t="str">
        <f>IF(H420="","", I420*VLOOKUP(H420,VALIDATIONS!$BB$2:$BD$11,3))</f>
        <v/>
      </c>
    </row>
    <row r="421" spans="1:11" x14ac:dyDescent="0.2">
      <c r="A421" s="136"/>
      <c r="B421" s="87"/>
      <c r="C421" s="87"/>
      <c r="F421" s="361"/>
      <c r="G421" s="361"/>
      <c r="H421" s="361"/>
      <c r="I421" s="128"/>
      <c r="J421" s="129"/>
      <c r="K421" s="106" t="str">
        <f>IF(H421="","", I421*VLOOKUP(H421,VALIDATIONS!$BB$2:$BD$11,3))</f>
        <v/>
      </c>
    </row>
    <row r="422" spans="1:11" x14ac:dyDescent="0.2">
      <c r="A422" s="136"/>
      <c r="B422" s="87"/>
      <c r="C422" s="87"/>
      <c r="F422" s="361"/>
      <c r="G422" s="361"/>
      <c r="H422" s="361"/>
      <c r="I422" s="128"/>
      <c r="J422" s="129"/>
      <c r="K422" s="106" t="str">
        <f>IF(H422="","", I422*VLOOKUP(H422,VALIDATIONS!$BB$2:$BD$11,3))</f>
        <v/>
      </c>
    </row>
    <row r="423" spans="1:11" x14ac:dyDescent="0.2">
      <c r="A423" s="136"/>
      <c r="B423" s="87"/>
      <c r="C423" s="87"/>
      <c r="F423" s="361"/>
      <c r="G423" s="361"/>
      <c r="H423" s="361"/>
      <c r="I423" s="128"/>
      <c r="J423" s="129"/>
      <c r="K423" s="106" t="str">
        <f>IF(H423="","", I423*VLOOKUP(H423,VALIDATIONS!$BB$2:$BD$11,3))</f>
        <v/>
      </c>
    </row>
    <row r="424" spans="1:11" x14ac:dyDescent="0.2">
      <c r="A424" s="136"/>
      <c r="B424" s="87"/>
      <c r="C424" s="87"/>
      <c r="F424" s="361"/>
      <c r="G424" s="361"/>
      <c r="H424" s="361"/>
      <c r="I424" s="128"/>
      <c r="J424" s="129"/>
      <c r="K424" s="106" t="str">
        <f>IF(H424="","", I424*VLOOKUP(H424,VALIDATIONS!$BB$2:$BD$11,3))</f>
        <v/>
      </c>
    </row>
    <row r="425" spans="1:11" x14ac:dyDescent="0.2">
      <c r="A425" s="136"/>
      <c r="B425" s="87"/>
      <c r="C425" s="87"/>
      <c r="F425" s="361"/>
      <c r="G425" s="361"/>
      <c r="H425" s="361"/>
      <c r="I425" s="128"/>
      <c r="J425" s="129"/>
      <c r="K425" s="106" t="str">
        <f>IF(H425="","", I425*VLOOKUP(H425,VALIDATIONS!$BB$2:$BD$11,3))</f>
        <v/>
      </c>
    </row>
    <row r="426" spans="1:11" x14ac:dyDescent="0.2">
      <c r="A426" s="136"/>
      <c r="B426" s="87"/>
      <c r="C426" s="87"/>
      <c r="F426" s="361"/>
      <c r="G426" s="361"/>
      <c r="H426" s="361"/>
      <c r="I426" s="128"/>
      <c r="J426" s="129"/>
      <c r="K426" s="106" t="str">
        <f>IF(H426="","", I426*VLOOKUP(H426,VALIDATIONS!$BB$2:$BD$11,3))</f>
        <v/>
      </c>
    </row>
    <row r="427" spans="1:11" x14ac:dyDescent="0.2">
      <c r="A427" s="136"/>
      <c r="B427" s="87"/>
      <c r="C427" s="87"/>
      <c r="F427" s="361"/>
      <c r="G427" s="361"/>
      <c r="H427" s="361"/>
      <c r="I427" s="128"/>
      <c r="J427" s="129"/>
      <c r="K427" s="106" t="str">
        <f>IF(H427="","", I427*VLOOKUP(H427,VALIDATIONS!$BB$2:$BD$11,3))</f>
        <v/>
      </c>
    </row>
    <row r="428" spans="1:11" x14ac:dyDescent="0.2">
      <c r="A428" s="136"/>
      <c r="B428" s="87"/>
      <c r="C428" s="87"/>
      <c r="F428" s="361"/>
      <c r="G428" s="361"/>
      <c r="H428" s="361"/>
      <c r="I428" s="128"/>
      <c r="J428" s="129"/>
      <c r="K428" s="106" t="str">
        <f>IF(H428="","", I428*VLOOKUP(H428,VALIDATIONS!$BB$2:$BD$11,3))</f>
        <v/>
      </c>
    </row>
    <row r="429" spans="1:11" x14ac:dyDescent="0.2">
      <c r="A429" s="136"/>
      <c r="B429" s="87"/>
      <c r="C429" s="87"/>
      <c r="F429" s="361"/>
      <c r="G429" s="361"/>
      <c r="H429" s="361"/>
      <c r="I429" s="128"/>
      <c r="J429" s="129"/>
      <c r="K429" s="106" t="str">
        <f>IF(H429="","", I429*VLOOKUP(H429,VALIDATIONS!$BB$2:$BD$11,3))</f>
        <v/>
      </c>
    </row>
    <row r="430" spans="1:11" x14ac:dyDescent="0.2">
      <c r="A430" s="136"/>
      <c r="B430" s="87"/>
      <c r="C430" s="87"/>
      <c r="F430" s="361"/>
      <c r="G430" s="361"/>
      <c r="H430" s="361"/>
      <c r="I430" s="128"/>
      <c r="J430" s="129"/>
      <c r="K430" s="106" t="str">
        <f>IF(H430="","", I430*VLOOKUP(H430,VALIDATIONS!$BB$2:$BD$11,3))</f>
        <v/>
      </c>
    </row>
    <row r="431" spans="1:11" x14ac:dyDescent="0.2">
      <c r="A431" s="136"/>
      <c r="B431" s="87"/>
      <c r="C431" s="87"/>
      <c r="F431" s="361"/>
      <c r="G431" s="361"/>
      <c r="H431" s="361"/>
      <c r="I431" s="128"/>
      <c r="J431" s="129"/>
      <c r="K431" s="106" t="str">
        <f>IF(H431="","", I431*VLOOKUP(H431,VALIDATIONS!$BB$2:$BD$11,3))</f>
        <v/>
      </c>
    </row>
    <row r="432" spans="1:11" x14ac:dyDescent="0.2">
      <c r="A432" s="136"/>
      <c r="B432" s="87"/>
      <c r="C432" s="87"/>
      <c r="F432" s="361"/>
      <c r="G432" s="361"/>
      <c r="H432" s="361"/>
      <c r="I432" s="128"/>
      <c r="J432" s="129"/>
      <c r="K432" s="106" t="str">
        <f>IF(H432="","", I432*VLOOKUP(H432,VALIDATIONS!$BB$2:$BD$11,3))</f>
        <v/>
      </c>
    </row>
    <row r="433" spans="1:11" x14ac:dyDescent="0.2">
      <c r="A433" s="136"/>
      <c r="B433" s="87"/>
      <c r="C433" s="87"/>
      <c r="F433" s="361"/>
      <c r="G433" s="361"/>
      <c r="H433" s="361"/>
      <c r="I433" s="128"/>
      <c r="J433" s="129"/>
      <c r="K433" s="106" t="str">
        <f>IF(H433="","", I433*VLOOKUP(H433,VALIDATIONS!$BB$2:$BD$11,3))</f>
        <v/>
      </c>
    </row>
    <row r="434" spans="1:11" x14ac:dyDescent="0.2">
      <c r="A434" s="136"/>
      <c r="B434" s="87"/>
      <c r="C434" s="87"/>
      <c r="F434" s="361"/>
      <c r="G434" s="361"/>
      <c r="H434" s="361"/>
      <c r="I434" s="128"/>
      <c r="J434" s="129"/>
      <c r="K434" s="106" t="str">
        <f>IF(H434="","", I434*VLOOKUP(H434,VALIDATIONS!$BB$2:$BD$11,3))</f>
        <v/>
      </c>
    </row>
    <row r="435" spans="1:11" x14ac:dyDescent="0.2">
      <c r="A435" s="136"/>
      <c r="B435" s="87"/>
      <c r="C435" s="87"/>
      <c r="F435" s="361"/>
      <c r="G435" s="361"/>
      <c r="H435" s="361"/>
      <c r="I435" s="128"/>
      <c r="J435" s="129"/>
      <c r="K435" s="106" t="str">
        <f>IF(H435="","", I435*VLOOKUP(H435,VALIDATIONS!$BB$2:$BD$11,3))</f>
        <v/>
      </c>
    </row>
    <row r="436" spans="1:11" x14ac:dyDescent="0.2">
      <c r="A436" s="136"/>
      <c r="B436" s="87"/>
      <c r="C436" s="87"/>
      <c r="F436" s="361"/>
      <c r="G436" s="361"/>
      <c r="H436" s="361"/>
      <c r="I436" s="128"/>
      <c r="J436" s="129"/>
      <c r="K436" s="106" t="str">
        <f>IF(H436="","", I436*VLOOKUP(H436,VALIDATIONS!$BB$2:$BD$11,3))</f>
        <v/>
      </c>
    </row>
    <row r="437" spans="1:11" x14ac:dyDescent="0.2">
      <c r="A437" s="136"/>
      <c r="B437" s="87"/>
      <c r="C437" s="87"/>
      <c r="F437" s="361"/>
      <c r="G437" s="361"/>
      <c r="H437" s="361"/>
      <c r="I437" s="128"/>
      <c r="J437" s="129"/>
      <c r="K437" s="106" t="str">
        <f>IF(H437="","", I437*VLOOKUP(H437,VALIDATIONS!$BB$2:$BD$11,3))</f>
        <v/>
      </c>
    </row>
    <row r="438" spans="1:11" x14ac:dyDescent="0.2">
      <c r="A438" s="136"/>
      <c r="B438" s="87"/>
      <c r="C438" s="87"/>
      <c r="F438" s="361"/>
      <c r="G438" s="361"/>
      <c r="H438" s="361"/>
      <c r="I438" s="128"/>
      <c r="J438" s="129"/>
      <c r="K438" s="106" t="str">
        <f>IF(H438="","", I438*VLOOKUP(H438,VALIDATIONS!$BB$2:$BD$11,3))</f>
        <v/>
      </c>
    </row>
    <row r="439" spans="1:11" x14ac:dyDescent="0.2">
      <c r="A439" s="136"/>
      <c r="B439" s="87"/>
      <c r="C439" s="87"/>
      <c r="F439" s="361"/>
      <c r="G439" s="361"/>
      <c r="H439" s="361"/>
      <c r="I439" s="128"/>
      <c r="J439" s="129"/>
      <c r="K439" s="106" t="str">
        <f>IF(H439="","", I439*VLOOKUP(H439,VALIDATIONS!$BB$2:$BD$11,3))</f>
        <v/>
      </c>
    </row>
    <row r="440" spans="1:11" x14ac:dyDescent="0.2">
      <c r="A440" s="136"/>
      <c r="B440" s="87"/>
      <c r="C440" s="87"/>
      <c r="F440" s="361"/>
      <c r="G440" s="361"/>
      <c r="H440" s="361"/>
      <c r="I440" s="128"/>
      <c r="J440" s="129"/>
      <c r="K440" s="106" t="str">
        <f>IF(H440="","", I440*VLOOKUP(H440,VALIDATIONS!$BB$2:$BD$11,3))</f>
        <v/>
      </c>
    </row>
    <row r="441" spans="1:11" x14ac:dyDescent="0.2">
      <c r="A441" s="136"/>
      <c r="B441" s="87"/>
      <c r="C441" s="87"/>
      <c r="F441" s="361"/>
      <c r="G441" s="361"/>
      <c r="H441" s="361"/>
      <c r="I441" s="128"/>
      <c r="J441" s="129"/>
      <c r="K441" s="106" t="str">
        <f>IF(H441="","", I441*VLOOKUP(H441,VALIDATIONS!$BB$2:$BD$11,3))</f>
        <v/>
      </c>
    </row>
    <row r="442" spans="1:11" x14ac:dyDescent="0.2">
      <c r="A442" s="136"/>
      <c r="B442" s="87"/>
      <c r="C442" s="87"/>
      <c r="F442" s="361"/>
      <c r="G442" s="361"/>
      <c r="H442" s="361"/>
      <c r="I442" s="128"/>
      <c r="J442" s="129"/>
      <c r="K442" s="106" t="str">
        <f>IF(H442="","", I442*VLOOKUP(H442,VALIDATIONS!$BB$2:$BD$11,3))</f>
        <v/>
      </c>
    </row>
    <row r="443" spans="1:11" x14ac:dyDescent="0.2">
      <c r="A443" s="136"/>
      <c r="B443" s="87"/>
      <c r="C443" s="87"/>
      <c r="F443" s="361"/>
      <c r="G443" s="361"/>
      <c r="H443" s="361"/>
      <c r="I443" s="128"/>
      <c r="J443" s="129"/>
      <c r="K443" s="106" t="str">
        <f>IF(H443="","", I443*VLOOKUP(H443,VALIDATIONS!$BB$2:$BD$11,3))</f>
        <v/>
      </c>
    </row>
    <row r="444" spans="1:11" x14ac:dyDescent="0.2">
      <c r="A444" s="136"/>
      <c r="B444" s="87"/>
      <c r="C444" s="87"/>
      <c r="F444" s="361"/>
      <c r="G444" s="361"/>
      <c r="H444" s="361"/>
      <c r="I444" s="128"/>
      <c r="J444" s="129"/>
      <c r="K444" s="106" t="str">
        <f>IF(H444="","", I444*VLOOKUP(H444,VALIDATIONS!$BB$2:$BD$11,3))</f>
        <v/>
      </c>
    </row>
    <row r="445" spans="1:11" x14ac:dyDescent="0.2">
      <c r="A445" s="136"/>
      <c r="B445" s="87"/>
      <c r="C445" s="87"/>
      <c r="F445" s="361"/>
      <c r="G445" s="361"/>
      <c r="H445" s="361"/>
      <c r="I445" s="128"/>
      <c r="J445" s="129"/>
      <c r="K445" s="106" t="str">
        <f>IF(H445="","", I445*VLOOKUP(H445,VALIDATIONS!$BB$2:$BD$11,3))</f>
        <v/>
      </c>
    </row>
    <row r="446" spans="1:11" x14ac:dyDescent="0.2">
      <c r="A446" s="136"/>
      <c r="B446" s="87"/>
      <c r="C446" s="87"/>
      <c r="F446" s="361"/>
      <c r="G446" s="361"/>
      <c r="H446" s="361"/>
      <c r="I446" s="128"/>
      <c r="J446" s="129"/>
      <c r="K446" s="106" t="str">
        <f>IF(H446="","", I446*VLOOKUP(H446,VALIDATIONS!$BB$2:$BD$11,3))</f>
        <v/>
      </c>
    </row>
    <row r="447" spans="1:11" x14ac:dyDescent="0.2">
      <c r="A447" s="136"/>
      <c r="B447" s="87"/>
      <c r="C447" s="87"/>
      <c r="F447" s="361"/>
      <c r="G447" s="361"/>
      <c r="H447" s="361"/>
      <c r="I447" s="128"/>
      <c r="J447" s="129"/>
      <c r="K447" s="106" t="str">
        <f>IF(H447="","", I447*VLOOKUP(H447,VALIDATIONS!$BB$2:$BD$11,3))</f>
        <v/>
      </c>
    </row>
    <row r="448" spans="1:11" x14ac:dyDescent="0.2">
      <c r="A448" s="136"/>
      <c r="B448" s="87"/>
      <c r="C448" s="87"/>
      <c r="F448" s="361"/>
      <c r="G448" s="361"/>
      <c r="H448" s="361"/>
      <c r="I448" s="128"/>
      <c r="J448" s="129"/>
      <c r="K448" s="106" t="str">
        <f>IF(H448="","", I448*VLOOKUP(H448,VALIDATIONS!$BB$2:$BD$11,3))</f>
        <v/>
      </c>
    </row>
    <row r="449" spans="1:11" x14ac:dyDescent="0.2">
      <c r="A449" s="136"/>
      <c r="B449" s="87"/>
      <c r="C449" s="87"/>
      <c r="F449" s="361"/>
      <c r="G449" s="361"/>
      <c r="H449" s="361"/>
      <c r="I449" s="128"/>
      <c r="J449" s="129"/>
      <c r="K449" s="106" t="str">
        <f>IF(H449="","", I449*VLOOKUP(H449,VALIDATIONS!$BB$2:$BD$11,3))</f>
        <v/>
      </c>
    </row>
    <row r="450" spans="1:11" x14ac:dyDescent="0.2">
      <c r="A450" s="136"/>
      <c r="B450" s="87"/>
      <c r="C450" s="87"/>
      <c r="F450" s="361"/>
      <c r="G450" s="361"/>
      <c r="H450" s="361"/>
      <c r="I450" s="128"/>
      <c r="J450" s="129"/>
      <c r="K450" s="106" t="str">
        <f>IF(H450="","", I450*VLOOKUP(H450,VALIDATIONS!$BB$2:$BD$11,3))</f>
        <v/>
      </c>
    </row>
    <row r="451" spans="1:11" x14ac:dyDescent="0.2">
      <c r="A451" s="136"/>
      <c r="B451" s="87"/>
      <c r="C451" s="87"/>
      <c r="F451" s="361"/>
      <c r="G451" s="361"/>
      <c r="H451" s="361"/>
      <c r="I451" s="128"/>
      <c r="J451" s="129"/>
      <c r="K451" s="106" t="str">
        <f>IF(H451="","", I451*VLOOKUP(H451,VALIDATIONS!$BB$2:$BD$11,3))</f>
        <v/>
      </c>
    </row>
    <row r="452" spans="1:11" x14ac:dyDescent="0.2">
      <c r="A452" s="136"/>
      <c r="B452" s="87"/>
      <c r="C452" s="87"/>
      <c r="F452" s="361"/>
      <c r="G452" s="361"/>
      <c r="H452" s="361"/>
      <c r="I452" s="128"/>
      <c r="J452" s="129"/>
      <c r="K452" s="106" t="str">
        <f>IF(H452="","", I452*VLOOKUP(H452,VALIDATIONS!$BB$2:$BD$11,3))</f>
        <v/>
      </c>
    </row>
    <row r="453" spans="1:11" x14ac:dyDescent="0.2">
      <c r="A453" s="136"/>
      <c r="B453" s="87"/>
      <c r="C453" s="87"/>
      <c r="F453" s="361"/>
      <c r="G453" s="361"/>
      <c r="H453" s="361"/>
      <c r="I453" s="128"/>
      <c r="J453" s="129"/>
      <c r="K453" s="106" t="str">
        <f>IF(H453="","", I453*VLOOKUP(H453,VALIDATIONS!$BB$2:$BD$11,3))</f>
        <v/>
      </c>
    </row>
    <row r="454" spans="1:11" x14ac:dyDescent="0.2">
      <c r="A454" s="136"/>
      <c r="B454" s="87"/>
      <c r="C454" s="87"/>
      <c r="F454" s="361"/>
      <c r="G454" s="361"/>
      <c r="H454" s="361"/>
      <c r="I454" s="128"/>
      <c r="J454" s="129"/>
      <c r="K454" s="106" t="str">
        <f>IF(H454="","", I454*VLOOKUP(H454,VALIDATIONS!$BB$2:$BD$11,3))</f>
        <v/>
      </c>
    </row>
    <row r="455" spans="1:11" x14ac:dyDescent="0.2">
      <c r="A455" s="136"/>
      <c r="B455" s="87"/>
      <c r="C455" s="87"/>
      <c r="F455" s="361"/>
      <c r="G455" s="361"/>
      <c r="H455" s="361"/>
      <c r="I455" s="128"/>
      <c r="J455" s="129"/>
      <c r="K455" s="106" t="str">
        <f>IF(H455="","", I455*VLOOKUP(H455,VALIDATIONS!$BB$2:$BD$11,3))</f>
        <v/>
      </c>
    </row>
    <row r="456" spans="1:11" x14ac:dyDescent="0.2">
      <c r="A456" s="136"/>
      <c r="B456" s="87"/>
      <c r="C456" s="87"/>
      <c r="F456" s="361"/>
      <c r="G456" s="361"/>
      <c r="H456" s="361"/>
      <c r="I456" s="128"/>
      <c r="J456" s="129"/>
      <c r="K456" s="106" t="str">
        <f>IF(H456="","", I456*VLOOKUP(H456,VALIDATIONS!$BB$2:$BD$11,3))</f>
        <v/>
      </c>
    </row>
    <row r="457" spans="1:11" x14ac:dyDescent="0.2">
      <c r="A457" s="136"/>
      <c r="B457" s="87"/>
      <c r="C457" s="87"/>
      <c r="F457" s="361"/>
      <c r="G457" s="361"/>
      <c r="H457" s="361"/>
      <c r="I457" s="128"/>
      <c r="J457" s="129"/>
      <c r="K457" s="106" t="str">
        <f>IF(H457="","", I457*VLOOKUP(H457,VALIDATIONS!$BB$2:$BD$11,3))</f>
        <v/>
      </c>
    </row>
    <row r="458" spans="1:11" x14ac:dyDescent="0.2">
      <c r="A458" s="136"/>
      <c r="B458" s="87"/>
      <c r="C458" s="87"/>
      <c r="F458" s="361"/>
      <c r="G458" s="361"/>
      <c r="H458" s="361"/>
      <c r="I458" s="128"/>
      <c r="J458" s="129"/>
      <c r="K458" s="106" t="str">
        <f>IF(H458="","", I458*VLOOKUP(H458,VALIDATIONS!$BB$2:$BD$11,3))</f>
        <v/>
      </c>
    </row>
    <row r="459" spans="1:11" x14ac:dyDescent="0.2">
      <c r="A459" s="136"/>
      <c r="B459" s="87"/>
      <c r="C459" s="87"/>
      <c r="F459" s="361"/>
      <c r="G459" s="361"/>
      <c r="H459" s="361"/>
      <c r="I459" s="128"/>
      <c r="J459" s="129"/>
      <c r="K459" s="106" t="str">
        <f>IF(H459="","", I459*VLOOKUP(H459,VALIDATIONS!$BB$2:$BD$11,3))</f>
        <v/>
      </c>
    </row>
    <row r="460" spans="1:11" x14ac:dyDescent="0.2">
      <c r="A460" s="136"/>
      <c r="B460" s="87"/>
      <c r="C460" s="87"/>
      <c r="F460" s="361"/>
      <c r="G460" s="361"/>
      <c r="H460" s="361"/>
      <c r="I460" s="128"/>
      <c r="J460" s="129"/>
      <c r="K460" s="106" t="str">
        <f>IF(H460="","", I460*VLOOKUP(H460,VALIDATIONS!$BB$2:$BD$11,3))</f>
        <v/>
      </c>
    </row>
    <row r="461" spans="1:11" x14ac:dyDescent="0.2">
      <c r="A461" s="136"/>
      <c r="B461" s="87"/>
      <c r="C461" s="87"/>
      <c r="F461" s="361"/>
      <c r="G461" s="361"/>
      <c r="H461" s="361"/>
      <c r="I461" s="128"/>
      <c r="J461" s="129"/>
      <c r="K461" s="106" t="str">
        <f>IF(H461="","", I461*VLOOKUP(H461,VALIDATIONS!$BB$2:$BD$11,3))</f>
        <v/>
      </c>
    </row>
    <row r="462" spans="1:11" x14ac:dyDescent="0.2">
      <c r="A462" s="136"/>
      <c r="B462" s="87"/>
      <c r="C462" s="87"/>
      <c r="F462" s="361"/>
      <c r="G462" s="361"/>
      <c r="H462" s="361"/>
      <c r="I462" s="128"/>
      <c r="J462" s="129"/>
      <c r="K462" s="106" t="str">
        <f>IF(H462="","", I462*VLOOKUP(H462,VALIDATIONS!$BB$2:$BD$11,3))</f>
        <v/>
      </c>
    </row>
    <row r="463" spans="1:11" x14ac:dyDescent="0.2">
      <c r="A463" s="136"/>
      <c r="B463" s="87"/>
      <c r="C463" s="87"/>
      <c r="F463" s="361"/>
      <c r="G463" s="361"/>
      <c r="H463" s="361"/>
      <c r="I463" s="128"/>
      <c r="J463" s="129"/>
      <c r="K463" s="106" t="str">
        <f>IF(H463="","", I463*VLOOKUP(H463,VALIDATIONS!$BB$2:$BD$11,3))</f>
        <v/>
      </c>
    </row>
    <row r="464" spans="1:11" x14ac:dyDescent="0.2">
      <c r="A464" s="136"/>
      <c r="B464" s="87"/>
      <c r="C464" s="87"/>
      <c r="F464" s="361"/>
      <c r="G464" s="361"/>
      <c r="H464" s="361"/>
      <c r="I464" s="128"/>
      <c r="J464" s="129"/>
      <c r="K464" s="106" t="str">
        <f>IF(H464="","", I464*VLOOKUP(H464,VALIDATIONS!$BB$2:$BD$11,3))</f>
        <v/>
      </c>
    </row>
    <row r="465" spans="1:11" x14ac:dyDescent="0.2">
      <c r="A465" s="136"/>
      <c r="B465" s="87"/>
      <c r="C465" s="87"/>
      <c r="F465" s="361"/>
      <c r="G465" s="361"/>
      <c r="H465" s="361"/>
      <c r="I465" s="128"/>
      <c r="J465" s="129"/>
      <c r="K465" s="106" t="str">
        <f>IF(H465="","", I465*VLOOKUP(H465,VALIDATIONS!$BB$2:$BD$11,3))</f>
        <v/>
      </c>
    </row>
    <row r="466" spans="1:11" x14ac:dyDescent="0.2">
      <c r="A466" s="136"/>
      <c r="B466" s="87"/>
      <c r="C466" s="87"/>
      <c r="F466" s="361"/>
      <c r="G466" s="361"/>
      <c r="H466" s="361"/>
      <c r="I466" s="128"/>
      <c r="J466" s="129"/>
      <c r="K466" s="106" t="str">
        <f>IF(H466="","", I466*VLOOKUP(H466,VALIDATIONS!$BB$2:$BD$11,3))</f>
        <v/>
      </c>
    </row>
    <row r="467" spans="1:11" x14ac:dyDescent="0.2">
      <c r="A467" s="136"/>
      <c r="B467" s="87"/>
      <c r="C467" s="87"/>
      <c r="F467" s="361"/>
      <c r="G467" s="361"/>
      <c r="H467" s="361"/>
      <c r="I467" s="128"/>
      <c r="J467" s="129"/>
      <c r="K467" s="106" t="str">
        <f>IF(H467="","", I467*VLOOKUP(H467,VALIDATIONS!$BB$2:$BD$11,3))</f>
        <v/>
      </c>
    </row>
    <row r="468" spans="1:11" x14ac:dyDescent="0.2">
      <c r="A468" s="136"/>
      <c r="B468" s="87"/>
      <c r="C468" s="87"/>
      <c r="F468" s="361"/>
      <c r="G468" s="361"/>
      <c r="H468" s="361"/>
      <c r="I468" s="128"/>
      <c r="J468" s="129"/>
      <c r="K468" s="106" t="str">
        <f>IF(H468="","", I468*VLOOKUP(H468,VALIDATIONS!$BB$2:$BD$11,3))</f>
        <v/>
      </c>
    </row>
    <row r="469" spans="1:11" x14ac:dyDescent="0.2">
      <c r="A469" s="136"/>
      <c r="B469" s="87"/>
      <c r="C469" s="87"/>
      <c r="F469" s="361"/>
      <c r="G469" s="361"/>
      <c r="H469" s="361"/>
      <c r="I469" s="128"/>
      <c r="J469" s="129"/>
      <c r="K469" s="106" t="str">
        <f>IF(H469="","", I469*VLOOKUP(H469,VALIDATIONS!$BB$2:$BD$11,3))</f>
        <v/>
      </c>
    </row>
    <row r="470" spans="1:11" x14ac:dyDescent="0.2">
      <c r="A470" s="136"/>
      <c r="B470" s="87"/>
      <c r="C470" s="87"/>
      <c r="F470" s="361"/>
      <c r="G470" s="361"/>
      <c r="H470" s="361"/>
      <c r="I470" s="128"/>
      <c r="J470" s="129"/>
      <c r="K470" s="106" t="str">
        <f>IF(H470="","", I470*VLOOKUP(H470,VALIDATIONS!$BB$2:$BD$11,3))</f>
        <v/>
      </c>
    </row>
    <row r="471" spans="1:11" x14ac:dyDescent="0.2">
      <c r="A471" s="136"/>
      <c r="B471" s="87"/>
      <c r="C471" s="87"/>
      <c r="F471" s="361"/>
      <c r="G471" s="361"/>
      <c r="H471" s="361"/>
      <c r="I471" s="128"/>
      <c r="J471" s="129"/>
      <c r="K471" s="106" t="str">
        <f>IF(H471="","", I471*VLOOKUP(H471,VALIDATIONS!$BB$2:$BD$11,3))</f>
        <v/>
      </c>
    </row>
    <row r="472" spans="1:11" x14ac:dyDescent="0.2">
      <c r="A472" s="136"/>
      <c r="B472" s="87"/>
      <c r="C472" s="87"/>
      <c r="F472" s="361"/>
      <c r="G472" s="361"/>
      <c r="H472" s="361"/>
      <c r="I472" s="128"/>
      <c r="J472" s="129"/>
      <c r="K472" s="106" t="str">
        <f>IF(H472="","", I472*VLOOKUP(H472,VALIDATIONS!$BB$2:$BD$11,3))</f>
        <v/>
      </c>
    </row>
    <row r="473" spans="1:11" x14ac:dyDescent="0.2">
      <c r="A473" s="136"/>
      <c r="B473" s="87"/>
      <c r="C473" s="87"/>
      <c r="F473" s="361"/>
      <c r="G473" s="361"/>
      <c r="H473" s="361"/>
      <c r="I473" s="128"/>
      <c r="J473" s="129"/>
      <c r="K473" s="106" t="str">
        <f>IF(H473="","", I473*VLOOKUP(H473,VALIDATIONS!$BB$2:$BD$11,3))</f>
        <v/>
      </c>
    </row>
    <row r="474" spans="1:11" x14ac:dyDescent="0.2">
      <c r="A474" s="136"/>
      <c r="B474" s="87"/>
      <c r="C474" s="87"/>
      <c r="F474" s="361"/>
      <c r="G474" s="361"/>
      <c r="H474" s="361"/>
      <c r="I474" s="128"/>
      <c r="J474" s="129"/>
      <c r="K474" s="106" t="str">
        <f>IF(H474="","", I474*VLOOKUP(H474,VALIDATIONS!$BB$2:$BD$11,3))</f>
        <v/>
      </c>
    </row>
    <row r="475" spans="1:11" x14ac:dyDescent="0.2">
      <c r="A475" s="136"/>
      <c r="B475" s="87"/>
      <c r="C475" s="87"/>
      <c r="F475" s="361"/>
      <c r="G475" s="361"/>
      <c r="H475" s="361"/>
      <c r="I475" s="128"/>
      <c r="J475" s="129"/>
      <c r="K475" s="106" t="str">
        <f>IF(H475="","", I475*VLOOKUP(H475,VALIDATIONS!$BB$2:$BD$11,3))</f>
        <v/>
      </c>
    </row>
    <row r="476" spans="1:11" x14ac:dyDescent="0.2">
      <c r="A476" s="136"/>
      <c r="B476" s="87"/>
      <c r="C476" s="87"/>
      <c r="F476" s="361"/>
      <c r="G476" s="361"/>
      <c r="H476" s="361"/>
      <c r="I476" s="128"/>
      <c r="J476" s="129"/>
      <c r="K476" s="106" t="str">
        <f>IF(H476="","", I476*VLOOKUP(H476,VALIDATIONS!$BB$2:$BD$11,3))</f>
        <v/>
      </c>
    </row>
    <row r="477" spans="1:11" x14ac:dyDescent="0.2">
      <c r="A477" s="136"/>
      <c r="B477" s="87"/>
      <c r="C477" s="87"/>
      <c r="F477" s="361"/>
      <c r="G477" s="361"/>
      <c r="H477" s="361"/>
      <c r="I477" s="128"/>
      <c r="J477" s="129"/>
      <c r="K477" s="106" t="str">
        <f>IF(H477="","", I477*VLOOKUP(H477,VALIDATIONS!$BB$2:$BD$11,3))</f>
        <v/>
      </c>
    </row>
    <row r="478" spans="1:11" x14ac:dyDescent="0.2">
      <c r="A478" s="136"/>
      <c r="B478" s="87"/>
      <c r="C478" s="87"/>
      <c r="F478" s="361"/>
      <c r="G478" s="361"/>
      <c r="H478" s="361"/>
      <c r="I478" s="128"/>
      <c r="J478" s="129"/>
      <c r="K478" s="106" t="str">
        <f>IF(H478="","", I478*VLOOKUP(H478,VALIDATIONS!$BB$2:$BD$11,3))</f>
        <v/>
      </c>
    </row>
    <row r="479" spans="1:11" x14ac:dyDescent="0.2">
      <c r="A479" s="136"/>
      <c r="B479" s="87"/>
      <c r="C479" s="87"/>
      <c r="F479" s="361"/>
      <c r="G479" s="361"/>
      <c r="H479" s="361"/>
      <c r="I479" s="128"/>
      <c r="J479" s="129"/>
      <c r="K479" s="106" t="str">
        <f>IF(H479="","", I479*VLOOKUP(H479,VALIDATIONS!$BB$2:$BD$11,3))</f>
        <v/>
      </c>
    </row>
    <row r="480" spans="1:11" x14ac:dyDescent="0.2">
      <c r="A480" s="136"/>
      <c r="B480" s="87"/>
      <c r="C480" s="87"/>
      <c r="F480" s="361"/>
      <c r="G480" s="361"/>
      <c r="H480" s="361"/>
      <c r="I480" s="128"/>
      <c r="J480" s="129"/>
      <c r="K480" s="106" t="str">
        <f>IF(H480="","", I480*VLOOKUP(H480,VALIDATIONS!$BB$2:$BD$11,3))</f>
        <v/>
      </c>
    </row>
    <row r="481" spans="1:11" x14ac:dyDescent="0.2">
      <c r="A481" s="136"/>
      <c r="B481" s="87"/>
      <c r="C481" s="87"/>
      <c r="F481" s="361"/>
      <c r="G481" s="361"/>
      <c r="H481" s="361"/>
      <c r="I481" s="128"/>
      <c r="J481" s="129"/>
      <c r="K481" s="106" t="str">
        <f>IF(H481="","", I481*VLOOKUP(H481,VALIDATIONS!$BB$2:$BD$11,3))</f>
        <v/>
      </c>
    </row>
    <row r="482" spans="1:11" x14ac:dyDescent="0.2">
      <c r="A482" s="136"/>
      <c r="B482" s="87"/>
      <c r="C482" s="87"/>
      <c r="F482" s="361"/>
      <c r="G482" s="361"/>
      <c r="H482" s="361"/>
      <c r="I482" s="128"/>
      <c r="J482" s="129"/>
      <c r="K482" s="106" t="str">
        <f>IF(H482="","", I482*VLOOKUP(H482,VALIDATIONS!$BB$2:$BD$11,3))</f>
        <v/>
      </c>
    </row>
    <row r="483" spans="1:11" x14ac:dyDescent="0.2">
      <c r="A483" s="136"/>
      <c r="B483" s="87"/>
      <c r="C483" s="87"/>
      <c r="F483" s="361"/>
      <c r="G483" s="361"/>
      <c r="H483" s="361"/>
      <c r="I483" s="128"/>
      <c r="J483" s="129"/>
      <c r="K483" s="106" t="str">
        <f>IF(H483="","", I483*VLOOKUP(H483,VALIDATIONS!$BB$2:$BD$11,3))</f>
        <v/>
      </c>
    </row>
    <row r="484" spans="1:11" x14ac:dyDescent="0.2">
      <c r="A484" s="136"/>
      <c r="B484" s="87"/>
      <c r="C484" s="87"/>
      <c r="F484" s="361"/>
      <c r="G484" s="361"/>
      <c r="H484" s="361"/>
      <c r="I484" s="128"/>
      <c r="J484" s="129"/>
      <c r="K484" s="106" t="str">
        <f>IF(H484="","", I484*VLOOKUP(H484,VALIDATIONS!$BB$2:$BD$11,3))</f>
        <v/>
      </c>
    </row>
    <row r="485" spans="1:11" x14ac:dyDescent="0.2">
      <c r="A485" s="136"/>
      <c r="B485" s="87"/>
      <c r="C485" s="87"/>
      <c r="F485" s="361"/>
      <c r="G485" s="361"/>
      <c r="H485" s="361"/>
      <c r="I485" s="128"/>
      <c r="J485" s="129"/>
      <c r="K485" s="106" t="str">
        <f>IF(H485="","", I485*VLOOKUP(H485,VALIDATIONS!$BB$2:$BD$11,3))</f>
        <v/>
      </c>
    </row>
    <row r="486" spans="1:11" x14ac:dyDescent="0.2">
      <c r="A486" s="136"/>
      <c r="B486" s="87"/>
      <c r="C486" s="87"/>
      <c r="F486" s="361"/>
      <c r="G486" s="361"/>
      <c r="H486" s="361"/>
      <c r="I486" s="128"/>
      <c r="J486" s="129"/>
      <c r="K486" s="106" t="str">
        <f>IF(H486="","", I486*VLOOKUP(H486,VALIDATIONS!$BB$2:$BD$11,3))</f>
        <v/>
      </c>
    </row>
    <row r="487" spans="1:11" x14ac:dyDescent="0.2">
      <c r="A487" s="136"/>
      <c r="B487" s="87"/>
      <c r="C487" s="87"/>
      <c r="F487" s="361"/>
      <c r="G487" s="361"/>
      <c r="H487" s="361"/>
      <c r="I487" s="128"/>
      <c r="J487" s="129"/>
      <c r="K487" s="106" t="str">
        <f>IF(H487="","", I487*VLOOKUP(H487,VALIDATIONS!$BB$2:$BD$11,3))</f>
        <v/>
      </c>
    </row>
    <row r="488" spans="1:11" x14ac:dyDescent="0.2">
      <c r="A488" s="136"/>
      <c r="B488" s="87"/>
      <c r="C488" s="87"/>
      <c r="F488" s="361"/>
      <c r="G488" s="361"/>
      <c r="H488" s="361"/>
      <c r="I488" s="128"/>
      <c r="J488" s="129"/>
      <c r="K488" s="106" t="str">
        <f>IF(H488="","", I488*VLOOKUP(H488,VALIDATIONS!$BB$2:$BD$11,3))</f>
        <v/>
      </c>
    </row>
    <row r="489" spans="1:11" x14ac:dyDescent="0.2">
      <c r="A489" s="136"/>
      <c r="B489" s="87"/>
      <c r="C489" s="87"/>
      <c r="F489" s="361"/>
      <c r="G489" s="361"/>
      <c r="H489" s="361"/>
      <c r="I489" s="128"/>
      <c r="J489" s="129"/>
      <c r="K489" s="106" t="str">
        <f>IF(H489="","", I489*VLOOKUP(H489,VALIDATIONS!$BB$2:$BD$11,3))</f>
        <v/>
      </c>
    </row>
    <row r="490" spans="1:11" x14ac:dyDescent="0.2">
      <c r="A490" s="136"/>
      <c r="B490" s="87"/>
      <c r="C490" s="87"/>
      <c r="F490" s="361"/>
      <c r="G490" s="361"/>
      <c r="H490" s="361"/>
      <c r="I490" s="128"/>
      <c r="J490" s="129"/>
      <c r="K490" s="106" t="str">
        <f>IF(H490="","", I490*VLOOKUP(H490,VALIDATIONS!$BB$2:$BD$11,3))</f>
        <v/>
      </c>
    </row>
    <row r="491" spans="1:11" x14ac:dyDescent="0.2">
      <c r="A491" s="136"/>
      <c r="B491" s="87"/>
      <c r="C491" s="87"/>
      <c r="F491" s="361"/>
      <c r="G491" s="361"/>
      <c r="H491" s="361"/>
      <c r="I491" s="128"/>
      <c r="J491" s="129"/>
      <c r="K491" s="106" t="str">
        <f>IF(H491="","", I491*VLOOKUP(H491,VALIDATIONS!$BB$2:$BD$11,3))</f>
        <v/>
      </c>
    </row>
    <row r="492" spans="1:11" x14ac:dyDescent="0.2">
      <c r="A492" s="136"/>
      <c r="B492" s="87"/>
      <c r="C492" s="87"/>
      <c r="F492" s="361"/>
      <c r="G492" s="361"/>
      <c r="H492" s="361"/>
      <c r="I492" s="128"/>
      <c r="J492" s="129"/>
      <c r="K492" s="106" t="str">
        <f>IF(H492="","", I492*VLOOKUP(H492,VALIDATIONS!$BB$2:$BD$11,3))</f>
        <v/>
      </c>
    </row>
    <row r="493" spans="1:11" x14ac:dyDescent="0.2">
      <c r="A493" s="136"/>
      <c r="B493" s="87"/>
      <c r="C493" s="87"/>
      <c r="F493" s="361"/>
      <c r="G493" s="361"/>
      <c r="H493" s="361"/>
      <c r="I493" s="128"/>
      <c r="J493" s="129"/>
      <c r="K493" s="106" t="str">
        <f>IF(H493="","", I493*VLOOKUP(H493,VALIDATIONS!$BB$2:$BD$11,3))</f>
        <v/>
      </c>
    </row>
    <row r="494" spans="1:11" x14ac:dyDescent="0.2">
      <c r="A494" s="136"/>
      <c r="B494" s="87"/>
      <c r="C494" s="87"/>
      <c r="F494" s="361"/>
      <c r="G494" s="361"/>
      <c r="H494" s="361"/>
      <c r="I494" s="128"/>
      <c r="J494" s="129"/>
      <c r="K494" s="106" t="str">
        <f>IF(H494="","", I494*VLOOKUP(H494,VALIDATIONS!$BB$2:$BD$11,3))</f>
        <v/>
      </c>
    </row>
    <row r="495" spans="1:11" x14ac:dyDescent="0.2">
      <c r="A495" s="136"/>
      <c r="B495" s="87"/>
      <c r="C495" s="87"/>
      <c r="F495" s="361"/>
      <c r="G495" s="361"/>
      <c r="H495" s="361"/>
      <c r="I495" s="128"/>
      <c r="J495" s="129"/>
      <c r="K495" s="106" t="str">
        <f>IF(H495="","", I495*VLOOKUP(H495,VALIDATIONS!$BB$2:$BD$11,3))</f>
        <v/>
      </c>
    </row>
    <row r="496" spans="1:11" x14ac:dyDescent="0.2">
      <c r="A496" s="136"/>
      <c r="B496" s="87"/>
      <c r="C496" s="87"/>
      <c r="F496" s="361"/>
      <c r="G496" s="361"/>
      <c r="H496" s="361"/>
      <c r="I496" s="128"/>
      <c r="J496" s="129"/>
      <c r="K496" s="106" t="str">
        <f>IF(H496="","", I496*VLOOKUP(H496,VALIDATIONS!$BB$2:$BD$11,3))</f>
        <v/>
      </c>
    </row>
    <row r="497" spans="1:11" x14ac:dyDescent="0.2">
      <c r="A497" s="136"/>
      <c r="B497" s="87"/>
      <c r="C497" s="87"/>
      <c r="F497" s="361"/>
      <c r="G497" s="361"/>
      <c r="H497" s="361"/>
      <c r="I497" s="128"/>
      <c r="J497" s="129"/>
      <c r="K497" s="106" t="str">
        <f>IF(H497="","", I497*VLOOKUP(H497,VALIDATIONS!$BB$2:$BD$11,3))</f>
        <v/>
      </c>
    </row>
    <row r="498" spans="1:11" x14ac:dyDescent="0.2">
      <c r="A498" s="136"/>
      <c r="B498" s="87"/>
      <c r="C498" s="87"/>
      <c r="F498" s="361"/>
      <c r="G498" s="361"/>
      <c r="H498" s="361"/>
      <c r="I498" s="128"/>
      <c r="J498" s="129"/>
      <c r="K498" s="106" t="str">
        <f>IF(H498="","", I498*VLOOKUP(H498,VALIDATIONS!$BB$2:$BD$11,3))</f>
        <v/>
      </c>
    </row>
    <row r="499" spans="1:11" x14ac:dyDescent="0.2">
      <c r="A499" s="136"/>
      <c r="B499" s="87"/>
      <c r="C499" s="87"/>
      <c r="F499" s="361"/>
      <c r="G499" s="361"/>
      <c r="H499" s="361"/>
      <c r="I499" s="128"/>
      <c r="J499" s="129"/>
      <c r="K499" s="106" t="str">
        <f>IF(H499="","", I499*VLOOKUP(H499,VALIDATIONS!$BB$2:$BD$11,3))</f>
        <v/>
      </c>
    </row>
    <row r="500" spans="1:11" x14ac:dyDescent="0.2">
      <c r="A500" s="136"/>
      <c r="B500" s="87"/>
      <c r="C500" s="87"/>
      <c r="F500" s="361"/>
      <c r="G500" s="361"/>
      <c r="H500" s="361"/>
      <c r="I500" s="128"/>
      <c r="J500" s="129"/>
      <c r="K500" s="106" t="str">
        <f>IF(H500="","", I500*VLOOKUP(H500,VALIDATIONS!$BB$2:$BD$11,3))</f>
        <v/>
      </c>
    </row>
    <row r="501" spans="1:11" x14ac:dyDescent="0.2">
      <c r="A501" s="136"/>
      <c r="B501" s="87"/>
      <c r="C501" s="87"/>
      <c r="F501" s="361"/>
      <c r="G501" s="361"/>
      <c r="H501" s="361"/>
      <c r="I501" s="128"/>
      <c r="J501" s="129"/>
      <c r="K501" s="106" t="str">
        <f>IF(H501="","", I501*VLOOKUP(H501,VALIDATIONS!$BB$2:$BD$11,3))</f>
        <v/>
      </c>
    </row>
    <row r="502" spans="1:11" x14ac:dyDescent="0.2">
      <c r="A502" s="136"/>
      <c r="B502" s="87"/>
      <c r="C502" s="87"/>
      <c r="F502" s="361"/>
      <c r="G502" s="361"/>
      <c r="H502" s="361"/>
      <c r="I502" s="128"/>
      <c r="J502" s="129"/>
      <c r="K502" s="106" t="str">
        <f>IF(H502="","", I502*VLOOKUP(H502,VALIDATIONS!$BB$2:$BD$11,3))</f>
        <v/>
      </c>
    </row>
    <row r="503" spans="1:11" x14ac:dyDescent="0.2">
      <c r="A503" s="136"/>
      <c r="B503" s="87"/>
      <c r="C503" s="87"/>
      <c r="F503" s="361"/>
      <c r="G503" s="361"/>
      <c r="H503" s="361"/>
      <c r="I503" s="128"/>
      <c r="J503" s="129"/>
      <c r="K503" s="106" t="str">
        <f>IF(H503="","", I503*VLOOKUP(H503,VALIDATIONS!$BB$2:$BD$11,3))</f>
        <v/>
      </c>
    </row>
    <row r="504" spans="1:11" x14ac:dyDescent="0.2">
      <c r="A504" s="136"/>
      <c r="B504" s="87"/>
      <c r="C504" s="87"/>
      <c r="F504" s="361"/>
      <c r="G504" s="361"/>
      <c r="H504" s="361"/>
      <c r="I504" s="128"/>
      <c r="J504" s="129"/>
      <c r="K504" s="106" t="str">
        <f>IF(H504="","", I504*VLOOKUP(H504,VALIDATIONS!$BB$2:$BD$11,3))</f>
        <v/>
      </c>
    </row>
    <row r="505" spans="1:11" x14ac:dyDescent="0.2">
      <c r="A505" s="136"/>
      <c r="B505" s="87"/>
      <c r="C505" s="87"/>
      <c r="F505" s="361"/>
      <c r="G505" s="361"/>
      <c r="H505" s="361"/>
      <c r="I505" s="128"/>
      <c r="J505" s="129"/>
      <c r="K505" s="106" t="str">
        <f>IF(H505="","", I505*VLOOKUP(H505,VALIDATIONS!$BB$2:$BD$11,3))</f>
        <v/>
      </c>
    </row>
    <row r="506" spans="1:11" x14ac:dyDescent="0.2">
      <c r="A506" s="136"/>
      <c r="B506" s="87"/>
      <c r="C506" s="87"/>
      <c r="F506" s="361"/>
      <c r="G506" s="361"/>
      <c r="H506" s="361"/>
      <c r="I506" s="128"/>
      <c r="J506" s="129"/>
      <c r="K506" s="106" t="str">
        <f>IF(H506="","", I506*VLOOKUP(H506,VALIDATIONS!$BB$2:$BD$11,3))</f>
        <v/>
      </c>
    </row>
    <row r="507" spans="1:11" x14ac:dyDescent="0.2">
      <c r="A507" s="136"/>
      <c r="B507" s="87"/>
      <c r="C507" s="87"/>
      <c r="F507" s="361"/>
      <c r="G507" s="361"/>
      <c r="H507" s="361"/>
      <c r="I507" s="128"/>
      <c r="J507" s="129"/>
      <c r="K507" s="106" t="str">
        <f>IF(H507="","", I507*VLOOKUP(H507,VALIDATIONS!$BB$2:$BD$11,3))</f>
        <v/>
      </c>
    </row>
    <row r="508" spans="1:11" x14ac:dyDescent="0.2">
      <c r="A508" s="136"/>
      <c r="B508" s="87"/>
      <c r="C508" s="87"/>
      <c r="F508" s="361"/>
      <c r="G508" s="361"/>
      <c r="H508" s="361"/>
      <c r="I508" s="128"/>
      <c r="J508" s="129"/>
      <c r="K508" s="106" t="str">
        <f>IF(H508="","", I508*VLOOKUP(H508,VALIDATIONS!$BB$2:$BD$11,3))</f>
        <v/>
      </c>
    </row>
    <row r="509" spans="1:11" x14ac:dyDescent="0.2">
      <c r="A509" s="136"/>
      <c r="B509" s="87"/>
      <c r="C509" s="87"/>
      <c r="F509" s="361"/>
      <c r="G509" s="361"/>
      <c r="H509" s="361"/>
      <c r="I509" s="128"/>
      <c r="J509" s="129"/>
      <c r="K509" s="106" t="str">
        <f>IF(H509="","", I509*VLOOKUP(H509,VALIDATIONS!$BB$2:$BD$11,3))</f>
        <v/>
      </c>
    </row>
    <row r="510" spans="1:11" x14ac:dyDescent="0.2">
      <c r="A510" s="136"/>
      <c r="B510" s="87"/>
      <c r="C510" s="87"/>
      <c r="F510" s="361"/>
      <c r="G510" s="361"/>
      <c r="H510" s="361"/>
      <c r="I510" s="128"/>
      <c r="J510" s="129"/>
      <c r="K510" s="106" t="str">
        <f>IF(H510="","", I510*VLOOKUP(H510,VALIDATIONS!$BB$2:$BD$11,3))</f>
        <v/>
      </c>
    </row>
    <row r="511" spans="1:11" x14ac:dyDescent="0.2">
      <c r="A511" s="136"/>
      <c r="B511" s="87"/>
      <c r="C511" s="87"/>
      <c r="F511" s="361"/>
      <c r="G511" s="361"/>
      <c r="H511" s="361"/>
      <c r="I511" s="128"/>
      <c r="J511" s="129"/>
      <c r="K511" s="106" t="str">
        <f>IF(H511="","", I511*VLOOKUP(H511,VALIDATIONS!$BB$2:$BD$11,3))</f>
        <v/>
      </c>
    </row>
    <row r="512" spans="1:11" x14ac:dyDescent="0.2">
      <c r="A512" s="136"/>
      <c r="B512" s="87"/>
      <c r="C512" s="87"/>
      <c r="F512" s="361"/>
      <c r="G512" s="361"/>
      <c r="H512" s="361"/>
      <c r="I512" s="128"/>
      <c r="J512" s="129"/>
      <c r="K512" s="106" t="str">
        <f>IF(H512="","", I512*VLOOKUP(H512,VALIDATIONS!$BB$2:$BD$11,3))</f>
        <v/>
      </c>
    </row>
    <row r="513" spans="1:11" x14ac:dyDescent="0.2">
      <c r="A513" s="136"/>
      <c r="B513" s="87"/>
      <c r="C513" s="87"/>
      <c r="F513" s="361"/>
      <c r="G513" s="361"/>
      <c r="H513" s="361"/>
      <c r="I513" s="128"/>
      <c r="J513" s="129"/>
      <c r="K513" s="106" t="str">
        <f>IF(H513="","", I513*VLOOKUP(H513,VALIDATIONS!$BB$2:$BD$11,3))</f>
        <v/>
      </c>
    </row>
    <row r="514" spans="1:11" x14ac:dyDescent="0.2">
      <c r="A514" s="136"/>
      <c r="B514" s="87"/>
      <c r="C514" s="87"/>
      <c r="F514" s="361"/>
      <c r="G514" s="361"/>
      <c r="H514" s="361"/>
      <c r="I514" s="128"/>
      <c r="J514" s="129"/>
      <c r="K514" s="106" t="str">
        <f>IF(H514="","", I514*VLOOKUP(H514,VALIDATIONS!$BB$2:$BD$11,3))</f>
        <v/>
      </c>
    </row>
    <row r="515" spans="1:11" x14ac:dyDescent="0.2">
      <c r="A515" s="136"/>
      <c r="B515" s="87"/>
      <c r="C515" s="87"/>
      <c r="F515" s="361"/>
      <c r="G515" s="361"/>
      <c r="H515" s="361"/>
      <c r="I515" s="128"/>
      <c r="J515" s="129"/>
      <c r="K515" s="106" t="str">
        <f>IF(H515="","", I515*VLOOKUP(H515,VALIDATIONS!$BB$2:$BD$11,3))</f>
        <v/>
      </c>
    </row>
    <row r="516" spans="1:11" x14ac:dyDescent="0.2">
      <c r="A516" s="136"/>
      <c r="B516" s="87"/>
      <c r="C516" s="87"/>
      <c r="F516" s="361"/>
      <c r="G516" s="361"/>
      <c r="H516" s="361"/>
      <c r="I516" s="128"/>
      <c r="J516" s="129"/>
      <c r="K516" s="106" t="str">
        <f>IF(H516="","", I516*VLOOKUP(H516,VALIDATIONS!$BB$2:$BD$11,3))</f>
        <v/>
      </c>
    </row>
    <row r="517" spans="1:11" x14ac:dyDescent="0.2">
      <c r="A517" s="136"/>
      <c r="B517" s="87"/>
      <c r="C517" s="87"/>
      <c r="F517" s="361"/>
      <c r="G517" s="361"/>
      <c r="H517" s="361"/>
      <c r="I517" s="128"/>
      <c r="J517" s="129"/>
      <c r="K517" s="106" t="str">
        <f>IF(H517="","", I517*VLOOKUP(H517,VALIDATIONS!$BB$2:$BD$11,3))</f>
        <v/>
      </c>
    </row>
    <row r="518" spans="1:11" x14ac:dyDescent="0.2">
      <c r="A518" s="136"/>
      <c r="B518" s="87"/>
      <c r="C518" s="87"/>
      <c r="F518" s="361"/>
      <c r="G518" s="361"/>
      <c r="H518" s="361"/>
      <c r="I518" s="128"/>
      <c r="J518" s="129"/>
      <c r="K518" s="106" t="str">
        <f>IF(H518="","", I518*VLOOKUP(H518,VALIDATIONS!$BB$2:$BD$11,3))</f>
        <v/>
      </c>
    </row>
    <row r="519" spans="1:11" x14ac:dyDescent="0.2">
      <c r="A519" s="136"/>
      <c r="B519" s="87"/>
      <c r="C519" s="87"/>
      <c r="F519" s="361"/>
      <c r="G519" s="361"/>
      <c r="H519" s="361"/>
      <c r="I519" s="128"/>
      <c r="J519" s="129"/>
      <c r="K519" s="106" t="str">
        <f>IF(H519="","", I519*VLOOKUP(H519,VALIDATIONS!$BB$2:$BD$11,3))</f>
        <v/>
      </c>
    </row>
    <row r="520" spans="1:11" x14ac:dyDescent="0.2">
      <c r="A520" s="136"/>
      <c r="B520" s="87"/>
      <c r="C520" s="87"/>
      <c r="F520" s="361"/>
      <c r="G520" s="361"/>
      <c r="H520" s="361"/>
      <c r="I520" s="128"/>
      <c r="J520" s="129"/>
      <c r="K520" s="106" t="str">
        <f>IF(H520="","", I520*VLOOKUP(H520,VALIDATIONS!$BB$2:$BD$11,3))</f>
        <v/>
      </c>
    </row>
    <row r="521" spans="1:11" x14ac:dyDescent="0.2">
      <c r="A521" s="136"/>
      <c r="B521" s="87"/>
      <c r="C521" s="87"/>
      <c r="F521" s="361"/>
      <c r="G521" s="361"/>
      <c r="H521" s="361"/>
      <c r="I521" s="128"/>
      <c r="J521" s="129"/>
      <c r="K521" s="106" t="str">
        <f>IF(H521="","", I521*VLOOKUP(H521,VALIDATIONS!$BB$2:$BD$11,3))</f>
        <v/>
      </c>
    </row>
    <row r="522" spans="1:11" x14ac:dyDescent="0.2">
      <c r="A522" s="136"/>
      <c r="B522" s="87"/>
      <c r="C522" s="87"/>
      <c r="F522" s="361"/>
      <c r="G522" s="361"/>
      <c r="H522" s="361"/>
      <c r="I522" s="128"/>
      <c r="J522" s="129"/>
      <c r="K522" s="106" t="str">
        <f>IF(H522="","", I522*VLOOKUP(H522,VALIDATIONS!$BB$2:$BD$11,3))</f>
        <v/>
      </c>
    </row>
    <row r="523" spans="1:11" x14ac:dyDescent="0.2">
      <c r="A523" s="136"/>
      <c r="B523" s="87"/>
      <c r="C523" s="87"/>
      <c r="F523" s="361"/>
      <c r="G523" s="361"/>
      <c r="H523" s="361"/>
      <c r="I523" s="128"/>
      <c r="J523" s="129"/>
      <c r="K523" s="106" t="str">
        <f>IF(H523="","", I523*VLOOKUP(H523,VALIDATIONS!$BB$2:$BD$11,3))</f>
        <v/>
      </c>
    </row>
    <row r="524" spans="1:11" x14ac:dyDescent="0.2">
      <c r="A524" s="136"/>
      <c r="B524" s="87"/>
      <c r="C524" s="87"/>
      <c r="F524" s="361"/>
      <c r="G524" s="361"/>
      <c r="H524" s="361"/>
      <c r="I524" s="128"/>
      <c r="J524" s="129"/>
      <c r="K524" s="106" t="str">
        <f>IF(H524="","", I524*VLOOKUP(H524,VALIDATIONS!$BB$2:$BD$11,3))</f>
        <v/>
      </c>
    </row>
    <row r="525" spans="1:11" x14ac:dyDescent="0.2">
      <c r="A525" s="136"/>
      <c r="B525" s="87"/>
      <c r="C525" s="87"/>
      <c r="F525" s="361"/>
      <c r="G525" s="361"/>
      <c r="H525" s="361"/>
      <c r="I525" s="128"/>
      <c r="J525" s="129"/>
      <c r="K525" s="106" t="str">
        <f>IF(H525="","", I525*VLOOKUP(H525,VALIDATIONS!$BB$2:$BD$11,3))</f>
        <v/>
      </c>
    </row>
    <row r="526" spans="1:11" x14ac:dyDescent="0.2">
      <c r="A526" s="136"/>
      <c r="B526" s="87"/>
      <c r="C526" s="87"/>
      <c r="F526" s="361"/>
      <c r="G526" s="361"/>
      <c r="H526" s="361"/>
      <c r="I526" s="128"/>
      <c r="J526" s="129"/>
      <c r="K526" s="106" t="str">
        <f>IF(H526="","", I526*VLOOKUP(H526,VALIDATIONS!$BB$2:$BD$11,3))</f>
        <v/>
      </c>
    </row>
    <row r="527" spans="1:11" x14ac:dyDescent="0.2">
      <c r="A527" s="136"/>
      <c r="B527" s="87"/>
      <c r="C527" s="87"/>
      <c r="F527" s="361"/>
      <c r="G527" s="361"/>
      <c r="H527" s="361"/>
      <c r="I527" s="128"/>
      <c r="J527" s="129"/>
      <c r="K527" s="106" t="str">
        <f>IF(H527="","", I527*VLOOKUP(H527,VALIDATIONS!$BB$2:$BD$11,3))</f>
        <v/>
      </c>
    </row>
    <row r="528" spans="1:11" x14ac:dyDescent="0.2">
      <c r="A528" s="136"/>
      <c r="B528" s="87"/>
      <c r="C528" s="87"/>
      <c r="F528" s="361"/>
      <c r="G528" s="361"/>
      <c r="H528" s="361"/>
      <c r="I528" s="128"/>
      <c r="J528" s="129"/>
      <c r="K528" s="106" t="str">
        <f>IF(H528="","", I528*VLOOKUP(H528,VALIDATIONS!$BB$2:$BD$11,3))</f>
        <v/>
      </c>
    </row>
    <row r="529" spans="1:11" x14ac:dyDescent="0.2">
      <c r="A529" s="136"/>
      <c r="B529" s="87"/>
      <c r="C529" s="87"/>
      <c r="F529" s="361"/>
      <c r="G529" s="361"/>
      <c r="H529" s="361"/>
      <c r="I529" s="128"/>
      <c r="J529" s="129"/>
      <c r="K529" s="106" t="str">
        <f>IF(H529="","", I529*VLOOKUP(H529,VALIDATIONS!$BB$2:$BD$11,3))</f>
        <v/>
      </c>
    </row>
    <row r="530" spans="1:11" x14ac:dyDescent="0.2">
      <c r="A530" s="136"/>
      <c r="B530" s="87"/>
      <c r="C530" s="87"/>
      <c r="F530" s="361"/>
      <c r="G530" s="361"/>
      <c r="H530" s="361"/>
      <c r="I530" s="128"/>
      <c r="J530" s="129"/>
      <c r="K530" s="106" t="str">
        <f>IF(H530="","", I530*VLOOKUP(H530,VALIDATIONS!$BB$2:$BD$11,3))</f>
        <v/>
      </c>
    </row>
    <row r="531" spans="1:11" x14ac:dyDescent="0.2">
      <c r="A531" s="136"/>
      <c r="B531" s="87"/>
      <c r="C531" s="87"/>
      <c r="F531" s="361"/>
      <c r="G531" s="361"/>
      <c r="H531" s="361"/>
      <c r="I531" s="128"/>
      <c r="J531" s="129"/>
      <c r="K531" s="106" t="str">
        <f>IF(H531="","", I531*VLOOKUP(H531,VALIDATIONS!$BB$2:$BD$11,3))</f>
        <v/>
      </c>
    </row>
    <row r="532" spans="1:11" x14ac:dyDescent="0.2">
      <c r="A532" s="136"/>
      <c r="B532" s="87"/>
      <c r="C532" s="87"/>
      <c r="F532" s="361"/>
      <c r="G532" s="361"/>
      <c r="H532" s="361"/>
      <c r="I532" s="128"/>
      <c r="J532" s="129"/>
      <c r="K532" s="106" t="str">
        <f>IF(H532="","", I532*VLOOKUP(H532,VALIDATIONS!$BB$2:$BD$11,3))</f>
        <v/>
      </c>
    </row>
    <row r="533" spans="1:11" x14ac:dyDescent="0.2">
      <c r="A533" s="136"/>
      <c r="B533" s="87"/>
      <c r="C533" s="87"/>
      <c r="F533" s="361"/>
      <c r="G533" s="361"/>
      <c r="H533" s="361"/>
      <c r="I533" s="128"/>
      <c r="J533" s="129"/>
      <c r="K533" s="106" t="str">
        <f>IF(H533="","", I533*VLOOKUP(H533,VALIDATIONS!$BB$2:$BD$11,3))</f>
        <v/>
      </c>
    </row>
    <row r="534" spans="1:11" x14ac:dyDescent="0.2">
      <c r="A534" s="136"/>
      <c r="B534" s="87"/>
      <c r="C534" s="87"/>
      <c r="F534" s="361"/>
      <c r="G534" s="361"/>
      <c r="H534" s="361"/>
      <c r="I534" s="128"/>
      <c r="J534" s="129"/>
      <c r="K534" s="106" t="str">
        <f>IF(H534="","", I534*VLOOKUP(H534,VALIDATIONS!$BB$2:$BD$11,3))</f>
        <v/>
      </c>
    </row>
    <row r="535" spans="1:11" x14ac:dyDescent="0.2">
      <c r="A535" s="136"/>
      <c r="B535" s="87"/>
      <c r="C535" s="87"/>
      <c r="F535" s="361"/>
      <c r="G535" s="361"/>
      <c r="H535" s="361"/>
      <c r="I535" s="128"/>
      <c r="J535" s="129"/>
      <c r="K535" s="106" t="str">
        <f>IF(H535="","", I535*VLOOKUP(H535,VALIDATIONS!$BB$2:$BD$11,3))</f>
        <v/>
      </c>
    </row>
    <row r="536" spans="1:11" x14ac:dyDescent="0.2">
      <c r="A536" s="136"/>
      <c r="B536" s="87"/>
      <c r="C536" s="87"/>
      <c r="F536" s="361"/>
      <c r="G536" s="361"/>
      <c r="H536" s="361"/>
      <c r="I536" s="128"/>
      <c r="J536" s="129"/>
      <c r="K536" s="106" t="str">
        <f>IF(H536="","", I536*VLOOKUP(H536,VALIDATIONS!$BB$2:$BD$11,3))</f>
        <v/>
      </c>
    </row>
    <row r="537" spans="1:11" x14ac:dyDescent="0.2">
      <c r="A537" s="136"/>
      <c r="B537" s="87"/>
      <c r="C537" s="87"/>
      <c r="F537" s="361"/>
      <c r="G537" s="361"/>
      <c r="H537" s="361"/>
      <c r="I537" s="128"/>
      <c r="J537" s="129"/>
      <c r="K537" s="106" t="str">
        <f>IF(H537="","", I537*VLOOKUP(H537,VALIDATIONS!$BB$2:$BD$11,3))</f>
        <v/>
      </c>
    </row>
    <row r="538" spans="1:11" x14ac:dyDescent="0.2">
      <c r="A538" s="136"/>
      <c r="B538" s="87"/>
      <c r="C538" s="87"/>
      <c r="F538" s="361"/>
      <c r="G538" s="361"/>
      <c r="H538" s="361"/>
      <c r="I538" s="128"/>
      <c r="J538" s="129"/>
      <c r="K538" s="106" t="str">
        <f>IF(H538="","", I538*VLOOKUP(H538,VALIDATIONS!$BB$2:$BD$11,3))</f>
        <v/>
      </c>
    </row>
    <row r="539" spans="1:11" x14ac:dyDescent="0.2">
      <c r="A539" s="136"/>
      <c r="B539" s="87"/>
      <c r="C539" s="87"/>
      <c r="F539" s="361"/>
      <c r="G539" s="361"/>
      <c r="H539" s="361"/>
      <c r="I539" s="128"/>
      <c r="J539" s="129"/>
      <c r="K539" s="106" t="str">
        <f>IF(H539="","", I539*VLOOKUP(H539,VALIDATIONS!$BB$2:$BD$11,3))</f>
        <v/>
      </c>
    </row>
    <row r="540" spans="1:11" x14ac:dyDescent="0.2">
      <c r="A540" s="136"/>
      <c r="B540" s="87"/>
      <c r="C540" s="87"/>
      <c r="F540" s="361"/>
      <c r="G540" s="361"/>
      <c r="H540" s="361"/>
      <c r="I540" s="128"/>
      <c r="J540" s="129"/>
      <c r="K540" s="106" t="str">
        <f>IF(H540="","", I540*VLOOKUP(H540,VALIDATIONS!$BB$2:$BD$11,3))</f>
        <v/>
      </c>
    </row>
    <row r="541" spans="1:11" x14ac:dyDescent="0.2">
      <c r="A541" s="136"/>
      <c r="B541" s="87"/>
      <c r="C541" s="87"/>
      <c r="F541" s="361"/>
      <c r="G541" s="361"/>
      <c r="H541" s="361"/>
      <c r="I541" s="128"/>
      <c r="J541" s="129"/>
      <c r="K541" s="106" t="str">
        <f>IF(H541="","", I541*VLOOKUP(H541,VALIDATIONS!$BB$2:$BD$11,3))</f>
        <v/>
      </c>
    </row>
    <row r="542" spans="1:11" x14ac:dyDescent="0.2">
      <c r="A542" s="136"/>
      <c r="B542" s="87"/>
      <c r="C542" s="87"/>
      <c r="F542" s="361"/>
      <c r="G542" s="361"/>
      <c r="H542" s="361"/>
      <c r="I542" s="128"/>
      <c r="J542" s="129"/>
      <c r="K542" s="106" t="str">
        <f>IF(H542="","", I542*VLOOKUP(H542,VALIDATIONS!$BB$2:$BD$11,3))</f>
        <v/>
      </c>
    </row>
    <row r="543" spans="1:11" x14ac:dyDescent="0.2">
      <c r="A543" s="136"/>
      <c r="B543" s="87"/>
      <c r="C543" s="87"/>
      <c r="F543" s="361"/>
      <c r="G543" s="361"/>
      <c r="H543" s="361"/>
      <c r="I543" s="128"/>
      <c r="J543" s="129"/>
      <c r="K543" s="106" t="str">
        <f>IF(H543="","", I543*VLOOKUP(H543,VALIDATIONS!$BB$2:$BD$11,3))</f>
        <v/>
      </c>
    </row>
    <row r="544" spans="1:11" x14ac:dyDescent="0.2">
      <c r="A544" s="136"/>
      <c r="B544" s="87"/>
      <c r="C544" s="87"/>
      <c r="F544" s="361"/>
      <c r="G544" s="361"/>
      <c r="H544" s="361"/>
      <c r="I544" s="128"/>
      <c r="J544" s="129"/>
      <c r="K544" s="106" t="str">
        <f>IF(H544="","", I544*VLOOKUP(H544,VALIDATIONS!$BB$2:$BD$11,3))</f>
        <v/>
      </c>
    </row>
    <row r="545" spans="1:11" x14ac:dyDescent="0.2">
      <c r="A545" s="136"/>
      <c r="B545" s="87"/>
      <c r="C545" s="87"/>
      <c r="F545" s="361"/>
      <c r="G545" s="361"/>
      <c r="H545" s="361"/>
      <c r="I545" s="128"/>
      <c r="J545" s="129"/>
      <c r="K545" s="106" t="str">
        <f>IF(H545="","", I545*VLOOKUP(H545,VALIDATIONS!$BB$2:$BD$11,3))</f>
        <v/>
      </c>
    </row>
    <row r="546" spans="1:11" x14ac:dyDescent="0.2">
      <c r="A546" s="136"/>
      <c r="B546" s="87"/>
      <c r="C546" s="87"/>
      <c r="F546" s="361"/>
      <c r="G546" s="361"/>
      <c r="H546" s="361"/>
      <c r="I546" s="128"/>
      <c r="J546" s="129"/>
      <c r="K546" s="106" t="str">
        <f>IF(H546="","", I546*VLOOKUP(H546,VALIDATIONS!$BB$2:$BD$11,3))</f>
        <v/>
      </c>
    </row>
    <row r="547" spans="1:11" x14ac:dyDescent="0.2">
      <c r="A547" s="136"/>
      <c r="B547" s="87"/>
      <c r="C547" s="87"/>
      <c r="F547" s="361"/>
      <c r="G547" s="361"/>
      <c r="H547" s="361"/>
      <c r="I547" s="128"/>
      <c r="J547" s="129"/>
      <c r="K547" s="106" t="str">
        <f>IF(H547="","", I547*VLOOKUP(H547,VALIDATIONS!$BB$2:$BD$11,3))</f>
        <v/>
      </c>
    </row>
    <row r="548" spans="1:11" x14ac:dyDescent="0.2">
      <c r="A548" s="136"/>
      <c r="B548" s="87"/>
      <c r="C548" s="87"/>
      <c r="F548" s="361"/>
      <c r="G548" s="361"/>
      <c r="H548" s="361"/>
      <c r="I548" s="128"/>
      <c r="J548" s="129"/>
      <c r="K548" s="106" t="str">
        <f>IF(H548="","", I548*VLOOKUP(H548,VALIDATIONS!$BB$2:$BD$11,3))</f>
        <v/>
      </c>
    </row>
    <row r="549" spans="1:11" x14ac:dyDescent="0.2">
      <c r="A549" s="136"/>
      <c r="B549" s="87"/>
      <c r="C549" s="87"/>
      <c r="F549" s="361"/>
      <c r="G549" s="361"/>
      <c r="H549" s="361"/>
      <c r="I549" s="128"/>
      <c r="J549" s="129"/>
      <c r="K549" s="106" t="str">
        <f>IF(H549="","", I549*VLOOKUP(H549,VALIDATIONS!$BB$2:$BD$11,3))</f>
        <v/>
      </c>
    </row>
    <row r="550" spans="1:11" x14ac:dyDescent="0.2">
      <c r="A550" s="136"/>
      <c r="B550" s="87"/>
      <c r="C550" s="87"/>
      <c r="F550" s="361"/>
      <c r="G550" s="361"/>
      <c r="H550" s="361"/>
      <c r="I550" s="128"/>
      <c r="J550" s="129"/>
      <c r="K550" s="106" t="str">
        <f>IF(H550="","", I550*VLOOKUP(H550,VALIDATIONS!$BB$2:$BD$11,3))</f>
        <v/>
      </c>
    </row>
    <row r="551" spans="1:11" x14ac:dyDescent="0.2">
      <c r="A551" s="136"/>
      <c r="B551" s="87"/>
      <c r="C551" s="87"/>
      <c r="F551" s="361"/>
      <c r="G551" s="361"/>
      <c r="H551" s="361"/>
      <c r="I551" s="128"/>
      <c r="J551" s="129"/>
      <c r="K551" s="106" t="str">
        <f>IF(H551="","", I551*VLOOKUP(H551,VALIDATIONS!$BB$2:$BD$11,3))</f>
        <v/>
      </c>
    </row>
    <row r="552" spans="1:11" x14ac:dyDescent="0.2">
      <c r="A552" s="136"/>
      <c r="B552" s="87"/>
      <c r="C552" s="87"/>
      <c r="F552" s="361"/>
      <c r="G552" s="361"/>
      <c r="H552" s="361"/>
      <c r="I552" s="128"/>
      <c r="J552" s="129"/>
      <c r="K552" s="106" t="str">
        <f>IF(H552="","", I552*VLOOKUP(H552,VALIDATIONS!$BB$2:$BD$11,3))</f>
        <v/>
      </c>
    </row>
    <row r="553" spans="1:11" x14ac:dyDescent="0.2">
      <c r="A553" s="136"/>
      <c r="B553" s="87"/>
      <c r="C553" s="87"/>
      <c r="F553" s="361"/>
      <c r="G553" s="361"/>
      <c r="H553" s="361"/>
      <c r="I553" s="128"/>
      <c r="J553" s="129"/>
      <c r="K553" s="106" t="str">
        <f>IF(H553="","", I553*VLOOKUP(H553,VALIDATIONS!$BB$2:$BD$11,3))</f>
        <v/>
      </c>
    </row>
    <row r="554" spans="1:11" x14ac:dyDescent="0.2">
      <c r="A554" s="136"/>
      <c r="B554" s="87"/>
      <c r="C554" s="87"/>
      <c r="F554" s="361"/>
      <c r="G554" s="361"/>
      <c r="H554" s="361"/>
      <c r="I554" s="128"/>
      <c r="J554" s="129"/>
      <c r="K554" s="106" t="str">
        <f>IF(H554="","", I554*VLOOKUP(H554,VALIDATIONS!$BB$2:$BD$11,3))</f>
        <v/>
      </c>
    </row>
    <row r="555" spans="1:11" x14ac:dyDescent="0.2">
      <c r="A555" s="136"/>
      <c r="B555" s="87"/>
      <c r="C555" s="87"/>
      <c r="F555" s="361"/>
      <c r="G555" s="361"/>
      <c r="H555" s="361"/>
      <c r="I555" s="128"/>
      <c r="J555" s="129"/>
      <c r="K555" s="106" t="str">
        <f>IF(H555="","", I555*VLOOKUP(H555,VALIDATIONS!$BB$2:$BD$11,3))</f>
        <v/>
      </c>
    </row>
    <row r="556" spans="1:11" x14ac:dyDescent="0.2">
      <c r="A556" s="136"/>
      <c r="B556" s="87"/>
      <c r="C556" s="87"/>
      <c r="F556" s="361"/>
      <c r="G556" s="361"/>
      <c r="H556" s="361"/>
      <c r="I556" s="128"/>
      <c r="J556" s="129"/>
      <c r="K556" s="106" t="str">
        <f>IF(H556="","", I556*VLOOKUP(H556,VALIDATIONS!$BB$2:$BD$11,3))</f>
        <v/>
      </c>
    </row>
    <row r="557" spans="1:11" x14ac:dyDescent="0.2">
      <c r="A557" s="136"/>
      <c r="B557" s="87"/>
      <c r="C557" s="87"/>
      <c r="F557" s="361"/>
      <c r="G557" s="361"/>
      <c r="H557" s="361"/>
      <c r="I557" s="128"/>
      <c r="J557" s="129"/>
      <c r="K557" s="106" t="str">
        <f>IF(H557="","", I557*VLOOKUP(H557,VALIDATIONS!$BB$2:$BD$11,3))</f>
        <v/>
      </c>
    </row>
    <row r="558" spans="1:11" x14ac:dyDescent="0.2">
      <c r="A558" s="136"/>
      <c r="B558" s="87"/>
      <c r="C558" s="87"/>
      <c r="F558" s="361"/>
      <c r="G558" s="361"/>
      <c r="H558" s="361"/>
      <c r="I558" s="128"/>
      <c r="J558" s="129"/>
      <c r="K558" s="106" t="str">
        <f>IF(H558="","", I558*VLOOKUP(H558,VALIDATIONS!$BB$2:$BD$11,3))</f>
        <v/>
      </c>
    </row>
    <row r="559" spans="1:11" x14ac:dyDescent="0.2">
      <c r="A559" s="136"/>
      <c r="B559" s="87"/>
      <c r="C559" s="87"/>
      <c r="F559" s="361"/>
      <c r="G559" s="361"/>
      <c r="H559" s="361"/>
      <c r="I559" s="128"/>
      <c r="J559" s="129"/>
      <c r="K559" s="106" t="str">
        <f>IF(H559="","", I559*VLOOKUP(H559,VALIDATIONS!$BB$2:$BD$11,3))</f>
        <v/>
      </c>
    </row>
    <row r="560" spans="1:11" x14ac:dyDescent="0.2">
      <c r="A560" s="136"/>
      <c r="B560" s="87"/>
      <c r="C560" s="87"/>
      <c r="F560" s="361"/>
      <c r="G560" s="361"/>
      <c r="H560" s="361"/>
      <c r="I560" s="128"/>
      <c r="J560" s="129"/>
      <c r="K560" s="106" t="str">
        <f>IF(H560="","", I560*VLOOKUP(H560,VALIDATIONS!$BB$2:$BD$11,3))</f>
        <v/>
      </c>
    </row>
    <row r="561" spans="1:11" x14ac:dyDescent="0.2">
      <c r="A561" s="136"/>
      <c r="B561" s="87"/>
      <c r="C561" s="87"/>
      <c r="F561" s="361"/>
      <c r="G561" s="361"/>
      <c r="H561" s="361"/>
      <c r="I561" s="128"/>
      <c r="J561" s="129"/>
      <c r="K561" s="106" t="str">
        <f>IF(H561="","", I561*VLOOKUP(H561,VALIDATIONS!$BB$2:$BD$11,3))</f>
        <v/>
      </c>
    </row>
    <row r="562" spans="1:11" x14ac:dyDescent="0.2">
      <c r="A562" s="136"/>
      <c r="B562" s="87"/>
      <c r="C562" s="87"/>
      <c r="F562" s="361"/>
      <c r="G562" s="361"/>
      <c r="H562" s="361"/>
      <c r="I562" s="128"/>
      <c r="J562" s="129"/>
      <c r="K562" s="106" t="str">
        <f>IF(H562="","", I562*VLOOKUP(H562,VALIDATIONS!$BB$2:$BD$11,3))</f>
        <v/>
      </c>
    </row>
    <row r="563" spans="1:11" x14ac:dyDescent="0.2">
      <c r="A563" s="136"/>
      <c r="B563" s="87"/>
      <c r="C563" s="87"/>
      <c r="F563" s="361"/>
      <c r="G563" s="361"/>
      <c r="H563" s="361"/>
      <c r="I563" s="128"/>
      <c r="J563" s="129"/>
      <c r="K563" s="106" t="str">
        <f>IF(H563="","", I563*VLOOKUP(H563,VALIDATIONS!$BB$2:$BD$11,3))</f>
        <v/>
      </c>
    </row>
    <row r="564" spans="1:11" x14ac:dyDescent="0.2">
      <c r="A564" s="136"/>
      <c r="B564" s="87"/>
      <c r="C564" s="87"/>
      <c r="F564" s="361"/>
      <c r="G564" s="361"/>
      <c r="H564" s="361"/>
      <c r="I564" s="128"/>
      <c r="J564" s="129"/>
      <c r="K564" s="106" t="str">
        <f>IF(H564="","", I564*VLOOKUP(H564,VALIDATIONS!$BB$2:$BD$11,3))</f>
        <v/>
      </c>
    </row>
    <row r="565" spans="1:11" x14ac:dyDescent="0.2">
      <c r="A565" s="136"/>
      <c r="B565" s="87"/>
      <c r="C565" s="87"/>
      <c r="F565" s="361"/>
      <c r="G565" s="361"/>
      <c r="H565" s="361"/>
      <c r="I565" s="128"/>
      <c r="J565" s="129"/>
      <c r="K565" s="106" t="str">
        <f>IF(H565="","", I565*VLOOKUP(H565,VALIDATIONS!$BB$2:$BD$11,3))</f>
        <v/>
      </c>
    </row>
    <row r="566" spans="1:11" x14ac:dyDescent="0.2">
      <c r="A566" s="136"/>
      <c r="B566" s="87"/>
      <c r="C566" s="87"/>
      <c r="F566" s="361"/>
      <c r="G566" s="361"/>
      <c r="H566" s="361"/>
      <c r="I566" s="128"/>
      <c r="J566" s="129"/>
      <c r="K566" s="106" t="str">
        <f>IF(H566="","", I566*VLOOKUP(H566,VALIDATIONS!$BB$2:$BD$11,3))</f>
        <v/>
      </c>
    </row>
    <row r="567" spans="1:11" x14ac:dyDescent="0.2">
      <c r="A567" s="136"/>
      <c r="B567" s="87"/>
      <c r="C567" s="87"/>
      <c r="F567" s="361"/>
      <c r="G567" s="361"/>
      <c r="H567" s="361"/>
      <c r="I567" s="128"/>
      <c r="J567" s="129"/>
      <c r="K567" s="106" t="str">
        <f>IF(H567="","", I567*VLOOKUP(H567,VALIDATIONS!$BB$2:$BD$11,3))</f>
        <v/>
      </c>
    </row>
    <row r="568" spans="1:11" x14ac:dyDescent="0.2">
      <c r="A568" s="136"/>
      <c r="B568" s="87"/>
      <c r="C568" s="87"/>
      <c r="F568" s="361"/>
      <c r="G568" s="361"/>
      <c r="H568" s="361"/>
      <c r="I568" s="128"/>
      <c r="J568" s="129"/>
      <c r="K568" s="106" t="str">
        <f>IF(H568="","", I568*VLOOKUP(H568,VALIDATIONS!$BB$2:$BD$11,3))</f>
        <v/>
      </c>
    </row>
    <row r="569" spans="1:11" x14ac:dyDescent="0.2">
      <c r="A569" s="136"/>
      <c r="B569" s="87"/>
      <c r="C569" s="87"/>
      <c r="F569" s="361"/>
      <c r="G569" s="361"/>
      <c r="H569" s="361"/>
      <c r="I569" s="128"/>
      <c r="J569" s="129"/>
      <c r="K569" s="106" t="str">
        <f>IF(H569="","", I569*VLOOKUP(H569,VALIDATIONS!$BB$2:$BD$11,3))</f>
        <v/>
      </c>
    </row>
    <row r="570" spans="1:11" x14ac:dyDescent="0.2">
      <c r="A570" s="136"/>
      <c r="B570" s="87"/>
      <c r="C570" s="87"/>
      <c r="F570" s="361"/>
      <c r="G570" s="361"/>
      <c r="H570" s="361"/>
      <c r="I570" s="128"/>
      <c r="J570" s="129"/>
      <c r="K570" s="106" t="str">
        <f>IF(H570="","", I570*VLOOKUP(H570,VALIDATIONS!$BB$2:$BD$11,3))</f>
        <v/>
      </c>
    </row>
    <row r="571" spans="1:11" x14ac:dyDescent="0.2">
      <c r="A571" s="136"/>
      <c r="B571" s="87"/>
      <c r="C571" s="87"/>
      <c r="F571" s="361"/>
      <c r="G571" s="361"/>
      <c r="H571" s="361"/>
      <c r="I571" s="128"/>
      <c r="J571" s="129"/>
      <c r="K571" s="106" t="str">
        <f>IF(H571="","", I571*VLOOKUP(H571,VALIDATIONS!$BB$2:$BD$11,3))</f>
        <v/>
      </c>
    </row>
    <row r="572" spans="1:11" x14ac:dyDescent="0.2">
      <c r="A572" s="136"/>
      <c r="B572" s="87"/>
      <c r="C572" s="87"/>
      <c r="F572" s="361"/>
      <c r="G572" s="361"/>
      <c r="H572" s="361"/>
      <c r="I572" s="128"/>
      <c r="J572" s="129"/>
      <c r="K572" s="106" t="str">
        <f>IF(H572="","", I572*VLOOKUP(H572,VALIDATIONS!$BB$2:$BD$11,3))</f>
        <v/>
      </c>
    </row>
    <row r="573" spans="1:11" x14ac:dyDescent="0.2">
      <c r="A573" s="136"/>
      <c r="B573" s="87"/>
      <c r="C573" s="87"/>
      <c r="F573" s="361"/>
      <c r="G573" s="361"/>
      <c r="H573" s="361"/>
      <c r="I573" s="128"/>
      <c r="J573" s="129"/>
      <c r="K573" s="106" t="str">
        <f>IF(H573="","", I573*VLOOKUP(H573,VALIDATIONS!$BB$2:$BD$11,3))</f>
        <v/>
      </c>
    </row>
    <row r="574" spans="1:11" x14ac:dyDescent="0.2">
      <c r="A574" s="136"/>
      <c r="B574" s="87"/>
      <c r="C574" s="87"/>
      <c r="F574" s="361"/>
      <c r="G574" s="361"/>
      <c r="H574" s="361"/>
      <c r="I574" s="128"/>
      <c r="J574" s="129"/>
      <c r="K574" s="106" t="str">
        <f>IF(H574="","", I574*VLOOKUP(H574,VALIDATIONS!$BB$2:$BD$11,3))</f>
        <v/>
      </c>
    </row>
    <row r="575" spans="1:11" x14ac:dyDescent="0.2">
      <c r="A575" s="136"/>
      <c r="B575" s="87"/>
      <c r="C575" s="87"/>
      <c r="F575" s="361"/>
      <c r="G575" s="361"/>
      <c r="H575" s="361"/>
      <c r="I575" s="128"/>
      <c r="J575" s="129"/>
      <c r="K575" s="106" t="str">
        <f>IF(H575="","", I575*VLOOKUP(H575,VALIDATIONS!$BB$2:$BD$11,3))</f>
        <v/>
      </c>
    </row>
    <row r="576" spans="1:11" x14ac:dyDescent="0.2">
      <c r="A576" s="136"/>
      <c r="B576" s="87"/>
      <c r="C576" s="87"/>
      <c r="F576" s="361"/>
      <c r="G576" s="361"/>
      <c r="H576" s="361"/>
      <c r="I576" s="128"/>
      <c r="J576" s="129"/>
      <c r="K576" s="106" t="str">
        <f>IF(H576="","", I576*VLOOKUP(H576,VALIDATIONS!$BB$2:$BD$11,3))</f>
        <v/>
      </c>
    </row>
    <row r="577" spans="1:11" x14ac:dyDescent="0.2">
      <c r="A577" s="136"/>
      <c r="B577" s="87"/>
      <c r="C577" s="87"/>
      <c r="F577" s="361"/>
      <c r="G577" s="361"/>
      <c r="H577" s="361"/>
      <c r="I577" s="128"/>
      <c r="J577" s="129"/>
      <c r="K577" s="106" t="str">
        <f>IF(H577="","", I577*VLOOKUP(H577,VALIDATIONS!$BB$2:$BD$11,3))</f>
        <v/>
      </c>
    </row>
    <row r="578" spans="1:11" x14ac:dyDescent="0.2">
      <c r="A578" s="136"/>
      <c r="B578" s="87"/>
      <c r="C578" s="87"/>
      <c r="F578" s="361"/>
      <c r="G578" s="361"/>
      <c r="H578" s="361"/>
      <c r="I578" s="128"/>
      <c r="J578" s="129"/>
      <c r="K578" s="106" t="str">
        <f>IF(H578="","", I578*VLOOKUP(H578,VALIDATIONS!$BB$2:$BD$11,3))</f>
        <v/>
      </c>
    </row>
    <row r="579" spans="1:11" x14ac:dyDescent="0.2">
      <c r="A579" s="136"/>
      <c r="B579" s="87"/>
      <c r="C579" s="87"/>
      <c r="F579" s="361"/>
      <c r="G579" s="361"/>
      <c r="H579" s="361"/>
      <c r="I579" s="128"/>
      <c r="J579" s="129"/>
      <c r="K579" s="106" t="str">
        <f>IF(H579="","", I579*VLOOKUP(H579,VALIDATIONS!$BB$2:$BD$11,3))</f>
        <v/>
      </c>
    </row>
    <row r="580" spans="1:11" x14ac:dyDescent="0.2">
      <c r="A580" s="136"/>
      <c r="B580" s="87"/>
      <c r="C580" s="87"/>
      <c r="F580" s="361"/>
      <c r="G580" s="361"/>
      <c r="H580" s="361"/>
      <c r="I580" s="128"/>
      <c r="J580" s="129"/>
      <c r="K580" s="106" t="str">
        <f>IF(H580="","", I580*VLOOKUP(H580,VALIDATIONS!$BB$2:$BD$11,3))</f>
        <v/>
      </c>
    </row>
    <row r="581" spans="1:11" x14ac:dyDescent="0.2">
      <c r="A581" s="136"/>
      <c r="B581" s="87"/>
      <c r="C581" s="87"/>
      <c r="F581" s="361"/>
      <c r="G581" s="361"/>
      <c r="H581" s="361"/>
      <c r="I581" s="128"/>
      <c r="J581" s="129"/>
      <c r="K581" s="106" t="str">
        <f>IF(H581="","", I581*VLOOKUP(H581,VALIDATIONS!$BB$2:$BD$11,3))</f>
        <v/>
      </c>
    </row>
    <row r="582" spans="1:11" x14ac:dyDescent="0.2">
      <c r="A582" s="136"/>
      <c r="B582" s="87"/>
      <c r="C582" s="87"/>
      <c r="F582" s="361"/>
      <c r="G582" s="361"/>
      <c r="H582" s="361"/>
      <c r="I582" s="128"/>
      <c r="J582" s="129"/>
      <c r="K582" s="106" t="str">
        <f>IF(H582="","", I582*VLOOKUP(H582,VALIDATIONS!$BB$2:$BD$11,3))</f>
        <v/>
      </c>
    </row>
    <row r="583" spans="1:11" x14ac:dyDescent="0.2">
      <c r="A583" s="136"/>
      <c r="B583" s="87"/>
      <c r="C583" s="87"/>
      <c r="F583" s="361"/>
      <c r="G583" s="361"/>
      <c r="H583" s="361"/>
      <c r="I583" s="128"/>
      <c r="J583" s="129"/>
      <c r="K583" s="106" t="str">
        <f>IF(H583="","", I583*VLOOKUP(H583,VALIDATIONS!$BB$2:$BD$11,3))</f>
        <v/>
      </c>
    </row>
    <row r="584" spans="1:11" x14ac:dyDescent="0.2">
      <c r="A584" s="136"/>
      <c r="B584" s="87"/>
      <c r="C584" s="87"/>
      <c r="F584" s="361"/>
      <c r="G584" s="361"/>
      <c r="H584" s="361"/>
      <c r="I584" s="128"/>
      <c r="J584" s="129"/>
      <c r="K584" s="106" t="str">
        <f>IF(H584="","", I584*VLOOKUP(H584,VALIDATIONS!$BB$2:$BD$11,3))</f>
        <v/>
      </c>
    </row>
    <row r="585" spans="1:11" x14ac:dyDescent="0.2">
      <c r="A585" s="136"/>
      <c r="B585" s="87"/>
      <c r="C585" s="87"/>
      <c r="F585" s="361"/>
      <c r="G585" s="361"/>
      <c r="H585" s="361"/>
      <c r="I585" s="128"/>
      <c r="J585" s="129"/>
      <c r="K585" s="106" t="str">
        <f>IF(H585="","", I585*VLOOKUP(H585,VALIDATIONS!$BB$2:$BD$11,3))</f>
        <v/>
      </c>
    </row>
    <row r="586" spans="1:11" x14ac:dyDescent="0.2">
      <c r="A586" s="136"/>
      <c r="B586" s="87"/>
      <c r="C586" s="87"/>
      <c r="F586" s="361"/>
      <c r="G586" s="361"/>
      <c r="H586" s="361"/>
      <c r="I586" s="128"/>
      <c r="J586" s="129"/>
      <c r="K586" s="106" t="str">
        <f>IF(H586="","", I586*VLOOKUP(H586,VALIDATIONS!$BB$2:$BD$11,3))</f>
        <v/>
      </c>
    </row>
    <row r="587" spans="1:11" x14ac:dyDescent="0.2">
      <c r="A587" s="136"/>
      <c r="B587" s="87"/>
      <c r="C587" s="87"/>
      <c r="F587" s="361"/>
      <c r="G587" s="361"/>
      <c r="H587" s="361"/>
      <c r="I587" s="128"/>
      <c r="J587" s="129"/>
      <c r="K587" s="106" t="str">
        <f>IF(H587="","", I587*VLOOKUP(H587,VALIDATIONS!$BB$2:$BD$11,3))</f>
        <v/>
      </c>
    </row>
    <row r="588" spans="1:11" x14ac:dyDescent="0.2">
      <c r="A588" s="136"/>
      <c r="B588" s="87"/>
      <c r="C588" s="87"/>
      <c r="F588" s="361"/>
      <c r="G588" s="361"/>
      <c r="H588" s="361"/>
      <c r="I588" s="128"/>
      <c r="J588" s="129"/>
      <c r="K588" s="106" t="str">
        <f>IF(H588="","", I588*VLOOKUP(H588,VALIDATIONS!$BB$2:$BD$11,3))</f>
        <v/>
      </c>
    </row>
    <row r="589" spans="1:11" x14ac:dyDescent="0.2">
      <c r="A589" s="136"/>
      <c r="B589" s="87"/>
      <c r="C589" s="87"/>
      <c r="F589" s="361"/>
      <c r="G589" s="361"/>
      <c r="H589" s="361"/>
      <c r="I589" s="128"/>
      <c r="J589" s="129"/>
      <c r="K589" s="106" t="str">
        <f>IF(H589="","", I589*VLOOKUP(H589,VALIDATIONS!$BB$2:$BD$11,3))</f>
        <v/>
      </c>
    </row>
    <row r="590" spans="1:11" x14ac:dyDescent="0.2">
      <c r="A590" s="136"/>
      <c r="B590" s="87"/>
      <c r="C590" s="87"/>
      <c r="F590" s="361"/>
      <c r="G590" s="361"/>
      <c r="H590" s="361"/>
      <c r="I590" s="128"/>
      <c r="J590" s="129"/>
      <c r="K590" s="106" t="str">
        <f>IF(H590="","", I590*VLOOKUP(H590,VALIDATIONS!$BB$2:$BD$11,3))</f>
        <v/>
      </c>
    </row>
    <row r="591" spans="1:11" x14ac:dyDescent="0.2">
      <c r="A591" s="136"/>
      <c r="B591" s="87"/>
      <c r="C591" s="87"/>
      <c r="F591" s="361"/>
      <c r="G591" s="361"/>
      <c r="H591" s="361"/>
      <c r="I591" s="128"/>
      <c r="J591" s="129"/>
      <c r="K591" s="106" t="str">
        <f>IF(H591="","", I591*VLOOKUP(H591,VALIDATIONS!$BB$2:$BD$11,3))</f>
        <v/>
      </c>
    </row>
    <row r="592" spans="1:11" x14ac:dyDescent="0.2">
      <c r="A592" s="136"/>
      <c r="B592" s="87"/>
      <c r="C592" s="87"/>
      <c r="F592" s="361"/>
      <c r="G592" s="361"/>
      <c r="H592" s="361"/>
      <c r="I592" s="128"/>
      <c r="J592" s="129"/>
      <c r="K592" s="106" t="str">
        <f>IF(H592="","", I592*VLOOKUP(H592,VALIDATIONS!$BB$2:$BD$11,3))</f>
        <v/>
      </c>
    </row>
    <row r="593" spans="1:11" x14ac:dyDescent="0.2">
      <c r="A593" s="136"/>
      <c r="B593" s="87"/>
      <c r="C593" s="87"/>
      <c r="F593" s="361"/>
      <c r="G593" s="361"/>
      <c r="H593" s="361"/>
      <c r="I593" s="128"/>
      <c r="J593" s="129"/>
      <c r="K593" s="106" t="str">
        <f>IF(H593="","", I593*VLOOKUP(H593,VALIDATIONS!$BB$2:$BD$11,3))</f>
        <v/>
      </c>
    </row>
    <row r="594" spans="1:11" x14ac:dyDescent="0.2">
      <c r="A594" s="136"/>
      <c r="B594" s="87"/>
      <c r="C594" s="87"/>
      <c r="F594" s="361"/>
      <c r="G594" s="361"/>
      <c r="H594" s="361"/>
      <c r="I594" s="128"/>
      <c r="J594" s="129"/>
      <c r="K594" s="106" t="str">
        <f>IF(H594="","", I594*VLOOKUP(H594,VALIDATIONS!$BB$2:$BD$11,3))</f>
        <v/>
      </c>
    </row>
    <row r="595" spans="1:11" x14ac:dyDescent="0.2">
      <c r="A595" s="136"/>
      <c r="B595" s="87"/>
      <c r="C595" s="87"/>
      <c r="F595" s="361"/>
      <c r="G595" s="361"/>
      <c r="H595" s="361"/>
      <c r="I595" s="128"/>
      <c r="J595" s="129"/>
      <c r="K595" s="106" t="str">
        <f>IF(H595="","", I595*VLOOKUP(H595,VALIDATIONS!$BB$2:$BD$11,3))</f>
        <v/>
      </c>
    </row>
    <row r="596" spans="1:11" x14ac:dyDescent="0.2">
      <c r="A596" s="136"/>
      <c r="B596" s="87"/>
      <c r="C596" s="87"/>
      <c r="F596" s="361"/>
      <c r="G596" s="361"/>
      <c r="H596" s="361"/>
      <c r="I596" s="128"/>
      <c r="J596" s="129"/>
      <c r="K596" s="106" t="str">
        <f>IF(H596="","", I596*VLOOKUP(H596,VALIDATIONS!$BB$2:$BD$11,3))</f>
        <v/>
      </c>
    </row>
    <row r="597" spans="1:11" x14ac:dyDescent="0.2">
      <c r="A597" s="136"/>
      <c r="B597" s="87"/>
      <c r="C597" s="87"/>
      <c r="F597" s="361"/>
      <c r="G597" s="361"/>
      <c r="H597" s="361"/>
      <c r="I597" s="128"/>
      <c r="J597" s="129"/>
      <c r="K597" s="106" t="str">
        <f>IF(H597="","", I597*VLOOKUP(H597,VALIDATIONS!$BB$2:$BD$11,3))</f>
        <v/>
      </c>
    </row>
    <row r="598" spans="1:11" x14ac:dyDescent="0.2">
      <c r="A598" s="136"/>
      <c r="B598" s="87"/>
      <c r="C598" s="87"/>
      <c r="F598" s="361"/>
      <c r="G598" s="361"/>
      <c r="H598" s="361"/>
      <c r="I598" s="128"/>
      <c r="J598" s="129"/>
      <c r="K598" s="106" t="str">
        <f>IF(H598="","", I598*VLOOKUP(H598,VALIDATIONS!$BB$2:$BD$11,3))</f>
        <v/>
      </c>
    </row>
    <row r="599" spans="1:11" x14ac:dyDescent="0.2">
      <c r="A599" s="136"/>
      <c r="B599" s="87"/>
      <c r="C599" s="87"/>
      <c r="F599" s="361"/>
      <c r="G599" s="361"/>
      <c r="H599" s="361"/>
      <c r="I599" s="128"/>
      <c r="J599" s="129"/>
      <c r="K599" s="106" t="str">
        <f>IF(H599="","", I599*VLOOKUP(H599,VALIDATIONS!$BB$2:$BD$11,3))</f>
        <v/>
      </c>
    </row>
    <row r="600" spans="1:11" x14ac:dyDescent="0.2">
      <c r="A600" s="136"/>
      <c r="B600" s="87"/>
      <c r="C600" s="87"/>
      <c r="F600" s="361"/>
      <c r="G600" s="361"/>
      <c r="H600" s="361"/>
      <c r="I600" s="128"/>
      <c r="J600" s="129"/>
      <c r="K600" s="106" t="str">
        <f>IF(H600="","", I600*VLOOKUP(H600,VALIDATIONS!$BB$2:$BD$11,3))</f>
        <v/>
      </c>
    </row>
    <row r="601" spans="1:11" x14ac:dyDescent="0.2">
      <c r="A601" s="136"/>
      <c r="B601" s="87"/>
      <c r="C601" s="87"/>
      <c r="F601" s="361"/>
      <c r="G601" s="361"/>
      <c r="H601" s="361"/>
      <c r="I601" s="128"/>
      <c r="J601" s="129"/>
      <c r="K601" s="106" t="str">
        <f>IF(H601="","", I601*VLOOKUP(H601,VALIDATIONS!$BB$2:$BD$11,3))</f>
        <v/>
      </c>
    </row>
    <row r="602" spans="1:11" x14ac:dyDescent="0.2">
      <c r="A602" s="136"/>
      <c r="B602" s="87"/>
      <c r="C602" s="87"/>
      <c r="F602" s="361"/>
      <c r="G602" s="361"/>
      <c r="H602" s="361"/>
      <c r="I602" s="128"/>
      <c r="J602" s="129"/>
      <c r="K602" s="106" t="str">
        <f>IF(H602="","", I602*VLOOKUP(H602,VALIDATIONS!$BB$2:$BD$11,3))</f>
        <v/>
      </c>
    </row>
    <row r="603" spans="1:11" x14ac:dyDescent="0.2">
      <c r="A603" s="136"/>
      <c r="B603" s="87"/>
      <c r="C603" s="87"/>
      <c r="F603" s="361"/>
      <c r="G603" s="361"/>
      <c r="H603" s="361"/>
      <c r="I603" s="128"/>
      <c r="J603" s="129"/>
      <c r="K603" s="106" t="str">
        <f>IF(H603="","", I603*VLOOKUP(H603,VALIDATIONS!$BB$2:$BD$11,3))</f>
        <v/>
      </c>
    </row>
    <row r="604" spans="1:11" x14ac:dyDescent="0.2">
      <c r="A604" s="136"/>
      <c r="B604" s="87"/>
      <c r="C604" s="87"/>
      <c r="F604" s="361"/>
      <c r="G604" s="361"/>
      <c r="H604" s="361"/>
      <c r="I604" s="128"/>
      <c r="J604" s="129"/>
      <c r="K604" s="106" t="str">
        <f>IF(H604="","", I604*VLOOKUP(H604,VALIDATIONS!$BB$2:$BD$11,3))</f>
        <v/>
      </c>
    </row>
    <row r="605" spans="1:11" x14ac:dyDescent="0.2">
      <c r="A605" s="136"/>
      <c r="B605" s="87"/>
      <c r="C605" s="87"/>
      <c r="F605" s="361"/>
      <c r="G605" s="361"/>
      <c r="H605" s="361"/>
      <c r="I605" s="128"/>
      <c r="J605" s="129"/>
      <c r="K605" s="106" t="str">
        <f>IF(H605="","", I605*VLOOKUP(H605,VALIDATIONS!$BB$2:$BD$11,3))</f>
        <v/>
      </c>
    </row>
    <row r="606" spans="1:11" x14ac:dyDescent="0.2">
      <c r="A606" s="136"/>
      <c r="B606" s="87"/>
      <c r="C606" s="87"/>
      <c r="F606" s="361"/>
      <c r="G606" s="361"/>
      <c r="H606" s="361"/>
      <c r="I606" s="128"/>
      <c r="J606" s="129"/>
      <c r="K606" s="106" t="str">
        <f>IF(H606="","", I606*VLOOKUP(H606,VALIDATIONS!$BB$2:$BD$11,3))</f>
        <v/>
      </c>
    </row>
    <row r="607" spans="1:11" x14ac:dyDescent="0.2">
      <c r="A607" s="136"/>
      <c r="B607" s="87"/>
      <c r="C607" s="87"/>
      <c r="F607" s="361"/>
      <c r="G607" s="361"/>
      <c r="H607" s="361"/>
      <c r="I607" s="128"/>
      <c r="J607" s="129"/>
      <c r="K607" s="106" t="str">
        <f>IF(H607="","", I607*VLOOKUP(H607,VALIDATIONS!$BB$2:$BD$11,3))</f>
        <v/>
      </c>
    </row>
    <row r="608" spans="1:11" x14ac:dyDescent="0.2">
      <c r="A608" s="136"/>
      <c r="B608" s="87"/>
      <c r="C608" s="87"/>
      <c r="F608" s="361"/>
      <c r="G608" s="361"/>
      <c r="H608" s="361"/>
      <c r="I608" s="128"/>
      <c r="J608" s="129"/>
      <c r="K608" s="106" t="str">
        <f>IF(H608="","", I608*VLOOKUP(H608,VALIDATIONS!$BB$2:$BD$11,3))</f>
        <v/>
      </c>
    </row>
    <row r="609" spans="1:11" x14ac:dyDescent="0.2">
      <c r="A609" s="136"/>
      <c r="B609" s="87"/>
      <c r="C609" s="87"/>
      <c r="F609" s="361"/>
      <c r="G609" s="361"/>
      <c r="H609" s="361"/>
      <c r="I609" s="128"/>
      <c r="J609" s="129"/>
      <c r="K609" s="106" t="str">
        <f>IF(H609="","", I609*VLOOKUP(H609,VALIDATIONS!$BB$2:$BD$11,3))</f>
        <v/>
      </c>
    </row>
    <row r="610" spans="1:11" x14ac:dyDescent="0.2">
      <c r="A610" s="136"/>
      <c r="B610" s="87"/>
      <c r="C610" s="87"/>
      <c r="F610" s="361"/>
      <c r="G610" s="361"/>
      <c r="H610" s="361"/>
      <c r="I610" s="128"/>
      <c r="J610" s="129"/>
      <c r="K610" s="106" t="str">
        <f>IF(H610="","", I610*VLOOKUP(H610,VALIDATIONS!$BB$2:$BD$11,3))</f>
        <v/>
      </c>
    </row>
    <row r="611" spans="1:11" x14ac:dyDescent="0.2">
      <c r="A611" s="136"/>
      <c r="B611" s="87"/>
      <c r="C611" s="87"/>
      <c r="F611" s="361"/>
      <c r="G611" s="361"/>
      <c r="H611" s="361"/>
      <c r="I611" s="128"/>
      <c r="J611" s="129"/>
      <c r="K611" s="106" t="str">
        <f>IF(H611="","", I611*VLOOKUP(H611,VALIDATIONS!$BB$2:$BD$11,3))</f>
        <v/>
      </c>
    </row>
    <row r="612" spans="1:11" x14ac:dyDescent="0.2">
      <c r="A612" s="136"/>
      <c r="B612" s="87"/>
      <c r="C612" s="87"/>
      <c r="F612" s="361"/>
      <c r="G612" s="361"/>
      <c r="H612" s="361"/>
      <c r="I612" s="128"/>
      <c r="J612" s="129"/>
      <c r="K612" s="106" t="str">
        <f>IF(H612="","", I612*VLOOKUP(H612,VALIDATIONS!$BB$2:$BD$11,3))</f>
        <v/>
      </c>
    </row>
    <row r="613" spans="1:11" x14ac:dyDescent="0.2">
      <c r="A613" s="136"/>
      <c r="B613" s="87"/>
      <c r="C613" s="87"/>
      <c r="F613" s="361"/>
      <c r="G613" s="361"/>
      <c r="H613" s="361"/>
      <c r="I613" s="128"/>
      <c r="J613" s="129"/>
      <c r="K613" s="106" t="str">
        <f>IF(H613="","", I613*VLOOKUP(H613,VALIDATIONS!$BB$2:$BD$11,3))</f>
        <v/>
      </c>
    </row>
    <row r="614" spans="1:11" x14ac:dyDescent="0.2">
      <c r="A614" s="136"/>
      <c r="B614" s="87"/>
      <c r="C614" s="87"/>
      <c r="F614" s="361"/>
      <c r="G614" s="361"/>
      <c r="H614" s="361"/>
      <c r="I614" s="128"/>
      <c r="J614" s="129"/>
      <c r="K614" s="106" t="str">
        <f>IF(H614="","", I614*VLOOKUP(H614,VALIDATIONS!$BB$2:$BD$11,3))</f>
        <v/>
      </c>
    </row>
    <row r="615" spans="1:11" x14ac:dyDescent="0.2">
      <c r="A615" s="136"/>
      <c r="B615" s="87"/>
      <c r="C615" s="87"/>
      <c r="F615" s="361"/>
      <c r="G615" s="361"/>
      <c r="H615" s="361"/>
      <c r="I615" s="128"/>
      <c r="J615" s="129"/>
      <c r="K615" s="106" t="str">
        <f>IF(H615="","", I615*VLOOKUP(H615,VALIDATIONS!$BB$2:$BD$11,3))</f>
        <v/>
      </c>
    </row>
    <row r="616" spans="1:11" x14ac:dyDescent="0.2">
      <c r="A616" s="136"/>
      <c r="B616" s="87"/>
      <c r="C616" s="87"/>
      <c r="F616" s="361"/>
      <c r="G616" s="361"/>
      <c r="H616" s="361"/>
      <c r="I616" s="128"/>
      <c r="J616" s="129"/>
      <c r="K616" s="106" t="str">
        <f>IF(H616="","", I616*VLOOKUP(H616,VALIDATIONS!$BB$2:$BD$11,3))</f>
        <v/>
      </c>
    </row>
    <row r="617" spans="1:11" x14ac:dyDescent="0.2">
      <c r="A617" s="136"/>
      <c r="B617" s="87"/>
      <c r="C617" s="87"/>
      <c r="F617" s="361"/>
      <c r="G617" s="361"/>
      <c r="H617" s="361"/>
      <c r="I617" s="128"/>
      <c r="J617" s="129"/>
      <c r="K617" s="106" t="str">
        <f>IF(H617="","", I617*VLOOKUP(H617,VALIDATIONS!$BB$2:$BD$11,3))</f>
        <v/>
      </c>
    </row>
    <row r="618" spans="1:11" x14ac:dyDescent="0.2">
      <c r="A618" s="136"/>
      <c r="B618" s="87"/>
      <c r="C618" s="87"/>
      <c r="F618" s="361"/>
      <c r="G618" s="361"/>
      <c r="H618" s="361"/>
      <c r="I618" s="128"/>
      <c r="J618" s="129"/>
      <c r="K618" s="106" t="str">
        <f>IF(H618="","", I618*VLOOKUP(H618,VALIDATIONS!$BB$2:$BD$11,3))</f>
        <v/>
      </c>
    </row>
    <row r="619" spans="1:11" x14ac:dyDescent="0.2">
      <c r="A619" s="136"/>
      <c r="B619" s="87"/>
      <c r="C619" s="87"/>
      <c r="F619" s="361"/>
      <c r="G619" s="361"/>
      <c r="H619" s="361"/>
      <c r="I619" s="128"/>
      <c r="J619" s="129"/>
      <c r="K619" s="106" t="str">
        <f>IF(H619="","", I619*VLOOKUP(H619,VALIDATIONS!$BB$2:$BD$11,3))</f>
        <v/>
      </c>
    </row>
    <row r="620" spans="1:11" x14ac:dyDescent="0.2">
      <c r="A620" s="136"/>
      <c r="B620" s="87"/>
      <c r="C620" s="87"/>
      <c r="F620" s="361"/>
      <c r="G620" s="361"/>
      <c r="H620" s="361"/>
      <c r="I620" s="128"/>
      <c r="J620" s="129"/>
      <c r="K620" s="106" t="str">
        <f>IF(H620="","", I620*VLOOKUP(H620,VALIDATIONS!$BB$2:$BD$11,3))</f>
        <v/>
      </c>
    </row>
    <row r="621" spans="1:11" x14ac:dyDescent="0.2">
      <c r="A621" s="136"/>
      <c r="B621" s="87"/>
      <c r="C621" s="87"/>
      <c r="F621" s="361"/>
      <c r="G621" s="361"/>
      <c r="H621" s="361"/>
      <c r="I621" s="128"/>
      <c r="J621" s="129"/>
      <c r="K621" s="106" t="str">
        <f>IF(H621="","", I621*VLOOKUP(H621,VALIDATIONS!$BB$2:$BD$11,3))</f>
        <v/>
      </c>
    </row>
    <row r="622" spans="1:11" x14ac:dyDescent="0.2">
      <c r="A622" s="136"/>
      <c r="B622" s="87"/>
      <c r="C622" s="87"/>
      <c r="F622" s="361"/>
      <c r="G622" s="361"/>
      <c r="H622" s="361"/>
      <c r="I622" s="128"/>
      <c r="J622" s="129"/>
      <c r="K622" s="106" t="str">
        <f>IF(H622="","", I622*VLOOKUP(H622,VALIDATIONS!$BB$2:$BD$11,3))</f>
        <v/>
      </c>
    </row>
    <row r="623" spans="1:11" x14ac:dyDescent="0.2">
      <c r="A623" s="136"/>
      <c r="B623" s="87"/>
      <c r="C623" s="87"/>
      <c r="F623" s="361"/>
      <c r="G623" s="361"/>
      <c r="H623" s="361"/>
      <c r="I623" s="128"/>
      <c r="J623" s="129"/>
      <c r="K623" s="106" t="str">
        <f>IF(H623="","", I623*VLOOKUP(H623,VALIDATIONS!$BB$2:$BD$11,3))</f>
        <v/>
      </c>
    </row>
    <row r="624" spans="1:11" x14ac:dyDescent="0.2">
      <c r="A624" s="136"/>
      <c r="B624" s="87"/>
      <c r="C624" s="87"/>
      <c r="F624" s="361"/>
      <c r="G624" s="361"/>
      <c r="H624" s="361"/>
      <c r="I624" s="128"/>
      <c r="J624" s="129"/>
      <c r="K624" s="106" t="str">
        <f>IF(H624="","", I624*VLOOKUP(H624,VALIDATIONS!$BB$2:$BD$11,3))</f>
        <v/>
      </c>
    </row>
    <row r="625" spans="1:11" x14ac:dyDescent="0.2">
      <c r="A625" s="136"/>
      <c r="B625" s="87"/>
      <c r="C625" s="87"/>
      <c r="F625" s="361"/>
      <c r="G625" s="361"/>
      <c r="H625" s="361"/>
      <c r="I625" s="128"/>
      <c r="J625" s="129"/>
      <c r="K625" s="106" t="str">
        <f>IF(H625="","", I625*VLOOKUP(H625,VALIDATIONS!$BB$2:$BD$11,3))</f>
        <v/>
      </c>
    </row>
    <row r="626" spans="1:11" x14ac:dyDescent="0.2">
      <c r="A626" s="136"/>
      <c r="B626" s="87"/>
      <c r="C626" s="87"/>
      <c r="F626" s="361"/>
      <c r="G626" s="361"/>
      <c r="H626" s="361"/>
      <c r="I626" s="128"/>
      <c r="J626" s="129"/>
      <c r="K626" s="106" t="str">
        <f>IF(H626="","", I626*VLOOKUP(H626,VALIDATIONS!$BB$2:$BD$11,3))</f>
        <v/>
      </c>
    </row>
    <row r="627" spans="1:11" x14ac:dyDescent="0.2">
      <c r="A627" s="136"/>
      <c r="B627" s="87"/>
      <c r="C627" s="87"/>
      <c r="F627" s="361"/>
      <c r="G627" s="361"/>
      <c r="H627" s="361"/>
      <c r="I627" s="128"/>
      <c r="J627" s="129"/>
      <c r="K627" s="106" t="str">
        <f>IF(H627="","", I627*VLOOKUP(H627,VALIDATIONS!$BB$2:$BD$11,3))</f>
        <v/>
      </c>
    </row>
    <row r="628" spans="1:11" x14ac:dyDescent="0.2">
      <c r="A628" s="136"/>
      <c r="B628" s="87"/>
      <c r="C628" s="87"/>
      <c r="F628" s="361"/>
      <c r="G628" s="361"/>
      <c r="H628" s="361"/>
      <c r="I628" s="128"/>
      <c r="J628" s="129"/>
      <c r="K628" s="106" t="str">
        <f>IF(H628="","", I628*VLOOKUP(H628,VALIDATIONS!$BB$2:$BD$11,3))</f>
        <v/>
      </c>
    </row>
    <row r="629" spans="1:11" x14ac:dyDescent="0.2">
      <c r="A629" s="136"/>
      <c r="B629" s="87"/>
      <c r="C629" s="87"/>
      <c r="F629" s="361"/>
      <c r="G629" s="361"/>
      <c r="H629" s="361"/>
      <c r="I629" s="128"/>
      <c r="J629" s="129"/>
      <c r="K629" s="106" t="str">
        <f>IF(H629="","", I629*VLOOKUP(H629,VALIDATIONS!$BB$2:$BD$11,3))</f>
        <v/>
      </c>
    </row>
    <row r="630" spans="1:11" x14ac:dyDescent="0.2">
      <c r="A630" s="136"/>
      <c r="B630" s="87"/>
      <c r="C630" s="87"/>
      <c r="F630" s="361"/>
      <c r="G630" s="361"/>
      <c r="H630" s="361"/>
      <c r="I630" s="128"/>
      <c r="J630" s="129"/>
      <c r="K630" s="106" t="str">
        <f>IF(H630="","", I630*VLOOKUP(H630,VALIDATIONS!$BB$2:$BD$11,3))</f>
        <v/>
      </c>
    </row>
    <row r="631" spans="1:11" x14ac:dyDescent="0.2">
      <c r="A631" s="136"/>
      <c r="B631" s="87"/>
      <c r="C631" s="87"/>
      <c r="F631" s="361"/>
      <c r="G631" s="361"/>
      <c r="H631" s="361"/>
      <c r="I631" s="128"/>
      <c r="J631" s="129"/>
      <c r="K631" s="106" t="str">
        <f>IF(H631="","", I631*VLOOKUP(H631,VALIDATIONS!$BB$2:$BD$11,3))</f>
        <v/>
      </c>
    </row>
    <row r="632" spans="1:11" x14ac:dyDescent="0.2">
      <c r="A632" s="136"/>
      <c r="B632" s="87"/>
      <c r="C632" s="87"/>
      <c r="F632" s="361"/>
      <c r="G632" s="361"/>
      <c r="H632" s="361"/>
      <c r="I632" s="128"/>
      <c r="J632" s="129"/>
      <c r="K632" s="106" t="str">
        <f>IF(H632="","", I632*VLOOKUP(H632,VALIDATIONS!$BB$2:$BD$11,3))</f>
        <v/>
      </c>
    </row>
    <row r="633" spans="1:11" x14ac:dyDescent="0.2">
      <c r="A633" s="136"/>
      <c r="B633" s="87"/>
      <c r="C633" s="87"/>
      <c r="F633" s="361"/>
      <c r="G633" s="361"/>
      <c r="H633" s="361"/>
      <c r="I633" s="128"/>
      <c r="J633" s="129"/>
      <c r="K633" s="106" t="str">
        <f>IF(H633="","", I633*VLOOKUP(H633,VALIDATIONS!$BB$2:$BD$11,3))</f>
        <v/>
      </c>
    </row>
    <row r="634" spans="1:11" x14ac:dyDescent="0.2">
      <c r="A634" s="136"/>
      <c r="B634" s="87"/>
      <c r="C634" s="87"/>
      <c r="F634" s="361"/>
      <c r="G634" s="361"/>
      <c r="H634" s="361"/>
      <c r="I634" s="128"/>
      <c r="J634" s="129"/>
      <c r="K634" s="106" t="str">
        <f>IF(H634="","", I634*VLOOKUP(H634,VALIDATIONS!$BB$2:$BD$11,3))</f>
        <v/>
      </c>
    </row>
    <row r="635" spans="1:11" x14ac:dyDescent="0.2">
      <c r="A635" s="136"/>
      <c r="B635" s="87"/>
      <c r="C635" s="87"/>
      <c r="F635" s="361"/>
      <c r="G635" s="361"/>
      <c r="H635" s="361"/>
      <c r="I635" s="128"/>
      <c r="J635" s="129"/>
      <c r="K635" s="106" t="str">
        <f>IF(H635="","", I635*VLOOKUP(H635,VALIDATIONS!$BB$2:$BD$11,3))</f>
        <v/>
      </c>
    </row>
    <row r="636" spans="1:11" x14ac:dyDescent="0.2">
      <c r="A636" s="136"/>
      <c r="B636" s="87"/>
      <c r="C636" s="87"/>
      <c r="F636" s="361"/>
      <c r="G636" s="361"/>
      <c r="H636" s="361"/>
      <c r="I636" s="128"/>
      <c r="J636" s="129"/>
      <c r="K636" s="106" t="str">
        <f>IF(H636="","", I636*VLOOKUP(H636,VALIDATIONS!$BB$2:$BD$11,3))</f>
        <v/>
      </c>
    </row>
    <row r="637" spans="1:11" x14ac:dyDescent="0.2">
      <c r="A637" s="136"/>
      <c r="B637" s="87"/>
      <c r="C637" s="87"/>
      <c r="F637" s="361"/>
      <c r="G637" s="361"/>
      <c r="H637" s="361"/>
      <c r="I637" s="128"/>
      <c r="J637" s="129"/>
      <c r="K637" s="106" t="str">
        <f>IF(H637="","", I637*VLOOKUP(H637,VALIDATIONS!$BB$2:$BD$11,3))</f>
        <v/>
      </c>
    </row>
    <row r="638" spans="1:11" x14ac:dyDescent="0.2">
      <c r="A638" s="136"/>
      <c r="B638" s="87"/>
      <c r="C638" s="87"/>
      <c r="F638" s="361"/>
      <c r="G638" s="361"/>
      <c r="H638" s="361"/>
      <c r="I638" s="128"/>
      <c r="J638" s="129"/>
      <c r="K638" s="106" t="str">
        <f>IF(H638="","", I638*VLOOKUP(H638,VALIDATIONS!$BB$2:$BD$11,3))</f>
        <v/>
      </c>
    </row>
    <row r="639" spans="1:11" x14ac:dyDescent="0.2">
      <c r="A639" s="136"/>
      <c r="B639" s="87"/>
      <c r="C639" s="87"/>
      <c r="F639" s="361"/>
      <c r="G639" s="361"/>
      <c r="H639" s="361"/>
      <c r="I639" s="128"/>
      <c r="J639" s="129"/>
      <c r="K639" s="106" t="str">
        <f>IF(H639="","", I639*VLOOKUP(H639,VALIDATIONS!$BB$2:$BD$11,3))</f>
        <v/>
      </c>
    </row>
    <row r="640" spans="1:11" x14ac:dyDescent="0.2">
      <c r="A640" s="136"/>
      <c r="B640" s="87"/>
      <c r="C640" s="87"/>
      <c r="F640" s="361"/>
      <c r="G640" s="361"/>
      <c r="H640" s="361"/>
      <c r="I640" s="128"/>
      <c r="J640" s="129"/>
      <c r="K640" s="106" t="str">
        <f>IF(H640="","", I640*VLOOKUP(H640,VALIDATIONS!$BB$2:$BD$11,3))</f>
        <v/>
      </c>
    </row>
    <row r="641" spans="1:11" x14ac:dyDescent="0.2">
      <c r="A641" s="136"/>
      <c r="B641" s="87"/>
      <c r="C641" s="87"/>
      <c r="F641" s="361"/>
      <c r="G641" s="361"/>
      <c r="H641" s="361"/>
      <c r="I641" s="128"/>
      <c r="J641" s="129"/>
      <c r="K641" s="106" t="str">
        <f>IF(H641="","", I641*VLOOKUP(H641,VALIDATIONS!$BB$2:$BD$11,3))</f>
        <v/>
      </c>
    </row>
    <row r="642" spans="1:11" x14ac:dyDescent="0.2">
      <c r="A642" s="136"/>
      <c r="B642" s="87"/>
      <c r="C642" s="87"/>
      <c r="F642" s="361"/>
      <c r="G642" s="361"/>
      <c r="H642" s="361"/>
      <c r="I642" s="128"/>
      <c r="J642" s="129"/>
      <c r="K642" s="106" t="str">
        <f>IF(H642="","", I642*VLOOKUP(H642,VALIDATIONS!$BB$2:$BD$11,3))</f>
        <v/>
      </c>
    </row>
    <row r="643" spans="1:11" x14ac:dyDescent="0.2">
      <c r="A643" s="136"/>
      <c r="B643" s="87"/>
      <c r="C643" s="87"/>
      <c r="F643" s="361"/>
      <c r="G643" s="361"/>
      <c r="H643" s="361"/>
      <c r="I643" s="128"/>
      <c r="J643" s="129"/>
      <c r="K643" s="106" t="str">
        <f>IF(H643="","", I643*VLOOKUP(H643,VALIDATIONS!$BB$2:$BD$11,3))</f>
        <v/>
      </c>
    </row>
    <row r="644" spans="1:11" x14ac:dyDescent="0.2">
      <c r="A644" s="136"/>
      <c r="B644" s="87"/>
      <c r="C644" s="87"/>
      <c r="F644" s="361"/>
      <c r="G644" s="361"/>
      <c r="H644" s="361"/>
      <c r="I644" s="128"/>
      <c r="J644" s="129"/>
      <c r="K644" s="106" t="str">
        <f>IF(H644="","", I644*VLOOKUP(H644,VALIDATIONS!$BB$2:$BD$11,3))</f>
        <v/>
      </c>
    </row>
    <row r="645" spans="1:11" x14ac:dyDescent="0.2">
      <c r="A645" s="136"/>
      <c r="B645" s="87"/>
      <c r="C645" s="87"/>
      <c r="F645" s="361"/>
      <c r="G645" s="361"/>
      <c r="H645" s="361"/>
      <c r="I645" s="128"/>
      <c r="J645" s="129"/>
      <c r="K645" s="106" t="str">
        <f>IF(H645="","", I645*VLOOKUP(H645,VALIDATIONS!$BB$2:$BD$11,3))</f>
        <v/>
      </c>
    </row>
    <row r="646" spans="1:11" x14ac:dyDescent="0.2">
      <c r="A646" s="136"/>
      <c r="B646" s="87"/>
      <c r="C646" s="87"/>
      <c r="F646" s="361"/>
      <c r="G646" s="361"/>
      <c r="H646" s="361"/>
      <c r="I646" s="128"/>
      <c r="J646" s="129"/>
      <c r="K646" s="106" t="str">
        <f>IF(H646="","", I646*VLOOKUP(H646,VALIDATIONS!$BB$2:$BD$11,3))</f>
        <v/>
      </c>
    </row>
    <row r="647" spans="1:11" x14ac:dyDescent="0.2">
      <c r="A647" s="136"/>
      <c r="B647" s="87"/>
      <c r="C647" s="87"/>
      <c r="F647" s="361"/>
      <c r="G647" s="361"/>
      <c r="H647" s="361"/>
      <c r="I647" s="128"/>
      <c r="J647" s="129"/>
      <c r="K647" s="106" t="str">
        <f>IF(H647="","", I647*VLOOKUP(H647,VALIDATIONS!$BB$2:$BD$11,3))</f>
        <v/>
      </c>
    </row>
    <row r="648" spans="1:11" x14ac:dyDescent="0.2">
      <c r="A648" s="136"/>
      <c r="B648" s="87"/>
      <c r="C648" s="87"/>
      <c r="F648" s="361"/>
      <c r="G648" s="361"/>
      <c r="H648" s="361"/>
      <c r="I648" s="128"/>
      <c r="J648" s="129"/>
      <c r="K648" s="106" t="str">
        <f>IF(H648="","", I648*VLOOKUP(H648,VALIDATIONS!$BB$2:$BD$11,3))</f>
        <v/>
      </c>
    </row>
    <row r="649" spans="1:11" x14ac:dyDescent="0.2">
      <c r="A649" s="136"/>
      <c r="B649" s="87"/>
      <c r="C649" s="87"/>
      <c r="F649" s="361"/>
      <c r="G649" s="361"/>
      <c r="H649" s="361"/>
      <c r="I649" s="128"/>
      <c r="J649" s="129"/>
      <c r="K649" s="106" t="str">
        <f>IF(H649="","", I649*VLOOKUP(H649,VALIDATIONS!$BB$2:$BD$11,3))</f>
        <v/>
      </c>
    </row>
    <row r="650" spans="1:11" x14ac:dyDescent="0.2">
      <c r="A650" s="136"/>
      <c r="B650" s="87"/>
      <c r="C650" s="87"/>
      <c r="F650" s="361"/>
      <c r="G650" s="361"/>
      <c r="H650" s="361"/>
      <c r="I650" s="128"/>
      <c r="J650" s="129"/>
      <c r="K650" s="106" t="str">
        <f>IF(H650="","", I650*VLOOKUP(H650,VALIDATIONS!$BB$2:$BD$11,3))</f>
        <v/>
      </c>
    </row>
    <row r="651" spans="1:11" x14ac:dyDescent="0.2">
      <c r="A651" s="136"/>
      <c r="B651" s="87"/>
      <c r="C651" s="87"/>
      <c r="F651" s="361"/>
      <c r="G651" s="361"/>
      <c r="H651" s="361"/>
      <c r="I651" s="128"/>
      <c r="J651" s="129"/>
      <c r="K651" s="106" t="str">
        <f>IF(H651="","", I651*VLOOKUP(H651,VALIDATIONS!$BB$2:$BD$11,3))</f>
        <v/>
      </c>
    </row>
    <row r="652" spans="1:11" x14ac:dyDescent="0.2">
      <c r="A652" s="136"/>
      <c r="B652" s="87"/>
      <c r="C652" s="87"/>
      <c r="F652" s="361"/>
      <c r="G652" s="361"/>
      <c r="H652" s="361"/>
      <c r="I652" s="128"/>
      <c r="J652" s="129"/>
      <c r="K652" s="106" t="str">
        <f>IF(H652="","", I652*VLOOKUP(H652,VALIDATIONS!$BB$2:$BD$11,3))</f>
        <v/>
      </c>
    </row>
    <row r="653" spans="1:11" x14ac:dyDescent="0.2">
      <c r="A653" s="136"/>
      <c r="B653" s="87"/>
      <c r="C653" s="87"/>
      <c r="F653" s="361"/>
      <c r="G653" s="361"/>
      <c r="H653" s="361"/>
      <c r="I653" s="128"/>
      <c r="J653" s="129"/>
      <c r="K653" s="106" t="str">
        <f>IF(H653="","", I653*VLOOKUP(H653,VALIDATIONS!$BB$2:$BD$11,3))</f>
        <v/>
      </c>
    </row>
    <row r="654" spans="1:11" x14ac:dyDescent="0.2">
      <c r="A654" s="136"/>
      <c r="B654" s="87"/>
      <c r="C654" s="87"/>
      <c r="F654" s="361"/>
      <c r="G654" s="361"/>
      <c r="H654" s="361"/>
      <c r="I654" s="128"/>
      <c r="J654" s="129"/>
      <c r="K654" s="106" t="str">
        <f>IF(H654="","", I654*VLOOKUP(H654,VALIDATIONS!$BB$2:$BD$11,3))</f>
        <v/>
      </c>
    </row>
    <row r="655" spans="1:11" x14ac:dyDescent="0.2">
      <c r="A655" s="136"/>
      <c r="B655" s="87"/>
      <c r="C655" s="87"/>
      <c r="F655" s="361"/>
      <c r="G655" s="361"/>
      <c r="H655" s="361"/>
      <c r="I655" s="128"/>
      <c r="J655" s="129"/>
      <c r="K655" s="106" t="str">
        <f>IF(H655="","", I655*VLOOKUP(H655,VALIDATIONS!$BB$2:$BD$11,3))</f>
        <v/>
      </c>
    </row>
    <row r="656" spans="1:11" x14ac:dyDescent="0.2">
      <c r="A656" s="136"/>
      <c r="B656" s="87"/>
      <c r="C656" s="87"/>
      <c r="F656" s="361"/>
      <c r="G656" s="361"/>
      <c r="H656" s="361"/>
      <c r="I656" s="128"/>
      <c r="J656" s="129"/>
      <c r="K656" s="106" t="str">
        <f>IF(H656="","", I656*VLOOKUP(H656,VALIDATIONS!$BB$2:$BD$11,3))</f>
        <v/>
      </c>
    </row>
    <row r="657" spans="1:11" x14ac:dyDescent="0.2">
      <c r="A657" s="136"/>
      <c r="B657" s="87"/>
      <c r="C657" s="87"/>
      <c r="F657" s="361"/>
      <c r="G657" s="361"/>
      <c r="H657" s="361"/>
      <c r="I657" s="128"/>
      <c r="J657" s="129"/>
      <c r="K657" s="106" t="str">
        <f>IF(H657="","", I657*VLOOKUP(H657,VALIDATIONS!$BB$2:$BD$11,3))</f>
        <v/>
      </c>
    </row>
    <row r="658" spans="1:11" x14ac:dyDescent="0.2">
      <c r="A658" s="136"/>
      <c r="B658" s="87"/>
      <c r="C658" s="87"/>
      <c r="F658" s="361"/>
      <c r="G658" s="361"/>
      <c r="H658" s="361"/>
      <c r="I658" s="128"/>
      <c r="J658" s="129"/>
      <c r="K658" s="106" t="str">
        <f>IF(H658="","", I658*VLOOKUP(H658,VALIDATIONS!$BB$2:$BD$11,3))</f>
        <v/>
      </c>
    </row>
    <row r="659" spans="1:11" x14ac:dyDescent="0.2">
      <c r="A659" s="136"/>
      <c r="B659" s="87"/>
      <c r="C659" s="87"/>
      <c r="F659" s="361"/>
      <c r="G659" s="361"/>
      <c r="H659" s="361"/>
      <c r="I659" s="128"/>
      <c r="J659" s="129"/>
      <c r="K659" s="106" t="str">
        <f>IF(H659="","", I659*VLOOKUP(H659,VALIDATIONS!$BB$2:$BD$11,3))</f>
        <v/>
      </c>
    </row>
    <row r="660" spans="1:11" x14ac:dyDescent="0.2">
      <c r="A660" s="136"/>
      <c r="B660" s="87"/>
      <c r="C660" s="87"/>
      <c r="F660" s="361"/>
      <c r="G660" s="361"/>
      <c r="H660" s="361"/>
      <c r="I660" s="128"/>
      <c r="J660" s="129"/>
      <c r="K660" s="106" t="str">
        <f>IF(H660="","", I660*VLOOKUP(H660,VALIDATIONS!$BB$2:$BD$11,3))</f>
        <v/>
      </c>
    </row>
    <row r="661" spans="1:11" x14ac:dyDescent="0.2">
      <c r="A661" s="136"/>
      <c r="B661" s="87"/>
      <c r="C661" s="87"/>
      <c r="F661" s="361"/>
      <c r="G661" s="361"/>
      <c r="H661" s="361"/>
      <c r="I661" s="128"/>
      <c r="J661" s="129"/>
      <c r="K661" s="106" t="str">
        <f>IF(H661="","", I661*VLOOKUP(H661,VALIDATIONS!$BB$2:$BD$11,3))</f>
        <v/>
      </c>
    </row>
    <row r="662" spans="1:11" x14ac:dyDescent="0.2">
      <c r="A662" s="136"/>
      <c r="B662" s="87"/>
      <c r="C662" s="87"/>
      <c r="F662" s="361"/>
      <c r="G662" s="361"/>
      <c r="H662" s="361"/>
      <c r="I662" s="128"/>
      <c r="J662" s="129"/>
      <c r="K662" s="106" t="str">
        <f>IF(H662="","", I662*VLOOKUP(H662,VALIDATIONS!$BB$2:$BD$11,3))</f>
        <v/>
      </c>
    </row>
    <row r="663" spans="1:11" x14ac:dyDescent="0.2">
      <c r="A663" s="136"/>
      <c r="B663" s="87"/>
      <c r="C663" s="87"/>
      <c r="F663" s="361"/>
      <c r="G663" s="361"/>
      <c r="H663" s="361"/>
      <c r="I663" s="128"/>
      <c r="J663" s="129"/>
      <c r="K663" s="106" t="str">
        <f>IF(H663="","", I663*VLOOKUP(H663,VALIDATIONS!$BB$2:$BD$11,3))</f>
        <v/>
      </c>
    </row>
    <row r="664" spans="1:11" x14ac:dyDescent="0.2">
      <c r="A664" s="136"/>
      <c r="B664" s="87"/>
      <c r="C664" s="87"/>
      <c r="F664" s="361"/>
      <c r="G664" s="361"/>
      <c r="H664" s="361"/>
      <c r="I664" s="128"/>
      <c r="J664" s="129"/>
      <c r="K664" s="106" t="str">
        <f>IF(H664="","", I664*VLOOKUP(H664,VALIDATIONS!$BB$2:$BD$11,3))</f>
        <v/>
      </c>
    </row>
    <row r="665" spans="1:11" x14ac:dyDescent="0.2">
      <c r="A665" s="136"/>
      <c r="B665" s="87"/>
      <c r="C665" s="87"/>
      <c r="F665" s="361"/>
      <c r="G665" s="361"/>
      <c r="H665" s="361"/>
      <c r="I665" s="128"/>
      <c r="J665" s="129"/>
      <c r="K665" s="106" t="str">
        <f>IF(H665="","", I665*VLOOKUP(H665,VALIDATIONS!$BB$2:$BD$11,3))</f>
        <v/>
      </c>
    </row>
    <row r="666" spans="1:11" x14ac:dyDescent="0.2">
      <c r="A666" s="136"/>
      <c r="B666" s="87"/>
      <c r="C666" s="87"/>
      <c r="F666" s="361"/>
      <c r="G666" s="361"/>
      <c r="H666" s="361"/>
      <c r="I666" s="128"/>
      <c r="J666" s="129"/>
      <c r="K666" s="106" t="str">
        <f>IF(H666="","", I666*VLOOKUP(H666,VALIDATIONS!$BB$2:$BD$11,3))</f>
        <v/>
      </c>
    </row>
    <row r="667" spans="1:11" x14ac:dyDescent="0.2">
      <c r="A667" s="136"/>
      <c r="B667" s="87"/>
      <c r="C667" s="87"/>
      <c r="F667" s="361"/>
      <c r="G667" s="361"/>
      <c r="H667" s="361"/>
      <c r="I667" s="128"/>
      <c r="J667" s="129"/>
      <c r="K667" s="106" t="str">
        <f>IF(H667="","", I667*VLOOKUP(H667,VALIDATIONS!$BB$2:$BD$11,3))</f>
        <v/>
      </c>
    </row>
    <row r="668" spans="1:11" x14ac:dyDescent="0.2">
      <c r="A668" s="136"/>
      <c r="B668" s="87"/>
      <c r="C668" s="87"/>
      <c r="F668" s="361"/>
      <c r="G668" s="361"/>
      <c r="H668" s="361"/>
      <c r="I668" s="128"/>
      <c r="J668" s="129"/>
      <c r="K668" s="106" t="str">
        <f>IF(H668="","", I668*VLOOKUP(H668,VALIDATIONS!$BB$2:$BD$11,3))</f>
        <v/>
      </c>
    </row>
    <row r="669" spans="1:11" x14ac:dyDescent="0.2">
      <c r="A669" s="136"/>
      <c r="B669" s="87"/>
      <c r="C669" s="87"/>
      <c r="F669" s="361"/>
      <c r="G669" s="361"/>
      <c r="H669" s="361"/>
      <c r="I669" s="128"/>
      <c r="J669" s="129"/>
      <c r="K669" s="106" t="str">
        <f>IF(H669="","", I669*VLOOKUP(H669,VALIDATIONS!$BB$2:$BD$11,3))</f>
        <v/>
      </c>
    </row>
    <row r="670" spans="1:11" x14ac:dyDescent="0.2">
      <c r="A670" s="136"/>
      <c r="B670" s="87"/>
      <c r="C670" s="87"/>
      <c r="F670" s="361"/>
      <c r="G670" s="361"/>
      <c r="H670" s="361"/>
      <c r="I670" s="128"/>
      <c r="J670" s="129"/>
      <c r="K670" s="106" t="str">
        <f>IF(H670="","", I670*VLOOKUP(H670,VALIDATIONS!$BB$2:$BD$11,3))</f>
        <v/>
      </c>
    </row>
    <row r="671" spans="1:11" x14ac:dyDescent="0.2">
      <c r="A671" s="136"/>
      <c r="B671" s="87"/>
      <c r="C671" s="87"/>
      <c r="F671" s="361"/>
      <c r="G671" s="361"/>
      <c r="H671" s="361"/>
      <c r="I671" s="128"/>
      <c r="J671" s="129"/>
      <c r="K671" s="106" t="str">
        <f>IF(H671="","", I671*VLOOKUP(H671,VALIDATIONS!$BB$2:$BD$11,3))</f>
        <v/>
      </c>
    </row>
    <row r="672" spans="1:11" x14ac:dyDescent="0.2">
      <c r="A672" s="136"/>
      <c r="B672" s="87"/>
      <c r="C672" s="87"/>
      <c r="F672" s="361"/>
      <c r="G672" s="361"/>
      <c r="H672" s="361"/>
      <c r="I672" s="128"/>
      <c r="J672" s="129"/>
      <c r="K672" s="106" t="str">
        <f>IF(H672="","", I672*VLOOKUP(H672,VALIDATIONS!$BB$2:$BD$11,3))</f>
        <v/>
      </c>
    </row>
    <row r="673" spans="1:11" x14ac:dyDescent="0.2">
      <c r="A673" s="136"/>
      <c r="B673" s="87"/>
      <c r="C673" s="87"/>
      <c r="F673" s="361"/>
      <c r="G673" s="361"/>
      <c r="H673" s="361"/>
      <c r="I673" s="128"/>
      <c r="J673" s="129"/>
      <c r="K673" s="106" t="str">
        <f>IF(H673="","", I673*VLOOKUP(H673,VALIDATIONS!$BB$2:$BD$11,3))</f>
        <v/>
      </c>
    </row>
    <row r="674" spans="1:11" x14ac:dyDescent="0.2">
      <c r="A674" s="136"/>
      <c r="B674" s="87"/>
      <c r="C674" s="87"/>
      <c r="F674" s="361"/>
      <c r="G674" s="361"/>
      <c r="H674" s="361"/>
      <c r="I674" s="128"/>
      <c r="J674" s="129"/>
      <c r="K674" s="106" t="str">
        <f>IF(H674="","", I674*VLOOKUP(H674,VALIDATIONS!$BB$2:$BD$11,3))</f>
        <v/>
      </c>
    </row>
    <row r="675" spans="1:11" x14ac:dyDescent="0.2">
      <c r="A675" s="136"/>
      <c r="B675" s="87"/>
      <c r="C675" s="87"/>
      <c r="F675" s="361"/>
      <c r="G675" s="361"/>
      <c r="H675" s="361"/>
      <c r="I675" s="128"/>
      <c r="J675" s="129"/>
      <c r="K675" s="106" t="str">
        <f>IF(H675="","", I675*VLOOKUP(H675,VALIDATIONS!$BB$2:$BD$11,3))</f>
        <v/>
      </c>
    </row>
    <row r="676" spans="1:11" x14ac:dyDescent="0.2">
      <c r="A676" s="136"/>
      <c r="B676" s="87"/>
      <c r="C676" s="87"/>
      <c r="F676" s="361"/>
      <c r="G676" s="361"/>
      <c r="H676" s="361"/>
      <c r="I676" s="128"/>
      <c r="J676" s="129"/>
      <c r="K676" s="106" t="str">
        <f>IF(H676="","", I676*VLOOKUP(H676,VALIDATIONS!$BB$2:$BD$11,3))</f>
        <v/>
      </c>
    </row>
    <row r="677" spans="1:11" x14ac:dyDescent="0.2">
      <c r="A677" s="136"/>
      <c r="B677" s="87"/>
      <c r="C677" s="87"/>
      <c r="F677" s="361"/>
      <c r="G677" s="361"/>
      <c r="H677" s="361"/>
      <c r="I677" s="128"/>
      <c r="J677" s="129"/>
      <c r="K677" s="106" t="str">
        <f>IF(H677="","", I677*VLOOKUP(H677,VALIDATIONS!$BB$2:$BD$11,3))</f>
        <v/>
      </c>
    </row>
    <row r="678" spans="1:11" x14ac:dyDescent="0.2">
      <c r="A678" s="136"/>
      <c r="B678" s="87"/>
      <c r="C678" s="87"/>
      <c r="F678" s="361"/>
      <c r="G678" s="361"/>
      <c r="H678" s="361"/>
      <c r="I678" s="128"/>
      <c r="J678" s="129"/>
      <c r="K678" s="106" t="str">
        <f>IF(H678="","", I678*VLOOKUP(H678,VALIDATIONS!$BB$2:$BD$11,3))</f>
        <v/>
      </c>
    </row>
    <row r="679" spans="1:11" x14ac:dyDescent="0.2">
      <c r="A679" s="136"/>
      <c r="B679" s="87"/>
      <c r="C679" s="87"/>
      <c r="F679" s="361"/>
      <c r="G679" s="361"/>
      <c r="H679" s="361"/>
      <c r="I679" s="128"/>
      <c r="J679" s="129"/>
      <c r="K679" s="106" t="str">
        <f>IF(H679="","", I679*VLOOKUP(H679,VALIDATIONS!$BB$2:$BD$11,3))</f>
        <v/>
      </c>
    </row>
    <row r="680" spans="1:11" x14ac:dyDescent="0.2">
      <c r="A680" s="136"/>
      <c r="B680" s="87"/>
      <c r="C680" s="87"/>
      <c r="F680" s="361"/>
      <c r="G680" s="361"/>
      <c r="H680" s="361"/>
      <c r="I680" s="128"/>
      <c r="J680" s="129"/>
      <c r="K680" s="106" t="str">
        <f>IF(H680="","", I680*VLOOKUP(H680,VALIDATIONS!$BB$2:$BD$11,3))</f>
        <v/>
      </c>
    </row>
    <row r="681" spans="1:11" x14ac:dyDescent="0.2">
      <c r="A681" s="136"/>
      <c r="B681" s="87"/>
      <c r="C681" s="87"/>
      <c r="F681" s="361"/>
      <c r="G681" s="361"/>
      <c r="H681" s="361"/>
      <c r="I681" s="128"/>
      <c r="J681" s="129"/>
      <c r="K681" s="106" t="str">
        <f>IF(H681="","", I681*VLOOKUP(H681,VALIDATIONS!$BB$2:$BD$11,3))</f>
        <v/>
      </c>
    </row>
    <row r="682" spans="1:11" x14ac:dyDescent="0.2">
      <c r="A682" s="136"/>
      <c r="B682" s="87"/>
      <c r="C682" s="87"/>
      <c r="F682" s="361"/>
      <c r="G682" s="361"/>
      <c r="H682" s="361"/>
      <c r="I682" s="128"/>
      <c r="J682" s="129"/>
      <c r="K682" s="106" t="str">
        <f>IF(H682="","", I682*VLOOKUP(H682,VALIDATIONS!$BB$2:$BD$11,3))</f>
        <v/>
      </c>
    </row>
    <row r="683" spans="1:11" x14ac:dyDescent="0.2">
      <c r="A683" s="136"/>
      <c r="B683" s="87"/>
      <c r="C683" s="87"/>
      <c r="F683" s="361"/>
      <c r="G683" s="361"/>
      <c r="H683" s="361"/>
      <c r="I683" s="128"/>
      <c r="J683" s="129"/>
      <c r="K683" s="106" t="str">
        <f>IF(H683="","", I683*VLOOKUP(H683,VALIDATIONS!$BB$2:$BD$11,3))</f>
        <v/>
      </c>
    </row>
    <row r="684" spans="1:11" x14ac:dyDescent="0.2">
      <c r="A684" s="136"/>
      <c r="B684" s="87"/>
      <c r="C684" s="87"/>
      <c r="F684" s="361"/>
      <c r="G684" s="361"/>
      <c r="H684" s="361"/>
      <c r="I684" s="128"/>
      <c r="J684" s="129"/>
      <c r="K684" s="106" t="str">
        <f>IF(H684="","", I684*VLOOKUP(H684,VALIDATIONS!$BB$2:$BD$11,3))</f>
        <v/>
      </c>
    </row>
    <row r="685" spans="1:11" x14ac:dyDescent="0.2">
      <c r="A685" s="136"/>
      <c r="B685" s="87"/>
      <c r="C685" s="87"/>
      <c r="F685" s="361"/>
      <c r="G685" s="361"/>
      <c r="H685" s="361"/>
      <c r="I685" s="128"/>
      <c r="J685" s="129"/>
      <c r="K685" s="106" t="str">
        <f>IF(H685="","", I685*VLOOKUP(H685,VALIDATIONS!$BB$2:$BD$11,3))</f>
        <v/>
      </c>
    </row>
    <row r="686" spans="1:11" x14ac:dyDescent="0.2">
      <c r="A686" s="136"/>
      <c r="B686" s="87"/>
      <c r="C686" s="87"/>
      <c r="F686" s="361"/>
      <c r="G686" s="361"/>
      <c r="H686" s="361"/>
      <c r="I686" s="128"/>
      <c r="J686" s="129"/>
      <c r="K686" s="106" t="str">
        <f>IF(H686="","", I686*VLOOKUP(H686,VALIDATIONS!$BB$2:$BD$11,3))</f>
        <v/>
      </c>
    </row>
    <row r="687" spans="1:11" x14ac:dyDescent="0.2">
      <c r="A687" s="136"/>
      <c r="B687" s="87"/>
      <c r="C687" s="87"/>
      <c r="F687" s="361"/>
      <c r="G687" s="361"/>
      <c r="H687" s="361"/>
      <c r="I687" s="128"/>
      <c r="J687" s="129"/>
      <c r="K687" s="106" t="str">
        <f>IF(H687="","", I687*VLOOKUP(H687,VALIDATIONS!$BB$2:$BD$11,3))</f>
        <v/>
      </c>
    </row>
    <row r="688" spans="1:11" x14ac:dyDescent="0.2">
      <c r="A688" s="136"/>
      <c r="B688" s="87"/>
      <c r="C688" s="87"/>
      <c r="F688" s="361"/>
      <c r="G688" s="361"/>
      <c r="H688" s="361"/>
      <c r="I688" s="128"/>
      <c r="J688" s="129"/>
      <c r="K688" s="106" t="str">
        <f>IF(H688="","", I688*VLOOKUP(H688,VALIDATIONS!$BB$2:$BD$11,3))</f>
        <v/>
      </c>
    </row>
    <row r="689" spans="1:11" x14ac:dyDescent="0.2">
      <c r="A689" s="136"/>
      <c r="B689" s="87"/>
      <c r="C689" s="87"/>
      <c r="F689" s="361"/>
      <c r="G689" s="361"/>
      <c r="H689" s="361"/>
      <c r="I689" s="128"/>
      <c r="J689" s="129"/>
      <c r="K689" s="106" t="str">
        <f>IF(H689="","", I689*VLOOKUP(H689,VALIDATIONS!$BB$2:$BD$11,3))</f>
        <v/>
      </c>
    </row>
    <row r="690" spans="1:11" x14ac:dyDescent="0.2">
      <c r="A690" s="136"/>
      <c r="B690" s="87"/>
      <c r="C690" s="87"/>
      <c r="F690" s="361"/>
      <c r="G690" s="361"/>
      <c r="H690" s="361"/>
      <c r="I690" s="128"/>
      <c r="J690" s="129"/>
      <c r="K690" s="106" t="str">
        <f>IF(H690="","", I690*VLOOKUP(H690,VALIDATIONS!$BB$2:$BD$11,3))</f>
        <v/>
      </c>
    </row>
    <row r="691" spans="1:11" x14ac:dyDescent="0.2">
      <c r="A691" s="136"/>
      <c r="B691" s="87"/>
      <c r="C691" s="87"/>
      <c r="F691" s="361"/>
      <c r="G691" s="361"/>
      <c r="H691" s="361"/>
      <c r="I691" s="128"/>
      <c r="J691" s="129"/>
      <c r="K691" s="106" t="str">
        <f>IF(H691="","", I691*VLOOKUP(H691,VALIDATIONS!$BB$2:$BD$11,3))</f>
        <v/>
      </c>
    </row>
    <row r="692" spans="1:11" x14ac:dyDescent="0.2">
      <c r="A692" s="136"/>
      <c r="B692" s="87"/>
      <c r="C692" s="87"/>
      <c r="F692" s="361"/>
      <c r="G692" s="361"/>
      <c r="H692" s="361"/>
      <c r="I692" s="128"/>
      <c r="J692" s="129"/>
      <c r="K692" s="106" t="str">
        <f>IF(H692="","", I692*VLOOKUP(H692,VALIDATIONS!$BB$2:$BD$11,3))</f>
        <v/>
      </c>
    </row>
    <row r="693" spans="1:11" x14ac:dyDescent="0.2">
      <c r="A693" s="136"/>
      <c r="B693" s="87"/>
      <c r="C693" s="87"/>
      <c r="F693" s="361"/>
      <c r="G693" s="361"/>
      <c r="H693" s="361"/>
      <c r="I693" s="128"/>
      <c r="J693" s="129"/>
      <c r="K693" s="106" t="str">
        <f>IF(H693="","", I693*VLOOKUP(H693,VALIDATIONS!$BB$2:$BD$11,3))</f>
        <v/>
      </c>
    </row>
    <row r="694" spans="1:11" x14ac:dyDescent="0.2">
      <c r="A694" s="136"/>
      <c r="B694" s="87"/>
      <c r="C694" s="87"/>
      <c r="F694" s="361"/>
      <c r="G694" s="361"/>
      <c r="H694" s="361"/>
      <c r="I694" s="128"/>
      <c r="J694" s="129"/>
      <c r="K694" s="106" t="str">
        <f>IF(H694="","", I694*VLOOKUP(H694,VALIDATIONS!$BB$2:$BD$11,3))</f>
        <v/>
      </c>
    </row>
    <row r="695" spans="1:11" x14ac:dyDescent="0.2">
      <c r="A695" s="136"/>
      <c r="B695" s="87"/>
      <c r="C695" s="87"/>
      <c r="F695" s="361"/>
      <c r="G695" s="361"/>
      <c r="H695" s="361"/>
      <c r="I695" s="128"/>
      <c r="J695" s="129"/>
      <c r="K695" s="106" t="str">
        <f>IF(H695="","", I695*VLOOKUP(H695,VALIDATIONS!$BB$2:$BD$11,3))</f>
        <v/>
      </c>
    </row>
    <row r="696" spans="1:11" x14ac:dyDescent="0.2">
      <c r="A696" s="136"/>
      <c r="B696" s="87"/>
      <c r="C696" s="87"/>
      <c r="F696" s="361"/>
      <c r="G696" s="361"/>
      <c r="H696" s="361"/>
      <c r="I696" s="128"/>
      <c r="J696" s="129"/>
      <c r="K696" s="106" t="str">
        <f>IF(H696="","", I696*VLOOKUP(H696,VALIDATIONS!$BB$2:$BD$11,3))</f>
        <v/>
      </c>
    </row>
    <row r="697" spans="1:11" x14ac:dyDescent="0.2">
      <c r="A697" s="136"/>
      <c r="B697" s="87"/>
      <c r="C697" s="87"/>
      <c r="F697" s="361"/>
      <c r="G697" s="361"/>
      <c r="H697" s="361"/>
      <c r="I697" s="128"/>
      <c r="J697" s="129"/>
      <c r="K697" s="106" t="str">
        <f>IF(H697="","", I697*VLOOKUP(H697,VALIDATIONS!$BB$2:$BD$11,3))</f>
        <v/>
      </c>
    </row>
    <row r="698" spans="1:11" x14ac:dyDescent="0.2">
      <c r="A698" s="136"/>
      <c r="B698" s="87"/>
      <c r="C698" s="87"/>
      <c r="F698" s="361"/>
      <c r="G698" s="361"/>
      <c r="H698" s="361"/>
      <c r="I698" s="128"/>
      <c r="J698" s="129"/>
      <c r="K698" s="106" t="str">
        <f>IF(H698="","", I698*VLOOKUP(H698,VALIDATIONS!$BB$2:$BD$11,3))</f>
        <v/>
      </c>
    </row>
    <row r="699" spans="1:11" x14ac:dyDescent="0.2">
      <c r="A699" s="136"/>
      <c r="B699" s="87"/>
      <c r="C699" s="87"/>
      <c r="F699" s="361"/>
      <c r="G699" s="361"/>
      <c r="H699" s="361"/>
      <c r="I699" s="128"/>
      <c r="J699" s="129"/>
      <c r="K699" s="106" t="str">
        <f>IF(H699="","", I699*VLOOKUP(H699,VALIDATIONS!$BB$2:$BD$11,3))</f>
        <v/>
      </c>
    </row>
    <row r="700" spans="1:11" x14ac:dyDescent="0.2">
      <c r="A700" s="136"/>
      <c r="B700" s="87"/>
      <c r="C700" s="87"/>
      <c r="F700" s="361"/>
      <c r="G700" s="361"/>
      <c r="H700" s="361"/>
      <c r="I700" s="128"/>
      <c r="J700" s="129"/>
      <c r="K700" s="106" t="str">
        <f>IF(H700="","", I700*VLOOKUP(H700,VALIDATIONS!$BB$2:$BD$11,3))</f>
        <v/>
      </c>
    </row>
    <row r="701" spans="1:11" x14ac:dyDescent="0.2">
      <c r="A701" s="136"/>
      <c r="B701" s="87"/>
      <c r="C701" s="87"/>
      <c r="F701" s="361"/>
      <c r="G701" s="361"/>
      <c r="H701" s="361"/>
      <c r="I701" s="128"/>
      <c r="J701" s="129"/>
      <c r="K701" s="106" t="str">
        <f>IF(H701="","", I701*VLOOKUP(H701,VALIDATIONS!$BB$2:$BD$11,3))</f>
        <v/>
      </c>
    </row>
    <row r="702" spans="1:11" x14ac:dyDescent="0.2">
      <c r="A702" s="136"/>
      <c r="B702" s="87"/>
      <c r="C702" s="87"/>
      <c r="F702" s="361"/>
      <c r="G702" s="361"/>
      <c r="H702" s="361"/>
      <c r="I702" s="128"/>
      <c r="J702" s="129"/>
      <c r="K702" s="106" t="str">
        <f>IF(H702="","", I702*VLOOKUP(H702,VALIDATIONS!$BB$2:$BD$11,3))</f>
        <v/>
      </c>
    </row>
    <row r="703" spans="1:11" x14ac:dyDescent="0.2">
      <c r="A703" s="136"/>
      <c r="B703" s="87"/>
      <c r="C703" s="87"/>
      <c r="F703" s="361"/>
      <c r="G703" s="361"/>
      <c r="H703" s="361"/>
      <c r="I703" s="128"/>
      <c r="J703" s="129"/>
      <c r="K703" s="106" t="str">
        <f>IF(H703="","", I703*VLOOKUP(H703,VALIDATIONS!$BB$2:$BD$11,3))</f>
        <v/>
      </c>
    </row>
    <row r="704" spans="1:11" x14ac:dyDescent="0.2">
      <c r="A704" s="136"/>
      <c r="B704" s="87"/>
      <c r="C704" s="87"/>
      <c r="F704" s="361"/>
      <c r="G704" s="361"/>
      <c r="H704" s="361"/>
      <c r="I704" s="128"/>
      <c r="J704" s="129"/>
      <c r="K704" s="106" t="str">
        <f>IF(H704="","", I704*VLOOKUP(H704,VALIDATIONS!$BB$2:$BD$11,3))</f>
        <v/>
      </c>
    </row>
    <row r="705" spans="1:11" x14ac:dyDescent="0.2">
      <c r="A705" s="136"/>
      <c r="B705" s="87"/>
      <c r="C705" s="87"/>
      <c r="F705" s="361"/>
      <c r="G705" s="361"/>
      <c r="H705" s="361"/>
      <c r="I705" s="128"/>
      <c r="J705" s="129"/>
      <c r="K705" s="106" t="str">
        <f>IF(H705="","", I705*VLOOKUP(H705,VALIDATIONS!$BB$2:$BD$11,3))</f>
        <v/>
      </c>
    </row>
    <row r="706" spans="1:11" x14ac:dyDescent="0.2">
      <c r="A706" s="136"/>
      <c r="B706" s="87"/>
      <c r="C706" s="87"/>
      <c r="F706" s="361"/>
      <c r="G706" s="361"/>
      <c r="H706" s="361"/>
      <c r="I706" s="128"/>
      <c r="J706" s="129"/>
      <c r="K706" s="106" t="str">
        <f>IF(H706="","", I706*VLOOKUP(H706,VALIDATIONS!$BB$2:$BD$11,3))</f>
        <v/>
      </c>
    </row>
    <row r="707" spans="1:11" x14ac:dyDescent="0.2">
      <c r="A707" s="136"/>
      <c r="B707" s="87"/>
      <c r="C707" s="87"/>
      <c r="F707" s="361"/>
      <c r="G707" s="361"/>
      <c r="H707" s="361"/>
      <c r="I707" s="128"/>
      <c r="J707" s="129"/>
      <c r="K707" s="106" t="str">
        <f>IF(H707="","", I707*VLOOKUP(H707,VALIDATIONS!$BB$2:$BD$11,3))</f>
        <v/>
      </c>
    </row>
    <row r="708" spans="1:11" x14ac:dyDescent="0.2">
      <c r="A708" s="136"/>
      <c r="B708" s="87"/>
      <c r="C708" s="87"/>
      <c r="F708" s="361"/>
      <c r="G708" s="361"/>
      <c r="H708" s="361"/>
      <c r="I708" s="128"/>
      <c r="J708" s="129"/>
      <c r="K708" s="106" t="str">
        <f>IF(H708="","", I708*VLOOKUP(H708,VALIDATIONS!$BB$2:$BD$11,3))</f>
        <v/>
      </c>
    </row>
    <row r="709" spans="1:11" x14ac:dyDescent="0.2">
      <c r="A709" s="136"/>
      <c r="B709" s="87"/>
      <c r="C709" s="87"/>
      <c r="F709" s="361"/>
      <c r="G709" s="361"/>
      <c r="H709" s="361"/>
      <c r="I709" s="128"/>
      <c r="J709" s="129"/>
      <c r="K709" s="106" t="str">
        <f>IF(H709="","", I709*VLOOKUP(H709,VALIDATIONS!$BB$2:$BD$11,3))</f>
        <v/>
      </c>
    </row>
    <row r="710" spans="1:11" x14ac:dyDescent="0.2">
      <c r="A710" s="136"/>
      <c r="B710" s="87"/>
      <c r="C710" s="87"/>
      <c r="F710" s="361"/>
      <c r="G710" s="361"/>
      <c r="H710" s="361"/>
      <c r="I710" s="128"/>
      <c r="J710" s="129"/>
      <c r="K710" s="106" t="str">
        <f>IF(H710="","", I710*VLOOKUP(H710,VALIDATIONS!$BB$2:$BD$11,3))</f>
        <v/>
      </c>
    </row>
    <row r="711" spans="1:11" x14ac:dyDescent="0.2">
      <c r="A711" s="136"/>
      <c r="B711" s="87"/>
      <c r="C711" s="87"/>
      <c r="F711" s="361"/>
      <c r="G711" s="361"/>
      <c r="H711" s="361"/>
      <c r="I711" s="128"/>
      <c r="J711" s="129"/>
      <c r="K711" s="106" t="str">
        <f>IF(H711="","", I711*VLOOKUP(H711,VALIDATIONS!$BB$2:$BD$11,3))</f>
        <v/>
      </c>
    </row>
    <row r="712" spans="1:11" x14ac:dyDescent="0.2">
      <c r="A712" s="136"/>
      <c r="B712" s="87"/>
      <c r="C712" s="87"/>
      <c r="F712" s="361"/>
      <c r="G712" s="361"/>
      <c r="H712" s="361"/>
      <c r="I712" s="128"/>
      <c r="J712" s="129"/>
      <c r="K712" s="106" t="str">
        <f>IF(H712="","", I712*VLOOKUP(H712,VALIDATIONS!$BB$2:$BD$11,3))</f>
        <v/>
      </c>
    </row>
    <row r="713" spans="1:11" x14ac:dyDescent="0.2">
      <c r="A713" s="136"/>
      <c r="B713" s="87"/>
      <c r="C713" s="87"/>
      <c r="F713" s="361"/>
      <c r="G713" s="361"/>
      <c r="H713" s="361"/>
      <c r="I713" s="128"/>
      <c r="J713" s="129"/>
      <c r="K713" s="106" t="str">
        <f>IF(H713="","", I713*VLOOKUP(H713,VALIDATIONS!$BB$2:$BD$11,3))</f>
        <v/>
      </c>
    </row>
    <row r="714" spans="1:11" x14ac:dyDescent="0.2">
      <c r="A714" s="136"/>
      <c r="B714" s="87"/>
      <c r="C714" s="87"/>
      <c r="F714" s="361"/>
      <c r="G714" s="361"/>
      <c r="H714" s="361"/>
      <c r="I714" s="128"/>
      <c r="J714" s="129"/>
      <c r="K714" s="106" t="str">
        <f>IF(H714="","", I714*VLOOKUP(H714,VALIDATIONS!$BB$2:$BD$11,3))</f>
        <v/>
      </c>
    </row>
    <row r="715" spans="1:11" x14ac:dyDescent="0.2">
      <c r="A715" s="136"/>
      <c r="B715" s="87"/>
      <c r="C715" s="87"/>
      <c r="F715" s="361"/>
      <c r="G715" s="361"/>
      <c r="H715" s="361"/>
      <c r="I715" s="128"/>
      <c r="J715" s="129"/>
      <c r="K715" s="106" t="str">
        <f>IF(H715="","", I715*VLOOKUP(H715,VALIDATIONS!$BB$2:$BD$11,3))</f>
        <v/>
      </c>
    </row>
    <row r="716" spans="1:11" x14ac:dyDescent="0.2">
      <c r="A716" s="136"/>
      <c r="B716" s="87"/>
      <c r="C716" s="87"/>
      <c r="F716" s="361"/>
      <c r="G716" s="361"/>
      <c r="H716" s="361"/>
      <c r="I716" s="128"/>
      <c r="J716" s="129"/>
      <c r="K716" s="106" t="str">
        <f>IF(H716="","", I716*VLOOKUP(H716,VALIDATIONS!$BB$2:$BD$11,3))</f>
        <v/>
      </c>
    </row>
    <row r="717" spans="1:11" x14ac:dyDescent="0.2">
      <c r="A717" s="136"/>
      <c r="B717" s="87"/>
      <c r="C717" s="87"/>
      <c r="F717" s="361"/>
      <c r="G717" s="361"/>
      <c r="H717" s="361"/>
      <c r="I717" s="128"/>
      <c r="J717" s="129"/>
      <c r="K717" s="106" t="str">
        <f>IF(H717="","", I717*VLOOKUP(H717,VALIDATIONS!$BB$2:$BD$11,3))</f>
        <v/>
      </c>
    </row>
    <row r="718" spans="1:11" x14ac:dyDescent="0.2">
      <c r="A718" s="136"/>
      <c r="B718" s="87"/>
      <c r="C718" s="87"/>
      <c r="F718" s="361"/>
      <c r="G718" s="361"/>
      <c r="H718" s="361"/>
      <c r="I718" s="128"/>
      <c r="J718" s="129"/>
      <c r="K718" s="106" t="str">
        <f>IF(H718="","", I718*VLOOKUP(H718,VALIDATIONS!$BB$2:$BD$11,3))</f>
        <v/>
      </c>
    </row>
    <row r="719" spans="1:11" x14ac:dyDescent="0.2">
      <c r="A719" s="136"/>
      <c r="B719" s="87"/>
      <c r="C719" s="87"/>
      <c r="F719" s="361"/>
      <c r="G719" s="361"/>
      <c r="H719" s="361"/>
      <c r="I719" s="128"/>
      <c r="J719" s="129"/>
      <c r="K719" s="106" t="str">
        <f>IF(H719="","", I719*VLOOKUP(H719,VALIDATIONS!$BB$2:$BD$11,3))</f>
        <v/>
      </c>
    </row>
    <row r="720" spans="1:11" x14ac:dyDescent="0.2">
      <c r="A720" s="136"/>
      <c r="B720" s="87"/>
      <c r="C720" s="87"/>
      <c r="F720" s="361"/>
      <c r="G720" s="361"/>
      <c r="H720" s="361"/>
      <c r="I720" s="128"/>
      <c r="J720" s="129"/>
      <c r="K720" s="106" t="str">
        <f>IF(H720="","", I720*VLOOKUP(H720,VALIDATIONS!$BB$2:$BD$11,3))</f>
        <v/>
      </c>
    </row>
    <row r="721" spans="1:11" x14ac:dyDescent="0.2">
      <c r="A721" s="136"/>
      <c r="B721" s="87"/>
      <c r="C721" s="87"/>
      <c r="F721" s="361"/>
      <c r="G721" s="361"/>
      <c r="H721" s="361"/>
      <c r="I721" s="128"/>
      <c r="J721" s="129"/>
      <c r="K721" s="106" t="str">
        <f>IF(H721="","", I721*VLOOKUP(H721,VALIDATIONS!$BB$2:$BD$11,3))</f>
        <v/>
      </c>
    </row>
    <row r="722" spans="1:11" x14ac:dyDescent="0.2">
      <c r="A722" s="136"/>
      <c r="B722" s="87"/>
      <c r="C722" s="87"/>
      <c r="F722" s="361"/>
      <c r="G722" s="361"/>
      <c r="H722" s="361"/>
      <c r="I722" s="128"/>
      <c r="J722" s="129"/>
      <c r="K722" s="106" t="str">
        <f>IF(H722="","", I722*VLOOKUP(H722,VALIDATIONS!$BB$2:$BD$11,3))</f>
        <v/>
      </c>
    </row>
    <row r="723" spans="1:11" x14ac:dyDescent="0.2">
      <c r="A723" s="136"/>
      <c r="B723" s="87"/>
      <c r="C723" s="87"/>
      <c r="F723" s="361"/>
      <c r="G723" s="361"/>
      <c r="H723" s="361"/>
      <c r="I723" s="128"/>
      <c r="J723" s="129"/>
      <c r="K723" s="106" t="str">
        <f>IF(H723="","", I723*VLOOKUP(H723,VALIDATIONS!$BB$2:$BD$11,3))</f>
        <v/>
      </c>
    </row>
    <row r="724" spans="1:11" x14ac:dyDescent="0.2">
      <c r="A724" s="136"/>
      <c r="B724" s="87"/>
      <c r="C724" s="87"/>
      <c r="F724" s="361"/>
      <c r="G724" s="361"/>
      <c r="H724" s="361"/>
      <c r="I724" s="128"/>
      <c r="J724" s="129"/>
      <c r="K724" s="106" t="str">
        <f>IF(H724="","", I724*VLOOKUP(H724,VALIDATIONS!$BB$2:$BD$11,3))</f>
        <v/>
      </c>
    </row>
    <row r="725" spans="1:11" x14ac:dyDescent="0.2">
      <c r="A725" s="136"/>
      <c r="B725" s="87"/>
      <c r="C725" s="87"/>
      <c r="F725" s="361"/>
      <c r="G725" s="361"/>
      <c r="H725" s="361"/>
      <c r="I725" s="128"/>
      <c r="J725" s="129"/>
      <c r="K725" s="106" t="str">
        <f>IF(H725="","", I725*VLOOKUP(H725,VALIDATIONS!$BB$2:$BD$11,3))</f>
        <v/>
      </c>
    </row>
    <row r="726" spans="1:11" x14ac:dyDescent="0.2">
      <c r="A726" s="136"/>
      <c r="B726" s="87"/>
      <c r="C726" s="87"/>
      <c r="F726" s="361"/>
      <c r="G726" s="361"/>
      <c r="H726" s="361"/>
      <c r="I726" s="128"/>
      <c r="J726" s="129"/>
      <c r="K726" s="106" t="str">
        <f>IF(H726="","", I726*VLOOKUP(H726,VALIDATIONS!$BB$2:$BD$11,3))</f>
        <v/>
      </c>
    </row>
    <row r="727" spans="1:11" x14ac:dyDescent="0.2">
      <c r="A727" s="136"/>
      <c r="B727" s="87"/>
      <c r="C727" s="87"/>
      <c r="F727" s="361"/>
      <c r="G727" s="361"/>
      <c r="H727" s="361"/>
      <c r="I727" s="128"/>
      <c r="J727" s="129"/>
      <c r="K727" s="106" t="str">
        <f>IF(H727="","", I727*VLOOKUP(H727,VALIDATIONS!$BB$2:$BD$11,3))</f>
        <v/>
      </c>
    </row>
    <row r="728" spans="1:11" x14ac:dyDescent="0.2">
      <c r="A728" s="136"/>
      <c r="B728" s="87"/>
      <c r="C728" s="87"/>
      <c r="F728" s="361"/>
      <c r="G728" s="361"/>
      <c r="H728" s="361"/>
      <c r="I728" s="128"/>
      <c r="J728" s="129"/>
      <c r="K728" s="106" t="str">
        <f>IF(H728="","", I728*VLOOKUP(H728,VALIDATIONS!$BB$2:$BD$11,3))</f>
        <v/>
      </c>
    </row>
    <row r="729" spans="1:11" x14ac:dyDescent="0.2">
      <c r="A729" s="136"/>
      <c r="B729" s="87"/>
      <c r="C729" s="87"/>
      <c r="F729" s="361"/>
      <c r="G729" s="361"/>
      <c r="H729" s="361"/>
      <c r="I729" s="128"/>
      <c r="J729" s="129"/>
      <c r="K729" s="106" t="str">
        <f>IF(H729="","", I729*VLOOKUP(H729,VALIDATIONS!$BB$2:$BD$11,3))</f>
        <v/>
      </c>
    </row>
    <row r="730" spans="1:11" x14ac:dyDescent="0.2">
      <c r="A730" s="136"/>
      <c r="B730" s="87"/>
      <c r="C730" s="87"/>
      <c r="F730" s="361"/>
      <c r="G730" s="361"/>
      <c r="H730" s="361"/>
      <c r="I730" s="128"/>
      <c r="J730" s="129"/>
      <c r="K730" s="106" t="str">
        <f>IF(H730="","", I730*VLOOKUP(H730,VALIDATIONS!$BB$2:$BD$11,3))</f>
        <v/>
      </c>
    </row>
    <row r="731" spans="1:11" x14ac:dyDescent="0.2">
      <c r="A731" s="136"/>
      <c r="B731" s="87"/>
      <c r="C731" s="87"/>
      <c r="F731" s="361"/>
      <c r="G731" s="361"/>
      <c r="H731" s="361"/>
      <c r="I731" s="128"/>
      <c r="J731" s="129"/>
      <c r="K731" s="106" t="str">
        <f>IF(H731="","", I731*VLOOKUP(H731,VALIDATIONS!$BB$2:$BD$11,3))</f>
        <v/>
      </c>
    </row>
    <row r="732" spans="1:11" x14ac:dyDescent="0.2">
      <c r="A732" s="136"/>
      <c r="B732" s="87"/>
      <c r="C732" s="87"/>
      <c r="F732" s="361"/>
      <c r="G732" s="361"/>
      <c r="H732" s="361"/>
      <c r="I732" s="128"/>
      <c r="J732" s="129"/>
      <c r="K732" s="106" t="str">
        <f>IF(H732="","", I732*VLOOKUP(H732,VALIDATIONS!$BB$2:$BD$11,3))</f>
        <v/>
      </c>
    </row>
    <row r="733" spans="1:11" x14ac:dyDescent="0.2">
      <c r="A733" s="136"/>
      <c r="B733" s="87"/>
      <c r="C733" s="87"/>
      <c r="F733" s="361"/>
      <c r="G733" s="361"/>
      <c r="H733" s="361"/>
      <c r="I733" s="128"/>
      <c r="J733" s="129"/>
      <c r="K733" s="106" t="str">
        <f>IF(H733="","", I733*VLOOKUP(H733,VALIDATIONS!$BB$2:$BD$11,3))</f>
        <v/>
      </c>
    </row>
    <row r="734" spans="1:11" x14ac:dyDescent="0.2">
      <c r="A734" s="136"/>
      <c r="B734" s="87"/>
      <c r="C734" s="87"/>
      <c r="F734" s="361"/>
      <c r="G734" s="361"/>
      <c r="H734" s="361"/>
      <c r="I734" s="128"/>
      <c r="J734" s="129"/>
      <c r="K734" s="106" t="str">
        <f>IF(H734="","", I734*VLOOKUP(H734,VALIDATIONS!$BB$2:$BD$11,3))</f>
        <v/>
      </c>
    </row>
    <row r="735" spans="1:11" x14ac:dyDescent="0.2">
      <c r="A735" s="136"/>
      <c r="B735" s="87"/>
      <c r="C735" s="87"/>
      <c r="F735" s="361"/>
      <c r="G735" s="361"/>
      <c r="H735" s="361"/>
      <c r="I735" s="128"/>
      <c r="J735" s="129"/>
      <c r="K735" s="106" t="str">
        <f>IF(H735="","", I735*VLOOKUP(H735,VALIDATIONS!$BB$2:$BD$11,3))</f>
        <v/>
      </c>
    </row>
    <row r="736" spans="1:11" x14ac:dyDescent="0.2">
      <c r="A736" s="136"/>
      <c r="B736" s="87"/>
      <c r="C736" s="87"/>
      <c r="F736" s="361"/>
      <c r="G736" s="361"/>
      <c r="H736" s="361"/>
      <c r="I736" s="128"/>
      <c r="J736" s="129"/>
      <c r="K736" s="106" t="str">
        <f>IF(H736="","", I736*VLOOKUP(H736,VALIDATIONS!$BB$2:$BD$11,3))</f>
        <v/>
      </c>
    </row>
    <row r="737" spans="1:12" x14ac:dyDescent="0.2">
      <c r="A737" s="136"/>
      <c r="B737" s="87"/>
      <c r="C737" s="87"/>
      <c r="F737" s="361"/>
      <c r="G737" s="361"/>
      <c r="H737" s="361"/>
      <c r="I737" s="128"/>
      <c r="J737" s="129"/>
      <c r="K737" s="106" t="str">
        <f>IF(H737="","", I737*VLOOKUP(H737,VALIDATIONS!$BB$2:$BD$11,3))</f>
        <v/>
      </c>
    </row>
    <row r="738" spans="1:12" x14ac:dyDescent="0.2">
      <c r="A738" s="136"/>
      <c r="B738" s="87"/>
      <c r="C738" s="87"/>
      <c r="F738" s="361"/>
      <c r="G738" s="361"/>
      <c r="H738" s="361"/>
      <c r="I738" s="128"/>
      <c r="J738" s="129"/>
      <c r="K738" s="106" t="str">
        <f>IF(H738="","", I738*VLOOKUP(H738,VALIDATIONS!$BB$2:$BD$11,3))</f>
        <v/>
      </c>
    </row>
    <row r="739" spans="1:12" x14ac:dyDescent="0.2">
      <c r="A739" s="136"/>
      <c r="B739" s="87"/>
      <c r="C739" s="87"/>
      <c r="F739" s="361"/>
      <c r="G739" s="361"/>
      <c r="H739" s="361"/>
      <c r="I739" s="128"/>
      <c r="J739" s="129"/>
      <c r="K739" s="106" t="str">
        <f>IF(H739="","", I739*VLOOKUP(H739,VALIDATIONS!$BB$2:$BD$11,3))</f>
        <v/>
      </c>
    </row>
    <row r="740" spans="1:12" x14ac:dyDescent="0.2">
      <c r="A740" s="136"/>
      <c r="B740" s="87"/>
      <c r="C740" s="87"/>
      <c r="F740" s="361"/>
      <c r="G740" s="361"/>
      <c r="H740" s="361"/>
      <c r="I740" s="128"/>
      <c r="J740" s="129"/>
      <c r="K740" s="106" t="str">
        <f>IF(H740="","", I740*VLOOKUP(H740,VALIDATIONS!$BB$2:$BD$11,3))</f>
        <v/>
      </c>
    </row>
    <row r="741" spans="1:12" x14ac:dyDescent="0.2">
      <c r="A741" s="136"/>
      <c r="B741" s="87"/>
      <c r="C741" s="87"/>
      <c r="F741" s="361"/>
      <c r="G741" s="361"/>
      <c r="H741" s="361"/>
      <c r="I741" s="128"/>
      <c r="J741" s="129"/>
      <c r="K741" s="106" t="str">
        <f>IF(H741="","", I741*VLOOKUP(H741,VALIDATIONS!$BB$2:$BD$11,3))</f>
        <v/>
      </c>
    </row>
    <row r="742" spans="1:12" x14ac:dyDescent="0.2">
      <c r="A742" s="136"/>
      <c r="B742" s="87"/>
      <c r="C742" s="87"/>
      <c r="F742" s="361"/>
      <c r="G742" s="361"/>
      <c r="H742" s="361"/>
      <c r="I742" s="128"/>
      <c r="J742" s="129"/>
      <c r="K742" s="106" t="str">
        <f>IF(H742="","", I742*VLOOKUP(H742,VALIDATIONS!$BB$2:$BD$11,3))</f>
        <v/>
      </c>
    </row>
    <row r="743" spans="1:12" x14ac:dyDescent="0.2">
      <c r="A743" s="136"/>
      <c r="B743" s="87"/>
      <c r="C743" s="87"/>
      <c r="F743" s="361"/>
      <c r="G743" s="361"/>
      <c r="H743" s="361"/>
      <c r="I743" s="128"/>
      <c r="J743" s="129"/>
      <c r="K743" s="106" t="str">
        <f>IF(H743="","", I743*VLOOKUP(H743,VALIDATIONS!$BB$2:$BD$11,3))</f>
        <v/>
      </c>
    </row>
    <row r="744" spans="1:12" x14ac:dyDescent="0.2">
      <c r="A744" s="136"/>
      <c r="B744" s="87"/>
      <c r="C744" s="87"/>
      <c r="F744" s="361"/>
      <c r="G744" s="361"/>
      <c r="H744" s="361"/>
      <c r="I744" s="128"/>
      <c r="J744" s="129"/>
      <c r="K744" s="106" t="str">
        <f>IF(H744="","", I744*VLOOKUP(H744,VALIDATIONS!$BB$2:$BD$11,3))</f>
        <v/>
      </c>
    </row>
    <row r="745" spans="1:12" x14ac:dyDescent="0.2">
      <c r="A745" s="136"/>
      <c r="B745" s="87"/>
      <c r="C745" s="87"/>
      <c r="F745" s="361"/>
      <c r="G745" s="361"/>
      <c r="H745" s="361"/>
      <c r="I745" s="128"/>
      <c r="J745" s="129"/>
      <c r="K745" s="106" t="str">
        <f>IF(H745="","", I745*VLOOKUP(H745,VALIDATIONS!$BB$2:$BD$11,3))</f>
        <v/>
      </c>
    </row>
    <row r="746" spans="1:12" x14ac:dyDescent="0.2">
      <c r="A746" s="136"/>
      <c r="B746" s="87"/>
      <c r="C746" s="87"/>
      <c r="F746" s="361"/>
      <c r="G746" s="361"/>
      <c r="H746" s="361"/>
      <c r="I746" s="128"/>
      <c r="J746" s="129"/>
      <c r="K746" s="106" t="str">
        <f>IF(H746="","", I746*VLOOKUP(H746,VALIDATIONS!$BB$2:$BD$11,3))</f>
        <v/>
      </c>
    </row>
    <row r="747" spans="1:12" x14ac:dyDescent="0.2">
      <c r="A747" s="136"/>
      <c r="B747" s="87"/>
      <c r="C747" s="87"/>
      <c r="F747" s="361"/>
      <c r="G747" s="361"/>
      <c r="H747" s="361"/>
      <c r="I747" s="128"/>
      <c r="J747" s="129"/>
      <c r="K747" s="106" t="str">
        <f>IF(H747="","", I747*VLOOKUP(H747,VALIDATIONS!$BB$2:$BD$11,3))</f>
        <v/>
      </c>
    </row>
    <row r="748" spans="1:12" x14ac:dyDescent="0.2">
      <c r="A748" s="136"/>
      <c r="B748" s="87"/>
      <c r="C748" s="87"/>
      <c r="F748" s="361"/>
      <c r="G748" s="361"/>
      <c r="H748" s="361"/>
      <c r="I748" s="128"/>
      <c r="J748" s="129"/>
      <c r="K748" s="106" t="str">
        <f>IF(H748="","", I748*VLOOKUP(H748,VALIDATIONS!$BB$2:$BD$11,3))</f>
        <v/>
      </c>
    </row>
    <row r="749" spans="1:12" x14ac:dyDescent="0.2">
      <c r="A749" s="136"/>
      <c r="B749" s="87"/>
      <c r="C749" s="87"/>
      <c r="F749" s="361"/>
      <c r="G749" s="361"/>
      <c r="H749" s="361"/>
      <c r="I749" s="128"/>
      <c r="J749" s="129"/>
      <c r="K749" s="106" t="str">
        <f>IF(H749="","", I749*VLOOKUP(H749,VALIDATIONS!$BB$2:$BD$11,3))</f>
        <v/>
      </c>
    </row>
    <row r="750" spans="1:12" x14ac:dyDescent="0.2">
      <c r="A750" s="136"/>
      <c r="B750" s="87"/>
      <c r="C750" s="87"/>
      <c r="F750" s="361"/>
      <c r="G750" s="361"/>
      <c r="H750" s="361"/>
      <c r="I750" s="128"/>
      <c r="J750" s="129"/>
      <c r="K750" s="106" t="str">
        <f>IF(H750="","", I750*VLOOKUP(H750,VALIDATIONS!$BB$2:$BD$11,3))</f>
        <v/>
      </c>
    </row>
    <row r="752" spans="1:12" x14ac:dyDescent="0.2">
      <c r="K752" s="102">
        <f>SUM(K2:K750)</f>
        <v>0</v>
      </c>
      <c r="L752" s="130"/>
    </row>
  </sheetData>
  <sheetProtection algorithmName="SHA-512" hashValue="BCMrdX9fZQ++f6bHbe4W/5MC0cvgUDt+wJnVlavozrMHwEi5WVfbUYB17tUfXf0UpiNlGCGl4g/gQB3z2wBB1A==" saltValue="NMs3Vx3Pd42RgLG5mzqlgA==" spinCount="100000" sheet="1" objects="1" scenarios="1" selectLockedCells="1"/>
  <mergeCells count="1">
    <mergeCell ref="A2:A39"/>
  </mergeCells>
  <dataValidations count="3">
    <dataValidation type="list" allowBlank="1" showInputMessage="1" showErrorMessage="1" sqref="F2:F750" xr:uid="{00000000-0002-0000-0600-000000000000}">
      <formula1>SuburbD</formula1>
    </dataValidation>
    <dataValidation type="list" allowBlank="1" showInputMessage="1" showErrorMessage="1" sqref="G2:G750" xr:uid="{00000000-0002-0000-0600-000001000000}">
      <formula1>LeftRight</formula1>
    </dataValidation>
    <dataValidation type="list" allowBlank="1" showInputMessage="1" showErrorMessage="1" sqref="H2:H750" xr:uid="{00000000-0002-0000-0600-000002000000}">
      <formula1>KerbType</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1"/>
  </sheetPr>
  <dimension ref="A1:Q502"/>
  <sheetViews>
    <sheetView zoomScale="80" zoomScaleNormal="80" workbookViewId="0">
      <pane xSplit="1" ySplit="1" topLeftCell="B2" activePane="bottomRight" state="frozen"/>
      <selection activeCell="E26" sqref="E26"/>
      <selection pane="topRight" activeCell="E26" sqref="E26"/>
      <selection pane="bottomLeft" activeCell="E26" sqref="E26"/>
      <selection pane="bottomRight" activeCell="E26" sqref="E26"/>
    </sheetView>
  </sheetViews>
  <sheetFormatPr defaultColWidth="9.140625" defaultRowHeight="15" x14ac:dyDescent="0.25"/>
  <cols>
    <col min="1" max="1" width="13.42578125" style="373" customWidth="1"/>
    <col min="2" max="3" width="24.140625" style="127" customWidth="1"/>
    <col min="4" max="4" width="28.85546875" style="127" bestFit="1" customWidth="1"/>
    <col min="5" max="5" width="27.42578125" style="159" bestFit="1" customWidth="1"/>
    <col min="6" max="6" width="19" style="154" bestFit="1" customWidth="1"/>
    <col min="7" max="7" width="26.5703125" style="154" bestFit="1" customWidth="1"/>
    <col min="8" max="8" width="30" style="154" bestFit="1" customWidth="1"/>
    <col min="9" max="9" width="24.140625" style="154" customWidth="1"/>
    <col min="10" max="10" width="24.5703125" style="154" bestFit="1" customWidth="1"/>
    <col min="11" max="11" width="27.85546875" style="154" customWidth="1"/>
    <col min="12" max="12" width="25.7109375" style="154" customWidth="1"/>
    <col min="13" max="13" width="23" style="154" bestFit="1" customWidth="1"/>
    <col min="14" max="14" width="26.5703125" style="160" customWidth="1"/>
    <col min="15" max="15" width="30.42578125" style="161" customWidth="1"/>
    <col min="16" max="16" width="19.7109375" style="154" customWidth="1"/>
    <col min="17" max="17" width="42.42578125" style="156" customWidth="1"/>
    <col min="18" max="16384" width="9.140625" style="157"/>
  </cols>
  <sheetData>
    <row r="1" spans="1:17" s="152" customFormat="1" ht="45.75" customHeight="1" x14ac:dyDescent="0.25">
      <c r="A1" s="158"/>
      <c r="B1" s="80" t="s">
        <v>743</v>
      </c>
      <c r="C1" s="80" t="s">
        <v>744</v>
      </c>
      <c r="D1" s="80" t="s">
        <v>745</v>
      </c>
      <c r="E1" s="353" t="s">
        <v>706</v>
      </c>
      <c r="F1" s="365" t="s">
        <v>4</v>
      </c>
      <c r="G1" s="365" t="s">
        <v>746</v>
      </c>
      <c r="H1" s="369" t="s">
        <v>794</v>
      </c>
      <c r="I1" s="150" t="s">
        <v>747</v>
      </c>
      <c r="J1" s="150" t="s">
        <v>748</v>
      </c>
      <c r="K1" s="150" t="s">
        <v>749</v>
      </c>
      <c r="L1" s="150" t="s">
        <v>750</v>
      </c>
      <c r="M1" s="365" t="s">
        <v>751</v>
      </c>
      <c r="N1" s="78" t="s">
        <v>752</v>
      </c>
      <c r="O1" s="151" t="s">
        <v>753</v>
      </c>
      <c r="P1" s="111" t="s">
        <v>906</v>
      </c>
      <c r="Q1" s="80" t="s">
        <v>700</v>
      </c>
    </row>
    <row r="2" spans="1:17" ht="15" customHeight="1" x14ac:dyDescent="0.25">
      <c r="A2" s="481" t="s">
        <v>754</v>
      </c>
      <c r="B2" s="153"/>
      <c r="C2" s="153"/>
      <c r="E2" s="354"/>
      <c r="F2" s="367"/>
      <c r="G2" s="367"/>
      <c r="H2" s="368"/>
      <c r="K2" s="155"/>
      <c r="L2" s="155"/>
      <c r="M2" s="366"/>
      <c r="N2" s="154"/>
      <c r="O2" s="154"/>
      <c r="P2" s="106" t="str">
        <f>IF(AND(I2="",J2="",K2="",L2="",M2="",N2="",O2=""),"",IF(G2="",0,IF(G2="Traffic Island", (2*(K2+L2))*VALIDATIONS!$AR$5 + IF(M2="",0,(VLOOKUP(M2,VALIDATIONS!$AW$2:$AX$5,2)*(K2*L2)  )), IF(G2="",0,VLOOKUP(G2,VALIDATIONS!$AP$2:$AR$5,3)*(PI()/4)*((I2^2)-(J2^2))) +  IF(M2="",0,(VLOOKUP(M2,VALIDATIONS!$AS$2:$AT$5,2)*(PI()/4)*J2^2))  +  (O2 * VALIDATIONS!$AZ$2)     )     )*IF(H2="",0,VLOOKUP(H2,VALIDATIONS!$AU$2:$AV$4,2,FALSE)))</f>
        <v/>
      </c>
    </row>
    <row r="3" spans="1:17" x14ac:dyDescent="0.25">
      <c r="A3" s="481"/>
      <c r="B3" s="153"/>
      <c r="C3" s="153"/>
      <c r="E3" s="354"/>
      <c r="F3" s="367"/>
      <c r="G3" s="367"/>
      <c r="H3" s="368"/>
      <c r="K3" s="155"/>
      <c r="L3" s="155"/>
      <c r="M3" s="366"/>
      <c r="N3" s="154"/>
      <c r="O3" s="154"/>
      <c r="P3" s="106" t="str">
        <f>IF(AND(I3="",J3="",K3="",L3="",M3="",N3="",O3=""),"",IF(G3="",0,IF(G3="Traffic Island", (2*(K3+L3))*VALIDATIONS!$AR$5 + IF(M3="",0,(VLOOKUP(M3,VALIDATIONS!$AW$2:$AX$5,2)*(K3*L3)  )), IF(G3="",0,VLOOKUP(G3,VALIDATIONS!$AP$2:$AR$5,3)*(PI()/4)*((I3^2)-(J3^2))) +  IF(M3="",0,(VLOOKUP(M3,VALIDATIONS!$AS$2:$AT$5,2)*(PI()/4)*J3^2))  +  (O3 * VALIDATIONS!$AZ$2)     )     )*IF(H3="",0,VLOOKUP(H3,VALIDATIONS!$AU$2:$AV$4,2,FALSE)))</f>
        <v/>
      </c>
    </row>
    <row r="4" spans="1:17" x14ac:dyDescent="0.25">
      <c r="A4" s="481"/>
      <c r="B4" s="153"/>
      <c r="C4" s="153"/>
      <c r="E4" s="354"/>
      <c r="F4" s="367"/>
      <c r="G4" s="367"/>
      <c r="H4" s="368"/>
      <c r="K4" s="155"/>
      <c r="L4" s="155"/>
      <c r="M4" s="366"/>
      <c r="N4" s="154"/>
      <c r="O4" s="154"/>
      <c r="P4" s="106" t="str">
        <f>IF(AND(I4="",J4="",K4="",L4="",M4="",N4="",O4=""),"",IF(G4="",0,IF(G4="Traffic Island", (2*(K4+L4))*VALIDATIONS!$AR$5 + IF(M4="",0,(VLOOKUP(M4,VALIDATIONS!$AW$2:$AX$5,2)*(K4*L4)  )), IF(G4="",0,VLOOKUP(G4,VALIDATIONS!$AP$2:$AR$5,3)*(PI()/4)*((I4^2)-(J4^2))) +  IF(M4="",0,(VLOOKUP(M4,VALIDATIONS!$AS$2:$AT$5,2)*(PI()/4)*J4^2))  +  (O4 * VALIDATIONS!$AZ$2)     )     )*IF(H4="",0,VLOOKUP(H4,VALIDATIONS!$AU$2:$AV$4,2,FALSE)))</f>
        <v/>
      </c>
    </row>
    <row r="5" spans="1:17" x14ac:dyDescent="0.25">
      <c r="A5" s="481"/>
      <c r="B5" s="153"/>
      <c r="C5" s="153"/>
      <c r="E5" s="354"/>
      <c r="F5" s="367"/>
      <c r="G5" s="367"/>
      <c r="H5" s="368"/>
      <c r="K5" s="155"/>
      <c r="L5" s="155"/>
      <c r="M5" s="366"/>
      <c r="N5" s="154"/>
      <c r="O5" s="154"/>
      <c r="P5" s="106" t="str">
        <f>IF(AND(I5="",J5="",K5="",L5="",M5="",N5="",O5=""),"",IF(G5="",0,IF(G5="Traffic Island", (2*(K5+L5))*VALIDATIONS!$AR$5 + IF(M5="",0,(VLOOKUP(M5,VALIDATIONS!$AW$2:$AX$5,2)*(K5*L5)  )), IF(G5="",0,VLOOKUP(G5,VALIDATIONS!$AP$2:$AR$5,3)*(PI()/4)*((I5^2)-(J5^2))) +  IF(M5="",0,(VLOOKUP(M5,VALIDATIONS!$AS$2:$AT$5,2)*(PI()/4)*J5^2))  +  (O5 * VALIDATIONS!$AZ$2)     )     )*IF(H5="",0,VLOOKUP(H5,VALIDATIONS!$AU$2:$AV$4,2,FALSE)))</f>
        <v/>
      </c>
    </row>
    <row r="6" spans="1:17" x14ac:dyDescent="0.25">
      <c r="A6" s="481"/>
      <c r="B6" s="153"/>
      <c r="C6" s="153"/>
      <c r="E6" s="354"/>
      <c r="F6" s="367"/>
      <c r="G6" s="367"/>
      <c r="H6" s="368"/>
      <c r="K6" s="155"/>
      <c r="L6" s="155"/>
      <c r="M6" s="366"/>
      <c r="N6" s="154"/>
      <c r="O6" s="154"/>
      <c r="P6" s="106" t="str">
        <f>IF(AND(I6="",J6="",K6="",L6="",M6="",N6="",O6=""),"",IF(G6="",0,IF(G6="Traffic Island", (2*(K6+L6))*VALIDATIONS!$AR$5 + IF(M6="",0,(VLOOKUP(M6,VALIDATIONS!$AW$2:$AX$5,2)*(K6*L6)  )), IF(G6="",0,VLOOKUP(G6,VALIDATIONS!$AP$2:$AR$5,3)*(PI()/4)*((I6^2)-(J6^2))) +  IF(M6="",0,(VLOOKUP(M6,VALIDATIONS!$AS$2:$AT$5,2)*(PI()/4)*J6^2))  +  (O6 * VALIDATIONS!$AZ$2)     )     )*IF(H6="",0,VLOOKUP(H6,VALIDATIONS!$AU$2:$AV$4,2,FALSE)))</f>
        <v/>
      </c>
    </row>
    <row r="7" spans="1:17" x14ac:dyDescent="0.25">
      <c r="A7" s="481"/>
      <c r="B7" s="153"/>
      <c r="C7" s="153"/>
      <c r="E7" s="354"/>
      <c r="F7" s="367"/>
      <c r="G7" s="367"/>
      <c r="H7" s="368"/>
      <c r="K7" s="155"/>
      <c r="L7" s="155"/>
      <c r="M7" s="366"/>
      <c r="N7" s="154"/>
      <c r="O7" s="154"/>
      <c r="P7" s="106" t="str">
        <f>IF(AND(I7="",J7="",K7="",L7="",M7="",N7="",O7=""),"",IF(G7="",0,IF(G7="Traffic Island", (2*(K7+L7))*VALIDATIONS!$AR$5 + IF(M7="",0,(VLOOKUP(M7,VALIDATIONS!$AW$2:$AX$5,2)*(K7*L7)  )), IF(G7="",0,VLOOKUP(G7,VALIDATIONS!$AP$2:$AR$5,3)*(PI()/4)*((I7^2)-(J7^2))) +  IF(M7="",0,(VLOOKUP(M7,VALIDATIONS!$AS$2:$AT$5,2)*(PI()/4)*J7^2))  +  (O7 * VALIDATIONS!$AZ$2)     )     )*IF(H7="",0,VLOOKUP(H7,VALIDATIONS!$AU$2:$AV$4,2,FALSE)))</f>
        <v/>
      </c>
    </row>
    <row r="8" spans="1:17" x14ac:dyDescent="0.25">
      <c r="A8" s="481"/>
      <c r="B8" s="153"/>
      <c r="C8" s="153"/>
      <c r="E8" s="354"/>
      <c r="F8" s="367"/>
      <c r="G8" s="367"/>
      <c r="H8" s="368"/>
      <c r="K8" s="155"/>
      <c r="L8" s="155"/>
      <c r="M8" s="366"/>
      <c r="N8" s="154"/>
      <c r="O8" s="154"/>
      <c r="P8" s="106" t="str">
        <f>IF(AND(I8="",J8="",K8="",L8="",M8="",N8="",O8=""),"",IF(G8="",0,IF(G8="Traffic Island", (2*(K8+L8))*VALIDATIONS!$AR$5 + IF(M8="",0,(VLOOKUP(M8,VALIDATIONS!$AW$2:$AX$5,2)*(K8*L8)  )), IF(G8="",0,VLOOKUP(G8,VALIDATIONS!$AP$2:$AR$5,3)*(PI()/4)*((I8^2)-(J8^2))) +  IF(M8="",0,(VLOOKUP(M8,VALIDATIONS!$AS$2:$AT$5,2)*(PI()/4)*J8^2))  +  (O8 * VALIDATIONS!$AZ$2)     )     )*IF(H8="",0,VLOOKUP(H8,VALIDATIONS!$AU$2:$AV$4,2,FALSE)))</f>
        <v/>
      </c>
    </row>
    <row r="9" spans="1:17" x14ac:dyDescent="0.25">
      <c r="A9" s="481"/>
      <c r="B9" s="153"/>
      <c r="C9" s="153"/>
      <c r="E9" s="354"/>
      <c r="F9" s="367"/>
      <c r="G9" s="367"/>
      <c r="H9" s="368"/>
      <c r="K9" s="155"/>
      <c r="L9" s="155"/>
      <c r="M9" s="366"/>
      <c r="N9" s="154"/>
      <c r="O9" s="154"/>
      <c r="P9" s="106" t="str">
        <f>IF(AND(I9="",J9="",K9="",L9="",M9="",N9="",O9=""),"",IF(G9="",0,IF(G9="Traffic Island", (2*(K9+L9))*VALIDATIONS!$AR$5 + IF(M9="",0,(VLOOKUP(M9,VALIDATIONS!$AW$2:$AX$5,2)*(K9*L9)  )), IF(G9="",0,VLOOKUP(G9,VALIDATIONS!$AP$2:$AR$5,3)*(PI()/4)*((I9^2)-(J9^2))) +  IF(M9="",0,(VLOOKUP(M9,VALIDATIONS!$AS$2:$AT$5,2)*(PI()/4)*J9^2))  +  (O9 * VALIDATIONS!$AZ$2)     )     )*IF(H9="",0,VLOOKUP(H9,VALIDATIONS!$AU$2:$AV$4,2,FALSE)))</f>
        <v/>
      </c>
    </row>
    <row r="10" spans="1:17" x14ac:dyDescent="0.25">
      <c r="A10" s="481"/>
      <c r="B10" s="153"/>
      <c r="C10" s="153"/>
      <c r="E10" s="354"/>
      <c r="F10" s="367"/>
      <c r="G10" s="367"/>
      <c r="H10" s="368"/>
      <c r="K10" s="155"/>
      <c r="L10" s="155"/>
      <c r="M10" s="366"/>
      <c r="N10" s="154"/>
      <c r="O10" s="154"/>
      <c r="P10" s="106" t="str">
        <f>IF(AND(I10="",J10="",K10="",L10="",M10="",N10="",O10=""),"",IF(G10="",0,IF(G10="Traffic Island", (2*(K10+L10))*VALIDATIONS!$AR$5 + IF(M10="",0,(VLOOKUP(M10,VALIDATIONS!$AW$2:$AX$5,2)*(K10*L10)  )), IF(G10="",0,VLOOKUP(G10,VALIDATIONS!$AP$2:$AR$5,3)*(PI()/4)*((I10^2)-(J10^2))) +  IF(M10="",0,(VLOOKUP(M10,VALIDATIONS!$AS$2:$AT$5,2)*(PI()/4)*J10^2))  +  (O10 * VALIDATIONS!$AZ$2)     )     )*IF(H10="",0,VLOOKUP(H10,VALIDATIONS!$AU$2:$AV$4,2,FALSE)))</f>
        <v/>
      </c>
    </row>
    <row r="11" spans="1:17" x14ac:dyDescent="0.25">
      <c r="A11" s="481"/>
      <c r="B11" s="153"/>
      <c r="C11" s="153"/>
      <c r="E11" s="354"/>
      <c r="F11" s="367"/>
      <c r="G11" s="367"/>
      <c r="H11" s="368"/>
      <c r="K11" s="155"/>
      <c r="L11" s="155"/>
      <c r="M11" s="366"/>
      <c r="N11" s="154"/>
      <c r="O11" s="154"/>
      <c r="P11" s="106" t="str">
        <f>IF(AND(I11="",J11="",K11="",L11="",M11="",N11="",O11=""),"",IF(G11="",0,IF(G11="Traffic Island", (2*(K11+L11))*VALIDATIONS!$AR$5 + IF(M11="",0,(VLOOKUP(M11,VALIDATIONS!$AW$2:$AX$5,2)*(K11*L11)  )), IF(G11="",0,VLOOKUP(G11,VALIDATIONS!$AP$2:$AR$5,3)*(PI()/4)*((I11^2)-(J11^2))) +  IF(M11="",0,(VLOOKUP(M11,VALIDATIONS!$AS$2:$AT$5,2)*(PI()/4)*J11^2))  +  (O11 * VALIDATIONS!$AZ$2)     )     )*IF(H11="",0,VLOOKUP(H11,VALIDATIONS!$AU$2:$AV$4,2,FALSE)))</f>
        <v/>
      </c>
    </row>
    <row r="12" spans="1:17" x14ac:dyDescent="0.25">
      <c r="A12" s="481"/>
      <c r="B12" s="153"/>
      <c r="C12" s="153"/>
      <c r="E12" s="354"/>
      <c r="F12" s="367"/>
      <c r="G12" s="367"/>
      <c r="H12" s="368"/>
      <c r="K12" s="155"/>
      <c r="L12" s="155"/>
      <c r="M12" s="366"/>
      <c r="N12" s="154"/>
      <c r="O12" s="154"/>
      <c r="P12" s="106" t="str">
        <f>IF(AND(I12="",J12="",K12="",L12="",M12="",N12="",O12=""),"",IF(G12="",0,IF(G12="Traffic Island", (2*(K12+L12))*VALIDATIONS!$AR$5 + IF(M12="",0,(VLOOKUP(M12,VALIDATIONS!$AW$2:$AX$5,2)*(K12*L12)  )), IF(G12="",0,VLOOKUP(G12,VALIDATIONS!$AP$2:$AR$5,3)*(PI()/4)*((I12^2)-(J12^2))) +  IF(M12="",0,(VLOOKUP(M12,VALIDATIONS!$AS$2:$AT$5,2)*(PI()/4)*J12^2))  +  (O12 * VALIDATIONS!$AZ$2)     )     )*IF(H12="",0,VLOOKUP(H12,VALIDATIONS!$AU$2:$AV$4,2,FALSE)))</f>
        <v/>
      </c>
    </row>
    <row r="13" spans="1:17" x14ac:dyDescent="0.25">
      <c r="A13" s="481"/>
      <c r="B13" s="153"/>
      <c r="C13" s="153"/>
      <c r="E13" s="354"/>
      <c r="F13" s="367"/>
      <c r="G13" s="367"/>
      <c r="H13" s="368"/>
      <c r="K13" s="155"/>
      <c r="L13" s="155"/>
      <c r="M13" s="366"/>
      <c r="N13" s="154"/>
      <c r="O13" s="154"/>
      <c r="P13" s="106" t="str">
        <f>IF(AND(I13="",J13="",K13="",L13="",M13="",N13="",O13=""),"",IF(G13="",0,IF(G13="Traffic Island", (2*(K13+L13))*VALIDATIONS!$AR$5 + IF(M13="",0,(VLOOKUP(M13,VALIDATIONS!$AW$2:$AX$5,2)*(K13*L13)  )), IF(G13="",0,VLOOKUP(G13,VALIDATIONS!$AP$2:$AR$5,3)*(PI()/4)*((I13^2)-(J13^2))) +  IF(M13="",0,(VLOOKUP(M13,VALIDATIONS!$AS$2:$AT$5,2)*(PI()/4)*J13^2))  +  (O13 * VALIDATIONS!$AZ$2)     )     )*IF(H13="",0,VLOOKUP(H13,VALIDATIONS!$AU$2:$AV$4,2,FALSE)))</f>
        <v/>
      </c>
    </row>
    <row r="14" spans="1:17" x14ac:dyDescent="0.25">
      <c r="A14" s="481"/>
      <c r="B14" s="153"/>
      <c r="C14" s="153"/>
      <c r="E14" s="354"/>
      <c r="F14" s="367"/>
      <c r="G14" s="367"/>
      <c r="H14" s="368"/>
      <c r="K14" s="155"/>
      <c r="L14" s="155"/>
      <c r="M14" s="366"/>
      <c r="N14" s="154"/>
      <c r="O14" s="154"/>
      <c r="P14" s="106" t="str">
        <f>IF(AND(I14="",J14="",K14="",L14="",M14="",N14="",O14=""),"",IF(G14="",0,IF(G14="Traffic Island", (2*(K14+L14))*VALIDATIONS!$AR$5 + IF(M14="",0,(VLOOKUP(M14,VALIDATIONS!$AW$2:$AX$5,2)*(K14*L14)  )), IF(G14="",0,VLOOKUP(G14,VALIDATIONS!$AP$2:$AR$5,3)*(PI()/4)*((I14^2)-(J14^2))) +  IF(M14="",0,(VLOOKUP(M14,VALIDATIONS!$AS$2:$AT$5,2)*(PI()/4)*J14^2))  +  (O14 * VALIDATIONS!$AZ$2)     )     )*IF(H14="",0,VLOOKUP(H14,VALIDATIONS!$AU$2:$AV$4,2,FALSE)))</f>
        <v/>
      </c>
    </row>
    <row r="15" spans="1:17" x14ac:dyDescent="0.25">
      <c r="A15" s="481"/>
      <c r="B15" s="153"/>
      <c r="C15" s="153"/>
      <c r="E15" s="354"/>
      <c r="F15" s="367"/>
      <c r="G15" s="367"/>
      <c r="H15" s="368"/>
      <c r="K15" s="155"/>
      <c r="L15" s="155"/>
      <c r="M15" s="366"/>
      <c r="N15" s="154"/>
      <c r="O15" s="154"/>
      <c r="P15" s="106" t="str">
        <f>IF(AND(I15="",J15="",K15="",L15="",M15="",N15="",O15=""),"",IF(G15="",0,IF(G15="Traffic Island", (2*(K15+L15))*VALIDATIONS!$AR$5 + IF(M15="",0,(VLOOKUP(M15,VALIDATIONS!$AW$2:$AX$5,2)*(K15*L15)  )), IF(G15="",0,VLOOKUP(G15,VALIDATIONS!$AP$2:$AR$5,3)*(PI()/4)*((I15^2)-(J15^2))) +  IF(M15="",0,(VLOOKUP(M15,VALIDATIONS!$AS$2:$AT$5,2)*(PI()/4)*J15^2))  +  (O15 * VALIDATIONS!$AZ$2)     )     )*IF(H15="",0,VLOOKUP(H15,VALIDATIONS!$AU$2:$AV$4,2,FALSE)))</f>
        <v/>
      </c>
    </row>
    <row r="16" spans="1:17" x14ac:dyDescent="0.25">
      <c r="A16" s="481"/>
      <c r="B16" s="153"/>
      <c r="C16" s="153"/>
      <c r="E16" s="354"/>
      <c r="F16" s="367"/>
      <c r="G16" s="367"/>
      <c r="H16" s="368"/>
      <c r="K16" s="155"/>
      <c r="L16" s="155"/>
      <c r="M16" s="366"/>
      <c r="N16" s="154"/>
      <c r="O16" s="154"/>
      <c r="P16" s="106" t="str">
        <f>IF(AND(I16="",J16="",K16="",L16="",M16="",N16="",O16=""),"",IF(G16="",0,IF(G16="Traffic Island", (2*(K16+L16))*VALIDATIONS!$AR$5 + IF(M16="",0,(VLOOKUP(M16,VALIDATIONS!$AW$2:$AX$5,2)*(K16*L16)  )), IF(G16="",0,VLOOKUP(G16,VALIDATIONS!$AP$2:$AR$5,3)*(PI()/4)*((I16^2)-(J16^2))) +  IF(M16="",0,(VLOOKUP(M16,VALIDATIONS!$AS$2:$AT$5,2)*(PI()/4)*J16^2))  +  (O16 * VALIDATIONS!$AZ$2)     )     )*IF(H16="",0,VLOOKUP(H16,VALIDATIONS!$AU$2:$AV$4,2,FALSE)))</f>
        <v/>
      </c>
    </row>
    <row r="17" spans="1:16" x14ac:dyDescent="0.25">
      <c r="A17" s="481"/>
      <c r="B17" s="153"/>
      <c r="C17" s="153"/>
      <c r="E17" s="354"/>
      <c r="F17" s="367"/>
      <c r="G17" s="367"/>
      <c r="H17" s="368"/>
      <c r="K17" s="155"/>
      <c r="L17" s="155"/>
      <c r="M17" s="366"/>
      <c r="N17" s="154"/>
      <c r="O17" s="154"/>
      <c r="P17" s="106" t="str">
        <f>IF(AND(I17="",J17="",K17="",L17="",M17="",N17="",O17=""),"",IF(G17="",0,IF(G17="Traffic Island", (2*(K17+L17))*VALIDATIONS!$AR$5 + IF(M17="",0,(VLOOKUP(M17,VALIDATIONS!$AW$2:$AX$5,2)*(K17*L17)  )), IF(G17="",0,VLOOKUP(G17,VALIDATIONS!$AP$2:$AR$5,3)*(PI()/4)*((I17^2)-(J17^2))) +  IF(M17="",0,(VLOOKUP(M17,VALIDATIONS!$AS$2:$AT$5,2)*(PI()/4)*J17^2))  +  (O17 * VALIDATIONS!$AZ$2)     )     )*IF(H17="",0,VLOOKUP(H17,VALIDATIONS!$AU$2:$AV$4,2,FALSE)))</f>
        <v/>
      </c>
    </row>
    <row r="18" spans="1:16" x14ac:dyDescent="0.25">
      <c r="A18" s="481"/>
      <c r="B18" s="153"/>
      <c r="C18" s="153"/>
      <c r="E18" s="354"/>
      <c r="F18" s="367"/>
      <c r="G18" s="367"/>
      <c r="H18" s="368"/>
      <c r="K18" s="155"/>
      <c r="L18" s="155"/>
      <c r="M18" s="366"/>
      <c r="N18" s="154"/>
      <c r="O18" s="154"/>
      <c r="P18" s="106" t="str">
        <f>IF(AND(I18="",J18="",K18="",L18="",M18="",N18="",O18=""),"",IF(G18="",0,IF(G18="Traffic Island", (2*(K18+L18))*VALIDATIONS!$AR$5 + IF(M18="",0,(VLOOKUP(M18,VALIDATIONS!$AW$2:$AX$5,2)*(K18*L18)  )), IF(G18="",0,VLOOKUP(G18,VALIDATIONS!$AP$2:$AR$5,3)*(PI()/4)*((I18^2)-(J18^2))) +  IF(M18="",0,(VLOOKUP(M18,VALIDATIONS!$AS$2:$AT$5,2)*(PI()/4)*J18^2))  +  (O18 * VALIDATIONS!$AZ$2)     )     )*IF(H18="",0,VLOOKUP(H18,VALIDATIONS!$AU$2:$AV$4,2,FALSE)))</f>
        <v/>
      </c>
    </row>
    <row r="19" spans="1:16" x14ac:dyDescent="0.25">
      <c r="A19" s="481"/>
      <c r="B19" s="153"/>
      <c r="C19" s="153"/>
      <c r="E19" s="354"/>
      <c r="F19" s="367"/>
      <c r="G19" s="367"/>
      <c r="H19" s="368"/>
      <c r="K19" s="155"/>
      <c r="L19" s="155"/>
      <c r="M19" s="366"/>
      <c r="N19" s="154"/>
      <c r="O19" s="154"/>
      <c r="P19" s="106" t="str">
        <f>IF(AND(I19="",J19="",K19="",L19="",M19="",N19="",O19=""),"",IF(G19="",0,IF(G19="Traffic Island", (2*(K19+L19))*VALIDATIONS!$AR$5 + IF(M19="",0,(VLOOKUP(M19,VALIDATIONS!$AW$2:$AX$5,2)*(K19*L19)  )), IF(G19="",0,VLOOKUP(G19,VALIDATIONS!$AP$2:$AR$5,3)*(PI()/4)*((I19^2)-(J19^2))) +  IF(M19="",0,(VLOOKUP(M19,VALIDATIONS!$AS$2:$AT$5,2)*(PI()/4)*J19^2))  +  (O19 * VALIDATIONS!$AZ$2)     )     )*IF(H19="",0,VLOOKUP(H19,VALIDATIONS!$AU$2:$AV$4,2,FALSE)))</f>
        <v/>
      </c>
    </row>
    <row r="20" spans="1:16" x14ac:dyDescent="0.25">
      <c r="A20" s="481"/>
      <c r="B20" s="153"/>
      <c r="C20" s="153"/>
      <c r="E20" s="354"/>
      <c r="F20" s="367"/>
      <c r="G20" s="367"/>
      <c r="H20" s="368"/>
      <c r="K20" s="155"/>
      <c r="L20" s="155"/>
      <c r="M20" s="366"/>
      <c r="N20" s="154"/>
      <c r="O20" s="154"/>
      <c r="P20" s="106" t="str">
        <f>IF(AND(I20="",J20="",K20="",L20="",M20="",N20="",O20=""),"",IF(G20="",0,IF(G20="Traffic Island", (2*(K20+L20))*VALIDATIONS!$AR$5 + IF(M20="",0,(VLOOKUP(M20,VALIDATIONS!$AW$2:$AX$5,2)*(K20*L20)  )), IF(G20="",0,VLOOKUP(G20,VALIDATIONS!$AP$2:$AR$5,3)*(PI()/4)*((I20^2)-(J20^2))) +  IF(M20="",0,(VLOOKUP(M20,VALIDATIONS!$AS$2:$AT$5,2)*(PI()/4)*J20^2))  +  (O20 * VALIDATIONS!$AZ$2)     )     )*IF(H20="",0,VLOOKUP(H20,VALIDATIONS!$AU$2:$AV$4,2,FALSE)))</f>
        <v/>
      </c>
    </row>
    <row r="21" spans="1:16" x14ac:dyDescent="0.25">
      <c r="A21" s="481"/>
      <c r="B21" s="153"/>
      <c r="C21" s="153"/>
      <c r="E21" s="354"/>
      <c r="F21" s="367"/>
      <c r="G21" s="367"/>
      <c r="H21" s="368"/>
      <c r="K21" s="155"/>
      <c r="L21" s="155"/>
      <c r="M21" s="366"/>
      <c r="N21" s="154"/>
      <c r="O21" s="154"/>
      <c r="P21" s="106" t="str">
        <f>IF(AND(I21="",J21="",K21="",L21="",M21="",N21="",O21=""),"",IF(G21="",0,IF(G21="Traffic Island", (2*(K21+L21))*VALIDATIONS!$AR$5 + IF(M21="",0,(VLOOKUP(M21,VALIDATIONS!$AW$2:$AX$5,2)*(K21*L21)  )), IF(G21="",0,VLOOKUP(G21,VALIDATIONS!$AP$2:$AR$5,3)*(PI()/4)*((I21^2)-(J21^2))) +  IF(M21="",0,(VLOOKUP(M21,VALIDATIONS!$AS$2:$AT$5,2)*(PI()/4)*J21^2))  +  (O21 * VALIDATIONS!$AZ$2)     )     )*IF(H21="",0,VLOOKUP(H21,VALIDATIONS!$AU$2:$AV$4,2,FALSE)))</f>
        <v/>
      </c>
    </row>
    <row r="22" spans="1:16" x14ac:dyDescent="0.25">
      <c r="A22" s="481"/>
      <c r="B22" s="153"/>
      <c r="C22" s="153"/>
      <c r="E22" s="354"/>
      <c r="F22" s="367"/>
      <c r="G22" s="367"/>
      <c r="H22" s="368"/>
      <c r="K22" s="155"/>
      <c r="L22" s="155"/>
      <c r="M22" s="366"/>
      <c r="N22" s="154"/>
      <c r="O22" s="154"/>
      <c r="P22" s="106" t="str">
        <f>IF(AND(I22="",J22="",K22="",L22="",M22="",N22="",O22=""),"",IF(G22="",0,IF(G22="Traffic Island", (2*(K22+L22))*VALIDATIONS!$AR$5 + IF(M22="",0,(VLOOKUP(M22,VALIDATIONS!$AW$2:$AX$5,2)*(K22*L22)  )), IF(G22="",0,VLOOKUP(G22,VALIDATIONS!$AP$2:$AR$5,3)*(PI()/4)*((I22^2)-(J22^2))) +  IF(M22="",0,(VLOOKUP(M22,VALIDATIONS!$AS$2:$AT$5,2)*(PI()/4)*J22^2))  +  (O22 * VALIDATIONS!$AZ$2)     )     )*IF(H22="",0,VLOOKUP(H22,VALIDATIONS!$AU$2:$AV$4,2,FALSE)))</f>
        <v/>
      </c>
    </row>
    <row r="23" spans="1:16" x14ac:dyDescent="0.25">
      <c r="A23" s="481"/>
      <c r="B23" s="153"/>
      <c r="C23" s="153"/>
      <c r="E23" s="354"/>
      <c r="F23" s="367"/>
      <c r="G23" s="367"/>
      <c r="H23" s="368"/>
      <c r="K23" s="155"/>
      <c r="L23" s="155"/>
      <c r="M23" s="366"/>
      <c r="N23" s="154"/>
      <c r="O23" s="154"/>
      <c r="P23" s="106" t="str">
        <f>IF(AND(I23="",J23="",K23="",L23="",M23="",N23="",O23=""),"",IF(G23="",0,IF(G23="Traffic Island", (2*(K23+L23))*VALIDATIONS!$AR$5 + IF(M23="",0,(VLOOKUP(M23,VALIDATIONS!$AW$2:$AX$5,2)*(K23*L23)  )), IF(G23="",0,VLOOKUP(G23,VALIDATIONS!$AP$2:$AR$5,3)*(PI()/4)*((I23^2)-(J23^2))) +  IF(M23="",0,(VLOOKUP(M23,VALIDATIONS!$AS$2:$AT$5,2)*(PI()/4)*J23^2))  +  (O23 * VALIDATIONS!$AZ$2)     )     )*IF(H23="",0,VLOOKUP(H23,VALIDATIONS!$AU$2:$AV$4,2,FALSE)))</f>
        <v/>
      </c>
    </row>
    <row r="24" spans="1:16" x14ac:dyDescent="0.25">
      <c r="A24" s="481"/>
      <c r="B24" s="153"/>
      <c r="C24" s="153"/>
      <c r="E24" s="354"/>
      <c r="F24" s="367"/>
      <c r="G24" s="367"/>
      <c r="H24" s="368"/>
      <c r="K24" s="155"/>
      <c r="L24" s="155"/>
      <c r="M24" s="366"/>
      <c r="N24" s="154"/>
      <c r="O24" s="154"/>
      <c r="P24" s="106" t="str">
        <f>IF(AND(I24="",J24="",K24="",L24="",M24="",N24="",O24=""),"",IF(G24="",0,IF(G24="Traffic Island", (2*(K24+L24))*VALIDATIONS!$AR$5 + IF(M24="",0,(VLOOKUP(M24,VALIDATIONS!$AW$2:$AX$5,2)*(K24*L24)  )), IF(G24="",0,VLOOKUP(G24,VALIDATIONS!$AP$2:$AR$5,3)*(PI()/4)*((I24^2)-(J24^2))) +  IF(M24="",0,(VLOOKUP(M24,VALIDATIONS!$AS$2:$AT$5,2)*(PI()/4)*J24^2))  +  (O24 * VALIDATIONS!$AZ$2)     )     )*IF(H24="",0,VLOOKUP(H24,VALIDATIONS!$AU$2:$AV$4,2,FALSE)))</f>
        <v/>
      </c>
    </row>
    <row r="25" spans="1:16" x14ac:dyDescent="0.25">
      <c r="A25" s="481"/>
      <c r="B25" s="153"/>
      <c r="C25" s="153"/>
      <c r="E25" s="354"/>
      <c r="F25" s="367"/>
      <c r="G25" s="367"/>
      <c r="H25" s="368"/>
      <c r="K25" s="155"/>
      <c r="L25" s="155"/>
      <c r="M25" s="366"/>
      <c r="N25" s="154"/>
      <c r="O25" s="154"/>
      <c r="P25" s="106" t="str">
        <f>IF(AND(I25="",J25="",K25="",L25="",M25="",N25="",O25=""),"",IF(G25="",0,IF(G25="Traffic Island", (2*(K25+L25))*VALIDATIONS!$AR$5 + IF(M25="",0,(VLOOKUP(M25,VALIDATIONS!$AW$2:$AX$5,2)*(K25*L25)  )), IF(G25="",0,VLOOKUP(G25,VALIDATIONS!$AP$2:$AR$5,3)*(PI()/4)*((I25^2)-(J25^2))) +  IF(M25="",0,(VLOOKUP(M25,VALIDATIONS!$AS$2:$AT$5,2)*(PI()/4)*J25^2))  +  (O25 * VALIDATIONS!$AZ$2)     )     )*IF(H25="",0,VLOOKUP(H25,VALIDATIONS!$AU$2:$AV$4,2,FALSE)))</f>
        <v/>
      </c>
    </row>
    <row r="26" spans="1:16" x14ac:dyDescent="0.25">
      <c r="A26" s="481"/>
      <c r="B26" s="153"/>
      <c r="C26" s="153"/>
      <c r="E26" s="354"/>
      <c r="F26" s="367"/>
      <c r="G26" s="367"/>
      <c r="H26" s="368"/>
      <c r="K26" s="155"/>
      <c r="L26" s="155"/>
      <c r="M26" s="366"/>
      <c r="N26" s="154"/>
      <c r="O26" s="154"/>
      <c r="P26" s="106" t="str">
        <f>IF(AND(I26="",J26="",K26="",L26="",M26="",N26="",O26=""),"",IF(G26="",0,IF(G26="Traffic Island", (2*(K26+L26))*VALIDATIONS!$AR$5 + IF(M26="",0,(VLOOKUP(M26,VALIDATIONS!$AW$2:$AX$5,2)*(K26*L26)  )), IF(G26="",0,VLOOKUP(G26,VALIDATIONS!$AP$2:$AR$5,3)*(PI()/4)*((I26^2)-(J26^2))) +  IF(M26="",0,(VLOOKUP(M26,VALIDATIONS!$AS$2:$AT$5,2)*(PI()/4)*J26^2))  +  (O26 * VALIDATIONS!$AZ$2)     )     )*IF(H26="",0,VLOOKUP(H26,VALIDATIONS!$AU$2:$AV$4,2,FALSE)))</f>
        <v/>
      </c>
    </row>
    <row r="27" spans="1:16" x14ac:dyDescent="0.25">
      <c r="A27" s="481"/>
      <c r="B27" s="153"/>
      <c r="C27" s="153"/>
      <c r="E27" s="354"/>
      <c r="F27" s="367"/>
      <c r="G27" s="367"/>
      <c r="H27" s="368"/>
      <c r="K27" s="155"/>
      <c r="L27" s="155"/>
      <c r="M27" s="366"/>
      <c r="N27" s="154"/>
      <c r="O27" s="154"/>
      <c r="P27" s="106" t="str">
        <f>IF(AND(I27="",J27="",K27="",L27="",M27="",N27="",O27=""),"",IF(G27="",0,IF(G27="Traffic Island", (2*(K27+L27))*VALIDATIONS!$AR$5 + IF(M27="",0,(VLOOKUP(M27,VALIDATIONS!$AW$2:$AX$5,2)*(K27*L27)  )), IF(G27="",0,VLOOKUP(G27,VALIDATIONS!$AP$2:$AR$5,3)*(PI()/4)*((I27^2)-(J27^2))) +  IF(M27="",0,(VLOOKUP(M27,VALIDATIONS!$AS$2:$AT$5,2)*(PI()/4)*J27^2))  +  (O27 * VALIDATIONS!$AZ$2)     )     )*IF(H27="",0,VLOOKUP(H27,VALIDATIONS!$AU$2:$AV$4,2,FALSE)))</f>
        <v/>
      </c>
    </row>
    <row r="28" spans="1:16" x14ac:dyDescent="0.25">
      <c r="A28" s="481"/>
      <c r="B28" s="153"/>
      <c r="C28" s="153"/>
      <c r="E28" s="354"/>
      <c r="F28" s="367"/>
      <c r="G28" s="367"/>
      <c r="H28" s="368"/>
      <c r="K28" s="155"/>
      <c r="L28" s="155"/>
      <c r="M28" s="366"/>
      <c r="N28" s="154"/>
      <c r="O28" s="154"/>
      <c r="P28" s="106" t="str">
        <f>IF(AND(I28="",J28="",K28="",L28="",M28="",N28="",O28=""),"",IF(G28="",0,IF(G28="Traffic Island", (2*(K28+L28))*VALIDATIONS!$AR$5 + IF(M28="",0,(VLOOKUP(M28,VALIDATIONS!$AW$2:$AX$5,2)*(K28*L28)  )), IF(G28="",0,VLOOKUP(G28,VALIDATIONS!$AP$2:$AR$5,3)*(PI()/4)*((I28^2)-(J28^2))) +  IF(M28="",0,(VLOOKUP(M28,VALIDATIONS!$AS$2:$AT$5,2)*(PI()/4)*J28^2))  +  (O28 * VALIDATIONS!$AZ$2)     )     )*IF(H28="",0,VLOOKUP(H28,VALIDATIONS!$AU$2:$AV$4,2,FALSE)))</f>
        <v/>
      </c>
    </row>
    <row r="29" spans="1:16" x14ac:dyDescent="0.25">
      <c r="A29" s="481"/>
      <c r="B29" s="153"/>
      <c r="C29" s="153"/>
      <c r="E29" s="354"/>
      <c r="F29" s="367"/>
      <c r="G29" s="367"/>
      <c r="H29" s="368"/>
      <c r="K29" s="155"/>
      <c r="L29" s="155"/>
      <c r="M29" s="366"/>
      <c r="N29" s="154"/>
      <c r="O29" s="154"/>
      <c r="P29" s="106" t="str">
        <f>IF(AND(I29="",J29="",K29="",L29="",M29="",N29="",O29=""),"",IF(G29="",0,IF(G29="Traffic Island", (2*(K29+L29))*VALIDATIONS!$AR$5 + IF(M29="",0,(VLOOKUP(M29,VALIDATIONS!$AW$2:$AX$5,2)*(K29*L29)  )), IF(G29="",0,VLOOKUP(G29,VALIDATIONS!$AP$2:$AR$5,3)*(PI()/4)*((I29^2)-(J29^2))) +  IF(M29="",0,(VLOOKUP(M29,VALIDATIONS!$AS$2:$AT$5,2)*(PI()/4)*J29^2))  +  (O29 * VALIDATIONS!$AZ$2)     )     )*IF(H29="",0,VLOOKUP(H29,VALIDATIONS!$AU$2:$AV$4,2,FALSE)))</f>
        <v/>
      </c>
    </row>
    <row r="30" spans="1:16" x14ac:dyDescent="0.25">
      <c r="A30" s="481"/>
      <c r="B30" s="153"/>
      <c r="C30" s="153"/>
      <c r="E30" s="354"/>
      <c r="F30" s="367"/>
      <c r="G30" s="367"/>
      <c r="H30" s="368"/>
      <c r="K30" s="155"/>
      <c r="L30" s="155"/>
      <c r="M30" s="366"/>
      <c r="N30" s="154"/>
      <c r="O30" s="154"/>
      <c r="P30" s="106" t="str">
        <f>IF(AND(I30="",J30="",K30="",L30="",M30="",N30="",O30=""),"",IF(G30="",0,IF(G30="Traffic Island", (2*(K30+L30))*VALIDATIONS!$AR$5 + IF(M30="",0,(VLOOKUP(M30,VALIDATIONS!$AW$2:$AX$5,2)*(K30*L30)  )), IF(G30="",0,VLOOKUP(G30,VALIDATIONS!$AP$2:$AR$5,3)*(PI()/4)*((I30^2)-(J30^2))) +  IF(M30="",0,(VLOOKUP(M30,VALIDATIONS!$AS$2:$AT$5,2)*(PI()/4)*J30^2))  +  (O30 * VALIDATIONS!$AZ$2)     )     )*IF(H30="",0,VLOOKUP(H30,VALIDATIONS!$AU$2:$AV$4,2,FALSE)))</f>
        <v/>
      </c>
    </row>
    <row r="31" spans="1:16" x14ac:dyDescent="0.25">
      <c r="A31" s="481"/>
      <c r="B31" s="153"/>
      <c r="C31" s="153"/>
      <c r="E31" s="354"/>
      <c r="F31" s="367"/>
      <c r="G31" s="367"/>
      <c r="H31" s="368"/>
      <c r="K31" s="155"/>
      <c r="L31" s="155"/>
      <c r="M31" s="366"/>
      <c r="N31" s="154"/>
      <c r="O31" s="154"/>
      <c r="P31" s="106" t="str">
        <f>IF(AND(I31="",J31="",K31="",L31="",M31="",N31="",O31=""),"",IF(G31="",0,IF(G31="Traffic Island", (2*(K31+L31))*VALIDATIONS!$AR$5 + IF(M31="",0,(VLOOKUP(M31,VALIDATIONS!$AW$2:$AX$5,2)*(K31*L31)  )), IF(G31="",0,VLOOKUP(G31,VALIDATIONS!$AP$2:$AR$5,3)*(PI()/4)*((I31^2)-(J31^2))) +  IF(M31="",0,(VLOOKUP(M31,VALIDATIONS!$AS$2:$AT$5,2)*(PI()/4)*J31^2))  +  (O31 * VALIDATIONS!$AZ$2)     )     )*IF(H31="",0,VLOOKUP(H31,VALIDATIONS!$AU$2:$AV$4,2,FALSE)))</f>
        <v/>
      </c>
    </row>
    <row r="32" spans="1:16" x14ac:dyDescent="0.25">
      <c r="A32" s="481"/>
      <c r="B32" s="153"/>
      <c r="C32" s="153"/>
      <c r="E32" s="354"/>
      <c r="F32" s="367"/>
      <c r="G32" s="367"/>
      <c r="H32" s="368"/>
      <c r="K32" s="155"/>
      <c r="L32" s="155"/>
      <c r="M32" s="366"/>
      <c r="N32" s="154"/>
      <c r="O32" s="154"/>
      <c r="P32" s="106" t="str">
        <f>IF(AND(I32="",J32="",K32="",L32="",M32="",N32="",O32=""),"",IF(G32="",0,IF(G32="Traffic Island", (2*(K32+L32))*VALIDATIONS!$AR$5 + IF(M32="",0,(VLOOKUP(M32,VALIDATIONS!$AW$2:$AX$5,2)*(K32*L32)  )), IF(G32="",0,VLOOKUP(G32,VALIDATIONS!$AP$2:$AR$5,3)*(PI()/4)*((I32^2)-(J32^2))) +  IF(M32="",0,(VLOOKUP(M32,VALIDATIONS!$AS$2:$AT$5,2)*(PI()/4)*J32^2))  +  (O32 * VALIDATIONS!$AZ$2)     )     )*IF(H32="",0,VLOOKUP(H32,VALIDATIONS!$AU$2:$AV$4,2,FALSE)))</f>
        <v/>
      </c>
    </row>
    <row r="33" spans="1:16" x14ac:dyDescent="0.25">
      <c r="A33" s="481"/>
      <c r="B33" s="153"/>
      <c r="C33" s="153"/>
      <c r="E33" s="354"/>
      <c r="F33" s="367"/>
      <c r="G33" s="367"/>
      <c r="H33" s="368"/>
      <c r="K33" s="155"/>
      <c r="L33" s="155"/>
      <c r="M33" s="366"/>
      <c r="N33" s="154"/>
      <c r="O33" s="154"/>
      <c r="P33" s="106" t="str">
        <f>IF(AND(I33="",J33="",K33="",L33="",M33="",N33="",O33=""),"",IF(G33="",0,IF(G33="Traffic Island", (2*(K33+L33))*VALIDATIONS!$AR$5 + IF(M33="",0,(VLOOKUP(M33,VALIDATIONS!$AW$2:$AX$5,2)*(K33*L33)  )), IF(G33="",0,VLOOKUP(G33,VALIDATIONS!$AP$2:$AR$5,3)*(PI()/4)*((I33^2)-(J33^2))) +  IF(M33="",0,(VLOOKUP(M33,VALIDATIONS!$AS$2:$AT$5,2)*(PI()/4)*J33^2))  +  (O33 * VALIDATIONS!$AZ$2)     )     )*IF(H33="",0,VLOOKUP(H33,VALIDATIONS!$AU$2:$AV$4,2,FALSE)))</f>
        <v/>
      </c>
    </row>
    <row r="34" spans="1:16" x14ac:dyDescent="0.25">
      <c r="A34" s="481"/>
      <c r="B34" s="153"/>
      <c r="C34" s="153"/>
      <c r="E34" s="354"/>
      <c r="F34" s="367"/>
      <c r="G34" s="367"/>
      <c r="H34" s="368"/>
      <c r="K34" s="155"/>
      <c r="L34" s="155"/>
      <c r="M34" s="366"/>
      <c r="N34" s="154"/>
      <c r="O34" s="154"/>
      <c r="P34" s="106" t="str">
        <f>IF(AND(I34="",J34="",K34="",L34="",M34="",N34="",O34=""),"",IF(G34="",0,IF(G34="Traffic Island", (2*(K34+L34))*VALIDATIONS!$AR$5 + IF(M34="",0,(VLOOKUP(M34,VALIDATIONS!$AW$2:$AX$5,2)*(K34*L34)  )), IF(G34="",0,VLOOKUP(G34,VALIDATIONS!$AP$2:$AR$5,3)*(PI()/4)*((I34^2)-(J34^2))) +  IF(M34="",0,(VLOOKUP(M34,VALIDATIONS!$AS$2:$AT$5,2)*(PI()/4)*J34^2))  +  (O34 * VALIDATIONS!$AZ$2)     )     )*IF(H34="",0,VLOOKUP(H34,VALIDATIONS!$AU$2:$AV$4,2,FALSE)))</f>
        <v/>
      </c>
    </row>
    <row r="35" spans="1:16" x14ac:dyDescent="0.25">
      <c r="A35" s="481"/>
      <c r="B35" s="153"/>
      <c r="C35" s="153"/>
      <c r="E35" s="354"/>
      <c r="F35" s="367"/>
      <c r="G35" s="367"/>
      <c r="H35" s="368"/>
      <c r="K35" s="155"/>
      <c r="L35" s="155"/>
      <c r="M35" s="366"/>
      <c r="N35" s="154"/>
      <c r="O35" s="154"/>
      <c r="P35" s="106" t="str">
        <f>IF(AND(I35="",J35="",K35="",L35="",M35="",N35="",O35=""),"",IF(G35="",0,IF(G35="Traffic Island", (2*(K35+L35))*VALIDATIONS!$AR$5 + IF(M35="",0,(VLOOKUP(M35,VALIDATIONS!$AW$2:$AX$5,2)*(K35*L35)  )), IF(G35="",0,VLOOKUP(G35,VALIDATIONS!$AP$2:$AR$5,3)*(PI()/4)*((I35^2)-(J35^2))) +  IF(M35="",0,(VLOOKUP(M35,VALIDATIONS!$AS$2:$AT$5,2)*(PI()/4)*J35^2))  +  (O35 * VALIDATIONS!$AZ$2)     )     )*IF(H35="",0,VLOOKUP(H35,VALIDATIONS!$AU$2:$AV$4,2,FALSE)))</f>
        <v/>
      </c>
    </row>
    <row r="36" spans="1:16" x14ac:dyDescent="0.25">
      <c r="A36" s="481"/>
      <c r="B36" s="153"/>
      <c r="C36" s="153"/>
      <c r="E36" s="354"/>
      <c r="F36" s="367"/>
      <c r="G36" s="367"/>
      <c r="H36" s="368"/>
      <c r="K36" s="155"/>
      <c r="L36" s="155"/>
      <c r="M36" s="366"/>
      <c r="N36" s="154"/>
      <c r="O36" s="154"/>
      <c r="P36" s="106" t="str">
        <f>IF(AND(I36="",J36="",K36="",L36="",M36="",N36="",O36=""),"",IF(G36="",0,IF(G36="Traffic Island", (2*(K36+L36))*VALIDATIONS!$AR$5 + IF(M36="",0,(VLOOKUP(M36,VALIDATIONS!$AW$2:$AX$5,2)*(K36*L36)  )), IF(G36="",0,VLOOKUP(G36,VALIDATIONS!$AP$2:$AR$5,3)*(PI()/4)*((I36^2)-(J36^2))) +  IF(M36="",0,(VLOOKUP(M36,VALIDATIONS!$AS$2:$AT$5,2)*(PI()/4)*J36^2))  +  (O36 * VALIDATIONS!$AZ$2)     )     )*IF(H36="",0,VLOOKUP(H36,VALIDATIONS!$AU$2:$AV$4,2,FALSE)))</f>
        <v/>
      </c>
    </row>
    <row r="37" spans="1:16" x14ac:dyDescent="0.25">
      <c r="A37" s="481"/>
      <c r="B37" s="153"/>
      <c r="C37" s="153"/>
      <c r="E37" s="354"/>
      <c r="F37" s="367"/>
      <c r="G37" s="367"/>
      <c r="H37" s="368"/>
      <c r="K37" s="155"/>
      <c r="L37" s="155"/>
      <c r="M37" s="366"/>
      <c r="N37" s="154"/>
      <c r="O37" s="154"/>
      <c r="P37" s="106" t="str">
        <f>IF(AND(I37="",J37="",K37="",L37="",M37="",N37="",O37=""),"",IF(G37="",0,IF(G37="Traffic Island", (2*(K37+L37))*VALIDATIONS!$AR$5 + IF(M37="",0,(VLOOKUP(M37,VALIDATIONS!$AW$2:$AX$5,2)*(K37*L37)  )), IF(G37="",0,VLOOKUP(G37,VALIDATIONS!$AP$2:$AR$5,3)*(PI()/4)*((I37^2)-(J37^2))) +  IF(M37="",0,(VLOOKUP(M37,VALIDATIONS!$AS$2:$AT$5,2)*(PI()/4)*J37^2))  +  (O37 * VALIDATIONS!$AZ$2)     )     )*IF(H37="",0,VLOOKUP(H37,VALIDATIONS!$AU$2:$AV$4,2,FALSE)))</f>
        <v/>
      </c>
    </row>
    <row r="38" spans="1:16" x14ac:dyDescent="0.25">
      <c r="A38" s="481"/>
      <c r="B38" s="153"/>
      <c r="C38" s="153"/>
      <c r="E38" s="354"/>
      <c r="F38" s="367"/>
      <c r="G38" s="367"/>
      <c r="H38" s="368"/>
      <c r="K38" s="155"/>
      <c r="L38" s="155"/>
      <c r="M38" s="366"/>
      <c r="N38" s="154"/>
      <c r="O38" s="154"/>
      <c r="P38" s="106" t="str">
        <f>IF(AND(I38="",J38="",K38="",L38="",M38="",N38="",O38=""),"",IF(G38="",0,IF(G38="Traffic Island", (2*(K38+L38))*VALIDATIONS!$AR$5 + IF(M38="",0,(VLOOKUP(M38,VALIDATIONS!$AW$2:$AX$5,2)*(K38*L38)  )), IF(G38="",0,VLOOKUP(G38,VALIDATIONS!$AP$2:$AR$5,3)*(PI()/4)*((I38^2)-(J38^2))) +  IF(M38="",0,(VLOOKUP(M38,VALIDATIONS!$AS$2:$AT$5,2)*(PI()/4)*J38^2))  +  (O38 * VALIDATIONS!$AZ$2)     )     )*IF(H38="",0,VLOOKUP(H38,VALIDATIONS!$AU$2:$AV$4,2,FALSE)))</f>
        <v/>
      </c>
    </row>
    <row r="39" spans="1:16" x14ac:dyDescent="0.25">
      <c r="A39" s="481"/>
      <c r="B39" s="153"/>
      <c r="C39" s="153"/>
      <c r="E39" s="354"/>
      <c r="F39" s="367"/>
      <c r="G39" s="367"/>
      <c r="H39" s="368"/>
      <c r="K39" s="155"/>
      <c r="L39" s="155"/>
      <c r="M39" s="366"/>
      <c r="N39" s="154"/>
      <c r="O39" s="154"/>
      <c r="P39" s="106" t="str">
        <f>IF(AND(I39="",J39="",K39="",L39="",M39="",N39="",O39=""),"",IF(G39="",0,IF(G39="Traffic Island", (2*(K39+L39))*VALIDATIONS!$AR$5 + IF(M39="",0,(VLOOKUP(M39,VALIDATIONS!$AW$2:$AX$5,2)*(K39*L39)  )), IF(G39="",0,VLOOKUP(G39,VALIDATIONS!$AP$2:$AR$5,3)*(PI()/4)*((I39^2)-(J39^2))) +  IF(M39="",0,(VLOOKUP(M39,VALIDATIONS!$AS$2:$AT$5,2)*(PI()/4)*J39^2))  +  (O39 * VALIDATIONS!$AZ$2)     )     )*IF(H39="",0,VLOOKUP(H39,VALIDATIONS!$AU$2:$AV$4,2,FALSE)))</f>
        <v/>
      </c>
    </row>
    <row r="40" spans="1:16" x14ac:dyDescent="0.25">
      <c r="A40" s="158"/>
      <c r="B40" s="153"/>
      <c r="C40" s="153"/>
      <c r="E40" s="354"/>
      <c r="F40" s="367"/>
      <c r="G40" s="367"/>
      <c r="H40" s="368"/>
      <c r="K40" s="155"/>
      <c r="L40" s="155"/>
      <c r="M40" s="366"/>
      <c r="N40" s="154"/>
      <c r="O40" s="154"/>
      <c r="P40" s="106" t="str">
        <f>IF(AND(I40="",J40="",K40="",L40="",M40="",N40="",O40=""),"",IF(G40="",0,IF(G40="Traffic Island", (2*(K40+L40))*VALIDATIONS!$AR$5 + IF(M40="",0,(VLOOKUP(M40,VALIDATIONS!$AW$2:$AX$5,2)*(K40*L40)  )), IF(G40="",0,VLOOKUP(G40,VALIDATIONS!$AP$2:$AR$5,3)*(PI()/4)*((I40^2)-(J40^2))) +  IF(M40="",0,(VLOOKUP(M40,VALIDATIONS!$AS$2:$AT$5,2)*(PI()/4)*J40^2))  +  (O40 * VALIDATIONS!$AZ$2)     )     )*IF(H40="",0,VLOOKUP(H40,VALIDATIONS!$AU$2:$AV$4,2,FALSE)))</f>
        <v/>
      </c>
    </row>
    <row r="41" spans="1:16" x14ac:dyDescent="0.25">
      <c r="A41" s="158"/>
      <c r="B41" s="153"/>
      <c r="C41" s="153"/>
      <c r="E41" s="354"/>
      <c r="F41" s="367"/>
      <c r="G41" s="367"/>
      <c r="H41" s="368"/>
      <c r="K41" s="155"/>
      <c r="L41" s="155"/>
      <c r="M41" s="366"/>
      <c r="N41" s="154"/>
      <c r="O41" s="154"/>
      <c r="P41" s="106" t="str">
        <f>IF(AND(I41="",J41="",K41="",L41="",M41="",N41="",O41=""),"",IF(G41="",0,IF(G41="Traffic Island", (2*(K41+L41))*VALIDATIONS!$AR$5 + IF(M41="",0,(VLOOKUP(M41,VALIDATIONS!$AW$2:$AX$5,2)*(K41*L41)  )), IF(G41="",0,VLOOKUP(G41,VALIDATIONS!$AP$2:$AR$5,3)*(PI()/4)*((I41^2)-(J41^2))) +  IF(M41="",0,(VLOOKUP(M41,VALIDATIONS!$AS$2:$AT$5,2)*(PI()/4)*J41^2))  +  (O41 * VALIDATIONS!$AZ$2)     )     )*IF(H41="",0,VLOOKUP(H41,VALIDATIONS!$AU$2:$AV$4,2,FALSE)))</f>
        <v/>
      </c>
    </row>
    <row r="42" spans="1:16" x14ac:dyDescent="0.25">
      <c r="A42" s="158"/>
      <c r="B42" s="153"/>
      <c r="C42" s="153"/>
      <c r="E42" s="354"/>
      <c r="F42" s="367"/>
      <c r="G42" s="367"/>
      <c r="H42" s="368"/>
      <c r="K42" s="155"/>
      <c r="L42" s="155"/>
      <c r="M42" s="366"/>
      <c r="N42" s="154"/>
      <c r="O42" s="154"/>
      <c r="P42" s="106" t="str">
        <f>IF(AND(I42="",J42="",K42="",L42="",M42="",N42="",O42=""),"",IF(G42="",0,IF(G42="Traffic Island", (2*(K42+L42))*VALIDATIONS!$AR$5 + IF(M42="",0,(VLOOKUP(M42,VALIDATIONS!$AW$2:$AX$5,2)*(K42*L42)  )), IF(G42="",0,VLOOKUP(G42,VALIDATIONS!$AP$2:$AR$5,3)*(PI()/4)*((I42^2)-(J42^2))) +  IF(M42="",0,(VLOOKUP(M42,VALIDATIONS!$AS$2:$AT$5,2)*(PI()/4)*J42^2))  +  (O42 * VALIDATIONS!$AZ$2)     )     )*IF(H42="",0,VLOOKUP(H42,VALIDATIONS!$AU$2:$AV$4,2,FALSE)))</f>
        <v/>
      </c>
    </row>
    <row r="43" spans="1:16" x14ac:dyDescent="0.25">
      <c r="A43" s="158"/>
      <c r="B43" s="153"/>
      <c r="C43" s="153"/>
      <c r="E43" s="354"/>
      <c r="F43" s="367"/>
      <c r="G43" s="367"/>
      <c r="H43" s="368"/>
      <c r="K43" s="155"/>
      <c r="L43" s="155"/>
      <c r="M43" s="366"/>
      <c r="N43" s="154"/>
      <c r="O43" s="154"/>
      <c r="P43" s="106" t="str">
        <f>IF(AND(I43="",J43="",K43="",L43="",M43="",N43="",O43=""),"",IF(G43="",0,IF(G43="Traffic Island", (2*(K43+L43))*VALIDATIONS!$AR$5 + IF(M43="",0,(VLOOKUP(M43,VALIDATIONS!$AW$2:$AX$5,2)*(K43*L43)  )), IF(G43="",0,VLOOKUP(G43,VALIDATIONS!$AP$2:$AR$5,3)*(PI()/4)*((I43^2)-(J43^2))) +  IF(M43="",0,(VLOOKUP(M43,VALIDATIONS!$AS$2:$AT$5,2)*(PI()/4)*J43^2))  +  (O43 * VALIDATIONS!$AZ$2)     )     )*IF(H43="",0,VLOOKUP(H43,VALIDATIONS!$AU$2:$AV$4,2,FALSE)))</f>
        <v/>
      </c>
    </row>
    <row r="44" spans="1:16" x14ac:dyDescent="0.25">
      <c r="A44" s="158"/>
      <c r="B44" s="153"/>
      <c r="C44" s="153"/>
      <c r="E44" s="354"/>
      <c r="F44" s="367"/>
      <c r="G44" s="367"/>
      <c r="H44" s="368"/>
      <c r="K44" s="155"/>
      <c r="L44" s="155"/>
      <c r="M44" s="366"/>
      <c r="N44" s="154"/>
      <c r="O44" s="154"/>
      <c r="P44" s="106" t="str">
        <f>IF(AND(I44="",J44="",K44="",L44="",M44="",N44="",O44=""),"",IF(G44="",0,IF(G44="Traffic Island", (2*(K44+L44))*VALIDATIONS!$AR$5 + IF(M44="",0,(VLOOKUP(M44,VALIDATIONS!$AW$2:$AX$5,2)*(K44*L44)  )), IF(G44="",0,VLOOKUP(G44,VALIDATIONS!$AP$2:$AR$5,3)*(PI()/4)*((I44^2)-(J44^2))) +  IF(M44="",0,(VLOOKUP(M44,VALIDATIONS!$AS$2:$AT$5,2)*(PI()/4)*J44^2))  +  (O44 * VALIDATIONS!$AZ$2)     )     )*IF(H44="",0,VLOOKUP(H44,VALIDATIONS!$AU$2:$AV$4,2,FALSE)))</f>
        <v/>
      </c>
    </row>
    <row r="45" spans="1:16" x14ac:dyDescent="0.25">
      <c r="A45" s="158"/>
      <c r="B45" s="153"/>
      <c r="C45" s="153"/>
      <c r="E45" s="354"/>
      <c r="F45" s="367"/>
      <c r="G45" s="367"/>
      <c r="H45" s="368"/>
      <c r="K45" s="155"/>
      <c r="L45" s="155"/>
      <c r="M45" s="366"/>
      <c r="N45" s="154"/>
      <c r="O45" s="154"/>
      <c r="P45" s="106" t="str">
        <f>IF(AND(I45="",J45="",K45="",L45="",M45="",N45="",O45=""),"",IF(G45="",0,IF(G45="Traffic Island", (2*(K45+L45))*VALIDATIONS!$AR$5 + IF(M45="",0,(VLOOKUP(M45,VALIDATIONS!$AW$2:$AX$5,2)*(K45*L45)  )), IF(G45="",0,VLOOKUP(G45,VALIDATIONS!$AP$2:$AR$5,3)*(PI()/4)*((I45^2)-(J45^2))) +  IF(M45="",0,(VLOOKUP(M45,VALIDATIONS!$AS$2:$AT$5,2)*(PI()/4)*J45^2))  +  (O45 * VALIDATIONS!$AZ$2)     )     )*IF(H45="",0,VLOOKUP(H45,VALIDATIONS!$AU$2:$AV$4,2,FALSE)))</f>
        <v/>
      </c>
    </row>
    <row r="46" spans="1:16" x14ac:dyDescent="0.25">
      <c r="A46" s="158"/>
      <c r="B46" s="153"/>
      <c r="C46" s="153"/>
      <c r="E46" s="354"/>
      <c r="F46" s="367"/>
      <c r="G46" s="367"/>
      <c r="H46" s="368"/>
      <c r="K46" s="155"/>
      <c r="L46" s="155"/>
      <c r="M46" s="366"/>
      <c r="N46" s="154"/>
      <c r="O46" s="154"/>
      <c r="P46" s="106" t="str">
        <f>IF(AND(I46="",J46="",K46="",L46="",M46="",N46="",O46=""),"",IF(G46="",0,IF(G46="Traffic Island", (2*(K46+L46))*VALIDATIONS!$AR$5 + IF(M46="",0,(VLOOKUP(M46,VALIDATIONS!$AW$2:$AX$5,2)*(K46*L46)  )), IF(G46="",0,VLOOKUP(G46,VALIDATIONS!$AP$2:$AR$5,3)*(PI()/4)*((I46^2)-(J46^2))) +  IF(M46="",0,(VLOOKUP(M46,VALIDATIONS!$AS$2:$AT$5,2)*(PI()/4)*J46^2))  +  (O46 * VALIDATIONS!$AZ$2)     )     )*IF(H46="",0,VLOOKUP(H46,VALIDATIONS!$AU$2:$AV$4,2,FALSE)))</f>
        <v/>
      </c>
    </row>
    <row r="47" spans="1:16" x14ac:dyDescent="0.25">
      <c r="A47" s="158"/>
      <c r="B47" s="153"/>
      <c r="C47" s="153"/>
      <c r="E47" s="354"/>
      <c r="F47" s="367"/>
      <c r="G47" s="367"/>
      <c r="H47" s="368"/>
      <c r="K47" s="155"/>
      <c r="L47" s="155"/>
      <c r="M47" s="366"/>
      <c r="N47" s="154"/>
      <c r="O47" s="154"/>
      <c r="P47" s="106" t="str">
        <f>IF(AND(I47="",J47="",K47="",L47="",M47="",N47="",O47=""),"",IF(G47="",0,IF(G47="Traffic Island", (2*(K47+L47))*VALIDATIONS!$AR$5 + IF(M47="",0,(VLOOKUP(M47,VALIDATIONS!$AW$2:$AX$5,2)*(K47*L47)  )), IF(G47="",0,VLOOKUP(G47,VALIDATIONS!$AP$2:$AR$5,3)*(PI()/4)*((I47^2)-(J47^2))) +  IF(M47="",0,(VLOOKUP(M47,VALIDATIONS!$AS$2:$AT$5,2)*(PI()/4)*J47^2))  +  (O47 * VALIDATIONS!$AZ$2)     )     )*IF(H47="",0,VLOOKUP(H47,VALIDATIONS!$AU$2:$AV$4,2,FALSE)))</f>
        <v/>
      </c>
    </row>
    <row r="48" spans="1:16" x14ac:dyDescent="0.25">
      <c r="A48" s="158"/>
      <c r="B48" s="153"/>
      <c r="C48" s="153"/>
      <c r="E48" s="354"/>
      <c r="F48" s="367"/>
      <c r="G48" s="367"/>
      <c r="H48" s="368"/>
      <c r="K48" s="155"/>
      <c r="L48" s="155"/>
      <c r="M48" s="366"/>
      <c r="N48" s="154"/>
      <c r="O48" s="154"/>
      <c r="P48" s="106" t="str">
        <f>IF(AND(I48="",J48="",K48="",L48="",M48="",N48="",O48=""),"",IF(G48="",0,IF(G48="Traffic Island", (2*(K48+L48))*VALIDATIONS!$AR$5 + IF(M48="",0,(VLOOKUP(M48,VALIDATIONS!$AW$2:$AX$5,2)*(K48*L48)  )), IF(G48="",0,VLOOKUP(G48,VALIDATIONS!$AP$2:$AR$5,3)*(PI()/4)*((I48^2)-(J48^2))) +  IF(M48="",0,(VLOOKUP(M48,VALIDATIONS!$AS$2:$AT$5,2)*(PI()/4)*J48^2))  +  (O48 * VALIDATIONS!$AZ$2)     )     )*IF(H48="",0,VLOOKUP(H48,VALIDATIONS!$AU$2:$AV$4,2,FALSE)))</f>
        <v/>
      </c>
    </row>
    <row r="49" spans="1:16" x14ac:dyDescent="0.25">
      <c r="A49" s="158"/>
      <c r="B49" s="153"/>
      <c r="C49" s="153"/>
      <c r="E49" s="354"/>
      <c r="F49" s="367"/>
      <c r="G49" s="367"/>
      <c r="H49" s="368"/>
      <c r="K49" s="155"/>
      <c r="L49" s="155"/>
      <c r="M49" s="366"/>
      <c r="N49" s="154"/>
      <c r="O49" s="154"/>
      <c r="P49" s="106" t="str">
        <f>IF(AND(I49="",J49="",K49="",L49="",M49="",N49="",O49=""),"",IF(G49="",0,IF(G49="Traffic Island", (2*(K49+L49))*VALIDATIONS!$AR$5 + IF(M49="",0,(VLOOKUP(M49,VALIDATIONS!$AW$2:$AX$5,2)*(K49*L49)  )), IF(G49="",0,VLOOKUP(G49,VALIDATIONS!$AP$2:$AR$5,3)*(PI()/4)*((I49^2)-(J49^2))) +  IF(M49="",0,(VLOOKUP(M49,VALIDATIONS!$AS$2:$AT$5,2)*(PI()/4)*J49^2))  +  (O49 * VALIDATIONS!$AZ$2)     )     )*IF(H49="",0,VLOOKUP(H49,VALIDATIONS!$AU$2:$AV$4,2,FALSE)))</f>
        <v/>
      </c>
    </row>
    <row r="50" spans="1:16" x14ac:dyDescent="0.25">
      <c r="A50" s="158"/>
      <c r="B50" s="153"/>
      <c r="C50" s="153"/>
      <c r="E50" s="354"/>
      <c r="F50" s="367"/>
      <c r="G50" s="367"/>
      <c r="H50" s="368"/>
      <c r="K50" s="155"/>
      <c r="L50" s="155"/>
      <c r="M50" s="366"/>
      <c r="N50" s="154"/>
      <c r="O50" s="154"/>
      <c r="P50" s="106" t="str">
        <f>IF(AND(I50="",J50="",K50="",L50="",M50="",N50="",O50=""),"",IF(G50="",0,IF(G50="Traffic Island", (2*(K50+L50))*VALIDATIONS!$AR$5 + IF(M50="",0,(VLOOKUP(M50,VALIDATIONS!$AW$2:$AX$5,2)*(K50*L50)  )), IF(G50="",0,VLOOKUP(G50,VALIDATIONS!$AP$2:$AR$5,3)*(PI()/4)*((I50^2)-(J50^2))) +  IF(M50="",0,(VLOOKUP(M50,VALIDATIONS!$AS$2:$AT$5,2)*(PI()/4)*J50^2))  +  (O50 * VALIDATIONS!$AZ$2)     )     )*IF(H50="",0,VLOOKUP(H50,VALIDATIONS!$AU$2:$AV$4,2,FALSE)))</f>
        <v/>
      </c>
    </row>
    <row r="51" spans="1:16" x14ac:dyDescent="0.25">
      <c r="A51" s="158"/>
      <c r="B51" s="153"/>
      <c r="C51" s="153"/>
      <c r="E51" s="354"/>
      <c r="F51" s="367"/>
      <c r="G51" s="367"/>
      <c r="H51" s="368"/>
      <c r="K51" s="155"/>
      <c r="L51" s="155"/>
      <c r="M51" s="366"/>
      <c r="N51" s="154"/>
      <c r="O51" s="154"/>
      <c r="P51" s="106" t="str">
        <f>IF(AND(I51="",J51="",K51="",L51="",M51="",N51="",O51=""),"",IF(G51="",0,IF(G51="Traffic Island", (2*(K51+L51))*VALIDATIONS!$AR$5 + IF(M51="",0,(VLOOKUP(M51,VALIDATIONS!$AW$2:$AX$5,2)*(K51*L51)  )), IF(G51="",0,VLOOKUP(G51,VALIDATIONS!$AP$2:$AR$5,3)*(PI()/4)*((I51^2)-(J51^2))) +  IF(M51="",0,(VLOOKUP(M51,VALIDATIONS!$AS$2:$AT$5,2)*(PI()/4)*J51^2))  +  (O51 * VALIDATIONS!$AZ$2)     )     )*IF(H51="",0,VLOOKUP(H51,VALIDATIONS!$AU$2:$AV$4,2,FALSE)))</f>
        <v/>
      </c>
    </row>
    <row r="52" spans="1:16" x14ac:dyDescent="0.25">
      <c r="A52" s="158"/>
      <c r="B52" s="153"/>
      <c r="C52" s="153"/>
      <c r="E52" s="354"/>
      <c r="F52" s="367"/>
      <c r="G52" s="367"/>
      <c r="H52" s="368"/>
      <c r="K52" s="155"/>
      <c r="L52" s="155"/>
      <c r="M52" s="366"/>
      <c r="N52" s="154"/>
      <c r="O52" s="154"/>
      <c r="P52" s="106" t="str">
        <f>IF(AND(I52="",J52="",K52="",L52="",M52="",N52="",O52=""),"",IF(G52="",0,IF(G52="Traffic Island", (2*(K52+L52))*VALIDATIONS!$AR$5 + IF(M52="",0,(VLOOKUP(M52,VALIDATIONS!$AW$2:$AX$5,2)*(K52*L52)  )), IF(G52="",0,VLOOKUP(G52,VALIDATIONS!$AP$2:$AR$5,3)*(PI()/4)*((I52^2)-(J52^2))) +  IF(M52="",0,(VLOOKUP(M52,VALIDATIONS!$AS$2:$AT$5,2)*(PI()/4)*J52^2))  +  (O52 * VALIDATIONS!$AZ$2)     )     )*IF(H52="",0,VLOOKUP(H52,VALIDATIONS!$AU$2:$AV$4,2,FALSE)))</f>
        <v/>
      </c>
    </row>
    <row r="53" spans="1:16" x14ac:dyDescent="0.25">
      <c r="A53" s="158"/>
      <c r="B53" s="153"/>
      <c r="C53" s="153"/>
      <c r="E53" s="354"/>
      <c r="F53" s="367"/>
      <c r="G53" s="367"/>
      <c r="H53" s="368"/>
      <c r="K53" s="155"/>
      <c r="L53" s="155"/>
      <c r="M53" s="366"/>
      <c r="N53" s="154"/>
      <c r="O53" s="154"/>
      <c r="P53" s="106" t="str">
        <f>IF(AND(I53="",J53="",K53="",L53="",M53="",N53="",O53=""),"",IF(G53="",0,IF(G53="Traffic Island", (2*(K53+L53))*VALIDATIONS!$AR$5 + IF(M53="",0,(VLOOKUP(M53,VALIDATIONS!$AW$2:$AX$5,2)*(K53*L53)  )), IF(G53="",0,VLOOKUP(G53,VALIDATIONS!$AP$2:$AR$5,3)*(PI()/4)*((I53^2)-(J53^2))) +  IF(M53="",0,(VLOOKUP(M53,VALIDATIONS!$AS$2:$AT$5,2)*(PI()/4)*J53^2))  +  (O53 * VALIDATIONS!$AZ$2)     )     )*IF(H53="",0,VLOOKUP(H53,VALIDATIONS!$AU$2:$AV$4,2,FALSE)))</f>
        <v/>
      </c>
    </row>
    <row r="54" spans="1:16" x14ac:dyDescent="0.25">
      <c r="A54" s="158"/>
      <c r="B54" s="153"/>
      <c r="C54" s="153"/>
      <c r="E54" s="354"/>
      <c r="F54" s="367"/>
      <c r="G54" s="367"/>
      <c r="H54" s="368"/>
      <c r="K54" s="155"/>
      <c r="L54" s="155"/>
      <c r="M54" s="366"/>
      <c r="N54" s="154"/>
      <c r="O54" s="154"/>
      <c r="P54" s="106" t="str">
        <f>IF(AND(I54="",J54="",K54="",L54="",M54="",N54="",O54=""),"",IF(G54="",0,IF(G54="Traffic Island", (2*(K54+L54))*VALIDATIONS!$AR$5 + IF(M54="",0,(VLOOKUP(M54,VALIDATIONS!$AW$2:$AX$5,2)*(K54*L54)  )), IF(G54="",0,VLOOKUP(G54,VALIDATIONS!$AP$2:$AR$5,3)*(PI()/4)*((I54^2)-(J54^2))) +  IF(M54="",0,(VLOOKUP(M54,VALIDATIONS!$AS$2:$AT$5,2)*(PI()/4)*J54^2))  +  (O54 * VALIDATIONS!$AZ$2)     )     )*IF(H54="",0,VLOOKUP(H54,VALIDATIONS!$AU$2:$AV$4,2,FALSE)))</f>
        <v/>
      </c>
    </row>
    <row r="55" spans="1:16" x14ac:dyDescent="0.25">
      <c r="A55" s="158"/>
      <c r="B55" s="153"/>
      <c r="C55" s="153"/>
      <c r="E55" s="354"/>
      <c r="F55" s="367"/>
      <c r="G55" s="367"/>
      <c r="H55" s="368"/>
      <c r="K55" s="155"/>
      <c r="L55" s="155"/>
      <c r="M55" s="366"/>
      <c r="N55" s="154"/>
      <c r="O55" s="154"/>
      <c r="P55" s="106" t="str">
        <f>IF(AND(I55="",J55="",K55="",L55="",M55="",N55="",O55=""),"",IF(G55="",0,IF(G55="Traffic Island", (2*(K55+L55))*VALIDATIONS!$AR$5 + IF(M55="",0,(VLOOKUP(M55,VALIDATIONS!$AW$2:$AX$5,2)*(K55*L55)  )), IF(G55="",0,VLOOKUP(G55,VALIDATIONS!$AP$2:$AR$5,3)*(PI()/4)*((I55^2)-(J55^2))) +  IF(M55="",0,(VLOOKUP(M55,VALIDATIONS!$AS$2:$AT$5,2)*(PI()/4)*J55^2))  +  (O55 * VALIDATIONS!$AZ$2)     )     )*IF(H55="",0,VLOOKUP(H55,VALIDATIONS!$AU$2:$AV$4,2,FALSE)))</f>
        <v/>
      </c>
    </row>
    <row r="56" spans="1:16" x14ac:dyDescent="0.25">
      <c r="A56" s="158"/>
      <c r="B56" s="153"/>
      <c r="C56" s="153"/>
      <c r="E56" s="354"/>
      <c r="F56" s="367"/>
      <c r="G56" s="367"/>
      <c r="H56" s="368"/>
      <c r="K56" s="155"/>
      <c r="L56" s="155"/>
      <c r="M56" s="366"/>
      <c r="N56" s="154"/>
      <c r="O56" s="154"/>
      <c r="P56" s="106" t="str">
        <f>IF(AND(I56="",J56="",K56="",L56="",M56="",N56="",O56=""),"",IF(G56="",0,IF(G56="Traffic Island", (2*(K56+L56))*VALIDATIONS!$AR$5 + IF(M56="",0,(VLOOKUP(M56,VALIDATIONS!$AW$2:$AX$5,2)*(K56*L56)  )), IF(G56="",0,VLOOKUP(G56,VALIDATIONS!$AP$2:$AR$5,3)*(PI()/4)*((I56^2)-(J56^2))) +  IF(M56="",0,(VLOOKUP(M56,VALIDATIONS!$AS$2:$AT$5,2)*(PI()/4)*J56^2))  +  (O56 * VALIDATIONS!$AZ$2)     )     )*IF(H56="",0,VLOOKUP(H56,VALIDATIONS!$AU$2:$AV$4,2,FALSE)))</f>
        <v/>
      </c>
    </row>
    <row r="57" spans="1:16" x14ac:dyDescent="0.25">
      <c r="A57" s="158"/>
      <c r="B57" s="153"/>
      <c r="C57" s="153"/>
      <c r="E57" s="354"/>
      <c r="F57" s="367"/>
      <c r="G57" s="367"/>
      <c r="H57" s="368"/>
      <c r="K57" s="155"/>
      <c r="L57" s="155"/>
      <c r="M57" s="366"/>
      <c r="N57" s="154"/>
      <c r="O57" s="154"/>
      <c r="P57" s="106" t="str">
        <f>IF(AND(I57="",J57="",K57="",L57="",M57="",N57="",O57=""),"",IF(G57="",0,IF(G57="Traffic Island", (2*(K57+L57))*VALIDATIONS!$AR$5 + IF(M57="",0,(VLOOKUP(M57,VALIDATIONS!$AW$2:$AX$5,2)*(K57*L57)  )), IF(G57="",0,VLOOKUP(G57,VALIDATIONS!$AP$2:$AR$5,3)*(PI()/4)*((I57^2)-(J57^2))) +  IF(M57="",0,(VLOOKUP(M57,VALIDATIONS!$AS$2:$AT$5,2)*(PI()/4)*J57^2))  +  (O57 * VALIDATIONS!$AZ$2)     )     )*IF(H57="",0,VLOOKUP(H57,VALIDATIONS!$AU$2:$AV$4,2,FALSE)))</f>
        <v/>
      </c>
    </row>
    <row r="58" spans="1:16" x14ac:dyDescent="0.25">
      <c r="A58" s="158"/>
      <c r="B58" s="153"/>
      <c r="C58" s="153"/>
      <c r="E58" s="354"/>
      <c r="F58" s="367"/>
      <c r="G58" s="367"/>
      <c r="H58" s="368"/>
      <c r="K58" s="155"/>
      <c r="L58" s="155"/>
      <c r="M58" s="366"/>
      <c r="N58" s="154"/>
      <c r="O58" s="154"/>
      <c r="P58" s="106" t="str">
        <f>IF(AND(I58="",J58="",K58="",L58="",M58="",N58="",O58=""),"",IF(G58="",0,IF(G58="Traffic Island", (2*(K58+L58))*VALIDATIONS!$AR$5 + IF(M58="",0,(VLOOKUP(M58,VALIDATIONS!$AW$2:$AX$5,2)*(K58*L58)  )), IF(G58="",0,VLOOKUP(G58,VALIDATIONS!$AP$2:$AR$5,3)*(PI()/4)*((I58^2)-(J58^2))) +  IF(M58="",0,(VLOOKUP(M58,VALIDATIONS!$AS$2:$AT$5,2)*(PI()/4)*J58^2))  +  (O58 * VALIDATIONS!$AZ$2)     )     )*IF(H58="",0,VLOOKUP(H58,VALIDATIONS!$AU$2:$AV$4,2,FALSE)))</f>
        <v/>
      </c>
    </row>
    <row r="59" spans="1:16" x14ac:dyDescent="0.25">
      <c r="A59" s="158"/>
      <c r="B59" s="153"/>
      <c r="C59" s="153"/>
      <c r="E59" s="354"/>
      <c r="F59" s="367"/>
      <c r="G59" s="367"/>
      <c r="H59" s="368"/>
      <c r="K59" s="155"/>
      <c r="L59" s="155"/>
      <c r="M59" s="366"/>
      <c r="N59" s="154"/>
      <c r="O59" s="154"/>
      <c r="P59" s="106" t="str">
        <f>IF(AND(I59="",J59="",K59="",L59="",M59="",N59="",O59=""),"",IF(G59="",0,IF(G59="Traffic Island", (2*(K59+L59))*VALIDATIONS!$AR$5 + IF(M59="",0,(VLOOKUP(M59,VALIDATIONS!$AW$2:$AX$5,2)*(K59*L59)  )), IF(G59="",0,VLOOKUP(G59,VALIDATIONS!$AP$2:$AR$5,3)*(PI()/4)*((I59^2)-(J59^2))) +  IF(M59="",0,(VLOOKUP(M59,VALIDATIONS!$AS$2:$AT$5,2)*(PI()/4)*J59^2))  +  (O59 * VALIDATIONS!$AZ$2)     )     )*IF(H59="",0,VLOOKUP(H59,VALIDATIONS!$AU$2:$AV$4,2,FALSE)))</f>
        <v/>
      </c>
    </row>
    <row r="60" spans="1:16" x14ac:dyDescent="0.25">
      <c r="A60" s="158"/>
      <c r="B60" s="153"/>
      <c r="C60" s="153"/>
      <c r="E60" s="354"/>
      <c r="F60" s="367"/>
      <c r="G60" s="367"/>
      <c r="H60" s="368"/>
      <c r="K60" s="155"/>
      <c r="L60" s="155"/>
      <c r="M60" s="366"/>
      <c r="N60" s="154"/>
      <c r="O60" s="154"/>
      <c r="P60" s="106" t="str">
        <f>IF(AND(I60="",J60="",K60="",L60="",M60="",N60="",O60=""),"",IF(G60="",0,IF(G60="Traffic Island", (2*(K60+L60))*VALIDATIONS!$AR$5 + IF(M60="",0,(VLOOKUP(M60,VALIDATIONS!$AW$2:$AX$5,2)*(K60*L60)  )), IF(G60="",0,VLOOKUP(G60,VALIDATIONS!$AP$2:$AR$5,3)*(PI()/4)*((I60^2)-(J60^2))) +  IF(M60="",0,(VLOOKUP(M60,VALIDATIONS!$AS$2:$AT$5,2)*(PI()/4)*J60^2))  +  (O60 * VALIDATIONS!$AZ$2)     )     )*IF(H60="",0,VLOOKUP(H60,VALIDATIONS!$AU$2:$AV$4,2,FALSE)))</f>
        <v/>
      </c>
    </row>
    <row r="61" spans="1:16" x14ac:dyDescent="0.25">
      <c r="A61" s="158"/>
      <c r="B61" s="153"/>
      <c r="C61" s="153"/>
      <c r="E61" s="354"/>
      <c r="F61" s="367"/>
      <c r="G61" s="367"/>
      <c r="H61" s="368"/>
      <c r="K61" s="155"/>
      <c r="L61" s="155"/>
      <c r="M61" s="366"/>
      <c r="N61" s="154"/>
      <c r="O61" s="154"/>
      <c r="P61" s="106" t="str">
        <f>IF(AND(I61="",J61="",K61="",L61="",M61="",N61="",O61=""),"",IF(G61="",0,IF(G61="Traffic Island", (2*(K61+L61))*VALIDATIONS!$AR$5 + IF(M61="",0,(VLOOKUP(M61,VALIDATIONS!$AW$2:$AX$5,2)*(K61*L61)  )), IF(G61="",0,VLOOKUP(G61,VALIDATIONS!$AP$2:$AR$5,3)*(PI()/4)*((I61^2)-(J61^2))) +  IF(M61="",0,(VLOOKUP(M61,VALIDATIONS!$AS$2:$AT$5,2)*(PI()/4)*J61^2))  +  (O61 * VALIDATIONS!$AZ$2)     )     )*IF(H61="",0,VLOOKUP(H61,VALIDATIONS!$AU$2:$AV$4,2,FALSE)))</f>
        <v/>
      </c>
    </row>
    <row r="62" spans="1:16" x14ac:dyDescent="0.25">
      <c r="A62" s="158"/>
      <c r="B62" s="153"/>
      <c r="C62" s="153"/>
      <c r="E62" s="354"/>
      <c r="F62" s="367"/>
      <c r="G62" s="367"/>
      <c r="H62" s="368"/>
      <c r="K62" s="155"/>
      <c r="L62" s="155"/>
      <c r="M62" s="366"/>
      <c r="N62" s="154"/>
      <c r="O62" s="154"/>
      <c r="P62" s="106" t="str">
        <f>IF(AND(I62="",J62="",K62="",L62="",M62="",N62="",O62=""),"",IF(G62="",0,IF(G62="Traffic Island", (2*(K62+L62))*VALIDATIONS!$AR$5 + IF(M62="",0,(VLOOKUP(M62,VALIDATIONS!$AW$2:$AX$5,2)*(K62*L62)  )), IF(G62="",0,VLOOKUP(G62,VALIDATIONS!$AP$2:$AR$5,3)*(PI()/4)*((I62^2)-(J62^2))) +  IF(M62="",0,(VLOOKUP(M62,VALIDATIONS!$AS$2:$AT$5,2)*(PI()/4)*J62^2))  +  (O62 * VALIDATIONS!$AZ$2)     )     )*IF(H62="",0,VLOOKUP(H62,VALIDATIONS!$AU$2:$AV$4,2,FALSE)))</f>
        <v/>
      </c>
    </row>
    <row r="63" spans="1:16" x14ac:dyDescent="0.25">
      <c r="A63" s="158"/>
      <c r="B63" s="153"/>
      <c r="C63" s="153"/>
      <c r="E63" s="354"/>
      <c r="F63" s="367"/>
      <c r="G63" s="367"/>
      <c r="H63" s="368"/>
      <c r="K63" s="155"/>
      <c r="L63" s="155"/>
      <c r="M63" s="366"/>
      <c r="N63" s="154"/>
      <c r="O63" s="154"/>
      <c r="P63" s="106" t="str">
        <f>IF(AND(I63="",J63="",K63="",L63="",M63="",N63="",O63=""),"",IF(G63="",0,IF(G63="Traffic Island", (2*(K63+L63))*VALIDATIONS!$AR$5 + IF(M63="",0,(VLOOKUP(M63,VALIDATIONS!$AW$2:$AX$5,2)*(K63*L63)  )), IF(G63="",0,VLOOKUP(G63,VALIDATIONS!$AP$2:$AR$5,3)*(PI()/4)*((I63^2)-(J63^2))) +  IF(M63="",0,(VLOOKUP(M63,VALIDATIONS!$AS$2:$AT$5,2)*(PI()/4)*J63^2))  +  (O63 * VALIDATIONS!$AZ$2)     )     )*IF(H63="",0,VLOOKUP(H63,VALIDATIONS!$AU$2:$AV$4,2,FALSE)))</f>
        <v/>
      </c>
    </row>
    <row r="64" spans="1:16" x14ac:dyDescent="0.25">
      <c r="A64" s="158"/>
      <c r="B64" s="153"/>
      <c r="C64" s="153"/>
      <c r="E64" s="354"/>
      <c r="F64" s="367"/>
      <c r="G64" s="367"/>
      <c r="H64" s="368"/>
      <c r="K64" s="155"/>
      <c r="L64" s="155"/>
      <c r="M64" s="366"/>
      <c r="N64" s="154"/>
      <c r="O64" s="154"/>
      <c r="P64" s="106" t="str">
        <f>IF(AND(I64="",J64="",K64="",L64="",M64="",N64="",O64=""),"",IF(G64="",0,IF(G64="Traffic Island", (2*(K64+L64))*VALIDATIONS!$AR$5 + IF(M64="",0,(VLOOKUP(M64,VALIDATIONS!$AW$2:$AX$5,2)*(K64*L64)  )), IF(G64="",0,VLOOKUP(G64,VALIDATIONS!$AP$2:$AR$5,3)*(PI()/4)*((I64^2)-(J64^2))) +  IF(M64="",0,(VLOOKUP(M64,VALIDATIONS!$AS$2:$AT$5,2)*(PI()/4)*J64^2))  +  (O64 * VALIDATIONS!$AZ$2)     )     )*IF(H64="",0,VLOOKUP(H64,VALIDATIONS!$AU$2:$AV$4,2,FALSE)))</f>
        <v/>
      </c>
    </row>
    <row r="65" spans="1:16" x14ac:dyDescent="0.25">
      <c r="A65" s="158"/>
      <c r="B65" s="153"/>
      <c r="C65" s="153"/>
      <c r="E65" s="354"/>
      <c r="F65" s="367"/>
      <c r="G65" s="367"/>
      <c r="H65" s="368"/>
      <c r="K65" s="155"/>
      <c r="L65" s="155"/>
      <c r="M65" s="366"/>
      <c r="N65" s="154"/>
      <c r="O65" s="154"/>
      <c r="P65" s="106" t="str">
        <f>IF(AND(I65="",J65="",K65="",L65="",M65="",N65="",O65=""),"",IF(G65="",0,IF(G65="Traffic Island", (2*(K65+L65))*VALIDATIONS!$AR$5 + IF(M65="",0,(VLOOKUP(M65,VALIDATIONS!$AW$2:$AX$5,2)*(K65*L65)  )), IF(G65="",0,VLOOKUP(G65,VALIDATIONS!$AP$2:$AR$5,3)*(PI()/4)*((I65^2)-(J65^2))) +  IF(M65="",0,(VLOOKUP(M65,VALIDATIONS!$AS$2:$AT$5,2)*(PI()/4)*J65^2))  +  (O65 * VALIDATIONS!$AZ$2)     )     )*IF(H65="",0,VLOOKUP(H65,VALIDATIONS!$AU$2:$AV$4,2,FALSE)))</f>
        <v/>
      </c>
    </row>
    <row r="66" spans="1:16" x14ac:dyDescent="0.25">
      <c r="A66" s="158"/>
      <c r="B66" s="153"/>
      <c r="C66" s="153"/>
      <c r="E66" s="354"/>
      <c r="F66" s="367"/>
      <c r="G66" s="367"/>
      <c r="H66" s="368"/>
      <c r="K66" s="155"/>
      <c r="L66" s="155"/>
      <c r="M66" s="366"/>
      <c r="N66" s="154"/>
      <c r="O66" s="154"/>
      <c r="P66" s="106" t="str">
        <f>IF(AND(I66="",J66="",K66="",L66="",M66="",N66="",O66=""),"",IF(G66="",0,IF(G66="Traffic Island", (2*(K66+L66))*VALIDATIONS!$AR$5 + IF(M66="",0,(VLOOKUP(M66,VALIDATIONS!$AW$2:$AX$5,2)*(K66*L66)  )), IF(G66="",0,VLOOKUP(G66,VALIDATIONS!$AP$2:$AR$5,3)*(PI()/4)*((I66^2)-(J66^2))) +  IF(M66="",0,(VLOOKUP(M66,VALIDATIONS!$AS$2:$AT$5,2)*(PI()/4)*J66^2))  +  (O66 * VALIDATIONS!$AZ$2)     )     )*IF(H66="",0,VLOOKUP(H66,VALIDATIONS!$AU$2:$AV$4,2,FALSE)))</f>
        <v/>
      </c>
    </row>
    <row r="67" spans="1:16" x14ac:dyDescent="0.25">
      <c r="A67" s="158"/>
      <c r="B67" s="153"/>
      <c r="C67" s="153"/>
      <c r="E67" s="354"/>
      <c r="F67" s="367"/>
      <c r="G67" s="367"/>
      <c r="H67" s="368"/>
      <c r="K67" s="155"/>
      <c r="L67" s="155"/>
      <c r="M67" s="366"/>
      <c r="N67" s="154"/>
      <c r="O67" s="154"/>
      <c r="P67" s="106" t="str">
        <f>IF(AND(I67="",J67="",K67="",L67="",M67="",N67="",O67=""),"",IF(G67="",0,IF(G67="Traffic Island", (2*(K67+L67))*VALIDATIONS!$AR$5 + IF(M67="",0,(VLOOKUP(M67,VALIDATIONS!$AW$2:$AX$5,2)*(K67*L67)  )), IF(G67="",0,VLOOKUP(G67,VALIDATIONS!$AP$2:$AR$5,3)*(PI()/4)*((I67^2)-(J67^2))) +  IF(M67="",0,(VLOOKUP(M67,VALIDATIONS!$AS$2:$AT$5,2)*(PI()/4)*J67^2))  +  (O67 * VALIDATIONS!$AZ$2)     )     )*IF(H67="",0,VLOOKUP(H67,VALIDATIONS!$AU$2:$AV$4,2,FALSE)))</f>
        <v/>
      </c>
    </row>
    <row r="68" spans="1:16" x14ac:dyDescent="0.25">
      <c r="A68" s="158"/>
      <c r="B68" s="153"/>
      <c r="C68" s="153"/>
      <c r="E68" s="354"/>
      <c r="F68" s="367"/>
      <c r="G68" s="367"/>
      <c r="H68" s="368"/>
      <c r="K68" s="155"/>
      <c r="L68" s="155"/>
      <c r="M68" s="366"/>
      <c r="N68" s="154"/>
      <c r="O68" s="154"/>
      <c r="P68" s="106" t="str">
        <f>IF(AND(I68="",J68="",K68="",L68="",M68="",N68="",O68=""),"",IF(G68="",0,IF(G68="Traffic Island", (2*(K68+L68))*VALIDATIONS!$AR$5 + IF(M68="",0,(VLOOKUP(M68,VALIDATIONS!$AW$2:$AX$5,2)*(K68*L68)  )), IF(G68="",0,VLOOKUP(G68,VALIDATIONS!$AP$2:$AR$5,3)*(PI()/4)*((I68^2)-(J68^2))) +  IF(M68="",0,(VLOOKUP(M68,VALIDATIONS!$AS$2:$AT$5,2)*(PI()/4)*J68^2))  +  (O68 * VALIDATIONS!$AZ$2)     )     )*IF(H68="",0,VLOOKUP(H68,VALIDATIONS!$AU$2:$AV$4,2,FALSE)))</f>
        <v/>
      </c>
    </row>
    <row r="69" spans="1:16" x14ac:dyDescent="0.25">
      <c r="A69" s="158"/>
      <c r="B69" s="153"/>
      <c r="C69" s="153"/>
      <c r="E69" s="354"/>
      <c r="F69" s="367"/>
      <c r="G69" s="367"/>
      <c r="H69" s="368"/>
      <c r="K69" s="155"/>
      <c r="L69" s="155"/>
      <c r="M69" s="366"/>
      <c r="N69" s="154"/>
      <c r="O69" s="154"/>
      <c r="P69" s="106" t="str">
        <f>IF(AND(I69="",J69="",K69="",L69="",M69="",N69="",O69=""),"",IF(G69="",0,IF(G69="Traffic Island", (2*(K69+L69))*VALIDATIONS!$AR$5 + IF(M69="",0,(VLOOKUP(M69,VALIDATIONS!$AW$2:$AX$5,2)*(K69*L69)  )), IF(G69="",0,VLOOKUP(G69,VALIDATIONS!$AP$2:$AR$5,3)*(PI()/4)*((I69^2)-(J69^2))) +  IF(M69="",0,(VLOOKUP(M69,VALIDATIONS!$AS$2:$AT$5,2)*(PI()/4)*J69^2))  +  (O69 * VALIDATIONS!$AZ$2)     )     )*IF(H69="",0,VLOOKUP(H69,VALIDATIONS!$AU$2:$AV$4,2,FALSE)))</f>
        <v/>
      </c>
    </row>
    <row r="70" spans="1:16" x14ac:dyDescent="0.25">
      <c r="A70" s="158"/>
      <c r="B70" s="153"/>
      <c r="C70" s="153"/>
      <c r="E70" s="354"/>
      <c r="F70" s="367"/>
      <c r="G70" s="367"/>
      <c r="H70" s="368"/>
      <c r="K70" s="155"/>
      <c r="L70" s="155"/>
      <c r="M70" s="366"/>
      <c r="N70" s="154"/>
      <c r="O70" s="154"/>
      <c r="P70" s="106" t="str">
        <f>IF(AND(I70="",J70="",K70="",L70="",M70="",N70="",O70=""),"",IF(G70="",0,IF(G70="Traffic Island", (2*(K70+L70))*VALIDATIONS!$AR$5 + IF(M70="",0,(VLOOKUP(M70,VALIDATIONS!$AW$2:$AX$5,2)*(K70*L70)  )), IF(G70="",0,VLOOKUP(G70,VALIDATIONS!$AP$2:$AR$5,3)*(PI()/4)*((I70^2)-(J70^2))) +  IF(M70="",0,(VLOOKUP(M70,VALIDATIONS!$AS$2:$AT$5,2)*(PI()/4)*J70^2))  +  (O70 * VALIDATIONS!$AZ$2)     )     )*IF(H70="",0,VLOOKUP(H70,VALIDATIONS!$AU$2:$AV$4,2,FALSE)))</f>
        <v/>
      </c>
    </row>
    <row r="71" spans="1:16" x14ac:dyDescent="0.25">
      <c r="A71" s="158"/>
      <c r="B71" s="153"/>
      <c r="C71" s="153"/>
      <c r="E71" s="354"/>
      <c r="F71" s="367"/>
      <c r="G71" s="367"/>
      <c r="H71" s="368"/>
      <c r="K71" s="155"/>
      <c r="L71" s="155"/>
      <c r="M71" s="366"/>
      <c r="N71" s="154"/>
      <c r="O71" s="154"/>
      <c r="P71" s="106" t="str">
        <f>IF(AND(I71="",J71="",K71="",L71="",M71="",N71="",O71=""),"",IF(G71="",0,IF(G71="Traffic Island", (2*(K71+L71))*VALIDATIONS!$AR$5 + IF(M71="",0,(VLOOKUP(M71,VALIDATIONS!$AW$2:$AX$5,2)*(K71*L71)  )), IF(G71="",0,VLOOKUP(G71,VALIDATIONS!$AP$2:$AR$5,3)*(PI()/4)*((I71^2)-(J71^2))) +  IF(M71="",0,(VLOOKUP(M71,VALIDATIONS!$AS$2:$AT$5,2)*(PI()/4)*J71^2))  +  (O71 * VALIDATIONS!$AZ$2)     )     )*IF(H71="",0,VLOOKUP(H71,VALIDATIONS!$AU$2:$AV$4,2,FALSE)))</f>
        <v/>
      </c>
    </row>
    <row r="72" spans="1:16" x14ac:dyDescent="0.25">
      <c r="A72" s="158"/>
      <c r="B72" s="153"/>
      <c r="C72" s="153"/>
      <c r="E72" s="354"/>
      <c r="F72" s="367"/>
      <c r="G72" s="367"/>
      <c r="H72" s="368"/>
      <c r="K72" s="155"/>
      <c r="L72" s="155"/>
      <c r="M72" s="366"/>
      <c r="N72" s="154"/>
      <c r="O72" s="154"/>
      <c r="P72" s="106" t="str">
        <f>IF(AND(I72="",J72="",K72="",L72="",M72="",N72="",O72=""),"",IF(G72="",0,IF(G72="Traffic Island", (2*(K72+L72))*VALIDATIONS!$AR$5 + IF(M72="",0,(VLOOKUP(M72,VALIDATIONS!$AW$2:$AX$5,2)*(K72*L72)  )), IF(G72="",0,VLOOKUP(G72,VALIDATIONS!$AP$2:$AR$5,3)*(PI()/4)*((I72^2)-(J72^2))) +  IF(M72="",0,(VLOOKUP(M72,VALIDATIONS!$AS$2:$AT$5,2)*(PI()/4)*J72^2))  +  (O72 * VALIDATIONS!$AZ$2)     )     )*IF(H72="",0,VLOOKUP(H72,VALIDATIONS!$AU$2:$AV$4,2,FALSE)))</f>
        <v/>
      </c>
    </row>
    <row r="73" spans="1:16" x14ac:dyDescent="0.25">
      <c r="A73" s="158"/>
      <c r="B73" s="153"/>
      <c r="C73" s="153"/>
      <c r="E73" s="354"/>
      <c r="F73" s="367"/>
      <c r="G73" s="367"/>
      <c r="H73" s="368"/>
      <c r="K73" s="155"/>
      <c r="L73" s="155"/>
      <c r="M73" s="366"/>
      <c r="N73" s="154"/>
      <c r="O73" s="154"/>
      <c r="P73" s="106" t="str">
        <f>IF(AND(I73="",J73="",K73="",L73="",M73="",N73="",O73=""),"",IF(G73="",0,IF(G73="Traffic Island", (2*(K73+L73))*VALIDATIONS!$AR$5 + IF(M73="",0,(VLOOKUP(M73,VALIDATIONS!$AW$2:$AX$5,2)*(K73*L73)  )), IF(G73="",0,VLOOKUP(G73,VALIDATIONS!$AP$2:$AR$5,3)*(PI()/4)*((I73^2)-(J73^2))) +  IF(M73="",0,(VLOOKUP(M73,VALIDATIONS!$AS$2:$AT$5,2)*(PI()/4)*J73^2))  +  (O73 * VALIDATIONS!$AZ$2)     )     )*IF(H73="",0,VLOOKUP(H73,VALIDATIONS!$AU$2:$AV$4,2,FALSE)))</f>
        <v/>
      </c>
    </row>
    <row r="74" spans="1:16" x14ac:dyDescent="0.25">
      <c r="A74" s="158"/>
      <c r="B74" s="153"/>
      <c r="C74" s="153"/>
      <c r="E74" s="354"/>
      <c r="F74" s="367"/>
      <c r="G74" s="367"/>
      <c r="H74" s="368"/>
      <c r="K74" s="155"/>
      <c r="L74" s="155"/>
      <c r="M74" s="366"/>
      <c r="N74" s="154"/>
      <c r="O74" s="154"/>
      <c r="P74" s="106" t="str">
        <f>IF(AND(I74="",J74="",K74="",L74="",M74="",N74="",O74=""),"",IF(G74="",0,IF(G74="Traffic Island", (2*(K74+L74))*VALIDATIONS!$AR$5 + IF(M74="",0,(VLOOKUP(M74,VALIDATIONS!$AW$2:$AX$5,2)*(K74*L74)  )), IF(G74="",0,VLOOKUP(G74,VALIDATIONS!$AP$2:$AR$5,3)*(PI()/4)*((I74^2)-(J74^2))) +  IF(M74="",0,(VLOOKUP(M74,VALIDATIONS!$AS$2:$AT$5,2)*(PI()/4)*J74^2))  +  (O74 * VALIDATIONS!$AZ$2)     )     )*IF(H74="",0,VLOOKUP(H74,VALIDATIONS!$AU$2:$AV$4,2,FALSE)))</f>
        <v/>
      </c>
    </row>
    <row r="75" spans="1:16" x14ac:dyDescent="0.25">
      <c r="A75" s="158"/>
      <c r="B75" s="153"/>
      <c r="C75" s="153"/>
      <c r="E75" s="354"/>
      <c r="F75" s="367"/>
      <c r="G75" s="367"/>
      <c r="H75" s="368"/>
      <c r="K75" s="155"/>
      <c r="L75" s="155"/>
      <c r="M75" s="366"/>
      <c r="N75" s="154"/>
      <c r="O75" s="154"/>
      <c r="P75" s="106" t="str">
        <f>IF(AND(I75="",J75="",K75="",L75="",M75="",N75="",O75=""),"",IF(G75="",0,IF(G75="Traffic Island", (2*(K75+L75))*VALIDATIONS!$AR$5 + IF(M75="",0,(VLOOKUP(M75,VALIDATIONS!$AW$2:$AX$5,2)*(K75*L75)  )), IF(G75="",0,VLOOKUP(G75,VALIDATIONS!$AP$2:$AR$5,3)*(PI()/4)*((I75^2)-(J75^2))) +  IF(M75="",0,(VLOOKUP(M75,VALIDATIONS!$AS$2:$AT$5,2)*(PI()/4)*J75^2))  +  (O75 * VALIDATIONS!$AZ$2)     )     )*IF(H75="",0,VLOOKUP(H75,VALIDATIONS!$AU$2:$AV$4,2,FALSE)))</f>
        <v/>
      </c>
    </row>
    <row r="76" spans="1:16" x14ac:dyDescent="0.25">
      <c r="A76" s="158"/>
      <c r="B76" s="153"/>
      <c r="C76" s="153"/>
      <c r="E76" s="354"/>
      <c r="F76" s="367"/>
      <c r="G76" s="367"/>
      <c r="H76" s="368"/>
      <c r="K76" s="155"/>
      <c r="L76" s="155"/>
      <c r="M76" s="366"/>
      <c r="N76" s="154"/>
      <c r="O76" s="154"/>
      <c r="P76" s="106" t="str">
        <f>IF(AND(I76="",J76="",K76="",L76="",M76="",N76="",O76=""),"",IF(G76="",0,IF(G76="Traffic Island", (2*(K76+L76))*VALIDATIONS!$AR$5 + IF(M76="",0,(VLOOKUP(M76,VALIDATIONS!$AW$2:$AX$5,2)*(K76*L76)  )), IF(G76="",0,VLOOKUP(G76,VALIDATIONS!$AP$2:$AR$5,3)*(PI()/4)*((I76^2)-(J76^2))) +  IF(M76="",0,(VLOOKUP(M76,VALIDATIONS!$AS$2:$AT$5,2)*(PI()/4)*J76^2))  +  (O76 * VALIDATIONS!$AZ$2)     )     )*IF(H76="",0,VLOOKUP(H76,VALIDATIONS!$AU$2:$AV$4,2,FALSE)))</f>
        <v/>
      </c>
    </row>
    <row r="77" spans="1:16" x14ac:dyDescent="0.25">
      <c r="A77" s="158"/>
      <c r="B77" s="153"/>
      <c r="C77" s="153"/>
      <c r="E77" s="354"/>
      <c r="F77" s="367"/>
      <c r="G77" s="367"/>
      <c r="H77" s="368"/>
      <c r="K77" s="155"/>
      <c r="L77" s="155"/>
      <c r="M77" s="366"/>
      <c r="N77" s="154"/>
      <c r="O77" s="154"/>
      <c r="P77" s="106" t="str">
        <f>IF(AND(I77="",J77="",K77="",L77="",M77="",N77="",O77=""),"",IF(G77="",0,IF(G77="Traffic Island", (2*(K77+L77))*VALIDATIONS!$AR$5 + IF(M77="",0,(VLOOKUP(M77,VALIDATIONS!$AW$2:$AX$5,2)*(K77*L77)  )), IF(G77="",0,VLOOKUP(G77,VALIDATIONS!$AP$2:$AR$5,3)*(PI()/4)*((I77^2)-(J77^2))) +  IF(M77="",0,(VLOOKUP(M77,VALIDATIONS!$AS$2:$AT$5,2)*(PI()/4)*J77^2))  +  (O77 * VALIDATIONS!$AZ$2)     )     )*IF(H77="",0,VLOOKUP(H77,VALIDATIONS!$AU$2:$AV$4,2,FALSE)))</f>
        <v/>
      </c>
    </row>
    <row r="78" spans="1:16" x14ac:dyDescent="0.25">
      <c r="A78" s="158"/>
      <c r="B78" s="153"/>
      <c r="C78" s="153"/>
      <c r="E78" s="354"/>
      <c r="F78" s="367"/>
      <c r="G78" s="367"/>
      <c r="H78" s="368"/>
      <c r="K78" s="155"/>
      <c r="L78" s="155"/>
      <c r="M78" s="366"/>
      <c r="N78" s="154"/>
      <c r="O78" s="154"/>
      <c r="P78" s="106" t="str">
        <f>IF(AND(I78="",J78="",K78="",L78="",M78="",N78="",O78=""),"",IF(G78="",0,IF(G78="Traffic Island", (2*(K78+L78))*VALIDATIONS!$AR$5 + IF(M78="",0,(VLOOKUP(M78,VALIDATIONS!$AW$2:$AX$5,2)*(K78*L78)  )), IF(G78="",0,VLOOKUP(G78,VALIDATIONS!$AP$2:$AR$5,3)*(PI()/4)*((I78^2)-(J78^2))) +  IF(M78="",0,(VLOOKUP(M78,VALIDATIONS!$AS$2:$AT$5,2)*(PI()/4)*J78^2))  +  (O78 * VALIDATIONS!$AZ$2)     )     )*IF(H78="",0,VLOOKUP(H78,VALIDATIONS!$AU$2:$AV$4,2,FALSE)))</f>
        <v/>
      </c>
    </row>
    <row r="79" spans="1:16" x14ac:dyDescent="0.25">
      <c r="A79" s="158"/>
      <c r="B79" s="153"/>
      <c r="C79" s="153"/>
      <c r="E79" s="354"/>
      <c r="F79" s="367"/>
      <c r="G79" s="367"/>
      <c r="H79" s="368"/>
      <c r="K79" s="155"/>
      <c r="L79" s="155"/>
      <c r="M79" s="366"/>
      <c r="N79" s="154"/>
      <c r="O79" s="154"/>
      <c r="P79" s="106" t="str">
        <f>IF(AND(I79="",J79="",K79="",L79="",M79="",N79="",O79=""),"",IF(G79="",0,IF(G79="Traffic Island", (2*(K79+L79))*VALIDATIONS!$AR$5 + IF(M79="",0,(VLOOKUP(M79,VALIDATIONS!$AW$2:$AX$5,2)*(K79*L79)  )), IF(G79="",0,VLOOKUP(G79,VALIDATIONS!$AP$2:$AR$5,3)*(PI()/4)*((I79^2)-(J79^2))) +  IF(M79="",0,(VLOOKUP(M79,VALIDATIONS!$AS$2:$AT$5,2)*(PI()/4)*J79^2))  +  (O79 * VALIDATIONS!$AZ$2)     )     )*IF(H79="",0,VLOOKUP(H79,VALIDATIONS!$AU$2:$AV$4,2,FALSE)))</f>
        <v/>
      </c>
    </row>
    <row r="80" spans="1:16" x14ac:dyDescent="0.25">
      <c r="A80" s="158"/>
      <c r="B80" s="153"/>
      <c r="C80" s="153"/>
      <c r="E80" s="354"/>
      <c r="F80" s="367"/>
      <c r="G80" s="367"/>
      <c r="H80" s="368"/>
      <c r="K80" s="155"/>
      <c r="L80" s="155"/>
      <c r="M80" s="366"/>
      <c r="N80" s="154"/>
      <c r="O80" s="154"/>
      <c r="P80" s="106" t="str">
        <f>IF(AND(I80="",J80="",K80="",L80="",M80="",N80="",O80=""),"",IF(G80="",0,IF(G80="Traffic Island", (2*(K80+L80))*VALIDATIONS!$AR$5 + IF(M80="",0,(VLOOKUP(M80,VALIDATIONS!$AW$2:$AX$5,2)*(K80*L80)  )), IF(G80="",0,VLOOKUP(G80,VALIDATIONS!$AP$2:$AR$5,3)*(PI()/4)*((I80^2)-(J80^2))) +  IF(M80="",0,(VLOOKUP(M80,VALIDATIONS!$AS$2:$AT$5,2)*(PI()/4)*J80^2))  +  (O80 * VALIDATIONS!$AZ$2)     )     )*IF(H80="",0,VLOOKUP(H80,VALIDATIONS!$AU$2:$AV$4,2,FALSE)))</f>
        <v/>
      </c>
    </row>
    <row r="81" spans="1:16" x14ac:dyDescent="0.25">
      <c r="A81" s="158"/>
      <c r="B81" s="153"/>
      <c r="C81" s="153"/>
      <c r="E81" s="354"/>
      <c r="F81" s="367"/>
      <c r="G81" s="367"/>
      <c r="H81" s="368"/>
      <c r="K81" s="155"/>
      <c r="L81" s="155"/>
      <c r="M81" s="366"/>
      <c r="N81" s="154"/>
      <c r="O81" s="154"/>
      <c r="P81" s="106" t="str">
        <f>IF(AND(I81="",J81="",K81="",L81="",M81="",N81="",O81=""),"",IF(G81="",0,IF(G81="Traffic Island", (2*(K81+L81))*VALIDATIONS!$AR$5 + IF(M81="",0,(VLOOKUP(M81,VALIDATIONS!$AW$2:$AX$5,2)*(K81*L81)  )), IF(G81="",0,VLOOKUP(G81,VALIDATIONS!$AP$2:$AR$5,3)*(PI()/4)*((I81^2)-(J81^2))) +  IF(M81="",0,(VLOOKUP(M81,VALIDATIONS!$AS$2:$AT$5,2)*(PI()/4)*J81^2))  +  (O81 * VALIDATIONS!$AZ$2)     )     )*IF(H81="",0,VLOOKUP(H81,VALIDATIONS!$AU$2:$AV$4,2,FALSE)))</f>
        <v/>
      </c>
    </row>
    <row r="82" spans="1:16" x14ac:dyDescent="0.25">
      <c r="A82" s="158"/>
      <c r="B82" s="153"/>
      <c r="C82" s="153"/>
      <c r="E82" s="354"/>
      <c r="F82" s="367"/>
      <c r="G82" s="367"/>
      <c r="H82" s="368"/>
      <c r="K82" s="155"/>
      <c r="L82" s="155"/>
      <c r="M82" s="366"/>
      <c r="N82" s="154"/>
      <c r="O82" s="154"/>
      <c r="P82" s="106" t="str">
        <f>IF(AND(I82="",J82="",K82="",L82="",M82="",N82="",O82=""),"",IF(G82="",0,IF(G82="Traffic Island", (2*(K82+L82))*VALIDATIONS!$AR$5 + IF(M82="",0,(VLOOKUP(M82,VALIDATIONS!$AW$2:$AX$5,2)*(K82*L82)  )), IF(G82="",0,VLOOKUP(G82,VALIDATIONS!$AP$2:$AR$5,3)*(PI()/4)*((I82^2)-(J82^2))) +  IF(M82="",0,(VLOOKUP(M82,VALIDATIONS!$AS$2:$AT$5,2)*(PI()/4)*J82^2))  +  (O82 * VALIDATIONS!$AZ$2)     )     )*IF(H82="",0,VLOOKUP(H82,VALIDATIONS!$AU$2:$AV$4,2,FALSE)))</f>
        <v/>
      </c>
    </row>
    <row r="83" spans="1:16" x14ac:dyDescent="0.25">
      <c r="A83" s="158"/>
      <c r="B83" s="153"/>
      <c r="C83" s="153"/>
      <c r="E83" s="354"/>
      <c r="F83" s="367"/>
      <c r="G83" s="367"/>
      <c r="H83" s="368"/>
      <c r="K83" s="155"/>
      <c r="L83" s="155"/>
      <c r="M83" s="366"/>
      <c r="N83" s="154"/>
      <c r="O83" s="154"/>
      <c r="P83" s="106" t="str">
        <f>IF(AND(I83="",J83="",K83="",L83="",M83="",N83="",O83=""),"",IF(G83="",0,IF(G83="Traffic Island", (2*(K83+L83))*VALIDATIONS!$AR$5 + IF(M83="",0,(VLOOKUP(M83,VALIDATIONS!$AW$2:$AX$5,2)*(K83*L83)  )), IF(G83="",0,VLOOKUP(G83,VALIDATIONS!$AP$2:$AR$5,3)*(PI()/4)*((I83^2)-(J83^2))) +  IF(M83="",0,(VLOOKUP(M83,VALIDATIONS!$AS$2:$AT$5,2)*(PI()/4)*J83^2))  +  (O83 * VALIDATIONS!$AZ$2)     )     )*IF(H83="",0,VLOOKUP(H83,VALIDATIONS!$AU$2:$AV$4,2,FALSE)))</f>
        <v/>
      </c>
    </row>
    <row r="84" spans="1:16" x14ac:dyDescent="0.25">
      <c r="A84" s="158"/>
      <c r="B84" s="153"/>
      <c r="C84" s="153"/>
      <c r="E84" s="354"/>
      <c r="F84" s="367"/>
      <c r="G84" s="367"/>
      <c r="H84" s="368"/>
      <c r="K84" s="155"/>
      <c r="L84" s="155"/>
      <c r="M84" s="366"/>
      <c r="N84" s="154"/>
      <c r="O84" s="154"/>
      <c r="P84" s="106" t="str">
        <f>IF(AND(I84="",J84="",K84="",L84="",M84="",N84="",O84=""),"",IF(G84="",0,IF(G84="Traffic Island", (2*(K84+L84))*VALIDATIONS!$AR$5 + IF(M84="",0,(VLOOKUP(M84,VALIDATIONS!$AW$2:$AX$5,2)*(K84*L84)  )), IF(G84="",0,VLOOKUP(G84,VALIDATIONS!$AP$2:$AR$5,3)*(PI()/4)*((I84^2)-(J84^2))) +  IF(M84="",0,(VLOOKUP(M84,VALIDATIONS!$AS$2:$AT$5,2)*(PI()/4)*J84^2))  +  (O84 * VALIDATIONS!$AZ$2)     )     )*IF(H84="",0,VLOOKUP(H84,VALIDATIONS!$AU$2:$AV$4,2,FALSE)))</f>
        <v/>
      </c>
    </row>
    <row r="85" spans="1:16" x14ac:dyDescent="0.25">
      <c r="A85" s="158"/>
      <c r="B85" s="153"/>
      <c r="C85" s="153"/>
      <c r="E85" s="354"/>
      <c r="F85" s="367"/>
      <c r="G85" s="367"/>
      <c r="H85" s="368"/>
      <c r="K85" s="155"/>
      <c r="L85" s="155"/>
      <c r="M85" s="366"/>
      <c r="N85" s="154"/>
      <c r="O85" s="154"/>
      <c r="P85" s="106" t="str">
        <f>IF(AND(I85="",J85="",K85="",L85="",M85="",N85="",O85=""),"",IF(G85="",0,IF(G85="Traffic Island", (2*(K85+L85))*VALIDATIONS!$AR$5 + IF(M85="",0,(VLOOKUP(M85,VALIDATIONS!$AW$2:$AX$5,2)*(K85*L85)  )), IF(G85="",0,VLOOKUP(G85,VALIDATIONS!$AP$2:$AR$5,3)*(PI()/4)*((I85^2)-(J85^2))) +  IF(M85="",0,(VLOOKUP(M85,VALIDATIONS!$AS$2:$AT$5,2)*(PI()/4)*J85^2))  +  (O85 * VALIDATIONS!$AZ$2)     )     )*IF(H85="",0,VLOOKUP(H85,VALIDATIONS!$AU$2:$AV$4,2,FALSE)))</f>
        <v/>
      </c>
    </row>
    <row r="86" spans="1:16" x14ac:dyDescent="0.25">
      <c r="A86" s="158"/>
      <c r="B86" s="153"/>
      <c r="C86" s="153"/>
      <c r="E86" s="354"/>
      <c r="F86" s="367"/>
      <c r="G86" s="367"/>
      <c r="H86" s="368"/>
      <c r="K86" s="155"/>
      <c r="L86" s="155"/>
      <c r="M86" s="366"/>
      <c r="N86" s="154"/>
      <c r="O86" s="154"/>
      <c r="P86" s="106" t="str">
        <f>IF(AND(I86="",J86="",K86="",L86="",M86="",N86="",O86=""),"",IF(G86="",0,IF(G86="Traffic Island", (2*(K86+L86))*VALIDATIONS!$AR$5 + IF(M86="",0,(VLOOKUP(M86,VALIDATIONS!$AW$2:$AX$5,2)*(K86*L86)  )), IF(G86="",0,VLOOKUP(G86,VALIDATIONS!$AP$2:$AR$5,3)*(PI()/4)*((I86^2)-(J86^2))) +  IF(M86="",0,(VLOOKUP(M86,VALIDATIONS!$AS$2:$AT$5,2)*(PI()/4)*J86^2))  +  (O86 * VALIDATIONS!$AZ$2)     )     )*IF(H86="",0,VLOOKUP(H86,VALIDATIONS!$AU$2:$AV$4,2,FALSE)))</f>
        <v/>
      </c>
    </row>
    <row r="87" spans="1:16" x14ac:dyDescent="0.25">
      <c r="A87" s="158"/>
      <c r="B87" s="153"/>
      <c r="C87" s="153"/>
      <c r="E87" s="354"/>
      <c r="F87" s="367"/>
      <c r="G87" s="367"/>
      <c r="H87" s="368"/>
      <c r="K87" s="155"/>
      <c r="L87" s="155"/>
      <c r="M87" s="366"/>
      <c r="N87" s="154"/>
      <c r="O87" s="154"/>
      <c r="P87" s="106" t="str">
        <f>IF(AND(I87="",J87="",K87="",L87="",M87="",N87="",O87=""),"",IF(G87="",0,IF(G87="Traffic Island", (2*(K87+L87))*VALIDATIONS!$AR$5 + IF(M87="",0,(VLOOKUP(M87,VALIDATIONS!$AW$2:$AX$5,2)*(K87*L87)  )), IF(G87="",0,VLOOKUP(G87,VALIDATIONS!$AP$2:$AR$5,3)*(PI()/4)*((I87^2)-(J87^2))) +  IF(M87="",0,(VLOOKUP(M87,VALIDATIONS!$AS$2:$AT$5,2)*(PI()/4)*J87^2))  +  (O87 * VALIDATIONS!$AZ$2)     )     )*IF(H87="",0,VLOOKUP(H87,VALIDATIONS!$AU$2:$AV$4,2,FALSE)))</f>
        <v/>
      </c>
    </row>
    <row r="88" spans="1:16" x14ac:dyDescent="0.25">
      <c r="A88" s="158"/>
      <c r="B88" s="153"/>
      <c r="C88" s="153"/>
      <c r="E88" s="354"/>
      <c r="F88" s="367"/>
      <c r="G88" s="367"/>
      <c r="H88" s="368"/>
      <c r="K88" s="155"/>
      <c r="L88" s="155"/>
      <c r="M88" s="366"/>
      <c r="N88" s="154"/>
      <c r="O88" s="154"/>
      <c r="P88" s="106" t="str">
        <f>IF(AND(I88="",J88="",K88="",L88="",M88="",N88="",O88=""),"",IF(G88="",0,IF(G88="Traffic Island", (2*(K88+L88))*VALIDATIONS!$AR$5 + IF(M88="",0,(VLOOKUP(M88,VALIDATIONS!$AW$2:$AX$5,2)*(K88*L88)  )), IF(G88="",0,VLOOKUP(G88,VALIDATIONS!$AP$2:$AR$5,3)*(PI()/4)*((I88^2)-(J88^2))) +  IF(M88="",0,(VLOOKUP(M88,VALIDATIONS!$AS$2:$AT$5,2)*(PI()/4)*J88^2))  +  (O88 * VALIDATIONS!$AZ$2)     )     )*IF(H88="",0,VLOOKUP(H88,VALIDATIONS!$AU$2:$AV$4,2,FALSE)))</f>
        <v/>
      </c>
    </row>
    <row r="89" spans="1:16" x14ac:dyDescent="0.25">
      <c r="A89" s="158"/>
      <c r="B89" s="153"/>
      <c r="C89" s="153"/>
      <c r="E89" s="354"/>
      <c r="F89" s="367"/>
      <c r="G89" s="367"/>
      <c r="H89" s="368"/>
      <c r="K89" s="155"/>
      <c r="L89" s="155"/>
      <c r="M89" s="366"/>
      <c r="N89" s="154"/>
      <c r="O89" s="154"/>
      <c r="P89" s="106" t="str">
        <f>IF(AND(I89="",J89="",K89="",L89="",M89="",N89="",O89=""),"",IF(G89="",0,IF(G89="Traffic Island", (2*(K89+L89))*VALIDATIONS!$AR$5 + IF(M89="",0,(VLOOKUP(M89,VALIDATIONS!$AW$2:$AX$5,2)*(K89*L89)  )), IF(G89="",0,VLOOKUP(G89,VALIDATIONS!$AP$2:$AR$5,3)*(PI()/4)*((I89^2)-(J89^2))) +  IF(M89="",0,(VLOOKUP(M89,VALIDATIONS!$AS$2:$AT$5,2)*(PI()/4)*J89^2))  +  (O89 * VALIDATIONS!$AZ$2)     )     )*IF(H89="",0,VLOOKUP(H89,VALIDATIONS!$AU$2:$AV$4,2,FALSE)))</f>
        <v/>
      </c>
    </row>
    <row r="90" spans="1:16" x14ac:dyDescent="0.25">
      <c r="A90" s="158"/>
      <c r="B90" s="153"/>
      <c r="C90" s="153"/>
      <c r="E90" s="354"/>
      <c r="F90" s="367"/>
      <c r="G90" s="367"/>
      <c r="H90" s="368"/>
      <c r="K90" s="155"/>
      <c r="L90" s="155"/>
      <c r="M90" s="366"/>
      <c r="N90" s="154"/>
      <c r="O90" s="154"/>
      <c r="P90" s="106" t="str">
        <f>IF(AND(I90="",J90="",K90="",L90="",M90="",N90="",O90=""),"",IF(G90="",0,IF(G90="Traffic Island", (2*(K90+L90))*VALIDATIONS!$AR$5 + IF(M90="",0,(VLOOKUP(M90,VALIDATIONS!$AW$2:$AX$5,2)*(K90*L90)  )), IF(G90="",0,VLOOKUP(G90,VALIDATIONS!$AP$2:$AR$5,3)*(PI()/4)*((I90^2)-(J90^2))) +  IF(M90="",0,(VLOOKUP(M90,VALIDATIONS!$AS$2:$AT$5,2)*(PI()/4)*J90^2))  +  (O90 * VALIDATIONS!$AZ$2)     )     )*IF(H90="",0,VLOOKUP(H90,VALIDATIONS!$AU$2:$AV$4,2,FALSE)))</f>
        <v/>
      </c>
    </row>
    <row r="91" spans="1:16" x14ac:dyDescent="0.25">
      <c r="A91" s="158"/>
      <c r="B91" s="153"/>
      <c r="C91" s="153"/>
      <c r="E91" s="354"/>
      <c r="F91" s="367"/>
      <c r="G91" s="367"/>
      <c r="H91" s="368"/>
      <c r="K91" s="155"/>
      <c r="L91" s="155"/>
      <c r="M91" s="366"/>
      <c r="N91" s="154"/>
      <c r="O91" s="154"/>
      <c r="P91" s="106" t="str">
        <f>IF(AND(I91="",J91="",K91="",L91="",M91="",N91="",O91=""),"",IF(G91="",0,IF(G91="Traffic Island", (2*(K91+L91))*VALIDATIONS!$AR$5 + IF(M91="",0,(VLOOKUP(M91,VALIDATIONS!$AW$2:$AX$5,2)*(K91*L91)  )), IF(G91="",0,VLOOKUP(G91,VALIDATIONS!$AP$2:$AR$5,3)*(PI()/4)*((I91^2)-(J91^2))) +  IF(M91="",0,(VLOOKUP(M91,VALIDATIONS!$AS$2:$AT$5,2)*(PI()/4)*J91^2))  +  (O91 * VALIDATIONS!$AZ$2)     )     )*IF(H91="",0,VLOOKUP(H91,VALIDATIONS!$AU$2:$AV$4,2,FALSE)))</f>
        <v/>
      </c>
    </row>
    <row r="92" spans="1:16" x14ac:dyDescent="0.25">
      <c r="A92" s="158"/>
      <c r="B92" s="153"/>
      <c r="C92" s="153"/>
      <c r="E92" s="354"/>
      <c r="F92" s="367"/>
      <c r="G92" s="367"/>
      <c r="H92" s="368"/>
      <c r="K92" s="155"/>
      <c r="L92" s="155"/>
      <c r="M92" s="366"/>
      <c r="N92" s="154"/>
      <c r="O92" s="154"/>
      <c r="P92" s="106" t="str">
        <f>IF(AND(I92="",J92="",K92="",L92="",M92="",N92="",O92=""),"",IF(G92="",0,IF(G92="Traffic Island", (2*(K92+L92))*VALIDATIONS!$AR$5 + IF(M92="",0,(VLOOKUP(M92,VALIDATIONS!$AW$2:$AX$5,2)*(K92*L92)  )), IF(G92="",0,VLOOKUP(G92,VALIDATIONS!$AP$2:$AR$5,3)*(PI()/4)*((I92^2)-(J92^2))) +  IF(M92="",0,(VLOOKUP(M92,VALIDATIONS!$AS$2:$AT$5,2)*(PI()/4)*J92^2))  +  (O92 * VALIDATIONS!$AZ$2)     )     )*IF(H92="",0,VLOOKUP(H92,VALIDATIONS!$AU$2:$AV$4,2,FALSE)))</f>
        <v/>
      </c>
    </row>
    <row r="93" spans="1:16" x14ac:dyDescent="0.25">
      <c r="A93" s="158"/>
      <c r="B93" s="153"/>
      <c r="C93" s="153"/>
      <c r="E93" s="354"/>
      <c r="F93" s="367"/>
      <c r="G93" s="367"/>
      <c r="H93" s="368"/>
      <c r="K93" s="155"/>
      <c r="L93" s="155"/>
      <c r="M93" s="366"/>
      <c r="N93" s="154"/>
      <c r="O93" s="154"/>
      <c r="P93" s="106" t="str">
        <f>IF(AND(I93="",J93="",K93="",L93="",M93="",N93="",O93=""),"",IF(G93="",0,IF(G93="Traffic Island", (2*(K93+L93))*VALIDATIONS!$AR$5 + IF(M93="",0,(VLOOKUP(M93,VALIDATIONS!$AW$2:$AX$5,2)*(K93*L93)  )), IF(G93="",0,VLOOKUP(G93,VALIDATIONS!$AP$2:$AR$5,3)*(PI()/4)*((I93^2)-(J93^2))) +  IF(M93="",0,(VLOOKUP(M93,VALIDATIONS!$AS$2:$AT$5,2)*(PI()/4)*J93^2))  +  (O93 * VALIDATIONS!$AZ$2)     )     )*IF(H93="",0,VLOOKUP(H93,VALIDATIONS!$AU$2:$AV$4,2,FALSE)))</f>
        <v/>
      </c>
    </row>
    <row r="94" spans="1:16" x14ac:dyDescent="0.25">
      <c r="A94" s="158"/>
      <c r="B94" s="153"/>
      <c r="C94" s="153"/>
      <c r="E94" s="354"/>
      <c r="F94" s="367"/>
      <c r="G94" s="367"/>
      <c r="H94" s="368"/>
      <c r="K94" s="155"/>
      <c r="L94" s="155"/>
      <c r="M94" s="366"/>
      <c r="N94" s="154"/>
      <c r="O94" s="154"/>
      <c r="P94" s="106" t="str">
        <f>IF(AND(I94="",J94="",K94="",L94="",M94="",N94="",O94=""),"",IF(G94="",0,IF(G94="Traffic Island", (2*(K94+L94))*VALIDATIONS!$AR$5 + IF(M94="",0,(VLOOKUP(M94,VALIDATIONS!$AW$2:$AX$5,2)*(K94*L94)  )), IF(G94="",0,VLOOKUP(G94,VALIDATIONS!$AP$2:$AR$5,3)*(PI()/4)*((I94^2)-(J94^2))) +  IF(M94="",0,(VLOOKUP(M94,VALIDATIONS!$AS$2:$AT$5,2)*(PI()/4)*J94^2))  +  (O94 * VALIDATIONS!$AZ$2)     )     )*IF(H94="",0,VLOOKUP(H94,VALIDATIONS!$AU$2:$AV$4,2,FALSE)))</f>
        <v/>
      </c>
    </row>
    <row r="95" spans="1:16" x14ac:dyDescent="0.25">
      <c r="A95" s="158"/>
      <c r="B95" s="153"/>
      <c r="C95" s="153"/>
      <c r="E95" s="354"/>
      <c r="F95" s="367"/>
      <c r="G95" s="367"/>
      <c r="H95" s="368"/>
      <c r="K95" s="155"/>
      <c r="L95" s="155"/>
      <c r="M95" s="366"/>
      <c r="N95" s="154"/>
      <c r="O95" s="154"/>
      <c r="P95" s="106" t="str">
        <f>IF(AND(I95="",J95="",K95="",L95="",M95="",N95="",O95=""),"",IF(G95="",0,IF(G95="Traffic Island", (2*(K95+L95))*VALIDATIONS!$AR$5 + IF(M95="",0,(VLOOKUP(M95,VALIDATIONS!$AW$2:$AX$5,2)*(K95*L95)  )), IF(G95="",0,VLOOKUP(G95,VALIDATIONS!$AP$2:$AR$5,3)*(PI()/4)*((I95^2)-(J95^2))) +  IF(M95="",0,(VLOOKUP(M95,VALIDATIONS!$AS$2:$AT$5,2)*(PI()/4)*J95^2))  +  (O95 * VALIDATIONS!$AZ$2)     )     )*IF(H95="",0,VLOOKUP(H95,VALIDATIONS!$AU$2:$AV$4,2,FALSE)))</f>
        <v/>
      </c>
    </row>
    <row r="96" spans="1:16" x14ac:dyDescent="0.25">
      <c r="A96" s="158"/>
      <c r="B96" s="153"/>
      <c r="C96" s="153"/>
      <c r="E96" s="354"/>
      <c r="F96" s="367"/>
      <c r="G96" s="367"/>
      <c r="H96" s="368"/>
      <c r="K96" s="155"/>
      <c r="L96" s="155"/>
      <c r="M96" s="366"/>
      <c r="N96" s="154"/>
      <c r="O96" s="154"/>
      <c r="P96" s="106" t="str">
        <f>IF(AND(I96="",J96="",K96="",L96="",M96="",N96="",O96=""),"",IF(G96="",0,IF(G96="Traffic Island", (2*(K96+L96))*VALIDATIONS!$AR$5 + IF(M96="",0,(VLOOKUP(M96,VALIDATIONS!$AW$2:$AX$5,2)*(K96*L96)  )), IF(G96="",0,VLOOKUP(G96,VALIDATIONS!$AP$2:$AR$5,3)*(PI()/4)*((I96^2)-(J96^2))) +  IF(M96="",0,(VLOOKUP(M96,VALIDATIONS!$AS$2:$AT$5,2)*(PI()/4)*J96^2))  +  (O96 * VALIDATIONS!$AZ$2)     )     )*IF(H96="",0,VLOOKUP(H96,VALIDATIONS!$AU$2:$AV$4,2,FALSE)))</f>
        <v/>
      </c>
    </row>
    <row r="97" spans="1:16" x14ac:dyDescent="0.25">
      <c r="A97" s="158"/>
      <c r="B97" s="153"/>
      <c r="C97" s="153"/>
      <c r="E97" s="354"/>
      <c r="F97" s="367"/>
      <c r="G97" s="367"/>
      <c r="H97" s="368"/>
      <c r="K97" s="155"/>
      <c r="L97" s="155"/>
      <c r="M97" s="366"/>
      <c r="N97" s="154"/>
      <c r="O97" s="154"/>
      <c r="P97" s="106" t="str">
        <f>IF(AND(I97="",J97="",K97="",L97="",M97="",N97="",O97=""),"",IF(G97="",0,IF(G97="Traffic Island", (2*(K97+L97))*VALIDATIONS!$AR$5 + IF(M97="",0,(VLOOKUP(M97,VALIDATIONS!$AW$2:$AX$5,2)*(K97*L97)  )), IF(G97="",0,VLOOKUP(G97,VALIDATIONS!$AP$2:$AR$5,3)*(PI()/4)*((I97^2)-(J97^2))) +  IF(M97="",0,(VLOOKUP(M97,VALIDATIONS!$AS$2:$AT$5,2)*(PI()/4)*J97^2))  +  (O97 * VALIDATIONS!$AZ$2)     )     )*IF(H97="",0,VLOOKUP(H97,VALIDATIONS!$AU$2:$AV$4,2,FALSE)))</f>
        <v/>
      </c>
    </row>
    <row r="98" spans="1:16" x14ac:dyDescent="0.25">
      <c r="A98" s="158"/>
      <c r="B98" s="153"/>
      <c r="C98" s="153"/>
      <c r="E98" s="354"/>
      <c r="F98" s="367"/>
      <c r="G98" s="367"/>
      <c r="H98" s="368"/>
      <c r="K98" s="155"/>
      <c r="L98" s="155"/>
      <c r="M98" s="366"/>
      <c r="N98" s="154"/>
      <c r="O98" s="154"/>
      <c r="P98" s="106" t="str">
        <f>IF(AND(I98="",J98="",K98="",L98="",M98="",N98="",O98=""),"",IF(G98="",0,IF(G98="Traffic Island", (2*(K98+L98))*VALIDATIONS!$AR$5 + IF(M98="",0,(VLOOKUP(M98,VALIDATIONS!$AW$2:$AX$5,2)*(K98*L98)  )), IF(G98="",0,VLOOKUP(G98,VALIDATIONS!$AP$2:$AR$5,3)*(PI()/4)*((I98^2)-(J98^2))) +  IF(M98="",0,(VLOOKUP(M98,VALIDATIONS!$AS$2:$AT$5,2)*(PI()/4)*J98^2))  +  (O98 * VALIDATIONS!$AZ$2)     )     )*IF(H98="",0,VLOOKUP(H98,VALIDATIONS!$AU$2:$AV$4,2,FALSE)))</f>
        <v/>
      </c>
    </row>
    <row r="99" spans="1:16" x14ac:dyDescent="0.25">
      <c r="A99" s="158"/>
      <c r="B99" s="153"/>
      <c r="C99" s="153"/>
      <c r="E99" s="354"/>
      <c r="F99" s="367"/>
      <c r="G99" s="367"/>
      <c r="H99" s="368"/>
      <c r="K99" s="155"/>
      <c r="L99" s="155"/>
      <c r="M99" s="366"/>
      <c r="N99" s="154"/>
      <c r="O99" s="154"/>
      <c r="P99" s="106" t="str">
        <f>IF(AND(I99="",J99="",K99="",L99="",M99="",N99="",O99=""),"",IF(G99="",0,IF(G99="Traffic Island", (2*(K99+L99))*VALIDATIONS!$AR$5 + IF(M99="",0,(VLOOKUP(M99,VALIDATIONS!$AW$2:$AX$5,2)*(K99*L99)  )), IF(G99="",0,VLOOKUP(G99,VALIDATIONS!$AP$2:$AR$5,3)*(PI()/4)*((I99^2)-(J99^2))) +  IF(M99="",0,(VLOOKUP(M99,VALIDATIONS!$AS$2:$AT$5,2)*(PI()/4)*J99^2))  +  (O99 * VALIDATIONS!$AZ$2)     )     )*IF(H99="",0,VLOOKUP(H99,VALIDATIONS!$AU$2:$AV$4,2,FALSE)))</f>
        <v/>
      </c>
    </row>
    <row r="100" spans="1:16" x14ac:dyDescent="0.25">
      <c r="A100" s="158"/>
      <c r="B100" s="153"/>
      <c r="C100" s="153"/>
      <c r="E100" s="354"/>
      <c r="F100" s="367"/>
      <c r="G100" s="367"/>
      <c r="H100" s="368"/>
      <c r="K100" s="155"/>
      <c r="L100" s="155"/>
      <c r="M100" s="366"/>
      <c r="N100" s="154"/>
      <c r="O100" s="154"/>
      <c r="P100" s="106" t="str">
        <f>IF(AND(I100="",J100="",K100="",L100="",M100="",N100="",O100=""),"",IF(G100="",0,IF(G100="Traffic Island", (2*(K100+L100))*VALIDATIONS!$AR$5 + IF(M100="",0,(VLOOKUP(M100,VALIDATIONS!$AW$2:$AX$5,2)*(K100*L100)  )), IF(G100="",0,VLOOKUP(G100,VALIDATIONS!$AP$2:$AR$5,3)*(PI()/4)*((I100^2)-(J100^2))) +  IF(M100="",0,(VLOOKUP(M100,VALIDATIONS!$AS$2:$AT$5,2)*(PI()/4)*J100^2))  +  (O100 * VALIDATIONS!$AZ$2)     )     )*IF(H100="",0,VLOOKUP(H100,VALIDATIONS!$AU$2:$AV$4,2,FALSE)))</f>
        <v/>
      </c>
    </row>
    <row r="101" spans="1:16" x14ac:dyDescent="0.25">
      <c r="A101" s="158"/>
      <c r="B101" s="153"/>
      <c r="C101" s="153"/>
      <c r="E101" s="354"/>
      <c r="F101" s="367"/>
      <c r="G101" s="367"/>
      <c r="H101" s="368"/>
      <c r="K101" s="155"/>
      <c r="L101" s="155"/>
      <c r="M101" s="366"/>
      <c r="N101" s="154"/>
      <c r="O101" s="154"/>
      <c r="P101" s="106" t="str">
        <f>IF(AND(I101="",J101="",K101="",L101="",M101="",N101="",O101=""),"",IF(G101="",0,IF(G101="Traffic Island", (2*(K101+L101))*VALIDATIONS!$AR$5 + IF(M101="",0,(VLOOKUP(M101,VALIDATIONS!$AW$2:$AX$5,2)*(K101*L101)  )), IF(G101="",0,VLOOKUP(G101,VALIDATIONS!$AP$2:$AR$5,3)*(PI()/4)*((I101^2)-(J101^2))) +  IF(M101="",0,(VLOOKUP(M101,VALIDATIONS!$AS$2:$AT$5,2)*(PI()/4)*J101^2))  +  (O101 * VALIDATIONS!$AZ$2)     )     )*IF(H101="",0,VLOOKUP(H101,VALIDATIONS!$AU$2:$AV$4,2,FALSE)))</f>
        <v/>
      </c>
    </row>
    <row r="102" spans="1:16" x14ac:dyDescent="0.25">
      <c r="A102" s="158"/>
      <c r="B102" s="153"/>
      <c r="C102" s="153"/>
      <c r="E102" s="354"/>
      <c r="F102" s="367"/>
      <c r="G102" s="367"/>
      <c r="H102" s="368"/>
      <c r="K102" s="155"/>
      <c r="L102" s="155"/>
      <c r="M102" s="366"/>
      <c r="N102" s="154"/>
      <c r="O102" s="154"/>
      <c r="P102" s="106" t="str">
        <f>IF(AND(I102="",J102="",K102="",L102="",M102="",N102="",O102=""),"",IF(G102="",0,IF(G102="Traffic Island", (2*(K102+L102))*VALIDATIONS!$AR$5 + IF(M102="",0,(VLOOKUP(M102,VALIDATIONS!$AW$2:$AX$5,2)*(K102*L102)  )), IF(G102="",0,VLOOKUP(G102,VALIDATIONS!$AP$2:$AR$5,3)*(PI()/4)*((I102^2)-(J102^2))) +  IF(M102="",0,(VLOOKUP(M102,VALIDATIONS!$AS$2:$AT$5,2)*(PI()/4)*J102^2))  +  (O102 * VALIDATIONS!$AZ$2)     )     )*IF(H102="",0,VLOOKUP(H102,VALIDATIONS!$AU$2:$AV$4,2,FALSE)))</f>
        <v/>
      </c>
    </row>
    <row r="103" spans="1:16" x14ac:dyDescent="0.25">
      <c r="A103" s="158"/>
      <c r="B103" s="153"/>
      <c r="C103" s="153"/>
      <c r="E103" s="354"/>
      <c r="F103" s="367"/>
      <c r="G103" s="367"/>
      <c r="H103" s="368"/>
      <c r="K103" s="155"/>
      <c r="L103" s="155"/>
      <c r="M103" s="366"/>
      <c r="N103" s="154"/>
      <c r="O103" s="154"/>
      <c r="P103" s="106" t="str">
        <f>IF(AND(I103="",J103="",K103="",L103="",M103="",N103="",O103=""),"",IF(G103="",0,IF(G103="Traffic Island", (2*(K103+L103))*VALIDATIONS!$AR$5 + IF(M103="",0,(VLOOKUP(M103,VALIDATIONS!$AW$2:$AX$5,2)*(K103*L103)  )), IF(G103="",0,VLOOKUP(G103,VALIDATIONS!$AP$2:$AR$5,3)*(PI()/4)*((I103^2)-(J103^2))) +  IF(M103="",0,(VLOOKUP(M103,VALIDATIONS!$AS$2:$AT$5,2)*(PI()/4)*J103^2))  +  (O103 * VALIDATIONS!$AZ$2)     )     )*IF(H103="",0,VLOOKUP(H103,VALIDATIONS!$AU$2:$AV$4,2,FALSE)))</f>
        <v/>
      </c>
    </row>
    <row r="104" spans="1:16" x14ac:dyDescent="0.25">
      <c r="A104" s="158"/>
      <c r="B104" s="153"/>
      <c r="C104" s="153"/>
      <c r="E104" s="354"/>
      <c r="F104" s="367"/>
      <c r="G104" s="367"/>
      <c r="H104" s="368"/>
      <c r="K104" s="155"/>
      <c r="L104" s="155"/>
      <c r="M104" s="366"/>
      <c r="N104" s="154"/>
      <c r="O104" s="154"/>
      <c r="P104" s="106" t="str">
        <f>IF(AND(I104="",J104="",K104="",L104="",M104="",N104="",O104=""),"",IF(G104="",0,IF(G104="Traffic Island", (2*(K104+L104))*VALIDATIONS!$AR$5 + IF(M104="",0,(VLOOKUP(M104,VALIDATIONS!$AW$2:$AX$5,2)*(K104*L104)  )), IF(G104="",0,VLOOKUP(G104,VALIDATIONS!$AP$2:$AR$5,3)*(PI()/4)*((I104^2)-(J104^2))) +  IF(M104="",0,(VLOOKUP(M104,VALIDATIONS!$AS$2:$AT$5,2)*(PI()/4)*J104^2))  +  (O104 * VALIDATIONS!$AZ$2)     )     )*IF(H104="",0,VLOOKUP(H104,VALIDATIONS!$AU$2:$AV$4,2,FALSE)))</f>
        <v/>
      </c>
    </row>
    <row r="105" spans="1:16" x14ac:dyDescent="0.25">
      <c r="A105" s="158"/>
      <c r="B105" s="153"/>
      <c r="C105" s="153"/>
      <c r="E105" s="354"/>
      <c r="F105" s="367"/>
      <c r="G105" s="367"/>
      <c r="H105" s="368"/>
      <c r="K105" s="155"/>
      <c r="L105" s="155"/>
      <c r="M105" s="366"/>
      <c r="N105" s="154"/>
      <c r="O105" s="154"/>
      <c r="P105" s="106" t="str">
        <f>IF(AND(I105="",J105="",K105="",L105="",M105="",N105="",O105=""),"",IF(G105="",0,IF(G105="Traffic Island", (2*(K105+L105))*VALIDATIONS!$AR$5 + IF(M105="",0,(VLOOKUP(M105,VALIDATIONS!$AW$2:$AX$5,2)*(K105*L105)  )), IF(G105="",0,VLOOKUP(G105,VALIDATIONS!$AP$2:$AR$5,3)*(PI()/4)*((I105^2)-(J105^2))) +  IF(M105="",0,(VLOOKUP(M105,VALIDATIONS!$AS$2:$AT$5,2)*(PI()/4)*J105^2))  +  (O105 * VALIDATIONS!$AZ$2)     )     )*IF(H105="",0,VLOOKUP(H105,VALIDATIONS!$AU$2:$AV$4,2,FALSE)))</f>
        <v/>
      </c>
    </row>
    <row r="106" spans="1:16" x14ac:dyDescent="0.25">
      <c r="A106" s="158"/>
      <c r="B106" s="153"/>
      <c r="C106" s="153"/>
      <c r="E106" s="354"/>
      <c r="F106" s="367"/>
      <c r="G106" s="367"/>
      <c r="H106" s="368"/>
      <c r="K106" s="155"/>
      <c r="L106" s="155"/>
      <c r="M106" s="366"/>
      <c r="N106" s="154"/>
      <c r="O106" s="154"/>
      <c r="P106" s="106" t="str">
        <f>IF(AND(I106="",J106="",K106="",L106="",M106="",N106="",O106=""),"",IF(G106="",0,IF(G106="Traffic Island", (2*(K106+L106))*VALIDATIONS!$AR$5 + IF(M106="",0,(VLOOKUP(M106,VALIDATIONS!$AW$2:$AX$5,2)*(K106*L106)  )), IF(G106="",0,VLOOKUP(G106,VALIDATIONS!$AP$2:$AR$5,3)*(PI()/4)*((I106^2)-(J106^2))) +  IF(M106="",0,(VLOOKUP(M106,VALIDATIONS!$AS$2:$AT$5,2)*(PI()/4)*J106^2))  +  (O106 * VALIDATIONS!$AZ$2)     )     )*IF(H106="",0,VLOOKUP(H106,VALIDATIONS!$AU$2:$AV$4,2,FALSE)))</f>
        <v/>
      </c>
    </row>
    <row r="107" spans="1:16" x14ac:dyDescent="0.25">
      <c r="A107" s="158"/>
      <c r="B107" s="153"/>
      <c r="C107" s="153"/>
      <c r="E107" s="354"/>
      <c r="F107" s="367"/>
      <c r="G107" s="367"/>
      <c r="H107" s="368"/>
      <c r="K107" s="155"/>
      <c r="L107" s="155"/>
      <c r="M107" s="366"/>
      <c r="N107" s="154"/>
      <c r="O107" s="154"/>
      <c r="P107" s="106" t="str">
        <f>IF(AND(I107="",J107="",K107="",L107="",M107="",N107="",O107=""),"",IF(G107="",0,IF(G107="Traffic Island", (2*(K107+L107))*VALIDATIONS!$AR$5 + IF(M107="",0,(VLOOKUP(M107,VALIDATIONS!$AW$2:$AX$5,2)*(K107*L107)  )), IF(G107="",0,VLOOKUP(G107,VALIDATIONS!$AP$2:$AR$5,3)*(PI()/4)*((I107^2)-(J107^2))) +  IF(M107="",0,(VLOOKUP(M107,VALIDATIONS!$AS$2:$AT$5,2)*(PI()/4)*J107^2))  +  (O107 * VALIDATIONS!$AZ$2)     )     )*IF(H107="",0,VLOOKUP(H107,VALIDATIONS!$AU$2:$AV$4,2,FALSE)))</f>
        <v/>
      </c>
    </row>
    <row r="108" spans="1:16" x14ac:dyDescent="0.25">
      <c r="A108" s="158"/>
      <c r="B108" s="153"/>
      <c r="C108" s="153"/>
      <c r="E108" s="354"/>
      <c r="F108" s="367"/>
      <c r="G108" s="367"/>
      <c r="H108" s="368"/>
      <c r="K108" s="155"/>
      <c r="L108" s="155"/>
      <c r="M108" s="366"/>
      <c r="N108" s="154"/>
      <c r="O108" s="154"/>
      <c r="P108" s="106" t="str">
        <f>IF(AND(I108="",J108="",K108="",L108="",M108="",N108="",O108=""),"",IF(G108="",0,IF(G108="Traffic Island", (2*(K108+L108))*VALIDATIONS!$AR$5 + IF(M108="",0,(VLOOKUP(M108,VALIDATIONS!$AW$2:$AX$5,2)*(K108*L108)  )), IF(G108="",0,VLOOKUP(G108,VALIDATIONS!$AP$2:$AR$5,3)*(PI()/4)*((I108^2)-(J108^2))) +  IF(M108="",0,(VLOOKUP(M108,VALIDATIONS!$AS$2:$AT$5,2)*(PI()/4)*J108^2))  +  (O108 * VALIDATIONS!$AZ$2)     )     )*IF(H108="",0,VLOOKUP(H108,VALIDATIONS!$AU$2:$AV$4,2,FALSE)))</f>
        <v/>
      </c>
    </row>
    <row r="109" spans="1:16" x14ac:dyDescent="0.25">
      <c r="A109" s="158"/>
      <c r="B109" s="153"/>
      <c r="C109" s="153"/>
      <c r="E109" s="354"/>
      <c r="F109" s="367"/>
      <c r="G109" s="367"/>
      <c r="H109" s="368"/>
      <c r="K109" s="155"/>
      <c r="L109" s="155"/>
      <c r="M109" s="366"/>
      <c r="N109" s="154"/>
      <c r="O109" s="154"/>
      <c r="P109" s="106" t="str">
        <f>IF(AND(I109="",J109="",K109="",L109="",M109="",N109="",O109=""),"",IF(G109="",0,IF(G109="Traffic Island", (2*(K109+L109))*VALIDATIONS!$AR$5 + IF(M109="",0,(VLOOKUP(M109,VALIDATIONS!$AW$2:$AX$5,2)*(K109*L109)  )), IF(G109="",0,VLOOKUP(G109,VALIDATIONS!$AP$2:$AR$5,3)*(PI()/4)*((I109^2)-(J109^2))) +  IF(M109="",0,(VLOOKUP(M109,VALIDATIONS!$AS$2:$AT$5,2)*(PI()/4)*J109^2))  +  (O109 * VALIDATIONS!$AZ$2)     )     )*IF(H109="",0,VLOOKUP(H109,VALIDATIONS!$AU$2:$AV$4,2,FALSE)))</f>
        <v/>
      </c>
    </row>
    <row r="110" spans="1:16" x14ac:dyDescent="0.25">
      <c r="A110" s="158"/>
      <c r="B110" s="153"/>
      <c r="C110" s="153"/>
      <c r="E110" s="354"/>
      <c r="F110" s="367"/>
      <c r="G110" s="367"/>
      <c r="H110" s="368"/>
      <c r="K110" s="155"/>
      <c r="L110" s="155"/>
      <c r="M110" s="366"/>
      <c r="N110" s="154"/>
      <c r="O110" s="154"/>
      <c r="P110" s="106" t="str">
        <f>IF(AND(I110="",J110="",K110="",L110="",M110="",N110="",O110=""),"",IF(G110="",0,IF(G110="Traffic Island", (2*(K110+L110))*VALIDATIONS!$AR$5 + IF(M110="",0,(VLOOKUP(M110,VALIDATIONS!$AW$2:$AX$5,2)*(K110*L110)  )), IF(G110="",0,VLOOKUP(G110,VALIDATIONS!$AP$2:$AR$5,3)*(PI()/4)*((I110^2)-(J110^2))) +  IF(M110="",0,(VLOOKUP(M110,VALIDATIONS!$AS$2:$AT$5,2)*(PI()/4)*J110^2))  +  (O110 * VALIDATIONS!$AZ$2)     )     )*IF(H110="",0,VLOOKUP(H110,VALIDATIONS!$AU$2:$AV$4,2,FALSE)))</f>
        <v/>
      </c>
    </row>
    <row r="111" spans="1:16" x14ac:dyDescent="0.25">
      <c r="A111" s="158"/>
      <c r="B111" s="153"/>
      <c r="C111" s="153"/>
      <c r="E111" s="354"/>
      <c r="F111" s="367"/>
      <c r="G111" s="367"/>
      <c r="H111" s="368"/>
      <c r="K111" s="155"/>
      <c r="L111" s="155"/>
      <c r="M111" s="366"/>
      <c r="N111" s="154"/>
      <c r="O111" s="154"/>
      <c r="P111" s="106" t="str">
        <f>IF(AND(I111="",J111="",K111="",L111="",M111="",N111="",O111=""),"",IF(G111="",0,IF(G111="Traffic Island", (2*(K111+L111))*VALIDATIONS!$AR$5 + IF(M111="",0,(VLOOKUP(M111,VALIDATIONS!$AW$2:$AX$5,2)*(K111*L111)  )), IF(G111="",0,VLOOKUP(G111,VALIDATIONS!$AP$2:$AR$5,3)*(PI()/4)*((I111^2)-(J111^2))) +  IF(M111="",0,(VLOOKUP(M111,VALIDATIONS!$AS$2:$AT$5,2)*(PI()/4)*J111^2))  +  (O111 * VALIDATIONS!$AZ$2)     )     )*IF(H111="",0,VLOOKUP(H111,VALIDATIONS!$AU$2:$AV$4,2,FALSE)))</f>
        <v/>
      </c>
    </row>
    <row r="112" spans="1:16" x14ac:dyDescent="0.25">
      <c r="A112" s="158"/>
      <c r="B112" s="153"/>
      <c r="C112" s="153"/>
      <c r="E112" s="354"/>
      <c r="F112" s="367"/>
      <c r="G112" s="367"/>
      <c r="H112" s="368"/>
      <c r="K112" s="155"/>
      <c r="L112" s="155"/>
      <c r="M112" s="366"/>
      <c r="N112" s="154"/>
      <c r="O112" s="154"/>
      <c r="P112" s="106" t="str">
        <f>IF(AND(I112="",J112="",K112="",L112="",M112="",N112="",O112=""),"",IF(G112="",0,IF(G112="Traffic Island", (2*(K112+L112))*VALIDATIONS!$AR$5 + IF(M112="",0,(VLOOKUP(M112,VALIDATIONS!$AW$2:$AX$5,2)*(K112*L112)  )), IF(G112="",0,VLOOKUP(G112,VALIDATIONS!$AP$2:$AR$5,3)*(PI()/4)*((I112^2)-(J112^2))) +  IF(M112="",0,(VLOOKUP(M112,VALIDATIONS!$AS$2:$AT$5,2)*(PI()/4)*J112^2))  +  (O112 * VALIDATIONS!$AZ$2)     )     )*IF(H112="",0,VLOOKUP(H112,VALIDATIONS!$AU$2:$AV$4,2,FALSE)))</f>
        <v/>
      </c>
    </row>
    <row r="113" spans="1:16" x14ac:dyDescent="0.25">
      <c r="A113" s="158"/>
      <c r="B113" s="153"/>
      <c r="C113" s="153"/>
      <c r="E113" s="354"/>
      <c r="F113" s="367"/>
      <c r="G113" s="367"/>
      <c r="H113" s="368"/>
      <c r="K113" s="155"/>
      <c r="L113" s="155"/>
      <c r="M113" s="366"/>
      <c r="N113" s="154"/>
      <c r="O113" s="154"/>
      <c r="P113" s="106" t="str">
        <f>IF(AND(I113="",J113="",K113="",L113="",M113="",N113="",O113=""),"",IF(G113="",0,IF(G113="Traffic Island", (2*(K113+L113))*VALIDATIONS!$AR$5 + IF(M113="",0,(VLOOKUP(M113,VALIDATIONS!$AW$2:$AX$5,2)*(K113*L113)  )), IF(G113="",0,VLOOKUP(G113,VALIDATIONS!$AP$2:$AR$5,3)*(PI()/4)*((I113^2)-(J113^2))) +  IF(M113="",0,(VLOOKUP(M113,VALIDATIONS!$AS$2:$AT$5,2)*(PI()/4)*J113^2))  +  (O113 * VALIDATIONS!$AZ$2)     )     )*IF(H113="",0,VLOOKUP(H113,VALIDATIONS!$AU$2:$AV$4,2,FALSE)))</f>
        <v/>
      </c>
    </row>
    <row r="114" spans="1:16" x14ac:dyDescent="0.25">
      <c r="A114" s="158"/>
      <c r="B114" s="153"/>
      <c r="C114" s="153"/>
      <c r="E114" s="354"/>
      <c r="F114" s="367"/>
      <c r="G114" s="367"/>
      <c r="H114" s="368"/>
      <c r="K114" s="155"/>
      <c r="L114" s="155"/>
      <c r="M114" s="366"/>
      <c r="N114" s="154"/>
      <c r="O114" s="154"/>
      <c r="P114" s="106" t="str">
        <f>IF(AND(I114="",J114="",K114="",L114="",M114="",N114="",O114=""),"",IF(G114="",0,IF(G114="Traffic Island", (2*(K114+L114))*VALIDATIONS!$AR$5 + IF(M114="",0,(VLOOKUP(M114,VALIDATIONS!$AW$2:$AX$5,2)*(K114*L114)  )), IF(G114="",0,VLOOKUP(G114,VALIDATIONS!$AP$2:$AR$5,3)*(PI()/4)*((I114^2)-(J114^2))) +  IF(M114="",0,(VLOOKUP(M114,VALIDATIONS!$AS$2:$AT$5,2)*(PI()/4)*J114^2))  +  (O114 * VALIDATIONS!$AZ$2)     )     )*IF(H114="",0,VLOOKUP(H114,VALIDATIONS!$AU$2:$AV$4,2,FALSE)))</f>
        <v/>
      </c>
    </row>
    <row r="115" spans="1:16" x14ac:dyDescent="0.25">
      <c r="A115" s="158"/>
      <c r="B115" s="153"/>
      <c r="C115" s="153"/>
      <c r="E115" s="354"/>
      <c r="F115" s="367"/>
      <c r="G115" s="367"/>
      <c r="H115" s="368"/>
      <c r="K115" s="155"/>
      <c r="L115" s="155"/>
      <c r="M115" s="366"/>
      <c r="N115" s="154"/>
      <c r="O115" s="154"/>
      <c r="P115" s="106" t="str">
        <f>IF(AND(I115="",J115="",K115="",L115="",M115="",N115="",O115=""),"",IF(G115="",0,IF(G115="Traffic Island", (2*(K115+L115))*VALIDATIONS!$AR$5 + IF(M115="",0,(VLOOKUP(M115,VALIDATIONS!$AW$2:$AX$5,2)*(K115*L115)  )), IF(G115="",0,VLOOKUP(G115,VALIDATIONS!$AP$2:$AR$5,3)*(PI()/4)*((I115^2)-(J115^2))) +  IF(M115="",0,(VLOOKUP(M115,VALIDATIONS!$AS$2:$AT$5,2)*(PI()/4)*J115^2))  +  (O115 * VALIDATIONS!$AZ$2)     )     )*IF(H115="",0,VLOOKUP(H115,VALIDATIONS!$AU$2:$AV$4,2,FALSE)))</f>
        <v/>
      </c>
    </row>
    <row r="116" spans="1:16" x14ac:dyDescent="0.25">
      <c r="A116" s="158"/>
      <c r="B116" s="153"/>
      <c r="C116" s="153"/>
      <c r="E116" s="354"/>
      <c r="F116" s="367"/>
      <c r="G116" s="367"/>
      <c r="H116" s="368"/>
      <c r="K116" s="155"/>
      <c r="L116" s="155"/>
      <c r="M116" s="366"/>
      <c r="N116" s="154"/>
      <c r="O116" s="154"/>
      <c r="P116" s="106" t="str">
        <f>IF(AND(I116="",J116="",K116="",L116="",M116="",N116="",O116=""),"",IF(G116="",0,IF(G116="Traffic Island", (2*(K116+L116))*VALIDATIONS!$AR$5 + IF(M116="",0,(VLOOKUP(M116,VALIDATIONS!$AW$2:$AX$5,2)*(K116*L116)  )), IF(G116="",0,VLOOKUP(G116,VALIDATIONS!$AP$2:$AR$5,3)*(PI()/4)*((I116^2)-(J116^2))) +  IF(M116="",0,(VLOOKUP(M116,VALIDATIONS!$AS$2:$AT$5,2)*(PI()/4)*J116^2))  +  (O116 * VALIDATIONS!$AZ$2)     )     )*IF(H116="",0,VLOOKUP(H116,VALIDATIONS!$AU$2:$AV$4,2,FALSE)))</f>
        <v/>
      </c>
    </row>
    <row r="117" spans="1:16" x14ac:dyDescent="0.25">
      <c r="A117" s="158"/>
      <c r="B117" s="153"/>
      <c r="C117" s="153"/>
      <c r="E117" s="354"/>
      <c r="F117" s="367"/>
      <c r="G117" s="367"/>
      <c r="H117" s="368"/>
      <c r="K117" s="155"/>
      <c r="L117" s="155"/>
      <c r="M117" s="366"/>
      <c r="N117" s="154"/>
      <c r="O117" s="154"/>
      <c r="P117" s="106" t="str">
        <f>IF(AND(I117="",J117="",K117="",L117="",M117="",N117="",O117=""),"",IF(G117="",0,IF(G117="Traffic Island", (2*(K117+L117))*VALIDATIONS!$AR$5 + IF(M117="",0,(VLOOKUP(M117,VALIDATIONS!$AW$2:$AX$5,2)*(K117*L117)  )), IF(G117="",0,VLOOKUP(G117,VALIDATIONS!$AP$2:$AR$5,3)*(PI()/4)*((I117^2)-(J117^2))) +  IF(M117="",0,(VLOOKUP(M117,VALIDATIONS!$AS$2:$AT$5,2)*(PI()/4)*J117^2))  +  (O117 * VALIDATIONS!$AZ$2)     )     )*IF(H117="",0,VLOOKUP(H117,VALIDATIONS!$AU$2:$AV$4,2,FALSE)))</f>
        <v/>
      </c>
    </row>
    <row r="118" spans="1:16" x14ac:dyDescent="0.25">
      <c r="A118" s="158"/>
      <c r="B118" s="153"/>
      <c r="C118" s="153"/>
      <c r="E118" s="354"/>
      <c r="F118" s="367"/>
      <c r="G118" s="367"/>
      <c r="H118" s="368"/>
      <c r="K118" s="155"/>
      <c r="L118" s="155"/>
      <c r="M118" s="366"/>
      <c r="N118" s="154"/>
      <c r="O118" s="154"/>
      <c r="P118" s="106" t="str">
        <f>IF(AND(I118="",J118="",K118="",L118="",M118="",N118="",O118=""),"",IF(G118="",0,IF(G118="Traffic Island", (2*(K118+L118))*VALIDATIONS!$AR$5 + IF(M118="",0,(VLOOKUP(M118,VALIDATIONS!$AW$2:$AX$5,2)*(K118*L118)  )), IF(G118="",0,VLOOKUP(G118,VALIDATIONS!$AP$2:$AR$5,3)*(PI()/4)*((I118^2)-(J118^2))) +  IF(M118="",0,(VLOOKUP(M118,VALIDATIONS!$AS$2:$AT$5,2)*(PI()/4)*J118^2))  +  (O118 * VALIDATIONS!$AZ$2)     )     )*IF(H118="",0,VLOOKUP(H118,VALIDATIONS!$AU$2:$AV$4,2,FALSE)))</f>
        <v/>
      </c>
    </row>
    <row r="119" spans="1:16" x14ac:dyDescent="0.25">
      <c r="A119" s="158"/>
      <c r="B119" s="153"/>
      <c r="C119" s="153"/>
      <c r="E119" s="354"/>
      <c r="F119" s="367"/>
      <c r="G119" s="367"/>
      <c r="H119" s="368"/>
      <c r="K119" s="155"/>
      <c r="L119" s="155"/>
      <c r="M119" s="366"/>
      <c r="N119" s="154"/>
      <c r="O119" s="154"/>
      <c r="P119" s="106" t="str">
        <f>IF(AND(I119="",J119="",K119="",L119="",M119="",N119="",O119=""),"",IF(G119="",0,IF(G119="Traffic Island", (2*(K119+L119))*VALIDATIONS!$AR$5 + IF(M119="",0,(VLOOKUP(M119,VALIDATIONS!$AW$2:$AX$5,2)*(K119*L119)  )), IF(G119="",0,VLOOKUP(G119,VALIDATIONS!$AP$2:$AR$5,3)*(PI()/4)*((I119^2)-(J119^2))) +  IF(M119="",0,(VLOOKUP(M119,VALIDATIONS!$AS$2:$AT$5,2)*(PI()/4)*J119^2))  +  (O119 * VALIDATIONS!$AZ$2)     )     )*IF(H119="",0,VLOOKUP(H119,VALIDATIONS!$AU$2:$AV$4,2,FALSE)))</f>
        <v/>
      </c>
    </row>
    <row r="120" spans="1:16" x14ac:dyDescent="0.25">
      <c r="A120" s="158"/>
      <c r="B120" s="153"/>
      <c r="C120" s="153"/>
      <c r="E120" s="354"/>
      <c r="F120" s="367"/>
      <c r="G120" s="367"/>
      <c r="H120" s="368"/>
      <c r="K120" s="155"/>
      <c r="L120" s="155"/>
      <c r="M120" s="366"/>
      <c r="N120" s="154"/>
      <c r="O120" s="154"/>
      <c r="P120" s="106" t="str">
        <f>IF(AND(I120="",J120="",K120="",L120="",M120="",N120="",O120=""),"",IF(G120="",0,IF(G120="Traffic Island", (2*(K120+L120))*VALIDATIONS!$AR$5 + IF(M120="",0,(VLOOKUP(M120,VALIDATIONS!$AW$2:$AX$5,2)*(K120*L120)  )), IF(G120="",0,VLOOKUP(G120,VALIDATIONS!$AP$2:$AR$5,3)*(PI()/4)*((I120^2)-(J120^2))) +  IF(M120="",0,(VLOOKUP(M120,VALIDATIONS!$AS$2:$AT$5,2)*(PI()/4)*J120^2))  +  (O120 * VALIDATIONS!$AZ$2)     )     )*IF(H120="",0,VLOOKUP(H120,VALIDATIONS!$AU$2:$AV$4,2,FALSE)))</f>
        <v/>
      </c>
    </row>
    <row r="121" spans="1:16" x14ac:dyDescent="0.25">
      <c r="A121" s="158"/>
      <c r="B121" s="153"/>
      <c r="C121" s="153"/>
      <c r="E121" s="354"/>
      <c r="F121" s="367"/>
      <c r="G121" s="367"/>
      <c r="H121" s="368"/>
      <c r="K121" s="155"/>
      <c r="L121" s="155"/>
      <c r="M121" s="366"/>
      <c r="N121" s="154"/>
      <c r="O121" s="154"/>
      <c r="P121" s="106" t="str">
        <f>IF(AND(I121="",J121="",K121="",L121="",M121="",N121="",O121=""),"",IF(G121="",0,IF(G121="Traffic Island", (2*(K121+L121))*VALIDATIONS!$AR$5 + IF(M121="",0,(VLOOKUP(M121,VALIDATIONS!$AW$2:$AX$5,2)*(K121*L121)  )), IF(G121="",0,VLOOKUP(G121,VALIDATIONS!$AP$2:$AR$5,3)*(PI()/4)*((I121^2)-(J121^2))) +  IF(M121="",0,(VLOOKUP(M121,VALIDATIONS!$AS$2:$AT$5,2)*(PI()/4)*J121^2))  +  (O121 * VALIDATIONS!$AZ$2)     )     )*IF(H121="",0,VLOOKUP(H121,VALIDATIONS!$AU$2:$AV$4,2,FALSE)))</f>
        <v/>
      </c>
    </row>
    <row r="122" spans="1:16" x14ac:dyDescent="0.25">
      <c r="A122" s="158"/>
      <c r="B122" s="153"/>
      <c r="C122" s="153"/>
      <c r="E122" s="354"/>
      <c r="F122" s="367"/>
      <c r="G122" s="367"/>
      <c r="H122" s="368"/>
      <c r="K122" s="155"/>
      <c r="L122" s="155"/>
      <c r="M122" s="366"/>
      <c r="N122" s="154"/>
      <c r="O122" s="154"/>
      <c r="P122" s="106" t="str">
        <f>IF(AND(I122="",J122="",K122="",L122="",M122="",N122="",O122=""),"",IF(G122="",0,IF(G122="Traffic Island", (2*(K122+L122))*VALIDATIONS!$AR$5 + IF(M122="",0,(VLOOKUP(M122,VALIDATIONS!$AW$2:$AX$5,2)*(K122*L122)  )), IF(G122="",0,VLOOKUP(G122,VALIDATIONS!$AP$2:$AR$5,3)*(PI()/4)*((I122^2)-(J122^2))) +  IF(M122="",0,(VLOOKUP(M122,VALIDATIONS!$AS$2:$AT$5,2)*(PI()/4)*J122^2))  +  (O122 * VALIDATIONS!$AZ$2)     )     )*IF(H122="",0,VLOOKUP(H122,VALIDATIONS!$AU$2:$AV$4,2,FALSE)))</f>
        <v/>
      </c>
    </row>
    <row r="123" spans="1:16" x14ac:dyDescent="0.25">
      <c r="A123" s="158"/>
      <c r="B123" s="153"/>
      <c r="C123" s="153"/>
      <c r="E123" s="354"/>
      <c r="F123" s="367"/>
      <c r="G123" s="367"/>
      <c r="H123" s="368"/>
      <c r="K123" s="155"/>
      <c r="L123" s="155"/>
      <c r="M123" s="366"/>
      <c r="N123" s="154"/>
      <c r="O123" s="154"/>
      <c r="P123" s="106" t="str">
        <f>IF(AND(I123="",J123="",K123="",L123="",M123="",N123="",O123=""),"",IF(G123="",0,IF(G123="Traffic Island", (2*(K123+L123))*VALIDATIONS!$AR$5 + IF(M123="",0,(VLOOKUP(M123,VALIDATIONS!$AW$2:$AX$5,2)*(K123*L123)  )), IF(G123="",0,VLOOKUP(G123,VALIDATIONS!$AP$2:$AR$5,3)*(PI()/4)*((I123^2)-(J123^2))) +  IF(M123="",0,(VLOOKUP(M123,VALIDATIONS!$AS$2:$AT$5,2)*(PI()/4)*J123^2))  +  (O123 * VALIDATIONS!$AZ$2)     )     )*IF(H123="",0,VLOOKUP(H123,VALIDATIONS!$AU$2:$AV$4,2,FALSE)))</f>
        <v/>
      </c>
    </row>
    <row r="124" spans="1:16" x14ac:dyDescent="0.25">
      <c r="A124" s="158"/>
      <c r="B124" s="153"/>
      <c r="C124" s="153"/>
      <c r="E124" s="354"/>
      <c r="F124" s="367"/>
      <c r="G124" s="367"/>
      <c r="H124" s="368"/>
      <c r="K124" s="155"/>
      <c r="L124" s="155"/>
      <c r="M124" s="366"/>
      <c r="N124" s="154"/>
      <c r="O124" s="154"/>
      <c r="P124" s="106" t="str">
        <f>IF(AND(I124="",J124="",K124="",L124="",M124="",N124="",O124=""),"",IF(G124="",0,IF(G124="Traffic Island", (2*(K124+L124))*VALIDATIONS!$AR$5 + IF(M124="",0,(VLOOKUP(M124,VALIDATIONS!$AW$2:$AX$5,2)*(K124*L124)  )), IF(G124="",0,VLOOKUP(G124,VALIDATIONS!$AP$2:$AR$5,3)*(PI()/4)*((I124^2)-(J124^2))) +  IF(M124="",0,(VLOOKUP(M124,VALIDATIONS!$AS$2:$AT$5,2)*(PI()/4)*J124^2))  +  (O124 * VALIDATIONS!$AZ$2)     )     )*IF(H124="",0,VLOOKUP(H124,VALIDATIONS!$AU$2:$AV$4,2,FALSE)))</f>
        <v/>
      </c>
    </row>
    <row r="125" spans="1:16" x14ac:dyDescent="0.25">
      <c r="A125" s="158"/>
      <c r="B125" s="153"/>
      <c r="C125" s="153"/>
      <c r="E125" s="354"/>
      <c r="F125" s="367"/>
      <c r="G125" s="367"/>
      <c r="H125" s="368"/>
      <c r="K125" s="155"/>
      <c r="L125" s="155"/>
      <c r="M125" s="366"/>
      <c r="N125" s="154"/>
      <c r="O125" s="154"/>
      <c r="P125" s="106" t="str">
        <f>IF(AND(I125="",J125="",K125="",L125="",M125="",N125="",O125=""),"",IF(G125="",0,IF(G125="Traffic Island", (2*(K125+L125))*VALIDATIONS!$AR$5 + IF(M125="",0,(VLOOKUP(M125,VALIDATIONS!$AW$2:$AX$5,2)*(K125*L125)  )), IF(G125="",0,VLOOKUP(G125,VALIDATIONS!$AP$2:$AR$5,3)*(PI()/4)*((I125^2)-(J125^2))) +  IF(M125="",0,(VLOOKUP(M125,VALIDATIONS!$AS$2:$AT$5,2)*(PI()/4)*J125^2))  +  (O125 * VALIDATIONS!$AZ$2)     )     )*IF(H125="",0,VLOOKUP(H125,VALIDATIONS!$AU$2:$AV$4,2,FALSE)))</f>
        <v/>
      </c>
    </row>
    <row r="126" spans="1:16" x14ac:dyDescent="0.25">
      <c r="A126" s="158"/>
      <c r="B126" s="153"/>
      <c r="C126" s="153"/>
      <c r="E126" s="354"/>
      <c r="F126" s="367"/>
      <c r="G126" s="367"/>
      <c r="H126" s="368"/>
      <c r="K126" s="155"/>
      <c r="L126" s="155"/>
      <c r="M126" s="366"/>
      <c r="N126" s="154"/>
      <c r="O126" s="154"/>
      <c r="P126" s="106" t="str">
        <f>IF(AND(I126="",J126="",K126="",L126="",M126="",N126="",O126=""),"",IF(G126="",0,IF(G126="Traffic Island", (2*(K126+L126))*VALIDATIONS!$AR$5 + IF(M126="",0,(VLOOKUP(M126,VALIDATIONS!$AW$2:$AX$5,2)*(K126*L126)  )), IF(G126="",0,VLOOKUP(G126,VALIDATIONS!$AP$2:$AR$5,3)*(PI()/4)*((I126^2)-(J126^2))) +  IF(M126="",0,(VLOOKUP(M126,VALIDATIONS!$AS$2:$AT$5,2)*(PI()/4)*J126^2))  +  (O126 * VALIDATIONS!$AZ$2)     )     )*IF(H126="",0,VLOOKUP(H126,VALIDATIONS!$AU$2:$AV$4,2,FALSE)))</f>
        <v/>
      </c>
    </row>
    <row r="127" spans="1:16" x14ac:dyDescent="0.25">
      <c r="A127" s="158"/>
      <c r="B127" s="153"/>
      <c r="C127" s="153"/>
      <c r="E127" s="354"/>
      <c r="F127" s="367"/>
      <c r="G127" s="367"/>
      <c r="H127" s="368"/>
      <c r="K127" s="155"/>
      <c r="L127" s="155"/>
      <c r="M127" s="366"/>
      <c r="N127" s="154"/>
      <c r="O127" s="154"/>
      <c r="P127" s="106" t="str">
        <f>IF(AND(I127="",J127="",K127="",L127="",M127="",N127="",O127=""),"",IF(G127="",0,IF(G127="Traffic Island", (2*(K127+L127))*VALIDATIONS!$AR$5 + IF(M127="",0,(VLOOKUP(M127,VALIDATIONS!$AW$2:$AX$5,2)*(K127*L127)  )), IF(G127="",0,VLOOKUP(G127,VALIDATIONS!$AP$2:$AR$5,3)*(PI()/4)*((I127^2)-(J127^2))) +  IF(M127="",0,(VLOOKUP(M127,VALIDATIONS!$AS$2:$AT$5,2)*(PI()/4)*J127^2))  +  (O127 * VALIDATIONS!$AZ$2)     )     )*IF(H127="",0,VLOOKUP(H127,VALIDATIONS!$AU$2:$AV$4,2,FALSE)))</f>
        <v/>
      </c>
    </row>
    <row r="128" spans="1:16" x14ac:dyDescent="0.25">
      <c r="A128" s="158"/>
      <c r="B128" s="153"/>
      <c r="C128" s="153"/>
      <c r="E128" s="354"/>
      <c r="F128" s="367"/>
      <c r="G128" s="367"/>
      <c r="H128" s="368"/>
      <c r="K128" s="155"/>
      <c r="L128" s="155"/>
      <c r="M128" s="366"/>
      <c r="N128" s="154"/>
      <c r="O128" s="154"/>
      <c r="P128" s="106" t="str">
        <f>IF(AND(I128="",J128="",K128="",L128="",M128="",N128="",O128=""),"",IF(G128="",0,IF(G128="Traffic Island", (2*(K128+L128))*VALIDATIONS!$AR$5 + IF(M128="",0,(VLOOKUP(M128,VALIDATIONS!$AW$2:$AX$5,2)*(K128*L128)  )), IF(G128="",0,VLOOKUP(G128,VALIDATIONS!$AP$2:$AR$5,3)*(PI()/4)*((I128^2)-(J128^2))) +  IF(M128="",0,(VLOOKUP(M128,VALIDATIONS!$AS$2:$AT$5,2)*(PI()/4)*J128^2))  +  (O128 * VALIDATIONS!$AZ$2)     )     )*IF(H128="",0,VLOOKUP(H128,VALIDATIONS!$AU$2:$AV$4,2,FALSE)))</f>
        <v/>
      </c>
    </row>
    <row r="129" spans="1:16" x14ac:dyDescent="0.25">
      <c r="A129" s="158"/>
      <c r="B129" s="153"/>
      <c r="C129" s="153"/>
      <c r="E129" s="354"/>
      <c r="F129" s="367"/>
      <c r="G129" s="367"/>
      <c r="H129" s="368"/>
      <c r="K129" s="155"/>
      <c r="L129" s="155"/>
      <c r="M129" s="366"/>
      <c r="N129" s="154"/>
      <c r="O129" s="154"/>
      <c r="P129" s="106" t="str">
        <f>IF(AND(I129="",J129="",K129="",L129="",M129="",N129="",O129=""),"",IF(G129="",0,IF(G129="Traffic Island", (2*(K129+L129))*VALIDATIONS!$AR$5 + IF(M129="",0,(VLOOKUP(M129,VALIDATIONS!$AW$2:$AX$5,2)*(K129*L129)  )), IF(G129="",0,VLOOKUP(G129,VALIDATIONS!$AP$2:$AR$5,3)*(PI()/4)*((I129^2)-(J129^2))) +  IF(M129="",0,(VLOOKUP(M129,VALIDATIONS!$AS$2:$AT$5,2)*(PI()/4)*J129^2))  +  (O129 * VALIDATIONS!$AZ$2)     )     )*IF(H129="",0,VLOOKUP(H129,VALIDATIONS!$AU$2:$AV$4,2,FALSE)))</f>
        <v/>
      </c>
    </row>
    <row r="130" spans="1:16" x14ac:dyDescent="0.25">
      <c r="A130" s="158"/>
      <c r="B130" s="153"/>
      <c r="C130" s="153"/>
      <c r="E130" s="354"/>
      <c r="F130" s="367"/>
      <c r="G130" s="367"/>
      <c r="H130" s="368"/>
      <c r="K130" s="155"/>
      <c r="L130" s="155"/>
      <c r="M130" s="366"/>
      <c r="N130" s="154"/>
      <c r="O130" s="154"/>
      <c r="P130" s="106" t="str">
        <f>IF(AND(I130="",J130="",K130="",L130="",M130="",N130="",O130=""),"",IF(G130="",0,IF(G130="Traffic Island", (2*(K130+L130))*VALIDATIONS!$AR$5 + IF(M130="",0,(VLOOKUP(M130,VALIDATIONS!$AW$2:$AX$5,2)*(K130*L130)  )), IF(G130="",0,VLOOKUP(G130,VALIDATIONS!$AP$2:$AR$5,3)*(PI()/4)*((I130^2)-(J130^2))) +  IF(M130="",0,(VLOOKUP(M130,VALIDATIONS!$AS$2:$AT$5,2)*(PI()/4)*J130^2))  +  (O130 * VALIDATIONS!$AZ$2)     )     )*IF(H130="",0,VLOOKUP(H130,VALIDATIONS!$AU$2:$AV$4,2,FALSE)))</f>
        <v/>
      </c>
    </row>
    <row r="131" spans="1:16" x14ac:dyDescent="0.25">
      <c r="A131" s="158"/>
      <c r="B131" s="153"/>
      <c r="C131" s="153"/>
      <c r="E131" s="354"/>
      <c r="F131" s="367"/>
      <c r="G131" s="367"/>
      <c r="H131" s="368"/>
      <c r="K131" s="155"/>
      <c r="L131" s="155"/>
      <c r="M131" s="366"/>
      <c r="N131" s="154"/>
      <c r="O131" s="154"/>
      <c r="P131" s="106" t="str">
        <f>IF(AND(I131="",J131="",K131="",L131="",M131="",N131="",O131=""),"",IF(G131="",0,IF(G131="Traffic Island", (2*(K131+L131))*VALIDATIONS!$AR$5 + IF(M131="",0,(VLOOKUP(M131,VALIDATIONS!$AW$2:$AX$5,2)*(K131*L131)  )), IF(G131="",0,VLOOKUP(G131,VALIDATIONS!$AP$2:$AR$5,3)*(PI()/4)*((I131^2)-(J131^2))) +  IF(M131="",0,(VLOOKUP(M131,VALIDATIONS!$AS$2:$AT$5,2)*(PI()/4)*J131^2))  +  (O131 * VALIDATIONS!$AZ$2)     )     )*IF(H131="",0,VLOOKUP(H131,VALIDATIONS!$AU$2:$AV$4,2,FALSE)))</f>
        <v/>
      </c>
    </row>
    <row r="132" spans="1:16" x14ac:dyDescent="0.25">
      <c r="A132" s="158"/>
      <c r="B132" s="153"/>
      <c r="C132" s="153"/>
      <c r="E132" s="354"/>
      <c r="F132" s="367"/>
      <c r="G132" s="367"/>
      <c r="H132" s="368"/>
      <c r="K132" s="155"/>
      <c r="L132" s="155"/>
      <c r="M132" s="366"/>
      <c r="N132" s="154"/>
      <c r="O132" s="154"/>
      <c r="P132" s="106" t="str">
        <f>IF(AND(I132="",J132="",K132="",L132="",M132="",N132="",O132=""),"",IF(G132="",0,IF(G132="Traffic Island", (2*(K132+L132))*VALIDATIONS!$AR$5 + IF(M132="",0,(VLOOKUP(M132,VALIDATIONS!$AW$2:$AX$5,2)*(K132*L132)  )), IF(G132="",0,VLOOKUP(G132,VALIDATIONS!$AP$2:$AR$5,3)*(PI()/4)*((I132^2)-(J132^2))) +  IF(M132="",0,(VLOOKUP(M132,VALIDATIONS!$AS$2:$AT$5,2)*(PI()/4)*J132^2))  +  (O132 * VALIDATIONS!$AZ$2)     )     )*IF(H132="",0,VLOOKUP(H132,VALIDATIONS!$AU$2:$AV$4,2,FALSE)))</f>
        <v/>
      </c>
    </row>
    <row r="133" spans="1:16" x14ac:dyDescent="0.25">
      <c r="A133" s="158"/>
      <c r="B133" s="153"/>
      <c r="C133" s="153"/>
      <c r="E133" s="354"/>
      <c r="F133" s="367"/>
      <c r="G133" s="367"/>
      <c r="H133" s="368"/>
      <c r="K133" s="155"/>
      <c r="L133" s="155"/>
      <c r="M133" s="366"/>
      <c r="N133" s="154"/>
      <c r="O133" s="154"/>
      <c r="P133" s="106" t="str">
        <f>IF(AND(I133="",J133="",K133="",L133="",M133="",N133="",O133=""),"",IF(G133="",0,IF(G133="Traffic Island", (2*(K133+L133))*VALIDATIONS!$AR$5 + IF(M133="",0,(VLOOKUP(M133,VALIDATIONS!$AW$2:$AX$5,2)*(K133*L133)  )), IF(G133="",0,VLOOKUP(G133,VALIDATIONS!$AP$2:$AR$5,3)*(PI()/4)*((I133^2)-(J133^2))) +  IF(M133="",0,(VLOOKUP(M133,VALIDATIONS!$AS$2:$AT$5,2)*(PI()/4)*J133^2))  +  (O133 * VALIDATIONS!$AZ$2)     )     )*IF(H133="",0,VLOOKUP(H133,VALIDATIONS!$AU$2:$AV$4,2,FALSE)))</f>
        <v/>
      </c>
    </row>
    <row r="134" spans="1:16" x14ac:dyDescent="0.25">
      <c r="A134" s="158"/>
      <c r="B134" s="153"/>
      <c r="C134" s="153"/>
      <c r="E134" s="354"/>
      <c r="F134" s="367"/>
      <c r="G134" s="367"/>
      <c r="H134" s="368"/>
      <c r="K134" s="155"/>
      <c r="L134" s="155"/>
      <c r="M134" s="366"/>
      <c r="N134" s="154"/>
      <c r="O134" s="154"/>
      <c r="P134" s="106" t="str">
        <f>IF(AND(I134="",J134="",K134="",L134="",M134="",N134="",O134=""),"",IF(G134="",0,IF(G134="Traffic Island", (2*(K134+L134))*VALIDATIONS!$AR$5 + IF(M134="",0,(VLOOKUP(M134,VALIDATIONS!$AW$2:$AX$5,2)*(K134*L134)  )), IF(G134="",0,VLOOKUP(G134,VALIDATIONS!$AP$2:$AR$5,3)*(PI()/4)*((I134^2)-(J134^2))) +  IF(M134="",0,(VLOOKUP(M134,VALIDATIONS!$AS$2:$AT$5,2)*(PI()/4)*J134^2))  +  (O134 * VALIDATIONS!$AZ$2)     )     )*IF(H134="",0,VLOOKUP(H134,VALIDATIONS!$AU$2:$AV$4,2,FALSE)))</f>
        <v/>
      </c>
    </row>
    <row r="135" spans="1:16" x14ac:dyDescent="0.25">
      <c r="A135" s="158"/>
      <c r="B135" s="153"/>
      <c r="C135" s="153"/>
      <c r="E135" s="354"/>
      <c r="F135" s="367"/>
      <c r="G135" s="367"/>
      <c r="H135" s="368"/>
      <c r="K135" s="155"/>
      <c r="L135" s="155"/>
      <c r="M135" s="366"/>
      <c r="N135" s="154"/>
      <c r="O135" s="154"/>
      <c r="P135" s="106" t="str">
        <f>IF(AND(I135="",J135="",K135="",L135="",M135="",N135="",O135=""),"",IF(G135="",0,IF(G135="Traffic Island", (2*(K135+L135))*VALIDATIONS!$AR$5 + IF(M135="",0,(VLOOKUP(M135,VALIDATIONS!$AW$2:$AX$5,2)*(K135*L135)  )), IF(G135="",0,VLOOKUP(G135,VALIDATIONS!$AP$2:$AR$5,3)*(PI()/4)*((I135^2)-(J135^2))) +  IF(M135="",0,(VLOOKUP(M135,VALIDATIONS!$AS$2:$AT$5,2)*(PI()/4)*J135^2))  +  (O135 * VALIDATIONS!$AZ$2)     )     )*IF(H135="",0,VLOOKUP(H135,VALIDATIONS!$AU$2:$AV$4,2,FALSE)))</f>
        <v/>
      </c>
    </row>
    <row r="136" spans="1:16" x14ac:dyDescent="0.25">
      <c r="A136" s="158"/>
      <c r="B136" s="153"/>
      <c r="C136" s="153"/>
      <c r="E136" s="354"/>
      <c r="F136" s="367"/>
      <c r="G136" s="367"/>
      <c r="H136" s="368"/>
      <c r="K136" s="155"/>
      <c r="L136" s="155"/>
      <c r="M136" s="366"/>
      <c r="N136" s="154"/>
      <c r="O136" s="154"/>
      <c r="P136" s="106" t="str">
        <f>IF(AND(I136="",J136="",K136="",L136="",M136="",N136="",O136=""),"",IF(G136="",0,IF(G136="Traffic Island", (2*(K136+L136))*VALIDATIONS!$AR$5 + IF(M136="",0,(VLOOKUP(M136,VALIDATIONS!$AW$2:$AX$5,2)*(K136*L136)  )), IF(G136="",0,VLOOKUP(G136,VALIDATIONS!$AP$2:$AR$5,3)*(PI()/4)*((I136^2)-(J136^2))) +  IF(M136="",0,(VLOOKUP(M136,VALIDATIONS!$AS$2:$AT$5,2)*(PI()/4)*J136^2))  +  (O136 * VALIDATIONS!$AZ$2)     )     )*IF(H136="",0,VLOOKUP(H136,VALIDATIONS!$AU$2:$AV$4,2,FALSE)))</f>
        <v/>
      </c>
    </row>
    <row r="137" spans="1:16" x14ac:dyDescent="0.25">
      <c r="A137" s="158"/>
      <c r="B137" s="153"/>
      <c r="C137" s="153"/>
      <c r="E137" s="354"/>
      <c r="F137" s="367"/>
      <c r="G137" s="367"/>
      <c r="H137" s="368"/>
      <c r="K137" s="155"/>
      <c r="L137" s="155"/>
      <c r="M137" s="366"/>
      <c r="N137" s="154"/>
      <c r="O137" s="154"/>
      <c r="P137" s="106" t="str">
        <f>IF(AND(I137="",J137="",K137="",L137="",M137="",N137="",O137=""),"",IF(G137="",0,IF(G137="Traffic Island", (2*(K137+L137))*VALIDATIONS!$AR$5 + IF(M137="",0,(VLOOKUP(M137,VALIDATIONS!$AW$2:$AX$5,2)*(K137*L137)  )), IF(G137="",0,VLOOKUP(G137,VALIDATIONS!$AP$2:$AR$5,3)*(PI()/4)*((I137^2)-(J137^2))) +  IF(M137="",0,(VLOOKUP(M137,VALIDATIONS!$AS$2:$AT$5,2)*(PI()/4)*J137^2))  +  (O137 * VALIDATIONS!$AZ$2)     )     )*IF(H137="",0,VLOOKUP(H137,VALIDATIONS!$AU$2:$AV$4,2,FALSE)))</f>
        <v/>
      </c>
    </row>
    <row r="138" spans="1:16" x14ac:dyDescent="0.25">
      <c r="A138" s="158"/>
      <c r="B138" s="153"/>
      <c r="C138" s="153"/>
      <c r="E138" s="354"/>
      <c r="F138" s="367"/>
      <c r="G138" s="367"/>
      <c r="H138" s="368"/>
      <c r="K138" s="155"/>
      <c r="L138" s="155"/>
      <c r="M138" s="366"/>
      <c r="N138" s="154"/>
      <c r="O138" s="154"/>
      <c r="P138" s="106" t="str">
        <f>IF(AND(I138="",J138="",K138="",L138="",M138="",N138="",O138=""),"",IF(G138="",0,IF(G138="Traffic Island", (2*(K138+L138))*VALIDATIONS!$AR$5 + IF(M138="",0,(VLOOKUP(M138,VALIDATIONS!$AW$2:$AX$5,2)*(K138*L138)  )), IF(G138="",0,VLOOKUP(G138,VALIDATIONS!$AP$2:$AR$5,3)*(PI()/4)*((I138^2)-(J138^2))) +  IF(M138="",0,(VLOOKUP(M138,VALIDATIONS!$AS$2:$AT$5,2)*(PI()/4)*J138^2))  +  (O138 * VALIDATIONS!$AZ$2)     )     )*IF(H138="",0,VLOOKUP(H138,VALIDATIONS!$AU$2:$AV$4,2,FALSE)))</f>
        <v/>
      </c>
    </row>
    <row r="139" spans="1:16" x14ac:dyDescent="0.25">
      <c r="A139" s="158"/>
      <c r="B139" s="153"/>
      <c r="C139" s="153"/>
      <c r="E139" s="354"/>
      <c r="F139" s="367"/>
      <c r="G139" s="367"/>
      <c r="H139" s="368"/>
      <c r="K139" s="155"/>
      <c r="L139" s="155"/>
      <c r="M139" s="366"/>
      <c r="N139" s="154"/>
      <c r="O139" s="154"/>
      <c r="P139" s="106" t="str">
        <f>IF(AND(I139="",J139="",K139="",L139="",M139="",N139="",O139=""),"",IF(G139="",0,IF(G139="Traffic Island", (2*(K139+L139))*VALIDATIONS!$AR$5 + IF(M139="",0,(VLOOKUP(M139,VALIDATIONS!$AW$2:$AX$5,2)*(K139*L139)  )), IF(G139="",0,VLOOKUP(G139,VALIDATIONS!$AP$2:$AR$5,3)*(PI()/4)*((I139^2)-(J139^2))) +  IF(M139="",0,(VLOOKUP(M139,VALIDATIONS!$AS$2:$AT$5,2)*(PI()/4)*J139^2))  +  (O139 * VALIDATIONS!$AZ$2)     )     )*IF(H139="",0,VLOOKUP(H139,VALIDATIONS!$AU$2:$AV$4,2,FALSE)))</f>
        <v/>
      </c>
    </row>
    <row r="140" spans="1:16" x14ac:dyDescent="0.25">
      <c r="A140" s="158"/>
      <c r="B140" s="153"/>
      <c r="C140" s="153"/>
      <c r="E140" s="354"/>
      <c r="F140" s="367"/>
      <c r="G140" s="367"/>
      <c r="H140" s="368"/>
      <c r="K140" s="155"/>
      <c r="L140" s="155"/>
      <c r="M140" s="366"/>
      <c r="N140" s="154"/>
      <c r="O140" s="154"/>
      <c r="P140" s="106" t="str">
        <f>IF(AND(I140="",J140="",K140="",L140="",M140="",N140="",O140=""),"",IF(G140="",0,IF(G140="Traffic Island", (2*(K140+L140))*VALIDATIONS!$AR$5 + IF(M140="",0,(VLOOKUP(M140,VALIDATIONS!$AW$2:$AX$5,2)*(K140*L140)  )), IF(G140="",0,VLOOKUP(G140,VALIDATIONS!$AP$2:$AR$5,3)*(PI()/4)*((I140^2)-(J140^2))) +  IF(M140="",0,(VLOOKUP(M140,VALIDATIONS!$AS$2:$AT$5,2)*(PI()/4)*J140^2))  +  (O140 * VALIDATIONS!$AZ$2)     )     )*IF(H140="",0,VLOOKUP(H140,VALIDATIONS!$AU$2:$AV$4,2,FALSE)))</f>
        <v/>
      </c>
    </row>
    <row r="141" spans="1:16" x14ac:dyDescent="0.25">
      <c r="A141" s="158"/>
      <c r="B141" s="153"/>
      <c r="C141" s="153"/>
      <c r="E141" s="354"/>
      <c r="F141" s="367"/>
      <c r="G141" s="367"/>
      <c r="H141" s="368"/>
      <c r="K141" s="155"/>
      <c r="L141" s="155"/>
      <c r="M141" s="366"/>
      <c r="N141" s="154"/>
      <c r="O141" s="154"/>
      <c r="P141" s="106" t="str">
        <f>IF(AND(I141="",J141="",K141="",L141="",M141="",N141="",O141=""),"",IF(G141="",0,IF(G141="Traffic Island", (2*(K141+L141))*VALIDATIONS!$AR$5 + IF(M141="",0,(VLOOKUP(M141,VALIDATIONS!$AW$2:$AX$5,2)*(K141*L141)  )), IF(G141="",0,VLOOKUP(G141,VALIDATIONS!$AP$2:$AR$5,3)*(PI()/4)*((I141^2)-(J141^2))) +  IF(M141="",0,(VLOOKUP(M141,VALIDATIONS!$AS$2:$AT$5,2)*(PI()/4)*J141^2))  +  (O141 * VALIDATIONS!$AZ$2)     )     )*IF(H141="",0,VLOOKUP(H141,VALIDATIONS!$AU$2:$AV$4,2,FALSE)))</f>
        <v/>
      </c>
    </row>
    <row r="142" spans="1:16" x14ac:dyDescent="0.25">
      <c r="A142" s="158"/>
      <c r="B142" s="153"/>
      <c r="C142" s="153"/>
      <c r="E142" s="354"/>
      <c r="F142" s="367"/>
      <c r="G142" s="367"/>
      <c r="H142" s="368"/>
      <c r="K142" s="155"/>
      <c r="L142" s="155"/>
      <c r="M142" s="366"/>
      <c r="N142" s="154"/>
      <c r="O142" s="154"/>
      <c r="P142" s="106" t="str">
        <f>IF(AND(I142="",J142="",K142="",L142="",M142="",N142="",O142=""),"",IF(G142="",0,IF(G142="Traffic Island", (2*(K142+L142))*VALIDATIONS!$AR$5 + IF(M142="",0,(VLOOKUP(M142,VALIDATIONS!$AW$2:$AX$5,2)*(K142*L142)  )), IF(G142="",0,VLOOKUP(G142,VALIDATIONS!$AP$2:$AR$5,3)*(PI()/4)*((I142^2)-(J142^2))) +  IF(M142="",0,(VLOOKUP(M142,VALIDATIONS!$AS$2:$AT$5,2)*(PI()/4)*J142^2))  +  (O142 * VALIDATIONS!$AZ$2)     )     )*IF(H142="",0,VLOOKUP(H142,VALIDATIONS!$AU$2:$AV$4,2,FALSE)))</f>
        <v/>
      </c>
    </row>
    <row r="143" spans="1:16" x14ac:dyDescent="0.25">
      <c r="A143" s="158"/>
      <c r="B143" s="153"/>
      <c r="C143" s="153"/>
      <c r="E143" s="354"/>
      <c r="F143" s="367"/>
      <c r="G143" s="367"/>
      <c r="H143" s="368"/>
      <c r="K143" s="155"/>
      <c r="L143" s="155"/>
      <c r="M143" s="366"/>
      <c r="N143" s="154"/>
      <c r="O143" s="154"/>
      <c r="P143" s="106" t="str">
        <f>IF(AND(I143="",J143="",K143="",L143="",M143="",N143="",O143=""),"",IF(G143="",0,IF(G143="Traffic Island", (2*(K143+L143))*VALIDATIONS!$AR$5 + IF(M143="",0,(VLOOKUP(M143,VALIDATIONS!$AW$2:$AX$5,2)*(K143*L143)  )), IF(G143="",0,VLOOKUP(G143,VALIDATIONS!$AP$2:$AR$5,3)*(PI()/4)*((I143^2)-(J143^2))) +  IF(M143="",0,(VLOOKUP(M143,VALIDATIONS!$AS$2:$AT$5,2)*(PI()/4)*J143^2))  +  (O143 * VALIDATIONS!$AZ$2)     )     )*IF(H143="",0,VLOOKUP(H143,VALIDATIONS!$AU$2:$AV$4,2,FALSE)))</f>
        <v/>
      </c>
    </row>
    <row r="144" spans="1:16" x14ac:dyDescent="0.25">
      <c r="A144" s="158"/>
      <c r="B144" s="153"/>
      <c r="C144" s="153"/>
      <c r="E144" s="354"/>
      <c r="F144" s="367"/>
      <c r="G144" s="367"/>
      <c r="H144" s="368"/>
      <c r="K144" s="155"/>
      <c r="L144" s="155"/>
      <c r="M144" s="366"/>
      <c r="N144" s="154"/>
      <c r="O144" s="154"/>
      <c r="P144" s="106" t="str">
        <f>IF(AND(I144="",J144="",K144="",L144="",M144="",N144="",O144=""),"",IF(G144="",0,IF(G144="Traffic Island", (2*(K144+L144))*VALIDATIONS!$AR$5 + IF(M144="",0,(VLOOKUP(M144,VALIDATIONS!$AW$2:$AX$5,2)*(K144*L144)  )), IF(G144="",0,VLOOKUP(G144,VALIDATIONS!$AP$2:$AR$5,3)*(PI()/4)*((I144^2)-(J144^2))) +  IF(M144="",0,(VLOOKUP(M144,VALIDATIONS!$AS$2:$AT$5,2)*(PI()/4)*J144^2))  +  (O144 * VALIDATIONS!$AZ$2)     )     )*IF(H144="",0,VLOOKUP(H144,VALIDATIONS!$AU$2:$AV$4,2,FALSE)))</f>
        <v/>
      </c>
    </row>
    <row r="145" spans="1:16" x14ac:dyDescent="0.25">
      <c r="A145" s="158"/>
      <c r="B145" s="153"/>
      <c r="C145" s="153"/>
      <c r="E145" s="354"/>
      <c r="F145" s="367"/>
      <c r="G145" s="367"/>
      <c r="H145" s="368"/>
      <c r="K145" s="155"/>
      <c r="L145" s="155"/>
      <c r="M145" s="366"/>
      <c r="N145" s="154"/>
      <c r="O145" s="154"/>
      <c r="P145" s="106" t="str">
        <f>IF(AND(I145="",J145="",K145="",L145="",M145="",N145="",O145=""),"",IF(G145="",0,IF(G145="Traffic Island", (2*(K145+L145))*VALIDATIONS!$AR$5 + IF(M145="",0,(VLOOKUP(M145,VALIDATIONS!$AW$2:$AX$5,2)*(K145*L145)  )), IF(G145="",0,VLOOKUP(G145,VALIDATIONS!$AP$2:$AR$5,3)*(PI()/4)*((I145^2)-(J145^2))) +  IF(M145="",0,(VLOOKUP(M145,VALIDATIONS!$AS$2:$AT$5,2)*(PI()/4)*J145^2))  +  (O145 * VALIDATIONS!$AZ$2)     )     )*IF(H145="",0,VLOOKUP(H145,VALIDATIONS!$AU$2:$AV$4,2,FALSE)))</f>
        <v/>
      </c>
    </row>
    <row r="146" spans="1:16" x14ac:dyDescent="0.25">
      <c r="A146" s="158"/>
      <c r="B146" s="153"/>
      <c r="C146" s="153"/>
      <c r="E146" s="354"/>
      <c r="F146" s="367"/>
      <c r="G146" s="367"/>
      <c r="H146" s="368"/>
      <c r="K146" s="155"/>
      <c r="L146" s="155"/>
      <c r="M146" s="366"/>
      <c r="N146" s="154"/>
      <c r="O146" s="154"/>
      <c r="P146" s="106" t="str">
        <f>IF(AND(I146="",J146="",K146="",L146="",M146="",N146="",O146=""),"",IF(G146="",0,IF(G146="Traffic Island", (2*(K146+L146))*VALIDATIONS!$AR$5 + IF(M146="",0,(VLOOKUP(M146,VALIDATIONS!$AW$2:$AX$5,2)*(K146*L146)  )), IF(G146="",0,VLOOKUP(G146,VALIDATIONS!$AP$2:$AR$5,3)*(PI()/4)*((I146^2)-(J146^2))) +  IF(M146="",0,(VLOOKUP(M146,VALIDATIONS!$AS$2:$AT$5,2)*(PI()/4)*J146^2))  +  (O146 * VALIDATIONS!$AZ$2)     )     )*IF(H146="",0,VLOOKUP(H146,VALIDATIONS!$AU$2:$AV$4,2,FALSE)))</f>
        <v/>
      </c>
    </row>
    <row r="147" spans="1:16" x14ac:dyDescent="0.25">
      <c r="A147" s="158"/>
      <c r="B147" s="153"/>
      <c r="C147" s="153"/>
      <c r="E147" s="354"/>
      <c r="F147" s="367"/>
      <c r="G147" s="367"/>
      <c r="H147" s="368"/>
      <c r="K147" s="155"/>
      <c r="L147" s="155"/>
      <c r="M147" s="366"/>
      <c r="N147" s="154"/>
      <c r="O147" s="154"/>
      <c r="P147" s="106" t="str">
        <f>IF(AND(I147="",J147="",K147="",L147="",M147="",N147="",O147=""),"",IF(G147="",0,IF(G147="Traffic Island", (2*(K147+L147))*VALIDATIONS!$AR$5 + IF(M147="",0,(VLOOKUP(M147,VALIDATIONS!$AW$2:$AX$5,2)*(K147*L147)  )), IF(G147="",0,VLOOKUP(G147,VALIDATIONS!$AP$2:$AR$5,3)*(PI()/4)*((I147^2)-(J147^2))) +  IF(M147="",0,(VLOOKUP(M147,VALIDATIONS!$AS$2:$AT$5,2)*(PI()/4)*J147^2))  +  (O147 * VALIDATIONS!$AZ$2)     )     )*IF(H147="",0,VLOOKUP(H147,VALIDATIONS!$AU$2:$AV$4,2,FALSE)))</f>
        <v/>
      </c>
    </row>
    <row r="148" spans="1:16" x14ac:dyDescent="0.25">
      <c r="A148" s="158"/>
      <c r="B148" s="153"/>
      <c r="C148" s="153"/>
      <c r="E148" s="354"/>
      <c r="F148" s="367"/>
      <c r="G148" s="367"/>
      <c r="H148" s="368"/>
      <c r="K148" s="155"/>
      <c r="L148" s="155"/>
      <c r="M148" s="366"/>
      <c r="N148" s="154"/>
      <c r="O148" s="154"/>
      <c r="P148" s="106" t="str">
        <f>IF(AND(I148="",J148="",K148="",L148="",M148="",N148="",O148=""),"",IF(G148="",0,IF(G148="Traffic Island", (2*(K148+L148))*VALIDATIONS!$AR$5 + IF(M148="",0,(VLOOKUP(M148,VALIDATIONS!$AW$2:$AX$5,2)*(K148*L148)  )), IF(G148="",0,VLOOKUP(G148,VALIDATIONS!$AP$2:$AR$5,3)*(PI()/4)*((I148^2)-(J148^2))) +  IF(M148="",0,(VLOOKUP(M148,VALIDATIONS!$AS$2:$AT$5,2)*(PI()/4)*J148^2))  +  (O148 * VALIDATIONS!$AZ$2)     )     )*IF(H148="",0,VLOOKUP(H148,VALIDATIONS!$AU$2:$AV$4,2,FALSE)))</f>
        <v/>
      </c>
    </row>
    <row r="149" spans="1:16" x14ac:dyDescent="0.25">
      <c r="A149" s="158"/>
      <c r="B149" s="153"/>
      <c r="C149" s="153"/>
      <c r="E149" s="354"/>
      <c r="F149" s="367"/>
      <c r="G149" s="367"/>
      <c r="H149" s="368"/>
      <c r="K149" s="155"/>
      <c r="L149" s="155"/>
      <c r="M149" s="366"/>
      <c r="N149" s="154"/>
      <c r="O149" s="154"/>
      <c r="P149" s="106" t="str">
        <f>IF(AND(I149="",J149="",K149="",L149="",M149="",N149="",O149=""),"",IF(G149="",0,IF(G149="Traffic Island", (2*(K149+L149))*VALIDATIONS!$AR$5 + IF(M149="",0,(VLOOKUP(M149,VALIDATIONS!$AW$2:$AX$5,2)*(K149*L149)  )), IF(G149="",0,VLOOKUP(G149,VALIDATIONS!$AP$2:$AR$5,3)*(PI()/4)*((I149^2)-(J149^2))) +  IF(M149="",0,(VLOOKUP(M149,VALIDATIONS!$AS$2:$AT$5,2)*(PI()/4)*J149^2))  +  (O149 * VALIDATIONS!$AZ$2)     )     )*IF(H149="",0,VLOOKUP(H149,VALIDATIONS!$AU$2:$AV$4,2,FALSE)))</f>
        <v/>
      </c>
    </row>
    <row r="150" spans="1:16" x14ac:dyDescent="0.25">
      <c r="A150" s="158"/>
      <c r="B150" s="153"/>
      <c r="C150" s="153"/>
      <c r="E150" s="354"/>
      <c r="F150" s="367"/>
      <c r="G150" s="367"/>
      <c r="H150" s="368"/>
      <c r="K150" s="155"/>
      <c r="L150" s="155"/>
      <c r="M150" s="366"/>
      <c r="N150" s="154"/>
      <c r="O150" s="154"/>
      <c r="P150" s="106" t="str">
        <f>IF(AND(I150="",J150="",K150="",L150="",M150="",N150="",O150=""),"",IF(G150="",0,IF(G150="Traffic Island", (2*(K150+L150))*VALIDATIONS!$AR$5 + IF(M150="",0,(VLOOKUP(M150,VALIDATIONS!$AW$2:$AX$5,2)*(K150*L150)  )), IF(G150="",0,VLOOKUP(G150,VALIDATIONS!$AP$2:$AR$5,3)*(PI()/4)*((I150^2)-(J150^2))) +  IF(M150="",0,(VLOOKUP(M150,VALIDATIONS!$AS$2:$AT$5,2)*(PI()/4)*J150^2))  +  (O150 * VALIDATIONS!$AZ$2)     )     )*IF(H150="",0,VLOOKUP(H150,VALIDATIONS!$AU$2:$AV$4,2,FALSE)))</f>
        <v/>
      </c>
    </row>
    <row r="151" spans="1:16" x14ac:dyDescent="0.25">
      <c r="A151" s="158"/>
      <c r="B151" s="153"/>
      <c r="C151" s="153"/>
      <c r="E151" s="354"/>
      <c r="F151" s="367"/>
      <c r="G151" s="367"/>
      <c r="H151" s="368"/>
      <c r="K151" s="155"/>
      <c r="L151" s="155"/>
      <c r="M151" s="366"/>
      <c r="N151" s="154"/>
      <c r="O151" s="154"/>
      <c r="P151" s="106" t="str">
        <f>IF(AND(I151="",J151="",K151="",L151="",M151="",N151="",O151=""),"",IF(G151="",0,IF(G151="Traffic Island", (2*(K151+L151))*VALIDATIONS!$AR$5 + IF(M151="",0,(VLOOKUP(M151,VALIDATIONS!$AW$2:$AX$5,2)*(K151*L151)  )), IF(G151="",0,VLOOKUP(G151,VALIDATIONS!$AP$2:$AR$5,3)*(PI()/4)*((I151^2)-(J151^2))) +  IF(M151="",0,(VLOOKUP(M151,VALIDATIONS!$AS$2:$AT$5,2)*(PI()/4)*J151^2))  +  (O151 * VALIDATIONS!$AZ$2)     )     )*IF(H151="",0,VLOOKUP(H151,VALIDATIONS!$AU$2:$AV$4,2,FALSE)))</f>
        <v/>
      </c>
    </row>
    <row r="152" spans="1:16" x14ac:dyDescent="0.25">
      <c r="A152" s="158"/>
      <c r="B152" s="153"/>
      <c r="C152" s="153"/>
      <c r="E152" s="354"/>
      <c r="F152" s="367"/>
      <c r="G152" s="367"/>
      <c r="H152" s="368"/>
      <c r="K152" s="155"/>
      <c r="L152" s="155"/>
      <c r="M152" s="366"/>
      <c r="N152" s="154"/>
      <c r="O152" s="154"/>
      <c r="P152" s="106" t="str">
        <f>IF(AND(I152="",J152="",K152="",L152="",M152="",N152="",O152=""),"",IF(G152="",0,IF(G152="Traffic Island", (2*(K152+L152))*VALIDATIONS!$AR$5 + IF(M152="",0,(VLOOKUP(M152,VALIDATIONS!$AW$2:$AX$5,2)*(K152*L152)  )), IF(G152="",0,VLOOKUP(G152,VALIDATIONS!$AP$2:$AR$5,3)*(PI()/4)*((I152^2)-(J152^2))) +  IF(M152="",0,(VLOOKUP(M152,VALIDATIONS!$AS$2:$AT$5,2)*(PI()/4)*J152^2))  +  (O152 * VALIDATIONS!$AZ$2)     )     )*IF(H152="",0,VLOOKUP(H152,VALIDATIONS!$AU$2:$AV$4,2,FALSE)))</f>
        <v/>
      </c>
    </row>
    <row r="153" spans="1:16" x14ac:dyDescent="0.25">
      <c r="A153" s="158"/>
      <c r="B153" s="153"/>
      <c r="C153" s="153"/>
      <c r="E153" s="354"/>
      <c r="F153" s="367"/>
      <c r="G153" s="367"/>
      <c r="H153" s="368"/>
      <c r="K153" s="155"/>
      <c r="L153" s="155"/>
      <c r="M153" s="366"/>
      <c r="N153" s="154"/>
      <c r="O153" s="154"/>
      <c r="P153" s="106" t="str">
        <f>IF(AND(I153="",J153="",K153="",L153="",M153="",N153="",O153=""),"",IF(G153="",0,IF(G153="Traffic Island", (2*(K153+L153))*VALIDATIONS!$AR$5 + IF(M153="",0,(VLOOKUP(M153,VALIDATIONS!$AW$2:$AX$5,2)*(K153*L153)  )), IF(G153="",0,VLOOKUP(G153,VALIDATIONS!$AP$2:$AR$5,3)*(PI()/4)*((I153^2)-(J153^2))) +  IF(M153="",0,(VLOOKUP(M153,VALIDATIONS!$AS$2:$AT$5,2)*(PI()/4)*J153^2))  +  (O153 * VALIDATIONS!$AZ$2)     )     )*IF(H153="",0,VLOOKUP(H153,VALIDATIONS!$AU$2:$AV$4,2,FALSE)))</f>
        <v/>
      </c>
    </row>
    <row r="154" spans="1:16" x14ac:dyDescent="0.25">
      <c r="A154" s="158"/>
      <c r="B154" s="153"/>
      <c r="C154" s="153"/>
      <c r="E154" s="354"/>
      <c r="F154" s="367"/>
      <c r="G154" s="367"/>
      <c r="H154" s="368"/>
      <c r="K154" s="155"/>
      <c r="L154" s="155"/>
      <c r="M154" s="366"/>
      <c r="N154" s="154"/>
      <c r="O154" s="154"/>
      <c r="P154" s="106" t="str">
        <f>IF(AND(I154="",J154="",K154="",L154="",M154="",N154="",O154=""),"",IF(G154="",0,IF(G154="Traffic Island", (2*(K154+L154))*VALIDATIONS!$AR$5 + IF(M154="",0,(VLOOKUP(M154,VALIDATIONS!$AW$2:$AX$5,2)*(K154*L154)  )), IF(G154="",0,VLOOKUP(G154,VALIDATIONS!$AP$2:$AR$5,3)*(PI()/4)*((I154^2)-(J154^2))) +  IF(M154="",0,(VLOOKUP(M154,VALIDATIONS!$AS$2:$AT$5,2)*(PI()/4)*J154^2))  +  (O154 * VALIDATIONS!$AZ$2)     )     )*IF(H154="",0,VLOOKUP(H154,VALIDATIONS!$AU$2:$AV$4,2,FALSE)))</f>
        <v/>
      </c>
    </row>
    <row r="155" spans="1:16" x14ac:dyDescent="0.25">
      <c r="A155" s="158"/>
      <c r="B155" s="153"/>
      <c r="C155" s="153"/>
      <c r="E155" s="354"/>
      <c r="F155" s="367"/>
      <c r="G155" s="367"/>
      <c r="H155" s="368"/>
      <c r="K155" s="155"/>
      <c r="L155" s="155"/>
      <c r="M155" s="366"/>
      <c r="N155" s="154"/>
      <c r="O155" s="154"/>
      <c r="P155" s="106" t="str">
        <f>IF(AND(I155="",J155="",K155="",L155="",M155="",N155="",O155=""),"",IF(G155="",0,IF(G155="Traffic Island", (2*(K155+L155))*VALIDATIONS!$AR$5 + IF(M155="",0,(VLOOKUP(M155,VALIDATIONS!$AW$2:$AX$5,2)*(K155*L155)  )), IF(G155="",0,VLOOKUP(G155,VALIDATIONS!$AP$2:$AR$5,3)*(PI()/4)*((I155^2)-(J155^2))) +  IF(M155="",0,(VLOOKUP(M155,VALIDATIONS!$AS$2:$AT$5,2)*(PI()/4)*J155^2))  +  (O155 * VALIDATIONS!$AZ$2)     )     )*IF(H155="",0,VLOOKUP(H155,VALIDATIONS!$AU$2:$AV$4,2,FALSE)))</f>
        <v/>
      </c>
    </row>
    <row r="156" spans="1:16" x14ac:dyDescent="0.25">
      <c r="A156" s="158"/>
      <c r="B156" s="153"/>
      <c r="C156" s="153"/>
      <c r="E156" s="354"/>
      <c r="F156" s="367"/>
      <c r="G156" s="367"/>
      <c r="H156" s="368"/>
      <c r="K156" s="155"/>
      <c r="L156" s="155"/>
      <c r="M156" s="366"/>
      <c r="N156" s="154"/>
      <c r="O156" s="154"/>
      <c r="P156" s="106" t="str">
        <f>IF(AND(I156="",J156="",K156="",L156="",M156="",N156="",O156=""),"",IF(G156="",0,IF(G156="Traffic Island", (2*(K156+L156))*VALIDATIONS!$AR$5 + IF(M156="",0,(VLOOKUP(M156,VALIDATIONS!$AW$2:$AX$5,2)*(K156*L156)  )), IF(G156="",0,VLOOKUP(G156,VALIDATIONS!$AP$2:$AR$5,3)*(PI()/4)*((I156^2)-(J156^2))) +  IF(M156="",0,(VLOOKUP(M156,VALIDATIONS!$AS$2:$AT$5,2)*(PI()/4)*J156^2))  +  (O156 * VALIDATIONS!$AZ$2)     )     )*IF(H156="",0,VLOOKUP(H156,VALIDATIONS!$AU$2:$AV$4,2,FALSE)))</f>
        <v/>
      </c>
    </row>
    <row r="157" spans="1:16" x14ac:dyDescent="0.25">
      <c r="A157" s="158"/>
      <c r="B157" s="153"/>
      <c r="C157" s="153"/>
      <c r="E157" s="354"/>
      <c r="F157" s="367"/>
      <c r="G157" s="367"/>
      <c r="H157" s="368"/>
      <c r="K157" s="155"/>
      <c r="L157" s="155"/>
      <c r="M157" s="366"/>
      <c r="N157" s="154"/>
      <c r="O157" s="154"/>
      <c r="P157" s="106" t="str">
        <f>IF(AND(I157="",J157="",K157="",L157="",M157="",N157="",O157=""),"",IF(G157="",0,IF(G157="Traffic Island", (2*(K157+L157))*VALIDATIONS!$AR$5 + IF(M157="",0,(VLOOKUP(M157,VALIDATIONS!$AW$2:$AX$5,2)*(K157*L157)  )), IF(G157="",0,VLOOKUP(G157,VALIDATIONS!$AP$2:$AR$5,3)*(PI()/4)*((I157^2)-(J157^2))) +  IF(M157="",0,(VLOOKUP(M157,VALIDATIONS!$AS$2:$AT$5,2)*(PI()/4)*J157^2))  +  (O157 * VALIDATIONS!$AZ$2)     )     )*IF(H157="",0,VLOOKUP(H157,VALIDATIONS!$AU$2:$AV$4,2,FALSE)))</f>
        <v/>
      </c>
    </row>
    <row r="158" spans="1:16" x14ac:dyDescent="0.25">
      <c r="A158" s="158"/>
      <c r="B158" s="153"/>
      <c r="C158" s="153"/>
      <c r="E158" s="354"/>
      <c r="F158" s="367"/>
      <c r="G158" s="367"/>
      <c r="H158" s="368"/>
      <c r="K158" s="155"/>
      <c r="L158" s="155"/>
      <c r="M158" s="366"/>
      <c r="N158" s="154"/>
      <c r="O158" s="154"/>
      <c r="P158" s="106" t="str">
        <f>IF(AND(I158="",J158="",K158="",L158="",M158="",N158="",O158=""),"",IF(G158="",0,IF(G158="Traffic Island", (2*(K158+L158))*VALIDATIONS!$AR$5 + IF(M158="",0,(VLOOKUP(M158,VALIDATIONS!$AW$2:$AX$5,2)*(K158*L158)  )), IF(G158="",0,VLOOKUP(G158,VALIDATIONS!$AP$2:$AR$5,3)*(PI()/4)*((I158^2)-(J158^2))) +  IF(M158="",0,(VLOOKUP(M158,VALIDATIONS!$AS$2:$AT$5,2)*(PI()/4)*J158^2))  +  (O158 * VALIDATIONS!$AZ$2)     )     )*IF(H158="",0,VLOOKUP(H158,VALIDATIONS!$AU$2:$AV$4,2,FALSE)))</f>
        <v/>
      </c>
    </row>
    <row r="159" spans="1:16" x14ac:dyDescent="0.25">
      <c r="A159" s="158"/>
      <c r="B159" s="153"/>
      <c r="C159" s="153"/>
      <c r="E159" s="354"/>
      <c r="F159" s="367"/>
      <c r="G159" s="367"/>
      <c r="H159" s="368"/>
      <c r="K159" s="155"/>
      <c r="L159" s="155"/>
      <c r="M159" s="366"/>
      <c r="N159" s="154"/>
      <c r="O159" s="154"/>
      <c r="P159" s="106" t="str">
        <f>IF(AND(I159="",J159="",K159="",L159="",M159="",N159="",O159=""),"",IF(G159="",0,IF(G159="Traffic Island", (2*(K159+L159))*VALIDATIONS!$AR$5 + IF(M159="",0,(VLOOKUP(M159,VALIDATIONS!$AW$2:$AX$5,2)*(K159*L159)  )), IF(G159="",0,VLOOKUP(G159,VALIDATIONS!$AP$2:$AR$5,3)*(PI()/4)*((I159^2)-(J159^2))) +  IF(M159="",0,(VLOOKUP(M159,VALIDATIONS!$AS$2:$AT$5,2)*(PI()/4)*J159^2))  +  (O159 * VALIDATIONS!$AZ$2)     )     )*IF(H159="",0,VLOOKUP(H159,VALIDATIONS!$AU$2:$AV$4,2,FALSE)))</f>
        <v/>
      </c>
    </row>
    <row r="160" spans="1:16" x14ac:dyDescent="0.25">
      <c r="A160" s="158"/>
      <c r="B160" s="153"/>
      <c r="C160" s="153"/>
      <c r="E160" s="354"/>
      <c r="F160" s="367"/>
      <c r="G160" s="367"/>
      <c r="H160" s="368"/>
      <c r="K160" s="155"/>
      <c r="L160" s="155"/>
      <c r="M160" s="366"/>
      <c r="N160" s="154"/>
      <c r="O160" s="154"/>
      <c r="P160" s="106" t="str">
        <f>IF(AND(I160="",J160="",K160="",L160="",M160="",N160="",O160=""),"",IF(G160="",0,IF(G160="Traffic Island", (2*(K160+L160))*VALIDATIONS!$AR$5 + IF(M160="",0,(VLOOKUP(M160,VALIDATIONS!$AW$2:$AX$5,2)*(K160*L160)  )), IF(G160="",0,VLOOKUP(G160,VALIDATIONS!$AP$2:$AR$5,3)*(PI()/4)*((I160^2)-(J160^2))) +  IF(M160="",0,(VLOOKUP(M160,VALIDATIONS!$AS$2:$AT$5,2)*(PI()/4)*J160^2))  +  (O160 * VALIDATIONS!$AZ$2)     )     )*IF(H160="",0,VLOOKUP(H160,VALIDATIONS!$AU$2:$AV$4,2,FALSE)))</f>
        <v/>
      </c>
    </row>
    <row r="161" spans="1:16" x14ac:dyDescent="0.25">
      <c r="A161" s="158"/>
      <c r="B161" s="153"/>
      <c r="C161" s="153"/>
      <c r="E161" s="354"/>
      <c r="F161" s="367"/>
      <c r="G161" s="367"/>
      <c r="H161" s="368"/>
      <c r="K161" s="155"/>
      <c r="L161" s="155"/>
      <c r="M161" s="366"/>
      <c r="N161" s="154"/>
      <c r="O161" s="154"/>
      <c r="P161" s="106" t="str">
        <f>IF(AND(I161="",J161="",K161="",L161="",M161="",N161="",O161=""),"",IF(G161="",0,IF(G161="Traffic Island", (2*(K161+L161))*VALIDATIONS!$AR$5 + IF(M161="",0,(VLOOKUP(M161,VALIDATIONS!$AW$2:$AX$5,2)*(K161*L161)  )), IF(G161="",0,VLOOKUP(G161,VALIDATIONS!$AP$2:$AR$5,3)*(PI()/4)*((I161^2)-(J161^2))) +  IF(M161="",0,(VLOOKUP(M161,VALIDATIONS!$AS$2:$AT$5,2)*(PI()/4)*J161^2))  +  (O161 * VALIDATIONS!$AZ$2)     )     )*IF(H161="",0,VLOOKUP(H161,VALIDATIONS!$AU$2:$AV$4,2,FALSE)))</f>
        <v/>
      </c>
    </row>
    <row r="162" spans="1:16" x14ac:dyDescent="0.25">
      <c r="A162" s="158"/>
      <c r="B162" s="153"/>
      <c r="C162" s="153"/>
      <c r="E162" s="354"/>
      <c r="F162" s="367"/>
      <c r="G162" s="367"/>
      <c r="H162" s="368"/>
      <c r="K162" s="155"/>
      <c r="L162" s="155"/>
      <c r="M162" s="366"/>
      <c r="N162" s="154"/>
      <c r="O162" s="154"/>
      <c r="P162" s="106" t="str">
        <f>IF(AND(I162="",J162="",K162="",L162="",M162="",N162="",O162=""),"",IF(G162="",0,IF(G162="Traffic Island", (2*(K162+L162))*VALIDATIONS!$AR$5 + IF(M162="",0,(VLOOKUP(M162,VALIDATIONS!$AW$2:$AX$5,2)*(K162*L162)  )), IF(G162="",0,VLOOKUP(G162,VALIDATIONS!$AP$2:$AR$5,3)*(PI()/4)*((I162^2)-(J162^2))) +  IF(M162="",0,(VLOOKUP(M162,VALIDATIONS!$AS$2:$AT$5,2)*(PI()/4)*J162^2))  +  (O162 * VALIDATIONS!$AZ$2)     )     )*IF(H162="",0,VLOOKUP(H162,VALIDATIONS!$AU$2:$AV$4,2,FALSE)))</f>
        <v/>
      </c>
    </row>
    <row r="163" spans="1:16" x14ac:dyDescent="0.25">
      <c r="A163" s="158"/>
      <c r="B163" s="153"/>
      <c r="C163" s="153"/>
      <c r="E163" s="354"/>
      <c r="F163" s="367"/>
      <c r="G163" s="367"/>
      <c r="H163" s="368"/>
      <c r="K163" s="155"/>
      <c r="L163" s="155"/>
      <c r="M163" s="366"/>
      <c r="N163" s="154"/>
      <c r="O163" s="154"/>
      <c r="P163" s="106" t="str">
        <f>IF(AND(I163="",J163="",K163="",L163="",M163="",N163="",O163=""),"",IF(G163="",0,IF(G163="Traffic Island", (2*(K163+L163))*VALIDATIONS!$AR$5 + IF(M163="",0,(VLOOKUP(M163,VALIDATIONS!$AW$2:$AX$5,2)*(K163*L163)  )), IF(G163="",0,VLOOKUP(G163,VALIDATIONS!$AP$2:$AR$5,3)*(PI()/4)*((I163^2)-(J163^2))) +  IF(M163="",0,(VLOOKUP(M163,VALIDATIONS!$AS$2:$AT$5,2)*(PI()/4)*J163^2))  +  (O163 * VALIDATIONS!$AZ$2)     )     )*IF(H163="",0,VLOOKUP(H163,VALIDATIONS!$AU$2:$AV$4,2,FALSE)))</f>
        <v/>
      </c>
    </row>
    <row r="164" spans="1:16" x14ac:dyDescent="0.25">
      <c r="A164" s="158"/>
      <c r="B164" s="153"/>
      <c r="C164" s="153"/>
      <c r="E164" s="354"/>
      <c r="F164" s="367"/>
      <c r="G164" s="367"/>
      <c r="H164" s="368"/>
      <c r="K164" s="155"/>
      <c r="L164" s="155"/>
      <c r="M164" s="366"/>
      <c r="N164" s="154"/>
      <c r="O164" s="154"/>
      <c r="P164" s="106" t="str">
        <f>IF(AND(I164="",J164="",K164="",L164="",M164="",N164="",O164=""),"",IF(G164="",0,IF(G164="Traffic Island", (2*(K164+L164))*VALIDATIONS!$AR$5 + IF(M164="",0,(VLOOKUP(M164,VALIDATIONS!$AW$2:$AX$5,2)*(K164*L164)  )), IF(G164="",0,VLOOKUP(G164,VALIDATIONS!$AP$2:$AR$5,3)*(PI()/4)*((I164^2)-(J164^2))) +  IF(M164="",0,(VLOOKUP(M164,VALIDATIONS!$AS$2:$AT$5,2)*(PI()/4)*J164^2))  +  (O164 * VALIDATIONS!$AZ$2)     )     )*IF(H164="",0,VLOOKUP(H164,VALIDATIONS!$AU$2:$AV$4,2,FALSE)))</f>
        <v/>
      </c>
    </row>
    <row r="165" spans="1:16" x14ac:dyDescent="0.25">
      <c r="A165" s="158"/>
      <c r="B165" s="153"/>
      <c r="C165" s="153"/>
      <c r="E165" s="354"/>
      <c r="F165" s="367"/>
      <c r="G165" s="367"/>
      <c r="H165" s="368"/>
      <c r="K165" s="155"/>
      <c r="L165" s="155"/>
      <c r="M165" s="366"/>
      <c r="N165" s="154"/>
      <c r="O165" s="154"/>
      <c r="P165" s="106" t="str">
        <f>IF(AND(I165="",J165="",K165="",L165="",M165="",N165="",O165=""),"",IF(G165="",0,IF(G165="Traffic Island", (2*(K165+L165))*VALIDATIONS!$AR$5 + IF(M165="",0,(VLOOKUP(M165,VALIDATIONS!$AW$2:$AX$5,2)*(K165*L165)  )), IF(G165="",0,VLOOKUP(G165,VALIDATIONS!$AP$2:$AR$5,3)*(PI()/4)*((I165^2)-(J165^2))) +  IF(M165="",0,(VLOOKUP(M165,VALIDATIONS!$AS$2:$AT$5,2)*(PI()/4)*J165^2))  +  (O165 * VALIDATIONS!$AZ$2)     )     )*IF(H165="",0,VLOOKUP(H165,VALIDATIONS!$AU$2:$AV$4,2,FALSE)))</f>
        <v/>
      </c>
    </row>
    <row r="166" spans="1:16" x14ac:dyDescent="0.25">
      <c r="A166" s="158"/>
      <c r="B166" s="153"/>
      <c r="C166" s="153"/>
      <c r="E166" s="354"/>
      <c r="F166" s="367"/>
      <c r="G166" s="367"/>
      <c r="H166" s="368"/>
      <c r="K166" s="155"/>
      <c r="L166" s="155"/>
      <c r="M166" s="366"/>
      <c r="N166" s="154"/>
      <c r="O166" s="154"/>
      <c r="P166" s="106" t="str">
        <f>IF(AND(I166="",J166="",K166="",L166="",M166="",N166="",O166=""),"",IF(G166="",0,IF(G166="Traffic Island", (2*(K166+L166))*VALIDATIONS!$AR$5 + IF(M166="",0,(VLOOKUP(M166,VALIDATIONS!$AW$2:$AX$5,2)*(K166*L166)  )), IF(G166="",0,VLOOKUP(G166,VALIDATIONS!$AP$2:$AR$5,3)*(PI()/4)*((I166^2)-(J166^2))) +  IF(M166="",0,(VLOOKUP(M166,VALIDATIONS!$AS$2:$AT$5,2)*(PI()/4)*J166^2))  +  (O166 * VALIDATIONS!$AZ$2)     )     )*IF(H166="",0,VLOOKUP(H166,VALIDATIONS!$AU$2:$AV$4,2,FALSE)))</f>
        <v/>
      </c>
    </row>
    <row r="167" spans="1:16" x14ac:dyDescent="0.25">
      <c r="A167" s="158"/>
      <c r="B167" s="153"/>
      <c r="C167" s="153"/>
      <c r="E167" s="354"/>
      <c r="F167" s="367"/>
      <c r="G167" s="367"/>
      <c r="H167" s="368"/>
      <c r="K167" s="155"/>
      <c r="L167" s="155"/>
      <c r="M167" s="366"/>
      <c r="N167" s="154"/>
      <c r="O167" s="154"/>
      <c r="P167" s="106" t="str">
        <f>IF(AND(I167="",J167="",K167="",L167="",M167="",N167="",O167=""),"",IF(G167="",0,IF(G167="Traffic Island", (2*(K167+L167))*VALIDATIONS!$AR$5 + IF(M167="",0,(VLOOKUP(M167,VALIDATIONS!$AW$2:$AX$5,2)*(K167*L167)  )), IF(G167="",0,VLOOKUP(G167,VALIDATIONS!$AP$2:$AR$5,3)*(PI()/4)*((I167^2)-(J167^2))) +  IF(M167="",0,(VLOOKUP(M167,VALIDATIONS!$AS$2:$AT$5,2)*(PI()/4)*J167^2))  +  (O167 * VALIDATIONS!$AZ$2)     )     )*IF(H167="",0,VLOOKUP(H167,VALIDATIONS!$AU$2:$AV$4,2,FALSE)))</f>
        <v/>
      </c>
    </row>
    <row r="168" spans="1:16" x14ac:dyDescent="0.25">
      <c r="A168" s="158"/>
      <c r="B168" s="153"/>
      <c r="C168" s="153"/>
      <c r="E168" s="354"/>
      <c r="F168" s="367"/>
      <c r="G168" s="367"/>
      <c r="H168" s="368"/>
      <c r="K168" s="155"/>
      <c r="L168" s="155"/>
      <c r="M168" s="366"/>
      <c r="N168" s="154"/>
      <c r="O168" s="154"/>
      <c r="P168" s="106" t="str">
        <f>IF(AND(I168="",J168="",K168="",L168="",M168="",N168="",O168=""),"",IF(G168="",0,IF(G168="Traffic Island", (2*(K168+L168))*VALIDATIONS!$AR$5 + IF(M168="",0,(VLOOKUP(M168,VALIDATIONS!$AW$2:$AX$5,2)*(K168*L168)  )), IF(G168="",0,VLOOKUP(G168,VALIDATIONS!$AP$2:$AR$5,3)*(PI()/4)*((I168^2)-(J168^2))) +  IF(M168="",0,(VLOOKUP(M168,VALIDATIONS!$AS$2:$AT$5,2)*(PI()/4)*J168^2))  +  (O168 * VALIDATIONS!$AZ$2)     )     )*IF(H168="",0,VLOOKUP(H168,VALIDATIONS!$AU$2:$AV$4,2,FALSE)))</f>
        <v/>
      </c>
    </row>
    <row r="169" spans="1:16" x14ac:dyDescent="0.25">
      <c r="A169" s="158"/>
      <c r="B169" s="153"/>
      <c r="C169" s="153"/>
      <c r="E169" s="354"/>
      <c r="F169" s="367"/>
      <c r="G169" s="367"/>
      <c r="H169" s="368"/>
      <c r="K169" s="155"/>
      <c r="L169" s="155"/>
      <c r="M169" s="366"/>
      <c r="N169" s="154"/>
      <c r="O169" s="154"/>
      <c r="P169" s="106" t="str">
        <f>IF(AND(I169="",J169="",K169="",L169="",M169="",N169="",O169=""),"",IF(G169="",0,IF(G169="Traffic Island", (2*(K169+L169))*VALIDATIONS!$AR$5 + IF(M169="",0,(VLOOKUP(M169,VALIDATIONS!$AW$2:$AX$5,2)*(K169*L169)  )), IF(G169="",0,VLOOKUP(G169,VALIDATIONS!$AP$2:$AR$5,3)*(PI()/4)*((I169^2)-(J169^2))) +  IF(M169="",0,(VLOOKUP(M169,VALIDATIONS!$AS$2:$AT$5,2)*(PI()/4)*J169^2))  +  (O169 * VALIDATIONS!$AZ$2)     )     )*IF(H169="",0,VLOOKUP(H169,VALIDATIONS!$AU$2:$AV$4,2,FALSE)))</f>
        <v/>
      </c>
    </row>
    <row r="170" spans="1:16" x14ac:dyDescent="0.25">
      <c r="A170" s="158"/>
      <c r="B170" s="153"/>
      <c r="C170" s="153"/>
      <c r="E170" s="354"/>
      <c r="F170" s="367"/>
      <c r="G170" s="367"/>
      <c r="H170" s="368"/>
      <c r="K170" s="155"/>
      <c r="L170" s="155"/>
      <c r="M170" s="366"/>
      <c r="N170" s="154"/>
      <c r="O170" s="154"/>
      <c r="P170" s="106" t="str">
        <f>IF(AND(I170="",J170="",K170="",L170="",M170="",N170="",O170=""),"",IF(G170="",0,IF(G170="Traffic Island", (2*(K170+L170))*VALIDATIONS!$AR$5 + IF(M170="",0,(VLOOKUP(M170,VALIDATIONS!$AW$2:$AX$5,2)*(K170*L170)  )), IF(G170="",0,VLOOKUP(G170,VALIDATIONS!$AP$2:$AR$5,3)*(PI()/4)*((I170^2)-(J170^2))) +  IF(M170="",0,(VLOOKUP(M170,VALIDATIONS!$AS$2:$AT$5,2)*(PI()/4)*J170^2))  +  (O170 * VALIDATIONS!$AZ$2)     )     )*IF(H170="",0,VLOOKUP(H170,VALIDATIONS!$AU$2:$AV$4,2,FALSE)))</f>
        <v/>
      </c>
    </row>
    <row r="171" spans="1:16" x14ac:dyDescent="0.25">
      <c r="A171" s="158"/>
      <c r="B171" s="153"/>
      <c r="C171" s="153"/>
      <c r="E171" s="354"/>
      <c r="F171" s="367"/>
      <c r="G171" s="367"/>
      <c r="H171" s="368"/>
      <c r="K171" s="155"/>
      <c r="L171" s="155"/>
      <c r="M171" s="366"/>
      <c r="N171" s="154"/>
      <c r="O171" s="154"/>
      <c r="P171" s="106" t="str">
        <f>IF(AND(I171="",J171="",K171="",L171="",M171="",N171="",O171=""),"",IF(G171="",0,IF(G171="Traffic Island", (2*(K171+L171))*VALIDATIONS!$AR$5 + IF(M171="",0,(VLOOKUP(M171,VALIDATIONS!$AW$2:$AX$5,2)*(K171*L171)  )), IF(G171="",0,VLOOKUP(G171,VALIDATIONS!$AP$2:$AR$5,3)*(PI()/4)*((I171^2)-(J171^2))) +  IF(M171="",0,(VLOOKUP(M171,VALIDATIONS!$AS$2:$AT$5,2)*(PI()/4)*J171^2))  +  (O171 * VALIDATIONS!$AZ$2)     )     )*IF(H171="",0,VLOOKUP(H171,VALIDATIONS!$AU$2:$AV$4,2,FALSE)))</f>
        <v/>
      </c>
    </row>
    <row r="172" spans="1:16" x14ac:dyDescent="0.25">
      <c r="A172" s="158"/>
      <c r="B172" s="153"/>
      <c r="C172" s="153"/>
      <c r="E172" s="354"/>
      <c r="F172" s="367"/>
      <c r="G172" s="367"/>
      <c r="H172" s="368"/>
      <c r="K172" s="155"/>
      <c r="L172" s="155"/>
      <c r="M172" s="366"/>
      <c r="N172" s="154"/>
      <c r="O172" s="154"/>
      <c r="P172" s="106" t="str">
        <f>IF(AND(I172="",J172="",K172="",L172="",M172="",N172="",O172=""),"",IF(G172="",0,IF(G172="Traffic Island", (2*(K172+L172))*VALIDATIONS!$AR$5 + IF(M172="",0,(VLOOKUP(M172,VALIDATIONS!$AW$2:$AX$5,2)*(K172*L172)  )), IF(G172="",0,VLOOKUP(G172,VALIDATIONS!$AP$2:$AR$5,3)*(PI()/4)*((I172^2)-(J172^2))) +  IF(M172="",0,(VLOOKUP(M172,VALIDATIONS!$AS$2:$AT$5,2)*(PI()/4)*J172^2))  +  (O172 * VALIDATIONS!$AZ$2)     )     )*IF(H172="",0,VLOOKUP(H172,VALIDATIONS!$AU$2:$AV$4,2,FALSE)))</f>
        <v/>
      </c>
    </row>
    <row r="173" spans="1:16" x14ac:dyDescent="0.25">
      <c r="A173" s="158"/>
      <c r="B173" s="153"/>
      <c r="C173" s="153"/>
      <c r="E173" s="354"/>
      <c r="F173" s="367"/>
      <c r="G173" s="367"/>
      <c r="H173" s="368"/>
      <c r="K173" s="155"/>
      <c r="L173" s="155"/>
      <c r="M173" s="366"/>
      <c r="N173" s="154"/>
      <c r="O173" s="154"/>
      <c r="P173" s="106" t="str">
        <f>IF(AND(I173="",J173="",K173="",L173="",M173="",N173="",O173=""),"",IF(G173="",0,IF(G173="Traffic Island", (2*(K173+L173))*VALIDATIONS!$AR$5 + IF(M173="",0,(VLOOKUP(M173,VALIDATIONS!$AW$2:$AX$5,2)*(K173*L173)  )), IF(G173="",0,VLOOKUP(G173,VALIDATIONS!$AP$2:$AR$5,3)*(PI()/4)*((I173^2)-(J173^2))) +  IF(M173="",0,(VLOOKUP(M173,VALIDATIONS!$AS$2:$AT$5,2)*(PI()/4)*J173^2))  +  (O173 * VALIDATIONS!$AZ$2)     )     )*IF(H173="",0,VLOOKUP(H173,VALIDATIONS!$AU$2:$AV$4,2,FALSE)))</f>
        <v/>
      </c>
    </row>
    <row r="174" spans="1:16" x14ac:dyDescent="0.25">
      <c r="A174" s="158"/>
      <c r="B174" s="153"/>
      <c r="C174" s="153"/>
      <c r="E174" s="354"/>
      <c r="F174" s="367"/>
      <c r="G174" s="367"/>
      <c r="H174" s="368"/>
      <c r="K174" s="155"/>
      <c r="L174" s="155"/>
      <c r="M174" s="366"/>
      <c r="N174" s="154"/>
      <c r="O174" s="154"/>
      <c r="P174" s="106" t="str">
        <f>IF(AND(I174="",J174="",K174="",L174="",M174="",N174="",O174=""),"",IF(G174="",0,IF(G174="Traffic Island", (2*(K174+L174))*VALIDATIONS!$AR$5 + IF(M174="",0,(VLOOKUP(M174,VALIDATIONS!$AW$2:$AX$5,2)*(K174*L174)  )), IF(G174="",0,VLOOKUP(G174,VALIDATIONS!$AP$2:$AR$5,3)*(PI()/4)*((I174^2)-(J174^2))) +  IF(M174="",0,(VLOOKUP(M174,VALIDATIONS!$AS$2:$AT$5,2)*(PI()/4)*J174^2))  +  (O174 * VALIDATIONS!$AZ$2)     )     )*IF(H174="",0,VLOOKUP(H174,VALIDATIONS!$AU$2:$AV$4,2,FALSE)))</f>
        <v/>
      </c>
    </row>
    <row r="175" spans="1:16" x14ac:dyDescent="0.25">
      <c r="A175" s="158"/>
      <c r="B175" s="153"/>
      <c r="C175" s="153"/>
      <c r="E175" s="354"/>
      <c r="F175" s="367"/>
      <c r="G175" s="367"/>
      <c r="H175" s="368"/>
      <c r="K175" s="155"/>
      <c r="L175" s="155"/>
      <c r="M175" s="366"/>
      <c r="N175" s="154"/>
      <c r="O175" s="154"/>
      <c r="P175" s="106" t="str">
        <f>IF(AND(I175="",J175="",K175="",L175="",M175="",N175="",O175=""),"",IF(G175="",0,IF(G175="Traffic Island", (2*(K175+L175))*VALIDATIONS!$AR$5 + IF(M175="",0,(VLOOKUP(M175,VALIDATIONS!$AW$2:$AX$5,2)*(K175*L175)  )), IF(G175="",0,VLOOKUP(G175,VALIDATIONS!$AP$2:$AR$5,3)*(PI()/4)*((I175^2)-(J175^2))) +  IF(M175="",0,(VLOOKUP(M175,VALIDATIONS!$AS$2:$AT$5,2)*(PI()/4)*J175^2))  +  (O175 * VALIDATIONS!$AZ$2)     )     )*IF(H175="",0,VLOOKUP(H175,VALIDATIONS!$AU$2:$AV$4,2,FALSE)))</f>
        <v/>
      </c>
    </row>
    <row r="176" spans="1:16" x14ac:dyDescent="0.25">
      <c r="A176" s="158"/>
      <c r="B176" s="153"/>
      <c r="C176" s="153"/>
      <c r="E176" s="354"/>
      <c r="F176" s="367"/>
      <c r="G176" s="367"/>
      <c r="H176" s="368"/>
      <c r="K176" s="155"/>
      <c r="L176" s="155"/>
      <c r="M176" s="366"/>
      <c r="N176" s="154"/>
      <c r="O176" s="154"/>
      <c r="P176" s="106" t="str">
        <f>IF(AND(I176="",J176="",K176="",L176="",M176="",N176="",O176=""),"",IF(G176="",0,IF(G176="Traffic Island", (2*(K176+L176))*VALIDATIONS!$AR$5 + IF(M176="",0,(VLOOKUP(M176,VALIDATIONS!$AW$2:$AX$5,2)*(K176*L176)  )), IF(G176="",0,VLOOKUP(G176,VALIDATIONS!$AP$2:$AR$5,3)*(PI()/4)*((I176^2)-(J176^2))) +  IF(M176="",0,(VLOOKUP(M176,VALIDATIONS!$AS$2:$AT$5,2)*(PI()/4)*J176^2))  +  (O176 * VALIDATIONS!$AZ$2)     )     )*IF(H176="",0,VLOOKUP(H176,VALIDATIONS!$AU$2:$AV$4,2,FALSE)))</f>
        <v/>
      </c>
    </row>
    <row r="177" spans="1:16" x14ac:dyDescent="0.25">
      <c r="A177" s="158"/>
      <c r="B177" s="153"/>
      <c r="C177" s="153"/>
      <c r="E177" s="354"/>
      <c r="F177" s="367"/>
      <c r="G177" s="367"/>
      <c r="H177" s="368"/>
      <c r="K177" s="155"/>
      <c r="L177" s="155"/>
      <c r="M177" s="366"/>
      <c r="N177" s="154"/>
      <c r="O177" s="154"/>
      <c r="P177" s="106" t="str">
        <f>IF(AND(I177="",J177="",K177="",L177="",M177="",N177="",O177=""),"",IF(G177="",0,IF(G177="Traffic Island", (2*(K177+L177))*VALIDATIONS!$AR$5 + IF(M177="",0,(VLOOKUP(M177,VALIDATIONS!$AW$2:$AX$5,2)*(K177*L177)  )), IF(G177="",0,VLOOKUP(G177,VALIDATIONS!$AP$2:$AR$5,3)*(PI()/4)*((I177^2)-(J177^2))) +  IF(M177="",0,(VLOOKUP(M177,VALIDATIONS!$AS$2:$AT$5,2)*(PI()/4)*J177^2))  +  (O177 * VALIDATIONS!$AZ$2)     )     )*IF(H177="",0,VLOOKUP(H177,VALIDATIONS!$AU$2:$AV$4,2,FALSE)))</f>
        <v/>
      </c>
    </row>
    <row r="178" spans="1:16" x14ac:dyDescent="0.25">
      <c r="A178" s="158"/>
      <c r="B178" s="153"/>
      <c r="C178" s="153"/>
      <c r="E178" s="354"/>
      <c r="F178" s="367"/>
      <c r="G178" s="367"/>
      <c r="H178" s="368"/>
      <c r="K178" s="155"/>
      <c r="L178" s="155"/>
      <c r="M178" s="366"/>
      <c r="N178" s="154"/>
      <c r="O178" s="154"/>
      <c r="P178" s="106" t="str">
        <f>IF(AND(I178="",J178="",K178="",L178="",M178="",N178="",O178=""),"",IF(G178="",0,IF(G178="Traffic Island", (2*(K178+L178))*VALIDATIONS!$AR$5 + IF(M178="",0,(VLOOKUP(M178,VALIDATIONS!$AW$2:$AX$5,2)*(K178*L178)  )), IF(G178="",0,VLOOKUP(G178,VALIDATIONS!$AP$2:$AR$5,3)*(PI()/4)*((I178^2)-(J178^2))) +  IF(M178="",0,(VLOOKUP(M178,VALIDATIONS!$AS$2:$AT$5,2)*(PI()/4)*J178^2))  +  (O178 * VALIDATIONS!$AZ$2)     )     )*IF(H178="",0,VLOOKUP(H178,VALIDATIONS!$AU$2:$AV$4,2,FALSE)))</f>
        <v/>
      </c>
    </row>
    <row r="179" spans="1:16" x14ac:dyDescent="0.25">
      <c r="A179" s="158"/>
      <c r="B179" s="153"/>
      <c r="C179" s="153"/>
      <c r="E179" s="354"/>
      <c r="F179" s="367"/>
      <c r="G179" s="367"/>
      <c r="H179" s="368"/>
      <c r="K179" s="155"/>
      <c r="L179" s="155"/>
      <c r="M179" s="366"/>
      <c r="N179" s="154"/>
      <c r="O179" s="154"/>
      <c r="P179" s="106" t="str">
        <f>IF(AND(I179="",J179="",K179="",L179="",M179="",N179="",O179=""),"",IF(G179="",0,IF(G179="Traffic Island", (2*(K179+L179))*VALIDATIONS!$AR$5 + IF(M179="",0,(VLOOKUP(M179,VALIDATIONS!$AW$2:$AX$5,2)*(K179*L179)  )), IF(G179="",0,VLOOKUP(G179,VALIDATIONS!$AP$2:$AR$5,3)*(PI()/4)*((I179^2)-(J179^2))) +  IF(M179="",0,(VLOOKUP(M179,VALIDATIONS!$AS$2:$AT$5,2)*(PI()/4)*J179^2))  +  (O179 * VALIDATIONS!$AZ$2)     )     )*IF(H179="",0,VLOOKUP(H179,VALIDATIONS!$AU$2:$AV$4,2,FALSE)))</f>
        <v/>
      </c>
    </row>
    <row r="180" spans="1:16" x14ac:dyDescent="0.25">
      <c r="A180" s="158"/>
      <c r="B180" s="153"/>
      <c r="C180" s="153"/>
      <c r="E180" s="354"/>
      <c r="F180" s="367"/>
      <c r="G180" s="367"/>
      <c r="H180" s="368"/>
      <c r="K180" s="155"/>
      <c r="L180" s="155"/>
      <c r="M180" s="366"/>
      <c r="N180" s="154"/>
      <c r="O180" s="154"/>
      <c r="P180" s="106" t="str">
        <f>IF(AND(I180="",J180="",K180="",L180="",M180="",N180="",O180=""),"",IF(G180="",0,IF(G180="Traffic Island", (2*(K180+L180))*VALIDATIONS!$AR$5 + IF(M180="",0,(VLOOKUP(M180,VALIDATIONS!$AW$2:$AX$5,2)*(K180*L180)  )), IF(G180="",0,VLOOKUP(G180,VALIDATIONS!$AP$2:$AR$5,3)*(PI()/4)*((I180^2)-(J180^2))) +  IF(M180="",0,(VLOOKUP(M180,VALIDATIONS!$AS$2:$AT$5,2)*(PI()/4)*J180^2))  +  (O180 * VALIDATIONS!$AZ$2)     )     )*IF(H180="",0,VLOOKUP(H180,VALIDATIONS!$AU$2:$AV$4,2,FALSE)))</f>
        <v/>
      </c>
    </row>
    <row r="181" spans="1:16" x14ac:dyDescent="0.25">
      <c r="A181" s="158"/>
      <c r="B181" s="153"/>
      <c r="C181" s="153"/>
      <c r="E181" s="354"/>
      <c r="F181" s="367"/>
      <c r="G181" s="367"/>
      <c r="H181" s="368"/>
      <c r="K181" s="155"/>
      <c r="L181" s="155"/>
      <c r="M181" s="366"/>
      <c r="N181" s="154"/>
      <c r="O181" s="154"/>
      <c r="P181" s="106" t="str">
        <f>IF(AND(I181="",J181="",K181="",L181="",M181="",N181="",O181=""),"",IF(G181="",0,IF(G181="Traffic Island", (2*(K181+L181))*VALIDATIONS!$AR$5 + IF(M181="",0,(VLOOKUP(M181,VALIDATIONS!$AW$2:$AX$5,2)*(K181*L181)  )), IF(G181="",0,VLOOKUP(G181,VALIDATIONS!$AP$2:$AR$5,3)*(PI()/4)*((I181^2)-(J181^2))) +  IF(M181="",0,(VLOOKUP(M181,VALIDATIONS!$AS$2:$AT$5,2)*(PI()/4)*J181^2))  +  (O181 * VALIDATIONS!$AZ$2)     )     )*IF(H181="",0,VLOOKUP(H181,VALIDATIONS!$AU$2:$AV$4,2,FALSE)))</f>
        <v/>
      </c>
    </row>
    <row r="182" spans="1:16" x14ac:dyDescent="0.25">
      <c r="A182" s="158"/>
      <c r="B182" s="153"/>
      <c r="C182" s="153"/>
      <c r="E182" s="354"/>
      <c r="F182" s="367"/>
      <c r="G182" s="367"/>
      <c r="H182" s="368"/>
      <c r="K182" s="155"/>
      <c r="L182" s="155"/>
      <c r="M182" s="366"/>
      <c r="N182" s="154"/>
      <c r="O182" s="154"/>
      <c r="P182" s="106" t="str">
        <f>IF(AND(I182="",J182="",K182="",L182="",M182="",N182="",O182=""),"",IF(G182="",0,IF(G182="Traffic Island", (2*(K182+L182))*VALIDATIONS!$AR$5 + IF(M182="",0,(VLOOKUP(M182,VALIDATIONS!$AW$2:$AX$5,2)*(K182*L182)  )), IF(G182="",0,VLOOKUP(G182,VALIDATIONS!$AP$2:$AR$5,3)*(PI()/4)*((I182^2)-(J182^2))) +  IF(M182="",0,(VLOOKUP(M182,VALIDATIONS!$AS$2:$AT$5,2)*(PI()/4)*J182^2))  +  (O182 * VALIDATIONS!$AZ$2)     )     )*IF(H182="",0,VLOOKUP(H182,VALIDATIONS!$AU$2:$AV$4,2,FALSE)))</f>
        <v/>
      </c>
    </row>
    <row r="183" spans="1:16" x14ac:dyDescent="0.25">
      <c r="A183" s="158"/>
      <c r="B183" s="153"/>
      <c r="C183" s="153"/>
      <c r="E183" s="354"/>
      <c r="F183" s="367"/>
      <c r="G183" s="367"/>
      <c r="H183" s="368"/>
      <c r="K183" s="155"/>
      <c r="L183" s="155"/>
      <c r="M183" s="366"/>
      <c r="N183" s="154"/>
      <c r="O183" s="154"/>
      <c r="P183" s="106" t="str">
        <f>IF(AND(I183="",J183="",K183="",L183="",M183="",N183="",O183=""),"",IF(G183="",0,IF(G183="Traffic Island", (2*(K183+L183))*VALIDATIONS!$AR$5 + IF(M183="",0,(VLOOKUP(M183,VALIDATIONS!$AW$2:$AX$5,2)*(K183*L183)  )), IF(G183="",0,VLOOKUP(G183,VALIDATIONS!$AP$2:$AR$5,3)*(PI()/4)*((I183^2)-(J183^2))) +  IF(M183="",0,(VLOOKUP(M183,VALIDATIONS!$AS$2:$AT$5,2)*(PI()/4)*J183^2))  +  (O183 * VALIDATIONS!$AZ$2)     )     )*IF(H183="",0,VLOOKUP(H183,VALIDATIONS!$AU$2:$AV$4,2,FALSE)))</f>
        <v/>
      </c>
    </row>
    <row r="184" spans="1:16" x14ac:dyDescent="0.25">
      <c r="A184" s="158"/>
      <c r="B184" s="153"/>
      <c r="C184" s="153"/>
      <c r="E184" s="354"/>
      <c r="F184" s="367"/>
      <c r="G184" s="367"/>
      <c r="H184" s="368"/>
      <c r="K184" s="155"/>
      <c r="L184" s="155"/>
      <c r="M184" s="366"/>
      <c r="N184" s="154"/>
      <c r="O184" s="154"/>
      <c r="P184" s="106" t="str">
        <f>IF(AND(I184="",J184="",K184="",L184="",M184="",N184="",O184=""),"",IF(G184="",0,IF(G184="Traffic Island", (2*(K184+L184))*VALIDATIONS!$AR$5 + IF(M184="",0,(VLOOKUP(M184,VALIDATIONS!$AW$2:$AX$5,2)*(K184*L184)  )), IF(G184="",0,VLOOKUP(G184,VALIDATIONS!$AP$2:$AR$5,3)*(PI()/4)*((I184^2)-(J184^2))) +  IF(M184="",0,(VLOOKUP(M184,VALIDATIONS!$AS$2:$AT$5,2)*(PI()/4)*J184^2))  +  (O184 * VALIDATIONS!$AZ$2)     )     )*IF(H184="",0,VLOOKUP(H184,VALIDATIONS!$AU$2:$AV$4,2,FALSE)))</f>
        <v/>
      </c>
    </row>
    <row r="185" spans="1:16" x14ac:dyDescent="0.25">
      <c r="A185" s="158"/>
      <c r="B185" s="153"/>
      <c r="C185" s="153"/>
      <c r="E185" s="354"/>
      <c r="F185" s="367"/>
      <c r="G185" s="367"/>
      <c r="H185" s="368"/>
      <c r="K185" s="155"/>
      <c r="L185" s="155"/>
      <c r="M185" s="366"/>
      <c r="N185" s="154"/>
      <c r="O185" s="154"/>
      <c r="P185" s="106" t="str">
        <f>IF(AND(I185="",J185="",K185="",L185="",M185="",N185="",O185=""),"",IF(G185="",0,IF(G185="Traffic Island", (2*(K185+L185))*VALIDATIONS!$AR$5 + IF(M185="",0,(VLOOKUP(M185,VALIDATIONS!$AW$2:$AX$5,2)*(K185*L185)  )), IF(G185="",0,VLOOKUP(G185,VALIDATIONS!$AP$2:$AR$5,3)*(PI()/4)*((I185^2)-(J185^2))) +  IF(M185="",0,(VLOOKUP(M185,VALIDATIONS!$AS$2:$AT$5,2)*(PI()/4)*J185^2))  +  (O185 * VALIDATIONS!$AZ$2)     )     )*IF(H185="",0,VLOOKUP(H185,VALIDATIONS!$AU$2:$AV$4,2,FALSE)))</f>
        <v/>
      </c>
    </row>
    <row r="186" spans="1:16" x14ac:dyDescent="0.25">
      <c r="A186" s="158"/>
      <c r="B186" s="153"/>
      <c r="C186" s="153"/>
      <c r="E186" s="354"/>
      <c r="F186" s="367"/>
      <c r="G186" s="367"/>
      <c r="H186" s="368"/>
      <c r="K186" s="155"/>
      <c r="L186" s="155"/>
      <c r="M186" s="366"/>
      <c r="N186" s="154"/>
      <c r="O186" s="154"/>
      <c r="P186" s="106" t="str">
        <f>IF(AND(I186="",J186="",K186="",L186="",M186="",N186="",O186=""),"",IF(G186="",0,IF(G186="Traffic Island", (2*(K186+L186))*VALIDATIONS!$AR$5 + IF(M186="",0,(VLOOKUP(M186,VALIDATIONS!$AW$2:$AX$5,2)*(K186*L186)  )), IF(G186="",0,VLOOKUP(G186,VALIDATIONS!$AP$2:$AR$5,3)*(PI()/4)*((I186^2)-(J186^2))) +  IF(M186="",0,(VLOOKUP(M186,VALIDATIONS!$AS$2:$AT$5,2)*(PI()/4)*J186^2))  +  (O186 * VALIDATIONS!$AZ$2)     )     )*IF(H186="",0,VLOOKUP(H186,VALIDATIONS!$AU$2:$AV$4,2,FALSE)))</f>
        <v/>
      </c>
    </row>
    <row r="187" spans="1:16" x14ac:dyDescent="0.25">
      <c r="A187" s="158"/>
      <c r="B187" s="153"/>
      <c r="C187" s="153"/>
      <c r="E187" s="354"/>
      <c r="F187" s="367"/>
      <c r="G187" s="367"/>
      <c r="H187" s="368"/>
      <c r="K187" s="155"/>
      <c r="L187" s="155"/>
      <c r="M187" s="366"/>
      <c r="N187" s="154"/>
      <c r="O187" s="154"/>
      <c r="P187" s="106" t="str">
        <f>IF(AND(I187="",J187="",K187="",L187="",M187="",N187="",O187=""),"",IF(G187="",0,IF(G187="Traffic Island", (2*(K187+L187))*VALIDATIONS!$AR$5 + IF(M187="",0,(VLOOKUP(M187,VALIDATIONS!$AW$2:$AX$5,2)*(K187*L187)  )), IF(G187="",0,VLOOKUP(G187,VALIDATIONS!$AP$2:$AR$5,3)*(PI()/4)*((I187^2)-(J187^2))) +  IF(M187="",0,(VLOOKUP(M187,VALIDATIONS!$AS$2:$AT$5,2)*(PI()/4)*J187^2))  +  (O187 * VALIDATIONS!$AZ$2)     )     )*IF(H187="",0,VLOOKUP(H187,VALIDATIONS!$AU$2:$AV$4,2,FALSE)))</f>
        <v/>
      </c>
    </row>
    <row r="188" spans="1:16" x14ac:dyDescent="0.25">
      <c r="A188" s="158"/>
      <c r="B188" s="153"/>
      <c r="C188" s="153"/>
      <c r="E188" s="354"/>
      <c r="F188" s="367"/>
      <c r="G188" s="367"/>
      <c r="H188" s="368"/>
      <c r="K188" s="155"/>
      <c r="L188" s="155"/>
      <c r="M188" s="366"/>
      <c r="N188" s="154"/>
      <c r="O188" s="154"/>
      <c r="P188" s="106" t="str">
        <f>IF(AND(I188="",J188="",K188="",L188="",M188="",N188="",O188=""),"",IF(G188="",0,IF(G188="Traffic Island", (2*(K188+L188))*VALIDATIONS!$AR$5 + IF(M188="",0,(VLOOKUP(M188,VALIDATIONS!$AW$2:$AX$5,2)*(K188*L188)  )), IF(G188="",0,VLOOKUP(G188,VALIDATIONS!$AP$2:$AR$5,3)*(PI()/4)*((I188^2)-(J188^2))) +  IF(M188="",0,(VLOOKUP(M188,VALIDATIONS!$AS$2:$AT$5,2)*(PI()/4)*J188^2))  +  (O188 * VALIDATIONS!$AZ$2)     )     )*IF(H188="",0,VLOOKUP(H188,VALIDATIONS!$AU$2:$AV$4,2,FALSE)))</f>
        <v/>
      </c>
    </row>
    <row r="189" spans="1:16" x14ac:dyDescent="0.25">
      <c r="A189" s="158"/>
      <c r="B189" s="153"/>
      <c r="C189" s="153"/>
      <c r="E189" s="354"/>
      <c r="F189" s="367"/>
      <c r="G189" s="367"/>
      <c r="H189" s="368"/>
      <c r="K189" s="155"/>
      <c r="L189" s="155"/>
      <c r="M189" s="366"/>
      <c r="N189" s="154"/>
      <c r="O189" s="154"/>
      <c r="P189" s="106" t="str">
        <f>IF(AND(I189="",J189="",K189="",L189="",M189="",N189="",O189=""),"",IF(G189="",0,IF(G189="Traffic Island", (2*(K189+L189))*VALIDATIONS!$AR$5 + IF(M189="",0,(VLOOKUP(M189,VALIDATIONS!$AW$2:$AX$5,2)*(K189*L189)  )), IF(G189="",0,VLOOKUP(G189,VALIDATIONS!$AP$2:$AR$5,3)*(PI()/4)*((I189^2)-(J189^2))) +  IF(M189="",0,(VLOOKUP(M189,VALIDATIONS!$AS$2:$AT$5,2)*(PI()/4)*J189^2))  +  (O189 * VALIDATIONS!$AZ$2)     )     )*IF(H189="",0,VLOOKUP(H189,VALIDATIONS!$AU$2:$AV$4,2,FALSE)))</f>
        <v/>
      </c>
    </row>
    <row r="190" spans="1:16" x14ac:dyDescent="0.25">
      <c r="A190" s="158"/>
      <c r="B190" s="153"/>
      <c r="C190" s="153"/>
      <c r="E190" s="354"/>
      <c r="F190" s="367"/>
      <c r="G190" s="367"/>
      <c r="H190" s="368"/>
      <c r="K190" s="155"/>
      <c r="L190" s="155"/>
      <c r="M190" s="366"/>
      <c r="N190" s="154"/>
      <c r="O190" s="154"/>
      <c r="P190" s="106" t="str">
        <f>IF(AND(I190="",J190="",K190="",L190="",M190="",N190="",O190=""),"",IF(G190="",0,IF(G190="Traffic Island", (2*(K190+L190))*VALIDATIONS!$AR$5 + IF(M190="",0,(VLOOKUP(M190,VALIDATIONS!$AW$2:$AX$5,2)*(K190*L190)  )), IF(G190="",0,VLOOKUP(G190,VALIDATIONS!$AP$2:$AR$5,3)*(PI()/4)*((I190^2)-(J190^2))) +  IF(M190="",0,(VLOOKUP(M190,VALIDATIONS!$AS$2:$AT$5,2)*(PI()/4)*J190^2))  +  (O190 * VALIDATIONS!$AZ$2)     )     )*IF(H190="",0,VLOOKUP(H190,VALIDATIONS!$AU$2:$AV$4,2,FALSE)))</f>
        <v/>
      </c>
    </row>
    <row r="191" spans="1:16" x14ac:dyDescent="0.25">
      <c r="A191" s="158"/>
      <c r="B191" s="153"/>
      <c r="C191" s="153"/>
      <c r="E191" s="354"/>
      <c r="F191" s="367"/>
      <c r="G191" s="367"/>
      <c r="H191" s="368"/>
      <c r="K191" s="155"/>
      <c r="L191" s="155"/>
      <c r="M191" s="366"/>
      <c r="N191" s="154"/>
      <c r="O191" s="154"/>
      <c r="P191" s="106" t="str">
        <f>IF(AND(I191="",J191="",K191="",L191="",M191="",N191="",O191=""),"",IF(G191="",0,IF(G191="Traffic Island", (2*(K191+L191))*VALIDATIONS!$AR$5 + IF(M191="",0,(VLOOKUP(M191,VALIDATIONS!$AW$2:$AX$5,2)*(K191*L191)  )), IF(G191="",0,VLOOKUP(G191,VALIDATIONS!$AP$2:$AR$5,3)*(PI()/4)*((I191^2)-(J191^2))) +  IF(M191="",0,(VLOOKUP(M191,VALIDATIONS!$AS$2:$AT$5,2)*(PI()/4)*J191^2))  +  (O191 * VALIDATIONS!$AZ$2)     )     )*IF(H191="",0,VLOOKUP(H191,VALIDATIONS!$AU$2:$AV$4,2,FALSE)))</f>
        <v/>
      </c>
    </row>
    <row r="192" spans="1:16" x14ac:dyDescent="0.25">
      <c r="A192" s="158"/>
      <c r="B192" s="153"/>
      <c r="C192" s="153"/>
      <c r="E192" s="354"/>
      <c r="F192" s="367"/>
      <c r="G192" s="367"/>
      <c r="H192" s="368"/>
      <c r="K192" s="155"/>
      <c r="L192" s="155"/>
      <c r="M192" s="366"/>
      <c r="N192" s="154"/>
      <c r="O192" s="154"/>
      <c r="P192" s="106" t="str">
        <f>IF(AND(I192="",J192="",K192="",L192="",M192="",N192="",O192=""),"",IF(G192="",0,IF(G192="Traffic Island", (2*(K192+L192))*VALIDATIONS!$AR$5 + IF(M192="",0,(VLOOKUP(M192,VALIDATIONS!$AW$2:$AX$5,2)*(K192*L192)  )), IF(G192="",0,VLOOKUP(G192,VALIDATIONS!$AP$2:$AR$5,3)*(PI()/4)*((I192^2)-(J192^2))) +  IF(M192="",0,(VLOOKUP(M192,VALIDATIONS!$AS$2:$AT$5,2)*(PI()/4)*J192^2))  +  (O192 * VALIDATIONS!$AZ$2)     )     )*IF(H192="",0,VLOOKUP(H192,VALIDATIONS!$AU$2:$AV$4,2,FALSE)))</f>
        <v/>
      </c>
    </row>
    <row r="193" spans="1:16" x14ac:dyDescent="0.25">
      <c r="A193" s="158"/>
      <c r="B193" s="153"/>
      <c r="C193" s="153"/>
      <c r="E193" s="354"/>
      <c r="F193" s="367"/>
      <c r="G193" s="367"/>
      <c r="H193" s="368"/>
      <c r="K193" s="155"/>
      <c r="L193" s="155"/>
      <c r="M193" s="366"/>
      <c r="N193" s="154"/>
      <c r="O193" s="154"/>
      <c r="P193" s="106" t="str">
        <f>IF(AND(I193="",J193="",K193="",L193="",M193="",N193="",O193=""),"",IF(G193="",0,IF(G193="Traffic Island", (2*(K193+L193))*VALIDATIONS!$AR$5 + IF(M193="",0,(VLOOKUP(M193,VALIDATIONS!$AW$2:$AX$5,2)*(K193*L193)  )), IF(G193="",0,VLOOKUP(G193,VALIDATIONS!$AP$2:$AR$5,3)*(PI()/4)*((I193^2)-(J193^2))) +  IF(M193="",0,(VLOOKUP(M193,VALIDATIONS!$AS$2:$AT$5,2)*(PI()/4)*J193^2))  +  (O193 * VALIDATIONS!$AZ$2)     )     )*IF(H193="",0,VLOOKUP(H193,VALIDATIONS!$AU$2:$AV$4,2,FALSE)))</f>
        <v/>
      </c>
    </row>
    <row r="194" spans="1:16" x14ac:dyDescent="0.25">
      <c r="A194" s="158"/>
      <c r="B194" s="153"/>
      <c r="C194" s="153"/>
      <c r="E194" s="354"/>
      <c r="F194" s="367"/>
      <c r="G194" s="367"/>
      <c r="H194" s="368"/>
      <c r="K194" s="155"/>
      <c r="L194" s="155"/>
      <c r="M194" s="366"/>
      <c r="N194" s="154"/>
      <c r="O194" s="154"/>
      <c r="P194" s="106" t="str">
        <f>IF(AND(I194="",J194="",K194="",L194="",M194="",N194="",O194=""),"",IF(G194="",0,IF(G194="Traffic Island", (2*(K194+L194))*VALIDATIONS!$AR$5 + IF(M194="",0,(VLOOKUP(M194,VALIDATIONS!$AW$2:$AX$5,2)*(K194*L194)  )), IF(G194="",0,VLOOKUP(G194,VALIDATIONS!$AP$2:$AR$5,3)*(PI()/4)*((I194^2)-(J194^2))) +  IF(M194="",0,(VLOOKUP(M194,VALIDATIONS!$AS$2:$AT$5,2)*(PI()/4)*J194^2))  +  (O194 * VALIDATIONS!$AZ$2)     )     )*IF(H194="",0,VLOOKUP(H194,VALIDATIONS!$AU$2:$AV$4,2,FALSE)))</f>
        <v/>
      </c>
    </row>
    <row r="195" spans="1:16" x14ac:dyDescent="0.25">
      <c r="A195" s="158"/>
      <c r="B195" s="153"/>
      <c r="C195" s="153"/>
      <c r="E195" s="354"/>
      <c r="F195" s="367"/>
      <c r="G195" s="367"/>
      <c r="H195" s="368"/>
      <c r="K195" s="155"/>
      <c r="L195" s="155"/>
      <c r="M195" s="366"/>
      <c r="N195" s="154"/>
      <c r="O195" s="154"/>
      <c r="P195" s="106" t="str">
        <f>IF(AND(I195="",J195="",K195="",L195="",M195="",N195="",O195=""),"",IF(G195="",0,IF(G195="Traffic Island", (2*(K195+L195))*VALIDATIONS!$AR$5 + IF(M195="",0,(VLOOKUP(M195,VALIDATIONS!$AW$2:$AX$5,2)*(K195*L195)  )), IF(G195="",0,VLOOKUP(G195,VALIDATIONS!$AP$2:$AR$5,3)*(PI()/4)*((I195^2)-(J195^2))) +  IF(M195="",0,(VLOOKUP(M195,VALIDATIONS!$AS$2:$AT$5,2)*(PI()/4)*J195^2))  +  (O195 * VALIDATIONS!$AZ$2)     )     )*IF(H195="",0,VLOOKUP(H195,VALIDATIONS!$AU$2:$AV$4,2,FALSE)))</f>
        <v/>
      </c>
    </row>
    <row r="196" spans="1:16" x14ac:dyDescent="0.25">
      <c r="A196" s="158"/>
      <c r="B196" s="153"/>
      <c r="C196" s="153"/>
      <c r="E196" s="354"/>
      <c r="F196" s="367"/>
      <c r="G196" s="367"/>
      <c r="H196" s="368"/>
      <c r="K196" s="155"/>
      <c r="L196" s="155"/>
      <c r="M196" s="366"/>
      <c r="N196" s="154"/>
      <c r="O196" s="154"/>
      <c r="P196" s="106" t="str">
        <f>IF(AND(I196="",J196="",K196="",L196="",M196="",N196="",O196=""),"",IF(G196="",0,IF(G196="Traffic Island", (2*(K196+L196))*VALIDATIONS!$AR$5 + IF(M196="",0,(VLOOKUP(M196,VALIDATIONS!$AW$2:$AX$5,2)*(K196*L196)  )), IF(G196="",0,VLOOKUP(G196,VALIDATIONS!$AP$2:$AR$5,3)*(PI()/4)*((I196^2)-(J196^2))) +  IF(M196="",0,(VLOOKUP(M196,VALIDATIONS!$AS$2:$AT$5,2)*(PI()/4)*J196^2))  +  (O196 * VALIDATIONS!$AZ$2)     )     )*IF(H196="",0,VLOOKUP(H196,VALIDATIONS!$AU$2:$AV$4,2,FALSE)))</f>
        <v/>
      </c>
    </row>
    <row r="197" spans="1:16" x14ac:dyDescent="0.25">
      <c r="A197" s="158"/>
      <c r="B197" s="153"/>
      <c r="C197" s="153"/>
      <c r="E197" s="354"/>
      <c r="F197" s="367"/>
      <c r="G197" s="367"/>
      <c r="H197" s="368"/>
      <c r="K197" s="155"/>
      <c r="L197" s="155"/>
      <c r="M197" s="366"/>
      <c r="N197" s="154"/>
      <c r="O197" s="154"/>
      <c r="P197" s="106" t="str">
        <f>IF(AND(I197="",J197="",K197="",L197="",M197="",N197="",O197=""),"",IF(G197="",0,IF(G197="Traffic Island", (2*(K197+L197))*VALIDATIONS!$AR$5 + IF(M197="",0,(VLOOKUP(M197,VALIDATIONS!$AW$2:$AX$5,2)*(K197*L197)  )), IF(G197="",0,VLOOKUP(G197,VALIDATIONS!$AP$2:$AR$5,3)*(PI()/4)*((I197^2)-(J197^2))) +  IF(M197="",0,(VLOOKUP(M197,VALIDATIONS!$AS$2:$AT$5,2)*(PI()/4)*J197^2))  +  (O197 * VALIDATIONS!$AZ$2)     )     )*IF(H197="",0,VLOOKUP(H197,VALIDATIONS!$AU$2:$AV$4,2,FALSE)))</f>
        <v/>
      </c>
    </row>
    <row r="198" spans="1:16" x14ac:dyDescent="0.25">
      <c r="A198" s="158"/>
      <c r="B198" s="153"/>
      <c r="C198" s="153"/>
      <c r="E198" s="354"/>
      <c r="F198" s="367"/>
      <c r="G198" s="367"/>
      <c r="H198" s="368"/>
      <c r="K198" s="155"/>
      <c r="L198" s="155"/>
      <c r="M198" s="366"/>
      <c r="N198" s="154"/>
      <c r="O198" s="154"/>
      <c r="P198" s="106" t="str">
        <f>IF(AND(I198="",J198="",K198="",L198="",M198="",N198="",O198=""),"",IF(G198="",0,IF(G198="Traffic Island", (2*(K198+L198))*VALIDATIONS!$AR$5 + IF(M198="",0,(VLOOKUP(M198,VALIDATIONS!$AW$2:$AX$5,2)*(K198*L198)  )), IF(G198="",0,VLOOKUP(G198,VALIDATIONS!$AP$2:$AR$5,3)*(PI()/4)*((I198^2)-(J198^2))) +  IF(M198="",0,(VLOOKUP(M198,VALIDATIONS!$AS$2:$AT$5,2)*(PI()/4)*J198^2))  +  (O198 * VALIDATIONS!$AZ$2)     )     )*IF(H198="",0,VLOOKUP(H198,VALIDATIONS!$AU$2:$AV$4,2,FALSE)))</f>
        <v/>
      </c>
    </row>
    <row r="199" spans="1:16" x14ac:dyDescent="0.25">
      <c r="A199" s="158"/>
      <c r="B199" s="153"/>
      <c r="C199" s="153"/>
      <c r="E199" s="354"/>
      <c r="F199" s="367"/>
      <c r="G199" s="367"/>
      <c r="H199" s="368"/>
      <c r="K199" s="155"/>
      <c r="L199" s="155"/>
      <c r="M199" s="366"/>
      <c r="N199" s="154"/>
      <c r="O199" s="154"/>
      <c r="P199" s="106" t="str">
        <f>IF(AND(I199="",J199="",K199="",L199="",M199="",N199="",O199=""),"",IF(G199="",0,IF(G199="Traffic Island", (2*(K199+L199))*VALIDATIONS!$AR$5 + IF(M199="",0,(VLOOKUP(M199,VALIDATIONS!$AW$2:$AX$5,2)*(K199*L199)  )), IF(G199="",0,VLOOKUP(G199,VALIDATIONS!$AP$2:$AR$5,3)*(PI()/4)*((I199^2)-(J199^2))) +  IF(M199="",0,(VLOOKUP(M199,VALIDATIONS!$AS$2:$AT$5,2)*(PI()/4)*J199^2))  +  (O199 * VALIDATIONS!$AZ$2)     )     )*IF(H199="",0,VLOOKUP(H199,VALIDATIONS!$AU$2:$AV$4,2,FALSE)))</f>
        <v/>
      </c>
    </row>
    <row r="200" spans="1:16" x14ac:dyDescent="0.25">
      <c r="A200" s="158"/>
      <c r="B200" s="153"/>
      <c r="C200" s="153"/>
      <c r="E200" s="354"/>
      <c r="F200" s="367"/>
      <c r="G200" s="367"/>
      <c r="H200" s="368"/>
      <c r="K200" s="155"/>
      <c r="L200" s="155"/>
      <c r="M200" s="366"/>
      <c r="N200" s="154"/>
      <c r="O200" s="154"/>
      <c r="P200" s="106" t="str">
        <f>IF(AND(I200="",J200="",K200="",L200="",M200="",N200="",O200=""),"",IF(G200="",0,IF(G200="Traffic Island", (2*(K200+L200))*VALIDATIONS!$AR$5 + IF(M200="",0,(VLOOKUP(M200,VALIDATIONS!$AW$2:$AX$5,2)*(K200*L200)  )), IF(G200="",0,VLOOKUP(G200,VALIDATIONS!$AP$2:$AR$5,3)*(PI()/4)*((I200^2)-(J200^2))) +  IF(M200="",0,(VLOOKUP(M200,VALIDATIONS!$AS$2:$AT$5,2)*(PI()/4)*J200^2))  +  (O200 * VALIDATIONS!$AZ$2)     )     )*IF(H200="",0,VLOOKUP(H200,VALIDATIONS!$AU$2:$AV$4,2,FALSE)))</f>
        <v/>
      </c>
    </row>
    <row r="201" spans="1:16" x14ac:dyDescent="0.25">
      <c r="A201" s="158"/>
      <c r="B201" s="153"/>
      <c r="C201" s="153"/>
      <c r="E201" s="354"/>
      <c r="F201" s="367"/>
      <c r="G201" s="367"/>
      <c r="H201" s="368"/>
      <c r="K201" s="155"/>
      <c r="L201" s="155"/>
      <c r="M201" s="366"/>
      <c r="N201" s="154"/>
      <c r="O201" s="154"/>
      <c r="P201" s="106" t="str">
        <f>IF(AND(I201="",J201="",K201="",L201="",M201="",N201="",O201=""),"",IF(G201="",0,IF(G201="Traffic Island", (2*(K201+L201))*VALIDATIONS!$AR$5 + IF(M201="",0,(VLOOKUP(M201,VALIDATIONS!$AW$2:$AX$5,2)*(K201*L201)  )), IF(G201="",0,VLOOKUP(G201,VALIDATIONS!$AP$2:$AR$5,3)*(PI()/4)*((I201^2)-(J201^2))) +  IF(M201="",0,(VLOOKUP(M201,VALIDATIONS!$AS$2:$AT$5,2)*(PI()/4)*J201^2))  +  (O201 * VALIDATIONS!$AZ$2)     )     )*IF(H201="",0,VLOOKUP(H201,VALIDATIONS!$AU$2:$AV$4,2,FALSE)))</f>
        <v/>
      </c>
    </row>
    <row r="202" spans="1:16" x14ac:dyDescent="0.25">
      <c r="A202" s="158"/>
      <c r="B202" s="153"/>
      <c r="C202" s="153"/>
      <c r="E202" s="354"/>
      <c r="F202" s="367"/>
      <c r="G202" s="367"/>
      <c r="H202" s="368"/>
      <c r="K202" s="155"/>
      <c r="L202" s="155"/>
      <c r="M202" s="366"/>
      <c r="N202" s="154"/>
      <c r="O202" s="154"/>
      <c r="P202" s="106" t="str">
        <f>IF(AND(I202="",J202="",K202="",L202="",M202="",N202="",O202=""),"",IF(G202="",0,IF(G202="Traffic Island", (2*(K202+L202))*VALIDATIONS!$AR$5 + IF(M202="",0,(VLOOKUP(M202,VALIDATIONS!$AW$2:$AX$5,2)*(K202*L202)  )), IF(G202="",0,VLOOKUP(G202,VALIDATIONS!$AP$2:$AR$5,3)*(PI()/4)*((I202^2)-(J202^2))) +  IF(M202="",0,(VLOOKUP(M202,VALIDATIONS!$AS$2:$AT$5,2)*(PI()/4)*J202^2))  +  (O202 * VALIDATIONS!$AZ$2)     )     )*IF(H202="",0,VLOOKUP(H202,VALIDATIONS!$AU$2:$AV$4,2,FALSE)))</f>
        <v/>
      </c>
    </row>
    <row r="203" spans="1:16" x14ac:dyDescent="0.25">
      <c r="A203" s="158"/>
      <c r="B203" s="153"/>
      <c r="C203" s="153"/>
      <c r="E203" s="354"/>
      <c r="F203" s="367"/>
      <c r="G203" s="367"/>
      <c r="H203" s="368"/>
      <c r="K203" s="155"/>
      <c r="L203" s="155"/>
      <c r="M203" s="366"/>
      <c r="N203" s="154"/>
      <c r="O203" s="154"/>
      <c r="P203" s="106" t="str">
        <f>IF(AND(I203="",J203="",K203="",L203="",M203="",N203="",O203=""),"",IF(G203="",0,IF(G203="Traffic Island", (2*(K203+L203))*VALIDATIONS!$AR$5 + IF(M203="",0,(VLOOKUP(M203,VALIDATIONS!$AW$2:$AX$5,2)*(K203*L203)  )), IF(G203="",0,VLOOKUP(G203,VALIDATIONS!$AP$2:$AR$5,3)*(PI()/4)*((I203^2)-(J203^2))) +  IF(M203="",0,(VLOOKUP(M203,VALIDATIONS!$AS$2:$AT$5,2)*(PI()/4)*J203^2))  +  (O203 * VALIDATIONS!$AZ$2)     )     )*IF(H203="",0,VLOOKUP(H203,VALIDATIONS!$AU$2:$AV$4,2,FALSE)))</f>
        <v/>
      </c>
    </row>
    <row r="204" spans="1:16" x14ac:dyDescent="0.25">
      <c r="A204" s="158"/>
      <c r="B204" s="153"/>
      <c r="C204" s="153"/>
      <c r="E204" s="354"/>
      <c r="F204" s="367"/>
      <c r="G204" s="367"/>
      <c r="H204" s="368"/>
      <c r="K204" s="155"/>
      <c r="L204" s="155"/>
      <c r="M204" s="366"/>
      <c r="N204" s="154"/>
      <c r="O204" s="154"/>
      <c r="P204" s="106" t="str">
        <f>IF(AND(I204="",J204="",K204="",L204="",M204="",N204="",O204=""),"",IF(G204="",0,IF(G204="Traffic Island", (2*(K204+L204))*VALIDATIONS!$AR$5 + IF(M204="",0,(VLOOKUP(M204,VALIDATIONS!$AW$2:$AX$5,2)*(K204*L204)  )), IF(G204="",0,VLOOKUP(G204,VALIDATIONS!$AP$2:$AR$5,3)*(PI()/4)*((I204^2)-(J204^2))) +  IF(M204="",0,(VLOOKUP(M204,VALIDATIONS!$AS$2:$AT$5,2)*(PI()/4)*J204^2))  +  (O204 * VALIDATIONS!$AZ$2)     )     )*IF(H204="",0,VLOOKUP(H204,VALIDATIONS!$AU$2:$AV$4,2,FALSE)))</f>
        <v/>
      </c>
    </row>
    <row r="205" spans="1:16" x14ac:dyDescent="0.25">
      <c r="A205" s="158"/>
      <c r="B205" s="153"/>
      <c r="C205" s="153"/>
      <c r="E205" s="354"/>
      <c r="F205" s="367"/>
      <c r="G205" s="367"/>
      <c r="H205" s="368"/>
      <c r="K205" s="155"/>
      <c r="L205" s="155"/>
      <c r="M205" s="366"/>
      <c r="N205" s="154"/>
      <c r="O205" s="154"/>
      <c r="P205" s="106" t="str">
        <f>IF(AND(I205="",J205="",K205="",L205="",M205="",N205="",O205=""),"",IF(G205="",0,IF(G205="Traffic Island", (2*(K205+L205))*VALIDATIONS!$AR$5 + IF(M205="",0,(VLOOKUP(M205,VALIDATIONS!$AW$2:$AX$5,2)*(K205*L205)  )), IF(G205="",0,VLOOKUP(G205,VALIDATIONS!$AP$2:$AR$5,3)*(PI()/4)*((I205^2)-(J205^2))) +  IF(M205="",0,(VLOOKUP(M205,VALIDATIONS!$AS$2:$AT$5,2)*(PI()/4)*J205^2))  +  (O205 * VALIDATIONS!$AZ$2)     )     )*IF(H205="",0,VLOOKUP(H205,VALIDATIONS!$AU$2:$AV$4,2,FALSE)))</f>
        <v/>
      </c>
    </row>
    <row r="206" spans="1:16" x14ac:dyDescent="0.25">
      <c r="A206" s="158"/>
      <c r="B206" s="153"/>
      <c r="C206" s="153"/>
      <c r="E206" s="354"/>
      <c r="F206" s="367"/>
      <c r="G206" s="367"/>
      <c r="H206" s="368"/>
      <c r="K206" s="155"/>
      <c r="L206" s="155"/>
      <c r="M206" s="366"/>
      <c r="N206" s="154"/>
      <c r="O206" s="154"/>
      <c r="P206" s="106" t="str">
        <f>IF(AND(I206="",J206="",K206="",L206="",M206="",N206="",O206=""),"",IF(G206="",0,IF(G206="Traffic Island", (2*(K206+L206))*VALIDATIONS!$AR$5 + IF(M206="",0,(VLOOKUP(M206,VALIDATIONS!$AW$2:$AX$5,2)*(K206*L206)  )), IF(G206="",0,VLOOKUP(G206,VALIDATIONS!$AP$2:$AR$5,3)*(PI()/4)*((I206^2)-(J206^2))) +  IF(M206="",0,(VLOOKUP(M206,VALIDATIONS!$AS$2:$AT$5,2)*(PI()/4)*J206^2))  +  (O206 * VALIDATIONS!$AZ$2)     )     )*IF(H206="",0,VLOOKUP(H206,VALIDATIONS!$AU$2:$AV$4,2,FALSE)))</f>
        <v/>
      </c>
    </row>
    <row r="207" spans="1:16" x14ac:dyDescent="0.25">
      <c r="A207" s="158"/>
      <c r="B207" s="153"/>
      <c r="C207" s="153"/>
      <c r="E207" s="354"/>
      <c r="F207" s="367"/>
      <c r="G207" s="367"/>
      <c r="H207" s="368"/>
      <c r="K207" s="155"/>
      <c r="L207" s="155"/>
      <c r="M207" s="366"/>
      <c r="N207" s="154"/>
      <c r="O207" s="154"/>
      <c r="P207" s="106" t="str">
        <f>IF(AND(I207="",J207="",K207="",L207="",M207="",N207="",O207=""),"",IF(G207="",0,IF(G207="Traffic Island", (2*(K207+L207))*VALIDATIONS!$AR$5 + IF(M207="",0,(VLOOKUP(M207,VALIDATIONS!$AW$2:$AX$5,2)*(K207*L207)  )), IF(G207="",0,VLOOKUP(G207,VALIDATIONS!$AP$2:$AR$5,3)*(PI()/4)*((I207^2)-(J207^2))) +  IF(M207="",0,(VLOOKUP(M207,VALIDATIONS!$AS$2:$AT$5,2)*(PI()/4)*J207^2))  +  (O207 * VALIDATIONS!$AZ$2)     )     )*IF(H207="",0,VLOOKUP(H207,VALIDATIONS!$AU$2:$AV$4,2,FALSE)))</f>
        <v/>
      </c>
    </row>
    <row r="208" spans="1:16" x14ac:dyDescent="0.25">
      <c r="A208" s="158"/>
      <c r="B208" s="153"/>
      <c r="C208" s="153"/>
      <c r="E208" s="354"/>
      <c r="F208" s="367"/>
      <c r="G208" s="367"/>
      <c r="H208" s="368"/>
      <c r="K208" s="155"/>
      <c r="L208" s="155"/>
      <c r="M208" s="366"/>
      <c r="N208" s="154"/>
      <c r="O208" s="154"/>
      <c r="P208" s="106" t="str">
        <f>IF(AND(I208="",J208="",K208="",L208="",M208="",N208="",O208=""),"",IF(G208="",0,IF(G208="Traffic Island", (2*(K208+L208))*VALIDATIONS!$AR$5 + IF(M208="",0,(VLOOKUP(M208,VALIDATIONS!$AW$2:$AX$5,2)*(K208*L208)  )), IF(G208="",0,VLOOKUP(G208,VALIDATIONS!$AP$2:$AR$5,3)*(PI()/4)*((I208^2)-(J208^2))) +  IF(M208="",0,(VLOOKUP(M208,VALIDATIONS!$AS$2:$AT$5,2)*(PI()/4)*J208^2))  +  (O208 * VALIDATIONS!$AZ$2)     )     )*IF(H208="",0,VLOOKUP(H208,VALIDATIONS!$AU$2:$AV$4,2,FALSE)))</f>
        <v/>
      </c>
    </row>
    <row r="209" spans="1:16" x14ac:dyDescent="0.25">
      <c r="A209" s="158"/>
      <c r="B209" s="153"/>
      <c r="C209" s="153"/>
      <c r="E209" s="354"/>
      <c r="F209" s="367"/>
      <c r="G209" s="367"/>
      <c r="H209" s="368"/>
      <c r="K209" s="155"/>
      <c r="L209" s="155"/>
      <c r="M209" s="366"/>
      <c r="N209" s="154"/>
      <c r="O209" s="154"/>
      <c r="P209" s="106" t="str">
        <f>IF(AND(I209="",J209="",K209="",L209="",M209="",N209="",O209=""),"",IF(G209="",0,IF(G209="Traffic Island", (2*(K209+L209))*VALIDATIONS!$AR$5 + IF(M209="",0,(VLOOKUP(M209,VALIDATIONS!$AW$2:$AX$5,2)*(K209*L209)  )), IF(G209="",0,VLOOKUP(G209,VALIDATIONS!$AP$2:$AR$5,3)*(PI()/4)*((I209^2)-(J209^2))) +  IF(M209="",0,(VLOOKUP(M209,VALIDATIONS!$AS$2:$AT$5,2)*(PI()/4)*J209^2))  +  (O209 * VALIDATIONS!$AZ$2)     )     )*IF(H209="",0,VLOOKUP(H209,VALIDATIONS!$AU$2:$AV$4,2,FALSE)))</f>
        <v/>
      </c>
    </row>
    <row r="210" spans="1:16" x14ac:dyDescent="0.25">
      <c r="A210" s="158"/>
      <c r="B210" s="153"/>
      <c r="C210" s="153"/>
      <c r="E210" s="354"/>
      <c r="F210" s="367"/>
      <c r="G210" s="367"/>
      <c r="H210" s="368"/>
      <c r="K210" s="155"/>
      <c r="L210" s="155"/>
      <c r="M210" s="366"/>
      <c r="N210" s="154"/>
      <c r="O210" s="154"/>
      <c r="P210" s="106" t="str">
        <f>IF(AND(I210="",J210="",K210="",L210="",M210="",N210="",O210=""),"",IF(G210="",0,IF(G210="Traffic Island", (2*(K210+L210))*VALIDATIONS!$AR$5 + IF(M210="",0,(VLOOKUP(M210,VALIDATIONS!$AW$2:$AX$5,2)*(K210*L210)  )), IF(G210="",0,VLOOKUP(G210,VALIDATIONS!$AP$2:$AR$5,3)*(PI()/4)*((I210^2)-(J210^2))) +  IF(M210="",0,(VLOOKUP(M210,VALIDATIONS!$AS$2:$AT$5,2)*(PI()/4)*J210^2))  +  (O210 * VALIDATIONS!$AZ$2)     )     )*IF(H210="",0,VLOOKUP(H210,VALIDATIONS!$AU$2:$AV$4,2,FALSE)))</f>
        <v/>
      </c>
    </row>
    <row r="211" spans="1:16" x14ac:dyDescent="0.25">
      <c r="A211" s="158"/>
      <c r="B211" s="153"/>
      <c r="C211" s="153"/>
      <c r="E211" s="354"/>
      <c r="F211" s="367"/>
      <c r="G211" s="367"/>
      <c r="H211" s="368"/>
      <c r="K211" s="155"/>
      <c r="L211" s="155"/>
      <c r="M211" s="366"/>
      <c r="N211" s="154"/>
      <c r="O211" s="154"/>
      <c r="P211" s="106" t="str">
        <f>IF(AND(I211="",J211="",K211="",L211="",M211="",N211="",O211=""),"",IF(G211="",0,IF(G211="Traffic Island", (2*(K211+L211))*VALIDATIONS!$AR$5 + IF(M211="",0,(VLOOKUP(M211,VALIDATIONS!$AW$2:$AX$5,2)*(K211*L211)  )), IF(G211="",0,VLOOKUP(G211,VALIDATIONS!$AP$2:$AR$5,3)*(PI()/4)*((I211^2)-(J211^2))) +  IF(M211="",0,(VLOOKUP(M211,VALIDATIONS!$AS$2:$AT$5,2)*(PI()/4)*J211^2))  +  (O211 * VALIDATIONS!$AZ$2)     )     )*IF(H211="",0,VLOOKUP(H211,VALIDATIONS!$AU$2:$AV$4,2,FALSE)))</f>
        <v/>
      </c>
    </row>
    <row r="212" spans="1:16" x14ac:dyDescent="0.25">
      <c r="A212" s="158"/>
      <c r="B212" s="153"/>
      <c r="C212" s="153"/>
      <c r="E212" s="354"/>
      <c r="F212" s="367"/>
      <c r="G212" s="367"/>
      <c r="H212" s="368"/>
      <c r="K212" s="155"/>
      <c r="L212" s="155"/>
      <c r="M212" s="366"/>
      <c r="N212" s="154"/>
      <c r="O212" s="154"/>
      <c r="P212" s="106" t="str">
        <f>IF(AND(I212="",J212="",K212="",L212="",M212="",N212="",O212=""),"",IF(G212="",0,IF(G212="Traffic Island", (2*(K212+L212))*VALIDATIONS!$AR$5 + IF(M212="",0,(VLOOKUP(M212,VALIDATIONS!$AW$2:$AX$5,2)*(K212*L212)  )), IF(G212="",0,VLOOKUP(G212,VALIDATIONS!$AP$2:$AR$5,3)*(PI()/4)*((I212^2)-(J212^2))) +  IF(M212="",0,(VLOOKUP(M212,VALIDATIONS!$AS$2:$AT$5,2)*(PI()/4)*J212^2))  +  (O212 * VALIDATIONS!$AZ$2)     )     )*IF(H212="",0,VLOOKUP(H212,VALIDATIONS!$AU$2:$AV$4,2,FALSE)))</f>
        <v/>
      </c>
    </row>
    <row r="213" spans="1:16" x14ac:dyDescent="0.25">
      <c r="A213" s="158"/>
      <c r="B213" s="153"/>
      <c r="C213" s="153"/>
      <c r="E213" s="354"/>
      <c r="F213" s="367"/>
      <c r="G213" s="367"/>
      <c r="H213" s="368"/>
      <c r="K213" s="155"/>
      <c r="L213" s="155"/>
      <c r="M213" s="366"/>
      <c r="N213" s="154"/>
      <c r="O213" s="154"/>
      <c r="P213" s="106" t="str">
        <f>IF(AND(I213="",J213="",K213="",L213="",M213="",N213="",O213=""),"",IF(G213="",0,IF(G213="Traffic Island", (2*(K213+L213))*VALIDATIONS!$AR$5 + IF(M213="",0,(VLOOKUP(M213,VALIDATIONS!$AW$2:$AX$5,2)*(K213*L213)  )), IF(G213="",0,VLOOKUP(G213,VALIDATIONS!$AP$2:$AR$5,3)*(PI()/4)*((I213^2)-(J213^2))) +  IF(M213="",0,(VLOOKUP(M213,VALIDATIONS!$AS$2:$AT$5,2)*(PI()/4)*J213^2))  +  (O213 * VALIDATIONS!$AZ$2)     )     )*IF(H213="",0,VLOOKUP(H213,VALIDATIONS!$AU$2:$AV$4,2,FALSE)))</f>
        <v/>
      </c>
    </row>
    <row r="214" spans="1:16" x14ac:dyDescent="0.25">
      <c r="A214" s="158"/>
      <c r="B214" s="153"/>
      <c r="C214" s="153"/>
      <c r="E214" s="354"/>
      <c r="F214" s="367"/>
      <c r="G214" s="367"/>
      <c r="H214" s="368"/>
      <c r="K214" s="155"/>
      <c r="L214" s="155"/>
      <c r="M214" s="366"/>
      <c r="N214" s="154"/>
      <c r="O214" s="154"/>
      <c r="P214" s="106" t="str">
        <f>IF(AND(I214="",J214="",K214="",L214="",M214="",N214="",O214=""),"",IF(G214="",0,IF(G214="Traffic Island", (2*(K214+L214))*VALIDATIONS!$AR$5 + IF(M214="",0,(VLOOKUP(M214,VALIDATIONS!$AW$2:$AX$5,2)*(K214*L214)  )), IF(G214="",0,VLOOKUP(G214,VALIDATIONS!$AP$2:$AR$5,3)*(PI()/4)*((I214^2)-(J214^2))) +  IF(M214="",0,(VLOOKUP(M214,VALIDATIONS!$AS$2:$AT$5,2)*(PI()/4)*J214^2))  +  (O214 * VALIDATIONS!$AZ$2)     )     )*IF(H214="",0,VLOOKUP(H214,VALIDATIONS!$AU$2:$AV$4,2,FALSE)))</f>
        <v/>
      </c>
    </row>
    <row r="215" spans="1:16" x14ac:dyDescent="0.25">
      <c r="A215" s="158"/>
      <c r="B215" s="153"/>
      <c r="C215" s="153"/>
      <c r="E215" s="354"/>
      <c r="F215" s="367"/>
      <c r="G215" s="367"/>
      <c r="H215" s="368"/>
      <c r="K215" s="155"/>
      <c r="L215" s="155"/>
      <c r="M215" s="366"/>
      <c r="N215" s="154"/>
      <c r="O215" s="154"/>
      <c r="P215" s="106" t="str">
        <f>IF(AND(I215="",J215="",K215="",L215="",M215="",N215="",O215=""),"",IF(G215="",0,IF(G215="Traffic Island", (2*(K215+L215))*VALIDATIONS!$AR$5 + IF(M215="",0,(VLOOKUP(M215,VALIDATIONS!$AW$2:$AX$5,2)*(K215*L215)  )), IF(G215="",0,VLOOKUP(G215,VALIDATIONS!$AP$2:$AR$5,3)*(PI()/4)*((I215^2)-(J215^2))) +  IF(M215="",0,(VLOOKUP(M215,VALIDATIONS!$AS$2:$AT$5,2)*(PI()/4)*J215^2))  +  (O215 * VALIDATIONS!$AZ$2)     )     )*IF(H215="",0,VLOOKUP(H215,VALIDATIONS!$AU$2:$AV$4,2,FALSE)))</f>
        <v/>
      </c>
    </row>
    <row r="216" spans="1:16" x14ac:dyDescent="0.25">
      <c r="A216" s="158"/>
      <c r="B216" s="153"/>
      <c r="C216" s="153"/>
      <c r="E216" s="354"/>
      <c r="F216" s="367"/>
      <c r="G216" s="367"/>
      <c r="H216" s="368"/>
      <c r="K216" s="155"/>
      <c r="L216" s="155"/>
      <c r="M216" s="366"/>
      <c r="N216" s="154"/>
      <c r="O216" s="154"/>
      <c r="P216" s="106" t="str">
        <f>IF(AND(I216="",J216="",K216="",L216="",M216="",N216="",O216=""),"",IF(G216="",0,IF(G216="Traffic Island", (2*(K216+L216))*VALIDATIONS!$AR$5 + IF(M216="",0,(VLOOKUP(M216,VALIDATIONS!$AW$2:$AX$5,2)*(K216*L216)  )), IF(G216="",0,VLOOKUP(G216,VALIDATIONS!$AP$2:$AR$5,3)*(PI()/4)*((I216^2)-(J216^2))) +  IF(M216="",0,(VLOOKUP(M216,VALIDATIONS!$AS$2:$AT$5,2)*(PI()/4)*J216^2))  +  (O216 * VALIDATIONS!$AZ$2)     )     )*IF(H216="",0,VLOOKUP(H216,VALIDATIONS!$AU$2:$AV$4,2,FALSE)))</f>
        <v/>
      </c>
    </row>
    <row r="217" spans="1:16" x14ac:dyDescent="0.25">
      <c r="A217" s="158"/>
      <c r="B217" s="153"/>
      <c r="C217" s="153"/>
      <c r="E217" s="354"/>
      <c r="F217" s="367"/>
      <c r="G217" s="367"/>
      <c r="H217" s="368"/>
      <c r="K217" s="155"/>
      <c r="L217" s="155"/>
      <c r="M217" s="366"/>
      <c r="N217" s="154"/>
      <c r="O217" s="154"/>
      <c r="P217" s="106" t="str">
        <f>IF(AND(I217="",J217="",K217="",L217="",M217="",N217="",O217=""),"",IF(G217="",0,IF(G217="Traffic Island", (2*(K217+L217))*VALIDATIONS!$AR$5 + IF(M217="",0,(VLOOKUP(M217,VALIDATIONS!$AW$2:$AX$5,2)*(K217*L217)  )), IF(G217="",0,VLOOKUP(G217,VALIDATIONS!$AP$2:$AR$5,3)*(PI()/4)*((I217^2)-(J217^2))) +  IF(M217="",0,(VLOOKUP(M217,VALIDATIONS!$AS$2:$AT$5,2)*(PI()/4)*J217^2))  +  (O217 * VALIDATIONS!$AZ$2)     )     )*IF(H217="",0,VLOOKUP(H217,VALIDATIONS!$AU$2:$AV$4,2,FALSE)))</f>
        <v/>
      </c>
    </row>
    <row r="218" spans="1:16" x14ac:dyDescent="0.25">
      <c r="A218" s="158"/>
      <c r="B218" s="153"/>
      <c r="C218" s="153"/>
      <c r="E218" s="354"/>
      <c r="F218" s="367"/>
      <c r="G218" s="367"/>
      <c r="H218" s="368"/>
      <c r="K218" s="155"/>
      <c r="L218" s="155"/>
      <c r="M218" s="366"/>
      <c r="N218" s="154"/>
      <c r="O218" s="154"/>
      <c r="P218" s="106" t="str">
        <f>IF(AND(I218="",J218="",K218="",L218="",M218="",N218="",O218=""),"",IF(G218="",0,IF(G218="Traffic Island", (2*(K218+L218))*VALIDATIONS!$AR$5 + IF(M218="",0,(VLOOKUP(M218,VALIDATIONS!$AW$2:$AX$5,2)*(K218*L218)  )), IF(G218="",0,VLOOKUP(G218,VALIDATIONS!$AP$2:$AR$5,3)*(PI()/4)*((I218^2)-(J218^2))) +  IF(M218="",0,(VLOOKUP(M218,VALIDATIONS!$AS$2:$AT$5,2)*(PI()/4)*J218^2))  +  (O218 * VALIDATIONS!$AZ$2)     )     )*IF(H218="",0,VLOOKUP(H218,VALIDATIONS!$AU$2:$AV$4,2,FALSE)))</f>
        <v/>
      </c>
    </row>
    <row r="219" spans="1:16" x14ac:dyDescent="0.25">
      <c r="A219" s="158"/>
      <c r="B219" s="153"/>
      <c r="C219" s="153"/>
      <c r="E219" s="354"/>
      <c r="F219" s="367"/>
      <c r="G219" s="367"/>
      <c r="H219" s="368"/>
      <c r="K219" s="155"/>
      <c r="L219" s="155"/>
      <c r="M219" s="366"/>
      <c r="N219" s="154"/>
      <c r="O219" s="154"/>
      <c r="P219" s="106" t="str">
        <f>IF(AND(I219="",J219="",K219="",L219="",M219="",N219="",O219=""),"",IF(G219="",0,IF(G219="Traffic Island", (2*(K219+L219))*VALIDATIONS!$AR$5 + IF(M219="",0,(VLOOKUP(M219,VALIDATIONS!$AW$2:$AX$5,2)*(K219*L219)  )), IF(G219="",0,VLOOKUP(G219,VALIDATIONS!$AP$2:$AR$5,3)*(PI()/4)*((I219^2)-(J219^2))) +  IF(M219="",0,(VLOOKUP(M219,VALIDATIONS!$AS$2:$AT$5,2)*(PI()/4)*J219^2))  +  (O219 * VALIDATIONS!$AZ$2)     )     )*IF(H219="",0,VLOOKUP(H219,VALIDATIONS!$AU$2:$AV$4,2,FALSE)))</f>
        <v/>
      </c>
    </row>
    <row r="220" spans="1:16" x14ac:dyDescent="0.25">
      <c r="A220" s="158"/>
      <c r="B220" s="153"/>
      <c r="C220" s="153"/>
      <c r="E220" s="354"/>
      <c r="F220" s="367"/>
      <c r="G220" s="367"/>
      <c r="H220" s="368"/>
      <c r="K220" s="155"/>
      <c r="L220" s="155"/>
      <c r="M220" s="366"/>
      <c r="N220" s="154"/>
      <c r="O220" s="154"/>
      <c r="P220" s="106" t="str">
        <f>IF(AND(I220="",J220="",K220="",L220="",M220="",N220="",O220=""),"",IF(G220="",0,IF(G220="Traffic Island", (2*(K220+L220))*VALIDATIONS!$AR$5 + IF(M220="",0,(VLOOKUP(M220,VALIDATIONS!$AW$2:$AX$5,2)*(K220*L220)  )), IF(G220="",0,VLOOKUP(G220,VALIDATIONS!$AP$2:$AR$5,3)*(PI()/4)*((I220^2)-(J220^2))) +  IF(M220="",0,(VLOOKUP(M220,VALIDATIONS!$AS$2:$AT$5,2)*(PI()/4)*J220^2))  +  (O220 * VALIDATIONS!$AZ$2)     )     )*IF(H220="",0,VLOOKUP(H220,VALIDATIONS!$AU$2:$AV$4,2,FALSE)))</f>
        <v/>
      </c>
    </row>
    <row r="221" spans="1:16" x14ac:dyDescent="0.25">
      <c r="A221" s="158"/>
      <c r="B221" s="153"/>
      <c r="C221" s="153"/>
      <c r="E221" s="354"/>
      <c r="F221" s="367"/>
      <c r="G221" s="367"/>
      <c r="H221" s="368"/>
      <c r="K221" s="155"/>
      <c r="L221" s="155"/>
      <c r="M221" s="366"/>
      <c r="N221" s="154"/>
      <c r="O221" s="154"/>
      <c r="P221" s="106" t="str">
        <f>IF(AND(I221="",J221="",K221="",L221="",M221="",N221="",O221=""),"",IF(G221="",0,IF(G221="Traffic Island", (2*(K221+L221))*VALIDATIONS!$AR$5 + IF(M221="",0,(VLOOKUP(M221,VALIDATIONS!$AW$2:$AX$5,2)*(K221*L221)  )), IF(G221="",0,VLOOKUP(G221,VALIDATIONS!$AP$2:$AR$5,3)*(PI()/4)*((I221^2)-(J221^2))) +  IF(M221="",0,(VLOOKUP(M221,VALIDATIONS!$AS$2:$AT$5,2)*(PI()/4)*J221^2))  +  (O221 * VALIDATIONS!$AZ$2)     )     )*IF(H221="",0,VLOOKUP(H221,VALIDATIONS!$AU$2:$AV$4,2,FALSE)))</f>
        <v/>
      </c>
    </row>
    <row r="222" spans="1:16" x14ac:dyDescent="0.25">
      <c r="A222" s="158"/>
      <c r="B222" s="153"/>
      <c r="C222" s="153"/>
      <c r="E222" s="354"/>
      <c r="F222" s="367"/>
      <c r="G222" s="367"/>
      <c r="H222" s="368"/>
      <c r="K222" s="155"/>
      <c r="L222" s="155"/>
      <c r="M222" s="366"/>
      <c r="N222" s="154"/>
      <c r="O222" s="154"/>
      <c r="P222" s="106" t="str">
        <f>IF(AND(I222="",J222="",K222="",L222="",M222="",N222="",O222=""),"",IF(G222="",0,IF(G222="Traffic Island", (2*(K222+L222))*VALIDATIONS!$AR$5 + IF(M222="",0,(VLOOKUP(M222,VALIDATIONS!$AW$2:$AX$5,2)*(K222*L222)  )), IF(G222="",0,VLOOKUP(G222,VALIDATIONS!$AP$2:$AR$5,3)*(PI()/4)*((I222^2)-(J222^2))) +  IF(M222="",0,(VLOOKUP(M222,VALIDATIONS!$AS$2:$AT$5,2)*(PI()/4)*J222^2))  +  (O222 * VALIDATIONS!$AZ$2)     )     )*IF(H222="",0,VLOOKUP(H222,VALIDATIONS!$AU$2:$AV$4,2,FALSE)))</f>
        <v/>
      </c>
    </row>
    <row r="223" spans="1:16" x14ac:dyDescent="0.25">
      <c r="A223" s="158"/>
      <c r="B223" s="153"/>
      <c r="C223" s="153"/>
      <c r="E223" s="354"/>
      <c r="F223" s="367"/>
      <c r="G223" s="367"/>
      <c r="H223" s="368"/>
      <c r="K223" s="155"/>
      <c r="L223" s="155"/>
      <c r="M223" s="366"/>
      <c r="N223" s="154"/>
      <c r="O223" s="154"/>
      <c r="P223" s="106" t="str">
        <f>IF(AND(I223="",J223="",K223="",L223="",M223="",N223="",O223=""),"",IF(G223="",0,IF(G223="Traffic Island", (2*(K223+L223))*VALIDATIONS!$AR$5 + IF(M223="",0,(VLOOKUP(M223,VALIDATIONS!$AW$2:$AX$5,2)*(K223*L223)  )), IF(G223="",0,VLOOKUP(G223,VALIDATIONS!$AP$2:$AR$5,3)*(PI()/4)*((I223^2)-(J223^2))) +  IF(M223="",0,(VLOOKUP(M223,VALIDATIONS!$AS$2:$AT$5,2)*(PI()/4)*J223^2))  +  (O223 * VALIDATIONS!$AZ$2)     )     )*IF(H223="",0,VLOOKUP(H223,VALIDATIONS!$AU$2:$AV$4,2,FALSE)))</f>
        <v/>
      </c>
    </row>
    <row r="224" spans="1:16" x14ac:dyDescent="0.25">
      <c r="A224" s="158"/>
      <c r="B224" s="153"/>
      <c r="C224" s="153"/>
      <c r="E224" s="354"/>
      <c r="F224" s="367"/>
      <c r="G224" s="367"/>
      <c r="H224" s="368"/>
      <c r="K224" s="155"/>
      <c r="L224" s="155"/>
      <c r="M224" s="366"/>
      <c r="N224" s="154"/>
      <c r="O224" s="154"/>
      <c r="P224" s="106" t="str">
        <f>IF(AND(I224="",J224="",K224="",L224="",M224="",N224="",O224=""),"",IF(G224="",0,IF(G224="Traffic Island", (2*(K224+L224))*VALIDATIONS!$AR$5 + IF(M224="",0,(VLOOKUP(M224,VALIDATIONS!$AW$2:$AX$5,2)*(K224*L224)  )), IF(G224="",0,VLOOKUP(G224,VALIDATIONS!$AP$2:$AR$5,3)*(PI()/4)*((I224^2)-(J224^2))) +  IF(M224="",0,(VLOOKUP(M224,VALIDATIONS!$AS$2:$AT$5,2)*(PI()/4)*J224^2))  +  (O224 * VALIDATIONS!$AZ$2)     )     )*IF(H224="",0,VLOOKUP(H224,VALIDATIONS!$AU$2:$AV$4,2,FALSE)))</f>
        <v/>
      </c>
    </row>
    <row r="225" spans="1:16" x14ac:dyDescent="0.25">
      <c r="A225" s="158"/>
      <c r="B225" s="153"/>
      <c r="C225" s="153"/>
      <c r="E225" s="354"/>
      <c r="F225" s="367"/>
      <c r="G225" s="367"/>
      <c r="H225" s="368"/>
      <c r="K225" s="155"/>
      <c r="L225" s="155"/>
      <c r="M225" s="366"/>
      <c r="N225" s="154"/>
      <c r="O225" s="154"/>
      <c r="P225" s="106" t="str">
        <f>IF(AND(I225="",J225="",K225="",L225="",M225="",N225="",O225=""),"",IF(G225="",0,IF(G225="Traffic Island", (2*(K225+L225))*VALIDATIONS!$AR$5 + IF(M225="",0,(VLOOKUP(M225,VALIDATIONS!$AW$2:$AX$5,2)*(K225*L225)  )), IF(G225="",0,VLOOKUP(G225,VALIDATIONS!$AP$2:$AR$5,3)*(PI()/4)*((I225^2)-(J225^2))) +  IF(M225="",0,(VLOOKUP(M225,VALIDATIONS!$AS$2:$AT$5,2)*(PI()/4)*J225^2))  +  (O225 * VALIDATIONS!$AZ$2)     )     )*IF(H225="",0,VLOOKUP(H225,VALIDATIONS!$AU$2:$AV$4,2,FALSE)))</f>
        <v/>
      </c>
    </row>
    <row r="226" spans="1:16" x14ac:dyDescent="0.25">
      <c r="A226" s="158"/>
      <c r="B226" s="153"/>
      <c r="C226" s="153"/>
      <c r="E226" s="354"/>
      <c r="F226" s="367"/>
      <c r="G226" s="367"/>
      <c r="H226" s="368"/>
      <c r="K226" s="155"/>
      <c r="L226" s="155"/>
      <c r="M226" s="366"/>
      <c r="N226" s="154"/>
      <c r="O226" s="154"/>
      <c r="P226" s="106" t="str">
        <f>IF(AND(I226="",J226="",K226="",L226="",M226="",N226="",O226=""),"",IF(G226="",0,IF(G226="Traffic Island", (2*(K226+L226))*VALIDATIONS!$AR$5 + IF(M226="",0,(VLOOKUP(M226,VALIDATIONS!$AW$2:$AX$5,2)*(K226*L226)  )), IF(G226="",0,VLOOKUP(G226,VALIDATIONS!$AP$2:$AR$5,3)*(PI()/4)*((I226^2)-(J226^2))) +  IF(M226="",0,(VLOOKUP(M226,VALIDATIONS!$AS$2:$AT$5,2)*(PI()/4)*J226^2))  +  (O226 * VALIDATIONS!$AZ$2)     )     )*IF(H226="",0,VLOOKUP(H226,VALIDATIONS!$AU$2:$AV$4,2,FALSE)))</f>
        <v/>
      </c>
    </row>
    <row r="227" spans="1:16" x14ac:dyDescent="0.25">
      <c r="A227" s="158"/>
      <c r="B227" s="153"/>
      <c r="C227" s="153"/>
      <c r="E227" s="354"/>
      <c r="F227" s="367"/>
      <c r="G227" s="367"/>
      <c r="H227" s="368"/>
      <c r="K227" s="155"/>
      <c r="L227" s="155"/>
      <c r="M227" s="366"/>
      <c r="N227" s="154"/>
      <c r="O227" s="154"/>
      <c r="P227" s="106" t="str">
        <f>IF(AND(I227="",J227="",K227="",L227="",M227="",N227="",O227=""),"",IF(G227="",0,IF(G227="Traffic Island", (2*(K227+L227))*VALIDATIONS!$AR$5 + IF(M227="",0,(VLOOKUP(M227,VALIDATIONS!$AW$2:$AX$5,2)*(K227*L227)  )), IF(G227="",0,VLOOKUP(G227,VALIDATIONS!$AP$2:$AR$5,3)*(PI()/4)*((I227^2)-(J227^2))) +  IF(M227="",0,(VLOOKUP(M227,VALIDATIONS!$AS$2:$AT$5,2)*(PI()/4)*J227^2))  +  (O227 * VALIDATIONS!$AZ$2)     )     )*IF(H227="",0,VLOOKUP(H227,VALIDATIONS!$AU$2:$AV$4,2,FALSE)))</f>
        <v/>
      </c>
    </row>
    <row r="228" spans="1:16" x14ac:dyDescent="0.25">
      <c r="A228" s="158"/>
      <c r="B228" s="153"/>
      <c r="C228" s="153"/>
      <c r="E228" s="354"/>
      <c r="F228" s="367"/>
      <c r="G228" s="367"/>
      <c r="H228" s="368"/>
      <c r="K228" s="155"/>
      <c r="L228" s="155"/>
      <c r="M228" s="366"/>
      <c r="N228" s="154"/>
      <c r="O228" s="154"/>
      <c r="P228" s="106" t="str">
        <f>IF(AND(I228="",J228="",K228="",L228="",M228="",N228="",O228=""),"",IF(G228="",0,IF(G228="Traffic Island", (2*(K228+L228))*VALIDATIONS!$AR$5 + IF(M228="",0,(VLOOKUP(M228,VALIDATIONS!$AW$2:$AX$5,2)*(K228*L228)  )), IF(G228="",0,VLOOKUP(G228,VALIDATIONS!$AP$2:$AR$5,3)*(PI()/4)*((I228^2)-(J228^2))) +  IF(M228="",0,(VLOOKUP(M228,VALIDATIONS!$AS$2:$AT$5,2)*(PI()/4)*J228^2))  +  (O228 * VALIDATIONS!$AZ$2)     )     )*IF(H228="",0,VLOOKUP(H228,VALIDATIONS!$AU$2:$AV$4,2,FALSE)))</f>
        <v/>
      </c>
    </row>
    <row r="229" spans="1:16" x14ac:dyDescent="0.25">
      <c r="A229" s="158"/>
      <c r="B229" s="153"/>
      <c r="C229" s="153"/>
      <c r="E229" s="354"/>
      <c r="F229" s="367"/>
      <c r="G229" s="367"/>
      <c r="H229" s="368"/>
      <c r="K229" s="155"/>
      <c r="L229" s="155"/>
      <c r="M229" s="366"/>
      <c r="N229" s="154"/>
      <c r="O229" s="154"/>
      <c r="P229" s="106" t="str">
        <f>IF(AND(I229="",J229="",K229="",L229="",M229="",N229="",O229=""),"",IF(G229="",0,IF(G229="Traffic Island", (2*(K229+L229))*VALIDATIONS!$AR$5 + IF(M229="",0,(VLOOKUP(M229,VALIDATIONS!$AW$2:$AX$5,2)*(K229*L229)  )), IF(G229="",0,VLOOKUP(G229,VALIDATIONS!$AP$2:$AR$5,3)*(PI()/4)*((I229^2)-(J229^2))) +  IF(M229="",0,(VLOOKUP(M229,VALIDATIONS!$AS$2:$AT$5,2)*(PI()/4)*J229^2))  +  (O229 * VALIDATIONS!$AZ$2)     )     )*IF(H229="",0,VLOOKUP(H229,VALIDATIONS!$AU$2:$AV$4,2,FALSE)))</f>
        <v/>
      </c>
    </row>
    <row r="230" spans="1:16" x14ac:dyDescent="0.25">
      <c r="A230" s="158"/>
      <c r="B230" s="153"/>
      <c r="C230" s="153"/>
      <c r="E230" s="354"/>
      <c r="F230" s="367"/>
      <c r="G230" s="367"/>
      <c r="H230" s="368"/>
      <c r="K230" s="155"/>
      <c r="L230" s="155"/>
      <c r="M230" s="366"/>
      <c r="N230" s="154"/>
      <c r="O230" s="154"/>
      <c r="P230" s="106" t="str">
        <f>IF(AND(I230="",J230="",K230="",L230="",M230="",N230="",O230=""),"",IF(G230="",0,IF(G230="Traffic Island", (2*(K230+L230))*VALIDATIONS!$AR$5 + IF(M230="",0,(VLOOKUP(M230,VALIDATIONS!$AW$2:$AX$5,2)*(K230*L230)  )), IF(G230="",0,VLOOKUP(G230,VALIDATIONS!$AP$2:$AR$5,3)*(PI()/4)*((I230^2)-(J230^2))) +  IF(M230="",0,(VLOOKUP(M230,VALIDATIONS!$AS$2:$AT$5,2)*(PI()/4)*J230^2))  +  (O230 * VALIDATIONS!$AZ$2)     )     )*IF(H230="",0,VLOOKUP(H230,VALIDATIONS!$AU$2:$AV$4,2,FALSE)))</f>
        <v/>
      </c>
    </row>
    <row r="231" spans="1:16" x14ac:dyDescent="0.25">
      <c r="A231" s="158"/>
      <c r="B231" s="153"/>
      <c r="C231" s="153"/>
      <c r="E231" s="354"/>
      <c r="F231" s="367"/>
      <c r="G231" s="367"/>
      <c r="H231" s="368"/>
      <c r="K231" s="155"/>
      <c r="L231" s="155"/>
      <c r="M231" s="366"/>
      <c r="N231" s="154"/>
      <c r="O231" s="154"/>
      <c r="P231" s="106" t="str">
        <f>IF(AND(I231="",J231="",K231="",L231="",M231="",N231="",O231=""),"",IF(G231="",0,IF(G231="Traffic Island", (2*(K231+L231))*VALIDATIONS!$AR$5 + IF(M231="",0,(VLOOKUP(M231,VALIDATIONS!$AW$2:$AX$5,2)*(K231*L231)  )), IF(G231="",0,VLOOKUP(G231,VALIDATIONS!$AP$2:$AR$5,3)*(PI()/4)*((I231^2)-(J231^2))) +  IF(M231="",0,(VLOOKUP(M231,VALIDATIONS!$AS$2:$AT$5,2)*(PI()/4)*J231^2))  +  (O231 * VALIDATIONS!$AZ$2)     )     )*IF(H231="",0,VLOOKUP(H231,VALIDATIONS!$AU$2:$AV$4,2,FALSE)))</f>
        <v/>
      </c>
    </row>
    <row r="232" spans="1:16" x14ac:dyDescent="0.25">
      <c r="A232" s="158"/>
      <c r="B232" s="153"/>
      <c r="C232" s="153"/>
      <c r="E232" s="354"/>
      <c r="F232" s="367"/>
      <c r="G232" s="367"/>
      <c r="H232" s="368"/>
      <c r="K232" s="155"/>
      <c r="L232" s="155"/>
      <c r="M232" s="366"/>
      <c r="N232" s="154"/>
      <c r="O232" s="154"/>
      <c r="P232" s="106" t="str">
        <f>IF(AND(I232="",J232="",K232="",L232="",M232="",N232="",O232=""),"",IF(G232="",0,IF(G232="Traffic Island", (2*(K232+L232))*VALIDATIONS!$AR$5 + IF(M232="",0,(VLOOKUP(M232,VALIDATIONS!$AW$2:$AX$5,2)*(K232*L232)  )), IF(G232="",0,VLOOKUP(G232,VALIDATIONS!$AP$2:$AR$5,3)*(PI()/4)*((I232^2)-(J232^2))) +  IF(M232="",0,(VLOOKUP(M232,VALIDATIONS!$AS$2:$AT$5,2)*(PI()/4)*J232^2))  +  (O232 * VALIDATIONS!$AZ$2)     )     )*IF(H232="",0,VLOOKUP(H232,VALIDATIONS!$AU$2:$AV$4,2,FALSE)))</f>
        <v/>
      </c>
    </row>
    <row r="233" spans="1:16" x14ac:dyDescent="0.25">
      <c r="A233" s="158"/>
      <c r="B233" s="153"/>
      <c r="C233" s="153"/>
      <c r="E233" s="354"/>
      <c r="F233" s="367"/>
      <c r="G233" s="367"/>
      <c r="H233" s="368"/>
      <c r="K233" s="155"/>
      <c r="L233" s="155"/>
      <c r="M233" s="366"/>
      <c r="N233" s="154"/>
      <c r="O233" s="154"/>
      <c r="P233" s="106" t="str">
        <f>IF(AND(I233="",J233="",K233="",L233="",M233="",N233="",O233=""),"",IF(G233="",0,IF(G233="Traffic Island", (2*(K233+L233))*VALIDATIONS!$AR$5 + IF(M233="",0,(VLOOKUP(M233,VALIDATIONS!$AW$2:$AX$5,2)*(K233*L233)  )), IF(G233="",0,VLOOKUP(G233,VALIDATIONS!$AP$2:$AR$5,3)*(PI()/4)*((I233^2)-(J233^2))) +  IF(M233="",0,(VLOOKUP(M233,VALIDATIONS!$AS$2:$AT$5,2)*(PI()/4)*J233^2))  +  (O233 * VALIDATIONS!$AZ$2)     )     )*IF(H233="",0,VLOOKUP(H233,VALIDATIONS!$AU$2:$AV$4,2,FALSE)))</f>
        <v/>
      </c>
    </row>
    <row r="234" spans="1:16" x14ac:dyDescent="0.25">
      <c r="A234" s="158"/>
      <c r="B234" s="153"/>
      <c r="C234" s="153"/>
      <c r="E234" s="354"/>
      <c r="F234" s="367"/>
      <c r="G234" s="367"/>
      <c r="H234" s="368"/>
      <c r="K234" s="155"/>
      <c r="L234" s="155"/>
      <c r="M234" s="366"/>
      <c r="N234" s="154"/>
      <c r="O234" s="154"/>
      <c r="P234" s="106" t="str">
        <f>IF(AND(I234="",J234="",K234="",L234="",M234="",N234="",O234=""),"",IF(G234="",0,IF(G234="Traffic Island", (2*(K234+L234))*VALIDATIONS!$AR$5 + IF(M234="",0,(VLOOKUP(M234,VALIDATIONS!$AW$2:$AX$5,2)*(K234*L234)  )), IF(G234="",0,VLOOKUP(G234,VALIDATIONS!$AP$2:$AR$5,3)*(PI()/4)*((I234^2)-(J234^2))) +  IF(M234="",0,(VLOOKUP(M234,VALIDATIONS!$AS$2:$AT$5,2)*(PI()/4)*J234^2))  +  (O234 * VALIDATIONS!$AZ$2)     )     )*IF(H234="",0,VLOOKUP(H234,VALIDATIONS!$AU$2:$AV$4,2,FALSE)))</f>
        <v/>
      </c>
    </row>
    <row r="235" spans="1:16" x14ac:dyDescent="0.25">
      <c r="A235" s="158"/>
      <c r="B235" s="153"/>
      <c r="C235" s="153"/>
      <c r="E235" s="354"/>
      <c r="F235" s="367"/>
      <c r="G235" s="367"/>
      <c r="H235" s="368"/>
      <c r="K235" s="155"/>
      <c r="L235" s="155"/>
      <c r="M235" s="366"/>
      <c r="N235" s="154"/>
      <c r="O235" s="154"/>
      <c r="P235" s="106" t="str">
        <f>IF(AND(I235="",J235="",K235="",L235="",M235="",N235="",O235=""),"",IF(G235="",0,IF(G235="Traffic Island", (2*(K235+L235))*VALIDATIONS!$AR$5 + IF(M235="",0,(VLOOKUP(M235,VALIDATIONS!$AW$2:$AX$5,2)*(K235*L235)  )), IF(G235="",0,VLOOKUP(G235,VALIDATIONS!$AP$2:$AR$5,3)*(PI()/4)*((I235^2)-(J235^2))) +  IF(M235="",0,(VLOOKUP(M235,VALIDATIONS!$AS$2:$AT$5,2)*(PI()/4)*J235^2))  +  (O235 * VALIDATIONS!$AZ$2)     )     )*IF(H235="",0,VLOOKUP(H235,VALIDATIONS!$AU$2:$AV$4,2,FALSE)))</f>
        <v/>
      </c>
    </row>
    <row r="236" spans="1:16" x14ac:dyDescent="0.25">
      <c r="A236" s="158"/>
      <c r="B236" s="153"/>
      <c r="C236" s="153"/>
      <c r="E236" s="354"/>
      <c r="F236" s="367"/>
      <c r="G236" s="367"/>
      <c r="H236" s="368"/>
      <c r="K236" s="155"/>
      <c r="L236" s="155"/>
      <c r="M236" s="366"/>
      <c r="N236" s="154"/>
      <c r="O236" s="154"/>
      <c r="P236" s="106" t="str">
        <f>IF(AND(I236="",J236="",K236="",L236="",M236="",N236="",O236=""),"",IF(G236="",0,IF(G236="Traffic Island", (2*(K236+L236))*VALIDATIONS!$AR$5 + IF(M236="",0,(VLOOKUP(M236,VALIDATIONS!$AW$2:$AX$5,2)*(K236*L236)  )), IF(G236="",0,VLOOKUP(G236,VALIDATIONS!$AP$2:$AR$5,3)*(PI()/4)*((I236^2)-(J236^2))) +  IF(M236="",0,(VLOOKUP(M236,VALIDATIONS!$AS$2:$AT$5,2)*(PI()/4)*J236^2))  +  (O236 * VALIDATIONS!$AZ$2)     )     )*IF(H236="",0,VLOOKUP(H236,VALIDATIONS!$AU$2:$AV$4,2,FALSE)))</f>
        <v/>
      </c>
    </row>
    <row r="237" spans="1:16" x14ac:dyDescent="0.25">
      <c r="A237" s="158"/>
      <c r="B237" s="153"/>
      <c r="C237" s="153"/>
      <c r="E237" s="354"/>
      <c r="F237" s="367"/>
      <c r="G237" s="367"/>
      <c r="H237" s="368"/>
      <c r="K237" s="155"/>
      <c r="L237" s="155"/>
      <c r="M237" s="366"/>
      <c r="N237" s="154"/>
      <c r="O237" s="154"/>
      <c r="P237" s="106" t="str">
        <f>IF(AND(I237="",J237="",K237="",L237="",M237="",N237="",O237=""),"",IF(G237="",0,IF(G237="Traffic Island", (2*(K237+L237))*VALIDATIONS!$AR$5 + IF(M237="",0,(VLOOKUP(M237,VALIDATIONS!$AW$2:$AX$5,2)*(K237*L237)  )), IF(G237="",0,VLOOKUP(G237,VALIDATIONS!$AP$2:$AR$5,3)*(PI()/4)*((I237^2)-(J237^2))) +  IF(M237="",0,(VLOOKUP(M237,VALIDATIONS!$AS$2:$AT$5,2)*(PI()/4)*J237^2))  +  (O237 * VALIDATIONS!$AZ$2)     )     )*IF(H237="",0,VLOOKUP(H237,VALIDATIONS!$AU$2:$AV$4,2,FALSE)))</f>
        <v/>
      </c>
    </row>
    <row r="238" spans="1:16" x14ac:dyDescent="0.25">
      <c r="A238" s="158"/>
      <c r="B238" s="153"/>
      <c r="C238" s="153"/>
      <c r="E238" s="354"/>
      <c r="F238" s="367"/>
      <c r="G238" s="367"/>
      <c r="H238" s="368"/>
      <c r="K238" s="155"/>
      <c r="L238" s="155"/>
      <c r="M238" s="366"/>
      <c r="N238" s="154"/>
      <c r="O238" s="154"/>
      <c r="P238" s="106" t="str">
        <f>IF(AND(I238="",J238="",K238="",L238="",M238="",N238="",O238=""),"",IF(G238="",0,IF(G238="Traffic Island", (2*(K238+L238))*VALIDATIONS!$AR$5 + IF(M238="",0,(VLOOKUP(M238,VALIDATIONS!$AW$2:$AX$5,2)*(K238*L238)  )), IF(G238="",0,VLOOKUP(G238,VALIDATIONS!$AP$2:$AR$5,3)*(PI()/4)*((I238^2)-(J238^2))) +  IF(M238="",0,(VLOOKUP(M238,VALIDATIONS!$AS$2:$AT$5,2)*(PI()/4)*J238^2))  +  (O238 * VALIDATIONS!$AZ$2)     )     )*IF(H238="",0,VLOOKUP(H238,VALIDATIONS!$AU$2:$AV$4,2,FALSE)))</f>
        <v/>
      </c>
    </row>
    <row r="239" spans="1:16" x14ac:dyDescent="0.25">
      <c r="A239" s="158"/>
      <c r="B239" s="153"/>
      <c r="C239" s="153"/>
      <c r="E239" s="354"/>
      <c r="F239" s="367"/>
      <c r="G239" s="367"/>
      <c r="H239" s="368"/>
      <c r="K239" s="155"/>
      <c r="L239" s="155"/>
      <c r="M239" s="366"/>
      <c r="N239" s="154"/>
      <c r="O239" s="154"/>
      <c r="P239" s="106" t="str">
        <f>IF(AND(I239="",J239="",K239="",L239="",M239="",N239="",O239=""),"",IF(G239="",0,IF(G239="Traffic Island", (2*(K239+L239))*VALIDATIONS!$AR$5 + IF(M239="",0,(VLOOKUP(M239,VALIDATIONS!$AW$2:$AX$5,2)*(K239*L239)  )), IF(G239="",0,VLOOKUP(G239,VALIDATIONS!$AP$2:$AR$5,3)*(PI()/4)*((I239^2)-(J239^2))) +  IF(M239="",0,(VLOOKUP(M239,VALIDATIONS!$AS$2:$AT$5,2)*(PI()/4)*J239^2))  +  (O239 * VALIDATIONS!$AZ$2)     )     )*IF(H239="",0,VLOOKUP(H239,VALIDATIONS!$AU$2:$AV$4,2,FALSE)))</f>
        <v/>
      </c>
    </row>
    <row r="240" spans="1:16" x14ac:dyDescent="0.25">
      <c r="A240" s="158"/>
      <c r="B240" s="153"/>
      <c r="C240" s="153"/>
      <c r="E240" s="354"/>
      <c r="F240" s="367"/>
      <c r="G240" s="367"/>
      <c r="H240" s="368"/>
      <c r="K240" s="155"/>
      <c r="L240" s="155"/>
      <c r="M240" s="366"/>
      <c r="N240" s="154"/>
      <c r="O240" s="154"/>
      <c r="P240" s="106" t="str">
        <f>IF(AND(I240="",J240="",K240="",L240="",M240="",N240="",O240=""),"",IF(G240="",0,IF(G240="Traffic Island", (2*(K240+L240))*VALIDATIONS!$AR$5 + IF(M240="",0,(VLOOKUP(M240,VALIDATIONS!$AW$2:$AX$5,2)*(K240*L240)  )), IF(G240="",0,VLOOKUP(G240,VALIDATIONS!$AP$2:$AR$5,3)*(PI()/4)*((I240^2)-(J240^2))) +  IF(M240="",0,(VLOOKUP(M240,VALIDATIONS!$AS$2:$AT$5,2)*(PI()/4)*J240^2))  +  (O240 * VALIDATIONS!$AZ$2)     )     )*IF(H240="",0,VLOOKUP(H240,VALIDATIONS!$AU$2:$AV$4,2,FALSE)))</f>
        <v/>
      </c>
    </row>
    <row r="241" spans="1:16" x14ac:dyDescent="0.25">
      <c r="A241" s="158"/>
      <c r="B241" s="153"/>
      <c r="C241" s="153"/>
      <c r="E241" s="354"/>
      <c r="F241" s="367"/>
      <c r="G241" s="367"/>
      <c r="H241" s="368"/>
      <c r="K241" s="155"/>
      <c r="L241" s="155"/>
      <c r="M241" s="366"/>
      <c r="N241" s="154"/>
      <c r="O241" s="154"/>
      <c r="P241" s="106" t="str">
        <f>IF(AND(I241="",J241="",K241="",L241="",M241="",N241="",O241=""),"",IF(G241="",0,IF(G241="Traffic Island", (2*(K241+L241))*VALIDATIONS!$AR$5 + IF(M241="",0,(VLOOKUP(M241,VALIDATIONS!$AW$2:$AX$5,2)*(K241*L241)  )), IF(G241="",0,VLOOKUP(G241,VALIDATIONS!$AP$2:$AR$5,3)*(PI()/4)*((I241^2)-(J241^2))) +  IF(M241="",0,(VLOOKUP(M241,VALIDATIONS!$AS$2:$AT$5,2)*(PI()/4)*J241^2))  +  (O241 * VALIDATIONS!$AZ$2)     )     )*IF(H241="",0,VLOOKUP(H241,VALIDATIONS!$AU$2:$AV$4,2,FALSE)))</f>
        <v/>
      </c>
    </row>
    <row r="242" spans="1:16" x14ac:dyDescent="0.25">
      <c r="A242" s="158"/>
      <c r="B242" s="153"/>
      <c r="C242" s="153"/>
      <c r="E242" s="354"/>
      <c r="F242" s="367"/>
      <c r="G242" s="367"/>
      <c r="H242" s="368"/>
      <c r="K242" s="155"/>
      <c r="L242" s="155"/>
      <c r="M242" s="366"/>
      <c r="N242" s="154"/>
      <c r="O242" s="154"/>
      <c r="P242" s="106" t="str">
        <f>IF(AND(I242="",J242="",K242="",L242="",M242="",N242="",O242=""),"",IF(G242="",0,IF(G242="Traffic Island", (2*(K242+L242))*VALIDATIONS!$AR$5 + IF(M242="",0,(VLOOKUP(M242,VALIDATIONS!$AW$2:$AX$5,2)*(K242*L242)  )), IF(G242="",0,VLOOKUP(G242,VALIDATIONS!$AP$2:$AR$5,3)*(PI()/4)*((I242^2)-(J242^2))) +  IF(M242="",0,(VLOOKUP(M242,VALIDATIONS!$AS$2:$AT$5,2)*(PI()/4)*J242^2))  +  (O242 * VALIDATIONS!$AZ$2)     )     )*IF(H242="",0,VLOOKUP(H242,VALIDATIONS!$AU$2:$AV$4,2,FALSE)))</f>
        <v/>
      </c>
    </row>
    <row r="243" spans="1:16" x14ac:dyDescent="0.25">
      <c r="A243" s="158"/>
      <c r="B243" s="153"/>
      <c r="C243" s="153"/>
      <c r="E243" s="354"/>
      <c r="F243" s="367"/>
      <c r="G243" s="367"/>
      <c r="H243" s="368"/>
      <c r="K243" s="155"/>
      <c r="L243" s="155"/>
      <c r="M243" s="366"/>
      <c r="N243" s="154"/>
      <c r="O243" s="154"/>
      <c r="P243" s="106" t="str">
        <f>IF(AND(I243="",J243="",K243="",L243="",M243="",N243="",O243=""),"",IF(G243="",0,IF(G243="Traffic Island", (2*(K243+L243))*VALIDATIONS!$AR$5 + IF(M243="",0,(VLOOKUP(M243,VALIDATIONS!$AW$2:$AX$5,2)*(K243*L243)  )), IF(G243="",0,VLOOKUP(G243,VALIDATIONS!$AP$2:$AR$5,3)*(PI()/4)*((I243^2)-(J243^2))) +  IF(M243="",0,(VLOOKUP(M243,VALIDATIONS!$AS$2:$AT$5,2)*(PI()/4)*J243^2))  +  (O243 * VALIDATIONS!$AZ$2)     )     )*IF(H243="",0,VLOOKUP(H243,VALIDATIONS!$AU$2:$AV$4,2,FALSE)))</f>
        <v/>
      </c>
    </row>
    <row r="244" spans="1:16" x14ac:dyDescent="0.25">
      <c r="A244" s="158"/>
      <c r="B244" s="153"/>
      <c r="C244" s="153"/>
      <c r="E244" s="354"/>
      <c r="F244" s="367"/>
      <c r="G244" s="367"/>
      <c r="H244" s="368"/>
      <c r="K244" s="155"/>
      <c r="L244" s="155"/>
      <c r="M244" s="366"/>
      <c r="N244" s="154"/>
      <c r="O244" s="154"/>
      <c r="P244" s="106" t="str">
        <f>IF(AND(I244="",J244="",K244="",L244="",M244="",N244="",O244=""),"",IF(G244="",0,IF(G244="Traffic Island", (2*(K244+L244))*VALIDATIONS!$AR$5 + IF(M244="",0,(VLOOKUP(M244,VALIDATIONS!$AW$2:$AX$5,2)*(K244*L244)  )), IF(G244="",0,VLOOKUP(G244,VALIDATIONS!$AP$2:$AR$5,3)*(PI()/4)*((I244^2)-(J244^2))) +  IF(M244="",0,(VLOOKUP(M244,VALIDATIONS!$AS$2:$AT$5,2)*(PI()/4)*J244^2))  +  (O244 * VALIDATIONS!$AZ$2)     )     )*IF(H244="",0,VLOOKUP(H244,VALIDATIONS!$AU$2:$AV$4,2,FALSE)))</f>
        <v/>
      </c>
    </row>
    <row r="245" spans="1:16" x14ac:dyDescent="0.25">
      <c r="A245" s="158"/>
      <c r="B245" s="153"/>
      <c r="C245" s="153"/>
      <c r="E245" s="354"/>
      <c r="F245" s="367"/>
      <c r="G245" s="367"/>
      <c r="H245" s="368"/>
      <c r="K245" s="155"/>
      <c r="L245" s="155"/>
      <c r="M245" s="366"/>
      <c r="N245" s="154"/>
      <c r="O245" s="154"/>
      <c r="P245" s="106" t="str">
        <f>IF(AND(I245="",J245="",K245="",L245="",M245="",N245="",O245=""),"",IF(G245="",0,IF(G245="Traffic Island", (2*(K245+L245))*VALIDATIONS!$AR$5 + IF(M245="",0,(VLOOKUP(M245,VALIDATIONS!$AW$2:$AX$5,2)*(K245*L245)  )), IF(G245="",0,VLOOKUP(G245,VALIDATIONS!$AP$2:$AR$5,3)*(PI()/4)*((I245^2)-(J245^2))) +  IF(M245="",0,(VLOOKUP(M245,VALIDATIONS!$AS$2:$AT$5,2)*(PI()/4)*J245^2))  +  (O245 * VALIDATIONS!$AZ$2)     )     )*IF(H245="",0,VLOOKUP(H245,VALIDATIONS!$AU$2:$AV$4,2,FALSE)))</f>
        <v/>
      </c>
    </row>
    <row r="246" spans="1:16" x14ac:dyDescent="0.25">
      <c r="A246" s="158"/>
      <c r="B246" s="153"/>
      <c r="C246" s="153"/>
      <c r="E246" s="354"/>
      <c r="F246" s="367"/>
      <c r="G246" s="367"/>
      <c r="H246" s="368"/>
      <c r="K246" s="155"/>
      <c r="L246" s="155"/>
      <c r="M246" s="366"/>
      <c r="N246" s="154"/>
      <c r="O246" s="154"/>
      <c r="P246" s="106" t="str">
        <f>IF(AND(I246="",J246="",K246="",L246="",M246="",N246="",O246=""),"",IF(G246="",0,IF(G246="Traffic Island", (2*(K246+L246))*VALIDATIONS!$AR$5 + IF(M246="",0,(VLOOKUP(M246,VALIDATIONS!$AW$2:$AX$5,2)*(K246*L246)  )), IF(G246="",0,VLOOKUP(G246,VALIDATIONS!$AP$2:$AR$5,3)*(PI()/4)*((I246^2)-(J246^2))) +  IF(M246="",0,(VLOOKUP(M246,VALIDATIONS!$AS$2:$AT$5,2)*(PI()/4)*J246^2))  +  (O246 * VALIDATIONS!$AZ$2)     )     )*IF(H246="",0,VLOOKUP(H246,VALIDATIONS!$AU$2:$AV$4,2,FALSE)))</f>
        <v/>
      </c>
    </row>
    <row r="247" spans="1:16" x14ac:dyDescent="0.25">
      <c r="A247" s="158"/>
      <c r="B247" s="153"/>
      <c r="C247" s="153"/>
      <c r="E247" s="354"/>
      <c r="F247" s="367"/>
      <c r="G247" s="367"/>
      <c r="H247" s="368"/>
      <c r="K247" s="155"/>
      <c r="L247" s="155"/>
      <c r="M247" s="366"/>
      <c r="N247" s="154"/>
      <c r="O247" s="154"/>
      <c r="P247" s="106" t="str">
        <f>IF(AND(I247="",J247="",K247="",L247="",M247="",N247="",O247=""),"",IF(G247="",0,IF(G247="Traffic Island", (2*(K247+L247))*VALIDATIONS!$AR$5 + IF(M247="",0,(VLOOKUP(M247,VALIDATIONS!$AW$2:$AX$5,2)*(K247*L247)  )), IF(G247="",0,VLOOKUP(G247,VALIDATIONS!$AP$2:$AR$5,3)*(PI()/4)*((I247^2)-(J247^2))) +  IF(M247="",0,(VLOOKUP(M247,VALIDATIONS!$AS$2:$AT$5,2)*(PI()/4)*J247^2))  +  (O247 * VALIDATIONS!$AZ$2)     )     )*IF(H247="",0,VLOOKUP(H247,VALIDATIONS!$AU$2:$AV$4,2,FALSE)))</f>
        <v/>
      </c>
    </row>
    <row r="248" spans="1:16" x14ac:dyDescent="0.25">
      <c r="A248" s="158"/>
      <c r="B248" s="153"/>
      <c r="C248" s="153"/>
      <c r="E248" s="354"/>
      <c r="F248" s="367"/>
      <c r="G248" s="367"/>
      <c r="H248" s="368"/>
      <c r="K248" s="155"/>
      <c r="L248" s="155"/>
      <c r="M248" s="366"/>
      <c r="N248" s="154"/>
      <c r="O248" s="154"/>
      <c r="P248" s="106" t="str">
        <f>IF(AND(I248="",J248="",K248="",L248="",M248="",N248="",O248=""),"",IF(G248="",0,IF(G248="Traffic Island", (2*(K248+L248))*VALIDATIONS!$AR$5 + IF(M248="",0,(VLOOKUP(M248,VALIDATIONS!$AW$2:$AX$5,2)*(K248*L248)  )), IF(G248="",0,VLOOKUP(G248,VALIDATIONS!$AP$2:$AR$5,3)*(PI()/4)*((I248^2)-(J248^2))) +  IF(M248="",0,(VLOOKUP(M248,VALIDATIONS!$AS$2:$AT$5,2)*(PI()/4)*J248^2))  +  (O248 * VALIDATIONS!$AZ$2)     )     )*IF(H248="",0,VLOOKUP(H248,VALIDATIONS!$AU$2:$AV$4,2,FALSE)))</f>
        <v/>
      </c>
    </row>
    <row r="249" spans="1:16" x14ac:dyDescent="0.25">
      <c r="A249" s="158"/>
      <c r="B249" s="153"/>
      <c r="C249" s="153"/>
      <c r="E249" s="354"/>
      <c r="F249" s="367"/>
      <c r="G249" s="367"/>
      <c r="H249" s="368"/>
      <c r="K249" s="155"/>
      <c r="L249" s="155"/>
      <c r="M249" s="366"/>
      <c r="N249" s="154"/>
      <c r="O249" s="154"/>
      <c r="P249" s="106" t="str">
        <f>IF(AND(I249="",J249="",K249="",L249="",M249="",N249="",O249=""),"",IF(G249="",0,IF(G249="Traffic Island", (2*(K249+L249))*VALIDATIONS!$AR$5 + IF(M249="",0,(VLOOKUP(M249,VALIDATIONS!$AW$2:$AX$5,2)*(K249*L249)  )), IF(G249="",0,VLOOKUP(G249,VALIDATIONS!$AP$2:$AR$5,3)*(PI()/4)*((I249^2)-(J249^2))) +  IF(M249="",0,(VLOOKUP(M249,VALIDATIONS!$AS$2:$AT$5,2)*(PI()/4)*J249^2))  +  (O249 * VALIDATIONS!$AZ$2)     )     )*IF(H249="",0,VLOOKUP(H249,VALIDATIONS!$AU$2:$AV$4,2,FALSE)))</f>
        <v/>
      </c>
    </row>
    <row r="250" spans="1:16" x14ac:dyDescent="0.25">
      <c r="A250" s="158"/>
      <c r="B250" s="153"/>
      <c r="C250" s="153"/>
      <c r="E250" s="354"/>
      <c r="F250" s="367"/>
      <c r="G250" s="367"/>
      <c r="H250" s="368"/>
      <c r="K250" s="155"/>
      <c r="L250" s="155"/>
      <c r="M250" s="366"/>
      <c r="N250" s="154"/>
      <c r="O250" s="154"/>
      <c r="P250" s="106" t="str">
        <f>IF(AND(I250="",J250="",K250="",L250="",M250="",N250="",O250=""),"",IF(G250="",0,IF(G250="Traffic Island", (2*(K250+L250))*VALIDATIONS!$AR$5 + IF(M250="",0,(VLOOKUP(M250,VALIDATIONS!$AW$2:$AX$5,2)*(K250*L250)  )), IF(G250="",0,VLOOKUP(G250,VALIDATIONS!$AP$2:$AR$5,3)*(PI()/4)*((I250^2)-(J250^2))) +  IF(M250="",0,(VLOOKUP(M250,VALIDATIONS!$AS$2:$AT$5,2)*(PI()/4)*J250^2))  +  (O250 * VALIDATIONS!$AZ$2)     )     )*IF(H250="",0,VLOOKUP(H250,VALIDATIONS!$AU$2:$AV$4,2,FALSE)))</f>
        <v/>
      </c>
    </row>
    <row r="251" spans="1:16" x14ac:dyDescent="0.25">
      <c r="A251" s="158"/>
      <c r="B251" s="153"/>
      <c r="C251" s="153"/>
      <c r="E251" s="354"/>
      <c r="F251" s="367"/>
      <c r="G251" s="367"/>
      <c r="H251" s="368"/>
      <c r="K251" s="155"/>
      <c r="L251" s="155"/>
      <c r="M251" s="366"/>
      <c r="N251" s="154"/>
      <c r="O251" s="154"/>
      <c r="P251" s="106" t="str">
        <f>IF(AND(I251="",J251="",K251="",L251="",M251="",N251="",O251=""),"",IF(G251="",0,IF(G251="Traffic Island", (2*(K251+L251))*VALIDATIONS!$AR$5 + IF(M251="",0,(VLOOKUP(M251,VALIDATIONS!$AW$2:$AX$5,2)*(K251*L251)  )), IF(G251="",0,VLOOKUP(G251,VALIDATIONS!$AP$2:$AR$5,3)*(PI()/4)*((I251^2)-(J251^2))) +  IF(M251="",0,(VLOOKUP(M251,VALIDATIONS!$AS$2:$AT$5,2)*(PI()/4)*J251^2))  +  (O251 * VALIDATIONS!$AZ$2)     )     )*IF(H251="",0,VLOOKUP(H251,VALIDATIONS!$AU$2:$AV$4,2,FALSE)))</f>
        <v/>
      </c>
    </row>
    <row r="252" spans="1:16" x14ac:dyDescent="0.25">
      <c r="A252" s="158"/>
      <c r="B252" s="153"/>
      <c r="C252" s="153"/>
      <c r="E252" s="354"/>
      <c r="F252" s="367"/>
      <c r="G252" s="367"/>
      <c r="H252" s="368"/>
      <c r="K252" s="155"/>
      <c r="L252" s="155"/>
      <c r="M252" s="366"/>
      <c r="N252" s="154"/>
      <c r="O252" s="154"/>
      <c r="P252" s="106" t="str">
        <f>IF(AND(I252="",J252="",K252="",L252="",M252="",N252="",O252=""),"",IF(G252="",0,IF(G252="Traffic Island", (2*(K252+L252))*VALIDATIONS!$AR$5 + IF(M252="",0,(VLOOKUP(M252,VALIDATIONS!$AW$2:$AX$5,2)*(K252*L252)  )), IF(G252="",0,VLOOKUP(G252,VALIDATIONS!$AP$2:$AR$5,3)*(PI()/4)*((I252^2)-(J252^2))) +  IF(M252="",0,(VLOOKUP(M252,VALIDATIONS!$AS$2:$AT$5,2)*(PI()/4)*J252^2))  +  (O252 * VALIDATIONS!$AZ$2)     )     )*IF(H252="",0,VLOOKUP(H252,VALIDATIONS!$AU$2:$AV$4,2,FALSE)))</f>
        <v/>
      </c>
    </row>
    <row r="253" spans="1:16" x14ac:dyDescent="0.25">
      <c r="A253" s="158"/>
      <c r="B253" s="153"/>
      <c r="C253" s="153"/>
      <c r="E253" s="354"/>
      <c r="F253" s="367"/>
      <c r="G253" s="367"/>
      <c r="H253" s="368"/>
      <c r="K253" s="155"/>
      <c r="L253" s="155"/>
      <c r="M253" s="366"/>
      <c r="N253" s="154"/>
      <c r="O253" s="154"/>
      <c r="P253" s="106" t="str">
        <f>IF(AND(I253="",J253="",K253="",L253="",M253="",N253="",O253=""),"",IF(G253="",0,IF(G253="Traffic Island", (2*(K253+L253))*VALIDATIONS!$AR$5 + IF(M253="",0,(VLOOKUP(M253,VALIDATIONS!$AW$2:$AX$5,2)*(K253*L253)  )), IF(G253="",0,VLOOKUP(G253,VALIDATIONS!$AP$2:$AR$5,3)*(PI()/4)*((I253^2)-(J253^2))) +  IF(M253="",0,(VLOOKUP(M253,VALIDATIONS!$AS$2:$AT$5,2)*(PI()/4)*J253^2))  +  (O253 * VALIDATIONS!$AZ$2)     )     )*IF(H253="",0,VLOOKUP(H253,VALIDATIONS!$AU$2:$AV$4,2,FALSE)))</f>
        <v/>
      </c>
    </row>
    <row r="254" spans="1:16" x14ac:dyDescent="0.25">
      <c r="A254" s="158"/>
      <c r="B254" s="153"/>
      <c r="C254" s="153"/>
      <c r="E254" s="354"/>
      <c r="F254" s="367"/>
      <c r="G254" s="367"/>
      <c r="H254" s="368"/>
      <c r="K254" s="155"/>
      <c r="L254" s="155"/>
      <c r="M254" s="366"/>
      <c r="N254" s="154"/>
      <c r="O254" s="154"/>
      <c r="P254" s="106" t="str">
        <f>IF(AND(I254="",J254="",K254="",L254="",M254="",N254="",O254=""),"",IF(G254="",0,IF(G254="Traffic Island", (2*(K254+L254))*VALIDATIONS!$AR$5 + IF(M254="",0,(VLOOKUP(M254,VALIDATIONS!$AW$2:$AX$5,2)*(K254*L254)  )), IF(G254="",0,VLOOKUP(G254,VALIDATIONS!$AP$2:$AR$5,3)*(PI()/4)*((I254^2)-(J254^2))) +  IF(M254="",0,(VLOOKUP(M254,VALIDATIONS!$AS$2:$AT$5,2)*(PI()/4)*J254^2))  +  (O254 * VALIDATIONS!$AZ$2)     )     )*IF(H254="",0,VLOOKUP(H254,VALIDATIONS!$AU$2:$AV$4,2,FALSE)))</f>
        <v/>
      </c>
    </row>
    <row r="255" spans="1:16" x14ac:dyDescent="0.25">
      <c r="A255" s="158"/>
      <c r="B255" s="153"/>
      <c r="C255" s="153"/>
      <c r="E255" s="354"/>
      <c r="F255" s="367"/>
      <c r="G255" s="367"/>
      <c r="H255" s="368"/>
      <c r="K255" s="155"/>
      <c r="L255" s="155"/>
      <c r="M255" s="366"/>
      <c r="N255" s="154"/>
      <c r="O255" s="154"/>
      <c r="P255" s="106" t="str">
        <f>IF(AND(I255="",J255="",K255="",L255="",M255="",N255="",O255=""),"",IF(G255="",0,IF(G255="Traffic Island", (2*(K255+L255))*VALIDATIONS!$AR$5 + IF(M255="",0,(VLOOKUP(M255,VALIDATIONS!$AW$2:$AX$5,2)*(K255*L255)  )), IF(G255="",0,VLOOKUP(G255,VALIDATIONS!$AP$2:$AR$5,3)*(PI()/4)*((I255^2)-(J255^2))) +  IF(M255="",0,(VLOOKUP(M255,VALIDATIONS!$AS$2:$AT$5,2)*(PI()/4)*J255^2))  +  (O255 * VALIDATIONS!$AZ$2)     )     )*IF(H255="",0,VLOOKUP(H255,VALIDATIONS!$AU$2:$AV$4,2,FALSE)))</f>
        <v/>
      </c>
    </row>
    <row r="256" spans="1:16" x14ac:dyDescent="0.25">
      <c r="A256" s="158"/>
      <c r="B256" s="153"/>
      <c r="C256" s="153"/>
      <c r="E256" s="354"/>
      <c r="F256" s="367"/>
      <c r="G256" s="367"/>
      <c r="H256" s="368"/>
      <c r="K256" s="155"/>
      <c r="L256" s="155"/>
      <c r="M256" s="366"/>
      <c r="N256" s="154"/>
      <c r="O256" s="154"/>
      <c r="P256" s="106" t="str">
        <f>IF(AND(I256="",J256="",K256="",L256="",M256="",N256="",O256=""),"",IF(G256="",0,IF(G256="Traffic Island", (2*(K256+L256))*VALIDATIONS!$AR$5 + IF(M256="",0,(VLOOKUP(M256,VALIDATIONS!$AW$2:$AX$5,2)*(K256*L256)  )), IF(G256="",0,VLOOKUP(G256,VALIDATIONS!$AP$2:$AR$5,3)*(PI()/4)*((I256^2)-(J256^2))) +  IF(M256="",0,(VLOOKUP(M256,VALIDATIONS!$AS$2:$AT$5,2)*(PI()/4)*J256^2))  +  (O256 * VALIDATIONS!$AZ$2)     )     )*IF(H256="",0,VLOOKUP(H256,VALIDATIONS!$AU$2:$AV$4,2,FALSE)))</f>
        <v/>
      </c>
    </row>
    <row r="257" spans="1:16" x14ac:dyDescent="0.25">
      <c r="A257" s="158"/>
      <c r="B257" s="153"/>
      <c r="C257" s="153"/>
      <c r="E257" s="354"/>
      <c r="F257" s="367"/>
      <c r="G257" s="367"/>
      <c r="H257" s="368"/>
      <c r="K257" s="155"/>
      <c r="L257" s="155"/>
      <c r="M257" s="366"/>
      <c r="N257" s="154"/>
      <c r="O257" s="154"/>
      <c r="P257" s="106" t="str">
        <f>IF(AND(I257="",J257="",K257="",L257="",M257="",N257="",O257=""),"",IF(G257="",0,IF(G257="Traffic Island", (2*(K257+L257))*VALIDATIONS!$AR$5 + IF(M257="",0,(VLOOKUP(M257,VALIDATIONS!$AW$2:$AX$5,2)*(K257*L257)  )), IF(G257="",0,VLOOKUP(G257,VALIDATIONS!$AP$2:$AR$5,3)*(PI()/4)*((I257^2)-(J257^2))) +  IF(M257="",0,(VLOOKUP(M257,VALIDATIONS!$AS$2:$AT$5,2)*(PI()/4)*J257^2))  +  (O257 * VALIDATIONS!$AZ$2)     )     )*IF(H257="",0,VLOOKUP(H257,VALIDATIONS!$AU$2:$AV$4,2,FALSE)))</f>
        <v/>
      </c>
    </row>
    <row r="258" spans="1:16" x14ac:dyDescent="0.25">
      <c r="A258" s="158"/>
      <c r="B258" s="153"/>
      <c r="C258" s="153"/>
      <c r="E258" s="354"/>
      <c r="F258" s="367"/>
      <c r="G258" s="367"/>
      <c r="H258" s="368"/>
      <c r="K258" s="155"/>
      <c r="L258" s="155"/>
      <c r="M258" s="366"/>
      <c r="N258" s="154"/>
      <c r="O258" s="154"/>
      <c r="P258" s="106" t="str">
        <f>IF(AND(I258="",J258="",K258="",L258="",M258="",N258="",O258=""),"",IF(G258="",0,IF(G258="Traffic Island", (2*(K258+L258))*VALIDATIONS!$AR$5 + IF(M258="",0,(VLOOKUP(M258,VALIDATIONS!$AW$2:$AX$5,2)*(K258*L258)  )), IF(G258="",0,VLOOKUP(G258,VALIDATIONS!$AP$2:$AR$5,3)*(PI()/4)*((I258^2)-(J258^2))) +  IF(M258="",0,(VLOOKUP(M258,VALIDATIONS!$AS$2:$AT$5,2)*(PI()/4)*J258^2))  +  (O258 * VALIDATIONS!$AZ$2)     )     )*IF(H258="",0,VLOOKUP(H258,VALIDATIONS!$AU$2:$AV$4,2,FALSE)))</f>
        <v/>
      </c>
    </row>
    <row r="259" spans="1:16" x14ac:dyDescent="0.25">
      <c r="A259" s="158"/>
      <c r="B259" s="153"/>
      <c r="C259" s="153"/>
      <c r="E259" s="354"/>
      <c r="F259" s="367"/>
      <c r="G259" s="367"/>
      <c r="H259" s="368"/>
      <c r="K259" s="155"/>
      <c r="L259" s="155"/>
      <c r="M259" s="366"/>
      <c r="N259" s="154"/>
      <c r="O259" s="154"/>
      <c r="P259" s="106" t="str">
        <f>IF(AND(I259="",J259="",K259="",L259="",M259="",N259="",O259=""),"",IF(G259="",0,IF(G259="Traffic Island", (2*(K259+L259))*VALIDATIONS!$AR$5 + IF(M259="",0,(VLOOKUP(M259,VALIDATIONS!$AW$2:$AX$5,2)*(K259*L259)  )), IF(G259="",0,VLOOKUP(G259,VALIDATIONS!$AP$2:$AR$5,3)*(PI()/4)*((I259^2)-(J259^2))) +  IF(M259="",0,(VLOOKUP(M259,VALIDATIONS!$AS$2:$AT$5,2)*(PI()/4)*J259^2))  +  (O259 * VALIDATIONS!$AZ$2)     )     )*IF(H259="",0,VLOOKUP(H259,VALIDATIONS!$AU$2:$AV$4,2,FALSE)))</f>
        <v/>
      </c>
    </row>
    <row r="260" spans="1:16" x14ac:dyDescent="0.25">
      <c r="A260" s="158"/>
      <c r="B260" s="153"/>
      <c r="C260" s="153"/>
      <c r="E260" s="354"/>
      <c r="F260" s="367"/>
      <c r="G260" s="367"/>
      <c r="H260" s="368"/>
      <c r="K260" s="155"/>
      <c r="L260" s="155"/>
      <c r="M260" s="366"/>
      <c r="N260" s="154"/>
      <c r="O260" s="154"/>
      <c r="P260" s="106" t="str">
        <f>IF(AND(I260="",J260="",K260="",L260="",M260="",N260="",O260=""),"",IF(G260="",0,IF(G260="Traffic Island", (2*(K260+L260))*VALIDATIONS!$AR$5 + IF(M260="",0,(VLOOKUP(M260,VALIDATIONS!$AW$2:$AX$5,2)*(K260*L260)  )), IF(G260="",0,VLOOKUP(G260,VALIDATIONS!$AP$2:$AR$5,3)*(PI()/4)*((I260^2)-(J260^2))) +  IF(M260="",0,(VLOOKUP(M260,VALIDATIONS!$AS$2:$AT$5,2)*(PI()/4)*J260^2))  +  (O260 * VALIDATIONS!$AZ$2)     )     )*IF(H260="",0,VLOOKUP(H260,VALIDATIONS!$AU$2:$AV$4,2,FALSE)))</f>
        <v/>
      </c>
    </row>
    <row r="261" spans="1:16" x14ac:dyDescent="0.25">
      <c r="A261" s="158"/>
      <c r="B261" s="153"/>
      <c r="C261" s="153"/>
      <c r="E261" s="354"/>
      <c r="F261" s="367"/>
      <c r="G261" s="367"/>
      <c r="H261" s="368"/>
      <c r="K261" s="155"/>
      <c r="L261" s="155"/>
      <c r="M261" s="366"/>
      <c r="N261" s="154"/>
      <c r="O261" s="154"/>
      <c r="P261" s="106" t="str">
        <f>IF(AND(I261="",J261="",K261="",L261="",M261="",N261="",O261=""),"",IF(G261="",0,IF(G261="Traffic Island", (2*(K261+L261))*VALIDATIONS!$AR$5 + IF(M261="",0,(VLOOKUP(M261,VALIDATIONS!$AW$2:$AX$5,2)*(K261*L261)  )), IF(G261="",0,VLOOKUP(G261,VALIDATIONS!$AP$2:$AR$5,3)*(PI()/4)*((I261^2)-(J261^2))) +  IF(M261="",0,(VLOOKUP(M261,VALIDATIONS!$AS$2:$AT$5,2)*(PI()/4)*J261^2))  +  (O261 * VALIDATIONS!$AZ$2)     )     )*IF(H261="",0,VLOOKUP(H261,VALIDATIONS!$AU$2:$AV$4,2,FALSE)))</f>
        <v/>
      </c>
    </row>
    <row r="262" spans="1:16" x14ac:dyDescent="0.25">
      <c r="A262" s="158"/>
      <c r="B262" s="153"/>
      <c r="C262" s="153"/>
      <c r="E262" s="354"/>
      <c r="F262" s="367"/>
      <c r="G262" s="367"/>
      <c r="H262" s="368"/>
      <c r="K262" s="155"/>
      <c r="L262" s="155"/>
      <c r="M262" s="366"/>
      <c r="N262" s="154"/>
      <c r="O262" s="154"/>
      <c r="P262" s="106" t="str">
        <f>IF(AND(I262="",J262="",K262="",L262="",M262="",N262="",O262=""),"",IF(G262="",0,IF(G262="Traffic Island", (2*(K262+L262))*VALIDATIONS!$AR$5 + IF(M262="",0,(VLOOKUP(M262,VALIDATIONS!$AW$2:$AX$5,2)*(K262*L262)  )), IF(G262="",0,VLOOKUP(G262,VALIDATIONS!$AP$2:$AR$5,3)*(PI()/4)*((I262^2)-(J262^2))) +  IF(M262="",0,(VLOOKUP(M262,VALIDATIONS!$AS$2:$AT$5,2)*(PI()/4)*J262^2))  +  (O262 * VALIDATIONS!$AZ$2)     )     )*IF(H262="",0,VLOOKUP(H262,VALIDATIONS!$AU$2:$AV$4,2,FALSE)))</f>
        <v/>
      </c>
    </row>
    <row r="263" spans="1:16" x14ac:dyDescent="0.25">
      <c r="A263" s="158"/>
      <c r="B263" s="153"/>
      <c r="C263" s="153"/>
      <c r="E263" s="354"/>
      <c r="F263" s="367"/>
      <c r="G263" s="367"/>
      <c r="H263" s="368"/>
      <c r="K263" s="155"/>
      <c r="L263" s="155"/>
      <c r="M263" s="366"/>
      <c r="N263" s="154"/>
      <c r="O263" s="154"/>
      <c r="P263" s="106" t="str">
        <f>IF(AND(I263="",J263="",K263="",L263="",M263="",N263="",O263=""),"",IF(G263="",0,IF(G263="Traffic Island", (2*(K263+L263))*VALIDATIONS!$AR$5 + IF(M263="",0,(VLOOKUP(M263,VALIDATIONS!$AW$2:$AX$5,2)*(K263*L263)  )), IF(G263="",0,VLOOKUP(G263,VALIDATIONS!$AP$2:$AR$5,3)*(PI()/4)*((I263^2)-(J263^2))) +  IF(M263="",0,(VLOOKUP(M263,VALIDATIONS!$AS$2:$AT$5,2)*(PI()/4)*J263^2))  +  (O263 * VALIDATIONS!$AZ$2)     )     )*IF(H263="",0,VLOOKUP(H263,VALIDATIONS!$AU$2:$AV$4,2,FALSE)))</f>
        <v/>
      </c>
    </row>
    <row r="264" spans="1:16" x14ac:dyDescent="0.25">
      <c r="A264" s="158"/>
      <c r="B264" s="153"/>
      <c r="C264" s="153"/>
      <c r="E264" s="354"/>
      <c r="F264" s="367"/>
      <c r="G264" s="367"/>
      <c r="H264" s="368"/>
      <c r="K264" s="155"/>
      <c r="L264" s="155"/>
      <c r="M264" s="366"/>
      <c r="N264" s="154"/>
      <c r="O264" s="154"/>
      <c r="P264" s="106" t="str">
        <f>IF(AND(I264="",J264="",K264="",L264="",M264="",N264="",O264=""),"",IF(G264="",0,IF(G264="Traffic Island", (2*(K264+L264))*VALIDATIONS!$AR$5 + IF(M264="",0,(VLOOKUP(M264,VALIDATIONS!$AW$2:$AX$5,2)*(K264*L264)  )), IF(G264="",0,VLOOKUP(G264,VALIDATIONS!$AP$2:$AR$5,3)*(PI()/4)*((I264^2)-(J264^2))) +  IF(M264="",0,(VLOOKUP(M264,VALIDATIONS!$AS$2:$AT$5,2)*(PI()/4)*J264^2))  +  (O264 * VALIDATIONS!$AZ$2)     )     )*IF(H264="",0,VLOOKUP(H264,VALIDATIONS!$AU$2:$AV$4,2,FALSE)))</f>
        <v/>
      </c>
    </row>
    <row r="265" spans="1:16" x14ac:dyDescent="0.25">
      <c r="A265" s="158"/>
      <c r="B265" s="153"/>
      <c r="C265" s="153"/>
      <c r="E265" s="354"/>
      <c r="F265" s="367"/>
      <c r="G265" s="367"/>
      <c r="H265" s="368"/>
      <c r="K265" s="155"/>
      <c r="L265" s="155"/>
      <c r="M265" s="366"/>
      <c r="N265" s="154"/>
      <c r="O265" s="154"/>
      <c r="P265" s="106" t="str">
        <f>IF(AND(I265="",J265="",K265="",L265="",M265="",N265="",O265=""),"",IF(G265="",0,IF(G265="Traffic Island", (2*(K265+L265))*VALIDATIONS!$AR$5 + IF(M265="",0,(VLOOKUP(M265,VALIDATIONS!$AW$2:$AX$5,2)*(K265*L265)  )), IF(G265="",0,VLOOKUP(G265,VALIDATIONS!$AP$2:$AR$5,3)*(PI()/4)*((I265^2)-(J265^2))) +  IF(M265="",0,(VLOOKUP(M265,VALIDATIONS!$AS$2:$AT$5,2)*(PI()/4)*J265^2))  +  (O265 * VALIDATIONS!$AZ$2)     )     )*IF(H265="",0,VLOOKUP(H265,VALIDATIONS!$AU$2:$AV$4,2,FALSE)))</f>
        <v/>
      </c>
    </row>
    <row r="266" spans="1:16" x14ac:dyDescent="0.25">
      <c r="A266" s="158"/>
      <c r="B266" s="153"/>
      <c r="C266" s="153"/>
      <c r="E266" s="354"/>
      <c r="F266" s="367"/>
      <c r="G266" s="367"/>
      <c r="H266" s="368"/>
      <c r="K266" s="155"/>
      <c r="L266" s="155"/>
      <c r="M266" s="366"/>
      <c r="N266" s="154"/>
      <c r="O266" s="154"/>
      <c r="P266" s="106" t="str">
        <f>IF(AND(I266="",J266="",K266="",L266="",M266="",N266="",O266=""),"",IF(G266="",0,IF(G266="Traffic Island", (2*(K266+L266))*VALIDATIONS!$AR$5 + IF(M266="",0,(VLOOKUP(M266,VALIDATIONS!$AW$2:$AX$5,2)*(K266*L266)  )), IF(G266="",0,VLOOKUP(G266,VALIDATIONS!$AP$2:$AR$5,3)*(PI()/4)*((I266^2)-(J266^2))) +  IF(M266="",0,(VLOOKUP(M266,VALIDATIONS!$AS$2:$AT$5,2)*(PI()/4)*J266^2))  +  (O266 * VALIDATIONS!$AZ$2)     )     )*IF(H266="",0,VLOOKUP(H266,VALIDATIONS!$AU$2:$AV$4,2,FALSE)))</f>
        <v/>
      </c>
    </row>
    <row r="267" spans="1:16" x14ac:dyDescent="0.25">
      <c r="A267" s="158"/>
      <c r="B267" s="153"/>
      <c r="C267" s="153"/>
      <c r="E267" s="354"/>
      <c r="F267" s="367"/>
      <c r="G267" s="367"/>
      <c r="H267" s="368"/>
      <c r="K267" s="155"/>
      <c r="L267" s="155"/>
      <c r="M267" s="366"/>
      <c r="N267" s="154"/>
      <c r="O267" s="154"/>
      <c r="P267" s="106" t="str">
        <f>IF(AND(I267="",J267="",K267="",L267="",M267="",N267="",O267=""),"",IF(G267="",0,IF(G267="Traffic Island", (2*(K267+L267))*VALIDATIONS!$AR$5 + IF(M267="",0,(VLOOKUP(M267,VALIDATIONS!$AW$2:$AX$5,2)*(K267*L267)  )), IF(G267="",0,VLOOKUP(G267,VALIDATIONS!$AP$2:$AR$5,3)*(PI()/4)*((I267^2)-(J267^2))) +  IF(M267="",0,(VLOOKUP(M267,VALIDATIONS!$AS$2:$AT$5,2)*(PI()/4)*J267^2))  +  (O267 * VALIDATIONS!$AZ$2)     )     )*IF(H267="",0,VLOOKUP(H267,VALIDATIONS!$AU$2:$AV$4,2,FALSE)))</f>
        <v/>
      </c>
    </row>
    <row r="268" spans="1:16" x14ac:dyDescent="0.25">
      <c r="A268" s="158"/>
      <c r="B268" s="153"/>
      <c r="C268" s="153"/>
      <c r="E268" s="354"/>
      <c r="F268" s="367"/>
      <c r="G268" s="367"/>
      <c r="H268" s="368"/>
      <c r="K268" s="155"/>
      <c r="L268" s="155"/>
      <c r="M268" s="366"/>
      <c r="N268" s="154"/>
      <c r="O268" s="154"/>
      <c r="P268" s="106" t="str">
        <f>IF(AND(I268="",J268="",K268="",L268="",M268="",N268="",O268=""),"",IF(G268="",0,IF(G268="Traffic Island", (2*(K268+L268))*VALIDATIONS!$AR$5 + IF(M268="",0,(VLOOKUP(M268,VALIDATIONS!$AW$2:$AX$5,2)*(K268*L268)  )), IF(G268="",0,VLOOKUP(G268,VALIDATIONS!$AP$2:$AR$5,3)*(PI()/4)*((I268^2)-(J268^2))) +  IF(M268="",0,(VLOOKUP(M268,VALIDATIONS!$AS$2:$AT$5,2)*(PI()/4)*J268^2))  +  (O268 * VALIDATIONS!$AZ$2)     )     )*IF(H268="",0,VLOOKUP(H268,VALIDATIONS!$AU$2:$AV$4,2,FALSE)))</f>
        <v/>
      </c>
    </row>
    <row r="269" spans="1:16" x14ac:dyDescent="0.25">
      <c r="A269" s="158"/>
      <c r="B269" s="153"/>
      <c r="C269" s="153"/>
      <c r="E269" s="354"/>
      <c r="F269" s="367"/>
      <c r="G269" s="367"/>
      <c r="H269" s="368"/>
      <c r="K269" s="155"/>
      <c r="L269" s="155"/>
      <c r="M269" s="366"/>
      <c r="N269" s="154"/>
      <c r="O269" s="154"/>
      <c r="P269" s="106" t="str">
        <f>IF(AND(I269="",J269="",K269="",L269="",M269="",N269="",O269=""),"",IF(G269="",0,IF(G269="Traffic Island", (2*(K269+L269))*VALIDATIONS!$AR$5 + IF(M269="",0,(VLOOKUP(M269,VALIDATIONS!$AW$2:$AX$5,2)*(K269*L269)  )), IF(G269="",0,VLOOKUP(G269,VALIDATIONS!$AP$2:$AR$5,3)*(PI()/4)*((I269^2)-(J269^2))) +  IF(M269="",0,(VLOOKUP(M269,VALIDATIONS!$AS$2:$AT$5,2)*(PI()/4)*J269^2))  +  (O269 * VALIDATIONS!$AZ$2)     )     )*IF(H269="",0,VLOOKUP(H269,VALIDATIONS!$AU$2:$AV$4,2,FALSE)))</f>
        <v/>
      </c>
    </row>
    <row r="270" spans="1:16" x14ac:dyDescent="0.25">
      <c r="A270" s="158"/>
      <c r="B270" s="153"/>
      <c r="C270" s="153"/>
      <c r="E270" s="354"/>
      <c r="F270" s="367"/>
      <c r="G270" s="367"/>
      <c r="H270" s="368"/>
      <c r="K270" s="155"/>
      <c r="L270" s="155"/>
      <c r="M270" s="366"/>
      <c r="N270" s="154"/>
      <c r="O270" s="154"/>
      <c r="P270" s="106" t="str">
        <f>IF(AND(I270="",J270="",K270="",L270="",M270="",N270="",O270=""),"",IF(G270="",0,IF(G270="Traffic Island", (2*(K270+L270))*VALIDATIONS!$AR$5 + IF(M270="",0,(VLOOKUP(M270,VALIDATIONS!$AW$2:$AX$5,2)*(K270*L270)  )), IF(G270="",0,VLOOKUP(G270,VALIDATIONS!$AP$2:$AR$5,3)*(PI()/4)*((I270^2)-(J270^2))) +  IF(M270="",0,(VLOOKUP(M270,VALIDATIONS!$AS$2:$AT$5,2)*(PI()/4)*J270^2))  +  (O270 * VALIDATIONS!$AZ$2)     )     )*IF(H270="",0,VLOOKUP(H270,VALIDATIONS!$AU$2:$AV$4,2,FALSE)))</f>
        <v/>
      </c>
    </row>
    <row r="271" spans="1:16" x14ac:dyDescent="0.25">
      <c r="A271" s="158"/>
      <c r="B271" s="153"/>
      <c r="C271" s="153"/>
      <c r="E271" s="354"/>
      <c r="F271" s="367"/>
      <c r="G271" s="367"/>
      <c r="H271" s="368"/>
      <c r="K271" s="155"/>
      <c r="L271" s="155"/>
      <c r="M271" s="366"/>
      <c r="N271" s="154"/>
      <c r="O271" s="154"/>
      <c r="P271" s="106" t="str">
        <f>IF(AND(I271="",J271="",K271="",L271="",M271="",N271="",O271=""),"",IF(G271="",0,IF(G271="Traffic Island", (2*(K271+L271))*VALIDATIONS!$AR$5 + IF(M271="",0,(VLOOKUP(M271,VALIDATIONS!$AW$2:$AX$5,2)*(K271*L271)  )), IF(G271="",0,VLOOKUP(G271,VALIDATIONS!$AP$2:$AR$5,3)*(PI()/4)*((I271^2)-(J271^2))) +  IF(M271="",0,(VLOOKUP(M271,VALIDATIONS!$AS$2:$AT$5,2)*(PI()/4)*J271^2))  +  (O271 * VALIDATIONS!$AZ$2)     )     )*IF(H271="",0,VLOOKUP(H271,VALIDATIONS!$AU$2:$AV$4,2,FALSE)))</f>
        <v/>
      </c>
    </row>
    <row r="272" spans="1:16" x14ac:dyDescent="0.25">
      <c r="A272" s="158"/>
      <c r="B272" s="153"/>
      <c r="C272" s="153"/>
      <c r="E272" s="354"/>
      <c r="F272" s="367"/>
      <c r="G272" s="367"/>
      <c r="H272" s="368"/>
      <c r="K272" s="155"/>
      <c r="L272" s="155"/>
      <c r="M272" s="366"/>
      <c r="N272" s="154"/>
      <c r="O272" s="154"/>
      <c r="P272" s="106" t="str">
        <f>IF(AND(I272="",J272="",K272="",L272="",M272="",N272="",O272=""),"",IF(G272="",0,IF(G272="Traffic Island", (2*(K272+L272))*VALIDATIONS!$AR$5 + IF(M272="",0,(VLOOKUP(M272,VALIDATIONS!$AW$2:$AX$5,2)*(K272*L272)  )), IF(G272="",0,VLOOKUP(G272,VALIDATIONS!$AP$2:$AR$5,3)*(PI()/4)*((I272^2)-(J272^2))) +  IF(M272="",0,(VLOOKUP(M272,VALIDATIONS!$AS$2:$AT$5,2)*(PI()/4)*J272^2))  +  (O272 * VALIDATIONS!$AZ$2)     )     )*IF(H272="",0,VLOOKUP(H272,VALIDATIONS!$AU$2:$AV$4,2,FALSE)))</f>
        <v/>
      </c>
    </row>
    <row r="273" spans="1:16" x14ac:dyDescent="0.25">
      <c r="A273" s="158"/>
      <c r="B273" s="153"/>
      <c r="C273" s="153"/>
      <c r="E273" s="354"/>
      <c r="F273" s="367"/>
      <c r="G273" s="367"/>
      <c r="H273" s="368"/>
      <c r="K273" s="155"/>
      <c r="L273" s="155"/>
      <c r="M273" s="366"/>
      <c r="N273" s="154"/>
      <c r="O273" s="154"/>
      <c r="P273" s="106" t="str">
        <f>IF(AND(I273="",J273="",K273="",L273="",M273="",N273="",O273=""),"",IF(G273="",0,IF(G273="Traffic Island", (2*(K273+L273))*VALIDATIONS!$AR$5 + IF(M273="",0,(VLOOKUP(M273,VALIDATIONS!$AW$2:$AX$5,2)*(K273*L273)  )), IF(G273="",0,VLOOKUP(G273,VALIDATIONS!$AP$2:$AR$5,3)*(PI()/4)*((I273^2)-(J273^2))) +  IF(M273="",0,(VLOOKUP(M273,VALIDATIONS!$AS$2:$AT$5,2)*(PI()/4)*J273^2))  +  (O273 * VALIDATIONS!$AZ$2)     )     )*IF(H273="",0,VLOOKUP(H273,VALIDATIONS!$AU$2:$AV$4,2,FALSE)))</f>
        <v/>
      </c>
    </row>
    <row r="274" spans="1:16" x14ac:dyDescent="0.25">
      <c r="A274" s="158"/>
      <c r="B274" s="153"/>
      <c r="C274" s="153"/>
      <c r="E274" s="354"/>
      <c r="F274" s="367"/>
      <c r="G274" s="367"/>
      <c r="H274" s="368"/>
      <c r="K274" s="155"/>
      <c r="L274" s="155"/>
      <c r="M274" s="366"/>
      <c r="N274" s="154"/>
      <c r="O274" s="154"/>
      <c r="P274" s="106" t="str">
        <f>IF(AND(I274="",J274="",K274="",L274="",M274="",N274="",O274=""),"",IF(G274="",0,IF(G274="Traffic Island", (2*(K274+L274))*VALIDATIONS!$AR$5 + IF(M274="",0,(VLOOKUP(M274,VALIDATIONS!$AW$2:$AX$5,2)*(K274*L274)  )), IF(G274="",0,VLOOKUP(G274,VALIDATIONS!$AP$2:$AR$5,3)*(PI()/4)*((I274^2)-(J274^2))) +  IF(M274="",0,(VLOOKUP(M274,VALIDATIONS!$AS$2:$AT$5,2)*(PI()/4)*J274^2))  +  (O274 * VALIDATIONS!$AZ$2)     )     )*IF(H274="",0,VLOOKUP(H274,VALIDATIONS!$AU$2:$AV$4,2,FALSE)))</f>
        <v/>
      </c>
    </row>
    <row r="275" spans="1:16" x14ac:dyDescent="0.25">
      <c r="A275" s="158"/>
      <c r="B275" s="153"/>
      <c r="C275" s="153"/>
      <c r="E275" s="354"/>
      <c r="F275" s="367"/>
      <c r="G275" s="367"/>
      <c r="H275" s="368"/>
      <c r="K275" s="155"/>
      <c r="L275" s="155"/>
      <c r="M275" s="366"/>
      <c r="N275" s="154"/>
      <c r="O275" s="154"/>
      <c r="P275" s="106" t="str">
        <f>IF(AND(I275="",J275="",K275="",L275="",M275="",N275="",O275=""),"",IF(G275="",0,IF(G275="Traffic Island", (2*(K275+L275))*VALIDATIONS!$AR$5 + IF(M275="",0,(VLOOKUP(M275,VALIDATIONS!$AW$2:$AX$5,2)*(K275*L275)  )), IF(G275="",0,VLOOKUP(G275,VALIDATIONS!$AP$2:$AR$5,3)*(PI()/4)*((I275^2)-(J275^2))) +  IF(M275="",0,(VLOOKUP(M275,VALIDATIONS!$AS$2:$AT$5,2)*(PI()/4)*J275^2))  +  (O275 * VALIDATIONS!$AZ$2)     )     )*IF(H275="",0,VLOOKUP(H275,VALIDATIONS!$AU$2:$AV$4,2,FALSE)))</f>
        <v/>
      </c>
    </row>
    <row r="276" spans="1:16" x14ac:dyDescent="0.25">
      <c r="A276" s="158"/>
      <c r="B276" s="153"/>
      <c r="C276" s="153"/>
      <c r="E276" s="354"/>
      <c r="F276" s="367"/>
      <c r="G276" s="367"/>
      <c r="H276" s="368"/>
      <c r="K276" s="155"/>
      <c r="L276" s="155"/>
      <c r="M276" s="366"/>
      <c r="N276" s="154"/>
      <c r="O276" s="154"/>
      <c r="P276" s="106" t="str">
        <f>IF(AND(I276="",J276="",K276="",L276="",M276="",N276="",O276=""),"",IF(G276="",0,IF(G276="Traffic Island", (2*(K276+L276))*VALIDATIONS!$AR$5 + IF(M276="",0,(VLOOKUP(M276,VALIDATIONS!$AW$2:$AX$5,2)*(K276*L276)  )), IF(G276="",0,VLOOKUP(G276,VALIDATIONS!$AP$2:$AR$5,3)*(PI()/4)*((I276^2)-(J276^2))) +  IF(M276="",0,(VLOOKUP(M276,VALIDATIONS!$AS$2:$AT$5,2)*(PI()/4)*J276^2))  +  (O276 * VALIDATIONS!$AZ$2)     )     )*IF(H276="",0,VLOOKUP(H276,VALIDATIONS!$AU$2:$AV$4,2,FALSE)))</f>
        <v/>
      </c>
    </row>
    <row r="277" spans="1:16" x14ac:dyDescent="0.25">
      <c r="A277" s="158"/>
      <c r="B277" s="153"/>
      <c r="C277" s="153"/>
      <c r="E277" s="354"/>
      <c r="F277" s="367"/>
      <c r="G277" s="367"/>
      <c r="H277" s="368"/>
      <c r="K277" s="155"/>
      <c r="L277" s="155"/>
      <c r="M277" s="366"/>
      <c r="N277" s="154"/>
      <c r="O277" s="154"/>
      <c r="P277" s="106" t="str">
        <f>IF(AND(I277="",J277="",K277="",L277="",M277="",N277="",O277=""),"",IF(G277="",0,IF(G277="Traffic Island", (2*(K277+L277))*VALIDATIONS!$AR$5 + IF(M277="",0,(VLOOKUP(M277,VALIDATIONS!$AW$2:$AX$5,2)*(K277*L277)  )), IF(G277="",0,VLOOKUP(G277,VALIDATIONS!$AP$2:$AR$5,3)*(PI()/4)*((I277^2)-(J277^2))) +  IF(M277="",0,(VLOOKUP(M277,VALIDATIONS!$AS$2:$AT$5,2)*(PI()/4)*J277^2))  +  (O277 * VALIDATIONS!$AZ$2)     )     )*IF(H277="",0,VLOOKUP(H277,VALIDATIONS!$AU$2:$AV$4,2,FALSE)))</f>
        <v/>
      </c>
    </row>
    <row r="278" spans="1:16" x14ac:dyDescent="0.25">
      <c r="A278" s="158"/>
      <c r="B278" s="153"/>
      <c r="C278" s="153"/>
      <c r="E278" s="354"/>
      <c r="F278" s="367"/>
      <c r="G278" s="367"/>
      <c r="H278" s="368"/>
      <c r="K278" s="155"/>
      <c r="L278" s="155"/>
      <c r="M278" s="366"/>
      <c r="N278" s="154"/>
      <c r="O278" s="154"/>
      <c r="P278" s="106" t="str">
        <f>IF(AND(I278="",J278="",K278="",L278="",M278="",N278="",O278=""),"",IF(G278="",0,IF(G278="Traffic Island", (2*(K278+L278))*VALIDATIONS!$AR$5 + IF(M278="",0,(VLOOKUP(M278,VALIDATIONS!$AW$2:$AX$5,2)*(K278*L278)  )), IF(G278="",0,VLOOKUP(G278,VALIDATIONS!$AP$2:$AR$5,3)*(PI()/4)*((I278^2)-(J278^2))) +  IF(M278="",0,(VLOOKUP(M278,VALIDATIONS!$AS$2:$AT$5,2)*(PI()/4)*J278^2))  +  (O278 * VALIDATIONS!$AZ$2)     )     )*IF(H278="",0,VLOOKUP(H278,VALIDATIONS!$AU$2:$AV$4,2,FALSE)))</f>
        <v/>
      </c>
    </row>
    <row r="279" spans="1:16" x14ac:dyDescent="0.25">
      <c r="A279" s="158"/>
      <c r="B279" s="153"/>
      <c r="C279" s="153"/>
      <c r="E279" s="354"/>
      <c r="F279" s="367"/>
      <c r="G279" s="367"/>
      <c r="H279" s="368"/>
      <c r="K279" s="155"/>
      <c r="L279" s="155"/>
      <c r="M279" s="366"/>
      <c r="N279" s="154"/>
      <c r="O279" s="154"/>
      <c r="P279" s="106" t="str">
        <f>IF(AND(I279="",J279="",K279="",L279="",M279="",N279="",O279=""),"",IF(G279="",0,IF(G279="Traffic Island", (2*(K279+L279))*VALIDATIONS!$AR$5 + IF(M279="",0,(VLOOKUP(M279,VALIDATIONS!$AW$2:$AX$5,2)*(K279*L279)  )), IF(G279="",0,VLOOKUP(G279,VALIDATIONS!$AP$2:$AR$5,3)*(PI()/4)*((I279^2)-(J279^2))) +  IF(M279="",0,(VLOOKUP(M279,VALIDATIONS!$AS$2:$AT$5,2)*(PI()/4)*J279^2))  +  (O279 * VALIDATIONS!$AZ$2)     )     )*IF(H279="",0,VLOOKUP(H279,VALIDATIONS!$AU$2:$AV$4,2,FALSE)))</f>
        <v/>
      </c>
    </row>
    <row r="280" spans="1:16" x14ac:dyDescent="0.25">
      <c r="A280" s="158"/>
      <c r="B280" s="153"/>
      <c r="C280" s="153"/>
      <c r="E280" s="354"/>
      <c r="F280" s="367"/>
      <c r="G280" s="367"/>
      <c r="H280" s="368"/>
      <c r="K280" s="155"/>
      <c r="L280" s="155"/>
      <c r="M280" s="366"/>
      <c r="N280" s="154"/>
      <c r="O280" s="154"/>
      <c r="P280" s="106" t="str">
        <f>IF(AND(I280="",J280="",K280="",L280="",M280="",N280="",O280=""),"",IF(G280="",0,IF(G280="Traffic Island", (2*(K280+L280))*VALIDATIONS!$AR$5 + IF(M280="",0,(VLOOKUP(M280,VALIDATIONS!$AW$2:$AX$5,2)*(K280*L280)  )), IF(G280="",0,VLOOKUP(G280,VALIDATIONS!$AP$2:$AR$5,3)*(PI()/4)*((I280^2)-(J280^2))) +  IF(M280="",0,(VLOOKUP(M280,VALIDATIONS!$AS$2:$AT$5,2)*(PI()/4)*J280^2))  +  (O280 * VALIDATIONS!$AZ$2)     )     )*IF(H280="",0,VLOOKUP(H280,VALIDATIONS!$AU$2:$AV$4,2,FALSE)))</f>
        <v/>
      </c>
    </row>
    <row r="281" spans="1:16" x14ac:dyDescent="0.25">
      <c r="A281" s="158"/>
      <c r="B281" s="153"/>
      <c r="C281" s="153"/>
      <c r="E281" s="354"/>
      <c r="F281" s="367"/>
      <c r="G281" s="367"/>
      <c r="H281" s="368"/>
      <c r="K281" s="155"/>
      <c r="L281" s="155"/>
      <c r="M281" s="366"/>
      <c r="N281" s="154"/>
      <c r="O281" s="154"/>
      <c r="P281" s="106" t="str">
        <f>IF(AND(I281="",J281="",K281="",L281="",M281="",N281="",O281=""),"",IF(G281="",0,IF(G281="Traffic Island", (2*(K281+L281))*VALIDATIONS!$AR$5 + IF(M281="",0,(VLOOKUP(M281,VALIDATIONS!$AW$2:$AX$5,2)*(K281*L281)  )), IF(G281="",0,VLOOKUP(G281,VALIDATIONS!$AP$2:$AR$5,3)*(PI()/4)*((I281^2)-(J281^2))) +  IF(M281="",0,(VLOOKUP(M281,VALIDATIONS!$AS$2:$AT$5,2)*(PI()/4)*J281^2))  +  (O281 * VALIDATIONS!$AZ$2)     )     )*IF(H281="",0,VLOOKUP(H281,VALIDATIONS!$AU$2:$AV$4,2,FALSE)))</f>
        <v/>
      </c>
    </row>
    <row r="282" spans="1:16" x14ac:dyDescent="0.25">
      <c r="A282" s="158"/>
      <c r="B282" s="153"/>
      <c r="C282" s="153"/>
      <c r="E282" s="354"/>
      <c r="F282" s="367"/>
      <c r="G282" s="367"/>
      <c r="H282" s="368"/>
      <c r="K282" s="155"/>
      <c r="L282" s="155"/>
      <c r="M282" s="366"/>
      <c r="N282" s="154"/>
      <c r="O282" s="154"/>
      <c r="P282" s="106" t="str">
        <f>IF(AND(I282="",J282="",K282="",L282="",M282="",N282="",O282=""),"",IF(G282="",0,IF(G282="Traffic Island", (2*(K282+L282))*VALIDATIONS!$AR$5 + IF(M282="",0,(VLOOKUP(M282,VALIDATIONS!$AW$2:$AX$5,2)*(K282*L282)  )), IF(G282="",0,VLOOKUP(G282,VALIDATIONS!$AP$2:$AR$5,3)*(PI()/4)*((I282^2)-(J282^2))) +  IF(M282="",0,(VLOOKUP(M282,VALIDATIONS!$AS$2:$AT$5,2)*(PI()/4)*J282^2))  +  (O282 * VALIDATIONS!$AZ$2)     )     )*IF(H282="",0,VLOOKUP(H282,VALIDATIONS!$AU$2:$AV$4,2,FALSE)))</f>
        <v/>
      </c>
    </row>
    <row r="283" spans="1:16" x14ac:dyDescent="0.25">
      <c r="A283" s="158"/>
      <c r="B283" s="153"/>
      <c r="C283" s="153"/>
      <c r="E283" s="354"/>
      <c r="F283" s="367"/>
      <c r="G283" s="367"/>
      <c r="H283" s="368"/>
      <c r="K283" s="155"/>
      <c r="L283" s="155"/>
      <c r="M283" s="366"/>
      <c r="N283" s="154"/>
      <c r="O283" s="154"/>
      <c r="P283" s="106" t="str">
        <f>IF(AND(I283="",J283="",K283="",L283="",M283="",N283="",O283=""),"",IF(G283="",0,IF(G283="Traffic Island", (2*(K283+L283))*VALIDATIONS!$AR$5 + IF(M283="",0,(VLOOKUP(M283,VALIDATIONS!$AW$2:$AX$5,2)*(K283*L283)  )), IF(G283="",0,VLOOKUP(G283,VALIDATIONS!$AP$2:$AR$5,3)*(PI()/4)*((I283^2)-(J283^2))) +  IF(M283="",0,(VLOOKUP(M283,VALIDATIONS!$AS$2:$AT$5,2)*(PI()/4)*J283^2))  +  (O283 * VALIDATIONS!$AZ$2)     )     )*IF(H283="",0,VLOOKUP(H283,VALIDATIONS!$AU$2:$AV$4,2,FALSE)))</f>
        <v/>
      </c>
    </row>
    <row r="284" spans="1:16" x14ac:dyDescent="0.25">
      <c r="A284" s="158"/>
      <c r="B284" s="153"/>
      <c r="C284" s="153"/>
      <c r="E284" s="354"/>
      <c r="F284" s="367"/>
      <c r="G284" s="367"/>
      <c r="H284" s="368"/>
      <c r="K284" s="155"/>
      <c r="L284" s="155"/>
      <c r="M284" s="366"/>
      <c r="N284" s="154"/>
      <c r="O284" s="154"/>
      <c r="P284" s="106" t="str">
        <f>IF(AND(I284="",J284="",K284="",L284="",M284="",N284="",O284=""),"",IF(G284="",0,IF(G284="Traffic Island", (2*(K284+L284))*VALIDATIONS!$AR$5 + IF(M284="",0,(VLOOKUP(M284,VALIDATIONS!$AW$2:$AX$5,2)*(K284*L284)  )), IF(G284="",0,VLOOKUP(G284,VALIDATIONS!$AP$2:$AR$5,3)*(PI()/4)*((I284^2)-(J284^2))) +  IF(M284="",0,(VLOOKUP(M284,VALIDATIONS!$AS$2:$AT$5,2)*(PI()/4)*J284^2))  +  (O284 * VALIDATIONS!$AZ$2)     )     )*IF(H284="",0,VLOOKUP(H284,VALIDATIONS!$AU$2:$AV$4,2,FALSE)))</f>
        <v/>
      </c>
    </row>
    <row r="285" spans="1:16" x14ac:dyDescent="0.25">
      <c r="A285" s="158"/>
      <c r="B285" s="153"/>
      <c r="C285" s="153"/>
      <c r="E285" s="354"/>
      <c r="F285" s="367"/>
      <c r="G285" s="367"/>
      <c r="H285" s="368"/>
      <c r="K285" s="155"/>
      <c r="L285" s="155"/>
      <c r="M285" s="366"/>
      <c r="N285" s="154"/>
      <c r="O285" s="154"/>
      <c r="P285" s="106" t="str">
        <f>IF(AND(I285="",J285="",K285="",L285="",M285="",N285="",O285=""),"",IF(G285="",0,IF(G285="Traffic Island", (2*(K285+L285))*VALIDATIONS!$AR$5 + IF(M285="",0,(VLOOKUP(M285,VALIDATIONS!$AW$2:$AX$5,2)*(K285*L285)  )), IF(G285="",0,VLOOKUP(G285,VALIDATIONS!$AP$2:$AR$5,3)*(PI()/4)*((I285^2)-(J285^2))) +  IF(M285="",0,(VLOOKUP(M285,VALIDATIONS!$AS$2:$AT$5,2)*(PI()/4)*J285^2))  +  (O285 * VALIDATIONS!$AZ$2)     )     )*IF(H285="",0,VLOOKUP(H285,VALIDATIONS!$AU$2:$AV$4,2,FALSE)))</f>
        <v/>
      </c>
    </row>
    <row r="286" spans="1:16" x14ac:dyDescent="0.25">
      <c r="A286" s="158"/>
      <c r="B286" s="153"/>
      <c r="C286" s="153"/>
      <c r="E286" s="354"/>
      <c r="F286" s="367"/>
      <c r="G286" s="367"/>
      <c r="H286" s="368"/>
      <c r="K286" s="155"/>
      <c r="L286" s="155"/>
      <c r="M286" s="366"/>
      <c r="N286" s="154"/>
      <c r="O286" s="154"/>
      <c r="P286" s="106" t="str">
        <f>IF(AND(I286="",J286="",K286="",L286="",M286="",N286="",O286=""),"",IF(G286="",0,IF(G286="Traffic Island", (2*(K286+L286))*VALIDATIONS!$AR$5 + IF(M286="",0,(VLOOKUP(M286,VALIDATIONS!$AW$2:$AX$5,2)*(K286*L286)  )), IF(G286="",0,VLOOKUP(G286,VALIDATIONS!$AP$2:$AR$5,3)*(PI()/4)*((I286^2)-(J286^2))) +  IF(M286="",0,(VLOOKUP(M286,VALIDATIONS!$AS$2:$AT$5,2)*(PI()/4)*J286^2))  +  (O286 * VALIDATIONS!$AZ$2)     )     )*IF(H286="",0,VLOOKUP(H286,VALIDATIONS!$AU$2:$AV$4,2,FALSE)))</f>
        <v/>
      </c>
    </row>
    <row r="287" spans="1:16" x14ac:dyDescent="0.25">
      <c r="A287" s="158"/>
      <c r="B287" s="153"/>
      <c r="C287" s="153"/>
      <c r="E287" s="354"/>
      <c r="F287" s="367"/>
      <c r="G287" s="367"/>
      <c r="H287" s="368"/>
      <c r="K287" s="155"/>
      <c r="L287" s="155"/>
      <c r="M287" s="366"/>
      <c r="N287" s="154"/>
      <c r="O287" s="154"/>
      <c r="P287" s="106" t="str">
        <f>IF(AND(I287="",J287="",K287="",L287="",M287="",N287="",O287=""),"",IF(G287="",0,IF(G287="Traffic Island", (2*(K287+L287))*VALIDATIONS!$AR$5 + IF(M287="",0,(VLOOKUP(M287,VALIDATIONS!$AW$2:$AX$5,2)*(K287*L287)  )), IF(G287="",0,VLOOKUP(G287,VALIDATIONS!$AP$2:$AR$5,3)*(PI()/4)*((I287^2)-(J287^2))) +  IF(M287="",0,(VLOOKUP(M287,VALIDATIONS!$AS$2:$AT$5,2)*(PI()/4)*J287^2))  +  (O287 * VALIDATIONS!$AZ$2)     )     )*IF(H287="",0,VLOOKUP(H287,VALIDATIONS!$AU$2:$AV$4,2,FALSE)))</f>
        <v/>
      </c>
    </row>
    <row r="288" spans="1:16" x14ac:dyDescent="0.25">
      <c r="A288" s="158"/>
      <c r="B288" s="153"/>
      <c r="C288" s="153"/>
      <c r="E288" s="354"/>
      <c r="F288" s="367"/>
      <c r="G288" s="367"/>
      <c r="H288" s="368"/>
      <c r="K288" s="155"/>
      <c r="L288" s="155"/>
      <c r="M288" s="366"/>
      <c r="N288" s="154"/>
      <c r="O288" s="154"/>
      <c r="P288" s="106" t="str">
        <f>IF(AND(I288="",J288="",K288="",L288="",M288="",N288="",O288=""),"",IF(G288="",0,IF(G288="Traffic Island", (2*(K288+L288))*VALIDATIONS!$AR$5 + IF(M288="",0,(VLOOKUP(M288,VALIDATIONS!$AW$2:$AX$5,2)*(K288*L288)  )), IF(G288="",0,VLOOKUP(G288,VALIDATIONS!$AP$2:$AR$5,3)*(PI()/4)*((I288^2)-(J288^2))) +  IF(M288="",0,(VLOOKUP(M288,VALIDATIONS!$AS$2:$AT$5,2)*(PI()/4)*J288^2))  +  (O288 * VALIDATIONS!$AZ$2)     )     )*IF(H288="",0,VLOOKUP(H288,VALIDATIONS!$AU$2:$AV$4,2,FALSE)))</f>
        <v/>
      </c>
    </row>
    <row r="289" spans="1:16" x14ac:dyDescent="0.25">
      <c r="A289" s="158"/>
      <c r="B289" s="153"/>
      <c r="C289" s="153"/>
      <c r="E289" s="354"/>
      <c r="F289" s="367"/>
      <c r="G289" s="367"/>
      <c r="H289" s="368"/>
      <c r="K289" s="155"/>
      <c r="L289" s="155"/>
      <c r="M289" s="366"/>
      <c r="N289" s="154"/>
      <c r="O289" s="154"/>
      <c r="P289" s="106" t="str">
        <f>IF(AND(I289="",J289="",K289="",L289="",M289="",N289="",O289=""),"",IF(G289="",0,IF(G289="Traffic Island", (2*(K289+L289))*VALIDATIONS!$AR$5 + IF(M289="",0,(VLOOKUP(M289,VALIDATIONS!$AW$2:$AX$5,2)*(K289*L289)  )), IF(G289="",0,VLOOKUP(G289,VALIDATIONS!$AP$2:$AR$5,3)*(PI()/4)*((I289^2)-(J289^2))) +  IF(M289="",0,(VLOOKUP(M289,VALIDATIONS!$AS$2:$AT$5,2)*(PI()/4)*J289^2))  +  (O289 * VALIDATIONS!$AZ$2)     )     )*IF(H289="",0,VLOOKUP(H289,VALIDATIONS!$AU$2:$AV$4,2,FALSE)))</f>
        <v/>
      </c>
    </row>
    <row r="290" spans="1:16" x14ac:dyDescent="0.25">
      <c r="A290" s="158"/>
      <c r="B290" s="153"/>
      <c r="C290" s="153"/>
      <c r="E290" s="354"/>
      <c r="F290" s="367"/>
      <c r="G290" s="367"/>
      <c r="H290" s="368"/>
      <c r="K290" s="155"/>
      <c r="L290" s="155"/>
      <c r="M290" s="366"/>
      <c r="N290" s="154"/>
      <c r="O290" s="154"/>
      <c r="P290" s="106" t="str">
        <f>IF(AND(I290="",J290="",K290="",L290="",M290="",N290="",O290=""),"",IF(G290="",0,IF(G290="Traffic Island", (2*(K290+L290))*VALIDATIONS!$AR$5 + IF(M290="",0,(VLOOKUP(M290,VALIDATIONS!$AW$2:$AX$5,2)*(K290*L290)  )), IF(G290="",0,VLOOKUP(G290,VALIDATIONS!$AP$2:$AR$5,3)*(PI()/4)*((I290^2)-(J290^2))) +  IF(M290="",0,(VLOOKUP(M290,VALIDATIONS!$AS$2:$AT$5,2)*(PI()/4)*J290^2))  +  (O290 * VALIDATIONS!$AZ$2)     )     )*IF(H290="",0,VLOOKUP(H290,VALIDATIONS!$AU$2:$AV$4,2,FALSE)))</f>
        <v/>
      </c>
    </row>
    <row r="291" spans="1:16" x14ac:dyDescent="0.25">
      <c r="A291" s="158"/>
      <c r="B291" s="153"/>
      <c r="C291" s="153"/>
      <c r="E291" s="354"/>
      <c r="F291" s="367"/>
      <c r="G291" s="367"/>
      <c r="H291" s="368"/>
      <c r="K291" s="155"/>
      <c r="L291" s="155"/>
      <c r="M291" s="366"/>
      <c r="N291" s="154"/>
      <c r="O291" s="154"/>
      <c r="P291" s="106" t="str">
        <f>IF(AND(I291="",J291="",K291="",L291="",M291="",N291="",O291=""),"",IF(G291="",0,IF(G291="Traffic Island", (2*(K291+L291))*VALIDATIONS!$AR$5 + IF(M291="",0,(VLOOKUP(M291,VALIDATIONS!$AW$2:$AX$5,2)*(K291*L291)  )), IF(G291="",0,VLOOKUP(G291,VALIDATIONS!$AP$2:$AR$5,3)*(PI()/4)*((I291^2)-(J291^2))) +  IF(M291="",0,(VLOOKUP(M291,VALIDATIONS!$AS$2:$AT$5,2)*(PI()/4)*J291^2))  +  (O291 * VALIDATIONS!$AZ$2)     )     )*IF(H291="",0,VLOOKUP(H291,VALIDATIONS!$AU$2:$AV$4,2,FALSE)))</f>
        <v/>
      </c>
    </row>
    <row r="292" spans="1:16" x14ac:dyDescent="0.25">
      <c r="A292" s="158"/>
      <c r="B292" s="153"/>
      <c r="C292" s="153"/>
      <c r="E292" s="354"/>
      <c r="F292" s="367"/>
      <c r="G292" s="367"/>
      <c r="H292" s="368"/>
      <c r="K292" s="155"/>
      <c r="L292" s="155"/>
      <c r="M292" s="366"/>
      <c r="N292" s="154"/>
      <c r="O292" s="154"/>
      <c r="P292" s="106" t="str">
        <f>IF(AND(I292="",J292="",K292="",L292="",M292="",N292="",O292=""),"",IF(G292="",0,IF(G292="Traffic Island", (2*(K292+L292))*VALIDATIONS!$AR$5 + IF(M292="",0,(VLOOKUP(M292,VALIDATIONS!$AW$2:$AX$5,2)*(K292*L292)  )), IF(G292="",0,VLOOKUP(G292,VALIDATIONS!$AP$2:$AR$5,3)*(PI()/4)*((I292^2)-(J292^2))) +  IF(M292="",0,(VLOOKUP(M292,VALIDATIONS!$AS$2:$AT$5,2)*(PI()/4)*J292^2))  +  (O292 * VALIDATIONS!$AZ$2)     )     )*IF(H292="",0,VLOOKUP(H292,VALIDATIONS!$AU$2:$AV$4,2,FALSE)))</f>
        <v/>
      </c>
    </row>
    <row r="293" spans="1:16" x14ac:dyDescent="0.25">
      <c r="A293" s="158"/>
      <c r="B293" s="153"/>
      <c r="C293" s="153"/>
      <c r="E293" s="354"/>
      <c r="F293" s="367"/>
      <c r="G293" s="367"/>
      <c r="H293" s="368"/>
      <c r="K293" s="155"/>
      <c r="L293" s="155"/>
      <c r="M293" s="366"/>
      <c r="N293" s="154"/>
      <c r="O293" s="154"/>
      <c r="P293" s="106" t="str">
        <f>IF(AND(I293="",J293="",K293="",L293="",M293="",N293="",O293=""),"",IF(G293="",0,IF(G293="Traffic Island", (2*(K293+L293))*VALIDATIONS!$AR$5 + IF(M293="",0,(VLOOKUP(M293,VALIDATIONS!$AW$2:$AX$5,2)*(K293*L293)  )), IF(G293="",0,VLOOKUP(G293,VALIDATIONS!$AP$2:$AR$5,3)*(PI()/4)*((I293^2)-(J293^2))) +  IF(M293="",0,(VLOOKUP(M293,VALIDATIONS!$AS$2:$AT$5,2)*(PI()/4)*J293^2))  +  (O293 * VALIDATIONS!$AZ$2)     )     )*IF(H293="",0,VLOOKUP(H293,VALIDATIONS!$AU$2:$AV$4,2,FALSE)))</f>
        <v/>
      </c>
    </row>
    <row r="294" spans="1:16" x14ac:dyDescent="0.25">
      <c r="A294" s="158"/>
      <c r="B294" s="153"/>
      <c r="C294" s="153"/>
      <c r="E294" s="354"/>
      <c r="F294" s="367"/>
      <c r="G294" s="367"/>
      <c r="H294" s="368"/>
      <c r="K294" s="155"/>
      <c r="L294" s="155"/>
      <c r="M294" s="366"/>
      <c r="N294" s="154"/>
      <c r="O294" s="154"/>
      <c r="P294" s="106" t="str">
        <f>IF(AND(I294="",J294="",K294="",L294="",M294="",N294="",O294=""),"",IF(G294="",0,IF(G294="Traffic Island", (2*(K294+L294))*VALIDATIONS!$AR$5 + IF(M294="",0,(VLOOKUP(M294,VALIDATIONS!$AW$2:$AX$5,2)*(K294*L294)  )), IF(G294="",0,VLOOKUP(G294,VALIDATIONS!$AP$2:$AR$5,3)*(PI()/4)*((I294^2)-(J294^2))) +  IF(M294="",0,(VLOOKUP(M294,VALIDATIONS!$AS$2:$AT$5,2)*(PI()/4)*J294^2))  +  (O294 * VALIDATIONS!$AZ$2)     )     )*IF(H294="",0,VLOOKUP(H294,VALIDATIONS!$AU$2:$AV$4,2,FALSE)))</f>
        <v/>
      </c>
    </row>
    <row r="295" spans="1:16" x14ac:dyDescent="0.25">
      <c r="A295" s="158"/>
      <c r="B295" s="153"/>
      <c r="C295" s="153"/>
      <c r="E295" s="354"/>
      <c r="F295" s="367"/>
      <c r="G295" s="367"/>
      <c r="H295" s="368"/>
      <c r="K295" s="155"/>
      <c r="L295" s="155"/>
      <c r="M295" s="366"/>
      <c r="N295" s="154"/>
      <c r="O295" s="154"/>
      <c r="P295" s="106" t="str">
        <f>IF(AND(I295="",J295="",K295="",L295="",M295="",N295="",O295=""),"",IF(G295="",0,IF(G295="Traffic Island", (2*(K295+L295))*VALIDATIONS!$AR$5 + IF(M295="",0,(VLOOKUP(M295,VALIDATIONS!$AW$2:$AX$5,2)*(K295*L295)  )), IF(G295="",0,VLOOKUP(G295,VALIDATIONS!$AP$2:$AR$5,3)*(PI()/4)*((I295^2)-(J295^2))) +  IF(M295="",0,(VLOOKUP(M295,VALIDATIONS!$AS$2:$AT$5,2)*(PI()/4)*J295^2))  +  (O295 * VALIDATIONS!$AZ$2)     )     )*IF(H295="",0,VLOOKUP(H295,VALIDATIONS!$AU$2:$AV$4,2,FALSE)))</f>
        <v/>
      </c>
    </row>
    <row r="296" spans="1:16" x14ac:dyDescent="0.25">
      <c r="A296" s="158"/>
      <c r="B296" s="153"/>
      <c r="C296" s="153"/>
      <c r="E296" s="354"/>
      <c r="F296" s="367"/>
      <c r="G296" s="367"/>
      <c r="H296" s="368"/>
      <c r="K296" s="155"/>
      <c r="L296" s="155"/>
      <c r="M296" s="366"/>
      <c r="N296" s="154"/>
      <c r="O296" s="154"/>
      <c r="P296" s="106" t="str">
        <f>IF(AND(I296="",J296="",K296="",L296="",M296="",N296="",O296=""),"",IF(G296="",0,IF(G296="Traffic Island", (2*(K296+L296))*VALIDATIONS!$AR$5 + IF(M296="",0,(VLOOKUP(M296,VALIDATIONS!$AW$2:$AX$5,2)*(K296*L296)  )), IF(G296="",0,VLOOKUP(G296,VALIDATIONS!$AP$2:$AR$5,3)*(PI()/4)*((I296^2)-(J296^2))) +  IF(M296="",0,(VLOOKUP(M296,VALIDATIONS!$AS$2:$AT$5,2)*(PI()/4)*J296^2))  +  (O296 * VALIDATIONS!$AZ$2)     )     )*IF(H296="",0,VLOOKUP(H296,VALIDATIONS!$AU$2:$AV$4,2,FALSE)))</f>
        <v/>
      </c>
    </row>
    <row r="297" spans="1:16" x14ac:dyDescent="0.25">
      <c r="A297" s="158"/>
      <c r="B297" s="153"/>
      <c r="C297" s="153"/>
      <c r="E297" s="354"/>
      <c r="F297" s="367"/>
      <c r="G297" s="367"/>
      <c r="H297" s="368"/>
      <c r="K297" s="155"/>
      <c r="L297" s="155"/>
      <c r="M297" s="366"/>
      <c r="N297" s="154"/>
      <c r="O297" s="154"/>
      <c r="P297" s="106" t="str">
        <f>IF(AND(I297="",J297="",K297="",L297="",M297="",N297="",O297=""),"",IF(G297="",0,IF(G297="Traffic Island", (2*(K297+L297))*VALIDATIONS!$AR$5 + IF(M297="",0,(VLOOKUP(M297,VALIDATIONS!$AW$2:$AX$5,2)*(K297*L297)  )), IF(G297="",0,VLOOKUP(G297,VALIDATIONS!$AP$2:$AR$5,3)*(PI()/4)*((I297^2)-(J297^2))) +  IF(M297="",0,(VLOOKUP(M297,VALIDATIONS!$AS$2:$AT$5,2)*(PI()/4)*J297^2))  +  (O297 * VALIDATIONS!$AZ$2)     )     )*IF(H297="",0,VLOOKUP(H297,VALIDATIONS!$AU$2:$AV$4,2,FALSE)))</f>
        <v/>
      </c>
    </row>
    <row r="298" spans="1:16" x14ac:dyDescent="0.25">
      <c r="A298" s="158"/>
      <c r="B298" s="153"/>
      <c r="C298" s="153"/>
      <c r="E298" s="354"/>
      <c r="F298" s="367"/>
      <c r="G298" s="367"/>
      <c r="H298" s="368"/>
      <c r="K298" s="155"/>
      <c r="L298" s="155"/>
      <c r="M298" s="366"/>
      <c r="N298" s="154"/>
      <c r="O298" s="154"/>
      <c r="P298" s="106" t="str">
        <f>IF(AND(I298="",J298="",K298="",L298="",M298="",N298="",O298=""),"",IF(G298="",0,IF(G298="Traffic Island", (2*(K298+L298))*VALIDATIONS!$AR$5 + IF(M298="",0,(VLOOKUP(M298,VALIDATIONS!$AW$2:$AX$5,2)*(K298*L298)  )), IF(G298="",0,VLOOKUP(G298,VALIDATIONS!$AP$2:$AR$5,3)*(PI()/4)*((I298^2)-(J298^2))) +  IF(M298="",0,(VLOOKUP(M298,VALIDATIONS!$AS$2:$AT$5,2)*(PI()/4)*J298^2))  +  (O298 * VALIDATIONS!$AZ$2)     )     )*IF(H298="",0,VLOOKUP(H298,VALIDATIONS!$AU$2:$AV$4,2,FALSE)))</f>
        <v/>
      </c>
    </row>
    <row r="299" spans="1:16" x14ac:dyDescent="0.25">
      <c r="A299" s="158"/>
      <c r="B299" s="153"/>
      <c r="C299" s="153"/>
      <c r="E299" s="354"/>
      <c r="F299" s="367"/>
      <c r="G299" s="367"/>
      <c r="H299" s="368"/>
      <c r="K299" s="155"/>
      <c r="L299" s="155"/>
      <c r="M299" s="366"/>
      <c r="N299" s="154"/>
      <c r="O299" s="154"/>
      <c r="P299" s="106" t="str">
        <f>IF(AND(I299="",J299="",K299="",L299="",M299="",N299="",O299=""),"",IF(G299="",0,IF(G299="Traffic Island", (2*(K299+L299))*VALIDATIONS!$AR$5 + IF(M299="",0,(VLOOKUP(M299,VALIDATIONS!$AW$2:$AX$5,2)*(K299*L299)  )), IF(G299="",0,VLOOKUP(G299,VALIDATIONS!$AP$2:$AR$5,3)*(PI()/4)*((I299^2)-(J299^2))) +  IF(M299="",0,(VLOOKUP(M299,VALIDATIONS!$AS$2:$AT$5,2)*(PI()/4)*J299^2))  +  (O299 * VALIDATIONS!$AZ$2)     )     )*IF(H299="",0,VLOOKUP(H299,VALIDATIONS!$AU$2:$AV$4,2,FALSE)))</f>
        <v/>
      </c>
    </row>
    <row r="300" spans="1:16" x14ac:dyDescent="0.25">
      <c r="A300" s="158"/>
      <c r="B300" s="153"/>
      <c r="C300" s="153"/>
      <c r="E300" s="354"/>
      <c r="F300" s="367"/>
      <c r="G300" s="367"/>
      <c r="H300" s="368"/>
      <c r="K300" s="155"/>
      <c r="L300" s="155"/>
      <c r="M300" s="366"/>
      <c r="N300" s="154"/>
      <c r="O300" s="154"/>
      <c r="P300" s="106" t="str">
        <f>IF(AND(I300="",J300="",K300="",L300="",M300="",N300="",O300=""),"",IF(G300="",0,IF(G300="Traffic Island", (2*(K300+L300))*VALIDATIONS!$AR$5 + IF(M300="",0,(VLOOKUP(M300,VALIDATIONS!$AW$2:$AX$5,2)*(K300*L300)  )), IF(G300="",0,VLOOKUP(G300,VALIDATIONS!$AP$2:$AR$5,3)*(PI()/4)*((I300^2)-(J300^2))) +  IF(M300="",0,(VLOOKUP(M300,VALIDATIONS!$AS$2:$AT$5,2)*(PI()/4)*J300^2))  +  (O300 * VALIDATIONS!$AZ$2)     )     )*IF(H300="",0,VLOOKUP(H300,VALIDATIONS!$AU$2:$AV$4,2,FALSE)))</f>
        <v/>
      </c>
    </row>
    <row r="301" spans="1:16" x14ac:dyDescent="0.25">
      <c r="A301" s="158"/>
      <c r="B301" s="153"/>
      <c r="C301" s="153"/>
      <c r="E301" s="354"/>
      <c r="F301" s="367"/>
      <c r="G301" s="367"/>
      <c r="H301" s="368"/>
      <c r="K301" s="155"/>
      <c r="L301" s="155"/>
      <c r="M301" s="366"/>
      <c r="N301" s="154"/>
      <c r="O301" s="154"/>
      <c r="P301" s="106" t="str">
        <f>IF(AND(I301="",J301="",K301="",L301="",M301="",N301="",O301=""),"",IF(G301="",0,IF(G301="Traffic Island", (2*(K301+L301))*VALIDATIONS!$AR$5 + IF(M301="",0,(VLOOKUP(M301,VALIDATIONS!$AW$2:$AX$5,2)*(K301*L301)  )), IF(G301="",0,VLOOKUP(G301,VALIDATIONS!$AP$2:$AR$5,3)*(PI()/4)*((I301^2)-(J301^2))) +  IF(M301="",0,(VLOOKUP(M301,VALIDATIONS!$AS$2:$AT$5,2)*(PI()/4)*J301^2))  +  (O301 * VALIDATIONS!$AZ$2)     )     )*IF(H301="",0,VLOOKUP(H301,VALIDATIONS!$AU$2:$AV$4,2,FALSE)))</f>
        <v/>
      </c>
    </row>
    <row r="302" spans="1:16" x14ac:dyDescent="0.25">
      <c r="A302" s="158"/>
      <c r="B302" s="153"/>
      <c r="C302" s="153"/>
      <c r="E302" s="354"/>
      <c r="F302" s="367"/>
      <c r="G302" s="367"/>
      <c r="H302" s="368"/>
      <c r="K302" s="155"/>
      <c r="L302" s="155"/>
      <c r="M302" s="366"/>
      <c r="N302" s="154"/>
      <c r="O302" s="154"/>
      <c r="P302" s="106" t="str">
        <f>IF(AND(I302="",J302="",K302="",L302="",M302="",N302="",O302=""),"",IF(G302="",0,IF(G302="Traffic Island", (2*(K302+L302))*VALIDATIONS!$AR$5 + IF(M302="",0,(VLOOKUP(M302,VALIDATIONS!$AW$2:$AX$5,2)*(K302*L302)  )), IF(G302="",0,VLOOKUP(G302,VALIDATIONS!$AP$2:$AR$5,3)*(PI()/4)*((I302^2)-(J302^2))) +  IF(M302="",0,(VLOOKUP(M302,VALIDATIONS!$AS$2:$AT$5,2)*(PI()/4)*J302^2))  +  (O302 * VALIDATIONS!$AZ$2)     )     )*IF(H302="",0,VLOOKUP(H302,VALIDATIONS!$AU$2:$AV$4,2,FALSE)))</f>
        <v/>
      </c>
    </row>
    <row r="303" spans="1:16" x14ac:dyDescent="0.25">
      <c r="A303" s="158"/>
      <c r="B303" s="153"/>
      <c r="C303" s="153"/>
      <c r="E303" s="354"/>
      <c r="F303" s="367"/>
      <c r="G303" s="367"/>
      <c r="H303" s="368"/>
      <c r="K303" s="155"/>
      <c r="L303" s="155"/>
      <c r="M303" s="366"/>
      <c r="N303" s="154"/>
      <c r="O303" s="154"/>
      <c r="P303" s="106" t="str">
        <f>IF(AND(I303="",J303="",K303="",L303="",M303="",N303="",O303=""),"",IF(G303="",0,IF(G303="Traffic Island", (2*(K303+L303))*VALIDATIONS!$AR$5 + IF(M303="",0,(VLOOKUP(M303,VALIDATIONS!$AW$2:$AX$5,2)*(K303*L303)  )), IF(G303="",0,VLOOKUP(G303,VALIDATIONS!$AP$2:$AR$5,3)*(PI()/4)*((I303^2)-(J303^2))) +  IF(M303="",0,(VLOOKUP(M303,VALIDATIONS!$AS$2:$AT$5,2)*(PI()/4)*J303^2))  +  (O303 * VALIDATIONS!$AZ$2)     )     )*IF(H303="",0,VLOOKUP(H303,VALIDATIONS!$AU$2:$AV$4,2,FALSE)))</f>
        <v/>
      </c>
    </row>
    <row r="304" spans="1:16" x14ac:dyDescent="0.25">
      <c r="A304" s="158"/>
      <c r="B304" s="153"/>
      <c r="C304" s="153"/>
      <c r="E304" s="354"/>
      <c r="F304" s="367"/>
      <c r="G304" s="367"/>
      <c r="H304" s="368"/>
      <c r="K304" s="155"/>
      <c r="L304" s="155"/>
      <c r="M304" s="366"/>
      <c r="N304" s="154"/>
      <c r="O304" s="154"/>
      <c r="P304" s="106" t="str">
        <f>IF(AND(I304="",J304="",K304="",L304="",M304="",N304="",O304=""),"",IF(G304="",0,IF(G304="Traffic Island", (2*(K304+L304))*VALIDATIONS!$AR$5 + IF(M304="",0,(VLOOKUP(M304,VALIDATIONS!$AW$2:$AX$5,2)*(K304*L304)  )), IF(G304="",0,VLOOKUP(G304,VALIDATIONS!$AP$2:$AR$5,3)*(PI()/4)*((I304^2)-(J304^2))) +  IF(M304="",0,(VLOOKUP(M304,VALIDATIONS!$AS$2:$AT$5,2)*(PI()/4)*J304^2))  +  (O304 * VALIDATIONS!$AZ$2)     )     )*IF(H304="",0,VLOOKUP(H304,VALIDATIONS!$AU$2:$AV$4,2,FALSE)))</f>
        <v/>
      </c>
    </row>
    <row r="305" spans="1:16" x14ac:dyDescent="0.25">
      <c r="A305" s="158"/>
      <c r="B305" s="153"/>
      <c r="C305" s="153"/>
      <c r="E305" s="354"/>
      <c r="F305" s="367"/>
      <c r="G305" s="367"/>
      <c r="H305" s="368"/>
      <c r="K305" s="155"/>
      <c r="L305" s="155"/>
      <c r="M305" s="366"/>
      <c r="N305" s="154"/>
      <c r="O305" s="154"/>
      <c r="P305" s="106" t="str">
        <f>IF(AND(I305="",J305="",K305="",L305="",M305="",N305="",O305=""),"",IF(G305="",0,IF(G305="Traffic Island", (2*(K305+L305))*VALIDATIONS!$AR$5 + IF(M305="",0,(VLOOKUP(M305,VALIDATIONS!$AW$2:$AX$5,2)*(K305*L305)  )), IF(G305="",0,VLOOKUP(G305,VALIDATIONS!$AP$2:$AR$5,3)*(PI()/4)*((I305^2)-(J305^2))) +  IF(M305="",0,(VLOOKUP(M305,VALIDATIONS!$AS$2:$AT$5,2)*(PI()/4)*J305^2))  +  (O305 * VALIDATIONS!$AZ$2)     )     )*IF(H305="",0,VLOOKUP(H305,VALIDATIONS!$AU$2:$AV$4,2,FALSE)))</f>
        <v/>
      </c>
    </row>
    <row r="306" spans="1:16" x14ac:dyDescent="0.25">
      <c r="A306" s="158"/>
      <c r="B306" s="153"/>
      <c r="C306" s="153"/>
      <c r="E306" s="354"/>
      <c r="F306" s="367"/>
      <c r="G306" s="367"/>
      <c r="H306" s="368"/>
      <c r="K306" s="155"/>
      <c r="L306" s="155"/>
      <c r="M306" s="366"/>
      <c r="N306" s="154"/>
      <c r="O306" s="154"/>
      <c r="P306" s="106" t="str">
        <f>IF(AND(I306="",J306="",K306="",L306="",M306="",N306="",O306=""),"",IF(G306="",0,IF(G306="Traffic Island", (2*(K306+L306))*VALIDATIONS!$AR$5 + IF(M306="",0,(VLOOKUP(M306,VALIDATIONS!$AW$2:$AX$5,2)*(K306*L306)  )), IF(G306="",0,VLOOKUP(G306,VALIDATIONS!$AP$2:$AR$5,3)*(PI()/4)*((I306^2)-(J306^2))) +  IF(M306="",0,(VLOOKUP(M306,VALIDATIONS!$AS$2:$AT$5,2)*(PI()/4)*J306^2))  +  (O306 * VALIDATIONS!$AZ$2)     )     )*IF(H306="",0,VLOOKUP(H306,VALIDATIONS!$AU$2:$AV$4,2,FALSE)))</f>
        <v/>
      </c>
    </row>
    <row r="307" spans="1:16" x14ac:dyDescent="0.25">
      <c r="A307" s="158"/>
      <c r="B307" s="153"/>
      <c r="C307" s="153"/>
      <c r="E307" s="354"/>
      <c r="F307" s="367"/>
      <c r="G307" s="367"/>
      <c r="H307" s="368"/>
      <c r="K307" s="155"/>
      <c r="L307" s="155"/>
      <c r="M307" s="366"/>
      <c r="N307" s="154"/>
      <c r="O307" s="154"/>
      <c r="P307" s="106" t="str">
        <f>IF(AND(I307="",J307="",K307="",L307="",M307="",N307="",O307=""),"",IF(G307="",0,IF(G307="Traffic Island", (2*(K307+L307))*VALIDATIONS!$AR$5 + IF(M307="",0,(VLOOKUP(M307,VALIDATIONS!$AW$2:$AX$5,2)*(K307*L307)  )), IF(G307="",0,VLOOKUP(G307,VALIDATIONS!$AP$2:$AR$5,3)*(PI()/4)*((I307^2)-(J307^2))) +  IF(M307="",0,(VLOOKUP(M307,VALIDATIONS!$AS$2:$AT$5,2)*(PI()/4)*J307^2))  +  (O307 * VALIDATIONS!$AZ$2)     )     )*IF(H307="",0,VLOOKUP(H307,VALIDATIONS!$AU$2:$AV$4,2,FALSE)))</f>
        <v/>
      </c>
    </row>
    <row r="308" spans="1:16" x14ac:dyDescent="0.25">
      <c r="A308" s="158"/>
      <c r="B308" s="153"/>
      <c r="C308" s="153"/>
      <c r="E308" s="354"/>
      <c r="F308" s="367"/>
      <c r="G308" s="367"/>
      <c r="H308" s="368"/>
      <c r="K308" s="155"/>
      <c r="L308" s="155"/>
      <c r="M308" s="366"/>
      <c r="N308" s="154"/>
      <c r="O308" s="154"/>
      <c r="P308" s="106" t="str">
        <f>IF(AND(I308="",J308="",K308="",L308="",M308="",N308="",O308=""),"",IF(G308="",0,IF(G308="Traffic Island", (2*(K308+L308))*VALIDATIONS!$AR$5 + IF(M308="",0,(VLOOKUP(M308,VALIDATIONS!$AW$2:$AX$5,2)*(K308*L308)  )), IF(G308="",0,VLOOKUP(G308,VALIDATIONS!$AP$2:$AR$5,3)*(PI()/4)*((I308^2)-(J308^2))) +  IF(M308="",0,(VLOOKUP(M308,VALIDATIONS!$AS$2:$AT$5,2)*(PI()/4)*J308^2))  +  (O308 * VALIDATIONS!$AZ$2)     )     )*IF(H308="",0,VLOOKUP(H308,VALIDATIONS!$AU$2:$AV$4,2,FALSE)))</f>
        <v/>
      </c>
    </row>
    <row r="309" spans="1:16" x14ac:dyDescent="0.25">
      <c r="A309" s="158"/>
      <c r="B309" s="153"/>
      <c r="C309" s="153"/>
      <c r="E309" s="354"/>
      <c r="F309" s="367"/>
      <c r="G309" s="367"/>
      <c r="H309" s="368"/>
      <c r="K309" s="155"/>
      <c r="L309" s="155"/>
      <c r="M309" s="366"/>
      <c r="N309" s="154"/>
      <c r="O309" s="154"/>
      <c r="P309" s="106" t="str">
        <f>IF(AND(I309="",J309="",K309="",L309="",M309="",N309="",O309=""),"",IF(G309="",0,IF(G309="Traffic Island", (2*(K309+L309))*VALIDATIONS!$AR$5 + IF(M309="",0,(VLOOKUP(M309,VALIDATIONS!$AW$2:$AX$5,2)*(K309*L309)  )), IF(G309="",0,VLOOKUP(G309,VALIDATIONS!$AP$2:$AR$5,3)*(PI()/4)*((I309^2)-(J309^2))) +  IF(M309="",0,(VLOOKUP(M309,VALIDATIONS!$AS$2:$AT$5,2)*(PI()/4)*J309^2))  +  (O309 * VALIDATIONS!$AZ$2)     )     )*IF(H309="",0,VLOOKUP(H309,VALIDATIONS!$AU$2:$AV$4,2,FALSE)))</f>
        <v/>
      </c>
    </row>
    <row r="310" spans="1:16" x14ac:dyDescent="0.25">
      <c r="A310" s="158"/>
      <c r="B310" s="153"/>
      <c r="C310" s="153"/>
      <c r="E310" s="354"/>
      <c r="F310" s="367"/>
      <c r="G310" s="367"/>
      <c r="H310" s="368"/>
      <c r="K310" s="155"/>
      <c r="L310" s="155"/>
      <c r="M310" s="366"/>
      <c r="N310" s="154"/>
      <c r="O310" s="154"/>
      <c r="P310" s="106" t="str">
        <f>IF(AND(I310="",J310="",K310="",L310="",M310="",N310="",O310=""),"",IF(G310="",0,IF(G310="Traffic Island", (2*(K310+L310))*VALIDATIONS!$AR$5 + IF(M310="",0,(VLOOKUP(M310,VALIDATIONS!$AW$2:$AX$5,2)*(K310*L310)  )), IF(G310="",0,VLOOKUP(G310,VALIDATIONS!$AP$2:$AR$5,3)*(PI()/4)*((I310^2)-(J310^2))) +  IF(M310="",0,(VLOOKUP(M310,VALIDATIONS!$AS$2:$AT$5,2)*(PI()/4)*J310^2))  +  (O310 * VALIDATIONS!$AZ$2)     )     )*IF(H310="",0,VLOOKUP(H310,VALIDATIONS!$AU$2:$AV$4,2,FALSE)))</f>
        <v/>
      </c>
    </row>
    <row r="311" spans="1:16" x14ac:dyDescent="0.25">
      <c r="A311" s="158"/>
      <c r="B311" s="153"/>
      <c r="C311" s="153"/>
      <c r="E311" s="354"/>
      <c r="F311" s="367"/>
      <c r="G311" s="367"/>
      <c r="H311" s="368"/>
      <c r="K311" s="155"/>
      <c r="L311" s="155"/>
      <c r="M311" s="366"/>
      <c r="N311" s="154"/>
      <c r="O311" s="154"/>
      <c r="P311" s="106" t="str">
        <f>IF(AND(I311="",J311="",K311="",L311="",M311="",N311="",O311=""),"",IF(G311="",0,IF(G311="Traffic Island", (2*(K311+L311))*VALIDATIONS!$AR$5 + IF(M311="",0,(VLOOKUP(M311,VALIDATIONS!$AW$2:$AX$5,2)*(K311*L311)  )), IF(G311="",0,VLOOKUP(G311,VALIDATIONS!$AP$2:$AR$5,3)*(PI()/4)*((I311^2)-(J311^2))) +  IF(M311="",0,(VLOOKUP(M311,VALIDATIONS!$AS$2:$AT$5,2)*(PI()/4)*J311^2))  +  (O311 * VALIDATIONS!$AZ$2)     )     )*IF(H311="",0,VLOOKUP(H311,VALIDATIONS!$AU$2:$AV$4,2,FALSE)))</f>
        <v/>
      </c>
    </row>
    <row r="312" spans="1:16" x14ac:dyDescent="0.25">
      <c r="A312" s="158"/>
      <c r="B312" s="153"/>
      <c r="C312" s="153"/>
      <c r="E312" s="354"/>
      <c r="F312" s="367"/>
      <c r="G312" s="367"/>
      <c r="H312" s="368"/>
      <c r="K312" s="155"/>
      <c r="L312" s="155"/>
      <c r="M312" s="366"/>
      <c r="N312" s="154"/>
      <c r="O312" s="154"/>
      <c r="P312" s="106" t="str">
        <f>IF(AND(I312="",J312="",K312="",L312="",M312="",N312="",O312=""),"",IF(G312="",0,IF(G312="Traffic Island", (2*(K312+L312))*VALIDATIONS!$AR$5 + IF(M312="",0,(VLOOKUP(M312,VALIDATIONS!$AW$2:$AX$5,2)*(K312*L312)  )), IF(G312="",0,VLOOKUP(G312,VALIDATIONS!$AP$2:$AR$5,3)*(PI()/4)*((I312^2)-(J312^2))) +  IF(M312="",0,(VLOOKUP(M312,VALIDATIONS!$AS$2:$AT$5,2)*(PI()/4)*J312^2))  +  (O312 * VALIDATIONS!$AZ$2)     )     )*IF(H312="",0,VLOOKUP(H312,VALIDATIONS!$AU$2:$AV$4,2,FALSE)))</f>
        <v/>
      </c>
    </row>
    <row r="313" spans="1:16" x14ac:dyDescent="0.25">
      <c r="A313" s="158"/>
      <c r="B313" s="153"/>
      <c r="C313" s="153"/>
      <c r="E313" s="354"/>
      <c r="F313" s="367"/>
      <c r="G313" s="367"/>
      <c r="H313" s="368"/>
      <c r="K313" s="155"/>
      <c r="L313" s="155"/>
      <c r="M313" s="366"/>
      <c r="N313" s="154"/>
      <c r="O313" s="154"/>
      <c r="P313" s="106" t="str">
        <f>IF(AND(I313="",J313="",K313="",L313="",M313="",N313="",O313=""),"",IF(G313="",0,IF(G313="Traffic Island", (2*(K313+L313))*VALIDATIONS!$AR$5 + IF(M313="",0,(VLOOKUP(M313,VALIDATIONS!$AW$2:$AX$5,2)*(K313*L313)  )), IF(G313="",0,VLOOKUP(G313,VALIDATIONS!$AP$2:$AR$5,3)*(PI()/4)*((I313^2)-(J313^2))) +  IF(M313="",0,(VLOOKUP(M313,VALIDATIONS!$AS$2:$AT$5,2)*(PI()/4)*J313^2))  +  (O313 * VALIDATIONS!$AZ$2)     )     )*IF(H313="",0,VLOOKUP(H313,VALIDATIONS!$AU$2:$AV$4,2,FALSE)))</f>
        <v/>
      </c>
    </row>
    <row r="314" spans="1:16" x14ac:dyDescent="0.25">
      <c r="A314" s="158"/>
      <c r="B314" s="153"/>
      <c r="C314" s="153"/>
      <c r="E314" s="354"/>
      <c r="F314" s="367"/>
      <c r="G314" s="367"/>
      <c r="H314" s="368"/>
      <c r="K314" s="155"/>
      <c r="L314" s="155"/>
      <c r="M314" s="366"/>
      <c r="N314" s="154"/>
      <c r="O314" s="154"/>
      <c r="P314" s="106" t="str">
        <f>IF(AND(I314="",J314="",K314="",L314="",M314="",N314="",O314=""),"",IF(G314="",0,IF(G314="Traffic Island", (2*(K314+L314))*VALIDATIONS!$AR$5 + IF(M314="",0,(VLOOKUP(M314,VALIDATIONS!$AW$2:$AX$5,2)*(K314*L314)  )), IF(G314="",0,VLOOKUP(G314,VALIDATIONS!$AP$2:$AR$5,3)*(PI()/4)*((I314^2)-(J314^2))) +  IF(M314="",0,(VLOOKUP(M314,VALIDATIONS!$AS$2:$AT$5,2)*(PI()/4)*J314^2))  +  (O314 * VALIDATIONS!$AZ$2)     )     )*IF(H314="",0,VLOOKUP(H314,VALIDATIONS!$AU$2:$AV$4,2,FALSE)))</f>
        <v/>
      </c>
    </row>
    <row r="315" spans="1:16" x14ac:dyDescent="0.25">
      <c r="A315" s="158"/>
      <c r="B315" s="153"/>
      <c r="C315" s="153"/>
      <c r="E315" s="354"/>
      <c r="F315" s="367"/>
      <c r="G315" s="367"/>
      <c r="H315" s="368"/>
      <c r="K315" s="155"/>
      <c r="L315" s="155"/>
      <c r="M315" s="366"/>
      <c r="N315" s="154"/>
      <c r="O315" s="154"/>
      <c r="P315" s="106" t="str">
        <f>IF(AND(I315="",J315="",K315="",L315="",M315="",N315="",O315=""),"",IF(G315="",0,IF(G315="Traffic Island", (2*(K315+L315))*VALIDATIONS!$AR$5 + IF(M315="",0,(VLOOKUP(M315,VALIDATIONS!$AW$2:$AX$5,2)*(K315*L315)  )), IF(G315="",0,VLOOKUP(G315,VALIDATIONS!$AP$2:$AR$5,3)*(PI()/4)*((I315^2)-(J315^2))) +  IF(M315="",0,(VLOOKUP(M315,VALIDATIONS!$AS$2:$AT$5,2)*(PI()/4)*J315^2))  +  (O315 * VALIDATIONS!$AZ$2)     )     )*IF(H315="",0,VLOOKUP(H315,VALIDATIONS!$AU$2:$AV$4,2,FALSE)))</f>
        <v/>
      </c>
    </row>
    <row r="316" spans="1:16" x14ac:dyDescent="0.25">
      <c r="A316" s="158"/>
      <c r="B316" s="153"/>
      <c r="C316" s="153"/>
      <c r="E316" s="354"/>
      <c r="F316" s="367"/>
      <c r="G316" s="367"/>
      <c r="H316" s="368"/>
      <c r="K316" s="155"/>
      <c r="L316" s="155"/>
      <c r="M316" s="366"/>
      <c r="N316" s="154"/>
      <c r="O316" s="154"/>
      <c r="P316" s="106" t="str">
        <f>IF(AND(I316="",J316="",K316="",L316="",M316="",N316="",O316=""),"",IF(G316="",0,IF(G316="Traffic Island", (2*(K316+L316))*VALIDATIONS!$AR$5 + IF(M316="",0,(VLOOKUP(M316,VALIDATIONS!$AW$2:$AX$5,2)*(K316*L316)  )), IF(G316="",0,VLOOKUP(G316,VALIDATIONS!$AP$2:$AR$5,3)*(PI()/4)*((I316^2)-(J316^2))) +  IF(M316="",0,(VLOOKUP(M316,VALIDATIONS!$AS$2:$AT$5,2)*(PI()/4)*J316^2))  +  (O316 * VALIDATIONS!$AZ$2)     )     )*IF(H316="",0,VLOOKUP(H316,VALIDATIONS!$AU$2:$AV$4,2,FALSE)))</f>
        <v/>
      </c>
    </row>
    <row r="317" spans="1:16" x14ac:dyDescent="0.25">
      <c r="A317" s="158"/>
      <c r="B317" s="153"/>
      <c r="C317" s="153"/>
      <c r="E317" s="354"/>
      <c r="F317" s="367"/>
      <c r="G317" s="367"/>
      <c r="H317" s="368"/>
      <c r="K317" s="155"/>
      <c r="L317" s="155"/>
      <c r="M317" s="366"/>
      <c r="N317" s="154"/>
      <c r="O317" s="154"/>
      <c r="P317" s="106" t="str">
        <f>IF(AND(I317="",J317="",K317="",L317="",M317="",N317="",O317=""),"",IF(G317="",0,IF(G317="Traffic Island", (2*(K317+L317))*VALIDATIONS!$AR$5 + IF(M317="",0,(VLOOKUP(M317,VALIDATIONS!$AW$2:$AX$5,2)*(K317*L317)  )), IF(G317="",0,VLOOKUP(G317,VALIDATIONS!$AP$2:$AR$5,3)*(PI()/4)*((I317^2)-(J317^2))) +  IF(M317="",0,(VLOOKUP(M317,VALIDATIONS!$AS$2:$AT$5,2)*(PI()/4)*J317^2))  +  (O317 * VALIDATIONS!$AZ$2)     )     )*IF(H317="",0,VLOOKUP(H317,VALIDATIONS!$AU$2:$AV$4,2,FALSE)))</f>
        <v/>
      </c>
    </row>
    <row r="318" spans="1:16" x14ac:dyDescent="0.25">
      <c r="A318" s="158"/>
      <c r="B318" s="153"/>
      <c r="C318" s="153"/>
      <c r="E318" s="354"/>
      <c r="F318" s="367"/>
      <c r="G318" s="367"/>
      <c r="H318" s="368"/>
      <c r="K318" s="155"/>
      <c r="L318" s="155"/>
      <c r="M318" s="366"/>
      <c r="N318" s="154"/>
      <c r="O318" s="154"/>
      <c r="P318" s="106" t="str">
        <f>IF(AND(I318="",J318="",K318="",L318="",M318="",N318="",O318=""),"",IF(G318="",0,IF(G318="Traffic Island", (2*(K318+L318))*VALIDATIONS!$AR$5 + IF(M318="",0,(VLOOKUP(M318,VALIDATIONS!$AW$2:$AX$5,2)*(K318*L318)  )), IF(G318="",0,VLOOKUP(G318,VALIDATIONS!$AP$2:$AR$5,3)*(PI()/4)*((I318^2)-(J318^2))) +  IF(M318="",0,(VLOOKUP(M318,VALIDATIONS!$AS$2:$AT$5,2)*(PI()/4)*J318^2))  +  (O318 * VALIDATIONS!$AZ$2)     )     )*IF(H318="",0,VLOOKUP(H318,VALIDATIONS!$AU$2:$AV$4,2,FALSE)))</f>
        <v/>
      </c>
    </row>
    <row r="319" spans="1:16" x14ac:dyDescent="0.25">
      <c r="A319" s="158"/>
      <c r="B319" s="153"/>
      <c r="C319" s="153"/>
      <c r="E319" s="354"/>
      <c r="F319" s="367"/>
      <c r="G319" s="367"/>
      <c r="H319" s="368"/>
      <c r="K319" s="155"/>
      <c r="L319" s="155"/>
      <c r="M319" s="366"/>
      <c r="N319" s="154"/>
      <c r="O319" s="154"/>
      <c r="P319" s="106" t="str">
        <f>IF(AND(I319="",J319="",K319="",L319="",M319="",N319="",O319=""),"",IF(G319="",0,IF(G319="Traffic Island", (2*(K319+L319))*VALIDATIONS!$AR$5 + IF(M319="",0,(VLOOKUP(M319,VALIDATIONS!$AW$2:$AX$5,2)*(K319*L319)  )), IF(G319="",0,VLOOKUP(G319,VALIDATIONS!$AP$2:$AR$5,3)*(PI()/4)*((I319^2)-(J319^2))) +  IF(M319="",0,(VLOOKUP(M319,VALIDATIONS!$AS$2:$AT$5,2)*(PI()/4)*J319^2))  +  (O319 * VALIDATIONS!$AZ$2)     )     )*IF(H319="",0,VLOOKUP(H319,VALIDATIONS!$AU$2:$AV$4,2,FALSE)))</f>
        <v/>
      </c>
    </row>
    <row r="320" spans="1:16" x14ac:dyDescent="0.25">
      <c r="A320" s="158"/>
      <c r="B320" s="153"/>
      <c r="C320" s="153"/>
      <c r="E320" s="354"/>
      <c r="F320" s="367"/>
      <c r="G320" s="367"/>
      <c r="H320" s="368"/>
      <c r="K320" s="155"/>
      <c r="L320" s="155"/>
      <c r="M320" s="366"/>
      <c r="N320" s="154"/>
      <c r="O320" s="154"/>
      <c r="P320" s="106" t="str">
        <f>IF(AND(I320="",J320="",K320="",L320="",M320="",N320="",O320=""),"",IF(G320="",0,IF(G320="Traffic Island", (2*(K320+L320))*VALIDATIONS!$AR$5 + IF(M320="",0,(VLOOKUP(M320,VALIDATIONS!$AW$2:$AX$5,2)*(K320*L320)  )), IF(G320="",0,VLOOKUP(G320,VALIDATIONS!$AP$2:$AR$5,3)*(PI()/4)*((I320^2)-(J320^2))) +  IF(M320="",0,(VLOOKUP(M320,VALIDATIONS!$AS$2:$AT$5,2)*(PI()/4)*J320^2))  +  (O320 * VALIDATIONS!$AZ$2)     )     )*IF(H320="",0,VLOOKUP(H320,VALIDATIONS!$AU$2:$AV$4,2,FALSE)))</f>
        <v/>
      </c>
    </row>
    <row r="321" spans="1:16" x14ac:dyDescent="0.25">
      <c r="A321" s="158"/>
      <c r="B321" s="153"/>
      <c r="C321" s="153"/>
      <c r="E321" s="354"/>
      <c r="F321" s="367"/>
      <c r="G321" s="367"/>
      <c r="H321" s="368"/>
      <c r="K321" s="155"/>
      <c r="L321" s="155"/>
      <c r="M321" s="366"/>
      <c r="N321" s="154"/>
      <c r="O321" s="154"/>
      <c r="P321" s="106" t="str">
        <f>IF(AND(I321="",J321="",K321="",L321="",M321="",N321="",O321=""),"",IF(G321="",0,IF(G321="Traffic Island", (2*(K321+L321))*VALIDATIONS!$AR$5 + IF(M321="",0,(VLOOKUP(M321,VALIDATIONS!$AW$2:$AX$5,2)*(K321*L321)  )), IF(G321="",0,VLOOKUP(G321,VALIDATIONS!$AP$2:$AR$5,3)*(PI()/4)*((I321^2)-(J321^2))) +  IF(M321="",0,(VLOOKUP(M321,VALIDATIONS!$AS$2:$AT$5,2)*(PI()/4)*J321^2))  +  (O321 * VALIDATIONS!$AZ$2)     )     )*IF(H321="",0,VLOOKUP(H321,VALIDATIONS!$AU$2:$AV$4,2,FALSE)))</f>
        <v/>
      </c>
    </row>
    <row r="322" spans="1:16" x14ac:dyDescent="0.25">
      <c r="A322" s="158"/>
      <c r="B322" s="153"/>
      <c r="C322" s="153"/>
      <c r="E322" s="354"/>
      <c r="F322" s="367"/>
      <c r="G322" s="367"/>
      <c r="H322" s="368"/>
      <c r="K322" s="155"/>
      <c r="L322" s="155"/>
      <c r="M322" s="366"/>
      <c r="N322" s="154"/>
      <c r="O322" s="154"/>
      <c r="P322" s="106" t="str">
        <f>IF(AND(I322="",J322="",K322="",L322="",M322="",N322="",O322=""),"",IF(G322="",0,IF(G322="Traffic Island", (2*(K322+L322))*VALIDATIONS!$AR$5 + IF(M322="",0,(VLOOKUP(M322,VALIDATIONS!$AW$2:$AX$5,2)*(K322*L322)  )), IF(G322="",0,VLOOKUP(G322,VALIDATIONS!$AP$2:$AR$5,3)*(PI()/4)*((I322^2)-(J322^2))) +  IF(M322="",0,(VLOOKUP(M322,VALIDATIONS!$AS$2:$AT$5,2)*(PI()/4)*J322^2))  +  (O322 * VALIDATIONS!$AZ$2)     )     )*IF(H322="",0,VLOOKUP(H322,VALIDATIONS!$AU$2:$AV$4,2,FALSE)))</f>
        <v/>
      </c>
    </row>
    <row r="323" spans="1:16" x14ac:dyDescent="0.25">
      <c r="A323" s="158"/>
      <c r="B323" s="153"/>
      <c r="C323" s="153"/>
      <c r="E323" s="354"/>
      <c r="F323" s="367"/>
      <c r="G323" s="367"/>
      <c r="H323" s="368"/>
      <c r="K323" s="155"/>
      <c r="L323" s="155"/>
      <c r="M323" s="366"/>
      <c r="N323" s="154"/>
      <c r="O323" s="154"/>
      <c r="P323" s="106" t="str">
        <f>IF(AND(I323="",J323="",K323="",L323="",M323="",N323="",O323=""),"",IF(G323="",0,IF(G323="Traffic Island", (2*(K323+L323))*VALIDATIONS!$AR$5 + IF(M323="",0,(VLOOKUP(M323,VALIDATIONS!$AW$2:$AX$5,2)*(K323*L323)  )), IF(G323="",0,VLOOKUP(G323,VALIDATIONS!$AP$2:$AR$5,3)*(PI()/4)*((I323^2)-(J323^2))) +  IF(M323="",0,(VLOOKUP(M323,VALIDATIONS!$AS$2:$AT$5,2)*(PI()/4)*J323^2))  +  (O323 * VALIDATIONS!$AZ$2)     )     )*IF(H323="",0,VLOOKUP(H323,VALIDATIONS!$AU$2:$AV$4,2,FALSE)))</f>
        <v/>
      </c>
    </row>
    <row r="324" spans="1:16" x14ac:dyDescent="0.25">
      <c r="A324" s="158"/>
      <c r="B324" s="153"/>
      <c r="C324" s="153"/>
      <c r="E324" s="354"/>
      <c r="F324" s="367"/>
      <c r="G324" s="367"/>
      <c r="H324" s="368"/>
      <c r="K324" s="155"/>
      <c r="L324" s="155"/>
      <c r="M324" s="366"/>
      <c r="N324" s="154"/>
      <c r="O324" s="154"/>
      <c r="P324" s="106" t="str">
        <f>IF(AND(I324="",J324="",K324="",L324="",M324="",N324="",O324=""),"",IF(G324="",0,IF(G324="Traffic Island", (2*(K324+L324))*VALIDATIONS!$AR$5 + IF(M324="",0,(VLOOKUP(M324,VALIDATIONS!$AW$2:$AX$5,2)*(K324*L324)  )), IF(G324="",0,VLOOKUP(G324,VALIDATIONS!$AP$2:$AR$5,3)*(PI()/4)*((I324^2)-(J324^2))) +  IF(M324="",0,(VLOOKUP(M324,VALIDATIONS!$AS$2:$AT$5,2)*(PI()/4)*J324^2))  +  (O324 * VALIDATIONS!$AZ$2)     )     )*IF(H324="",0,VLOOKUP(H324,VALIDATIONS!$AU$2:$AV$4,2,FALSE)))</f>
        <v/>
      </c>
    </row>
    <row r="325" spans="1:16" x14ac:dyDescent="0.25">
      <c r="A325" s="158"/>
      <c r="B325" s="153"/>
      <c r="C325" s="153"/>
      <c r="E325" s="354"/>
      <c r="F325" s="367"/>
      <c r="G325" s="367"/>
      <c r="H325" s="368"/>
      <c r="K325" s="155"/>
      <c r="L325" s="155"/>
      <c r="M325" s="366"/>
      <c r="N325" s="154"/>
      <c r="O325" s="154"/>
      <c r="P325" s="106" t="str">
        <f>IF(AND(I325="",J325="",K325="",L325="",M325="",N325="",O325=""),"",IF(G325="",0,IF(G325="Traffic Island", (2*(K325+L325))*VALIDATIONS!$AR$5 + IF(M325="",0,(VLOOKUP(M325,VALIDATIONS!$AW$2:$AX$5,2)*(K325*L325)  )), IF(G325="",0,VLOOKUP(G325,VALIDATIONS!$AP$2:$AR$5,3)*(PI()/4)*((I325^2)-(J325^2))) +  IF(M325="",0,(VLOOKUP(M325,VALIDATIONS!$AS$2:$AT$5,2)*(PI()/4)*J325^2))  +  (O325 * VALIDATIONS!$AZ$2)     )     )*IF(H325="",0,VLOOKUP(H325,VALIDATIONS!$AU$2:$AV$4,2,FALSE)))</f>
        <v/>
      </c>
    </row>
    <row r="326" spans="1:16" x14ac:dyDescent="0.25">
      <c r="A326" s="158"/>
      <c r="B326" s="153"/>
      <c r="C326" s="153"/>
      <c r="E326" s="354"/>
      <c r="F326" s="367"/>
      <c r="G326" s="367"/>
      <c r="H326" s="368"/>
      <c r="K326" s="155"/>
      <c r="L326" s="155"/>
      <c r="M326" s="366"/>
      <c r="N326" s="154"/>
      <c r="O326" s="154"/>
      <c r="P326" s="106" t="str">
        <f>IF(AND(I326="",J326="",K326="",L326="",M326="",N326="",O326=""),"",IF(G326="",0,IF(G326="Traffic Island", (2*(K326+L326))*VALIDATIONS!$AR$5 + IF(M326="",0,(VLOOKUP(M326,VALIDATIONS!$AW$2:$AX$5,2)*(K326*L326)  )), IF(G326="",0,VLOOKUP(G326,VALIDATIONS!$AP$2:$AR$5,3)*(PI()/4)*((I326^2)-(J326^2))) +  IF(M326="",0,(VLOOKUP(M326,VALIDATIONS!$AS$2:$AT$5,2)*(PI()/4)*J326^2))  +  (O326 * VALIDATIONS!$AZ$2)     )     )*IF(H326="",0,VLOOKUP(H326,VALIDATIONS!$AU$2:$AV$4,2,FALSE)))</f>
        <v/>
      </c>
    </row>
    <row r="327" spans="1:16" x14ac:dyDescent="0.25">
      <c r="A327" s="158"/>
      <c r="B327" s="153"/>
      <c r="C327" s="153"/>
      <c r="E327" s="354"/>
      <c r="F327" s="367"/>
      <c r="G327" s="367"/>
      <c r="H327" s="368"/>
      <c r="K327" s="155"/>
      <c r="L327" s="155"/>
      <c r="M327" s="366"/>
      <c r="N327" s="154"/>
      <c r="O327" s="154"/>
      <c r="P327" s="106" t="str">
        <f>IF(AND(I327="",J327="",K327="",L327="",M327="",N327="",O327=""),"",IF(G327="",0,IF(G327="Traffic Island", (2*(K327+L327))*VALIDATIONS!$AR$5 + IF(M327="",0,(VLOOKUP(M327,VALIDATIONS!$AW$2:$AX$5,2)*(K327*L327)  )), IF(G327="",0,VLOOKUP(G327,VALIDATIONS!$AP$2:$AR$5,3)*(PI()/4)*((I327^2)-(J327^2))) +  IF(M327="",0,(VLOOKUP(M327,VALIDATIONS!$AS$2:$AT$5,2)*(PI()/4)*J327^2))  +  (O327 * VALIDATIONS!$AZ$2)     )     )*IF(H327="",0,VLOOKUP(H327,VALIDATIONS!$AU$2:$AV$4,2,FALSE)))</f>
        <v/>
      </c>
    </row>
    <row r="328" spans="1:16" x14ac:dyDescent="0.25">
      <c r="A328" s="158"/>
      <c r="B328" s="153"/>
      <c r="C328" s="153"/>
      <c r="E328" s="354"/>
      <c r="F328" s="367"/>
      <c r="G328" s="367"/>
      <c r="H328" s="368"/>
      <c r="K328" s="155"/>
      <c r="L328" s="155"/>
      <c r="M328" s="366"/>
      <c r="N328" s="154"/>
      <c r="O328" s="154"/>
      <c r="P328" s="106" t="str">
        <f>IF(AND(I328="",J328="",K328="",L328="",M328="",N328="",O328=""),"",IF(G328="",0,IF(G328="Traffic Island", (2*(K328+L328))*VALIDATIONS!$AR$5 + IF(M328="",0,(VLOOKUP(M328,VALIDATIONS!$AW$2:$AX$5,2)*(K328*L328)  )), IF(G328="",0,VLOOKUP(G328,VALIDATIONS!$AP$2:$AR$5,3)*(PI()/4)*((I328^2)-(J328^2))) +  IF(M328="",0,(VLOOKUP(M328,VALIDATIONS!$AS$2:$AT$5,2)*(PI()/4)*J328^2))  +  (O328 * VALIDATIONS!$AZ$2)     )     )*IF(H328="",0,VLOOKUP(H328,VALIDATIONS!$AU$2:$AV$4,2,FALSE)))</f>
        <v/>
      </c>
    </row>
    <row r="329" spans="1:16" x14ac:dyDescent="0.25">
      <c r="A329" s="158"/>
      <c r="B329" s="153"/>
      <c r="C329" s="153"/>
      <c r="E329" s="354"/>
      <c r="F329" s="367"/>
      <c r="G329" s="367"/>
      <c r="H329" s="368"/>
      <c r="K329" s="155"/>
      <c r="L329" s="155"/>
      <c r="M329" s="366"/>
      <c r="N329" s="154"/>
      <c r="O329" s="154"/>
      <c r="P329" s="106" t="str">
        <f>IF(AND(I329="",J329="",K329="",L329="",M329="",N329="",O329=""),"",IF(G329="",0,IF(G329="Traffic Island", (2*(K329+L329))*VALIDATIONS!$AR$5 + IF(M329="",0,(VLOOKUP(M329,VALIDATIONS!$AW$2:$AX$5,2)*(K329*L329)  )), IF(G329="",0,VLOOKUP(G329,VALIDATIONS!$AP$2:$AR$5,3)*(PI()/4)*((I329^2)-(J329^2))) +  IF(M329="",0,(VLOOKUP(M329,VALIDATIONS!$AS$2:$AT$5,2)*(PI()/4)*J329^2))  +  (O329 * VALIDATIONS!$AZ$2)     )     )*IF(H329="",0,VLOOKUP(H329,VALIDATIONS!$AU$2:$AV$4,2,FALSE)))</f>
        <v/>
      </c>
    </row>
    <row r="330" spans="1:16" x14ac:dyDescent="0.25">
      <c r="A330" s="158"/>
      <c r="B330" s="153"/>
      <c r="C330" s="153"/>
      <c r="E330" s="354"/>
      <c r="F330" s="367"/>
      <c r="G330" s="367"/>
      <c r="H330" s="368"/>
      <c r="K330" s="155"/>
      <c r="L330" s="155"/>
      <c r="M330" s="366"/>
      <c r="N330" s="154"/>
      <c r="O330" s="154"/>
      <c r="P330" s="106" t="str">
        <f>IF(AND(I330="",J330="",K330="",L330="",M330="",N330="",O330=""),"",IF(G330="",0,IF(G330="Traffic Island", (2*(K330+L330))*VALIDATIONS!$AR$5 + IF(M330="",0,(VLOOKUP(M330,VALIDATIONS!$AW$2:$AX$5,2)*(K330*L330)  )), IF(G330="",0,VLOOKUP(G330,VALIDATIONS!$AP$2:$AR$5,3)*(PI()/4)*((I330^2)-(J330^2))) +  IF(M330="",0,(VLOOKUP(M330,VALIDATIONS!$AS$2:$AT$5,2)*(PI()/4)*J330^2))  +  (O330 * VALIDATIONS!$AZ$2)     )     )*IF(H330="",0,VLOOKUP(H330,VALIDATIONS!$AU$2:$AV$4,2,FALSE)))</f>
        <v/>
      </c>
    </row>
    <row r="331" spans="1:16" x14ac:dyDescent="0.25">
      <c r="A331" s="158"/>
      <c r="B331" s="153"/>
      <c r="C331" s="153"/>
      <c r="E331" s="354"/>
      <c r="F331" s="367"/>
      <c r="G331" s="367"/>
      <c r="H331" s="368"/>
      <c r="K331" s="155"/>
      <c r="L331" s="155"/>
      <c r="M331" s="366"/>
      <c r="N331" s="154"/>
      <c r="O331" s="154"/>
      <c r="P331" s="106" t="str">
        <f>IF(AND(I331="",J331="",K331="",L331="",M331="",N331="",O331=""),"",IF(G331="",0,IF(G331="Traffic Island", (2*(K331+L331))*VALIDATIONS!$AR$5 + IF(M331="",0,(VLOOKUP(M331,VALIDATIONS!$AW$2:$AX$5,2)*(K331*L331)  )), IF(G331="",0,VLOOKUP(G331,VALIDATIONS!$AP$2:$AR$5,3)*(PI()/4)*((I331^2)-(J331^2))) +  IF(M331="",0,(VLOOKUP(M331,VALIDATIONS!$AS$2:$AT$5,2)*(PI()/4)*J331^2))  +  (O331 * VALIDATIONS!$AZ$2)     )     )*IF(H331="",0,VLOOKUP(H331,VALIDATIONS!$AU$2:$AV$4,2,FALSE)))</f>
        <v/>
      </c>
    </row>
    <row r="332" spans="1:16" x14ac:dyDescent="0.25">
      <c r="A332" s="158"/>
      <c r="B332" s="153"/>
      <c r="C332" s="153"/>
      <c r="E332" s="354"/>
      <c r="F332" s="367"/>
      <c r="G332" s="367"/>
      <c r="H332" s="368"/>
      <c r="K332" s="155"/>
      <c r="L332" s="155"/>
      <c r="M332" s="366"/>
      <c r="N332" s="154"/>
      <c r="O332" s="154"/>
      <c r="P332" s="106" t="str">
        <f>IF(AND(I332="",J332="",K332="",L332="",M332="",N332="",O332=""),"",IF(G332="",0,IF(G332="Traffic Island", (2*(K332+L332))*VALIDATIONS!$AR$5 + IF(M332="",0,(VLOOKUP(M332,VALIDATIONS!$AW$2:$AX$5,2)*(K332*L332)  )), IF(G332="",0,VLOOKUP(G332,VALIDATIONS!$AP$2:$AR$5,3)*(PI()/4)*((I332^2)-(J332^2))) +  IF(M332="",0,(VLOOKUP(M332,VALIDATIONS!$AS$2:$AT$5,2)*(PI()/4)*J332^2))  +  (O332 * VALIDATIONS!$AZ$2)     )     )*IF(H332="",0,VLOOKUP(H332,VALIDATIONS!$AU$2:$AV$4,2,FALSE)))</f>
        <v/>
      </c>
    </row>
    <row r="333" spans="1:16" x14ac:dyDescent="0.25">
      <c r="A333" s="158"/>
      <c r="B333" s="153"/>
      <c r="C333" s="153"/>
      <c r="E333" s="354"/>
      <c r="F333" s="367"/>
      <c r="G333" s="367"/>
      <c r="H333" s="368"/>
      <c r="K333" s="155"/>
      <c r="L333" s="155"/>
      <c r="M333" s="366"/>
      <c r="N333" s="154"/>
      <c r="O333" s="154"/>
      <c r="P333" s="106" t="str">
        <f>IF(AND(I333="",J333="",K333="",L333="",M333="",N333="",O333=""),"",IF(G333="",0,IF(G333="Traffic Island", (2*(K333+L333))*VALIDATIONS!$AR$5 + IF(M333="",0,(VLOOKUP(M333,VALIDATIONS!$AW$2:$AX$5,2)*(K333*L333)  )), IF(G333="",0,VLOOKUP(G333,VALIDATIONS!$AP$2:$AR$5,3)*(PI()/4)*((I333^2)-(J333^2))) +  IF(M333="",0,(VLOOKUP(M333,VALIDATIONS!$AS$2:$AT$5,2)*(PI()/4)*J333^2))  +  (O333 * VALIDATIONS!$AZ$2)     )     )*IF(H333="",0,VLOOKUP(H333,VALIDATIONS!$AU$2:$AV$4,2,FALSE)))</f>
        <v/>
      </c>
    </row>
    <row r="334" spans="1:16" x14ac:dyDescent="0.25">
      <c r="A334" s="158"/>
      <c r="B334" s="153"/>
      <c r="C334" s="153"/>
      <c r="E334" s="354"/>
      <c r="F334" s="367"/>
      <c r="G334" s="367"/>
      <c r="H334" s="368"/>
      <c r="K334" s="155"/>
      <c r="L334" s="155"/>
      <c r="M334" s="366"/>
      <c r="N334" s="154"/>
      <c r="O334" s="154"/>
      <c r="P334" s="106" t="str">
        <f>IF(AND(I334="",J334="",K334="",L334="",M334="",N334="",O334=""),"",IF(G334="",0,IF(G334="Traffic Island", (2*(K334+L334))*VALIDATIONS!$AR$5 + IF(M334="",0,(VLOOKUP(M334,VALIDATIONS!$AW$2:$AX$5,2)*(K334*L334)  )), IF(G334="",0,VLOOKUP(G334,VALIDATIONS!$AP$2:$AR$5,3)*(PI()/4)*((I334^2)-(J334^2))) +  IF(M334="",0,(VLOOKUP(M334,VALIDATIONS!$AS$2:$AT$5,2)*(PI()/4)*J334^2))  +  (O334 * VALIDATIONS!$AZ$2)     )     )*IF(H334="",0,VLOOKUP(H334,VALIDATIONS!$AU$2:$AV$4,2,FALSE)))</f>
        <v/>
      </c>
    </row>
    <row r="335" spans="1:16" x14ac:dyDescent="0.25">
      <c r="A335" s="158"/>
      <c r="B335" s="153"/>
      <c r="C335" s="153"/>
      <c r="E335" s="354"/>
      <c r="F335" s="367"/>
      <c r="G335" s="367"/>
      <c r="H335" s="368"/>
      <c r="K335" s="155"/>
      <c r="L335" s="155"/>
      <c r="M335" s="366"/>
      <c r="N335" s="154"/>
      <c r="O335" s="154"/>
      <c r="P335" s="106" t="str">
        <f>IF(AND(I335="",J335="",K335="",L335="",M335="",N335="",O335=""),"",IF(G335="",0,IF(G335="Traffic Island", (2*(K335+L335))*VALIDATIONS!$AR$5 + IF(M335="",0,(VLOOKUP(M335,VALIDATIONS!$AW$2:$AX$5,2)*(K335*L335)  )), IF(G335="",0,VLOOKUP(G335,VALIDATIONS!$AP$2:$AR$5,3)*(PI()/4)*((I335^2)-(J335^2))) +  IF(M335="",0,(VLOOKUP(M335,VALIDATIONS!$AS$2:$AT$5,2)*(PI()/4)*J335^2))  +  (O335 * VALIDATIONS!$AZ$2)     )     )*IF(H335="",0,VLOOKUP(H335,VALIDATIONS!$AU$2:$AV$4,2,FALSE)))</f>
        <v/>
      </c>
    </row>
    <row r="336" spans="1:16" x14ac:dyDescent="0.25">
      <c r="A336" s="158"/>
      <c r="B336" s="153"/>
      <c r="C336" s="153"/>
      <c r="E336" s="354"/>
      <c r="F336" s="367"/>
      <c r="G336" s="367"/>
      <c r="H336" s="368"/>
      <c r="K336" s="155"/>
      <c r="L336" s="155"/>
      <c r="M336" s="366"/>
      <c r="N336" s="154"/>
      <c r="O336" s="154"/>
      <c r="P336" s="106" t="str">
        <f>IF(AND(I336="",J336="",K336="",L336="",M336="",N336="",O336=""),"",IF(G336="",0,IF(G336="Traffic Island", (2*(K336+L336))*VALIDATIONS!$AR$5 + IF(M336="",0,(VLOOKUP(M336,VALIDATIONS!$AW$2:$AX$5,2)*(K336*L336)  )), IF(G336="",0,VLOOKUP(G336,VALIDATIONS!$AP$2:$AR$5,3)*(PI()/4)*((I336^2)-(J336^2))) +  IF(M336="",0,(VLOOKUP(M336,VALIDATIONS!$AS$2:$AT$5,2)*(PI()/4)*J336^2))  +  (O336 * VALIDATIONS!$AZ$2)     )     )*IF(H336="",0,VLOOKUP(H336,VALIDATIONS!$AU$2:$AV$4,2,FALSE)))</f>
        <v/>
      </c>
    </row>
    <row r="337" spans="1:16" x14ac:dyDescent="0.25">
      <c r="A337" s="158"/>
      <c r="B337" s="153"/>
      <c r="C337" s="153"/>
      <c r="E337" s="354"/>
      <c r="F337" s="367"/>
      <c r="G337" s="367"/>
      <c r="H337" s="368"/>
      <c r="K337" s="155"/>
      <c r="L337" s="155"/>
      <c r="M337" s="366"/>
      <c r="N337" s="154"/>
      <c r="O337" s="154"/>
      <c r="P337" s="106" t="str">
        <f>IF(AND(I337="",J337="",K337="",L337="",M337="",N337="",O337=""),"",IF(G337="",0,IF(G337="Traffic Island", (2*(K337+L337))*VALIDATIONS!$AR$5 + IF(M337="",0,(VLOOKUP(M337,VALIDATIONS!$AW$2:$AX$5,2)*(K337*L337)  )), IF(G337="",0,VLOOKUP(G337,VALIDATIONS!$AP$2:$AR$5,3)*(PI()/4)*((I337^2)-(J337^2))) +  IF(M337="",0,(VLOOKUP(M337,VALIDATIONS!$AS$2:$AT$5,2)*(PI()/4)*J337^2))  +  (O337 * VALIDATIONS!$AZ$2)     )     )*IF(H337="",0,VLOOKUP(H337,VALIDATIONS!$AU$2:$AV$4,2,FALSE)))</f>
        <v/>
      </c>
    </row>
    <row r="338" spans="1:16" x14ac:dyDescent="0.25">
      <c r="A338" s="158"/>
      <c r="B338" s="153"/>
      <c r="C338" s="153"/>
      <c r="E338" s="354"/>
      <c r="F338" s="367"/>
      <c r="G338" s="367"/>
      <c r="H338" s="368"/>
      <c r="K338" s="155"/>
      <c r="L338" s="155"/>
      <c r="M338" s="366"/>
      <c r="N338" s="154"/>
      <c r="O338" s="154"/>
      <c r="P338" s="106" t="str">
        <f>IF(AND(I338="",J338="",K338="",L338="",M338="",N338="",O338=""),"",IF(G338="",0,IF(G338="Traffic Island", (2*(K338+L338))*VALIDATIONS!$AR$5 + IF(M338="",0,(VLOOKUP(M338,VALIDATIONS!$AW$2:$AX$5,2)*(K338*L338)  )), IF(G338="",0,VLOOKUP(G338,VALIDATIONS!$AP$2:$AR$5,3)*(PI()/4)*((I338^2)-(J338^2))) +  IF(M338="",0,(VLOOKUP(M338,VALIDATIONS!$AS$2:$AT$5,2)*(PI()/4)*J338^2))  +  (O338 * VALIDATIONS!$AZ$2)     )     )*IF(H338="",0,VLOOKUP(H338,VALIDATIONS!$AU$2:$AV$4,2,FALSE)))</f>
        <v/>
      </c>
    </row>
    <row r="339" spans="1:16" x14ac:dyDescent="0.25">
      <c r="A339" s="158"/>
      <c r="B339" s="153"/>
      <c r="C339" s="153"/>
      <c r="E339" s="354"/>
      <c r="F339" s="367"/>
      <c r="G339" s="367"/>
      <c r="H339" s="368"/>
      <c r="K339" s="155"/>
      <c r="L339" s="155"/>
      <c r="M339" s="366"/>
      <c r="N339" s="154"/>
      <c r="O339" s="154"/>
      <c r="P339" s="106" t="str">
        <f>IF(AND(I339="",J339="",K339="",L339="",M339="",N339="",O339=""),"",IF(G339="",0,IF(G339="Traffic Island", (2*(K339+L339))*VALIDATIONS!$AR$5 + IF(M339="",0,(VLOOKUP(M339,VALIDATIONS!$AW$2:$AX$5,2)*(K339*L339)  )), IF(G339="",0,VLOOKUP(G339,VALIDATIONS!$AP$2:$AR$5,3)*(PI()/4)*((I339^2)-(J339^2))) +  IF(M339="",0,(VLOOKUP(M339,VALIDATIONS!$AS$2:$AT$5,2)*(PI()/4)*J339^2))  +  (O339 * VALIDATIONS!$AZ$2)     )     )*IF(H339="",0,VLOOKUP(H339,VALIDATIONS!$AU$2:$AV$4,2,FALSE)))</f>
        <v/>
      </c>
    </row>
    <row r="340" spans="1:16" x14ac:dyDescent="0.25">
      <c r="A340" s="158"/>
      <c r="B340" s="153"/>
      <c r="C340" s="153"/>
      <c r="E340" s="354"/>
      <c r="F340" s="367"/>
      <c r="G340" s="367"/>
      <c r="H340" s="368"/>
      <c r="K340" s="155"/>
      <c r="L340" s="155"/>
      <c r="M340" s="366"/>
      <c r="N340" s="154"/>
      <c r="O340" s="154"/>
      <c r="P340" s="106" t="str">
        <f>IF(AND(I340="",J340="",K340="",L340="",M340="",N340="",O340=""),"",IF(G340="",0,IF(G340="Traffic Island", (2*(K340+L340))*VALIDATIONS!$AR$5 + IF(M340="",0,(VLOOKUP(M340,VALIDATIONS!$AW$2:$AX$5,2)*(K340*L340)  )), IF(G340="",0,VLOOKUP(G340,VALIDATIONS!$AP$2:$AR$5,3)*(PI()/4)*((I340^2)-(J340^2))) +  IF(M340="",0,(VLOOKUP(M340,VALIDATIONS!$AS$2:$AT$5,2)*(PI()/4)*J340^2))  +  (O340 * VALIDATIONS!$AZ$2)     )     )*IF(H340="",0,VLOOKUP(H340,VALIDATIONS!$AU$2:$AV$4,2,FALSE)))</f>
        <v/>
      </c>
    </row>
    <row r="341" spans="1:16" x14ac:dyDescent="0.25">
      <c r="A341" s="158"/>
      <c r="B341" s="153"/>
      <c r="C341" s="153"/>
      <c r="E341" s="354"/>
      <c r="F341" s="367"/>
      <c r="G341" s="367"/>
      <c r="H341" s="368"/>
      <c r="K341" s="155"/>
      <c r="L341" s="155"/>
      <c r="M341" s="366"/>
      <c r="N341" s="154"/>
      <c r="O341" s="154"/>
      <c r="P341" s="106" t="str">
        <f>IF(AND(I341="",J341="",K341="",L341="",M341="",N341="",O341=""),"",IF(G341="",0,IF(G341="Traffic Island", (2*(K341+L341))*VALIDATIONS!$AR$5 + IF(M341="",0,(VLOOKUP(M341,VALIDATIONS!$AW$2:$AX$5,2)*(K341*L341)  )), IF(G341="",0,VLOOKUP(G341,VALIDATIONS!$AP$2:$AR$5,3)*(PI()/4)*((I341^2)-(J341^2))) +  IF(M341="",0,(VLOOKUP(M341,VALIDATIONS!$AS$2:$AT$5,2)*(PI()/4)*J341^2))  +  (O341 * VALIDATIONS!$AZ$2)     )     )*IF(H341="",0,VLOOKUP(H341,VALIDATIONS!$AU$2:$AV$4,2,FALSE)))</f>
        <v/>
      </c>
    </row>
    <row r="342" spans="1:16" x14ac:dyDescent="0.25">
      <c r="A342" s="158"/>
      <c r="B342" s="153"/>
      <c r="C342" s="153"/>
      <c r="E342" s="354"/>
      <c r="F342" s="367"/>
      <c r="G342" s="367"/>
      <c r="H342" s="368"/>
      <c r="K342" s="155"/>
      <c r="L342" s="155"/>
      <c r="M342" s="366"/>
      <c r="N342" s="154"/>
      <c r="O342" s="154"/>
      <c r="P342" s="106" t="str">
        <f>IF(AND(I342="",J342="",K342="",L342="",M342="",N342="",O342=""),"",IF(G342="",0,IF(G342="Traffic Island", (2*(K342+L342))*VALIDATIONS!$AR$5 + IF(M342="",0,(VLOOKUP(M342,VALIDATIONS!$AW$2:$AX$5,2)*(K342*L342)  )), IF(G342="",0,VLOOKUP(G342,VALIDATIONS!$AP$2:$AR$5,3)*(PI()/4)*((I342^2)-(J342^2))) +  IF(M342="",0,(VLOOKUP(M342,VALIDATIONS!$AS$2:$AT$5,2)*(PI()/4)*J342^2))  +  (O342 * VALIDATIONS!$AZ$2)     )     )*IF(H342="",0,VLOOKUP(H342,VALIDATIONS!$AU$2:$AV$4,2,FALSE)))</f>
        <v/>
      </c>
    </row>
    <row r="343" spans="1:16" x14ac:dyDescent="0.25">
      <c r="A343" s="158"/>
      <c r="B343" s="153"/>
      <c r="C343" s="153"/>
      <c r="E343" s="354"/>
      <c r="F343" s="367"/>
      <c r="G343" s="367"/>
      <c r="H343" s="368"/>
      <c r="K343" s="155"/>
      <c r="L343" s="155"/>
      <c r="M343" s="366"/>
      <c r="N343" s="154"/>
      <c r="O343" s="154"/>
      <c r="P343" s="106" t="str">
        <f>IF(AND(I343="",J343="",K343="",L343="",M343="",N343="",O343=""),"",IF(G343="",0,IF(G343="Traffic Island", (2*(K343+L343))*VALIDATIONS!$AR$5 + IF(M343="",0,(VLOOKUP(M343,VALIDATIONS!$AW$2:$AX$5,2)*(K343*L343)  )), IF(G343="",0,VLOOKUP(G343,VALIDATIONS!$AP$2:$AR$5,3)*(PI()/4)*((I343^2)-(J343^2))) +  IF(M343="",0,(VLOOKUP(M343,VALIDATIONS!$AS$2:$AT$5,2)*(PI()/4)*J343^2))  +  (O343 * VALIDATIONS!$AZ$2)     )     )*IF(H343="",0,VLOOKUP(H343,VALIDATIONS!$AU$2:$AV$4,2,FALSE)))</f>
        <v/>
      </c>
    </row>
    <row r="344" spans="1:16" x14ac:dyDescent="0.25">
      <c r="A344" s="158"/>
      <c r="B344" s="153"/>
      <c r="C344" s="153"/>
      <c r="E344" s="354"/>
      <c r="F344" s="367"/>
      <c r="G344" s="367"/>
      <c r="H344" s="368"/>
      <c r="K344" s="155"/>
      <c r="L344" s="155"/>
      <c r="M344" s="366"/>
      <c r="N344" s="154"/>
      <c r="O344" s="154"/>
      <c r="P344" s="106" t="str">
        <f>IF(AND(I344="",J344="",K344="",L344="",M344="",N344="",O344=""),"",IF(G344="",0,IF(G344="Traffic Island", (2*(K344+L344))*VALIDATIONS!$AR$5 + IF(M344="",0,(VLOOKUP(M344,VALIDATIONS!$AW$2:$AX$5,2)*(K344*L344)  )), IF(G344="",0,VLOOKUP(G344,VALIDATIONS!$AP$2:$AR$5,3)*(PI()/4)*((I344^2)-(J344^2))) +  IF(M344="",0,(VLOOKUP(M344,VALIDATIONS!$AS$2:$AT$5,2)*(PI()/4)*J344^2))  +  (O344 * VALIDATIONS!$AZ$2)     )     )*IF(H344="",0,VLOOKUP(H344,VALIDATIONS!$AU$2:$AV$4,2,FALSE)))</f>
        <v/>
      </c>
    </row>
    <row r="345" spans="1:16" x14ac:dyDescent="0.25">
      <c r="A345" s="158"/>
      <c r="B345" s="153"/>
      <c r="C345" s="153"/>
      <c r="E345" s="354"/>
      <c r="F345" s="367"/>
      <c r="G345" s="367"/>
      <c r="H345" s="368"/>
      <c r="K345" s="155"/>
      <c r="L345" s="155"/>
      <c r="M345" s="366"/>
      <c r="N345" s="154"/>
      <c r="O345" s="154"/>
      <c r="P345" s="106" t="str">
        <f>IF(AND(I345="",J345="",K345="",L345="",M345="",N345="",O345=""),"",IF(G345="",0,IF(G345="Traffic Island", (2*(K345+L345))*VALIDATIONS!$AR$5 + IF(M345="",0,(VLOOKUP(M345,VALIDATIONS!$AW$2:$AX$5,2)*(K345*L345)  )), IF(G345="",0,VLOOKUP(G345,VALIDATIONS!$AP$2:$AR$5,3)*(PI()/4)*((I345^2)-(J345^2))) +  IF(M345="",0,(VLOOKUP(M345,VALIDATIONS!$AS$2:$AT$5,2)*(PI()/4)*J345^2))  +  (O345 * VALIDATIONS!$AZ$2)     )     )*IF(H345="",0,VLOOKUP(H345,VALIDATIONS!$AU$2:$AV$4,2,FALSE)))</f>
        <v/>
      </c>
    </row>
    <row r="346" spans="1:16" x14ac:dyDescent="0.25">
      <c r="A346" s="158"/>
      <c r="B346" s="153"/>
      <c r="C346" s="153"/>
      <c r="E346" s="354"/>
      <c r="F346" s="367"/>
      <c r="G346" s="367"/>
      <c r="H346" s="368"/>
      <c r="K346" s="155"/>
      <c r="L346" s="155"/>
      <c r="M346" s="366"/>
      <c r="N346" s="154"/>
      <c r="O346" s="154"/>
      <c r="P346" s="106" t="str">
        <f>IF(AND(I346="",J346="",K346="",L346="",M346="",N346="",O346=""),"",IF(G346="",0,IF(G346="Traffic Island", (2*(K346+L346))*VALIDATIONS!$AR$5 + IF(M346="",0,(VLOOKUP(M346,VALIDATIONS!$AW$2:$AX$5,2)*(K346*L346)  )), IF(G346="",0,VLOOKUP(G346,VALIDATIONS!$AP$2:$AR$5,3)*(PI()/4)*((I346^2)-(J346^2))) +  IF(M346="",0,(VLOOKUP(M346,VALIDATIONS!$AS$2:$AT$5,2)*(PI()/4)*J346^2))  +  (O346 * VALIDATIONS!$AZ$2)     )     )*IF(H346="",0,VLOOKUP(H346,VALIDATIONS!$AU$2:$AV$4,2,FALSE)))</f>
        <v/>
      </c>
    </row>
    <row r="347" spans="1:16" x14ac:dyDescent="0.25">
      <c r="A347" s="158"/>
      <c r="B347" s="153"/>
      <c r="C347" s="153"/>
      <c r="E347" s="354"/>
      <c r="F347" s="367"/>
      <c r="G347" s="367"/>
      <c r="H347" s="368"/>
      <c r="K347" s="155"/>
      <c r="L347" s="155"/>
      <c r="M347" s="366"/>
      <c r="N347" s="154"/>
      <c r="O347" s="154"/>
      <c r="P347" s="106" t="str">
        <f>IF(AND(I347="",J347="",K347="",L347="",M347="",N347="",O347=""),"",IF(G347="",0,IF(G347="Traffic Island", (2*(K347+L347))*VALIDATIONS!$AR$5 + IF(M347="",0,(VLOOKUP(M347,VALIDATIONS!$AW$2:$AX$5,2)*(K347*L347)  )), IF(G347="",0,VLOOKUP(G347,VALIDATIONS!$AP$2:$AR$5,3)*(PI()/4)*((I347^2)-(J347^2))) +  IF(M347="",0,(VLOOKUP(M347,VALIDATIONS!$AS$2:$AT$5,2)*(PI()/4)*J347^2))  +  (O347 * VALIDATIONS!$AZ$2)     )     )*IF(H347="",0,VLOOKUP(H347,VALIDATIONS!$AU$2:$AV$4,2,FALSE)))</f>
        <v/>
      </c>
    </row>
    <row r="348" spans="1:16" x14ac:dyDescent="0.25">
      <c r="A348" s="158"/>
      <c r="B348" s="153"/>
      <c r="C348" s="153"/>
      <c r="E348" s="354"/>
      <c r="F348" s="367"/>
      <c r="G348" s="367"/>
      <c r="H348" s="368"/>
      <c r="K348" s="155"/>
      <c r="L348" s="155"/>
      <c r="M348" s="366"/>
      <c r="N348" s="154"/>
      <c r="O348" s="154"/>
      <c r="P348" s="106" t="str">
        <f>IF(AND(I348="",J348="",K348="",L348="",M348="",N348="",O348=""),"",IF(G348="",0,IF(G348="Traffic Island", (2*(K348+L348))*VALIDATIONS!$AR$5 + IF(M348="",0,(VLOOKUP(M348,VALIDATIONS!$AW$2:$AX$5,2)*(K348*L348)  )), IF(G348="",0,VLOOKUP(G348,VALIDATIONS!$AP$2:$AR$5,3)*(PI()/4)*((I348^2)-(J348^2))) +  IF(M348="",0,(VLOOKUP(M348,VALIDATIONS!$AS$2:$AT$5,2)*(PI()/4)*J348^2))  +  (O348 * VALIDATIONS!$AZ$2)     )     )*IF(H348="",0,VLOOKUP(H348,VALIDATIONS!$AU$2:$AV$4,2,FALSE)))</f>
        <v/>
      </c>
    </row>
    <row r="349" spans="1:16" x14ac:dyDescent="0.25">
      <c r="A349" s="158"/>
      <c r="B349" s="153"/>
      <c r="C349" s="153"/>
      <c r="E349" s="354"/>
      <c r="F349" s="367"/>
      <c r="G349" s="367"/>
      <c r="H349" s="368"/>
      <c r="K349" s="155"/>
      <c r="L349" s="155"/>
      <c r="M349" s="366"/>
      <c r="N349" s="154"/>
      <c r="O349" s="154"/>
      <c r="P349" s="106" t="str">
        <f>IF(AND(I349="",J349="",K349="",L349="",M349="",N349="",O349=""),"",IF(G349="",0,IF(G349="Traffic Island", (2*(K349+L349))*VALIDATIONS!$AR$5 + IF(M349="",0,(VLOOKUP(M349,VALIDATIONS!$AW$2:$AX$5,2)*(K349*L349)  )), IF(G349="",0,VLOOKUP(G349,VALIDATIONS!$AP$2:$AR$5,3)*(PI()/4)*((I349^2)-(J349^2))) +  IF(M349="",0,(VLOOKUP(M349,VALIDATIONS!$AS$2:$AT$5,2)*(PI()/4)*J349^2))  +  (O349 * VALIDATIONS!$AZ$2)     )     )*IF(H349="",0,VLOOKUP(H349,VALIDATIONS!$AU$2:$AV$4,2,FALSE)))</f>
        <v/>
      </c>
    </row>
    <row r="350" spans="1:16" x14ac:dyDescent="0.25">
      <c r="A350" s="158"/>
      <c r="B350" s="153"/>
      <c r="C350" s="153"/>
      <c r="E350" s="354"/>
      <c r="F350" s="367"/>
      <c r="G350" s="367"/>
      <c r="H350" s="368"/>
      <c r="K350" s="155"/>
      <c r="L350" s="155"/>
      <c r="M350" s="366"/>
      <c r="N350" s="154"/>
      <c r="O350" s="154"/>
      <c r="P350" s="106" t="str">
        <f>IF(AND(I350="",J350="",K350="",L350="",M350="",N350="",O350=""),"",IF(G350="",0,IF(G350="Traffic Island", (2*(K350+L350))*VALIDATIONS!$AR$5 + IF(M350="",0,(VLOOKUP(M350,VALIDATIONS!$AW$2:$AX$5,2)*(K350*L350)  )), IF(G350="",0,VLOOKUP(G350,VALIDATIONS!$AP$2:$AR$5,3)*(PI()/4)*((I350^2)-(J350^2))) +  IF(M350="",0,(VLOOKUP(M350,VALIDATIONS!$AS$2:$AT$5,2)*(PI()/4)*J350^2))  +  (O350 * VALIDATIONS!$AZ$2)     )     )*IF(H350="",0,VLOOKUP(H350,VALIDATIONS!$AU$2:$AV$4,2,FALSE)))</f>
        <v/>
      </c>
    </row>
    <row r="351" spans="1:16" x14ac:dyDescent="0.25">
      <c r="A351" s="158"/>
      <c r="B351" s="153"/>
      <c r="C351" s="153"/>
      <c r="E351" s="354"/>
      <c r="F351" s="367"/>
      <c r="G351" s="367"/>
      <c r="H351" s="368"/>
      <c r="K351" s="155"/>
      <c r="L351" s="155"/>
      <c r="M351" s="366"/>
      <c r="N351" s="154"/>
      <c r="O351" s="154"/>
      <c r="P351" s="106" t="str">
        <f>IF(AND(I351="",J351="",K351="",L351="",M351="",N351="",O351=""),"",IF(G351="",0,IF(G351="Traffic Island", (2*(K351+L351))*VALIDATIONS!$AR$5 + IF(M351="",0,(VLOOKUP(M351,VALIDATIONS!$AW$2:$AX$5,2)*(K351*L351)  )), IF(G351="",0,VLOOKUP(G351,VALIDATIONS!$AP$2:$AR$5,3)*(PI()/4)*((I351^2)-(J351^2))) +  IF(M351="",0,(VLOOKUP(M351,VALIDATIONS!$AS$2:$AT$5,2)*(PI()/4)*J351^2))  +  (O351 * VALIDATIONS!$AZ$2)     )     )*IF(H351="",0,VLOOKUP(H351,VALIDATIONS!$AU$2:$AV$4,2,FALSE)))</f>
        <v/>
      </c>
    </row>
    <row r="352" spans="1:16" x14ac:dyDescent="0.25">
      <c r="A352" s="158"/>
      <c r="B352" s="153"/>
      <c r="C352" s="153"/>
      <c r="E352" s="354"/>
      <c r="F352" s="367"/>
      <c r="G352" s="367"/>
      <c r="H352" s="368"/>
      <c r="K352" s="155"/>
      <c r="L352" s="155"/>
      <c r="M352" s="366"/>
      <c r="N352" s="154"/>
      <c r="O352" s="154"/>
      <c r="P352" s="106" t="str">
        <f>IF(AND(I352="",J352="",K352="",L352="",M352="",N352="",O352=""),"",IF(G352="",0,IF(G352="Traffic Island", (2*(K352+L352))*VALIDATIONS!$AR$5 + IF(M352="",0,(VLOOKUP(M352,VALIDATIONS!$AW$2:$AX$5,2)*(K352*L352)  )), IF(G352="",0,VLOOKUP(G352,VALIDATIONS!$AP$2:$AR$5,3)*(PI()/4)*((I352^2)-(J352^2))) +  IF(M352="",0,(VLOOKUP(M352,VALIDATIONS!$AS$2:$AT$5,2)*(PI()/4)*J352^2))  +  (O352 * VALIDATIONS!$AZ$2)     )     )*IF(H352="",0,VLOOKUP(H352,VALIDATIONS!$AU$2:$AV$4,2,FALSE)))</f>
        <v/>
      </c>
    </row>
    <row r="353" spans="1:16" x14ac:dyDescent="0.25">
      <c r="A353" s="158"/>
      <c r="B353" s="153"/>
      <c r="C353" s="153"/>
      <c r="E353" s="354"/>
      <c r="F353" s="367"/>
      <c r="G353" s="367"/>
      <c r="H353" s="368"/>
      <c r="K353" s="155"/>
      <c r="L353" s="155"/>
      <c r="M353" s="366"/>
      <c r="N353" s="154"/>
      <c r="O353" s="154"/>
      <c r="P353" s="106" t="str">
        <f>IF(AND(I353="",J353="",K353="",L353="",M353="",N353="",O353=""),"",IF(G353="",0,IF(G353="Traffic Island", (2*(K353+L353))*VALIDATIONS!$AR$5 + IF(M353="",0,(VLOOKUP(M353,VALIDATIONS!$AW$2:$AX$5,2)*(K353*L353)  )), IF(G353="",0,VLOOKUP(G353,VALIDATIONS!$AP$2:$AR$5,3)*(PI()/4)*((I353^2)-(J353^2))) +  IF(M353="",0,(VLOOKUP(M353,VALIDATIONS!$AS$2:$AT$5,2)*(PI()/4)*J353^2))  +  (O353 * VALIDATIONS!$AZ$2)     )     )*IF(H353="",0,VLOOKUP(H353,VALIDATIONS!$AU$2:$AV$4,2,FALSE)))</f>
        <v/>
      </c>
    </row>
    <row r="354" spans="1:16" x14ac:dyDescent="0.25">
      <c r="A354" s="158"/>
      <c r="B354" s="153"/>
      <c r="C354" s="153"/>
      <c r="E354" s="354"/>
      <c r="F354" s="367"/>
      <c r="G354" s="367"/>
      <c r="H354" s="368"/>
      <c r="K354" s="155"/>
      <c r="L354" s="155"/>
      <c r="M354" s="366"/>
      <c r="N354" s="154"/>
      <c r="O354" s="154"/>
      <c r="P354" s="106" t="str">
        <f>IF(AND(I354="",J354="",K354="",L354="",M354="",N354="",O354=""),"",IF(G354="",0,IF(G354="Traffic Island", (2*(K354+L354))*VALIDATIONS!$AR$5 + IF(M354="",0,(VLOOKUP(M354,VALIDATIONS!$AW$2:$AX$5,2)*(K354*L354)  )), IF(G354="",0,VLOOKUP(G354,VALIDATIONS!$AP$2:$AR$5,3)*(PI()/4)*((I354^2)-(J354^2))) +  IF(M354="",0,(VLOOKUP(M354,VALIDATIONS!$AS$2:$AT$5,2)*(PI()/4)*J354^2))  +  (O354 * VALIDATIONS!$AZ$2)     )     )*IF(H354="",0,VLOOKUP(H354,VALIDATIONS!$AU$2:$AV$4,2,FALSE)))</f>
        <v/>
      </c>
    </row>
    <row r="355" spans="1:16" x14ac:dyDescent="0.25">
      <c r="A355" s="158"/>
      <c r="B355" s="153"/>
      <c r="C355" s="153"/>
      <c r="E355" s="354"/>
      <c r="F355" s="367"/>
      <c r="G355" s="367"/>
      <c r="H355" s="368"/>
      <c r="K355" s="155"/>
      <c r="L355" s="155"/>
      <c r="M355" s="366"/>
      <c r="N355" s="154"/>
      <c r="O355" s="154"/>
      <c r="P355" s="106" t="str">
        <f>IF(AND(I355="",J355="",K355="",L355="",M355="",N355="",O355=""),"",IF(G355="",0,IF(G355="Traffic Island", (2*(K355+L355))*VALIDATIONS!$AR$5 + IF(M355="",0,(VLOOKUP(M355,VALIDATIONS!$AW$2:$AX$5,2)*(K355*L355)  )), IF(G355="",0,VLOOKUP(G355,VALIDATIONS!$AP$2:$AR$5,3)*(PI()/4)*((I355^2)-(J355^2))) +  IF(M355="",0,(VLOOKUP(M355,VALIDATIONS!$AS$2:$AT$5,2)*(PI()/4)*J355^2))  +  (O355 * VALIDATIONS!$AZ$2)     )     )*IF(H355="",0,VLOOKUP(H355,VALIDATIONS!$AU$2:$AV$4,2,FALSE)))</f>
        <v/>
      </c>
    </row>
    <row r="356" spans="1:16" x14ac:dyDescent="0.25">
      <c r="A356" s="158"/>
      <c r="B356" s="153"/>
      <c r="C356" s="153"/>
      <c r="E356" s="354"/>
      <c r="F356" s="367"/>
      <c r="G356" s="367"/>
      <c r="H356" s="368"/>
      <c r="K356" s="155"/>
      <c r="L356" s="155"/>
      <c r="M356" s="366"/>
      <c r="N356" s="154"/>
      <c r="O356" s="154"/>
      <c r="P356" s="106" t="str">
        <f>IF(AND(I356="",J356="",K356="",L356="",M356="",N356="",O356=""),"",IF(G356="",0,IF(G356="Traffic Island", (2*(K356+L356))*VALIDATIONS!$AR$5 + IF(M356="",0,(VLOOKUP(M356,VALIDATIONS!$AW$2:$AX$5,2)*(K356*L356)  )), IF(G356="",0,VLOOKUP(G356,VALIDATIONS!$AP$2:$AR$5,3)*(PI()/4)*((I356^2)-(J356^2))) +  IF(M356="",0,(VLOOKUP(M356,VALIDATIONS!$AS$2:$AT$5,2)*(PI()/4)*J356^2))  +  (O356 * VALIDATIONS!$AZ$2)     )     )*IF(H356="",0,VLOOKUP(H356,VALIDATIONS!$AU$2:$AV$4,2,FALSE)))</f>
        <v/>
      </c>
    </row>
    <row r="357" spans="1:16" x14ac:dyDescent="0.25">
      <c r="A357" s="158"/>
      <c r="B357" s="153"/>
      <c r="C357" s="153"/>
      <c r="E357" s="354"/>
      <c r="F357" s="367"/>
      <c r="G357" s="367"/>
      <c r="H357" s="368"/>
      <c r="K357" s="155"/>
      <c r="L357" s="155"/>
      <c r="M357" s="366"/>
      <c r="N357" s="154"/>
      <c r="O357" s="154"/>
      <c r="P357" s="106" t="str">
        <f>IF(AND(I357="",J357="",K357="",L357="",M357="",N357="",O357=""),"",IF(G357="",0,IF(G357="Traffic Island", (2*(K357+L357))*VALIDATIONS!$AR$5 + IF(M357="",0,(VLOOKUP(M357,VALIDATIONS!$AW$2:$AX$5,2)*(K357*L357)  )), IF(G357="",0,VLOOKUP(G357,VALIDATIONS!$AP$2:$AR$5,3)*(PI()/4)*((I357^2)-(J357^2))) +  IF(M357="",0,(VLOOKUP(M357,VALIDATIONS!$AS$2:$AT$5,2)*(PI()/4)*J357^2))  +  (O357 * VALIDATIONS!$AZ$2)     )     )*IF(H357="",0,VLOOKUP(H357,VALIDATIONS!$AU$2:$AV$4,2,FALSE)))</f>
        <v/>
      </c>
    </row>
    <row r="358" spans="1:16" x14ac:dyDescent="0.25">
      <c r="A358" s="158"/>
      <c r="B358" s="153"/>
      <c r="C358" s="153"/>
      <c r="E358" s="354"/>
      <c r="F358" s="367"/>
      <c r="G358" s="367"/>
      <c r="H358" s="368"/>
      <c r="K358" s="155"/>
      <c r="L358" s="155"/>
      <c r="M358" s="366"/>
      <c r="N358" s="154"/>
      <c r="O358" s="154"/>
      <c r="P358" s="106" t="str">
        <f>IF(AND(I358="",J358="",K358="",L358="",M358="",N358="",O358=""),"",IF(G358="",0,IF(G358="Traffic Island", (2*(K358+L358))*VALIDATIONS!$AR$5 + IF(M358="",0,(VLOOKUP(M358,VALIDATIONS!$AW$2:$AX$5,2)*(K358*L358)  )), IF(G358="",0,VLOOKUP(G358,VALIDATIONS!$AP$2:$AR$5,3)*(PI()/4)*((I358^2)-(J358^2))) +  IF(M358="",0,(VLOOKUP(M358,VALIDATIONS!$AS$2:$AT$5,2)*(PI()/4)*J358^2))  +  (O358 * VALIDATIONS!$AZ$2)     )     )*IF(H358="",0,VLOOKUP(H358,VALIDATIONS!$AU$2:$AV$4,2,FALSE)))</f>
        <v/>
      </c>
    </row>
    <row r="359" spans="1:16" x14ac:dyDescent="0.25">
      <c r="A359" s="158"/>
      <c r="B359" s="153"/>
      <c r="C359" s="153"/>
      <c r="E359" s="354"/>
      <c r="F359" s="367"/>
      <c r="G359" s="367"/>
      <c r="H359" s="368"/>
      <c r="K359" s="155"/>
      <c r="L359" s="155"/>
      <c r="M359" s="366"/>
      <c r="N359" s="154"/>
      <c r="O359" s="154"/>
      <c r="P359" s="106" t="str">
        <f>IF(AND(I359="",J359="",K359="",L359="",M359="",N359="",O359=""),"",IF(G359="",0,IF(G359="Traffic Island", (2*(K359+L359))*VALIDATIONS!$AR$5 + IF(M359="",0,(VLOOKUP(M359,VALIDATIONS!$AW$2:$AX$5,2)*(K359*L359)  )), IF(G359="",0,VLOOKUP(G359,VALIDATIONS!$AP$2:$AR$5,3)*(PI()/4)*((I359^2)-(J359^2))) +  IF(M359="",0,(VLOOKUP(M359,VALIDATIONS!$AS$2:$AT$5,2)*(PI()/4)*J359^2))  +  (O359 * VALIDATIONS!$AZ$2)     )     )*IF(H359="",0,VLOOKUP(H359,VALIDATIONS!$AU$2:$AV$4,2,FALSE)))</f>
        <v/>
      </c>
    </row>
    <row r="360" spans="1:16" x14ac:dyDescent="0.25">
      <c r="A360" s="158"/>
      <c r="B360" s="153"/>
      <c r="C360" s="153"/>
      <c r="E360" s="354"/>
      <c r="F360" s="367"/>
      <c r="G360" s="367"/>
      <c r="H360" s="368"/>
      <c r="K360" s="155"/>
      <c r="L360" s="155"/>
      <c r="M360" s="366"/>
      <c r="N360" s="154"/>
      <c r="O360" s="154"/>
      <c r="P360" s="106" t="str">
        <f>IF(AND(I360="",J360="",K360="",L360="",M360="",N360="",O360=""),"",IF(G360="",0,IF(G360="Traffic Island", (2*(K360+L360))*VALIDATIONS!$AR$5 + IF(M360="",0,(VLOOKUP(M360,VALIDATIONS!$AW$2:$AX$5,2)*(K360*L360)  )), IF(G360="",0,VLOOKUP(G360,VALIDATIONS!$AP$2:$AR$5,3)*(PI()/4)*((I360^2)-(J360^2))) +  IF(M360="",0,(VLOOKUP(M360,VALIDATIONS!$AS$2:$AT$5,2)*(PI()/4)*J360^2))  +  (O360 * VALIDATIONS!$AZ$2)     )     )*IF(H360="",0,VLOOKUP(H360,VALIDATIONS!$AU$2:$AV$4,2,FALSE)))</f>
        <v/>
      </c>
    </row>
    <row r="361" spans="1:16" x14ac:dyDescent="0.25">
      <c r="A361" s="158"/>
      <c r="B361" s="153"/>
      <c r="C361" s="153"/>
      <c r="E361" s="354"/>
      <c r="F361" s="367"/>
      <c r="G361" s="367"/>
      <c r="H361" s="368"/>
      <c r="K361" s="155"/>
      <c r="L361" s="155"/>
      <c r="M361" s="366"/>
      <c r="N361" s="154"/>
      <c r="O361" s="154"/>
      <c r="P361" s="106" t="str">
        <f>IF(AND(I361="",J361="",K361="",L361="",M361="",N361="",O361=""),"",IF(G361="",0,IF(G361="Traffic Island", (2*(K361+L361))*VALIDATIONS!$AR$5 + IF(M361="",0,(VLOOKUP(M361,VALIDATIONS!$AW$2:$AX$5,2)*(K361*L361)  )), IF(G361="",0,VLOOKUP(G361,VALIDATIONS!$AP$2:$AR$5,3)*(PI()/4)*((I361^2)-(J361^2))) +  IF(M361="",0,(VLOOKUP(M361,VALIDATIONS!$AS$2:$AT$5,2)*(PI()/4)*J361^2))  +  (O361 * VALIDATIONS!$AZ$2)     )     )*IF(H361="",0,VLOOKUP(H361,VALIDATIONS!$AU$2:$AV$4,2,FALSE)))</f>
        <v/>
      </c>
    </row>
    <row r="362" spans="1:16" x14ac:dyDescent="0.25">
      <c r="A362" s="158"/>
      <c r="B362" s="153"/>
      <c r="C362" s="153"/>
      <c r="E362" s="354"/>
      <c r="F362" s="367"/>
      <c r="G362" s="367"/>
      <c r="H362" s="368"/>
      <c r="K362" s="155"/>
      <c r="L362" s="155"/>
      <c r="M362" s="366"/>
      <c r="N362" s="154"/>
      <c r="O362" s="154"/>
      <c r="P362" s="106" t="str">
        <f>IF(AND(I362="",J362="",K362="",L362="",M362="",N362="",O362=""),"",IF(G362="",0,IF(G362="Traffic Island", (2*(K362+L362))*VALIDATIONS!$AR$5 + IF(M362="",0,(VLOOKUP(M362,VALIDATIONS!$AW$2:$AX$5,2)*(K362*L362)  )), IF(G362="",0,VLOOKUP(G362,VALIDATIONS!$AP$2:$AR$5,3)*(PI()/4)*((I362^2)-(J362^2))) +  IF(M362="",0,(VLOOKUP(M362,VALIDATIONS!$AS$2:$AT$5,2)*(PI()/4)*J362^2))  +  (O362 * VALIDATIONS!$AZ$2)     )     )*IF(H362="",0,VLOOKUP(H362,VALIDATIONS!$AU$2:$AV$4,2,FALSE)))</f>
        <v/>
      </c>
    </row>
    <row r="363" spans="1:16" x14ac:dyDescent="0.25">
      <c r="A363" s="158"/>
      <c r="B363" s="153"/>
      <c r="C363" s="153"/>
      <c r="E363" s="354"/>
      <c r="F363" s="367"/>
      <c r="G363" s="367"/>
      <c r="H363" s="368"/>
      <c r="K363" s="155"/>
      <c r="L363" s="155"/>
      <c r="M363" s="366"/>
      <c r="N363" s="154"/>
      <c r="O363" s="154"/>
      <c r="P363" s="106" t="str">
        <f>IF(AND(I363="",J363="",K363="",L363="",M363="",N363="",O363=""),"",IF(G363="",0,IF(G363="Traffic Island", (2*(K363+L363))*VALIDATIONS!$AR$5 + IF(M363="",0,(VLOOKUP(M363,VALIDATIONS!$AW$2:$AX$5,2)*(K363*L363)  )), IF(G363="",0,VLOOKUP(G363,VALIDATIONS!$AP$2:$AR$5,3)*(PI()/4)*((I363^2)-(J363^2))) +  IF(M363="",0,(VLOOKUP(M363,VALIDATIONS!$AS$2:$AT$5,2)*(PI()/4)*J363^2))  +  (O363 * VALIDATIONS!$AZ$2)     )     )*IF(H363="",0,VLOOKUP(H363,VALIDATIONS!$AU$2:$AV$4,2,FALSE)))</f>
        <v/>
      </c>
    </row>
    <row r="364" spans="1:16" x14ac:dyDescent="0.25">
      <c r="A364" s="158"/>
      <c r="B364" s="153"/>
      <c r="C364" s="153"/>
      <c r="E364" s="354"/>
      <c r="F364" s="367"/>
      <c r="G364" s="367"/>
      <c r="H364" s="368"/>
      <c r="K364" s="155"/>
      <c r="L364" s="155"/>
      <c r="M364" s="366"/>
      <c r="N364" s="154"/>
      <c r="O364" s="154"/>
      <c r="P364" s="106" t="str">
        <f>IF(AND(I364="",J364="",K364="",L364="",M364="",N364="",O364=""),"",IF(G364="",0,IF(G364="Traffic Island", (2*(K364+L364))*VALIDATIONS!$AR$5 + IF(M364="",0,(VLOOKUP(M364,VALIDATIONS!$AW$2:$AX$5,2)*(K364*L364)  )), IF(G364="",0,VLOOKUP(G364,VALIDATIONS!$AP$2:$AR$5,3)*(PI()/4)*((I364^2)-(J364^2))) +  IF(M364="",0,(VLOOKUP(M364,VALIDATIONS!$AS$2:$AT$5,2)*(PI()/4)*J364^2))  +  (O364 * VALIDATIONS!$AZ$2)     )     )*IF(H364="",0,VLOOKUP(H364,VALIDATIONS!$AU$2:$AV$4,2,FALSE)))</f>
        <v/>
      </c>
    </row>
    <row r="365" spans="1:16" x14ac:dyDescent="0.25">
      <c r="A365" s="158"/>
      <c r="B365" s="153"/>
      <c r="C365" s="153"/>
      <c r="E365" s="354"/>
      <c r="F365" s="367"/>
      <c r="G365" s="367"/>
      <c r="H365" s="368"/>
      <c r="K365" s="155"/>
      <c r="L365" s="155"/>
      <c r="M365" s="366"/>
      <c r="N365" s="154"/>
      <c r="O365" s="154"/>
      <c r="P365" s="106" t="str">
        <f>IF(AND(I365="",J365="",K365="",L365="",M365="",N365="",O365=""),"",IF(G365="",0,IF(G365="Traffic Island", (2*(K365+L365))*VALIDATIONS!$AR$5 + IF(M365="",0,(VLOOKUP(M365,VALIDATIONS!$AW$2:$AX$5,2)*(K365*L365)  )), IF(G365="",0,VLOOKUP(G365,VALIDATIONS!$AP$2:$AR$5,3)*(PI()/4)*((I365^2)-(J365^2))) +  IF(M365="",0,(VLOOKUP(M365,VALIDATIONS!$AS$2:$AT$5,2)*(PI()/4)*J365^2))  +  (O365 * VALIDATIONS!$AZ$2)     )     )*IF(H365="",0,VLOOKUP(H365,VALIDATIONS!$AU$2:$AV$4,2,FALSE)))</f>
        <v/>
      </c>
    </row>
    <row r="366" spans="1:16" x14ac:dyDescent="0.25">
      <c r="A366" s="158"/>
      <c r="B366" s="153"/>
      <c r="C366" s="153"/>
      <c r="E366" s="354"/>
      <c r="F366" s="367"/>
      <c r="G366" s="367"/>
      <c r="H366" s="368"/>
      <c r="K366" s="155"/>
      <c r="L366" s="155"/>
      <c r="M366" s="366"/>
      <c r="N366" s="154"/>
      <c r="O366" s="154"/>
      <c r="P366" s="106" t="str">
        <f>IF(AND(I366="",J366="",K366="",L366="",M366="",N366="",O366=""),"",IF(G366="",0,IF(G366="Traffic Island", (2*(K366+L366))*VALIDATIONS!$AR$5 + IF(M366="",0,(VLOOKUP(M366,VALIDATIONS!$AW$2:$AX$5,2)*(K366*L366)  )), IF(G366="",0,VLOOKUP(G366,VALIDATIONS!$AP$2:$AR$5,3)*(PI()/4)*((I366^2)-(J366^2))) +  IF(M366="",0,(VLOOKUP(M366,VALIDATIONS!$AS$2:$AT$5,2)*(PI()/4)*J366^2))  +  (O366 * VALIDATIONS!$AZ$2)     )     )*IF(H366="",0,VLOOKUP(H366,VALIDATIONS!$AU$2:$AV$4,2,FALSE)))</f>
        <v/>
      </c>
    </row>
    <row r="367" spans="1:16" x14ac:dyDescent="0.25">
      <c r="A367" s="158"/>
      <c r="B367" s="153"/>
      <c r="C367" s="153"/>
      <c r="E367" s="354"/>
      <c r="F367" s="367"/>
      <c r="G367" s="367"/>
      <c r="H367" s="368"/>
      <c r="K367" s="155"/>
      <c r="L367" s="155"/>
      <c r="M367" s="366"/>
      <c r="N367" s="154"/>
      <c r="O367" s="154"/>
      <c r="P367" s="106" t="str">
        <f>IF(AND(I367="",J367="",K367="",L367="",M367="",N367="",O367=""),"",IF(G367="",0,IF(G367="Traffic Island", (2*(K367+L367))*VALIDATIONS!$AR$5 + IF(M367="",0,(VLOOKUP(M367,VALIDATIONS!$AW$2:$AX$5,2)*(K367*L367)  )), IF(G367="",0,VLOOKUP(G367,VALIDATIONS!$AP$2:$AR$5,3)*(PI()/4)*((I367^2)-(J367^2))) +  IF(M367="",0,(VLOOKUP(M367,VALIDATIONS!$AS$2:$AT$5,2)*(PI()/4)*J367^2))  +  (O367 * VALIDATIONS!$AZ$2)     )     )*IF(H367="",0,VLOOKUP(H367,VALIDATIONS!$AU$2:$AV$4,2,FALSE)))</f>
        <v/>
      </c>
    </row>
    <row r="368" spans="1:16" x14ac:dyDescent="0.25">
      <c r="A368" s="158"/>
      <c r="B368" s="153"/>
      <c r="C368" s="153"/>
      <c r="E368" s="354"/>
      <c r="F368" s="367"/>
      <c r="G368" s="367"/>
      <c r="H368" s="368"/>
      <c r="K368" s="155"/>
      <c r="L368" s="155"/>
      <c r="M368" s="366"/>
      <c r="N368" s="154"/>
      <c r="O368" s="154"/>
      <c r="P368" s="106" t="str">
        <f>IF(AND(I368="",J368="",K368="",L368="",M368="",N368="",O368=""),"",IF(G368="",0,IF(G368="Traffic Island", (2*(K368+L368))*VALIDATIONS!$AR$5 + IF(M368="",0,(VLOOKUP(M368,VALIDATIONS!$AW$2:$AX$5,2)*(K368*L368)  )), IF(G368="",0,VLOOKUP(G368,VALIDATIONS!$AP$2:$AR$5,3)*(PI()/4)*((I368^2)-(J368^2))) +  IF(M368="",0,(VLOOKUP(M368,VALIDATIONS!$AS$2:$AT$5,2)*(PI()/4)*J368^2))  +  (O368 * VALIDATIONS!$AZ$2)     )     )*IF(H368="",0,VLOOKUP(H368,VALIDATIONS!$AU$2:$AV$4,2,FALSE)))</f>
        <v/>
      </c>
    </row>
    <row r="369" spans="1:16" x14ac:dyDescent="0.25">
      <c r="A369" s="158"/>
      <c r="B369" s="153"/>
      <c r="C369" s="153"/>
      <c r="E369" s="354"/>
      <c r="F369" s="367"/>
      <c r="G369" s="367"/>
      <c r="H369" s="368"/>
      <c r="K369" s="155"/>
      <c r="L369" s="155"/>
      <c r="M369" s="366"/>
      <c r="N369" s="154"/>
      <c r="O369" s="154"/>
      <c r="P369" s="106" t="str">
        <f>IF(AND(I369="",J369="",K369="",L369="",M369="",N369="",O369=""),"",IF(G369="",0,IF(G369="Traffic Island", (2*(K369+L369))*VALIDATIONS!$AR$5 + IF(M369="",0,(VLOOKUP(M369,VALIDATIONS!$AW$2:$AX$5,2)*(K369*L369)  )), IF(G369="",0,VLOOKUP(G369,VALIDATIONS!$AP$2:$AR$5,3)*(PI()/4)*((I369^2)-(J369^2))) +  IF(M369="",0,(VLOOKUP(M369,VALIDATIONS!$AS$2:$AT$5,2)*(PI()/4)*J369^2))  +  (O369 * VALIDATIONS!$AZ$2)     )     )*IF(H369="",0,VLOOKUP(H369,VALIDATIONS!$AU$2:$AV$4,2,FALSE)))</f>
        <v/>
      </c>
    </row>
    <row r="370" spans="1:16" x14ac:dyDescent="0.25">
      <c r="A370" s="158"/>
      <c r="B370" s="153"/>
      <c r="C370" s="153"/>
      <c r="E370" s="354"/>
      <c r="F370" s="367"/>
      <c r="G370" s="367"/>
      <c r="H370" s="368"/>
      <c r="K370" s="155"/>
      <c r="L370" s="155"/>
      <c r="M370" s="366"/>
      <c r="N370" s="154"/>
      <c r="O370" s="154"/>
      <c r="P370" s="106" t="str">
        <f>IF(AND(I370="",J370="",K370="",L370="",M370="",N370="",O370=""),"",IF(G370="",0,IF(G370="Traffic Island", (2*(K370+L370))*VALIDATIONS!$AR$5 + IF(M370="",0,(VLOOKUP(M370,VALIDATIONS!$AW$2:$AX$5,2)*(K370*L370)  )), IF(G370="",0,VLOOKUP(G370,VALIDATIONS!$AP$2:$AR$5,3)*(PI()/4)*((I370^2)-(J370^2))) +  IF(M370="",0,(VLOOKUP(M370,VALIDATIONS!$AS$2:$AT$5,2)*(PI()/4)*J370^2))  +  (O370 * VALIDATIONS!$AZ$2)     )     )*IF(H370="",0,VLOOKUP(H370,VALIDATIONS!$AU$2:$AV$4,2,FALSE)))</f>
        <v/>
      </c>
    </row>
    <row r="371" spans="1:16" x14ac:dyDescent="0.25">
      <c r="A371" s="158"/>
      <c r="B371" s="153"/>
      <c r="C371" s="153"/>
      <c r="E371" s="354"/>
      <c r="F371" s="367"/>
      <c r="G371" s="367"/>
      <c r="H371" s="368"/>
      <c r="K371" s="155"/>
      <c r="L371" s="155"/>
      <c r="M371" s="366"/>
      <c r="N371" s="154"/>
      <c r="O371" s="154"/>
      <c r="P371" s="106" t="str">
        <f>IF(AND(I371="",J371="",K371="",L371="",M371="",N371="",O371=""),"",IF(G371="",0,IF(G371="Traffic Island", (2*(K371+L371))*VALIDATIONS!$AR$5 + IF(M371="",0,(VLOOKUP(M371,VALIDATIONS!$AW$2:$AX$5,2)*(K371*L371)  )), IF(G371="",0,VLOOKUP(G371,VALIDATIONS!$AP$2:$AR$5,3)*(PI()/4)*((I371^2)-(J371^2))) +  IF(M371="",0,(VLOOKUP(M371,VALIDATIONS!$AS$2:$AT$5,2)*(PI()/4)*J371^2))  +  (O371 * VALIDATIONS!$AZ$2)     )     )*IF(H371="",0,VLOOKUP(H371,VALIDATIONS!$AU$2:$AV$4,2,FALSE)))</f>
        <v/>
      </c>
    </row>
    <row r="372" spans="1:16" x14ac:dyDescent="0.25">
      <c r="A372" s="158"/>
      <c r="B372" s="153"/>
      <c r="C372" s="153"/>
      <c r="E372" s="354"/>
      <c r="F372" s="367"/>
      <c r="G372" s="367"/>
      <c r="H372" s="368"/>
      <c r="K372" s="155"/>
      <c r="L372" s="155"/>
      <c r="M372" s="366"/>
      <c r="N372" s="154"/>
      <c r="O372" s="154"/>
      <c r="P372" s="106" t="str">
        <f>IF(AND(I372="",J372="",K372="",L372="",M372="",N372="",O372=""),"",IF(G372="",0,IF(G372="Traffic Island", (2*(K372+L372))*VALIDATIONS!$AR$5 + IF(M372="",0,(VLOOKUP(M372,VALIDATIONS!$AW$2:$AX$5,2)*(K372*L372)  )), IF(G372="",0,VLOOKUP(G372,VALIDATIONS!$AP$2:$AR$5,3)*(PI()/4)*((I372^2)-(J372^2))) +  IF(M372="",0,(VLOOKUP(M372,VALIDATIONS!$AS$2:$AT$5,2)*(PI()/4)*J372^2))  +  (O372 * VALIDATIONS!$AZ$2)     )     )*IF(H372="",0,VLOOKUP(H372,VALIDATIONS!$AU$2:$AV$4,2,FALSE)))</f>
        <v/>
      </c>
    </row>
    <row r="373" spans="1:16" x14ac:dyDescent="0.25">
      <c r="A373" s="158"/>
      <c r="B373" s="153"/>
      <c r="C373" s="153"/>
      <c r="E373" s="354"/>
      <c r="F373" s="367"/>
      <c r="G373" s="367"/>
      <c r="H373" s="368"/>
      <c r="K373" s="155"/>
      <c r="L373" s="155"/>
      <c r="M373" s="366"/>
      <c r="N373" s="154"/>
      <c r="O373" s="154"/>
      <c r="P373" s="106" t="str">
        <f>IF(AND(I373="",J373="",K373="",L373="",M373="",N373="",O373=""),"",IF(G373="",0,IF(G373="Traffic Island", (2*(K373+L373))*VALIDATIONS!$AR$5 + IF(M373="",0,(VLOOKUP(M373,VALIDATIONS!$AW$2:$AX$5,2)*(K373*L373)  )), IF(G373="",0,VLOOKUP(G373,VALIDATIONS!$AP$2:$AR$5,3)*(PI()/4)*((I373^2)-(J373^2))) +  IF(M373="",0,(VLOOKUP(M373,VALIDATIONS!$AS$2:$AT$5,2)*(PI()/4)*J373^2))  +  (O373 * VALIDATIONS!$AZ$2)     )     )*IF(H373="",0,VLOOKUP(H373,VALIDATIONS!$AU$2:$AV$4,2,FALSE)))</f>
        <v/>
      </c>
    </row>
    <row r="374" spans="1:16" x14ac:dyDescent="0.25">
      <c r="A374" s="158"/>
      <c r="B374" s="153"/>
      <c r="C374" s="153"/>
      <c r="E374" s="354"/>
      <c r="F374" s="367"/>
      <c r="G374" s="367"/>
      <c r="H374" s="368"/>
      <c r="K374" s="155"/>
      <c r="L374" s="155"/>
      <c r="M374" s="366"/>
      <c r="N374" s="154"/>
      <c r="O374" s="154"/>
      <c r="P374" s="106" t="str">
        <f>IF(AND(I374="",J374="",K374="",L374="",M374="",N374="",O374=""),"",IF(G374="",0,IF(G374="Traffic Island", (2*(K374+L374))*VALIDATIONS!$AR$5 + IF(M374="",0,(VLOOKUP(M374,VALIDATIONS!$AW$2:$AX$5,2)*(K374*L374)  )), IF(G374="",0,VLOOKUP(G374,VALIDATIONS!$AP$2:$AR$5,3)*(PI()/4)*((I374^2)-(J374^2))) +  IF(M374="",0,(VLOOKUP(M374,VALIDATIONS!$AS$2:$AT$5,2)*(PI()/4)*J374^2))  +  (O374 * VALIDATIONS!$AZ$2)     )     )*IF(H374="",0,VLOOKUP(H374,VALIDATIONS!$AU$2:$AV$4,2,FALSE)))</f>
        <v/>
      </c>
    </row>
    <row r="375" spans="1:16" x14ac:dyDescent="0.25">
      <c r="A375" s="158"/>
      <c r="B375" s="153"/>
      <c r="C375" s="153"/>
      <c r="E375" s="354"/>
      <c r="F375" s="367"/>
      <c r="G375" s="367"/>
      <c r="H375" s="368"/>
      <c r="K375" s="155"/>
      <c r="L375" s="155"/>
      <c r="M375" s="366"/>
      <c r="N375" s="154"/>
      <c r="O375" s="154"/>
      <c r="P375" s="106" t="str">
        <f>IF(AND(I375="",J375="",K375="",L375="",M375="",N375="",O375=""),"",IF(G375="",0,IF(G375="Traffic Island", (2*(K375+L375))*VALIDATIONS!$AR$5 + IF(M375="",0,(VLOOKUP(M375,VALIDATIONS!$AW$2:$AX$5,2)*(K375*L375)  )), IF(G375="",0,VLOOKUP(G375,VALIDATIONS!$AP$2:$AR$5,3)*(PI()/4)*((I375^2)-(J375^2))) +  IF(M375="",0,(VLOOKUP(M375,VALIDATIONS!$AS$2:$AT$5,2)*(PI()/4)*J375^2))  +  (O375 * VALIDATIONS!$AZ$2)     )     )*IF(H375="",0,VLOOKUP(H375,VALIDATIONS!$AU$2:$AV$4,2,FALSE)))</f>
        <v/>
      </c>
    </row>
    <row r="376" spans="1:16" x14ac:dyDescent="0.25">
      <c r="A376" s="158"/>
      <c r="B376" s="153"/>
      <c r="C376" s="153"/>
      <c r="E376" s="354"/>
      <c r="F376" s="367"/>
      <c r="G376" s="367"/>
      <c r="H376" s="368"/>
      <c r="K376" s="155"/>
      <c r="L376" s="155"/>
      <c r="M376" s="366"/>
      <c r="N376" s="154"/>
      <c r="O376" s="154"/>
      <c r="P376" s="106" t="str">
        <f>IF(AND(I376="",J376="",K376="",L376="",M376="",N376="",O376=""),"",IF(G376="",0,IF(G376="Traffic Island", (2*(K376+L376))*VALIDATIONS!$AR$5 + IF(M376="",0,(VLOOKUP(M376,VALIDATIONS!$AW$2:$AX$5,2)*(K376*L376)  )), IF(G376="",0,VLOOKUP(G376,VALIDATIONS!$AP$2:$AR$5,3)*(PI()/4)*((I376^2)-(J376^2))) +  IF(M376="",0,(VLOOKUP(M376,VALIDATIONS!$AS$2:$AT$5,2)*(PI()/4)*J376^2))  +  (O376 * VALIDATIONS!$AZ$2)     )     )*IF(H376="",0,VLOOKUP(H376,VALIDATIONS!$AU$2:$AV$4,2,FALSE)))</f>
        <v/>
      </c>
    </row>
    <row r="377" spans="1:16" x14ac:dyDescent="0.25">
      <c r="A377" s="158"/>
      <c r="B377" s="153"/>
      <c r="C377" s="153"/>
      <c r="E377" s="354"/>
      <c r="F377" s="367"/>
      <c r="G377" s="367"/>
      <c r="H377" s="368"/>
      <c r="K377" s="155"/>
      <c r="L377" s="155"/>
      <c r="M377" s="366"/>
      <c r="N377" s="154"/>
      <c r="O377" s="154"/>
      <c r="P377" s="106" t="str">
        <f>IF(AND(I377="",J377="",K377="",L377="",M377="",N377="",O377=""),"",IF(G377="",0,IF(G377="Traffic Island", (2*(K377+L377))*VALIDATIONS!$AR$5 + IF(M377="",0,(VLOOKUP(M377,VALIDATIONS!$AW$2:$AX$5,2)*(K377*L377)  )), IF(G377="",0,VLOOKUP(G377,VALIDATIONS!$AP$2:$AR$5,3)*(PI()/4)*((I377^2)-(J377^2))) +  IF(M377="",0,(VLOOKUP(M377,VALIDATIONS!$AS$2:$AT$5,2)*(PI()/4)*J377^2))  +  (O377 * VALIDATIONS!$AZ$2)     )     )*IF(H377="",0,VLOOKUP(H377,VALIDATIONS!$AU$2:$AV$4,2,FALSE)))</f>
        <v/>
      </c>
    </row>
    <row r="378" spans="1:16" x14ac:dyDescent="0.25">
      <c r="A378" s="158"/>
      <c r="B378" s="153"/>
      <c r="C378" s="153"/>
      <c r="E378" s="354"/>
      <c r="F378" s="367"/>
      <c r="G378" s="367"/>
      <c r="H378" s="368"/>
      <c r="K378" s="155"/>
      <c r="L378" s="155"/>
      <c r="M378" s="366"/>
      <c r="N378" s="154"/>
      <c r="O378" s="154"/>
      <c r="P378" s="106" t="str">
        <f>IF(AND(I378="",J378="",K378="",L378="",M378="",N378="",O378=""),"",IF(G378="",0,IF(G378="Traffic Island", (2*(K378+L378))*VALIDATIONS!$AR$5 + IF(M378="",0,(VLOOKUP(M378,VALIDATIONS!$AW$2:$AX$5,2)*(K378*L378)  )), IF(G378="",0,VLOOKUP(G378,VALIDATIONS!$AP$2:$AR$5,3)*(PI()/4)*((I378^2)-(J378^2))) +  IF(M378="",0,(VLOOKUP(M378,VALIDATIONS!$AS$2:$AT$5,2)*(PI()/4)*J378^2))  +  (O378 * VALIDATIONS!$AZ$2)     )     )*IF(H378="",0,VLOOKUP(H378,VALIDATIONS!$AU$2:$AV$4,2,FALSE)))</f>
        <v/>
      </c>
    </row>
    <row r="379" spans="1:16" x14ac:dyDescent="0.25">
      <c r="A379" s="158"/>
      <c r="B379" s="153"/>
      <c r="C379" s="153"/>
      <c r="E379" s="354"/>
      <c r="F379" s="367"/>
      <c r="G379" s="367"/>
      <c r="H379" s="368"/>
      <c r="K379" s="155"/>
      <c r="L379" s="155"/>
      <c r="M379" s="366"/>
      <c r="N379" s="154"/>
      <c r="O379" s="154"/>
      <c r="P379" s="106" t="str">
        <f>IF(AND(I379="",J379="",K379="",L379="",M379="",N379="",O379=""),"",IF(G379="",0,IF(G379="Traffic Island", (2*(K379+L379))*VALIDATIONS!$AR$5 + IF(M379="",0,(VLOOKUP(M379,VALIDATIONS!$AW$2:$AX$5,2)*(K379*L379)  )), IF(G379="",0,VLOOKUP(G379,VALIDATIONS!$AP$2:$AR$5,3)*(PI()/4)*((I379^2)-(J379^2))) +  IF(M379="",0,(VLOOKUP(M379,VALIDATIONS!$AS$2:$AT$5,2)*(PI()/4)*J379^2))  +  (O379 * VALIDATIONS!$AZ$2)     )     )*IF(H379="",0,VLOOKUP(H379,VALIDATIONS!$AU$2:$AV$4,2,FALSE)))</f>
        <v/>
      </c>
    </row>
    <row r="380" spans="1:16" x14ac:dyDescent="0.25">
      <c r="A380" s="158"/>
      <c r="B380" s="153"/>
      <c r="C380" s="153"/>
      <c r="E380" s="354"/>
      <c r="F380" s="367"/>
      <c r="G380" s="367"/>
      <c r="H380" s="368"/>
      <c r="K380" s="155"/>
      <c r="L380" s="155"/>
      <c r="M380" s="366"/>
      <c r="N380" s="154"/>
      <c r="O380" s="154"/>
      <c r="P380" s="106" t="str">
        <f>IF(AND(I380="",J380="",K380="",L380="",M380="",N380="",O380=""),"",IF(G380="",0,IF(G380="Traffic Island", (2*(K380+L380))*VALIDATIONS!$AR$5 + IF(M380="",0,(VLOOKUP(M380,VALIDATIONS!$AW$2:$AX$5,2)*(K380*L380)  )), IF(G380="",0,VLOOKUP(G380,VALIDATIONS!$AP$2:$AR$5,3)*(PI()/4)*((I380^2)-(J380^2))) +  IF(M380="",0,(VLOOKUP(M380,VALIDATIONS!$AS$2:$AT$5,2)*(PI()/4)*J380^2))  +  (O380 * VALIDATIONS!$AZ$2)     )     )*IF(H380="",0,VLOOKUP(H380,VALIDATIONS!$AU$2:$AV$4,2,FALSE)))</f>
        <v/>
      </c>
    </row>
    <row r="381" spans="1:16" x14ac:dyDescent="0.25">
      <c r="A381" s="158"/>
      <c r="B381" s="153"/>
      <c r="C381" s="153"/>
      <c r="E381" s="354"/>
      <c r="F381" s="367"/>
      <c r="G381" s="367"/>
      <c r="H381" s="368"/>
      <c r="K381" s="155"/>
      <c r="L381" s="155"/>
      <c r="M381" s="366"/>
      <c r="N381" s="154"/>
      <c r="O381" s="154"/>
      <c r="P381" s="106" t="str">
        <f>IF(AND(I381="",J381="",K381="",L381="",M381="",N381="",O381=""),"",IF(G381="",0,IF(G381="Traffic Island", (2*(K381+L381))*VALIDATIONS!$AR$5 + IF(M381="",0,(VLOOKUP(M381,VALIDATIONS!$AW$2:$AX$5,2)*(K381*L381)  )), IF(G381="",0,VLOOKUP(G381,VALIDATIONS!$AP$2:$AR$5,3)*(PI()/4)*((I381^2)-(J381^2))) +  IF(M381="",0,(VLOOKUP(M381,VALIDATIONS!$AS$2:$AT$5,2)*(PI()/4)*J381^2))  +  (O381 * VALIDATIONS!$AZ$2)     )     )*IF(H381="",0,VLOOKUP(H381,VALIDATIONS!$AU$2:$AV$4,2,FALSE)))</f>
        <v/>
      </c>
    </row>
    <row r="382" spans="1:16" x14ac:dyDescent="0.25">
      <c r="A382" s="158"/>
      <c r="B382" s="153"/>
      <c r="C382" s="153"/>
      <c r="E382" s="354"/>
      <c r="F382" s="367"/>
      <c r="G382" s="367"/>
      <c r="H382" s="368"/>
      <c r="K382" s="155"/>
      <c r="L382" s="155"/>
      <c r="M382" s="366"/>
      <c r="N382" s="154"/>
      <c r="O382" s="154"/>
      <c r="P382" s="106" t="str">
        <f>IF(AND(I382="",J382="",K382="",L382="",M382="",N382="",O382=""),"",IF(G382="",0,IF(G382="Traffic Island", (2*(K382+L382))*VALIDATIONS!$AR$5 + IF(M382="",0,(VLOOKUP(M382,VALIDATIONS!$AW$2:$AX$5,2)*(K382*L382)  )), IF(G382="",0,VLOOKUP(G382,VALIDATIONS!$AP$2:$AR$5,3)*(PI()/4)*((I382^2)-(J382^2))) +  IF(M382="",0,(VLOOKUP(M382,VALIDATIONS!$AS$2:$AT$5,2)*(PI()/4)*J382^2))  +  (O382 * VALIDATIONS!$AZ$2)     )     )*IF(H382="",0,VLOOKUP(H382,VALIDATIONS!$AU$2:$AV$4,2,FALSE)))</f>
        <v/>
      </c>
    </row>
    <row r="383" spans="1:16" x14ac:dyDescent="0.25">
      <c r="A383" s="158"/>
      <c r="B383" s="153"/>
      <c r="C383" s="153"/>
      <c r="E383" s="354"/>
      <c r="F383" s="367"/>
      <c r="G383" s="367"/>
      <c r="H383" s="368"/>
      <c r="K383" s="155"/>
      <c r="L383" s="155"/>
      <c r="M383" s="366"/>
      <c r="N383" s="154"/>
      <c r="O383" s="154"/>
      <c r="P383" s="106" t="str">
        <f>IF(AND(I383="",J383="",K383="",L383="",M383="",N383="",O383=""),"",IF(G383="",0,IF(G383="Traffic Island", (2*(K383+L383))*VALIDATIONS!$AR$5 + IF(M383="",0,(VLOOKUP(M383,VALIDATIONS!$AW$2:$AX$5,2)*(K383*L383)  )), IF(G383="",0,VLOOKUP(G383,VALIDATIONS!$AP$2:$AR$5,3)*(PI()/4)*((I383^2)-(J383^2))) +  IF(M383="",0,(VLOOKUP(M383,VALIDATIONS!$AS$2:$AT$5,2)*(PI()/4)*J383^2))  +  (O383 * VALIDATIONS!$AZ$2)     )     )*IF(H383="",0,VLOOKUP(H383,VALIDATIONS!$AU$2:$AV$4,2,FALSE)))</f>
        <v/>
      </c>
    </row>
    <row r="384" spans="1:16" x14ac:dyDescent="0.25">
      <c r="A384" s="158"/>
      <c r="B384" s="153"/>
      <c r="C384" s="153"/>
      <c r="E384" s="354"/>
      <c r="F384" s="367"/>
      <c r="G384" s="367"/>
      <c r="H384" s="368"/>
      <c r="K384" s="155"/>
      <c r="L384" s="155"/>
      <c r="M384" s="366"/>
      <c r="N384" s="154"/>
      <c r="O384" s="154"/>
      <c r="P384" s="106" t="str">
        <f>IF(AND(I384="",J384="",K384="",L384="",M384="",N384="",O384=""),"",IF(G384="",0,IF(G384="Traffic Island", (2*(K384+L384))*VALIDATIONS!$AR$5 + IF(M384="",0,(VLOOKUP(M384,VALIDATIONS!$AW$2:$AX$5,2)*(K384*L384)  )), IF(G384="",0,VLOOKUP(G384,VALIDATIONS!$AP$2:$AR$5,3)*(PI()/4)*((I384^2)-(J384^2))) +  IF(M384="",0,(VLOOKUP(M384,VALIDATIONS!$AS$2:$AT$5,2)*(PI()/4)*J384^2))  +  (O384 * VALIDATIONS!$AZ$2)     )     )*IF(H384="",0,VLOOKUP(H384,VALIDATIONS!$AU$2:$AV$4,2,FALSE)))</f>
        <v/>
      </c>
    </row>
    <row r="385" spans="1:16" x14ac:dyDescent="0.25">
      <c r="A385" s="158"/>
      <c r="B385" s="153"/>
      <c r="C385" s="153"/>
      <c r="E385" s="354"/>
      <c r="F385" s="367"/>
      <c r="G385" s="367"/>
      <c r="H385" s="368"/>
      <c r="K385" s="155"/>
      <c r="L385" s="155"/>
      <c r="M385" s="366"/>
      <c r="N385" s="154"/>
      <c r="O385" s="154"/>
      <c r="P385" s="106" t="str">
        <f>IF(AND(I385="",J385="",K385="",L385="",M385="",N385="",O385=""),"",IF(G385="",0,IF(G385="Traffic Island", (2*(K385+L385))*VALIDATIONS!$AR$5 + IF(M385="",0,(VLOOKUP(M385,VALIDATIONS!$AW$2:$AX$5,2)*(K385*L385)  )), IF(G385="",0,VLOOKUP(G385,VALIDATIONS!$AP$2:$AR$5,3)*(PI()/4)*((I385^2)-(J385^2))) +  IF(M385="",0,(VLOOKUP(M385,VALIDATIONS!$AS$2:$AT$5,2)*(PI()/4)*J385^2))  +  (O385 * VALIDATIONS!$AZ$2)     )     )*IF(H385="",0,VLOOKUP(H385,VALIDATIONS!$AU$2:$AV$4,2,FALSE)))</f>
        <v/>
      </c>
    </row>
    <row r="386" spans="1:16" x14ac:dyDescent="0.25">
      <c r="A386" s="158"/>
      <c r="B386" s="153"/>
      <c r="C386" s="153"/>
      <c r="E386" s="354"/>
      <c r="F386" s="367"/>
      <c r="G386" s="367"/>
      <c r="H386" s="368"/>
      <c r="K386" s="155"/>
      <c r="L386" s="155"/>
      <c r="M386" s="366"/>
      <c r="N386" s="154"/>
      <c r="O386" s="154"/>
      <c r="P386" s="106" t="str">
        <f>IF(AND(I386="",J386="",K386="",L386="",M386="",N386="",O386=""),"",IF(G386="",0,IF(G386="Traffic Island", (2*(K386+L386))*VALIDATIONS!$AR$5 + IF(M386="",0,(VLOOKUP(M386,VALIDATIONS!$AW$2:$AX$5,2)*(K386*L386)  )), IF(G386="",0,VLOOKUP(G386,VALIDATIONS!$AP$2:$AR$5,3)*(PI()/4)*((I386^2)-(J386^2))) +  IF(M386="",0,(VLOOKUP(M386,VALIDATIONS!$AS$2:$AT$5,2)*(PI()/4)*J386^2))  +  (O386 * VALIDATIONS!$AZ$2)     )     )*IF(H386="",0,VLOOKUP(H386,VALIDATIONS!$AU$2:$AV$4,2,FALSE)))</f>
        <v/>
      </c>
    </row>
    <row r="387" spans="1:16" x14ac:dyDescent="0.25">
      <c r="A387" s="158"/>
      <c r="B387" s="153"/>
      <c r="C387" s="153"/>
      <c r="E387" s="354"/>
      <c r="F387" s="367"/>
      <c r="G387" s="367"/>
      <c r="H387" s="368"/>
      <c r="K387" s="155"/>
      <c r="L387" s="155"/>
      <c r="M387" s="366"/>
      <c r="N387" s="154"/>
      <c r="O387" s="154"/>
      <c r="P387" s="106" t="str">
        <f>IF(AND(I387="",J387="",K387="",L387="",M387="",N387="",O387=""),"",IF(G387="",0,IF(G387="Traffic Island", (2*(K387+L387))*VALIDATIONS!$AR$5 + IF(M387="",0,(VLOOKUP(M387,VALIDATIONS!$AW$2:$AX$5,2)*(K387*L387)  )), IF(G387="",0,VLOOKUP(G387,VALIDATIONS!$AP$2:$AR$5,3)*(PI()/4)*((I387^2)-(J387^2))) +  IF(M387="",0,(VLOOKUP(M387,VALIDATIONS!$AS$2:$AT$5,2)*(PI()/4)*J387^2))  +  (O387 * VALIDATIONS!$AZ$2)     )     )*IF(H387="",0,VLOOKUP(H387,VALIDATIONS!$AU$2:$AV$4,2,FALSE)))</f>
        <v/>
      </c>
    </row>
    <row r="388" spans="1:16" x14ac:dyDescent="0.25">
      <c r="A388" s="158"/>
      <c r="B388" s="153"/>
      <c r="C388" s="153"/>
      <c r="E388" s="354"/>
      <c r="F388" s="367"/>
      <c r="G388" s="367"/>
      <c r="H388" s="368"/>
      <c r="K388" s="155"/>
      <c r="L388" s="155"/>
      <c r="M388" s="366"/>
      <c r="N388" s="154"/>
      <c r="O388" s="154"/>
      <c r="P388" s="106" t="str">
        <f>IF(AND(I388="",J388="",K388="",L388="",M388="",N388="",O388=""),"",IF(G388="",0,IF(G388="Traffic Island", (2*(K388+L388))*VALIDATIONS!$AR$5 + IF(M388="",0,(VLOOKUP(M388,VALIDATIONS!$AW$2:$AX$5,2)*(K388*L388)  )), IF(G388="",0,VLOOKUP(G388,VALIDATIONS!$AP$2:$AR$5,3)*(PI()/4)*((I388^2)-(J388^2))) +  IF(M388="",0,(VLOOKUP(M388,VALIDATIONS!$AS$2:$AT$5,2)*(PI()/4)*J388^2))  +  (O388 * VALIDATIONS!$AZ$2)     )     )*IF(H388="",0,VLOOKUP(H388,VALIDATIONS!$AU$2:$AV$4,2,FALSE)))</f>
        <v/>
      </c>
    </row>
    <row r="389" spans="1:16" x14ac:dyDescent="0.25">
      <c r="A389" s="158"/>
      <c r="B389" s="153"/>
      <c r="C389" s="153"/>
      <c r="E389" s="354"/>
      <c r="F389" s="367"/>
      <c r="G389" s="367"/>
      <c r="H389" s="368"/>
      <c r="K389" s="155"/>
      <c r="L389" s="155"/>
      <c r="M389" s="366"/>
      <c r="N389" s="154"/>
      <c r="O389" s="154"/>
      <c r="P389" s="106" t="str">
        <f>IF(AND(I389="",J389="",K389="",L389="",M389="",N389="",O389=""),"",IF(G389="",0,IF(G389="Traffic Island", (2*(K389+L389))*VALIDATIONS!$AR$5 + IF(M389="",0,(VLOOKUP(M389,VALIDATIONS!$AW$2:$AX$5,2)*(K389*L389)  )), IF(G389="",0,VLOOKUP(G389,VALIDATIONS!$AP$2:$AR$5,3)*(PI()/4)*((I389^2)-(J389^2))) +  IF(M389="",0,(VLOOKUP(M389,VALIDATIONS!$AS$2:$AT$5,2)*(PI()/4)*J389^2))  +  (O389 * VALIDATIONS!$AZ$2)     )     )*IF(H389="",0,VLOOKUP(H389,VALIDATIONS!$AU$2:$AV$4,2,FALSE)))</f>
        <v/>
      </c>
    </row>
    <row r="390" spans="1:16" x14ac:dyDescent="0.25">
      <c r="A390" s="158"/>
      <c r="B390" s="153"/>
      <c r="C390" s="153"/>
      <c r="E390" s="354"/>
      <c r="F390" s="367"/>
      <c r="G390" s="367"/>
      <c r="H390" s="368"/>
      <c r="K390" s="155"/>
      <c r="L390" s="155"/>
      <c r="M390" s="366"/>
      <c r="N390" s="154"/>
      <c r="O390" s="154"/>
      <c r="P390" s="106" t="str">
        <f>IF(AND(I390="",J390="",K390="",L390="",M390="",N390="",O390=""),"",IF(G390="",0,IF(G390="Traffic Island", (2*(K390+L390))*VALIDATIONS!$AR$5 + IF(M390="",0,(VLOOKUP(M390,VALIDATIONS!$AW$2:$AX$5,2)*(K390*L390)  )), IF(G390="",0,VLOOKUP(G390,VALIDATIONS!$AP$2:$AR$5,3)*(PI()/4)*((I390^2)-(J390^2))) +  IF(M390="",0,(VLOOKUP(M390,VALIDATIONS!$AS$2:$AT$5,2)*(PI()/4)*J390^2))  +  (O390 * VALIDATIONS!$AZ$2)     )     )*IF(H390="",0,VLOOKUP(H390,VALIDATIONS!$AU$2:$AV$4,2,FALSE)))</f>
        <v/>
      </c>
    </row>
    <row r="391" spans="1:16" x14ac:dyDescent="0.25">
      <c r="A391" s="158"/>
      <c r="B391" s="153"/>
      <c r="C391" s="153"/>
      <c r="E391" s="354"/>
      <c r="F391" s="367"/>
      <c r="G391" s="367"/>
      <c r="H391" s="368"/>
      <c r="K391" s="155"/>
      <c r="L391" s="155"/>
      <c r="M391" s="366"/>
      <c r="N391" s="154"/>
      <c r="O391" s="154"/>
      <c r="P391" s="106" t="str">
        <f>IF(AND(I391="",J391="",K391="",L391="",M391="",N391="",O391=""),"",IF(G391="",0,IF(G391="Traffic Island", (2*(K391+L391))*VALIDATIONS!$AR$5 + IF(M391="",0,(VLOOKUP(M391,VALIDATIONS!$AW$2:$AX$5,2)*(K391*L391)  )), IF(G391="",0,VLOOKUP(G391,VALIDATIONS!$AP$2:$AR$5,3)*(PI()/4)*((I391^2)-(J391^2))) +  IF(M391="",0,(VLOOKUP(M391,VALIDATIONS!$AS$2:$AT$5,2)*(PI()/4)*J391^2))  +  (O391 * VALIDATIONS!$AZ$2)     )     )*IF(H391="",0,VLOOKUP(H391,VALIDATIONS!$AU$2:$AV$4,2,FALSE)))</f>
        <v/>
      </c>
    </row>
    <row r="392" spans="1:16" x14ac:dyDescent="0.25">
      <c r="A392" s="158"/>
      <c r="B392" s="153"/>
      <c r="C392" s="153"/>
      <c r="E392" s="354"/>
      <c r="F392" s="367"/>
      <c r="G392" s="367"/>
      <c r="H392" s="368"/>
      <c r="K392" s="155"/>
      <c r="L392" s="155"/>
      <c r="M392" s="366"/>
      <c r="N392" s="154"/>
      <c r="O392" s="154"/>
      <c r="P392" s="106" t="str">
        <f>IF(AND(I392="",J392="",K392="",L392="",M392="",N392="",O392=""),"",IF(G392="",0,IF(G392="Traffic Island", (2*(K392+L392))*VALIDATIONS!$AR$5 + IF(M392="",0,(VLOOKUP(M392,VALIDATIONS!$AW$2:$AX$5,2)*(K392*L392)  )), IF(G392="",0,VLOOKUP(G392,VALIDATIONS!$AP$2:$AR$5,3)*(PI()/4)*((I392^2)-(J392^2))) +  IF(M392="",0,(VLOOKUP(M392,VALIDATIONS!$AS$2:$AT$5,2)*(PI()/4)*J392^2))  +  (O392 * VALIDATIONS!$AZ$2)     )     )*IF(H392="",0,VLOOKUP(H392,VALIDATIONS!$AU$2:$AV$4,2,FALSE)))</f>
        <v/>
      </c>
    </row>
    <row r="393" spans="1:16" x14ac:dyDescent="0.25">
      <c r="A393" s="158"/>
      <c r="B393" s="153"/>
      <c r="C393" s="153"/>
      <c r="E393" s="354"/>
      <c r="F393" s="367"/>
      <c r="G393" s="367"/>
      <c r="H393" s="368"/>
      <c r="K393" s="155"/>
      <c r="L393" s="155"/>
      <c r="M393" s="366"/>
      <c r="N393" s="154"/>
      <c r="O393" s="154"/>
      <c r="P393" s="106" t="str">
        <f>IF(AND(I393="",J393="",K393="",L393="",M393="",N393="",O393=""),"",IF(G393="",0,IF(G393="Traffic Island", (2*(K393+L393))*VALIDATIONS!$AR$5 + IF(M393="",0,(VLOOKUP(M393,VALIDATIONS!$AW$2:$AX$5,2)*(K393*L393)  )), IF(G393="",0,VLOOKUP(G393,VALIDATIONS!$AP$2:$AR$5,3)*(PI()/4)*((I393^2)-(J393^2))) +  IF(M393="",0,(VLOOKUP(M393,VALIDATIONS!$AS$2:$AT$5,2)*(PI()/4)*J393^2))  +  (O393 * VALIDATIONS!$AZ$2)     )     )*IF(H393="",0,VLOOKUP(H393,VALIDATIONS!$AU$2:$AV$4,2,FALSE)))</f>
        <v/>
      </c>
    </row>
    <row r="394" spans="1:16" x14ac:dyDescent="0.25">
      <c r="A394" s="158"/>
      <c r="B394" s="153"/>
      <c r="C394" s="153"/>
      <c r="E394" s="354"/>
      <c r="F394" s="367"/>
      <c r="G394" s="367"/>
      <c r="H394" s="368"/>
      <c r="K394" s="155"/>
      <c r="L394" s="155"/>
      <c r="M394" s="366"/>
      <c r="N394" s="154"/>
      <c r="O394" s="154"/>
      <c r="P394" s="106" t="str">
        <f>IF(AND(I394="",J394="",K394="",L394="",M394="",N394="",O394=""),"",IF(G394="",0,IF(G394="Traffic Island", (2*(K394+L394))*VALIDATIONS!$AR$5 + IF(M394="",0,(VLOOKUP(M394,VALIDATIONS!$AW$2:$AX$5,2)*(K394*L394)  )), IF(G394="",0,VLOOKUP(G394,VALIDATIONS!$AP$2:$AR$5,3)*(PI()/4)*((I394^2)-(J394^2))) +  IF(M394="",0,(VLOOKUP(M394,VALIDATIONS!$AS$2:$AT$5,2)*(PI()/4)*J394^2))  +  (O394 * VALIDATIONS!$AZ$2)     )     )*IF(H394="",0,VLOOKUP(H394,VALIDATIONS!$AU$2:$AV$4,2,FALSE)))</f>
        <v/>
      </c>
    </row>
    <row r="395" spans="1:16" x14ac:dyDescent="0.25">
      <c r="A395" s="158"/>
      <c r="B395" s="153"/>
      <c r="C395" s="153"/>
      <c r="E395" s="354"/>
      <c r="F395" s="367"/>
      <c r="G395" s="367"/>
      <c r="H395" s="368"/>
      <c r="K395" s="155"/>
      <c r="L395" s="155"/>
      <c r="M395" s="366"/>
      <c r="N395" s="154"/>
      <c r="O395" s="154"/>
      <c r="P395" s="106" t="str">
        <f>IF(AND(I395="",J395="",K395="",L395="",M395="",N395="",O395=""),"",IF(G395="",0,IF(G395="Traffic Island", (2*(K395+L395))*VALIDATIONS!$AR$5 + IF(M395="",0,(VLOOKUP(M395,VALIDATIONS!$AW$2:$AX$5,2)*(K395*L395)  )), IF(G395="",0,VLOOKUP(G395,VALIDATIONS!$AP$2:$AR$5,3)*(PI()/4)*((I395^2)-(J395^2))) +  IF(M395="",0,(VLOOKUP(M395,VALIDATIONS!$AS$2:$AT$5,2)*(PI()/4)*J395^2))  +  (O395 * VALIDATIONS!$AZ$2)     )     )*IF(H395="",0,VLOOKUP(H395,VALIDATIONS!$AU$2:$AV$4,2,FALSE)))</f>
        <v/>
      </c>
    </row>
    <row r="396" spans="1:16" x14ac:dyDescent="0.25">
      <c r="A396" s="158"/>
      <c r="B396" s="153"/>
      <c r="C396" s="153"/>
      <c r="E396" s="354"/>
      <c r="F396" s="367"/>
      <c r="G396" s="367"/>
      <c r="H396" s="368"/>
      <c r="K396" s="155"/>
      <c r="L396" s="155"/>
      <c r="M396" s="366"/>
      <c r="N396" s="154"/>
      <c r="O396" s="154"/>
      <c r="P396" s="106" t="str">
        <f>IF(AND(I396="",J396="",K396="",L396="",M396="",N396="",O396=""),"",IF(G396="",0,IF(G396="Traffic Island", (2*(K396+L396))*VALIDATIONS!$AR$5 + IF(M396="",0,(VLOOKUP(M396,VALIDATIONS!$AW$2:$AX$5,2)*(K396*L396)  )), IF(G396="",0,VLOOKUP(G396,VALIDATIONS!$AP$2:$AR$5,3)*(PI()/4)*((I396^2)-(J396^2))) +  IF(M396="",0,(VLOOKUP(M396,VALIDATIONS!$AS$2:$AT$5,2)*(PI()/4)*J396^2))  +  (O396 * VALIDATIONS!$AZ$2)     )     )*IF(H396="",0,VLOOKUP(H396,VALIDATIONS!$AU$2:$AV$4,2,FALSE)))</f>
        <v/>
      </c>
    </row>
    <row r="397" spans="1:16" x14ac:dyDescent="0.25">
      <c r="A397" s="158"/>
      <c r="B397" s="153"/>
      <c r="C397" s="153"/>
      <c r="E397" s="354"/>
      <c r="F397" s="367"/>
      <c r="G397" s="367"/>
      <c r="H397" s="368"/>
      <c r="K397" s="155"/>
      <c r="L397" s="155"/>
      <c r="M397" s="366"/>
      <c r="N397" s="154"/>
      <c r="O397" s="154"/>
      <c r="P397" s="106" t="str">
        <f>IF(AND(I397="",J397="",K397="",L397="",M397="",N397="",O397=""),"",IF(G397="",0,IF(G397="Traffic Island", (2*(K397+L397))*VALIDATIONS!$AR$5 + IF(M397="",0,(VLOOKUP(M397,VALIDATIONS!$AW$2:$AX$5,2)*(K397*L397)  )), IF(G397="",0,VLOOKUP(G397,VALIDATIONS!$AP$2:$AR$5,3)*(PI()/4)*((I397^2)-(J397^2))) +  IF(M397="",0,(VLOOKUP(M397,VALIDATIONS!$AS$2:$AT$5,2)*(PI()/4)*J397^2))  +  (O397 * VALIDATIONS!$AZ$2)     )     )*IF(H397="",0,VLOOKUP(H397,VALIDATIONS!$AU$2:$AV$4,2,FALSE)))</f>
        <v/>
      </c>
    </row>
    <row r="398" spans="1:16" x14ac:dyDescent="0.25">
      <c r="A398" s="158"/>
      <c r="B398" s="153"/>
      <c r="C398" s="153"/>
      <c r="E398" s="354"/>
      <c r="F398" s="367"/>
      <c r="G398" s="367"/>
      <c r="H398" s="368"/>
      <c r="K398" s="155"/>
      <c r="L398" s="155"/>
      <c r="M398" s="366"/>
      <c r="N398" s="154"/>
      <c r="O398" s="154"/>
      <c r="P398" s="106" t="str">
        <f>IF(AND(I398="",J398="",K398="",L398="",M398="",N398="",O398=""),"",IF(G398="",0,IF(G398="Traffic Island", (2*(K398+L398))*VALIDATIONS!$AR$5 + IF(M398="",0,(VLOOKUP(M398,VALIDATIONS!$AW$2:$AX$5,2)*(K398*L398)  )), IF(G398="",0,VLOOKUP(G398,VALIDATIONS!$AP$2:$AR$5,3)*(PI()/4)*((I398^2)-(J398^2))) +  IF(M398="",0,(VLOOKUP(M398,VALIDATIONS!$AS$2:$AT$5,2)*(PI()/4)*J398^2))  +  (O398 * VALIDATIONS!$AZ$2)     )     )*IF(H398="",0,VLOOKUP(H398,VALIDATIONS!$AU$2:$AV$4,2,FALSE)))</f>
        <v/>
      </c>
    </row>
    <row r="399" spans="1:16" x14ac:dyDescent="0.25">
      <c r="A399" s="158"/>
      <c r="B399" s="153"/>
      <c r="C399" s="153"/>
      <c r="E399" s="354"/>
      <c r="F399" s="367"/>
      <c r="G399" s="367"/>
      <c r="H399" s="368"/>
      <c r="K399" s="155"/>
      <c r="L399" s="155"/>
      <c r="M399" s="366"/>
      <c r="N399" s="154"/>
      <c r="O399" s="154"/>
      <c r="P399" s="106" t="str">
        <f>IF(AND(I399="",J399="",K399="",L399="",M399="",N399="",O399=""),"",IF(G399="",0,IF(G399="Traffic Island", (2*(K399+L399))*VALIDATIONS!$AR$5 + IF(M399="",0,(VLOOKUP(M399,VALIDATIONS!$AW$2:$AX$5,2)*(K399*L399)  )), IF(G399="",0,VLOOKUP(G399,VALIDATIONS!$AP$2:$AR$5,3)*(PI()/4)*((I399^2)-(J399^2))) +  IF(M399="",0,(VLOOKUP(M399,VALIDATIONS!$AS$2:$AT$5,2)*(PI()/4)*J399^2))  +  (O399 * VALIDATIONS!$AZ$2)     )     )*IF(H399="",0,VLOOKUP(H399,VALIDATIONS!$AU$2:$AV$4,2,FALSE)))</f>
        <v/>
      </c>
    </row>
    <row r="400" spans="1:16" x14ac:dyDescent="0.25">
      <c r="A400" s="158"/>
      <c r="B400" s="153"/>
      <c r="C400" s="153"/>
      <c r="E400" s="354"/>
      <c r="F400" s="367"/>
      <c r="G400" s="367"/>
      <c r="H400" s="368"/>
      <c r="K400" s="155"/>
      <c r="L400" s="155"/>
      <c r="M400" s="366"/>
      <c r="N400" s="154"/>
      <c r="O400" s="154"/>
      <c r="P400" s="106" t="str">
        <f>IF(AND(I400="",J400="",K400="",L400="",M400="",N400="",O400=""),"",IF(G400="",0,IF(G400="Traffic Island", (2*(K400+L400))*VALIDATIONS!$AR$5 + IF(M400="",0,(VLOOKUP(M400,VALIDATIONS!$AW$2:$AX$5,2)*(K400*L400)  )), IF(G400="",0,VLOOKUP(G400,VALIDATIONS!$AP$2:$AR$5,3)*(PI()/4)*((I400^2)-(J400^2))) +  IF(M400="",0,(VLOOKUP(M400,VALIDATIONS!$AS$2:$AT$5,2)*(PI()/4)*J400^2))  +  (O400 * VALIDATIONS!$AZ$2)     )     )*IF(H400="",0,VLOOKUP(H400,VALIDATIONS!$AU$2:$AV$4,2,FALSE)))</f>
        <v/>
      </c>
    </row>
    <row r="401" spans="1:16" x14ac:dyDescent="0.25">
      <c r="A401" s="158"/>
      <c r="B401" s="153"/>
      <c r="C401" s="153"/>
      <c r="E401" s="354"/>
      <c r="F401" s="367"/>
      <c r="G401" s="367"/>
      <c r="H401" s="368"/>
      <c r="K401" s="155"/>
      <c r="L401" s="155"/>
      <c r="M401" s="366"/>
      <c r="N401" s="154"/>
      <c r="O401" s="154"/>
      <c r="P401" s="106" t="str">
        <f>IF(AND(I401="",J401="",K401="",L401="",M401="",N401="",O401=""),"",IF(G401="",0,IF(G401="Traffic Island", (2*(K401+L401))*VALIDATIONS!$AR$5 + IF(M401="",0,(VLOOKUP(M401,VALIDATIONS!$AW$2:$AX$5,2)*(K401*L401)  )), IF(G401="",0,VLOOKUP(G401,VALIDATIONS!$AP$2:$AR$5,3)*(PI()/4)*((I401^2)-(J401^2))) +  IF(M401="",0,(VLOOKUP(M401,VALIDATIONS!$AS$2:$AT$5,2)*(PI()/4)*J401^2))  +  (O401 * VALIDATIONS!$AZ$2)     )     )*IF(H401="",0,VLOOKUP(H401,VALIDATIONS!$AU$2:$AV$4,2,FALSE)))</f>
        <v/>
      </c>
    </row>
    <row r="402" spans="1:16" x14ac:dyDescent="0.25">
      <c r="A402" s="158"/>
      <c r="B402" s="153"/>
      <c r="C402" s="153"/>
      <c r="E402" s="354"/>
      <c r="F402" s="367"/>
      <c r="G402" s="367"/>
      <c r="H402" s="368"/>
      <c r="K402" s="155"/>
      <c r="L402" s="155"/>
      <c r="M402" s="366"/>
      <c r="N402" s="154"/>
      <c r="O402" s="154"/>
      <c r="P402" s="106" t="str">
        <f>IF(AND(I402="",J402="",K402="",L402="",M402="",N402="",O402=""),"",IF(G402="",0,IF(G402="Traffic Island", (2*(K402+L402))*VALIDATIONS!$AR$5 + IF(M402="",0,(VLOOKUP(M402,VALIDATIONS!$AW$2:$AX$5,2)*(K402*L402)  )), IF(G402="",0,VLOOKUP(G402,VALIDATIONS!$AP$2:$AR$5,3)*(PI()/4)*((I402^2)-(J402^2))) +  IF(M402="",0,(VLOOKUP(M402,VALIDATIONS!$AS$2:$AT$5,2)*(PI()/4)*J402^2))  +  (O402 * VALIDATIONS!$AZ$2)     )     )*IF(H402="",0,VLOOKUP(H402,VALIDATIONS!$AU$2:$AV$4,2,FALSE)))</f>
        <v/>
      </c>
    </row>
    <row r="403" spans="1:16" x14ac:dyDescent="0.25">
      <c r="A403" s="158"/>
      <c r="B403" s="153"/>
      <c r="C403" s="153"/>
      <c r="E403" s="354"/>
      <c r="F403" s="367"/>
      <c r="G403" s="367"/>
      <c r="H403" s="368"/>
      <c r="K403" s="155"/>
      <c r="L403" s="155"/>
      <c r="M403" s="366"/>
      <c r="N403" s="154"/>
      <c r="O403" s="154"/>
      <c r="P403" s="106" t="str">
        <f>IF(AND(I403="",J403="",K403="",L403="",M403="",N403="",O403=""),"",IF(G403="",0,IF(G403="Traffic Island", (2*(K403+L403))*VALIDATIONS!$AR$5 + IF(M403="",0,(VLOOKUP(M403,VALIDATIONS!$AW$2:$AX$5,2)*(K403*L403)  )), IF(G403="",0,VLOOKUP(G403,VALIDATIONS!$AP$2:$AR$5,3)*(PI()/4)*((I403^2)-(J403^2))) +  IF(M403="",0,(VLOOKUP(M403,VALIDATIONS!$AS$2:$AT$5,2)*(PI()/4)*J403^2))  +  (O403 * VALIDATIONS!$AZ$2)     )     )*IF(H403="",0,VLOOKUP(H403,VALIDATIONS!$AU$2:$AV$4,2,FALSE)))</f>
        <v/>
      </c>
    </row>
    <row r="404" spans="1:16" x14ac:dyDescent="0.25">
      <c r="A404" s="158"/>
      <c r="B404" s="153"/>
      <c r="C404" s="153"/>
      <c r="E404" s="354"/>
      <c r="F404" s="367"/>
      <c r="G404" s="367"/>
      <c r="H404" s="368"/>
      <c r="K404" s="155"/>
      <c r="L404" s="155"/>
      <c r="M404" s="366"/>
      <c r="N404" s="154"/>
      <c r="O404" s="154"/>
      <c r="P404" s="106" t="str">
        <f>IF(AND(I404="",J404="",K404="",L404="",M404="",N404="",O404=""),"",IF(G404="",0,IF(G404="Traffic Island", (2*(K404+L404))*VALIDATIONS!$AR$5 + IF(M404="",0,(VLOOKUP(M404,VALIDATIONS!$AW$2:$AX$5,2)*(K404*L404)  )), IF(G404="",0,VLOOKUP(G404,VALIDATIONS!$AP$2:$AR$5,3)*(PI()/4)*((I404^2)-(J404^2))) +  IF(M404="",0,(VLOOKUP(M404,VALIDATIONS!$AS$2:$AT$5,2)*(PI()/4)*J404^2))  +  (O404 * VALIDATIONS!$AZ$2)     )     )*IF(H404="",0,VLOOKUP(H404,VALIDATIONS!$AU$2:$AV$4,2,FALSE)))</f>
        <v/>
      </c>
    </row>
    <row r="405" spans="1:16" x14ac:dyDescent="0.25">
      <c r="A405" s="158"/>
      <c r="B405" s="153"/>
      <c r="C405" s="153"/>
      <c r="E405" s="354"/>
      <c r="F405" s="367"/>
      <c r="G405" s="367"/>
      <c r="H405" s="368"/>
      <c r="K405" s="155"/>
      <c r="L405" s="155"/>
      <c r="M405" s="366"/>
      <c r="N405" s="154"/>
      <c r="O405" s="154"/>
      <c r="P405" s="106" t="str">
        <f>IF(AND(I405="",J405="",K405="",L405="",M405="",N405="",O405=""),"",IF(G405="",0,IF(G405="Traffic Island", (2*(K405+L405))*VALIDATIONS!$AR$5 + IF(M405="",0,(VLOOKUP(M405,VALIDATIONS!$AW$2:$AX$5,2)*(K405*L405)  )), IF(G405="",0,VLOOKUP(G405,VALIDATIONS!$AP$2:$AR$5,3)*(PI()/4)*((I405^2)-(J405^2))) +  IF(M405="",0,(VLOOKUP(M405,VALIDATIONS!$AS$2:$AT$5,2)*(PI()/4)*J405^2))  +  (O405 * VALIDATIONS!$AZ$2)     )     )*IF(H405="",0,VLOOKUP(H405,VALIDATIONS!$AU$2:$AV$4,2,FALSE)))</f>
        <v/>
      </c>
    </row>
    <row r="406" spans="1:16" x14ac:dyDescent="0.25">
      <c r="A406" s="158"/>
      <c r="B406" s="153"/>
      <c r="C406" s="153"/>
      <c r="E406" s="354"/>
      <c r="F406" s="367"/>
      <c r="G406" s="367"/>
      <c r="H406" s="368"/>
      <c r="K406" s="155"/>
      <c r="L406" s="155"/>
      <c r="M406" s="366"/>
      <c r="N406" s="154"/>
      <c r="O406" s="154"/>
      <c r="P406" s="106" t="str">
        <f>IF(AND(I406="",J406="",K406="",L406="",M406="",N406="",O406=""),"",IF(G406="",0,IF(G406="Traffic Island", (2*(K406+L406))*VALIDATIONS!$AR$5 + IF(M406="",0,(VLOOKUP(M406,VALIDATIONS!$AW$2:$AX$5,2)*(K406*L406)  )), IF(G406="",0,VLOOKUP(G406,VALIDATIONS!$AP$2:$AR$5,3)*(PI()/4)*((I406^2)-(J406^2))) +  IF(M406="",0,(VLOOKUP(M406,VALIDATIONS!$AS$2:$AT$5,2)*(PI()/4)*J406^2))  +  (O406 * VALIDATIONS!$AZ$2)     )     )*IF(H406="",0,VLOOKUP(H406,VALIDATIONS!$AU$2:$AV$4,2,FALSE)))</f>
        <v/>
      </c>
    </row>
    <row r="407" spans="1:16" x14ac:dyDescent="0.25">
      <c r="A407" s="158"/>
      <c r="B407" s="153"/>
      <c r="C407" s="153"/>
      <c r="E407" s="354"/>
      <c r="F407" s="367"/>
      <c r="G407" s="367"/>
      <c r="H407" s="368"/>
      <c r="K407" s="155"/>
      <c r="L407" s="155"/>
      <c r="M407" s="366"/>
      <c r="N407" s="154"/>
      <c r="O407" s="154"/>
      <c r="P407" s="106" t="str">
        <f>IF(AND(I407="",J407="",K407="",L407="",M407="",N407="",O407=""),"",IF(G407="",0,IF(G407="Traffic Island", (2*(K407+L407))*VALIDATIONS!$AR$5 + IF(M407="",0,(VLOOKUP(M407,VALIDATIONS!$AW$2:$AX$5,2)*(K407*L407)  )), IF(G407="",0,VLOOKUP(G407,VALIDATIONS!$AP$2:$AR$5,3)*(PI()/4)*((I407^2)-(J407^2))) +  IF(M407="",0,(VLOOKUP(M407,VALIDATIONS!$AS$2:$AT$5,2)*(PI()/4)*J407^2))  +  (O407 * VALIDATIONS!$AZ$2)     )     )*IF(H407="",0,VLOOKUP(H407,VALIDATIONS!$AU$2:$AV$4,2,FALSE)))</f>
        <v/>
      </c>
    </row>
    <row r="408" spans="1:16" x14ac:dyDescent="0.25">
      <c r="A408" s="158"/>
      <c r="B408" s="153"/>
      <c r="C408" s="153"/>
      <c r="E408" s="354"/>
      <c r="F408" s="367"/>
      <c r="G408" s="367"/>
      <c r="H408" s="368"/>
      <c r="K408" s="155"/>
      <c r="L408" s="155"/>
      <c r="M408" s="366"/>
      <c r="N408" s="154"/>
      <c r="O408" s="154"/>
      <c r="P408" s="106" t="str">
        <f>IF(AND(I408="",J408="",K408="",L408="",M408="",N408="",O408=""),"",IF(G408="",0,IF(G408="Traffic Island", (2*(K408+L408))*VALIDATIONS!$AR$5 + IF(M408="",0,(VLOOKUP(M408,VALIDATIONS!$AW$2:$AX$5,2)*(K408*L408)  )), IF(G408="",0,VLOOKUP(G408,VALIDATIONS!$AP$2:$AR$5,3)*(PI()/4)*((I408^2)-(J408^2))) +  IF(M408="",0,(VLOOKUP(M408,VALIDATIONS!$AS$2:$AT$5,2)*(PI()/4)*J408^2))  +  (O408 * VALIDATIONS!$AZ$2)     )     )*IF(H408="",0,VLOOKUP(H408,VALIDATIONS!$AU$2:$AV$4,2,FALSE)))</f>
        <v/>
      </c>
    </row>
    <row r="409" spans="1:16" x14ac:dyDescent="0.25">
      <c r="A409" s="158"/>
      <c r="B409" s="153"/>
      <c r="C409" s="153"/>
      <c r="E409" s="354"/>
      <c r="F409" s="367"/>
      <c r="G409" s="367"/>
      <c r="H409" s="368"/>
      <c r="K409" s="155"/>
      <c r="L409" s="155"/>
      <c r="M409" s="366"/>
      <c r="N409" s="154"/>
      <c r="O409" s="154"/>
      <c r="P409" s="106" t="str">
        <f>IF(AND(I409="",J409="",K409="",L409="",M409="",N409="",O409=""),"",IF(G409="",0,IF(G409="Traffic Island", (2*(K409+L409))*VALIDATIONS!$AR$5 + IF(M409="",0,(VLOOKUP(M409,VALIDATIONS!$AW$2:$AX$5,2)*(K409*L409)  )), IF(G409="",0,VLOOKUP(G409,VALIDATIONS!$AP$2:$AR$5,3)*(PI()/4)*((I409^2)-(J409^2))) +  IF(M409="",0,(VLOOKUP(M409,VALIDATIONS!$AS$2:$AT$5,2)*(PI()/4)*J409^2))  +  (O409 * VALIDATIONS!$AZ$2)     )     )*IF(H409="",0,VLOOKUP(H409,VALIDATIONS!$AU$2:$AV$4,2,FALSE)))</f>
        <v/>
      </c>
    </row>
    <row r="410" spans="1:16" x14ac:dyDescent="0.25">
      <c r="A410" s="158"/>
      <c r="B410" s="153"/>
      <c r="C410" s="153"/>
      <c r="E410" s="354"/>
      <c r="F410" s="367"/>
      <c r="G410" s="367"/>
      <c r="H410" s="368"/>
      <c r="K410" s="155"/>
      <c r="L410" s="155"/>
      <c r="M410" s="366"/>
      <c r="N410" s="154"/>
      <c r="O410" s="154"/>
      <c r="P410" s="106" t="str">
        <f>IF(AND(I410="",J410="",K410="",L410="",M410="",N410="",O410=""),"",IF(G410="",0,IF(G410="Traffic Island", (2*(K410+L410))*VALIDATIONS!$AR$5 + IF(M410="",0,(VLOOKUP(M410,VALIDATIONS!$AW$2:$AX$5,2)*(K410*L410)  )), IF(G410="",0,VLOOKUP(G410,VALIDATIONS!$AP$2:$AR$5,3)*(PI()/4)*((I410^2)-(J410^2))) +  IF(M410="",0,(VLOOKUP(M410,VALIDATIONS!$AS$2:$AT$5,2)*(PI()/4)*J410^2))  +  (O410 * VALIDATIONS!$AZ$2)     )     )*IF(H410="",0,VLOOKUP(H410,VALIDATIONS!$AU$2:$AV$4,2,FALSE)))</f>
        <v/>
      </c>
    </row>
    <row r="411" spans="1:16" x14ac:dyDescent="0.25">
      <c r="A411" s="158"/>
      <c r="B411" s="153"/>
      <c r="C411" s="153"/>
      <c r="E411" s="354"/>
      <c r="F411" s="367"/>
      <c r="G411" s="367"/>
      <c r="H411" s="368"/>
      <c r="K411" s="155"/>
      <c r="L411" s="155"/>
      <c r="M411" s="366"/>
      <c r="N411" s="154"/>
      <c r="O411" s="154"/>
      <c r="P411" s="106" t="str">
        <f>IF(AND(I411="",J411="",K411="",L411="",M411="",N411="",O411=""),"",IF(G411="",0,IF(G411="Traffic Island", (2*(K411+L411))*VALIDATIONS!$AR$5 + IF(M411="",0,(VLOOKUP(M411,VALIDATIONS!$AW$2:$AX$5,2)*(K411*L411)  )), IF(G411="",0,VLOOKUP(G411,VALIDATIONS!$AP$2:$AR$5,3)*(PI()/4)*((I411^2)-(J411^2))) +  IF(M411="",0,(VLOOKUP(M411,VALIDATIONS!$AS$2:$AT$5,2)*(PI()/4)*J411^2))  +  (O411 * VALIDATIONS!$AZ$2)     )     )*IF(H411="",0,VLOOKUP(H411,VALIDATIONS!$AU$2:$AV$4,2,FALSE)))</f>
        <v/>
      </c>
    </row>
    <row r="412" spans="1:16" x14ac:dyDescent="0.25">
      <c r="A412" s="158"/>
      <c r="B412" s="153"/>
      <c r="C412" s="153"/>
      <c r="E412" s="354"/>
      <c r="F412" s="367"/>
      <c r="G412" s="367"/>
      <c r="H412" s="368"/>
      <c r="K412" s="155"/>
      <c r="L412" s="155"/>
      <c r="M412" s="366"/>
      <c r="N412" s="154"/>
      <c r="O412" s="154"/>
      <c r="P412" s="106" t="str">
        <f>IF(AND(I412="",J412="",K412="",L412="",M412="",N412="",O412=""),"",IF(G412="",0,IF(G412="Traffic Island", (2*(K412+L412))*VALIDATIONS!$AR$5 + IF(M412="",0,(VLOOKUP(M412,VALIDATIONS!$AW$2:$AX$5,2)*(K412*L412)  )), IF(G412="",0,VLOOKUP(G412,VALIDATIONS!$AP$2:$AR$5,3)*(PI()/4)*((I412^2)-(J412^2))) +  IF(M412="",0,(VLOOKUP(M412,VALIDATIONS!$AS$2:$AT$5,2)*(PI()/4)*J412^2))  +  (O412 * VALIDATIONS!$AZ$2)     )     )*IF(H412="",0,VLOOKUP(H412,VALIDATIONS!$AU$2:$AV$4,2,FALSE)))</f>
        <v/>
      </c>
    </row>
    <row r="413" spans="1:16" x14ac:dyDescent="0.25">
      <c r="A413" s="158"/>
      <c r="B413" s="153"/>
      <c r="C413" s="153"/>
      <c r="E413" s="354"/>
      <c r="F413" s="367"/>
      <c r="G413" s="367"/>
      <c r="H413" s="368"/>
      <c r="K413" s="155"/>
      <c r="L413" s="155"/>
      <c r="M413" s="366"/>
      <c r="N413" s="154"/>
      <c r="O413" s="154"/>
      <c r="P413" s="106" t="str">
        <f>IF(AND(I413="",J413="",K413="",L413="",M413="",N413="",O413=""),"",IF(G413="",0,IF(G413="Traffic Island", (2*(K413+L413))*VALIDATIONS!$AR$5 + IF(M413="",0,(VLOOKUP(M413,VALIDATIONS!$AW$2:$AX$5,2)*(K413*L413)  )), IF(G413="",0,VLOOKUP(G413,VALIDATIONS!$AP$2:$AR$5,3)*(PI()/4)*((I413^2)-(J413^2))) +  IF(M413="",0,(VLOOKUP(M413,VALIDATIONS!$AS$2:$AT$5,2)*(PI()/4)*J413^2))  +  (O413 * VALIDATIONS!$AZ$2)     )     )*IF(H413="",0,VLOOKUP(H413,VALIDATIONS!$AU$2:$AV$4,2,FALSE)))</f>
        <v/>
      </c>
    </row>
    <row r="414" spans="1:16" x14ac:dyDescent="0.25">
      <c r="A414" s="158"/>
      <c r="B414" s="153"/>
      <c r="C414" s="153"/>
      <c r="E414" s="354"/>
      <c r="F414" s="367"/>
      <c r="G414" s="367"/>
      <c r="H414" s="368"/>
      <c r="K414" s="155"/>
      <c r="L414" s="155"/>
      <c r="M414" s="366"/>
      <c r="N414" s="154"/>
      <c r="O414" s="154"/>
      <c r="P414" s="106" t="str">
        <f>IF(AND(I414="",J414="",K414="",L414="",M414="",N414="",O414=""),"",IF(G414="",0,IF(G414="Traffic Island", (2*(K414+L414))*VALIDATIONS!$AR$5 + IF(M414="",0,(VLOOKUP(M414,VALIDATIONS!$AW$2:$AX$5,2)*(K414*L414)  )), IF(G414="",0,VLOOKUP(G414,VALIDATIONS!$AP$2:$AR$5,3)*(PI()/4)*((I414^2)-(J414^2))) +  IF(M414="",0,(VLOOKUP(M414,VALIDATIONS!$AS$2:$AT$5,2)*(PI()/4)*J414^2))  +  (O414 * VALIDATIONS!$AZ$2)     )     )*IF(H414="",0,VLOOKUP(H414,VALIDATIONS!$AU$2:$AV$4,2,FALSE)))</f>
        <v/>
      </c>
    </row>
    <row r="415" spans="1:16" x14ac:dyDescent="0.25">
      <c r="A415" s="158"/>
      <c r="B415" s="153"/>
      <c r="C415" s="153"/>
      <c r="E415" s="354"/>
      <c r="F415" s="367"/>
      <c r="G415" s="367"/>
      <c r="H415" s="368"/>
      <c r="K415" s="155"/>
      <c r="L415" s="155"/>
      <c r="M415" s="366"/>
      <c r="N415" s="154"/>
      <c r="O415" s="154"/>
      <c r="P415" s="106" t="str">
        <f>IF(AND(I415="",J415="",K415="",L415="",M415="",N415="",O415=""),"",IF(G415="",0,IF(G415="Traffic Island", (2*(K415+L415))*VALIDATIONS!$AR$5 + IF(M415="",0,(VLOOKUP(M415,VALIDATIONS!$AW$2:$AX$5,2)*(K415*L415)  )), IF(G415="",0,VLOOKUP(G415,VALIDATIONS!$AP$2:$AR$5,3)*(PI()/4)*((I415^2)-(J415^2))) +  IF(M415="",0,(VLOOKUP(M415,VALIDATIONS!$AS$2:$AT$5,2)*(PI()/4)*J415^2))  +  (O415 * VALIDATIONS!$AZ$2)     )     )*IF(H415="",0,VLOOKUP(H415,VALIDATIONS!$AU$2:$AV$4,2,FALSE)))</f>
        <v/>
      </c>
    </row>
    <row r="416" spans="1:16" x14ac:dyDescent="0.25">
      <c r="A416" s="158"/>
      <c r="B416" s="153"/>
      <c r="C416" s="153"/>
      <c r="E416" s="354"/>
      <c r="F416" s="367"/>
      <c r="G416" s="367"/>
      <c r="H416" s="368"/>
      <c r="K416" s="155"/>
      <c r="L416" s="155"/>
      <c r="M416" s="366"/>
      <c r="N416" s="154"/>
      <c r="O416" s="154"/>
      <c r="P416" s="106" t="str">
        <f>IF(AND(I416="",J416="",K416="",L416="",M416="",N416="",O416=""),"",IF(G416="",0,IF(G416="Traffic Island", (2*(K416+L416))*VALIDATIONS!$AR$5 + IF(M416="",0,(VLOOKUP(M416,VALIDATIONS!$AW$2:$AX$5,2)*(K416*L416)  )), IF(G416="",0,VLOOKUP(G416,VALIDATIONS!$AP$2:$AR$5,3)*(PI()/4)*((I416^2)-(J416^2))) +  IF(M416="",0,(VLOOKUP(M416,VALIDATIONS!$AS$2:$AT$5,2)*(PI()/4)*J416^2))  +  (O416 * VALIDATIONS!$AZ$2)     )     )*IF(H416="",0,VLOOKUP(H416,VALIDATIONS!$AU$2:$AV$4,2,FALSE)))</f>
        <v/>
      </c>
    </row>
    <row r="417" spans="1:16" x14ac:dyDescent="0.25">
      <c r="A417" s="158"/>
      <c r="B417" s="153"/>
      <c r="C417" s="153"/>
      <c r="E417" s="354"/>
      <c r="F417" s="367"/>
      <c r="G417" s="367"/>
      <c r="H417" s="368"/>
      <c r="K417" s="155"/>
      <c r="L417" s="155"/>
      <c r="M417" s="366"/>
      <c r="N417" s="154"/>
      <c r="O417" s="154"/>
      <c r="P417" s="106" t="str">
        <f>IF(AND(I417="",J417="",K417="",L417="",M417="",N417="",O417=""),"",IF(G417="",0,IF(G417="Traffic Island", (2*(K417+L417))*VALIDATIONS!$AR$5 + IF(M417="",0,(VLOOKUP(M417,VALIDATIONS!$AW$2:$AX$5,2)*(K417*L417)  )), IF(G417="",0,VLOOKUP(G417,VALIDATIONS!$AP$2:$AR$5,3)*(PI()/4)*((I417^2)-(J417^2))) +  IF(M417="",0,(VLOOKUP(M417,VALIDATIONS!$AS$2:$AT$5,2)*(PI()/4)*J417^2))  +  (O417 * VALIDATIONS!$AZ$2)     )     )*IF(H417="",0,VLOOKUP(H417,VALIDATIONS!$AU$2:$AV$4,2,FALSE)))</f>
        <v/>
      </c>
    </row>
    <row r="418" spans="1:16" x14ac:dyDescent="0.25">
      <c r="A418" s="158"/>
      <c r="B418" s="153"/>
      <c r="C418" s="153"/>
      <c r="E418" s="354"/>
      <c r="F418" s="367"/>
      <c r="G418" s="367"/>
      <c r="H418" s="368"/>
      <c r="K418" s="155"/>
      <c r="L418" s="155"/>
      <c r="M418" s="366"/>
      <c r="N418" s="154"/>
      <c r="O418" s="154"/>
      <c r="P418" s="106" t="str">
        <f>IF(AND(I418="",J418="",K418="",L418="",M418="",N418="",O418=""),"",IF(G418="",0,IF(G418="Traffic Island", (2*(K418+L418))*VALIDATIONS!$AR$5 + IF(M418="",0,(VLOOKUP(M418,VALIDATIONS!$AW$2:$AX$5,2)*(K418*L418)  )), IF(G418="",0,VLOOKUP(G418,VALIDATIONS!$AP$2:$AR$5,3)*(PI()/4)*((I418^2)-(J418^2))) +  IF(M418="",0,(VLOOKUP(M418,VALIDATIONS!$AS$2:$AT$5,2)*(PI()/4)*J418^2))  +  (O418 * VALIDATIONS!$AZ$2)     )     )*IF(H418="",0,VLOOKUP(H418,VALIDATIONS!$AU$2:$AV$4,2,FALSE)))</f>
        <v/>
      </c>
    </row>
    <row r="419" spans="1:16" x14ac:dyDescent="0.25">
      <c r="A419" s="158"/>
      <c r="B419" s="153"/>
      <c r="C419" s="153"/>
      <c r="E419" s="354"/>
      <c r="F419" s="367"/>
      <c r="G419" s="367"/>
      <c r="H419" s="368"/>
      <c r="K419" s="155"/>
      <c r="L419" s="155"/>
      <c r="M419" s="366"/>
      <c r="N419" s="154"/>
      <c r="O419" s="154"/>
      <c r="P419" s="106" t="str">
        <f>IF(AND(I419="",J419="",K419="",L419="",M419="",N419="",O419=""),"",IF(G419="",0,IF(G419="Traffic Island", (2*(K419+L419))*VALIDATIONS!$AR$5 + IF(M419="",0,(VLOOKUP(M419,VALIDATIONS!$AW$2:$AX$5,2)*(K419*L419)  )), IF(G419="",0,VLOOKUP(G419,VALIDATIONS!$AP$2:$AR$5,3)*(PI()/4)*((I419^2)-(J419^2))) +  IF(M419="",0,(VLOOKUP(M419,VALIDATIONS!$AS$2:$AT$5,2)*(PI()/4)*J419^2))  +  (O419 * VALIDATIONS!$AZ$2)     )     )*IF(H419="",0,VLOOKUP(H419,VALIDATIONS!$AU$2:$AV$4,2,FALSE)))</f>
        <v/>
      </c>
    </row>
    <row r="420" spans="1:16" x14ac:dyDescent="0.25">
      <c r="A420" s="158"/>
      <c r="B420" s="153"/>
      <c r="C420" s="153"/>
      <c r="E420" s="354"/>
      <c r="F420" s="367"/>
      <c r="G420" s="367"/>
      <c r="H420" s="368"/>
      <c r="K420" s="155"/>
      <c r="L420" s="155"/>
      <c r="M420" s="366"/>
      <c r="N420" s="154"/>
      <c r="O420" s="154"/>
      <c r="P420" s="106" t="str">
        <f>IF(AND(I420="",J420="",K420="",L420="",M420="",N420="",O420=""),"",IF(G420="",0,IF(G420="Traffic Island", (2*(K420+L420))*VALIDATIONS!$AR$5 + IF(M420="",0,(VLOOKUP(M420,VALIDATIONS!$AW$2:$AX$5,2)*(K420*L420)  )), IF(G420="",0,VLOOKUP(G420,VALIDATIONS!$AP$2:$AR$5,3)*(PI()/4)*((I420^2)-(J420^2))) +  IF(M420="",0,(VLOOKUP(M420,VALIDATIONS!$AS$2:$AT$5,2)*(PI()/4)*J420^2))  +  (O420 * VALIDATIONS!$AZ$2)     )     )*IF(H420="",0,VLOOKUP(H420,VALIDATIONS!$AU$2:$AV$4,2,FALSE)))</f>
        <v/>
      </c>
    </row>
    <row r="421" spans="1:16" x14ac:dyDescent="0.25">
      <c r="A421" s="158"/>
      <c r="B421" s="153"/>
      <c r="C421" s="153"/>
      <c r="E421" s="354"/>
      <c r="F421" s="367"/>
      <c r="G421" s="367"/>
      <c r="H421" s="368"/>
      <c r="K421" s="155"/>
      <c r="L421" s="155"/>
      <c r="M421" s="366"/>
      <c r="N421" s="154"/>
      <c r="O421" s="154"/>
      <c r="P421" s="106" t="str">
        <f>IF(AND(I421="",J421="",K421="",L421="",M421="",N421="",O421=""),"",IF(G421="",0,IF(G421="Traffic Island", (2*(K421+L421))*VALIDATIONS!$AR$5 + IF(M421="",0,(VLOOKUP(M421,VALIDATIONS!$AW$2:$AX$5,2)*(K421*L421)  )), IF(G421="",0,VLOOKUP(G421,VALIDATIONS!$AP$2:$AR$5,3)*(PI()/4)*((I421^2)-(J421^2))) +  IF(M421="",0,(VLOOKUP(M421,VALIDATIONS!$AS$2:$AT$5,2)*(PI()/4)*J421^2))  +  (O421 * VALIDATIONS!$AZ$2)     )     )*IF(H421="",0,VLOOKUP(H421,VALIDATIONS!$AU$2:$AV$4,2,FALSE)))</f>
        <v/>
      </c>
    </row>
    <row r="422" spans="1:16" x14ac:dyDescent="0.25">
      <c r="A422" s="158"/>
      <c r="B422" s="153"/>
      <c r="C422" s="153"/>
      <c r="E422" s="354"/>
      <c r="F422" s="367"/>
      <c r="G422" s="367"/>
      <c r="H422" s="368"/>
      <c r="K422" s="155"/>
      <c r="L422" s="155"/>
      <c r="M422" s="366"/>
      <c r="N422" s="154"/>
      <c r="O422" s="154"/>
      <c r="P422" s="106" t="str">
        <f>IF(AND(I422="",J422="",K422="",L422="",M422="",N422="",O422=""),"",IF(G422="",0,IF(G422="Traffic Island", (2*(K422+L422))*VALIDATIONS!$AR$5 + IF(M422="",0,(VLOOKUP(M422,VALIDATIONS!$AW$2:$AX$5,2)*(K422*L422)  )), IF(G422="",0,VLOOKUP(G422,VALIDATIONS!$AP$2:$AR$5,3)*(PI()/4)*((I422^2)-(J422^2))) +  IF(M422="",0,(VLOOKUP(M422,VALIDATIONS!$AS$2:$AT$5,2)*(PI()/4)*J422^2))  +  (O422 * VALIDATIONS!$AZ$2)     )     )*IF(H422="",0,VLOOKUP(H422,VALIDATIONS!$AU$2:$AV$4,2,FALSE)))</f>
        <v/>
      </c>
    </row>
    <row r="423" spans="1:16" x14ac:dyDescent="0.25">
      <c r="A423" s="158"/>
      <c r="B423" s="153"/>
      <c r="C423" s="153"/>
      <c r="E423" s="354"/>
      <c r="F423" s="367"/>
      <c r="G423" s="367"/>
      <c r="H423" s="368"/>
      <c r="K423" s="155"/>
      <c r="L423" s="155"/>
      <c r="M423" s="366"/>
      <c r="N423" s="154"/>
      <c r="O423" s="154"/>
      <c r="P423" s="106" t="str">
        <f>IF(AND(I423="",J423="",K423="",L423="",M423="",N423="",O423=""),"",IF(G423="",0,IF(G423="Traffic Island", (2*(K423+L423))*VALIDATIONS!$AR$5 + IF(M423="",0,(VLOOKUP(M423,VALIDATIONS!$AW$2:$AX$5,2)*(K423*L423)  )), IF(G423="",0,VLOOKUP(G423,VALIDATIONS!$AP$2:$AR$5,3)*(PI()/4)*((I423^2)-(J423^2))) +  IF(M423="",0,(VLOOKUP(M423,VALIDATIONS!$AS$2:$AT$5,2)*(PI()/4)*J423^2))  +  (O423 * VALIDATIONS!$AZ$2)     )     )*IF(H423="",0,VLOOKUP(H423,VALIDATIONS!$AU$2:$AV$4,2,FALSE)))</f>
        <v/>
      </c>
    </row>
    <row r="424" spans="1:16" x14ac:dyDescent="0.25">
      <c r="A424" s="158"/>
      <c r="B424" s="153"/>
      <c r="C424" s="153"/>
      <c r="E424" s="354"/>
      <c r="F424" s="367"/>
      <c r="G424" s="367"/>
      <c r="H424" s="368"/>
      <c r="K424" s="155"/>
      <c r="L424" s="155"/>
      <c r="M424" s="366"/>
      <c r="N424" s="154"/>
      <c r="O424" s="154"/>
      <c r="P424" s="106" t="str">
        <f>IF(AND(I424="",J424="",K424="",L424="",M424="",N424="",O424=""),"",IF(G424="",0,IF(G424="Traffic Island", (2*(K424+L424))*VALIDATIONS!$AR$5 + IF(M424="",0,(VLOOKUP(M424,VALIDATIONS!$AW$2:$AX$5,2)*(K424*L424)  )), IF(G424="",0,VLOOKUP(G424,VALIDATIONS!$AP$2:$AR$5,3)*(PI()/4)*((I424^2)-(J424^2))) +  IF(M424="",0,(VLOOKUP(M424,VALIDATIONS!$AS$2:$AT$5,2)*(PI()/4)*J424^2))  +  (O424 * VALIDATIONS!$AZ$2)     )     )*IF(H424="",0,VLOOKUP(H424,VALIDATIONS!$AU$2:$AV$4,2,FALSE)))</f>
        <v/>
      </c>
    </row>
    <row r="425" spans="1:16" x14ac:dyDescent="0.25">
      <c r="A425" s="158"/>
      <c r="B425" s="153"/>
      <c r="C425" s="153"/>
      <c r="E425" s="354"/>
      <c r="F425" s="367"/>
      <c r="G425" s="367"/>
      <c r="H425" s="368"/>
      <c r="K425" s="155"/>
      <c r="L425" s="155"/>
      <c r="M425" s="366"/>
      <c r="N425" s="154"/>
      <c r="O425" s="154"/>
      <c r="P425" s="106" t="str">
        <f>IF(AND(I425="",J425="",K425="",L425="",M425="",N425="",O425=""),"",IF(G425="",0,IF(G425="Traffic Island", (2*(K425+L425))*VALIDATIONS!$AR$5 + IF(M425="",0,(VLOOKUP(M425,VALIDATIONS!$AW$2:$AX$5,2)*(K425*L425)  )), IF(G425="",0,VLOOKUP(G425,VALIDATIONS!$AP$2:$AR$5,3)*(PI()/4)*((I425^2)-(J425^2))) +  IF(M425="",0,(VLOOKUP(M425,VALIDATIONS!$AS$2:$AT$5,2)*(PI()/4)*J425^2))  +  (O425 * VALIDATIONS!$AZ$2)     )     )*IF(H425="",0,VLOOKUP(H425,VALIDATIONS!$AU$2:$AV$4,2,FALSE)))</f>
        <v/>
      </c>
    </row>
    <row r="426" spans="1:16" x14ac:dyDescent="0.25">
      <c r="A426" s="158"/>
      <c r="B426" s="153"/>
      <c r="C426" s="153"/>
      <c r="E426" s="354"/>
      <c r="F426" s="367"/>
      <c r="G426" s="367"/>
      <c r="H426" s="368"/>
      <c r="K426" s="155"/>
      <c r="L426" s="155"/>
      <c r="M426" s="366"/>
      <c r="N426" s="154"/>
      <c r="O426" s="154"/>
      <c r="P426" s="106" t="str">
        <f>IF(AND(I426="",J426="",K426="",L426="",M426="",N426="",O426=""),"",IF(G426="",0,IF(G426="Traffic Island", (2*(K426+L426))*VALIDATIONS!$AR$5 + IF(M426="",0,(VLOOKUP(M426,VALIDATIONS!$AW$2:$AX$5,2)*(K426*L426)  )), IF(G426="",0,VLOOKUP(G426,VALIDATIONS!$AP$2:$AR$5,3)*(PI()/4)*((I426^2)-(J426^2))) +  IF(M426="",0,(VLOOKUP(M426,VALIDATIONS!$AS$2:$AT$5,2)*(PI()/4)*J426^2))  +  (O426 * VALIDATIONS!$AZ$2)     )     )*IF(H426="",0,VLOOKUP(H426,VALIDATIONS!$AU$2:$AV$4,2,FALSE)))</f>
        <v/>
      </c>
    </row>
    <row r="427" spans="1:16" x14ac:dyDescent="0.25">
      <c r="A427" s="158"/>
      <c r="B427" s="153"/>
      <c r="C427" s="153"/>
      <c r="E427" s="354"/>
      <c r="F427" s="367"/>
      <c r="G427" s="367"/>
      <c r="H427" s="368"/>
      <c r="K427" s="155"/>
      <c r="L427" s="155"/>
      <c r="M427" s="366"/>
      <c r="N427" s="154"/>
      <c r="O427" s="154"/>
      <c r="P427" s="106" t="str">
        <f>IF(AND(I427="",J427="",K427="",L427="",M427="",N427="",O427=""),"",IF(G427="",0,IF(G427="Traffic Island", (2*(K427+L427))*VALIDATIONS!$AR$5 + IF(M427="",0,(VLOOKUP(M427,VALIDATIONS!$AW$2:$AX$5,2)*(K427*L427)  )), IF(G427="",0,VLOOKUP(G427,VALIDATIONS!$AP$2:$AR$5,3)*(PI()/4)*((I427^2)-(J427^2))) +  IF(M427="",0,(VLOOKUP(M427,VALIDATIONS!$AS$2:$AT$5,2)*(PI()/4)*J427^2))  +  (O427 * VALIDATIONS!$AZ$2)     )     )*IF(H427="",0,VLOOKUP(H427,VALIDATIONS!$AU$2:$AV$4,2,FALSE)))</f>
        <v/>
      </c>
    </row>
    <row r="428" spans="1:16" x14ac:dyDescent="0.25">
      <c r="A428" s="158"/>
      <c r="B428" s="153"/>
      <c r="C428" s="153"/>
      <c r="E428" s="354"/>
      <c r="F428" s="367"/>
      <c r="G428" s="367"/>
      <c r="H428" s="368"/>
      <c r="K428" s="155"/>
      <c r="L428" s="155"/>
      <c r="M428" s="366"/>
      <c r="N428" s="154"/>
      <c r="O428" s="154"/>
      <c r="P428" s="106" t="str">
        <f>IF(AND(I428="",J428="",K428="",L428="",M428="",N428="",O428=""),"",IF(G428="",0,IF(G428="Traffic Island", (2*(K428+L428))*VALIDATIONS!$AR$5 + IF(M428="",0,(VLOOKUP(M428,VALIDATIONS!$AW$2:$AX$5,2)*(K428*L428)  )), IF(G428="",0,VLOOKUP(G428,VALIDATIONS!$AP$2:$AR$5,3)*(PI()/4)*((I428^2)-(J428^2))) +  IF(M428="",0,(VLOOKUP(M428,VALIDATIONS!$AS$2:$AT$5,2)*(PI()/4)*J428^2))  +  (O428 * VALIDATIONS!$AZ$2)     )     )*IF(H428="",0,VLOOKUP(H428,VALIDATIONS!$AU$2:$AV$4,2,FALSE)))</f>
        <v/>
      </c>
    </row>
    <row r="429" spans="1:16" x14ac:dyDescent="0.25">
      <c r="A429" s="158"/>
      <c r="B429" s="153"/>
      <c r="C429" s="153"/>
      <c r="E429" s="354"/>
      <c r="F429" s="367"/>
      <c r="G429" s="367"/>
      <c r="H429" s="368"/>
      <c r="K429" s="155"/>
      <c r="L429" s="155"/>
      <c r="M429" s="366"/>
      <c r="N429" s="154"/>
      <c r="O429" s="154"/>
      <c r="P429" s="106" t="str">
        <f>IF(AND(I429="",J429="",K429="",L429="",M429="",N429="",O429=""),"",IF(G429="",0,IF(G429="Traffic Island", (2*(K429+L429))*VALIDATIONS!$AR$5 + IF(M429="",0,(VLOOKUP(M429,VALIDATIONS!$AW$2:$AX$5,2)*(K429*L429)  )), IF(G429="",0,VLOOKUP(G429,VALIDATIONS!$AP$2:$AR$5,3)*(PI()/4)*((I429^2)-(J429^2))) +  IF(M429="",0,(VLOOKUP(M429,VALIDATIONS!$AS$2:$AT$5,2)*(PI()/4)*J429^2))  +  (O429 * VALIDATIONS!$AZ$2)     )     )*IF(H429="",0,VLOOKUP(H429,VALIDATIONS!$AU$2:$AV$4,2,FALSE)))</f>
        <v/>
      </c>
    </row>
    <row r="430" spans="1:16" x14ac:dyDescent="0.25">
      <c r="A430" s="158"/>
      <c r="B430" s="153"/>
      <c r="C430" s="153"/>
      <c r="E430" s="354"/>
      <c r="F430" s="367"/>
      <c r="G430" s="367"/>
      <c r="H430" s="368"/>
      <c r="K430" s="155"/>
      <c r="L430" s="155"/>
      <c r="M430" s="366"/>
      <c r="N430" s="154"/>
      <c r="O430" s="154"/>
      <c r="P430" s="106" t="str">
        <f>IF(AND(I430="",J430="",K430="",L430="",M430="",N430="",O430=""),"",IF(G430="",0,IF(G430="Traffic Island", (2*(K430+L430))*VALIDATIONS!$AR$5 + IF(M430="",0,(VLOOKUP(M430,VALIDATIONS!$AW$2:$AX$5,2)*(K430*L430)  )), IF(G430="",0,VLOOKUP(G430,VALIDATIONS!$AP$2:$AR$5,3)*(PI()/4)*((I430^2)-(J430^2))) +  IF(M430="",0,(VLOOKUP(M430,VALIDATIONS!$AS$2:$AT$5,2)*(PI()/4)*J430^2))  +  (O430 * VALIDATIONS!$AZ$2)     )     )*IF(H430="",0,VLOOKUP(H430,VALIDATIONS!$AU$2:$AV$4,2,FALSE)))</f>
        <v/>
      </c>
    </row>
    <row r="431" spans="1:16" x14ac:dyDescent="0.25">
      <c r="A431" s="158"/>
      <c r="B431" s="153"/>
      <c r="C431" s="153"/>
      <c r="E431" s="354"/>
      <c r="F431" s="367"/>
      <c r="G431" s="367"/>
      <c r="H431" s="368"/>
      <c r="K431" s="155"/>
      <c r="L431" s="155"/>
      <c r="M431" s="366"/>
      <c r="N431" s="154"/>
      <c r="O431" s="154"/>
      <c r="P431" s="106" t="str">
        <f>IF(AND(I431="",J431="",K431="",L431="",M431="",N431="",O431=""),"",IF(G431="",0,IF(G431="Traffic Island", (2*(K431+L431))*VALIDATIONS!$AR$5 + IF(M431="",0,(VLOOKUP(M431,VALIDATIONS!$AW$2:$AX$5,2)*(K431*L431)  )), IF(G431="",0,VLOOKUP(G431,VALIDATIONS!$AP$2:$AR$5,3)*(PI()/4)*((I431^2)-(J431^2))) +  IF(M431="",0,(VLOOKUP(M431,VALIDATIONS!$AS$2:$AT$5,2)*(PI()/4)*J431^2))  +  (O431 * VALIDATIONS!$AZ$2)     )     )*IF(H431="",0,VLOOKUP(H431,VALIDATIONS!$AU$2:$AV$4,2,FALSE)))</f>
        <v/>
      </c>
    </row>
    <row r="432" spans="1:16" x14ac:dyDescent="0.25">
      <c r="A432" s="158"/>
      <c r="B432" s="153"/>
      <c r="C432" s="153"/>
      <c r="E432" s="354"/>
      <c r="F432" s="367"/>
      <c r="G432" s="367"/>
      <c r="H432" s="368"/>
      <c r="K432" s="155"/>
      <c r="L432" s="155"/>
      <c r="M432" s="366"/>
      <c r="N432" s="154"/>
      <c r="O432" s="154"/>
      <c r="P432" s="106" t="str">
        <f>IF(AND(I432="",J432="",K432="",L432="",M432="",N432="",O432=""),"",IF(G432="",0,IF(G432="Traffic Island", (2*(K432+L432))*VALIDATIONS!$AR$5 + IF(M432="",0,(VLOOKUP(M432,VALIDATIONS!$AW$2:$AX$5,2)*(K432*L432)  )), IF(G432="",0,VLOOKUP(G432,VALIDATIONS!$AP$2:$AR$5,3)*(PI()/4)*((I432^2)-(J432^2))) +  IF(M432="",0,(VLOOKUP(M432,VALIDATIONS!$AS$2:$AT$5,2)*(PI()/4)*J432^2))  +  (O432 * VALIDATIONS!$AZ$2)     )     )*IF(H432="",0,VLOOKUP(H432,VALIDATIONS!$AU$2:$AV$4,2,FALSE)))</f>
        <v/>
      </c>
    </row>
    <row r="433" spans="1:16" x14ac:dyDescent="0.25">
      <c r="A433" s="158"/>
      <c r="B433" s="153"/>
      <c r="C433" s="153"/>
      <c r="E433" s="354"/>
      <c r="F433" s="367"/>
      <c r="G433" s="367"/>
      <c r="H433" s="368"/>
      <c r="K433" s="155"/>
      <c r="L433" s="155"/>
      <c r="M433" s="366"/>
      <c r="N433" s="154"/>
      <c r="O433" s="154"/>
      <c r="P433" s="106" t="str">
        <f>IF(AND(I433="",J433="",K433="",L433="",M433="",N433="",O433=""),"",IF(G433="",0,IF(G433="Traffic Island", (2*(K433+L433))*VALIDATIONS!$AR$5 + IF(M433="",0,(VLOOKUP(M433,VALIDATIONS!$AW$2:$AX$5,2)*(K433*L433)  )), IF(G433="",0,VLOOKUP(G433,VALIDATIONS!$AP$2:$AR$5,3)*(PI()/4)*((I433^2)-(J433^2))) +  IF(M433="",0,(VLOOKUP(M433,VALIDATIONS!$AS$2:$AT$5,2)*(PI()/4)*J433^2))  +  (O433 * VALIDATIONS!$AZ$2)     )     )*IF(H433="",0,VLOOKUP(H433,VALIDATIONS!$AU$2:$AV$4,2,FALSE)))</f>
        <v/>
      </c>
    </row>
    <row r="434" spans="1:16" x14ac:dyDescent="0.25">
      <c r="A434" s="158"/>
      <c r="B434" s="153"/>
      <c r="C434" s="153"/>
      <c r="E434" s="354"/>
      <c r="F434" s="367"/>
      <c r="G434" s="367"/>
      <c r="H434" s="368"/>
      <c r="K434" s="155"/>
      <c r="L434" s="155"/>
      <c r="M434" s="366"/>
      <c r="N434" s="154"/>
      <c r="O434" s="154"/>
      <c r="P434" s="106" t="str">
        <f>IF(AND(I434="",J434="",K434="",L434="",M434="",N434="",O434=""),"",IF(G434="",0,IF(G434="Traffic Island", (2*(K434+L434))*VALIDATIONS!$AR$5 + IF(M434="",0,(VLOOKUP(M434,VALIDATIONS!$AW$2:$AX$5,2)*(K434*L434)  )), IF(G434="",0,VLOOKUP(G434,VALIDATIONS!$AP$2:$AR$5,3)*(PI()/4)*((I434^2)-(J434^2))) +  IF(M434="",0,(VLOOKUP(M434,VALIDATIONS!$AS$2:$AT$5,2)*(PI()/4)*J434^2))  +  (O434 * VALIDATIONS!$AZ$2)     )     )*IF(H434="",0,VLOOKUP(H434,VALIDATIONS!$AU$2:$AV$4,2,FALSE)))</f>
        <v/>
      </c>
    </row>
    <row r="435" spans="1:16" x14ac:dyDescent="0.25">
      <c r="A435" s="158"/>
      <c r="B435" s="153"/>
      <c r="C435" s="153"/>
      <c r="E435" s="354"/>
      <c r="F435" s="367"/>
      <c r="G435" s="367"/>
      <c r="H435" s="368"/>
      <c r="K435" s="155"/>
      <c r="L435" s="155"/>
      <c r="M435" s="366"/>
      <c r="N435" s="154"/>
      <c r="O435" s="154"/>
      <c r="P435" s="106" t="str">
        <f>IF(AND(I435="",J435="",K435="",L435="",M435="",N435="",O435=""),"",IF(G435="",0,IF(G435="Traffic Island", (2*(K435+L435))*VALIDATIONS!$AR$5 + IF(M435="",0,(VLOOKUP(M435,VALIDATIONS!$AW$2:$AX$5,2)*(K435*L435)  )), IF(G435="",0,VLOOKUP(G435,VALIDATIONS!$AP$2:$AR$5,3)*(PI()/4)*((I435^2)-(J435^2))) +  IF(M435="",0,(VLOOKUP(M435,VALIDATIONS!$AS$2:$AT$5,2)*(PI()/4)*J435^2))  +  (O435 * VALIDATIONS!$AZ$2)     )     )*IF(H435="",0,VLOOKUP(H435,VALIDATIONS!$AU$2:$AV$4,2,FALSE)))</f>
        <v/>
      </c>
    </row>
    <row r="436" spans="1:16" x14ac:dyDescent="0.25">
      <c r="A436" s="158"/>
      <c r="B436" s="153"/>
      <c r="C436" s="153"/>
      <c r="E436" s="354"/>
      <c r="F436" s="367"/>
      <c r="G436" s="367"/>
      <c r="H436" s="368"/>
      <c r="K436" s="155"/>
      <c r="L436" s="155"/>
      <c r="M436" s="366"/>
      <c r="N436" s="154"/>
      <c r="O436" s="154"/>
      <c r="P436" s="106" t="str">
        <f>IF(AND(I436="",J436="",K436="",L436="",M436="",N436="",O436=""),"",IF(G436="",0,IF(G436="Traffic Island", (2*(K436+L436))*VALIDATIONS!$AR$5 + IF(M436="",0,(VLOOKUP(M436,VALIDATIONS!$AW$2:$AX$5,2)*(K436*L436)  )), IF(G436="",0,VLOOKUP(G436,VALIDATIONS!$AP$2:$AR$5,3)*(PI()/4)*((I436^2)-(J436^2))) +  IF(M436="",0,(VLOOKUP(M436,VALIDATIONS!$AS$2:$AT$5,2)*(PI()/4)*J436^2))  +  (O436 * VALIDATIONS!$AZ$2)     )     )*IF(H436="",0,VLOOKUP(H436,VALIDATIONS!$AU$2:$AV$4,2,FALSE)))</f>
        <v/>
      </c>
    </row>
    <row r="437" spans="1:16" x14ac:dyDescent="0.25">
      <c r="A437" s="158"/>
      <c r="B437" s="153"/>
      <c r="C437" s="153"/>
      <c r="E437" s="354"/>
      <c r="F437" s="367"/>
      <c r="G437" s="367"/>
      <c r="H437" s="368"/>
      <c r="K437" s="155"/>
      <c r="L437" s="155"/>
      <c r="M437" s="366"/>
      <c r="N437" s="154"/>
      <c r="O437" s="154"/>
      <c r="P437" s="106" t="str">
        <f>IF(AND(I437="",J437="",K437="",L437="",M437="",N437="",O437=""),"",IF(G437="",0,IF(G437="Traffic Island", (2*(K437+L437))*VALIDATIONS!$AR$5 + IF(M437="",0,(VLOOKUP(M437,VALIDATIONS!$AW$2:$AX$5,2)*(K437*L437)  )), IF(G437="",0,VLOOKUP(G437,VALIDATIONS!$AP$2:$AR$5,3)*(PI()/4)*((I437^2)-(J437^2))) +  IF(M437="",0,(VLOOKUP(M437,VALIDATIONS!$AS$2:$AT$5,2)*(PI()/4)*J437^2))  +  (O437 * VALIDATIONS!$AZ$2)     )     )*IF(H437="",0,VLOOKUP(H437,VALIDATIONS!$AU$2:$AV$4,2,FALSE)))</f>
        <v/>
      </c>
    </row>
    <row r="438" spans="1:16" x14ac:dyDescent="0.25">
      <c r="A438" s="158"/>
      <c r="B438" s="153"/>
      <c r="C438" s="153"/>
      <c r="E438" s="354"/>
      <c r="F438" s="367"/>
      <c r="G438" s="367"/>
      <c r="H438" s="368"/>
      <c r="K438" s="155"/>
      <c r="L438" s="155"/>
      <c r="M438" s="366"/>
      <c r="N438" s="154"/>
      <c r="O438" s="154"/>
      <c r="P438" s="106" t="str">
        <f>IF(AND(I438="",J438="",K438="",L438="",M438="",N438="",O438=""),"",IF(G438="",0,IF(G438="Traffic Island", (2*(K438+L438))*VALIDATIONS!$AR$5 + IF(M438="",0,(VLOOKUP(M438,VALIDATIONS!$AW$2:$AX$5,2)*(K438*L438)  )), IF(G438="",0,VLOOKUP(G438,VALIDATIONS!$AP$2:$AR$5,3)*(PI()/4)*((I438^2)-(J438^2))) +  IF(M438="",0,(VLOOKUP(M438,VALIDATIONS!$AS$2:$AT$5,2)*(PI()/4)*J438^2))  +  (O438 * VALIDATIONS!$AZ$2)     )     )*IF(H438="",0,VLOOKUP(H438,VALIDATIONS!$AU$2:$AV$4,2,FALSE)))</f>
        <v/>
      </c>
    </row>
    <row r="439" spans="1:16" x14ac:dyDescent="0.25">
      <c r="A439" s="158"/>
      <c r="B439" s="153"/>
      <c r="C439" s="153"/>
      <c r="E439" s="354"/>
      <c r="F439" s="367"/>
      <c r="G439" s="367"/>
      <c r="H439" s="368"/>
      <c r="K439" s="155"/>
      <c r="L439" s="155"/>
      <c r="M439" s="366"/>
      <c r="N439" s="154"/>
      <c r="O439" s="154"/>
      <c r="P439" s="106" t="str">
        <f>IF(AND(I439="",J439="",K439="",L439="",M439="",N439="",O439=""),"",IF(G439="",0,IF(G439="Traffic Island", (2*(K439+L439))*VALIDATIONS!$AR$5 + IF(M439="",0,(VLOOKUP(M439,VALIDATIONS!$AW$2:$AX$5,2)*(K439*L439)  )), IF(G439="",0,VLOOKUP(G439,VALIDATIONS!$AP$2:$AR$5,3)*(PI()/4)*((I439^2)-(J439^2))) +  IF(M439="",0,(VLOOKUP(M439,VALIDATIONS!$AS$2:$AT$5,2)*(PI()/4)*J439^2))  +  (O439 * VALIDATIONS!$AZ$2)     )     )*IF(H439="",0,VLOOKUP(H439,VALIDATIONS!$AU$2:$AV$4,2,FALSE)))</f>
        <v/>
      </c>
    </row>
    <row r="440" spans="1:16" x14ac:dyDescent="0.25">
      <c r="A440" s="158"/>
      <c r="B440" s="153"/>
      <c r="C440" s="153"/>
      <c r="E440" s="354"/>
      <c r="F440" s="367"/>
      <c r="G440" s="367"/>
      <c r="H440" s="368"/>
      <c r="K440" s="155"/>
      <c r="L440" s="155"/>
      <c r="M440" s="366"/>
      <c r="N440" s="154"/>
      <c r="O440" s="154"/>
      <c r="P440" s="106" t="str">
        <f>IF(AND(I440="",J440="",K440="",L440="",M440="",N440="",O440=""),"",IF(G440="",0,IF(G440="Traffic Island", (2*(K440+L440))*VALIDATIONS!$AR$5 + IF(M440="",0,(VLOOKUP(M440,VALIDATIONS!$AW$2:$AX$5,2)*(K440*L440)  )), IF(G440="",0,VLOOKUP(G440,VALIDATIONS!$AP$2:$AR$5,3)*(PI()/4)*((I440^2)-(J440^2))) +  IF(M440="",0,(VLOOKUP(M440,VALIDATIONS!$AS$2:$AT$5,2)*(PI()/4)*J440^2))  +  (O440 * VALIDATIONS!$AZ$2)     )     )*IF(H440="",0,VLOOKUP(H440,VALIDATIONS!$AU$2:$AV$4,2,FALSE)))</f>
        <v/>
      </c>
    </row>
    <row r="441" spans="1:16" x14ac:dyDescent="0.25">
      <c r="A441" s="158"/>
      <c r="B441" s="153"/>
      <c r="C441" s="153"/>
      <c r="E441" s="354"/>
      <c r="F441" s="367"/>
      <c r="G441" s="367"/>
      <c r="H441" s="368"/>
      <c r="K441" s="155"/>
      <c r="L441" s="155"/>
      <c r="M441" s="366"/>
      <c r="N441" s="154"/>
      <c r="O441" s="154"/>
      <c r="P441" s="106" t="str">
        <f>IF(AND(I441="",J441="",K441="",L441="",M441="",N441="",O441=""),"",IF(G441="",0,IF(G441="Traffic Island", (2*(K441+L441))*VALIDATIONS!$AR$5 + IF(M441="",0,(VLOOKUP(M441,VALIDATIONS!$AW$2:$AX$5,2)*(K441*L441)  )), IF(G441="",0,VLOOKUP(G441,VALIDATIONS!$AP$2:$AR$5,3)*(PI()/4)*((I441^2)-(J441^2))) +  IF(M441="",0,(VLOOKUP(M441,VALIDATIONS!$AS$2:$AT$5,2)*(PI()/4)*J441^2))  +  (O441 * VALIDATIONS!$AZ$2)     )     )*IF(H441="",0,VLOOKUP(H441,VALIDATIONS!$AU$2:$AV$4,2,FALSE)))</f>
        <v/>
      </c>
    </row>
    <row r="442" spans="1:16" x14ac:dyDescent="0.25">
      <c r="A442" s="158"/>
      <c r="B442" s="153"/>
      <c r="C442" s="153"/>
      <c r="E442" s="354"/>
      <c r="F442" s="367"/>
      <c r="G442" s="367"/>
      <c r="H442" s="368"/>
      <c r="K442" s="155"/>
      <c r="L442" s="155"/>
      <c r="M442" s="366"/>
      <c r="N442" s="154"/>
      <c r="O442" s="154"/>
      <c r="P442" s="106" t="str">
        <f>IF(AND(I442="",J442="",K442="",L442="",M442="",N442="",O442=""),"",IF(G442="",0,IF(G442="Traffic Island", (2*(K442+L442))*VALIDATIONS!$AR$5 + IF(M442="",0,(VLOOKUP(M442,VALIDATIONS!$AW$2:$AX$5,2)*(K442*L442)  )), IF(G442="",0,VLOOKUP(G442,VALIDATIONS!$AP$2:$AR$5,3)*(PI()/4)*((I442^2)-(J442^2))) +  IF(M442="",0,(VLOOKUP(M442,VALIDATIONS!$AS$2:$AT$5,2)*(PI()/4)*J442^2))  +  (O442 * VALIDATIONS!$AZ$2)     )     )*IF(H442="",0,VLOOKUP(H442,VALIDATIONS!$AU$2:$AV$4,2,FALSE)))</f>
        <v/>
      </c>
    </row>
    <row r="443" spans="1:16" x14ac:dyDescent="0.25">
      <c r="A443" s="158"/>
      <c r="B443" s="153"/>
      <c r="C443" s="153"/>
      <c r="E443" s="354"/>
      <c r="F443" s="367"/>
      <c r="G443" s="367"/>
      <c r="H443" s="368"/>
      <c r="K443" s="155"/>
      <c r="L443" s="155"/>
      <c r="M443" s="366"/>
      <c r="N443" s="154"/>
      <c r="O443" s="154"/>
      <c r="P443" s="106" t="str">
        <f>IF(AND(I443="",J443="",K443="",L443="",M443="",N443="",O443=""),"",IF(G443="",0,IF(G443="Traffic Island", (2*(K443+L443))*VALIDATIONS!$AR$5 + IF(M443="",0,(VLOOKUP(M443,VALIDATIONS!$AW$2:$AX$5,2)*(K443*L443)  )), IF(G443="",0,VLOOKUP(G443,VALIDATIONS!$AP$2:$AR$5,3)*(PI()/4)*((I443^2)-(J443^2))) +  IF(M443="",0,(VLOOKUP(M443,VALIDATIONS!$AS$2:$AT$5,2)*(PI()/4)*J443^2))  +  (O443 * VALIDATIONS!$AZ$2)     )     )*IF(H443="",0,VLOOKUP(H443,VALIDATIONS!$AU$2:$AV$4,2,FALSE)))</f>
        <v/>
      </c>
    </row>
    <row r="444" spans="1:16" x14ac:dyDescent="0.25">
      <c r="A444" s="158"/>
      <c r="B444" s="153"/>
      <c r="C444" s="153"/>
      <c r="E444" s="354"/>
      <c r="F444" s="367"/>
      <c r="G444" s="367"/>
      <c r="H444" s="368"/>
      <c r="K444" s="155"/>
      <c r="L444" s="155"/>
      <c r="M444" s="366"/>
      <c r="N444" s="154"/>
      <c r="O444" s="154"/>
      <c r="P444" s="106" t="str">
        <f>IF(AND(I444="",J444="",K444="",L444="",M444="",N444="",O444=""),"",IF(G444="",0,IF(G444="Traffic Island", (2*(K444+L444))*VALIDATIONS!$AR$5 + IF(M444="",0,(VLOOKUP(M444,VALIDATIONS!$AW$2:$AX$5,2)*(K444*L444)  )), IF(G444="",0,VLOOKUP(G444,VALIDATIONS!$AP$2:$AR$5,3)*(PI()/4)*((I444^2)-(J444^2))) +  IF(M444="",0,(VLOOKUP(M444,VALIDATIONS!$AS$2:$AT$5,2)*(PI()/4)*J444^2))  +  (O444 * VALIDATIONS!$AZ$2)     )     )*IF(H444="",0,VLOOKUP(H444,VALIDATIONS!$AU$2:$AV$4,2,FALSE)))</f>
        <v/>
      </c>
    </row>
    <row r="445" spans="1:16" x14ac:dyDescent="0.25">
      <c r="A445" s="158"/>
      <c r="B445" s="153"/>
      <c r="C445" s="153"/>
      <c r="E445" s="354"/>
      <c r="F445" s="367"/>
      <c r="G445" s="367"/>
      <c r="H445" s="368"/>
      <c r="K445" s="155"/>
      <c r="L445" s="155"/>
      <c r="M445" s="366"/>
      <c r="N445" s="154"/>
      <c r="O445" s="154"/>
      <c r="P445" s="106" t="str">
        <f>IF(AND(I445="",J445="",K445="",L445="",M445="",N445="",O445=""),"",IF(G445="",0,IF(G445="Traffic Island", (2*(K445+L445))*VALIDATIONS!$AR$5 + IF(M445="",0,(VLOOKUP(M445,VALIDATIONS!$AW$2:$AX$5,2)*(K445*L445)  )), IF(G445="",0,VLOOKUP(G445,VALIDATIONS!$AP$2:$AR$5,3)*(PI()/4)*((I445^2)-(J445^2))) +  IF(M445="",0,(VLOOKUP(M445,VALIDATIONS!$AS$2:$AT$5,2)*(PI()/4)*J445^2))  +  (O445 * VALIDATIONS!$AZ$2)     )     )*IF(H445="",0,VLOOKUP(H445,VALIDATIONS!$AU$2:$AV$4,2,FALSE)))</f>
        <v/>
      </c>
    </row>
    <row r="446" spans="1:16" x14ac:dyDescent="0.25">
      <c r="A446" s="158"/>
      <c r="B446" s="153"/>
      <c r="C446" s="153"/>
      <c r="E446" s="354"/>
      <c r="F446" s="367"/>
      <c r="G446" s="367"/>
      <c r="H446" s="368"/>
      <c r="K446" s="155"/>
      <c r="L446" s="155"/>
      <c r="M446" s="366"/>
      <c r="N446" s="154"/>
      <c r="O446" s="154"/>
      <c r="P446" s="106" t="str">
        <f>IF(AND(I446="",J446="",K446="",L446="",M446="",N446="",O446=""),"",IF(G446="",0,IF(G446="Traffic Island", (2*(K446+L446))*VALIDATIONS!$AR$5 + IF(M446="",0,(VLOOKUP(M446,VALIDATIONS!$AW$2:$AX$5,2)*(K446*L446)  )), IF(G446="",0,VLOOKUP(G446,VALIDATIONS!$AP$2:$AR$5,3)*(PI()/4)*((I446^2)-(J446^2))) +  IF(M446="",0,(VLOOKUP(M446,VALIDATIONS!$AS$2:$AT$5,2)*(PI()/4)*J446^2))  +  (O446 * VALIDATIONS!$AZ$2)     )     )*IF(H446="",0,VLOOKUP(H446,VALIDATIONS!$AU$2:$AV$4,2,FALSE)))</f>
        <v/>
      </c>
    </row>
    <row r="447" spans="1:16" x14ac:dyDescent="0.25">
      <c r="A447" s="158"/>
      <c r="B447" s="153"/>
      <c r="C447" s="153"/>
      <c r="E447" s="354"/>
      <c r="F447" s="367"/>
      <c r="G447" s="367"/>
      <c r="H447" s="368"/>
      <c r="K447" s="155"/>
      <c r="L447" s="155"/>
      <c r="M447" s="366"/>
      <c r="N447" s="154"/>
      <c r="O447" s="154"/>
      <c r="P447" s="106" t="str">
        <f>IF(AND(I447="",J447="",K447="",L447="",M447="",N447="",O447=""),"",IF(G447="",0,IF(G447="Traffic Island", (2*(K447+L447))*VALIDATIONS!$AR$5 + IF(M447="",0,(VLOOKUP(M447,VALIDATIONS!$AW$2:$AX$5,2)*(K447*L447)  )), IF(G447="",0,VLOOKUP(G447,VALIDATIONS!$AP$2:$AR$5,3)*(PI()/4)*((I447^2)-(J447^2))) +  IF(M447="",0,(VLOOKUP(M447,VALIDATIONS!$AS$2:$AT$5,2)*(PI()/4)*J447^2))  +  (O447 * VALIDATIONS!$AZ$2)     )     )*IF(H447="",0,VLOOKUP(H447,VALIDATIONS!$AU$2:$AV$4,2,FALSE)))</f>
        <v/>
      </c>
    </row>
    <row r="448" spans="1:16" x14ac:dyDescent="0.25">
      <c r="A448" s="158"/>
      <c r="B448" s="153"/>
      <c r="C448" s="153"/>
      <c r="E448" s="354"/>
      <c r="F448" s="367"/>
      <c r="G448" s="367"/>
      <c r="H448" s="368"/>
      <c r="K448" s="155"/>
      <c r="L448" s="155"/>
      <c r="M448" s="366"/>
      <c r="N448" s="154"/>
      <c r="O448" s="154"/>
      <c r="P448" s="106" t="str">
        <f>IF(AND(I448="",J448="",K448="",L448="",M448="",N448="",O448=""),"",IF(G448="",0,IF(G448="Traffic Island", (2*(K448+L448))*VALIDATIONS!$AR$5 + IF(M448="",0,(VLOOKUP(M448,VALIDATIONS!$AW$2:$AX$5,2)*(K448*L448)  )), IF(G448="",0,VLOOKUP(G448,VALIDATIONS!$AP$2:$AR$5,3)*(PI()/4)*((I448^2)-(J448^2))) +  IF(M448="",0,(VLOOKUP(M448,VALIDATIONS!$AS$2:$AT$5,2)*(PI()/4)*J448^2))  +  (O448 * VALIDATIONS!$AZ$2)     )     )*IF(H448="",0,VLOOKUP(H448,VALIDATIONS!$AU$2:$AV$4,2,FALSE)))</f>
        <v/>
      </c>
    </row>
    <row r="449" spans="1:16" x14ac:dyDescent="0.25">
      <c r="A449" s="158"/>
      <c r="B449" s="153"/>
      <c r="C449" s="153"/>
      <c r="E449" s="354"/>
      <c r="F449" s="367"/>
      <c r="G449" s="367"/>
      <c r="H449" s="368"/>
      <c r="K449" s="155"/>
      <c r="L449" s="155"/>
      <c r="M449" s="366"/>
      <c r="N449" s="154"/>
      <c r="O449" s="154"/>
      <c r="P449" s="106" t="str">
        <f>IF(AND(I449="",J449="",K449="",L449="",M449="",N449="",O449=""),"",IF(G449="",0,IF(G449="Traffic Island", (2*(K449+L449))*VALIDATIONS!$AR$5 + IF(M449="",0,(VLOOKUP(M449,VALIDATIONS!$AW$2:$AX$5,2)*(K449*L449)  )), IF(G449="",0,VLOOKUP(G449,VALIDATIONS!$AP$2:$AR$5,3)*(PI()/4)*((I449^2)-(J449^2))) +  IF(M449="",0,(VLOOKUP(M449,VALIDATIONS!$AS$2:$AT$5,2)*(PI()/4)*J449^2))  +  (O449 * VALIDATIONS!$AZ$2)     )     )*IF(H449="",0,VLOOKUP(H449,VALIDATIONS!$AU$2:$AV$4,2,FALSE)))</f>
        <v/>
      </c>
    </row>
    <row r="450" spans="1:16" x14ac:dyDescent="0.25">
      <c r="A450" s="158"/>
      <c r="B450" s="153"/>
      <c r="C450" s="153"/>
      <c r="E450" s="354"/>
      <c r="F450" s="367"/>
      <c r="G450" s="367"/>
      <c r="H450" s="368"/>
      <c r="K450" s="155"/>
      <c r="L450" s="155"/>
      <c r="M450" s="366"/>
      <c r="N450" s="154"/>
      <c r="O450" s="154"/>
      <c r="P450" s="106" t="str">
        <f>IF(AND(I450="",J450="",K450="",L450="",M450="",N450="",O450=""),"",IF(G450="",0,IF(G450="Traffic Island", (2*(K450+L450))*VALIDATIONS!$AR$5 + IF(M450="",0,(VLOOKUP(M450,VALIDATIONS!$AW$2:$AX$5,2)*(K450*L450)  )), IF(G450="",0,VLOOKUP(G450,VALIDATIONS!$AP$2:$AR$5,3)*(PI()/4)*((I450^2)-(J450^2))) +  IF(M450="",0,(VLOOKUP(M450,VALIDATIONS!$AS$2:$AT$5,2)*(PI()/4)*J450^2))  +  (O450 * VALIDATIONS!$AZ$2)     )     )*IF(H450="",0,VLOOKUP(H450,VALIDATIONS!$AU$2:$AV$4,2,FALSE)))</f>
        <v/>
      </c>
    </row>
    <row r="451" spans="1:16" x14ac:dyDescent="0.25">
      <c r="A451" s="158"/>
      <c r="B451" s="153"/>
      <c r="C451" s="153"/>
      <c r="E451" s="354"/>
      <c r="F451" s="367"/>
      <c r="G451" s="367"/>
      <c r="H451" s="368"/>
      <c r="K451" s="155"/>
      <c r="L451" s="155"/>
      <c r="M451" s="366"/>
      <c r="N451" s="154"/>
      <c r="O451" s="154"/>
      <c r="P451" s="106" t="str">
        <f>IF(AND(I451="",J451="",K451="",L451="",M451="",N451="",O451=""),"",IF(G451="",0,IF(G451="Traffic Island", (2*(K451+L451))*VALIDATIONS!$AR$5 + IF(M451="",0,(VLOOKUP(M451,VALIDATIONS!$AW$2:$AX$5,2)*(K451*L451)  )), IF(G451="",0,VLOOKUP(G451,VALIDATIONS!$AP$2:$AR$5,3)*(PI()/4)*((I451^2)-(J451^2))) +  IF(M451="",0,(VLOOKUP(M451,VALIDATIONS!$AS$2:$AT$5,2)*(PI()/4)*J451^2))  +  (O451 * VALIDATIONS!$AZ$2)     )     )*IF(H451="",0,VLOOKUP(H451,VALIDATIONS!$AU$2:$AV$4,2,FALSE)))</f>
        <v/>
      </c>
    </row>
    <row r="452" spans="1:16" x14ac:dyDescent="0.25">
      <c r="A452" s="158"/>
      <c r="B452" s="153"/>
      <c r="C452" s="153"/>
      <c r="E452" s="354"/>
      <c r="F452" s="367"/>
      <c r="G452" s="367"/>
      <c r="H452" s="368"/>
      <c r="K452" s="155"/>
      <c r="L452" s="155"/>
      <c r="M452" s="366"/>
      <c r="N452" s="154"/>
      <c r="O452" s="154"/>
      <c r="P452" s="106" t="str">
        <f>IF(AND(I452="",J452="",K452="",L452="",M452="",N452="",O452=""),"",IF(G452="",0,IF(G452="Traffic Island", (2*(K452+L452))*VALIDATIONS!$AR$5 + IF(M452="",0,(VLOOKUP(M452,VALIDATIONS!$AW$2:$AX$5,2)*(K452*L452)  )), IF(G452="",0,VLOOKUP(G452,VALIDATIONS!$AP$2:$AR$5,3)*(PI()/4)*((I452^2)-(J452^2))) +  IF(M452="",0,(VLOOKUP(M452,VALIDATIONS!$AS$2:$AT$5,2)*(PI()/4)*J452^2))  +  (O452 * VALIDATIONS!$AZ$2)     )     )*IF(H452="",0,VLOOKUP(H452,VALIDATIONS!$AU$2:$AV$4,2,FALSE)))</f>
        <v/>
      </c>
    </row>
    <row r="453" spans="1:16" x14ac:dyDescent="0.25">
      <c r="A453" s="158"/>
      <c r="B453" s="153"/>
      <c r="C453" s="153"/>
      <c r="E453" s="354"/>
      <c r="F453" s="367"/>
      <c r="G453" s="367"/>
      <c r="H453" s="368"/>
      <c r="K453" s="155"/>
      <c r="L453" s="155"/>
      <c r="M453" s="366"/>
      <c r="N453" s="154"/>
      <c r="O453" s="154"/>
      <c r="P453" s="106" t="str">
        <f>IF(AND(I453="",J453="",K453="",L453="",M453="",N453="",O453=""),"",IF(G453="",0,IF(G453="Traffic Island", (2*(K453+L453))*VALIDATIONS!$AR$5 + IF(M453="",0,(VLOOKUP(M453,VALIDATIONS!$AW$2:$AX$5,2)*(K453*L453)  )), IF(G453="",0,VLOOKUP(G453,VALIDATIONS!$AP$2:$AR$5,3)*(PI()/4)*((I453^2)-(J453^2))) +  IF(M453="",0,(VLOOKUP(M453,VALIDATIONS!$AS$2:$AT$5,2)*(PI()/4)*J453^2))  +  (O453 * VALIDATIONS!$AZ$2)     )     )*IF(H453="",0,VLOOKUP(H453,VALIDATIONS!$AU$2:$AV$4,2,FALSE)))</f>
        <v/>
      </c>
    </row>
    <row r="454" spans="1:16" x14ac:dyDescent="0.25">
      <c r="A454" s="158"/>
      <c r="B454" s="153"/>
      <c r="C454" s="153"/>
      <c r="E454" s="354"/>
      <c r="F454" s="367"/>
      <c r="G454" s="367"/>
      <c r="H454" s="368"/>
      <c r="K454" s="155"/>
      <c r="L454" s="155"/>
      <c r="M454" s="366"/>
      <c r="N454" s="154"/>
      <c r="O454" s="154"/>
      <c r="P454" s="106" t="str">
        <f>IF(AND(I454="",J454="",K454="",L454="",M454="",N454="",O454=""),"",IF(G454="",0,IF(G454="Traffic Island", (2*(K454+L454))*VALIDATIONS!$AR$5 + IF(M454="",0,(VLOOKUP(M454,VALIDATIONS!$AW$2:$AX$5,2)*(K454*L454)  )), IF(G454="",0,VLOOKUP(G454,VALIDATIONS!$AP$2:$AR$5,3)*(PI()/4)*((I454^2)-(J454^2))) +  IF(M454="",0,(VLOOKUP(M454,VALIDATIONS!$AS$2:$AT$5,2)*(PI()/4)*J454^2))  +  (O454 * VALIDATIONS!$AZ$2)     )     )*IF(H454="",0,VLOOKUP(H454,VALIDATIONS!$AU$2:$AV$4,2,FALSE)))</f>
        <v/>
      </c>
    </row>
    <row r="455" spans="1:16" x14ac:dyDescent="0.25">
      <c r="A455" s="158"/>
      <c r="B455" s="153"/>
      <c r="C455" s="153"/>
      <c r="E455" s="354"/>
      <c r="F455" s="367"/>
      <c r="G455" s="367"/>
      <c r="H455" s="368"/>
      <c r="K455" s="155"/>
      <c r="L455" s="155"/>
      <c r="M455" s="366"/>
      <c r="N455" s="154"/>
      <c r="O455" s="154"/>
      <c r="P455" s="106" t="str">
        <f>IF(AND(I455="",J455="",K455="",L455="",M455="",N455="",O455=""),"",IF(G455="",0,IF(G455="Traffic Island", (2*(K455+L455))*VALIDATIONS!$AR$5 + IF(M455="",0,(VLOOKUP(M455,VALIDATIONS!$AW$2:$AX$5,2)*(K455*L455)  )), IF(G455="",0,VLOOKUP(G455,VALIDATIONS!$AP$2:$AR$5,3)*(PI()/4)*((I455^2)-(J455^2))) +  IF(M455="",0,(VLOOKUP(M455,VALIDATIONS!$AS$2:$AT$5,2)*(PI()/4)*J455^2))  +  (O455 * VALIDATIONS!$AZ$2)     )     )*IF(H455="",0,VLOOKUP(H455,VALIDATIONS!$AU$2:$AV$4,2,FALSE)))</f>
        <v/>
      </c>
    </row>
    <row r="456" spans="1:16" x14ac:dyDescent="0.25">
      <c r="A456" s="158"/>
      <c r="B456" s="153"/>
      <c r="C456" s="153"/>
      <c r="E456" s="354"/>
      <c r="F456" s="367"/>
      <c r="G456" s="367"/>
      <c r="H456" s="368"/>
      <c r="K456" s="155"/>
      <c r="L456" s="155"/>
      <c r="M456" s="366"/>
      <c r="N456" s="154"/>
      <c r="O456" s="154"/>
      <c r="P456" s="106" t="str">
        <f>IF(AND(I456="",J456="",K456="",L456="",M456="",N456="",O456=""),"",IF(G456="",0,IF(G456="Traffic Island", (2*(K456+L456))*VALIDATIONS!$AR$5 + IF(M456="",0,(VLOOKUP(M456,VALIDATIONS!$AW$2:$AX$5,2)*(K456*L456)  )), IF(G456="",0,VLOOKUP(G456,VALIDATIONS!$AP$2:$AR$5,3)*(PI()/4)*((I456^2)-(J456^2))) +  IF(M456="",0,(VLOOKUP(M456,VALIDATIONS!$AS$2:$AT$5,2)*(PI()/4)*J456^2))  +  (O456 * VALIDATIONS!$AZ$2)     )     )*IF(H456="",0,VLOOKUP(H456,VALIDATIONS!$AU$2:$AV$4,2,FALSE)))</f>
        <v/>
      </c>
    </row>
    <row r="457" spans="1:16" x14ac:dyDescent="0.25">
      <c r="A457" s="158"/>
      <c r="B457" s="153"/>
      <c r="C457" s="153"/>
      <c r="E457" s="354"/>
      <c r="F457" s="367"/>
      <c r="G457" s="367"/>
      <c r="H457" s="368"/>
      <c r="K457" s="155"/>
      <c r="L457" s="155"/>
      <c r="M457" s="366"/>
      <c r="N457" s="154"/>
      <c r="O457" s="154"/>
      <c r="P457" s="106" t="str">
        <f>IF(AND(I457="",J457="",K457="",L457="",M457="",N457="",O457=""),"",IF(G457="",0,IF(G457="Traffic Island", (2*(K457+L457))*VALIDATIONS!$AR$5 + IF(M457="",0,(VLOOKUP(M457,VALIDATIONS!$AW$2:$AX$5,2)*(K457*L457)  )), IF(G457="",0,VLOOKUP(G457,VALIDATIONS!$AP$2:$AR$5,3)*(PI()/4)*((I457^2)-(J457^2))) +  IF(M457="",0,(VLOOKUP(M457,VALIDATIONS!$AS$2:$AT$5,2)*(PI()/4)*J457^2))  +  (O457 * VALIDATIONS!$AZ$2)     )     )*IF(H457="",0,VLOOKUP(H457,VALIDATIONS!$AU$2:$AV$4,2,FALSE)))</f>
        <v/>
      </c>
    </row>
    <row r="458" spans="1:16" x14ac:dyDescent="0.25">
      <c r="A458" s="158"/>
      <c r="B458" s="153"/>
      <c r="C458" s="153"/>
      <c r="E458" s="354"/>
      <c r="F458" s="367"/>
      <c r="G458" s="367"/>
      <c r="H458" s="368"/>
      <c r="K458" s="155"/>
      <c r="L458" s="155"/>
      <c r="M458" s="366"/>
      <c r="N458" s="154"/>
      <c r="O458" s="154"/>
      <c r="P458" s="106" t="str">
        <f>IF(AND(I458="",J458="",K458="",L458="",M458="",N458="",O458=""),"",IF(G458="",0,IF(G458="Traffic Island", (2*(K458+L458))*VALIDATIONS!$AR$5 + IF(M458="",0,(VLOOKUP(M458,VALIDATIONS!$AW$2:$AX$5,2)*(K458*L458)  )), IF(G458="",0,VLOOKUP(G458,VALIDATIONS!$AP$2:$AR$5,3)*(PI()/4)*((I458^2)-(J458^2))) +  IF(M458="",0,(VLOOKUP(M458,VALIDATIONS!$AS$2:$AT$5,2)*(PI()/4)*J458^2))  +  (O458 * VALIDATIONS!$AZ$2)     )     )*IF(H458="",0,VLOOKUP(H458,VALIDATIONS!$AU$2:$AV$4,2,FALSE)))</f>
        <v/>
      </c>
    </row>
    <row r="459" spans="1:16" x14ac:dyDescent="0.25">
      <c r="A459" s="158"/>
      <c r="B459" s="153"/>
      <c r="C459" s="153"/>
      <c r="E459" s="354"/>
      <c r="F459" s="367"/>
      <c r="G459" s="367"/>
      <c r="H459" s="368"/>
      <c r="K459" s="155"/>
      <c r="L459" s="155"/>
      <c r="M459" s="366"/>
      <c r="N459" s="154"/>
      <c r="O459" s="154"/>
      <c r="P459" s="106" t="str">
        <f>IF(AND(I459="",J459="",K459="",L459="",M459="",N459="",O459=""),"",IF(G459="",0,IF(G459="Traffic Island", (2*(K459+L459))*VALIDATIONS!$AR$5 + IF(M459="",0,(VLOOKUP(M459,VALIDATIONS!$AW$2:$AX$5,2)*(K459*L459)  )), IF(G459="",0,VLOOKUP(G459,VALIDATIONS!$AP$2:$AR$5,3)*(PI()/4)*((I459^2)-(J459^2))) +  IF(M459="",0,(VLOOKUP(M459,VALIDATIONS!$AS$2:$AT$5,2)*(PI()/4)*J459^2))  +  (O459 * VALIDATIONS!$AZ$2)     )     )*IF(H459="",0,VLOOKUP(H459,VALIDATIONS!$AU$2:$AV$4,2,FALSE)))</f>
        <v/>
      </c>
    </row>
    <row r="460" spans="1:16" x14ac:dyDescent="0.25">
      <c r="A460" s="158"/>
      <c r="B460" s="153"/>
      <c r="C460" s="153"/>
      <c r="E460" s="354"/>
      <c r="F460" s="367"/>
      <c r="G460" s="367"/>
      <c r="H460" s="368"/>
      <c r="K460" s="155"/>
      <c r="L460" s="155"/>
      <c r="M460" s="366"/>
      <c r="N460" s="154"/>
      <c r="O460" s="154"/>
      <c r="P460" s="106" t="str">
        <f>IF(AND(I460="",J460="",K460="",L460="",M460="",N460="",O460=""),"",IF(G460="",0,IF(G460="Traffic Island", (2*(K460+L460))*VALIDATIONS!$AR$5 + IF(M460="",0,(VLOOKUP(M460,VALIDATIONS!$AW$2:$AX$5,2)*(K460*L460)  )), IF(G460="",0,VLOOKUP(G460,VALIDATIONS!$AP$2:$AR$5,3)*(PI()/4)*((I460^2)-(J460^2))) +  IF(M460="",0,(VLOOKUP(M460,VALIDATIONS!$AS$2:$AT$5,2)*(PI()/4)*J460^2))  +  (O460 * VALIDATIONS!$AZ$2)     )     )*IF(H460="",0,VLOOKUP(H460,VALIDATIONS!$AU$2:$AV$4,2,FALSE)))</f>
        <v/>
      </c>
    </row>
    <row r="461" spans="1:16" x14ac:dyDescent="0.25">
      <c r="A461" s="158"/>
      <c r="B461" s="153"/>
      <c r="C461" s="153"/>
      <c r="E461" s="354"/>
      <c r="F461" s="367"/>
      <c r="G461" s="367"/>
      <c r="H461" s="368"/>
      <c r="K461" s="155"/>
      <c r="L461" s="155"/>
      <c r="M461" s="366"/>
      <c r="N461" s="154"/>
      <c r="O461" s="154"/>
      <c r="P461" s="106" t="str">
        <f>IF(AND(I461="",J461="",K461="",L461="",M461="",N461="",O461=""),"",IF(G461="",0,IF(G461="Traffic Island", (2*(K461+L461))*VALIDATIONS!$AR$5 + IF(M461="",0,(VLOOKUP(M461,VALIDATIONS!$AW$2:$AX$5,2)*(K461*L461)  )), IF(G461="",0,VLOOKUP(G461,VALIDATIONS!$AP$2:$AR$5,3)*(PI()/4)*((I461^2)-(J461^2))) +  IF(M461="",0,(VLOOKUP(M461,VALIDATIONS!$AS$2:$AT$5,2)*(PI()/4)*J461^2))  +  (O461 * VALIDATIONS!$AZ$2)     )     )*IF(H461="",0,VLOOKUP(H461,VALIDATIONS!$AU$2:$AV$4,2,FALSE)))</f>
        <v/>
      </c>
    </row>
    <row r="462" spans="1:16" x14ac:dyDescent="0.25">
      <c r="A462" s="158"/>
      <c r="B462" s="153"/>
      <c r="C462" s="153"/>
      <c r="E462" s="354"/>
      <c r="F462" s="367"/>
      <c r="G462" s="367"/>
      <c r="H462" s="368"/>
      <c r="K462" s="155"/>
      <c r="L462" s="155"/>
      <c r="M462" s="366"/>
      <c r="N462" s="154"/>
      <c r="O462" s="154"/>
      <c r="P462" s="106" t="str">
        <f>IF(AND(I462="",J462="",K462="",L462="",M462="",N462="",O462=""),"",IF(G462="",0,IF(G462="Traffic Island", (2*(K462+L462))*VALIDATIONS!$AR$5 + IF(M462="",0,(VLOOKUP(M462,VALIDATIONS!$AW$2:$AX$5,2)*(K462*L462)  )), IF(G462="",0,VLOOKUP(G462,VALIDATIONS!$AP$2:$AR$5,3)*(PI()/4)*((I462^2)-(J462^2))) +  IF(M462="",0,(VLOOKUP(M462,VALIDATIONS!$AS$2:$AT$5,2)*(PI()/4)*J462^2))  +  (O462 * VALIDATIONS!$AZ$2)     )     )*IF(H462="",0,VLOOKUP(H462,VALIDATIONS!$AU$2:$AV$4,2,FALSE)))</f>
        <v/>
      </c>
    </row>
    <row r="463" spans="1:16" x14ac:dyDescent="0.25">
      <c r="A463" s="158"/>
      <c r="B463" s="153"/>
      <c r="C463" s="153"/>
      <c r="E463" s="354"/>
      <c r="F463" s="367"/>
      <c r="G463" s="367"/>
      <c r="H463" s="368"/>
      <c r="K463" s="155"/>
      <c r="L463" s="155"/>
      <c r="M463" s="366"/>
      <c r="N463" s="154"/>
      <c r="O463" s="154"/>
      <c r="P463" s="106" t="str">
        <f>IF(AND(I463="",J463="",K463="",L463="",M463="",N463="",O463=""),"",IF(G463="",0,IF(G463="Traffic Island", (2*(K463+L463))*VALIDATIONS!$AR$5 + IF(M463="",0,(VLOOKUP(M463,VALIDATIONS!$AW$2:$AX$5,2)*(K463*L463)  )), IF(G463="",0,VLOOKUP(G463,VALIDATIONS!$AP$2:$AR$5,3)*(PI()/4)*((I463^2)-(J463^2))) +  IF(M463="",0,(VLOOKUP(M463,VALIDATIONS!$AS$2:$AT$5,2)*(PI()/4)*J463^2))  +  (O463 * VALIDATIONS!$AZ$2)     )     )*IF(H463="",0,VLOOKUP(H463,VALIDATIONS!$AU$2:$AV$4,2,FALSE)))</f>
        <v/>
      </c>
    </row>
    <row r="464" spans="1:16" x14ac:dyDescent="0.25">
      <c r="A464" s="158"/>
      <c r="B464" s="153"/>
      <c r="C464" s="153"/>
      <c r="E464" s="354"/>
      <c r="F464" s="367"/>
      <c r="G464" s="367"/>
      <c r="H464" s="368"/>
      <c r="K464" s="155"/>
      <c r="L464" s="155"/>
      <c r="M464" s="366"/>
      <c r="N464" s="154"/>
      <c r="O464" s="154"/>
      <c r="P464" s="106" t="str">
        <f>IF(AND(I464="",J464="",K464="",L464="",M464="",N464="",O464=""),"",IF(G464="",0,IF(G464="Traffic Island", (2*(K464+L464))*VALIDATIONS!$AR$5 + IF(M464="",0,(VLOOKUP(M464,VALIDATIONS!$AW$2:$AX$5,2)*(K464*L464)  )), IF(G464="",0,VLOOKUP(G464,VALIDATIONS!$AP$2:$AR$5,3)*(PI()/4)*((I464^2)-(J464^2))) +  IF(M464="",0,(VLOOKUP(M464,VALIDATIONS!$AS$2:$AT$5,2)*(PI()/4)*J464^2))  +  (O464 * VALIDATIONS!$AZ$2)     )     )*IF(H464="",0,VLOOKUP(H464,VALIDATIONS!$AU$2:$AV$4,2,FALSE)))</f>
        <v/>
      </c>
    </row>
    <row r="465" spans="1:16" x14ac:dyDescent="0.25">
      <c r="A465" s="158"/>
      <c r="B465" s="153"/>
      <c r="C465" s="153"/>
      <c r="E465" s="354"/>
      <c r="F465" s="367"/>
      <c r="G465" s="367"/>
      <c r="H465" s="368"/>
      <c r="K465" s="155"/>
      <c r="L465" s="155"/>
      <c r="M465" s="366"/>
      <c r="N465" s="154"/>
      <c r="O465" s="154"/>
      <c r="P465" s="106" t="str">
        <f>IF(AND(I465="",J465="",K465="",L465="",M465="",N465="",O465=""),"",IF(G465="",0,IF(G465="Traffic Island", (2*(K465+L465))*VALIDATIONS!$AR$5 + IF(M465="",0,(VLOOKUP(M465,VALIDATIONS!$AW$2:$AX$5,2)*(K465*L465)  )), IF(G465="",0,VLOOKUP(G465,VALIDATIONS!$AP$2:$AR$5,3)*(PI()/4)*((I465^2)-(J465^2))) +  IF(M465="",0,(VLOOKUP(M465,VALIDATIONS!$AS$2:$AT$5,2)*(PI()/4)*J465^2))  +  (O465 * VALIDATIONS!$AZ$2)     )     )*IF(H465="",0,VLOOKUP(H465,VALIDATIONS!$AU$2:$AV$4,2,FALSE)))</f>
        <v/>
      </c>
    </row>
    <row r="466" spans="1:16" x14ac:dyDescent="0.25">
      <c r="A466" s="158"/>
      <c r="B466" s="153"/>
      <c r="C466" s="153"/>
      <c r="E466" s="354"/>
      <c r="F466" s="367"/>
      <c r="G466" s="367"/>
      <c r="H466" s="368"/>
      <c r="K466" s="155"/>
      <c r="L466" s="155"/>
      <c r="M466" s="366"/>
      <c r="N466" s="154"/>
      <c r="O466" s="154"/>
      <c r="P466" s="106" t="str">
        <f>IF(AND(I466="",J466="",K466="",L466="",M466="",N466="",O466=""),"",IF(G466="",0,IF(G466="Traffic Island", (2*(K466+L466))*VALIDATIONS!$AR$5 + IF(M466="",0,(VLOOKUP(M466,VALIDATIONS!$AW$2:$AX$5,2)*(K466*L466)  )), IF(G466="",0,VLOOKUP(G466,VALIDATIONS!$AP$2:$AR$5,3)*(PI()/4)*((I466^2)-(J466^2))) +  IF(M466="",0,(VLOOKUP(M466,VALIDATIONS!$AS$2:$AT$5,2)*(PI()/4)*J466^2))  +  (O466 * VALIDATIONS!$AZ$2)     )     )*IF(H466="",0,VLOOKUP(H466,VALIDATIONS!$AU$2:$AV$4,2,FALSE)))</f>
        <v/>
      </c>
    </row>
    <row r="467" spans="1:16" x14ac:dyDescent="0.25">
      <c r="A467" s="158"/>
      <c r="B467" s="153"/>
      <c r="C467" s="153"/>
      <c r="E467" s="354"/>
      <c r="F467" s="367"/>
      <c r="G467" s="367"/>
      <c r="H467" s="368"/>
      <c r="K467" s="155"/>
      <c r="L467" s="155"/>
      <c r="M467" s="366"/>
      <c r="N467" s="154"/>
      <c r="O467" s="154"/>
      <c r="P467" s="106" t="str">
        <f>IF(AND(I467="",J467="",K467="",L467="",M467="",N467="",O467=""),"",IF(G467="",0,IF(G467="Traffic Island", (2*(K467+L467))*VALIDATIONS!$AR$5 + IF(M467="",0,(VLOOKUP(M467,VALIDATIONS!$AW$2:$AX$5,2)*(K467*L467)  )), IF(G467="",0,VLOOKUP(G467,VALIDATIONS!$AP$2:$AR$5,3)*(PI()/4)*((I467^2)-(J467^2))) +  IF(M467="",0,(VLOOKUP(M467,VALIDATIONS!$AS$2:$AT$5,2)*(PI()/4)*J467^2))  +  (O467 * VALIDATIONS!$AZ$2)     )     )*IF(H467="",0,VLOOKUP(H467,VALIDATIONS!$AU$2:$AV$4,2,FALSE)))</f>
        <v/>
      </c>
    </row>
    <row r="468" spans="1:16" x14ac:dyDescent="0.25">
      <c r="A468" s="158"/>
      <c r="B468" s="153"/>
      <c r="C468" s="153"/>
      <c r="E468" s="354"/>
      <c r="F468" s="367"/>
      <c r="G468" s="367"/>
      <c r="H468" s="368"/>
      <c r="K468" s="155"/>
      <c r="L468" s="155"/>
      <c r="M468" s="366"/>
      <c r="N468" s="154"/>
      <c r="O468" s="154"/>
      <c r="P468" s="106" t="str">
        <f>IF(AND(I468="",J468="",K468="",L468="",M468="",N468="",O468=""),"",IF(G468="",0,IF(G468="Traffic Island", (2*(K468+L468))*VALIDATIONS!$AR$5 + IF(M468="",0,(VLOOKUP(M468,VALIDATIONS!$AW$2:$AX$5,2)*(K468*L468)  )), IF(G468="",0,VLOOKUP(G468,VALIDATIONS!$AP$2:$AR$5,3)*(PI()/4)*((I468^2)-(J468^2))) +  IF(M468="",0,(VLOOKUP(M468,VALIDATIONS!$AS$2:$AT$5,2)*(PI()/4)*J468^2))  +  (O468 * VALIDATIONS!$AZ$2)     )     )*IF(H468="",0,VLOOKUP(H468,VALIDATIONS!$AU$2:$AV$4,2,FALSE)))</f>
        <v/>
      </c>
    </row>
    <row r="469" spans="1:16" x14ac:dyDescent="0.25">
      <c r="A469" s="158"/>
      <c r="B469" s="153"/>
      <c r="C469" s="153"/>
      <c r="E469" s="354"/>
      <c r="F469" s="367"/>
      <c r="G469" s="367"/>
      <c r="H469" s="368"/>
      <c r="K469" s="155"/>
      <c r="L469" s="155"/>
      <c r="M469" s="366"/>
      <c r="N469" s="154"/>
      <c r="O469" s="154"/>
      <c r="P469" s="106" t="str">
        <f>IF(AND(I469="",J469="",K469="",L469="",M469="",N469="",O469=""),"",IF(G469="",0,IF(G469="Traffic Island", (2*(K469+L469))*VALIDATIONS!$AR$5 + IF(M469="",0,(VLOOKUP(M469,VALIDATIONS!$AW$2:$AX$5,2)*(K469*L469)  )), IF(G469="",0,VLOOKUP(G469,VALIDATIONS!$AP$2:$AR$5,3)*(PI()/4)*((I469^2)-(J469^2))) +  IF(M469="",0,(VLOOKUP(M469,VALIDATIONS!$AS$2:$AT$5,2)*(PI()/4)*J469^2))  +  (O469 * VALIDATIONS!$AZ$2)     )     )*IF(H469="",0,VLOOKUP(H469,VALIDATIONS!$AU$2:$AV$4,2,FALSE)))</f>
        <v/>
      </c>
    </row>
    <row r="470" spans="1:16" x14ac:dyDescent="0.25">
      <c r="A470" s="158"/>
      <c r="B470" s="153"/>
      <c r="C470" s="153"/>
      <c r="E470" s="354"/>
      <c r="F470" s="367"/>
      <c r="G470" s="367"/>
      <c r="H470" s="368"/>
      <c r="K470" s="155"/>
      <c r="L470" s="155"/>
      <c r="M470" s="366"/>
      <c r="N470" s="154"/>
      <c r="O470" s="154"/>
      <c r="P470" s="106" t="str">
        <f>IF(AND(I470="",J470="",K470="",L470="",M470="",N470="",O470=""),"",IF(G470="",0,IF(G470="Traffic Island", (2*(K470+L470))*VALIDATIONS!$AR$5 + IF(M470="",0,(VLOOKUP(M470,VALIDATIONS!$AW$2:$AX$5,2)*(K470*L470)  )), IF(G470="",0,VLOOKUP(G470,VALIDATIONS!$AP$2:$AR$5,3)*(PI()/4)*((I470^2)-(J470^2))) +  IF(M470="",0,(VLOOKUP(M470,VALIDATIONS!$AS$2:$AT$5,2)*(PI()/4)*J470^2))  +  (O470 * VALIDATIONS!$AZ$2)     )     )*IF(H470="",0,VLOOKUP(H470,VALIDATIONS!$AU$2:$AV$4,2,FALSE)))</f>
        <v/>
      </c>
    </row>
    <row r="471" spans="1:16" x14ac:dyDescent="0.25">
      <c r="A471" s="158"/>
      <c r="B471" s="153"/>
      <c r="C471" s="153"/>
      <c r="E471" s="354"/>
      <c r="F471" s="367"/>
      <c r="G471" s="367"/>
      <c r="H471" s="368"/>
      <c r="K471" s="155"/>
      <c r="L471" s="155"/>
      <c r="M471" s="366"/>
      <c r="N471" s="154"/>
      <c r="O471" s="154"/>
      <c r="P471" s="106" t="str">
        <f>IF(AND(I471="",J471="",K471="",L471="",M471="",N471="",O471=""),"",IF(G471="",0,IF(G471="Traffic Island", (2*(K471+L471))*VALIDATIONS!$AR$5 + IF(M471="",0,(VLOOKUP(M471,VALIDATIONS!$AW$2:$AX$5,2)*(K471*L471)  )), IF(G471="",0,VLOOKUP(G471,VALIDATIONS!$AP$2:$AR$5,3)*(PI()/4)*((I471^2)-(J471^2))) +  IF(M471="",0,(VLOOKUP(M471,VALIDATIONS!$AS$2:$AT$5,2)*(PI()/4)*J471^2))  +  (O471 * VALIDATIONS!$AZ$2)     )     )*IF(H471="",0,VLOOKUP(H471,VALIDATIONS!$AU$2:$AV$4,2,FALSE)))</f>
        <v/>
      </c>
    </row>
    <row r="472" spans="1:16" x14ac:dyDescent="0.25">
      <c r="A472" s="158"/>
      <c r="B472" s="153"/>
      <c r="C472" s="153"/>
      <c r="E472" s="354"/>
      <c r="F472" s="367"/>
      <c r="G472" s="367"/>
      <c r="H472" s="368"/>
      <c r="K472" s="155"/>
      <c r="L472" s="155"/>
      <c r="M472" s="366"/>
      <c r="N472" s="154"/>
      <c r="O472" s="154"/>
      <c r="P472" s="106" t="str">
        <f>IF(AND(I472="",J472="",K472="",L472="",M472="",N472="",O472=""),"",IF(G472="",0,IF(G472="Traffic Island", (2*(K472+L472))*VALIDATIONS!$AR$5 + IF(M472="",0,(VLOOKUP(M472,VALIDATIONS!$AW$2:$AX$5,2)*(K472*L472)  )), IF(G472="",0,VLOOKUP(G472,VALIDATIONS!$AP$2:$AR$5,3)*(PI()/4)*((I472^2)-(J472^2))) +  IF(M472="",0,(VLOOKUP(M472,VALIDATIONS!$AS$2:$AT$5,2)*(PI()/4)*J472^2))  +  (O472 * VALIDATIONS!$AZ$2)     )     )*IF(H472="",0,VLOOKUP(H472,VALIDATIONS!$AU$2:$AV$4,2,FALSE)))</f>
        <v/>
      </c>
    </row>
    <row r="473" spans="1:16" x14ac:dyDescent="0.25">
      <c r="A473" s="158"/>
      <c r="B473" s="153"/>
      <c r="C473" s="153"/>
      <c r="E473" s="354"/>
      <c r="F473" s="367"/>
      <c r="G473" s="367"/>
      <c r="H473" s="368"/>
      <c r="K473" s="155"/>
      <c r="L473" s="155"/>
      <c r="M473" s="366"/>
      <c r="N473" s="154"/>
      <c r="O473" s="154"/>
      <c r="P473" s="106" t="str">
        <f>IF(AND(I473="",J473="",K473="",L473="",M473="",N473="",O473=""),"",IF(G473="",0,IF(G473="Traffic Island", (2*(K473+L473))*VALIDATIONS!$AR$5 + IF(M473="",0,(VLOOKUP(M473,VALIDATIONS!$AW$2:$AX$5,2)*(K473*L473)  )), IF(G473="",0,VLOOKUP(G473,VALIDATIONS!$AP$2:$AR$5,3)*(PI()/4)*((I473^2)-(J473^2))) +  IF(M473="",0,(VLOOKUP(M473,VALIDATIONS!$AS$2:$AT$5,2)*(PI()/4)*J473^2))  +  (O473 * VALIDATIONS!$AZ$2)     )     )*IF(H473="",0,VLOOKUP(H473,VALIDATIONS!$AU$2:$AV$4,2,FALSE)))</f>
        <v/>
      </c>
    </row>
    <row r="474" spans="1:16" x14ac:dyDescent="0.25">
      <c r="A474" s="158"/>
      <c r="B474" s="153"/>
      <c r="C474" s="153"/>
      <c r="E474" s="354"/>
      <c r="F474" s="367"/>
      <c r="G474" s="367"/>
      <c r="H474" s="368"/>
      <c r="K474" s="155"/>
      <c r="L474" s="155"/>
      <c r="M474" s="366"/>
      <c r="N474" s="154"/>
      <c r="O474" s="154"/>
      <c r="P474" s="106" t="str">
        <f>IF(AND(I474="",J474="",K474="",L474="",M474="",N474="",O474=""),"",IF(G474="",0,IF(G474="Traffic Island", (2*(K474+L474))*VALIDATIONS!$AR$5 + IF(M474="",0,(VLOOKUP(M474,VALIDATIONS!$AW$2:$AX$5,2)*(K474*L474)  )), IF(G474="",0,VLOOKUP(G474,VALIDATIONS!$AP$2:$AR$5,3)*(PI()/4)*((I474^2)-(J474^2))) +  IF(M474="",0,(VLOOKUP(M474,VALIDATIONS!$AS$2:$AT$5,2)*(PI()/4)*J474^2))  +  (O474 * VALIDATIONS!$AZ$2)     )     )*IF(H474="",0,VLOOKUP(H474,VALIDATIONS!$AU$2:$AV$4,2,FALSE)))</f>
        <v/>
      </c>
    </row>
    <row r="475" spans="1:16" x14ac:dyDescent="0.25">
      <c r="A475" s="158"/>
      <c r="B475" s="153"/>
      <c r="C475" s="153"/>
      <c r="E475" s="354"/>
      <c r="F475" s="367"/>
      <c r="G475" s="367"/>
      <c r="H475" s="368"/>
      <c r="K475" s="155"/>
      <c r="L475" s="155"/>
      <c r="M475" s="366"/>
      <c r="N475" s="154"/>
      <c r="O475" s="154"/>
      <c r="P475" s="106" t="str">
        <f>IF(AND(I475="",J475="",K475="",L475="",M475="",N475="",O475=""),"",IF(G475="",0,IF(G475="Traffic Island", (2*(K475+L475))*VALIDATIONS!$AR$5 + IF(M475="",0,(VLOOKUP(M475,VALIDATIONS!$AW$2:$AX$5,2)*(K475*L475)  )), IF(G475="",0,VLOOKUP(G475,VALIDATIONS!$AP$2:$AR$5,3)*(PI()/4)*((I475^2)-(J475^2))) +  IF(M475="",0,(VLOOKUP(M475,VALIDATIONS!$AS$2:$AT$5,2)*(PI()/4)*J475^2))  +  (O475 * VALIDATIONS!$AZ$2)     )     )*IF(H475="",0,VLOOKUP(H475,VALIDATIONS!$AU$2:$AV$4,2,FALSE)))</f>
        <v/>
      </c>
    </row>
    <row r="476" spans="1:16" x14ac:dyDescent="0.25">
      <c r="A476" s="158"/>
      <c r="B476" s="153"/>
      <c r="C476" s="153"/>
      <c r="E476" s="354"/>
      <c r="F476" s="367"/>
      <c r="G476" s="367"/>
      <c r="H476" s="368"/>
      <c r="K476" s="155"/>
      <c r="L476" s="155"/>
      <c r="M476" s="366"/>
      <c r="N476" s="154"/>
      <c r="O476" s="154"/>
      <c r="P476" s="106" t="str">
        <f>IF(AND(I476="",J476="",K476="",L476="",M476="",N476="",O476=""),"",IF(G476="",0,IF(G476="Traffic Island", (2*(K476+L476))*VALIDATIONS!$AR$5 + IF(M476="",0,(VLOOKUP(M476,VALIDATIONS!$AW$2:$AX$5,2)*(K476*L476)  )), IF(G476="",0,VLOOKUP(G476,VALIDATIONS!$AP$2:$AR$5,3)*(PI()/4)*((I476^2)-(J476^2))) +  IF(M476="",0,(VLOOKUP(M476,VALIDATIONS!$AS$2:$AT$5,2)*(PI()/4)*J476^2))  +  (O476 * VALIDATIONS!$AZ$2)     )     )*IF(H476="",0,VLOOKUP(H476,VALIDATIONS!$AU$2:$AV$4,2,FALSE)))</f>
        <v/>
      </c>
    </row>
    <row r="477" spans="1:16" x14ac:dyDescent="0.25">
      <c r="A477" s="158"/>
      <c r="B477" s="153"/>
      <c r="C477" s="153"/>
      <c r="E477" s="354"/>
      <c r="F477" s="367"/>
      <c r="G477" s="367"/>
      <c r="H477" s="368"/>
      <c r="K477" s="155"/>
      <c r="L477" s="155"/>
      <c r="M477" s="366"/>
      <c r="N477" s="154"/>
      <c r="O477" s="154"/>
      <c r="P477" s="106" t="str">
        <f>IF(AND(I477="",J477="",K477="",L477="",M477="",N477="",O477=""),"",IF(G477="",0,IF(G477="Traffic Island", (2*(K477+L477))*VALIDATIONS!$AR$5 + IF(M477="",0,(VLOOKUP(M477,VALIDATIONS!$AW$2:$AX$5,2)*(K477*L477)  )), IF(G477="",0,VLOOKUP(G477,VALIDATIONS!$AP$2:$AR$5,3)*(PI()/4)*((I477^2)-(J477^2))) +  IF(M477="",0,(VLOOKUP(M477,VALIDATIONS!$AS$2:$AT$5,2)*(PI()/4)*J477^2))  +  (O477 * VALIDATIONS!$AZ$2)     )     )*IF(H477="",0,VLOOKUP(H477,VALIDATIONS!$AU$2:$AV$4,2,FALSE)))</f>
        <v/>
      </c>
    </row>
    <row r="478" spans="1:16" x14ac:dyDescent="0.25">
      <c r="A478" s="158"/>
      <c r="B478" s="153"/>
      <c r="C478" s="153"/>
      <c r="E478" s="354"/>
      <c r="F478" s="367"/>
      <c r="G478" s="367"/>
      <c r="H478" s="368"/>
      <c r="K478" s="155"/>
      <c r="L478" s="155"/>
      <c r="M478" s="366"/>
      <c r="N478" s="154"/>
      <c r="O478" s="154"/>
      <c r="P478" s="106" t="str">
        <f>IF(AND(I478="",J478="",K478="",L478="",M478="",N478="",O478=""),"",IF(G478="",0,IF(G478="Traffic Island", (2*(K478+L478))*VALIDATIONS!$AR$5 + IF(M478="",0,(VLOOKUP(M478,VALIDATIONS!$AW$2:$AX$5,2)*(K478*L478)  )), IF(G478="",0,VLOOKUP(G478,VALIDATIONS!$AP$2:$AR$5,3)*(PI()/4)*((I478^2)-(J478^2))) +  IF(M478="",0,(VLOOKUP(M478,VALIDATIONS!$AS$2:$AT$5,2)*(PI()/4)*J478^2))  +  (O478 * VALIDATIONS!$AZ$2)     )     )*IF(H478="",0,VLOOKUP(H478,VALIDATIONS!$AU$2:$AV$4,2,FALSE)))</f>
        <v/>
      </c>
    </row>
    <row r="479" spans="1:16" x14ac:dyDescent="0.25">
      <c r="A479" s="158"/>
      <c r="B479" s="153"/>
      <c r="C479" s="153"/>
      <c r="E479" s="354"/>
      <c r="F479" s="367"/>
      <c r="G479" s="367"/>
      <c r="H479" s="368"/>
      <c r="K479" s="155"/>
      <c r="L479" s="155"/>
      <c r="M479" s="366"/>
      <c r="N479" s="154"/>
      <c r="O479" s="154"/>
      <c r="P479" s="106" t="str">
        <f>IF(AND(I479="",J479="",K479="",L479="",M479="",N479="",O479=""),"",IF(G479="",0,IF(G479="Traffic Island", (2*(K479+L479))*VALIDATIONS!$AR$5 + IF(M479="",0,(VLOOKUP(M479,VALIDATIONS!$AW$2:$AX$5,2)*(K479*L479)  )), IF(G479="",0,VLOOKUP(G479,VALIDATIONS!$AP$2:$AR$5,3)*(PI()/4)*((I479^2)-(J479^2))) +  IF(M479="",0,(VLOOKUP(M479,VALIDATIONS!$AS$2:$AT$5,2)*(PI()/4)*J479^2))  +  (O479 * VALIDATIONS!$AZ$2)     )     )*IF(H479="",0,VLOOKUP(H479,VALIDATIONS!$AU$2:$AV$4,2,FALSE)))</f>
        <v/>
      </c>
    </row>
    <row r="480" spans="1:16" x14ac:dyDescent="0.25">
      <c r="A480" s="158"/>
      <c r="B480" s="153"/>
      <c r="C480" s="153"/>
      <c r="E480" s="354"/>
      <c r="F480" s="367"/>
      <c r="G480" s="367"/>
      <c r="H480" s="368"/>
      <c r="K480" s="155"/>
      <c r="L480" s="155"/>
      <c r="M480" s="366"/>
      <c r="N480" s="154"/>
      <c r="O480" s="154"/>
      <c r="P480" s="106" t="str">
        <f>IF(AND(I480="",J480="",K480="",L480="",M480="",N480="",O480=""),"",IF(G480="",0,IF(G480="Traffic Island", (2*(K480+L480))*VALIDATIONS!$AR$5 + IF(M480="",0,(VLOOKUP(M480,VALIDATIONS!$AW$2:$AX$5,2)*(K480*L480)  )), IF(G480="",0,VLOOKUP(G480,VALIDATIONS!$AP$2:$AR$5,3)*(PI()/4)*((I480^2)-(J480^2))) +  IF(M480="",0,(VLOOKUP(M480,VALIDATIONS!$AS$2:$AT$5,2)*(PI()/4)*J480^2))  +  (O480 * VALIDATIONS!$AZ$2)     )     )*IF(H480="",0,VLOOKUP(H480,VALIDATIONS!$AU$2:$AV$4,2,FALSE)))</f>
        <v/>
      </c>
    </row>
    <row r="481" spans="1:16" x14ac:dyDescent="0.25">
      <c r="A481" s="158"/>
      <c r="B481" s="153"/>
      <c r="C481" s="153"/>
      <c r="E481" s="354"/>
      <c r="F481" s="367"/>
      <c r="G481" s="367"/>
      <c r="H481" s="368"/>
      <c r="K481" s="155"/>
      <c r="L481" s="155"/>
      <c r="M481" s="366"/>
      <c r="N481" s="154"/>
      <c r="O481" s="154"/>
      <c r="P481" s="106" t="str">
        <f>IF(AND(I481="",J481="",K481="",L481="",M481="",N481="",O481=""),"",IF(G481="",0,IF(G481="Traffic Island", (2*(K481+L481))*VALIDATIONS!$AR$5 + IF(M481="",0,(VLOOKUP(M481,VALIDATIONS!$AW$2:$AX$5,2)*(K481*L481)  )), IF(G481="",0,VLOOKUP(G481,VALIDATIONS!$AP$2:$AR$5,3)*(PI()/4)*((I481^2)-(J481^2))) +  IF(M481="",0,(VLOOKUP(M481,VALIDATIONS!$AS$2:$AT$5,2)*(PI()/4)*J481^2))  +  (O481 * VALIDATIONS!$AZ$2)     )     )*IF(H481="",0,VLOOKUP(H481,VALIDATIONS!$AU$2:$AV$4,2,FALSE)))</f>
        <v/>
      </c>
    </row>
    <row r="482" spans="1:16" x14ac:dyDescent="0.25">
      <c r="A482" s="158"/>
      <c r="B482" s="153"/>
      <c r="C482" s="153"/>
      <c r="E482" s="354"/>
      <c r="F482" s="367"/>
      <c r="G482" s="367"/>
      <c r="H482" s="368"/>
      <c r="K482" s="155"/>
      <c r="L482" s="155"/>
      <c r="M482" s="366"/>
      <c r="N482" s="154"/>
      <c r="O482" s="154"/>
      <c r="P482" s="106" t="str">
        <f>IF(AND(I482="",J482="",K482="",L482="",M482="",N482="",O482=""),"",IF(G482="",0,IF(G482="Traffic Island", (2*(K482+L482))*VALIDATIONS!$AR$5 + IF(M482="",0,(VLOOKUP(M482,VALIDATIONS!$AW$2:$AX$5,2)*(K482*L482)  )), IF(G482="",0,VLOOKUP(G482,VALIDATIONS!$AP$2:$AR$5,3)*(PI()/4)*((I482^2)-(J482^2))) +  IF(M482="",0,(VLOOKUP(M482,VALIDATIONS!$AS$2:$AT$5,2)*(PI()/4)*J482^2))  +  (O482 * VALIDATIONS!$AZ$2)     )     )*IF(H482="",0,VLOOKUP(H482,VALIDATIONS!$AU$2:$AV$4,2,FALSE)))</f>
        <v/>
      </c>
    </row>
    <row r="483" spans="1:16" x14ac:dyDescent="0.25">
      <c r="A483" s="158"/>
      <c r="B483" s="153"/>
      <c r="C483" s="153"/>
      <c r="E483" s="354"/>
      <c r="F483" s="367"/>
      <c r="G483" s="367"/>
      <c r="H483" s="368"/>
      <c r="K483" s="155"/>
      <c r="L483" s="155"/>
      <c r="M483" s="366"/>
      <c r="N483" s="154"/>
      <c r="O483" s="154"/>
      <c r="P483" s="106" t="str">
        <f>IF(AND(I483="",J483="",K483="",L483="",M483="",N483="",O483=""),"",IF(G483="",0,IF(G483="Traffic Island", (2*(K483+L483))*VALIDATIONS!$AR$5 + IF(M483="",0,(VLOOKUP(M483,VALIDATIONS!$AW$2:$AX$5,2)*(K483*L483)  )), IF(G483="",0,VLOOKUP(G483,VALIDATIONS!$AP$2:$AR$5,3)*(PI()/4)*((I483^2)-(J483^2))) +  IF(M483="",0,(VLOOKUP(M483,VALIDATIONS!$AS$2:$AT$5,2)*(PI()/4)*J483^2))  +  (O483 * VALIDATIONS!$AZ$2)     )     )*IF(H483="",0,VLOOKUP(H483,VALIDATIONS!$AU$2:$AV$4,2,FALSE)))</f>
        <v/>
      </c>
    </row>
    <row r="484" spans="1:16" x14ac:dyDescent="0.25">
      <c r="A484" s="158"/>
      <c r="B484" s="153"/>
      <c r="C484" s="153"/>
      <c r="E484" s="354"/>
      <c r="F484" s="367"/>
      <c r="G484" s="367"/>
      <c r="H484" s="368"/>
      <c r="K484" s="155"/>
      <c r="L484" s="155"/>
      <c r="M484" s="366"/>
      <c r="N484" s="154"/>
      <c r="O484" s="154"/>
      <c r="P484" s="106" t="str">
        <f>IF(AND(I484="",J484="",K484="",L484="",M484="",N484="",O484=""),"",IF(G484="",0,IF(G484="Traffic Island", (2*(K484+L484))*VALIDATIONS!$AR$5 + IF(M484="",0,(VLOOKUP(M484,VALIDATIONS!$AW$2:$AX$5,2)*(K484*L484)  )), IF(G484="",0,VLOOKUP(G484,VALIDATIONS!$AP$2:$AR$5,3)*(PI()/4)*((I484^2)-(J484^2))) +  IF(M484="",0,(VLOOKUP(M484,VALIDATIONS!$AS$2:$AT$5,2)*(PI()/4)*J484^2))  +  (O484 * VALIDATIONS!$AZ$2)     )     )*IF(H484="",0,VLOOKUP(H484,VALIDATIONS!$AU$2:$AV$4,2,FALSE)))</f>
        <v/>
      </c>
    </row>
    <row r="485" spans="1:16" x14ac:dyDescent="0.25">
      <c r="A485" s="158"/>
      <c r="B485" s="153"/>
      <c r="C485" s="153"/>
      <c r="E485" s="354"/>
      <c r="F485" s="367"/>
      <c r="G485" s="367"/>
      <c r="H485" s="368"/>
      <c r="K485" s="155"/>
      <c r="L485" s="155"/>
      <c r="M485" s="366"/>
      <c r="N485" s="154"/>
      <c r="O485" s="154"/>
      <c r="P485" s="106" t="str">
        <f>IF(AND(I485="",J485="",K485="",L485="",M485="",N485="",O485=""),"",IF(G485="",0,IF(G485="Traffic Island", (2*(K485+L485))*VALIDATIONS!$AR$5 + IF(M485="",0,(VLOOKUP(M485,VALIDATIONS!$AW$2:$AX$5,2)*(K485*L485)  )), IF(G485="",0,VLOOKUP(G485,VALIDATIONS!$AP$2:$AR$5,3)*(PI()/4)*((I485^2)-(J485^2))) +  IF(M485="",0,(VLOOKUP(M485,VALIDATIONS!$AS$2:$AT$5,2)*(PI()/4)*J485^2))  +  (O485 * VALIDATIONS!$AZ$2)     )     )*IF(H485="",0,VLOOKUP(H485,VALIDATIONS!$AU$2:$AV$4,2,FALSE)))</f>
        <v/>
      </c>
    </row>
    <row r="486" spans="1:16" x14ac:dyDescent="0.25">
      <c r="A486" s="158"/>
      <c r="B486" s="153"/>
      <c r="C486" s="153"/>
      <c r="E486" s="354"/>
      <c r="F486" s="367"/>
      <c r="G486" s="367"/>
      <c r="H486" s="368"/>
      <c r="K486" s="155"/>
      <c r="L486" s="155"/>
      <c r="M486" s="366"/>
      <c r="N486" s="154"/>
      <c r="O486" s="154"/>
      <c r="P486" s="106" t="str">
        <f>IF(AND(I486="",J486="",K486="",L486="",M486="",N486="",O486=""),"",IF(G486="",0,IF(G486="Traffic Island", (2*(K486+L486))*VALIDATIONS!$AR$5 + IF(M486="",0,(VLOOKUP(M486,VALIDATIONS!$AW$2:$AX$5,2)*(K486*L486)  )), IF(G486="",0,VLOOKUP(G486,VALIDATIONS!$AP$2:$AR$5,3)*(PI()/4)*((I486^2)-(J486^2))) +  IF(M486="",0,(VLOOKUP(M486,VALIDATIONS!$AS$2:$AT$5,2)*(PI()/4)*J486^2))  +  (O486 * VALIDATIONS!$AZ$2)     )     )*IF(H486="",0,VLOOKUP(H486,VALIDATIONS!$AU$2:$AV$4,2,FALSE)))</f>
        <v/>
      </c>
    </row>
    <row r="487" spans="1:16" x14ac:dyDescent="0.25">
      <c r="A487" s="158"/>
      <c r="B487" s="153"/>
      <c r="C487" s="153"/>
      <c r="E487" s="354"/>
      <c r="F487" s="367"/>
      <c r="G487" s="367"/>
      <c r="H487" s="368"/>
      <c r="K487" s="155"/>
      <c r="L487" s="155"/>
      <c r="M487" s="366"/>
      <c r="N487" s="154"/>
      <c r="O487" s="154"/>
      <c r="P487" s="106" t="str">
        <f>IF(AND(I487="",J487="",K487="",L487="",M487="",N487="",O487=""),"",IF(G487="",0,IF(G487="Traffic Island", (2*(K487+L487))*VALIDATIONS!$AR$5 + IF(M487="",0,(VLOOKUP(M487,VALIDATIONS!$AW$2:$AX$5,2)*(K487*L487)  )), IF(G487="",0,VLOOKUP(G487,VALIDATIONS!$AP$2:$AR$5,3)*(PI()/4)*((I487^2)-(J487^2))) +  IF(M487="",0,(VLOOKUP(M487,VALIDATIONS!$AS$2:$AT$5,2)*(PI()/4)*J487^2))  +  (O487 * VALIDATIONS!$AZ$2)     )     )*IF(H487="",0,VLOOKUP(H487,VALIDATIONS!$AU$2:$AV$4,2,FALSE)))</f>
        <v/>
      </c>
    </row>
    <row r="488" spans="1:16" x14ac:dyDescent="0.25">
      <c r="A488" s="158"/>
      <c r="B488" s="153"/>
      <c r="C488" s="153"/>
      <c r="E488" s="354"/>
      <c r="F488" s="367"/>
      <c r="G488" s="367"/>
      <c r="H488" s="368"/>
      <c r="K488" s="155"/>
      <c r="L488" s="155"/>
      <c r="M488" s="366"/>
      <c r="N488" s="154"/>
      <c r="O488" s="154"/>
      <c r="P488" s="106" t="str">
        <f>IF(AND(I488="",J488="",K488="",L488="",M488="",N488="",O488=""),"",IF(G488="",0,IF(G488="Traffic Island", (2*(K488+L488))*VALIDATIONS!$AR$5 + IF(M488="",0,(VLOOKUP(M488,VALIDATIONS!$AW$2:$AX$5,2)*(K488*L488)  )), IF(G488="",0,VLOOKUP(G488,VALIDATIONS!$AP$2:$AR$5,3)*(PI()/4)*((I488^2)-(J488^2))) +  IF(M488="",0,(VLOOKUP(M488,VALIDATIONS!$AS$2:$AT$5,2)*(PI()/4)*J488^2))  +  (O488 * VALIDATIONS!$AZ$2)     )     )*IF(H488="",0,VLOOKUP(H488,VALIDATIONS!$AU$2:$AV$4,2,FALSE)))</f>
        <v/>
      </c>
    </row>
    <row r="489" spans="1:16" x14ac:dyDescent="0.25">
      <c r="A489" s="158"/>
      <c r="B489" s="153"/>
      <c r="C489" s="153"/>
      <c r="E489" s="354"/>
      <c r="F489" s="367"/>
      <c r="G489" s="367"/>
      <c r="H489" s="368"/>
      <c r="K489" s="155"/>
      <c r="L489" s="155"/>
      <c r="M489" s="366"/>
      <c r="N489" s="154"/>
      <c r="O489" s="154"/>
      <c r="P489" s="106" t="str">
        <f>IF(AND(I489="",J489="",K489="",L489="",M489="",N489="",O489=""),"",IF(G489="",0,IF(G489="Traffic Island", (2*(K489+L489))*VALIDATIONS!$AR$5 + IF(M489="",0,(VLOOKUP(M489,VALIDATIONS!$AW$2:$AX$5,2)*(K489*L489)  )), IF(G489="",0,VLOOKUP(G489,VALIDATIONS!$AP$2:$AR$5,3)*(PI()/4)*((I489^2)-(J489^2))) +  IF(M489="",0,(VLOOKUP(M489,VALIDATIONS!$AS$2:$AT$5,2)*(PI()/4)*J489^2))  +  (O489 * VALIDATIONS!$AZ$2)     )     )*IF(H489="",0,VLOOKUP(H489,VALIDATIONS!$AU$2:$AV$4,2,FALSE)))</f>
        <v/>
      </c>
    </row>
    <row r="490" spans="1:16" x14ac:dyDescent="0.25">
      <c r="A490" s="158"/>
      <c r="B490" s="153"/>
      <c r="C490" s="153"/>
      <c r="E490" s="354"/>
      <c r="F490" s="367"/>
      <c r="G490" s="367"/>
      <c r="H490" s="368"/>
      <c r="K490" s="155"/>
      <c r="L490" s="155"/>
      <c r="M490" s="366"/>
      <c r="N490" s="154"/>
      <c r="O490" s="154"/>
      <c r="P490" s="106" t="str">
        <f>IF(AND(I490="",J490="",K490="",L490="",M490="",N490="",O490=""),"",IF(G490="",0,IF(G490="Traffic Island", (2*(K490+L490))*VALIDATIONS!$AR$5 + IF(M490="",0,(VLOOKUP(M490,VALIDATIONS!$AW$2:$AX$5,2)*(K490*L490)  )), IF(G490="",0,VLOOKUP(G490,VALIDATIONS!$AP$2:$AR$5,3)*(PI()/4)*((I490^2)-(J490^2))) +  IF(M490="",0,(VLOOKUP(M490,VALIDATIONS!$AS$2:$AT$5,2)*(PI()/4)*J490^2))  +  (O490 * VALIDATIONS!$AZ$2)     )     )*IF(H490="",0,VLOOKUP(H490,VALIDATIONS!$AU$2:$AV$4,2,FALSE)))</f>
        <v/>
      </c>
    </row>
    <row r="491" spans="1:16" x14ac:dyDescent="0.25">
      <c r="A491" s="158"/>
      <c r="B491" s="153"/>
      <c r="C491" s="153"/>
      <c r="E491" s="354"/>
      <c r="F491" s="367"/>
      <c r="G491" s="367"/>
      <c r="H491" s="368"/>
      <c r="K491" s="155"/>
      <c r="L491" s="155"/>
      <c r="M491" s="366"/>
      <c r="N491" s="154"/>
      <c r="O491" s="154"/>
      <c r="P491" s="106" t="str">
        <f>IF(AND(I491="",J491="",K491="",L491="",M491="",N491="",O491=""),"",IF(G491="",0,IF(G491="Traffic Island", (2*(K491+L491))*VALIDATIONS!$AR$5 + IF(M491="",0,(VLOOKUP(M491,VALIDATIONS!$AW$2:$AX$5,2)*(K491*L491)  )), IF(G491="",0,VLOOKUP(G491,VALIDATIONS!$AP$2:$AR$5,3)*(PI()/4)*((I491^2)-(J491^2))) +  IF(M491="",0,(VLOOKUP(M491,VALIDATIONS!$AS$2:$AT$5,2)*(PI()/4)*J491^2))  +  (O491 * VALIDATIONS!$AZ$2)     )     )*IF(H491="",0,VLOOKUP(H491,VALIDATIONS!$AU$2:$AV$4,2,FALSE)))</f>
        <v/>
      </c>
    </row>
    <row r="492" spans="1:16" x14ac:dyDescent="0.25">
      <c r="A492" s="158"/>
      <c r="B492" s="153"/>
      <c r="C492" s="153"/>
      <c r="E492" s="354"/>
      <c r="F492" s="367"/>
      <c r="G492" s="367"/>
      <c r="H492" s="368"/>
      <c r="K492" s="155"/>
      <c r="L492" s="155"/>
      <c r="M492" s="366"/>
      <c r="N492" s="154"/>
      <c r="O492" s="154"/>
      <c r="P492" s="106" t="str">
        <f>IF(AND(I492="",J492="",K492="",L492="",M492="",N492="",O492=""),"",IF(G492="",0,IF(G492="Traffic Island", (2*(K492+L492))*VALIDATIONS!$AR$5 + IF(M492="",0,(VLOOKUP(M492,VALIDATIONS!$AW$2:$AX$5,2)*(K492*L492)  )), IF(G492="",0,VLOOKUP(G492,VALIDATIONS!$AP$2:$AR$5,3)*(PI()/4)*((I492^2)-(J492^2))) +  IF(M492="",0,(VLOOKUP(M492,VALIDATIONS!$AS$2:$AT$5,2)*(PI()/4)*J492^2))  +  (O492 * VALIDATIONS!$AZ$2)     )     )*IF(H492="",0,VLOOKUP(H492,VALIDATIONS!$AU$2:$AV$4,2,FALSE)))</f>
        <v/>
      </c>
    </row>
    <row r="493" spans="1:16" x14ac:dyDescent="0.25">
      <c r="A493" s="158"/>
      <c r="B493" s="153"/>
      <c r="C493" s="153"/>
      <c r="E493" s="354"/>
      <c r="F493" s="367"/>
      <c r="G493" s="367"/>
      <c r="H493" s="368"/>
      <c r="K493" s="155"/>
      <c r="L493" s="155"/>
      <c r="M493" s="366"/>
      <c r="N493" s="154"/>
      <c r="O493" s="154"/>
      <c r="P493" s="106" t="str">
        <f>IF(AND(I493="",J493="",K493="",L493="",M493="",N493="",O493=""),"",IF(G493="",0,IF(G493="Traffic Island", (2*(K493+L493))*VALIDATIONS!$AR$5 + IF(M493="",0,(VLOOKUP(M493,VALIDATIONS!$AW$2:$AX$5,2)*(K493*L493)  )), IF(G493="",0,VLOOKUP(G493,VALIDATIONS!$AP$2:$AR$5,3)*(PI()/4)*((I493^2)-(J493^2))) +  IF(M493="",0,(VLOOKUP(M493,VALIDATIONS!$AS$2:$AT$5,2)*(PI()/4)*J493^2))  +  (O493 * VALIDATIONS!$AZ$2)     )     )*IF(H493="",0,VLOOKUP(H493,VALIDATIONS!$AU$2:$AV$4,2,FALSE)))</f>
        <v/>
      </c>
    </row>
    <row r="494" spans="1:16" x14ac:dyDescent="0.25">
      <c r="A494" s="158"/>
      <c r="B494" s="153"/>
      <c r="C494" s="153"/>
      <c r="E494" s="354"/>
      <c r="F494" s="367"/>
      <c r="G494" s="367"/>
      <c r="H494" s="368"/>
      <c r="K494" s="155"/>
      <c r="L494" s="155"/>
      <c r="M494" s="366"/>
      <c r="N494" s="154"/>
      <c r="O494" s="154"/>
      <c r="P494" s="106" t="str">
        <f>IF(AND(I494="",J494="",K494="",L494="",M494="",N494="",O494=""),"",IF(G494="",0,IF(G494="Traffic Island", (2*(K494+L494))*VALIDATIONS!$AR$5 + IF(M494="",0,(VLOOKUP(M494,VALIDATIONS!$AW$2:$AX$5,2)*(K494*L494)  )), IF(G494="",0,VLOOKUP(G494,VALIDATIONS!$AP$2:$AR$5,3)*(PI()/4)*((I494^2)-(J494^2))) +  IF(M494="",0,(VLOOKUP(M494,VALIDATIONS!$AS$2:$AT$5,2)*(PI()/4)*J494^2))  +  (O494 * VALIDATIONS!$AZ$2)     )     )*IF(H494="",0,VLOOKUP(H494,VALIDATIONS!$AU$2:$AV$4,2,FALSE)))</f>
        <v/>
      </c>
    </row>
    <row r="495" spans="1:16" x14ac:dyDescent="0.25">
      <c r="A495" s="158"/>
      <c r="B495" s="153"/>
      <c r="C495" s="153"/>
      <c r="E495" s="354"/>
      <c r="F495" s="367"/>
      <c r="G495" s="367"/>
      <c r="H495" s="368"/>
      <c r="K495" s="155"/>
      <c r="L495" s="155"/>
      <c r="M495" s="366"/>
      <c r="N495" s="154"/>
      <c r="O495" s="154"/>
      <c r="P495" s="106" t="str">
        <f>IF(AND(I495="",J495="",K495="",L495="",M495="",N495="",O495=""),"",IF(G495="",0,IF(G495="Traffic Island", (2*(K495+L495))*VALIDATIONS!$AR$5 + IF(M495="",0,(VLOOKUP(M495,VALIDATIONS!$AW$2:$AX$5,2)*(K495*L495)  )), IF(G495="",0,VLOOKUP(G495,VALIDATIONS!$AP$2:$AR$5,3)*(PI()/4)*((I495^2)-(J495^2))) +  IF(M495="",0,(VLOOKUP(M495,VALIDATIONS!$AS$2:$AT$5,2)*(PI()/4)*J495^2))  +  (O495 * VALIDATIONS!$AZ$2)     )     )*IF(H495="",0,VLOOKUP(H495,VALIDATIONS!$AU$2:$AV$4,2,FALSE)))</f>
        <v/>
      </c>
    </row>
    <row r="496" spans="1:16" x14ac:dyDescent="0.25">
      <c r="A496" s="158"/>
      <c r="B496" s="153"/>
      <c r="C496" s="153"/>
      <c r="E496" s="354"/>
      <c r="F496" s="367"/>
      <c r="G496" s="367"/>
      <c r="H496" s="368"/>
      <c r="K496" s="155"/>
      <c r="L496" s="155"/>
      <c r="M496" s="366"/>
      <c r="N496" s="154"/>
      <c r="O496" s="154"/>
      <c r="P496" s="106" t="str">
        <f>IF(AND(I496="",J496="",K496="",L496="",M496="",N496="",O496=""),"",IF(G496="",0,IF(G496="Traffic Island", (2*(K496+L496))*VALIDATIONS!$AR$5 + IF(M496="",0,(VLOOKUP(M496,VALIDATIONS!$AW$2:$AX$5,2)*(K496*L496)  )), IF(G496="",0,VLOOKUP(G496,VALIDATIONS!$AP$2:$AR$5,3)*(PI()/4)*((I496^2)-(J496^2))) +  IF(M496="",0,(VLOOKUP(M496,VALIDATIONS!$AS$2:$AT$5,2)*(PI()/4)*J496^2))  +  (O496 * VALIDATIONS!$AZ$2)     )     )*IF(H496="",0,VLOOKUP(H496,VALIDATIONS!$AU$2:$AV$4,2,FALSE)))</f>
        <v/>
      </c>
    </row>
    <row r="497" spans="1:17" x14ac:dyDescent="0.25">
      <c r="A497" s="158"/>
      <c r="B497" s="153"/>
      <c r="C497" s="153"/>
      <c r="E497" s="354"/>
      <c r="F497" s="367"/>
      <c r="G497" s="367"/>
      <c r="H497" s="368"/>
      <c r="K497" s="155"/>
      <c r="L497" s="155"/>
      <c r="M497" s="366"/>
      <c r="N497" s="154"/>
      <c r="O497" s="154"/>
      <c r="P497" s="106" t="str">
        <f>IF(AND(I497="",J497="",K497="",L497="",M497="",N497="",O497=""),"",IF(G497="",0,IF(G497="Traffic Island", (2*(K497+L497))*VALIDATIONS!$AR$5 + IF(M497="",0,(VLOOKUP(M497,VALIDATIONS!$AW$2:$AX$5,2)*(K497*L497)  )), IF(G497="",0,VLOOKUP(G497,VALIDATIONS!$AP$2:$AR$5,3)*(PI()/4)*((I497^2)-(J497^2))) +  IF(M497="",0,(VLOOKUP(M497,VALIDATIONS!$AS$2:$AT$5,2)*(PI()/4)*J497^2))  +  (O497 * VALIDATIONS!$AZ$2)     )     )*IF(H497="",0,VLOOKUP(H497,VALIDATIONS!$AU$2:$AV$4,2,FALSE)))</f>
        <v/>
      </c>
    </row>
    <row r="498" spans="1:17" x14ac:dyDescent="0.25">
      <c r="A498" s="158"/>
      <c r="B498" s="153"/>
      <c r="C498" s="153"/>
      <c r="E498" s="354"/>
      <c r="F498" s="367"/>
      <c r="G498" s="367"/>
      <c r="H498" s="368"/>
      <c r="K498" s="155"/>
      <c r="L498" s="155"/>
      <c r="M498" s="366"/>
      <c r="N498" s="154"/>
      <c r="O498" s="154"/>
      <c r="P498" s="106" t="str">
        <f>IF(AND(I498="",J498="",K498="",L498="",M498="",N498="",O498=""),"",IF(G498="",0,IF(G498="Traffic Island", (2*(K498+L498))*VALIDATIONS!$AR$5 + IF(M498="",0,(VLOOKUP(M498,VALIDATIONS!$AW$2:$AX$5,2)*(K498*L498)  )), IF(G498="",0,VLOOKUP(G498,VALIDATIONS!$AP$2:$AR$5,3)*(PI()/4)*((I498^2)-(J498^2))) +  IF(M498="",0,(VLOOKUP(M498,VALIDATIONS!$AS$2:$AT$5,2)*(PI()/4)*J498^2))  +  (O498 * VALIDATIONS!$AZ$2)     )     )*IF(H498="",0,VLOOKUP(H498,VALIDATIONS!$AU$2:$AV$4,2,FALSE)))</f>
        <v/>
      </c>
    </row>
    <row r="499" spans="1:17" x14ac:dyDescent="0.25">
      <c r="A499" s="158"/>
      <c r="B499" s="153"/>
      <c r="C499" s="153"/>
      <c r="E499" s="354"/>
      <c r="F499" s="367"/>
      <c r="G499" s="367"/>
      <c r="H499" s="368"/>
      <c r="K499" s="155"/>
      <c r="L499" s="155"/>
      <c r="M499" s="366"/>
      <c r="N499" s="154"/>
      <c r="O499" s="154"/>
      <c r="P499" s="106" t="str">
        <f>IF(AND(I499="",J499="",K499="",L499="",M499="",N499="",O499=""),"",IF(G499="",0,IF(G499="Traffic Island", (2*(K499+L499))*VALIDATIONS!$AR$5 + IF(M499="",0,(VLOOKUP(M499,VALIDATIONS!$AW$2:$AX$5,2)*(K499*L499)  )), IF(G499="",0,VLOOKUP(G499,VALIDATIONS!$AP$2:$AR$5,3)*(PI()/4)*((I499^2)-(J499^2))) +  IF(M499="",0,(VLOOKUP(M499,VALIDATIONS!$AS$2:$AT$5,2)*(PI()/4)*J499^2))  +  (O499 * VALIDATIONS!$AZ$2)     )     )*IF(H499="",0,VLOOKUP(H499,VALIDATIONS!$AU$2:$AV$4,2,FALSE)))</f>
        <v/>
      </c>
    </row>
    <row r="500" spans="1:17" x14ac:dyDescent="0.25">
      <c r="A500" s="158"/>
      <c r="B500" s="153"/>
      <c r="C500" s="153"/>
      <c r="E500" s="354"/>
      <c r="F500" s="367"/>
      <c r="G500" s="367"/>
      <c r="H500" s="368"/>
      <c r="K500" s="155"/>
      <c r="L500" s="155"/>
      <c r="M500" s="366"/>
      <c r="N500" s="154"/>
      <c r="O500" s="154"/>
      <c r="P500" s="106" t="str">
        <f>IF(AND(I500="",J500="",K500="",L500="",M500="",N500="",O500=""),"",IF(G500="",0,IF(G500="Traffic Island", (2*(K500+L500))*VALIDATIONS!$AR$5 + IF(M500="",0,(VLOOKUP(M500,VALIDATIONS!$AW$2:$AX$5,2)*(K500*L500)  )), IF(G500="",0,VLOOKUP(G500,VALIDATIONS!$AP$2:$AR$5,3)*(PI()/4)*((I500^2)-(J500^2))) +  IF(M500="",0,(VLOOKUP(M500,VALIDATIONS!$AS$2:$AT$5,2)*(PI()/4)*J500^2))  +  (O500 * VALIDATIONS!$AZ$2)     )     )*IF(H500="",0,VLOOKUP(H500,VALIDATIONS!$AU$2:$AV$4,2,FALSE)))</f>
        <v/>
      </c>
    </row>
    <row r="502" spans="1:17" x14ac:dyDescent="0.25">
      <c r="P502" s="102">
        <f>SUM(P2:P500)</f>
        <v>0</v>
      </c>
      <c r="Q502" s="157"/>
    </row>
  </sheetData>
  <sheetProtection algorithmName="SHA-512" hashValue="CiZ2klkoHDoxTxrzHzep90qtXFKasLWF4BJjKw/3rxYDsfBgm6SZVC69KY74iL2EB7AbT4mNlKKLVeBHzORqaQ==" saltValue="Cfs2MSth+vJTYJmduIy0ng==" spinCount="100000" sheet="1" objects="1" scenarios="1" selectLockedCells="1"/>
  <mergeCells count="1">
    <mergeCell ref="A2:A39"/>
  </mergeCells>
  <conditionalFormatting sqref="I2:I500">
    <cfRule type="expression" dxfId="5" priority="1" stopIfTrue="1">
      <formula>G2="Traffic Island"</formula>
    </cfRule>
  </conditionalFormatting>
  <conditionalFormatting sqref="J2:J500">
    <cfRule type="expression" dxfId="4" priority="2" stopIfTrue="1">
      <formula>G2="Traffic Island"</formula>
    </cfRule>
  </conditionalFormatting>
  <conditionalFormatting sqref="K2:K500">
    <cfRule type="expression" dxfId="3" priority="3" stopIfTrue="1">
      <formula>OR(G2="Roundabout - Concrete",G2="Roundabout - Sand Stone",G2="Roundabout - Pavers")</formula>
    </cfRule>
  </conditionalFormatting>
  <conditionalFormatting sqref="L2:L500">
    <cfRule type="expression" dxfId="2" priority="4" stopIfTrue="1">
      <formula>OR(G2="Roundabout - Concrete",G2="Roundabout - Sand Stone",G2="Roundabout - Pavers")</formula>
    </cfRule>
  </conditionalFormatting>
  <conditionalFormatting sqref="N2:N500">
    <cfRule type="expression" dxfId="1" priority="5" stopIfTrue="1">
      <formula>G2="Traffic Island"</formula>
    </cfRule>
  </conditionalFormatting>
  <conditionalFormatting sqref="O2:O500">
    <cfRule type="expression" dxfId="0" priority="6" stopIfTrue="1">
      <formula>G2="Traffic Island"</formula>
    </cfRule>
  </conditionalFormatting>
  <dataValidations count="5">
    <dataValidation type="list" allowBlank="1" showInputMessage="1" showErrorMessage="1" sqref="E2:E500" xr:uid="{00000000-0002-0000-0800-000000000000}">
      <formula1>SuburbD</formula1>
    </dataValidation>
    <dataValidation type="list" allowBlank="1" showInputMessage="1" showErrorMessage="1" sqref="F2:F500" xr:uid="{00000000-0002-0000-0800-000001000000}">
      <formula1>UrbanRural</formula1>
    </dataValidation>
    <dataValidation type="list" allowBlank="1" showInputMessage="1" showErrorMessage="1" sqref="G2:G500" xr:uid="{00000000-0002-0000-0800-000002000000}">
      <formula1>Roundabout</formula1>
    </dataValidation>
    <dataValidation type="list" allowBlank="1" showInputMessage="1" showErrorMessage="1" sqref="M2:M500" xr:uid="{00000000-0002-0000-0800-000003000000}">
      <formula1>RAIsland</formula1>
    </dataValidation>
    <dataValidation type="list" allowBlank="1" showInputMessage="1" showErrorMessage="1" sqref="H2:H500" xr:uid="{00000000-0002-0000-0800-000004000000}">
      <formula1>SITE</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1"/>
  </sheetPr>
  <dimension ref="A1:S1002"/>
  <sheetViews>
    <sheetView zoomScale="80" zoomScaleNormal="80" workbookViewId="0">
      <pane xSplit="1" ySplit="1" topLeftCell="B2" activePane="bottomRight" state="frozen"/>
      <selection activeCell="E26" sqref="E26"/>
      <selection pane="topRight" activeCell="E26" sqref="E26"/>
      <selection pane="bottomLeft" activeCell="E26" sqref="E26"/>
      <selection pane="bottomRight" activeCell="E26" sqref="E26"/>
    </sheetView>
  </sheetViews>
  <sheetFormatPr defaultRowHeight="15" x14ac:dyDescent="0.25"/>
  <cols>
    <col min="1" max="1" width="13.42578125" style="374" customWidth="1"/>
    <col min="2" max="2" width="18.5703125" style="117" bestFit="1" customWidth="1"/>
    <col min="3" max="3" width="25.5703125" style="117" bestFit="1" customWidth="1"/>
    <col min="4" max="4" width="31.42578125" style="117" customWidth="1"/>
    <col min="5" max="5" width="21.140625" style="121" customWidth="1"/>
    <col min="6" max="6" width="18.85546875" style="122" bestFit="1" customWidth="1"/>
    <col min="7" max="7" width="25.85546875" style="117" bestFit="1" customWidth="1"/>
    <col min="8" max="8" width="18.42578125" style="117" bestFit="1" customWidth="1"/>
    <col min="9" max="9" width="17.85546875" style="117" bestFit="1" customWidth="1"/>
    <col min="10" max="10" width="20.5703125" style="117" customWidth="1"/>
    <col min="11" max="11" width="15.5703125" style="117" bestFit="1" customWidth="1"/>
    <col min="12" max="12" width="20" style="117" customWidth="1"/>
    <col min="13" max="13" width="28" style="117" bestFit="1" customWidth="1"/>
    <col min="14" max="14" width="12.85546875" style="117" bestFit="1" customWidth="1"/>
    <col min="15" max="15" width="15.7109375" style="117" bestFit="1" customWidth="1"/>
    <col min="16" max="16" width="48.5703125" style="117" bestFit="1" customWidth="1"/>
    <col min="17" max="17" width="15.7109375" style="233" customWidth="1"/>
    <col min="18" max="18" width="17.42578125" style="118" customWidth="1"/>
    <col min="19" max="19" width="37.7109375" style="117" customWidth="1"/>
  </cols>
  <sheetData>
    <row r="1" spans="1:19" s="112" customFormat="1" ht="45" customHeight="1" x14ac:dyDescent="0.25">
      <c r="A1" s="116"/>
      <c r="B1" s="107" t="s">
        <v>723</v>
      </c>
      <c r="C1" s="357" t="s">
        <v>706</v>
      </c>
      <c r="D1" s="107" t="s">
        <v>707</v>
      </c>
      <c r="E1" s="119" t="s">
        <v>715</v>
      </c>
      <c r="F1" s="120" t="s">
        <v>716</v>
      </c>
      <c r="G1" s="357" t="s">
        <v>717</v>
      </c>
      <c r="H1" s="123" t="s">
        <v>724</v>
      </c>
      <c r="I1" s="123" t="s">
        <v>725</v>
      </c>
      <c r="J1" s="107" t="s">
        <v>726</v>
      </c>
      <c r="K1" s="357" t="s">
        <v>727</v>
      </c>
      <c r="L1" s="123" t="s">
        <v>728</v>
      </c>
      <c r="M1" s="357" t="s">
        <v>729</v>
      </c>
      <c r="N1" s="357" t="s">
        <v>730</v>
      </c>
      <c r="O1" s="357" t="s">
        <v>24</v>
      </c>
      <c r="P1" s="357" t="s">
        <v>1074</v>
      </c>
      <c r="Q1" s="111" t="s">
        <v>1075</v>
      </c>
      <c r="R1" s="111" t="s">
        <v>912</v>
      </c>
      <c r="S1" s="80" t="s">
        <v>700</v>
      </c>
    </row>
    <row r="2" spans="1:19" ht="15" customHeight="1" x14ac:dyDescent="0.25">
      <c r="A2" s="482" t="s">
        <v>731</v>
      </c>
      <c r="B2" s="113"/>
      <c r="C2" s="358"/>
      <c r="D2" s="113"/>
      <c r="G2" s="358"/>
      <c r="H2" s="113"/>
      <c r="I2" s="113"/>
      <c r="J2" s="113"/>
      <c r="K2" s="358"/>
      <c r="L2" s="113"/>
      <c r="M2" s="358"/>
      <c r="N2" s="358"/>
      <c r="O2" s="358"/>
      <c r="P2" s="358"/>
      <c r="Q2" s="399" t="str">
        <f>IFERROR(VLOOKUP(P2,VALIDATIONS!$IE$2:$IG$48,2,FALSE),"")</f>
        <v/>
      </c>
      <c r="R2" s="106" t="str">
        <f>IF(AND(H2="",I2="",J2="",K2="",L2="",M2="",N2="",O2=""),"",  IF(OR(I2="",M2=""),0,I2*VLOOKUP(M2,VALIDATIONS!$AK$2:$AL$6,2)) +  IF(OR(H2="",J2="",K2=""),0, (H2*J2)*VLOOKUP(K2,VALIDATIONS!$AI$2:$AJ$5,2)))</f>
        <v/>
      </c>
      <c r="S2" s="113"/>
    </row>
    <row r="3" spans="1:19" x14ac:dyDescent="0.25">
      <c r="A3" s="482"/>
      <c r="B3" s="113"/>
      <c r="C3" s="358"/>
      <c r="D3" s="113"/>
      <c r="G3" s="358"/>
      <c r="H3" s="113"/>
      <c r="I3" s="113"/>
      <c r="J3" s="113"/>
      <c r="K3" s="358"/>
      <c r="L3" s="113"/>
      <c r="M3" s="358"/>
      <c r="N3" s="358"/>
      <c r="O3" s="358"/>
      <c r="P3" s="358"/>
      <c r="Q3" s="399" t="str">
        <f>IFERROR(VLOOKUP(P3,VALIDATIONS!$IE$2:$IG$48,2,FALSE),"")</f>
        <v/>
      </c>
      <c r="R3" s="106" t="str">
        <f>IF(AND(H3="",I3="",J3="",K3="",L3="",M3="",N3="",O3=""),"",  IF(OR(I3="",M3=""),0,I3*VLOOKUP(M3,VALIDATIONS!$AK$2:$AL$6,2)) +  IF(OR(H3="",J3="",K3=""),0, (H3*J3)*VLOOKUP(K3,VALIDATIONS!$AI$2:$AJ$5,2)))</f>
        <v/>
      </c>
      <c r="S3" s="113"/>
    </row>
    <row r="4" spans="1:19" x14ac:dyDescent="0.25">
      <c r="A4" s="482"/>
      <c r="B4" s="113"/>
      <c r="C4" s="358"/>
      <c r="D4" s="113"/>
      <c r="G4" s="358"/>
      <c r="H4" s="113"/>
      <c r="I4" s="113"/>
      <c r="J4" s="113"/>
      <c r="K4" s="358"/>
      <c r="L4" s="113"/>
      <c r="M4" s="358"/>
      <c r="N4" s="358"/>
      <c r="O4" s="358"/>
      <c r="P4" s="358"/>
      <c r="Q4" s="399" t="str">
        <f>IFERROR(VLOOKUP(P4,VALIDATIONS!$IE$2:$IG$48,2,FALSE),"")</f>
        <v/>
      </c>
      <c r="R4" s="106" t="str">
        <f>IF(AND(H4="",I4="",J4="",K4="",L4="",M4="",N4="",O4=""),"",  IF(OR(I4="",M4=""),0,I4*VLOOKUP(M4,VALIDATIONS!$AK$2:$AL$6,2)) +  IF(OR(H4="",J4="",K4=""),0, (H4*J4)*VLOOKUP(K4,VALIDATIONS!$AI$2:$AJ$5,2)))</f>
        <v/>
      </c>
      <c r="S4" s="113"/>
    </row>
    <row r="5" spans="1:19" x14ac:dyDescent="0.25">
      <c r="A5" s="482"/>
      <c r="B5" s="113"/>
      <c r="C5" s="358"/>
      <c r="D5" s="113"/>
      <c r="G5" s="358"/>
      <c r="H5" s="113"/>
      <c r="I5" s="113"/>
      <c r="J5" s="113"/>
      <c r="K5" s="358"/>
      <c r="L5" s="113"/>
      <c r="M5" s="358"/>
      <c r="N5" s="358"/>
      <c r="O5" s="358"/>
      <c r="P5" s="358"/>
      <c r="Q5" s="399" t="str">
        <f>IFERROR(VLOOKUP(P5,VALIDATIONS!$IE$2:$IG$48,2,FALSE),"")</f>
        <v/>
      </c>
      <c r="R5" s="106" t="str">
        <f>IF(AND(H5="",I5="",J5="",K5="",L5="",M5="",N5="",O5=""),"",  IF(OR(I5="",M5=""),0,I5*VLOOKUP(M5,VALIDATIONS!$AK$2:$AL$6,2)) +  IF(OR(H5="",J5="",K5=""),0, (H5*J5)*VLOOKUP(K5,VALIDATIONS!$AI$2:$AJ$5,2)))</f>
        <v/>
      </c>
      <c r="S5" s="113"/>
    </row>
    <row r="6" spans="1:19" x14ac:dyDescent="0.25">
      <c r="A6" s="482"/>
      <c r="B6" s="113"/>
      <c r="C6" s="358"/>
      <c r="D6" s="113"/>
      <c r="G6" s="358"/>
      <c r="H6" s="113"/>
      <c r="I6" s="113"/>
      <c r="J6" s="113"/>
      <c r="K6" s="358"/>
      <c r="L6" s="113"/>
      <c r="M6" s="358"/>
      <c r="N6" s="358"/>
      <c r="O6" s="358"/>
      <c r="P6" s="358"/>
      <c r="Q6" s="399" t="str">
        <f>IFERROR(VLOOKUP(P6,VALIDATIONS!$IE$2:$IG$48,2,FALSE),"")</f>
        <v/>
      </c>
      <c r="R6" s="106" t="str">
        <f>IF(AND(H6="",I6="",J6="",K6="",L6="",M6="",N6="",O6=""),"",  IF(OR(I6="",M6=""),0,I6*VLOOKUP(M6,VALIDATIONS!$AK$2:$AL$6,2)) +  IF(OR(H6="",J6="",K6=""),0, (H6*J6)*VLOOKUP(K6,VALIDATIONS!$AI$2:$AJ$5,2)))</f>
        <v/>
      </c>
      <c r="S6" s="113"/>
    </row>
    <row r="7" spans="1:19" x14ac:dyDescent="0.25">
      <c r="A7" s="482"/>
      <c r="B7" s="113"/>
      <c r="C7" s="358"/>
      <c r="D7" s="113"/>
      <c r="G7" s="358"/>
      <c r="H7" s="113"/>
      <c r="I7" s="113"/>
      <c r="J7" s="113"/>
      <c r="K7" s="358"/>
      <c r="L7" s="113"/>
      <c r="M7" s="358"/>
      <c r="N7" s="358"/>
      <c r="O7" s="358"/>
      <c r="P7" s="358"/>
      <c r="Q7" s="399" t="str">
        <f>IFERROR(VLOOKUP(P7,VALIDATIONS!$IE$2:$IG$48,2,FALSE),"")</f>
        <v/>
      </c>
      <c r="R7" s="106" t="str">
        <f>IF(AND(H7="",I7="",J7="",K7="",L7="",M7="",N7="",O7=""),"",  IF(OR(I7="",M7=""),0,I7*VLOOKUP(M7,VALIDATIONS!$AK$2:$AL$6,2)) +  IF(OR(H7="",J7="",K7=""),0, (H7*J7)*VLOOKUP(K7,VALIDATIONS!$AI$2:$AJ$5,2)))</f>
        <v/>
      </c>
      <c r="S7" s="113"/>
    </row>
    <row r="8" spans="1:19" x14ac:dyDescent="0.25">
      <c r="A8" s="482"/>
      <c r="B8" s="113"/>
      <c r="C8" s="358"/>
      <c r="D8" s="113"/>
      <c r="G8" s="358"/>
      <c r="H8" s="113"/>
      <c r="I8" s="113"/>
      <c r="J8" s="113"/>
      <c r="K8" s="358"/>
      <c r="L8" s="113"/>
      <c r="M8" s="358"/>
      <c r="N8" s="358"/>
      <c r="O8" s="358"/>
      <c r="P8" s="358"/>
      <c r="Q8" s="399" t="str">
        <f>IFERROR(VLOOKUP(P8,VALIDATIONS!$IE$2:$IG$48,2,FALSE),"")</f>
        <v/>
      </c>
      <c r="R8" s="106" t="str">
        <f>IF(AND(H8="",I8="",J8="",K8="",L8="",M8="",N8="",O8=""),"",  IF(OR(I8="",M8=""),0,I8*VLOOKUP(M8,VALIDATIONS!$AK$2:$AL$6,2)) +  IF(OR(H8="",J8="",K8=""),0, (H8*J8)*VLOOKUP(K8,VALIDATIONS!$AI$2:$AJ$5,2)))</f>
        <v/>
      </c>
      <c r="S8" s="113"/>
    </row>
    <row r="9" spans="1:19" x14ac:dyDescent="0.25">
      <c r="A9" s="482"/>
      <c r="B9" s="113"/>
      <c r="C9" s="358"/>
      <c r="D9" s="113"/>
      <c r="G9" s="358"/>
      <c r="H9" s="113"/>
      <c r="I9" s="113"/>
      <c r="J9" s="113"/>
      <c r="K9" s="358"/>
      <c r="L9" s="113"/>
      <c r="M9" s="358"/>
      <c r="N9" s="358"/>
      <c r="O9" s="358"/>
      <c r="P9" s="358"/>
      <c r="Q9" s="399" t="str">
        <f>IFERROR(VLOOKUP(P9,VALIDATIONS!$IE$2:$IG$48,2,FALSE),"")</f>
        <v/>
      </c>
      <c r="R9" s="106" t="str">
        <f>IF(AND(H9="",I9="",J9="",K9="",L9="",M9="",N9="",O9=""),"",  IF(OR(I9="",M9=""),0,I9*VLOOKUP(M9,VALIDATIONS!$AK$2:$AL$6,2)) +  IF(OR(H9="",J9="",K9=""),0, (H9*J9)*VLOOKUP(K9,VALIDATIONS!$AI$2:$AJ$5,2)))</f>
        <v/>
      </c>
      <c r="S9" s="113"/>
    </row>
    <row r="10" spans="1:19" x14ac:dyDescent="0.25">
      <c r="A10" s="482"/>
      <c r="B10" s="113"/>
      <c r="C10" s="358"/>
      <c r="D10" s="113"/>
      <c r="G10" s="358"/>
      <c r="H10" s="113"/>
      <c r="I10" s="113"/>
      <c r="J10" s="113"/>
      <c r="K10" s="358"/>
      <c r="L10" s="113"/>
      <c r="M10" s="358"/>
      <c r="N10" s="358"/>
      <c r="O10" s="358"/>
      <c r="P10" s="358"/>
      <c r="Q10" s="399" t="str">
        <f>IFERROR(VLOOKUP(P10,VALIDATIONS!$IE$2:$IG$48,2,FALSE),"")</f>
        <v/>
      </c>
      <c r="R10" s="106" t="str">
        <f>IF(AND(H10="",I10="",J10="",K10="",L10="",M10="",N10="",O10=""),"",  IF(OR(I10="",M10=""),0,I10*VLOOKUP(M10,VALIDATIONS!$AK$2:$AL$6,2)) +  IF(OR(H10="",J10="",K10=""),0, (H10*J10)*VLOOKUP(K10,VALIDATIONS!$AI$2:$AJ$5,2)))</f>
        <v/>
      </c>
      <c r="S10" s="113"/>
    </row>
    <row r="11" spans="1:19" x14ac:dyDescent="0.25">
      <c r="A11" s="482"/>
      <c r="B11" s="113"/>
      <c r="C11" s="358"/>
      <c r="D11" s="113"/>
      <c r="G11" s="358"/>
      <c r="H11" s="113"/>
      <c r="I11" s="113"/>
      <c r="J11" s="113"/>
      <c r="K11" s="358"/>
      <c r="L11" s="113"/>
      <c r="M11" s="358"/>
      <c r="N11" s="358"/>
      <c r="O11" s="358"/>
      <c r="P11" s="358"/>
      <c r="Q11" s="399" t="str">
        <f>IFERROR(VLOOKUP(P11,VALIDATIONS!$IE$2:$IG$48,2,FALSE),"")</f>
        <v/>
      </c>
      <c r="R11" s="106" t="str">
        <f>IF(AND(H11="",I11="",J11="",K11="",L11="",M11="",N11="",O11=""),"",  IF(OR(I11="",M11=""),0,I11*VLOOKUP(M11,VALIDATIONS!$AK$2:$AL$6,2)) +  IF(OR(H11="",J11="",K11=""),0, (H11*J11)*VLOOKUP(K11,VALIDATIONS!$AI$2:$AJ$5,2)))</f>
        <v/>
      </c>
      <c r="S11" s="113"/>
    </row>
    <row r="12" spans="1:19" x14ac:dyDescent="0.25">
      <c r="A12" s="482"/>
      <c r="B12" s="113"/>
      <c r="C12" s="358"/>
      <c r="D12" s="113"/>
      <c r="G12" s="358"/>
      <c r="H12" s="113"/>
      <c r="I12" s="113"/>
      <c r="J12" s="113"/>
      <c r="K12" s="358"/>
      <c r="L12" s="113"/>
      <c r="M12" s="358"/>
      <c r="N12" s="358"/>
      <c r="O12" s="358"/>
      <c r="P12" s="358"/>
      <c r="Q12" s="399" t="str">
        <f>IFERROR(VLOOKUP(P12,VALIDATIONS!$IE$2:$IG$48,2,FALSE),"")</f>
        <v/>
      </c>
      <c r="R12" s="106" t="str">
        <f>IF(AND(H12="",I12="",J12="",K12="",L12="",M12="",N12="",O12=""),"",  IF(OR(I12="",M12=""),0,I12*VLOOKUP(M12,VALIDATIONS!$AK$2:$AL$6,2)) +  IF(OR(H12="",J12="",K12=""),0, (H12*J12)*VLOOKUP(K12,VALIDATIONS!$AI$2:$AJ$5,2)))</f>
        <v/>
      </c>
      <c r="S12" s="113"/>
    </row>
    <row r="13" spans="1:19" x14ac:dyDescent="0.25">
      <c r="A13" s="482"/>
      <c r="B13" s="113"/>
      <c r="C13" s="358"/>
      <c r="D13" s="113"/>
      <c r="G13" s="358"/>
      <c r="H13" s="113"/>
      <c r="I13" s="113"/>
      <c r="J13" s="113"/>
      <c r="K13" s="358"/>
      <c r="L13" s="113"/>
      <c r="M13" s="358"/>
      <c r="N13" s="358"/>
      <c r="O13" s="358"/>
      <c r="P13" s="358"/>
      <c r="Q13" s="399" t="str">
        <f>IFERROR(VLOOKUP(P13,VALIDATIONS!$IE$2:$IG$48,2,FALSE),"")</f>
        <v/>
      </c>
      <c r="R13" s="106" t="str">
        <f>IF(AND(H13="",I13="",J13="",K13="",L13="",M13="",N13="",O13=""),"",  IF(OR(I13="",M13=""),0,I13*VLOOKUP(M13,VALIDATIONS!$AK$2:$AL$6,2)) +  IF(OR(H13="",J13="",K13=""),0, (H13*J13)*VLOOKUP(K13,VALIDATIONS!$AI$2:$AJ$5,2)))</f>
        <v/>
      </c>
      <c r="S13" s="113"/>
    </row>
    <row r="14" spans="1:19" x14ac:dyDescent="0.25">
      <c r="A14" s="482"/>
      <c r="B14" s="113"/>
      <c r="C14" s="358"/>
      <c r="D14" s="113"/>
      <c r="G14" s="358"/>
      <c r="H14" s="113"/>
      <c r="I14" s="113"/>
      <c r="J14" s="113"/>
      <c r="K14" s="358"/>
      <c r="L14" s="113"/>
      <c r="M14" s="358"/>
      <c r="N14" s="358"/>
      <c r="O14" s="358"/>
      <c r="P14" s="358"/>
      <c r="Q14" s="399" t="str">
        <f>IFERROR(VLOOKUP(P14,VALIDATIONS!$IE$2:$IG$48,2,FALSE),"")</f>
        <v/>
      </c>
      <c r="R14" s="106" t="str">
        <f>IF(AND(H14="",I14="",J14="",K14="",L14="",M14="",N14="",O14=""),"",  IF(OR(I14="",M14=""),0,I14*VLOOKUP(M14,VALIDATIONS!$AK$2:$AL$6,2)) +  IF(OR(H14="",J14="",K14=""),0, (H14*J14)*VLOOKUP(K14,VALIDATIONS!$AI$2:$AJ$5,2)))</f>
        <v/>
      </c>
      <c r="S14" s="113"/>
    </row>
    <row r="15" spans="1:19" x14ac:dyDescent="0.25">
      <c r="A15" s="482"/>
      <c r="B15" s="113"/>
      <c r="C15" s="358"/>
      <c r="D15" s="113"/>
      <c r="G15" s="358"/>
      <c r="H15" s="113"/>
      <c r="I15" s="113"/>
      <c r="J15" s="113"/>
      <c r="K15" s="358"/>
      <c r="L15" s="113"/>
      <c r="M15" s="358"/>
      <c r="N15" s="358"/>
      <c r="O15" s="358"/>
      <c r="P15" s="358"/>
      <c r="Q15" s="399" t="str">
        <f>IFERROR(VLOOKUP(P15,VALIDATIONS!$IE$2:$IG$48,2,FALSE),"")</f>
        <v/>
      </c>
      <c r="R15" s="106" t="str">
        <f>IF(AND(H15="",I15="",J15="",K15="",L15="",M15="",N15="",O15=""),"",  IF(OR(I15="",M15=""),0,I15*VLOOKUP(M15,VALIDATIONS!$AK$2:$AL$6,2)) +  IF(OR(H15="",J15="",K15=""),0, (H15*J15)*VLOOKUP(K15,VALIDATIONS!$AI$2:$AJ$5,2)))</f>
        <v/>
      </c>
      <c r="S15" s="113"/>
    </row>
    <row r="16" spans="1:19" x14ac:dyDescent="0.25">
      <c r="A16" s="482"/>
      <c r="B16" s="113"/>
      <c r="C16" s="358"/>
      <c r="D16" s="113"/>
      <c r="G16" s="358"/>
      <c r="H16" s="113"/>
      <c r="I16" s="113"/>
      <c r="J16" s="113"/>
      <c r="K16" s="358"/>
      <c r="L16" s="113"/>
      <c r="M16" s="358"/>
      <c r="N16" s="358"/>
      <c r="O16" s="358"/>
      <c r="P16" s="358"/>
      <c r="Q16" s="399" t="str">
        <f>IFERROR(VLOOKUP(P16,VALIDATIONS!$IE$2:$IG$48,2,FALSE),"")</f>
        <v/>
      </c>
      <c r="R16" s="106" t="str">
        <f>IF(AND(H16="",I16="",J16="",K16="",L16="",M16="",N16="",O16=""),"",  IF(OR(I16="",M16=""),0,I16*VLOOKUP(M16,VALIDATIONS!$AK$2:$AL$6,2)) +  IF(OR(H16="",J16="",K16=""),0, (H16*J16)*VLOOKUP(K16,VALIDATIONS!$AI$2:$AJ$5,2)))</f>
        <v/>
      </c>
      <c r="S16" s="113"/>
    </row>
    <row r="17" spans="1:19" x14ac:dyDescent="0.25">
      <c r="A17" s="482"/>
      <c r="B17" s="113"/>
      <c r="C17" s="358"/>
      <c r="D17" s="113"/>
      <c r="G17" s="358"/>
      <c r="H17" s="113"/>
      <c r="I17" s="113"/>
      <c r="J17" s="113"/>
      <c r="K17" s="358"/>
      <c r="L17" s="113"/>
      <c r="M17" s="358"/>
      <c r="N17" s="358"/>
      <c r="O17" s="358"/>
      <c r="P17" s="358"/>
      <c r="Q17" s="399" t="str">
        <f>IFERROR(VLOOKUP(P17,VALIDATIONS!$IE$2:$IG$48,2,FALSE),"")</f>
        <v/>
      </c>
      <c r="R17" s="106" t="str">
        <f>IF(AND(H17="",I17="",J17="",K17="",L17="",M17="",N17="",O17=""),"",  IF(OR(I17="",M17=""),0,I17*VLOOKUP(M17,VALIDATIONS!$AK$2:$AL$6,2)) +  IF(OR(H17="",J17="",K17=""),0, (H17*J17)*VLOOKUP(K17,VALIDATIONS!$AI$2:$AJ$5,2)))</f>
        <v/>
      </c>
      <c r="S17" s="113"/>
    </row>
    <row r="18" spans="1:19" x14ac:dyDescent="0.25">
      <c r="A18" s="482"/>
      <c r="B18" s="113"/>
      <c r="C18" s="358"/>
      <c r="D18" s="113"/>
      <c r="G18" s="358"/>
      <c r="H18" s="113"/>
      <c r="I18" s="113"/>
      <c r="J18" s="113"/>
      <c r="K18" s="358"/>
      <c r="L18" s="113"/>
      <c r="M18" s="358"/>
      <c r="N18" s="358"/>
      <c r="O18" s="358"/>
      <c r="P18" s="358"/>
      <c r="Q18" s="399" t="str">
        <f>IFERROR(VLOOKUP(P18,VALIDATIONS!$IE$2:$IG$48,2,FALSE),"")</f>
        <v/>
      </c>
      <c r="R18" s="106" t="str">
        <f>IF(AND(H18="",I18="",J18="",K18="",L18="",M18="",N18="",O18=""),"",  IF(OR(I18="",M18=""),0,I18*VLOOKUP(M18,VALIDATIONS!$AK$2:$AL$6,2)) +  IF(OR(H18="",J18="",K18=""),0, (H18*J18)*VLOOKUP(K18,VALIDATIONS!$AI$2:$AJ$5,2)))</f>
        <v/>
      </c>
      <c r="S18" s="113"/>
    </row>
    <row r="19" spans="1:19" x14ac:dyDescent="0.25">
      <c r="A19" s="482"/>
      <c r="B19" s="113"/>
      <c r="C19" s="358"/>
      <c r="D19" s="113"/>
      <c r="G19" s="358"/>
      <c r="H19" s="113"/>
      <c r="I19" s="113"/>
      <c r="J19" s="113"/>
      <c r="K19" s="358"/>
      <c r="L19" s="113"/>
      <c r="M19" s="358"/>
      <c r="N19" s="358"/>
      <c r="O19" s="358"/>
      <c r="P19" s="358"/>
      <c r="Q19" s="399" t="str">
        <f>IFERROR(VLOOKUP(P19,VALIDATIONS!$IE$2:$IG$48,2,FALSE),"")</f>
        <v/>
      </c>
      <c r="R19" s="106" t="str">
        <f>IF(AND(H19="",I19="",J19="",K19="",L19="",M19="",N19="",O19=""),"",  IF(OR(I19="",M19=""),0,I19*VLOOKUP(M19,VALIDATIONS!$AK$2:$AL$6,2)) +  IF(OR(H19="",J19="",K19=""),0, (H19*J19)*VLOOKUP(K19,VALIDATIONS!$AI$2:$AJ$5,2)))</f>
        <v/>
      </c>
      <c r="S19" s="113"/>
    </row>
    <row r="20" spans="1:19" x14ac:dyDescent="0.25">
      <c r="A20" s="482"/>
      <c r="B20" s="113"/>
      <c r="C20" s="358"/>
      <c r="D20" s="113"/>
      <c r="G20" s="358"/>
      <c r="H20" s="113"/>
      <c r="I20" s="113"/>
      <c r="J20" s="113"/>
      <c r="K20" s="358"/>
      <c r="L20" s="113"/>
      <c r="M20" s="358"/>
      <c r="N20" s="358"/>
      <c r="O20" s="358"/>
      <c r="P20" s="358"/>
      <c r="Q20" s="399" t="str">
        <f>IFERROR(VLOOKUP(P20,VALIDATIONS!$IE$2:$IG$48,2,FALSE),"")</f>
        <v/>
      </c>
      <c r="R20" s="106" t="str">
        <f>IF(AND(H20="",I20="",J20="",K20="",L20="",M20="",N20="",O20=""),"",  IF(OR(I20="",M20=""),0,I20*VLOOKUP(M20,VALIDATIONS!$AK$2:$AL$6,2)) +  IF(OR(H20="",J20="",K20=""),0, (H20*J20)*VLOOKUP(K20,VALIDATIONS!$AI$2:$AJ$5,2)))</f>
        <v/>
      </c>
      <c r="S20" s="113"/>
    </row>
    <row r="21" spans="1:19" x14ac:dyDescent="0.25">
      <c r="A21" s="482"/>
      <c r="B21" s="113"/>
      <c r="C21" s="358"/>
      <c r="D21" s="113"/>
      <c r="G21" s="358"/>
      <c r="H21" s="113"/>
      <c r="I21" s="113"/>
      <c r="J21" s="113"/>
      <c r="K21" s="358"/>
      <c r="L21" s="113"/>
      <c r="M21" s="358"/>
      <c r="N21" s="358"/>
      <c r="O21" s="358"/>
      <c r="P21" s="358"/>
      <c r="Q21" s="399" t="str">
        <f>IFERROR(VLOOKUP(P21,VALIDATIONS!$IE$2:$IG$48,2,FALSE),"")</f>
        <v/>
      </c>
      <c r="R21" s="106" t="str">
        <f>IF(AND(H21="",I21="",J21="",K21="",L21="",M21="",N21="",O21=""),"",  IF(OR(I21="",M21=""),0,I21*VLOOKUP(M21,VALIDATIONS!$AK$2:$AL$6,2)) +  IF(OR(H21="",J21="",K21=""),0, (H21*J21)*VLOOKUP(K21,VALIDATIONS!$AI$2:$AJ$5,2)))</f>
        <v/>
      </c>
      <c r="S21" s="113"/>
    </row>
    <row r="22" spans="1:19" x14ac:dyDescent="0.25">
      <c r="A22" s="482"/>
      <c r="B22" s="113"/>
      <c r="C22" s="358"/>
      <c r="D22" s="113"/>
      <c r="G22" s="358"/>
      <c r="H22" s="113"/>
      <c r="I22" s="113"/>
      <c r="J22" s="113"/>
      <c r="K22" s="358"/>
      <c r="L22" s="113"/>
      <c r="M22" s="358"/>
      <c r="N22" s="358"/>
      <c r="O22" s="358"/>
      <c r="P22" s="358"/>
      <c r="Q22" s="399" t="str">
        <f>IFERROR(VLOOKUP(P22,VALIDATIONS!$IE$2:$IG$48,2,FALSE),"")</f>
        <v/>
      </c>
      <c r="R22" s="106" t="str">
        <f>IF(AND(H22="",I22="",J22="",K22="",L22="",M22="",N22="",O22=""),"",  IF(OR(I22="",M22=""),0,I22*VLOOKUP(M22,VALIDATIONS!$AK$2:$AL$6,2)) +  IF(OR(H22="",J22="",K22=""),0, (H22*J22)*VLOOKUP(K22,VALIDATIONS!$AI$2:$AJ$5,2)))</f>
        <v/>
      </c>
      <c r="S22" s="113"/>
    </row>
    <row r="23" spans="1:19" x14ac:dyDescent="0.25">
      <c r="A23" s="482"/>
      <c r="B23" s="113"/>
      <c r="C23" s="358"/>
      <c r="D23" s="113"/>
      <c r="G23" s="358"/>
      <c r="H23" s="113"/>
      <c r="I23" s="113"/>
      <c r="J23" s="113"/>
      <c r="K23" s="358"/>
      <c r="L23" s="113"/>
      <c r="M23" s="358"/>
      <c r="N23" s="358"/>
      <c r="O23" s="358"/>
      <c r="P23" s="358"/>
      <c r="Q23" s="399" t="str">
        <f>IFERROR(VLOOKUP(P23,VALIDATIONS!$IE$2:$IG$48,2,FALSE),"")</f>
        <v/>
      </c>
      <c r="R23" s="106" t="str">
        <f>IF(AND(H23="",I23="",J23="",K23="",L23="",M23="",N23="",O23=""),"",  IF(OR(I23="",M23=""),0,I23*VLOOKUP(M23,VALIDATIONS!$AK$2:$AL$6,2)) +  IF(OR(H23="",J23="",K23=""),0, (H23*J23)*VLOOKUP(K23,VALIDATIONS!$AI$2:$AJ$5,2)))</f>
        <v/>
      </c>
      <c r="S23" s="113"/>
    </row>
    <row r="24" spans="1:19" x14ac:dyDescent="0.25">
      <c r="A24" s="482"/>
      <c r="B24" s="113"/>
      <c r="C24" s="358"/>
      <c r="D24" s="113"/>
      <c r="G24" s="358"/>
      <c r="H24" s="113"/>
      <c r="I24" s="113"/>
      <c r="J24" s="113"/>
      <c r="K24" s="358"/>
      <c r="L24" s="113"/>
      <c r="M24" s="358"/>
      <c r="N24" s="358"/>
      <c r="O24" s="358"/>
      <c r="P24" s="358"/>
      <c r="Q24" s="399" t="str">
        <f>IFERROR(VLOOKUP(P24,VALIDATIONS!$IE$2:$IG$48,2,FALSE),"")</f>
        <v/>
      </c>
      <c r="R24" s="106" t="str">
        <f>IF(AND(H24="",I24="",J24="",K24="",L24="",M24="",N24="",O24=""),"",  IF(OR(I24="",M24=""),0,I24*VLOOKUP(M24,VALIDATIONS!$AK$2:$AL$6,2)) +  IF(OR(H24="",J24="",K24=""),0, (H24*J24)*VLOOKUP(K24,VALIDATIONS!$AI$2:$AJ$5,2)))</f>
        <v/>
      </c>
      <c r="S24" s="113"/>
    </row>
    <row r="25" spans="1:19" x14ac:dyDescent="0.25">
      <c r="A25" s="482"/>
      <c r="B25" s="113"/>
      <c r="C25" s="358"/>
      <c r="D25" s="113"/>
      <c r="G25" s="358"/>
      <c r="H25" s="113"/>
      <c r="I25" s="113"/>
      <c r="J25" s="113"/>
      <c r="K25" s="358"/>
      <c r="L25" s="113"/>
      <c r="M25" s="358"/>
      <c r="N25" s="358"/>
      <c r="O25" s="358"/>
      <c r="P25" s="358"/>
      <c r="Q25" s="399" t="str">
        <f>IFERROR(VLOOKUP(P25,VALIDATIONS!$IE$2:$IG$48,2,FALSE),"")</f>
        <v/>
      </c>
      <c r="R25" s="106" t="str">
        <f>IF(AND(H25="",I25="",J25="",K25="",L25="",M25="",N25="",O25=""),"",  IF(OR(I25="",M25=""),0,I25*VLOOKUP(M25,VALIDATIONS!$AK$2:$AL$6,2)) +  IF(OR(H25="",J25="",K25=""),0, (H25*J25)*VLOOKUP(K25,VALIDATIONS!$AI$2:$AJ$5,2)))</f>
        <v/>
      </c>
      <c r="S25" s="113"/>
    </row>
    <row r="26" spans="1:19" x14ac:dyDescent="0.25">
      <c r="A26" s="482"/>
      <c r="B26" s="113"/>
      <c r="C26" s="358"/>
      <c r="D26" s="113"/>
      <c r="G26" s="358"/>
      <c r="H26" s="113"/>
      <c r="I26" s="113"/>
      <c r="J26" s="113"/>
      <c r="K26" s="358"/>
      <c r="L26" s="113"/>
      <c r="M26" s="358"/>
      <c r="N26" s="358"/>
      <c r="O26" s="358"/>
      <c r="P26" s="358"/>
      <c r="Q26" s="399" t="str">
        <f>IFERROR(VLOOKUP(P26,VALIDATIONS!$IE$2:$IG$48,2,FALSE),"")</f>
        <v/>
      </c>
      <c r="R26" s="106" t="str">
        <f>IF(AND(H26="",I26="",J26="",K26="",L26="",M26="",N26="",O26=""),"",  IF(OR(I26="",M26=""),0,I26*VLOOKUP(M26,VALIDATIONS!$AK$2:$AL$6,2)) +  IF(OR(H26="",J26="",K26=""),0, (H26*J26)*VLOOKUP(K26,VALIDATIONS!$AI$2:$AJ$5,2)))</f>
        <v/>
      </c>
      <c r="S26" s="113"/>
    </row>
    <row r="27" spans="1:19" x14ac:dyDescent="0.25">
      <c r="A27" s="482"/>
      <c r="B27" s="113"/>
      <c r="C27" s="358"/>
      <c r="D27" s="113"/>
      <c r="G27" s="358"/>
      <c r="H27" s="113"/>
      <c r="I27" s="113"/>
      <c r="J27" s="113"/>
      <c r="K27" s="358"/>
      <c r="L27" s="113"/>
      <c r="M27" s="358"/>
      <c r="N27" s="358"/>
      <c r="O27" s="358"/>
      <c r="P27" s="358"/>
      <c r="Q27" s="399" t="str">
        <f>IFERROR(VLOOKUP(P27,VALIDATIONS!$IE$2:$IG$48,2,FALSE),"")</f>
        <v/>
      </c>
      <c r="R27" s="106" t="str">
        <f>IF(AND(H27="",I27="",J27="",K27="",L27="",M27="",N27="",O27=""),"",  IF(OR(I27="",M27=""),0,I27*VLOOKUP(M27,VALIDATIONS!$AK$2:$AL$6,2)) +  IF(OR(H27="",J27="",K27=""),0, (H27*J27)*VLOOKUP(K27,VALIDATIONS!$AI$2:$AJ$5,2)))</f>
        <v/>
      </c>
      <c r="S27" s="113"/>
    </row>
    <row r="28" spans="1:19" x14ac:dyDescent="0.25">
      <c r="A28" s="482"/>
      <c r="B28" s="113"/>
      <c r="C28" s="358"/>
      <c r="D28" s="113"/>
      <c r="G28" s="358"/>
      <c r="H28" s="113"/>
      <c r="I28" s="113"/>
      <c r="J28" s="113"/>
      <c r="K28" s="358"/>
      <c r="L28" s="113"/>
      <c r="M28" s="358"/>
      <c r="N28" s="358"/>
      <c r="O28" s="358"/>
      <c r="P28" s="358"/>
      <c r="Q28" s="399" t="str">
        <f>IFERROR(VLOOKUP(P28,VALIDATIONS!$IE$2:$IG$48,2,FALSE),"")</f>
        <v/>
      </c>
      <c r="R28" s="106" t="str">
        <f>IF(AND(H28="",I28="",J28="",K28="",L28="",M28="",N28="",O28=""),"",  IF(OR(I28="",M28=""),0,I28*VLOOKUP(M28,VALIDATIONS!$AK$2:$AL$6,2)) +  IF(OR(H28="",J28="",K28=""),0, (H28*J28)*VLOOKUP(K28,VALIDATIONS!$AI$2:$AJ$5,2)))</f>
        <v/>
      </c>
      <c r="S28" s="113"/>
    </row>
    <row r="29" spans="1:19" x14ac:dyDescent="0.25">
      <c r="A29" s="482"/>
      <c r="B29" s="113"/>
      <c r="C29" s="358"/>
      <c r="D29" s="113"/>
      <c r="G29" s="358"/>
      <c r="H29" s="113"/>
      <c r="I29" s="113"/>
      <c r="J29" s="113"/>
      <c r="K29" s="358"/>
      <c r="L29" s="113"/>
      <c r="M29" s="358"/>
      <c r="N29" s="358"/>
      <c r="O29" s="358"/>
      <c r="P29" s="358"/>
      <c r="Q29" s="399" t="str">
        <f>IFERROR(VLOOKUP(P29,VALIDATIONS!$IE$2:$IG$48,2,FALSE),"")</f>
        <v/>
      </c>
      <c r="R29" s="106" t="str">
        <f>IF(AND(H29="",I29="",J29="",K29="",L29="",M29="",N29="",O29=""),"",  IF(OR(I29="",M29=""),0,I29*VLOOKUP(M29,VALIDATIONS!$AK$2:$AL$6,2)) +  IF(OR(H29="",J29="",K29=""),0, (H29*J29)*VLOOKUP(K29,VALIDATIONS!$AI$2:$AJ$5,2)))</f>
        <v/>
      </c>
      <c r="S29" s="113"/>
    </row>
    <row r="30" spans="1:19" x14ac:dyDescent="0.25">
      <c r="A30" s="482"/>
      <c r="B30" s="113"/>
      <c r="C30" s="358"/>
      <c r="D30" s="113"/>
      <c r="G30" s="358"/>
      <c r="H30" s="113"/>
      <c r="I30" s="113"/>
      <c r="J30" s="113"/>
      <c r="K30" s="358"/>
      <c r="L30" s="113"/>
      <c r="M30" s="358"/>
      <c r="N30" s="358"/>
      <c r="O30" s="358"/>
      <c r="P30" s="358"/>
      <c r="Q30" s="399" t="str">
        <f>IFERROR(VLOOKUP(P30,VALIDATIONS!$IE$2:$IG$48,2,FALSE),"")</f>
        <v/>
      </c>
      <c r="R30" s="106" t="str">
        <f>IF(AND(H30="",I30="",J30="",K30="",L30="",M30="",N30="",O30=""),"",  IF(OR(I30="",M30=""),0,I30*VLOOKUP(M30,VALIDATIONS!$AK$2:$AL$6,2)) +  IF(OR(H30="",J30="",K30=""),0, (H30*J30)*VLOOKUP(K30,VALIDATIONS!$AI$2:$AJ$5,2)))</f>
        <v/>
      </c>
      <c r="S30" s="113"/>
    </row>
    <row r="31" spans="1:19" x14ac:dyDescent="0.25">
      <c r="A31" s="482"/>
      <c r="B31" s="113"/>
      <c r="C31" s="358"/>
      <c r="D31" s="113"/>
      <c r="G31" s="358"/>
      <c r="H31" s="113"/>
      <c r="I31" s="113"/>
      <c r="J31" s="113"/>
      <c r="K31" s="358"/>
      <c r="L31" s="113"/>
      <c r="M31" s="358"/>
      <c r="N31" s="358"/>
      <c r="O31" s="358"/>
      <c r="P31" s="358"/>
      <c r="Q31" s="399" t="str">
        <f>IFERROR(VLOOKUP(P31,VALIDATIONS!$IE$2:$IG$48,2,FALSE),"")</f>
        <v/>
      </c>
      <c r="R31" s="106" t="str">
        <f>IF(AND(H31="",I31="",J31="",K31="",L31="",M31="",N31="",O31=""),"",  IF(OR(I31="",M31=""),0,I31*VLOOKUP(M31,VALIDATIONS!$AK$2:$AL$6,2)) +  IF(OR(H31="",J31="",K31=""),0, (H31*J31)*VLOOKUP(K31,VALIDATIONS!$AI$2:$AJ$5,2)))</f>
        <v/>
      </c>
      <c r="S31" s="113"/>
    </row>
    <row r="32" spans="1:19" x14ac:dyDescent="0.25">
      <c r="A32" s="482"/>
      <c r="B32" s="113"/>
      <c r="C32" s="358"/>
      <c r="D32" s="113"/>
      <c r="G32" s="358"/>
      <c r="H32" s="113"/>
      <c r="I32" s="113"/>
      <c r="J32" s="113"/>
      <c r="K32" s="358"/>
      <c r="L32" s="113"/>
      <c r="M32" s="358"/>
      <c r="N32" s="358"/>
      <c r="O32" s="358"/>
      <c r="P32" s="358"/>
      <c r="Q32" s="399" t="str">
        <f>IFERROR(VLOOKUP(P32,VALIDATIONS!$IE$2:$IG$48,2,FALSE),"")</f>
        <v/>
      </c>
      <c r="R32" s="106" t="str">
        <f>IF(AND(H32="",I32="",J32="",K32="",L32="",M32="",N32="",O32=""),"",  IF(OR(I32="",M32=""),0,I32*VLOOKUP(M32,VALIDATIONS!$AK$2:$AL$6,2)) +  IF(OR(H32="",J32="",K32=""),0, (H32*J32)*VLOOKUP(K32,VALIDATIONS!$AI$2:$AJ$5,2)))</f>
        <v/>
      </c>
      <c r="S32" s="113"/>
    </row>
    <row r="33" spans="1:19" x14ac:dyDescent="0.25">
      <c r="A33" s="482"/>
      <c r="B33" s="113"/>
      <c r="C33" s="358"/>
      <c r="D33" s="113"/>
      <c r="G33" s="358"/>
      <c r="H33" s="113"/>
      <c r="I33" s="113"/>
      <c r="J33" s="113"/>
      <c r="K33" s="358"/>
      <c r="L33" s="113"/>
      <c r="M33" s="358"/>
      <c r="N33" s="358"/>
      <c r="O33" s="358"/>
      <c r="P33" s="358"/>
      <c r="Q33" s="399" t="str">
        <f>IFERROR(VLOOKUP(P33,VALIDATIONS!$IE$2:$IG$48,2,FALSE),"")</f>
        <v/>
      </c>
      <c r="R33" s="106" t="str">
        <f>IF(AND(H33="",I33="",J33="",K33="",L33="",M33="",N33="",O33=""),"",  IF(OR(I33="",M33=""),0,I33*VLOOKUP(M33,VALIDATIONS!$AK$2:$AL$6,2)) +  IF(OR(H33="",J33="",K33=""),0, (H33*J33)*VLOOKUP(K33,VALIDATIONS!$AI$2:$AJ$5,2)))</f>
        <v/>
      </c>
      <c r="S33" s="113"/>
    </row>
    <row r="34" spans="1:19" x14ac:dyDescent="0.25">
      <c r="A34" s="482"/>
      <c r="B34" s="113"/>
      <c r="C34" s="358"/>
      <c r="D34" s="113"/>
      <c r="G34" s="358"/>
      <c r="H34" s="113"/>
      <c r="I34" s="113"/>
      <c r="J34" s="113"/>
      <c r="K34" s="358"/>
      <c r="L34" s="113"/>
      <c r="M34" s="358"/>
      <c r="N34" s="358"/>
      <c r="O34" s="358"/>
      <c r="P34" s="358"/>
      <c r="Q34" s="399" t="str">
        <f>IFERROR(VLOOKUP(P34,VALIDATIONS!$IE$2:$IG$48,2,FALSE),"")</f>
        <v/>
      </c>
      <c r="R34" s="106" t="str">
        <f>IF(AND(H34="",I34="",J34="",K34="",L34="",M34="",N34="",O34=""),"",  IF(OR(I34="",M34=""),0,I34*VLOOKUP(M34,VALIDATIONS!$AK$2:$AL$6,2)) +  IF(OR(H34="",J34="",K34=""),0, (H34*J34)*VLOOKUP(K34,VALIDATIONS!$AI$2:$AJ$5,2)))</f>
        <v/>
      </c>
      <c r="S34" s="113"/>
    </row>
    <row r="35" spans="1:19" x14ac:dyDescent="0.25">
      <c r="A35" s="482"/>
      <c r="B35" s="113"/>
      <c r="C35" s="358"/>
      <c r="D35" s="113"/>
      <c r="G35" s="358"/>
      <c r="H35" s="113"/>
      <c r="I35" s="113"/>
      <c r="J35" s="113"/>
      <c r="K35" s="358"/>
      <c r="L35" s="113"/>
      <c r="M35" s="358"/>
      <c r="N35" s="358"/>
      <c r="O35" s="358"/>
      <c r="P35" s="358"/>
      <c r="Q35" s="399" t="str">
        <f>IFERROR(VLOOKUP(P35,VALIDATIONS!$IE$2:$IG$48,2,FALSE),"")</f>
        <v/>
      </c>
      <c r="R35" s="106" t="str">
        <f>IF(AND(H35="",I35="",J35="",K35="",L35="",M35="",N35="",O35=""),"",  IF(OR(I35="",M35=""),0,I35*VLOOKUP(M35,VALIDATIONS!$AK$2:$AL$6,2)) +  IF(OR(H35="",J35="",K35=""),0, (H35*J35)*VLOOKUP(K35,VALIDATIONS!$AI$2:$AJ$5,2)))</f>
        <v/>
      </c>
      <c r="S35" s="113"/>
    </row>
    <row r="36" spans="1:19" x14ac:dyDescent="0.25">
      <c r="A36" s="482"/>
      <c r="B36" s="113"/>
      <c r="C36" s="358"/>
      <c r="D36" s="113"/>
      <c r="G36" s="358"/>
      <c r="H36" s="113"/>
      <c r="I36" s="113"/>
      <c r="J36" s="113"/>
      <c r="K36" s="358"/>
      <c r="L36" s="113"/>
      <c r="M36" s="358"/>
      <c r="N36" s="358"/>
      <c r="O36" s="358"/>
      <c r="P36" s="358"/>
      <c r="Q36" s="399" t="str">
        <f>IFERROR(VLOOKUP(P36,VALIDATIONS!$IE$2:$IG$48,2,FALSE),"")</f>
        <v/>
      </c>
      <c r="R36" s="106" t="str">
        <f>IF(AND(H36="",I36="",J36="",K36="",L36="",M36="",N36="",O36=""),"",  IF(OR(I36="",M36=""),0,I36*VLOOKUP(M36,VALIDATIONS!$AK$2:$AL$6,2)) +  IF(OR(H36="",J36="",K36=""),0, (H36*J36)*VLOOKUP(K36,VALIDATIONS!$AI$2:$AJ$5,2)))</f>
        <v/>
      </c>
      <c r="S36" s="113"/>
    </row>
    <row r="37" spans="1:19" x14ac:dyDescent="0.25">
      <c r="A37" s="482"/>
      <c r="B37" s="113"/>
      <c r="C37" s="358"/>
      <c r="D37" s="113"/>
      <c r="G37" s="358"/>
      <c r="H37" s="113"/>
      <c r="I37" s="113"/>
      <c r="J37" s="113"/>
      <c r="K37" s="358"/>
      <c r="L37" s="113"/>
      <c r="M37" s="358"/>
      <c r="N37" s="358"/>
      <c r="O37" s="358"/>
      <c r="P37" s="358"/>
      <c r="Q37" s="399" t="str">
        <f>IFERROR(VLOOKUP(P37,VALIDATIONS!$IE$2:$IG$48,2,FALSE),"")</f>
        <v/>
      </c>
      <c r="R37" s="106" t="str">
        <f>IF(AND(H37="",I37="",J37="",K37="",L37="",M37="",N37="",O37=""),"",  IF(OR(I37="",M37=""),0,I37*VLOOKUP(M37,VALIDATIONS!$AK$2:$AL$6,2)) +  IF(OR(H37="",J37="",K37=""),0, (H37*J37)*VLOOKUP(K37,VALIDATIONS!$AI$2:$AJ$5,2)))</f>
        <v/>
      </c>
      <c r="S37" s="113"/>
    </row>
    <row r="38" spans="1:19" x14ac:dyDescent="0.25">
      <c r="A38" s="482"/>
      <c r="B38" s="113"/>
      <c r="C38" s="358"/>
      <c r="D38" s="113"/>
      <c r="G38" s="358"/>
      <c r="H38" s="113"/>
      <c r="I38" s="113"/>
      <c r="J38" s="113"/>
      <c r="K38" s="358"/>
      <c r="L38" s="113"/>
      <c r="M38" s="358"/>
      <c r="N38" s="358"/>
      <c r="O38" s="358"/>
      <c r="P38" s="358"/>
      <c r="Q38" s="399" t="str">
        <f>IFERROR(VLOOKUP(P38,VALIDATIONS!$IE$2:$IG$48,2,FALSE),"")</f>
        <v/>
      </c>
      <c r="R38" s="106" t="str">
        <f>IF(AND(H38="",I38="",J38="",K38="",L38="",M38="",N38="",O38=""),"",  IF(OR(I38="",M38=""),0,I38*VLOOKUP(M38,VALIDATIONS!$AK$2:$AL$6,2)) +  IF(OR(H38="",J38="",K38=""),0, (H38*J38)*VLOOKUP(K38,VALIDATIONS!$AI$2:$AJ$5,2)))</f>
        <v/>
      </c>
      <c r="S38" s="113"/>
    </row>
    <row r="39" spans="1:19" x14ac:dyDescent="0.25">
      <c r="A39" s="482"/>
      <c r="B39" s="113"/>
      <c r="C39" s="358"/>
      <c r="D39" s="113"/>
      <c r="G39" s="358"/>
      <c r="H39" s="113"/>
      <c r="I39" s="113"/>
      <c r="J39" s="113"/>
      <c r="K39" s="358"/>
      <c r="L39" s="113"/>
      <c r="M39" s="358"/>
      <c r="N39" s="358"/>
      <c r="O39" s="358"/>
      <c r="P39" s="358"/>
      <c r="Q39" s="399" t="str">
        <f>IFERROR(VLOOKUP(P39,VALIDATIONS!$IE$2:$IG$48,2,FALSE),"")</f>
        <v/>
      </c>
      <c r="R39" s="106" t="str">
        <f>IF(AND(H39="",I39="",J39="",K39="",L39="",M39="",N39="",O39=""),"",  IF(OR(I39="",M39=""),0,I39*VLOOKUP(M39,VALIDATIONS!$AK$2:$AL$6,2)) +  IF(OR(H39="",J39="",K39=""),0, (H39*J39)*VLOOKUP(K39,VALIDATIONS!$AI$2:$AJ$5,2)))</f>
        <v/>
      </c>
      <c r="S39" s="113"/>
    </row>
    <row r="40" spans="1:19" x14ac:dyDescent="0.25">
      <c r="A40" s="116"/>
      <c r="B40" s="113"/>
      <c r="C40" s="358"/>
      <c r="D40" s="113"/>
      <c r="G40" s="358"/>
      <c r="H40" s="113"/>
      <c r="I40" s="113"/>
      <c r="J40" s="113"/>
      <c r="K40" s="358"/>
      <c r="L40" s="113"/>
      <c r="M40" s="358"/>
      <c r="N40" s="358"/>
      <c r="O40" s="358"/>
      <c r="P40" s="358"/>
      <c r="Q40" s="399" t="str">
        <f>IFERROR(VLOOKUP(P40,VALIDATIONS!$IE$2:$IG$48,2,FALSE),"")</f>
        <v/>
      </c>
      <c r="R40" s="106" t="str">
        <f>IF(AND(H40="",I40="",J40="",K40="",L40="",M40="",N40="",O40=""),"",  IF(OR(I40="",M40=""),0,I40*VLOOKUP(M40,VALIDATIONS!$AK$2:$AL$6,2)) +  IF(OR(H40="",J40="",K40=""),0, (H40*J40)*VLOOKUP(K40,VALIDATIONS!$AI$2:$AJ$5,2)))</f>
        <v/>
      </c>
      <c r="S40" s="113"/>
    </row>
    <row r="41" spans="1:19" x14ac:dyDescent="0.25">
      <c r="A41" s="116"/>
      <c r="B41" s="113"/>
      <c r="C41" s="358"/>
      <c r="D41" s="113"/>
      <c r="G41" s="358"/>
      <c r="H41" s="113"/>
      <c r="I41" s="113"/>
      <c r="J41" s="113"/>
      <c r="K41" s="358"/>
      <c r="L41" s="113"/>
      <c r="M41" s="358"/>
      <c r="N41" s="358"/>
      <c r="O41" s="358"/>
      <c r="P41" s="358"/>
      <c r="Q41" s="399" t="str">
        <f>IFERROR(VLOOKUP(P41,VALIDATIONS!$IE$2:$IG$48,2,FALSE),"")</f>
        <v/>
      </c>
      <c r="R41" s="106" t="str">
        <f>IF(AND(H41="",I41="",J41="",K41="",L41="",M41="",N41="",O41=""),"",  IF(OR(I41="",M41=""),0,I41*VLOOKUP(M41,VALIDATIONS!$AK$2:$AL$6,2)) +  IF(OR(H41="",J41="",K41=""),0, (H41*J41)*VLOOKUP(K41,VALIDATIONS!$AI$2:$AJ$5,2)))</f>
        <v/>
      </c>
      <c r="S41" s="113"/>
    </row>
    <row r="42" spans="1:19" x14ac:dyDescent="0.25">
      <c r="A42" s="116"/>
      <c r="B42" s="113"/>
      <c r="C42" s="358"/>
      <c r="D42" s="113"/>
      <c r="G42" s="358"/>
      <c r="H42" s="113"/>
      <c r="I42" s="113"/>
      <c r="J42" s="113"/>
      <c r="K42" s="358"/>
      <c r="L42" s="113"/>
      <c r="M42" s="358"/>
      <c r="N42" s="358"/>
      <c r="O42" s="358"/>
      <c r="P42" s="358"/>
      <c r="Q42" s="399" t="str">
        <f>IFERROR(VLOOKUP(P42,VALIDATIONS!$IE$2:$IG$48,2,FALSE),"")</f>
        <v/>
      </c>
      <c r="R42" s="106" t="str">
        <f>IF(AND(H42="",I42="",J42="",K42="",L42="",M42="",N42="",O42=""),"",  IF(OR(I42="",M42=""),0,I42*VLOOKUP(M42,VALIDATIONS!$AK$2:$AL$6,2)) +  IF(OR(H42="",J42="",K42=""),0, (H42*J42)*VLOOKUP(K42,VALIDATIONS!$AI$2:$AJ$5,2)))</f>
        <v/>
      </c>
      <c r="S42" s="113"/>
    </row>
    <row r="43" spans="1:19" x14ac:dyDescent="0.25">
      <c r="A43" s="116"/>
      <c r="B43" s="113"/>
      <c r="C43" s="358"/>
      <c r="D43" s="113"/>
      <c r="G43" s="358"/>
      <c r="H43" s="113"/>
      <c r="I43" s="113"/>
      <c r="J43" s="113"/>
      <c r="K43" s="358"/>
      <c r="L43" s="113"/>
      <c r="M43" s="358"/>
      <c r="N43" s="358"/>
      <c r="O43" s="358"/>
      <c r="P43" s="358"/>
      <c r="Q43" s="399" t="str">
        <f>IFERROR(VLOOKUP(P43,VALIDATIONS!$IE$2:$IG$48,2,FALSE),"")</f>
        <v/>
      </c>
      <c r="R43" s="106" t="str">
        <f>IF(AND(H43="",I43="",J43="",K43="",L43="",M43="",N43="",O43=""),"",  IF(OR(I43="",M43=""),0,I43*VLOOKUP(M43,VALIDATIONS!$AK$2:$AL$6,2)) +  IF(OR(H43="",J43="",K43=""),0, (H43*J43)*VLOOKUP(K43,VALIDATIONS!$AI$2:$AJ$5,2)))</f>
        <v/>
      </c>
      <c r="S43" s="113"/>
    </row>
    <row r="44" spans="1:19" x14ac:dyDescent="0.25">
      <c r="A44" s="116"/>
      <c r="B44" s="113"/>
      <c r="C44" s="358"/>
      <c r="D44" s="113"/>
      <c r="G44" s="358"/>
      <c r="H44" s="113"/>
      <c r="I44" s="113"/>
      <c r="J44" s="113"/>
      <c r="K44" s="358"/>
      <c r="L44" s="113"/>
      <c r="M44" s="358"/>
      <c r="N44" s="358"/>
      <c r="O44" s="358"/>
      <c r="P44" s="358"/>
      <c r="Q44" s="399" t="str">
        <f>IFERROR(VLOOKUP(P44,VALIDATIONS!$IE$2:$IG$48,2,FALSE),"")</f>
        <v/>
      </c>
      <c r="R44" s="106" t="str">
        <f>IF(AND(H44="",I44="",J44="",K44="",L44="",M44="",N44="",O44=""),"",  IF(OR(I44="",M44=""),0,I44*VLOOKUP(M44,VALIDATIONS!$AK$2:$AL$6,2)) +  IF(OR(H44="",J44="",K44=""),0, (H44*J44)*VLOOKUP(K44,VALIDATIONS!$AI$2:$AJ$5,2)))</f>
        <v/>
      </c>
      <c r="S44" s="113"/>
    </row>
    <row r="45" spans="1:19" x14ac:dyDescent="0.25">
      <c r="A45" s="116"/>
      <c r="B45" s="113"/>
      <c r="C45" s="358"/>
      <c r="D45" s="113"/>
      <c r="G45" s="358"/>
      <c r="H45" s="113"/>
      <c r="I45" s="113"/>
      <c r="J45" s="113"/>
      <c r="K45" s="358"/>
      <c r="L45" s="113"/>
      <c r="M45" s="358"/>
      <c r="N45" s="358"/>
      <c r="O45" s="358"/>
      <c r="P45" s="358"/>
      <c r="Q45" s="399" t="str">
        <f>IFERROR(VLOOKUP(P45,VALIDATIONS!$IE$2:$IG$48,2,FALSE),"")</f>
        <v/>
      </c>
      <c r="R45" s="106" t="str">
        <f>IF(AND(H45="",I45="",J45="",K45="",L45="",M45="",N45="",O45=""),"",  IF(OR(I45="",M45=""),0,I45*VLOOKUP(M45,VALIDATIONS!$AK$2:$AL$6,2)) +  IF(OR(H45="",J45="",K45=""),0, (H45*J45)*VLOOKUP(K45,VALIDATIONS!$AI$2:$AJ$5,2)))</f>
        <v/>
      </c>
      <c r="S45" s="113"/>
    </row>
    <row r="46" spans="1:19" x14ac:dyDescent="0.25">
      <c r="A46" s="116"/>
      <c r="B46" s="113"/>
      <c r="C46" s="358"/>
      <c r="D46" s="113"/>
      <c r="G46" s="358"/>
      <c r="H46" s="113"/>
      <c r="I46" s="113"/>
      <c r="J46" s="113"/>
      <c r="K46" s="358"/>
      <c r="L46" s="113"/>
      <c r="M46" s="358"/>
      <c r="N46" s="358"/>
      <c r="O46" s="358"/>
      <c r="P46" s="358"/>
      <c r="Q46" s="399" t="str">
        <f>IFERROR(VLOOKUP(P46,VALIDATIONS!$IE$2:$IG$48,2,FALSE),"")</f>
        <v/>
      </c>
      <c r="R46" s="106" t="str">
        <f>IF(AND(H46="",I46="",J46="",K46="",L46="",M46="",N46="",O46=""),"",  IF(OR(I46="",M46=""),0,I46*VLOOKUP(M46,VALIDATIONS!$AK$2:$AL$6,2)) +  IF(OR(H46="",J46="",K46=""),0, (H46*J46)*VLOOKUP(K46,VALIDATIONS!$AI$2:$AJ$5,2)))</f>
        <v/>
      </c>
      <c r="S46" s="113"/>
    </row>
    <row r="47" spans="1:19" x14ac:dyDescent="0.25">
      <c r="A47" s="116"/>
      <c r="B47" s="113"/>
      <c r="C47" s="358"/>
      <c r="D47" s="113"/>
      <c r="G47" s="358"/>
      <c r="H47" s="113"/>
      <c r="I47" s="113"/>
      <c r="J47" s="113"/>
      <c r="K47" s="358"/>
      <c r="L47" s="113"/>
      <c r="M47" s="358"/>
      <c r="N47" s="358"/>
      <c r="O47" s="358"/>
      <c r="P47" s="358"/>
      <c r="Q47" s="399" t="str">
        <f>IFERROR(VLOOKUP(P47,VALIDATIONS!$IE$2:$IG$48,2,FALSE),"")</f>
        <v/>
      </c>
      <c r="R47" s="106" t="str">
        <f>IF(AND(H47="",I47="",J47="",K47="",L47="",M47="",N47="",O47=""),"",  IF(OR(I47="",M47=""),0,I47*VLOOKUP(M47,VALIDATIONS!$AK$2:$AL$6,2)) +  IF(OR(H47="",J47="",K47=""),0, (H47*J47)*VLOOKUP(K47,VALIDATIONS!$AI$2:$AJ$5,2)))</f>
        <v/>
      </c>
      <c r="S47" s="113"/>
    </row>
    <row r="48" spans="1:19" x14ac:dyDescent="0.25">
      <c r="A48" s="116"/>
      <c r="B48" s="113"/>
      <c r="C48" s="358"/>
      <c r="D48" s="113"/>
      <c r="G48" s="358"/>
      <c r="H48" s="113"/>
      <c r="I48" s="113"/>
      <c r="J48" s="113"/>
      <c r="K48" s="358"/>
      <c r="L48" s="113"/>
      <c r="M48" s="358"/>
      <c r="N48" s="358"/>
      <c r="O48" s="358"/>
      <c r="P48" s="358"/>
      <c r="Q48" s="399" t="str">
        <f>IFERROR(VLOOKUP(P48,VALIDATIONS!$IE$2:$IG$48,2,FALSE),"")</f>
        <v/>
      </c>
      <c r="R48" s="106" t="str">
        <f>IF(AND(H48="",I48="",J48="",K48="",L48="",M48="",N48="",O48=""),"",  IF(OR(I48="",M48=""),0,I48*VLOOKUP(M48,VALIDATIONS!$AK$2:$AL$6,2)) +  IF(OR(H48="",J48="",K48=""),0, (H48*J48)*VLOOKUP(K48,VALIDATIONS!$AI$2:$AJ$5,2)))</f>
        <v/>
      </c>
      <c r="S48" s="113"/>
    </row>
    <row r="49" spans="1:19" x14ac:dyDescent="0.25">
      <c r="A49" s="116"/>
      <c r="B49" s="113"/>
      <c r="C49" s="358"/>
      <c r="D49" s="113"/>
      <c r="G49" s="358"/>
      <c r="H49" s="113"/>
      <c r="I49" s="113"/>
      <c r="J49" s="113"/>
      <c r="K49" s="358"/>
      <c r="L49" s="113"/>
      <c r="M49" s="358"/>
      <c r="N49" s="358"/>
      <c r="O49" s="358"/>
      <c r="P49" s="358"/>
      <c r="Q49" s="399" t="str">
        <f>IFERROR(VLOOKUP(P49,VALIDATIONS!$IE$2:$IG$48,2,FALSE),"")</f>
        <v/>
      </c>
      <c r="R49" s="106" t="str">
        <f>IF(AND(H49="",I49="",J49="",K49="",L49="",M49="",N49="",O49=""),"",  IF(OR(I49="",M49=""),0,I49*VLOOKUP(M49,VALIDATIONS!$AK$2:$AL$6,2)) +  IF(OR(H49="",J49="",K49=""),0, (H49*J49)*VLOOKUP(K49,VALIDATIONS!$AI$2:$AJ$5,2)))</f>
        <v/>
      </c>
      <c r="S49" s="113"/>
    </row>
    <row r="50" spans="1:19" x14ac:dyDescent="0.25">
      <c r="A50" s="116"/>
      <c r="B50" s="113"/>
      <c r="C50" s="358"/>
      <c r="D50" s="113"/>
      <c r="G50" s="358"/>
      <c r="H50" s="113"/>
      <c r="I50" s="113"/>
      <c r="J50" s="113"/>
      <c r="K50" s="358"/>
      <c r="L50" s="113"/>
      <c r="M50" s="358"/>
      <c r="N50" s="358"/>
      <c r="O50" s="358"/>
      <c r="P50" s="358"/>
      <c r="Q50" s="399" t="str">
        <f>IFERROR(VLOOKUP(P50,VALIDATIONS!$IE$2:$IG$48,2,FALSE),"")</f>
        <v/>
      </c>
      <c r="R50" s="106" t="str">
        <f>IF(AND(H50="",I50="",J50="",K50="",L50="",M50="",N50="",O50=""),"",  IF(OR(I50="",M50=""),0,I50*VLOOKUP(M50,VALIDATIONS!$AK$2:$AL$6,2)) +  IF(OR(H50="",J50="",K50=""),0, (H50*J50)*VLOOKUP(K50,VALIDATIONS!$AI$2:$AJ$5,2)))</f>
        <v/>
      </c>
      <c r="S50" s="113"/>
    </row>
    <row r="51" spans="1:19" x14ac:dyDescent="0.25">
      <c r="A51" s="116"/>
      <c r="B51" s="113"/>
      <c r="C51" s="358"/>
      <c r="D51" s="113"/>
      <c r="G51" s="358"/>
      <c r="H51" s="113"/>
      <c r="I51" s="113"/>
      <c r="J51" s="113"/>
      <c r="K51" s="358"/>
      <c r="L51" s="113"/>
      <c r="M51" s="358"/>
      <c r="N51" s="358"/>
      <c r="O51" s="358"/>
      <c r="P51" s="358"/>
      <c r="Q51" s="399" t="str">
        <f>IFERROR(VLOOKUP(P51,VALIDATIONS!$IE$2:$IG$48,2,FALSE),"")</f>
        <v/>
      </c>
      <c r="R51" s="106" t="str">
        <f>IF(AND(H51="",I51="",J51="",K51="",L51="",M51="",N51="",O51=""),"",  IF(OR(I51="",M51=""),0,I51*VLOOKUP(M51,VALIDATIONS!$AK$2:$AL$6,2)) +  IF(OR(H51="",J51="",K51=""),0, (H51*J51)*VLOOKUP(K51,VALIDATIONS!$AI$2:$AJ$5,2)))</f>
        <v/>
      </c>
      <c r="S51" s="113"/>
    </row>
    <row r="52" spans="1:19" x14ac:dyDescent="0.25">
      <c r="A52" s="116"/>
      <c r="B52" s="113"/>
      <c r="C52" s="358"/>
      <c r="D52" s="113"/>
      <c r="G52" s="358"/>
      <c r="H52" s="113"/>
      <c r="I52" s="113"/>
      <c r="J52" s="113"/>
      <c r="K52" s="358"/>
      <c r="L52" s="113"/>
      <c r="M52" s="358"/>
      <c r="N52" s="358"/>
      <c r="O52" s="358"/>
      <c r="P52" s="358"/>
      <c r="Q52" s="399" t="str">
        <f>IFERROR(VLOOKUP(P52,VALIDATIONS!$IE$2:$IG$48,2,FALSE),"")</f>
        <v/>
      </c>
      <c r="R52" s="106" t="str">
        <f>IF(AND(H52="",I52="",J52="",K52="",L52="",M52="",N52="",O52=""),"",  IF(OR(I52="",M52=""),0,I52*VLOOKUP(M52,VALIDATIONS!$AK$2:$AL$6,2)) +  IF(OR(H52="",J52="",K52=""),0, (H52*J52)*VLOOKUP(K52,VALIDATIONS!$AI$2:$AJ$5,2)))</f>
        <v/>
      </c>
      <c r="S52" s="113"/>
    </row>
    <row r="53" spans="1:19" x14ac:dyDescent="0.25">
      <c r="A53" s="116"/>
      <c r="B53" s="113"/>
      <c r="C53" s="358"/>
      <c r="D53" s="113"/>
      <c r="G53" s="358"/>
      <c r="H53" s="113"/>
      <c r="I53" s="113"/>
      <c r="J53" s="113"/>
      <c r="K53" s="358"/>
      <c r="L53" s="113"/>
      <c r="M53" s="358"/>
      <c r="N53" s="358"/>
      <c r="O53" s="358"/>
      <c r="P53" s="358"/>
      <c r="Q53" s="399" t="str">
        <f>IFERROR(VLOOKUP(P53,VALIDATIONS!$IE$2:$IG$48,2,FALSE),"")</f>
        <v/>
      </c>
      <c r="R53" s="106" t="str">
        <f>IF(AND(H53="",I53="",J53="",K53="",L53="",M53="",N53="",O53=""),"",  IF(OR(I53="",M53=""),0,I53*VLOOKUP(M53,VALIDATIONS!$AK$2:$AL$6,2)) +  IF(OR(H53="",J53="",K53=""),0, (H53*J53)*VLOOKUP(K53,VALIDATIONS!$AI$2:$AJ$5,2)))</f>
        <v/>
      </c>
      <c r="S53" s="113"/>
    </row>
    <row r="54" spans="1:19" x14ac:dyDescent="0.25">
      <c r="A54" s="116"/>
      <c r="B54" s="113"/>
      <c r="C54" s="358"/>
      <c r="D54" s="113"/>
      <c r="G54" s="358"/>
      <c r="H54" s="113"/>
      <c r="I54" s="113"/>
      <c r="J54" s="113"/>
      <c r="K54" s="358"/>
      <c r="L54" s="113"/>
      <c r="M54" s="358"/>
      <c r="N54" s="358"/>
      <c r="O54" s="358"/>
      <c r="P54" s="358"/>
      <c r="Q54" s="399" t="str">
        <f>IFERROR(VLOOKUP(P54,VALIDATIONS!$IE$2:$IG$48,2,FALSE),"")</f>
        <v/>
      </c>
      <c r="R54" s="106" t="str">
        <f>IF(AND(H54="",I54="",J54="",K54="",L54="",M54="",N54="",O54=""),"",  IF(OR(I54="",M54=""),0,I54*VLOOKUP(M54,VALIDATIONS!$AK$2:$AL$6,2)) +  IF(OR(H54="",J54="",K54=""),0, (H54*J54)*VLOOKUP(K54,VALIDATIONS!$AI$2:$AJ$5,2)))</f>
        <v/>
      </c>
      <c r="S54" s="113"/>
    </row>
    <row r="55" spans="1:19" x14ac:dyDescent="0.25">
      <c r="A55" s="116"/>
      <c r="B55" s="113"/>
      <c r="C55" s="358"/>
      <c r="D55" s="113"/>
      <c r="G55" s="358"/>
      <c r="H55" s="113"/>
      <c r="I55" s="113"/>
      <c r="J55" s="113"/>
      <c r="K55" s="358"/>
      <c r="L55" s="113"/>
      <c r="M55" s="358"/>
      <c r="N55" s="358"/>
      <c r="O55" s="358"/>
      <c r="P55" s="358"/>
      <c r="Q55" s="399" t="str">
        <f>IFERROR(VLOOKUP(P55,VALIDATIONS!$IE$2:$IG$48,2,FALSE),"")</f>
        <v/>
      </c>
      <c r="R55" s="106" t="str">
        <f>IF(AND(H55="",I55="",J55="",K55="",L55="",M55="",N55="",O55=""),"",  IF(OR(I55="",M55=""),0,I55*VLOOKUP(M55,VALIDATIONS!$AK$2:$AL$6,2)) +  IF(OR(H55="",J55="",K55=""),0, (H55*J55)*VLOOKUP(K55,VALIDATIONS!$AI$2:$AJ$5,2)))</f>
        <v/>
      </c>
      <c r="S55" s="113"/>
    </row>
    <row r="56" spans="1:19" x14ac:dyDescent="0.25">
      <c r="A56" s="116"/>
      <c r="B56" s="113"/>
      <c r="C56" s="358"/>
      <c r="D56" s="113"/>
      <c r="G56" s="358"/>
      <c r="H56" s="113"/>
      <c r="I56" s="113"/>
      <c r="J56" s="113"/>
      <c r="K56" s="358"/>
      <c r="L56" s="113"/>
      <c r="M56" s="358"/>
      <c r="N56" s="358"/>
      <c r="O56" s="358"/>
      <c r="P56" s="358"/>
      <c r="Q56" s="399" t="str">
        <f>IFERROR(VLOOKUP(P56,VALIDATIONS!$IE$2:$IG$48,2,FALSE),"")</f>
        <v/>
      </c>
      <c r="R56" s="106" t="str">
        <f>IF(AND(H56="",I56="",J56="",K56="",L56="",M56="",N56="",O56=""),"",  IF(OR(I56="",M56=""),0,I56*VLOOKUP(M56,VALIDATIONS!$AK$2:$AL$6,2)) +  IF(OR(H56="",J56="",K56=""),0, (H56*J56)*VLOOKUP(K56,VALIDATIONS!$AI$2:$AJ$5,2)))</f>
        <v/>
      </c>
      <c r="S56" s="113"/>
    </row>
    <row r="57" spans="1:19" x14ac:dyDescent="0.25">
      <c r="A57" s="116"/>
      <c r="B57" s="113"/>
      <c r="C57" s="358"/>
      <c r="D57" s="113"/>
      <c r="G57" s="358"/>
      <c r="H57" s="113"/>
      <c r="I57" s="113"/>
      <c r="J57" s="113"/>
      <c r="K57" s="358"/>
      <c r="L57" s="113"/>
      <c r="M57" s="358"/>
      <c r="N57" s="358"/>
      <c r="O57" s="358"/>
      <c r="P57" s="358"/>
      <c r="Q57" s="399" t="str">
        <f>IFERROR(VLOOKUP(P57,VALIDATIONS!$IE$2:$IG$48,2,FALSE),"")</f>
        <v/>
      </c>
      <c r="R57" s="106" t="str">
        <f>IF(AND(H57="",I57="",J57="",K57="",L57="",M57="",N57="",O57=""),"",  IF(OR(I57="",M57=""),0,I57*VLOOKUP(M57,VALIDATIONS!$AK$2:$AL$6,2)) +  IF(OR(H57="",J57="",K57=""),0, (H57*J57)*VLOOKUP(K57,VALIDATIONS!$AI$2:$AJ$5,2)))</f>
        <v/>
      </c>
      <c r="S57" s="113"/>
    </row>
    <row r="58" spans="1:19" x14ac:dyDescent="0.25">
      <c r="A58" s="116"/>
      <c r="B58" s="113"/>
      <c r="C58" s="358"/>
      <c r="D58" s="113"/>
      <c r="G58" s="358"/>
      <c r="H58" s="113"/>
      <c r="I58" s="113"/>
      <c r="J58" s="113"/>
      <c r="K58" s="358"/>
      <c r="L58" s="113"/>
      <c r="M58" s="358"/>
      <c r="N58" s="358"/>
      <c r="O58" s="358"/>
      <c r="P58" s="358"/>
      <c r="Q58" s="399" t="str">
        <f>IFERROR(VLOOKUP(P58,VALIDATIONS!$IE$2:$IG$48,2,FALSE),"")</f>
        <v/>
      </c>
      <c r="R58" s="106" t="str">
        <f>IF(AND(H58="",I58="",J58="",K58="",L58="",M58="",N58="",O58=""),"",  IF(OR(I58="",M58=""),0,I58*VLOOKUP(M58,VALIDATIONS!$AK$2:$AL$6,2)) +  IF(OR(H58="",J58="",K58=""),0, (H58*J58)*VLOOKUP(K58,VALIDATIONS!$AI$2:$AJ$5,2)))</f>
        <v/>
      </c>
      <c r="S58" s="113"/>
    </row>
    <row r="59" spans="1:19" x14ac:dyDescent="0.25">
      <c r="A59" s="116"/>
      <c r="B59" s="113"/>
      <c r="C59" s="358"/>
      <c r="D59" s="113"/>
      <c r="G59" s="358"/>
      <c r="H59" s="113"/>
      <c r="I59" s="113"/>
      <c r="J59" s="113"/>
      <c r="K59" s="358"/>
      <c r="L59" s="113"/>
      <c r="M59" s="358"/>
      <c r="N59" s="358"/>
      <c r="O59" s="358"/>
      <c r="P59" s="358"/>
      <c r="Q59" s="399" t="str">
        <f>IFERROR(VLOOKUP(P59,VALIDATIONS!$IE$2:$IG$48,2,FALSE),"")</f>
        <v/>
      </c>
      <c r="R59" s="106" t="str">
        <f>IF(AND(H59="",I59="",J59="",K59="",L59="",M59="",N59="",O59=""),"",  IF(OR(I59="",M59=""),0,I59*VLOOKUP(M59,VALIDATIONS!$AK$2:$AL$6,2)) +  IF(OR(H59="",J59="",K59=""),0, (H59*J59)*VLOOKUP(K59,VALIDATIONS!$AI$2:$AJ$5,2)))</f>
        <v/>
      </c>
      <c r="S59" s="113"/>
    </row>
    <row r="60" spans="1:19" x14ac:dyDescent="0.25">
      <c r="A60" s="116"/>
      <c r="B60" s="113"/>
      <c r="C60" s="358"/>
      <c r="D60" s="113"/>
      <c r="G60" s="358"/>
      <c r="H60" s="113"/>
      <c r="I60" s="113"/>
      <c r="J60" s="113"/>
      <c r="K60" s="358"/>
      <c r="L60" s="113"/>
      <c r="M60" s="358"/>
      <c r="N60" s="358"/>
      <c r="O60" s="358"/>
      <c r="P60" s="358"/>
      <c r="Q60" s="399" t="str">
        <f>IFERROR(VLOOKUP(P60,VALIDATIONS!$IE$2:$IG$48,2,FALSE),"")</f>
        <v/>
      </c>
      <c r="R60" s="106" t="str">
        <f>IF(AND(H60="",I60="",J60="",K60="",L60="",M60="",N60="",O60=""),"",  IF(OR(I60="",M60=""),0,I60*VLOOKUP(M60,VALIDATIONS!$AK$2:$AL$6,2)) +  IF(OR(H60="",J60="",K60=""),0, (H60*J60)*VLOOKUP(K60,VALIDATIONS!$AI$2:$AJ$5,2)))</f>
        <v/>
      </c>
      <c r="S60" s="113"/>
    </row>
    <row r="61" spans="1:19" x14ac:dyDescent="0.25">
      <c r="A61" s="116"/>
      <c r="B61" s="113"/>
      <c r="C61" s="358"/>
      <c r="D61" s="113"/>
      <c r="G61" s="358"/>
      <c r="H61" s="113"/>
      <c r="I61" s="113"/>
      <c r="J61" s="113"/>
      <c r="K61" s="358"/>
      <c r="L61" s="113"/>
      <c r="M61" s="358"/>
      <c r="N61" s="358"/>
      <c r="O61" s="358"/>
      <c r="P61" s="358"/>
      <c r="Q61" s="399" t="str">
        <f>IFERROR(VLOOKUP(P61,VALIDATIONS!$IE$2:$IG$48,2,FALSE),"")</f>
        <v/>
      </c>
      <c r="R61" s="106" t="str">
        <f>IF(AND(H61="",I61="",J61="",K61="",L61="",M61="",N61="",O61=""),"",  IF(OR(I61="",M61=""),0,I61*VLOOKUP(M61,VALIDATIONS!$AK$2:$AL$6,2)) +  IF(OR(H61="",J61="",K61=""),0, (H61*J61)*VLOOKUP(K61,VALIDATIONS!$AI$2:$AJ$5,2)))</f>
        <v/>
      </c>
      <c r="S61" s="113"/>
    </row>
    <row r="62" spans="1:19" x14ac:dyDescent="0.25">
      <c r="A62" s="116"/>
      <c r="B62" s="113"/>
      <c r="C62" s="358"/>
      <c r="D62" s="113"/>
      <c r="G62" s="358"/>
      <c r="H62" s="113"/>
      <c r="I62" s="113"/>
      <c r="J62" s="113"/>
      <c r="K62" s="358"/>
      <c r="L62" s="113"/>
      <c r="M62" s="358"/>
      <c r="N62" s="358"/>
      <c r="O62" s="358"/>
      <c r="P62" s="358"/>
      <c r="Q62" s="399" t="str">
        <f>IFERROR(VLOOKUP(P62,VALIDATIONS!$IE$2:$IG$48,2,FALSE),"")</f>
        <v/>
      </c>
      <c r="R62" s="106" t="str">
        <f>IF(AND(H62="",I62="",J62="",K62="",L62="",M62="",N62="",O62=""),"",  IF(OR(I62="",M62=""),0,I62*VLOOKUP(M62,VALIDATIONS!$AK$2:$AL$6,2)) +  IF(OR(H62="",J62="",K62=""),0, (H62*J62)*VLOOKUP(K62,VALIDATIONS!$AI$2:$AJ$5,2)))</f>
        <v/>
      </c>
      <c r="S62" s="113"/>
    </row>
    <row r="63" spans="1:19" x14ac:dyDescent="0.25">
      <c r="A63" s="116"/>
      <c r="B63" s="113"/>
      <c r="C63" s="358"/>
      <c r="D63" s="113"/>
      <c r="G63" s="358"/>
      <c r="H63" s="113"/>
      <c r="I63" s="113"/>
      <c r="J63" s="113"/>
      <c r="K63" s="358"/>
      <c r="L63" s="113"/>
      <c r="M63" s="358"/>
      <c r="N63" s="358"/>
      <c r="O63" s="358"/>
      <c r="P63" s="358"/>
      <c r="Q63" s="399" t="str">
        <f>IFERROR(VLOOKUP(P63,VALIDATIONS!$IE$2:$IG$48,2,FALSE),"")</f>
        <v/>
      </c>
      <c r="R63" s="106" t="str">
        <f>IF(AND(H63="",I63="",J63="",K63="",L63="",M63="",N63="",O63=""),"",  IF(OR(I63="",M63=""),0,I63*VLOOKUP(M63,VALIDATIONS!$AK$2:$AL$6,2)) +  IF(OR(H63="",J63="",K63=""),0, (H63*J63)*VLOOKUP(K63,VALIDATIONS!$AI$2:$AJ$5,2)))</f>
        <v/>
      </c>
      <c r="S63" s="113"/>
    </row>
    <row r="64" spans="1:19" x14ac:dyDescent="0.25">
      <c r="A64" s="116"/>
      <c r="B64" s="113"/>
      <c r="C64" s="358"/>
      <c r="D64" s="113"/>
      <c r="G64" s="358"/>
      <c r="H64" s="113"/>
      <c r="I64" s="113"/>
      <c r="J64" s="113"/>
      <c r="K64" s="358"/>
      <c r="L64" s="113"/>
      <c r="M64" s="358"/>
      <c r="N64" s="358"/>
      <c r="O64" s="358"/>
      <c r="P64" s="358"/>
      <c r="Q64" s="399" t="str">
        <f>IFERROR(VLOOKUP(P64,VALIDATIONS!$IE$2:$IG$48,2,FALSE),"")</f>
        <v/>
      </c>
      <c r="R64" s="106" t="str">
        <f>IF(AND(H64="",I64="",J64="",K64="",L64="",M64="",N64="",O64=""),"",  IF(OR(I64="",M64=""),0,I64*VLOOKUP(M64,VALIDATIONS!$AK$2:$AL$6,2)) +  IF(OR(H64="",J64="",K64=""),0, (H64*J64)*VLOOKUP(K64,VALIDATIONS!$AI$2:$AJ$5,2)))</f>
        <v/>
      </c>
      <c r="S64" s="113"/>
    </row>
    <row r="65" spans="1:19" x14ac:dyDescent="0.25">
      <c r="A65" s="116"/>
      <c r="B65" s="113"/>
      <c r="C65" s="358"/>
      <c r="D65" s="113"/>
      <c r="G65" s="358"/>
      <c r="H65" s="113"/>
      <c r="I65" s="113"/>
      <c r="J65" s="113"/>
      <c r="K65" s="358"/>
      <c r="L65" s="113"/>
      <c r="M65" s="358"/>
      <c r="N65" s="358"/>
      <c r="O65" s="358"/>
      <c r="P65" s="358"/>
      <c r="Q65" s="399" t="str">
        <f>IFERROR(VLOOKUP(P65,VALIDATIONS!$IE$2:$IG$48,2,FALSE),"")</f>
        <v/>
      </c>
      <c r="R65" s="106" t="str">
        <f>IF(AND(H65="",I65="",J65="",K65="",L65="",M65="",N65="",O65=""),"",  IF(OR(I65="",M65=""),0,I65*VLOOKUP(M65,VALIDATIONS!$AK$2:$AL$6,2)) +  IF(OR(H65="",J65="",K65=""),0, (H65*J65)*VLOOKUP(K65,VALIDATIONS!$AI$2:$AJ$5,2)))</f>
        <v/>
      </c>
      <c r="S65" s="113"/>
    </row>
    <row r="66" spans="1:19" x14ac:dyDescent="0.25">
      <c r="A66" s="116"/>
      <c r="B66" s="113"/>
      <c r="C66" s="358"/>
      <c r="D66" s="113"/>
      <c r="G66" s="358"/>
      <c r="H66" s="113"/>
      <c r="I66" s="113"/>
      <c r="J66" s="113"/>
      <c r="K66" s="358"/>
      <c r="L66" s="113"/>
      <c r="M66" s="358"/>
      <c r="N66" s="358"/>
      <c r="O66" s="358"/>
      <c r="P66" s="358"/>
      <c r="Q66" s="399" t="str">
        <f>IFERROR(VLOOKUP(P66,VALIDATIONS!$IE$2:$IG$48,2,FALSE),"")</f>
        <v/>
      </c>
      <c r="R66" s="106" t="str">
        <f>IF(AND(H66="",I66="",J66="",K66="",L66="",M66="",N66="",O66=""),"",  IF(OR(I66="",M66=""),0,I66*VLOOKUP(M66,VALIDATIONS!$AK$2:$AL$6,2)) +  IF(OR(H66="",J66="",K66=""),0, (H66*J66)*VLOOKUP(K66,VALIDATIONS!$AI$2:$AJ$5,2)))</f>
        <v/>
      </c>
      <c r="S66" s="113"/>
    </row>
    <row r="67" spans="1:19" x14ac:dyDescent="0.25">
      <c r="A67" s="116"/>
      <c r="B67" s="113"/>
      <c r="C67" s="358"/>
      <c r="D67" s="113"/>
      <c r="G67" s="358"/>
      <c r="H67" s="113"/>
      <c r="I67" s="113"/>
      <c r="J67" s="113"/>
      <c r="K67" s="358"/>
      <c r="L67" s="113"/>
      <c r="M67" s="358"/>
      <c r="N67" s="358"/>
      <c r="O67" s="358"/>
      <c r="P67" s="358"/>
      <c r="Q67" s="399" t="str">
        <f>IFERROR(VLOOKUP(P67,VALIDATIONS!$IE$2:$IG$48,2,FALSE),"")</f>
        <v/>
      </c>
      <c r="R67" s="106" t="str">
        <f>IF(AND(H67="",I67="",J67="",K67="",L67="",M67="",N67="",O67=""),"",  IF(OR(I67="",M67=""),0,I67*VLOOKUP(M67,VALIDATIONS!$AK$2:$AL$6,2)) +  IF(OR(H67="",J67="",K67=""),0, (H67*J67)*VLOOKUP(K67,VALIDATIONS!$AI$2:$AJ$5,2)))</f>
        <v/>
      </c>
      <c r="S67" s="113"/>
    </row>
    <row r="68" spans="1:19" x14ac:dyDescent="0.25">
      <c r="A68" s="116"/>
      <c r="B68" s="113"/>
      <c r="C68" s="358"/>
      <c r="D68" s="113"/>
      <c r="G68" s="358"/>
      <c r="H68" s="113"/>
      <c r="I68" s="113"/>
      <c r="J68" s="113"/>
      <c r="K68" s="358"/>
      <c r="L68" s="113"/>
      <c r="M68" s="358"/>
      <c r="N68" s="358"/>
      <c r="O68" s="358"/>
      <c r="P68" s="358"/>
      <c r="Q68" s="399" t="str">
        <f>IFERROR(VLOOKUP(P68,VALIDATIONS!$IE$2:$IG$48,2,FALSE),"")</f>
        <v/>
      </c>
      <c r="R68" s="106" t="str">
        <f>IF(AND(H68="",I68="",J68="",K68="",L68="",M68="",N68="",O68=""),"",  IF(OR(I68="",M68=""),0,I68*VLOOKUP(M68,VALIDATIONS!$AK$2:$AL$6,2)) +  IF(OR(H68="",J68="",K68=""),0, (H68*J68)*VLOOKUP(K68,VALIDATIONS!$AI$2:$AJ$5,2)))</f>
        <v/>
      </c>
      <c r="S68" s="113"/>
    </row>
    <row r="69" spans="1:19" x14ac:dyDescent="0.25">
      <c r="A69" s="116"/>
      <c r="B69" s="113"/>
      <c r="C69" s="358"/>
      <c r="D69" s="113"/>
      <c r="G69" s="358"/>
      <c r="H69" s="113"/>
      <c r="I69" s="113"/>
      <c r="J69" s="113"/>
      <c r="K69" s="358"/>
      <c r="L69" s="113"/>
      <c r="M69" s="358"/>
      <c r="N69" s="358"/>
      <c r="O69" s="358"/>
      <c r="P69" s="358"/>
      <c r="Q69" s="399" t="str">
        <f>IFERROR(VLOOKUP(P69,VALIDATIONS!$IE$2:$IG$48,2,FALSE),"")</f>
        <v/>
      </c>
      <c r="R69" s="106" t="str">
        <f>IF(AND(H69="",I69="",J69="",K69="",L69="",M69="",N69="",O69=""),"",  IF(OR(I69="",M69=""),0,I69*VLOOKUP(M69,VALIDATIONS!$AK$2:$AL$6,2)) +  IF(OR(H69="",J69="",K69=""),0, (H69*J69)*VLOOKUP(K69,VALIDATIONS!$AI$2:$AJ$5,2)))</f>
        <v/>
      </c>
      <c r="S69" s="113"/>
    </row>
    <row r="70" spans="1:19" x14ac:dyDescent="0.25">
      <c r="A70" s="116"/>
      <c r="B70" s="113"/>
      <c r="C70" s="358"/>
      <c r="D70" s="113"/>
      <c r="G70" s="358"/>
      <c r="H70" s="113"/>
      <c r="I70" s="113"/>
      <c r="J70" s="113"/>
      <c r="K70" s="358"/>
      <c r="L70" s="113"/>
      <c r="M70" s="358"/>
      <c r="N70" s="358"/>
      <c r="O70" s="358"/>
      <c r="P70" s="358"/>
      <c r="Q70" s="399" t="str">
        <f>IFERROR(VLOOKUP(P70,VALIDATIONS!$IE$2:$IG$48,2,FALSE),"")</f>
        <v/>
      </c>
      <c r="R70" s="106" t="str">
        <f>IF(AND(H70="",I70="",J70="",K70="",L70="",M70="",N70="",O70=""),"",  IF(OR(I70="",M70=""),0,I70*VLOOKUP(M70,VALIDATIONS!$AK$2:$AL$6,2)) +  IF(OR(H70="",J70="",K70=""),0, (H70*J70)*VLOOKUP(K70,VALIDATIONS!$AI$2:$AJ$5,2)))</f>
        <v/>
      </c>
      <c r="S70" s="113"/>
    </row>
    <row r="71" spans="1:19" x14ac:dyDescent="0.25">
      <c r="A71" s="116"/>
      <c r="B71" s="113"/>
      <c r="C71" s="358"/>
      <c r="D71" s="113"/>
      <c r="G71" s="358"/>
      <c r="H71" s="113"/>
      <c r="I71" s="113"/>
      <c r="J71" s="113"/>
      <c r="K71" s="358"/>
      <c r="L71" s="113"/>
      <c r="M71" s="358"/>
      <c r="N71" s="358"/>
      <c r="O71" s="358"/>
      <c r="P71" s="358"/>
      <c r="Q71" s="399" t="str">
        <f>IFERROR(VLOOKUP(P71,VALIDATIONS!$IE$2:$IG$48,2,FALSE),"")</f>
        <v/>
      </c>
      <c r="R71" s="106" t="str">
        <f>IF(AND(H71="",I71="",J71="",K71="",L71="",M71="",N71="",O71=""),"",  IF(OR(I71="",M71=""),0,I71*VLOOKUP(M71,VALIDATIONS!$AK$2:$AL$6,2)) +  IF(OR(H71="",J71="",K71=""),0, (H71*J71)*VLOOKUP(K71,VALIDATIONS!$AI$2:$AJ$5,2)))</f>
        <v/>
      </c>
      <c r="S71" s="113"/>
    </row>
    <row r="72" spans="1:19" x14ac:dyDescent="0.25">
      <c r="A72" s="116"/>
      <c r="B72" s="113"/>
      <c r="C72" s="358"/>
      <c r="D72" s="113"/>
      <c r="G72" s="358"/>
      <c r="H72" s="113"/>
      <c r="I72" s="113"/>
      <c r="J72" s="113"/>
      <c r="K72" s="358"/>
      <c r="L72" s="113"/>
      <c r="M72" s="358"/>
      <c r="N72" s="358"/>
      <c r="O72" s="358"/>
      <c r="P72" s="358"/>
      <c r="Q72" s="399" t="str">
        <f>IFERROR(VLOOKUP(P72,VALIDATIONS!$IE$2:$IG$48,2,FALSE),"")</f>
        <v/>
      </c>
      <c r="R72" s="106" t="str">
        <f>IF(AND(H72="",I72="",J72="",K72="",L72="",M72="",N72="",O72=""),"",  IF(OR(I72="",M72=""),0,I72*VLOOKUP(M72,VALIDATIONS!$AK$2:$AL$6,2)) +  IF(OR(H72="",J72="",K72=""),0, (H72*J72)*VLOOKUP(K72,VALIDATIONS!$AI$2:$AJ$5,2)))</f>
        <v/>
      </c>
      <c r="S72" s="113"/>
    </row>
    <row r="73" spans="1:19" x14ac:dyDescent="0.25">
      <c r="A73" s="116"/>
      <c r="B73" s="113"/>
      <c r="C73" s="358"/>
      <c r="D73" s="113"/>
      <c r="G73" s="358"/>
      <c r="H73" s="113"/>
      <c r="I73" s="113"/>
      <c r="J73" s="113"/>
      <c r="K73" s="358"/>
      <c r="L73" s="113"/>
      <c r="M73" s="358"/>
      <c r="N73" s="358"/>
      <c r="O73" s="358"/>
      <c r="P73" s="358"/>
      <c r="Q73" s="399" t="str">
        <f>IFERROR(VLOOKUP(P73,VALIDATIONS!$IE$2:$IG$48,2,FALSE),"")</f>
        <v/>
      </c>
      <c r="R73" s="106" t="str">
        <f>IF(AND(H73="",I73="",J73="",K73="",L73="",M73="",N73="",O73=""),"",  IF(OR(I73="",M73=""),0,I73*VLOOKUP(M73,VALIDATIONS!$AK$2:$AL$6,2)) +  IF(OR(H73="",J73="",K73=""),0, (H73*J73)*VLOOKUP(K73,VALIDATIONS!$AI$2:$AJ$5,2)))</f>
        <v/>
      </c>
      <c r="S73" s="113"/>
    </row>
    <row r="74" spans="1:19" x14ac:dyDescent="0.25">
      <c r="A74" s="116"/>
      <c r="B74" s="113"/>
      <c r="C74" s="358"/>
      <c r="D74" s="113"/>
      <c r="G74" s="358"/>
      <c r="H74" s="113"/>
      <c r="I74" s="113"/>
      <c r="J74" s="113"/>
      <c r="K74" s="358"/>
      <c r="L74" s="113"/>
      <c r="M74" s="358"/>
      <c r="N74" s="358"/>
      <c r="O74" s="358"/>
      <c r="P74" s="358"/>
      <c r="Q74" s="399" t="str">
        <f>IFERROR(VLOOKUP(P74,VALIDATIONS!$IE$2:$IG$48,2,FALSE),"")</f>
        <v/>
      </c>
      <c r="R74" s="106" t="str">
        <f>IF(AND(H74="",I74="",J74="",K74="",L74="",M74="",N74="",O74=""),"",  IF(OR(I74="",M74=""),0,I74*VLOOKUP(M74,VALIDATIONS!$AK$2:$AL$6,2)) +  IF(OR(H74="",J74="",K74=""),0, (H74*J74)*VLOOKUP(K74,VALIDATIONS!$AI$2:$AJ$5,2)))</f>
        <v/>
      </c>
      <c r="S74" s="113"/>
    </row>
    <row r="75" spans="1:19" x14ac:dyDescent="0.25">
      <c r="A75" s="116"/>
      <c r="B75" s="113"/>
      <c r="C75" s="358"/>
      <c r="D75" s="113"/>
      <c r="G75" s="358"/>
      <c r="H75" s="113"/>
      <c r="I75" s="113"/>
      <c r="J75" s="113"/>
      <c r="K75" s="358"/>
      <c r="L75" s="113"/>
      <c r="M75" s="358"/>
      <c r="N75" s="358"/>
      <c r="O75" s="358"/>
      <c r="P75" s="358"/>
      <c r="Q75" s="399" t="str">
        <f>IFERROR(VLOOKUP(P75,VALIDATIONS!$IE$2:$IG$48,2,FALSE),"")</f>
        <v/>
      </c>
      <c r="R75" s="106" t="str">
        <f>IF(AND(H75="",I75="",J75="",K75="",L75="",M75="",N75="",O75=""),"",  IF(OR(I75="",M75=""),0,I75*VLOOKUP(M75,VALIDATIONS!$AK$2:$AL$6,2)) +  IF(OR(H75="",J75="",K75=""),0, (H75*J75)*VLOOKUP(K75,VALIDATIONS!$AI$2:$AJ$5,2)))</f>
        <v/>
      </c>
      <c r="S75" s="113"/>
    </row>
    <row r="76" spans="1:19" x14ac:dyDescent="0.25">
      <c r="A76" s="116"/>
      <c r="B76" s="113"/>
      <c r="C76" s="358"/>
      <c r="D76" s="113"/>
      <c r="G76" s="358"/>
      <c r="H76" s="113"/>
      <c r="I76" s="113"/>
      <c r="J76" s="113"/>
      <c r="K76" s="358"/>
      <c r="L76" s="113"/>
      <c r="M76" s="358"/>
      <c r="N76" s="358"/>
      <c r="O76" s="358"/>
      <c r="P76" s="358"/>
      <c r="Q76" s="399" t="str">
        <f>IFERROR(VLOOKUP(P76,VALIDATIONS!$IE$2:$IG$48,2,FALSE),"")</f>
        <v/>
      </c>
      <c r="R76" s="106" t="str">
        <f>IF(AND(H76="",I76="",J76="",K76="",L76="",M76="",N76="",O76=""),"",  IF(OR(I76="",M76=""),0,I76*VLOOKUP(M76,VALIDATIONS!$AK$2:$AL$6,2)) +  IF(OR(H76="",J76="",K76=""),0, (H76*J76)*VLOOKUP(K76,VALIDATIONS!$AI$2:$AJ$5,2)))</f>
        <v/>
      </c>
      <c r="S76" s="113"/>
    </row>
    <row r="77" spans="1:19" x14ac:dyDescent="0.25">
      <c r="A77" s="116"/>
      <c r="B77" s="113"/>
      <c r="C77" s="358"/>
      <c r="D77" s="113"/>
      <c r="G77" s="358"/>
      <c r="H77" s="113"/>
      <c r="I77" s="113"/>
      <c r="J77" s="113"/>
      <c r="K77" s="358"/>
      <c r="L77" s="113"/>
      <c r="M77" s="358"/>
      <c r="N77" s="358"/>
      <c r="O77" s="358"/>
      <c r="P77" s="358"/>
      <c r="Q77" s="399" t="str">
        <f>IFERROR(VLOOKUP(P77,VALIDATIONS!$IE$2:$IG$48,2,FALSE),"")</f>
        <v/>
      </c>
      <c r="R77" s="106" t="str">
        <f>IF(AND(H77="",I77="",J77="",K77="",L77="",M77="",N77="",O77=""),"",  IF(OR(I77="",M77=""),0,I77*VLOOKUP(M77,VALIDATIONS!$AK$2:$AL$6,2)) +  IF(OR(H77="",J77="",K77=""),0, (H77*J77)*VLOOKUP(K77,VALIDATIONS!$AI$2:$AJ$5,2)))</f>
        <v/>
      </c>
      <c r="S77" s="113"/>
    </row>
    <row r="78" spans="1:19" x14ac:dyDescent="0.25">
      <c r="A78" s="116"/>
      <c r="B78" s="113"/>
      <c r="C78" s="358"/>
      <c r="D78" s="113"/>
      <c r="G78" s="358"/>
      <c r="H78" s="113"/>
      <c r="I78" s="113"/>
      <c r="J78" s="113"/>
      <c r="K78" s="358"/>
      <c r="L78" s="113"/>
      <c r="M78" s="358"/>
      <c r="N78" s="358"/>
      <c r="O78" s="358"/>
      <c r="P78" s="358"/>
      <c r="Q78" s="399" t="str">
        <f>IFERROR(VLOOKUP(P78,VALIDATIONS!$IE$2:$IG$48,2,FALSE),"")</f>
        <v/>
      </c>
      <c r="R78" s="106" t="str">
        <f>IF(AND(H78="",I78="",J78="",K78="",L78="",M78="",N78="",O78=""),"",  IF(OR(I78="",M78=""),0,I78*VLOOKUP(M78,VALIDATIONS!$AK$2:$AL$6,2)) +  IF(OR(H78="",J78="",K78=""),0, (H78*J78)*VLOOKUP(K78,VALIDATIONS!$AI$2:$AJ$5,2)))</f>
        <v/>
      </c>
      <c r="S78" s="113"/>
    </row>
    <row r="79" spans="1:19" x14ac:dyDescent="0.25">
      <c r="A79" s="116"/>
      <c r="B79" s="113"/>
      <c r="C79" s="358"/>
      <c r="D79" s="113"/>
      <c r="G79" s="358"/>
      <c r="H79" s="113"/>
      <c r="I79" s="113"/>
      <c r="J79" s="113"/>
      <c r="K79" s="358"/>
      <c r="L79" s="113"/>
      <c r="M79" s="358"/>
      <c r="N79" s="358"/>
      <c r="O79" s="358"/>
      <c r="P79" s="358"/>
      <c r="Q79" s="399" t="str">
        <f>IFERROR(VLOOKUP(P79,VALIDATIONS!$IE$2:$IG$48,2,FALSE),"")</f>
        <v/>
      </c>
      <c r="R79" s="106" t="str">
        <f>IF(AND(H79="",I79="",J79="",K79="",L79="",M79="",N79="",O79=""),"",  IF(OR(I79="",M79=""),0,I79*VLOOKUP(M79,VALIDATIONS!$AK$2:$AL$6,2)) +  IF(OR(H79="",J79="",K79=""),0, (H79*J79)*VLOOKUP(K79,VALIDATIONS!$AI$2:$AJ$5,2)))</f>
        <v/>
      </c>
      <c r="S79" s="113"/>
    </row>
    <row r="80" spans="1:19" x14ac:dyDescent="0.25">
      <c r="A80" s="116"/>
      <c r="B80" s="113"/>
      <c r="C80" s="358"/>
      <c r="D80" s="113"/>
      <c r="G80" s="358"/>
      <c r="H80" s="113"/>
      <c r="I80" s="113"/>
      <c r="J80" s="113"/>
      <c r="K80" s="358"/>
      <c r="L80" s="113"/>
      <c r="M80" s="358"/>
      <c r="N80" s="358"/>
      <c r="O80" s="358"/>
      <c r="P80" s="358"/>
      <c r="Q80" s="399" t="str">
        <f>IFERROR(VLOOKUP(P80,VALIDATIONS!$IE$2:$IG$48,2,FALSE),"")</f>
        <v/>
      </c>
      <c r="R80" s="106" t="str">
        <f>IF(AND(H80="",I80="",J80="",K80="",L80="",M80="",N80="",O80=""),"",  IF(OR(I80="",M80=""),0,I80*VLOOKUP(M80,VALIDATIONS!$AK$2:$AL$6,2)) +  IF(OR(H80="",J80="",K80=""),0, (H80*J80)*VLOOKUP(K80,VALIDATIONS!$AI$2:$AJ$5,2)))</f>
        <v/>
      </c>
      <c r="S80" s="113"/>
    </row>
    <row r="81" spans="1:19" x14ac:dyDescent="0.25">
      <c r="A81" s="116"/>
      <c r="B81" s="113"/>
      <c r="C81" s="358"/>
      <c r="D81" s="113"/>
      <c r="G81" s="358"/>
      <c r="H81" s="113"/>
      <c r="I81" s="113"/>
      <c r="J81" s="113"/>
      <c r="K81" s="358"/>
      <c r="L81" s="113"/>
      <c r="M81" s="358"/>
      <c r="N81" s="358"/>
      <c r="O81" s="358"/>
      <c r="P81" s="358"/>
      <c r="Q81" s="399" t="str">
        <f>IFERROR(VLOOKUP(P81,VALIDATIONS!$IE$2:$IG$48,2,FALSE),"")</f>
        <v/>
      </c>
      <c r="R81" s="106" t="str">
        <f>IF(AND(H81="",I81="",J81="",K81="",L81="",M81="",N81="",O81=""),"",  IF(OR(I81="",M81=""),0,I81*VLOOKUP(M81,VALIDATIONS!$AK$2:$AL$6,2)) +  IF(OR(H81="",J81="",K81=""),0, (H81*J81)*VLOOKUP(K81,VALIDATIONS!$AI$2:$AJ$5,2)))</f>
        <v/>
      </c>
      <c r="S81" s="113"/>
    </row>
    <row r="82" spans="1:19" x14ac:dyDescent="0.25">
      <c r="A82" s="116"/>
      <c r="B82" s="113"/>
      <c r="C82" s="358"/>
      <c r="D82" s="113"/>
      <c r="G82" s="358"/>
      <c r="H82" s="113"/>
      <c r="I82" s="113"/>
      <c r="J82" s="113"/>
      <c r="K82" s="358"/>
      <c r="L82" s="113"/>
      <c r="M82" s="358"/>
      <c r="N82" s="358"/>
      <c r="O82" s="358"/>
      <c r="P82" s="358"/>
      <c r="Q82" s="399" t="str">
        <f>IFERROR(VLOOKUP(P82,VALIDATIONS!$IE$2:$IG$48,2,FALSE),"")</f>
        <v/>
      </c>
      <c r="R82" s="106" t="str">
        <f>IF(AND(H82="",I82="",J82="",K82="",L82="",M82="",N82="",O82=""),"",  IF(OR(I82="",M82=""),0,I82*VLOOKUP(M82,VALIDATIONS!$AK$2:$AL$6,2)) +  IF(OR(H82="",J82="",K82=""),0, (H82*J82)*VLOOKUP(K82,VALIDATIONS!$AI$2:$AJ$5,2)))</f>
        <v/>
      </c>
      <c r="S82" s="113"/>
    </row>
    <row r="83" spans="1:19" x14ac:dyDescent="0.25">
      <c r="A83" s="116"/>
      <c r="B83" s="113"/>
      <c r="C83" s="358"/>
      <c r="D83" s="113"/>
      <c r="G83" s="358"/>
      <c r="H83" s="113"/>
      <c r="I83" s="113"/>
      <c r="J83" s="113"/>
      <c r="K83" s="358"/>
      <c r="L83" s="113"/>
      <c r="M83" s="358"/>
      <c r="N83" s="358"/>
      <c r="O83" s="358"/>
      <c r="P83" s="358"/>
      <c r="Q83" s="399" t="str">
        <f>IFERROR(VLOOKUP(P83,VALIDATIONS!$IE$2:$IG$48,2,FALSE),"")</f>
        <v/>
      </c>
      <c r="R83" s="106" t="str">
        <f>IF(AND(H83="",I83="",J83="",K83="",L83="",M83="",N83="",O83=""),"",  IF(OR(I83="",M83=""),0,I83*VLOOKUP(M83,VALIDATIONS!$AK$2:$AL$6,2)) +  IF(OR(H83="",J83="",K83=""),0, (H83*J83)*VLOOKUP(K83,VALIDATIONS!$AI$2:$AJ$5,2)))</f>
        <v/>
      </c>
      <c r="S83" s="113"/>
    </row>
    <row r="84" spans="1:19" x14ac:dyDescent="0.25">
      <c r="A84" s="116"/>
      <c r="B84" s="113"/>
      <c r="C84" s="358"/>
      <c r="D84" s="113"/>
      <c r="G84" s="358"/>
      <c r="H84" s="113"/>
      <c r="I84" s="113"/>
      <c r="J84" s="113"/>
      <c r="K84" s="358"/>
      <c r="L84" s="113"/>
      <c r="M84" s="358"/>
      <c r="N84" s="358"/>
      <c r="O84" s="358"/>
      <c r="P84" s="358"/>
      <c r="Q84" s="399" t="str">
        <f>IFERROR(VLOOKUP(P84,VALIDATIONS!$IE$2:$IG$48,2,FALSE),"")</f>
        <v/>
      </c>
      <c r="R84" s="106" t="str">
        <f>IF(AND(H84="",I84="",J84="",K84="",L84="",M84="",N84="",O84=""),"",  IF(OR(I84="",M84=""),0,I84*VLOOKUP(M84,VALIDATIONS!$AK$2:$AL$6,2)) +  IF(OR(H84="",J84="",K84=""),0, (H84*J84)*VLOOKUP(K84,VALIDATIONS!$AI$2:$AJ$5,2)))</f>
        <v/>
      </c>
      <c r="S84" s="113"/>
    </row>
    <row r="85" spans="1:19" x14ac:dyDescent="0.25">
      <c r="A85" s="116"/>
      <c r="B85" s="113"/>
      <c r="C85" s="358"/>
      <c r="D85" s="113"/>
      <c r="G85" s="358"/>
      <c r="H85" s="113"/>
      <c r="I85" s="113"/>
      <c r="J85" s="113"/>
      <c r="K85" s="358"/>
      <c r="L85" s="113"/>
      <c r="M85" s="358"/>
      <c r="N85" s="358"/>
      <c r="O85" s="358"/>
      <c r="P85" s="358"/>
      <c r="Q85" s="399" t="str">
        <f>IFERROR(VLOOKUP(P85,VALIDATIONS!$IE$2:$IG$48,2,FALSE),"")</f>
        <v/>
      </c>
      <c r="R85" s="106" t="str">
        <f>IF(AND(H85="",I85="",J85="",K85="",L85="",M85="",N85="",O85=""),"",  IF(OR(I85="",M85=""),0,I85*VLOOKUP(M85,VALIDATIONS!$AK$2:$AL$6,2)) +  IF(OR(H85="",J85="",K85=""),0, (H85*J85)*VLOOKUP(K85,VALIDATIONS!$AI$2:$AJ$5,2)))</f>
        <v/>
      </c>
      <c r="S85" s="113"/>
    </row>
    <row r="86" spans="1:19" x14ac:dyDescent="0.25">
      <c r="A86" s="116"/>
      <c r="B86" s="113"/>
      <c r="C86" s="358"/>
      <c r="D86" s="113"/>
      <c r="G86" s="358"/>
      <c r="H86" s="113"/>
      <c r="I86" s="113"/>
      <c r="J86" s="113"/>
      <c r="K86" s="358"/>
      <c r="L86" s="113"/>
      <c r="M86" s="358"/>
      <c r="N86" s="358"/>
      <c r="O86" s="358"/>
      <c r="P86" s="358"/>
      <c r="Q86" s="399" t="str">
        <f>IFERROR(VLOOKUP(P86,VALIDATIONS!$IE$2:$IG$48,2,FALSE),"")</f>
        <v/>
      </c>
      <c r="R86" s="106" t="str">
        <f>IF(AND(H86="",I86="",J86="",K86="",L86="",M86="",N86="",O86=""),"",  IF(OR(I86="",M86=""),0,I86*VLOOKUP(M86,VALIDATIONS!$AK$2:$AL$6,2)) +  IF(OR(H86="",J86="",K86=""),0, (H86*J86)*VLOOKUP(K86,VALIDATIONS!$AI$2:$AJ$5,2)))</f>
        <v/>
      </c>
      <c r="S86" s="113"/>
    </row>
    <row r="87" spans="1:19" x14ac:dyDescent="0.25">
      <c r="A87" s="116"/>
      <c r="B87" s="113"/>
      <c r="C87" s="358"/>
      <c r="D87" s="113"/>
      <c r="G87" s="358"/>
      <c r="H87" s="113"/>
      <c r="I87" s="113"/>
      <c r="J87" s="113"/>
      <c r="K87" s="358"/>
      <c r="L87" s="113"/>
      <c r="M87" s="358"/>
      <c r="N87" s="358"/>
      <c r="O87" s="358"/>
      <c r="P87" s="358"/>
      <c r="Q87" s="399" t="str">
        <f>IFERROR(VLOOKUP(P87,VALIDATIONS!$IE$2:$IG$48,2,FALSE),"")</f>
        <v/>
      </c>
      <c r="R87" s="106" t="str">
        <f>IF(AND(H87="",I87="",J87="",K87="",L87="",M87="",N87="",O87=""),"",  IF(OR(I87="",M87=""),0,I87*VLOOKUP(M87,VALIDATIONS!$AK$2:$AL$6,2)) +  IF(OR(H87="",J87="",K87=""),0, (H87*J87)*VLOOKUP(K87,VALIDATIONS!$AI$2:$AJ$5,2)))</f>
        <v/>
      </c>
      <c r="S87" s="113"/>
    </row>
    <row r="88" spans="1:19" x14ac:dyDescent="0.25">
      <c r="A88" s="116"/>
      <c r="B88" s="113"/>
      <c r="C88" s="358"/>
      <c r="D88" s="113"/>
      <c r="G88" s="358"/>
      <c r="H88" s="113"/>
      <c r="I88" s="113"/>
      <c r="J88" s="113"/>
      <c r="K88" s="358"/>
      <c r="L88" s="113"/>
      <c r="M88" s="358"/>
      <c r="N88" s="358"/>
      <c r="O88" s="358"/>
      <c r="P88" s="358"/>
      <c r="Q88" s="399" t="str">
        <f>IFERROR(VLOOKUP(P88,VALIDATIONS!$IE$2:$IG$48,2,FALSE),"")</f>
        <v/>
      </c>
      <c r="R88" s="106" t="str">
        <f>IF(AND(H88="",I88="",J88="",K88="",L88="",M88="",N88="",O88=""),"",  IF(OR(I88="",M88=""),0,I88*VLOOKUP(M88,VALIDATIONS!$AK$2:$AL$6,2)) +  IF(OR(H88="",J88="",K88=""),0, (H88*J88)*VLOOKUP(K88,VALIDATIONS!$AI$2:$AJ$5,2)))</f>
        <v/>
      </c>
      <c r="S88" s="113"/>
    </row>
    <row r="89" spans="1:19" x14ac:dyDescent="0.25">
      <c r="A89" s="116"/>
      <c r="B89" s="113"/>
      <c r="C89" s="358"/>
      <c r="D89" s="113"/>
      <c r="G89" s="358"/>
      <c r="H89" s="113"/>
      <c r="I89" s="113"/>
      <c r="J89" s="113"/>
      <c r="K89" s="358"/>
      <c r="L89" s="113"/>
      <c r="M89" s="358"/>
      <c r="N89" s="358"/>
      <c r="O89" s="358"/>
      <c r="P89" s="358"/>
      <c r="Q89" s="399" t="str">
        <f>IFERROR(VLOOKUP(P89,VALIDATIONS!$IE$2:$IG$48,2,FALSE),"")</f>
        <v/>
      </c>
      <c r="R89" s="106" t="str">
        <f>IF(AND(H89="",I89="",J89="",K89="",L89="",M89="",N89="",O89=""),"",  IF(OR(I89="",M89=""),0,I89*VLOOKUP(M89,VALIDATIONS!$AK$2:$AL$6,2)) +  IF(OR(H89="",J89="",K89=""),0, (H89*J89)*VLOOKUP(K89,VALIDATIONS!$AI$2:$AJ$5,2)))</f>
        <v/>
      </c>
      <c r="S89" s="113"/>
    </row>
    <row r="90" spans="1:19" x14ac:dyDescent="0.25">
      <c r="A90" s="116"/>
      <c r="B90" s="113"/>
      <c r="C90" s="358"/>
      <c r="D90" s="113"/>
      <c r="G90" s="358"/>
      <c r="H90" s="113"/>
      <c r="I90" s="113"/>
      <c r="J90" s="113"/>
      <c r="K90" s="358"/>
      <c r="L90" s="113"/>
      <c r="M90" s="358"/>
      <c r="N90" s="358"/>
      <c r="O90" s="358"/>
      <c r="P90" s="358"/>
      <c r="Q90" s="399" t="str">
        <f>IFERROR(VLOOKUP(P90,VALIDATIONS!$IE$2:$IG$48,2,FALSE),"")</f>
        <v/>
      </c>
      <c r="R90" s="106" t="str">
        <f>IF(AND(H90="",I90="",J90="",K90="",L90="",M90="",N90="",O90=""),"",  IF(OR(I90="",M90=""),0,I90*VLOOKUP(M90,VALIDATIONS!$AK$2:$AL$6,2)) +  IF(OR(H90="",J90="",K90=""),0, (H90*J90)*VLOOKUP(K90,VALIDATIONS!$AI$2:$AJ$5,2)))</f>
        <v/>
      </c>
      <c r="S90" s="113"/>
    </row>
    <row r="91" spans="1:19" x14ac:dyDescent="0.25">
      <c r="A91" s="116"/>
      <c r="B91" s="113"/>
      <c r="C91" s="358"/>
      <c r="D91" s="113"/>
      <c r="G91" s="358"/>
      <c r="H91" s="113"/>
      <c r="I91" s="113"/>
      <c r="J91" s="113"/>
      <c r="K91" s="358"/>
      <c r="L91" s="113"/>
      <c r="M91" s="358"/>
      <c r="N91" s="358"/>
      <c r="O91" s="358"/>
      <c r="P91" s="358"/>
      <c r="Q91" s="399" t="str">
        <f>IFERROR(VLOOKUP(P91,VALIDATIONS!$IE$2:$IG$48,2,FALSE),"")</f>
        <v/>
      </c>
      <c r="R91" s="106" t="str">
        <f>IF(AND(H91="",I91="",J91="",K91="",L91="",M91="",N91="",O91=""),"",  IF(OR(I91="",M91=""),0,I91*VLOOKUP(M91,VALIDATIONS!$AK$2:$AL$6,2)) +  IF(OR(H91="",J91="",K91=""),0, (H91*J91)*VLOOKUP(K91,VALIDATIONS!$AI$2:$AJ$5,2)))</f>
        <v/>
      </c>
      <c r="S91" s="113"/>
    </row>
    <row r="92" spans="1:19" x14ac:dyDescent="0.25">
      <c r="A92" s="116"/>
      <c r="B92" s="113"/>
      <c r="C92" s="358"/>
      <c r="D92" s="113"/>
      <c r="G92" s="358"/>
      <c r="H92" s="113"/>
      <c r="I92" s="113"/>
      <c r="J92" s="113"/>
      <c r="K92" s="358"/>
      <c r="L92" s="113"/>
      <c r="M92" s="358"/>
      <c r="N92" s="358"/>
      <c r="O92" s="358"/>
      <c r="P92" s="358"/>
      <c r="Q92" s="399" t="str">
        <f>IFERROR(VLOOKUP(P92,VALIDATIONS!$IE$2:$IG$48,2,FALSE),"")</f>
        <v/>
      </c>
      <c r="R92" s="106" t="str">
        <f>IF(AND(H92="",I92="",J92="",K92="",L92="",M92="",N92="",O92=""),"",  IF(OR(I92="",M92=""),0,I92*VLOOKUP(M92,VALIDATIONS!$AK$2:$AL$6,2)) +  IF(OR(H92="",J92="",K92=""),0, (H92*J92)*VLOOKUP(K92,VALIDATIONS!$AI$2:$AJ$5,2)))</f>
        <v/>
      </c>
      <c r="S92" s="113"/>
    </row>
    <row r="93" spans="1:19" x14ac:dyDescent="0.25">
      <c r="A93" s="116"/>
      <c r="B93" s="113"/>
      <c r="C93" s="358"/>
      <c r="D93" s="113"/>
      <c r="G93" s="358"/>
      <c r="H93" s="113"/>
      <c r="I93" s="113"/>
      <c r="J93" s="113"/>
      <c r="K93" s="358"/>
      <c r="L93" s="113"/>
      <c r="M93" s="358"/>
      <c r="N93" s="358"/>
      <c r="O93" s="358"/>
      <c r="P93" s="358"/>
      <c r="Q93" s="399" t="str">
        <f>IFERROR(VLOOKUP(P93,VALIDATIONS!$IE$2:$IG$48,2,FALSE),"")</f>
        <v/>
      </c>
      <c r="R93" s="106" t="str">
        <f>IF(AND(H93="",I93="",J93="",K93="",L93="",M93="",N93="",O93=""),"",  IF(OR(I93="",M93=""),0,I93*VLOOKUP(M93,VALIDATIONS!$AK$2:$AL$6,2)) +  IF(OR(H93="",J93="",K93=""),0, (H93*J93)*VLOOKUP(K93,VALIDATIONS!$AI$2:$AJ$5,2)))</f>
        <v/>
      </c>
      <c r="S93" s="113"/>
    </row>
    <row r="94" spans="1:19" x14ac:dyDescent="0.25">
      <c r="A94" s="116"/>
      <c r="B94" s="113"/>
      <c r="C94" s="358"/>
      <c r="D94" s="113"/>
      <c r="G94" s="358"/>
      <c r="H94" s="113"/>
      <c r="I94" s="113"/>
      <c r="J94" s="113"/>
      <c r="K94" s="358"/>
      <c r="L94" s="113"/>
      <c r="M94" s="358"/>
      <c r="N94" s="358"/>
      <c r="O94" s="358"/>
      <c r="P94" s="358"/>
      <c r="Q94" s="399" t="str">
        <f>IFERROR(VLOOKUP(P94,VALIDATIONS!$IE$2:$IG$48,2,FALSE),"")</f>
        <v/>
      </c>
      <c r="R94" s="106" t="str">
        <f>IF(AND(H94="",I94="",J94="",K94="",L94="",M94="",N94="",O94=""),"",  IF(OR(I94="",M94=""),0,I94*VLOOKUP(M94,VALIDATIONS!$AK$2:$AL$6,2)) +  IF(OR(H94="",J94="",K94=""),0, (H94*J94)*VLOOKUP(K94,VALIDATIONS!$AI$2:$AJ$5,2)))</f>
        <v/>
      </c>
      <c r="S94" s="113"/>
    </row>
    <row r="95" spans="1:19" x14ac:dyDescent="0.25">
      <c r="A95" s="116"/>
      <c r="B95" s="113"/>
      <c r="C95" s="358"/>
      <c r="D95" s="113"/>
      <c r="G95" s="358"/>
      <c r="H95" s="113"/>
      <c r="I95" s="113"/>
      <c r="J95" s="113"/>
      <c r="K95" s="358"/>
      <c r="L95" s="113"/>
      <c r="M95" s="358"/>
      <c r="N95" s="358"/>
      <c r="O95" s="358"/>
      <c r="P95" s="358"/>
      <c r="Q95" s="399" t="str">
        <f>IFERROR(VLOOKUP(P95,VALIDATIONS!$IE$2:$IG$48,2,FALSE),"")</f>
        <v/>
      </c>
      <c r="R95" s="106" t="str">
        <f>IF(AND(H95="",I95="",J95="",K95="",L95="",M95="",N95="",O95=""),"",  IF(OR(I95="",M95=""),0,I95*VLOOKUP(M95,VALIDATIONS!$AK$2:$AL$6,2)) +  IF(OR(H95="",J95="",K95=""),0, (H95*J95)*VLOOKUP(K95,VALIDATIONS!$AI$2:$AJ$5,2)))</f>
        <v/>
      </c>
      <c r="S95" s="113"/>
    </row>
    <row r="96" spans="1:19" x14ac:dyDescent="0.25">
      <c r="A96" s="116"/>
      <c r="B96" s="113"/>
      <c r="C96" s="358"/>
      <c r="D96" s="113"/>
      <c r="G96" s="358"/>
      <c r="H96" s="113"/>
      <c r="I96" s="113"/>
      <c r="J96" s="113"/>
      <c r="K96" s="358"/>
      <c r="L96" s="113"/>
      <c r="M96" s="358"/>
      <c r="N96" s="358"/>
      <c r="O96" s="358"/>
      <c r="P96" s="358"/>
      <c r="Q96" s="399" t="str">
        <f>IFERROR(VLOOKUP(P96,VALIDATIONS!$IE$2:$IG$48,2,FALSE),"")</f>
        <v/>
      </c>
      <c r="R96" s="106" t="str">
        <f>IF(AND(H96="",I96="",J96="",K96="",L96="",M96="",N96="",O96=""),"",  IF(OR(I96="",M96=""),0,I96*VLOOKUP(M96,VALIDATIONS!$AK$2:$AL$6,2)) +  IF(OR(H96="",J96="",K96=""),0, (H96*J96)*VLOOKUP(K96,VALIDATIONS!$AI$2:$AJ$5,2)))</f>
        <v/>
      </c>
      <c r="S96" s="113"/>
    </row>
    <row r="97" spans="1:19" x14ac:dyDescent="0.25">
      <c r="A97" s="116"/>
      <c r="B97" s="113"/>
      <c r="C97" s="358"/>
      <c r="D97" s="113"/>
      <c r="G97" s="358"/>
      <c r="H97" s="113"/>
      <c r="I97" s="113"/>
      <c r="J97" s="113"/>
      <c r="K97" s="358"/>
      <c r="L97" s="113"/>
      <c r="M97" s="358"/>
      <c r="N97" s="358"/>
      <c r="O97" s="358"/>
      <c r="P97" s="358"/>
      <c r="Q97" s="399" t="str">
        <f>IFERROR(VLOOKUP(P97,VALIDATIONS!$IE$2:$IG$48,2,FALSE),"")</f>
        <v/>
      </c>
      <c r="R97" s="106" t="str">
        <f>IF(AND(H97="",I97="",J97="",K97="",L97="",M97="",N97="",O97=""),"",  IF(OR(I97="",M97=""),0,I97*VLOOKUP(M97,VALIDATIONS!$AK$2:$AL$6,2)) +  IF(OR(H97="",J97="",K97=""),0, (H97*J97)*VLOOKUP(K97,VALIDATIONS!$AI$2:$AJ$5,2)))</f>
        <v/>
      </c>
      <c r="S97" s="113"/>
    </row>
    <row r="98" spans="1:19" x14ac:dyDescent="0.25">
      <c r="A98" s="116"/>
      <c r="B98" s="113"/>
      <c r="C98" s="358"/>
      <c r="D98" s="113"/>
      <c r="G98" s="358"/>
      <c r="H98" s="113"/>
      <c r="I98" s="113"/>
      <c r="J98" s="113"/>
      <c r="K98" s="358"/>
      <c r="L98" s="113"/>
      <c r="M98" s="358"/>
      <c r="N98" s="358"/>
      <c r="O98" s="358"/>
      <c r="P98" s="358"/>
      <c r="Q98" s="399" t="str">
        <f>IFERROR(VLOOKUP(P98,VALIDATIONS!$IE$2:$IG$48,2,FALSE),"")</f>
        <v/>
      </c>
      <c r="R98" s="106" t="str">
        <f>IF(AND(H98="",I98="",J98="",K98="",L98="",M98="",N98="",O98=""),"",  IF(OR(I98="",M98=""),0,I98*VLOOKUP(M98,VALIDATIONS!$AK$2:$AL$6,2)) +  IF(OR(H98="",J98="",K98=""),0, (H98*J98)*VLOOKUP(K98,VALIDATIONS!$AI$2:$AJ$5,2)))</f>
        <v/>
      </c>
      <c r="S98" s="113"/>
    </row>
    <row r="99" spans="1:19" x14ac:dyDescent="0.25">
      <c r="A99" s="116"/>
      <c r="B99" s="113"/>
      <c r="C99" s="358"/>
      <c r="D99" s="113"/>
      <c r="G99" s="358"/>
      <c r="H99" s="113"/>
      <c r="I99" s="113"/>
      <c r="J99" s="113"/>
      <c r="K99" s="358"/>
      <c r="L99" s="113"/>
      <c r="M99" s="358"/>
      <c r="N99" s="358"/>
      <c r="O99" s="358"/>
      <c r="P99" s="358"/>
      <c r="Q99" s="399" t="str">
        <f>IFERROR(VLOOKUP(P99,VALIDATIONS!$IE$2:$IG$48,2,FALSE),"")</f>
        <v/>
      </c>
      <c r="R99" s="106" t="str">
        <f>IF(AND(H99="",I99="",J99="",K99="",L99="",M99="",N99="",O99=""),"",  IF(OR(I99="",M99=""),0,I99*VLOOKUP(M99,VALIDATIONS!$AK$2:$AL$6,2)) +  IF(OR(H99="",J99="",K99=""),0, (H99*J99)*VLOOKUP(K99,VALIDATIONS!$AI$2:$AJ$5,2)))</f>
        <v/>
      </c>
      <c r="S99" s="113"/>
    </row>
    <row r="100" spans="1:19" x14ac:dyDescent="0.25">
      <c r="A100" s="116"/>
      <c r="B100" s="113"/>
      <c r="C100" s="358"/>
      <c r="D100" s="113"/>
      <c r="G100" s="358"/>
      <c r="H100" s="113"/>
      <c r="I100" s="113"/>
      <c r="J100" s="113"/>
      <c r="K100" s="358"/>
      <c r="L100" s="113"/>
      <c r="M100" s="358"/>
      <c r="N100" s="358"/>
      <c r="O100" s="358"/>
      <c r="P100" s="358"/>
      <c r="Q100" s="399" t="str">
        <f>IFERROR(VLOOKUP(P100,VALIDATIONS!$IE$2:$IG$48,2,FALSE),"")</f>
        <v/>
      </c>
      <c r="R100" s="106" t="str">
        <f>IF(AND(H100="",I100="",J100="",K100="",L100="",M100="",N100="",O100=""),"",  IF(OR(I100="",M100=""),0,I100*VLOOKUP(M100,VALIDATIONS!$AK$2:$AL$6,2)) +  IF(OR(H100="",J100="",K100=""),0, (H100*J100)*VLOOKUP(K100,VALIDATIONS!$AI$2:$AJ$5,2)))</f>
        <v/>
      </c>
      <c r="S100" s="113"/>
    </row>
    <row r="101" spans="1:19" x14ac:dyDescent="0.25">
      <c r="A101" s="116"/>
      <c r="B101" s="113"/>
      <c r="C101" s="358"/>
      <c r="D101" s="113"/>
      <c r="G101" s="358"/>
      <c r="H101" s="113"/>
      <c r="I101" s="113"/>
      <c r="J101" s="113"/>
      <c r="K101" s="358"/>
      <c r="L101" s="113"/>
      <c r="M101" s="358"/>
      <c r="N101" s="358"/>
      <c r="O101" s="358"/>
      <c r="P101" s="358"/>
      <c r="Q101" s="399" t="str">
        <f>IFERROR(VLOOKUP(P101,VALIDATIONS!$IE$2:$IG$48,2,FALSE),"")</f>
        <v/>
      </c>
      <c r="R101" s="106" t="str">
        <f>IF(AND(H101="",I101="",J101="",K101="",L101="",M101="",N101="",O101=""),"",  IF(OR(I101="",M101=""),0,I101*VLOOKUP(M101,VALIDATIONS!$AK$2:$AL$6,2)) +  IF(OR(H101="",J101="",K101=""),0, (H101*J101)*VLOOKUP(K101,VALIDATIONS!$AI$2:$AJ$5,2)))</f>
        <v/>
      </c>
      <c r="S101" s="113"/>
    </row>
    <row r="102" spans="1:19" x14ac:dyDescent="0.25">
      <c r="A102" s="116"/>
      <c r="B102" s="113"/>
      <c r="C102" s="358"/>
      <c r="D102" s="113"/>
      <c r="G102" s="358"/>
      <c r="H102" s="113"/>
      <c r="I102" s="113"/>
      <c r="J102" s="113"/>
      <c r="K102" s="358"/>
      <c r="L102" s="113"/>
      <c r="M102" s="358"/>
      <c r="N102" s="358"/>
      <c r="O102" s="358"/>
      <c r="P102" s="358"/>
      <c r="Q102" s="399" t="str">
        <f>IFERROR(VLOOKUP(P102,VALIDATIONS!$IE$2:$IG$48,2,FALSE),"")</f>
        <v/>
      </c>
      <c r="R102" s="106" t="str">
        <f>IF(AND(H102="",I102="",J102="",K102="",L102="",M102="",N102="",O102=""),"",  IF(OR(I102="",M102=""),0,I102*VLOOKUP(M102,VALIDATIONS!$AK$2:$AL$6,2)) +  IF(OR(H102="",J102="",K102=""),0, (H102*J102)*VLOOKUP(K102,VALIDATIONS!$AI$2:$AJ$5,2)))</f>
        <v/>
      </c>
      <c r="S102" s="113"/>
    </row>
    <row r="103" spans="1:19" x14ac:dyDescent="0.25">
      <c r="A103" s="116"/>
      <c r="B103" s="113"/>
      <c r="C103" s="358"/>
      <c r="D103" s="113"/>
      <c r="G103" s="358"/>
      <c r="H103" s="113"/>
      <c r="I103" s="113"/>
      <c r="J103" s="113"/>
      <c r="K103" s="358"/>
      <c r="L103" s="113"/>
      <c r="M103" s="358"/>
      <c r="N103" s="358"/>
      <c r="O103" s="358"/>
      <c r="P103" s="358"/>
      <c r="Q103" s="399" t="str">
        <f>IFERROR(VLOOKUP(P103,VALIDATIONS!$IE$2:$IG$48,2,FALSE),"")</f>
        <v/>
      </c>
      <c r="R103" s="106" t="str">
        <f>IF(AND(H103="",I103="",J103="",K103="",L103="",M103="",N103="",O103=""),"",  IF(OR(I103="",M103=""),0,I103*VLOOKUP(M103,VALIDATIONS!$AK$2:$AL$6,2)) +  IF(OR(H103="",J103="",K103=""),0, (H103*J103)*VLOOKUP(K103,VALIDATIONS!$AI$2:$AJ$5,2)))</f>
        <v/>
      </c>
      <c r="S103" s="113"/>
    </row>
    <row r="104" spans="1:19" x14ac:dyDescent="0.25">
      <c r="A104" s="116"/>
      <c r="B104" s="113"/>
      <c r="C104" s="358"/>
      <c r="D104" s="113"/>
      <c r="G104" s="358"/>
      <c r="H104" s="113"/>
      <c r="I104" s="113"/>
      <c r="J104" s="113"/>
      <c r="K104" s="358"/>
      <c r="L104" s="113"/>
      <c r="M104" s="358"/>
      <c r="N104" s="358"/>
      <c r="O104" s="358"/>
      <c r="P104" s="358"/>
      <c r="Q104" s="399" t="str">
        <f>IFERROR(VLOOKUP(P104,VALIDATIONS!$IE$2:$IG$48,2,FALSE),"")</f>
        <v/>
      </c>
      <c r="R104" s="106" t="str">
        <f>IF(AND(H104="",I104="",J104="",K104="",L104="",M104="",N104="",O104=""),"",  IF(OR(I104="",M104=""),0,I104*VLOOKUP(M104,VALIDATIONS!$AK$2:$AL$6,2)) +  IF(OR(H104="",J104="",K104=""),0, (H104*J104)*VLOOKUP(K104,VALIDATIONS!$AI$2:$AJ$5,2)))</f>
        <v/>
      </c>
      <c r="S104" s="113"/>
    </row>
    <row r="105" spans="1:19" x14ac:dyDescent="0.25">
      <c r="A105" s="116"/>
      <c r="B105" s="113"/>
      <c r="C105" s="358"/>
      <c r="D105" s="113"/>
      <c r="G105" s="358"/>
      <c r="H105" s="113"/>
      <c r="I105" s="113"/>
      <c r="J105" s="113"/>
      <c r="K105" s="358"/>
      <c r="L105" s="113"/>
      <c r="M105" s="358"/>
      <c r="N105" s="358"/>
      <c r="O105" s="358"/>
      <c r="P105" s="358"/>
      <c r="Q105" s="399" t="str">
        <f>IFERROR(VLOOKUP(P105,VALIDATIONS!$IE$2:$IG$48,2,FALSE),"")</f>
        <v/>
      </c>
      <c r="R105" s="106" t="str">
        <f>IF(AND(H105="",I105="",J105="",K105="",L105="",M105="",N105="",O105=""),"",  IF(OR(I105="",M105=""),0,I105*VLOOKUP(M105,VALIDATIONS!$AK$2:$AL$6,2)) +  IF(OR(H105="",J105="",K105=""),0, (H105*J105)*VLOOKUP(K105,VALIDATIONS!$AI$2:$AJ$5,2)))</f>
        <v/>
      </c>
      <c r="S105" s="113"/>
    </row>
    <row r="106" spans="1:19" x14ac:dyDescent="0.25">
      <c r="A106" s="116"/>
      <c r="B106" s="113"/>
      <c r="C106" s="358"/>
      <c r="D106" s="113"/>
      <c r="G106" s="358"/>
      <c r="H106" s="113"/>
      <c r="I106" s="113"/>
      <c r="J106" s="113"/>
      <c r="K106" s="358"/>
      <c r="L106" s="113"/>
      <c r="M106" s="358"/>
      <c r="N106" s="358"/>
      <c r="O106" s="358"/>
      <c r="P106" s="358"/>
      <c r="Q106" s="399" t="str">
        <f>IFERROR(VLOOKUP(P106,VALIDATIONS!$IE$2:$IG$48,2,FALSE),"")</f>
        <v/>
      </c>
      <c r="R106" s="106" t="str">
        <f>IF(AND(H106="",I106="",J106="",K106="",L106="",M106="",N106="",O106=""),"",  IF(OR(I106="",M106=""),0,I106*VLOOKUP(M106,VALIDATIONS!$AK$2:$AL$6,2)) +  IF(OR(H106="",J106="",K106=""),0, (H106*J106)*VLOOKUP(K106,VALIDATIONS!$AI$2:$AJ$5,2)))</f>
        <v/>
      </c>
      <c r="S106" s="113"/>
    </row>
    <row r="107" spans="1:19" x14ac:dyDescent="0.25">
      <c r="A107" s="116"/>
      <c r="B107" s="113"/>
      <c r="C107" s="358"/>
      <c r="D107" s="113"/>
      <c r="G107" s="358"/>
      <c r="H107" s="113"/>
      <c r="I107" s="113"/>
      <c r="J107" s="113"/>
      <c r="K107" s="358"/>
      <c r="L107" s="113"/>
      <c r="M107" s="358"/>
      <c r="N107" s="358"/>
      <c r="O107" s="358"/>
      <c r="P107" s="358"/>
      <c r="Q107" s="399" t="str">
        <f>IFERROR(VLOOKUP(P107,VALIDATIONS!$IE$2:$IG$48,2,FALSE),"")</f>
        <v/>
      </c>
      <c r="R107" s="106" t="str">
        <f>IF(AND(H107="",I107="",J107="",K107="",L107="",M107="",N107="",O107=""),"",  IF(OR(I107="",M107=""),0,I107*VLOOKUP(M107,VALIDATIONS!$AK$2:$AL$6,2)) +  IF(OR(H107="",J107="",K107=""),0, (H107*J107)*VLOOKUP(K107,VALIDATIONS!$AI$2:$AJ$5,2)))</f>
        <v/>
      </c>
      <c r="S107" s="113"/>
    </row>
    <row r="108" spans="1:19" x14ac:dyDescent="0.25">
      <c r="A108" s="116"/>
      <c r="B108" s="113"/>
      <c r="C108" s="358"/>
      <c r="D108" s="113"/>
      <c r="G108" s="358"/>
      <c r="H108" s="113"/>
      <c r="I108" s="113"/>
      <c r="J108" s="113"/>
      <c r="K108" s="358"/>
      <c r="L108" s="113"/>
      <c r="M108" s="358"/>
      <c r="N108" s="358"/>
      <c r="O108" s="358"/>
      <c r="P108" s="358"/>
      <c r="Q108" s="399" t="str">
        <f>IFERROR(VLOOKUP(P108,VALIDATIONS!$IE$2:$IG$48,2,FALSE),"")</f>
        <v/>
      </c>
      <c r="R108" s="106" t="str">
        <f>IF(AND(H108="",I108="",J108="",K108="",L108="",M108="",N108="",O108=""),"",  IF(OR(I108="",M108=""),0,I108*VLOOKUP(M108,VALIDATIONS!$AK$2:$AL$6,2)) +  IF(OR(H108="",J108="",K108=""),0, (H108*J108)*VLOOKUP(K108,VALIDATIONS!$AI$2:$AJ$5,2)))</f>
        <v/>
      </c>
      <c r="S108" s="113"/>
    </row>
    <row r="109" spans="1:19" x14ac:dyDescent="0.25">
      <c r="A109" s="116"/>
      <c r="B109" s="113"/>
      <c r="C109" s="358"/>
      <c r="D109" s="113"/>
      <c r="G109" s="358"/>
      <c r="H109" s="113"/>
      <c r="I109" s="113"/>
      <c r="J109" s="113"/>
      <c r="K109" s="358"/>
      <c r="L109" s="113"/>
      <c r="M109" s="358"/>
      <c r="N109" s="358"/>
      <c r="O109" s="358"/>
      <c r="P109" s="358"/>
      <c r="Q109" s="399" t="str">
        <f>IFERROR(VLOOKUP(P109,VALIDATIONS!$IE$2:$IG$48,2,FALSE),"")</f>
        <v/>
      </c>
      <c r="R109" s="106" t="str">
        <f>IF(AND(H109="",I109="",J109="",K109="",L109="",M109="",N109="",O109=""),"",  IF(OR(I109="",M109=""),0,I109*VLOOKUP(M109,VALIDATIONS!$AK$2:$AL$6,2)) +  IF(OR(H109="",J109="",K109=""),0, (H109*J109)*VLOOKUP(K109,VALIDATIONS!$AI$2:$AJ$5,2)))</f>
        <v/>
      </c>
      <c r="S109" s="113"/>
    </row>
    <row r="110" spans="1:19" x14ac:dyDescent="0.25">
      <c r="A110" s="116"/>
      <c r="B110" s="113"/>
      <c r="C110" s="358"/>
      <c r="D110" s="113"/>
      <c r="G110" s="358"/>
      <c r="H110" s="113"/>
      <c r="I110" s="113"/>
      <c r="J110" s="113"/>
      <c r="K110" s="358"/>
      <c r="L110" s="113"/>
      <c r="M110" s="358"/>
      <c r="N110" s="358"/>
      <c r="O110" s="358"/>
      <c r="P110" s="358"/>
      <c r="Q110" s="399" t="str">
        <f>IFERROR(VLOOKUP(P110,VALIDATIONS!$IE$2:$IG$48,2,FALSE),"")</f>
        <v/>
      </c>
      <c r="R110" s="106" t="str">
        <f>IF(AND(H110="",I110="",J110="",K110="",L110="",M110="",N110="",O110=""),"",  IF(OR(I110="",M110=""),0,I110*VLOOKUP(M110,VALIDATIONS!$AK$2:$AL$6,2)) +  IF(OR(H110="",J110="",K110=""),0, (H110*J110)*VLOOKUP(K110,VALIDATIONS!$AI$2:$AJ$5,2)))</f>
        <v/>
      </c>
      <c r="S110" s="113"/>
    </row>
    <row r="111" spans="1:19" x14ac:dyDescent="0.25">
      <c r="A111" s="116"/>
      <c r="B111" s="113"/>
      <c r="C111" s="358"/>
      <c r="D111" s="113"/>
      <c r="G111" s="358"/>
      <c r="H111" s="113"/>
      <c r="I111" s="113"/>
      <c r="J111" s="113"/>
      <c r="K111" s="358"/>
      <c r="L111" s="113"/>
      <c r="M111" s="358"/>
      <c r="N111" s="358"/>
      <c r="O111" s="358"/>
      <c r="P111" s="358"/>
      <c r="Q111" s="399" t="str">
        <f>IFERROR(VLOOKUP(P111,VALIDATIONS!$IE$2:$IG$48,2,FALSE),"")</f>
        <v/>
      </c>
      <c r="R111" s="106" t="str">
        <f>IF(AND(H111="",I111="",J111="",K111="",L111="",M111="",N111="",O111=""),"",  IF(OR(I111="",M111=""),0,I111*VLOOKUP(M111,VALIDATIONS!$AK$2:$AL$6,2)) +  IF(OR(H111="",J111="",K111=""),0, (H111*J111)*VLOOKUP(K111,VALIDATIONS!$AI$2:$AJ$5,2)))</f>
        <v/>
      </c>
      <c r="S111" s="113"/>
    </row>
    <row r="112" spans="1:19" x14ac:dyDescent="0.25">
      <c r="A112" s="116"/>
      <c r="B112" s="113"/>
      <c r="C112" s="358"/>
      <c r="D112" s="113"/>
      <c r="G112" s="358"/>
      <c r="H112" s="113"/>
      <c r="I112" s="113"/>
      <c r="J112" s="113"/>
      <c r="K112" s="358"/>
      <c r="L112" s="113"/>
      <c r="M112" s="358"/>
      <c r="N112" s="358"/>
      <c r="O112" s="358"/>
      <c r="P112" s="358"/>
      <c r="Q112" s="399" t="str">
        <f>IFERROR(VLOOKUP(P112,VALIDATIONS!$IE$2:$IG$48,2,FALSE),"")</f>
        <v/>
      </c>
      <c r="R112" s="106" t="str">
        <f>IF(AND(H112="",I112="",J112="",K112="",L112="",M112="",N112="",O112=""),"",  IF(OR(I112="",M112=""),0,I112*VLOOKUP(M112,VALIDATIONS!$AK$2:$AL$6,2)) +  IF(OR(H112="",J112="",K112=""),0, (H112*J112)*VLOOKUP(K112,VALIDATIONS!$AI$2:$AJ$5,2)))</f>
        <v/>
      </c>
      <c r="S112" s="113"/>
    </row>
    <row r="113" spans="1:19" x14ac:dyDescent="0.25">
      <c r="A113" s="116"/>
      <c r="B113" s="113"/>
      <c r="C113" s="358"/>
      <c r="D113" s="113"/>
      <c r="G113" s="358"/>
      <c r="H113" s="113"/>
      <c r="I113" s="113"/>
      <c r="J113" s="113"/>
      <c r="K113" s="358"/>
      <c r="L113" s="113"/>
      <c r="M113" s="358"/>
      <c r="N113" s="358"/>
      <c r="O113" s="358"/>
      <c r="P113" s="358"/>
      <c r="Q113" s="399" t="str">
        <f>IFERROR(VLOOKUP(P113,VALIDATIONS!$IE$2:$IG$48,2,FALSE),"")</f>
        <v/>
      </c>
      <c r="R113" s="106" t="str">
        <f>IF(AND(H113="",I113="",J113="",K113="",L113="",M113="",N113="",O113=""),"",  IF(OR(I113="",M113=""),0,I113*VLOOKUP(M113,VALIDATIONS!$AK$2:$AL$6,2)) +  IF(OR(H113="",J113="",K113=""),0, (H113*J113)*VLOOKUP(K113,VALIDATIONS!$AI$2:$AJ$5,2)))</f>
        <v/>
      </c>
      <c r="S113" s="113"/>
    </row>
    <row r="114" spans="1:19" x14ac:dyDescent="0.25">
      <c r="A114" s="116"/>
      <c r="B114" s="113"/>
      <c r="C114" s="358"/>
      <c r="D114" s="113"/>
      <c r="G114" s="358"/>
      <c r="H114" s="113"/>
      <c r="I114" s="113"/>
      <c r="J114" s="113"/>
      <c r="K114" s="358"/>
      <c r="L114" s="113"/>
      <c r="M114" s="358"/>
      <c r="N114" s="358"/>
      <c r="O114" s="358"/>
      <c r="P114" s="358"/>
      <c r="Q114" s="399" t="str">
        <f>IFERROR(VLOOKUP(P114,VALIDATIONS!$IE$2:$IG$48,2,FALSE),"")</f>
        <v/>
      </c>
      <c r="R114" s="106" t="str">
        <f>IF(AND(H114="",I114="",J114="",K114="",L114="",M114="",N114="",O114=""),"",  IF(OR(I114="",M114=""),0,I114*VLOOKUP(M114,VALIDATIONS!$AK$2:$AL$6,2)) +  IF(OR(H114="",J114="",K114=""),0, (H114*J114)*VLOOKUP(K114,VALIDATIONS!$AI$2:$AJ$5,2)))</f>
        <v/>
      </c>
      <c r="S114" s="113"/>
    </row>
    <row r="115" spans="1:19" x14ac:dyDescent="0.25">
      <c r="A115" s="116"/>
      <c r="B115" s="113"/>
      <c r="C115" s="358"/>
      <c r="D115" s="113"/>
      <c r="G115" s="358"/>
      <c r="H115" s="113"/>
      <c r="I115" s="113"/>
      <c r="J115" s="113"/>
      <c r="K115" s="358"/>
      <c r="L115" s="113"/>
      <c r="M115" s="358"/>
      <c r="N115" s="358"/>
      <c r="O115" s="358"/>
      <c r="P115" s="358"/>
      <c r="Q115" s="399" t="str">
        <f>IFERROR(VLOOKUP(P115,VALIDATIONS!$IE$2:$IG$48,2,FALSE),"")</f>
        <v/>
      </c>
      <c r="R115" s="106" t="str">
        <f>IF(AND(H115="",I115="",J115="",K115="",L115="",M115="",N115="",O115=""),"",  IF(OR(I115="",M115=""),0,I115*VLOOKUP(M115,VALIDATIONS!$AK$2:$AL$6,2)) +  IF(OR(H115="",J115="",K115=""),0, (H115*J115)*VLOOKUP(K115,VALIDATIONS!$AI$2:$AJ$5,2)))</f>
        <v/>
      </c>
      <c r="S115" s="113"/>
    </row>
    <row r="116" spans="1:19" x14ac:dyDescent="0.25">
      <c r="A116" s="116"/>
      <c r="B116" s="113"/>
      <c r="C116" s="358"/>
      <c r="D116" s="113"/>
      <c r="G116" s="358"/>
      <c r="H116" s="113"/>
      <c r="I116" s="113"/>
      <c r="J116" s="113"/>
      <c r="K116" s="358"/>
      <c r="L116" s="113"/>
      <c r="M116" s="358"/>
      <c r="N116" s="358"/>
      <c r="O116" s="358"/>
      <c r="P116" s="358"/>
      <c r="Q116" s="399" t="str">
        <f>IFERROR(VLOOKUP(P116,VALIDATIONS!$IE$2:$IG$48,2,FALSE),"")</f>
        <v/>
      </c>
      <c r="R116" s="106" t="str">
        <f>IF(AND(H116="",I116="",J116="",K116="",L116="",M116="",N116="",O116=""),"",  IF(OR(I116="",M116=""),0,I116*VLOOKUP(M116,VALIDATIONS!$AK$2:$AL$6,2)) +  IF(OR(H116="",J116="",K116=""),0, (H116*J116)*VLOOKUP(K116,VALIDATIONS!$AI$2:$AJ$5,2)))</f>
        <v/>
      </c>
      <c r="S116" s="113"/>
    </row>
    <row r="117" spans="1:19" x14ac:dyDescent="0.25">
      <c r="A117" s="116"/>
      <c r="B117" s="113"/>
      <c r="C117" s="358"/>
      <c r="D117" s="113"/>
      <c r="G117" s="358"/>
      <c r="H117" s="113"/>
      <c r="I117" s="113"/>
      <c r="J117" s="113"/>
      <c r="K117" s="358"/>
      <c r="L117" s="113"/>
      <c r="M117" s="358"/>
      <c r="N117" s="358"/>
      <c r="O117" s="358"/>
      <c r="P117" s="358"/>
      <c r="Q117" s="399" t="str">
        <f>IFERROR(VLOOKUP(P117,VALIDATIONS!$IE$2:$IG$48,2,FALSE),"")</f>
        <v/>
      </c>
      <c r="R117" s="106" t="str">
        <f>IF(AND(H117="",I117="",J117="",K117="",L117="",M117="",N117="",O117=""),"",  IF(OR(I117="",M117=""),0,I117*VLOOKUP(M117,VALIDATIONS!$AK$2:$AL$6,2)) +  IF(OR(H117="",J117="",K117=""),0, (H117*J117)*VLOOKUP(K117,VALIDATIONS!$AI$2:$AJ$5,2)))</f>
        <v/>
      </c>
      <c r="S117" s="113"/>
    </row>
    <row r="118" spans="1:19" x14ac:dyDescent="0.25">
      <c r="A118" s="116"/>
      <c r="B118" s="113"/>
      <c r="C118" s="358"/>
      <c r="D118" s="113"/>
      <c r="G118" s="358"/>
      <c r="H118" s="113"/>
      <c r="I118" s="113"/>
      <c r="J118" s="113"/>
      <c r="K118" s="358"/>
      <c r="L118" s="113"/>
      <c r="M118" s="358"/>
      <c r="N118" s="358"/>
      <c r="O118" s="358"/>
      <c r="P118" s="358"/>
      <c r="Q118" s="399" t="str">
        <f>IFERROR(VLOOKUP(P118,VALIDATIONS!$IE$2:$IG$48,2,FALSE),"")</f>
        <v/>
      </c>
      <c r="R118" s="106" t="str">
        <f>IF(AND(H118="",I118="",J118="",K118="",L118="",M118="",N118="",O118=""),"",  IF(OR(I118="",M118=""),0,I118*VLOOKUP(M118,VALIDATIONS!$AK$2:$AL$6,2)) +  IF(OR(H118="",J118="",K118=""),0, (H118*J118)*VLOOKUP(K118,VALIDATIONS!$AI$2:$AJ$5,2)))</f>
        <v/>
      </c>
      <c r="S118" s="113"/>
    </row>
    <row r="119" spans="1:19" x14ac:dyDescent="0.25">
      <c r="A119" s="116"/>
      <c r="B119" s="113"/>
      <c r="C119" s="358"/>
      <c r="D119" s="113"/>
      <c r="G119" s="358"/>
      <c r="H119" s="113"/>
      <c r="I119" s="113"/>
      <c r="J119" s="113"/>
      <c r="K119" s="358"/>
      <c r="L119" s="113"/>
      <c r="M119" s="358"/>
      <c r="N119" s="358"/>
      <c r="O119" s="358"/>
      <c r="P119" s="358"/>
      <c r="Q119" s="399" t="str">
        <f>IFERROR(VLOOKUP(P119,VALIDATIONS!$IE$2:$IG$48,2,FALSE),"")</f>
        <v/>
      </c>
      <c r="R119" s="106" t="str">
        <f>IF(AND(H119="",I119="",J119="",K119="",L119="",M119="",N119="",O119=""),"",  IF(OR(I119="",M119=""),0,I119*VLOOKUP(M119,VALIDATIONS!$AK$2:$AL$6,2)) +  IF(OR(H119="",J119="",K119=""),0, (H119*J119)*VLOOKUP(K119,VALIDATIONS!$AI$2:$AJ$5,2)))</f>
        <v/>
      </c>
      <c r="S119" s="113"/>
    </row>
    <row r="120" spans="1:19" x14ac:dyDescent="0.25">
      <c r="A120" s="116"/>
      <c r="B120" s="113"/>
      <c r="C120" s="358"/>
      <c r="D120" s="113"/>
      <c r="G120" s="358"/>
      <c r="H120" s="113"/>
      <c r="I120" s="113"/>
      <c r="J120" s="113"/>
      <c r="K120" s="358"/>
      <c r="L120" s="113"/>
      <c r="M120" s="358"/>
      <c r="N120" s="358"/>
      <c r="O120" s="358"/>
      <c r="P120" s="358"/>
      <c r="Q120" s="399" t="str">
        <f>IFERROR(VLOOKUP(P120,VALIDATIONS!$IE$2:$IG$48,2,FALSE),"")</f>
        <v/>
      </c>
      <c r="R120" s="106" t="str">
        <f>IF(AND(H120="",I120="",J120="",K120="",L120="",M120="",N120="",O120=""),"",  IF(OR(I120="",M120=""),0,I120*VLOOKUP(M120,VALIDATIONS!$AK$2:$AL$6,2)) +  IF(OR(H120="",J120="",K120=""),0, (H120*J120)*VLOOKUP(K120,VALIDATIONS!$AI$2:$AJ$5,2)))</f>
        <v/>
      </c>
      <c r="S120" s="113"/>
    </row>
    <row r="121" spans="1:19" x14ac:dyDescent="0.25">
      <c r="A121" s="116"/>
      <c r="B121" s="113"/>
      <c r="C121" s="358"/>
      <c r="D121" s="113"/>
      <c r="G121" s="358"/>
      <c r="H121" s="113"/>
      <c r="I121" s="113"/>
      <c r="J121" s="113"/>
      <c r="K121" s="358"/>
      <c r="L121" s="113"/>
      <c r="M121" s="358"/>
      <c r="N121" s="358"/>
      <c r="O121" s="358"/>
      <c r="P121" s="358"/>
      <c r="Q121" s="399" t="str">
        <f>IFERROR(VLOOKUP(P121,VALIDATIONS!$IE$2:$IG$48,2,FALSE),"")</f>
        <v/>
      </c>
      <c r="R121" s="106" t="str">
        <f>IF(AND(H121="",I121="",J121="",K121="",L121="",M121="",N121="",O121=""),"",  IF(OR(I121="",M121=""),0,I121*VLOOKUP(M121,VALIDATIONS!$AK$2:$AL$6,2)) +  IF(OR(H121="",J121="",K121=""),0, (H121*J121)*VLOOKUP(K121,VALIDATIONS!$AI$2:$AJ$5,2)))</f>
        <v/>
      </c>
      <c r="S121" s="113"/>
    </row>
    <row r="122" spans="1:19" x14ac:dyDescent="0.25">
      <c r="A122" s="116"/>
      <c r="B122" s="113"/>
      <c r="C122" s="358"/>
      <c r="D122" s="113"/>
      <c r="G122" s="358"/>
      <c r="H122" s="113"/>
      <c r="I122" s="113"/>
      <c r="J122" s="113"/>
      <c r="K122" s="358"/>
      <c r="L122" s="113"/>
      <c r="M122" s="358"/>
      <c r="N122" s="358"/>
      <c r="O122" s="358"/>
      <c r="P122" s="358"/>
      <c r="Q122" s="399" t="str">
        <f>IFERROR(VLOOKUP(P122,VALIDATIONS!$IE$2:$IG$48,2,FALSE),"")</f>
        <v/>
      </c>
      <c r="R122" s="106" t="str">
        <f>IF(AND(H122="",I122="",J122="",K122="",L122="",M122="",N122="",O122=""),"",  IF(OR(I122="",M122=""),0,I122*VLOOKUP(M122,VALIDATIONS!$AK$2:$AL$6,2)) +  IF(OR(H122="",J122="",K122=""),0, (H122*J122)*VLOOKUP(K122,VALIDATIONS!$AI$2:$AJ$5,2)))</f>
        <v/>
      </c>
      <c r="S122" s="113"/>
    </row>
    <row r="123" spans="1:19" x14ac:dyDescent="0.25">
      <c r="A123" s="116"/>
      <c r="B123" s="113"/>
      <c r="C123" s="358"/>
      <c r="D123" s="113"/>
      <c r="G123" s="358"/>
      <c r="H123" s="113"/>
      <c r="I123" s="113"/>
      <c r="J123" s="113"/>
      <c r="K123" s="358"/>
      <c r="L123" s="113"/>
      <c r="M123" s="358"/>
      <c r="N123" s="358"/>
      <c r="O123" s="358"/>
      <c r="P123" s="358"/>
      <c r="Q123" s="399" t="str">
        <f>IFERROR(VLOOKUP(P123,VALIDATIONS!$IE$2:$IG$48,2,FALSE),"")</f>
        <v/>
      </c>
      <c r="R123" s="106" t="str">
        <f>IF(AND(H123="",I123="",J123="",K123="",L123="",M123="",N123="",O123=""),"",  IF(OR(I123="",M123=""),0,I123*VLOOKUP(M123,VALIDATIONS!$AK$2:$AL$6,2)) +  IF(OR(H123="",J123="",K123=""),0, (H123*J123)*VLOOKUP(K123,VALIDATIONS!$AI$2:$AJ$5,2)))</f>
        <v/>
      </c>
      <c r="S123" s="113"/>
    </row>
    <row r="124" spans="1:19" x14ac:dyDescent="0.25">
      <c r="A124" s="116"/>
      <c r="B124" s="113"/>
      <c r="C124" s="358"/>
      <c r="D124" s="113"/>
      <c r="G124" s="358"/>
      <c r="H124" s="113"/>
      <c r="I124" s="113"/>
      <c r="J124" s="113"/>
      <c r="K124" s="358"/>
      <c r="L124" s="113"/>
      <c r="M124" s="358"/>
      <c r="N124" s="358"/>
      <c r="O124" s="358"/>
      <c r="P124" s="358"/>
      <c r="Q124" s="399" t="str">
        <f>IFERROR(VLOOKUP(P124,VALIDATIONS!$IE$2:$IG$48,2,FALSE),"")</f>
        <v/>
      </c>
      <c r="R124" s="106" t="str">
        <f>IF(AND(H124="",I124="",J124="",K124="",L124="",M124="",N124="",O124=""),"",  IF(OR(I124="",M124=""),0,I124*VLOOKUP(M124,VALIDATIONS!$AK$2:$AL$6,2)) +  IF(OR(H124="",J124="",K124=""),0, (H124*J124)*VLOOKUP(K124,VALIDATIONS!$AI$2:$AJ$5,2)))</f>
        <v/>
      </c>
      <c r="S124" s="113"/>
    </row>
    <row r="125" spans="1:19" x14ac:dyDescent="0.25">
      <c r="A125" s="116"/>
      <c r="B125" s="113"/>
      <c r="C125" s="358"/>
      <c r="D125" s="113"/>
      <c r="G125" s="358"/>
      <c r="H125" s="113"/>
      <c r="I125" s="113"/>
      <c r="J125" s="113"/>
      <c r="K125" s="358"/>
      <c r="L125" s="113"/>
      <c r="M125" s="358"/>
      <c r="N125" s="358"/>
      <c r="O125" s="358"/>
      <c r="P125" s="358"/>
      <c r="Q125" s="399" t="str">
        <f>IFERROR(VLOOKUP(P125,VALIDATIONS!$IE$2:$IG$48,2,FALSE),"")</f>
        <v/>
      </c>
      <c r="R125" s="106" t="str">
        <f>IF(AND(H125="",I125="",J125="",K125="",L125="",M125="",N125="",O125=""),"",  IF(OR(I125="",M125=""),0,I125*VLOOKUP(M125,VALIDATIONS!$AK$2:$AL$6,2)) +  IF(OR(H125="",J125="",K125=""),0, (H125*J125)*VLOOKUP(K125,VALIDATIONS!$AI$2:$AJ$5,2)))</f>
        <v/>
      </c>
      <c r="S125" s="113"/>
    </row>
    <row r="126" spans="1:19" x14ac:dyDescent="0.25">
      <c r="A126" s="116"/>
      <c r="B126" s="113"/>
      <c r="C126" s="358"/>
      <c r="D126" s="113"/>
      <c r="G126" s="358"/>
      <c r="H126" s="113"/>
      <c r="I126" s="113"/>
      <c r="J126" s="113"/>
      <c r="K126" s="358"/>
      <c r="L126" s="113"/>
      <c r="M126" s="358"/>
      <c r="N126" s="358"/>
      <c r="O126" s="358"/>
      <c r="P126" s="358"/>
      <c r="Q126" s="399" t="str">
        <f>IFERROR(VLOOKUP(P126,VALIDATIONS!$IE$2:$IG$48,2,FALSE),"")</f>
        <v/>
      </c>
      <c r="R126" s="106" t="str">
        <f>IF(AND(H126="",I126="",J126="",K126="",L126="",M126="",N126="",O126=""),"",  IF(OR(I126="",M126=""),0,I126*VLOOKUP(M126,VALIDATIONS!$AK$2:$AL$6,2)) +  IF(OR(H126="",J126="",K126=""),0, (H126*J126)*VLOOKUP(K126,VALIDATIONS!$AI$2:$AJ$5,2)))</f>
        <v/>
      </c>
      <c r="S126" s="113"/>
    </row>
    <row r="127" spans="1:19" x14ac:dyDescent="0.25">
      <c r="A127" s="116"/>
      <c r="B127" s="113"/>
      <c r="C127" s="358"/>
      <c r="D127" s="113"/>
      <c r="G127" s="358"/>
      <c r="H127" s="113"/>
      <c r="I127" s="113"/>
      <c r="J127" s="113"/>
      <c r="K127" s="358"/>
      <c r="L127" s="113"/>
      <c r="M127" s="358"/>
      <c r="N127" s="358"/>
      <c r="O127" s="358"/>
      <c r="P127" s="358"/>
      <c r="Q127" s="399" t="str">
        <f>IFERROR(VLOOKUP(P127,VALIDATIONS!$IE$2:$IG$48,2,FALSE),"")</f>
        <v/>
      </c>
      <c r="R127" s="106" t="str">
        <f>IF(AND(H127="",I127="",J127="",K127="",L127="",M127="",N127="",O127=""),"",  IF(OR(I127="",M127=""),0,I127*VLOOKUP(M127,VALIDATIONS!$AK$2:$AL$6,2)) +  IF(OR(H127="",J127="",K127=""),0, (H127*J127)*VLOOKUP(K127,VALIDATIONS!$AI$2:$AJ$5,2)))</f>
        <v/>
      </c>
      <c r="S127" s="113"/>
    </row>
    <row r="128" spans="1:19" x14ac:dyDescent="0.25">
      <c r="A128" s="116"/>
      <c r="B128" s="113"/>
      <c r="C128" s="358"/>
      <c r="D128" s="113"/>
      <c r="G128" s="358"/>
      <c r="H128" s="113"/>
      <c r="I128" s="113"/>
      <c r="J128" s="113"/>
      <c r="K128" s="358"/>
      <c r="L128" s="113"/>
      <c r="M128" s="358"/>
      <c r="N128" s="358"/>
      <c r="O128" s="358"/>
      <c r="P128" s="358"/>
      <c r="Q128" s="399" t="str">
        <f>IFERROR(VLOOKUP(P128,VALIDATIONS!$IE$2:$IG$48,2,FALSE),"")</f>
        <v/>
      </c>
      <c r="R128" s="106" t="str">
        <f>IF(AND(H128="",I128="",J128="",K128="",L128="",M128="",N128="",O128=""),"",  IF(OR(I128="",M128=""),0,I128*VLOOKUP(M128,VALIDATIONS!$AK$2:$AL$6,2)) +  IF(OR(H128="",J128="",K128=""),0, (H128*J128)*VLOOKUP(K128,VALIDATIONS!$AI$2:$AJ$5,2)))</f>
        <v/>
      </c>
      <c r="S128" s="113"/>
    </row>
    <row r="129" spans="1:19" x14ac:dyDescent="0.25">
      <c r="A129" s="116"/>
      <c r="B129" s="113"/>
      <c r="C129" s="358"/>
      <c r="D129" s="113"/>
      <c r="G129" s="358"/>
      <c r="H129" s="113"/>
      <c r="I129" s="113"/>
      <c r="J129" s="113"/>
      <c r="K129" s="358"/>
      <c r="L129" s="113"/>
      <c r="M129" s="358"/>
      <c r="N129" s="358"/>
      <c r="O129" s="358"/>
      <c r="P129" s="358"/>
      <c r="Q129" s="399" t="str">
        <f>IFERROR(VLOOKUP(P129,VALIDATIONS!$IE$2:$IG$48,2,FALSE),"")</f>
        <v/>
      </c>
      <c r="R129" s="106" t="str">
        <f>IF(AND(H129="",I129="",J129="",K129="",L129="",M129="",N129="",O129=""),"",  IF(OR(I129="",M129=""),0,I129*VLOOKUP(M129,VALIDATIONS!$AK$2:$AL$6,2)) +  IF(OR(H129="",J129="",K129=""),0, (H129*J129)*VLOOKUP(K129,VALIDATIONS!$AI$2:$AJ$5,2)))</f>
        <v/>
      </c>
      <c r="S129" s="113"/>
    </row>
    <row r="130" spans="1:19" x14ac:dyDescent="0.25">
      <c r="A130" s="116"/>
      <c r="B130" s="113"/>
      <c r="C130" s="358"/>
      <c r="D130" s="113"/>
      <c r="G130" s="358"/>
      <c r="H130" s="113"/>
      <c r="I130" s="113"/>
      <c r="J130" s="113"/>
      <c r="K130" s="358"/>
      <c r="L130" s="113"/>
      <c r="M130" s="358"/>
      <c r="N130" s="358"/>
      <c r="O130" s="358"/>
      <c r="P130" s="358"/>
      <c r="Q130" s="399" t="str">
        <f>IFERROR(VLOOKUP(P130,VALIDATIONS!$IE$2:$IG$48,2,FALSE),"")</f>
        <v/>
      </c>
      <c r="R130" s="106" t="str">
        <f>IF(AND(H130="",I130="",J130="",K130="",L130="",M130="",N130="",O130=""),"",  IF(OR(I130="",M130=""),0,I130*VLOOKUP(M130,VALIDATIONS!$AK$2:$AL$6,2)) +  IF(OR(H130="",J130="",K130=""),0, (H130*J130)*VLOOKUP(K130,VALIDATIONS!$AI$2:$AJ$5,2)))</f>
        <v/>
      </c>
      <c r="S130" s="113"/>
    </row>
    <row r="131" spans="1:19" x14ac:dyDescent="0.25">
      <c r="A131" s="116"/>
      <c r="B131" s="113"/>
      <c r="C131" s="358"/>
      <c r="D131" s="113"/>
      <c r="G131" s="358"/>
      <c r="H131" s="113"/>
      <c r="I131" s="113"/>
      <c r="J131" s="113"/>
      <c r="K131" s="358"/>
      <c r="L131" s="113"/>
      <c r="M131" s="358"/>
      <c r="N131" s="358"/>
      <c r="O131" s="358"/>
      <c r="P131" s="358"/>
      <c r="Q131" s="399" t="str">
        <f>IFERROR(VLOOKUP(P131,VALIDATIONS!$IE$2:$IG$48,2,FALSE),"")</f>
        <v/>
      </c>
      <c r="R131" s="106" t="str">
        <f>IF(AND(H131="",I131="",J131="",K131="",L131="",M131="",N131="",O131=""),"",  IF(OR(I131="",M131=""),0,I131*VLOOKUP(M131,VALIDATIONS!$AK$2:$AL$6,2)) +  IF(OR(H131="",J131="",K131=""),0, (H131*J131)*VLOOKUP(K131,VALIDATIONS!$AI$2:$AJ$5,2)))</f>
        <v/>
      </c>
      <c r="S131" s="113"/>
    </row>
    <row r="132" spans="1:19" x14ac:dyDescent="0.25">
      <c r="A132" s="116"/>
      <c r="B132" s="113"/>
      <c r="C132" s="358"/>
      <c r="D132" s="113"/>
      <c r="G132" s="358"/>
      <c r="H132" s="113"/>
      <c r="I132" s="113"/>
      <c r="J132" s="113"/>
      <c r="K132" s="358"/>
      <c r="L132" s="113"/>
      <c r="M132" s="358"/>
      <c r="N132" s="358"/>
      <c r="O132" s="358"/>
      <c r="P132" s="358"/>
      <c r="Q132" s="399" t="str">
        <f>IFERROR(VLOOKUP(P132,VALIDATIONS!$IE$2:$IG$48,2,FALSE),"")</f>
        <v/>
      </c>
      <c r="R132" s="106" t="str">
        <f>IF(AND(H132="",I132="",J132="",K132="",L132="",M132="",N132="",O132=""),"",  IF(OR(I132="",M132=""),0,I132*VLOOKUP(M132,VALIDATIONS!$AK$2:$AL$6,2)) +  IF(OR(H132="",J132="",K132=""),0, (H132*J132)*VLOOKUP(K132,VALIDATIONS!$AI$2:$AJ$5,2)))</f>
        <v/>
      </c>
      <c r="S132" s="113"/>
    </row>
    <row r="133" spans="1:19" x14ac:dyDescent="0.25">
      <c r="A133" s="116"/>
      <c r="B133" s="113"/>
      <c r="C133" s="358"/>
      <c r="D133" s="113"/>
      <c r="G133" s="358"/>
      <c r="H133" s="113"/>
      <c r="I133" s="113"/>
      <c r="J133" s="113"/>
      <c r="K133" s="358"/>
      <c r="L133" s="113"/>
      <c r="M133" s="358"/>
      <c r="N133" s="358"/>
      <c r="O133" s="358"/>
      <c r="P133" s="358"/>
      <c r="Q133" s="399" t="str">
        <f>IFERROR(VLOOKUP(P133,VALIDATIONS!$IE$2:$IG$48,2,FALSE),"")</f>
        <v/>
      </c>
      <c r="R133" s="106" t="str">
        <f>IF(AND(H133="",I133="",J133="",K133="",L133="",M133="",N133="",O133=""),"",  IF(OR(I133="",M133=""),0,I133*VLOOKUP(M133,VALIDATIONS!$AK$2:$AL$6,2)) +  IF(OR(H133="",J133="",K133=""),0, (H133*J133)*VLOOKUP(K133,VALIDATIONS!$AI$2:$AJ$5,2)))</f>
        <v/>
      </c>
      <c r="S133" s="113"/>
    </row>
    <row r="134" spans="1:19" x14ac:dyDescent="0.25">
      <c r="A134" s="116"/>
      <c r="B134" s="113"/>
      <c r="C134" s="358"/>
      <c r="D134" s="113"/>
      <c r="G134" s="358"/>
      <c r="H134" s="113"/>
      <c r="I134" s="113"/>
      <c r="J134" s="113"/>
      <c r="K134" s="358"/>
      <c r="L134" s="113"/>
      <c r="M134" s="358"/>
      <c r="N134" s="358"/>
      <c r="O134" s="358"/>
      <c r="P134" s="358"/>
      <c r="Q134" s="399" t="str">
        <f>IFERROR(VLOOKUP(P134,VALIDATIONS!$IE$2:$IG$48,2,FALSE),"")</f>
        <v/>
      </c>
      <c r="R134" s="106" t="str">
        <f>IF(AND(H134="",I134="",J134="",K134="",L134="",M134="",N134="",O134=""),"",  IF(OR(I134="",M134=""),0,I134*VLOOKUP(M134,VALIDATIONS!$AK$2:$AL$6,2)) +  IF(OR(H134="",J134="",K134=""),0, (H134*J134)*VLOOKUP(K134,VALIDATIONS!$AI$2:$AJ$5,2)))</f>
        <v/>
      </c>
      <c r="S134" s="113"/>
    </row>
    <row r="135" spans="1:19" x14ac:dyDescent="0.25">
      <c r="A135" s="116"/>
      <c r="B135" s="113"/>
      <c r="C135" s="358"/>
      <c r="D135" s="113"/>
      <c r="G135" s="358"/>
      <c r="H135" s="113"/>
      <c r="I135" s="113"/>
      <c r="J135" s="113"/>
      <c r="K135" s="358"/>
      <c r="L135" s="113"/>
      <c r="M135" s="358"/>
      <c r="N135" s="358"/>
      <c r="O135" s="358"/>
      <c r="P135" s="358"/>
      <c r="Q135" s="399" t="str">
        <f>IFERROR(VLOOKUP(P135,VALIDATIONS!$IE$2:$IG$48,2,FALSE),"")</f>
        <v/>
      </c>
      <c r="R135" s="106" t="str">
        <f>IF(AND(H135="",I135="",J135="",K135="",L135="",M135="",N135="",O135=""),"",  IF(OR(I135="",M135=""),0,I135*VLOOKUP(M135,VALIDATIONS!$AK$2:$AL$6,2)) +  IF(OR(H135="",J135="",K135=""),0, (H135*J135)*VLOOKUP(K135,VALIDATIONS!$AI$2:$AJ$5,2)))</f>
        <v/>
      </c>
      <c r="S135" s="113"/>
    </row>
    <row r="136" spans="1:19" x14ac:dyDescent="0.25">
      <c r="A136" s="116"/>
      <c r="B136" s="113"/>
      <c r="C136" s="358"/>
      <c r="D136" s="113"/>
      <c r="G136" s="358"/>
      <c r="H136" s="113"/>
      <c r="I136" s="113"/>
      <c r="J136" s="113"/>
      <c r="K136" s="358"/>
      <c r="L136" s="113"/>
      <c r="M136" s="358"/>
      <c r="N136" s="358"/>
      <c r="O136" s="358"/>
      <c r="P136" s="358"/>
      <c r="Q136" s="399" t="str">
        <f>IFERROR(VLOOKUP(P136,VALIDATIONS!$IE$2:$IG$48,2,FALSE),"")</f>
        <v/>
      </c>
      <c r="R136" s="106" t="str">
        <f>IF(AND(H136="",I136="",J136="",K136="",L136="",M136="",N136="",O136=""),"",  IF(OR(I136="",M136=""),0,I136*VLOOKUP(M136,VALIDATIONS!$AK$2:$AL$6,2)) +  IF(OR(H136="",J136="",K136=""),0, (H136*J136)*VLOOKUP(K136,VALIDATIONS!$AI$2:$AJ$5,2)))</f>
        <v/>
      </c>
      <c r="S136" s="113"/>
    </row>
    <row r="137" spans="1:19" x14ac:dyDescent="0.25">
      <c r="A137" s="116"/>
      <c r="B137" s="113"/>
      <c r="C137" s="358"/>
      <c r="D137" s="113"/>
      <c r="G137" s="358"/>
      <c r="H137" s="113"/>
      <c r="I137" s="113"/>
      <c r="J137" s="113"/>
      <c r="K137" s="358"/>
      <c r="L137" s="113"/>
      <c r="M137" s="358"/>
      <c r="N137" s="358"/>
      <c r="O137" s="358"/>
      <c r="P137" s="358"/>
      <c r="Q137" s="399" t="str">
        <f>IFERROR(VLOOKUP(P137,VALIDATIONS!$IE$2:$IG$48,2,FALSE),"")</f>
        <v/>
      </c>
      <c r="R137" s="106" t="str">
        <f>IF(AND(H137="",I137="",J137="",K137="",L137="",M137="",N137="",O137=""),"",  IF(OR(I137="",M137=""),0,I137*VLOOKUP(M137,VALIDATIONS!$AK$2:$AL$6,2)) +  IF(OR(H137="",J137="",K137=""),0, (H137*J137)*VLOOKUP(K137,VALIDATIONS!$AI$2:$AJ$5,2)))</f>
        <v/>
      </c>
      <c r="S137" s="113"/>
    </row>
    <row r="138" spans="1:19" x14ac:dyDescent="0.25">
      <c r="A138" s="116"/>
      <c r="B138" s="113"/>
      <c r="C138" s="358"/>
      <c r="D138" s="113"/>
      <c r="G138" s="358"/>
      <c r="H138" s="113"/>
      <c r="I138" s="113"/>
      <c r="J138" s="113"/>
      <c r="K138" s="358"/>
      <c r="L138" s="113"/>
      <c r="M138" s="358"/>
      <c r="N138" s="358"/>
      <c r="O138" s="358"/>
      <c r="P138" s="358"/>
      <c r="Q138" s="399" t="str">
        <f>IFERROR(VLOOKUP(P138,VALIDATIONS!$IE$2:$IG$48,2,FALSE),"")</f>
        <v/>
      </c>
      <c r="R138" s="106" t="str">
        <f>IF(AND(H138="",I138="",J138="",K138="",L138="",M138="",N138="",O138=""),"",  IF(OR(I138="",M138=""),0,I138*VLOOKUP(M138,VALIDATIONS!$AK$2:$AL$6,2)) +  IF(OR(H138="",J138="",K138=""),0, (H138*J138)*VLOOKUP(K138,VALIDATIONS!$AI$2:$AJ$5,2)))</f>
        <v/>
      </c>
      <c r="S138" s="113"/>
    </row>
    <row r="139" spans="1:19" x14ac:dyDescent="0.25">
      <c r="A139" s="116"/>
      <c r="B139" s="113"/>
      <c r="C139" s="358"/>
      <c r="D139" s="113"/>
      <c r="G139" s="358"/>
      <c r="H139" s="113"/>
      <c r="I139" s="113"/>
      <c r="J139" s="113"/>
      <c r="K139" s="358"/>
      <c r="L139" s="113"/>
      <c r="M139" s="358"/>
      <c r="N139" s="358"/>
      <c r="O139" s="358"/>
      <c r="P139" s="358"/>
      <c r="Q139" s="399" t="str">
        <f>IFERROR(VLOOKUP(P139,VALIDATIONS!$IE$2:$IG$48,2,FALSE),"")</f>
        <v/>
      </c>
      <c r="R139" s="106" t="str">
        <f>IF(AND(H139="",I139="",J139="",K139="",L139="",M139="",N139="",O139=""),"",  IF(OR(I139="",M139=""),0,I139*VLOOKUP(M139,VALIDATIONS!$AK$2:$AL$6,2)) +  IF(OR(H139="",J139="",K139=""),0, (H139*J139)*VLOOKUP(K139,VALIDATIONS!$AI$2:$AJ$5,2)))</f>
        <v/>
      </c>
      <c r="S139" s="113"/>
    </row>
    <row r="140" spans="1:19" x14ac:dyDescent="0.25">
      <c r="A140" s="116"/>
      <c r="B140" s="113"/>
      <c r="C140" s="358"/>
      <c r="D140" s="113"/>
      <c r="G140" s="358"/>
      <c r="H140" s="113"/>
      <c r="I140" s="113"/>
      <c r="J140" s="113"/>
      <c r="K140" s="358"/>
      <c r="L140" s="113"/>
      <c r="M140" s="358"/>
      <c r="N140" s="358"/>
      <c r="O140" s="358"/>
      <c r="P140" s="358"/>
      <c r="Q140" s="399" t="str">
        <f>IFERROR(VLOOKUP(P140,VALIDATIONS!$IE$2:$IG$48,2,FALSE),"")</f>
        <v/>
      </c>
      <c r="R140" s="106" t="str">
        <f>IF(AND(H140="",I140="",J140="",K140="",L140="",M140="",N140="",O140=""),"",  IF(OR(I140="",M140=""),0,I140*VLOOKUP(M140,VALIDATIONS!$AK$2:$AL$6,2)) +  IF(OR(H140="",J140="",K140=""),0, (H140*J140)*VLOOKUP(K140,VALIDATIONS!$AI$2:$AJ$5,2)))</f>
        <v/>
      </c>
      <c r="S140" s="113"/>
    </row>
    <row r="141" spans="1:19" x14ac:dyDescent="0.25">
      <c r="A141" s="116"/>
      <c r="B141" s="113"/>
      <c r="C141" s="358"/>
      <c r="D141" s="113"/>
      <c r="G141" s="358"/>
      <c r="H141" s="113"/>
      <c r="I141" s="113"/>
      <c r="J141" s="113"/>
      <c r="K141" s="358"/>
      <c r="L141" s="113"/>
      <c r="M141" s="358"/>
      <c r="N141" s="358"/>
      <c r="O141" s="358"/>
      <c r="P141" s="358"/>
      <c r="Q141" s="399" t="str">
        <f>IFERROR(VLOOKUP(P141,VALIDATIONS!$IE$2:$IG$48,2,FALSE),"")</f>
        <v/>
      </c>
      <c r="R141" s="106" t="str">
        <f>IF(AND(H141="",I141="",J141="",K141="",L141="",M141="",N141="",O141=""),"",  IF(OR(I141="",M141=""),0,I141*VLOOKUP(M141,VALIDATIONS!$AK$2:$AL$6,2)) +  IF(OR(H141="",J141="",K141=""),0, (H141*J141)*VLOOKUP(K141,VALIDATIONS!$AI$2:$AJ$5,2)))</f>
        <v/>
      </c>
      <c r="S141" s="113"/>
    </row>
    <row r="142" spans="1:19" x14ac:dyDescent="0.25">
      <c r="A142" s="116"/>
      <c r="B142" s="113"/>
      <c r="C142" s="358"/>
      <c r="D142" s="113"/>
      <c r="G142" s="358"/>
      <c r="H142" s="113"/>
      <c r="I142" s="113"/>
      <c r="J142" s="113"/>
      <c r="K142" s="358"/>
      <c r="L142" s="113"/>
      <c r="M142" s="358"/>
      <c r="N142" s="358"/>
      <c r="O142" s="358"/>
      <c r="P142" s="358"/>
      <c r="Q142" s="399" t="str">
        <f>IFERROR(VLOOKUP(P142,VALIDATIONS!$IE$2:$IG$48,2,FALSE),"")</f>
        <v/>
      </c>
      <c r="R142" s="106" t="str">
        <f>IF(AND(H142="",I142="",J142="",K142="",L142="",M142="",N142="",O142=""),"",  IF(OR(I142="",M142=""),0,I142*VLOOKUP(M142,VALIDATIONS!$AK$2:$AL$6,2)) +  IF(OR(H142="",J142="",K142=""),0, (H142*J142)*VLOOKUP(K142,VALIDATIONS!$AI$2:$AJ$5,2)))</f>
        <v/>
      </c>
      <c r="S142" s="113"/>
    </row>
    <row r="143" spans="1:19" x14ac:dyDescent="0.25">
      <c r="A143" s="116"/>
      <c r="B143" s="113"/>
      <c r="C143" s="358"/>
      <c r="D143" s="113"/>
      <c r="G143" s="358"/>
      <c r="H143" s="113"/>
      <c r="I143" s="113"/>
      <c r="J143" s="113"/>
      <c r="K143" s="358"/>
      <c r="L143" s="113"/>
      <c r="M143" s="358"/>
      <c r="N143" s="358"/>
      <c r="O143" s="358"/>
      <c r="P143" s="358"/>
      <c r="Q143" s="399" t="str">
        <f>IFERROR(VLOOKUP(P143,VALIDATIONS!$IE$2:$IG$48,2,FALSE),"")</f>
        <v/>
      </c>
      <c r="R143" s="106" t="str">
        <f>IF(AND(H143="",I143="",J143="",K143="",L143="",M143="",N143="",O143=""),"",  IF(OR(I143="",M143=""),0,I143*VLOOKUP(M143,VALIDATIONS!$AK$2:$AL$6,2)) +  IF(OR(H143="",J143="",K143=""),0, (H143*J143)*VLOOKUP(K143,VALIDATIONS!$AI$2:$AJ$5,2)))</f>
        <v/>
      </c>
      <c r="S143" s="113"/>
    </row>
    <row r="144" spans="1:19" x14ac:dyDescent="0.25">
      <c r="A144" s="116"/>
      <c r="B144" s="113"/>
      <c r="C144" s="358"/>
      <c r="D144" s="113"/>
      <c r="G144" s="358"/>
      <c r="H144" s="113"/>
      <c r="I144" s="113"/>
      <c r="J144" s="113"/>
      <c r="K144" s="358"/>
      <c r="L144" s="113"/>
      <c r="M144" s="358"/>
      <c r="N144" s="358"/>
      <c r="O144" s="358"/>
      <c r="P144" s="358"/>
      <c r="Q144" s="399" t="str">
        <f>IFERROR(VLOOKUP(P144,VALIDATIONS!$IE$2:$IG$48,2,FALSE),"")</f>
        <v/>
      </c>
      <c r="R144" s="106" t="str">
        <f>IF(AND(H144="",I144="",J144="",K144="",L144="",M144="",N144="",O144=""),"",  IF(OR(I144="",M144=""),0,I144*VLOOKUP(M144,VALIDATIONS!$AK$2:$AL$6,2)) +  IF(OR(H144="",J144="",K144=""),0, (H144*J144)*VLOOKUP(K144,VALIDATIONS!$AI$2:$AJ$5,2)))</f>
        <v/>
      </c>
      <c r="S144" s="113"/>
    </row>
    <row r="145" spans="1:19" x14ac:dyDescent="0.25">
      <c r="A145" s="116"/>
      <c r="B145" s="113"/>
      <c r="C145" s="358"/>
      <c r="D145" s="113"/>
      <c r="G145" s="358"/>
      <c r="H145" s="113"/>
      <c r="I145" s="113"/>
      <c r="J145" s="113"/>
      <c r="K145" s="358"/>
      <c r="L145" s="113"/>
      <c r="M145" s="358"/>
      <c r="N145" s="358"/>
      <c r="O145" s="358"/>
      <c r="P145" s="358"/>
      <c r="Q145" s="399" t="str">
        <f>IFERROR(VLOOKUP(P145,VALIDATIONS!$IE$2:$IG$48,2,FALSE),"")</f>
        <v/>
      </c>
      <c r="R145" s="106" t="str">
        <f>IF(AND(H145="",I145="",J145="",K145="",L145="",M145="",N145="",O145=""),"",  IF(OR(I145="",M145=""),0,I145*VLOOKUP(M145,VALIDATIONS!$AK$2:$AL$6,2)) +  IF(OR(H145="",J145="",K145=""),0, (H145*J145)*VLOOKUP(K145,VALIDATIONS!$AI$2:$AJ$5,2)))</f>
        <v/>
      </c>
      <c r="S145" s="113"/>
    </row>
    <row r="146" spans="1:19" x14ac:dyDescent="0.25">
      <c r="A146" s="116"/>
      <c r="B146" s="113"/>
      <c r="C146" s="358"/>
      <c r="D146" s="113"/>
      <c r="G146" s="358"/>
      <c r="H146" s="113"/>
      <c r="I146" s="113"/>
      <c r="J146" s="113"/>
      <c r="K146" s="358"/>
      <c r="L146" s="113"/>
      <c r="M146" s="358"/>
      <c r="N146" s="358"/>
      <c r="O146" s="358"/>
      <c r="P146" s="358"/>
      <c r="Q146" s="399" t="str">
        <f>IFERROR(VLOOKUP(P146,VALIDATIONS!$IE$2:$IG$48,2,FALSE),"")</f>
        <v/>
      </c>
      <c r="R146" s="106" t="str">
        <f>IF(AND(H146="",I146="",J146="",K146="",L146="",M146="",N146="",O146=""),"",  IF(OR(I146="",M146=""),0,I146*VLOOKUP(M146,VALIDATIONS!$AK$2:$AL$6,2)) +  IF(OR(H146="",J146="",K146=""),0, (H146*J146)*VLOOKUP(K146,VALIDATIONS!$AI$2:$AJ$5,2)))</f>
        <v/>
      </c>
      <c r="S146" s="113"/>
    </row>
    <row r="147" spans="1:19" x14ac:dyDescent="0.25">
      <c r="A147" s="116"/>
      <c r="B147" s="113"/>
      <c r="C147" s="358"/>
      <c r="D147" s="113"/>
      <c r="G147" s="358"/>
      <c r="H147" s="113"/>
      <c r="I147" s="113"/>
      <c r="J147" s="113"/>
      <c r="K147" s="358"/>
      <c r="L147" s="113"/>
      <c r="M147" s="358"/>
      <c r="N147" s="358"/>
      <c r="O147" s="358"/>
      <c r="P147" s="358"/>
      <c r="Q147" s="399" t="str">
        <f>IFERROR(VLOOKUP(P147,VALIDATIONS!$IE$2:$IG$48,2,FALSE),"")</f>
        <v/>
      </c>
      <c r="R147" s="106" t="str">
        <f>IF(AND(H147="",I147="",J147="",K147="",L147="",M147="",N147="",O147=""),"",  IF(OR(I147="",M147=""),0,I147*VLOOKUP(M147,VALIDATIONS!$AK$2:$AL$6,2)) +  IF(OR(H147="",J147="",K147=""),0, (H147*J147)*VLOOKUP(K147,VALIDATIONS!$AI$2:$AJ$5,2)))</f>
        <v/>
      </c>
      <c r="S147" s="113"/>
    </row>
    <row r="148" spans="1:19" x14ac:dyDescent="0.25">
      <c r="A148" s="116"/>
      <c r="B148" s="113"/>
      <c r="C148" s="358"/>
      <c r="D148" s="113"/>
      <c r="G148" s="358"/>
      <c r="H148" s="113"/>
      <c r="I148" s="113"/>
      <c r="J148" s="113"/>
      <c r="K148" s="358"/>
      <c r="L148" s="113"/>
      <c r="M148" s="358"/>
      <c r="N148" s="358"/>
      <c r="O148" s="358"/>
      <c r="P148" s="358"/>
      <c r="Q148" s="399" t="str">
        <f>IFERROR(VLOOKUP(P148,VALIDATIONS!$IE$2:$IG$48,2,FALSE),"")</f>
        <v/>
      </c>
      <c r="R148" s="106" t="str">
        <f>IF(AND(H148="",I148="",J148="",K148="",L148="",M148="",N148="",O148=""),"",  IF(OR(I148="",M148=""),0,I148*VLOOKUP(M148,VALIDATIONS!$AK$2:$AL$6,2)) +  IF(OR(H148="",J148="",K148=""),0, (H148*J148)*VLOOKUP(K148,VALIDATIONS!$AI$2:$AJ$5,2)))</f>
        <v/>
      </c>
      <c r="S148" s="113"/>
    </row>
    <row r="149" spans="1:19" x14ac:dyDescent="0.25">
      <c r="A149" s="116"/>
      <c r="B149" s="113"/>
      <c r="C149" s="358"/>
      <c r="D149" s="113"/>
      <c r="G149" s="358"/>
      <c r="H149" s="113"/>
      <c r="I149" s="113"/>
      <c r="J149" s="113"/>
      <c r="K149" s="358"/>
      <c r="L149" s="113"/>
      <c r="M149" s="358"/>
      <c r="N149" s="358"/>
      <c r="O149" s="358"/>
      <c r="P149" s="358"/>
      <c r="Q149" s="399" t="str">
        <f>IFERROR(VLOOKUP(P149,VALIDATIONS!$IE$2:$IG$48,2,FALSE),"")</f>
        <v/>
      </c>
      <c r="R149" s="106" t="str">
        <f>IF(AND(H149="",I149="",J149="",K149="",L149="",M149="",N149="",O149=""),"",  IF(OR(I149="",M149=""),0,I149*VLOOKUP(M149,VALIDATIONS!$AK$2:$AL$6,2)) +  IF(OR(H149="",J149="",K149=""),0, (H149*J149)*VLOOKUP(K149,VALIDATIONS!$AI$2:$AJ$5,2)))</f>
        <v/>
      </c>
      <c r="S149" s="113"/>
    </row>
    <row r="150" spans="1:19" x14ac:dyDescent="0.25">
      <c r="A150" s="116"/>
      <c r="B150" s="113"/>
      <c r="C150" s="358"/>
      <c r="D150" s="113"/>
      <c r="G150" s="358"/>
      <c r="H150" s="113"/>
      <c r="I150" s="113"/>
      <c r="J150" s="113"/>
      <c r="K150" s="358"/>
      <c r="L150" s="113"/>
      <c r="M150" s="358"/>
      <c r="N150" s="358"/>
      <c r="O150" s="358"/>
      <c r="P150" s="358"/>
      <c r="Q150" s="399" t="str">
        <f>IFERROR(VLOOKUP(P150,VALIDATIONS!$IE$2:$IG$48,2,FALSE),"")</f>
        <v/>
      </c>
      <c r="R150" s="106" t="str">
        <f>IF(AND(H150="",I150="",J150="",K150="",L150="",M150="",N150="",O150=""),"",  IF(OR(I150="",M150=""),0,I150*VLOOKUP(M150,VALIDATIONS!$AK$2:$AL$6,2)) +  IF(OR(H150="",J150="",K150=""),0, (H150*J150)*VLOOKUP(K150,VALIDATIONS!$AI$2:$AJ$5,2)))</f>
        <v/>
      </c>
      <c r="S150" s="113"/>
    </row>
    <row r="151" spans="1:19" x14ac:dyDescent="0.25">
      <c r="A151" s="116"/>
      <c r="B151" s="113"/>
      <c r="C151" s="358"/>
      <c r="D151" s="113"/>
      <c r="G151" s="358"/>
      <c r="H151" s="113"/>
      <c r="I151" s="113"/>
      <c r="J151" s="113"/>
      <c r="K151" s="358"/>
      <c r="L151" s="113"/>
      <c r="M151" s="358"/>
      <c r="N151" s="358"/>
      <c r="O151" s="358"/>
      <c r="P151" s="358"/>
      <c r="Q151" s="399" t="str">
        <f>IFERROR(VLOOKUP(P151,VALIDATIONS!$IE$2:$IG$48,2,FALSE),"")</f>
        <v/>
      </c>
      <c r="R151" s="106" t="str">
        <f>IF(AND(H151="",I151="",J151="",K151="",L151="",M151="",N151="",O151=""),"",  IF(OR(I151="",M151=""),0,I151*VLOOKUP(M151,VALIDATIONS!$AK$2:$AL$6,2)) +  IF(OR(H151="",J151="",K151=""),0, (H151*J151)*VLOOKUP(K151,VALIDATIONS!$AI$2:$AJ$5,2)))</f>
        <v/>
      </c>
      <c r="S151" s="113"/>
    </row>
    <row r="152" spans="1:19" x14ac:dyDescent="0.25">
      <c r="A152" s="116"/>
      <c r="B152" s="113"/>
      <c r="C152" s="358"/>
      <c r="D152" s="113"/>
      <c r="G152" s="358"/>
      <c r="H152" s="113"/>
      <c r="I152" s="113"/>
      <c r="J152" s="113"/>
      <c r="K152" s="358"/>
      <c r="L152" s="113"/>
      <c r="M152" s="358"/>
      <c r="N152" s="358"/>
      <c r="O152" s="358"/>
      <c r="P152" s="358"/>
      <c r="Q152" s="399" t="str">
        <f>IFERROR(VLOOKUP(P152,VALIDATIONS!$IE$2:$IG$48,2,FALSE),"")</f>
        <v/>
      </c>
      <c r="R152" s="106" t="str">
        <f>IF(AND(H152="",I152="",J152="",K152="",L152="",M152="",N152="",O152=""),"",  IF(OR(I152="",M152=""),0,I152*VLOOKUP(M152,VALIDATIONS!$AK$2:$AL$6,2)) +  IF(OR(H152="",J152="",K152=""),0, (H152*J152)*VLOOKUP(K152,VALIDATIONS!$AI$2:$AJ$5,2)))</f>
        <v/>
      </c>
      <c r="S152" s="113"/>
    </row>
    <row r="153" spans="1:19" x14ac:dyDescent="0.25">
      <c r="A153" s="116"/>
      <c r="B153" s="113"/>
      <c r="C153" s="358"/>
      <c r="D153" s="113"/>
      <c r="G153" s="358"/>
      <c r="H153" s="113"/>
      <c r="I153" s="113"/>
      <c r="J153" s="113"/>
      <c r="K153" s="358"/>
      <c r="L153" s="113"/>
      <c r="M153" s="358"/>
      <c r="N153" s="358"/>
      <c r="O153" s="358"/>
      <c r="P153" s="358"/>
      <c r="Q153" s="399" t="str">
        <f>IFERROR(VLOOKUP(P153,VALIDATIONS!$IE$2:$IG$48,2,FALSE),"")</f>
        <v/>
      </c>
      <c r="R153" s="106" t="str">
        <f>IF(AND(H153="",I153="",J153="",K153="",L153="",M153="",N153="",O153=""),"",  IF(OR(I153="",M153=""),0,I153*VLOOKUP(M153,VALIDATIONS!$AK$2:$AL$6,2)) +  IF(OR(H153="",J153="",K153=""),0, (H153*J153)*VLOOKUP(K153,VALIDATIONS!$AI$2:$AJ$5,2)))</f>
        <v/>
      </c>
      <c r="S153" s="113"/>
    </row>
    <row r="154" spans="1:19" x14ac:dyDescent="0.25">
      <c r="A154" s="116"/>
      <c r="B154" s="113"/>
      <c r="C154" s="358"/>
      <c r="D154" s="113"/>
      <c r="G154" s="358"/>
      <c r="H154" s="113"/>
      <c r="I154" s="113"/>
      <c r="J154" s="113"/>
      <c r="K154" s="358"/>
      <c r="L154" s="113"/>
      <c r="M154" s="358"/>
      <c r="N154" s="358"/>
      <c r="O154" s="358"/>
      <c r="P154" s="358"/>
      <c r="Q154" s="399" t="str">
        <f>IFERROR(VLOOKUP(P154,VALIDATIONS!$IE$2:$IG$48,2,FALSE),"")</f>
        <v/>
      </c>
      <c r="R154" s="106" t="str">
        <f>IF(AND(H154="",I154="",J154="",K154="",L154="",M154="",N154="",O154=""),"",  IF(OR(I154="",M154=""),0,I154*VLOOKUP(M154,VALIDATIONS!$AK$2:$AL$6,2)) +  IF(OR(H154="",J154="",K154=""),0, (H154*J154)*VLOOKUP(K154,VALIDATIONS!$AI$2:$AJ$5,2)))</f>
        <v/>
      </c>
      <c r="S154" s="113"/>
    </row>
    <row r="155" spans="1:19" x14ac:dyDescent="0.25">
      <c r="A155" s="116"/>
      <c r="B155" s="113"/>
      <c r="C155" s="358"/>
      <c r="D155" s="113"/>
      <c r="G155" s="358"/>
      <c r="H155" s="113"/>
      <c r="I155" s="113"/>
      <c r="J155" s="113"/>
      <c r="K155" s="358"/>
      <c r="L155" s="113"/>
      <c r="M155" s="358"/>
      <c r="N155" s="358"/>
      <c r="O155" s="358"/>
      <c r="P155" s="358"/>
      <c r="Q155" s="399" t="str">
        <f>IFERROR(VLOOKUP(P155,VALIDATIONS!$IE$2:$IG$48,2,FALSE),"")</f>
        <v/>
      </c>
      <c r="R155" s="106" t="str">
        <f>IF(AND(H155="",I155="",J155="",K155="",L155="",M155="",N155="",O155=""),"",  IF(OR(I155="",M155=""),0,I155*VLOOKUP(M155,VALIDATIONS!$AK$2:$AL$6,2)) +  IF(OR(H155="",J155="",K155=""),0, (H155*J155)*VLOOKUP(K155,VALIDATIONS!$AI$2:$AJ$5,2)))</f>
        <v/>
      </c>
      <c r="S155" s="113"/>
    </row>
    <row r="156" spans="1:19" x14ac:dyDescent="0.25">
      <c r="A156" s="116"/>
      <c r="B156" s="113"/>
      <c r="C156" s="358"/>
      <c r="D156" s="113"/>
      <c r="G156" s="358"/>
      <c r="H156" s="113"/>
      <c r="I156" s="113"/>
      <c r="J156" s="113"/>
      <c r="K156" s="358"/>
      <c r="L156" s="113"/>
      <c r="M156" s="358"/>
      <c r="N156" s="358"/>
      <c r="O156" s="358"/>
      <c r="P156" s="358"/>
      <c r="Q156" s="399" t="str">
        <f>IFERROR(VLOOKUP(P156,VALIDATIONS!$IE$2:$IG$48,2,FALSE),"")</f>
        <v/>
      </c>
      <c r="R156" s="106" t="str">
        <f>IF(AND(H156="",I156="",J156="",K156="",L156="",M156="",N156="",O156=""),"",  IF(OR(I156="",M156=""),0,I156*VLOOKUP(M156,VALIDATIONS!$AK$2:$AL$6,2)) +  IF(OR(H156="",J156="",K156=""),0, (H156*J156)*VLOOKUP(K156,VALIDATIONS!$AI$2:$AJ$5,2)))</f>
        <v/>
      </c>
      <c r="S156" s="113"/>
    </row>
    <row r="157" spans="1:19" x14ac:dyDescent="0.25">
      <c r="A157" s="116"/>
      <c r="B157" s="113"/>
      <c r="C157" s="358"/>
      <c r="D157" s="113"/>
      <c r="G157" s="358"/>
      <c r="H157" s="113"/>
      <c r="I157" s="113"/>
      <c r="J157" s="113"/>
      <c r="K157" s="358"/>
      <c r="L157" s="113"/>
      <c r="M157" s="358"/>
      <c r="N157" s="358"/>
      <c r="O157" s="358"/>
      <c r="P157" s="358"/>
      <c r="Q157" s="399" t="str">
        <f>IFERROR(VLOOKUP(P157,VALIDATIONS!$IE$2:$IG$48,2,FALSE),"")</f>
        <v/>
      </c>
      <c r="R157" s="106" t="str">
        <f>IF(AND(H157="",I157="",J157="",K157="",L157="",M157="",N157="",O157=""),"",  IF(OR(I157="",M157=""),0,I157*VLOOKUP(M157,VALIDATIONS!$AK$2:$AL$6,2)) +  IF(OR(H157="",J157="",K157=""),0, (H157*J157)*VLOOKUP(K157,VALIDATIONS!$AI$2:$AJ$5,2)))</f>
        <v/>
      </c>
      <c r="S157" s="113"/>
    </row>
    <row r="158" spans="1:19" x14ac:dyDescent="0.25">
      <c r="A158" s="116"/>
      <c r="B158" s="113"/>
      <c r="C158" s="358"/>
      <c r="D158" s="113"/>
      <c r="G158" s="358"/>
      <c r="H158" s="113"/>
      <c r="I158" s="113"/>
      <c r="J158" s="113"/>
      <c r="K158" s="358"/>
      <c r="L158" s="113"/>
      <c r="M158" s="358"/>
      <c r="N158" s="358"/>
      <c r="O158" s="358"/>
      <c r="P158" s="358"/>
      <c r="Q158" s="399" t="str">
        <f>IFERROR(VLOOKUP(P158,VALIDATIONS!$IE$2:$IG$48,2,FALSE),"")</f>
        <v/>
      </c>
      <c r="R158" s="106" t="str">
        <f>IF(AND(H158="",I158="",J158="",K158="",L158="",M158="",N158="",O158=""),"",  IF(OR(I158="",M158=""),0,I158*VLOOKUP(M158,VALIDATIONS!$AK$2:$AL$6,2)) +  IF(OR(H158="",J158="",K158=""),0, (H158*J158)*VLOOKUP(K158,VALIDATIONS!$AI$2:$AJ$5,2)))</f>
        <v/>
      </c>
      <c r="S158" s="113"/>
    </row>
    <row r="159" spans="1:19" x14ac:dyDescent="0.25">
      <c r="A159" s="116"/>
      <c r="B159" s="113"/>
      <c r="C159" s="358"/>
      <c r="D159" s="113"/>
      <c r="G159" s="358"/>
      <c r="H159" s="113"/>
      <c r="I159" s="113"/>
      <c r="J159" s="113"/>
      <c r="K159" s="358"/>
      <c r="L159" s="113"/>
      <c r="M159" s="358"/>
      <c r="N159" s="358"/>
      <c r="O159" s="358"/>
      <c r="P159" s="358"/>
      <c r="Q159" s="399" t="str">
        <f>IFERROR(VLOOKUP(P159,VALIDATIONS!$IE$2:$IG$48,2,FALSE),"")</f>
        <v/>
      </c>
      <c r="R159" s="106" t="str">
        <f>IF(AND(H159="",I159="",J159="",K159="",L159="",M159="",N159="",O159=""),"",  IF(OR(I159="",M159=""),0,I159*VLOOKUP(M159,VALIDATIONS!$AK$2:$AL$6,2)) +  IF(OR(H159="",J159="",K159=""),0, (H159*J159)*VLOOKUP(K159,VALIDATIONS!$AI$2:$AJ$5,2)))</f>
        <v/>
      </c>
      <c r="S159" s="113"/>
    </row>
    <row r="160" spans="1:19" x14ac:dyDescent="0.25">
      <c r="A160" s="116"/>
      <c r="B160" s="113"/>
      <c r="C160" s="358"/>
      <c r="D160" s="113"/>
      <c r="G160" s="358"/>
      <c r="H160" s="113"/>
      <c r="I160" s="113"/>
      <c r="J160" s="113"/>
      <c r="K160" s="358"/>
      <c r="L160" s="113"/>
      <c r="M160" s="358"/>
      <c r="N160" s="358"/>
      <c r="O160" s="358"/>
      <c r="P160" s="358"/>
      <c r="Q160" s="399" t="str">
        <f>IFERROR(VLOOKUP(P160,VALIDATIONS!$IE$2:$IG$48,2,FALSE),"")</f>
        <v/>
      </c>
      <c r="R160" s="106" t="str">
        <f>IF(AND(H160="",I160="",J160="",K160="",L160="",M160="",N160="",O160=""),"",  IF(OR(I160="",M160=""),0,I160*VLOOKUP(M160,VALIDATIONS!$AK$2:$AL$6,2)) +  IF(OR(H160="",J160="",K160=""),0, (H160*J160)*VLOOKUP(K160,VALIDATIONS!$AI$2:$AJ$5,2)))</f>
        <v/>
      </c>
      <c r="S160" s="113"/>
    </row>
    <row r="161" spans="1:19" x14ac:dyDescent="0.25">
      <c r="A161" s="116"/>
      <c r="B161" s="113"/>
      <c r="C161" s="358"/>
      <c r="D161" s="113"/>
      <c r="G161" s="358"/>
      <c r="H161" s="113"/>
      <c r="I161" s="113"/>
      <c r="J161" s="113"/>
      <c r="K161" s="358"/>
      <c r="L161" s="113"/>
      <c r="M161" s="358"/>
      <c r="N161" s="358"/>
      <c r="O161" s="358"/>
      <c r="P161" s="358"/>
      <c r="Q161" s="399" t="str">
        <f>IFERROR(VLOOKUP(P161,VALIDATIONS!$IE$2:$IG$48,2,FALSE),"")</f>
        <v/>
      </c>
      <c r="R161" s="106" t="str">
        <f>IF(AND(H161="",I161="",J161="",K161="",L161="",M161="",N161="",O161=""),"",  IF(OR(I161="",M161=""),0,I161*VLOOKUP(M161,VALIDATIONS!$AK$2:$AL$6,2)) +  IF(OR(H161="",J161="",K161=""),0, (H161*J161)*VLOOKUP(K161,VALIDATIONS!$AI$2:$AJ$5,2)))</f>
        <v/>
      </c>
      <c r="S161" s="113"/>
    </row>
    <row r="162" spans="1:19" x14ac:dyDescent="0.25">
      <c r="A162" s="116"/>
      <c r="B162" s="113"/>
      <c r="C162" s="358"/>
      <c r="D162" s="113"/>
      <c r="G162" s="358"/>
      <c r="H162" s="113"/>
      <c r="I162" s="113"/>
      <c r="J162" s="113"/>
      <c r="K162" s="358"/>
      <c r="L162" s="113"/>
      <c r="M162" s="358"/>
      <c r="N162" s="358"/>
      <c r="O162" s="358"/>
      <c r="P162" s="358"/>
      <c r="Q162" s="399" t="str">
        <f>IFERROR(VLOOKUP(P162,VALIDATIONS!$IE$2:$IG$48,2,FALSE),"")</f>
        <v/>
      </c>
      <c r="R162" s="106" t="str">
        <f>IF(AND(H162="",I162="",J162="",K162="",L162="",M162="",N162="",O162=""),"",  IF(OR(I162="",M162=""),0,I162*VLOOKUP(M162,VALIDATIONS!$AK$2:$AL$6,2)) +  IF(OR(H162="",J162="",K162=""),0, (H162*J162)*VLOOKUP(K162,VALIDATIONS!$AI$2:$AJ$5,2)))</f>
        <v/>
      </c>
      <c r="S162" s="113"/>
    </row>
    <row r="163" spans="1:19" x14ac:dyDescent="0.25">
      <c r="A163" s="116"/>
      <c r="B163" s="113"/>
      <c r="C163" s="358"/>
      <c r="D163" s="113"/>
      <c r="G163" s="358"/>
      <c r="H163" s="113"/>
      <c r="I163" s="113"/>
      <c r="J163" s="113"/>
      <c r="K163" s="358"/>
      <c r="L163" s="113"/>
      <c r="M163" s="358"/>
      <c r="N163" s="358"/>
      <c r="O163" s="358"/>
      <c r="P163" s="358"/>
      <c r="Q163" s="399" t="str">
        <f>IFERROR(VLOOKUP(P163,VALIDATIONS!$IE$2:$IG$48,2,FALSE),"")</f>
        <v/>
      </c>
      <c r="R163" s="106" t="str">
        <f>IF(AND(H163="",I163="",J163="",K163="",L163="",M163="",N163="",O163=""),"",  IF(OR(I163="",M163=""),0,I163*VLOOKUP(M163,VALIDATIONS!$AK$2:$AL$6,2)) +  IF(OR(H163="",J163="",K163=""),0, (H163*J163)*VLOOKUP(K163,VALIDATIONS!$AI$2:$AJ$5,2)))</f>
        <v/>
      </c>
      <c r="S163" s="113"/>
    </row>
    <row r="164" spans="1:19" x14ac:dyDescent="0.25">
      <c r="A164" s="116"/>
      <c r="B164" s="113"/>
      <c r="C164" s="358"/>
      <c r="D164" s="113"/>
      <c r="G164" s="358"/>
      <c r="H164" s="113"/>
      <c r="I164" s="113"/>
      <c r="J164" s="113"/>
      <c r="K164" s="358"/>
      <c r="L164" s="113"/>
      <c r="M164" s="358"/>
      <c r="N164" s="358"/>
      <c r="O164" s="358"/>
      <c r="P164" s="358"/>
      <c r="Q164" s="399" t="str">
        <f>IFERROR(VLOOKUP(P164,VALIDATIONS!$IE$2:$IG$48,2,FALSE),"")</f>
        <v/>
      </c>
      <c r="R164" s="106" t="str">
        <f>IF(AND(H164="",I164="",J164="",K164="",L164="",M164="",N164="",O164=""),"",  IF(OR(I164="",M164=""),0,I164*VLOOKUP(M164,VALIDATIONS!$AK$2:$AL$6,2)) +  IF(OR(H164="",J164="",K164=""),0, (H164*J164)*VLOOKUP(K164,VALIDATIONS!$AI$2:$AJ$5,2)))</f>
        <v/>
      </c>
      <c r="S164" s="113"/>
    </row>
    <row r="165" spans="1:19" x14ac:dyDescent="0.25">
      <c r="A165" s="116"/>
      <c r="B165" s="113"/>
      <c r="C165" s="358"/>
      <c r="D165" s="113"/>
      <c r="G165" s="358"/>
      <c r="H165" s="113"/>
      <c r="I165" s="113"/>
      <c r="J165" s="113"/>
      <c r="K165" s="358"/>
      <c r="L165" s="113"/>
      <c r="M165" s="358"/>
      <c r="N165" s="358"/>
      <c r="O165" s="358"/>
      <c r="P165" s="358"/>
      <c r="Q165" s="399" t="str">
        <f>IFERROR(VLOOKUP(P165,VALIDATIONS!$IE$2:$IG$48,2,FALSE),"")</f>
        <v/>
      </c>
      <c r="R165" s="106" t="str">
        <f>IF(AND(H165="",I165="",J165="",K165="",L165="",M165="",N165="",O165=""),"",  IF(OR(I165="",M165=""),0,I165*VLOOKUP(M165,VALIDATIONS!$AK$2:$AL$6,2)) +  IF(OR(H165="",J165="",K165=""),0, (H165*J165)*VLOOKUP(K165,VALIDATIONS!$AI$2:$AJ$5,2)))</f>
        <v/>
      </c>
      <c r="S165" s="113"/>
    </row>
    <row r="166" spans="1:19" x14ac:dyDescent="0.25">
      <c r="A166" s="116"/>
      <c r="B166" s="113"/>
      <c r="C166" s="358"/>
      <c r="D166" s="113"/>
      <c r="G166" s="358"/>
      <c r="H166" s="113"/>
      <c r="I166" s="113"/>
      <c r="J166" s="113"/>
      <c r="K166" s="358"/>
      <c r="L166" s="113"/>
      <c r="M166" s="358"/>
      <c r="N166" s="358"/>
      <c r="O166" s="358"/>
      <c r="P166" s="358"/>
      <c r="Q166" s="399" t="str">
        <f>IFERROR(VLOOKUP(P166,VALIDATIONS!$IE$2:$IG$48,2,FALSE),"")</f>
        <v/>
      </c>
      <c r="R166" s="106" t="str">
        <f>IF(AND(H166="",I166="",J166="",K166="",L166="",M166="",N166="",O166=""),"",  IF(OR(I166="",M166=""),0,I166*VLOOKUP(M166,VALIDATIONS!$AK$2:$AL$6,2)) +  IF(OR(H166="",J166="",K166=""),0, (H166*J166)*VLOOKUP(K166,VALIDATIONS!$AI$2:$AJ$5,2)))</f>
        <v/>
      </c>
      <c r="S166" s="113"/>
    </row>
    <row r="167" spans="1:19" x14ac:dyDescent="0.25">
      <c r="A167" s="116"/>
      <c r="B167" s="113"/>
      <c r="C167" s="358"/>
      <c r="D167" s="113"/>
      <c r="G167" s="358"/>
      <c r="H167" s="113"/>
      <c r="I167" s="113"/>
      <c r="J167" s="113"/>
      <c r="K167" s="358"/>
      <c r="L167" s="113"/>
      <c r="M167" s="358"/>
      <c r="N167" s="358"/>
      <c r="O167" s="358"/>
      <c r="P167" s="358"/>
      <c r="Q167" s="399" t="str">
        <f>IFERROR(VLOOKUP(P167,VALIDATIONS!$IE$2:$IG$48,2,FALSE),"")</f>
        <v/>
      </c>
      <c r="R167" s="106" t="str">
        <f>IF(AND(H167="",I167="",J167="",K167="",L167="",M167="",N167="",O167=""),"",  IF(OR(I167="",M167=""),0,I167*VLOOKUP(M167,VALIDATIONS!$AK$2:$AL$6,2)) +  IF(OR(H167="",J167="",K167=""),0, (H167*J167)*VLOOKUP(K167,VALIDATIONS!$AI$2:$AJ$5,2)))</f>
        <v/>
      </c>
      <c r="S167" s="113"/>
    </row>
    <row r="168" spans="1:19" x14ac:dyDescent="0.25">
      <c r="A168" s="116"/>
      <c r="B168" s="113"/>
      <c r="C168" s="358"/>
      <c r="D168" s="113"/>
      <c r="G168" s="358"/>
      <c r="H168" s="113"/>
      <c r="I168" s="113"/>
      <c r="J168" s="113"/>
      <c r="K168" s="358"/>
      <c r="L168" s="113"/>
      <c r="M168" s="358"/>
      <c r="N168" s="358"/>
      <c r="O168" s="358"/>
      <c r="P168" s="358"/>
      <c r="Q168" s="399" t="str">
        <f>IFERROR(VLOOKUP(P168,VALIDATIONS!$IE$2:$IG$48,2,FALSE),"")</f>
        <v/>
      </c>
      <c r="R168" s="106" t="str">
        <f>IF(AND(H168="",I168="",J168="",K168="",L168="",M168="",N168="",O168=""),"",  IF(OR(I168="",M168=""),0,I168*VLOOKUP(M168,VALIDATIONS!$AK$2:$AL$6,2)) +  IF(OR(H168="",J168="",K168=""),0, (H168*J168)*VLOOKUP(K168,VALIDATIONS!$AI$2:$AJ$5,2)))</f>
        <v/>
      </c>
      <c r="S168" s="113"/>
    </row>
    <row r="169" spans="1:19" x14ac:dyDescent="0.25">
      <c r="A169" s="116"/>
      <c r="B169" s="113"/>
      <c r="C169" s="358"/>
      <c r="D169" s="113"/>
      <c r="G169" s="358"/>
      <c r="H169" s="113"/>
      <c r="I169" s="113"/>
      <c r="J169" s="113"/>
      <c r="K169" s="358"/>
      <c r="L169" s="113"/>
      <c r="M169" s="358"/>
      <c r="N169" s="358"/>
      <c r="O169" s="358"/>
      <c r="P169" s="358"/>
      <c r="Q169" s="399" t="str">
        <f>IFERROR(VLOOKUP(P169,VALIDATIONS!$IE$2:$IG$48,2,FALSE),"")</f>
        <v/>
      </c>
      <c r="R169" s="106" t="str">
        <f>IF(AND(H169="",I169="",J169="",K169="",L169="",M169="",N169="",O169=""),"",  IF(OR(I169="",M169=""),0,I169*VLOOKUP(M169,VALIDATIONS!$AK$2:$AL$6,2)) +  IF(OR(H169="",J169="",K169=""),0, (H169*J169)*VLOOKUP(K169,VALIDATIONS!$AI$2:$AJ$5,2)))</f>
        <v/>
      </c>
      <c r="S169" s="113"/>
    </row>
    <row r="170" spans="1:19" x14ac:dyDescent="0.25">
      <c r="A170" s="116"/>
      <c r="B170" s="113"/>
      <c r="C170" s="358"/>
      <c r="D170" s="113"/>
      <c r="G170" s="358"/>
      <c r="H170" s="113"/>
      <c r="I170" s="113"/>
      <c r="J170" s="113"/>
      <c r="K170" s="358"/>
      <c r="L170" s="113"/>
      <c r="M170" s="358"/>
      <c r="N170" s="358"/>
      <c r="O170" s="358"/>
      <c r="P170" s="358"/>
      <c r="Q170" s="399" t="str">
        <f>IFERROR(VLOOKUP(P170,VALIDATIONS!$IE$2:$IG$48,2,FALSE),"")</f>
        <v/>
      </c>
      <c r="R170" s="106" t="str">
        <f>IF(AND(H170="",I170="",J170="",K170="",L170="",M170="",N170="",O170=""),"",  IF(OR(I170="",M170=""),0,I170*VLOOKUP(M170,VALIDATIONS!$AK$2:$AL$6,2)) +  IF(OR(H170="",J170="",K170=""),0, (H170*J170)*VLOOKUP(K170,VALIDATIONS!$AI$2:$AJ$5,2)))</f>
        <v/>
      </c>
      <c r="S170" s="113"/>
    </row>
    <row r="171" spans="1:19" x14ac:dyDescent="0.25">
      <c r="A171" s="116"/>
      <c r="B171" s="113"/>
      <c r="C171" s="358"/>
      <c r="D171" s="113"/>
      <c r="G171" s="358"/>
      <c r="H171" s="113"/>
      <c r="I171" s="113"/>
      <c r="J171" s="113"/>
      <c r="K171" s="358"/>
      <c r="L171" s="113"/>
      <c r="M171" s="358"/>
      <c r="N171" s="358"/>
      <c r="O171" s="358"/>
      <c r="P171" s="358"/>
      <c r="Q171" s="399" t="str">
        <f>IFERROR(VLOOKUP(P171,VALIDATIONS!$IE$2:$IG$48,2,FALSE),"")</f>
        <v/>
      </c>
      <c r="R171" s="106" t="str">
        <f>IF(AND(H171="",I171="",J171="",K171="",L171="",M171="",N171="",O171=""),"",  IF(OR(I171="",M171=""),0,I171*VLOOKUP(M171,VALIDATIONS!$AK$2:$AL$6,2)) +  IF(OR(H171="",J171="",K171=""),0, (H171*J171)*VLOOKUP(K171,VALIDATIONS!$AI$2:$AJ$5,2)))</f>
        <v/>
      </c>
      <c r="S171" s="113"/>
    </row>
    <row r="172" spans="1:19" x14ac:dyDescent="0.25">
      <c r="A172" s="116"/>
      <c r="B172" s="113"/>
      <c r="C172" s="358"/>
      <c r="D172" s="113"/>
      <c r="G172" s="358"/>
      <c r="H172" s="113"/>
      <c r="I172" s="113"/>
      <c r="J172" s="113"/>
      <c r="K172" s="358"/>
      <c r="L172" s="113"/>
      <c r="M172" s="358"/>
      <c r="N172" s="358"/>
      <c r="O172" s="358"/>
      <c r="P172" s="358"/>
      <c r="Q172" s="399" t="str">
        <f>IFERROR(VLOOKUP(P172,VALIDATIONS!$IE$2:$IG$48,2,FALSE),"")</f>
        <v/>
      </c>
      <c r="R172" s="106" t="str">
        <f>IF(AND(H172="",I172="",J172="",K172="",L172="",M172="",N172="",O172=""),"",  IF(OR(I172="",M172=""),0,I172*VLOOKUP(M172,VALIDATIONS!$AK$2:$AL$6,2)) +  IF(OR(H172="",J172="",K172=""),0, (H172*J172)*VLOOKUP(K172,VALIDATIONS!$AI$2:$AJ$5,2)))</f>
        <v/>
      </c>
      <c r="S172" s="113"/>
    </row>
    <row r="173" spans="1:19" x14ac:dyDescent="0.25">
      <c r="A173" s="116"/>
      <c r="B173" s="113"/>
      <c r="C173" s="358"/>
      <c r="D173" s="113"/>
      <c r="G173" s="358"/>
      <c r="H173" s="113"/>
      <c r="I173" s="113"/>
      <c r="J173" s="113"/>
      <c r="K173" s="358"/>
      <c r="L173" s="113"/>
      <c r="M173" s="358"/>
      <c r="N173" s="358"/>
      <c r="O173" s="358"/>
      <c r="P173" s="358"/>
      <c r="Q173" s="399" t="str">
        <f>IFERROR(VLOOKUP(P173,VALIDATIONS!$IE$2:$IG$48,2,FALSE),"")</f>
        <v/>
      </c>
      <c r="R173" s="106" t="str">
        <f>IF(AND(H173="",I173="",J173="",K173="",L173="",M173="",N173="",O173=""),"",  IF(OR(I173="",M173=""),0,I173*VLOOKUP(M173,VALIDATIONS!$AK$2:$AL$6,2)) +  IF(OR(H173="",J173="",K173=""),0, (H173*J173)*VLOOKUP(K173,VALIDATIONS!$AI$2:$AJ$5,2)))</f>
        <v/>
      </c>
      <c r="S173" s="113"/>
    </row>
    <row r="174" spans="1:19" x14ac:dyDescent="0.25">
      <c r="A174" s="116"/>
      <c r="B174" s="113"/>
      <c r="C174" s="358"/>
      <c r="D174" s="113"/>
      <c r="G174" s="358"/>
      <c r="H174" s="113"/>
      <c r="I174" s="113"/>
      <c r="J174" s="113"/>
      <c r="K174" s="358"/>
      <c r="L174" s="113"/>
      <c r="M174" s="358"/>
      <c r="N174" s="358"/>
      <c r="O174" s="358"/>
      <c r="P174" s="358"/>
      <c r="Q174" s="399" t="str">
        <f>IFERROR(VLOOKUP(P174,VALIDATIONS!$IE$2:$IG$48,2,FALSE),"")</f>
        <v/>
      </c>
      <c r="R174" s="106" t="str">
        <f>IF(AND(H174="",I174="",J174="",K174="",L174="",M174="",N174="",O174=""),"",  IF(OR(I174="",M174=""),0,I174*VLOOKUP(M174,VALIDATIONS!$AK$2:$AL$6,2)) +  IF(OR(H174="",J174="",K174=""),0, (H174*J174)*VLOOKUP(K174,VALIDATIONS!$AI$2:$AJ$5,2)))</f>
        <v/>
      </c>
      <c r="S174" s="113"/>
    </row>
    <row r="175" spans="1:19" x14ac:dyDescent="0.25">
      <c r="A175" s="116"/>
      <c r="B175" s="113"/>
      <c r="C175" s="358"/>
      <c r="D175" s="113"/>
      <c r="G175" s="358"/>
      <c r="H175" s="113"/>
      <c r="I175" s="113"/>
      <c r="J175" s="113"/>
      <c r="K175" s="358"/>
      <c r="L175" s="113"/>
      <c r="M175" s="358"/>
      <c r="N175" s="358"/>
      <c r="O175" s="358"/>
      <c r="P175" s="358"/>
      <c r="Q175" s="399" t="str">
        <f>IFERROR(VLOOKUP(P175,VALIDATIONS!$IE$2:$IG$48,2,FALSE),"")</f>
        <v/>
      </c>
      <c r="R175" s="106" t="str">
        <f>IF(AND(H175="",I175="",J175="",K175="",L175="",M175="",N175="",O175=""),"",  IF(OR(I175="",M175=""),0,I175*VLOOKUP(M175,VALIDATIONS!$AK$2:$AL$6,2)) +  IF(OR(H175="",J175="",K175=""),0, (H175*J175)*VLOOKUP(K175,VALIDATIONS!$AI$2:$AJ$5,2)))</f>
        <v/>
      </c>
      <c r="S175" s="113"/>
    </row>
    <row r="176" spans="1:19" x14ac:dyDescent="0.25">
      <c r="A176" s="116"/>
      <c r="B176" s="113"/>
      <c r="C176" s="358"/>
      <c r="D176" s="113"/>
      <c r="G176" s="358"/>
      <c r="H176" s="113"/>
      <c r="I176" s="113"/>
      <c r="J176" s="113"/>
      <c r="K176" s="358"/>
      <c r="L176" s="113"/>
      <c r="M176" s="358"/>
      <c r="N176" s="358"/>
      <c r="O176" s="358"/>
      <c r="P176" s="358"/>
      <c r="Q176" s="399" t="str">
        <f>IFERROR(VLOOKUP(P176,VALIDATIONS!$IE$2:$IG$48,2,FALSE),"")</f>
        <v/>
      </c>
      <c r="R176" s="106" t="str">
        <f>IF(AND(H176="",I176="",J176="",K176="",L176="",M176="",N176="",O176=""),"",  IF(OR(I176="",M176=""),0,I176*VLOOKUP(M176,VALIDATIONS!$AK$2:$AL$6,2)) +  IF(OR(H176="",J176="",K176=""),0, (H176*J176)*VLOOKUP(K176,VALIDATIONS!$AI$2:$AJ$5,2)))</f>
        <v/>
      </c>
      <c r="S176" s="113"/>
    </row>
    <row r="177" spans="1:19" x14ac:dyDescent="0.25">
      <c r="A177" s="116"/>
      <c r="B177" s="113"/>
      <c r="C177" s="358"/>
      <c r="D177" s="113"/>
      <c r="G177" s="358"/>
      <c r="H177" s="113"/>
      <c r="I177" s="113"/>
      <c r="J177" s="113"/>
      <c r="K177" s="358"/>
      <c r="L177" s="113"/>
      <c r="M177" s="358"/>
      <c r="N177" s="358"/>
      <c r="O177" s="358"/>
      <c r="P177" s="358"/>
      <c r="Q177" s="399" t="str">
        <f>IFERROR(VLOOKUP(P177,VALIDATIONS!$IE$2:$IG$48,2,FALSE),"")</f>
        <v/>
      </c>
      <c r="R177" s="106" t="str">
        <f>IF(AND(H177="",I177="",J177="",K177="",L177="",M177="",N177="",O177=""),"",  IF(OR(I177="",M177=""),0,I177*VLOOKUP(M177,VALIDATIONS!$AK$2:$AL$6,2)) +  IF(OR(H177="",J177="",K177=""),0, (H177*J177)*VLOOKUP(K177,VALIDATIONS!$AI$2:$AJ$5,2)))</f>
        <v/>
      </c>
      <c r="S177" s="113"/>
    </row>
    <row r="178" spans="1:19" x14ac:dyDescent="0.25">
      <c r="A178" s="116"/>
      <c r="B178" s="113"/>
      <c r="C178" s="358"/>
      <c r="D178" s="113"/>
      <c r="G178" s="358"/>
      <c r="H178" s="113"/>
      <c r="I178" s="113"/>
      <c r="J178" s="113"/>
      <c r="K178" s="358"/>
      <c r="L178" s="113"/>
      <c r="M178" s="358"/>
      <c r="N178" s="358"/>
      <c r="O178" s="358"/>
      <c r="P178" s="358"/>
      <c r="Q178" s="399" t="str">
        <f>IFERROR(VLOOKUP(P178,VALIDATIONS!$IE$2:$IG$48,2,FALSE),"")</f>
        <v/>
      </c>
      <c r="R178" s="106" t="str">
        <f>IF(AND(H178="",I178="",J178="",K178="",L178="",M178="",N178="",O178=""),"",  IF(OR(I178="",M178=""),0,I178*VLOOKUP(M178,VALIDATIONS!$AK$2:$AL$6,2)) +  IF(OR(H178="",J178="",K178=""),0, (H178*J178)*VLOOKUP(K178,VALIDATIONS!$AI$2:$AJ$5,2)))</f>
        <v/>
      </c>
      <c r="S178" s="113"/>
    </row>
    <row r="179" spans="1:19" x14ac:dyDescent="0.25">
      <c r="A179" s="116"/>
      <c r="B179" s="113"/>
      <c r="C179" s="358"/>
      <c r="D179" s="113"/>
      <c r="G179" s="358"/>
      <c r="H179" s="113"/>
      <c r="I179" s="113"/>
      <c r="J179" s="113"/>
      <c r="K179" s="358"/>
      <c r="L179" s="113"/>
      <c r="M179" s="358"/>
      <c r="N179" s="358"/>
      <c r="O179" s="358"/>
      <c r="P179" s="358"/>
      <c r="Q179" s="399" t="str">
        <f>IFERROR(VLOOKUP(P179,VALIDATIONS!$IE$2:$IG$48,2,FALSE),"")</f>
        <v/>
      </c>
      <c r="R179" s="106" t="str">
        <f>IF(AND(H179="",I179="",J179="",K179="",L179="",M179="",N179="",O179=""),"",  IF(OR(I179="",M179=""),0,I179*VLOOKUP(M179,VALIDATIONS!$AK$2:$AL$6,2)) +  IF(OR(H179="",J179="",K179=""),0, (H179*J179)*VLOOKUP(K179,VALIDATIONS!$AI$2:$AJ$5,2)))</f>
        <v/>
      </c>
      <c r="S179" s="113"/>
    </row>
    <row r="180" spans="1:19" x14ac:dyDescent="0.25">
      <c r="A180" s="116"/>
      <c r="B180" s="113"/>
      <c r="C180" s="358"/>
      <c r="D180" s="113"/>
      <c r="G180" s="358"/>
      <c r="H180" s="113"/>
      <c r="I180" s="113"/>
      <c r="J180" s="113"/>
      <c r="K180" s="358"/>
      <c r="L180" s="113"/>
      <c r="M180" s="358"/>
      <c r="N180" s="358"/>
      <c r="O180" s="358"/>
      <c r="P180" s="358"/>
      <c r="Q180" s="399" t="str">
        <f>IFERROR(VLOOKUP(P180,VALIDATIONS!$IE$2:$IG$48,2,FALSE),"")</f>
        <v/>
      </c>
      <c r="R180" s="106" t="str">
        <f>IF(AND(H180="",I180="",J180="",K180="",L180="",M180="",N180="",O180=""),"",  IF(OR(I180="",M180=""),0,I180*VLOOKUP(M180,VALIDATIONS!$AK$2:$AL$6,2)) +  IF(OR(H180="",J180="",K180=""),0, (H180*J180)*VLOOKUP(K180,VALIDATIONS!$AI$2:$AJ$5,2)))</f>
        <v/>
      </c>
      <c r="S180" s="113"/>
    </row>
    <row r="181" spans="1:19" x14ac:dyDescent="0.25">
      <c r="A181" s="116"/>
      <c r="B181" s="113"/>
      <c r="C181" s="358"/>
      <c r="D181" s="113"/>
      <c r="G181" s="358"/>
      <c r="H181" s="113"/>
      <c r="I181" s="113"/>
      <c r="J181" s="113"/>
      <c r="K181" s="358"/>
      <c r="L181" s="113"/>
      <c r="M181" s="358"/>
      <c r="N181" s="358"/>
      <c r="O181" s="358"/>
      <c r="P181" s="358"/>
      <c r="Q181" s="399" t="str">
        <f>IFERROR(VLOOKUP(P181,VALIDATIONS!$IE$2:$IG$48,2,FALSE),"")</f>
        <v/>
      </c>
      <c r="R181" s="106" t="str">
        <f>IF(AND(H181="",I181="",J181="",K181="",L181="",M181="",N181="",O181=""),"",  IF(OR(I181="",M181=""),0,I181*VLOOKUP(M181,VALIDATIONS!$AK$2:$AL$6,2)) +  IF(OR(H181="",J181="",K181=""),0, (H181*J181)*VLOOKUP(K181,VALIDATIONS!$AI$2:$AJ$5,2)))</f>
        <v/>
      </c>
      <c r="S181" s="113"/>
    </row>
    <row r="182" spans="1:19" x14ac:dyDescent="0.25">
      <c r="A182" s="116"/>
      <c r="B182" s="113"/>
      <c r="C182" s="358"/>
      <c r="D182" s="113"/>
      <c r="G182" s="358"/>
      <c r="H182" s="113"/>
      <c r="I182" s="113"/>
      <c r="J182" s="113"/>
      <c r="K182" s="358"/>
      <c r="L182" s="113"/>
      <c r="M182" s="358"/>
      <c r="N182" s="358"/>
      <c r="O182" s="358"/>
      <c r="P182" s="358"/>
      <c r="Q182" s="399" t="str">
        <f>IFERROR(VLOOKUP(P182,VALIDATIONS!$IE$2:$IG$48,2,FALSE),"")</f>
        <v/>
      </c>
      <c r="R182" s="106" t="str">
        <f>IF(AND(H182="",I182="",J182="",K182="",L182="",M182="",N182="",O182=""),"",  IF(OR(I182="",M182=""),0,I182*VLOOKUP(M182,VALIDATIONS!$AK$2:$AL$6,2)) +  IF(OR(H182="",J182="",K182=""),0, (H182*J182)*VLOOKUP(K182,VALIDATIONS!$AI$2:$AJ$5,2)))</f>
        <v/>
      </c>
      <c r="S182" s="113"/>
    </row>
    <row r="183" spans="1:19" x14ac:dyDescent="0.25">
      <c r="A183" s="116"/>
      <c r="B183" s="113"/>
      <c r="C183" s="358"/>
      <c r="D183" s="113"/>
      <c r="G183" s="358"/>
      <c r="H183" s="113"/>
      <c r="I183" s="113"/>
      <c r="J183" s="113"/>
      <c r="K183" s="358"/>
      <c r="L183" s="113"/>
      <c r="M183" s="358"/>
      <c r="N183" s="358"/>
      <c r="O183" s="358"/>
      <c r="P183" s="358"/>
      <c r="Q183" s="399" t="str">
        <f>IFERROR(VLOOKUP(P183,VALIDATIONS!$IE$2:$IG$48,2,FALSE),"")</f>
        <v/>
      </c>
      <c r="R183" s="106" t="str">
        <f>IF(AND(H183="",I183="",J183="",K183="",L183="",M183="",N183="",O183=""),"",  IF(OR(I183="",M183=""),0,I183*VLOOKUP(M183,VALIDATIONS!$AK$2:$AL$6,2)) +  IF(OR(H183="",J183="",K183=""),0, (H183*J183)*VLOOKUP(K183,VALIDATIONS!$AI$2:$AJ$5,2)))</f>
        <v/>
      </c>
      <c r="S183" s="113"/>
    </row>
    <row r="184" spans="1:19" x14ac:dyDescent="0.25">
      <c r="A184" s="116"/>
      <c r="B184" s="113"/>
      <c r="C184" s="358"/>
      <c r="D184" s="113"/>
      <c r="G184" s="358"/>
      <c r="H184" s="113"/>
      <c r="I184" s="113"/>
      <c r="J184" s="113"/>
      <c r="K184" s="358"/>
      <c r="L184" s="113"/>
      <c r="M184" s="358"/>
      <c r="N184" s="358"/>
      <c r="O184" s="358"/>
      <c r="P184" s="358"/>
      <c r="Q184" s="399" t="str">
        <f>IFERROR(VLOOKUP(P184,VALIDATIONS!$IE$2:$IG$48,2,FALSE),"")</f>
        <v/>
      </c>
      <c r="R184" s="106" t="str">
        <f>IF(AND(H184="",I184="",J184="",K184="",L184="",M184="",N184="",O184=""),"",  IF(OR(I184="",M184=""),0,I184*VLOOKUP(M184,VALIDATIONS!$AK$2:$AL$6,2)) +  IF(OR(H184="",J184="",K184=""),0, (H184*J184)*VLOOKUP(K184,VALIDATIONS!$AI$2:$AJ$5,2)))</f>
        <v/>
      </c>
      <c r="S184" s="113"/>
    </row>
    <row r="185" spans="1:19" x14ac:dyDescent="0.25">
      <c r="A185" s="116"/>
      <c r="B185" s="113"/>
      <c r="C185" s="358"/>
      <c r="D185" s="113"/>
      <c r="G185" s="358"/>
      <c r="H185" s="113"/>
      <c r="I185" s="113"/>
      <c r="J185" s="113"/>
      <c r="K185" s="358"/>
      <c r="L185" s="113"/>
      <c r="M185" s="358"/>
      <c r="N185" s="358"/>
      <c r="O185" s="358"/>
      <c r="P185" s="358"/>
      <c r="Q185" s="399" t="str">
        <f>IFERROR(VLOOKUP(P185,VALIDATIONS!$IE$2:$IG$48,2,FALSE),"")</f>
        <v/>
      </c>
      <c r="R185" s="106" t="str">
        <f>IF(AND(H185="",I185="",J185="",K185="",L185="",M185="",N185="",O185=""),"",  IF(OR(I185="",M185=""),0,I185*VLOOKUP(M185,VALIDATIONS!$AK$2:$AL$6,2)) +  IF(OR(H185="",J185="",K185=""),0, (H185*J185)*VLOOKUP(K185,VALIDATIONS!$AI$2:$AJ$5,2)))</f>
        <v/>
      </c>
      <c r="S185" s="113"/>
    </row>
    <row r="186" spans="1:19" x14ac:dyDescent="0.25">
      <c r="A186" s="116"/>
      <c r="B186" s="113"/>
      <c r="C186" s="358"/>
      <c r="D186" s="113"/>
      <c r="G186" s="358"/>
      <c r="H186" s="113"/>
      <c r="I186" s="113"/>
      <c r="J186" s="113"/>
      <c r="K186" s="358"/>
      <c r="L186" s="113"/>
      <c r="M186" s="358"/>
      <c r="N186" s="358"/>
      <c r="O186" s="358"/>
      <c r="P186" s="358"/>
      <c r="Q186" s="399" t="str">
        <f>IFERROR(VLOOKUP(P186,VALIDATIONS!$IE$2:$IG$48,2,FALSE),"")</f>
        <v/>
      </c>
      <c r="R186" s="106" t="str">
        <f>IF(AND(H186="",I186="",J186="",K186="",L186="",M186="",N186="",O186=""),"",  IF(OR(I186="",M186=""),0,I186*VLOOKUP(M186,VALIDATIONS!$AK$2:$AL$6,2)) +  IF(OR(H186="",J186="",K186=""),0, (H186*J186)*VLOOKUP(K186,VALIDATIONS!$AI$2:$AJ$5,2)))</f>
        <v/>
      </c>
      <c r="S186" s="113"/>
    </row>
    <row r="187" spans="1:19" x14ac:dyDescent="0.25">
      <c r="A187" s="116"/>
      <c r="B187" s="113"/>
      <c r="C187" s="358"/>
      <c r="D187" s="113"/>
      <c r="G187" s="358"/>
      <c r="H187" s="113"/>
      <c r="I187" s="113"/>
      <c r="J187" s="113"/>
      <c r="K187" s="358"/>
      <c r="L187" s="113"/>
      <c r="M187" s="358"/>
      <c r="N187" s="358"/>
      <c r="O187" s="358"/>
      <c r="P187" s="358"/>
      <c r="Q187" s="399" t="str">
        <f>IFERROR(VLOOKUP(P187,VALIDATIONS!$IE$2:$IG$48,2,FALSE),"")</f>
        <v/>
      </c>
      <c r="R187" s="106" t="str">
        <f>IF(AND(H187="",I187="",J187="",K187="",L187="",M187="",N187="",O187=""),"",  IF(OR(I187="",M187=""),0,I187*VLOOKUP(M187,VALIDATIONS!$AK$2:$AL$6,2)) +  IF(OR(H187="",J187="",K187=""),0, (H187*J187)*VLOOKUP(K187,VALIDATIONS!$AI$2:$AJ$5,2)))</f>
        <v/>
      </c>
      <c r="S187" s="113"/>
    </row>
    <row r="188" spans="1:19" x14ac:dyDescent="0.25">
      <c r="A188" s="116"/>
      <c r="B188" s="113"/>
      <c r="C188" s="358"/>
      <c r="D188" s="113"/>
      <c r="G188" s="358"/>
      <c r="H188" s="113"/>
      <c r="I188" s="113"/>
      <c r="J188" s="113"/>
      <c r="K188" s="358"/>
      <c r="L188" s="113"/>
      <c r="M188" s="358"/>
      <c r="N188" s="358"/>
      <c r="O188" s="358"/>
      <c r="P188" s="358"/>
      <c r="Q188" s="399" t="str">
        <f>IFERROR(VLOOKUP(P188,VALIDATIONS!$IE$2:$IG$48,2,FALSE),"")</f>
        <v/>
      </c>
      <c r="R188" s="106" t="str">
        <f>IF(AND(H188="",I188="",J188="",K188="",L188="",M188="",N188="",O188=""),"",  IF(OR(I188="",M188=""),0,I188*VLOOKUP(M188,VALIDATIONS!$AK$2:$AL$6,2)) +  IF(OR(H188="",J188="",K188=""),0, (H188*J188)*VLOOKUP(K188,VALIDATIONS!$AI$2:$AJ$5,2)))</f>
        <v/>
      </c>
      <c r="S188" s="113"/>
    </row>
    <row r="189" spans="1:19" x14ac:dyDescent="0.25">
      <c r="A189" s="116"/>
      <c r="B189" s="113"/>
      <c r="C189" s="358"/>
      <c r="D189" s="113"/>
      <c r="G189" s="358"/>
      <c r="H189" s="113"/>
      <c r="I189" s="113"/>
      <c r="J189" s="113"/>
      <c r="K189" s="358"/>
      <c r="L189" s="113"/>
      <c r="M189" s="358"/>
      <c r="N189" s="358"/>
      <c r="O189" s="358"/>
      <c r="P189" s="358"/>
      <c r="Q189" s="399" t="str">
        <f>IFERROR(VLOOKUP(P189,VALIDATIONS!$IE$2:$IG$48,2,FALSE),"")</f>
        <v/>
      </c>
      <c r="R189" s="106" t="str">
        <f>IF(AND(H189="",I189="",J189="",K189="",L189="",M189="",N189="",O189=""),"",  IF(OR(I189="",M189=""),0,I189*VLOOKUP(M189,VALIDATIONS!$AK$2:$AL$6,2)) +  IF(OR(H189="",J189="",K189=""),0, (H189*J189)*VLOOKUP(K189,VALIDATIONS!$AI$2:$AJ$5,2)))</f>
        <v/>
      </c>
      <c r="S189" s="113"/>
    </row>
    <row r="190" spans="1:19" x14ac:dyDescent="0.25">
      <c r="A190" s="116"/>
      <c r="B190" s="113"/>
      <c r="C190" s="358"/>
      <c r="D190" s="113"/>
      <c r="G190" s="358"/>
      <c r="H190" s="113"/>
      <c r="I190" s="113"/>
      <c r="J190" s="113"/>
      <c r="K190" s="358"/>
      <c r="L190" s="113"/>
      <c r="M190" s="358"/>
      <c r="N190" s="358"/>
      <c r="O190" s="358"/>
      <c r="P190" s="358"/>
      <c r="Q190" s="399" t="str">
        <f>IFERROR(VLOOKUP(P190,VALIDATIONS!$IE$2:$IG$48,2,FALSE),"")</f>
        <v/>
      </c>
      <c r="R190" s="106" t="str">
        <f>IF(AND(H190="",I190="",J190="",K190="",L190="",M190="",N190="",O190=""),"",  IF(OR(I190="",M190=""),0,I190*VLOOKUP(M190,VALIDATIONS!$AK$2:$AL$6,2)) +  IF(OR(H190="",J190="",K190=""),0, (H190*J190)*VLOOKUP(K190,VALIDATIONS!$AI$2:$AJ$5,2)))</f>
        <v/>
      </c>
      <c r="S190" s="113"/>
    </row>
    <row r="191" spans="1:19" x14ac:dyDescent="0.25">
      <c r="A191" s="116"/>
      <c r="B191" s="113"/>
      <c r="C191" s="358"/>
      <c r="D191" s="113"/>
      <c r="G191" s="358"/>
      <c r="H191" s="113"/>
      <c r="I191" s="113"/>
      <c r="J191" s="113"/>
      <c r="K191" s="358"/>
      <c r="L191" s="113"/>
      <c r="M191" s="358"/>
      <c r="N191" s="358"/>
      <c r="O191" s="358"/>
      <c r="P191" s="358"/>
      <c r="Q191" s="399" t="str">
        <f>IFERROR(VLOOKUP(P191,VALIDATIONS!$IE$2:$IG$48,2,FALSE),"")</f>
        <v/>
      </c>
      <c r="R191" s="106" t="str">
        <f>IF(AND(H191="",I191="",J191="",K191="",L191="",M191="",N191="",O191=""),"",  IF(OR(I191="",M191=""),0,I191*VLOOKUP(M191,VALIDATIONS!$AK$2:$AL$6,2)) +  IF(OR(H191="",J191="",K191=""),0, (H191*J191)*VLOOKUP(K191,VALIDATIONS!$AI$2:$AJ$5,2)))</f>
        <v/>
      </c>
      <c r="S191" s="113"/>
    </row>
    <row r="192" spans="1:19" x14ac:dyDescent="0.25">
      <c r="A192" s="116"/>
      <c r="B192" s="113"/>
      <c r="C192" s="358"/>
      <c r="D192" s="113"/>
      <c r="G192" s="358"/>
      <c r="H192" s="113"/>
      <c r="I192" s="113"/>
      <c r="J192" s="113"/>
      <c r="K192" s="358"/>
      <c r="L192" s="113"/>
      <c r="M192" s="358"/>
      <c r="N192" s="358"/>
      <c r="O192" s="358"/>
      <c r="P192" s="358"/>
      <c r="Q192" s="399" t="str">
        <f>IFERROR(VLOOKUP(P192,VALIDATIONS!$IE$2:$IG$48,2,FALSE),"")</f>
        <v/>
      </c>
      <c r="R192" s="106" t="str">
        <f>IF(AND(H192="",I192="",J192="",K192="",L192="",M192="",N192="",O192=""),"",  IF(OR(I192="",M192=""),0,I192*VLOOKUP(M192,VALIDATIONS!$AK$2:$AL$6,2)) +  IF(OR(H192="",J192="",K192=""),0, (H192*J192)*VLOOKUP(K192,VALIDATIONS!$AI$2:$AJ$5,2)))</f>
        <v/>
      </c>
      <c r="S192" s="113"/>
    </row>
    <row r="193" spans="1:19" x14ac:dyDescent="0.25">
      <c r="A193" s="116"/>
      <c r="B193" s="113"/>
      <c r="C193" s="358"/>
      <c r="D193" s="113"/>
      <c r="G193" s="358"/>
      <c r="H193" s="113"/>
      <c r="I193" s="113"/>
      <c r="J193" s="113"/>
      <c r="K193" s="358"/>
      <c r="L193" s="113"/>
      <c r="M193" s="358"/>
      <c r="N193" s="358"/>
      <c r="O193" s="358"/>
      <c r="P193" s="358"/>
      <c r="Q193" s="399" t="str">
        <f>IFERROR(VLOOKUP(P193,VALIDATIONS!$IE$2:$IG$48,2,FALSE),"")</f>
        <v/>
      </c>
      <c r="R193" s="106" t="str">
        <f>IF(AND(H193="",I193="",J193="",K193="",L193="",M193="",N193="",O193=""),"",  IF(OR(I193="",M193=""),0,I193*VLOOKUP(M193,VALIDATIONS!$AK$2:$AL$6,2)) +  IF(OR(H193="",J193="",K193=""),0, (H193*J193)*VLOOKUP(K193,VALIDATIONS!$AI$2:$AJ$5,2)))</f>
        <v/>
      </c>
      <c r="S193" s="113"/>
    </row>
    <row r="194" spans="1:19" x14ac:dyDescent="0.25">
      <c r="A194" s="116"/>
      <c r="B194" s="113"/>
      <c r="C194" s="358"/>
      <c r="D194" s="113"/>
      <c r="G194" s="358"/>
      <c r="H194" s="113"/>
      <c r="I194" s="113"/>
      <c r="J194" s="113"/>
      <c r="K194" s="358"/>
      <c r="L194" s="113"/>
      <c r="M194" s="358"/>
      <c r="N194" s="358"/>
      <c r="O194" s="358"/>
      <c r="P194" s="358"/>
      <c r="Q194" s="399" t="str">
        <f>IFERROR(VLOOKUP(P194,VALIDATIONS!$IE$2:$IG$48,2,FALSE),"")</f>
        <v/>
      </c>
      <c r="R194" s="106" t="str">
        <f>IF(AND(H194="",I194="",J194="",K194="",L194="",M194="",N194="",O194=""),"",  IF(OR(I194="",M194=""),0,I194*VLOOKUP(M194,VALIDATIONS!$AK$2:$AL$6,2)) +  IF(OR(H194="",J194="",K194=""),0, (H194*J194)*VLOOKUP(K194,VALIDATIONS!$AI$2:$AJ$5,2)))</f>
        <v/>
      </c>
      <c r="S194" s="113"/>
    </row>
    <row r="195" spans="1:19" x14ac:dyDescent="0.25">
      <c r="A195" s="116"/>
      <c r="B195" s="113"/>
      <c r="C195" s="358"/>
      <c r="D195" s="113"/>
      <c r="G195" s="358"/>
      <c r="H195" s="113"/>
      <c r="I195" s="113"/>
      <c r="J195" s="113"/>
      <c r="K195" s="358"/>
      <c r="L195" s="113"/>
      <c r="M195" s="358"/>
      <c r="N195" s="358"/>
      <c r="O195" s="358"/>
      <c r="P195" s="358"/>
      <c r="Q195" s="399" t="str">
        <f>IFERROR(VLOOKUP(P195,VALIDATIONS!$IE$2:$IG$48,2,FALSE),"")</f>
        <v/>
      </c>
      <c r="R195" s="106" t="str">
        <f>IF(AND(H195="",I195="",J195="",K195="",L195="",M195="",N195="",O195=""),"",  IF(OR(I195="",M195=""),0,I195*VLOOKUP(M195,VALIDATIONS!$AK$2:$AL$6,2)) +  IF(OR(H195="",J195="",K195=""),0, (H195*J195)*VLOOKUP(K195,VALIDATIONS!$AI$2:$AJ$5,2)))</f>
        <v/>
      </c>
      <c r="S195" s="113"/>
    </row>
    <row r="196" spans="1:19" x14ac:dyDescent="0.25">
      <c r="A196" s="116"/>
      <c r="B196" s="113"/>
      <c r="C196" s="358"/>
      <c r="D196" s="113"/>
      <c r="G196" s="358"/>
      <c r="H196" s="113"/>
      <c r="I196" s="113"/>
      <c r="J196" s="113"/>
      <c r="K196" s="358"/>
      <c r="L196" s="113"/>
      <c r="M196" s="358"/>
      <c r="N196" s="358"/>
      <c r="O196" s="358"/>
      <c r="P196" s="358"/>
      <c r="Q196" s="399" t="str">
        <f>IFERROR(VLOOKUP(P196,VALIDATIONS!$IE$2:$IG$48,2,FALSE),"")</f>
        <v/>
      </c>
      <c r="R196" s="106" t="str">
        <f>IF(AND(H196="",I196="",J196="",K196="",L196="",M196="",N196="",O196=""),"",  IF(OR(I196="",M196=""),0,I196*VLOOKUP(M196,VALIDATIONS!$AK$2:$AL$6,2)) +  IF(OR(H196="",J196="",K196=""),0, (H196*J196)*VLOOKUP(K196,VALIDATIONS!$AI$2:$AJ$5,2)))</f>
        <v/>
      </c>
      <c r="S196" s="113"/>
    </row>
    <row r="197" spans="1:19" x14ac:dyDescent="0.25">
      <c r="A197" s="116"/>
      <c r="B197" s="113"/>
      <c r="C197" s="358"/>
      <c r="D197" s="113"/>
      <c r="G197" s="358"/>
      <c r="H197" s="113"/>
      <c r="I197" s="113"/>
      <c r="J197" s="113"/>
      <c r="K197" s="358"/>
      <c r="L197" s="113"/>
      <c r="M197" s="358"/>
      <c r="N197" s="358"/>
      <c r="O197" s="358"/>
      <c r="P197" s="358"/>
      <c r="Q197" s="399" t="str">
        <f>IFERROR(VLOOKUP(P197,VALIDATIONS!$IE$2:$IG$48,2,FALSE),"")</f>
        <v/>
      </c>
      <c r="R197" s="106" t="str">
        <f>IF(AND(H197="",I197="",J197="",K197="",L197="",M197="",N197="",O197=""),"",  IF(OR(I197="",M197=""),0,I197*VLOOKUP(M197,VALIDATIONS!$AK$2:$AL$6,2)) +  IF(OR(H197="",J197="",K197=""),0, (H197*J197)*VLOOKUP(K197,VALIDATIONS!$AI$2:$AJ$5,2)))</f>
        <v/>
      </c>
      <c r="S197" s="113"/>
    </row>
    <row r="198" spans="1:19" x14ac:dyDescent="0.25">
      <c r="A198" s="116"/>
      <c r="B198" s="113"/>
      <c r="C198" s="358"/>
      <c r="D198" s="113"/>
      <c r="G198" s="358"/>
      <c r="H198" s="113"/>
      <c r="I198" s="113"/>
      <c r="J198" s="113"/>
      <c r="K198" s="358"/>
      <c r="L198" s="113"/>
      <c r="M198" s="358"/>
      <c r="N198" s="358"/>
      <c r="O198" s="358"/>
      <c r="P198" s="358"/>
      <c r="Q198" s="399" t="str">
        <f>IFERROR(VLOOKUP(P198,VALIDATIONS!$IE$2:$IG$48,2,FALSE),"")</f>
        <v/>
      </c>
      <c r="R198" s="106" t="str">
        <f>IF(AND(H198="",I198="",J198="",K198="",L198="",M198="",N198="",O198=""),"",  IF(OR(I198="",M198=""),0,I198*VLOOKUP(M198,VALIDATIONS!$AK$2:$AL$6,2)) +  IF(OR(H198="",J198="",K198=""),0, (H198*J198)*VLOOKUP(K198,VALIDATIONS!$AI$2:$AJ$5,2)))</f>
        <v/>
      </c>
      <c r="S198" s="113"/>
    </row>
    <row r="199" spans="1:19" x14ac:dyDescent="0.25">
      <c r="A199" s="116"/>
      <c r="B199" s="113"/>
      <c r="C199" s="358"/>
      <c r="D199" s="113"/>
      <c r="G199" s="358"/>
      <c r="H199" s="113"/>
      <c r="I199" s="113"/>
      <c r="J199" s="113"/>
      <c r="K199" s="358"/>
      <c r="L199" s="113"/>
      <c r="M199" s="358"/>
      <c r="N199" s="358"/>
      <c r="O199" s="358"/>
      <c r="P199" s="358"/>
      <c r="Q199" s="399" t="str">
        <f>IFERROR(VLOOKUP(P199,VALIDATIONS!$IE$2:$IG$48,2,FALSE),"")</f>
        <v/>
      </c>
      <c r="R199" s="106" t="str">
        <f>IF(AND(H199="",I199="",J199="",K199="",L199="",M199="",N199="",O199=""),"",  IF(OR(I199="",M199=""),0,I199*VLOOKUP(M199,VALIDATIONS!$AK$2:$AL$6,2)) +  IF(OR(H199="",J199="",K199=""),0, (H199*J199)*VLOOKUP(K199,VALIDATIONS!$AI$2:$AJ$5,2)))</f>
        <v/>
      </c>
      <c r="S199" s="113"/>
    </row>
    <row r="200" spans="1:19" x14ac:dyDescent="0.25">
      <c r="A200" s="116"/>
      <c r="B200" s="113"/>
      <c r="C200" s="358"/>
      <c r="D200" s="113"/>
      <c r="G200" s="358"/>
      <c r="H200" s="113"/>
      <c r="I200" s="113"/>
      <c r="J200" s="113"/>
      <c r="K200" s="358"/>
      <c r="L200" s="113"/>
      <c r="M200" s="358"/>
      <c r="N200" s="358"/>
      <c r="O200" s="358"/>
      <c r="P200" s="358"/>
      <c r="Q200" s="399" t="str">
        <f>IFERROR(VLOOKUP(P200,VALIDATIONS!$IE$2:$IG$48,2,FALSE),"")</f>
        <v/>
      </c>
      <c r="R200" s="106" t="str">
        <f>IF(AND(H200="",I200="",J200="",K200="",L200="",M200="",N200="",O200=""),"",  IF(OR(I200="",M200=""),0,I200*VLOOKUP(M200,VALIDATIONS!$AK$2:$AL$6,2)) +  IF(OR(H200="",J200="",K200=""),0, (H200*J200)*VLOOKUP(K200,VALIDATIONS!$AI$2:$AJ$5,2)))</f>
        <v/>
      </c>
      <c r="S200" s="113"/>
    </row>
    <row r="201" spans="1:19" x14ac:dyDescent="0.25">
      <c r="A201" s="116"/>
      <c r="B201" s="113"/>
      <c r="C201" s="358"/>
      <c r="D201" s="113"/>
      <c r="G201" s="358"/>
      <c r="H201" s="113"/>
      <c r="I201" s="113"/>
      <c r="J201" s="113"/>
      <c r="K201" s="358"/>
      <c r="L201" s="113"/>
      <c r="M201" s="358"/>
      <c r="N201" s="358"/>
      <c r="O201" s="358"/>
      <c r="P201" s="358"/>
      <c r="Q201" s="399" t="str">
        <f>IFERROR(VLOOKUP(P201,VALIDATIONS!$IE$2:$IG$48,2,FALSE),"")</f>
        <v/>
      </c>
      <c r="R201" s="106" t="str">
        <f>IF(AND(H201="",I201="",J201="",K201="",L201="",M201="",N201="",O201=""),"",  IF(OR(I201="",M201=""),0,I201*VLOOKUP(M201,VALIDATIONS!$AK$2:$AL$6,2)) +  IF(OR(H201="",J201="",K201=""),0, (H201*J201)*VLOOKUP(K201,VALIDATIONS!$AI$2:$AJ$5,2)))</f>
        <v/>
      </c>
      <c r="S201" s="113"/>
    </row>
    <row r="202" spans="1:19" x14ac:dyDescent="0.25">
      <c r="A202" s="116"/>
      <c r="B202" s="113"/>
      <c r="C202" s="358"/>
      <c r="D202" s="113"/>
      <c r="G202" s="358"/>
      <c r="H202" s="113"/>
      <c r="I202" s="113"/>
      <c r="J202" s="113"/>
      <c r="K202" s="358"/>
      <c r="L202" s="113"/>
      <c r="M202" s="358"/>
      <c r="N202" s="358"/>
      <c r="O202" s="358"/>
      <c r="P202" s="358"/>
      <c r="Q202" s="399" t="str">
        <f>IFERROR(VLOOKUP(P202,VALIDATIONS!$IE$2:$IG$48,2,FALSE),"")</f>
        <v/>
      </c>
      <c r="R202" s="106" t="str">
        <f>IF(AND(H202="",I202="",J202="",K202="",L202="",M202="",N202="",O202=""),"",  IF(OR(I202="",M202=""),0,I202*VLOOKUP(M202,VALIDATIONS!$AK$2:$AL$6,2)) +  IF(OR(H202="",J202="",K202=""),0, (H202*J202)*VLOOKUP(K202,VALIDATIONS!$AI$2:$AJ$5,2)))</f>
        <v/>
      </c>
      <c r="S202" s="113"/>
    </row>
    <row r="203" spans="1:19" x14ac:dyDescent="0.25">
      <c r="A203" s="116"/>
      <c r="B203" s="113"/>
      <c r="C203" s="358"/>
      <c r="D203" s="113"/>
      <c r="G203" s="358"/>
      <c r="H203" s="113"/>
      <c r="I203" s="113"/>
      <c r="J203" s="113"/>
      <c r="K203" s="358"/>
      <c r="L203" s="113"/>
      <c r="M203" s="358"/>
      <c r="N203" s="358"/>
      <c r="O203" s="358"/>
      <c r="P203" s="358"/>
      <c r="Q203" s="399" t="str">
        <f>IFERROR(VLOOKUP(P203,VALIDATIONS!$IE$2:$IG$48,2,FALSE),"")</f>
        <v/>
      </c>
      <c r="R203" s="106" t="str">
        <f>IF(AND(H203="",I203="",J203="",K203="",L203="",M203="",N203="",O203=""),"",  IF(OR(I203="",M203=""),0,I203*VLOOKUP(M203,VALIDATIONS!$AK$2:$AL$6,2)) +  IF(OR(H203="",J203="",K203=""),0, (H203*J203)*VLOOKUP(K203,VALIDATIONS!$AI$2:$AJ$5,2)))</f>
        <v/>
      </c>
      <c r="S203" s="113"/>
    </row>
    <row r="204" spans="1:19" x14ac:dyDescent="0.25">
      <c r="A204" s="116"/>
      <c r="B204" s="113"/>
      <c r="C204" s="358"/>
      <c r="D204" s="113"/>
      <c r="G204" s="358"/>
      <c r="H204" s="113"/>
      <c r="I204" s="113"/>
      <c r="J204" s="113"/>
      <c r="K204" s="358"/>
      <c r="L204" s="113"/>
      <c r="M204" s="358"/>
      <c r="N204" s="358"/>
      <c r="O204" s="358"/>
      <c r="P204" s="358"/>
      <c r="Q204" s="399" t="str">
        <f>IFERROR(VLOOKUP(P204,VALIDATIONS!$IE$2:$IG$48,2,FALSE),"")</f>
        <v/>
      </c>
      <c r="R204" s="106" t="str">
        <f>IF(AND(H204="",I204="",J204="",K204="",L204="",M204="",N204="",O204=""),"",  IF(OR(I204="",M204=""),0,I204*VLOOKUP(M204,VALIDATIONS!$AK$2:$AL$6,2)) +  IF(OR(H204="",J204="",K204=""),0, (H204*J204)*VLOOKUP(K204,VALIDATIONS!$AI$2:$AJ$5,2)))</f>
        <v/>
      </c>
      <c r="S204" s="113"/>
    </row>
    <row r="205" spans="1:19" x14ac:dyDescent="0.25">
      <c r="A205" s="116"/>
      <c r="B205" s="113"/>
      <c r="C205" s="358"/>
      <c r="D205" s="113"/>
      <c r="G205" s="358"/>
      <c r="H205" s="113"/>
      <c r="I205" s="113"/>
      <c r="J205" s="113"/>
      <c r="K205" s="358"/>
      <c r="L205" s="113"/>
      <c r="M205" s="358"/>
      <c r="N205" s="358"/>
      <c r="O205" s="358"/>
      <c r="P205" s="358"/>
      <c r="Q205" s="399" t="str">
        <f>IFERROR(VLOOKUP(P205,VALIDATIONS!$IE$2:$IG$48,2,FALSE),"")</f>
        <v/>
      </c>
      <c r="R205" s="106" t="str">
        <f>IF(AND(H205="",I205="",J205="",K205="",L205="",M205="",N205="",O205=""),"",  IF(OR(I205="",M205=""),0,I205*VLOOKUP(M205,VALIDATIONS!$AK$2:$AL$6,2)) +  IF(OR(H205="",J205="",K205=""),0, (H205*J205)*VLOOKUP(K205,VALIDATIONS!$AI$2:$AJ$5,2)))</f>
        <v/>
      </c>
      <c r="S205" s="113"/>
    </row>
    <row r="206" spans="1:19" x14ac:dyDescent="0.25">
      <c r="A206" s="116"/>
      <c r="B206" s="113"/>
      <c r="C206" s="358"/>
      <c r="D206" s="113"/>
      <c r="G206" s="358"/>
      <c r="H206" s="113"/>
      <c r="I206" s="113"/>
      <c r="J206" s="113"/>
      <c r="K206" s="358"/>
      <c r="L206" s="113"/>
      <c r="M206" s="358"/>
      <c r="N206" s="358"/>
      <c r="O206" s="358"/>
      <c r="P206" s="358"/>
      <c r="Q206" s="399" t="str">
        <f>IFERROR(VLOOKUP(P206,VALIDATIONS!$IE$2:$IG$48,2,FALSE),"")</f>
        <v/>
      </c>
      <c r="R206" s="106" t="str">
        <f>IF(AND(H206="",I206="",J206="",K206="",L206="",M206="",N206="",O206=""),"",  IF(OR(I206="",M206=""),0,I206*VLOOKUP(M206,VALIDATIONS!$AK$2:$AL$6,2)) +  IF(OR(H206="",J206="",K206=""),0, (H206*J206)*VLOOKUP(K206,VALIDATIONS!$AI$2:$AJ$5,2)))</f>
        <v/>
      </c>
      <c r="S206" s="113"/>
    </row>
    <row r="207" spans="1:19" x14ac:dyDescent="0.25">
      <c r="A207" s="116"/>
      <c r="B207" s="113"/>
      <c r="C207" s="358"/>
      <c r="D207" s="113"/>
      <c r="G207" s="358"/>
      <c r="H207" s="113"/>
      <c r="I207" s="113"/>
      <c r="J207" s="113"/>
      <c r="K207" s="358"/>
      <c r="L207" s="113"/>
      <c r="M207" s="358"/>
      <c r="N207" s="358"/>
      <c r="O207" s="358"/>
      <c r="P207" s="358"/>
      <c r="Q207" s="399" t="str">
        <f>IFERROR(VLOOKUP(P207,VALIDATIONS!$IE$2:$IG$48,2,FALSE),"")</f>
        <v/>
      </c>
      <c r="R207" s="106" t="str">
        <f>IF(AND(H207="",I207="",J207="",K207="",L207="",M207="",N207="",O207=""),"",  IF(OR(I207="",M207=""),0,I207*VLOOKUP(M207,VALIDATIONS!$AK$2:$AL$6,2)) +  IF(OR(H207="",J207="",K207=""),0, (H207*J207)*VLOOKUP(K207,VALIDATIONS!$AI$2:$AJ$5,2)))</f>
        <v/>
      </c>
      <c r="S207" s="113"/>
    </row>
    <row r="208" spans="1:19" x14ac:dyDescent="0.25">
      <c r="A208" s="116"/>
      <c r="B208" s="113"/>
      <c r="C208" s="358"/>
      <c r="D208" s="113"/>
      <c r="G208" s="358"/>
      <c r="H208" s="113"/>
      <c r="I208" s="113"/>
      <c r="J208" s="113"/>
      <c r="K208" s="358"/>
      <c r="L208" s="113"/>
      <c r="M208" s="358"/>
      <c r="N208" s="358"/>
      <c r="O208" s="358"/>
      <c r="P208" s="358"/>
      <c r="Q208" s="399" t="str">
        <f>IFERROR(VLOOKUP(P208,VALIDATIONS!$IE$2:$IG$48,2,FALSE),"")</f>
        <v/>
      </c>
      <c r="R208" s="106" t="str">
        <f>IF(AND(H208="",I208="",J208="",K208="",L208="",M208="",N208="",O208=""),"",  IF(OR(I208="",M208=""),0,I208*VLOOKUP(M208,VALIDATIONS!$AK$2:$AL$6,2)) +  IF(OR(H208="",J208="",K208=""),0, (H208*J208)*VLOOKUP(K208,VALIDATIONS!$AI$2:$AJ$5,2)))</f>
        <v/>
      </c>
      <c r="S208" s="113"/>
    </row>
    <row r="209" spans="1:19" x14ac:dyDescent="0.25">
      <c r="A209" s="116"/>
      <c r="B209" s="113"/>
      <c r="C209" s="358"/>
      <c r="D209" s="113"/>
      <c r="G209" s="358"/>
      <c r="H209" s="113"/>
      <c r="I209" s="113"/>
      <c r="J209" s="113"/>
      <c r="K209" s="358"/>
      <c r="L209" s="113"/>
      <c r="M209" s="358"/>
      <c r="N209" s="358"/>
      <c r="O209" s="358"/>
      <c r="P209" s="358"/>
      <c r="Q209" s="399" t="str">
        <f>IFERROR(VLOOKUP(P209,VALIDATIONS!$IE$2:$IG$48,2,FALSE),"")</f>
        <v/>
      </c>
      <c r="R209" s="106" t="str">
        <f>IF(AND(H209="",I209="",J209="",K209="",L209="",M209="",N209="",O209=""),"",  IF(OR(I209="",M209=""),0,I209*VLOOKUP(M209,VALIDATIONS!$AK$2:$AL$6,2)) +  IF(OR(H209="",J209="",K209=""),0, (H209*J209)*VLOOKUP(K209,VALIDATIONS!$AI$2:$AJ$5,2)))</f>
        <v/>
      </c>
      <c r="S209" s="113"/>
    </row>
    <row r="210" spans="1:19" x14ac:dyDescent="0.25">
      <c r="A210" s="116"/>
      <c r="B210" s="113"/>
      <c r="C210" s="358"/>
      <c r="D210" s="113"/>
      <c r="G210" s="358"/>
      <c r="H210" s="113"/>
      <c r="I210" s="113"/>
      <c r="J210" s="113"/>
      <c r="K210" s="358"/>
      <c r="L210" s="113"/>
      <c r="M210" s="358"/>
      <c r="N210" s="358"/>
      <c r="O210" s="358"/>
      <c r="P210" s="358"/>
      <c r="Q210" s="399" t="str">
        <f>IFERROR(VLOOKUP(P210,VALIDATIONS!$IE$2:$IG$48,2,FALSE),"")</f>
        <v/>
      </c>
      <c r="R210" s="106" t="str">
        <f>IF(AND(H210="",I210="",J210="",K210="",L210="",M210="",N210="",O210=""),"",  IF(OR(I210="",M210=""),0,I210*VLOOKUP(M210,VALIDATIONS!$AK$2:$AL$6,2)) +  IF(OR(H210="",J210="",K210=""),0, (H210*J210)*VLOOKUP(K210,VALIDATIONS!$AI$2:$AJ$5,2)))</f>
        <v/>
      </c>
      <c r="S210" s="113"/>
    </row>
    <row r="211" spans="1:19" x14ac:dyDescent="0.25">
      <c r="A211" s="116"/>
      <c r="B211" s="113"/>
      <c r="C211" s="358"/>
      <c r="D211" s="113"/>
      <c r="G211" s="358"/>
      <c r="H211" s="113"/>
      <c r="I211" s="113"/>
      <c r="J211" s="113"/>
      <c r="K211" s="358"/>
      <c r="L211" s="113"/>
      <c r="M211" s="358"/>
      <c r="N211" s="358"/>
      <c r="O211" s="358"/>
      <c r="P211" s="358"/>
      <c r="Q211" s="399" t="str">
        <f>IFERROR(VLOOKUP(P211,VALIDATIONS!$IE$2:$IG$48,2,FALSE),"")</f>
        <v/>
      </c>
      <c r="R211" s="106" t="str">
        <f>IF(AND(H211="",I211="",J211="",K211="",L211="",M211="",N211="",O211=""),"",  IF(OR(I211="",M211=""),0,I211*VLOOKUP(M211,VALIDATIONS!$AK$2:$AL$6,2)) +  IF(OR(H211="",J211="",K211=""),0, (H211*J211)*VLOOKUP(K211,VALIDATIONS!$AI$2:$AJ$5,2)))</f>
        <v/>
      </c>
      <c r="S211" s="113"/>
    </row>
    <row r="212" spans="1:19" x14ac:dyDescent="0.25">
      <c r="A212" s="116"/>
      <c r="B212" s="113"/>
      <c r="C212" s="358"/>
      <c r="D212" s="113"/>
      <c r="G212" s="358"/>
      <c r="H212" s="113"/>
      <c r="I212" s="113"/>
      <c r="J212" s="113"/>
      <c r="K212" s="358"/>
      <c r="L212" s="113"/>
      <c r="M212" s="358"/>
      <c r="N212" s="358"/>
      <c r="O212" s="358"/>
      <c r="P212" s="358"/>
      <c r="Q212" s="399" t="str">
        <f>IFERROR(VLOOKUP(P212,VALIDATIONS!$IE$2:$IG$48,2,FALSE),"")</f>
        <v/>
      </c>
      <c r="R212" s="106" t="str">
        <f>IF(AND(H212="",I212="",J212="",K212="",L212="",M212="",N212="",O212=""),"",  IF(OR(I212="",M212=""),0,I212*VLOOKUP(M212,VALIDATIONS!$AK$2:$AL$6,2)) +  IF(OR(H212="",J212="",K212=""),0, (H212*J212)*VLOOKUP(K212,VALIDATIONS!$AI$2:$AJ$5,2)))</f>
        <v/>
      </c>
      <c r="S212" s="113"/>
    </row>
    <row r="213" spans="1:19" x14ac:dyDescent="0.25">
      <c r="A213" s="116"/>
      <c r="B213" s="113"/>
      <c r="C213" s="358"/>
      <c r="D213" s="113"/>
      <c r="G213" s="358"/>
      <c r="H213" s="113"/>
      <c r="I213" s="113"/>
      <c r="J213" s="113"/>
      <c r="K213" s="358"/>
      <c r="L213" s="113"/>
      <c r="M213" s="358"/>
      <c r="N213" s="358"/>
      <c r="O213" s="358"/>
      <c r="P213" s="358"/>
      <c r="Q213" s="399" t="str">
        <f>IFERROR(VLOOKUP(P213,VALIDATIONS!$IE$2:$IG$48,2,FALSE),"")</f>
        <v/>
      </c>
      <c r="R213" s="106" t="str">
        <f>IF(AND(H213="",I213="",J213="",K213="",L213="",M213="",N213="",O213=""),"",  IF(OR(I213="",M213=""),0,I213*VLOOKUP(M213,VALIDATIONS!$AK$2:$AL$6,2)) +  IF(OR(H213="",J213="",K213=""),0, (H213*J213)*VLOOKUP(K213,VALIDATIONS!$AI$2:$AJ$5,2)))</f>
        <v/>
      </c>
      <c r="S213" s="113"/>
    </row>
    <row r="214" spans="1:19" x14ac:dyDescent="0.25">
      <c r="A214" s="116"/>
      <c r="B214" s="113"/>
      <c r="C214" s="358"/>
      <c r="D214" s="113"/>
      <c r="G214" s="358"/>
      <c r="H214" s="113"/>
      <c r="I214" s="113"/>
      <c r="J214" s="113"/>
      <c r="K214" s="358"/>
      <c r="L214" s="113"/>
      <c r="M214" s="358"/>
      <c r="N214" s="358"/>
      <c r="O214" s="358"/>
      <c r="P214" s="358"/>
      <c r="Q214" s="399" t="str">
        <f>IFERROR(VLOOKUP(P214,VALIDATIONS!$IE$2:$IG$48,2,FALSE),"")</f>
        <v/>
      </c>
      <c r="R214" s="106" t="str">
        <f>IF(AND(H214="",I214="",J214="",K214="",L214="",M214="",N214="",O214=""),"",  IF(OR(I214="",M214=""),0,I214*VLOOKUP(M214,VALIDATIONS!$AK$2:$AL$6,2)) +  IF(OR(H214="",J214="",K214=""),0, (H214*J214)*VLOOKUP(K214,VALIDATIONS!$AI$2:$AJ$5,2)))</f>
        <v/>
      </c>
      <c r="S214" s="113"/>
    </row>
    <row r="215" spans="1:19" x14ac:dyDescent="0.25">
      <c r="A215" s="116"/>
      <c r="B215" s="113"/>
      <c r="C215" s="358"/>
      <c r="D215" s="113"/>
      <c r="G215" s="358"/>
      <c r="H215" s="113"/>
      <c r="I215" s="113"/>
      <c r="J215" s="113"/>
      <c r="K215" s="358"/>
      <c r="L215" s="113"/>
      <c r="M215" s="358"/>
      <c r="N215" s="358"/>
      <c r="O215" s="358"/>
      <c r="P215" s="358"/>
      <c r="Q215" s="399" t="str">
        <f>IFERROR(VLOOKUP(P215,VALIDATIONS!$IE$2:$IG$48,2,FALSE),"")</f>
        <v/>
      </c>
      <c r="R215" s="106" t="str">
        <f>IF(AND(H215="",I215="",J215="",K215="",L215="",M215="",N215="",O215=""),"",  IF(OR(I215="",M215=""),0,I215*VLOOKUP(M215,VALIDATIONS!$AK$2:$AL$6,2)) +  IF(OR(H215="",J215="",K215=""),0, (H215*J215)*VLOOKUP(K215,VALIDATIONS!$AI$2:$AJ$5,2)))</f>
        <v/>
      </c>
      <c r="S215" s="113"/>
    </row>
    <row r="216" spans="1:19" x14ac:dyDescent="0.25">
      <c r="A216" s="116"/>
      <c r="B216" s="113"/>
      <c r="C216" s="358"/>
      <c r="D216" s="113"/>
      <c r="G216" s="358"/>
      <c r="H216" s="113"/>
      <c r="I216" s="113"/>
      <c r="J216" s="113"/>
      <c r="K216" s="358"/>
      <c r="L216" s="113"/>
      <c r="M216" s="358"/>
      <c r="N216" s="358"/>
      <c r="O216" s="358"/>
      <c r="P216" s="358"/>
      <c r="Q216" s="399" t="str">
        <f>IFERROR(VLOOKUP(P216,VALIDATIONS!$IE$2:$IG$48,2,FALSE),"")</f>
        <v/>
      </c>
      <c r="R216" s="106" t="str">
        <f>IF(AND(H216="",I216="",J216="",K216="",L216="",M216="",N216="",O216=""),"",  IF(OR(I216="",M216=""),0,I216*VLOOKUP(M216,VALIDATIONS!$AK$2:$AL$6,2)) +  IF(OR(H216="",J216="",K216=""),0, (H216*J216)*VLOOKUP(K216,VALIDATIONS!$AI$2:$AJ$5,2)))</f>
        <v/>
      </c>
      <c r="S216" s="113"/>
    </row>
    <row r="217" spans="1:19" x14ac:dyDescent="0.25">
      <c r="A217" s="116"/>
      <c r="B217" s="113"/>
      <c r="C217" s="358"/>
      <c r="D217" s="113"/>
      <c r="G217" s="358"/>
      <c r="H217" s="113"/>
      <c r="I217" s="113"/>
      <c r="J217" s="113"/>
      <c r="K217" s="358"/>
      <c r="L217" s="113"/>
      <c r="M217" s="358"/>
      <c r="N217" s="358"/>
      <c r="O217" s="358"/>
      <c r="P217" s="358"/>
      <c r="Q217" s="399" t="str">
        <f>IFERROR(VLOOKUP(P217,VALIDATIONS!$IE$2:$IG$48,2,FALSE),"")</f>
        <v/>
      </c>
      <c r="R217" s="106" t="str">
        <f>IF(AND(H217="",I217="",J217="",K217="",L217="",M217="",N217="",O217=""),"",  IF(OR(I217="",M217=""),0,I217*VLOOKUP(M217,VALIDATIONS!$AK$2:$AL$6,2)) +  IF(OR(H217="",J217="",K217=""),0, (H217*J217)*VLOOKUP(K217,VALIDATIONS!$AI$2:$AJ$5,2)))</f>
        <v/>
      </c>
      <c r="S217" s="113"/>
    </row>
    <row r="218" spans="1:19" x14ac:dyDescent="0.25">
      <c r="A218" s="116"/>
      <c r="B218" s="113"/>
      <c r="C218" s="358"/>
      <c r="D218" s="113"/>
      <c r="G218" s="358"/>
      <c r="H218" s="113"/>
      <c r="I218" s="113"/>
      <c r="J218" s="113"/>
      <c r="K218" s="358"/>
      <c r="L218" s="113"/>
      <c r="M218" s="358"/>
      <c r="N218" s="358"/>
      <c r="O218" s="358"/>
      <c r="P218" s="358"/>
      <c r="Q218" s="399" t="str">
        <f>IFERROR(VLOOKUP(P218,VALIDATIONS!$IE$2:$IG$48,2,FALSE),"")</f>
        <v/>
      </c>
      <c r="R218" s="106" t="str">
        <f>IF(AND(H218="",I218="",J218="",K218="",L218="",M218="",N218="",O218=""),"",  IF(OR(I218="",M218=""),0,I218*VLOOKUP(M218,VALIDATIONS!$AK$2:$AL$6,2)) +  IF(OR(H218="",J218="",K218=""),0, (H218*J218)*VLOOKUP(K218,VALIDATIONS!$AI$2:$AJ$5,2)))</f>
        <v/>
      </c>
      <c r="S218" s="113"/>
    </row>
    <row r="219" spans="1:19" x14ac:dyDescent="0.25">
      <c r="A219" s="116"/>
      <c r="B219" s="113"/>
      <c r="C219" s="358"/>
      <c r="D219" s="113"/>
      <c r="G219" s="358"/>
      <c r="H219" s="113"/>
      <c r="I219" s="113"/>
      <c r="J219" s="113"/>
      <c r="K219" s="358"/>
      <c r="L219" s="113"/>
      <c r="M219" s="358"/>
      <c r="N219" s="358"/>
      <c r="O219" s="358"/>
      <c r="P219" s="358"/>
      <c r="Q219" s="399" t="str">
        <f>IFERROR(VLOOKUP(P219,VALIDATIONS!$IE$2:$IG$48,2,FALSE),"")</f>
        <v/>
      </c>
      <c r="R219" s="106" t="str">
        <f>IF(AND(H219="",I219="",J219="",K219="",L219="",M219="",N219="",O219=""),"",  IF(OR(I219="",M219=""),0,I219*VLOOKUP(M219,VALIDATIONS!$AK$2:$AL$6,2)) +  IF(OR(H219="",J219="",K219=""),0, (H219*J219)*VLOOKUP(K219,VALIDATIONS!$AI$2:$AJ$5,2)))</f>
        <v/>
      </c>
      <c r="S219" s="113"/>
    </row>
    <row r="220" spans="1:19" x14ac:dyDescent="0.25">
      <c r="A220" s="116"/>
      <c r="B220" s="113"/>
      <c r="C220" s="358"/>
      <c r="D220" s="113"/>
      <c r="G220" s="358"/>
      <c r="H220" s="113"/>
      <c r="I220" s="113"/>
      <c r="J220" s="113"/>
      <c r="K220" s="358"/>
      <c r="L220" s="113"/>
      <c r="M220" s="358"/>
      <c r="N220" s="358"/>
      <c r="O220" s="358"/>
      <c r="P220" s="358"/>
      <c r="Q220" s="399" t="str">
        <f>IFERROR(VLOOKUP(P220,VALIDATIONS!$IE$2:$IG$48,2,FALSE),"")</f>
        <v/>
      </c>
      <c r="R220" s="106" t="str">
        <f>IF(AND(H220="",I220="",J220="",K220="",L220="",M220="",N220="",O220=""),"",  IF(OR(I220="",M220=""),0,I220*VLOOKUP(M220,VALIDATIONS!$AK$2:$AL$6,2)) +  IF(OR(H220="",J220="",K220=""),0, (H220*J220)*VLOOKUP(K220,VALIDATIONS!$AI$2:$AJ$5,2)))</f>
        <v/>
      </c>
      <c r="S220" s="113"/>
    </row>
    <row r="221" spans="1:19" x14ac:dyDescent="0.25">
      <c r="A221" s="116"/>
      <c r="B221" s="113"/>
      <c r="C221" s="358"/>
      <c r="D221" s="113"/>
      <c r="G221" s="358"/>
      <c r="H221" s="113"/>
      <c r="I221" s="113"/>
      <c r="J221" s="113"/>
      <c r="K221" s="358"/>
      <c r="L221" s="113"/>
      <c r="M221" s="358"/>
      <c r="N221" s="358"/>
      <c r="O221" s="358"/>
      <c r="P221" s="358"/>
      <c r="Q221" s="399" t="str">
        <f>IFERROR(VLOOKUP(P221,VALIDATIONS!$IE$2:$IG$48,2,FALSE),"")</f>
        <v/>
      </c>
      <c r="R221" s="106" t="str">
        <f>IF(AND(H221="",I221="",J221="",K221="",L221="",M221="",N221="",O221=""),"",  IF(OR(I221="",M221=""),0,I221*VLOOKUP(M221,VALIDATIONS!$AK$2:$AL$6,2)) +  IF(OR(H221="",J221="",K221=""),0, (H221*J221)*VLOOKUP(K221,VALIDATIONS!$AI$2:$AJ$5,2)))</f>
        <v/>
      </c>
      <c r="S221" s="113"/>
    </row>
    <row r="222" spans="1:19" x14ac:dyDescent="0.25">
      <c r="A222" s="116"/>
      <c r="B222" s="113"/>
      <c r="C222" s="358"/>
      <c r="D222" s="113"/>
      <c r="G222" s="358"/>
      <c r="H222" s="113"/>
      <c r="I222" s="113"/>
      <c r="J222" s="113"/>
      <c r="K222" s="358"/>
      <c r="L222" s="113"/>
      <c r="M222" s="358"/>
      <c r="N222" s="358"/>
      <c r="O222" s="358"/>
      <c r="P222" s="358"/>
      <c r="Q222" s="399" t="str">
        <f>IFERROR(VLOOKUP(P222,VALIDATIONS!$IE$2:$IG$48,2,FALSE),"")</f>
        <v/>
      </c>
      <c r="R222" s="106" t="str">
        <f>IF(AND(H222="",I222="",J222="",K222="",L222="",M222="",N222="",O222=""),"",  IF(OR(I222="",M222=""),0,I222*VLOOKUP(M222,VALIDATIONS!$AK$2:$AL$6,2)) +  IF(OR(H222="",J222="",K222=""),0, (H222*J222)*VLOOKUP(K222,VALIDATIONS!$AI$2:$AJ$5,2)))</f>
        <v/>
      </c>
      <c r="S222" s="113"/>
    </row>
    <row r="223" spans="1:19" x14ac:dyDescent="0.25">
      <c r="A223" s="116"/>
      <c r="B223" s="113"/>
      <c r="C223" s="358"/>
      <c r="D223" s="113"/>
      <c r="G223" s="358"/>
      <c r="H223" s="113"/>
      <c r="I223" s="113"/>
      <c r="J223" s="113"/>
      <c r="K223" s="358"/>
      <c r="L223" s="113"/>
      <c r="M223" s="358"/>
      <c r="N223" s="358"/>
      <c r="O223" s="358"/>
      <c r="P223" s="358"/>
      <c r="Q223" s="399" t="str">
        <f>IFERROR(VLOOKUP(P223,VALIDATIONS!$IE$2:$IG$48,2,FALSE),"")</f>
        <v/>
      </c>
      <c r="R223" s="106" t="str">
        <f>IF(AND(H223="",I223="",J223="",K223="",L223="",M223="",N223="",O223=""),"",  IF(OR(I223="",M223=""),0,I223*VLOOKUP(M223,VALIDATIONS!$AK$2:$AL$6,2)) +  IF(OR(H223="",J223="",K223=""),0, (H223*J223)*VLOOKUP(K223,VALIDATIONS!$AI$2:$AJ$5,2)))</f>
        <v/>
      </c>
      <c r="S223" s="113"/>
    </row>
    <row r="224" spans="1:19" x14ac:dyDescent="0.25">
      <c r="A224" s="116"/>
      <c r="B224" s="113"/>
      <c r="C224" s="358"/>
      <c r="D224" s="113"/>
      <c r="G224" s="358"/>
      <c r="H224" s="113"/>
      <c r="I224" s="113"/>
      <c r="J224" s="113"/>
      <c r="K224" s="358"/>
      <c r="L224" s="113"/>
      <c r="M224" s="358"/>
      <c r="N224" s="358"/>
      <c r="O224" s="358"/>
      <c r="P224" s="358"/>
      <c r="Q224" s="399" t="str">
        <f>IFERROR(VLOOKUP(P224,VALIDATIONS!$IE$2:$IG$48,2,FALSE),"")</f>
        <v/>
      </c>
      <c r="R224" s="106" t="str">
        <f>IF(AND(H224="",I224="",J224="",K224="",L224="",M224="",N224="",O224=""),"",  IF(OR(I224="",M224=""),0,I224*VLOOKUP(M224,VALIDATIONS!$AK$2:$AL$6,2)) +  IF(OR(H224="",J224="",K224=""),0, (H224*J224)*VLOOKUP(K224,VALIDATIONS!$AI$2:$AJ$5,2)))</f>
        <v/>
      </c>
      <c r="S224" s="113"/>
    </row>
    <row r="225" spans="1:19" x14ac:dyDescent="0.25">
      <c r="A225" s="116"/>
      <c r="B225" s="113"/>
      <c r="C225" s="358"/>
      <c r="D225" s="113"/>
      <c r="G225" s="358"/>
      <c r="H225" s="113"/>
      <c r="I225" s="113"/>
      <c r="J225" s="113"/>
      <c r="K225" s="358"/>
      <c r="L225" s="113"/>
      <c r="M225" s="358"/>
      <c r="N225" s="358"/>
      <c r="O225" s="358"/>
      <c r="P225" s="358"/>
      <c r="Q225" s="399" t="str">
        <f>IFERROR(VLOOKUP(P225,VALIDATIONS!$IE$2:$IG$48,2,FALSE),"")</f>
        <v/>
      </c>
      <c r="R225" s="106" t="str">
        <f>IF(AND(H225="",I225="",J225="",K225="",L225="",M225="",N225="",O225=""),"",  IF(OR(I225="",M225=""),0,I225*VLOOKUP(M225,VALIDATIONS!$AK$2:$AL$6,2)) +  IF(OR(H225="",J225="",K225=""),0, (H225*J225)*VLOOKUP(K225,VALIDATIONS!$AI$2:$AJ$5,2)))</f>
        <v/>
      </c>
      <c r="S225" s="113"/>
    </row>
    <row r="226" spans="1:19" x14ac:dyDescent="0.25">
      <c r="A226" s="116"/>
      <c r="B226" s="113"/>
      <c r="C226" s="358"/>
      <c r="D226" s="113"/>
      <c r="G226" s="358"/>
      <c r="H226" s="113"/>
      <c r="I226" s="113"/>
      <c r="J226" s="113"/>
      <c r="K226" s="358"/>
      <c r="L226" s="113"/>
      <c r="M226" s="358"/>
      <c r="N226" s="358"/>
      <c r="O226" s="358"/>
      <c r="P226" s="358"/>
      <c r="Q226" s="399" t="str">
        <f>IFERROR(VLOOKUP(P226,VALIDATIONS!$IE$2:$IG$48,2,FALSE),"")</f>
        <v/>
      </c>
      <c r="R226" s="106" t="str">
        <f>IF(AND(H226="",I226="",J226="",K226="",L226="",M226="",N226="",O226=""),"",  IF(OR(I226="",M226=""),0,I226*VLOOKUP(M226,VALIDATIONS!$AK$2:$AL$6,2)) +  IF(OR(H226="",J226="",K226=""),0, (H226*J226)*VLOOKUP(K226,VALIDATIONS!$AI$2:$AJ$5,2)))</f>
        <v/>
      </c>
      <c r="S226" s="113"/>
    </row>
    <row r="227" spans="1:19" x14ac:dyDescent="0.25">
      <c r="A227" s="116"/>
      <c r="B227" s="113"/>
      <c r="C227" s="358"/>
      <c r="D227" s="113"/>
      <c r="G227" s="358"/>
      <c r="H227" s="113"/>
      <c r="I227" s="113"/>
      <c r="J227" s="113"/>
      <c r="K227" s="358"/>
      <c r="L227" s="113"/>
      <c r="M227" s="358"/>
      <c r="N227" s="358"/>
      <c r="O227" s="358"/>
      <c r="P227" s="358"/>
      <c r="Q227" s="399" t="str">
        <f>IFERROR(VLOOKUP(P227,VALIDATIONS!$IE$2:$IG$48,2,FALSE),"")</f>
        <v/>
      </c>
      <c r="R227" s="106" t="str">
        <f>IF(AND(H227="",I227="",J227="",K227="",L227="",M227="",N227="",O227=""),"",  IF(OR(I227="",M227=""),0,I227*VLOOKUP(M227,VALIDATIONS!$AK$2:$AL$6,2)) +  IF(OR(H227="",J227="",K227=""),0, (H227*J227)*VLOOKUP(K227,VALIDATIONS!$AI$2:$AJ$5,2)))</f>
        <v/>
      </c>
      <c r="S227" s="113"/>
    </row>
    <row r="228" spans="1:19" x14ac:dyDescent="0.25">
      <c r="A228" s="116"/>
      <c r="B228" s="113"/>
      <c r="C228" s="358"/>
      <c r="D228" s="113"/>
      <c r="G228" s="358"/>
      <c r="H228" s="113"/>
      <c r="I228" s="113"/>
      <c r="J228" s="113"/>
      <c r="K228" s="358"/>
      <c r="L228" s="113"/>
      <c r="M228" s="358"/>
      <c r="N228" s="358"/>
      <c r="O228" s="358"/>
      <c r="P228" s="358"/>
      <c r="Q228" s="399" t="str">
        <f>IFERROR(VLOOKUP(P228,VALIDATIONS!$IE$2:$IG$48,2,FALSE),"")</f>
        <v/>
      </c>
      <c r="R228" s="106" t="str">
        <f>IF(AND(H228="",I228="",J228="",K228="",L228="",M228="",N228="",O228=""),"",  IF(OR(I228="",M228=""),0,I228*VLOOKUP(M228,VALIDATIONS!$AK$2:$AL$6,2)) +  IF(OR(H228="",J228="",K228=""),0, (H228*J228)*VLOOKUP(K228,VALIDATIONS!$AI$2:$AJ$5,2)))</f>
        <v/>
      </c>
      <c r="S228" s="113"/>
    </row>
    <row r="229" spans="1:19" x14ac:dyDescent="0.25">
      <c r="A229" s="116"/>
      <c r="B229" s="113"/>
      <c r="C229" s="358"/>
      <c r="D229" s="113"/>
      <c r="G229" s="358"/>
      <c r="H229" s="113"/>
      <c r="I229" s="113"/>
      <c r="J229" s="113"/>
      <c r="K229" s="358"/>
      <c r="L229" s="113"/>
      <c r="M229" s="358"/>
      <c r="N229" s="358"/>
      <c r="O229" s="358"/>
      <c r="P229" s="358"/>
      <c r="Q229" s="399" t="str">
        <f>IFERROR(VLOOKUP(P229,VALIDATIONS!$IE$2:$IG$48,2,FALSE),"")</f>
        <v/>
      </c>
      <c r="R229" s="106" t="str">
        <f>IF(AND(H229="",I229="",J229="",K229="",L229="",M229="",N229="",O229=""),"",  IF(OR(I229="",M229=""),0,I229*VLOOKUP(M229,VALIDATIONS!$AK$2:$AL$6,2)) +  IF(OR(H229="",J229="",K229=""),0, (H229*J229)*VLOOKUP(K229,VALIDATIONS!$AI$2:$AJ$5,2)))</f>
        <v/>
      </c>
      <c r="S229" s="113"/>
    </row>
    <row r="230" spans="1:19" x14ac:dyDescent="0.25">
      <c r="A230" s="116"/>
      <c r="B230" s="113"/>
      <c r="C230" s="358"/>
      <c r="D230" s="113"/>
      <c r="G230" s="358"/>
      <c r="H230" s="113"/>
      <c r="I230" s="113"/>
      <c r="J230" s="113"/>
      <c r="K230" s="358"/>
      <c r="L230" s="113"/>
      <c r="M230" s="358"/>
      <c r="N230" s="358"/>
      <c r="O230" s="358"/>
      <c r="P230" s="358"/>
      <c r="Q230" s="399" t="str">
        <f>IFERROR(VLOOKUP(P230,VALIDATIONS!$IE$2:$IG$48,2,FALSE),"")</f>
        <v/>
      </c>
      <c r="R230" s="106" t="str">
        <f>IF(AND(H230="",I230="",J230="",K230="",L230="",M230="",N230="",O230=""),"",  IF(OR(I230="",M230=""),0,I230*VLOOKUP(M230,VALIDATIONS!$AK$2:$AL$6,2)) +  IF(OR(H230="",J230="",K230=""),0, (H230*J230)*VLOOKUP(K230,VALIDATIONS!$AI$2:$AJ$5,2)))</f>
        <v/>
      </c>
      <c r="S230" s="113"/>
    </row>
    <row r="231" spans="1:19" x14ac:dyDescent="0.25">
      <c r="A231" s="116"/>
      <c r="B231" s="113"/>
      <c r="C231" s="358"/>
      <c r="D231" s="113"/>
      <c r="G231" s="358"/>
      <c r="H231" s="113"/>
      <c r="I231" s="113"/>
      <c r="J231" s="113"/>
      <c r="K231" s="358"/>
      <c r="L231" s="113"/>
      <c r="M231" s="358"/>
      <c r="N231" s="358"/>
      <c r="O231" s="358"/>
      <c r="P231" s="358"/>
      <c r="Q231" s="399" t="str">
        <f>IFERROR(VLOOKUP(P231,VALIDATIONS!$IE$2:$IG$48,2,FALSE),"")</f>
        <v/>
      </c>
      <c r="R231" s="106" t="str">
        <f>IF(AND(H231="",I231="",J231="",K231="",L231="",M231="",N231="",O231=""),"",  IF(OR(I231="",M231=""),0,I231*VLOOKUP(M231,VALIDATIONS!$AK$2:$AL$6,2)) +  IF(OR(H231="",J231="",K231=""),0, (H231*J231)*VLOOKUP(K231,VALIDATIONS!$AI$2:$AJ$5,2)))</f>
        <v/>
      </c>
      <c r="S231" s="113"/>
    </row>
    <row r="232" spans="1:19" x14ac:dyDescent="0.25">
      <c r="A232" s="116"/>
      <c r="B232" s="113"/>
      <c r="C232" s="358"/>
      <c r="D232" s="113"/>
      <c r="G232" s="358"/>
      <c r="H232" s="113"/>
      <c r="I232" s="113"/>
      <c r="J232" s="113"/>
      <c r="K232" s="358"/>
      <c r="L232" s="113"/>
      <c r="M232" s="358"/>
      <c r="N232" s="358"/>
      <c r="O232" s="358"/>
      <c r="P232" s="358"/>
      <c r="Q232" s="399" t="str">
        <f>IFERROR(VLOOKUP(P232,VALIDATIONS!$IE$2:$IG$48,2,FALSE),"")</f>
        <v/>
      </c>
      <c r="R232" s="106" t="str">
        <f>IF(AND(H232="",I232="",J232="",K232="",L232="",M232="",N232="",O232=""),"",  IF(OR(I232="",M232=""),0,I232*VLOOKUP(M232,VALIDATIONS!$AK$2:$AL$6,2)) +  IF(OR(H232="",J232="",K232=""),0, (H232*J232)*VLOOKUP(K232,VALIDATIONS!$AI$2:$AJ$5,2)))</f>
        <v/>
      </c>
      <c r="S232" s="113"/>
    </row>
    <row r="233" spans="1:19" x14ac:dyDescent="0.25">
      <c r="A233" s="116"/>
      <c r="B233" s="113"/>
      <c r="C233" s="358"/>
      <c r="D233" s="113"/>
      <c r="G233" s="358"/>
      <c r="H233" s="113"/>
      <c r="I233" s="113"/>
      <c r="J233" s="113"/>
      <c r="K233" s="358"/>
      <c r="L233" s="113"/>
      <c r="M233" s="358"/>
      <c r="N233" s="358"/>
      <c r="O233" s="358"/>
      <c r="P233" s="358"/>
      <c r="Q233" s="399" t="str">
        <f>IFERROR(VLOOKUP(P233,VALIDATIONS!$IE$2:$IG$48,2,FALSE),"")</f>
        <v/>
      </c>
      <c r="R233" s="106" t="str">
        <f>IF(AND(H233="",I233="",J233="",K233="",L233="",M233="",N233="",O233=""),"",  IF(OR(I233="",M233=""),0,I233*VLOOKUP(M233,VALIDATIONS!$AK$2:$AL$6,2)) +  IF(OR(H233="",J233="",K233=""),0, (H233*J233)*VLOOKUP(K233,VALIDATIONS!$AI$2:$AJ$5,2)))</f>
        <v/>
      </c>
      <c r="S233" s="113"/>
    </row>
    <row r="234" spans="1:19" x14ac:dyDescent="0.25">
      <c r="A234" s="116"/>
      <c r="B234" s="113"/>
      <c r="C234" s="358"/>
      <c r="D234" s="113"/>
      <c r="G234" s="358"/>
      <c r="H234" s="113"/>
      <c r="I234" s="113"/>
      <c r="J234" s="113"/>
      <c r="K234" s="358"/>
      <c r="L234" s="113"/>
      <c r="M234" s="358"/>
      <c r="N234" s="358"/>
      <c r="O234" s="358"/>
      <c r="P234" s="358"/>
      <c r="Q234" s="399" t="str">
        <f>IFERROR(VLOOKUP(P234,VALIDATIONS!$IE$2:$IG$48,2,FALSE),"")</f>
        <v/>
      </c>
      <c r="R234" s="106" t="str">
        <f>IF(AND(H234="",I234="",J234="",K234="",L234="",M234="",N234="",O234=""),"",  IF(OR(I234="",M234=""),0,I234*VLOOKUP(M234,VALIDATIONS!$AK$2:$AL$6,2)) +  IF(OR(H234="",J234="",K234=""),0, (H234*J234)*VLOOKUP(K234,VALIDATIONS!$AI$2:$AJ$5,2)))</f>
        <v/>
      </c>
      <c r="S234" s="113"/>
    </row>
    <row r="235" spans="1:19" x14ac:dyDescent="0.25">
      <c r="A235" s="116"/>
      <c r="B235" s="113"/>
      <c r="C235" s="358"/>
      <c r="D235" s="113"/>
      <c r="G235" s="358"/>
      <c r="H235" s="113"/>
      <c r="I235" s="113"/>
      <c r="J235" s="113"/>
      <c r="K235" s="358"/>
      <c r="L235" s="113"/>
      <c r="M235" s="358"/>
      <c r="N235" s="358"/>
      <c r="O235" s="358"/>
      <c r="P235" s="358"/>
      <c r="Q235" s="399" t="str">
        <f>IFERROR(VLOOKUP(P235,VALIDATIONS!$IE$2:$IG$48,2,FALSE),"")</f>
        <v/>
      </c>
      <c r="R235" s="106" t="str">
        <f>IF(AND(H235="",I235="",J235="",K235="",L235="",M235="",N235="",O235=""),"",  IF(OR(I235="",M235=""),0,I235*VLOOKUP(M235,VALIDATIONS!$AK$2:$AL$6,2)) +  IF(OR(H235="",J235="",K235=""),0, (H235*J235)*VLOOKUP(K235,VALIDATIONS!$AI$2:$AJ$5,2)))</f>
        <v/>
      </c>
      <c r="S235" s="113"/>
    </row>
    <row r="236" spans="1:19" x14ac:dyDescent="0.25">
      <c r="A236" s="116"/>
      <c r="B236" s="113"/>
      <c r="C236" s="358"/>
      <c r="D236" s="113"/>
      <c r="G236" s="358"/>
      <c r="H236" s="113"/>
      <c r="I236" s="113"/>
      <c r="J236" s="113"/>
      <c r="K236" s="358"/>
      <c r="L236" s="113"/>
      <c r="M236" s="358"/>
      <c r="N236" s="358"/>
      <c r="O236" s="358"/>
      <c r="P236" s="358"/>
      <c r="Q236" s="399" t="str">
        <f>IFERROR(VLOOKUP(P236,VALIDATIONS!$IE$2:$IG$48,2,FALSE),"")</f>
        <v/>
      </c>
      <c r="R236" s="106" t="str">
        <f>IF(AND(H236="",I236="",J236="",K236="",L236="",M236="",N236="",O236=""),"",  IF(OR(I236="",M236=""),0,I236*VLOOKUP(M236,VALIDATIONS!$AK$2:$AL$6,2)) +  IF(OR(H236="",J236="",K236=""),0, (H236*J236)*VLOOKUP(K236,VALIDATIONS!$AI$2:$AJ$5,2)))</f>
        <v/>
      </c>
      <c r="S236" s="113"/>
    </row>
    <row r="237" spans="1:19" x14ac:dyDescent="0.25">
      <c r="A237" s="116"/>
      <c r="B237" s="113"/>
      <c r="C237" s="358"/>
      <c r="D237" s="113"/>
      <c r="G237" s="358"/>
      <c r="H237" s="113"/>
      <c r="I237" s="113"/>
      <c r="J237" s="113"/>
      <c r="K237" s="358"/>
      <c r="L237" s="113"/>
      <c r="M237" s="358"/>
      <c r="N237" s="358"/>
      <c r="O237" s="358"/>
      <c r="P237" s="358"/>
      <c r="Q237" s="399" t="str">
        <f>IFERROR(VLOOKUP(P237,VALIDATIONS!$IE$2:$IG$48,2,FALSE),"")</f>
        <v/>
      </c>
      <c r="R237" s="106" t="str">
        <f>IF(AND(H237="",I237="",J237="",K237="",L237="",M237="",N237="",O237=""),"",  IF(OR(I237="",M237=""),0,I237*VLOOKUP(M237,VALIDATIONS!$AK$2:$AL$6,2)) +  IF(OR(H237="",J237="",K237=""),0, (H237*J237)*VLOOKUP(K237,VALIDATIONS!$AI$2:$AJ$5,2)))</f>
        <v/>
      </c>
      <c r="S237" s="113"/>
    </row>
    <row r="238" spans="1:19" x14ac:dyDescent="0.25">
      <c r="A238" s="116"/>
      <c r="B238" s="113"/>
      <c r="C238" s="358"/>
      <c r="D238" s="113"/>
      <c r="G238" s="358"/>
      <c r="H238" s="113"/>
      <c r="I238" s="113"/>
      <c r="J238" s="113"/>
      <c r="K238" s="358"/>
      <c r="L238" s="113"/>
      <c r="M238" s="358"/>
      <c r="N238" s="358"/>
      <c r="O238" s="358"/>
      <c r="P238" s="358"/>
      <c r="Q238" s="399" t="str">
        <f>IFERROR(VLOOKUP(P238,VALIDATIONS!$IE$2:$IG$48,2,FALSE),"")</f>
        <v/>
      </c>
      <c r="R238" s="106" t="str">
        <f>IF(AND(H238="",I238="",J238="",K238="",L238="",M238="",N238="",O238=""),"",  IF(OR(I238="",M238=""),0,I238*VLOOKUP(M238,VALIDATIONS!$AK$2:$AL$6,2)) +  IF(OR(H238="",J238="",K238=""),0, (H238*J238)*VLOOKUP(K238,VALIDATIONS!$AI$2:$AJ$5,2)))</f>
        <v/>
      </c>
      <c r="S238" s="113"/>
    </row>
    <row r="239" spans="1:19" x14ac:dyDescent="0.25">
      <c r="A239" s="116"/>
      <c r="B239" s="113"/>
      <c r="C239" s="358"/>
      <c r="D239" s="113"/>
      <c r="G239" s="358"/>
      <c r="H239" s="113"/>
      <c r="I239" s="113"/>
      <c r="J239" s="113"/>
      <c r="K239" s="358"/>
      <c r="L239" s="113"/>
      <c r="M239" s="358"/>
      <c r="N239" s="358"/>
      <c r="O239" s="358"/>
      <c r="P239" s="358"/>
      <c r="Q239" s="399" t="str">
        <f>IFERROR(VLOOKUP(P239,VALIDATIONS!$IE$2:$IG$48,2,FALSE),"")</f>
        <v/>
      </c>
      <c r="R239" s="106" t="str">
        <f>IF(AND(H239="",I239="",J239="",K239="",L239="",M239="",N239="",O239=""),"",  IF(OR(I239="",M239=""),0,I239*VLOOKUP(M239,VALIDATIONS!$AK$2:$AL$6,2)) +  IF(OR(H239="",J239="",K239=""),0, (H239*J239)*VLOOKUP(K239,VALIDATIONS!$AI$2:$AJ$5,2)))</f>
        <v/>
      </c>
      <c r="S239" s="113"/>
    </row>
    <row r="240" spans="1:19" x14ac:dyDescent="0.25">
      <c r="A240" s="116"/>
      <c r="B240" s="113"/>
      <c r="C240" s="358"/>
      <c r="D240" s="113"/>
      <c r="G240" s="358"/>
      <c r="H240" s="113"/>
      <c r="I240" s="113"/>
      <c r="J240" s="113"/>
      <c r="K240" s="358"/>
      <c r="L240" s="113"/>
      <c r="M240" s="358"/>
      <c r="N240" s="358"/>
      <c r="O240" s="358"/>
      <c r="P240" s="358"/>
      <c r="Q240" s="399" t="str">
        <f>IFERROR(VLOOKUP(P240,VALIDATIONS!$IE$2:$IG$48,2,FALSE),"")</f>
        <v/>
      </c>
      <c r="R240" s="106" t="str">
        <f>IF(AND(H240="",I240="",J240="",K240="",L240="",M240="",N240="",O240=""),"",  IF(OR(I240="",M240=""),0,I240*VLOOKUP(M240,VALIDATIONS!$AK$2:$AL$6,2)) +  IF(OR(H240="",J240="",K240=""),0, (H240*J240)*VLOOKUP(K240,VALIDATIONS!$AI$2:$AJ$5,2)))</f>
        <v/>
      </c>
      <c r="S240" s="113"/>
    </row>
    <row r="241" spans="1:19" x14ac:dyDescent="0.25">
      <c r="A241" s="116"/>
      <c r="B241" s="113"/>
      <c r="C241" s="358"/>
      <c r="D241" s="113"/>
      <c r="G241" s="358"/>
      <c r="H241" s="113"/>
      <c r="I241" s="113"/>
      <c r="J241" s="113"/>
      <c r="K241" s="358"/>
      <c r="L241" s="113"/>
      <c r="M241" s="358"/>
      <c r="N241" s="358"/>
      <c r="O241" s="358"/>
      <c r="P241" s="358"/>
      <c r="Q241" s="399" t="str">
        <f>IFERROR(VLOOKUP(P241,VALIDATIONS!$IE$2:$IG$48,2,FALSE),"")</f>
        <v/>
      </c>
      <c r="R241" s="106" t="str">
        <f>IF(AND(H241="",I241="",J241="",K241="",L241="",M241="",N241="",O241=""),"",  IF(OR(I241="",M241=""),0,I241*VLOOKUP(M241,VALIDATIONS!$AK$2:$AL$6,2)) +  IF(OR(H241="",J241="",K241=""),0, (H241*J241)*VLOOKUP(K241,VALIDATIONS!$AI$2:$AJ$5,2)))</f>
        <v/>
      </c>
      <c r="S241" s="113"/>
    </row>
    <row r="242" spans="1:19" x14ac:dyDescent="0.25">
      <c r="A242" s="116"/>
      <c r="B242" s="113"/>
      <c r="C242" s="358"/>
      <c r="D242" s="113"/>
      <c r="G242" s="358"/>
      <c r="H242" s="113"/>
      <c r="I242" s="113"/>
      <c r="J242" s="113"/>
      <c r="K242" s="358"/>
      <c r="L242" s="113"/>
      <c r="M242" s="358"/>
      <c r="N242" s="358"/>
      <c r="O242" s="358"/>
      <c r="P242" s="358"/>
      <c r="Q242" s="399" t="str">
        <f>IFERROR(VLOOKUP(P242,VALIDATIONS!$IE$2:$IG$48,2,FALSE),"")</f>
        <v/>
      </c>
      <c r="R242" s="106" t="str">
        <f>IF(AND(H242="",I242="",J242="",K242="",L242="",M242="",N242="",O242=""),"",  IF(OR(I242="",M242=""),0,I242*VLOOKUP(M242,VALIDATIONS!$AK$2:$AL$6,2)) +  IF(OR(H242="",J242="",K242=""),0, (H242*J242)*VLOOKUP(K242,VALIDATIONS!$AI$2:$AJ$5,2)))</f>
        <v/>
      </c>
      <c r="S242" s="113"/>
    </row>
    <row r="243" spans="1:19" x14ac:dyDescent="0.25">
      <c r="A243" s="116"/>
      <c r="B243" s="113"/>
      <c r="C243" s="358"/>
      <c r="D243" s="113"/>
      <c r="G243" s="358"/>
      <c r="H243" s="113"/>
      <c r="I243" s="113"/>
      <c r="J243" s="113"/>
      <c r="K243" s="358"/>
      <c r="L243" s="113"/>
      <c r="M243" s="358"/>
      <c r="N243" s="358"/>
      <c r="O243" s="358"/>
      <c r="P243" s="358"/>
      <c r="Q243" s="399" t="str">
        <f>IFERROR(VLOOKUP(P243,VALIDATIONS!$IE$2:$IG$48,2,FALSE),"")</f>
        <v/>
      </c>
      <c r="R243" s="106" t="str">
        <f>IF(AND(H243="",I243="",J243="",K243="",L243="",M243="",N243="",O243=""),"",  IF(OR(I243="",M243=""),0,I243*VLOOKUP(M243,VALIDATIONS!$AK$2:$AL$6,2)) +  IF(OR(H243="",J243="",K243=""),0, (H243*J243)*VLOOKUP(K243,VALIDATIONS!$AI$2:$AJ$5,2)))</f>
        <v/>
      </c>
      <c r="S243" s="113"/>
    </row>
    <row r="244" spans="1:19" x14ac:dyDescent="0.25">
      <c r="A244" s="116"/>
      <c r="B244" s="113"/>
      <c r="C244" s="358"/>
      <c r="D244" s="113"/>
      <c r="G244" s="358"/>
      <c r="H244" s="113"/>
      <c r="I244" s="113"/>
      <c r="J244" s="113"/>
      <c r="K244" s="358"/>
      <c r="L244" s="113"/>
      <c r="M244" s="358"/>
      <c r="N244" s="358"/>
      <c r="O244" s="358"/>
      <c r="P244" s="358"/>
      <c r="Q244" s="399" t="str">
        <f>IFERROR(VLOOKUP(P244,VALIDATIONS!$IE$2:$IG$48,2,FALSE),"")</f>
        <v/>
      </c>
      <c r="R244" s="106" t="str">
        <f>IF(AND(H244="",I244="",J244="",K244="",L244="",M244="",N244="",O244=""),"",  IF(OR(I244="",M244=""),0,I244*VLOOKUP(M244,VALIDATIONS!$AK$2:$AL$6,2)) +  IF(OR(H244="",J244="",K244=""),0, (H244*J244)*VLOOKUP(K244,VALIDATIONS!$AI$2:$AJ$5,2)))</f>
        <v/>
      </c>
      <c r="S244" s="113"/>
    </row>
    <row r="245" spans="1:19" x14ac:dyDescent="0.25">
      <c r="A245" s="116"/>
      <c r="B245" s="113"/>
      <c r="C245" s="358"/>
      <c r="D245" s="113"/>
      <c r="G245" s="358"/>
      <c r="H245" s="113"/>
      <c r="I245" s="113"/>
      <c r="J245" s="113"/>
      <c r="K245" s="358"/>
      <c r="L245" s="113"/>
      <c r="M245" s="358"/>
      <c r="N245" s="358"/>
      <c r="O245" s="358"/>
      <c r="P245" s="358"/>
      <c r="Q245" s="399" t="str">
        <f>IFERROR(VLOOKUP(P245,VALIDATIONS!$IE$2:$IG$48,2,FALSE),"")</f>
        <v/>
      </c>
      <c r="R245" s="106" t="str">
        <f>IF(AND(H245="",I245="",J245="",K245="",L245="",M245="",N245="",O245=""),"",  IF(OR(I245="",M245=""),0,I245*VLOOKUP(M245,VALIDATIONS!$AK$2:$AL$6,2)) +  IF(OR(H245="",J245="",K245=""),0, (H245*J245)*VLOOKUP(K245,VALIDATIONS!$AI$2:$AJ$5,2)))</f>
        <v/>
      </c>
      <c r="S245" s="113"/>
    </row>
    <row r="246" spans="1:19" x14ac:dyDescent="0.25">
      <c r="A246" s="116"/>
      <c r="B246" s="113"/>
      <c r="C246" s="358"/>
      <c r="D246" s="113"/>
      <c r="G246" s="358"/>
      <c r="H246" s="113"/>
      <c r="I246" s="113"/>
      <c r="J246" s="113"/>
      <c r="K246" s="358"/>
      <c r="L246" s="113"/>
      <c r="M246" s="358"/>
      <c r="N246" s="358"/>
      <c r="O246" s="358"/>
      <c r="P246" s="358"/>
      <c r="Q246" s="399" t="str">
        <f>IFERROR(VLOOKUP(P246,VALIDATIONS!$IE$2:$IG$48,2,FALSE),"")</f>
        <v/>
      </c>
      <c r="R246" s="106" t="str">
        <f>IF(AND(H246="",I246="",J246="",K246="",L246="",M246="",N246="",O246=""),"",  IF(OR(I246="",M246=""),0,I246*VLOOKUP(M246,VALIDATIONS!$AK$2:$AL$6,2)) +  IF(OR(H246="",J246="",K246=""),0, (H246*J246)*VLOOKUP(K246,VALIDATIONS!$AI$2:$AJ$5,2)))</f>
        <v/>
      </c>
      <c r="S246" s="113"/>
    </row>
    <row r="247" spans="1:19" x14ac:dyDescent="0.25">
      <c r="A247" s="116"/>
      <c r="B247" s="113"/>
      <c r="C247" s="358"/>
      <c r="D247" s="113"/>
      <c r="G247" s="358"/>
      <c r="H247" s="113"/>
      <c r="I247" s="113"/>
      <c r="J247" s="113"/>
      <c r="K247" s="358"/>
      <c r="L247" s="113"/>
      <c r="M247" s="358"/>
      <c r="N247" s="358"/>
      <c r="O247" s="358"/>
      <c r="P247" s="358"/>
      <c r="Q247" s="399" t="str">
        <f>IFERROR(VLOOKUP(P247,VALIDATIONS!$IE$2:$IG$48,2,FALSE),"")</f>
        <v/>
      </c>
      <c r="R247" s="106" t="str">
        <f>IF(AND(H247="",I247="",J247="",K247="",L247="",M247="",N247="",O247=""),"",  IF(OR(I247="",M247=""),0,I247*VLOOKUP(M247,VALIDATIONS!$AK$2:$AL$6,2)) +  IF(OR(H247="",J247="",K247=""),0, (H247*J247)*VLOOKUP(K247,VALIDATIONS!$AI$2:$AJ$5,2)))</f>
        <v/>
      </c>
      <c r="S247" s="113"/>
    </row>
    <row r="248" spans="1:19" x14ac:dyDescent="0.25">
      <c r="A248" s="116"/>
      <c r="B248" s="113"/>
      <c r="C248" s="358"/>
      <c r="D248" s="113"/>
      <c r="G248" s="358"/>
      <c r="H248" s="113"/>
      <c r="I248" s="113"/>
      <c r="J248" s="113"/>
      <c r="K248" s="358"/>
      <c r="L248" s="113"/>
      <c r="M248" s="358"/>
      <c r="N248" s="358"/>
      <c r="O248" s="358"/>
      <c r="P248" s="358"/>
      <c r="Q248" s="399" t="str">
        <f>IFERROR(VLOOKUP(P248,VALIDATIONS!$IE$2:$IG$48,2,FALSE),"")</f>
        <v/>
      </c>
      <c r="R248" s="106" t="str">
        <f>IF(AND(H248="",I248="",J248="",K248="",L248="",M248="",N248="",O248=""),"",  IF(OR(I248="",M248=""),0,I248*VLOOKUP(M248,VALIDATIONS!$AK$2:$AL$6,2)) +  IF(OR(H248="",J248="",K248=""),0, (H248*J248)*VLOOKUP(K248,VALIDATIONS!$AI$2:$AJ$5,2)))</f>
        <v/>
      </c>
      <c r="S248" s="113"/>
    </row>
    <row r="249" spans="1:19" x14ac:dyDescent="0.25">
      <c r="A249" s="116"/>
      <c r="B249" s="113"/>
      <c r="C249" s="358"/>
      <c r="D249" s="113"/>
      <c r="G249" s="358"/>
      <c r="H249" s="113"/>
      <c r="I249" s="113"/>
      <c r="J249" s="113"/>
      <c r="K249" s="358"/>
      <c r="L249" s="113"/>
      <c r="M249" s="358"/>
      <c r="N249" s="358"/>
      <c r="O249" s="358"/>
      <c r="P249" s="358"/>
      <c r="Q249" s="399" t="str">
        <f>IFERROR(VLOOKUP(P249,VALIDATIONS!$IE$2:$IG$48,2,FALSE),"")</f>
        <v/>
      </c>
      <c r="R249" s="106" t="str">
        <f>IF(AND(H249="",I249="",J249="",K249="",L249="",M249="",N249="",O249=""),"",  IF(OR(I249="",M249=""),0,I249*VLOOKUP(M249,VALIDATIONS!$AK$2:$AL$6,2)) +  IF(OR(H249="",J249="",K249=""),0, (H249*J249)*VLOOKUP(K249,VALIDATIONS!$AI$2:$AJ$5,2)))</f>
        <v/>
      </c>
      <c r="S249" s="113"/>
    </row>
    <row r="250" spans="1:19" x14ac:dyDescent="0.25">
      <c r="A250" s="116"/>
      <c r="B250" s="113"/>
      <c r="C250" s="358"/>
      <c r="D250" s="113"/>
      <c r="G250" s="358"/>
      <c r="H250" s="113"/>
      <c r="I250" s="113"/>
      <c r="J250" s="113"/>
      <c r="K250" s="358"/>
      <c r="L250" s="113"/>
      <c r="M250" s="358"/>
      <c r="N250" s="358"/>
      <c r="O250" s="358"/>
      <c r="P250" s="358"/>
      <c r="Q250" s="399" t="str">
        <f>IFERROR(VLOOKUP(P250,VALIDATIONS!$IE$2:$IG$48,2,FALSE),"")</f>
        <v/>
      </c>
      <c r="R250" s="106" t="str">
        <f>IF(AND(H250="",I250="",J250="",K250="",L250="",M250="",N250="",O250=""),"",  IF(OR(I250="",M250=""),0,I250*VLOOKUP(M250,VALIDATIONS!$AK$2:$AL$6,2)) +  IF(OR(H250="",J250="",K250=""),0, (H250*J250)*VLOOKUP(K250,VALIDATIONS!$AI$2:$AJ$5,2)))</f>
        <v/>
      </c>
      <c r="S250" s="113"/>
    </row>
    <row r="251" spans="1:19" x14ac:dyDescent="0.25">
      <c r="A251" s="116"/>
      <c r="B251" s="113"/>
      <c r="C251" s="358"/>
      <c r="D251" s="113"/>
      <c r="G251" s="358"/>
      <c r="H251" s="113"/>
      <c r="I251" s="113"/>
      <c r="J251" s="113"/>
      <c r="K251" s="358"/>
      <c r="L251" s="113"/>
      <c r="M251" s="358"/>
      <c r="N251" s="358"/>
      <c r="O251" s="358"/>
      <c r="P251" s="358"/>
      <c r="Q251" s="399" t="str">
        <f>IFERROR(VLOOKUP(P251,VALIDATIONS!$IE$2:$IG$48,2,FALSE),"")</f>
        <v/>
      </c>
      <c r="R251" s="106" t="str">
        <f>IF(AND(H251="",I251="",J251="",K251="",L251="",M251="",N251="",O251=""),"",  IF(OR(I251="",M251=""),0,I251*VLOOKUP(M251,VALIDATIONS!$AK$2:$AL$6,2)) +  IF(OR(H251="",J251="",K251=""),0, (H251*J251)*VLOOKUP(K251,VALIDATIONS!$AI$2:$AJ$5,2)))</f>
        <v/>
      </c>
      <c r="S251" s="113"/>
    </row>
    <row r="252" spans="1:19" x14ac:dyDescent="0.25">
      <c r="A252" s="116"/>
      <c r="B252" s="113"/>
      <c r="C252" s="358"/>
      <c r="D252" s="113"/>
      <c r="G252" s="358"/>
      <c r="H252" s="113"/>
      <c r="I252" s="113"/>
      <c r="J252" s="113"/>
      <c r="K252" s="358"/>
      <c r="L252" s="113"/>
      <c r="M252" s="358"/>
      <c r="N252" s="358"/>
      <c r="O252" s="358"/>
      <c r="P252" s="358"/>
      <c r="Q252" s="399" t="str">
        <f>IFERROR(VLOOKUP(P252,VALIDATIONS!$IE$2:$IG$48,2,FALSE),"")</f>
        <v/>
      </c>
      <c r="R252" s="106" t="str">
        <f>IF(AND(H252="",I252="",J252="",K252="",L252="",M252="",N252="",O252=""),"",  IF(OR(I252="",M252=""),0,I252*VLOOKUP(M252,VALIDATIONS!$AK$2:$AL$6,2)) +  IF(OR(H252="",J252="",K252=""),0, (H252*J252)*VLOOKUP(K252,VALIDATIONS!$AI$2:$AJ$5,2)))</f>
        <v/>
      </c>
      <c r="S252" s="113"/>
    </row>
    <row r="253" spans="1:19" x14ac:dyDescent="0.25">
      <c r="A253" s="116"/>
      <c r="B253" s="113"/>
      <c r="C253" s="358"/>
      <c r="D253" s="113"/>
      <c r="G253" s="358"/>
      <c r="H253" s="113"/>
      <c r="I253" s="113"/>
      <c r="J253" s="113"/>
      <c r="K253" s="358"/>
      <c r="L253" s="113"/>
      <c r="M253" s="358"/>
      <c r="N253" s="358"/>
      <c r="O253" s="358"/>
      <c r="P253" s="358"/>
      <c r="Q253" s="399" t="str">
        <f>IFERROR(VLOOKUP(P253,VALIDATIONS!$IE$2:$IG$48,2,FALSE),"")</f>
        <v/>
      </c>
      <c r="R253" s="106" t="str">
        <f>IF(AND(H253="",I253="",J253="",K253="",L253="",M253="",N253="",O253=""),"",  IF(OR(I253="",M253=""),0,I253*VLOOKUP(M253,VALIDATIONS!$AK$2:$AL$6,2)) +  IF(OR(H253="",J253="",K253=""),0, (H253*J253)*VLOOKUP(K253,VALIDATIONS!$AI$2:$AJ$5,2)))</f>
        <v/>
      </c>
      <c r="S253" s="113"/>
    </row>
    <row r="254" spans="1:19" x14ac:dyDescent="0.25">
      <c r="A254" s="116"/>
      <c r="B254" s="113"/>
      <c r="C254" s="358"/>
      <c r="D254" s="113"/>
      <c r="G254" s="358"/>
      <c r="H254" s="113"/>
      <c r="I254" s="113"/>
      <c r="J254" s="113"/>
      <c r="K254" s="358"/>
      <c r="L254" s="113"/>
      <c r="M254" s="358"/>
      <c r="N254" s="358"/>
      <c r="O254" s="358"/>
      <c r="P254" s="358"/>
      <c r="Q254" s="399" t="str">
        <f>IFERROR(VLOOKUP(P254,VALIDATIONS!$IE$2:$IG$48,2,FALSE),"")</f>
        <v/>
      </c>
      <c r="R254" s="106" t="str">
        <f>IF(AND(H254="",I254="",J254="",K254="",L254="",M254="",N254="",O254=""),"",  IF(OR(I254="",M254=""),0,I254*VLOOKUP(M254,VALIDATIONS!$AK$2:$AL$6,2)) +  IF(OR(H254="",J254="",K254=""),0, (H254*J254)*VLOOKUP(K254,VALIDATIONS!$AI$2:$AJ$5,2)))</f>
        <v/>
      </c>
      <c r="S254" s="113"/>
    </row>
    <row r="255" spans="1:19" x14ac:dyDescent="0.25">
      <c r="A255" s="116"/>
      <c r="B255" s="113"/>
      <c r="C255" s="358"/>
      <c r="D255" s="113"/>
      <c r="G255" s="358"/>
      <c r="H255" s="113"/>
      <c r="I255" s="113"/>
      <c r="J255" s="113"/>
      <c r="K255" s="358"/>
      <c r="L255" s="113"/>
      <c r="M255" s="358"/>
      <c r="N255" s="358"/>
      <c r="O255" s="358"/>
      <c r="P255" s="358"/>
      <c r="Q255" s="399" t="str">
        <f>IFERROR(VLOOKUP(P255,VALIDATIONS!$IE$2:$IG$48,2,FALSE),"")</f>
        <v/>
      </c>
      <c r="R255" s="106" t="str">
        <f>IF(AND(H255="",I255="",J255="",K255="",L255="",M255="",N255="",O255=""),"",  IF(OR(I255="",M255=""),0,I255*VLOOKUP(M255,VALIDATIONS!$AK$2:$AL$6,2)) +  IF(OR(H255="",J255="",K255=""),0, (H255*J255)*VLOOKUP(K255,VALIDATIONS!$AI$2:$AJ$5,2)))</f>
        <v/>
      </c>
      <c r="S255" s="113"/>
    </row>
    <row r="256" spans="1:19" x14ac:dyDescent="0.25">
      <c r="A256" s="116"/>
      <c r="B256" s="113"/>
      <c r="C256" s="358"/>
      <c r="D256" s="113"/>
      <c r="G256" s="358"/>
      <c r="H256" s="113"/>
      <c r="I256" s="113"/>
      <c r="J256" s="113"/>
      <c r="K256" s="358"/>
      <c r="L256" s="113"/>
      <c r="M256" s="358"/>
      <c r="N256" s="358"/>
      <c r="O256" s="358"/>
      <c r="P256" s="358"/>
      <c r="Q256" s="399" t="str">
        <f>IFERROR(VLOOKUP(P256,VALIDATIONS!$IE$2:$IG$48,2,FALSE),"")</f>
        <v/>
      </c>
      <c r="R256" s="106" t="str">
        <f>IF(AND(H256="",I256="",J256="",K256="",L256="",M256="",N256="",O256=""),"",  IF(OR(I256="",M256=""),0,I256*VLOOKUP(M256,VALIDATIONS!$AK$2:$AL$6,2)) +  IF(OR(H256="",J256="",K256=""),0, (H256*J256)*VLOOKUP(K256,VALIDATIONS!$AI$2:$AJ$5,2)))</f>
        <v/>
      </c>
      <c r="S256" s="113"/>
    </row>
    <row r="257" spans="1:19" x14ac:dyDescent="0.25">
      <c r="A257" s="116"/>
      <c r="B257" s="113"/>
      <c r="C257" s="358"/>
      <c r="D257" s="113"/>
      <c r="G257" s="358"/>
      <c r="H257" s="113"/>
      <c r="I257" s="113"/>
      <c r="J257" s="113"/>
      <c r="K257" s="358"/>
      <c r="L257" s="113"/>
      <c r="M257" s="358"/>
      <c r="N257" s="358"/>
      <c r="O257" s="358"/>
      <c r="P257" s="358"/>
      <c r="Q257" s="399" t="str">
        <f>IFERROR(VLOOKUP(P257,VALIDATIONS!$IE$2:$IG$48,2,FALSE),"")</f>
        <v/>
      </c>
      <c r="R257" s="106" t="str">
        <f>IF(AND(H257="",I257="",J257="",K257="",L257="",M257="",N257="",O257=""),"",  IF(OR(I257="",M257=""),0,I257*VLOOKUP(M257,VALIDATIONS!$AK$2:$AL$6,2)) +  IF(OR(H257="",J257="",K257=""),0, (H257*J257)*VLOOKUP(K257,VALIDATIONS!$AI$2:$AJ$5,2)))</f>
        <v/>
      </c>
      <c r="S257" s="113"/>
    </row>
    <row r="258" spans="1:19" x14ac:dyDescent="0.25">
      <c r="A258" s="116"/>
      <c r="B258" s="113"/>
      <c r="C258" s="358"/>
      <c r="D258" s="113"/>
      <c r="G258" s="358"/>
      <c r="H258" s="113"/>
      <c r="I258" s="113"/>
      <c r="J258" s="113"/>
      <c r="K258" s="358"/>
      <c r="L258" s="113"/>
      <c r="M258" s="358"/>
      <c r="N258" s="358"/>
      <c r="O258" s="358"/>
      <c r="P258" s="358"/>
      <c r="Q258" s="399" t="str">
        <f>IFERROR(VLOOKUP(P258,VALIDATIONS!$IE$2:$IG$48,2,FALSE),"")</f>
        <v/>
      </c>
      <c r="R258" s="106" t="str">
        <f>IF(AND(H258="",I258="",J258="",K258="",L258="",M258="",N258="",O258=""),"",  IF(OR(I258="",M258=""),0,I258*VLOOKUP(M258,VALIDATIONS!$AK$2:$AL$6,2)) +  IF(OR(H258="",J258="",K258=""),0, (H258*J258)*VLOOKUP(K258,VALIDATIONS!$AI$2:$AJ$5,2)))</f>
        <v/>
      </c>
      <c r="S258" s="113"/>
    </row>
    <row r="259" spans="1:19" x14ac:dyDescent="0.25">
      <c r="A259" s="116"/>
      <c r="B259" s="113"/>
      <c r="C259" s="358"/>
      <c r="D259" s="113"/>
      <c r="G259" s="358"/>
      <c r="H259" s="113"/>
      <c r="I259" s="113"/>
      <c r="J259" s="113"/>
      <c r="K259" s="358"/>
      <c r="L259" s="113"/>
      <c r="M259" s="358"/>
      <c r="N259" s="358"/>
      <c r="O259" s="358"/>
      <c r="P259" s="358"/>
      <c r="Q259" s="399" t="str">
        <f>IFERROR(VLOOKUP(P259,VALIDATIONS!$IE$2:$IG$48,2,FALSE),"")</f>
        <v/>
      </c>
      <c r="R259" s="106" t="str">
        <f>IF(AND(H259="",I259="",J259="",K259="",L259="",M259="",N259="",O259=""),"",  IF(OR(I259="",M259=""),0,I259*VLOOKUP(M259,VALIDATIONS!$AK$2:$AL$6,2)) +  IF(OR(H259="",J259="",K259=""),0, (H259*J259)*VLOOKUP(K259,VALIDATIONS!$AI$2:$AJ$5,2)))</f>
        <v/>
      </c>
      <c r="S259" s="113"/>
    </row>
    <row r="260" spans="1:19" x14ac:dyDescent="0.25">
      <c r="A260" s="116"/>
      <c r="B260" s="113"/>
      <c r="C260" s="358"/>
      <c r="D260" s="113"/>
      <c r="G260" s="358"/>
      <c r="H260" s="113"/>
      <c r="I260" s="113"/>
      <c r="J260" s="113"/>
      <c r="K260" s="358"/>
      <c r="L260" s="113"/>
      <c r="M260" s="358"/>
      <c r="N260" s="358"/>
      <c r="O260" s="358"/>
      <c r="P260" s="358"/>
      <c r="Q260" s="399" t="str">
        <f>IFERROR(VLOOKUP(P260,VALIDATIONS!$IE$2:$IG$48,2,FALSE),"")</f>
        <v/>
      </c>
      <c r="R260" s="106" t="str">
        <f>IF(AND(H260="",I260="",J260="",K260="",L260="",M260="",N260="",O260=""),"",  IF(OR(I260="",M260=""),0,I260*VLOOKUP(M260,VALIDATIONS!$AK$2:$AL$6,2)) +  IF(OR(H260="",J260="",K260=""),0, (H260*J260)*VLOOKUP(K260,VALIDATIONS!$AI$2:$AJ$5,2)))</f>
        <v/>
      </c>
      <c r="S260" s="113"/>
    </row>
    <row r="261" spans="1:19" x14ac:dyDescent="0.25">
      <c r="A261" s="116"/>
      <c r="B261" s="113"/>
      <c r="C261" s="358"/>
      <c r="D261" s="113"/>
      <c r="G261" s="358"/>
      <c r="H261" s="113"/>
      <c r="I261" s="113"/>
      <c r="J261" s="113"/>
      <c r="K261" s="358"/>
      <c r="L261" s="113"/>
      <c r="M261" s="358"/>
      <c r="N261" s="358"/>
      <c r="O261" s="358"/>
      <c r="P261" s="358"/>
      <c r="Q261" s="399" t="str">
        <f>IFERROR(VLOOKUP(P261,VALIDATIONS!$IE$2:$IG$48,2,FALSE),"")</f>
        <v/>
      </c>
      <c r="R261" s="106" t="str">
        <f>IF(AND(H261="",I261="",J261="",K261="",L261="",M261="",N261="",O261=""),"",  IF(OR(I261="",M261=""),0,I261*VLOOKUP(M261,VALIDATIONS!$AK$2:$AL$6,2)) +  IF(OR(H261="",J261="",K261=""),0, (H261*J261)*VLOOKUP(K261,VALIDATIONS!$AI$2:$AJ$5,2)))</f>
        <v/>
      </c>
      <c r="S261" s="113"/>
    </row>
    <row r="262" spans="1:19" x14ac:dyDescent="0.25">
      <c r="A262" s="116"/>
      <c r="B262" s="113"/>
      <c r="C262" s="358"/>
      <c r="D262" s="113"/>
      <c r="G262" s="358"/>
      <c r="H262" s="113"/>
      <c r="I262" s="113"/>
      <c r="J262" s="113"/>
      <c r="K262" s="358"/>
      <c r="L262" s="113"/>
      <c r="M262" s="358"/>
      <c r="N262" s="358"/>
      <c r="O262" s="358"/>
      <c r="P262" s="358"/>
      <c r="Q262" s="399" t="str">
        <f>IFERROR(VLOOKUP(P262,VALIDATIONS!$IE$2:$IG$48,2,FALSE),"")</f>
        <v/>
      </c>
      <c r="R262" s="106" t="str">
        <f>IF(AND(H262="",I262="",J262="",K262="",L262="",M262="",N262="",O262=""),"",  IF(OR(I262="",M262=""),0,I262*VLOOKUP(M262,VALIDATIONS!$AK$2:$AL$6,2)) +  IF(OR(H262="",J262="",K262=""),0, (H262*J262)*VLOOKUP(K262,VALIDATIONS!$AI$2:$AJ$5,2)))</f>
        <v/>
      </c>
      <c r="S262" s="113"/>
    </row>
    <row r="263" spans="1:19" x14ac:dyDescent="0.25">
      <c r="A263" s="116"/>
      <c r="B263" s="113"/>
      <c r="C263" s="358"/>
      <c r="D263" s="113"/>
      <c r="G263" s="358"/>
      <c r="H263" s="113"/>
      <c r="I263" s="113"/>
      <c r="J263" s="113"/>
      <c r="K263" s="358"/>
      <c r="L263" s="113"/>
      <c r="M263" s="358"/>
      <c r="N263" s="358"/>
      <c r="O263" s="358"/>
      <c r="P263" s="358"/>
      <c r="Q263" s="399" t="str">
        <f>IFERROR(VLOOKUP(P263,VALIDATIONS!$IE$2:$IG$48,2,FALSE),"")</f>
        <v/>
      </c>
      <c r="R263" s="106" t="str">
        <f>IF(AND(H263="",I263="",J263="",K263="",L263="",M263="",N263="",O263=""),"",  IF(OR(I263="",M263=""),0,I263*VLOOKUP(M263,VALIDATIONS!$AK$2:$AL$6,2)) +  IF(OR(H263="",J263="",K263=""),0, (H263*J263)*VLOOKUP(K263,VALIDATIONS!$AI$2:$AJ$5,2)))</f>
        <v/>
      </c>
      <c r="S263" s="113"/>
    </row>
    <row r="264" spans="1:19" x14ac:dyDescent="0.25">
      <c r="A264" s="116"/>
      <c r="B264" s="113"/>
      <c r="C264" s="358"/>
      <c r="D264" s="113"/>
      <c r="G264" s="358"/>
      <c r="H264" s="113"/>
      <c r="I264" s="113"/>
      <c r="J264" s="113"/>
      <c r="K264" s="358"/>
      <c r="L264" s="113"/>
      <c r="M264" s="358"/>
      <c r="N264" s="358"/>
      <c r="O264" s="358"/>
      <c r="P264" s="358"/>
      <c r="Q264" s="399" t="str">
        <f>IFERROR(VLOOKUP(P264,VALIDATIONS!$IE$2:$IG$48,2,FALSE),"")</f>
        <v/>
      </c>
      <c r="R264" s="106" t="str">
        <f>IF(AND(H264="",I264="",J264="",K264="",L264="",M264="",N264="",O264=""),"",  IF(OR(I264="",M264=""),0,I264*VLOOKUP(M264,VALIDATIONS!$AK$2:$AL$6,2)) +  IF(OR(H264="",J264="",K264=""),0, (H264*J264)*VLOOKUP(K264,VALIDATIONS!$AI$2:$AJ$5,2)))</f>
        <v/>
      </c>
      <c r="S264" s="113"/>
    </row>
    <row r="265" spans="1:19" x14ac:dyDescent="0.25">
      <c r="A265" s="116"/>
      <c r="B265" s="113"/>
      <c r="C265" s="358"/>
      <c r="D265" s="113"/>
      <c r="G265" s="358"/>
      <c r="H265" s="113"/>
      <c r="I265" s="113"/>
      <c r="J265" s="113"/>
      <c r="K265" s="358"/>
      <c r="L265" s="113"/>
      <c r="M265" s="358"/>
      <c r="N265" s="358"/>
      <c r="O265" s="358"/>
      <c r="P265" s="358"/>
      <c r="Q265" s="399" t="str">
        <f>IFERROR(VLOOKUP(P265,VALIDATIONS!$IE$2:$IG$48,2,FALSE),"")</f>
        <v/>
      </c>
      <c r="R265" s="106" t="str">
        <f>IF(AND(H265="",I265="",J265="",K265="",L265="",M265="",N265="",O265=""),"",  IF(OR(I265="",M265=""),0,I265*VLOOKUP(M265,VALIDATIONS!$AK$2:$AL$6,2)) +  IF(OR(H265="",J265="",K265=""),0, (H265*J265)*VLOOKUP(K265,VALIDATIONS!$AI$2:$AJ$5,2)))</f>
        <v/>
      </c>
      <c r="S265" s="113"/>
    </row>
    <row r="266" spans="1:19" x14ac:dyDescent="0.25">
      <c r="A266" s="116"/>
      <c r="B266" s="113"/>
      <c r="C266" s="358"/>
      <c r="D266" s="113"/>
      <c r="G266" s="358"/>
      <c r="H266" s="113"/>
      <c r="I266" s="113"/>
      <c r="J266" s="113"/>
      <c r="K266" s="358"/>
      <c r="L266" s="113"/>
      <c r="M266" s="358"/>
      <c r="N266" s="358"/>
      <c r="O266" s="358"/>
      <c r="P266" s="358"/>
      <c r="Q266" s="399" t="str">
        <f>IFERROR(VLOOKUP(P266,VALIDATIONS!$IE$2:$IG$48,2,FALSE),"")</f>
        <v/>
      </c>
      <c r="R266" s="106" t="str">
        <f>IF(AND(H266="",I266="",J266="",K266="",L266="",M266="",N266="",O266=""),"",  IF(OR(I266="",M266=""),0,I266*VLOOKUP(M266,VALIDATIONS!$AK$2:$AL$6,2)) +  IF(OR(H266="",J266="",K266=""),0, (H266*J266)*VLOOKUP(K266,VALIDATIONS!$AI$2:$AJ$5,2)))</f>
        <v/>
      </c>
      <c r="S266" s="113"/>
    </row>
    <row r="267" spans="1:19" x14ac:dyDescent="0.25">
      <c r="A267" s="116"/>
      <c r="B267" s="113"/>
      <c r="C267" s="358"/>
      <c r="D267" s="113"/>
      <c r="G267" s="358"/>
      <c r="H267" s="113"/>
      <c r="I267" s="113"/>
      <c r="J267" s="113"/>
      <c r="K267" s="358"/>
      <c r="L267" s="113"/>
      <c r="M267" s="358"/>
      <c r="N267" s="358"/>
      <c r="O267" s="358"/>
      <c r="P267" s="358"/>
      <c r="Q267" s="399" t="str">
        <f>IFERROR(VLOOKUP(P267,VALIDATIONS!$IE$2:$IG$48,2,FALSE),"")</f>
        <v/>
      </c>
      <c r="R267" s="106" t="str">
        <f>IF(AND(H267="",I267="",J267="",K267="",L267="",M267="",N267="",O267=""),"",  IF(OR(I267="",M267=""),0,I267*VLOOKUP(M267,VALIDATIONS!$AK$2:$AL$6,2)) +  IF(OR(H267="",J267="",K267=""),0, (H267*J267)*VLOOKUP(K267,VALIDATIONS!$AI$2:$AJ$5,2)))</f>
        <v/>
      </c>
      <c r="S267" s="113"/>
    </row>
    <row r="268" spans="1:19" x14ac:dyDescent="0.25">
      <c r="A268" s="116"/>
      <c r="B268" s="113"/>
      <c r="C268" s="358"/>
      <c r="D268" s="113"/>
      <c r="G268" s="358"/>
      <c r="H268" s="113"/>
      <c r="I268" s="113"/>
      <c r="J268" s="113"/>
      <c r="K268" s="358"/>
      <c r="L268" s="113"/>
      <c r="M268" s="358"/>
      <c r="N268" s="358"/>
      <c r="O268" s="358"/>
      <c r="P268" s="358"/>
      <c r="Q268" s="399" t="str">
        <f>IFERROR(VLOOKUP(P268,VALIDATIONS!$IE$2:$IG$48,2,FALSE),"")</f>
        <v/>
      </c>
      <c r="R268" s="106" t="str">
        <f>IF(AND(H268="",I268="",J268="",K268="",L268="",M268="",N268="",O268=""),"",  IF(OR(I268="",M268=""),0,I268*VLOOKUP(M268,VALIDATIONS!$AK$2:$AL$6,2)) +  IF(OR(H268="",J268="",K268=""),0, (H268*J268)*VLOOKUP(K268,VALIDATIONS!$AI$2:$AJ$5,2)))</f>
        <v/>
      </c>
      <c r="S268" s="113"/>
    </row>
    <row r="269" spans="1:19" x14ac:dyDescent="0.25">
      <c r="A269" s="116"/>
      <c r="B269" s="113"/>
      <c r="C269" s="358"/>
      <c r="D269" s="113"/>
      <c r="G269" s="358"/>
      <c r="H269" s="113"/>
      <c r="I269" s="113"/>
      <c r="J269" s="113"/>
      <c r="K269" s="358"/>
      <c r="L269" s="113"/>
      <c r="M269" s="358"/>
      <c r="N269" s="358"/>
      <c r="O269" s="358"/>
      <c r="P269" s="358"/>
      <c r="Q269" s="399" t="str">
        <f>IFERROR(VLOOKUP(P269,VALIDATIONS!$IE$2:$IG$48,2,FALSE),"")</f>
        <v/>
      </c>
      <c r="R269" s="106" t="str">
        <f>IF(AND(H269="",I269="",J269="",K269="",L269="",M269="",N269="",O269=""),"",  IF(OR(I269="",M269=""),0,I269*VLOOKUP(M269,VALIDATIONS!$AK$2:$AL$6,2)) +  IF(OR(H269="",J269="",K269=""),0, (H269*J269)*VLOOKUP(K269,VALIDATIONS!$AI$2:$AJ$5,2)))</f>
        <v/>
      </c>
      <c r="S269" s="113"/>
    </row>
    <row r="270" spans="1:19" x14ac:dyDescent="0.25">
      <c r="A270" s="116"/>
      <c r="B270" s="113"/>
      <c r="C270" s="358"/>
      <c r="D270" s="113"/>
      <c r="G270" s="358"/>
      <c r="H270" s="113"/>
      <c r="I270" s="113"/>
      <c r="J270" s="113"/>
      <c r="K270" s="358"/>
      <c r="L270" s="113"/>
      <c r="M270" s="358"/>
      <c r="N270" s="358"/>
      <c r="O270" s="358"/>
      <c r="P270" s="358"/>
      <c r="Q270" s="399" t="str">
        <f>IFERROR(VLOOKUP(P270,VALIDATIONS!$IE$2:$IG$48,2,FALSE),"")</f>
        <v/>
      </c>
      <c r="R270" s="106" t="str">
        <f>IF(AND(H270="",I270="",J270="",K270="",L270="",M270="",N270="",O270=""),"",  IF(OR(I270="",M270=""),0,I270*VLOOKUP(M270,VALIDATIONS!$AK$2:$AL$6,2)) +  IF(OR(H270="",J270="",K270=""),0, (H270*J270)*VLOOKUP(K270,VALIDATIONS!$AI$2:$AJ$5,2)))</f>
        <v/>
      </c>
      <c r="S270" s="113"/>
    </row>
    <row r="271" spans="1:19" x14ac:dyDescent="0.25">
      <c r="A271" s="116"/>
      <c r="B271" s="113"/>
      <c r="C271" s="358"/>
      <c r="D271" s="113"/>
      <c r="G271" s="358"/>
      <c r="H271" s="113"/>
      <c r="I271" s="113"/>
      <c r="J271" s="113"/>
      <c r="K271" s="358"/>
      <c r="L271" s="113"/>
      <c r="M271" s="358"/>
      <c r="N271" s="358"/>
      <c r="O271" s="358"/>
      <c r="P271" s="358"/>
      <c r="Q271" s="399" t="str">
        <f>IFERROR(VLOOKUP(P271,VALIDATIONS!$IE$2:$IG$48,2,FALSE),"")</f>
        <v/>
      </c>
      <c r="R271" s="106" t="str">
        <f>IF(AND(H271="",I271="",J271="",K271="",L271="",M271="",N271="",O271=""),"",  IF(OR(I271="",M271=""),0,I271*VLOOKUP(M271,VALIDATIONS!$AK$2:$AL$6,2)) +  IF(OR(H271="",J271="",K271=""),0, (H271*J271)*VLOOKUP(K271,VALIDATIONS!$AI$2:$AJ$5,2)))</f>
        <v/>
      </c>
      <c r="S271" s="113"/>
    </row>
    <row r="272" spans="1:19" x14ac:dyDescent="0.25">
      <c r="A272" s="116"/>
      <c r="B272" s="113"/>
      <c r="C272" s="358"/>
      <c r="D272" s="113"/>
      <c r="G272" s="358"/>
      <c r="H272" s="113"/>
      <c r="I272" s="113"/>
      <c r="J272" s="113"/>
      <c r="K272" s="358"/>
      <c r="L272" s="113"/>
      <c r="M272" s="358"/>
      <c r="N272" s="358"/>
      <c r="O272" s="358"/>
      <c r="P272" s="358"/>
      <c r="Q272" s="399" t="str">
        <f>IFERROR(VLOOKUP(P272,VALIDATIONS!$IE$2:$IG$48,2,FALSE),"")</f>
        <v/>
      </c>
      <c r="R272" s="106" t="str">
        <f>IF(AND(H272="",I272="",J272="",K272="",L272="",M272="",N272="",O272=""),"",  IF(OR(I272="",M272=""),0,I272*VLOOKUP(M272,VALIDATIONS!$AK$2:$AL$6,2)) +  IF(OR(H272="",J272="",K272=""),0, (H272*J272)*VLOOKUP(K272,VALIDATIONS!$AI$2:$AJ$5,2)))</f>
        <v/>
      </c>
      <c r="S272" s="113"/>
    </row>
    <row r="273" spans="1:19" x14ac:dyDescent="0.25">
      <c r="A273" s="116"/>
      <c r="B273" s="113"/>
      <c r="C273" s="358"/>
      <c r="D273" s="113"/>
      <c r="G273" s="358"/>
      <c r="H273" s="113"/>
      <c r="I273" s="113"/>
      <c r="J273" s="113"/>
      <c r="K273" s="358"/>
      <c r="L273" s="113"/>
      <c r="M273" s="358"/>
      <c r="N273" s="358"/>
      <c r="O273" s="358"/>
      <c r="P273" s="358"/>
      <c r="Q273" s="399" t="str">
        <f>IFERROR(VLOOKUP(P273,VALIDATIONS!$IE$2:$IG$48,2,FALSE),"")</f>
        <v/>
      </c>
      <c r="R273" s="106" t="str">
        <f>IF(AND(H273="",I273="",J273="",K273="",L273="",M273="",N273="",O273=""),"",  IF(OR(I273="",M273=""),0,I273*VLOOKUP(M273,VALIDATIONS!$AK$2:$AL$6,2)) +  IF(OR(H273="",J273="",K273=""),0, (H273*J273)*VLOOKUP(K273,VALIDATIONS!$AI$2:$AJ$5,2)))</f>
        <v/>
      </c>
      <c r="S273" s="113"/>
    </row>
    <row r="274" spans="1:19" x14ac:dyDescent="0.25">
      <c r="A274" s="116"/>
      <c r="B274" s="113"/>
      <c r="C274" s="358"/>
      <c r="D274" s="113"/>
      <c r="G274" s="358"/>
      <c r="H274" s="113"/>
      <c r="I274" s="113"/>
      <c r="J274" s="113"/>
      <c r="K274" s="358"/>
      <c r="L274" s="113"/>
      <c r="M274" s="358"/>
      <c r="N274" s="358"/>
      <c r="O274" s="358"/>
      <c r="P274" s="358"/>
      <c r="Q274" s="399" t="str">
        <f>IFERROR(VLOOKUP(P274,VALIDATIONS!$IE$2:$IG$48,2,FALSE),"")</f>
        <v/>
      </c>
      <c r="R274" s="106" t="str">
        <f>IF(AND(H274="",I274="",J274="",K274="",L274="",M274="",N274="",O274=""),"",  IF(OR(I274="",M274=""),0,I274*VLOOKUP(M274,VALIDATIONS!$AK$2:$AL$6,2)) +  IF(OR(H274="",J274="",K274=""),0, (H274*J274)*VLOOKUP(K274,VALIDATIONS!$AI$2:$AJ$5,2)))</f>
        <v/>
      </c>
      <c r="S274" s="113"/>
    </row>
    <row r="275" spans="1:19" x14ac:dyDescent="0.25">
      <c r="A275" s="116"/>
      <c r="B275" s="113"/>
      <c r="C275" s="358"/>
      <c r="D275" s="113"/>
      <c r="G275" s="358"/>
      <c r="H275" s="113"/>
      <c r="I275" s="113"/>
      <c r="J275" s="113"/>
      <c r="K275" s="358"/>
      <c r="L275" s="113"/>
      <c r="M275" s="358"/>
      <c r="N275" s="358"/>
      <c r="O275" s="358"/>
      <c r="P275" s="358"/>
      <c r="Q275" s="399" t="str">
        <f>IFERROR(VLOOKUP(P275,VALIDATIONS!$IE$2:$IG$48,2,FALSE),"")</f>
        <v/>
      </c>
      <c r="R275" s="106" t="str">
        <f>IF(AND(H275="",I275="",J275="",K275="",L275="",M275="",N275="",O275=""),"",  IF(OR(I275="",M275=""),0,I275*VLOOKUP(M275,VALIDATIONS!$AK$2:$AL$6,2)) +  IF(OR(H275="",J275="",K275=""),0, (H275*J275)*VLOOKUP(K275,VALIDATIONS!$AI$2:$AJ$5,2)))</f>
        <v/>
      </c>
      <c r="S275" s="113"/>
    </row>
    <row r="276" spans="1:19" x14ac:dyDescent="0.25">
      <c r="A276" s="116"/>
      <c r="B276" s="113"/>
      <c r="C276" s="358"/>
      <c r="D276" s="113"/>
      <c r="G276" s="358"/>
      <c r="H276" s="113"/>
      <c r="I276" s="113"/>
      <c r="J276" s="113"/>
      <c r="K276" s="358"/>
      <c r="L276" s="113"/>
      <c r="M276" s="358"/>
      <c r="N276" s="358"/>
      <c r="O276" s="358"/>
      <c r="P276" s="358"/>
      <c r="Q276" s="399" t="str">
        <f>IFERROR(VLOOKUP(P276,VALIDATIONS!$IE$2:$IG$48,2,FALSE),"")</f>
        <v/>
      </c>
      <c r="R276" s="106" t="str">
        <f>IF(AND(H276="",I276="",J276="",K276="",L276="",M276="",N276="",O276=""),"",  IF(OR(I276="",M276=""),0,I276*VLOOKUP(M276,VALIDATIONS!$AK$2:$AL$6,2)) +  IF(OR(H276="",J276="",K276=""),0, (H276*J276)*VLOOKUP(K276,VALIDATIONS!$AI$2:$AJ$5,2)))</f>
        <v/>
      </c>
      <c r="S276" s="113"/>
    </row>
    <row r="277" spans="1:19" x14ac:dyDescent="0.25">
      <c r="A277" s="116"/>
      <c r="B277" s="113"/>
      <c r="C277" s="358"/>
      <c r="D277" s="113"/>
      <c r="G277" s="358"/>
      <c r="H277" s="113"/>
      <c r="I277" s="113"/>
      <c r="J277" s="113"/>
      <c r="K277" s="358"/>
      <c r="L277" s="113"/>
      <c r="M277" s="358"/>
      <c r="N277" s="358"/>
      <c r="O277" s="358"/>
      <c r="P277" s="358"/>
      <c r="Q277" s="399" t="str">
        <f>IFERROR(VLOOKUP(P277,VALIDATIONS!$IE$2:$IG$48,2,FALSE),"")</f>
        <v/>
      </c>
      <c r="R277" s="106" t="str">
        <f>IF(AND(H277="",I277="",J277="",K277="",L277="",M277="",N277="",O277=""),"",  IF(OR(I277="",M277=""),0,I277*VLOOKUP(M277,VALIDATIONS!$AK$2:$AL$6,2)) +  IF(OR(H277="",J277="",K277=""),0, (H277*J277)*VLOOKUP(K277,VALIDATIONS!$AI$2:$AJ$5,2)))</f>
        <v/>
      </c>
      <c r="S277" s="113"/>
    </row>
    <row r="278" spans="1:19" x14ac:dyDescent="0.25">
      <c r="A278" s="116"/>
      <c r="B278" s="113"/>
      <c r="C278" s="358"/>
      <c r="D278" s="113"/>
      <c r="G278" s="358"/>
      <c r="H278" s="113"/>
      <c r="I278" s="113"/>
      <c r="J278" s="113"/>
      <c r="K278" s="358"/>
      <c r="L278" s="113"/>
      <c r="M278" s="358"/>
      <c r="N278" s="358"/>
      <c r="O278" s="358"/>
      <c r="P278" s="358"/>
      <c r="Q278" s="399" t="str">
        <f>IFERROR(VLOOKUP(P278,VALIDATIONS!$IE$2:$IG$48,2,FALSE),"")</f>
        <v/>
      </c>
      <c r="R278" s="106" t="str">
        <f>IF(AND(H278="",I278="",J278="",K278="",L278="",M278="",N278="",O278=""),"",  IF(OR(I278="",M278=""),0,I278*VLOOKUP(M278,VALIDATIONS!$AK$2:$AL$6,2)) +  IF(OR(H278="",J278="",K278=""),0, (H278*J278)*VLOOKUP(K278,VALIDATIONS!$AI$2:$AJ$5,2)))</f>
        <v/>
      </c>
      <c r="S278" s="113"/>
    </row>
    <row r="279" spans="1:19" x14ac:dyDescent="0.25">
      <c r="A279" s="116"/>
      <c r="B279" s="113"/>
      <c r="C279" s="358"/>
      <c r="D279" s="113"/>
      <c r="G279" s="358"/>
      <c r="H279" s="113"/>
      <c r="I279" s="113"/>
      <c r="J279" s="113"/>
      <c r="K279" s="358"/>
      <c r="L279" s="113"/>
      <c r="M279" s="358"/>
      <c r="N279" s="358"/>
      <c r="O279" s="358"/>
      <c r="P279" s="358"/>
      <c r="Q279" s="399" t="str">
        <f>IFERROR(VLOOKUP(P279,VALIDATIONS!$IE$2:$IG$48,2,FALSE),"")</f>
        <v/>
      </c>
      <c r="R279" s="106" t="str">
        <f>IF(AND(H279="",I279="",J279="",K279="",L279="",M279="",N279="",O279=""),"",  IF(OR(I279="",M279=""),0,I279*VLOOKUP(M279,VALIDATIONS!$AK$2:$AL$6,2)) +  IF(OR(H279="",J279="",K279=""),0, (H279*J279)*VLOOKUP(K279,VALIDATIONS!$AI$2:$AJ$5,2)))</f>
        <v/>
      </c>
      <c r="S279" s="113"/>
    </row>
    <row r="280" spans="1:19" x14ac:dyDescent="0.25">
      <c r="A280" s="116"/>
      <c r="B280" s="113"/>
      <c r="C280" s="358"/>
      <c r="D280" s="113"/>
      <c r="G280" s="358"/>
      <c r="H280" s="113"/>
      <c r="I280" s="113"/>
      <c r="J280" s="113"/>
      <c r="K280" s="358"/>
      <c r="L280" s="113"/>
      <c r="M280" s="358"/>
      <c r="N280" s="358"/>
      <c r="O280" s="358"/>
      <c r="P280" s="358"/>
      <c r="Q280" s="399" t="str">
        <f>IFERROR(VLOOKUP(P280,VALIDATIONS!$IE$2:$IG$48,2,FALSE),"")</f>
        <v/>
      </c>
      <c r="R280" s="106" t="str">
        <f>IF(AND(H280="",I280="",J280="",K280="",L280="",M280="",N280="",O280=""),"",  IF(OR(I280="",M280=""),0,I280*VLOOKUP(M280,VALIDATIONS!$AK$2:$AL$6,2)) +  IF(OR(H280="",J280="",K280=""),0, (H280*J280)*VLOOKUP(K280,VALIDATIONS!$AI$2:$AJ$5,2)))</f>
        <v/>
      </c>
      <c r="S280" s="113"/>
    </row>
    <row r="281" spans="1:19" x14ac:dyDescent="0.25">
      <c r="A281" s="116"/>
      <c r="B281" s="113"/>
      <c r="C281" s="358"/>
      <c r="D281" s="113"/>
      <c r="G281" s="358"/>
      <c r="H281" s="113"/>
      <c r="I281" s="113"/>
      <c r="J281" s="113"/>
      <c r="K281" s="358"/>
      <c r="L281" s="113"/>
      <c r="M281" s="358"/>
      <c r="N281" s="358"/>
      <c r="O281" s="358"/>
      <c r="P281" s="358"/>
      <c r="Q281" s="399" t="str">
        <f>IFERROR(VLOOKUP(P281,VALIDATIONS!$IE$2:$IG$48,2,FALSE),"")</f>
        <v/>
      </c>
      <c r="R281" s="106" t="str">
        <f>IF(AND(H281="",I281="",J281="",K281="",L281="",M281="",N281="",O281=""),"",  IF(OR(I281="",M281=""),0,I281*VLOOKUP(M281,VALIDATIONS!$AK$2:$AL$6,2)) +  IF(OR(H281="",J281="",K281=""),0, (H281*J281)*VLOOKUP(K281,VALIDATIONS!$AI$2:$AJ$5,2)))</f>
        <v/>
      </c>
      <c r="S281" s="113"/>
    </row>
    <row r="282" spans="1:19" x14ac:dyDescent="0.25">
      <c r="A282" s="116"/>
      <c r="B282" s="113"/>
      <c r="C282" s="358"/>
      <c r="D282" s="113"/>
      <c r="G282" s="358"/>
      <c r="H282" s="113"/>
      <c r="I282" s="113"/>
      <c r="J282" s="113"/>
      <c r="K282" s="358"/>
      <c r="L282" s="113"/>
      <c r="M282" s="358"/>
      <c r="N282" s="358"/>
      <c r="O282" s="358"/>
      <c r="P282" s="358"/>
      <c r="Q282" s="399" t="str">
        <f>IFERROR(VLOOKUP(P282,VALIDATIONS!$IE$2:$IG$48,2,FALSE),"")</f>
        <v/>
      </c>
      <c r="R282" s="106" t="str">
        <f>IF(AND(H282="",I282="",J282="",K282="",L282="",M282="",N282="",O282=""),"",  IF(OR(I282="",M282=""),0,I282*VLOOKUP(M282,VALIDATIONS!$AK$2:$AL$6,2)) +  IF(OR(H282="",J282="",K282=""),0, (H282*J282)*VLOOKUP(K282,VALIDATIONS!$AI$2:$AJ$5,2)))</f>
        <v/>
      </c>
      <c r="S282" s="113"/>
    </row>
    <row r="283" spans="1:19" x14ac:dyDescent="0.25">
      <c r="A283" s="116"/>
      <c r="B283" s="113"/>
      <c r="C283" s="358"/>
      <c r="D283" s="113"/>
      <c r="G283" s="358"/>
      <c r="H283" s="113"/>
      <c r="I283" s="113"/>
      <c r="J283" s="113"/>
      <c r="K283" s="358"/>
      <c r="L283" s="113"/>
      <c r="M283" s="358"/>
      <c r="N283" s="358"/>
      <c r="O283" s="358"/>
      <c r="P283" s="358"/>
      <c r="Q283" s="399" t="str">
        <f>IFERROR(VLOOKUP(P283,VALIDATIONS!$IE$2:$IG$48,2,FALSE),"")</f>
        <v/>
      </c>
      <c r="R283" s="106" t="str">
        <f>IF(AND(H283="",I283="",J283="",K283="",L283="",M283="",N283="",O283=""),"",  IF(OR(I283="",M283=""),0,I283*VLOOKUP(M283,VALIDATIONS!$AK$2:$AL$6,2)) +  IF(OR(H283="",J283="",K283=""),0, (H283*J283)*VLOOKUP(K283,VALIDATIONS!$AI$2:$AJ$5,2)))</f>
        <v/>
      </c>
      <c r="S283" s="113"/>
    </row>
    <row r="284" spans="1:19" x14ac:dyDescent="0.25">
      <c r="A284" s="116"/>
      <c r="B284" s="113"/>
      <c r="C284" s="358"/>
      <c r="D284" s="113"/>
      <c r="G284" s="358"/>
      <c r="H284" s="113"/>
      <c r="I284" s="113"/>
      <c r="J284" s="113"/>
      <c r="K284" s="358"/>
      <c r="L284" s="113"/>
      <c r="M284" s="358"/>
      <c r="N284" s="358"/>
      <c r="O284" s="358"/>
      <c r="P284" s="358"/>
      <c r="Q284" s="399" t="str">
        <f>IFERROR(VLOOKUP(P284,VALIDATIONS!$IE$2:$IG$48,2,FALSE),"")</f>
        <v/>
      </c>
      <c r="R284" s="106" t="str">
        <f>IF(AND(H284="",I284="",J284="",K284="",L284="",M284="",N284="",O284=""),"",  IF(OR(I284="",M284=""),0,I284*VLOOKUP(M284,VALIDATIONS!$AK$2:$AL$6,2)) +  IF(OR(H284="",J284="",K284=""),0, (H284*J284)*VLOOKUP(K284,VALIDATIONS!$AI$2:$AJ$5,2)))</f>
        <v/>
      </c>
      <c r="S284" s="113"/>
    </row>
    <row r="285" spans="1:19" x14ac:dyDescent="0.25">
      <c r="A285" s="116"/>
      <c r="B285" s="113"/>
      <c r="C285" s="358"/>
      <c r="D285" s="113"/>
      <c r="G285" s="358"/>
      <c r="H285" s="113"/>
      <c r="I285" s="113"/>
      <c r="J285" s="113"/>
      <c r="K285" s="358"/>
      <c r="L285" s="113"/>
      <c r="M285" s="358"/>
      <c r="N285" s="358"/>
      <c r="O285" s="358"/>
      <c r="P285" s="358"/>
      <c r="Q285" s="399" t="str">
        <f>IFERROR(VLOOKUP(P285,VALIDATIONS!$IE$2:$IG$48,2,FALSE),"")</f>
        <v/>
      </c>
      <c r="R285" s="106" t="str">
        <f>IF(AND(H285="",I285="",J285="",K285="",L285="",M285="",N285="",O285=""),"",  IF(OR(I285="",M285=""),0,I285*VLOOKUP(M285,VALIDATIONS!$AK$2:$AL$6,2)) +  IF(OR(H285="",J285="",K285=""),0, (H285*J285)*VLOOKUP(K285,VALIDATIONS!$AI$2:$AJ$5,2)))</f>
        <v/>
      </c>
      <c r="S285" s="113"/>
    </row>
    <row r="286" spans="1:19" x14ac:dyDescent="0.25">
      <c r="A286" s="116"/>
      <c r="B286" s="113"/>
      <c r="C286" s="358"/>
      <c r="D286" s="113"/>
      <c r="G286" s="358"/>
      <c r="H286" s="113"/>
      <c r="I286" s="113"/>
      <c r="J286" s="113"/>
      <c r="K286" s="358"/>
      <c r="L286" s="113"/>
      <c r="M286" s="358"/>
      <c r="N286" s="358"/>
      <c r="O286" s="358"/>
      <c r="P286" s="358"/>
      <c r="Q286" s="399" t="str">
        <f>IFERROR(VLOOKUP(P286,VALIDATIONS!$IE$2:$IG$48,2,FALSE),"")</f>
        <v/>
      </c>
      <c r="R286" s="106" t="str">
        <f>IF(AND(H286="",I286="",J286="",K286="",L286="",M286="",N286="",O286=""),"",  IF(OR(I286="",M286=""),0,I286*VLOOKUP(M286,VALIDATIONS!$AK$2:$AL$6,2)) +  IF(OR(H286="",J286="",K286=""),0, (H286*J286)*VLOOKUP(K286,VALIDATIONS!$AI$2:$AJ$5,2)))</f>
        <v/>
      </c>
      <c r="S286" s="113"/>
    </row>
    <row r="287" spans="1:19" x14ac:dyDescent="0.25">
      <c r="A287" s="116"/>
      <c r="B287" s="113"/>
      <c r="C287" s="358"/>
      <c r="D287" s="113"/>
      <c r="G287" s="358"/>
      <c r="H287" s="113"/>
      <c r="I287" s="113"/>
      <c r="J287" s="113"/>
      <c r="K287" s="358"/>
      <c r="L287" s="113"/>
      <c r="M287" s="358"/>
      <c r="N287" s="358"/>
      <c r="O287" s="358"/>
      <c r="P287" s="358"/>
      <c r="Q287" s="399" t="str">
        <f>IFERROR(VLOOKUP(P287,VALIDATIONS!$IE$2:$IG$48,2,FALSE),"")</f>
        <v/>
      </c>
      <c r="R287" s="106" t="str">
        <f>IF(AND(H287="",I287="",J287="",K287="",L287="",M287="",N287="",O287=""),"",  IF(OR(I287="",M287=""),0,I287*VLOOKUP(M287,VALIDATIONS!$AK$2:$AL$6,2)) +  IF(OR(H287="",J287="",K287=""),0, (H287*J287)*VLOOKUP(K287,VALIDATIONS!$AI$2:$AJ$5,2)))</f>
        <v/>
      </c>
      <c r="S287" s="113"/>
    </row>
    <row r="288" spans="1:19" x14ac:dyDescent="0.25">
      <c r="A288" s="116"/>
      <c r="B288" s="113"/>
      <c r="C288" s="358"/>
      <c r="D288" s="113"/>
      <c r="G288" s="358"/>
      <c r="H288" s="113"/>
      <c r="I288" s="113"/>
      <c r="J288" s="113"/>
      <c r="K288" s="358"/>
      <c r="L288" s="113"/>
      <c r="M288" s="358"/>
      <c r="N288" s="358"/>
      <c r="O288" s="358"/>
      <c r="P288" s="358"/>
      <c r="Q288" s="399" t="str">
        <f>IFERROR(VLOOKUP(P288,VALIDATIONS!$IE$2:$IG$48,2,FALSE),"")</f>
        <v/>
      </c>
      <c r="R288" s="106" t="str">
        <f>IF(AND(H288="",I288="",J288="",K288="",L288="",M288="",N288="",O288=""),"",  IF(OR(I288="",M288=""),0,I288*VLOOKUP(M288,VALIDATIONS!$AK$2:$AL$6,2)) +  IF(OR(H288="",J288="",K288=""),0, (H288*J288)*VLOOKUP(K288,VALIDATIONS!$AI$2:$AJ$5,2)))</f>
        <v/>
      </c>
      <c r="S288" s="113"/>
    </row>
    <row r="289" spans="1:19" x14ac:dyDescent="0.25">
      <c r="A289" s="116"/>
      <c r="B289" s="113"/>
      <c r="C289" s="358"/>
      <c r="D289" s="113"/>
      <c r="G289" s="358"/>
      <c r="H289" s="113"/>
      <c r="I289" s="113"/>
      <c r="J289" s="113"/>
      <c r="K289" s="358"/>
      <c r="L289" s="113"/>
      <c r="M289" s="358"/>
      <c r="N289" s="358"/>
      <c r="O289" s="358"/>
      <c r="P289" s="358"/>
      <c r="Q289" s="399" t="str">
        <f>IFERROR(VLOOKUP(P289,VALIDATIONS!$IE$2:$IG$48,2,FALSE),"")</f>
        <v/>
      </c>
      <c r="R289" s="106" t="str">
        <f>IF(AND(H289="",I289="",J289="",K289="",L289="",M289="",N289="",O289=""),"",  IF(OR(I289="",M289=""),0,I289*VLOOKUP(M289,VALIDATIONS!$AK$2:$AL$6,2)) +  IF(OR(H289="",J289="",K289=""),0, (H289*J289)*VLOOKUP(K289,VALIDATIONS!$AI$2:$AJ$5,2)))</f>
        <v/>
      </c>
      <c r="S289" s="113"/>
    </row>
    <row r="290" spans="1:19" x14ac:dyDescent="0.25">
      <c r="A290" s="116"/>
      <c r="B290" s="113"/>
      <c r="C290" s="358"/>
      <c r="D290" s="113"/>
      <c r="G290" s="358"/>
      <c r="H290" s="113"/>
      <c r="I290" s="113"/>
      <c r="J290" s="113"/>
      <c r="K290" s="358"/>
      <c r="L290" s="113"/>
      <c r="M290" s="358"/>
      <c r="N290" s="358"/>
      <c r="O290" s="358"/>
      <c r="P290" s="358"/>
      <c r="Q290" s="399" t="str">
        <f>IFERROR(VLOOKUP(P290,VALIDATIONS!$IE$2:$IG$48,2,FALSE),"")</f>
        <v/>
      </c>
      <c r="R290" s="106" t="str">
        <f>IF(AND(H290="",I290="",J290="",K290="",L290="",M290="",N290="",O290=""),"",  IF(OR(I290="",M290=""),0,I290*VLOOKUP(M290,VALIDATIONS!$AK$2:$AL$6,2)) +  IF(OR(H290="",J290="",K290=""),0, (H290*J290)*VLOOKUP(K290,VALIDATIONS!$AI$2:$AJ$5,2)))</f>
        <v/>
      </c>
      <c r="S290" s="113"/>
    </row>
    <row r="291" spans="1:19" x14ac:dyDescent="0.25">
      <c r="A291" s="116"/>
      <c r="B291" s="113"/>
      <c r="C291" s="358"/>
      <c r="D291" s="113"/>
      <c r="G291" s="358"/>
      <c r="H291" s="113"/>
      <c r="I291" s="113"/>
      <c r="J291" s="113"/>
      <c r="K291" s="358"/>
      <c r="L291" s="113"/>
      <c r="M291" s="358"/>
      <c r="N291" s="358"/>
      <c r="O291" s="358"/>
      <c r="P291" s="358"/>
      <c r="Q291" s="399" t="str">
        <f>IFERROR(VLOOKUP(P291,VALIDATIONS!$IE$2:$IG$48,2,FALSE),"")</f>
        <v/>
      </c>
      <c r="R291" s="106" t="str">
        <f>IF(AND(H291="",I291="",J291="",K291="",L291="",M291="",N291="",O291=""),"",  IF(OR(I291="",M291=""),0,I291*VLOOKUP(M291,VALIDATIONS!$AK$2:$AL$6,2)) +  IF(OR(H291="",J291="",K291=""),0, (H291*J291)*VLOOKUP(K291,VALIDATIONS!$AI$2:$AJ$5,2)))</f>
        <v/>
      </c>
      <c r="S291" s="113"/>
    </row>
    <row r="292" spans="1:19" x14ac:dyDescent="0.25">
      <c r="A292" s="116"/>
      <c r="B292" s="113"/>
      <c r="C292" s="358"/>
      <c r="D292" s="113"/>
      <c r="G292" s="358"/>
      <c r="H292" s="113"/>
      <c r="I292" s="113"/>
      <c r="J292" s="113"/>
      <c r="K292" s="358"/>
      <c r="L292" s="113"/>
      <c r="M292" s="358"/>
      <c r="N292" s="358"/>
      <c r="O292" s="358"/>
      <c r="P292" s="358"/>
      <c r="Q292" s="399" t="str">
        <f>IFERROR(VLOOKUP(P292,VALIDATIONS!$IE$2:$IG$48,2,FALSE),"")</f>
        <v/>
      </c>
      <c r="R292" s="106" t="str">
        <f>IF(AND(H292="",I292="",J292="",K292="",L292="",M292="",N292="",O292=""),"",  IF(OR(I292="",M292=""),0,I292*VLOOKUP(M292,VALIDATIONS!$AK$2:$AL$6,2)) +  IF(OR(H292="",J292="",K292=""),0, (H292*J292)*VLOOKUP(K292,VALIDATIONS!$AI$2:$AJ$5,2)))</f>
        <v/>
      </c>
      <c r="S292" s="113"/>
    </row>
    <row r="293" spans="1:19" x14ac:dyDescent="0.25">
      <c r="A293" s="116"/>
      <c r="B293" s="113"/>
      <c r="C293" s="358"/>
      <c r="D293" s="113"/>
      <c r="G293" s="358"/>
      <c r="H293" s="113"/>
      <c r="I293" s="113"/>
      <c r="J293" s="113"/>
      <c r="K293" s="358"/>
      <c r="L293" s="113"/>
      <c r="M293" s="358"/>
      <c r="N293" s="358"/>
      <c r="O293" s="358"/>
      <c r="P293" s="358"/>
      <c r="Q293" s="399" t="str">
        <f>IFERROR(VLOOKUP(P293,VALIDATIONS!$IE$2:$IG$48,2,FALSE),"")</f>
        <v/>
      </c>
      <c r="R293" s="106" t="str">
        <f>IF(AND(H293="",I293="",J293="",K293="",L293="",M293="",N293="",O293=""),"",  IF(OR(I293="",M293=""),0,I293*VLOOKUP(M293,VALIDATIONS!$AK$2:$AL$6,2)) +  IF(OR(H293="",J293="",K293=""),0, (H293*J293)*VLOOKUP(K293,VALIDATIONS!$AI$2:$AJ$5,2)))</f>
        <v/>
      </c>
      <c r="S293" s="113"/>
    </row>
    <row r="294" spans="1:19" x14ac:dyDescent="0.25">
      <c r="A294" s="116"/>
      <c r="B294" s="113"/>
      <c r="C294" s="358"/>
      <c r="D294" s="113"/>
      <c r="G294" s="358"/>
      <c r="H294" s="113"/>
      <c r="I294" s="113"/>
      <c r="J294" s="113"/>
      <c r="K294" s="358"/>
      <c r="L294" s="113"/>
      <c r="M294" s="358"/>
      <c r="N294" s="358"/>
      <c r="O294" s="358"/>
      <c r="P294" s="358"/>
      <c r="Q294" s="399" t="str">
        <f>IFERROR(VLOOKUP(P294,VALIDATIONS!$IE$2:$IG$48,2,FALSE),"")</f>
        <v/>
      </c>
      <c r="R294" s="106" t="str">
        <f>IF(AND(H294="",I294="",J294="",K294="",L294="",M294="",N294="",O294=""),"",  IF(OR(I294="",M294=""),0,I294*VLOOKUP(M294,VALIDATIONS!$AK$2:$AL$6,2)) +  IF(OR(H294="",J294="",K294=""),0, (H294*J294)*VLOOKUP(K294,VALIDATIONS!$AI$2:$AJ$5,2)))</f>
        <v/>
      </c>
      <c r="S294" s="113"/>
    </row>
    <row r="295" spans="1:19" x14ac:dyDescent="0.25">
      <c r="A295" s="116"/>
      <c r="B295" s="113"/>
      <c r="C295" s="358"/>
      <c r="D295" s="113"/>
      <c r="G295" s="358"/>
      <c r="H295" s="113"/>
      <c r="I295" s="113"/>
      <c r="J295" s="113"/>
      <c r="K295" s="358"/>
      <c r="L295" s="113"/>
      <c r="M295" s="358"/>
      <c r="N295" s="358"/>
      <c r="O295" s="358"/>
      <c r="P295" s="358"/>
      <c r="Q295" s="399" t="str">
        <f>IFERROR(VLOOKUP(P295,VALIDATIONS!$IE$2:$IG$48,2,FALSE),"")</f>
        <v/>
      </c>
      <c r="R295" s="106" t="str">
        <f>IF(AND(H295="",I295="",J295="",K295="",L295="",M295="",N295="",O295=""),"",  IF(OR(I295="",M295=""),0,I295*VLOOKUP(M295,VALIDATIONS!$AK$2:$AL$6,2)) +  IF(OR(H295="",J295="",K295=""),0, (H295*J295)*VLOOKUP(K295,VALIDATIONS!$AI$2:$AJ$5,2)))</f>
        <v/>
      </c>
      <c r="S295" s="113"/>
    </row>
    <row r="296" spans="1:19" x14ac:dyDescent="0.25">
      <c r="A296" s="116"/>
      <c r="B296" s="113"/>
      <c r="C296" s="358"/>
      <c r="D296" s="113"/>
      <c r="G296" s="358"/>
      <c r="H296" s="113"/>
      <c r="I296" s="113"/>
      <c r="J296" s="113"/>
      <c r="K296" s="358"/>
      <c r="L296" s="113"/>
      <c r="M296" s="358"/>
      <c r="N296" s="358"/>
      <c r="O296" s="358"/>
      <c r="P296" s="358"/>
      <c r="Q296" s="399" t="str">
        <f>IFERROR(VLOOKUP(P296,VALIDATIONS!$IE$2:$IG$48,2,FALSE),"")</f>
        <v/>
      </c>
      <c r="R296" s="106" t="str">
        <f>IF(AND(H296="",I296="",J296="",K296="",L296="",M296="",N296="",O296=""),"",  IF(OR(I296="",M296=""),0,I296*VLOOKUP(M296,VALIDATIONS!$AK$2:$AL$6,2)) +  IF(OR(H296="",J296="",K296=""),0, (H296*J296)*VLOOKUP(K296,VALIDATIONS!$AI$2:$AJ$5,2)))</f>
        <v/>
      </c>
      <c r="S296" s="113"/>
    </row>
    <row r="297" spans="1:19" x14ac:dyDescent="0.25">
      <c r="A297" s="116"/>
      <c r="B297" s="113"/>
      <c r="C297" s="358"/>
      <c r="D297" s="113"/>
      <c r="G297" s="358"/>
      <c r="H297" s="113"/>
      <c r="I297" s="113"/>
      <c r="J297" s="113"/>
      <c r="K297" s="358"/>
      <c r="L297" s="113"/>
      <c r="M297" s="358"/>
      <c r="N297" s="358"/>
      <c r="O297" s="358"/>
      <c r="P297" s="358"/>
      <c r="Q297" s="399" t="str">
        <f>IFERROR(VLOOKUP(P297,VALIDATIONS!$IE$2:$IG$48,2,FALSE),"")</f>
        <v/>
      </c>
      <c r="R297" s="106" t="str">
        <f>IF(AND(H297="",I297="",J297="",K297="",L297="",M297="",N297="",O297=""),"",  IF(OR(I297="",M297=""),0,I297*VLOOKUP(M297,VALIDATIONS!$AK$2:$AL$6,2)) +  IF(OR(H297="",J297="",K297=""),0, (H297*J297)*VLOOKUP(K297,VALIDATIONS!$AI$2:$AJ$5,2)))</f>
        <v/>
      </c>
      <c r="S297" s="113"/>
    </row>
    <row r="298" spans="1:19" x14ac:dyDescent="0.25">
      <c r="A298" s="116"/>
      <c r="B298" s="113"/>
      <c r="C298" s="358"/>
      <c r="D298" s="113"/>
      <c r="G298" s="358"/>
      <c r="H298" s="113"/>
      <c r="I298" s="113"/>
      <c r="J298" s="113"/>
      <c r="K298" s="358"/>
      <c r="L298" s="113"/>
      <c r="M298" s="358"/>
      <c r="N298" s="358"/>
      <c r="O298" s="358"/>
      <c r="P298" s="358"/>
      <c r="Q298" s="399" t="str">
        <f>IFERROR(VLOOKUP(P298,VALIDATIONS!$IE$2:$IG$48,2,FALSE),"")</f>
        <v/>
      </c>
      <c r="R298" s="106" t="str">
        <f>IF(AND(H298="",I298="",J298="",K298="",L298="",M298="",N298="",O298=""),"",  IF(OR(I298="",M298=""),0,I298*VLOOKUP(M298,VALIDATIONS!$AK$2:$AL$6,2)) +  IF(OR(H298="",J298="",K298=""),0, (H298*J298)*VLOOKUP(K298,VALIDATIONS!$AI$2:$AJ$5,2)))</f>
        <v/>
      </c>
      <c r="S298" s="113"/>
    </row>
    <row r="299" spans="1:19" x14ac:dyDescent="0.25">
      <c r="A299" s="116"/>
      <c r="B299" s="113"/>
      <c r="C299" s="358"/>
      <c r="D299" s="113"/>
      <c r="G299" s="358"/>
      <c r="H299" s="113"/>
      <c r="I299" s="113"/>
      <c r="J299" s="113"/>
      <c r="K299" s="358"/>
      <c r="L299" s="113"/>
      <c r="M299" s="358"/>
      <c r="N299" s="358"/>
      <c r="O299" s="358"/>
      <c r="P299" s="358"/>
      <c r="Q299" s="399" t="str">
        <f>IFERROR(VLOOKUP(P299,VALIDATIONS!$IE$2:$IG$48,2,FALSE),"")</f>
        <v/>
      </c>
      <c r="R299" s="106" t="str">
        <f>IF(AND(H299="",I299="",J299="",K299="",L299="",M299="",N299="",O299=""),"",  IF(OR(I299="",M299=""),0,I299*VLOOKUP(M299,VALIDATIONS!$AK$2:$AL$6,2)) +  IF(OR(H299="",J299="",K299=""),0, (H299*J299)*VLOOKUP(K299,VALIDATIONS!$AI$2:$AJ$5,2)))</f>
        <v/>
      </c>
      <c r="S299" s="113"/>
    </row>
    <row r="300" spans="1:19" x14ac:dyDescent="0.25">
      <c r="A300" s="116"/>
      <c r="B300" s="113"/>
      <c r="C300" s="358"/>
      <c r="D300" s="113"/>
      <c r="G300" s="358"/>
      <c r="H300" s="113"/>
      <c r="I300" s="113"/>
      <c r="J300" s="113"/>
      <c r="K300" s="358"/>
      <c r="L300" s="113"/>
      <c r="M300" s="358"/>
      <c r="N300" s="358"/>
      <c r="O300" s="358"/>
      <c r="P300" s="358"/>
      <c r="Q300" s="399" t="str">
        <f>IFERROR(VLOOKUP(P300,VALIDATIONS!$IE$2:$IG$48,2,FALSE),"")</f>
        <v/>
      </c>
      <c r="R300" s="106" t="str">
        <f>IF(AND(H300="",I300="",J300="",K300="",L300="",M300="",N300="",O300=""),"",  IF(OR(I300="",M300=""),0,I300*VLOOKUP(M300,VALIDATIONS!$AK$2:$AL$6,2)) +  IF(OR(H300="",J300="",K300=""),0, (H300*J300)*VLOOKUP(K300,VALIDATIONS!$AI$2:$AJ$5,2)))</f>
        <v/>
      </c>
      <c r="S300" s="113"/>
    </row>
    <row r="301" spans="1:19" x14ac:dyDescent="0.25">
      <c r="A301" s="116"/>
      <c r="B301" s="113"/>
      <c r="C301" s="358"/>
      <c r="D301" s="113"/>
      <c r="G301" s="358"/>
      <c r="H301" s="113"/>
      <c r="I301" s="113"/>
      <c r="J301" s="113"/>
      <c r="K301" s="358"/>
      <c r="L301" s="113"/>
      <c r="M301" s="358"/>
      <c r="N301" s="358"/>
      <c r="O301" s="358"/>
      <c r="P301" s="358"/>
      <c r="Q301" s="399" t="str">
        <f>IFERROR(VLOOKUP(P301,VALIDATIONS!$IE$2:$IG$48,2,FALSE),"")</f>
        <v/>
      </c>
      <c r="R301" s="106" t="str">
        <f>IF(AND(H301="",I301="",J301="",K301="",L301="",M301="",N301="",O301=""),"",  IF(OR(I301="",M301=""),0,I301*VLOOKUP(M301,VALIDATIONS!$AK$2:$AL$6,2)) +  IF(OR(H301="",J301="",K301=""),0, (H301*J301)*VLOOKUP(K301,VALIDATIONS!$AI$2:$AJ$5,2)))</f>
        <v/>
      </c>
      <c r="S301" s="113"/>
    </row>
    <row r="302" spans="1:19" x14ac:dyDescent="0.25">
      <c r="A302" s="116"/>
      <c r="B302" s="113"/>
      <c r="C302" s="358"/>
      <c r="D302" s="113"/>
      <c r="G302" s="358"/>
      <c r="H302" s="113"/>
      <c r="I302" s="113"/>
      <c r="J302" s="113"/>
      <c r="K302" s="358"/>
      <c r="L302" s="113"/>
      <c r="M302" s="358"/>
      <c r="N302" s="358"/>
      <c r="O302" s="358"/>
      <c r="P302" s="358"/>
      <c r="Q302" s="399" t="str">
        <f>IFERROR(VLOOKUP(P302,VALIDATIONS!$IE$2:$IG$48,2,FALSE),"")</f>
        <v/>
      </c>
      <c r="R302" s="106" t="str">
        <f>IF(AND(H302="",I302="",J302="",K302="",L302="",M302="",N302="",O302=""),"",  IF(OR(I302="",M302=""),0,I302*VLOOKUP(M302,VALIDATIONS!$AK$2:$AL$6,2)) +  IF(OR(H302="",J302="",K302=""),0, (H302*J302)*VLOOKUP(K302,VALIDATIONS!$AI$2:$AJ$5,2)))</f>
        <v/>
      </c>
      <c r="S302" s="113"/>
    </row>
    <row r="303" spans="1:19" x14ac:dyDescent="0.25">
      <c r="A303" s="116"/>
      <c r="B303" s="113"/>
      <c r="C303" s="358"/>
      <c r="D303" s="113"/>
      <c r="G303" s="358"/>
      <c r="H303" s="113"/>
      <c r="I303" s="113"/>
      <c r="J303" s="113"/>
      <c r="K303" s="358"/>
      <c r="L303" s="113"/>
      <c r="M303" s="358"/>
      <c r="N303" s="358"/>
      <c r="O303" s="358"/>
      <c r="P303" s="358"/>
      <c r="Q303" s="399" t="str">
        <f>IFERROR(VLOOKUP(P303,VALIDATIONS!$IE$2:$IG$48,2,FALSE),"")</f>
        <v/>
      </c>
      <c r="R303" s="106" t="str">
        <f>IF(AND(H303="",I303="",J303="",K303="",L303="",M303="",N303="",O303=""),"",  IF(OR(I303="",M303=""),0,I303*VLOOKUP(M303,VALIDATIONS!$AK$2:$AL$6,2)) +  IF(OR(H303="",J303="",K303=""),0, (H303*J303)*VLOOKUP(K303,VALIDATIONS!$AI$2:$AJ$5,2)))</f>
        <v/>
      </c>
      <c r="S303" s="113"/>
    </row>
    <row r="304" spans="1:19" x14ac:dyDescent="0.25">
      <c r="A304" s="116"/>
      <c r="B304" s="113"/>
      <c r="C304" s="358"/>
      <c r="D304" s="113"/>
      <c r="G304" s="358"/>
      <c r="H304" s="113"/>
      <c r="I304" s="113"/>
      <c r="J304" s="113"/>
      <c r="K304" s="358"/>
      <c r="L304" s="113"/>
      <c r="M304" s="358"/>
      <c r="N304" s="358"/>
      <c r="O304" s="358"/>
      <c r="P304" s="358"/>
      <c r="Q304" s="399" t="str">
        <f>IFERROR(VLOOKUP(P304,VALIDATIONS!$IE$2:$IG$48,2,FALSE),"")</f>
        <v/>
      </c>
      <c r="R304" s="106" t="str">
        <f>IF(AND(H304="",I304="",J304="",K304="",L304="",M304="",N304="",O304=""),"",  IF(OR(I304="",M304=""),0,I304*VLOOKUP(M304,VALIDATIONS!$AK$2:$AL$6,2)) +  IF(OR(H304="",J304="",K304=""),0, (H304*J304)*VLOOKUP(K304,VALIDATIONS!$AI$2:$AJ$5,2)))</f>
        <v/>
      </c>
      <c r="S304" s="113"/>
    </row>
    <row r="305" spans="1:19" x14ac:dyDescent="0.25">
      <c r="A305" s="116"/>
      <c r="B305" s="113"/>
      <c r="C305" s="358"/>
      <c r="D305" s="113"/>
      <c r="G305" s="358"/>
      <c r="H305" s="113"/>
      <c r="I305" s="113"/>
      <c r="J305" s="113"/>
      <c r="K305" s="358"/>
      <c r="L305" s="113"/>
      <c r="M305" s="358"/>
      <c r="N305" s="358"/>
      <c r="O305" s="358"/>
      <c r="P305" s="358"/>
      <c r="Q305" s="399" t="str">
        <f>IFERROR(VLOOKUP(P305,VALIDATIONS!$IE$2:$IG$48,2,FALSE),"")</f>
        <v/>
      </c>
      <c r="R305" s="106" t="str">
        <f>IF(AND(H305="",I305="",J305="",K305="",L305="",M305="",N305="",O305=""),"",  IF(OR(I305="",M305=""),0,I305*VLOOKUP(M305,VALIDATIONS!$AK$2:$AL$6,2)) +  IF(OR(H305="",J305="",K305=""),0, (H305*J305)*VLOOKUP(K305,VALIDATIONS!$AI$2:$AJ$5,2)))</f>
        <v/>
      </c>
      <c r="S305" s="113"/>
    </row>
    <row r="306" spans="1:19" x14ac:dyDescent="0.25">
      <c r="A306" s="116"/>
      <c r="B306" s="113"/>
      <c r="C306" s="358"/>
      <c r="D306" s="113"/>
      <c r="G306" s="358"/>
      <c r="H306" s="113"/>
      <c r="I306" s="113"/>
      <c r="J306" s="113"/>
      <c r="K306" s="358"/>
      <c r="L306" s="113"/>
      <c r="M306" s="358"/>
      <c r="N306" s="358"/>
      <c r="O306" s="358"/>
      <c r="P306" s="358"/>
      <c r="Q306" s="399" t="str">
        <f>IFERROR(VLOOKUP(P306,VALIDATIONS!$IE$2:$IG$48,2,FALSE),"")</f>
        <v/>
      </c>
      <c r="R306" s="106" t="str">
        <f>IF(AND(H306="",I306="",J306="",K306="",L306="",M306="",N306="",O306=""),"",  IF(OR(I306="",M306=""),0,I306*VLOOKUP(M306,VALIDATIONS!$AK$2:$AL$6,2)) +  IF(OR(H306="",J306="",K306=""),0, (H306*J306)*VLOOKUP(K306,VALIDATIONS!$AI$2:$AJ$5,2)))</f>
        <v/>
      </c>
      <c r="S306" s="113"/>
    </row>
    <row r="307" spans="1:19" x14ac:dyDescent="0.25">
      <c r="A307" s="116"/>
      <c r="B307" s="113"/>
      <c r="C307" s="358"/>
      <c r="D307" s="113"/>
      <c r="G307" s="358"/>
      <c r="H307" s="113"/>
      <c r="I307" s="113"/>
      <c r="J307" s="113"/>
      <c r="K307" s="358"/>
      <c r="L307" s="113"/>
      <c r="M307" s="358"/>
      <c r="N307" s="358"/>
      <c r="O307" s="358"/>
      <c r="P307" s="358"/>
      <c r="Q307" s="399" t="str">
        <f>IFERROR(VLOOKUP(P307,VALIDATIONS!$IE$2:$IG$48,2,FALSE),"")</f>
        <v/>
      </c>
      <c r="R307" s="106" t="str">
        <f>IF(AND(H307="",I307="",J307="",K307="",L307="",M307="",N307="",O307=""),"",  IF(OR(I307="",M307=""),0,I307*VLOOKUP(M307,VALIDATIONS!$AK$2:$AL$6,2)) +  IF(OR(H307="",J307="",K307=""),0, (H307*J307)*VLOOKUP(K307,VALIDATIONS!$AI$2:$AJ$5,2)))</f>
        <v/>
      </c>
      <c r="S307" s="113"/>
    </row>
    <row r="308" spans="1:19" x14ac:dyDescent="0.25">
      <c r="A308" s="116"/>
      <c r="B308" s="113"/>
      <c r="C308" s="358"/>
      <c r="D308" s="113"/>
      <c r="G308" s="358"/>
      <c r="H308" s="113"/>
      <c r="I308" s="113"/>
      <c r="J308" s="113"/>
      <c r="K308" s="358"/>
      <c r="L308" s="113"/>
      <c r="M308" s="358"/>
      <c r="N308" s="358"/>
      <c r="O308" s="358"/>
      <c r="P308" s="358"/>
      <c r="Q308" s="399" t="str">
        <f>IFERROR(VLOOKUP(P308,VALIDATIONS!$IE$2:$IG$48,2,FALSE),"")</f>
        <v/>
      </c>
      <c r="R308" s="106" t="str">
        <f>IF(AND(H308="",I308="",J308="",K308="",L308="",M308="",N308="",O308=""),"",  IF(OR(I308="",M308=""),0,I308*VLOOKUP(M308,VALIDATIONS!$AK$2:$AL$6,2)) +  IF(OR(H308="",J308="",K308=""),0, (H308*J308)*VLOOKUP(K308,VALIDATIONS!$AI$2:$AJ$5,2)))</f>
        <v/>
      </c>
      <c r="S308" s="113"/>
    </row>
    <row r="309" spans="1:19" x14ac:dyDescent="0.25">
      <c r="A309" s="116"/>
      <c r="B309" s="113"/>
      <c r="C309" s="358"/>
      <c r="D309" s="113"/>
      <c r="G309" s="358"/>
      <c r="H309" s="113"/>
      <c r="I309" s="113"/>
      <c r="J309" s="113"/>
      <c r="K309" s="358"/>
      <c r="L309" s="113"/>
      <c r="M309" s="358"/>
      <c r="N309" s="358"/>
      <c r="O309" s="358"/>
      <c r="P309" s="358"/>
      <c r="Q309" s="399" t="str">
        <f>IFERROR(VLOOKUP(P309,VALIDATIONS!$IE$2:$IG$48,2,FALSE),"")</f>
        <v/>
      </c>
      <c r="R309" s="106" t="str">
        <f>IF(AND(H309="",I309="",J309="",K309="",L309="",M309="",N309="",O309=""),"",  IF(OR(I309="",M309=""),0,I309*VLOOKUP(M309,VALIDATIONS!$AK$2:$AL$6,2)) +  IF(OR(H309="",J309="",K309=""),0, (H309*J309)*VLOOKUP(K309,VALIDATIONS!$AI$2:$AJ$5,2)))</f>
        <v/>
      </c>
      <c r="S309" s="113"/>
    </row>
    <row r="310" spans="1:19" x14ac:dyDescent="0.25">
      <c r="A310" s="116"/>
      <c r="B310" s="113"/>
      <c r="C310" s="358"/>
      <c r="D310" s="113"/>
      <c r="G310" s="358"/>
      <c r="H310" s="113"/>
      <c r="I310" s="113"/>
      <c r="J310" s="113"/>
      <c r="K310" s="358"/>
      <c r="L310" s="113"/>
      <c r="M310" s="358"/>
      <c r="N310" s="358"/>
      <c r="O310" s="358"/>
      <c r="P310" s="358"/>
      <c r="Q310" s="399" t="str">
        <f>IFERROR(VLOOKUP(P310,VALIDATIONS!$IE$2:$IG$48,2,FALSE),"")</f>
        <v/>
      </c>
      <c r="R310" s="106" t="str">
        <f>IF(AND(H310="",I310="",J310="",K310="",L310="",M310="",N310="",O310=""),"",  IF(OR(I310="",M310=""),0,I310*VLOOKUP(M310,VALIDATIONS!$AK$2:$AL$6,2)) +  IF(OR(H310="",J310="",K310=""),0, (H310*J310)*VLOOKUP(K310,VALIDATIONS!$AI$2:$AJ$5,2)))</f>
        <v/>
      </c>
      <c r="S310" s="113"/>
    </row>
    <row r="311" spans="1:19" x14ac:dyDescent="0.25">
      <c r="A311" s="116"/>
      <c r="B311" s="113"/>
      <c r="C311" s="358"/>
      <c r="D311" s="113"/>
      <c r="G311" s="358"/>
      <c r="H311" s="113"/>
      <c r="I311" s="113"/>
      <c r="J311" s="113"/>
      <c r="K311" s="358"/>
      <c r="L311" s="113"/>
      <c r="M311" s="358"/>
      <c r="N311" s="358"/>
      <c r="O311" s="358"/>
      <c r="P311" s="358"/>
      <c r="Q311" s="399" t="str">
        <f>IFERROR(VLOOKUP(P311,VALIDATIONS!$IE$2:$IG$48,2,FALSE),"")</f>
        <v/>
      </c>
      <c r="R311" s="106" t="str">
        <f>IF(AND(H311="",I311="",J311="",K311="",L311="",M311="",N311="",O311=""),"",  IF(OR(I311="",M311=""),0,I311*VLOOKUP(M311,VALIDATIONS!$AK$2:$AL$6,2)) +  IF(OR(H311="",J311="",K311=""),0, (H311*J311)*VLOOKUP(K311,VALIDATIONS!$AI$2:$AJ$5,2)))</f>
        <v/>
      </c>
      <c r="S311" s="113"/>
    </row>
    <row r="312" spans="1:19" x14ac:dyDescent="0.25">
      <c r="A312" s="116"/>
      <c r="B312" s="113"/>
      <c r="C312" s="358"/>
      <c r="D312" s="113"/>
      <c r="G312" s="358"/>
      <c r="H312" s="113"/>
      <c r="I312" s="113"/>
      <c r="J312" s="113"/>
      <c r="K312" s="358"/>
      <c r="L312" s="113"/>
      <c r="M312" s="358"/>
      <c r="N312" s="358"/>
      <c r="O312" s="358"/>
      <c r="P312" s="358"/>
      <c r="Q312" s="399" t="str">
        <f>IFERROR(VLOOKUP(P312,VALIDATIONS!$IE$2:$IG$48,2,FALSE),"")</f>
        <v/>
      </c>
      <c r="R312" s="106" t="str">
        <f>IF(AND(H312="",I312="",J312="",K312="",L312="",M312="",N312="",O312=""),"",  IF(OR(I312="",M312=""),0,I312*VLOOKUP(M312,VALIDATIONS!$AK$2:$AL$6,2)) +  IF(OR(H312="",J312="",K312=""),0, (H312*J312)*VLOOKUP(K312,VALIDATIONS!$AI$2:$AJ$5,2)))</f>
        <v/>
      </c>
      <c r="S312" s="113"/>
    </row>
    <row r="313" spans="1:19" x14ac:dyDescent="0.25">
      <c r="A313" s="116"/>
      <c r="B313" s="113"/>
      <c r="C313" s="358"/>
      <c r="D313" s="113"/>
      <c r="G313" s="358"/>
      <c r="H313" s="113"/>
      <c r="I313" s="113"/>
      <c r="J313" s="113"/>
      <c r="K313" s="358"/>
      <c r="L313" s="113"/>
      <c r="M313" s="358"/>
      <c r="N313" s="358"/>
      <c r="O313" s="358"/>
      <c r="P313" s="358"/>
      <c r="Q313" s="399" t="str">
        <f>IFERROR(VLOOKUP(P313,VALIDATIONS!$IE$2:$IG$48,2,FALSE),"")</f>
        <v/>
      </c>
      <c r="R313" s="106" t="str">
        <f>IF(AND(H313="",I313="",J313="",K313="",L313="",M313="",N313="",O313=""),"",  IF(OR(I313="",M313=""),0,I313*VLOOKUP(M313,VALIDATIONS!$AK$2:$AL$6,2)) +  IF(OR(H313="",J313="",K313=""),0, (H313*J313)*VLOOKUP(K313,VALIDATIONS!$AI$2:$AJ$5,2)))</f>
        <v/>
      </c>
      <c r="S313" s="113"/>
    </row>
    <row r="314" spans="1:19" x14ac:dyDescent="0.25">
      <c r="A314" s="116"/>
      <c r="B314" s="113"/>
      <c r="C314" s="358"/>
      <c r="D314" s="113"/>
      <c r="G314" s="358"/>
      <c r="H314" s="113"/>
      <c r="I314" s="113"/>
      <c r="J314" s="113"/>
      <c r="K314" s="358"/>
      <c r="L314" s="113"/>
      <c r="M314" s="358"/>
      <c r="N314" s="358"/>
      <c r="O314" s="358"/>
      <c r="P314" s="358"/>
      <c r="Q314" s="399" t="str">
        <f>IFERROR(VLOOKUP(P314,VALIDATIONS!$IE$2:$IG$48,2,FALSE),"")</f>
        <v/>
      </c>
      <c r="R314" s="106" t="str">
        <f>IF(AND(H314="",I314="",J314="",K314="",L314="",M314="",N314="",O314=""),"",  IF(OR(I314="",M314=""),0,I314*VLOOKUP(M314,VALIDATIONS!$AK$2:$AL$6,2)) +  IF(OR(H314="",J314="",K314=""),0, (H314*J314)*VLOOKUP(K314,VALIDATIONS!$AI$2:$AJ$5,2)))</f>
        <v/>
      </c>
      <c r="S314" s="113"/>
    </row>
    <row r="315" spans="1:19" x14ac:dyDescent="0.25">
      <c r="A315" s="116"/>
      <c r="B315" s="113"/>
      <c r="C315" s="358"/>
      <c r="D315" s="113"/>
      <c r="G315" s="358"/>
      <c r="H315" s="113"/>
      <c r="I315" s="113"/>
      <c r="J315" s="113"/>
      <c r="K315" s="358"/>
      <c r="L315" s="113"/>
      <c r="M315" s="358"/>
      <c r="N315" s="358"/>
      <c r="O315" s="358"/>
      <c r="P315" s="358"/>
      <c r="Q315" s="399" t="str">
        <f>IFERROR(VLOOKUP(P315,VALIDATIONS!$IE$2:$IG$48,2,FALSE),"")</f>
        <v/>
      </c>
      <c r="R315" s="106" t="str">
        <f>IF(AND(H315="",I315="",J315="",K315="",L315="",M315="",N315="",O315=""),"",  IF(OR(I315="",M315=""),0,I315*VLOOKUP(M315,VALIDATIONS!$AK$2:$AL$6,2)) +  IF(OR(H315="",J315="",K315=""),0, (H315*J315)*VLOOKUP(K315,VALIDATIONS!$AI$2:$AJ$5,2)))</f>
        <v/>
      </c>
      <c r="S315" s="113"/>
    </row>
    <row r="316" spans="1:19" x14ac:dyDescent="0.25">
      <c r="A316" s="116"/>
      <c r="B316" s="113"/>
      <c r="C316" s="358"/>
      <c r="D316" s="113"/>
      <c r="G316" s="358"/>
      <c r="H316" s="113"/>
      <c r="I316" s="113"/>
      <c r="J316" s="113"/>
      <c r="K316" s="358"/>
      <c r="L316" s="113"/>
      <c r="M316" s="358"/>
      <c r="N316" s="358"/>
      <c r="O316" s="358"/>
      <c r="P316" s="358"/>
      <c r="Q316" s="399" t="str">
        <f>IFERROR(VLOOKUP(P316,VALIDATIONS!$IE$2:$IG$48,2,FALSE),"")</f>
        <v/>
      </c>
      <c r="R316" s="106" t="str">
        <f>IF(AND(H316="",I316="",J316="",K316="",L316="",M316="",N316="",O316=""),"",  IF(OR(I316="",M316=""),0,I316*VLOOKUP(M316,VALIDATIONS!$AK$2:$AL$6,2)) +  IF(OR(H316="",J316="",K316=""),0, (H316*J316)*VLOOKUP(K316,VALIDATIONS!$AI$2:$AJ$5,2)))</f>
        <v/>
      </c>
      <c r="S316" s="113"/>
    </row>
    <row r="317" spans="1:19" x14ac:dyDescent="0.25">
      <c r="A317" s="116"/>
      <c r="B317" s="113"/>
      <c r="C317" s="358"/>
      <c r="D317" s="113"/>
      <c r="G317" s="358"/>
      <c r="H317" s="113"/>
      <c r="I317" s="113"/>
      <c r="J317" s="113"/>
      <c r="K317" s="358"/>
      <c r="L317" s="113"/>
      <c r="M317" s="358"/>
      <c r="N317" s="358"/>
      <c r="O317" s="358"/>
      <c r="P317" s="358"/>
      <c r="Q317" s="399" t="str">
        <f>IFERROR(VLOOKUP(P317,VALIDATIONS!$IE$2:$IG$48,2,FALSE),"")</f>
        <v/>
      </c>
      <c r="R317" s="106" t="str">
        <f>IF(AND(H317="",I317="",J317="",K317="",L317="",M317="",N317="",O317=""),"",  IF(OR(I317="",M317=""),0,I317*VLOOKUP(M317,VALIDATIONS!$AK$2:$AL$6,2)) +  IF(OR(H317="",J317="",K317=""),0, (H317*J317)*VLOOKUP(K317,VALIDATIONS!$AI$2:$AJ$5,2)))</f>
        <v/>
      </c>
      <c r="S317" s="113"/>
    </row>
    <row r="318" spans="1:19" x14ac:dyDescent="0.25">
      <c r="A318" s="116"/>
      <c r="B318" s="113"/>
      <c r="C318" s="358"/>
      <c r="D318" s="113"/>
      <c r="G318" s="358"/>
      <c r="H318" s="113"/>
      <c r="I318" s="113"/>
      <c r="J318" s="113"/>
      <c r="K318" s="358"/>
      <c r="L318" s="113"/>
      <c r="M318" s="358"/>
      <c r="N318" s="358"/>
      <c r="O318" s="358"/>
      <c r="P318" s="358"/>
      <c r="Q318" s="399" t="str">
        <f>IFERROR(VLOOKUP(P318,VALIDATIONS!$IE$2:$IG$48,2,FALSE),"")</f>
        <v/>
      </c>
      <c r="R318" s="106" t="str">
        <f>IF(AND(H318="",I318="",J318="",K318="",L318="",M318="",N318="",O318=""),"",  IF(OR(I318="",M318=""),0,I318*VLOOKUP(M318,VALIDATIONS!$AK$2:$AL$6,2)) +  IF(OR(H318="",J318="",K318=""),0, (H318*J318)*VLOOKUP(K318,VALIDATIONS!$AI$2:$AJ$5,2)))</f>
        <v/>
      </c>
      <c r="S318" s="113"/>
    </row>
    <row r="319" spans="1:19" x14ac:dyDescent="0.25">
      <c r="A319" s="116"/>
      <c r="B319" s="113"/>
      <c r="C319" s="358"/>
      <c r="D319" s="113"/>
      <c r="G319" s="358"/>
      <c r="H319" s="113"/>
      <c r="I319" s="113"/>
      <c r="J319" s="113"/>
      <c r="K319" s="358"/>
      <c r="L319" s="113"/>
      <c r="M319" s="358"/>
      <c r="N319" s="358"/>
      <c r="O319" s="358"/>
      <c r="P319" s="358"/>
      <c r="Q319" s="399" t="str">
        <f>IFERROR(VLOOKUP(P319,VALIDATIONS!$IE$2:$IG$48,2,FALSE),"")</f>
        <v/>
      </c>
      <c r="R319" s="106" t="str">
        <f>IF(AND(H319="",I319="",J319="",K319="",L319="",M319="",N319="",O319=""),"",  IF(OR(I319="",M319=""),0,I319*VLOOKUP(M319,VALIDATIONS!$AK$2:$AL$6,2)) +  IF(OR(H319="",J319="",K319=""),0, (H319*J319)*VLOOKUP(K319,VALIDATIONS!$AI$2:$AJ$5,2)))</f>
        <v/>
      </c>
      <c r="S319" s="113"/>
    </row>
    <row r="320" spans="1:19" x14ac:dyDescent="0.25">
      <c r="A320" s="116"/>
      <c r="B320" s="113"/>
      <c r="C320" s="358"/>
      <c r="D320" s="113"/>
      <c r="G320" s="358"/>
      <c r="H320" s="113"/>
      <c r="I320" s="113"/>
      <c r="J320" s="113"/>
      <c r="K320" s="358"/>
      <c r="L320" s="113"/>
      <c r="M320" s="358"/>
      <c r="N320" s="358"/>
      <c r="O320" s="358"/>
      <c r="P320" s="358"/>
      <c r="Q320" s="399" t="str">
        <f>IFERROR(VLOOKUP(P320,VALIDATIONS!$IE$2:$IG$48,2,FALSE),"")</f>
        <v/>
      </c>
      <c r="R320" s="106" t="str">
        <f>IF(AND(H320="",I320="",J320="",K320="",L320="",M320="",N320="",O320=""),"",  IF(OR(I320="",M320=""),0,I320*VLOOKUP(M320,VALIDATIONS!$AK$2:$AL$6,2)) +  IF(OR(H320="",J320="",K320=""),0, (H320*J320)*VLOOKUP(K320,VALIDATIONS!$AI$2:$AJ$5,2)))</f>
        <v/>
      </c>
      <c r="S320" s="113"/>
    </row>
    <row r="321" spans="1:19" x14ac:dyDescent="0.25">
      <c r="A321" s="116"/>
      <c r="B321" s="113"/>
      <c r="C321" s="358"/>
      <c r="D321" s="113"/>
      <c r="G321" s="358"/>
      <c r="H321" s="113"/>
      <c r="I321" s="113"/>
      <c r="J321" s="113"/>
      <c r="K321" s="358"/>
      <c r="L321" s="113"/>
      <c r="M321" s="358"/>
      <c r="N321" s="358"/>
      <c r="O321" s="358"/>
      <c r="P321" s="358"/>
      <c r="Q321" s="399" t="str">
        <f>IFERROR(VLOOKUP(P321,VALIDATIONS!$IE$2:$IG$48,2,FALSE),"")</f>
        <v/>
      </c>
      <c r="R321" s="106" t="str">
        <f>IF(AND(H321="",I321="",J321="",K321="",L321="",M321="",N321="",O321=""),"",  IF(OR(I321="",M321=""),0,I321*VLOOKUP(M321,VALIDATIONS!$AK$2:$AL$6,2)) +  IF(OR(H321="",J321="",K321=""),0, (H321*J321)*VLOOKUP(K321,VALIDATIONS!$AI$2:$AJ$5,2)))</f>
        <v/>
      </c>
      <c r="S321" s="113"/>
    </row>
    <row r="322" spans="1:19" x14ac:dyDescent="0.25">
      <c r="A322" s="116"/>
      <c r="B322" s="113"/>
      <c r="C322" s="358"/>
      <c r="D322" s="113"/>
      <c r="G322" s="358"/>
      <c r="H322" s="113"/>
      <c r="I322" s="113"/>
      <c r="J322" s="113"/>
      <c r="K322" s="358"/>
      <c r="L322" s="113"/>
      <c r="M322" s="358"/>
      <c r="N322" s="358"/>
      <c r="O322" s="358"/>
      <c r="P322" s="358"/>
      <c r="Q322" s="399" t="str">
        <f>IFERROR(VLOOKUP(P322,VALIDATIONS!$IE$2:$IG$48,2,FALSE),"")</f>
        <v/>
      </c>
      <c r="R322" s="106" t="str">
        <f>IF(AND(H322="",I322="",J322="",K322="",L322="",M322="",N322="",O322=""),"",  IF(OR(I322="",M322=""),0,I322*VLOOKUP(M322,VALIDATIONS!$AK$2:$AL$6,2)) +  IF(OR(H322="",J322="",K322=""),0, (H322*J322)*VLOOKUP(K322,VALIDATIONS!$AI$2:$AJ$5,2)))</f>
        <v/>
      </c>
      <c r="S322" s="113"/>
    </row>
    <row r="323" spans="1:19" x14ac:dyDescent="0.25">
      <c r="A323" s="116"/>
      <c r="B323" s="113"/>
      <c r="C323" s="358"/>
      <c r="D323" s="113"/>
      <c r="G323" s="358"/>
      <c r="H323" s="113"/>
      <c r="I323" s="113"/>
      <c r="J323" s="113"/>
      <c r="K323" s="358"/>
      <c r="L323" s="113"/>
      <c r="M323" s="358"/>
      <c r="N323" s="358"/>
      <c r="O323" s="358"/>
      <c r="P323" s="358"/>
      <c r="Q323" s="399" t="str">
        <f>IFERROR(VLOOKUP(P323,VALIDATIONS!$IE$2:$IG$48,2,FALSE),"")</f>
        <v/>
      </c>
      <c r="R323" s="106" t="str">
        <f>IF(AND(H323="",I323="",J323="",K323="",L323="",M323="",N323="",O323=""),"",  IF(OR(I323="",M323=""),0,I323*VLOOKUP(M323,VALIDATIONS!$AK$2:$AL$6,2)) +  IF(OR(H323="",J323="",K323=""),0, (H323*J323)*VLOOKUP(K323,VALIDATIONS!$AI$2:$AJ$5,2)))</f>
        <v/>
      </c>
      <c r="S323" s="113"/>
    </row>
    <row r="324" spans="1:19" x14ac:dyDescent="0.25">
      <c r="A324" s="116"/>
      <c r="B324" s="113"/>
      <c r="C324" s="358"/>
      <c r="D324" s="113"/>
      <c r="G324" s="358"/>
      <c r="H324" s="113"/>
      <c r="I324" s="113"/>
      <c r="J324" s="113"/>
      <c r="K324" s="358"/>
      <c r="L324" s="113"/>
      <c r="M324" s="358"/>
      <c r="N324" s="358"/>
      <c r="O324" s="358"/>
      <c r="P324" s="358"/>
      <c r="Q324" s="399" t="str">
        <f>IFERROR(VLOOKUP(P324,VALIDATIONS!$IE$2:$IG$48,2,FALSE),"")</f>
        <v/>
      </c>
      <c r="R324" s="106" t="str">
        <f>IF(AND(H324="",I324="",J324="",K324="",L324="",M324="",N324="",O324=""),"",  IF(OR(I324="",M324=""),0,I324*VLOOKUP(M324,VALIDATIONS!$AK$2:$AL$6,2)) +  IF(OR(H324="",J324="",K324=""),0, (H324*J324)*VLOOKUP(K324,VALIDATIONS!$AI$2:$AJ$5,2)))</f>
        <v/>
      </c>
      <c r="S324" s="113"/>
    </row>
    <row r="325" spans="1:19" x14ac:dyDescent="0.25">
      <c r="A325" s="116"/>
      <c r="B325" s="113"/>
      <c r="C325" s="358"/>
      <c r="D325" s="113"/>
      <c r="G325" s="358"/>
      <c r="H325" s="113"/>
      <c r="I325" s="113"/>
      <c r="J325" s="113"/>
      <c r="K325" s="358"/>
      <c r="L325" s="113"/>
      <c r="M325" s="358"/>
      <c r="N325" s="358"/>
      <c r="O325" s="358"/>
      <c r="P325" s="358"/>
      <c r="Q325" s="399" t="str">
        <f>IFERROR(VLOOKUP(P325,VALIDATIONS!$IE$2:$IG$48,2,FALSE),"")</f>
        <v/>
      </c>
      <c r="R325" s="106" t="str">
        <f>IF(AND(H325="",I325="",J325="",K325="",L325="",M325="",N325="",O325=""),"",  IF(OR(I325="",M325=""),0,I325*VLOOKUP(M325,VALIDATIONS!$AK$2:$AL$6,2)) +  IF(OR(H325="",J325="",K325=""),0, (H325*J325)*VLOOKUP(K325,VALIDATIONS!$AI$2:$AJ$5,2)))</f>
        <v/>
      </c>
      <c r="S325" s="113"/>
    </row>
    <row r="326" spans="1:19" x14ac:dyDescent="0.25">
      <c r="A326" s="116"/>
      <c r="B326" s="113"/>
      <c r="C326" s="358"/>
      <c r="D326" s="113"/>
      <c r="G326" s="358"/>
      <c r="H326" s="113"/>
      <c r="I326" s="113"/>
      <c r="J326" s="113"/>
      <c r="K326" s="358"/>
      <c r="L326" s="113"/>
      <c r="M326" s="358"/>
      <c r="N326" s="358"/>
      <c r="O326" s="358"/>
      <c r="P326" s="358"/>
      <c r="Q326" s="399" t="str">
        <f>IFERROR(VLOOKUP(P326,VALIDATIONS!$IE$2:$IG$48,2,FALSE),"")</f>
        <v/>
      </c>
      <c r="R326" s="106" t="str">
        <f>IF(AND(H326="",I326="",J326="",K326="",L326="",M326="",N326="",O326=""),"",  IF(OR(I326="",M326=""),0,I326*VLOOKUP(M326,VALIDATIONS!$AK$2:$AL$6,2)) +  IF(OR(H326="",J326="",K326=""),0, (H326*J326)*VLOOKUP(K326,VALIDATIONS!$AI$2:$AJ$5,2)))</f>
        <v/>
      </c>
      <c r="S326" s="113"/>
    </row>
    <row r="327" spans="1:19" x14ac:dyDescent="0.25">
      <c r="A327" s="116"/>
      <c r="B327" s="113"/>
      <c r="C327" s="358"/>
      <c r="D327" s="113"/>
      <c r="G327" s="358"/>
      <c r="H327" s="113"/>
      <c r="I327" s="113"/>
      <c r="J327" s="113"/>
      <c r="K327" s="358"/>
      <c r="L327" s="113"/>
      <c r="M327" s="358"/>
      <c r="N327" s="358"/>
      <c r="O327" s="358"/>
      <c r="P327" s="358"/>
      <c r="Q327" s="399" t="str">
        <f>IFERROR(VLOOKUP(P327,VALIDATIONS!$IE$2:$IG$48,2,FALSE),"")</f>
        <v/>
      </c>
      <c r="R327" s="106" t="str">
        <f>IF(AND(H327="",I327="",J327="",K327="",L327="",M327="",N327="",O327=""),"",  IF(OR(I327="",M327=""),0,I327*VLOOKUP(M327,VALIDATIONS!$AK$2:$AL$6,2)) +  IF(OR(H327="",J327="",K327=""),0, (H327*J327)*VLOOKUP(K327,VALIDATIONS!$AI$2:$AJ$5,2)))</f>
        <v/>
      </c>
      <c r="S327" s="113"/>
    </row>
    <row r="328" spans="1:19" x14ac:dyDescent="0.25">
      <c r="A328" s="116"/>
      <c r="B328" s="113"/>
      <c r="C328" s="358"/>
      <c r="D328" s="113"/>
      <c r="G328" s="358"/>
      <c r="H328" s="113"/>
      <c r="I328" s="113"/>
      <c r="J328" s="113"/>
      <c r="K328" s="358"/>
      <c r="L328" s="113"/>
      <c r="M328" s="358"/>
      <c r="N328" s="358"/>
      <c r="O328" s="358"/>
      <c r="P328" s="358"/>
      <c r="Q328" s="399" t="str">
        <f>IFERROR(VLOOKUP(P328,VALIDATIONS!$IE$2:$IG$48,2,FALSE),"")</f>
        <v/>
      </c>
      <c r="R328" s="106" t="str">
        <f>IF(AND(H328="",I328="",J328="",K328="",L328="",M328="",N328="",O328=""),"",  IF(OR(I328="",M328=""),0,I328*VLOOKUP(M328,VALIDATIONS!$AK$2:$AL$6,2)) +  IF(OR(H328="",J328="",K328=""),0, (H328*J328)*VLOOKUP(K328,VALIDATIONS!$AI$2:$AJ$5,2)))</f>
        <v/>
      </c>
      <c r="S328" s="113"/>
    </row>
    <row r="329" spans="1:19" x14ac:dyDescent="0.25">
      <c r="A329" s="116"/>
      <c r="B329" s="113"/>
      <c r="C329" s="358"/>
      <c r="D329" s="113"/>
      <c r="G329" s="358"/>
      <c r="H329" s="113"/>
      <c r="I329" s="113"/>
      <c r="J329" s="113"/>
      <c r="K329" s="358"/>
      <c r="L329" s="113"/>
      <c r="M329" s="358"/>
      <c r="N329" s="358"/>
      <c r="O329" s="358"/>
      <c r="P329" s="358"/>
      <c r="Q329" s="399" t="str">
        <f>IFERROR(VLOOKUP(P329,VALIDATIONS!$IE$2:$IG$48,2,FALSE),"")</f>
        <v/>
      </c>
      <c r="R329" s="106" t="str">
        <f>IF(AND(H329="",I329="",J329="",K329="",L329="",M329="",N329="",O329=""),"",  IF(OR(I329="",M329=""),0,I329*VLOOKUP(M329,VALIDATIONS!$AK$2:$AL$6,2)) +  IF(OR(H329="",J329="",K329=""),0, (H329*J329)*VLOOKUP(K329,VALIDATIONS!$AI$2:$AJ$5,2)))</f>
        <v/>
      </c>
      <c r="S329" s="113"/>
    </row>
    <row r="330" spans="1:19" x14ac:dyDescent="0.25">
      <c r="A330" s="116"/>
      <c r="B330" s="113"/>
      <c r="C330" s="358"/>
      <c r="D330" s="113"/>
      <c r="G330" s="358"/>
      <c r="H330" s="113"/>
      <c r="I330" s="113"/>
      <c r="J330" s="113"/>
      <c r="K330" s="358"/>
      <c r="L330" s="113"/>
      <c r="M330" s="358"/>
      <c r="N330" s="358"/>
      <c r="O330" s="358"/>
      <c r="P330" s="358"/>
      <c r="Q330" s="399" t="str">
        <f>IFERROR(VLOOKUP(P330,VALIDATIONS!$IE$2:$IG$48,2,FALSE),"")</f>
        <v/>
      </c>
      <c r="R330" s="106" t="str">
        <f>IF(AND(H330="",I330="",J330="",K330="",L330="",M330="",N330="",O330=""),"",  IF(OR(I330="",M330=""),0,I330*VLOOKUP(M330,VALIDATIONS!$AK$2:$AL$6,2)) +  IF(OR(H330="",J330="",K330=""),0, (H330*J330)*VLOOKUP(K330,VALIDATIONS!$AI$2:$AJ$5,2)))</f>
        <v/>
      </c>
      <c r="S330" s="113"/>
    </row>
    <row r="331" spans="1:19" x14ac:dyDescent="0.25">
      <c r="A331" s="116"/>
      <c r="B331" s="113"/>
      <c r="C331" s="358"/>
      <c r="D331" s="113"/>
      <c r="G331" s="358"/>
      <c r="H331" s="113"/>
      <c r="I331" s="113"/>
      <c r="J331" s="113"/>
      <c r="K331" s="358"/>
      <c r="L331" s="113"/>
      <c r="M331" s="358"/>
      <c r="N331" s="358"/>
      <c r="O331" s="358"/>
      <c r="P331" s="358"/>
      <c r="Q331" s="399" t="str">
        <f>IFERROR(VLOOKUP(P331,VALIDATIONS!$IE$2:$IG$48,2,FALSE),"")</f>
        <v/>
      </c>
      <c r="R331" s="106" t="str">
        <f>IF(AND(H331="",I331="",J331="",K331="",L331="",M331="",N331="",O331=""),"",  IF(OR(I331="",M331=""),0,I331*VLOOKUP(M331,VALIDATIONS!$AK$2:$AL$6,2)) +  IF(OR(H331="",J331="",K331=""),0, (H331*J331)*VLOOKUP(K331,VALIDATIONS!$AI$2:$AJ$5,2)))</f>
        <v/>
      </c>
      <c r="S331" s="113"/>
    </row>
    <row r="332" spans="1:19" x14ac:dyDescent="0.25">
      <c r="A332" s="116"/>
      <c r="B332" s="113"/>
      <c r="C332" s="358"/>
      <c r="D332" s="113"/>
      <c r="G332" s="358"/>
      <c r="H332" s="113"/>
      <c r="I332" s="113"/>
      <c r="J332" s="113"/>
      <c r="K332" s="358"/>
      <c r="L332" s="113"/>
      <c r="M332" s="358"/>
      <c r="N332" s="358"/>
      <c r="O332" s="358"/>
      <c r="P332" s="358"/>
      <c r="Q332" s="399" t="str">
        <f>IFERROR(VLOOKUP(P332,VALIDATIONS!$IE$2:$IG$48,2,FALSE),"")</f>
        <v/>
      </c>
      <c r="R332" s="106" t="str">
        <f>IF(AND(H332="",I332="",J332="",K332="",L332="",M332="",N332="",O332=""),"",  IF(OR(I332="",M332=""),0,I332*VLOOKUP(M332,VALIDATIONS!$AK$2:$AL$6,2)) +  IF(OR(H332="",J332="",K332=""),0, (H332*J332)*VLOOKUP(K332,VALIDATIONS!$AI$2:$AJ$5,2)))</f>
        <v/>
      </c>
      <c r="S332" s="113"/>
    </row>
    <row r="333" spans="1:19" x14ac:dyDescent="0.25">
      <c r="A333" s="116"/>
      <c r="B333" s="113"/>
      <c r="C333" s="358"/>
      <c r="D333" s="113"/>
      <c r="G333" s="358"/>
      <c r="H333" s="113"/>
      <c r="I333" s="113"/>
      <c r="J333" s="113"/>
      <c r="K333" s="358"/>
      <c r="L333" s="113"/>
      <c r="M333" s="358"/>
      <c r="N333" s="358"/>
      <c r="O333" s="358"/>
      <c r="P333" s="358"/>
      <c r="Q333" s="399" t="str">
        <f>IFERROR(VLOOKUP(P333,VALIDATIONS!$IE$2:$IG$48,2,FALSE),"")</f>
        <v/>
      </c>
      <c r="R333" s="106" t="str">
        <f>IF(AND(H333="",I333="",J333="",K333="",L333="",M333="",N333="",O333=""),"",  IF(OR(I333="",M333=""),0,I333*VLOOKUP(M333,VALIDATIONS!$AK$2:$AL$6,2)) +  IF(OR(H333="",J333="",K333=""),0, (H333*J333)*VLOOKUP(K333,VALIDATIONS!$AI$2:$AJ$5,2)))</f>
        <v/>
      </c>
      <c r="S333" s="113"/>
    </row>
    <row r="334" spans="1:19" x14ac:dyDescent="0.25">
      <c r="A334" s="116"/>
      <c r="B334" s="113"/>
      <c r="C334" s="358"/>
      <c r="D334" s="113"/>
      <c r="G334" s="358"/>
      <c r="H334" s="113"/>
      <c r="I334" s="113"/>
      <c r="J334" s="113"/>
      <c r="K334" s="358"/>
      <c r="L334" s="113"/>
      <c r="M334" s="358"/>
      <c r="N334" s="358"/>
      <c r="O334" s="358"/>
      <c r="P334" s="358"/>
      <c r="Q334" s="399" t="str">
        <f>IFERROR(VLOOKUP(P334,VALIDATIONS!$IE$2:$IG$48,2,FALSE),"")</f>
        <v/>
      </c>
      <c r="R334" s="106" t="str">
        <f>IF(AND(H334="",I334="",J334="",K334="",L334="",M334="",N334="",O334=""),"",  IF(OR(I334="",M334=""),0,I334*VLOOKUP(M334,VALIDATIONS!$AK$2:$AL$6,2)) +  IF(OR(H334="",J334="",K334=""),0, (H334*J334)*VLOOKUP(K334,VALIDATIONS!$AI$2:$AJ$5,2)))</f>
        <v/>
      </c>
      <c r="S334" s="113"/>
    </row>
    <row r="335" spans="1:19" x14ac:dyDescent="0.25">
      <c r="A335" s="116"/>
      <c r="B335" s="113"/>
      <c r="C335" s="358"/>
      <c r="D335" s="113"/>
      <c r="G335" s="358"/>
      <c r="H335" s="113"/>
      <c r="I335" s="113"/>
      <c r="J335" s="113"/>
      <c r="K335" s="358"/>
      <c r="L335" s="113"/>
      <c r="M335" s="358"/>
      <c r="N335" s="358"/>
      <c r="O335" s="358"/>
      <c r="P335" s="358"/>
      <c r="Q335" s="399" t="str">
        <f>IFERROR(VLOOKUP(P335,VALIDATIONS!$IE$2:$IG$48,2,FALSE),"")</f>
        <v/>
      </c>
      <c r="R335" s="106" t="str">
        <f>IF(AND(H335="",I335="",J335="",K335="",L335="",M335="",N335="",O335=""),"",  IF(OR(I335="",M335=""),0,I335*VLOOKUP(M335,VALIDATIONS!$AK$2:$AL$6,2)) +  IF(OR(H335="",J335="",K335=""),0, (H335*J335)*VLOOKUP(K335,VALIDATIONS!$AI$2:$AJ$5,2)))</f>
        <v/>
      </c>
      <c r="S335" s="113"/>
    </row>
    <row r="336" spans="1:19" x14ac:dyDescent="0.25">
      <c r="A336" s="116"/>
      <c r="B336" s="113"/>
      <c r="C336" s="358"/>
      <c r="D336" s="113"/>
      <c r="G336" s="358"/>
      <c r="H336" s="113"/>
      <c r="I336" s="113"/>
      <c r="J336" s="113"/>
      <c r="K336" s="358"/>
      <c r="L336" s="113"/>
      <c r="M336" s="358"/>
      <c r="N336" s="358"/>
      <c r="O336" s="358"/>
      <c r="P336" s="358"/>
      <c r="Q336" s="399" t="str">
        <f>IFERROR(VLOOKUP(P336,VALIDATIONS!$IE$2:$IG$48,2,FALSE),"")</f>
        <v/>
      </c>
      <c r="R336" s="106" t="str">
        <f>IF(AND(H336="",I336="",J336="",K336="",L336="",M336="",N336="",O336=""),"",  IF(OR(I336="",M336=""),0,I336*VLOOKUP(M336,VALIDATIONS!$AK$2:$AL$6,2)) +  IF(OR(H336="",J336="",K336=""),0, (H336*J336)*VLOOKUP(K336,VALIDATIONS!$AI$2:$AJ$5,2)))</f>
        <v/>
      </c>
      <c r="S336" s="113"/>
    </row>
    <row r="337" spans="1:19" x14ac:dyDescent="0.25">
      <c r="A337" s="116"/>
      <c r="B337" s="113"/>
      <c r="C337" s="358"/>
      <c r="D337" s="113"/>
      <c r="G337" s="358"/>
      <c r="H337" s="113"/>
      <c r="I337" s="113"/>
      <c r="J337" s="113"/>
      <c r="K337" s="358"/>
      <c r="L337" s="113"/>
      <c r="M337" s="358"/>
      <c r="N337" s="358"/>
      <c r="O337" s="358"/>
      <c r="P337" s="358"/>
      <c r="Q337" s="399" t="str">
        <f>IFERROR(VLOOKUP(P337,VALIDATIONS!$IE$2:$IG$48,2,FALSE),"")</f>
        <v/>
      </c>
      <c r="R337" s="106" t="str">
        <f>IF(AND(H337="",I337="",J337="",K337="",L337="",M337="",N337="",O337=""),"",  IF(OR(I337="",M337=""),0,I337*VLOOKUP(M337,VALIDATIONS!$AK$2:$AL$6,2)) +  IF(OR(H337="",J337="",K337=""),0, (H337*J337)*VLOOKUP(K337,VALIDATIONS!$AI$2:$AJ$5,2)))</f>
        <v/>
      </c>
      <c r="S337" s="113"/>
    </row>
    <row r="338" spans="1:19" x14ac:dyDescent="0.25">
      <c r="A338" s="116"/>
      <c r="B338" s="113"/>
      <c r="C338" s="358"/>
      <c r="D338" s="113"/>
      <c r="G338" s="358"/>
      <c r="H338" s="113"/>
      <c r="I338" s="113"/>
      <c r="J338" s="113"/>
      <c r="K338" s="358"/>
      <c r="L338" s="113"/>
      <c r="M338" s="358"/>
      <c r="N338" s="358"/>
      <c r="O338" s="358"/>
      <c r="P338" s="358"/>
      <c r="Q338" s="399" t="str">
        <f>IFERROR(VLOOKUP(P338,VALIDATIONS!$IE$2:$IG$48,2,FALSE),"")</f>
        <v/>
      </c>
      <c r="R338" s="106" t="str">
        <f>IF(AND(H338="",I338="",J338="",K338="",L338="",M338="",N338="",O338=""),"",  IF(OR(I338="",M338=""),0,I338*VLOOKUP(M338,VALIDATIONS!$AK$2:$AL$6,2)) +  IF(OR(H338="",J338="",K338=""),0, (H338*J338)*VLOOKUP(K338,VALIDATIONS!$AI$2:$AJ$5,2)))</f>
        <v/>
      </c>
      <c r="S338" s="113"/>
    </row>
    <row r="339" spans="1:19" x14ac:dyDescent="0.25">
      <c r="A339" s="116"/>
      <c r="B339" s="113"/>
      <c r="C339" s="358"/>
      <c r="D339" s="113"/>
      <c r="G339" s="358"/>
      <c r="H339" s="113"/>
      <c r="I339" s="113"/>
      <c r="J339" s="113"/>
      <c r="K339" s="358"/>
      <c r="L339" s="113"/>
      <c r="M339" s="358"/>
      <c r="N339" s="358"/>
      <c r="O339" s="358"/>
      <c r="P339" s="358"/>
      <c r="Q339" s="399" t="str">
        <f>IFERROR(VLOOKUP(P339,VALIDATIONS!$IE$2:$IG$48,2,FALSE),"")</f>
        <v/>
      </c>
      <c r="R339" s="106" t="str">
        <f>IF(AND(H339="",I339="",J339="",K339="",L339="",M339="",N339="",O339=""),"",  IF(OR(I339="",M339=""),0,I339*VLOOKUP(M339,VALIDATIONS!$AK$2:$AL$6,2)) +  IF(OR(H339="",J339="",K339=""),0, (H339*J339)*VLOOKUP(K339,VALIDATIONS!$AI$2:$AJ$5,2)))</f>
        <v/>
      </c>
      <c r="S339" s="113"/>
    </row>
    <row r="340" spans="1:19" x14ac:dyDescent="0.25">
      <c r="A340" s="116"/>
      <c r="B340" s="113"/>
      <c r="C340" s="358"/>
      <c r="D340" s="113"/>
      <c r="G340" s="358"/>
      <c r="H340" s="113"/>
      <c r="I340" s="113"/>
      <c r="J340" s="113"/>
      <c r="K340" s="358"/>
      <c r="L340" s="113"/>
      <c r="M340" s="358"/>
      <c r="N340" s="358"/>
      <c r="O340" s="358"/>
      <c r="P340" s="358"/>
      <c r="Q340" s="399" t="str">
        <f>IFERROR(VLOOKUP(P340,VALIDATIONS!$IE$2:$IG$48,2,FALSE),"")</f>
        <v/>
      </c>
      <c r="R340" s="106" t="str">
        <f>IF(AND(H340="",I340="",J340="",K340="",L340="",M340="",N340="",O340=""),"",  IF(OR(I340="",M340=""),0,I340*VLOOKUP(M340,VALIDATIONS!$AK$2:$AL$6,2)) +  IF(OR(H340="",J340="",K340=""),0, (H340*J340)*VLOOKUP(K340,VALIDATIONS!$AI$2:$AJ$5,2)))</f>
        <v/>
      </c>
      <c r="S340" s="113"/>
    </row>
    <row r="341" spans="1:19" x14ac:dyDescent="0.25">
      <c r="A341" s="116"/>
      <c r="B341" s="113"/>
      <c r="C341" s="358"/>
      <c r="D341" s="113"/>
      <c r="G341" s="358"/>
      <c r="H341" s="113"/>
      <c r="I341" s="113"/>
      <c r="J341" s="113"/>
      <c r="K341" s="358"/>
      <c r="L341" s="113"/>
      <c r="M341" s="358"/>
      <c r="N341" s="358"/>
      <c r="O341" s="358"/>
      <c r="P341" s="358"/>
      <c r="Q341" s="399" t="str">
        <f>IFERROR(VLOOKUP(P341,VALIDATIONS!$IE$2:$IG$48,2,FALSE),"")</f>
        <v/>
      </c>
      <c r="R341" s="106" t="str">
        <f>IF(AND(H341="",I341="",J341="",K341="",L341="",M341="",N341="",O341=""),"",  IF(OR(I341="",M341=""),0,I341*VLOOKUP(M341,VALIDATIONS!$AK$2:$AL$6,2)) +  IF(OR(H341="",J341="",K341=""),0, (H341*J341)*VLOOKUP(K341,VALIDATIONS!$AI$2:$AJ$5,2)))</f>
        <v/>
      </c>
      <c r="S341" s="113"/>
    </row>
    <row r="342" spans="1:19" x14ac:dyDescent="0.25">
      <c r="A342" s="116"/>
      <c r="B342" s="113"/>
      <c r="C342" s="358"/>
      <c r="D342" s="113"/>
      <c r="G342" s="358"/>
      <c r="H342" s="113"/>
      <c r="I342" s="113"/>
      <c r="J342" s="113"/>
      <c r="K342" s="358"/>
      <c r="L342" s="113"/>
      <c r="M342" s="358"/>
      <c r="N342" s="358"/>
      <c r="O342" s="358"/>
      <c r="P342" s="358"/>
      <c r="Q342" s="399" t="str">
        <f>IFERROR(VLOOKUP(P342,VALIDATIONS!$IE$2:$IG$48,2,FALSE),"")</f>
        <v/>
      </c>
      <c r="R342" s="106" t="str">
        <f>IF(AND(H342="",I342="",J342="",K342="",L342="",M342="",N342="",O342=""),"",  IF(OR(I342="",M342=""),0,I342*VLOOKUP(M342,VALIDATIONS!$AK$2:$AL$6,2)) +  IF(OR(H342="",J342="",K342=""),0, (H342*J342)*VLOOKUP(K342,VALIDATIONS!$AI$2:$AJ$5,2)))</f>
        <v/>
      </c>
      <c r="S342" s="113"/>
    </row>
    <row r="343" spans="1:19" x14ac:dyDescent="0.25">
      <c r="A343" s="116"/>
      <c r="B343" s="113"/>
      <c r="C343" s="358"/>
      <c r="D343" s="113"/>
      <c r="G343" s="358"/>
      <c r="H343" s="113"/>
      <c r="I343" s="113"/>
      <c r="J343" s="113"/>
      <c r="K343" s="358"/>
      <c r="L343" s="113"/>
      <c r="M343" s="358"/>
      <c r="N343" s="358"/>
      <c r="O343" s="358"/>
      <c r="P343" s="358"/>
      <c r="Q343" s="399" t="str">
        <f>IFERROR(VLOOKUP(P343,VALIDATIONS!$IE$2:$IG$48,2,FALSE),"")</f>
        <v/>
      </c>
      <c r="R343" s="106" t="str">
        <f>IF(AND(H343="",I343="",J343="",K343="",L343="",M343="",N343="",O343=""),"",  IF(OR(I343="",M343=""),0,I343*VLOOKUP(M343,VALIDATIONS!$AK$2:$AL$6,2)) +  IF(OR(H343="",J343="",K343=""),0, (H343*J343)*VLOOKUP(K343,VALIDATIONS!$AI$2:$AJ$5,2)))</f>
        <v/>
      </c>
      <c r="S343" s="113"/>
    </row>
    <row r="344" spans="1:19" x14ac:dyDescent="0.25">
      <c r="A344" s="116"/>
      <c r="B344" s="113"/>
      <c r="C344" s="358"/>
      <c r="D344" s="113"/>
      <c r="G344" s="358"/>
      <c r="H344" s="113"/>
      <c r="I344" s="113"/>
      <c r="J344" s="113"/>
      <c r="K344" s="358"/>
      <c r="L344" s="113"/>
      <c r="M344" s="358"/>
      <c r="N344" s="358"/>
      <c r="O344" s="358"/>
      <c r="P344" s="358"/>
      <c r="Q344" s="399" t="str">
        <f>IFERROR(VLOOKUP(P344,VALIDATIONS!$IE$2:$IG$48,2,FALSE),"")</f>
        <v/>
      </c>
      <c r="R344" s="106" t="str">
        <f>IF(AND(H344="",I344="",J344="",K344="",L344="",M344="",N344="",O344=""),"",  IF(OR(I344="",M344=""),0,I344*VLOOKUP(M344,VALIDATIONS!$AK$2:$AL$6,2)) +  IF(OR(H344="",J344="",K344=""),0, (H344*J344)*VLOOKUP(K344,VALIDATIONS!$AI$2:$AJ$5,2)))</f>
        <v/>
      </c>
      <c r="S344" s="113"/>
    </row>
    <row r="345" spans="1:19" x14ac:dyDescent="0.25">
      <c r="A345" s="116"/>
      <c r="B345" s="113"/>
      <c r="C345" s="358"/>
      <c r="D345" s="113"/>
      <c r="G345" s="358"/>
      <c r="H345" s="113"/>
      <c r="I345" s="113"/>
      <c r="J345" s="113"/>
      <c r="K345" s="358"/>
      <c r="L345" s="113"/>
      <c r="M345" s="358"/>
      <c r="N345" s="358"/>
      <c r="O345" s="358"/>
      <c r="P345" s="358"/>
      <c r="Q345" s="399" t="str">
        <f>IFERROR(VLOOKUP(P345,VALIDATIONS!$IE$2:$IG$48,2,FALSE),"")</f>
        <v/>
      </c>
      <c r="R345" s="106" t="str">
        <f>IF(AND(H345="",I345="",J345="",K345="",L345="",M345="",N345="",O345=""),"",  IF(OR(I345="",M345=""),0,I345*VLOOKUP(M345,VALIDATIONS!$AK$2:$AL$6,2)) +  IF(OR(H345="",J345="",K345=""),0, (H345*J345)*VLOOKUP(K345,VALIDATIONS!$AI$2:$AJ$5,2)))</f>
        <v/>
      </c>
      <c r="S345" s="113"/>
    </row>
    <row r="346" spans="1:19" x14ac:dyDescent="0.25">
      <c r="A346" s="116"/>
      <c r="B346" s="113"/>
      <c r="C346" s="358"/>
      <c r="D346" s="113"/>
      <c r="G346" s="358"/>
      <c r="H346" s="113"/>
      <c r="I346" s="113"/>
      <c r="J346" s="113"/>
      <c r="K346" s="358"/>
      <c r="L346" s="113"/>
      <c r="M346" s="358"/>
      <c r="N346" s="358"/>
      <c r="O346" s="358"/>
      <c r="P346" s="358"/>
      <c r="Q346" s="399" t="str">
        <f>IFERROR(VLOOKUP(P346,VALIDATIONS!$IE$2:$IG$48,2,FALSE),"")</f>
        <v/>
      </c>
      <c r="R346" s="106" t="str">
        <f>IF(AND(H346="",I346="",J346="",K346="",L346="",M346="",N346="",O346=""),"",  IF(OR(I346="",M346=""),0,I346*VLOOKUP(M346,VALIDATIONS!$AK$2:$AL$6,2)) +  IF(OR(H346="",J346="",K346=""),0, (H346*J346)*VLOOKUP(K346,VALIDATIONS!$AI$2:$AJ$5,2)))</f>
        <v/>
      </c>
      <c r="S346" s="113"/>
    </row>
    <row r="347" spans="1:19" x14ac:dyDescent="0.25">
      <c r="A347" s="116"/>
      <c r="B347" s="113"/>
      <c r="C347" s="358"/>
      <c r="D347" s="113"/>
      <c r="G347" s="358"/>
      <c r="H347" s="113"/>
      <c r="I347" s="113"/>
      <c r="J347" s="113"/>
      <c r="K347" s="358"/>
      <c r="L347" s="113"/>
      <c r="M347" s="358"/>
      <c r="N347" s="358"/>
      <c r="O347" s="358"/>
      <c r="P347" s="358"/>
      <c r="Q347" s="399" t="str">
        <f>IFERROR(VLOOKUP(P347,VALIDATIONS!$IE$2:$IG$48,2,FALSE),"")</f>
        <v/>
      </c>
      <c r="R347" s="106" t="str">
        <f>IF(AND(H347="",I347="",J347="",K347="",L347="",M347="",N347="",O347=""),"",  IF(OR(I347="",M347=""),0,I347*VLOOKUP(M347,VALIDATIONS!$AK$2:$AL$6,2)) +  IF(OR(H347="",J347="",K347=""),0, (H347*J347)*VLOOKUP(K347,VALIDATIONS!$AI$2:$AJ$5,2)))</f>
        <v/>
      </c>
      <c r="S347" s="113"/>
    </row>
    <row r="348" spans="1:19" x14ac:dyDescent="0.25">
      <c r="A348" s="116"/>
      <c r="B348" s="113"/>
      <c r="C348" s="358"/>
      <c r="D348" s="113"/>
      <c r="G348" s="358"/>
      <c r="H348" s="113"/>
      <c r="I348" s="113"/>
      <c r="J348" s="113"/>
      <c r="K348" s="358"/>
      <c r="L348" s="113"/>
      <c r="M348" s="358"/>
      <c r="N348" s="358"/>
      <c r="O348" s="358"/>
      <c r="P348" s="358"/>
      <c r="Q348" s="399" t="str">
        <f>IFERROR(VLOOKUP(P348,VALIDATIONS!$IE$2:$IG$48,2,FALSE),"")</f>
        <v/>
      </c>
      <c r="R348" s="106" t="str">
        <f>IF(AND(H348="",I348="",J348="",K348="",L348="",M348="",N348="",O348=""),"",  IF(OR(I348="",M348=""),0,I348*VLOOKUP(M348,VALIDATIONS!$AK$2:$AL$6,2)) +  IF(OR(H348="",J348="",K348=""),0, (H348*J348)*VLOOKUP(K348,VALIDATIONS!$AI$2:$AJ$5,2)))</f>
        <v/>
      </c>
      <c r="S348" s="113"/>
    </row>
    <row r="349" spans="1:19" x14ac:dyDescent="0.25">
      <c r="A349" s="116"/>
      <c r="B349" s="113"/>
      <c r="C349" s="358"/>
      <c r="D349" s="113"/>
      <c r="G349" s="358"/>
      <c r="H349" s="113"/>
      <c r="I349" s="113"/>
      <c r="J349" s="113"/>
      <c r="K349" s="358"/>
      <c r="L349" s="113"/>
      <c r="M349" s="358"/>
      <c r="N349" s="358"/>
      <c r="O349" s="358"/>
      <c r="P349" s="358"/>
      <c r="Q349" s="399" t="str">
        <f>IFERROR(VLOOKUP(P349,VALIDATIONS!$IE$2:$IG$48,2,FALSE),"")</f>
        <v/>
      </c>
      <c r="R349" s="106" t="str">
        <f>IF(AND(H349="",I349="",J349="",K349="",L349="",M349="",N349="",O349=""),"",  IF(OR(I349="",M349=""),0,I349*VLOOKUP(M349,VALIDATIONS!$AK$2:$AL$6,2)) +  IF(OR(H349="",J349="",K349=""),0, (H349*J349)*VLOOKUP(K349,VALIDATIONS!$AI$2:$AJ$5,2)))</f>
        <v/>
      </c>
      <c r="S349" s="113"/>
    </row>
    <row r="350" spans="1:19" x14ac:dyDescent="0.25">
      <c r="A350" s="116"/>
      <c r="B350" s="113"/>
      <c r="C350" s="358"/>
      <c r="D350" s="113"/>
      <c r="G350" s="358"/>
      <c r="H350" s="113"/>
      <c r="I350" s="113"/>
      <c r="J350" s="113"/>
      <c r="K350" s="358"/>
      <c r="L350" s="113"/>
      <c r="M350" s="358"/>
      <c r="N350" s="358"/>
      <c r="O350" s="358"/>
      <c r="P350" s="358"/>
      <c r="Q350" s="399" t="str">
        <f>IFERROR(VLOOKUP(P350,VALIDATIONS!$IE$2:$IG$48,2,FALSE),"")</f>
        <v/>
      </c>
      <c r="R350" s="106" t="str">
        <f>IF(AND(H350="",I350="",J350="",K350="",L350="",M350="",N350="",O350=""),"",  IF(OR(I350="",M350=""),0,I350*VLOOKUP(M350,VALIDATIONS!$AK$2:$AL$6,2)) +  IF(OR(H350="",J350="",K350=""),0, (H350*J350)*VLOOKUP(K350,VALIDATIONS!$AI$2:$AJ$5,2)))</f>
        <v/>
      </c>
      <c r="S350" s="113"/>
    </row>
    <row r="351" spans="1:19" x14ac:dyDescent="0.25">
      <c r="A351" s="116"/>
      <c r="B351" s="113"/>
      <c r="C351" s="358"/>
      <c r="D351" s="113"/>
      <c r="G351" s="358"/>
      <c r="H351" s="113"/>
      <c r="I351" s="113"/>
      <c r="J351" s="113"/>
      <c r="K351" s="358"/>
      <c r="L351" s="113"/>
      <c r="M351" s="358"/>
      <c r="N351" s="358"/>
      <c r="O351" s="358"/>
      <c r="P351" s="358"/>
      <c r="Q351" s="399" t="str">
        <f>IFERROR(VLOOKUP(P351,VALIDATIONS!$IE$2:$IG$48,2,FALSE),"")</f>
        <v/>
      </c>
      <c r="R351" s="106" t="str">
        <f>IF(AND(H351="",I351="",J351="",K351="",L351="",M351="",N351="",O351=""),"",  IF(OR(I351="",M351=""),0,I351*VLOOKUP(M351,VALIDATIONS!$AK$2:$AL$6,2)) +  IF(OR(H351="",J351="",K351=""),0, (H351*J351)*VLOOKUP(K351,VALIDATIONS!$AI$2:$AJ$5,2)))</f>
        <v/>
      </c>
      <c r="S351" s="113"/>
    </row>
    <row r="352" spans="1:19" x14ac:dyDescent="0.25">
      <c r="A352" s="116"/>
      <c r="B352" s="113"/>
      <c r="C352" s="358"/>
      <c r="D352" s="113"/>
      <c r="G352" s="358"/>
      <c r="H352" s="113"/>
      <c r="I352" s="113"/>
      <c r="J352" s="113"/>
      <c r="K352" s="358"/>
      <c r="L352" s="113"/>
      <c r="M352" s="358"/>
      <c r="N352" s="358"/>
      <c r="O352" s="358"/>
      <c r="P352" s="358"/>
      <c r="Q352" s="399" t="str">
        <f>IFERROR(VLOOKUP(P352,VALIDATIONS!$IE$2:$IG$48,2,FALSE),"")</f>
        <v/>
      </c>
      <c r="R352" s="106" t="str">
        <f>IF(AND(H352="",I352="",J352="",K352="",L352="",M352="",N352="",O352=""),"",  IF(OR(I352="",M352=""),0,I352*VLOOKUP(M352,VALIDATIONS!$AK$2:$AL$6,2)) +  IF(OR(H352="",J352="",K352=""),0, (H352*J352)*VLOOKUP(K352,VALIDATIONS!$AI$2:$AJ$5,2)))</f>
        <v/>
      </c>
      <c r="S352" s="113"/>
    </row>
    <row r="353" spans="1:19" x14ac:dyDescent="0.25">
      <c r="A353" s="116"/>
      <c r="B353" s="113"/>
      <c r="C353" s="358"/>
      <c r="D353" s="113"/>
      <c r="G353" s="358"/>
      <c r="H353" s="113"/>
      <c r="I353" s="113"/>
      <c r="J353" s="113"/>
      <c r="K353" s="358"/>
      <c r="L353" s="113"/>
      <c r="M353" s="358"/>
      <c r="N353" s="358"/>
      <c r="O353" s="358"/>
      <c r="P353" s="358"/>
      <c r="Q353" s="399" t="str">
        <f>IFERROR(VLOOKUP(P353,VALIDATIONS!$IE$2:$IG$48,2,FALSE),"")</f>
        <v/>
      </c>
      <c r="R353" s="106" t="str">
        <f>IF(AND(H353="",I353="",J353="",K353="",L353="",M353="",N353="",O353=""),"",  IF(OR(I353="",M353=""),0,I353*VLOOKUP(M353,VALIDATIONS!$AK$2:$AL$6,2)) +  IF(OR(H353="",J353="",K353=""),0, (H353*J353)*VLOOKUP(K353,VALIDATIONS!$AI$2:$AJ$5,2)))</f>
        <v/>
      </c>
      <c r="S353" s="113"/>
    </row>
    <row r="354" spans="1:19" x14ac:dyDescent="0.25">
      <c r="A354" s="116"/>
      <c r="B354" s="113"/>
      <c r="C354" s="358"/>
      <c r="D354" s="113"/>
      <c r="G354" s="358"/>
      <c r="H354" s="113"/>
      <c r="I354" s="113"/>
      <c r="J354" s="113"/>
      <c r="K354" s="358"/>
      <c r="L354" s="113"/>
      <c r="M354" s="358"/>
      <c r="N354" s="358"/>
      <c r="O354" s="358"/>
      <c r="P354" s="358"/>
      <c r="Q354" s="399" t="str">
        <f>IFERROR(VLOOKUP(P354,VALIDATIONS!$IE$2:$IG$48,2,FALSE),"")</f>
        <v/>
      </c>
      <c r="R354" s="106" t="str">
        <f>IF(AND(H354="",I354="",J354="",K354="",L354="",M354="",N354="",O354=""),"",  IF(OR(I354="",M354=""),0,I354*VLOOKUP(M354,VALIDATIONS!$AK$2:$AL$6,2)) +  IF(OR(H354="",J354="",K354=""),0, (H354*J354)*VLOOKUP(K354,VALIDATIONS!$AI$2:$AJ$5,2)))</f>
        <v/>
      </c>
      <c r="S354" s="113"/>
    </row>
    <row r="355" spans="1:19" x14ac:dyDescent="0.25">
      <c r="A355" s="116"/>
      <c r="B355" s="113"/>
      <c r="C355" s="358"/>
      <c r="D355" s="113"/>
      <c r="G355" s="358"/>
      <c r="H355" s="113"/>
      <c r="I355" s="113"/>
      <c r="J355" s="113"/>
      <c r="K355" s="358"/>
      <c r="L355" s="113"/>
      <c r="M355" s="358"/>
      <c r="N355" s="358"/>
      <c r="O355" s="358"/>
      <c r="P355" s="358"/>
      <c r="Q355" s="399" t="str">
        <f>IFERROR(VLOOKUP(P355,VALIDATIONS!$IE$2:$IG$48,2,FALSE),"")</f>
        <v/>
      </c>
      <c r="R355" s="106" t="str">
        <f>IF(AND(H355="",I355="",J355="",K355="",L355="",M355="",N355="",O355=""),"",  IF(OR(I355="",M355=""),0,I355*VLOOKUP(M355,VALIDATIONS!$AK$2:$AL$6,2)) +  IF(OR(H355="",J355="",K355=""),0, (H355*J355)*VLOOKUP(K355,VALIDATIONS!$AI$2:$AJ$5,2)))</f>
        <v/>
      </c>
      <c r="S355" s="113"/>
    </row>
    <row r="356" spans="1:19" x14ac:dyDescent="0.25">
      <c r="A356" s="116"/>
      <c r="B356" s="113"/>
      <c r="C356" s="358"/>
      <c r="D356" s="113"/>
      <c r="G356" s="358"/>
      <c r="H356" s="113"/>
      <c r="I356" s="113"/>
      <c r="J356" s="113"/>
      <c r="K356" s="358"/>
      <c r="L356" s="113"/>
      <c r="M356" s="358"/>
      <c r="N356" s="358"/>
      <c r="O356" s="358"/>
      <c r="P356" s="358"/>
      <c r="Q356" s="399" t="str">
        <f>IFERROR(VLOOKUP(P356,VALIDATIONS!$IE$2:$IG$48,2,FALSE),"")</f>
        <v/>
      </c>
      <c r="R356" s="106" t="str">
        <f>IF(AND(H356="",I356="",J356="",K356="",L356="",M356="",N356="",O356=""),"",  IF(OR(I356="",M356=""),0,I356*VLOOKUP(M356,VALIDATIONS!$AK$2:$AL$6,2)) +  IF(OR(H356="",J356="",K356=""),0, (H356*J356)*VLOOKUP(K356,VALIDATIONS!$AI$2:$AJ$5,2)))</f>
        <v/>
      </c>
      <c r="S356" s="113"/>
    </row>
    <row r="357" spans="1:19" x14ac:dyDescent="0.25">
      <c r="A357" s="116"/>
      <c r="B357" s="113"/>
      <c r="C357" s="358"/>
      <c r="D357" s="113"/>
      <c r="G357" s="358"/>
      <c r="H357" s="113"/>
      <c r="I357" s="113"/>
      <c r="J357" s="113"/>
      <c r="K357" s="358"/>
      <c r="L357" s="113"/>
      <c r="M357" s="358"/>
      <c r="N357" s="358"/>
      <c r="O357" s="358"/>
      <c r="P357" s="358"/>
      <c r="Q357" s="399" t="str">
        <f>IFERROR(VLOOKUP(P357,VALIDATIONS!$IE$2:$IG$48,2,FALSE),"")</f>
        <v/>
      </c>
      <c r="R357" s="106" t="str">
        <f>IF(AND(H357="",I357="",J357="",K357="",L357="",M357="",N357="",O357=""),"",  IF(OR(I357="",M357=""),0,I357*VLOOKUP(M357,VALIDATIONS!$AK$2:$AL$6,2)) +  IF(OR(H357="",J357="",K357=""),0, (H357*J357)*VLOOKUP(K357,VALIDATIONS!$AI$2:$AJ$5,2)))</f>
        <v/>
      </c>
      <c r="S357" s="113"/>
    </row>
    <row r="358" spans="1:19" x14ac:dyDescent="0.25">
      <c r="A358" s="116"/>
      <c r="B358" s="113"/>
      <c r="C358" s="358"/>
      <c r="D358" s="113"/>
      <c r="G358" s="358"/>
      <c r="H358" s="113"/>
      <c r="I358" s="113"/>
      <c r="J358" s="113"/>
      <c r="K358" s="358"/>
      <c r="L358" s="113"/>
      <c r="M358" s="358"/>
      <c r="N358" s="358"/>
      <c r="O358" s="358"/>
      <c r="P358" s="358"/>
      <c r="Q358" s="399" t="str">
        <f>IFERROR(VLOOKUP(P358,VALIDATIONS!$IE$2:$IG$48,2,FALSE),"")</f>
        <v/>
      </c>
      <c r="R358" s="106" t="str">
        <f>IF(AND(H358="",I358="",J358="",K358="",L358="",M358="",N358="",O358=""),"",  IF(OR(I358="",M358=""),0,I358*VLOOKUP(M358,VALIDATIONS!$AK$2:$AL$6,2)) +  IF(OR(H358="",J358="",K358=""),0, (H358*J358)*VLOOKUP(K358,VALIDATIONS!$AI$2:$AJ$5,2)))</f>
        <v/>
      </c>
      <c r="S358" s="113"/>
    </row>
    <row r="359" spans="1:19" x14ac:dyDescent="0.25">
      <c r="A359" s="116"/>
      <c r="B359" s="113"/>
      <c r="C359" s="358"/>
      <c r="D359" s="113"/>
      <c r="G359" s="358"/>
      <c r="H359" s="113"/>
      <c r="I359" s="113"/>
      <c r="J359" s="113"/>
      <c r="K359" s="358"/>
      <c r="L359" s="113"/>
      <c r="M359" s="358"/>
      <c r="N359" s="358"/>
      <c r="O359" s="358"/>
      <c r="P359" s="358"/>
      <c r="Q359" s="399" t="str">
        <f>IFERROR(VLOOKUP(P359,VALIDATIONS!$IE$2:$IG$48,2,FALSE),"")</f>
        <v/>
      </c>
      <c r="R359" s="106" t="str">
        <f>IF(AND(H359="",I359="",J359="",K359="",L359="",M359="",N359="",O359=""),"",  IF(OR(I359="",M359=""),0,I359*VLOOKUP(M359,VALIDATIONS!$AK$2:$AL$6,2)) +  IF(OR(H359="",J359="",K359=""),0, (H359*J359)*VLOOKUP(K359,VALIDATIONS!$AI$2:$AJ$5,2)))</f>
        <v/>
      </c>
      <c r="S359" s="113"/>
    </row>
    <row r="360" spans="1:19" x14ac:dyDescent="0.25">
      <c r="A360" s="116"/>
      <c r="B360" s="113"/>
      <c r="C360" s="358"/>
      <c r="D360" s="113"/>
      <c r="G360" s="358"/>
      <c r="H360" s="113"/>
      <c r="I360" s="113"/>
      <c r="J360" s="113"/>
      <c r="K360" s="358"/>
      <c r="L360" s="113"/>
      <c r="M360" s="358"/>
      <c r="N360" s="358"/>
      <c r="O360" s="358"/>
      <c r="P360" s="358"/>
      <c r="Q360" s="399" t="str">
        <f>IFERROR(VLOOKUP(P360,VALIDATIONS!$IE$2:$IG$48,2,FALSE),"")</f>
        <v/>
      </c>
      <c r="R360" s="106" t="str">
        <f>IF(AND(H360="",I360="",J360="",K360="",L360="",M360="",N360="",O360=""),"",  IF(OR(I360="",M360=""),0,I360*VLOOKUP(M360,VALIDATIONS!$AK$2:$AL$6,2)) +  IF(OR(H360="",J360="",K360=""),0, (H360*J360)*VLOOKUP(K360,VALIDATIONS!$AI$2:$AJ$5,2)))</f>
        <v/>
      </c>
      <c r="S360" s="113"/>
    </row>
    <row r="361" spans="1:19" x14ac:dyDescent="0.25">
      <c r="A361" s="116"/>
      <c r="B361" s="113"/>
      <c r="C361" s="358"/>
      <c r="D361" s="113"/>
      <c r="G361" s="358"/>
      <c r="H361" s="113"/>
      <c r="I361" s="113"/>
      <c r="J361" s="113"/>
      <c r="K361" s="358"/>
      <c r="L361" s="113"/>
      <c r="M361" s="358"/>
      <c r="N361" s="358"/>
      <c r="O361" s="358"/>
      <c r="P361" s="358"/>
      <c r="Q361" s="399" t="str">
        <f>IFERROR(VLOOKUP(P361,VALIDATIONS!$IE$2:$IG$48,2,FALSE),"")</f>
        <v/>
      </c>
      <c r="R361" s="106" t="str">
        <f>IF(AND(H361="",I361="",J361="",K361="",L361="",M361="",N361="",O361=""),"",  IF(OR(I361="",M361=""),0,I361*VLOOKUP(M361,VALIDATIONS!$AK$2:$AL$6,2)) +  IF(OR(H361="",J361="",K361=""),0, (H361*J361)*VLOOKUP(K361,VALIDATIONS!$AI$2:$AJ$5,2)))</f>
        <v/>
      </c>
      <c r="S361" s="113"/>
    </row>
    <row r="362" spans="1:19" x14ac:dyDescent="0.25">
      <c r="A362" s="116"/>
      <c r="B362" s="113"/>
      <c r="C362" s="358"/>
      <c r="D362" s="113"/>
      <c r="G362" s="358"/>
      <c r="H362" s="113"/>
      <c r="I362" s="113"/>
      <c r="J362" s="113"/>
      <c r="K362" s="358"/>
      <c r="L362" s="113"/>
      <c r="M362" s="358"/>
      <c r="N362" s="358"/>
      <c r="O362" s="358"/>
      <c r="P362" s="358"/>
      <c r="Q362" s="399" t="str">
        <f>IFERROR(VLOOKUP(P362,VALIDATIONS!$IE$2:$IG$48,2,FALSE),"")</f>
        <v/>
      </c>
      <c r="R362" s="106" t="str">
        <f>IF(AND(H362="",I362="",J362="",K362="",L362="",M362="",N362="",O362=""),"",  IF(OR(I362="",M362=""),0,I362*VLOOKUP(M362,VALIDATIONS!$AK$2:$AL$6,2)) +  IF(OR(H362="",J362="",K362=""),0, (H362*J362)*VLOOKUP(K362,VALIDATIONS!$AI$2:$AJ$5,2)))</f>
        <v/>
      </c>
      <c r="S362" s="113"/>
    </row>
    <row r="363" spans="1:19" x14ac:dyDescent="0.25">
      <c r="A363" s="116"/>
      <c r="B363" s="113"/>
      <c r="C363" s="358"/>
      <c r="D363" s="113"/>
      <c r="G363" s="358"/>
      <c r="H363" s="113"/>
      <c r="I363" s="113"/>
      <c r="J363" s="113"/>
      <c r="K363" s="358"/>
      <c r="L363" s="113"/>
      <c r="M363" s="358"/>
      <c r="N363" s="358"/>
      <c r="O363" s="358"/>
      <c r="P363" s="358"/>
      <c r="Q363" s="399" t="str">
        <f>IFERROR(VLOOKUP(P363,VALIDATIONS!$IE$2:$IG$48,2,FALSE),"")</f>
        <v/>
      </c>
      <c r="R363" s="106" t="str">
        <f>IF(AND(H363="",I363="",J363="",K363="",L363="",M363="",N363="",O363=""),"",  IF(OR(I363="",M363=""),0,I363*VLOOKUP(M363,VALIDATIONS!$AK$2:$AL$6,2)) +  IF(OR(H363="",J363="",K363=""),0, (H363*J363)*VLOOKUP(K363,VALIDATIONS!$AI$2:$AJ$5,2)))</f>
        <v/>
      </c>
      <c r="S363" s="113"/>
    </row>
    <row r="364" spans="1:19" x14ac:dyDescent="0.25">
      <c r="A364" s="116"/>
      <c r="B364" s="113"/>
      <c r="C364" s="358"/>
      <c r="D364" s="113"/>
      <c r="G364" s="358"/>
      <c r="H364" s="113"/>
      <c r="I364" s="113"/>
      <c r="J364" s="113"/>
      <c r="K364" s="358"/>
      <c r="L364" s="113"/>
      <c r="M364" s="358"/>
      <c r="N364" s="358"/>
      <c r="O364" s="358"/>
      <c r="P364" s="358"/>
      <c r="Q364" s="399" t="str">
        <f>IFERROR(VLOOKUP(P364,VALIDATIONS!$IE$2:$IG$48,2,FALSE),"")</f>
        <v/>
      </c>
      <c r="R364" s="106" t="str">
        <f>IF(AND(H364="",I364="",J364="",K364="",L364="",M364="",N364="",O364=""),"",  IF(OR(I364="",M364=""),0,I364*VLOOKUP(M364,VALIDATIONS!$AK$2:$AL$6,2)) +  IF(OR(H364="",J364="",K364=""),0, (H364*J364)*VLOOKUP(K364,VALIDATIONS!$AI$2:$AJ$5,2)))</f>
        <v/>
      </c>
      <c r="S364" s="113"/>
    </row>
    <row r="365" spans="1:19" x14ac:dyDescent="0.25">
      <c r="A365" s="116"/>
      <c r="B365" s="113"/>
      <c r="C365" s="358"/>
      <c r="D365" s="113"/>
      <c r="G365" s="358"/>
      <c r="H365" s="113"/>
      <c r="I365" s="113"/>
      <c r="J365" s="113"/>
      <c r="K365" s="358"/>
      <c r="L365" s="113"/>
      <c r="M365" s="358"/>
      <c r="N365" s="358"/>
      <c r="O365" s="358"/>
      <c r="P365" s="358"/>
      <c r="Q365" s="399" t="str">
        <f>IFERROR(VLOOKUP(P365,VALIDATIONS!$IE$2:$IG$48,2,FALSE),"")</f>
        <v/>
      </c>
      <c r="R365" s="106" t="str">
        <f>IF(AND(H365="",I365="",J365="",K365="",L365="",M365="",N365="",O365=""),"",  IF(OR(I365="",M365=""),0,I365*VLOOKUP(M365,VALIDATIONS!$AK$2:$AL$6,2)) +  IF(OR(H365="",J365="",K365=""),0, (H365*J365)*VLOOKUP(K365,VALIDATIONS!$AI$2:$AJ$5,2)))</f>
        <v/>
      </c>
      <c r="S365" s="113"/>
    </row>
    <row r="366" spans="1:19" x14ac:dyDescent="0.25">
      <c r="A366" s="116"/>
      <c r="B366" s="113"/>
      <c r="C366" s="358"/>
      <c r="D366" s="113"/>
      <c r="G366" s="358"/>
      <c r="H366" s="113"/>
      <c r="I366" s="113"/>
      <c r="J366" s="113"/>
      <c r="K366" s="358"/>
      <c r="L366" s="113"/>
      <c r="M366" s="358"/>
      <c r="N366" s="358"/>
      <c r="O366" s="358"/>
      <c r="P366" s="358"/>
      <c r="Q366" s="399" t="str">
        <f>IFERROR(VLOOKUP(P366,VALIDATIONS!$IE$2:$IG$48,2,FALSE),"")</f>
        <v/>
      </c>
      <c r="R366" s="106" t="str">
        <f>IF(AND(H366="",I366="",J366="",K366="",L366="",M366="",N366="",O366=""),"",  IF(OR(I366="",M366=""),0,I366*VLOOKUP(M366,VALIDATIONS!$AK$2:$AL$6,2)) +  IF(OR(H366="",J366="",K366=""),0, (H366*J366)*VLOOKUP(K366,VALIDATIONS!$AI$2:$AJ$5,2)))</f>
        <v/>
      </c>
      <c r="S366" s="113"/>
    </row>
    <row r="367" spans="1:19" x14ac:dyDescent="0.25">
      <c r="A367" s="116"/>
      <c r="B367" s="113"/>
      <c r="C367" s="358"/>
      <c r="D367" s="113"/>
      <c r="G367" s="358"/>
      <c r="H367" s="113"/>
      <c r="I367" s="113"/>
      <c r="J367" s="113"/>
      <c r="K367" s="358"/>
      <c r="L367" s="113"/>
      <c r="M367" s="358"/>
      <c r="N367" s="358"/>
      <c r="O367" s="358"/>
      <c r="P367" s="358"/>
      <c r="Q367" s="399" t="str">
        <f>IFERROR(VLOOKUP(P367,VALIDATIONS!$IE$2:$IG$48,2,FALSE),"")</f>
        <v/>
      </c>
      <c r="R367" s="106" t="str">
        <f>IF(AND(H367="",I367="",J367="",K367="",L367="",M367="",N367="",O367=""),"",  IF(OR(I367="",M367=""),0,I367*VLOOKUP(M367,VALIDATIONS!$AK$2:$AL$6,2)) +  IF(OR(H367="",J367="",K367=""),0, (H367*J367)*VLOOKUP(K367,VALIDATIONS!$AI$2:$AJ$5,2)))</f>
        <v/>
      </c>
      <c r="S367" s="113"/>
    </row>
    <row r="368" spans="1:19" x14ac:dyDescent="0.25">
      <c r="A368" s="116"/>
      <c r="B368" s="113"/>
      <c r="C368" s="358"/>
      <c r="D368" s="113"/>
      <c r="G368" s="358"/>
      <c r="H368" s="113"/>
      <c r="I368" s="113"/>
      <c r="J368" s="113"/>
      <c r="K368" s="358"/>
      <c r="L368" s="113"/>
      <c r="M368" s="358"/>
      <c r="N368" s="358"/>
      <c r="O368" s="358"/>
      <c r="P368" s="358"/>
      <c r="Q368" s="399" t="str">
        <f>IFERROR(VLOOKUP(P368,VALIDATIONS!$IE$2:$IG$48,2,FALSE),"")</f>
        <v/>
      </c>
      <c r="R368" s="106" t="str">
        <f>IF(AND(H368="",I368="",J368="",K368="",L368="",M368="",N368="",O368=""),"",  IF(OR(I368="",M368=""),0,I368*VLOOKUP(M368,VALIDATIONS!$AK$2:$AL$6,2)) +  IF(OR(H368="",J368="",K368=""),0, (H368*J368)*VLOOKUP(K368,VALIDATIONS!$AI$2:$AJ$5,2)))</f>
        <v/>
      </c>
      <c r="S368" s="113"/>
    </row>
    <row r="369" spans="1:19" x14ac:dyDescent="0.25">
      <c r="A369" s="116"/>
      <c r="B369" s="113"/>
      <c r="C369" s="358"/>
      <c r="D369" s="113"/>
      <c r="G369" s="358"/>
      <c r="H369" s="113"/>
      <c r="I369" s="113"/>
      <c r="J369" s="113"/>
      <c r="K369" s="358"/>
      <c r="L369" s="113"/>
      <c r="M369" s="358"/>
      <c r="N369" s="358"/>
      <c r="O369" s="358"/>
      <c r="P369" s="358"/>
      <c r="Q369" s="399" t="str">
        <f>IFERROR(VLOOKUP(P369,VALIDATIONS!$IE$2:$IG$48,2,FALSE),"")</f>
        <v/>
      </c>
      <c r="R369" s="106" t="str">
        <f>IF(AND(H369="",I369="",J369="",K369="",L369="",M369="",N369="",O369=""),"",  IF(OR(I369="",M369=""),0,I369*VLOOKUP(M369,VALIDATIONS!$AK$2:$AL$6,2)) +  IF(OR(H369="",J369="",K369=""),0, (H369*J369)*VLOOKUP(K369,VALIDATIONS!$AI$2:$AJ$5,2)))</f>
        <v/>
      </c>
      <c r="S369" s="113"/>
    </row>
    <row r="370" spans="1:19" x14ac:dyDescent="0.25">
      <c r="A370" s="116"/>
      <c r="B370" s="113"/>
      <c r="C370" s="358"/>
      <c r="D370" s="113"/>
      <c r="G370" s="358"/>
      <c r="H370" s="113"/>
      <c r="I370" s="113"/>
      <c r="J370" s="113"/>
      <c r="K370" s="358"/>
      <c r="L370" s="113"/>
      <c r="M370" s="358"/>
      <c r="N370" s="358"/>
      <c r="O370" s="358"/>
      <c r="P370" s="358"/>
      <c r="Q370" s="399" t="str">
        <f>IFERROR(VLOOKUP(P370,VALIDATIONS!$IE$2:$IG$48,2,FALSE),"")</f>
        <v/>
      </c>
      <c r="R370" s="106" t="str">
        <f>IF(AND(H370="",I370="",J370="",K370="",L370="",M370="",N370="",O370=""),"",  IF(OR(I370="",M370=""),0,I370*VLOOKUP(M370,VALIDATIONS!$AK$2:$AL$6,2)) +  IF(OR(H370="",J370="",K370=""),0, (H370*J370)*VLOOKUP(K370,VALIDATIONS!$AI$2:$AJ$5,2)))</f>
        <v/>
      </c>
      <c r="S370" s="113"/>
    </row>
    <row r="371" spans="1:19" x14ac:dyDescent="0.25">
      <c r="A371" s="116"/>
      <c r="B371" s="113"/>
      <c r="C371" s="358"/>
      <c r="D371" s="113"/>
      <c r="G371" s="358"/>
      <c r="H371" s="113"/>
      <c r="I371" s="113"/>
      <c r="J371" s="113"/>
      <c r="K371" s="358"/>
      <c r="L371" s="113"/>
      <c r="M371" s="358"/>
      <c r="N371" s="358"/>
      <c r="O371" s="358"/>
      <c r="P371" s="358"/>
      <c r="Q371" s="399" t="str">
        <f>IFERROR(VLOOKUP(P371,VALIDATIONS!$IE$2:$IG$48,2,FALSE),"")</f>
        <v/>
      </c>
      <c r="R371" s="106" t="str">
        <f>IF(AND(H371="",I371="",J371="",K371="",L371="",M371="",N371="",O371=""),"",  IF(OR(I371="",M371=""),0,I371*VLOOKUP(M371,VALIDATIONS!$AK$2:$AL$6,2)) +  IF(OR(H371="",J371="",K371=""),0, (H371*J371)*VLOOKUP(K371,VALIDATIONS!$AI$2:$AJ$5,2)))</f>
        <v/>
      </c>
      <c r="S371" s="113"/>
    </row>
    <row r="372" spans="1:19" x14ac:dyDescent="0.25">
      <c r="A372" s="116"/>
      <c r="B372" s="113"/>
      <c r="C372" s="358"/>
      <c r="D372" s="113"/>
      <c r="G372" s="358"/>
      <c r="H372" s="113"/>
      <c r="I372" s="113"/>
      <c r="J372" s="113"/>
      <c r="K372" s="358"/>
      <c r="L372" s="113"/>
      <c r="M372" s="358"/>
      <c r="N372" s="358"/>
      <c r="O372" s="358"/>
      <c r="P372" s="358"/>
      <c r="Q372" s="399" t="str">
        <f>IFERROR(VLOOKUP(P372,VALIDATIONS!$IE$2:$IG$48,2,FALSE),"")</f>
        <v/>
      </c>
      <c r="R372" s="106" t="str">
        <f>IF(AND(H372="",I372="",J372="",K372="",L372="",M372="",N372="",O372=""),"",  IF(OR(I372="",M372=""),0,I372*VLOOKUP(M372,VALIDATIONS!$AK$2:$AL$6,2)) +  IF(OR(H372="",J372="",K372=""),0, (H372*J372)*VLOOKUP(K372,VALIDATIONS!$AI$2:$AJ$5,2)))</f>
        <v/>
      </c>
      <c r="S372" s="113"/>
    </row>
    <row r="373" spans="1:19" x14ac:dyDescent="0.25">
      <c r="A373" s="116"/>
      <c r="B373" s="113"/>
      <c r="C373" s="358"/>
      <c r="D373" s="113"/>
      <c r="G373" s="358"/>
      <c r="H373" s="113"/>
      <c r="I373" s="113"/>
      <c r="J373" s="113"/>
      <c r="K373" s="358"/>
      <c r="L373" s="113"/>
      <c r="M373" s="358"/>
      <c r="N373" s="358"/>
      <c r="O373" s="358"/>
      <c r="P373" s="358"/>
      <c r="Q373" s="399" t="str">
        <f>IFERROR(VLOOKUP(P373,VALIDATIONS!$IE$2:$IG$48,2,FALSE),"")</f>
        <v/>
      </c>
      <c r="R373" s="106" t="str">
        <f>IF(AND(H373="",I373="",J373="",K373="",L373="",M373="",N373="",O373=""),"",  IF(OR(I373="",M373=""),0,I373*VLOOKUP(M373,VALIDATIONS!$AK$2:$AL$6,2)) +  IF(OR(H373="",J373="",K373=""),0, (H373*J373)*VLOOKUP(K373,VALIDATIONS!$AI$2:$AJ$5,2)))</f>
        <v/>
      </c>
      <c r="S373" s="113"/>
    </row>
    <row r="374" spans="1:19" x14ac:dyDescent="0.25">
      <c r="A374" s="116"/>
      <c r="B374" s="113"/>
      <c r="C374" s="358"/>
      <c r="D374" s="113"/>
      <c r="G374" s="358"/>
      <c r="H374" s="113"/>
      <c r="I374" s="113"/>
      <c r="J374" s="113"/>
      <c r="K374" s="358"/>
      <c r="L374" s="113"/>
      <c r="M374" s="358"/>
      <c r="N374" s="358"/>
      <c r="O374" s="358"/>
      <c r="P374" s="358"/>
      <c r="Q374" s="399" t="str">
        <f>IFERROR(VLOOKUP(P374,VALIDATIONS!$IE$2:$IG$48,2,FALSE),"")</f>
        <v/>
      </c>
      <c r="R374" s="106" t="str">
        <f>IF(AND(H374="",I374="",J374="",K374="",L374="",M374="",N374="",O374=""),"",  IF(OR(I374="",M374=""),0,I374*VLOOKUP(M374,VALIDATIONS!$AK$2:$AL$6,2)) +  IF(OR(H374="",J374="",K374=""),0, (H374*J374)*VLOOKUP(K374,VALIDATIONS!$AI$2:$AJ$5,2)))</f>
        <v/>
      </c>
      <c r="S374" s="113"/>
    </row>
    <row r="375" spans="1:19" x14ac:dyDescent="0.25">
      <c r="A375" s="116"/>
      <c r="B375" s="113"/>
      <c r="C375" s="358"/>
      <c r="D375" s="113"/>
      <c r="G375" s="358"/>
      <c r="H375" s="113"/>
      <c r="I375" s="113"/>
      <c r="J375" s="113"/>
      <c r="K375" s="358"/>
      <c r="L375" s="113"/>
      <c r="M375" s="358"/>
      <c r="N375" s="358"/>
      <c r="O375" s="358"/>
      <c r="P375" s="358"/>
      <c r="Q375" s="399" t="str">
        <f>IFERROR(VLOOKUP(P375,VALIDATIONS!$IE$2:$IG$48,2,FALSE),"")</f>
        <v/>
      </c>
      <c r="R375" s="106" t="str">
        <f>IF(AND(H375="",I375="",J375="",K375="",L375="",M375="",N375="",O375=""),"",  IF(OR(I375="",M375=""),0,I375*VLOOKUP(M375,VALIDATIONS!$AK$2:$AL$6,2)) +  IF(OR(H375="",J375="",K375=""),0, (H375*J375)*VLOOKUP(K375,VALIDATIONS!$AI$2:$AJ$5,2)))</f>
        <v/>
      </c>
      <c r="S375" s="113"/>
    </row>
    <row r="376" spans="1:19" x14ac:dyDescent="0.25">
      <c r="A376" s="116"/>
      <c r="B376" s="113"/>
      <c r="C376" s="358"/>
      <c r="D376" s="113"/>
      <c r="G376" s="358"/>
      <c r="H376" s="113"/>
      <c r="I376" s="113"/>
      <c r="J376" s="113"/>
      <c r="K376" s="358"/>
      <c r="L376" s="113"/>
      <c r="M376" s="358"/>
      <c r="N376" s="358"/>
      <c r="O376" s="358"/>
      <c r="P376" s="358"/>
      <c r="Q376" s="399" t="str">
        <f>IFERROR(VLOOKUP(P376,VALIDATIONS!$IE$2:$IG$48,2,FALSE),"")</f>
        <v/>
      </c>
      <c r="R376" s="106" t="str">
        <f>IF(AND(H376="",I376="",J376="",K376="",L376="",M376="",N376="",O376=""),"",  IF(OR(I376="",M376=""),0,I376*VLOOKUP(M376,VALIDATIONS!$AK$2:$AL$6,2)) +  IF(OR(H376="",J376="",K376=""),0, (H376*J376)*VLOOKUP(K376,VALIDATIONS!$AI$2:$AJ$5,2)))</f>
        <v/>
      </c>
      <c r="S376" s="113"/>
    </row>
    <row r="377" spans="1:19" x14ac:dyDescent="0.25">
      <c r="A377" s="116"/>
      <c r="B377" s="113"/>
      <c r="C377" s="358"/>
      <c r="D377" s="113"/>
      <c r="G377" s="358"/>
      <c r="H377" s="113"/>
      <c r="I377" s="113"/>
      <c r="J377" s="113"/>
      <c r="K377" s="358"/>
      <c r="L377" s="113"/>
      <c r="M377" s="358"/>
      <c r="N377" s="358"/>
      <c r="O377" s="358"/>
      <c r="P377" s="358"/>
      <c r="Q377" s="399" t="str">
        <f>IFERROR(VLOOKUP(P377,VALIDATIONS!$IE$2:$IG$48,2,FALSE),"")</f>
        <v/>
      </c>
      <c r="R377" s="106" t="str">
        <f>IF(AND(H377="",I377="",J377="",K377="",L377="",M377="",N377="",O377=""),"",  IF(OR(I377="",M377=""),0,I377*VLOOKUP(M377,VALIDATIONS!$AK$2:$AL$6,2)) +  IF(OR(H377="",J377="",K377=""),0, (H377*J377)*VLOOKUP(K377,VALIDATIONS!$AI$2:$AJ$5,2)))</f>
        <v/>
      </c>
      <c r="S377" s="113"/>
    </row>
    <row r="378" spans="1:19" x14ac:dyDescent="0.25">
      <c r="A378" s="116"/>
      <c r="B378" s="113"/>
      <c r="C378" s="358"/>
      <c r="D378" s="113"/>
      <c r="G378" s="358"/>
      <c r="H378" s="113"/>
      <c r="I378" s="113"/>
      <c r="J378" s="113"/>
      <c r="K378" s="358"/>
      <c r="L378" s="113"/>
      <c r="M378" s="358"/>
      <c r="N378" s="358"/>
      <c r="O378" s="358"/>
      <c r="P378" s="358"/>
      <c r="Q378" s="399" t="str">
        <f>IFERROR(VLOOKUP(P378,VALIDATIONS!$IE$2:$IG$48,2,FALSE),"")</f>
        <v/>
      </c>
      <c r="R378" s="106" t="str">
        <f>IF(AND(H378="",I378="",J378="",K378="",L378="",M378="",N378="",O378=""),"",  IF(OR(I378="",M378=""),0,I378*VLOOKUP(M378,VALIDATIONS!$AK$2:$AL$6,2)) +  IF(OR(H378="",J378="",K378=""),0, (H378*J378)*VLOOKUP(K378,VALIDATIONS!$AI$2:$AJ$5,2)))</f>
        <v/>
      </c>
      <c r="S378" s="113"/>
    </row>
    <row r="379" spans="1:19" x14ac:dyDescent="0.25">
      <c r="A379" s="116"/>
      <c r="B379" s="113"/>
      <c r="C379" s="358"/>
      <c r="D379" s="113"/>
      <c r="G379" s="358"/>
      <c r="H379" s="113"/>
      <c r="I379" s="113"/>
      <c r="J379" s="113"/>
      <c r="K379" s="358"/>
      <c r="L379" s="113"/>
      <c r="M379" s="358"/>
      <c r="N379" s="358"/>
      <c r="O379" s="358"/>
      <c r="P379" s="358"/>
      <c r="Q379" s="399" t="str">
        <f>IFERROR(VLOOKUP(P379,VALIDATIONS!$IE$2:$IG$48,2,FALSE),"")</f>
        <v/>
      </c>
      <c r="R379" s="106" t="str">
        <f>IF(AND(H379="",I379="",J379="",K379="",L379="",M379="",N379="",O379=""),"",  IF(OR(I379="",M379=""),0,I379*VLOOKUP(M379,VALIDATIONS!$AK$2:$AL$6,2)) +  IF(OR(H379="",J379="",K379=""),0, (H379*J379)*VLOOKUP(K379,VALIDATIONS!$AI$2:$AJ$5,2)))</f>
        <v/>
      </c>
      <c r="S379" s="113"/>
    </row>
    <row r="380" spans="1:19" x14ac:dyDescent="0.25">
      <c r="A380" s="116"/>
      <c r="B380" s="113"/>
      <c r="C380" s="358"/>
      <c r="D380" s="113"/>
      <c r="G380" s="358"/>
      <c r="H380" s="113"/>
      <c r="I380" s="113"/>
      <c r="J380" s="113"/>
      <c r="K380" s="358"/>
      <c r="L380" s="113"/>
      <c r="M380" s="358"/>
      <c r="N380" s="358"/>
      <c r="O380" s="358"/>
      <c r="P380" s="358"/>
      <c r="Q380" s="399" t="str">
        <f>IFERROR(VLOOKUP(P380,VALIDATIONS!$IE$2:$IG$48,2,FALSE),"")</f>
        <v/>
      </c>
      <c r="R380" s="106" t="str">
        <f>IF(AND(H380="",I380="",J380="",K380="",L380="",M380="",N380="",O380=""),"",  IF(OR(I380="",M380=""),0,I380*VLOOKUP(M380,VALIDATIONS!$AK$2:$AL$6,2)) +  IF(OR(H380="",J380="",K380=""),0, (H380*J380)*VLOOKUP(K380,VALIDATIONS!$AI$2:$AJ$5,2)))</f>
        <v/>
      </c>
      <c r="S380" s="113"/>
    </row>
    <row r="381" spans="1:19" x14ac:dyDescent="0.25">
      <c r="A381" s="116"/>
      <c r="B381" s="113"/>
      <c r="C381" s="358"/>
      <c r="D381" s="113"/>
      <c r="G381" s="358"/>
      <c r="H381" s="113"/>
      <c r="I381" s="113"/>
      <c r="J381" s="113"/>
      <c r="K381" s="358"/>
      <c r="L381" s="113"/>
      <c r="M381" s="358"/>
      <c r="N381" s="358"/>
      <c r="O381" s="358"/>
      <c r="P381" s="358"/>
      <c r="Q381" s="399" t="str">
        <f>IFERROR(VLOOKUP(P381,VALIDATIONS!$IE$2:$IG$48,2,FALSE),"")</f>
        <v/>
      </c>
      <c r="R381" s="106" t="str">
        <f>IF(AND(H381="",I381="",J381="",K381="",L381="",M381="",N381="",O381=""),"",  IF(OR(I381="",M381=""),0,I381*VLOOKUP(M381,VALIDATIONS!$AK$2:$AL$6,2)) +  IF(OR(H381="",J381="",K381=""),0, (H381*J381)*VLOOKUP(K381,VALIDATIONS!$AI$2:$AJ$5,2)))</f>
        <v/>
      </c>
      <c r="S381" s="113"/>
    </row>
    <row r="382" spans="1:19" x14ac:dyDescent="0.25">
      <c r="A382" s="116"/>
      <c r="B382" s="113"/>
      <c r="C382" s="358"/>
      <c r="D382" s="113"/>
      <c r="G382" s="358"/>
      <c r="H382" s="113"/>
      <c r="I382" s="113"/>
      <c r="J382" s="113"/>
      <c r="K382" s="358"/>
      <c r="L382" s="113"/>
      <c r="M382" s="358"/>
      <c r="N382" s="358"/>
      <c r="O382" s="358"/>
      <c r="P382" s="358"/>
      <c r="Q382" s="399" t="str">
        <f>IFERROR(VLOOKUP(P382,VALIDATIONS!$IE$2:$IG$48,2,FALSE),"")</f>
        <v/>
      </c>
      <c r="R382" s="106" t="str">
        <f>IF(AND(H382="",I382="",J382="",K382="",L382="",M382="",N382="",O382=""),"",  IF(OR(I382="",M382=""),0,I382*VLOOKUP(M382,VALIDATIONS!$AK$2:$AL$6,2)) +  IF(OR(H382="",J382="",K382=""),0, (H382*J382)*VLOOKUP(K382,VALIDATIONS!$AI$2:$AJ$5,2)))</f>
        <v/>
      </c>
      <c r="S382" s="113"/>
    </row>
    <row r="383" spans="1:19" x14ac:dyDescent="0.25">
      <c r="A383" s="116"/>
      <c r="B383" s="113"/>
      <c r="C383" s="358"/>
      <c r="D383" s="113"/>
      <c r="G383" s="358"/>
      <c r="H383" s="113"/>
      <c r="I383" s="113"/>
      <c r="J383" s="113"/>
      <c r="K383" s="358"/>
      <c r="L383" s="113"/>
      <c r="M383" s="358"/>
      <c r="N383" s="358"/>
      <c r="O383" s="358"/>
      <c r="P383" s="358"/>
      <c r="Q383" s="399" t="str">
        <f>IFERROR(VLOOKUP(P383,VALIDATIONS!$IE$2:$IG$48,2,FALSE),"")</f>
        <v/>
      </c>
      <c r="R383" s="106" t="str">
        <f>IF(AND(H383="",I383="",J383="",K383="",L383="",M383="",N383="",O383=""),"",  IF(OR(I383="",M383=""),0,I383*VLOOKUP(M383,VALIDATIONS!$AK$2:$AL$6,2)) +  IF(OR(H383="",J383="",K383=""),0, (H383*J383)*VLOOKUP(K383,VALIDATIONS!$AI$2:$AJ$5,2)))</f>
        <v/>
      </c>
      <c r="S383" s="113"/>
    </row>
    <row r="384" spans="1:19" x14ac:dyDescent="0.25">
      <c r="A384" s="116"/>
      <c r="B384" s="113"/>
      <c r="C384" s="358"/>
      <c r="D384" s="113"/>
      <c r="G384" s="358"/>
      <c r="H384" s="113"/>
      <c r="I384" s="113"/>
      <c r="J384" s="113"/>
      <c r="K384" s="358"/>
      <c r="L384" s="113"/>
      <c r="M384" s="358"/>
      <c r="N384" s="358"/>
      <c r="O384" s="358"/>
      <c r="P384" s="358"/>
      <c r="Q384" s="399" t="str">
        <f>IFERROR(VLOOKUP(P384,VALIDATIONS!$IE$2:$IG$48,2,FALSE),"")</f>
        <v/>
      </c>
      <c r="R384" s="106" t="str">
        <f>IF(AND(H384="",I384="",J384="",K384="",L384="",M384="",N384="",O384=""),"",  IF(OR(I384="",M384=""),0,I384*VLOOKUP(M384,VALIDATIONS!$AK$2:$AL$6,2)) +  IF(OR(H384="",J384="",K384=""),0, (H384*J384)*VLOOKUP(K384,VALIDATIONS!$AI$2:$AJ$5,2)))</f>
        <v/>
      </c>
      <c r="S384" s="113"/>
    </row>
    <row r="385" spans="1:19" x14ac:dyDescent="0.25">
      <c r="A385" s="116"/>
      <c r="B385" s="113"/>
      <c r="C385" s="358"/>
      <c r="D385" s="113"/>
      <c r="G385" s="358"/>
      <c r="H385" s="113"/>
      <c r="I385" s="113"/>
      <c r="J385" s="113"/>
      <c r="K385" s="358"/>
      <c r="L385" s="113"/>
      <c r="M385" s="358"/>
      <c r="N385" s="358"/>
      <c r="O385" s="358"/>
      <c r="P385" s="358"/>
      <c r="Q385" s="399" t="str">
        <f>IFERROR(VLOOKUP(P385,VALIDATIONS!$IE$2:$IG$48,2,FALSE),"")</f>
        <v/>
      </c>
      <c r="R385" s="106" t="str">
        <f>IF(AND(H385="",I385="",J385="",K385="",L385="",M385="",N385="",O385=""),"",  IF(OR(I385="",M385=""),0,I385*VLOOKUP(M385,VALIDATIONS!$AK$2:$AL$6,2)) +  IF(OR(H385="",J385="",K385=""),0, (H385*J385)*VLOOKUP(K385,VALIDATIONS!$AI$2:$AJ$5,2)))</f>
        <v/>
      </c>
      <c r="S385" s="113"/>
    </row>
    <row r="386" spans="1:19" x14ac:dyDescent="0.25">
      <c r="A386" s="116"/>
      <c r="B386" s="113"/>
      <c r="C386" s="358"/>
      <c r="D386" s="113"/>
      <c r="G386" s="358"/>
      <c r="H386" s="113"/>
      <c r="I386" s="113"/>
      <c r="J386" s="113"/>
      <c r="K386" s="358"/>
      <c r="L386" s="113"/>
      <c r="M386" s="358"/>
      <c r="N386" s="358"/>
      <c r="O386" s="358"/>
      <c r="P386" s="358"/>
      <c r="Q386" s="399" t="str">
        <f>IFERROR(VLOOKUP(P386,VALIDATIONS!$IE$2:$IG$48,2,FALSE),"")</f>
        <v/>
      </c>
      <c r="R386" s="106" t="str">
        <f>IF(AND(H386="",I386="",J386="",K386="",L386="",M386="",N386="",O386=""),"",  IF(OR(I386="",M386=""),0,I386*VLOOKUP(M386,VALIDATIONS!$AK$2:$AL$6,2)) +  IF(OR(H386="",J386="",K386=""),0, (H386*J386)*VLOOKUP(K386,VALIDATIONS!$AI$2:$AJ$5,2)))</f>
        <v/>
      </c>
      <c r="S386" s="113"/>
    </row>
    <row r="387" spans="1:19" x14ac:dyDescent="0.25">
      <c r="A387" s="116"/>
      <c r="B387" s="113"/>
      <c r="C387" s="358"/>
      <c r="D387" s="113"/>
      <c r="G387" s="358"/>
      <c r="H387" s="113"/>
      <c r="I387" s="113"/>
      <c r="J387" s="113"/>
      <c r="K387" s="358"/>
      <c r="L387" s="113"/>
      <c r="M387" s="358"/>
      <c r="N387" s="358"/>
      <c r="O387" s="358"/>
      <c r="P387" s="358"/>
      <c r="Q387" s="399" t="str">
        <f>IFERROR(VLOOKUP(P387,VALIDATIONS!$IE$2:$IG$48,2,FALSE),"")</f>
        <v/>
      </c>
      <c r="R387" s="106" t="str">
        <f>IF(AND(H387="",I387="",J387="",K387="",L387="",M387="",N387="",O387=""),"",  IF(OR(I387="",M387=""),0,I387*VLOOKUP(M387,VALIDATIONS!$AK$2:$AL$6,2)) +  IF(OR(H387="",J387="",K387=""),0, (H387*J387)*VLOOKUP(K387,VALIDATIONS!$AI$2:$AJ$5,2)))</f>
        <v/>
      </c>
      <c r="S387" s="113"/>
    </row>
    <row r="388" spans="1:19" x14ac:dyDescent="0.25">
      <c r="A388" s="116"/>
      <c r="B388" s="113"/>
      <c r="C388" s="358"/>
      <c r="D388" s="113"/>
      <c r="G388" s="358"/>
      <c r="H388" s="113"/>
      <c r="I388" s="113"/>
      <c r="J388" s="113"/>
      <c r="K388" s="358"/>
      <c r="L388" s="113"/>
      <c r="M388" s="358"/>
      <c r="N388" s="358"/>
      <c r="O388" s="358"/>
      <c r="P388" s="358"/>
      <c r="Q388" s="399" t="str">
        <f>IFERROR(VLOOKUP(P388,VALIDATIONS!$IE$2:$IG$48,2,FALSE),"")</f>
        <v/>
      </c>
      <c r="R388" s="106" t="str">
        <f>IF(AND(H388="",I388="",J388="",K388="",L388="",M388="",N388="",O388=""),"",  IF(OR(I388="",M388=""),0,I388*VLOOKUP(M388,VALIDATIONS!$AK$2:$AL$6,2)) +  IF(OR(H388="",J388="",K388=""),0, (H388*J388)*VLOOKUP(K388,VALIDATIONS!$AI$2:$AJ$5,2)))</f>
        <v/>
      </c>
      <c r="S388" s="113"/>
    </row>
    <row r="389" spans="1:19" x14ac:dyDescent="0.25">
      <c r="A389" s="116"/>
      <c r="B389" s="113"/>
      <c r="C389" s="358"/>
      <c r="D389" s="113"/>
      <c r="G389" s="358"/>
      <c r="H389" s="113"/>
      <c r="I389" s="113"/>
      <c r="J389" s="113"/>
      <c r="K389" s="358"/>
      <c r="L389" s="113"/>
      <c r="M389" s="358"/>
      <c r="N389" s="358"/>
      <c r="O389" s="358"/>
      <c r="P389" s="358"/>
      <c r="Q389" s="399" t="str">
        <f>IFERROR(VLOOKUP(P389,VALIDATIONS!$IE$2:$IG$48,2,FALSE),"")</f>
        <v/>
      </c>
      <c r="R389" s="106" t="str">
        <f>IF(AND(H389="",I389="",J389="",K389="",L389="",M389="",N389="",O389=""),"",  IF(OR(I389="",M389=""),0,I389*VLOOKUP(M389,VALIDATIONS!$AK$2:$AL$6,2)) +  IF(OR(H389="",J389="",K389=""),0, (H389*J389)*VLOOKUP(K389,VALIDATIONS!$AI$2:$AJ$5,2)))</f>
        <v/>
      </c>
      <c r="S389" s="113"/>
    </row>
    <row r="390" spans="1:19" x14ac:dyDescent="0.25">
      <c r="A390" s="116"/>
      <c r="B390" s="113"/>
      <c r="C390" s="358"/>
      <c r="D390" s="113"/>
      <c r="G390" s="358"/>
      <c r="H390" s="113"/>
      <c r="I390" s="113"/>
      <c r="J390" s="113"/>
      <c r="K390" s="358"/>
      <c r="L390" s="113"/>
      <c r="M390" s="358"/>
      <c r="N390" s="358"/>
      <c r="O390" s="358"/>
      <c r="P390" s="358"/>
      <c r="Q390" s="399" t="str">
        <f>IFERROR(VLOOKUP(P390,VALIDATIONS!$IE$2:$IG$48,2,FALSE),"")</f>
        <v/>
      </c>
      <c r="R390" s="106" t="str">
        <f>IF(AND(H390="",I390="",J390="",K390="",L390="",M390="",N390="",O390=""),"",  IF(OR(I390="",M390=""),0,I390*VLOOKUP(M390,VALIDATIONS!$AK$2:$AL$6,2)) +  IF(OR(H390="",J390="",K390=""),0, (H390*J390)*VLOOKUP(K390,VALIDATIONS!$AI$2:$AJ$5,2)))</f>
        <v/>
      </c>
      <c r="S390" s="113"/>
    </row>
    <row r="391" spans="1:19" x14ac:dyDescent="0.25">
      <c r="A391" s="116"/>
      <c r="B391" s="113"/>
      <c r="C391" s="358"/>
      <c r="D391" s="113"/>
      <c r="G391" s="358"/>
      <c r="H391" s="113"/>
      <c r="I391" s="113"/>
      <c r="J391" s="113"/>
      <c r="K391" s="358"/>
      <c r="L391" s="113"/>
      <c r="M391" s="358"/>
      <c r="N391" s="358"/>
      <c r="O391" s="358"/>
      <c r="P391" s="358"/>
      <c r="Q391" s="399" t="str">
        <f>IFERROR(VLOOKUP(P391,VALIDATIONS!$IE$2:$IG$48,2,FALSE),"")</f>
        <v/>
      </c>
      <c r="R391" s="106" t="str">
        <f>IF(AND(H391="",I391="",J391="",K391="",L391="",M391="",N391="",O391=""),"",  IF(OR(I391="",M391=""),0,I391*VLOOKUP(M391,VALIDATIONS!$AK$2:$AL$6,2)) +  IF(OR(H391="",J391="",K391=""),0, (H391*J391)*VLOOKUP(K391,VALIDATIONS!$AI$2:$AJ$5,2)))</f>
        <v/>
      </c>
      <c r="S391" s="113"/>
    </row>
    <row r="392" spans="1:19" x14ac:dyDescent="0.25">
      <c r="A392" s="116"/>
      <c r="B392" s="113"/>
      <c r="C392" s="358"/>
      <c r="D392" s="113"/>
      <c r="G392" s="358"/>
      <c r="H392" s="113"/>
      <c r="I392" s="113"/>
      <c r="J392" s="113"/>
      <c r="K392" s="358"/>
      <c r="L392" s="113"/>
      <c r="M392" s="358"/>
      <c r="N392" s="358"/>
      <c r="O392" s="358"/>
      <c r="P392" s="358"/>
      <c r="Q392" s="399" t="str">
        <f>IFERROR(VLOOKUP(P392,VALIDATIONS!$IE$2:$IG$48,2,FALSE),"")</f>
        <v/>
      </c>
      <c r="R392" s="106" t="str">
        <f>IF(AND(H392="",I392="",J392="",K392="",L392="",M392="",N392="",O392=""),"",  IF(OR(I392="",M392=""),0,I392*VLOOKUP(M392,VALIDATIONS!$AK$2:$AL$6,2)) +  IF(OR(H392="",J392="",K392=""),0, (H392*J392)*VLOOKUP(K392,VALIDATIONS!$AI$2:$AJ$5,2)))</f>
        <v/>
      </c>
      <c r="S392" s="113"/>
    </row>
    <row r="393" spans="1:19" x14ac:dyDescent="0.25">
      <c r="A393" s="116"/>
      <c r="B393" s="113"/>
      <c r="C393" s="358"/>
      <c r="D393" s="113"/>
      <c r="G393" s="358"/>
      <c r="H393" s="113"/>
      <c r="I393" s="113"/>
      <c r="J393" s="113"/>
      <c r="K393" s="358"/>
      <c r="L393" s="113"/>
      <c r="M393" s="358"/>
      <c r="N393" s="358"/>
      <c r="O393" s="358"/>
      <c r="P393" s="358"/>
      <c r="Q393" s="399" t="str">
        <f>IFERROR(VLOOKUP(P393,VALIDATIONS!$IE$2:$IG$48,2,FALSE),"")</f>
        <v/>
      </c>
      <c r="R393" s="106" t="str">
        <f>IF(AND(H393="",I393="",J393="",K393="",L393="",M393="",N393="",O393=""),"",  IF(OR(I393="",M393=""),0,I393*VLOOKUP(M393,VALIDATIONS!$AK$2:$AL$6,2)) +  IF(OR(H393="",J393="",K393=""),0, (H393*J393)*VLOOKUP(K393,VALIDATIONS!$AI$2:$AJ$5,2)))</f>
        <v/>
      </c>
      <c r="S393" s="113"/>
    </row>
    <row r="394" spans="1:19" x14ac:dyDescent="0.25">
      <c r="A394" s="116"/>
      <c r="B394" s="113"/>
      <c r="C394" s="358"/>
      <c r="D394" s="113"/>
      <c r="G394" s="358"/>
      <c r="H394" s="113"/>
      <c r="I394" s="113"/>
      <c r="J394" s="113"/>
      <c r="K394" s="358"/>
      <c r="L394" s="113"/>
      <c r="M394" s="358"/>
      <c r="N394" s="358"/>
      <c r="O394" s="358"/>
      <c r="P394" s="358"/>
      <c r="Q394" s="399" t="str">
        <f>IFERROR(VLOOKUP(P394,VALIDATIONS!$IE$2:$IG$48,2,FALSE),"")</f>
        <v/>
      </c>
      <c r="R394" s="106" t="str">
        <f>IF(AND(H394="",I394="",J394="",K394="",L394="",M394="",N394="",O394=""),"",  IF(OR(I394="",M394=""),0,I394*VLOOKUP(M394,VALIDATIONS!$AK$2:$AL$6,2)) +  IF(OR(H394="",J394="",K394=""),0, (H394*J394)*VLOOKUP(K394,VALIDATIONS!$AI$2:$AJ$5,2)))</f>
        <v/>
      </c>
      <c r="S394" s="113"/>
    </row>
    <row r="395" spans="1:19" x14ac:dyDescent="0.25">
      <c r="A395" s="116"/>
      <c r="B395" s="113"/>
      <c r="C395" s="358"/>
      <c r="D395" s="113"/>
      <c r="G395" s="358"/>
      <c r="H395" s="113"/>
      <c r="I395" s="113"/>
      <c r="J395" s="113"/>
      <c r="K395" s="358"/>
      <c r="L395" s="113"/>
      <c r="M395" s="358"/>
      <c r="N395" s="358"/>
      <c r="O395" s="358"/>
      <c r="P395" s="358"/>
      <c r="Q395" s="399" t="str">
        <f>IFERROR(VLOOKUP(P395,VALIDATIONS!$IE$2:$IG$48,2,FALSE),"")</f>
        <v/>
      </c>
      <c r="R395" s="106" t="str">
        <f>IF(AND(H395="",I395="",J395="",K395="",L395="",M395="",N395="",O395=""),"",  IF(OR(I395="",M395=""),0,I395*VLOOKUP(M395,VALIDATIONS!$AK$2:$AL$6,2)) +  IF(OR(H395="",J395="",K395=""),0, (H395*J395)*VLOOKUP(K395,VALIDATIONS!$AI$2:$AJ$5,2)))</f>
        <v/>
      </c>
      <c r="S395" s="113"/>
    </row>
    <row r="396" spans="1:19" x14ac:dyDescent="0.25">
      <c r="A396" s="116"/>
      <c r="B396" s="113"/>
      <c r="C396" s="358"/>
      <c r="D396" s="113"/>
      <c r="G396" s="358"/>
      <c r="H396" s="113"/>
      <c r="I396" s="113"/>
      <c r="J396" s="113"/>
      <c r="K396" s="358"/>
      <c r="L396" s="113"/>
      <c r="M396" s="358"/>
      <c r="N396" s="358"/>
      <c r="O396" s="358"/>
      <c r="P396" s="358"/>
      <c r="Q396" s="399" t="str">
        <f>IFERROR(VLOOKUP(P396,VALIDATIONS!$IE$2:$IG$48,2,FALSE),"")</f>
        <v/>
      </c>
      <c r="R396" s="106" t="str">
        <f>IF(AND(H396="",I396="",J396="",K396="",L396="",M396="",N396="",O396=""),"",  IF(OR(I396="",M396=""),0,I396*VLOOKUP(M396,VALIDATIONS!$AK$2:$AL$6,2)) +  IF(OR(H396="",J396="",K396=""),0, (H396*J396)*VLOOKUP(K396,VALIDATIONS!$AI$2:$AJ$5,2)))</f>
        <v/>
      </c>
      <c r="S396" s="113"/>
    </row>
    <row r="397" spans="1:19" x14ac:dyDescent="0.25">
      <c r="A397" s="116"/>
      <c r="B397" s="113"/>
      <c r="C397" s="358"/>
      <c r="D397" s="113"/>
      <c r="G397" s="358"/>
      <c r="H397" s="113"/>
      <c r="I397" s="113"/>
      <c r="J397" s="113"/>
      <c r="K397" s="358"/>
      <c r="L397" s="113"/>
      <c r="M397" s="358"/>
      <c r="N397" s="358"/>
      <c r="O397" s="358"/>
      <c r="P397" s="358"/>
      <c r="Q397" s="399" t="str">
        <f>IFERROR(VLOOKUP(P397,VALIDATIONS!$IE$2:$IG$48,2,FALSE),"")</f>
        <v/>
      </c>
      <c r="R397" s="106" t="str">
        <f>IF(AND(H397="",I397="",J397="",K397="",L397="",M397="",N397="",O397=""),"",  IF(OR(I397="",M397=""),0,I397*VLOOKUP(M397,VALIDATIONS!$AK$2:$AL$6,2)) +  IF(OR(H397="",J397="",K397=""),0, (H397*J397)*VLOOKUP(K397,VALIDATIONS!$AI$2:$AJ$5,2)))</f>
        <v/>
      </c>
      <c r="S397" s="113"/>
    </row>
    <row r="398" spans="1:19" x14ac:dyDescent="0.25">
      <c r="A398" s="116"/>
      <c r="B398" s="113"/>
      <c r="C398" s="358"/>
      <c r="D398" s="113"/>
      <c r="G398" s="358"/>
      <c r="H398" s="113"/>
      <c r="I398" s="113"/>
      <c r="J398" s="113"/>
      <c r="K398" s="358"/>
      <c r="L398" s="113"/>
      <c r="M398" s="358"/>
      <c r="N398" s="358"/>
      <c r="O398" s="358"/>
      <c r="P398" s="358"/>
      <c r="Q398" s="399" t="str">
        <f>IFERROR(VLOOKUP(P398,VALIDATIONS!$IE$2:$IG$48,2,FALSE),"")</f>
        <v/>
      </c>
      <c r="R398" s="106" t="str">
        <f>IF(AND(H398="",I398="",J398="",K398="",L398="",M398="",N398="",O398=""),"",  IF(OR(I398="",M398=""),0,I398*VLOOKUP(M398,VALIDATIONS!$AK$2:$AL$6,2)) +  IF(OR(H398="",J398="",K398=""),0, (H398*J398)*VLOOKUP(K398,VALIDATIONS!$AI$2:$AJ$5,2)))</f>
        <v/>
      </c>
      <c r="S398" s="113"/>
    </row>
    <row r="399" spans="1:19" x14ac:dyDescent="0.25">
      <c r="A399" s="116"/>
      <c r="B399" s="113"/>
      <c r="C399" s="358"/>
      <c r="D399" s="113"/>
      <c r="G399" s="358"/>
      <c r="H399" s="113"/>
      <c r="I399" s="113"/>
      <c r="J399" s="113"/>
      <c r="K399" s="358"/>
      <c r="L399" s="113"/>
      <c r="M399" s="358"/>
      <c r="N399" s="358"/>
      <c r="O399" s="358"/>
      <c r="P399" s="358"/>
      <c r="Q399" s="399" t="str">
        <f>IFERROR(VLOOKUP(P399,VALIDATIONS!$IE$2:$IG$48,2,FALSE),"")</f>
        <v/>
      </c>
      <c r="R399" s="106" t="str">
        <f>IF(AND(H399="",I399="",J399="",K399="",L399="",M399="",N399="",O399=""),"",  IF(OR(I399="",M399=""),0,I399*VLOOKUP(M399,VALIDATIONS!$AK$2:$AL$6,2)) +  IF(OR(H399="",J399="",K399=""),0, (H399*J399)*VLOOKUP(K399,VALIDATIONS!$AI$2:$AJ$5,2)))</f>
        <v/>
      </c>
      <c r="S399" s="113"/>
    </row>
    <row r="400" spans="1:19" x14ac:dyDescent="0.25">
      <c r="A400" s="116"/>
      <c r="B400" s="113"/>
      <c r="C400" s="358"/>
      <c r="D400" s="113"/>
      <c r="G400" s="358"/>
      <c r="H400" s="113"/>
      <c r="I400" s="113"/>
      <c r="J400" s="113"/>
      <c r="K400" s="358"/>
      <c r="L400" s="113"/>
      <c r="M400" s="358"/>
      <c r="N400" s="358"/>
      <c r="O400" s="358"/>
      <c r="P400" s="358"/>
      <c r="Q400" s="399" t="str">
        <f>IFERROR(VLOOKUP(P400,VALIDATIONS!$IE$2:$IG$48,2,FALSE),"")</f>
        <v/>
      </c>
      <c r="R400" s="106" t="str">
        <f>IF(AND(H400="",I400="",J400="",K400="",L400="",M400="",N400="",O400=""),"",  IF(OR(I400="",M400=""),0,I400*VLOOKUP(M400,VALIDATIONS!$AK$2:$AL$6,2)) +  IF(OR(H400="",J400="",K400=""),0, (H400*J400)*VLOOKUP(K400,VALIDATIONS!$AI$2:$AJ$5,2)))</f>
        <v/>
      </c>
      <c r="S400" s="113"/>
    </row>
    <row r="401" spans="1:19" x14ac:dyDescent="0.25">
      <c r="A401" s="116"/>
      <c r="B401" s="113"/>
      <c r="C401" s="358"/>
      <c r="D401" s="113"/>
      <c r="G401" s="358"/>
      <c r="H401" s="113"/>
      <c r="I401" s="113"/>
      <c r="J401" s="113"/>
      <c r="K401" s="358"/>
      <c r="L401" s="113"/>
      <c r="M401" s="358"/>
      <c r="N401" s="358"/>
      <c r="O401" s="358"/>
      <c r="P401" s="358"/>
      <c r="Q401" s="399" t="str">
        <f>IFERROR(VLOOKUP(P401,VALIDATIONS!$IE$2:$IG$48,2,FALSE),"")</f>
        <v/>
      </c>
      <c r="R401" s="106" t="str">
        <f>IF(AND(H401="",I401="",J401="",K401="",L401="",M401="",N401="",O401=""),"",  IF(OR(I401="",M401=""),0,I401*VLOOKUP(M401,VALIDATIONS!$AK$2:$AL$6,2)) +  IF(OR(H401="",J401="",K401=""),0, (H401*J401)*VLOOKUP(K401,VALIDATIONS!$AI$2:$AJ$5,2)))</f>
        <v/>
      </c>
      <c r="S401" s="113"/>
    </row>
    <row r="402" spans="1:19" x14ac:dyDescent="0.25">
      <c r="A402" s="116"/>
      <c r="B402" s="113"/>
      <c r="C402" s="358"/>
      <c r="D402" s="113"/>
      <c r="G402" s="358"/>
      <c r="H402" s="113"/>
      <c r="I402" s="113"/>
      <c r="J402" s="113"/>
      <c r="K402" s="358"/>
      <c r="L402" s="113"/>
      <c r="M402" s="358"/>
      <c r="N402" s="358"/>
      <c r="O402" s="358"/>
      <c r="P402" s="358"/>
      <c r="Q402" s="399" t="str">
        <f>IFERROR(VLOOKUP(P402,VALIDATIONS!$IE$2:$IG$48,2,FALSE),"")</f>
        <v/>
      </c>
      <c r="R402" s="106" t="str">
        <f>IF(AND(H402="",I402="",J402="",K402="",L402="",M402="",N402="",O402=""),"",  IF(OR(I402="",M402=""),0,I402*VLOOKUP(M402,VALIDATIONS!$AK$2:$AL$6,2)) +  IF(OR(H402="",J402="",K402=""),0, (H402*J402)*VLOOKUP(K402,VALIDATIONS!$AI$2:$AJ$5,2)))</f>
        <v/>
      </c>
      <c r="S402" s="113"/>
    </row>
    <row r="403" spans="1:19" x14ac:dyDescent="0.25">
      <c r="A403" s="116"/>
      <c r="B403" s="113"/>
      <c r="C403" s="358"/>
      <c r="D403" s="113"/>
      <c r="G403" s="358"/>
      <c r="H403" s="113"/>
      <c r="I403" s="113"/>
      <c r="J403" s="113"/>
      <c r="K403" s="358"/>
      <c r="L403" s="113"/>
      <c r="M403" s="358"/>
      <c r="N403" s="358"/>
      <c r="O403" s="358"/>
      <c r="P403" s="358"/>
      <c r="Q403" s="399" t="str">
        <f>IFERROR(VLOOKUP(P403,VALIDATIONS!$IE$2:$IG$48,2,FALSE),"")</f>
        <v/>
      </c>
      <c r="R403" s="106" t="str">
        <f>IF(AND(H403="",I403="",J403="",K403="",L403="",M403="",N403="",O403=""),"",  IF(OR(I403="",M403=""),0,I403*VLOOKUP(M403,VALIDATIONS!$AK$2:$AL$6,2)) +  IF(OR(H403="",J403="",K403=""),0, (H403*J403)*VLOOKUP(K403,VALIDATIONS!$AI$2:$AJ$5,2)))</f>
        <v/>
      </c>
      <c r="S403" s="113"/>
    </row>
    <row r="404" spans="1:19" x14ac:dyDescent="0.25">
      <c r="A404" s="116"/>
      <c r="B404" s="113"/>
      <c r="C404" s="358"/>
      <c r="D404" s="113"/>
      <c r="G404" s="358"/>
      <c r="H404" s="113"/>
      <c r="I404" s="113"/>
      <c r="J404" s="113"/>
      <c r="K404" s="358"/>
      <c r="L404" s="113"/>
      <c r="M404" s="358"/>
      <c r="N404" s="358"/>
      <c r="O404" s="358"/>
      <c r="P404" s="358"/>
      <c r="Q404" s="399" t="str">
        <f>IFERROR(VLOOKUP(P404,VALIDATIONS!$IE$2:$IG$48,2,FALSE),"")</f>
        <v/>
      </c>
      <c r="R404" s="106" t="str">
        <f>IF(AND(H404="",I404="",J404="",K404="",L404="",M404="",N404="",O404=""),"",  IF(OR(I404="",M404=""),0,I404*VLOOKUP(M404,VALIDATIONS!$AK$2:$AL$6,2)) +  IF(OR(H404="",J404="",K404=""),0, (H404*J404)*VLOOKUP(K404,VALIDATIONS!$AI$2:$AJ$5,2)))</f>
        <v/>
      </c>
      <c r="S404" s="113"/>
    </row>
    <row r="405" spans="1:19" x14ac:dyDescent="0.25">
      <c r="A405" s="116"/>
      <c r="B405" s="113"/>
      <c r="C405" s="358"/>
      <c r="D405" s="113"/>
      <c r="G405" s="358"/>
      <c r="H405" s="113"/>
      <c r="I405" s="113"/>
      <c r="J405" s="113"/>
      <c r="K405" s="358"/>
      <c r="L405" s="113"/>
      <c r="M405" s="358"/>
      <c r="N405" s="358"/>
      <c r="O405" s="358"/>
      <c r="P405" s="358"/>
      <c r="Q405" s="399" t="str">
        <f>IFERROR(VLOOKUP(P405,VALIDATIONS!$IE$2:$IG$48,2,FALSE),"")</f>
        <v/>
      </c>
      <c r="R405" s="106" t="str">
        <f>IF(AND(H405="",I405="",J405="",K405="",L405="",M405="",N405="",O405=""),"",  IF(OR(I405="",M405=""),0,I405*VLOOKUP(M405,VALIDATIONS!$AK$2:$AL$6,2)) +  IF(OR(H405="",J405="",K405=""),0, (H405*J405)*VLOOKUP(K405,VALIDATIONS!$AI$2:$AJ$5,2)))</f>
        <v/>
      </c>
      <c r="S405" s="113"/>
    </row>
    <row r="406" spans="1:19" x14ac:dyDescent="0.25">
      <c r="A406" s="116"/>
      <c r="B406" s="113"/>
      <c r="C406" s="358"/>
      <c r="D406" s="113"/>
      <c r="G406" s="358"/>
      <c r="H406" s="113"/>
      <c r="I406" s="113"/>
      <c r="J406" s="113"/>
      <c r="K406" s="358"/>
      <c r="L406" s="113"/>
      <c r="M406" s="358"/>
      <c r="N406" s="358"/>
      <c r="O406" s="358"/>
      <c r="P406" s="358"/>
      <c r="Q406" s="399" t="str">
        <f>IFERROR(VLOOKUP(P406,VALIDATIONS!$IE$2:$IG$48,2,FALSE),"")</f>
        <v/>
      </c>
      <c r="R406" s="106" t="str">
        <f>IF(AND(H406="",I406="",J406="",K406="",L406="",M406="",N406="",O406=""),"",  IF(OR(I406="",M406=""),0,I406*VLOOKUP(M406,VALIDATIONS!$AK$2:$AL$6,2)) +  IF(OR(H406="",J406="",K406=""),0, (H406*J406)*VLOOKUP(K406,VALIDATIONS!$AI$2:$AJ$5,2)))</f>
        <v/>
      </c>
      <c r="S406" s="113"/>
    </row>
    <row r="407" spans="1:19" x14ac:dyDescent="0.25">
      <c r="A407" s="116"/>
      <c r="B407" s="113"/>
      <c r="C407" s="358"/>
      <c r="D407" s="113"/>
      <c r="G407" s="358"/>
      <c r="H407" s="113"/>
      <c r="I407" s="113"/>
      <c r="J407" s="113"/>
      <c r="K407" s="358"/>
      <c r="L407" s="113"/>
      <c r="M407" s="358"/>
      <c r="N407" s="358"/>
      <c r="O407" s="358"/>
      <c r="P407" s="358"/>
      <c r="Q407" s="399" t="str">
        <f>IFERROR(VLOOKUP(P407,VALIDATIONS!$IE$2:$IG$48,2,FALSE),"")</f>
        <v/>
      </c>
      <c r="R407" s="106" t="str">
        <f>IF(AND(H407="",I407="",J407="",K407="",L407="",M407="",N407="",O407=""),"",  IF(OR(I407="",M407=""),0,I407*VLOOKUP(M407,VALIDATIONS!$AK$2:$AL$6,2)) +  IF(OR(H407="",J407="",K407=""),0, (H407*J407)*VLOOKUP(K407,VALIDATIONS!$AI$2:$AJ$5,2)))</f>
        <v/>
      </c>
      <c r="S407" s="113"/>
    </row>
    <row r="408" spans="1:19" x14ac:dyDescent="0.25">
      <c r="A408" s="116"/>
      <c r="B408" s="113"/>
      <c r="C408" s="358"/>
      <c r="D408" s="113"/>
      <c r="G408" s="358"/>
      <c r="H408" s="113"/>
      <c r="I408" s="113"/>
      <c r="J408" s="113"/>
      <c r="K408" s="358"/>
      <c r="L408" s="113"/>
      <c r="M408" s="358"/>
      <c r="N408" s="358"/>
      <c r="O408" s="358"/>
      <c r="P408" s="358"/>
      <c r="Q408" s="399" t="str">
        <f>IFERROR(VLOOKUP(P408,VALIDATIONS!$IE$2:$IG$48,2,FALSE),"")</f>
        <v/>
      </c>
      <c r="R408" s="106" t="str">
        <f>IF(AND(H408="",I408="",J408="",K408="",L408="",M408="",N408="",O408=""),"",  IF(OR(I408="",M408=""),0,I408*VLOOKUP(M408,VALIDATIONS!$AK$2:$AL$6,2)) +  IF(OR(H408="",J408="",K408=""),0, (H408*J408)*VLOOKUP(K408,VALIDATIONS!$AI$2:$AJ$5,2)))</f>
        <v/>
      </c>
      <c r="S408" s="113"/>
    </row>
    <row r="409" spans="1:19" x14ac:dyDescent="0.25">
      <c r="A409" s="116"/>
      <c r="B409" s="113"/>
      <c r="C409" s="358"/>
      <c r="D409" s="113"/>
      <c r="G409" s="358"/>
      <c r="H409" s="113"/>
      <c r="I409" s="113"/>
      <c r="J409" s="113"/>
      <c r="K409" s="358"/>
      <c r="L409" s="113"/>
      <c r="M409" s="358"/>
      <c r="N409" s="358"/>
      <c r="O409" s="358"/>
      <c r="P409" s="358"/>
      <c r="Q409" s="399" t="str">
        <f>IFERROR(VLOOKUP(P409,VALIDATIONS!$IE$2:$IG$48,2,FALSE),"")</f>
        <v/>
      </c>
      <c r="R409" s="106" t="str">
        <f>IF(AND(H409="",I409="",J409="",K409="",L409="",M409="",N409="",O409=""),"",  IF(OR(I409="",M409=""),0,I409*VLOOKUP(M409,VALIDATIONS!$AK$2:$AL$6,2)) +  IF(OR(H409="",J409="",K409=""),0, (H409*J409)*VLOOKUP(K409,VALIDATIONS!$AI$2:$AJ$5,2)))</f>
        <v/>
      </c>
      <c r="S409" s="113"/>
    </row>
    <row r="410" spans="1:19" x14ac:dyDescent="0.25">
      <c r="A410" s="116"/>
      <c r="B410" s="113"/>
      <c r="C410" s="358"/>
      <c r="D410" s="113"/>
      <c r="G410" s="358"/>
      <c r="H410" s="113"/>
      <c r="I410" s="113"/>
      <c r="J410" s="113"/>
      <c r="K410" s="358"/>
      <c r="L410" s="113"/>
      <c r="M410" s="358"/>
      <c r="N410" s="358"/>
      <c r="O410" s="358"/>
      <c r="P410" s="358"/>
      <c r="Q410" s="399" t="str">
        <f>IFERROR(VLOOKUP(P410,VALIDATIONS!$IE$2:$IG$48,2,FALSE),"")</f>
        <v/>
      </c>
      <c r="R410" s="106" t="str">
        <f>IF(AND(H410="",I410="",J410="",K410="",L410="",M410="",N410="",O410=""),"",  IF(OR(I410="",M410=""),0,I410*VLOOKUP(M410,VALIDATIONS!$AK$2:$AL$6,2)) +  IF(OR(H410="",J410="",K410=""),0, (H410*J410)*VLOOKUP(K410,VALIDATIONS!$AI$2:$AJ$5,2)))</f>
        <v/>
      </c>
      <c r="S410" s="113"/>
    </row>
    <row r="411" spans="1:19" x14ac:dyDescent="0.25">
      <c r="A411" s="116"/>
      <c r="B411" s="113"/>
      <c r="C411" s="358"/>
      <c r="D411" s="113"/>
      <c r="G411" s="358"/>
      <c r="H411" s="113"/>
      <c r="I411" s="113"/>
      <c r="J411" s="113"/>
      <c r="K411" s="358"/>
      <c r="L411" s="113"/>
      <c r="M411" s="358"/>
      <c r="N411" s="358"/>
      <c r="O411" s="358"/>
      <c r="P411" s="358"/>
      <c r="Q411" s="399" t="str">
        <f>IFERROR(VLOOKUP(P411,VALIDATIONS!$IE$2:$IG$48,2,FALSE),"")</f>
        <v/>
      </c>
      <c r="R411" s="106" t="str">
        <f>IF(AND(H411="",I411="",J411="",K411="",L411="",M411="",N411="",O411=""),"",  IF(OR(I411="",M411=""),0,I411*VLOOKUP(M411,VALIDATIONS!$AK$2:$AL$6,2)) +  IF(OR(H411="",J411="",K411=""),0, (H411*J411)*VLOOKUP(K411,VALIDATIONS!$AI$2:$AJ$5,2)))</f>
        <v/>
      </c>
      <c r="S411" s="113"/>
    </row>
    <row r="412" spans="1:19" x14ac:dyDescent="0.25">
      <c r="A412" s="116"/>
      <c r="B412" s="113"/>
      <c r="C412" s="358"/>
      <c r="D412" s="113"/>
      <c r="G412" s="358"/>
      <c r="H412" s="113"/>
      <c r="I412" s="113"/>
      <c r="J412" s="113"/>
      <c r="K412" s="358"/>
      <c r="L412" s="113"/>
      <c r="M412" s="358"/>
      <c r="N412" s="358"/>
      <c r="O412" s="358"/>
      <c r="P412" s="358"/>
      <c r="Q412" s="399" t="str">
        <f>IFERROR(VLOOKUP(P412,VALIDATIONS!$IE$2:$IG$48,2,FALSE),"")</f>
        <v/>
      </c>
      <c r="R412" s="106" t="str">
        <f>IF(AND(H412="",I412="",J412="",K412="",L412="",M412="",N412="",O412=""),"",  IF(OR(I412="",M412=""),0,I412*VLOOKUP(M412,VALIDATIONS!$AK$2:$AL$6,2)) +  IF(OR(H412="",J412="",K412=""),0, (H412*J412)*VLOOKUP(K412,VALIDATIONS!$AI$2:$AJ$5,2)))</f>
        <v/>
      </c>
      <c r="S412" s="113"/>
    </row>
    <row r="413" spans="1:19" x14ac:dyDescent="0.25">
      <c r="A413" s="116"/>
      <c r="B413" s="113"/>
      <c r="C413" s="358"/>
      <c r="D413" s="113"/>
      <c r="G413" s="358"/>
      <c r="H413" s="113"/>
      <c r="I413" s="113"/>
      <c r="J413" s="113"/>
      <c r="K413" s="358"/>
      <c r="L413" s="113"/>
      <c r="M413" s="358"/>
      <c r="N413" s="358"/>
      <c r="O413" s="358"/>
      <c r="P413" s="358"/>
      <c r="Q413" s="399" t="str">
        <f>IFERROR(VLOOKUP(P413,VALIDATIONS!$IE$2:$IG$48,2,FALSE),"")</f>
        <v/>
      </c>
      <c r="R413" s="106" t="str">
        <f>IF(AND(H413="",I413="",J413="",K413="",L413="",M413="",N413="",O413=""),"",  IF(OR(I413="",M413=""),0,I413*VLOOKUP(M413,VALIDATIONS!$AK$2:$AL$6,2)) +  IF(OR(H413="",J413="",K413=""),0, (H413*J413)*VLOOKUP(K413,VALIDATIONS!$AI$2:$AJ$5,2)))</f>
        <v/>
      </c>
      <c r="S413" s="113"/>
    </row>
    <row r="414" spans="1:19" x14ac:dyDescent="0.25">
      <c r="A414" s="116"/>
      <c r="B414" s="113"/>
      <c r="C414" s="358"/>
      <c r="D414" s="113"/>
      <c r="G414" s="358"/>
      <c r="H414" s="113"/>
      <c r="I414" s="113"/>
      <c r="J414" s="113"/>
      <c r="K414" s="358"/>
      <c r="L414" s="113"/>
      <c r="M414" s="358"/>
      <c r="N414" s="358"/>
      <c r="O414" s="358"/>
      <c r="P414" s="358"/>
      <c r="Q414" s="399" t="str">
        <f>IFERROR(VLOOKUP(P414,VALIDATIONS!$IE$2:$IG$48,2,FALSE),"")</f>
        <v/>
      </c>
      <c r="R414" s="106" t="str">
        <f>IF(AND(H414="",I414="",J414="",K414="",L414="",M414="",N414="",O414=""),"",  IF(OR(I414="",M414=""),0,I414*VLOOKUP(M414,VALIDATIONS!$AK$2:$AL$6,2)) +  IF(OR(H414="",J414="",K414=""),0, (H414*J414)*VLOOKUP(K414,VALIDATIONS!$AI$2:$AJ$5,2)))</f>
        <v/>
      </c>
      <c r="S414" s="113"/>
    </row>
    <row r="415" spans="1:19" x14ac:dyDescent="0.25">
      <c r="A415" s="116"/>
      <c r="B415" s="113"/>
      <c r="C415" s="358"/>
      <c r="D415" s="113"/>
      <c r="G415" s="358"/>
      <c r="H415" s="113"/>
      <c r="I415" s="113"/>
      <c r="J415" s="113"/>
      <c r="K415" s="358"/>
      <c r="L415" s="113"/>
      <c r="M415" s="358"/>
      <c r="N415" s="358"/>
      <c r="O415" s="358"/>
      <c r="P415" s="358"/>
      <c r="Q415" s="399" t="str">
        <f>IFERROR(VLOOKUP(P415,VALIDATIONS!$IE$2:$IG$48,2,FALSE),"")</f>
        <v/>
      </c>
      <c r="R415" s="106" t="str">
        <f>IF(AND(H415="",I415="",J415="",K415="",L415="",M415="",N415="",O415=""),"",  IF(OR(I415="",M415=""),0,I415*VLOOKUP(M415,VALIDATIONS!$AK$2:$AL$6,2)) +  IF(OR(H415="",J415="",K415=""),0, (H415*J415)*VLOOKUP(K415,VALIDATIONS!$AI$2:$AJ$5,2)))</f>
        <v/>
      </c>
      <c r="S415" s="113"/>
    </row>
    <row r="416" spans="1:19" x14ac:dyDescent="0.25">
      <c r="A416" s="116"/>
      <c r="B416" s="113"/>
      <c r="C416" s="358"/>
      <c r="D416" s="113"/>
      <c r="G416" s="358"/>
      <c r="H416" s="113"/>
      <c r="I416" s="113"/>
      <c r="J416" s="113"/>
      <c r="K416" s="358"/>
      <c r="L416" s="113"/>
      <c r="M416" s="358"/>
      <c r="N416" s="358"/>
      <c r="O416" s="358"/>
      <c r="P416" s="358"/>
      <c r="Q416" s="399" t="str">
        <f>IFERROR(VLOOKUP(P416,VALIDATIONS!$IE$2:$IG$48,2,FALSE),"")</f>
        <v/>
      </c>
      <c r="R416" s="106" t="str">
        <f>IF(AND(H416="",I416="",J416="",K416="",L416="",M416="",N416="",O416=""),"",  IF(OR(I416="",M416=""),0,I416*VLOOKUP(M416,VALIDATIONS!$AK$2:$AL$6,2)) +  IF(OR(H416="",J416="",K416=""),0, (H416*J416)*VLOOKUP(K416,VALIDATIONS!$AI$2:$AJ$5,2)))</f>
        <v/>
      </c>
      <c r="S416" s="113"/>
    </row>
    <row r="417" spans="1:19" x14ac:dyDescent="0.25">
      <c r="A417" s="116"/>
      <c r="B417" s="113"/>
      <c r="C417" s="358"/>
      <c r="D417" s="113"/>
      <c r="G417" s="358"/>
      <c r="H417" s="113"/>
      <c r="I417" s="113"/>
      <c r="J417" s="113"/>
      <c r="K417" s="358"/>
      <c r="L417" s="113"/>
      <c r="M417" s="358"/>
      <c r="N417" s="358"/>
      <c r="O417" s="358"/>
      <c r="P417" s="358"/>
      <c r="Q417" s="399" t="str">
        <f>IFERROR(VLOOKUP(P417,VALIDATIONS!$IE$2:$IG$48,2,FALSE),"")</f>
        <v/>
      </c>
      <c r="R417" s="106" t="str">
        <f>IF(AND(H417="",I417="",J417="",K417="",L417="",M417="",N417="",O417=""),"",  IF(OR(I417="",M417=""),0,I417*VLOOKUP(M417,VALIDATIONS!$AK$2:$AL$6,2)) +  IF(OR(H417="",J417="",K417=""),0, (H417*J417)*VLOOKUP(K417,VALIDATIONS!$AI$2:$AJ$5,2)))</f>
        <v/>
      </c>
      <c r="S417" s="113"/>
    </row>
    <row r="418" spans="1:19" x14ac:dyDescent="0.25">
      <c r="A418" s="116"/>
      <c r="B418" s="113"/>
      <c r="C418" s="358"/>
      <c r="D418" s="113"/>
      <c r="G418" s="358"/>
      <c r="H418" s="113"/>
      <c r="I418" s="113"/>
      <c r="J418" s="113"/>
      <c r="K418" s="358"/>
      <c r="L418" s="113"/>
      <c r="M418" s="358"/>
      <c r="N418" s="358"/>
      <c r="O418" s="358"/>
      <c r="P418" s="358"/>
      <c r="Q418" s="399" t="str">
        <f>IFERROR(VLOOKUP(P418,VALIDATIONS!$IE$2:$IG$48,2,FALSE),"")</f>
        <v/>
      </c>
      <c r="R418" s="106" t="str">
        <f>IF(AND(H418="",I418="",J418="",K418="",L418="",M418="",N418="",O418=""),"",  IF(OR(I418="",M418=""),0,I418*VLOOKUP(M418,VALIDATIONS!$AK$2:$AL$6,2)) +  IF(OR(H418="",J418="",K418=""),0, (H418*J418)*VLOOKUP(K418,VALIDATIONS!$AI$2:$AJ$5,2)))</f>
        <v/>
      </c>
      <c r="S418" s="113"/>
    </row>
    <row r="419" spans="1:19" x14ac:dyDescent="0.25">
      <c r="A419" s="116"/>
      <c r="B419" s="113"/>
      <c r="C419" s="358"/>
      <c r="D419" s="113"/>
      <c r="G419" s="358"/>
      <c r="H419" s="113"/>
      <c r="I419" s="113"/>
      <c r="J419" s="113"/>
      <c r="K419" s="358"/>
      <c r="L419" s="113"/>
      <c r="M419" s="358"/>
      <c r="N419" s="358"/>
      <c r="O419" s="358"/>
      <c r="P419" s="358"/>
      <c r="Q419" s="399" t="str">
        <f>IFERROR(VLOOKUP(P419,VALIDATIONS!$IE$2:$IG$48,2,FALSE),"")</f>
        <v/>
      </c>
      <c r="R419" s="106" t="str">
        <f>IF(AND(H419="",I419="",J419="",K419="",L419="",M419="",N419="",O419=""),"",  IF(OR(I419="",M419=""),0,I419*VLOOKUP(M419,VALIDATIONS!$AK$2:$AL$6,2)) +  IF(OR(H419="",J419="",K419=""),0, (H419*J419)*VLOOKUP(K419,VALIDATIONS!$AI$2:$AJ$5,2)))</f>
        <v/>
      </c>
      <c r="S419" s="113"/>
    </row>
    <row r="420" spans="1:19" x14ac:dyDescent="0.25">
      <c r="A420" s="116"/>
      <c r="B420" s="113"/>
      <c r="C420" s="358"/>
      <c r="D420" s="113"/>
      <c r="G420" s="358"/>
      <c r="H420" s="113"/>
      <c r="I420" s="113"/>
      <c r="J420" s="113"/>
      <c r="K420" s="358"/>
      <c r="L420" s="113"/>
      <c r="M420" s="358"/>
      <c r="N420" s="358"/>
      <c r="O420" s="358"/>
      <c r="P420" s="358"/>
      <c r="Q420" s="399" t="str">
        <f>IFERROR(VLOOKUP(P420,VALIDATIONS!$IE$2:$IG$48,2,FALSE),"")</f>
        <v/>
      </c>
      <c r="R420" s="106" t="str">
        <f>IF(AND(H420="",I420="",J420="",K420="",L420="",M420="",N420="",O420=""),"",  IF(OR(I420="",M420=""),0,I420*VLOOKUP(M420,VALIDATIONS!$AK$2:$AL$6,2)) +  IF(OR(H420="",J420="",K420=""),0, (H420*J420)*VLOOKUP(K420,VALIDATIONS!$AI$2:$AJ$5,2)))</f>
        <v/>
      </c>
      <c r="S420" s="113"/>
    </row>
    <row r="421" spans="1:19" x14ac:dyDescent="0.25">
      <c r="A421" s="116"/>
      <c r="B421" s="113"/>
      <c r="C421" s="358"/>
      <c r="D421" s="113"/>
      <c r="G421" s="358"/>
      <c r="H421" s="113"/>
      <c r="I421" s="113"/>
      <c r="J421" s="113"/>
      <c r="K421" s="358"/>
      <c r="L421" s="113"/>
      <c r="M421" s="358"/>
      <c r="N421" s="358"/>
      <c r="O421" s="358"/>
      <c r="P421" s="358"/>
      <c r="Q421" s="399" t="str">
        <f>IFERROR(VLOOKUP(P421,VALIDATIONS!$IE$2:$IG$48,2,FALSE),"")</f>
        <v/>
      </c>
      <c r="R421" s="106" t="str">
        <f>IF(AND(H421="",I421="",J421="",K421="",L421="",M421="",N421="",O421=""),"",  IF(OR(I421="",M421=""),0,I421*VLOOKUP(M421,VALIDATIONS!$AK$2:$AL$6,2)) +  IF(OR(H421="",J421="",K421=""),0, (H421*J421)*VLOOKUP(K421,VALIDATIONS!$AI$2:$AJ$5,2)))</f>
        <v/>
      </c>
      <c r="S421" s="113"/>
    </row>
    <row r="422" spans="1:19" x14ac:dyDescent="0.25">
      <c r="A422" s="116"/>
      <c r="B422" s="113"/>
      <c r="C422" s="358"/>
      <c r="D422" s="113"/>
      <c r="G422" s="358"/>
      <c r="H422" s="113"/>
      <c r="I422" s="113"/>
      <c r="J422" s="113"/>
      <c r="K422" s="358"/>
      <c r="L422" s="113"/>
      <c r="M422" s="358"/>
      <c r="N422" s="358"/>
      <c r="O422" s="358"/>
      <c r="P422" s="358"/>
      <c r="Q422" s="399" t="str">
        <f>IFERROR(VLOOKUP(P422,VALIDATIONS!$IE$2:$IG$48,2,FALSE),"")</f>
        <v/>
      </c>
      <c r="R422" s="106" t="str">
        <f>IF(AND(H422="",I422="",J422="",K422="",L422="",M422="",N422="",O422=""),"",  IF(OR(I422="",M422=""),0,I422*VLOOKUP(M422,VALIDATIONS!$AK$2:$AL$6,2)) +  IF(OR(H422="",J422="",K422=""),0, (H422*J422)*VLOOKUP(K422,VALIDATIONS!$AI$2:$AJ$5,2)))</f>
        <v/>
      </c>
      <c r="S422" s="113"/>
    </row>
    <row r="423" spans="1:19" x14ac:dyDescent="0.25">
      <c r="A423" s="116"/>
      <c r="B423" s="113"/>
      <c r="C423" s="358"/>
      <c r="D423" s="113"/>
      <c r="G423" s="358"/>
      <c r="H423" s="113"/>
      <c r="I423" s="113"/>
      <c r="J423" s="113"/>
      <c r="K423" s="358"/>
      <c r="L423" s="113"/>
      <c r="M423" s="358"/>
      <c r="N423" s="358"/>
      <c r="O423" s="358"/>
      <c r="P423" s="358"/>
      <c r="Q423" s="399" t="str">
        <f>IFERROR(VLOOKUP(P423,VALIDATIONS!$IE$2:$IG$48,2,FALSE),"")</f>
        <v/>
      </c>
      <c r="R423" s="106" t="str">
        <f>IF(AND(H423="",I423="",J423="",K423="",L423="",M423="",N423="",O423=""),"",  IF(OR(I423="",M423=""),0,I423*VLOOKUP(M423,VALIDATIONS!$AK$2:$AL$6,2)) +  IF(OR(H423="",J423="",K423=""),0, (H423*J423)*VLOOKUP(K423,VALIDATIONS!$AI$2:$AJ$5,2)))</f>
        <v/>
      </c>
      <c r="S423" s="113"/>
    </row>
    <row r="424" spans="1:19" x14ac:dyDescent="0.25">
      <c r="A424" s="116"/>
      <c r="B424" s="113"/>
      <c r="C424" s="358"/>
      <c r="D424" s="113"/>
      <c r="G424" s="358"/>
      <c r="H424" s="113"/>
      <c r="I424" s="113"/>
      <c r="J424" s="113"/>
      <c r="K424" s="358"/>
      <c r="L424" s="113"/>
      <c r="M424" s="358"/>
      <c r="N424" s="358"/>
      <c r="O424" s="358"/>
      <c r="P424" s="358"/>
      <c r="Q424" s="399" t="str">
        <f>IFERROR(VLOOKUP(P424,VALIDATIONS!$IE$2:$IG$48,2,FALSE),"")</f>
        <v/>
      </c>
      <c r="R424" s="106" t="str">
        <f>IF(AND(H424="",I424="",J424="",K424="",L424="",M424="",N424="",O424=""),"",  IF(OR(I424="",M424=""),0,I424*VLOOKUP(M424,VALIDATIONS!$AK$2:$AL$6,2)) +  IF(OR(H424="",J424="",K424=""),0, (H424*J424)*VLOOKUP(K424,VALIDATIONS!$AI$2:$AJ$5,2)))</f>
        <v/>
      </c>
      <c r="S424" s="113"/>
    </row>
    <row r="425" spans="1:19" x14ac:dyDescent="0.25">
      <c r="A425" s="116"/>
      <c r="B425" s="113"/>
      <c r="C425" s="358"/>
      <c r="D425" s="113"/>
      <c r="G425" s="358"/>
      <c r="H425" s="113"/>
      <c r="I425" s="113"/>
      <c r="J425" s="113"/>
      <c r="K425" s="358"/>
      <c r="L425" s="113"/>
      <c r="M425" s="358"/>
      <c r="N425" s="358"/>
      <c r="O425" s="358"/>
      <c r="P425" s="358"/>
      <c r="Q425" s="399" t="str">
        <f>IFERROR(VLOOKUP(P425,VALIDATIONS!$IE$2:$IG$48,2,FALSE),"")</f>
        <v/>
      </c>
      <c r="R425" s="106" t="str">
        <f>IF(AND(H425="",I425="",J425="",K425="",L425="",M425="",N425="",O425=""),"",  IF(OR(I425="",M425=""),0,I425*VLOOKUP(M425,VALIDATIONS!$AK$2:$AL$6,2)) +  IF(OR(H425="",J425="",K425=""),0, (H425*J425)*VLOOKUP(K425,VALIDATIONS!$AI$2:$AJ$5,2)))</f>
        <v/>
      </c>
      <c r="S425" s="113"/>
    </row>
    <row r="426" spans="1:19" x14ac:dyDescent="0.25">
      <c r="A426" s="116"/>
      <c r="B426" s="113"/>
      <c r="C426" s="358"/>
      <c r="D426" s="113"/>
      <c r="G426" s="358"/>
      <c r="H426" s="113"/>
      <c r="I426" s="113"/>
      <c r="J426" s="113"/>
      <c r="K426" s="358"/>
      <c r="L426" s="113"/>
      <c r="M426" s="358"/>
      <c r="N426" s="358"/>
      <c r="O426" s="358"/>
      <c r="P426" s="358"/>
      <c r="Q426" s="399" t="str">
        <f>IFERROR(VLOOKUP(P426,VALIDATIONS!$IE$2:$IG$48,2,FALSE),"")</f>
        <v/>
      </c>
      <c r="R426" s="106" t="str">
        <f>IF(AND(H426="",I426="",J426="",K426="",L426="",M426="",N426="",O426=""),"",  IF(OR(I426="",M426=""),0,I426*VLOOKUP(M426,VALIDATIONS!$AK$2:$AL$6,2)) +  IF(OR(H426="",J426="",K426=""),0, (H426*J426)*VLOOKUP(K426,VALIDATIONS!$AI$2:$AJ$5,2)))</f>
        <v/>
      </c>
      <c r="S426" s="113"/>
    </row>
    <row r="427" spans="1:19" x14ac:dyDescent="0.25">
      <c r="A427" s="116"/>
      <c r="B427" s="113"/>
      <c r="C427" s="358"/>
      <c r="D427" s="113"/>
      <c r="G427" s="358"/>
      <c r="H427" s="113"/>
      <c r="I427" s="113"/>
      <c r="J427" s="113"/>
      <c r="K427" s="358"/>
      <c r="L427" s="113"/>
      <c r="M427" s="358"/>
      <c r="N427" s="358"/>
      <c r="O427" s="358"/>
      <c r="P427" s="358"/>
      <c r="Q427" s="399" t="str">
        <f>IFERROR(VLOOKUP(P427,VALIDATIONS!$IE$2:$IG$48,2,FALSE),"")</f>
        <v/>
      </c>
      <c r="R427" s="106" t="str">
        <f>IF(AND(H427="",I427="",J427="",K427="",L427="",M427="",N427="",O427=""),"",  IF(OR(I427="",M427=""),0,I427*VLOOKUP(M427,VALIDATIONS!$AK$2:$AL$6,2)) +  IF(OR(H427="",J427="",K427=""),0, (H427*J427)*VLOOKUP(K427,VALIDATIONS!$AI$2:$AJ$5,2)))</f>
        <v/>
      </c>
      <c r="S427" s="113"/>
    </row>
    <row r="428" spans="1:19" x14ac:dyDescent="0.25">
      <c r="A428" s="116"/>
      <c r="B428" s="113"/>
      <c r="C428" s="358"/>
      <c r="D428" s="113"/>
      <c r="G428" s="358"/>
      <c r="H428" s="113"/>
      <c r="I428" s="113"/>
      <c r="J428" s="113"/>
      <c r="K428" s="358"/>
      <c r="L428" s="113"/>
      <c r="M428" s="358"/>
      <c r="N428" s="358"/>
      <c r="O428" s="358"/>
      <c r="P428" s="358"/>
      <c r="Q428" s="399" t="str">
        <f>IFERROR(VLOOKUP(P428,VALIDATIONS!$IE$2:$IG$48,2,FALSE),"")</f>
        <v/>
      </c>
      <c r="R428" s="106" t="str">
        <f>IF(AND(H428="",I428="",J428="",K428="",L428="",M428="",N428="",O428=""),"",  IF(OR(I428="",M428=""),0,I428*VLOOKUP(M428,VALIDATIONS!$AK$2:$AL$6,2)) +  IF(OR(H428="",J428="",K428=""),0, (H428*J428)*VLOOKUP(K428,VALIDATIONS!$AI$2:$AJ$5,2)))</f>
        <v/>
      </c>
      <c r="S428" s="113"/>
    </row>
    <row r="429" spans="1:19" x14ac:dyDescent="0.25">
      <c r="A429" s="116"/>
      <c r="B429" s="113"/>
      <c r="C429" s="358"/>
      <c r="D429" s="113"/>
      <c r="G429" s="358"/>
      <c r="H429" s="113"/>
      <c r="I429" s="113"/>
      <c r="J429" s="113"/>
      <c r="K429" s="358"/>
      <c r="L429" s="113"/>
      <c r="M429" s="358"/>
      <c r="N429" s="358"/>
      <c r="O429" s="358"/>
      <c r="P429" s="358"/>
      <c r="Q429" s="399" t="str">
        <f>IFERROR(VLOOKUP(P429,VALIDATIONS!$IE$2:$IG$48,2,FALSE),"")</f>
        <v/>
      </c>
      <c r="R429" s="106" t="str">
        <f>IF(AND(H429="",I429="",J429="",K429="",L429="",M429="",N429="",O429=""),"",  IF(OR(I429="",M429=""),0,I429*VLOOKUP(M429,VALIDATIONS!$AK$2:$AL$6,2)) +  IF(OR(H429="",J429="",K429=""),0, (H429*J429)*VLOOKUP(K429,VALIDATIONS!$AI$2:$AJ$5,2)))</f>
        <v/>
      </c>
      <c r="S429" s="113"/>
    </row>
    <row r="430" spans="1:19" x14ac:dyDescent="0.25">
      <c r="A430" s="116"/>
      <c r="B430" s="113"/>
      <c r="C430" s="358"/>
      <c r="D430" s="113"/>
      <c r="G430" s="358"/>
      <c r="H430" s="113"/>
      <c r="I430" s="113"/>
      <c r="J430" s="113"/>
      <c r="K430" s="358"/>
      <c r="L430" s="113"/>
      <c r="M430" s="358"/>
      <c r="N430" s="358"/>
      <c r="O430" s="358"/>
      <c r="P430" s="358"/>
      <c r="Q430" s="399" t="str">
        <f>IFERROR(VLOOKUP(P430,VALIDATIONS!$IE$2:$IG$48,2,FALSE),"")</f>
        <v/>
      </c>
      <c r="R430" s="106" t="str">
        <f>IF(AND(H430="",I430="",J430="",K430="",L430="",M430="",N430="",O430=""),"",  IF(OR(I430="",M430=""),0,I430*VLOOKUP(M430,VALIDATIONS!$AK$2:$AL$6,2)) +  IF(OR(H430="",J430="",K430=""),0, (H430*J430)*VLOOKUP(K430,VALIDATIONS!$AI$2:$AJ$5,2)))</f>
        <v/>
      </c>
      <c r="S430" s="113"/>
    </row>
    <row r="431" spans="1:19" x14ac:dyDescent="0.25">
      <c r="A431" s="116"/>
      <c r="B431" s="113"/>
      <c r="C431" s="358"/>
      <c r="D431" s="113"/>
      <c r="G431" s="358"/>
      <c r="H431" s="113"/>
      <c r="I431" s="113"/>
      <c r="J431" s="113"/>
      <c r="K431" s="358"/>
      <c r="L431" s="113"/>
      <c r="M431" s="358"/>
      <c r="N431" s="358"/>
      <c r="O431" s="358"/>
      <c r="P431" s="358"/>
      <c r="Q431" s="399" t="str">
        <f>IFERROR(VLOOKUP(P431,VALIDATIONS!$IE$2:$IG$48,2,FALSE),"")</f>
        <v/>
      </c>
      <c r="R431" s="106" t="str">
        <f>IF(AND(H431="",I431="",J431="",K431="",L431="",M431="",N431="",O431=""),"",  IF(OR(I431="",M431=""),0,I431*VLOOKUP(M431,VALIDATIONS!$AK$2:$AL$6,2)) +  IF(OR(H431="",J431="",K431=""),0, (H431*J431)*VLOOKUP(K431,VALIDATIONS!$AI$2:$AJ$5,2)))</f>
        <v/>
      </c>
      <c r="S431" s="113"/>
    </row>
    <row r="432" spans="1:19" x14ac:dyDescent="0.25">
      <c r="A432" s="116"/>
      <c r="B432" s="113"/>
      <c r="C432" s="358"/>
      <c r="D432" s="113"/>
      <c r="G432" s="358"/>
      <c r="H432" s="113"/>
      <c r="I432" s="113"/>
      <c r="J432" s="113"/>
      <c r="K432" s="358"/>
      <c r="L432" s="113"/>
      <c r="M432" s="358"/>
      <c r="N432" s="358"/>
      <c r="O432" s="358"/>
      <c r="P432" s="358"/>
      <c r="Q432" s="399" t="str">
        <f>IFERROR(VLOOKUP(P432,VALIDATIONS!$IE$2:$IG$48,2,FALSE),"")</f>
        <v/>
      </c>
      <c r="R432" s="106" t="str">
        <f>IF(AND(H432="",I432="",J432="",K432="",L432="",M432="",N432="",O432=""),"",  IF(OR(I432="",M432=""),0,I432*VLOOKUP(M432,VALIDATIONS!$AK$2:$AL$6,2)) +  IF(OR(H432="",J432="",K432=""),0, (H432*J432)*VLOOKUP(K432,VALIDATIONS!$AI$2:$AJ$5,2)))</f>
        <v/>
      </c>
      <c r="S432" s="113"/>
    </row>
    <row r="433" spans="1:19" x14ac:dyDescent="0.25">
      <c r="A433" s="116"/>
      <c r="B433" s="113"/>
      <c r="C433" s="358"/>
      <c r="D433" s="113"/>
      <c r="G433" s="358"/>
      <c r="H433" s="113"/>
      <c r="I433" s="113"/>
      <c r="J433" s="113"/>
      <c r="K433" s="358"/>
      <c r="L433" s="113"/>
      <c r="M433" s="358"/>
      <c r="N433" s="358"/>
      <c r="O433" s="358"/>
      <c r="P433" s="358"/>
      <c r="Q433" s="399" t="str">
        <f>IFERROR(VLOOKUP(P433,VALIDATIONS!$IE$2:$IG$48,2,FALSE),"")</f>
        <v/>
      </c>
      <c r="R433" s="106" t="str">
        <f>IF(AND(H433="",I433="",J433="",K433="",L433="",M433="",N433="",O433=""),"",  IF(OR(I433="",M433=""),0,I433*VLOOKUP(M433,VALIDATIONS!$AK$2:$AL$6,2)) +  IF(OR(H433="",J433="",K433=""),0, (H433*J433)*VLOOKUP(K433,VALIDATIONS!$AI$2:$AJ$5,2)))</f>
        <v/>
      </c>
      <c r="S433" s="113"/>
    </row>
    <row r="434" spans="1:19" x14ac:dyDescent="0.25">
      <c r="A434" s="116"/>
      <c r="B434" s="113"/>
      <c r="C434" s="358"/>
      <c r="D434" s="113"/>
      <c r="G434" s="358"/>
      <c r="H434" s="113"/>
      <c r="I434" s="113"/>
      <c r="J434" s="113"/>
      <c r="K434" s="358"/>
      <c r="L434" s="113"/>
      <c r="M434" s="358"/>
      <c r="N434" s="358"/>
      <c r="O434" s="358"/>
      <c r="P434" s="358"/>
      <c r="Q434" s="399" t="str">
        <f>IFERROR(VLOOKUP(P434,VALIDATIONS!$IE$2:$IG$48,2,FALSE),"")</f>
        <v/>
      </c>
      <c r="R434" s="106" t="str">
        <f>IF(AND(H434="",I434="",J434="",K434="",L434="",M434="",N434="",O434=""),"",  IF(OR(I434="",M434=""),0,I434*VLOOKUP(M434,VALIDATIONS!$AK$2:$AL$6,2)) +  IF(OR(H434="",J434="",K434=""),0, (H434*J434)*VLOOKUP(K434,VALIDATIONS!$AI$2:$AJ$5,2)))</f>
        <v/>
      </c>
      <c r="S434" s="113"/>
    </row>
    <row r="435" spans="1:19" x14ac:dyDescent="0.25">
      <c r="A435" s="116"/>
      <c r="B435" s="113"/>
      <c r="C435" s="358"/>
      <c r="D435" s="113"/>
      <c r="G435" s="358"/>
      <c r="H435" s="113"/>
      <c r="I435" s="113"/>
      <c r="J435" s="113"/>
      <c r="K435" s="358"/>
      <c r="L435" s="113"/>
      <c r="M435" s="358"/>
      <c r="N435" s="358"/>
      <c r="O435" s="358"/>
      <c r="P435" s="358"/>
      <c r="Q435" s="399" t="str">
        <f>IFERROR(VLOOKUP(P435,VALIDATIONS!$IE$2:$IG$48,2,FALSE),"")</f>
        <v/>
      </c>
      <c r="R435" s="106" t="str">
        <f>IF(AND(H435="",I435="",J435="",K435="",L435="",M435="",N435="",O435=""),"",  IF(OR(I435="",M435=""),0,I435*VLOOKUP(M435,VALIDATIONS!$AK$2:$AL$6,2)) +  IF(OR(H435="",J435="",K435=""),0, (H435*J435)*VLOOKUP(K435,VALIDATIONS!$AI$2:$AJ$5,2)))</f>
        <v/>
      </c>
      <c r="S435" s="113"/>
    </row>
    <row r="436" spans="1:19" x14ac:dyDescent="0.25">
      <c r="A436" s="116"/>
      <c r="B436" s="113"/>
      <c r="C436" s="358"/>
      <c r="D436" s="113"/>
      <c r="G436" s="358"/>
      <c r="H436" s="113"/>
      <c r="I436" s="113"/>
      <c r="J436" s="113"/>
      <c r="K436" s="358"/>
      <c r="L436" s="113"/>
      <c r="M436" s="358"/>
      <c r="N436" s="358"/>
      <c r="O436" s="358"/>
      <c r="P436" s="358"/>
      <c r="Q436" s="399" t="str">
        <f>IFERROR(VLOOKUP(P436,VALIDATIONS!$IE$2:$IG$48,2,FALSE),"")</f>
        <v/>
      </c>
      <c r="R436" s="106" t="str">
        <f>IF(AND(H436="",I436="",J436="",K436="",L436="",M436="",N436="",O436=""),"",  IF(OR(I436="",M436=""),0,I436*VLOOKUP(M436,VALIDATIONS!$AK$2:$AL$6,2)) +  IF(OR(H436="",J436="",K436=""),0, (H436*J436)*VLOOKUP(K436,VALIDATIONS!$AI$2:$AJ$5,2)))</f>
        <v/>
      </c>
      <c r="S436" s="113"/>
    </row>
    <row r="437" spans="1:19" x14ac:dyDescent="0.25">
      <c r="A437" s="116"/>
      <c r="B437" s="113"/>
      <c r="C437" s="358"/>
      <c r="D437" s="113"/>
      <c r="G437" s="358"/>
      <c r="H437" s="113"/>
      <c r="I437" s="113"/>
      <c r="J437" s="113"/>
      <c r="K437" s="358"/>
      <c r="L437" s="113"/>
      <c r="M437" s="358"/>
      <c r="N437" s="358"/>
      <c r="O437" s="358"/>
      <c r="P437" s="358"/>
      <c r="Q437" s="399" t="str">
        <f>IFERROR(VLOOKUP(P437,VALIDATIONS!$IE$2:$IG$48,2,FALSE),"")</f>
        <v/>
      </c>
      <c r="R437" s="106" t="str">
        <f>IF(AND(H437="",I437="",J437="",K437="",L437="",M437="",N437="",O437=""),"",  IF(OR(I437="",M437=""),0,I437*VLOOKUP(M437,VALIDATIONS!$AK$2:$AL$6,2)) +  IF(OR(H437="",J437="",K437=""),0, (H437*J437)*VLOOKUP(K437,VALIDATIONS!$AI$2:$AJ$5,2)))</f>
        <v/>
      </c>
      <c r="S437" s="113"/>
    </row>
    <row r="438" spans="1:19" x14ac:dyDescent="0.25">
      <c r="A438" s="116"/>
      <c r="B438" s="113"/>
      <c r="C438" s="358"/>
      <c r="D438" s="113"/>
      <c r="G438" s="358"/>
      <c r="H438" s="113"/>
      <c r="I438" s="113"/>
      <c r="J438" s="113"/>
      <c r="K438" s="358"/>
      <c r="L438" s="113"/>
      <c r="M438" s="358"/>
      <c r="N438" s="358"/>
      <c r="O438" s="358"/>
      <c r="P438" s="358"/>
      <c r="Q438" s="399" t="str">
        <f>IFERROR(VLOOKUP(P438,VALIDATIONS!$IE$2:$IG$48,2,FALSE),"")</f>
        <v/>
      </c>
      <c r="R438" s="106" t="str">
        <f>IF(AND(H438="",I438="",J438="",K438="",L438="",M438="",N438="",O438=""),"",  IF(OR(I438="",M438=""),0,I438*VLOOKUP(M438,VALIDATIONS!$AK$2:$AL$6,2)) +  IF(OR(H438="",J438="",K438=""),0, (H438*J438)*VLOOKUP(K438,VALIDATIONS!$AI$2:$AJ$5,2)))</f>
        <v/>
      </c>
      <c r="S438" s="113"/>
    </row>
    <row r="439" spans="1:19" x14ac:dyDescent="0.25">
      <c r="A439" s="116"/>
      <c r="B439" s="113"/>
      <c r="C439" s="358"/>
      <c r="D439" s="113"/>
      <c r="G439" s="358"/>
      <c r="H439" s="113"/>
      <c r="I439" s="113"/>
      <c r="J439" s="113"/>
      <c r="K439" s="358"/>
      <c r="L439" s="113"/>
      <c r="M439" s="358"/>
      <c r="N439" s="358"/>
      <c r="O439" s="358"/>
      <c r="P439" s="358"/>
      <c r="Q439" s="399" t="str">
        <f>IFERROR(VLOOKUP(P439,VALIDATIONS!$IE$2:$IG$48,2,FALSE),"")</f>
        <v/>
      </c>
      <c r="R439" s="106" t="str">
        <f>IF(AND(H439="",I439="",J439="",K439="",L439="",M439="",N439="",O439=""),"",  IF(OR(I439="",M439=""),0,I439*VLOOKUP(M439,VALIDATIONS!$AK$2:$AL$6,2)) +  IF(OR(H439="",J439="",K439=""),0, (H439*J439)*VLOOKUP(K439,VALIDATIONS!$AI$2:$AJ$5,2)))</f>
        <v/>
      </c>
      <c r="S439" s="113"/>
    </row>
    <row r="440" spans="1:19" x14ac:dyDescent="0.25">
      <c r="A440" s="116"/>
      <c r="B440" s="113"/>
      <c r="C440" s="358"/>
      <c r="D440" s="113"/>
      <c r="G440" s="358"/>
      <c r="H440" s="113"/>
      <c r="I440" s="113"/>
      <c r="J440" s="113"/>
      <c r="K440" s="358"/>
      <c r="L440" s="113"/>
      <c r="M440" s="358"/>
      <c r="N440" s="358"/>
      <c r="O440" s="358"/>
      <c r="P440" s="358"/>
      <c r="Q440" s="399" t="str">
        <f>IFERROR(VLOOKUP(P440,VALIDATIONS!$IE$2:$IG$48,2,FALSE),"")</f>
        <v/>
      </c>
      <c r="R440" s="106" t="str">
        <f>IF(AND(H440="",I440="",J440="",K440="",L440="",M440="",N440="",O440=""),"",  IF(OR(I440="",M440=""),0,I440*VLOOKUP(M440,VALIDATIONS!$AK$2:$AL$6,2)) +  IF(OR(H440="",J440="",K440=""),0, (H440*J440)*VLOOKUP(K440,VALIDATIONS!$AI$2:$AJ$5,2)))</f>
        <v/>
      </c>
      <c r="S440" s="113"/>
    </row>
    <row r="441" spans="1:19" x14ac:dyDescent="0.25">
      <c r="A441" s="116"/>
      <c r="B441" s="113"/>
      <c r="C441" s="358"/>
      <c r="D441" s="113"/>
      <c r="G441" s="358"/>
      <c r="H441" s="113"/>
      <c r="I441" s="113"/>
      <c r="J441" s="113"/>
      <c r="K441" s="358"/>
      <c r="L441" s="113"/>
      <c r="M441" s="358"/>
      <c r="N441" s="358"/>
      <c r="O441" s="358"/>
      <c r="P441" s="358"/>
      <c r="Q441" s="399" t="str">
        <f>IFERROR(VLOOKUP(P441,VALIDATIONS!$IE$2:$IG$48,2,FALSE),"")</f>
        <v/>
      </c>
      <c r="R441" s="106" t="str">
        <f>IF(AND(H441="",I441="",J441="",K441="",L441="",M441="",N441="",O441=""),"",  IF(OR(I441="",M441=""),0,I441*VLOOKUP(M441,VALIDATIONS!$AK$2:$AL$6,2)) +  IF(OR(H441="",J441="",K441=""),0, (H441*J441)*VLOOKUP(K441,VALIDATIONS!$AI$2:$AJ$5,2)))</f>
        <v/>
      </c>
      <c r="S441" s="113"/>
    </row>
    <row r="442" spans="1:19" x14ac:dyDescent="0.25">
      <c r="A442" s="116"/>
      <c r="B442" s="113"/>
      <c r="C442" s="358"/>
      <c r="D442" s="113"/>
      <c r="G442" s="358"/>
      <c r="H442" s="113"/>
      <c r="I442" s="113"/>
      <c r="J442" s="113"/>
      <c r="K442" s="358"/>
      <c r="L442" s="113"/>
      <c r="M442" s="358"/>
      <c r="N442" s="358"/>
      <c r="O442" s="358"/>
      <c r="P442" s="358"/>
      <c r="Q442" s="399" t="str">
        <f>IFERROR(VLOOKUP(P442,VALIDATIONS!$IE$2:$IG$48,2,FALSE),"")</f>
        <v/>
      </c>
      <c r="R442" s="106" t="str">
        <f>IF(AND(H442="",I442="",J442="",K442="",L442="",M442="",N442="",O442=""),"",  IF(OR(I442="",M442=""),0,I442*VLOOKUP(M442,VALIDATIONS!$AK$2:$AL$6,2)) +  IF(OR(H442="",J442="",K442=""),0, (H442*J442)*VLOOKUP(K442,VALIDATIONS!$AI$2:$AJ$5,2)))</f>
        <v/>
      </c>
      <c r="S442" s="113"/>
    </row>
    <row r="443" spans="1:19" x14ac:dyDescent="0.25">
      <c r="A443" s="116"/>
      <c r="B443" s="113"/>
      <c r="C443" s="358"/>
      <c r="D443" s="113"/>
      <c r="G443" s="358"/>
      <c r="H443" s="113"/>
      <c r="I443" s="113"/>
      <c r="J443" s="113"/>
      <c r="K443" s="358"/>
      <c r="L443" s="113"/>
      <c r="M443" s="358"/>
      <c r="N443" s="358"/>
      <c r="O443" s="358"/>
      <c r="P443" s="358"/>
      <c r="Q443" s="399" t="str">
        <f>IFERROR(VLOOKUP(P443,VALIDATIONS!$IE$2:$IG$48,2,FALSE),"")</f>
        <v/>
      </c>
      <c r="R443" s="106" t="str">
        <f>IF(AND(H443="",I443="",J443="",K443="",L443="",M443="",N443="",O443=""),"",  IF(OR(I443="",M443=""),0,I443*VLOOKUP(M443,VALIDATIONS!$AK$2:$AL$6,2)) +  IF(OR(H443="",J443="",K443=""),0, (H443*J443)*VLOOKUP(K443,VALIDATIONS!$AI$2:$AJ$5,2)))</f>
        <v/>
      </c>
      <c r="S443" s="113"/>
    </row>
    <row r="444" spans="1:19" x14ac:dyDescent="0.25">
      <c r="A444" s="116"/>
      <c r="B444" s="113"/>
      <c r="C444" s="358"/>
      <c r="D444" s="113"/>
      <c r="G444" s="358"/>
      <c r="H444" s="113"/>
      <c r="I444" s="113"/>
      <c r="J444" s="113"/>
      <c r="K444" s="358"/>
      <c r="L444" s="113"/>
      <c r="M444" s="358"/>
      <c r="N444" s="358"/>
      <c r="O444" s="358"/>
      <c r="P444" s="358"/>
      <c r="Q444" s="399" t="str">
        <f>IFERROR(VLOOKUP(P444,VALIDATIONS!$IE$2:$IG$48,2,FALSE),"")</f>
        <v/>
      </c>
      <c r="R444" s="106" t="str">
        <f>IF(AND(H444="",I444="",J444="",K444="",L444="",M444="",N444="",O444=""),"",  IF(OR(I444="",M444=""),0,I444*VLOOKUP(M444,VALIDATIONS!$AK$2:$AL$6,2)) +  IF(OR(H444="",J444="",K444=""),0, (H444*J444)*VLOOKUP(K444,VALIDATIONS!$AI$2:$AJ$5,2)))</f>
        <v/>
      </c>
      <c r="S444" s="113"/>
    </row>
    <row r="445" spans="1:19" x14ac:dyDescent="0.25">
      <c r="A445" s="116"/>
      <c r="B445" s="113"/>
      <c r="C445" s="358"/>
      <c r="D445" s="113"/>
      <c r="G445" s="358"/>
      <c r="H445" s="113"/>
      <c r="I445" s="113"/>
      <c r="J445" s="113"/>
      <c r="K445" s="358"/>
      <c r="L445" s="113"/>
      <c r="M445" s="358"/>
      <c r="N445" s="358"/>
      <c r="O445" s="358"/>
      <c r="P445" s="358"/>
      <c r="Q445" s="399" t="str">
        <f>IFERROR(VLOOKUP(P445,VALIDATIONS!$IE$2:$IG$48,2,FALSE),"")</f>
        <v/>
      </c>
      <c r="R445" s="106" t="str">
        <f>IF(AND(H445="",I445="",J445="",K445="",L445="",M445="",N445="",O445=""),"",  IF(OR(I445="",M445=""),0,I445*VLOOKUP(M445,VALIDATIONS!$AK$2:$AL$6,2)) +  IF(OR(H445="",J445="",K445=""),0, (H445*J445)*VLOOKUP(K445,VALIDATIONS!$AI$2:$AJ$5,2)))</f>
        <v/>
      </c>
      <c r="S445" s="113"/>
    </row>
    <row r="446" spans="1:19" x14ac:dyDescent="0.25">
      <c r="A446" s="116"/>
      <c r="B446" s="113"/>
      <c r="C446" s="358"/>
      <c r="D446" s="113"/>
      <c r="G446" s="358"/>
      <c r="H446" s="113"/>
      <c r="I446" s="113"/>
      <c r="J446" s="113"/>
      <c r="K446" s="358"/>
      <c r="L446" s="113"/>
      <c r="M446" s="358"/>
      <c r="N446" s="358"/>
      <c r="O446" s="358"/>
      <c r="P446" s="358"/>
      <c r="Q446" s="399" t="str">
        <f>IFERROR(VLOOKUP(P446,VALIDATIONS!$IE$2:$IG$48,2,FALSE),"")</f>
        <v/>
      </c>
      <c r="R446" s="106" t="str">
        <f>IF(AND(H446="",I446="",J446="",K446="",L446="",M446="",N446="",O446=""),"",  IF(OR(I446="",M446=""),0,I446*VLOOKUP(M446,VALIDATIONS!$AK$2:$AL$6,2)) +  IF(OR(H446="",J446="",K446=""),0, (H446*J446)*VLOOKUP(K446,VALIDATIONS!$AI$2:$AJ$5,2)))</f>
        <v/>
      </c>
      <c r="S446" s="113"/>
    </row>
    <row r="447" spans="1:19" x14ac:dyDescent="0.25">
      <c r="A447" s="116"/>
      <c r="B447" s="113"/>
      <c r="C447" s="358"/>
      <c r="D447" s="113"/>
      <c r="G447" s="358"/>
      <c r="H447" s="113"/>
      <c r="I447" s="113"/>
      <c r="J447" s="113"/>
      <c r="K447" s="358"/>
      <c r="L447" s="113"/>
      <c r="M447" s="358"/>
      <c r="N447" s="358"/>
      <c r="O447" s="358"/>
      <c r="P447" s="358"/>
      <c r="Q447" s="399" t="str">
        <f>IFERROR(VLOOKUP(P447,VALIDATIONS!$IE$2:$IG$48,2,FALSE),"")</f>
        <v/>
      </c>
      <c r="R447" s="106" t="str">
        <f>IF(AND(H447="",I447="",J447="",K447="",L447="",M447="",N447="",O447=""),"",  IF(OR(I447="",M447=""),0,I447*VLOOKUP(M447,VALIDATIONS!$AK$2:$AL$6,2)) +  IF(OR(H447="",J447="",K447=""),0, (H447*J447)*VLOOKUP(K447,VALIDATIONS!$AI$2:$AJ$5,2)))</f>
        <v/>
      </c>
      <c r="S447" s="113"/>
    </row>
    <row r="448" spans="1:19" x14ac:dyDescent="0.25">
      <c r="A448" s="116"/>
      <c r="B448" s="113"/>
      <c r="C448" s="358"/>
      <c r="D448" s="113"/>
      <c r="G448" s="358"/>
      <c r="H448" s="113"/>
      <c r="I448" s="113"/>
      <c r="J448" s="113"/>
      <c r="K448" s="358"/>
      <c r="L448" s="113"/>
      <c r="M448" s="358"/>
      <c r="N448" s="358"/>
      <c r="O448" s="358"/>
      <c r="P448" s="358"/>
      <c r="Q448" s="399" t="str">
        <f>IFERROR(VLOOKUP(P448,VALIDATIONS!$IE$2:$IG$48,2,FALSE),"")</f>
        <v/>
      </c>
      <c r="R448" s="106" t="str">
        <f>IF(AND(H448="",I448="",J448="",K448="",L448="",M448="",N448="",O448=""),"",  IF(OR(I448="",M448=""),0,I448*VLOOKUP(M448,VALIDATIONS!$AK$2:$AL$6,2)) +  IF(OR(H448="",J448="",K448=""),0, (H448*J448)*VLOOKUP(K448,VALIDATIONS!$AI$2:$AJ$5,2)))</f>
        <v/>
      </c>
      <c r="S448" s="113"/>
    </row>
    <row r="449" spans="1:19" x14ac:dyDescent="0.25">
      <c r="A449" s="116"/>
      <c r="B449" s="113"/>
      <c r="C449" s="358"/>
      <c r="D449" s="113"/>
      <c r="G449" s="358"/>
      <c r="H449" s="113"/>
      <c r="I449" s="113"/>
      <c r="J449" s="113"/>
      <c r="K449" s="358"/>
      <c r="L449" s="113"/>
      <c r="M449" s="358"/>
      <c r="N449" s="358"/>
      <c r="O449" s="358"/>
      <c r="P449" s="358"/>
      <c r="Q449" s="399" t="str">
        <f>IFERROR(VLOOKUP(P449,VALIDATIONS!$IE$2:$IG$48,2,FALSE),"")</f>
        <v/>
      </c>
      <c r="R449" s="106" t="str">
        <f>IF(AND(H449="",I449="",J449="",K449="",L449="",M449="",N449="",O449=""),"",  IF(OR(I449="",M449=""),0,I449*VLOOKUP(M449,VALIDATIONS!$AK$2:$AL$6,2)) +  IF(OR(H449="",J449="",K449=""),0, (H449*J449)*VLOOKUP(K449,VALIDATIONS!$AI$2:$AJ$5,2)))</f>
        <v/>
      </c>
      <c r="S449" s="113"/>
    </row>
    <row r="450" spans="1:19" x14ac:dyDescent="0.25">
      <c r="A450" s="116"/>
      <c r="B450" s="113"/>
      <c r="C450" s="358"/>
      <c r="D450" s="113"/>
      <c r="G450" s="358"/>
      <c r="H450" s="113"/>
      <c r="I450" s="113"/>
      <c r="J450" s="113"/>
      <c r="K450" s="358"/>
      <c r="L450" s="113"/>
      <c r="M450" s="358"/>
      <c r="N450" s="358"/>
      <c r="O450" s="358"/>
      <c r="P450" s="358"/>
      <c r="Q450" s="399" t="str">
        <f>IFERROR(VLOOKUP(P450,VALIDATIONS!$IE$2:$IG$48,2,FALSE),"")</f>
        <v/>
      </c>
      <c r="R450" s="106" t="str">
        <f>IF(AND(H450="",I450="",J450="",K450="",L450="",M450="",N450="",O450=""),"",  IF(OR(I450="",M450=""),0,I450*VLOOKUP(M450,VALIDATIONS!$AK$2:$AL$6,2)) +  IF(OR(H450="",J450="",K450=""),0, (H450*J450)*VLOOKUP(K450,VALIDATIONS!$AI$2:$AJ$5,2)))</f>
        <v/>
      </c>
      <c r="S450" s="113"/>
    </row>
    <row r="451" spans="1:19" x14ac:dyDescent="0.25">
      <c r="A451" s="116"/>
      <c r="B451" s="113"/>
      <c r="C451" s="358"/>
      <c r="D451" s="113"/>
      <c r="G451" s="358"/>
      <c r="H451" s="113"/>
      <c r="I451" s="113"/>
      <c r="J451" s="113"/>
      <c r="K451" s="358"/>
      <c r="L451" s="113"/>
      <c r="M451" s="358"/>
      <c r="N451" s="358"/>
      <c r="O451" s="358"/>
      <c r="P451" s="358"/>
      <c r="Q451" s="399" t="str">
        <f>IFERROR(VLOOKUP(P451,VALIDATIONS!$IE$2:$IG$48,2,FALSE),"")</f>
        <v/>
      </c>
      <c r="R451" s="106" t="str">
        <f>IF(AND(H451="",I451="",J451="",K451="",L451="",M451="",N451="",O451=""),"",  IF(OR(I451="",M451=""),0,I451*VLOOKUP(M451,VALIDATIONS!$AK$2:$AL$6,2)) +  IF(OR(H451="",J451="",K451=""),0, (H451*J451)*VLOOKUP(K451,VALIDATIONS!$AI$2:$AJ$5,2)))</f>
        <v/>
      </c>
      <c r="S451" s="113"/>
    </row>
    <row r="452" spans="1:19" x14ac:dyDescent="0.25">
      <c r="A452" s="116"/>
      <c r="B452" s="113"/>
      <c r="C452" s="358"/>
      <c r="D452" s="113"/>
      <c r="G452" s="358"/>
      <c r="H452" s="113"/>
      <c r="I452" s="113"/>
      <c r="J452" s="113"/>
      <c r="K452" s="358"/>
      <c r="L452" s="113"/>
      <c r="M452" s="358"/>
      <c r="N452" s="358"/>
      <c r="O452" s="358"/>
      <c r="P452" s="358"/>
      <c r="Q452" s="399" t="str">
        <f>IFERROR(VLOOKUP(P452,VALIDATIONS!$IE$2:$IG$48,2,FALSE),"")</f>
        <v/>
      </c>
      <c r="R452" s="106" t="str">
        <f>IF(AND(H452="",I452="",J452="",K452="",L452="",M452="",N452="",O452=""),"",  IF(OR(I452="",M452=""),0,I452*VLOOKUP(M452,VALIDATIONS!$AK$2:$AL$6,2)) +  IF(OR(H452="",J452="",K452=""),0, (H452*J452)*VLOOKUP(K452,VALIDATIONS!$AI$2:$AJ$5,2)))</f>
        <v/>
      </c>
      <c r="S452" s="113"/>
    </row>
    <row r="453" spans="1:19" x14ac:dyDescent="0.25">
      <c r="A453" s="116"/>
      <c r="B453" s="113"/>
      <c r="C453" s="358"/>
      <c r="D453" s="113"/>
      <c r="G453" s="358"/>
      <c r="H453" s="113"/>
      <c r="I453" s="113"/>
      <c r="J453" s="113"/>
      <c r="K453" s="358"/>
      <c r="L453" s="113"/>
      <c r="M453" s="358"/>
      <c r="N453" s="358"/>
      <c r="O453" s="358"/>
      <c r="P453" s="358"/>
      <c r="Q453" s="399" t="str">
        <f>IFERROR(VLOOKUP(P453,VALIDATIONS!$IE$2:$IG$48,2,FALSE),"")</f>
        <v/>
      </c>
      <c r="R453" s="106" t="str">
        <f>IF(AND(H453="",I453="",J453="",K453="",L453="",M453="",N453="",O453=""),"",  IF(OR(I453="",M453=""),0,I453*VLOOKUP(M453,VALIDATIONS!$AK$2:$AL$6,2)) +  IF(OR(H453="",J453="",K453=""),0, (H453*J453)*VLOOKUP(K453,VALIDATIONS!$AI$2:$AJ$5,2)))</f>
        <v/>
      </c>
      <c r="S453" s="113"/>
    </row>
    <row r="454" spans="1:19" x14ac:dyDescent="0.25">
      <c r="A454" s="116"/>
      <c r="B454" s="113"/>
      <c r="C454" s="358"/>
      <c r="D454" s="113"/>
      <c r="G454" s="358"/>
      <c r="H454" s="113"/>
      <c r="I454" s="113"/>
      <c r="J454" s="113"/>
      <c r="K454" s="358"/>
      <c r="L454" s="113"/>
      <c r="M454" s="358"/>
      <c r="N454" s="358"/>
      <c r="O454" s="358"/>
      <c r="P454" s="358"/>
      <c r="Q454" s="399" t="str">
        <f>IFERROR(VLOOKUP(P454,VALIDATIONS!$IE$2:$IG$48,2,FALSE),"")</f>
        <v/>
      </c>
      <c r="R454" s="106" t="str">
        <f>IF(AND(H454="",I454="",J454="",K454="",L454="",M454="",N454="",O454=""),"",  IF(OR(I454="",M454=""),0,I454*VLOOKUP(M454,VALIDATIONS!$AK$2:$AL$6,2)) +  IF(OR(H454="",J454="",K454=""),0, (H454*J454)*VLOOKUP(K454,VALIDATIONS!$AI$2:$AJ$5,2)))</f>
        <v/>
      </c>
      <c r="S454" s="113"/>
    </row>
    <row r="455" spans="1:19" x14ac:dyDescent="0.25">
      <c r="A455" s="116"/>
      <c r="B455" s="113"/>
      <c r="C455" s="358"/>
      <c r="D455" s="113"/>
      <c r="G455" s="358"/>
      <c r="H455" s="113"/>
      <c r="I455" s="113"/>
      <c r="J455" s="113"/>
      <c r="K455" s="358"/>
      <c r="L455" s="113"/>
      <c r="M455" s="358"/>
      <c r="N455" s="358"/>
      <c r="O455" s="358"/>
      <c r="P455" s="358"/>
      <c r="Q455" s="399" t="str">
        <f>IFERROR(VLOOKUP(P455,VALIDATIONS!$IE$2:$IG$48,2,FALSE),"")</f>
        <v/>
      </c>
      <c r="R455" s="106" t="str">
        <f>IF(AND(H455="",I455="",J455="",K455="",L455="",M455="",N455="",O455=""),"",  IF(OR(I455="",M455=""),0,I455*VLOOKUP(M455,VALIDATIONS!$AK$2:$AL$6,2)) +  IF(OR(H455="",J455="",K455=""),0, (H455*J455)*VLOOKUP(K455,VALIDATIONS!$AI$2:$AJ$5,2)))</f>
        <v/>
      </c>
      <c r="S455" s="113"/>
    </row>
    <row r="456" spans="1:19" x14ac:dyDescent="0.25">
      <c r="A456" s="116"/>
      <c r="B456" s="113"/>
      <c r="C456" s="358"/>
      <c r="D456" s="113"/>
      <c r="G456" s="358"/>
      <c r="H456" s="113"/>
      <c r="I456" s="113"/>
      <c r="J456" s="113"/>
      <c r="K456" s="358"/>
      <c r="L456" s="113"/>
      <c r="M456" s="358"/>
      <c r="N456" s="358"/>
      <c r="O456" s="358"/>
      <c r="P456" s="358"/>
      <c r="Q456" s="399" t="str">
        <f>IFERROR(VLOOKUP(P456,VALIDATIONS!$IE$2:$IG$48,2,FALSE),"")</f>
        <v/>
      </c>
      <c r="R456" s="106" t="str">
        <f>IF(AND(H456="",I456="",J456="",K456="",L456="",M456="",N456="",O456=""),"",  IF(OR(I456="",M456=""),0,I456*VLOOKUP(M456,VALIDATIONS!$AK$2:$AL$6,2)) +  IF(OR(H456="",J456="",K456=""),0, (H456*J456)*VLOOKUP(K456,VALIDATIONS!$AI$2:$AJ$5,2)))</f>
        <v/>
      </c>
      <c r="S456" s="113"/>
    </row>
    <row r="457" spans="1:19" x14ac:dyDescent="0.25">
      <c r="A457" s="116"/>
      <c r="B457" s="113"/>
      <c r="C457" s="358"/>
      <c r="D457" s="113"/>
      <c r="G457" s="358"/>
      <c r="H457" s="113"/>
      <c r="I457" s="113"/>
      <c r="J457" s="113"/>
      <c r="K457" s="358"/>
      <c r="L457" s="113"/>
      <c r="M457" s="358"/>
      <c r="N457" s="358"/>
      <c r="O457" s="358"/>
      <c r="P457" s="358"/>
      <c r="Q457" s="399" t="str">
        <f>IFERROR(VLOOKUP(P457,VALIDATIONS!$IE$2:$IG$48,2,FALSE),"")</f>
        <v/>
      </c>
      <c r="R457" s="106" t="str">
        <f>IF(AND(H457="",I457="",J457="",K457="",L457="",M457="",N457="",O457=""),"",  IF(OR(I457="",M457=""),0,I457*VLOOKUP(M457,VALIDATIONS!$AK$2:$AL$6,2)) +  IF(OR(H457="",J457="",K457=""),0, (H457*J457)*VLOOKUP(K457,VALIDATIONS!$AI$2:$AJ$5,2)))</f>
        <v/>
      </c>
      <c r="S457" s="113"/>
    </row>
    <row r="458" spans="1:19" x14ac:dyDescent="0.25">
      <c r="A458" s="116"/>
      <c r="B458" s="113"/>
      <c r="C458" s="358"/>
      <c r="D458" s="113"/>
      <c r="G458" s="358"/>
      <c r="H458" s="113"/>
      <c r="I458" s="113"/>
      <c r="J458" s="113"/>
      <c r="K458" s="358"/>
      <c r="L458" s="113"/>
      <c r="M458" s="358"/>
      <c r="N458" s="358"/>
      <c r="O458" s="358"/>
      <c r="P458" s="358"/>
      <c r="Q458" s="399" t="str">
        <f>IFERROR(VLOOKUP(P458,VALIDATIONS!$IE$2:$IG$48,2,FALSE),"")</f>
        <v/>
      </c>
      <c r="R458" s="106" t="str">
        <f>IF(AND(H458="",I458="",J458="",K458="",L458="",M458="",N458="",O458=""),"",  IF(OR(I458="",M458=""),0,I458*VLOOKUP(M458,VALIDATIONS!$AK$2:$AL$6,2)) +  IF(OR(H458="",J458="",K458=""),0, (H458*J458)*VLOOKUP(K458,VALIDATIONS!$AI$2:$AJ$5,2)))</f>
        <v/>
      </c>
      <c r="S458" s="113"/>
    </row>
    <row r="459" spans="1:19" x14ac:dyDescent="0.25">
      <c r="A459" s="116"/>
      <c r="B459" s="113"/>
      <c r="C459" s="358"/>
      <c r="D459" s="113"/>
      <c r="G459" s="358"/>
      <c r="H459" s="113"/>
      <c r="I459" s="113"/>
      <c r="J459" s="113"/>
      <c r="K459" s="358"/>
      <c r="L459" s="113"/>
      <c r="M459" s="358"/>
      <c r="N459" s="358"/>
      <c r="O459" s="358"/>
      <c r="P459" s="358"/>
      <c r="Q459" s="399" t="str">
        <f>IFERROR(VLOOKUP(P459,VALIDATIONS!$IE$2:$IG$48,2,FALSE),"")</f>
        <v/>
      </c>
      <c r="R459" s="106" t="str">
        <f>IF(AND(H459="",I459="",J459="",K459="",L459="",M459="",N459="",O459=""),"",  IF(OR(I459="",M459=""),0,I459*VLOOKUP(M459,VALIDATIONS!$AK$2:$AL$6,2)) +  IF(OR(H459="",J459="",K459=""),0, (H459*J459)*VLOOKUP(K459,VALIDATIONS!$AI$2:$AJ$5,2)))</f>
        <v/>
      </c>
      <c r="S459" s="113"/>
    </row>
    <row r="460" spans="1:19" x14ac:dyDescent="0.25">
      <c r="A460" s="116"/>
      <c r="B460" s="113"/>
      <c r="C460" s="358"/>
      <c r="D460" s="113"/>
      <c r="G460" s="358"/>
      <c r="H460" s="113"/>
      <c r="I460" s="113"/>
      <c r="J460" s="113"/>
      <c r="K460" s="358"/>
      <c r="L460" s="113"/>
      <c r="M460" s="358"/>
      <c r="N460" s="358"/>
      <c r="O460" s="358"/>
      <c r="P460" s="358"/>
      <c r="Q460" s="399" t="str">
        <f>IFERROR(VLOOKUP(P460,VALIDATIONS!$IE$2:$IG$48,2,FALSE),"")</f>
        <v/>
      </c>
      <c r="R460" s="106" t="str">
        <f>IF(AND(H460="",I460="",J460="",K460="",L460="",M460="",N460="",O460=""),"",  IF(OR(I460="",M460=""),0,I460*VLOOKUP(M460,VALIDATIONS!$AK$2:$AL$6,2)) +  IF(OR(H460="",J460="",K460=""),0, (H460*J460)*VLOOKUP(K460,VALIDATIONS!$AI$2:$AJ$5,2)))</f>
        <v/>
      </c>
      <c r="S460" s="113"/>
    </row>
    <row r="461" spans="1:19" x14ac:dyDescent="0.25">
      <c r="A461" s="116"/>
      <c r="B461" s="113"/>
      <c r="C461" s="358"/>
      <c r="D461" s="113"/>
      <c r="G461" s="358"/>
      <c r="H461" s="113"/>
      <c r="I461" s="113"/>
      <c r="J461" s="113"/>
      <c r="K461" s="358"/>
      <c r="L461" s="113"/>
      <c r="M461" s="358"/>
      <c r="N461" s="358"/>
      <c r="O461" s="358"/>
      <c r="P461" s="358"/>
      <c r="Q461" s="399" t="str">
        <f>IFERROR(VLOOKUP(P461,VALIDATIONS!$IE$2:$IG$48,2,FALSE),"")</f>
        <v/>
      </c>
      <c r="R461" s="106" t="str">
        <f>IF(AND(H461="",I461="",J461="",K461="",L461="",M461="",N461="",O461=""),"",  IF(OR(I461="",M461=""),0,I461*VLOOKUP(M461,VALIDATIONS!$AK$2:$AL$6,2)) +  IF(OR(H461="",J461="",K461=""),0, (H461*J461)*VLOOKUP(K461,VALIDATIONS!$AI$2:$AJ$5,2)))</f>
        <v/>
      </c>
      <c r="S461" s="113"/>
    </row>
    <row r="462" spans="1:19" x14ac:dyDescent="0.25">
      <c r="A462" s="116"/>
      <c r="B462" s="113"/>
      <c r="C462" s="358"/>
      <c r="D462" s="113"/>
      <c r="G462" s="358"/>
      <c r="H462" s="113"/>
      <c r="I462" s="113"/>
      <c r="J462" s="113"/>
      <c r="K462" s="358"/>
      <c r="L462" s="113"/>
      <c r="M462" s="358"/>
      <c r="N462" s="358"/>
      <c r="O462" s="358"/>
      <c r="P462" s="358"/>
      <c r="Q462" s="399" t="str">
        <f>IFERROR(VLOOKUP(P462,VALIDATIONS!$IE$2:$IG$48,2,FALSE),"")</f>
        <v/>
      </c>
      <c r="R462" s="106" t="str">
        <f>IF(AND(H462="",I462="",J462="",K462="",L462="",M462="",N462="",O462=""),"",  IF(OR(I462="",M462=""),0,I462*VLOOKUP(M462,VALIDATIONS!$AK$2:$AL$6,2)) +  IF(OR(H462="",J462="",K462=""),0, (H462*J462)*VLOOKUP(K462,VALIDATIONS!$AI$2:$AJ$5,2)))</f>
        <v/>
      </c>
      <c r="S462" s="113"/>
    </row>
    <row r="463" spans="1:19" x14ac:dyDescent="0.25">
      <c r="A463" s="116"/>
      <c r="B463" s="113"/>
      <c r="C463" s="358"/>
      <c r="D463" s="113"/>
      <c r="G463" s="358"/>
      <c r="H463" s="113"/>
      <c r="I463" s="113"/>
      <c r="J463" s="113"/>
      <c r="K463" s="358"/>
      <c r="L463" s="113"/>
      <c r="M463" s="358"/>
      <c r="N463" s="358"/>
      <c r="O463" s="358"/>
      <c r="P463" s="358"/>
      <c r="Q463" s="399" t="str">
        <f>IFERROR(VLOOKUP(P463,VALIDATIONS!$IE$2:$IG$48,2,FALSE),"")</f>
        <v/>
      </c>
      <c r="R463" s="106" t="str">
        <f>IF(AND(H463="",I463="",J463="",K463="",L463="",M463="",N463="",O463=""),"",  IF(OR(I463="",M463=""),0,I463*VLOOKUP(M463,VALIDATIONS!$AK$2:$AL$6,2)) +  IF(OR(H463="",J463="",K463=""),0, (H463*J463)*VLOOKUP(K463,VALIDATIONS!$AI$2:$AJ$5,2)))</f>
        <v/>
      </c>
      <c r="S463" s="113"/>
    </row>
    <row r="464" spans="1:19" x14ac:dyDescent="0.25">
      <c r="A464" s="116"/>
      <c r="B464" s="113"/>
      <c r="C464" s="358"/>
      <c r="D464" s="113"/>
      <c r="G464" s="358"/>
      <c r="H464" s="113"/>
      <c r="I464" s="113"/>
      <c r="J464" s="113"/>
      <c r="K464" s="358"/>
      <c r="L464" s="113"/>
      <c r="M464" s="358"/>
      <c r="N464" s="358"/>
      <c r="O464" s="358"/>
      <c r="P464" s="358"/>
      <c r="Q464" s="399" t="str">
        <f>IFERROR(VLOOKUP(P464,VALIDATIONS!$IE$2:$IG$48,2,FALSE),"")</f>
        <v/>
      </c>
      <c r="R464" s="106" t="str">
        <f>IF(AND(H464="",I464="",J464="",K464="",L464="",M464="",N464="",O464=""),"",  IF(OR(I464="",M464=""),0,I464*VLOOKUP(M464,VALIDATIONS!$AK$2:$AL$6,2)) +  IF(OR(H464="",J464="",K464=""),0, (H464*J464)*VLOOKUP(K464,VALIDATIONS!$AI$2:$AJ$5,2)))</f>
        <v/>
      </c>
      <c r="S464" s="113"/>
    </row>
    <row r="465" spans="1:19" x14ac:dyDescent="0.25">
      <c r="A465" s="116"/>
      <c r="B465" s="113"/>
      <c r="C465" s="358"/>
      <c r="D465" s="113"/>
      <c r="G465" s="358"/>
      <c r="H465" s="113"/>
      <c r="I465" s="113"/>
      <c r="J465" s="113"/>
      <c r="K465" s="358"/>
      <c r="L465" s="113"/>
      <c r="M465" s="358"/>
      <c r="N465" s="358"/>
      <c r="O465" s="358"/>
      <c r="P465" s="358"/>
      <c r="Q465" s="399" t="str">
        <f>IFERROR(VLOOKUP(P465,VALIDATIONS!$IE$2:$IG$48,2,FALSE),"")</f>
        <v/>
      </c>
      <c r="R465" s="106" t="str">
        <f>IF(AND(H465="",I465="",J465="",K465="",L465="",M465="",N465="",O465=""),"",  IF(OR(I465="",M465=""),0,I465*VLOOKUP(M465,VALIDATIONS!$AK$2:$AL$6,2)) +  IF(OR(H465="",J465="",K465=""),0, (H465*J465)*VLOOKUP(K465,VALIDATIONS!$AI$2:$AJ$5,2)))</f>
        <v/>
      </c>
      <c r="S465" s="113"/>
    </row>
    <row r="466" spans="1:19" x14ac:dyDescent="0.25">
      <c r="A466" s="116"/>
      <c r="B466" s="113"/>
      <c r="C466" s="358"/>
      <c r="D466" s="113"/>
      <c r="G466" s="358"/>
      <c r="H466" s="113"/>
      <c r="I466" s="113"/>
      <c r="J466" s="113"/>
      <c r="K466" s="358"/>
      <c r="L466" s="113"/>
      <c r="M466" s="358"/>
      <c r="N466" s="358"/>
      <c r="O466" s="358"/>
      <c r="P466" s="358"/>
      <c r="Q466" s="399" t="str">
        <f>IFERROR(VLOOKUP(P466,VALIDATIONS!$IE$2:$IG$48,2,FALSE),"")</f>
        <v/>
      </c>
      <c r="R466" s="106" t="str">
        <f>IF(AND(H466="",I466="",J466="",K466="",L466="",M466="",N466="",O466=""),"",  IF(OR(I466="",M466=""),0,I466*VLOOKUP(M466,VALIDATIONS!$AK$2:$AL$6,2)) +  IF(OR(H466="",J466="",K466=""),0, (H466*J466)*VLOOKUP(K466,VALIDATIONS!$AI$2:$AJ$5,2)))</f>
        <v/>
      </c>
      <c r="S466" s="113"/>
    </row>
    <row r="467" spans="1:19" x14ac:dyDescent="0.25">
      <c r="A467" s="116"/>
      <c r="B467" s="113"/>
      <c r="C467" s="358"/>
      <c r="D467" s="113"/>
      <c r="G467" s="358"/>
      <c r="H467" s="113"/>
      <c r="I467" s="113"/>
      <c r="J467" s="113"/>
      <c r="K467" s="358"/>
      <c r="L467" s="113"/>
      <c r="M467" s="358"/>
      <c r="N467" s="358"/>
      <c r="O467" s="358"/>
      <c r="P467" s="358"/>
      <c r="Q467" s="399" t="str">
        <f>IFERROR(VLOOKUP(P467,VALIDATIONS!$IE$2:$IG$48,2,FALSE),"")</f>
        <v/>
      </c>
      <c r="R467" s="106" t="str">
        <f>IF(AND(H467="",I467="",J467="",K467="",L467="",M467="",N467="",O467=""),"",  IF(OR(I467="",M467=""),0,I467*VLOOKUP(M467,VALIDATIONS!$AK$2:$AL$6,2)) +  IF(OR(H467="",J467="",K467=""),0, (H467*J467)*VLOOKUP(K467,VALIDATIONS!$AI$2:$AJ$5,2)))</f>
        <v/>
      </c>
      <c r="S467" s="113"/>
    </row>
    <row r="468" spans="1:19" x14ac:dyDescent="0.25">
      <c r="A468" s="116"/>
      <c r="B468" s="113"/>
      <c r="C468" s="358"/>
      <c r="D468" s="113"/>
      <c r="G468" s="358"/>
      <c r="H468" s="113"/>
      <c r="I468" s="113"/>
      <c r="J468" s="113"/>
      <c r="K468" s="358"/>
      <c r="L468" s="113"/>
      <c r="M468" s="358"/>
      <c r="N468" s="358"/>
      <c r="O468" s="358"/>
      <c r="P468" s="358"/>
      <c r="Q468" s="399" t="str">
        <f>IFERROR(VLOOKUP(P468,VALIDATIONS!$IE$2:$IG$48,2,FALSE),"")</f>
        <v/>
      </c>
      <c r="R468" s="106" t="str">
        <f>IF(AND(H468="",I468="",J468="",K468="",L468="",M468="",N468="",O468=""),"",  IF(OR(I468="",M468=""),0,I468*VLOOKUP(M468,VALIDATIONS!$AK$2:$AL$6,2)) +  IF(OR(H468="",J468="",K468=""),0, (H468*J468)*VLOOKUP(K468,VALIDATIONS!$AI$2:$AJ$5,2)))</f>
        <v/>
      </c>
      <c r="S468" s="113"/>
    </row>
    <row r="469" spans="1:19" x14ac:dyDescent="0.25">
      <c r="A469" s="116"/>
      <c r="B469" s="113"/>
      <c r="C469" s="358"/>
      <c r="D469" s="113"/>
      <c r="G469" s="358"/>
      <c r="H469" s="113"/>
      <c r="I469" s="113"/>
      <c r="J469" s="113"/>
      <c r="K469" s="358"/>
      <c r="L469" s="113"/>
      <c r="M469" s="358"/>
      <c r="N469" s="358"/>
      <c r="O469" s="358"/>
      <c r="P469" s="358"/>
      <c r="Q469" s="399" t="str">
        <f>IFERROR(VLOOKUP(P469,VALIDATIONS!$IE$2:$IG$48,2,FALSE),"")</f>
        <v/>
      </c>
      <c r="R469" s="106" t="str">
        <f>IF(AND(H469="",I469="",J469="",K469="",L469="",M469="",N469="",O469=""),"",  IF(OR(I469="",M469=""),0,I469*VLOOKUP(M469,VALIDATIONS!$AK$2:$AL$6,2)) +  IF(OR(H469="",J469="",K469=""),0, (H469*J469)*VLOOKUP(K469,VALIDATIONS!$AI$2:$AJ$5,2)))</f>
        <v/>
      </c>
      <c r="S469" s="113"/>
    </row>
    <row r="470" spans="1:19" x14ac:dyDescent="0.25">
      <c r="A470" s="116"/>
      <c r="B470" s="113"/>
      <c r="C470" s="358"/>
      <c r="D470" s="113"/>
      <c r="G470" s="358"/>
      <c r="H470" s="113"/>
      <c r="I470" s="113"/>
      <c r="J470" s="113"/>
      <c r="K470" s="358"/>
      <c r="L470" s="113"/>
      <c r="M470" s="358"/>
      <c r="N470" s="358"/>
      <c r="O470" s="358"/>
      <c r="P470" s="358"/>
      <c r="Q470" s="399" t="str">
        <f>IFERROR(VLOOKUP(P470,VALIDATIONS!$IE$2:$IG$48,2,FALSE),"")</f>
        <v/>
      </c>
      <c r="R470" s="106" t="str">
        <f>IF(AND(H470="",I470="",J470="",K470="",L470="",M470="",N470="",O470=""),"",  IF(OR(I470="",M470=""),0,I470*VLOOKUP(M470,VALIDATIONS!$AK$2:$AL$6,2)) +  IF(OR(H470="",J470="",K470=""),0, (H470*J470)*VLOOKUP(K470,VALIDATIONS!$AI$2:$AJ$5,2)))</f>
        <v/>
      </c>
      <c r="S470" s="113"/>
    </row>
    <row r="471" spans="1:19" x14ac:dyDescent="0.25">
      <c r="A471" s="116"/>
      <c r="B471" s="113"/>
      <c r="C471" s="358"/>
      <c r="D471" s="113"/>
      <c r="G471" s="358"/>
      <c r="H471" s="113"/>
      <c r="I471" s="113"/>
      <c r="J471" s="113"/>
      <c r="K471" s="358"/>
      <c r="L471" s="113"/>
      <c r="M471" s="358"/>
      <c r="N471" s="358"/>
      <c r="O471" s="358"/>
      <c r="P471" s="358"/>
      <c r="Q471" s="399" t="str">
        <f>IFERROR(VLOOKUP(P471,VALIDATIONS!$IE$2:$IG$48,2,FALSE),"")</f>
        <v/>
      </c>
      <c r="R471" s="106" t="str">
        <f>IF(AND(H471="",I471="",J471="",K471="",L471="",M471="",N471="",O471=""),"",  IF(OR(I471="",M471=""),0,I471*VLOOKUP(M471,VALIDATIONS!$AK$2:$AL$6,2)) +  IF(OR(H471="",J471="",K471=""),0, (H471*J471)*VLOOKUP(K471,VALIDATIONS!$AI$2:$AJ$5,2)))</f>
        <v/>
      </c>
      <c r="S471" s="113"/>
    </row>
    <row r="472" spans="1:19" x14ac:dyDescent="0.25">
      <c r="A472" s="116"/>
      <c r="B472" s="113"/>
      <c r="C472" s="358"/>
      <c r="D472" s="113"/>
      <c r="G472" s="358"/>
      <c r="H472" s="113"/>
      <c r="I472" s="113"/>
      <c r="J472" s="113"/>
      <c r="K472" s="358"/>
      <c r="L472" s="113"/>
      <c r="M472" s="358"/>
      <c r="N472" s="358"/>
      <c r="O472" s="358"/>
      <c r="P472" s="358"/>
      <c r="Q472" s="399" t="str">
        <f>IFERROR(VLOOKUP(P472,VALIDATIONS!$IE$2:$IG$48,2,FALSE),"")</f>
        <v/>
      </c>
      <c r="R472" s="106" t="str">
        <f>IF(AND(H472="",I472="",J472="",K472="",L472="",M472="",N472="",O472=""),"",  IF(OR(I472="",M472=""),0,I472*VLOOKUP(M472,VALIDATIONS!$AK$2:$AL$6,2)) +  IF(OR(H472="",J472="",K472=""),0, (H472*J472)*VLOOKUP(K472,VALIDATIONS!$AI$2:$AJ$5,2)))</f>
        <v/>
      </c>
      <c r="S472" s="113"/>
    </row>
    <row r="473" spans="1:19" x14ac:dyDescent="0.25">
      <c r="A473" s="116"/>
      <c r="B473" s="113"/>
      <c r="C473" s="358"/>
      <c r="D473" s="113"/>
      <c r="G473" s="358"/>
      <c r="H473" s="113"/>
      <c r="I473" s="113"/>
      <c r="J473" s="113"/>
      <c r="K473" s="358"/>
      <c r="L473" s="113"/>
      <c r="M473" s="358"/>
      <c r="N473" s="358"/>
      <c r="O473" s="358"/>
      <c r="P473" s="358"/>
      <c r="Q473" s="399" t="str">
        <f>IFERROR(VLOOKUP(P473,VALIDATIONS!$IE$2:$IG$48,2,FALSE),"")</f>
        <v/>
      </c>
      <c r="R473" s="106" t="str">
        <f>IF(AND(H473="",I473="",J473="",K473="",L473="",M473="",N473="",O473=""),"",  IF(OR(I473="",M473=""),0,I473*VLOOKUP(M473,VALIDATIONS!$AK$2:$AL$6,2)) +  IF(OR(H473="",J473="",K473=""),0, (H473*J473)*VLOOKUP(K473,VALIDATIONS!$AI$2:$AJ$5,2)))</f>
        <v/>
      </c>
      <c r="S473" s="113"/>
    </row>
    <row r="474" spans="1:19" x14ac:dyDescent="0.25">
      <c r="A474" s="116"/>
      <c r="B474" s="113"/>
      <c r="C474" s="358"/>
      <c r="D474" s="113"/>
      <c r="G474" s="358"/>
      <c r="H474" s="113"/>
      <c r="I474" s="113"/>
      <c r="J474" s="113"/>
      <c r="K474" s="358"/>
      <c r="L474" s="113"/>
      <c r="M474" s="358"/>
      <c r="N474" s="358"/>
      <c r="O474" s="358"/>
      <c r="P474" s="358"/>
      <c r="Q474" s="399" t="str">
        <f>IFERROR(VLOOKUP(P474,VALIDATIONS!$IE$2:$IG$48,2,FALSE),"")</f>
        <v/>
      </c>
      <c r="R474" s="106" t="str">
        <f>IF(AND(H474="",I474="",J474="",K474="",L474="",M474="",N474="",O474=""),"",  IF(OR(I474="",M474=""),0,I474*VLOOKUP(M474,VALIDATIONS!$AK$2:$AL$6,2)) +  IF(OR(H474="",J474="",K474=""),0, (H474*J474)*VLOOKUP(K474,VALIDATIONS!$AI$2:$AJ$5,2)))</f>
        <v/>
      </c>
      <c r="S474" s="113"/>
    </row>
    <row r="475" spans="1:19" x14ac:dyDescent="0.25">
      <c r="A475" s="116"/>
      <c r="B475" s="113"/>
      <c r="C475" s="358"/>
      <c r="D475" s="113"/>
      <c r="G475" s="358"/>
      <c r="H475" s="113"/>
      <c r="I475" s="113"/>
      <c r="J475" s="113"/>
      <c r="K475" s="358"/>
      <c r="L475" s="113"/>
      <c r="M475" s="358"/>
      <c r="N475" s="358"/>
      <c r="O475" s="358"/>
      <c r="P475" s="358"/>
      <c r="Q475" s="399" t="str">
        <f>IFERROR(VLOOKUP(P475,VALIDATIONS!$IE$2:$IG$48,2,FALSE),"")</f>
        <v/>
      </c>
      <c r="R475" s="106" t="str">
        <f>IF(AND(H475="",I475="",J475="",K475="",L475="",M475="",N475="",O475=""),"",  IF(OR(I475="",M475=""),0,I475*VLOOKUP(M475,VALIDATIONS!$AK$2:$AL$6,2)) +  IF(OR(H475="",J475="",K475=""),0, (H475*J475)*VLOOKUP(K475,VALIDATIONS!$AI$2:$AJ$5,2)))</f>
        <v/>
      </c>
      <c r="S475" s="113"/>
    </row>
    <row r="476" spans="1:19" x14ac:dyDescent="0.25">
      <c r="A476" s="116"/>
      <c r="B476" s="113"/>
      <c r="C476" s="358"/>
      <c r="D476" s="113"/>
      <c r="G476" s="358"/>
      <c r="H476" s="113"/>
      <c r="I476" s="113"/>
      <c r="J476" s="113"/>
      <c r="K476" s="358"/>
      <c r="L476" s="113"/>
      <c r="M476" s="358"/>
      <c r="N476" s="358"/>
      <c r="O476" s="358"/>
      <c r="P476" s="358"/>
      <c r="Q476" s="399" t="str">
        <f>IFERROR(VLOOKUP(P476,VALIDATIONS!$IE$2:$IG$48,2,FALSE),"")</f>
        <v/>
      </c>
      <c r="R476" s="106" t="str">
        <f>IF(AND(H476="",I476="",J476="",K476="",L476="",M476="",N476="",O476=""),"",  IF(OR(I476="",M476=""),0,I476*VLOOKUP(M476,VALIDATIONS!$AK$2:$AL$6,2)) +  IF(OR(H476="",J476="",K476=""),0, (H476*J476)*VLOOKUP(K476,VALIDATIONS!$AI$2:$AJ$5,2)))</f>
        <v/>
      </c>
      <c r="S476" s="113"/>
    </row>
    <row r="477" spans="1:19" x14ac:dyDescent="0.25">
      <c r="A477" s="116"/>
      <c r="B477" s="113"/>
      <c r="C477" s="358"/>
      <c r="D477" s="113"/>
      <c r="G477" s="358"/>
      <c r="H477" s="113"/>
      <c r="I477" s="113"/>
      <c r="J477" s="113"/>
      <c r="K477" s="358"/>
      <c r="L477" s="113"/>
      <c r="M477" s="358"/>
      <c r="N477" s="358"/>
      <c r="O477" s="358"/>
      <c r="P477" s="358"/>
      <c r="Q477" s="399" t="str">
        <f>IFERROR(VLOOKUP(P477,VALIDATIONS!$IE$2:$IG$48,2,FALSE),"")</f>
        <v/>
      </c>
      <c r="R477" s="106" t="str">
        <f>IF(AND(H477="",I477="",J477="",K477="",L477="",M477="",N477="",O477=""),"",  IF(OR(I477="",M477=""),0,I477*VLOOKUP(M477,VALIDATIONS!$AK$2:$AL$6,2)) +  IF(OR(H477="",J477="",K477=""),0, (H477*J477)*VLOOKUP(K477,VALIDATIONS!$AI$2:$AJ$5,2)))</f>
        <v/>
      </c>
      <c r="S477" s="113"/>
    </row>
    <row r="478" spans="1:19" x14ac:dyDescent="0.25">
      <c r="A478" s="116"/>
      <c r="B478" s="113"/>
      <c r="C478" s="358"/>
      <c r="D478" s="113"/>
      <c r="G478" s="358"/>
      <c r="H478" s="113"/>
      <c r="I478" s="113"/>
      <c r="J478" s="113"/>
      <c r="K478" s="358"/>
      <c r="L478" s="113"/>
      <c r="M478" s="358"/>
      <c r="N478" s="358"/>
      <c r="O478" s="358"/>
      <c r="P478" s="358"/>
      <c r="Q478" s="399" t="str">
        <f>IFERROR(VLOOKUP(P478,VALIDATIONS!$IE$2:$IG$48,2,FALSE),"")</f>
        <v/>
      </c>
      <c r="R478" s="106" t="str">
        <f>IF(AND(H478="",I478="",J478="",K478="",L478="",M478="",N478="",O478=""),"",  IF(OR(I478="",M478=""),0,I478*VLOOKUP(M478,VALIDATIONS!$AK$2:$AL$6,2)) +  IF(OR(H478="",J478="",K478=""),0, (H478*J478)*VLOOKUP(K478,VALIDATIONS!$AI$2:$AJ$5,2)))</f>
        <v/>
      </c>
      <c r="S478" s="113"/>
    </row>
    <row r="479" spans="1:19" x14ac:dyDescent="0.25">
      <c r="A479" s="116"/>
      <c r="B479" s="113"/>
      <c r="C479" s="358"/>
      <c r="D479" s="113"/>
      <c r="G479" s="358"/>
      <c r="H479" s="113"/>
      <c r="I479" s="113"/>
      <c r="J479" s="113"/>
      <c r="K479" s="358"/>
      <c r="L479" s="113"/>
      <c r="M479" s="358"/>
      <c r="N479" s="358"/>
      <c r="O479" s="358"/>
      <c r="P479" s="358"/>
      <c r="Q479" s="399" t="str">
        <f>IFERROR(VLOOKUP(P479,VALIDATIONS!$IE$2:$IG$48,2,FALSE),"")</f>
        <v/>
      </c>
      <c r="R479" s="106" t="str">
        <f>IF(AND(H479="",I479="",J479="",K479="",L479="",M479="",N479="",O479=""),"",  IF(OR(I479="",M479=""),0,I479*VLOOKUP(M479,VALIDATIONS!$AK$2:$AL$6,2)) +  IF(OR(H479="",J479="",K479=""),0, (H479*J479)*VLOOKUP(K479,VALIDATIONS!$AI$2:$AJ$5,2)))</f>
        <v/>
      </c>
      <c r="S479" s="113"/>
    </row>
    <row r="480" spans="1:19" x14ac:dyDescent="0.25">
      <c r="A480" s="116"/>
      <c r="B480" s="113"/>
      <c r="C480" s="358"/>
      <c r="D480" s="113"/>
      <c r="G480" s="358"/>
      <c r="H480" s="113"/>
      <c r="I480" s="113"/>
      <c r="J480" s="113"/>
      <c r="K480" s="358"/>
      <c r="L480" s="113"/>
      <c r="M480" s="358"/>
      <c r="N480" s="358"/>
      <c r="O480" s="358"/>
      <c r="P480" s="358"/>
      <c r="Q480" s="399" t="str">
        <f>IFERROR(VLOOKUP(P480,VALIDATIONS!$IE$2:$IG$48,2,FALSE),"")</f>
        <v/>
      </c>
      <c r="R480" s="106" t="str">
        <f>IF(AND(H480="",I480="",J480="",K480="",L480="",M480="",N480="",O480=""),"",  IF(OR(I480="",M480=""),0,I480*VLOOKUP(M480,VALIDATIONS!$AK$2:$AL$6,2)) +  IF(OR(H480="",J480="",K480=""),0, (H480*J480)*VLOOKUP(K480,VALIDATIONS!$AI$2:$AJ$5,2)))</f>
        <v/>
      </c>
      <c r="S480" s="113"/>
    </row>
    <row r="481" spans="1:19" x14ac:dyDescent="0.25">
      <c r="A481" s="116"/>
      <c r="B481" s="113"/>
      <c r="C481" s="358"/>
      <c r="D481" s="113"/>
      <c r="G481" s="358"/>
      <c r="H481" s="113"/>
      <c r="I481" s="113"/>
      <c r="J481" s="113"/>
      <c r="K481" s="358"/>
      <c r="L481" s="113"/>
      <c r="M481" s="358"/>
      <c r="N481" s="358"/>
      <c r="O481" s="358"/>
      <c r="P481" s="358"/>
      <c r="Q481" s="399" t="str">
        <f>IFERROR(VLOOKUP(P481,VALIDATIONS!$IE$2:$IG$48,2,FALSE),"")</f>
        <v/>
      </c>
      <c r="R481" s="106" t="str">
        <f>IF(AND(H481="",I481="",J481="",K481="",L481="",M481="",N481="",O481=""),"",  IF(OR(I481="",M481=""),0,I481*VLOOKUP(M481,VALIDATIONS!$AK$2:$AL$6,2)) +  IF(OR(H481="",J481="",K481=""),0, (H481*J481)*VLOOKUP(K481,VALIDATIONS!$AI$2:$AJ$5,2)))</f>
        <v/>
      </c>
      <c r="S481" s="113"/>
    </row>
    <row r="482" spans="1:19" x14ac:dyDescent="0.25">
      <c r="A482" s="116"/>
      <c r="B482" s="113"/>
      <c r="C482" s="358"/>
      <c r="D482" s="113"/>
      <c r="G482" s="358"/>
      <c r="H482" s="113"/>
      <c r="I482" s="113"/>
      <c r="J482" s="113"/>
      <c r="K482" s="358"/>
      <c r="L482" s="113"/>
      <c r="M482" s="358"/>
      <c r="N482" s="358"/>
      <c r="O482" s="358"/>
      <c r="P482" s="358"/>
      <c r="Q482" s="399" t="str">
        <f>IFERROR(VLOOKUP(P482,VALIDATIONS!$IE$2:$IG$48,2,FALSE),"")</f>
        <v/>
      </c>
      <c r="R482" s="106" t="str">
        <f>IF(AND(H482="",I482="",J482="",K482="",L482="",M482="",N482="",O482=""),"",  IF(OR(I482="",M482=""),0,I482*VLOOKUP(M482,VALIDATIONS!$AK$2:$AL$6,2)) +  IF(OR(H482="",J482="",K482=""),0, (H482*J482)*VLOOKUP(K482,VALIDATIONS!$AI$2:$AJ$5,2)))</f>
        <v/>
      </c>
      <c r="S482" s="113"/>
    </row>
    <row r="483" spans="1:19" x14ac:dyDescent="0.25">
      <c r="A483" s="116"/>
      <c r="B483" s="113"/>
      <c r="C483" s="358"/>
      <c r="D483" s="113"/>
      <c r="G483" s="358"/>
      <c r="H483" s="113"/>
      <c r="I483" s="113"/>
      <c r="J483" s="113"/>
      <c r="K483" s="358"/>
      <c r="L483" s="113"/>
      <c r="M483" s="358"/>
      <c r="N483" s="358"/>
      <c r="O483" s="358"/>
      <c r="P483" s="358"/>
      <c r="Q483" s="399" t="str">
        <f>IFERROR(VLOOKUP(P483,VALIDATIONS!$IE$2:$IG$48,2,FALSE),"")</f>
        <v/>
      </c>
      <c r="R483" s="106" t="str">
        <f>IF(AND(H483="",I483="",J483="",K483="",L483="",M483="",N483="",O483=""),"",  IF(OR(I483="",M483=""),0,I483*VLOOKUP(M483,VALIDATIONS!$AK$2:$AL$6,2)) +  IF(OR(H483="",J483="",K483=""),0, (H483*J483)*VLOOKUP(K483,VALIDATIONS!$AI$2:$AJ$5,2)))</f>
        <v/>
      </c>
      <c r="S483" s="113"/>
    </row>
    <row r="484" spans="1:19" x14ac:dyDescent="0.25">
      <c r="A484" s="116"/>
      <c r="B484" s="113"/>
      <c r="C484" s="358"/>
      <c r="D484" s="113"/>
      <c r="G484" s="358"/>
      <c r="H484" s="113"/>
      <c r="I484" s="113"/>
      <c r="J484" s="113"/>
      <c r="K484" s="358"/>
      <c r="L484" s="113"/>
      <c r="M484" s="358"/>
      <c r="N484" s="358"/>
      <c r="O484" s="358"/>
      <c r="P484" s="358"/>
      <c r="Q484" s="399" t="str">
        <f>IFERROR(VLOOKUP(P484,VALIDATIONS!$IE$2:$IG$48,2,FALSE),"")</f>
        <v/>
      </c>
      <c r="R484" s="106" t="str">
        <f>IF(AND(H484="",I484="",J484="",K484="",L484="",M484="",N484="",O484=""),"",  IF(OR(I484="",M484=""),0,I484*VLOOKUP(M484,VALIDATIONS!$AK$2:$AL$6,2)) +  IF(OR(H484="",J484="",K484=""),0, (H484*J484)*VLOOKUP(K484,VALIDATIONS!$AI$2:$AJ$5,2)))</f>
        <v/>
      </c>
      <c r="S484" s="113"/>
    </row>
    <row r="485" spans="1:19" x14ac:dyDescent="0.25">
      <c r="A485" s="116"/>
      <c r="B485" s="113"/>
      <c r="C485" s="358"/>
      <c r="D485" s="113"/>
      <c r="G485" s="358"/>
      <c r="H485" s="113"/>
      <c r="I485" s="113"/>
      <c r="J485" s="113"/>
      <c r="K485" s="358"/>
      <c r="L485" s="113"/>
      <c r="M485" s="358"/>
      <c r="N485" s="358"/>
      <c r="O485" s="358"/>
      <c r="P485" s="358"/>
      <c r="Q485" s="399" t="str">
        <f>IFERROR(VLOOKUP(P485,VALIDATIONS!$IE$2:$IG$48,2,FALSE),"")</f>
        <v/>
      </c>
      <c r="R485" s="106" t="str">
        <f>IF(AND(H485="",I485="",J485="",K485="",L485="",M485="",N485="",O485=""),"",  IF(OR(I485="",M485=""),0,I485*VLOOKUP(M485,VALIDATIONS!$AK$2:$AL$6,2)) +  IF(OR(H485="",J485="",K485=""),0, (H485*J485)*VLOOKUP(K485,VALIDATIONS!$AI$2:$AJ$5,2)))</f>
        <v/>
      </c>
      <c r="S485" s="113"/>
    </row>
    <row r="486" spans="1:19" x14ac:dyDescent="0.25">
      <c r="A486" s="116"/>
      <c r="B486" s="113"/>
      <c r="C486" s="358"/>
      <c r="D486" s="113"/>
      <c r="G486" s="358"/>
      <c r="H486" s="113"/>
      <c r="I486" s="113"/>
      <c r="J486" s="113"/>
      <c r="K486" s="358"/>
      <c r="L486" s="113"/>
      <c r="M486" s="358"/>
      <c r="N486" s="358"/>
      <c r="O486" s="358"/>
      <c r="P486" s="358"/>
      <c r="Q486" s="399" t="str">
        <f>IFERROR(VLOOKUP(P486,VALIDATIONS!$IE$2:$IG$48,2,FALSE),"")</f>
        <v/>
      </c>
      <c r="R486" s="106" t="str">
        <f>IF(AND(H486="",I486="",J486="",K486="",L486="",M486="",N486="",O486=""),"",  IF(OR(I486="",M486=""),0,I486*VLOOKUP(M486,VALIDATIONS!$AK$2:$AL$6,2)) +  IF(OR(H486="",J486="",K486=""),0, (H486*J486)*VLOOKUP(K486,VALIDATIONS!$AI$2:$AJ$5,2)))</f>
        <v/>
      </c>
      <c r="S486" s="113"/>
    </row>
    <row r="487" spans="1:19" x14ac:dyDescent="0.25">
      <c r="A487" s="116"/>
      <c r="B487" s="113"/>
      <c r="C487" s="358"/>
      <c r="D487" s="113"/>
      <c r="G487" s="358"/>
      <c r="H487" s="113"/>
      <c r="I487" s="113"/>
      <c r="J487" s="113"/>
      <c r="K487" s="358"/>
      <c r="L487" s="113"/>
      <c r="M487" s="358"/>
      <c r="N487" s="358"/>
      <c r="O487" s="358"/>
      <c r="P487" s="358"/>
      <c r="Q487" s="399" t="str">
        <f>IFERROR(VLOOKUP(P487,VALIDATIONS!$IE$2:$IG$48,2,FALSE),"")</f>
        <v/>
      </c>
      <c r="R487" s="106" t="str">
        <f>IF(AND(H487="",I487="",J487="",K487="",L487="",M487="",N487="",O487=""),"",  IF(OR(I487="",M487=""),0,I487*VLOOKUP(M487,VALIDATIONS!$AK$2:$AL$6,2)) +  IF(OR(H487="",J487="",K487=""),0, (H487*J487)*VLOOKUP(K487,VALIDATIONS!$AI$2:$AJ$5,2)))</f>
        <v/>
      </c>
      <c r="S487" s="113"/>
    </row>
    <row r="488" spans="1:19" x14ac:dyDescent="0.25">
      <c r="A488" s="116"/>
      <c r="B488" s="113"/>
      <c r="C488" s="358"/>
      <c r="D488" s="113"/>
      <c r="G488" s="358"/>
      <c r="H488" s="113"/>
      <c r="I488" s="113"/>
      <c r="J488" s="113"/>
      <c r="K488" s="358"/>
      <c r="L488" s="113"/>
      <c r="M488" s="358"/>
      <c r="N488" s="358"/>
      <c r="O488" s="358"/>
      <c r="P488" s="358"/>
      <c r="Q488" s="399" t="str">
        <f>IFERROR(VLOOKUP(P488,VALIDATIONS!$IE$2:$IG$48,2,FALSE),"")</f>
        <v/>
      </c>
      <c r="R488" s="106" t="str">
        <f>IF(AND(H488="",I488="",J488="",K488="",L488="",M488="",N488="",O488=""),"",  IF(OR(I488="",M488=""),0,I488*VLOOKUP(M488,VALIDATIONS!$AK$2:$AL$6,2)) +  IF(OR(H488="",J488="",K488=""),0, (H488*J488)*VLOOKUP(K488,VALIDATIONS!$AI$2:$AJ$5,2)))</f>
        <v/>
      </c>
      <c r="S488" s="113"/>
    </row>
    <row r="489" spans="1:19" x14ac:dyDescent="0.25">
      <c r="A489" s="116"/>
      <c r="B489" s="113"/>
      <c r="C489" s="358"/>
      <c r="D489" s="113"/>
      <c r="G489" s="358"/>
      <c r="H489" s="113"/>
      <c r="I489" s="113"/>
      <c r="J489" s="113"/>
      <c r="K489" s="358"/>
      <c r="L489" s="113"/>
      <c r="M489" s="358"/>
      <c r="N489" s="358"/>
      <c r="O489" s="358"/>
      <c r="P489" s="358"/>
      <c r="Q489" s="399" t="str">
        <f>IFERROR(VLOOKUP(P489,VALIDATIONS!$IE$2:$IG$48,2,FALSE),"")</f>
        <v/>
      </c>
      <c r="R489" s="106" t="str">
        <f>IF(AND(H489="",I489="",J489="",K489="",L489="",M489="",N489="",O489=""),"",  IF(OR(I489="",M489=""),0,I489*VLOOKUP(M489,VALIDATIONS!$AK$2:$AL$6,2)) +  IF(OR(H489="",J489="",K489=""),0, (H489*J489)*VLOOKUP(K489,VALIDATIONS!$AI$2:$AJ$5,2)))</f>
        <v/>
      </c>
      <c r="S489" s="113"/>
    </row>
    <row r="490" spans="1:19" x14ac:dyDescent="0.25">
      <c r="A490" s="116"/>
      <c r="B490" s="113"/>
      <c r="C490" s="358"/>
      <c r="D490" s="113"/>
      <c r="G490" s="358"/>
      <c r="H490" s="113"/>
      <c r="I490" s="113"/>
      <c r="J490" s="113"/>
      <c r="K490" s="358"/>
      <c r="L490" s="113"/>
      <c r="M490" s="358"/>
      <c r="N490" s="358"/>
      <c r="O490" s="358"/>
      <c r="P490" s="358"/>
      <c r="Q490" s="399" t="str">
        <f>IFERROR(VLOOKUP(P490,VALIDATIONS!$IE$2:$IG$48,2,FALSE),"")</f>
        <v/>
      </c>
      <c r="R490" s="106" t="str">
        <f>IF(AND(H490="",I490="",J490="",K490="",L490="",M490="",N490="",O490=""),"",  IF(OR(I490="",M490=""),0,I490*VLOOKUP(M490,VALIDATIONS!$AK$2:$AL$6,2)) +  IF(OR(H490="",J490="",K490=""),0, (H490*J490)*VLOOKUP(K490,VALIDATIONS!$AI$2:$AJ$5,2)))</f>
        <v/>
      </c>
      <c r="S490" s="113"/>
    </row>
    <row r="491" spans="1:19" x14ac:dyDescent="0.25">
      <c r="A491" s="116"/>
      <c r="B491" s="113"/>
      <c r="C491" s="358"/>
      <c r="D491" s="113"/>
      <c r="G491" s="358"/>
      <c r="H491" s="113"/>
      <c r="I491" s="113"/>
      <c r="J491" s="113"/>
      <c r="K491" s="358"/>
      <c r="L491" s="113"/>
      <c r="M491" s="358"/>
      <c r="N491" s="358"/>
      <c r="O491" s="358"/>
      <c r="P491" s="358"/>
      <c r="Q491" s="399" t="str">
        <f>IFERROR(VLOOKUP(P491,VALIDATIONS!$IE$2:$IG$48,2,FALSE),"")</f>
        <v/>
      </c>
      <c r="R491" s="106" t="str">
        <f>IF(AND(H491="",I491="",J491="",K491="",L491="",M491="",N491="",O491=""),"",  IF(OR(I491="",M491=""),0,I491*VLOOKUP(M491,VALIDATIONS!$AK$2:$AL$6,2)) +  IF(OR(H491="",J491="",K491=""),0, (H491*J491)*VLOOKUP(K491,VALIDATIONS!$AI$2:$AJ$5,2)))</f>
        <v/>
      </c>
      <c r="S491" s="113"/>
    </row>
    <row r="492" spans="1:19" x14ac:dyDescent="0.25">
      <c r="A492" s="116"/>
      <c r="B492" s="113"/>
      <c r="C492" s="358"/>
      <c r="D492" s="113"/>
      <c r="G492" s="358"/>
      <c r="H492" s="113"/>
      <c r="I492" s="113"/>
      <c r="J492" s="113"/>
      <c r="K492" s="358"/>
      <c r="L492" s="113"/>
      <c r="M492" s="358"/>
      <c r="N492" s="358"/>
      <c r="O492" s="358"/>
      <c r="P492" s="358"/>
      <c r="Q492" s="399" t="str">
        <f>IFERROR(VLOOKUP(P492,VALIDATIONS!$IE$2:$IG$48,2,FALSE),"")</f>
        <v/>
      </c>
      <c r="R492" s="106" t="str">
        <f>IF(AND(H492="",I492="",J492="",K492="",L492="",M492="",N492="",O492=""),"",  IF(OR(I492="",M492=""),0,I492*VLOOKUP(M492,VALIDATIONS!$AK$2:$AL$6,2)) +  IF(OR(H492="",J492="",K492=""),0, (H492*J492)*VLOOKUP(K492,VALIDATIONS!$AI$2:$AJ$5,2)))</f>
        <v/>
      </c>
      <c r="S492" s="113"/>
    </row>
    <row r="493" spans="1:19" x14ac:dyDescent="0.25">
      <c r="A493" s="116"/>
      <c r="B493" s="113"/>
      <c r="C493" s="358"/>
      <c r="D493" s="113"/>
      <c r="G493" s="358"/>
      <c r="H493" s="113"/>
      <c r="I493" s="113"/>
      <c r="J493" s="113"/>
      <c r="K493" s="358"/>
      <c r="L493" s="113"/>
      <c r="M493" s="358"/>
      <c r="N493" s="358"/>
      <c r="O493" s="358"/>
      <c r="P493" s="358"/>
      <c r="Q493" s="399" t="str">
        <f>IFERROR(VLOOKUP(P493,VALIDATIONS!$IE$2:$IG$48,2,FALSE),"")</f>
        <v/>
      </c>
      <c r="R493" s="106" t="str">
        <f>IF(AND(H493="",I493="",J493="",K493="",L493="",M493="",N493="",O493=""),"",  IF(OR(I493="",M493=""),0,I493*VLOOKUP(M493,VALIDATIONS!$AK$2:$AL$6,2)) +  IF(OR(H493="",J493="",K493=""),0, (H493*J493)*VLOOKUP(K493,VALIDATIONS!$AI$2:$AJ$5,2)))</f>
        <v/>
      </c>
      <c r="S493" s="113"/>
    </row>
    <row r="494" spans="1:19" x14ac:dyDescent="0.25">
      <c r="A494" s="116"/>
      <c r="B494" s="113"/>
      <c r="C494" s="358"/>
      <c r="D494" s="113"/>
      <c r="G494" s="358"/>
      <c r="H494" s="113"/>
      <c r="I494" s="113"/>
      <c r="J494" s="113"/>
      <c r="K494" s="358"/>
      <c r="L494" s="113"/>
      <c r="M494" s="358"/>
      <c r="N494" s="358"/>
      <c r="O494" s="358"/>
      <c r="P494" s="358"/>
      <c r="Q494" s="399" t="str">
        <f>IFERROR(VLOOKUP(P494,VALIDATIONS!$IE$2:$IG$48,2,FALSE),"")</f>
        <v/>
      </c>
      <c r="R494" s="106" t="str">
        <f>IF(AND(H494="",I494="",J494="",K494="",L494="",M494="",N494="",O494=""),"",  IF(OR(I494="",M494=""),0,I494*VLOOKUP(M494,VALIDATIONS!$AK$2:$AL$6,2)) +  IF(OR(H494="",J494="",K494=""),0, (H494*J494)*VLOOKUP(K494,VALIDATIONS!$AI$2:$AJ$5,2)))</f>
        <v/>
      </c>
      <c r="S494" s="113"/>
    </row>
    <row r="495" spans="1:19" x14ac:dyDescent="0.25">
      <c r="A495" s="116"/>
      <c r="B495" s="113"/>
      <c r="C495" s="358"/>
      <c r="D495" s="113"/>
      <c r="G495" s="358"/>
      <c r="H495" s="113"/>
      <c r="I495" s="113"/>
      <c r="J495" s="113"/>
      <c r="K495" s="358"/>
      <c r="L495" s="113"/>
      <c r="M495" s="358"/>
      <c r="N495" s="358"/>
      <c r="O495" s="358"/>
      <c r="P495" s="358"/>
      <c r="Q495" s="399" t="str">
        <f>IFERROR(VLOOKUP(P495,VALIDATIONS!$IE$2:$IG$48,2,FALSE),"")</f>
        <v/>
      </c>
      <c r="R495" s="106" t="str">
        <f>IF(AND(H495="",I495="",J495="",K495="",L495="",M495="",N495="",O495=""),"",  IF(OR(I495="",M495=""),0,I495*VLOOKUP(M495,VALIDATIONS!$AK$2:$AL$6,2)) +  IF(OR(H495="",J495="",K495=""),0, (H495*J495)*VLOOKUP(K495,VALIDATIONS!$AI$2:$AJ$5,2)))</f>
        <v/>
      </c>
      <c r="S495" s="113"/>
    </row>
    <row r="496" spans="1:19" x14ac:dyDescent="0.25">
      <c r="A496" s="116"/>
      <c r="B496" s="113"/>
      <c r="C496" s="358"/>
      <c r="D496" s="113"/>
      <c r="G496" s="358"/>
      <c r="H496" s="113"/>
      <c r="I496" s="113"/>
      <c r="J496" s="113"/>
      <c r="K496" s="358"/>
      <c r="L496" s="113"/>
      <c r="M496" s="358"/>
      <c r="N496" s="358"/>
      <c r="O496" s="358"/>
      <c r="P496" s="358"/>
      <c r="Q496" s="399" t="str">
        <f>IFERROR(VLOOKUP(P496,VALIDATIONS!$IE$2:$IG$48,2,FALSE),"")</f>
        <v/>
      </c>
      <c r="R496" s="106" t="str">
        <f>IF(AND(H496="",I496="",J496="",K496="",L496="",M496="",N496="",O496=""),"",  IF(OR(I496="",M496=""),0,I496*VLOOKUP(M496,VALIDATIONS!$AK$2:$AL$6,2)) +  IF(OR(H496="",J496="",K496=""),0, (H496*J496)*VLOOKUP(K496,VALIDATIONS!$AI$2:$AJ$5,2)))</f>
        <v/>
      </c>
      <c r="S496" s="113"/>
    </row>
    <row r="497" spans="1:19" x14ac:dyDescent="0.25">
      <c r="A497" s="116"/>
      <c r="B497" s="113"/>
      <c r="C497" s="358"/>
      <c r="D497" s="113"/>
      <c r="G497" s="358"/>
      <c r="H497" s="113"/>
      <c r="I497" s="113"/>
      <c r="J497" s="113"/>
      <c r="K497" s="358"/>
      <c r="L497" s="113"/>
      <c r="M497" s="358"/>
      <c r="N497" s="358"/>
      <c r="O497" s="358"/>
      <c r="P497" s="358"/>
      <c r="Q497" s="399" t="str">
        <f>IFERROR(VLOOKUP(P497,VALIDATIONS!$IE$2:$IG$48,2,FALSE),"")</f>
        <v/>
      </c>
      <c r="R497" s="106" t="str">
        <f>IF(AND(H497="",I497="",J497="",K497="",L497="",M497="",N497="",O497=""),"",  IF(OR(I497="",M497=""),0,I497*VLOOKUP(M497,VALIDATIONS!$AK$2:$AL$6,2)) +  IF(OR(H497="",J497="",K497=""),0, (H497*J497)*VLOOKUP(K497,VALIDATIONS!$AI$2:$AJ$5,2)))</f>
        <v/>
      </c>
      <c r="S497" s="113"/>
    </row>
    <row r="498" spans="1:19" x14ac:dyDescent="0.25">
      <c r="A498" s="116"/>
      <c r="B498" s="113"/>
      <c r="C498" s="358"/>
      <c r="D498" s="113"/>
      <c r="G498" s="358"/>
      <c r="H498" s="113"/>
      <c r="I498" s="113"/>
      <c r="J498" s="113"/>
      <c r="K498" s="358"/>
      <c r="L498" s="113"/>
      <c r="M498" s="358"/>
      <c r="N498" s="358"/>
      <c r="O498" s="358"/>
      <c r="P498" s="358"/>
      <c r="Q498" s="399" t="str">
        <f>IFERROR(VLOOKUP(P498,VALIDATIONS!$IE$2:$IG$48,2,FALSE),"")</f>
        <v/>
      </c>
      <c r="R498" s="106" t="str">
        <f>IF(AND(H498="",I498="",J498="",K498="",L498="",M498="",N498="",O498=""),"",  IF(OR(I498="",M498=""),0,I498*VLOOKUP(M498,VALIDATIONS!$AK$2:$AL$6,2)) +  IF(OR(H498="",J498="",K498=""),0, (H498*J498)*VLOOKUP(K498,VALIDATIONS!$AI$2:$AJ$5,2)))</f>
        <v/>
      </c>
      <c r="S498" s="113"/>
    </row>
    <row r="499" spans="1:19" x14ac:dyDescent="0.25">
      <c r="A499" s="116"/>
      <c r="B499" s="113"/>
      <c r="C499" s="358"/>
      <c r="D499" s="113"/>
      <c r="G499" s="358"/>
      <c r="H499" s="113"/>
      <c r="I499" s="113"/>
      <c r="J499" s="113"/>
      <c r="K499" s="358"/>
      <c r="L499" s="113"/>
      <c r="M499" s="358"/>
      <c r="N499" s="358"/>
      <c r="O499" s="358"/>
      <c r="P499" s="358"/>
      <c r="Q499" s="399" t="str">
        <f>IFERROR(VLOOKUP(P499,VALIDATIONS!$IE$2:$IG$48,2,FALSE),"")</f>
        <v/>
      </c>
      <c r="R499" s="106" t="str">
        <f>IF(AND(H499="",I499="",J499="",K499="",L499="",M499="",N499="",O499=""),"",  IF(OR(I499="",M499=""),0,I499*VLOOKUP(M499,VALIDATIONS!$AK$2:$AL$6,2)) +  IF(OR(H499="",J499="",K499=""),0, (H499*J499)*VLOOKUP(K499,VALIDATIONS!$AI$2:$AJ$5,2)))</f>
        <v/>
      </c>
      <c r="S499" s="113"/>
    </row>
    <row r="500" spans="1:19" x14ac:dyDescent="0.25">
      <c r="A500" s="116"/>
      <c r="B500" s="113"/>
      <c r="C500" s="358"/>
      <c r="D500" s="113"/>
      <c r="G500" s="358"/>
      <c r="H500" s="113"/>
      <c r="I500" s="113"/>
      <c r="J500" s="113"/>
      <c r="K500" s="358"/>
      <c r="L500" s="113"/>
      <c r="M500" s="358"/>
      <c r="N500" s="358"/>
      <c r="O500" s="358"/>
      <c r="P500" s="358"/>
      <c r="Q500" s="399" t="str">
        <f>IFERROR(VLOOKUP(P500,VALIDATIONS!$IE$2:$IG$48,2,FALSE),"")</f>
        <v/>
      </c>
      <c r="R500" s="106" t="str">
        <f>IF(AND(H500="",I500="",J500="",K500="",L500="",M500="",N500="",O500=""),"",  IF(OR(I500="",M500=""),0,I500*VLOOKUP(M500,VALIDATIONS!$AK$2:$AL$6,2)) +  IF(OR(H500="",J500="",K500=""),0, (H500*J500)*VLOOKUP(K500,VALIDATIONS!$AI$2:$AJ$5,2)))</f>
        <v/>
      </c>
      <c r="S500" s="113"/>
    </row>
    <row r="501" spans="1:19" x14ac:dyDescent="0.25">
      <c r="A501" s="116"/>
      <c r="B501" s="113"/>
      <c r="C501" s="358"/>
      <c r="D501" s="113"/>
      <c r="G501" s="358"/>
      <c r="H501" s="113"/>
      <c r="I501" s="113"/>
      <c r="J501" s="113"/>
      <c r="K501" s="358"/>
      <c r="L501" s="113"/>
      <c r="M501" s="358"/>
      <c r="N501" s="358"/>
      <c r="O501" s="358"/>
      <c r="P501" s="358"/>
      <c r="Q501" s="399" t="str">
        <f>IFERROR(VLOOKUP(P501,VALIDATIONS!$IE$2:$IG$48,2,FALSE),"")</f>
        <v/>
      </c>
      <c r="R501" s="106" t="str">
        <f>IF(AND(H501="",I501="",J501="",K501="",L501="",M501="",N501="",O501=""),"",  IF(OR(I501="",M501=""),0,I501*VLOOKUP(M501,VALIDATIONS!$AK$2:$AL$6,2)) +  IF(OR(H501="",J501="",K501=""),0, (H501*J501)*VLOOKUP(K501,VALIDATIONS!$AI$2:$AJ$5,2)))</f>
        <v/>
      </c>
      <c r="S501" s="113"/>
    </row>
    <row r="502" spans="1:19" x14ac:dyDescent="0.25">
      <c r="A502" s="116"/>
      <c r="B502" s="113"/>
      <c r="C502" s="358"/>
      <c r="D502" s="113"/>
      <c r="G502" s="358"/>
      <c r="H502" s="113"/>
      <c r="I502" s="113"/>
      <c r="J502" s="113"/>
      <c r="K502" s="358"/>
      <c r="L502" s="113"/>
      <c r="M502" s="358"/>
      <c r="N502" s="358"/>
      <c r="O502" s="358"/>
      <c r="P502" s="358"/>
      <c r="Q502" s="399" t="str">
        <f>IFERROR(VLOOKUP(P502,VALIDATIONS!$IE$2:$IG$48,2,FALSE),"")</f>
        <v/>
      </c>
      <c r="R502" s="106" t="str">
        <f>IF(AND(H502="",I502="",J502="",K502="",L502="",M502="",N502="",O502=""),"",  IF(OR(I502="",M502=""),0,I502*VLOOKUP(M502,VALIDATIONS!$AK$2:$AL$6,2)) +  IF(OR(H502="",J502="",K502=""),0, (H502*J502)*VLOOKUP(K502,VALIDATIONS!$AI$2:$AJ$5,2)))</f>
        <v/>
      </c>
      <c r="S502" s="113"/>
    </row>
    <row r="503" spans="1:19" x14ac:dyDescent="0.25">
      <c r="A503" s="116"/>
      <c r="B503" s="113"/>
      <c r="C503" s="358"/>
      <c r="D503" s="113"/>
      <c r="G503" s="358"/>
      <c r="H503" s="113"/>
      <c r="I503" s="113"/>
      <c r="J503" s="113"/>
      <c r="K503" s="358"/>
      <c r="L503" s="113"/>
      <c r="M503" s="358"/>
      <c r="N503" s="358"/>
      <c r="O503" s="358"/>
      <c r="P503" s="358"/>
      <c r="Q503" s="399" t="str">
        <f>IFERROR(VLOOKUP(P503,VALIDATIONS!$IE$2:$IG$48,2,FALSE),"")</f>
        <v/>
      </c>
      <c r="R503" s="106" t="str">
        <f>IF(AND(H503="",I503="",J503="",K503="",L503="",M503="",N503="",O503=""),"",  IF(OR(I503="",M503=""),0,I503*VLOOKUP(M503,VALIDATIONS!$AK$2:$AL$6,2)) +  IF(OR(H503="",J503="",K503=""),0, (H503*J503)*VLOOKUP(K503,VALIDATIONS!$AI$2:$AJ$5,2)))</f>
        <v/>
      </c>
      <c r="S503" s="113"/>
    </row>
    <row r="504" spans="1:19" x14ac:dyDescent="0.25">
      <c r="A504" s="116"/>
      <c r="B504" s="113"/>
      <c r="C504" s="358"/>
      <c r="D504" s="113"/>
      <c r="G504" s="358"/>
      <c r="H504" s="113"/>
      <c r="I504" s="113"/>
      <c r="J504" s="113"/>
      <c r="K504" s="358"/>
      <c r="L504" s="113"/>
      <c r="M504" s="358"/>
      <c r="N504" s="358"/>
      <c r="O504" s="358"/>
      <c r="P504" s="358"/>
      <c r="Q504" s="399" t="str">
        <f>IFERROR(VLOOKUP(P504,VALIDATIONS!$IE$2:$IG$48,2,FALSE),"")</f>
        <v/>
      </c>
      <c r="R504" s="106" t="str">
        <f>IF(AND(H504="",I504="",J504="",K504="",L504="",M504="",N504="",O504=""),"",  IF(OR(I504="",M504=""),0,I504*VLOOKUP(M504,VALIDATIONS!$AK$2:$AL$6,2)) +  IF(OR(H504="",J504="",K504=""),0, (H504*J504)*VLOOKUP(K504,VALIDATIONS!$AI$2:$AJ$5,2)))</f>
        <v/>
      </c>
      <c r="S504" s="113"/>
    </row>
    <row r="505" spans="1:19" x14ac:dyDescent="0.25">
      <c r="A505" s="116"/>
      <c r="B505" s="113"/>
      <c r="C505" s="358"/>
      <c r="D505" s="113"/>
      <c r="G505" s="358"/>
      <c r="H505" s="113"/>
      <c r="I505" s="113"/>
      <c r="J505" s="113"/>
      <c r="K505" s="358"/>
      <c r="L505" s="113"/>
      <c r="M505" s="358"/>
      <c r="N505" s="358"/>
      <c r="O505" s="358"/>
      <c r="P505" s="358"/>
      <c r="Q505" s="399" t="str">
        <f>IFERROR(VLOOKUP(P505,VALIDATIONS!$IE$2:$IG$48,2,FALSE),"")</f>
        <v/>
      </c>
      <c r="R505" s="106" t="str">
        <f>IF(AND(H505="",I505="",J505="",K505="",L505="",M505="",N505="",O505=""),"",  IF(OR(I505="",M505=""),0,I505*VLOOKUP(M505,VALIDATIONS!$AK$2:$AL$6,2)) +  IF(OR(H505="",J505="",K505=""),0, (H505*J505)*VLOOKUP(K505,VALIDATIONS!$AI$2:$AJ$5,2)))</f>
        <v/>
      </c>
      <c r="S505" s="113"/>
    </row>
    <row r="506" spans="1:19" x14ac:dyDescent="0.25">
      <c r="A506" s="116"/>
      <c r="B506" s="113"/>
      <c r="C506" s="358"/>
      <c r="D506" s="113"/>
      <c r="G506" s="358"/>
      <c r="H506" s="113"/>
      <c r="I506" s="113"/>
      <c r="J506" s="113"/>
      <c r="K506" s="358"/>
      <c r="L506" s="113"/>
      <c r="M506" s="358"/>
      <c r="N506" s="358"/>
      <c r="O506" s="358"/>
      <c r="P506" s="358"/>
      <c r="Q506" s="399" t="str">
        <f>IFERROR(VLOOKUP(P506,VALIDATIONS!$IE$2:$IG$48,2,FALSE),"")</f>
        <v/>
      </c>
      <c r="R506" s="106" t="str">
        <f>IF(AND(H506="",I506="",J506="",K506="",L506="",M506="",N506="",O506=""),"",  IF(OR(I506="",M506=""),0,I506*VLOOKUP(M506,VALIDATIONS!$AK$2:$AL$6,2)) +  IF(OR(H506="",J506="",K506=""),0, (H506*J506)*VLOOKUP(K506,VALIDATIONS!$AI$2:$AJ$5,2)))</f>
        <v/>
      </c>
      <c r="S506" s="113"/>
    </row>
    <row r="507" spans="1:19" x14ac:dyDescent="0.25">
      <c r="A507" s="116"/>
      <c r="B507" s="113"/>
      <c r="C507" s="358"/>
      <c r="D507" s="113"/>
      <c r="G507" s="358"/>
      <c r="H507" s="113"/>
      <c r="I507" s="113"/>
      <c r="J507" s="113"/>
      <c r="K507" s="358"/>
      <c r="L507" s="113"/>
      <c r="M507" s="358"/>
      <c r="N507" s="358"/>
      <c r="O507" s="358"/>
      <c r="P507" s="358"/>
      <c r="Q507" s="399" t="str">
        <f>IFERROR(VLOOKUP(P507,VALIDATIONS!$IE$2:$IG$48,2,FALSE),"")</f>
        <v/>
      </c>
      <c r="R507" s="106" t="str">
        <f>IF(AND(H507="",I507="",J507="",K507="",L507="",M507="",N507="",O507=""),"",  IF(OR(I507="",M507=""),0,I507*VLOOKUP(M507,VALIDATIONS!$AK$2:$AL$6,2)) +  IF(OR(H507="",J507="",K507=""),0, (H507*J507)*VLOOKUP(K507,VALIDATIONS!$AI$2:$AJ$5,2)))</f>
        <v/>
      </c>
      <c r="S507" s="113"/>
    </row>
    <row r="508" spans="1:19" x14ac:dyDescent="0.25">
      <c r="A508" s="116"/>
      <c r="B508" s="113"/>
      <c r="C508" s="358"/>
      <c r="D508" s="113"/>
      <c r="G508" s="358"/>
      <c r="H508" s="113"/>
      <c r="I508" s="113"/>
      <c r="J508" s="113"/>
      <c r="K508" s="358"/>
      <c r="L508" s="113"/>
      <c r="M508" s="358"/>
      <c r="N508" s="358"/>
      <c r="O508" s="358"/>
      <c r="P508" s="358"/>
      <c r="Q508" s="399" t="str">
        <f>IFERROR(VLOOKUP(P508,VALIDATIONS!$IE$2:$IG$48,2,FALSE),"")</f>
        <v/>
      </c>
      <c r="R508" s="106" t="str">
        <f>IF(AND(H508="",I508="",J508="",K508="",L508="",M508="",N508="",O508=""),"",  IF(OR(I508="",M508=""),0,I508*VLOOKUP(M508,VALIDATIONS!$AK$2:$AL$6,2)) +  IF(OR(H508="",J508="",K508=""),0, (H508*J508)*VLOOKUP(K508,VALIDATIONS!$AI$2:$AJ$5,2)))</f>
        <v/>
      </c>
      <c r="S508" s="113"/>
    </row>
    <row r="509" spans="1:19" x14ac:dyDescent="0.25">
      <c r="A509" s="116"/>
      <c r="B509" s="113"/>
      <c r="C509" s="358"/>
      <c r="D509" s="113"/>
      <c r="G509" s="358"/>
      <c r="H509" s="113"/>
      <c r="I509" s="113"/>
      <c r="J509" s="113"/>
      <c r="K509" s="358"/>
      <c r="L509" s="113"/>
      <c r="M509" s="358"/>
      <c r="N509" s="358"/>
      <c r="O509" s="358"/>
      <c r="P509" s="358"/>
      <c r="Q509" s="399" t="str">
        <f>IFERROR(VLOOKUP(P509,VALIDATIONS!$IE$2:$IG$48,2,FALSE),"")</f>
        <v/>
      </c>
      <c r="R509" s="106" t="str">
        <f>IF(AND(H509="",I509="",J509="",K509="",L509="",M509="",N509="",O509=""),"",  IF(OR(I509="",M509=""),0,I509*VLOOKUP(M509,VALIDATIONS!$AK$2:$AL$6,2)) +  IF(OR(H509="",J509="",K509=""),0, (H509*J509)*VLOOKUP(K509,VALIDATIONS!$AI$2:$AJ$5,2)))</f>
        <v/>
      </c>
      <c r="S509" s="113"/>
    </row>
    <row r="510" spans="1:19" x14ac:dyDescent="0.25">
      <c r="A510" s="116"/>
      <c r="B510" s="113"/>
      <c r="C510" s="358"/>
      <c r="D510" s="113"/>
      <c r="G510" s="358"/>
      <c r="H510" s="113"/>
      <c r="I510" s="113"/>
      <c r="J510" s="113"/>
      <c r="K510" s="358"/>
      <c r="L510" s="113"/>
      <c r="M510" s="358"/>
      <c r="N510" s="358"/>
      <c r="O510" s="358"/>
      <c r="P510" s="358"/>
      <c r="Q510" s="399" t="str">
        <f>IFERROR(VLOOKUP(P510,VALIDATIONS!$IE$2:$IG$48,2,FALSE),"")</f>
        <v/>
      </c>
      <c r="R510" s="106" t="str">
        <f>IF(AND(H510="",I510="",J510="",K510="",L510="",M510="",N510="",O510=""),"",  IF(OR(I510="",M510=""),0,I510*VLOOKUP(M510,VALIDATIONS!$AK$2:$AL$6,2)) +  IF(OR(H510="",J510="",K510=""),0, (H510*J510)*VLOOKUP(K510,VALIDATIONS!$AI$2:$AJ$5,2)))</f>
        <v/>
      </c>
      <c r="S510" s="113"/>
    </row>
    <row r="511" spans="1:19" x14ac:dyDescent="0.25">
      <c r="A511" s="116"/>
      <c r="B511" s="113"/>
      <c r="C511" s="358"/>
      <c r="D511" s="113"/>
      <c r="G511" s="358"/>
      <c r="H511" s="113"/>
      <c r="I511" s="113"/>
      <c r="J511" s="113"/>
      <c r="K511" s="358"/>
      <c r="L511" s="113"/>
      <c r="M511" s="358"/>
      <c r="N511" s="358"/>
      <c r="O511" s="358"/>
      <c r="P511" s="358"/>
      <c r="Q511" s="399" t="str">
        <f>IFERROR(VLOOKUP(P511,VALIDATIONS!$IE$2:$IG$48,2,FALSE),"")</f>
        <v/>
      </c>
      <c r="R511" s="106" t="str">
        <f>IF(AND(H511="",I511="",J511="",K511="",L511="",M511="",N511="",O511=""),"",  IF(OR(I511="",M511=""),0,I511*VLOOKUP(M511,VALIDATIONS!$AK$2:$AL$6,2)) +  IF(OR(H511="",J511="",K511=""),0, (H511*J511)*VLOOKUP(K511,VALIDATIONS!$AI$2:$AJ$5,2)))</f>
        <v/>
      </c>
      <c r="S511" s="113"/>
    </row>
    <row r="512" spans="1:19" x14ac:dyDescent="0.25">
      <c r="A512" s="116"/>
      <c r="B512" s="113"/>
      <c r="C512" s="358"/>
      <c r="D512" s="113"/>
      <c r="G512" s="358"/>
      <c r="H512" s="113"/>
      <c r="I512" s="113"/>
      <c r="J512" s="113"/>
      <c r="K512" s="358"/>
      <c r="L512" s="113"/>
      <c r="M512" s="358"/>
      <c r="N512" s="358"/>
      <c r="O512" s="358"/>
      <c r="P512" s="358"/>
      <c r="Q512" s="399" t="str">
        <f>IFERROR(VLOOKUP(P512,VALIDATIONS!$IE$2:$IG$48,2,FALSE),"")</f>
        <v/>
      </c>
      <c r="R512" s="106" t="str">
        <f>IF(AND(H512="",I512="",J512="",K512="",L512="",M512="",N512="",O512=""),"",  IF(OR(I512="",M512=""),0,I512*VLOOKUP(M512,VALIDATIONS!$AK$2:$AL$6,2)) +  IF(OR(H512="",J512="",K512=""),0, (H512*J512)*VLOOKUP(K512,VALIDATIONS!$AI$2:$AJ$5,2)))</f>
        <v/>
      </c>
      <c r="S512" s="113"/>
    </row>
    <row r="513" spans="1:19" x14ac:dyDescent="0.25">
      <c r="A513" s="116"/>
      <c r="B513" s="113"/>
      <c r="C513" s="358"/>
      <c r="D513" s="113"/>
      <c r="G513" s="358"/>
      <c r="H513" s="113"/>
      <c r="I513" s="113"/>
      <c r="J513" s="113"/>
      <c r="K513" s="358"/>
      <c r="L513" s="113"/>
      <c r="M513" s="358"/>
      <c r="N513" s="358"/>
      <c r="O513" s="358"/>
      <c r="P513" s="358"/>
      <c r="Q513" s="399" t="str">
        <f>IFERROR(VLOOKUP(P513,VALIDATIONS!$IE$2:$IG$48,2,FALSE),"")</f>
        <v/>
      </c>
      <c r="R513" s="106" t="str">
        <f>IF(AND(H513="",I513="",J513="",K513="",L513="",M513="",N513="",O513=""),"",  IF(OR(I513="",M513=""),0,I513*VLOOKUP(M513,VALIDATIONS!$AK$2:$AL$6,2)) +  IF(OR(H513="",J513="",K513=""),0, (H513*J513)*VLOOKUP(K513,VALIDATIONS!$AI$2:$AJ$5,2)))</f>
        <v/>
      </c>
      <c r="S513" s="113"/>
    </row>
    <row r="514" spans="1:19" x14ac:dyDescent="0.25">
      <c r="A514" s="116"/>
      <c r="B514" s="113"/>
      <c r="C514" s="358"/>
      <c r="D514" s="113"/>
      <c r="G514" s="358"/>
      <c r="H514" s="113"/>
      <c r="I514" s="113"/>
      <c r="J514" s="113"/>
      <c r="K514" s="358"/>
      <c r="L514" s="113"/>
      <c r="M514" s="358"/>
      <c r="N514" s="358"/>
      <c r="O514" s="358"/>
      <c r="P514" s="358"/>
      <c r="Q514" s="399" t="str">
        <f>IFERROR(VLOOKUP(P514,VALIDATIONS!$IE$2:$IG$48,2,FALSE),"")</f>
        <v/>
      </c>
      <c r="R514" s="106" t="str">
        <f>IF(AND(H514="",I514="",J514="",K514="",L514="",M514="",N514="",O514=""),"",  IF(OR(I514="",M514=""),0,I514*VLOOKUP(M514,VALIDATIONS!$AK$2:$AL$6,2)) +  IF(OR(H514="",J514="",K514=""),0, (H514*J514)*VLOOKUP(K514,VALIDATIONS!$AI$2:$AJ$5,2)))</f>
        <v/>
      </c>
      <c r="S514" s="113"/>
    </row>
    <row r="515" spans="1:19" x14ac:dyDescent="0.25">
      <c r="A515" s="116"/>
      <c r="B515" s="113"/>
      <c r="C515" s="358"/>
      <c r="D515" s="113"/>
      <c r="G515" s="358"/>
      <c r="H515" s="113"/>
      <c r="I515" s="113"/>
      <c r="J515" s="113"/>
      <c r="K515" s="358"/>
      <c r="L515" s="113"/>
      <c r="M515" s="358"/>
      <c r="N515" s="358"/>
      <c r="O515" s="358"/>
      <c r="P515" s="358"/>
      <c r="Q515" s="399" t="str">
        <f>IFERROR(VLOOKUP(P515,VALIDATIONS!$IE$2:$IG$48,2,FALSE),"")</f>
        <v/>
      </c>
      <c r="R515" s="106" t="str">
        <f>IF(AND(H515="",I515="",J515="",K515="",L515="",M515="",N515="",O515=""),"",  IF(OR(I515="",M515=""),0,I515*VLOOKUP(M515,VALIDATIONS!$AK$2:$AL$6,2)) +  IF(OR(H515="",J515="",K515=""),0, (H515*J515)*VLOOKUP(K515,VALIDATIONS!$AI$2:$AJ$5,2)))</f>
        <v/>
      </c>
      <c r="S515" s="113"/>
    </row>
    <row r="516" spans="1:19" x14ac:dyDescent="0.25">
      <c r="A516" s="116"/>
      <c r="B516" s="113"/>
      <c r="C516" s="358"/>
      <c r="D516" s="113"/>
      <c r="G516" s="358"/>
      <c r="H516" s="113"/>
      <c r="I516" s="113"/>
      <c r="J516" s="113"/>
      <c r="K516" s="358"/>
      <c r="L516" s="113"/>
      <c r="M516" s="358"/>
      <c r="N516" s="358"/>
      <c r="O516" s="358"/>
      <c r="P516" s="358"/>
      <c r="Q516" s="399" t="str">
        <f>IFERROR(VLOOKUP(P516,VALIDATIONS!$IE$2:$IG$48,2,FALSE),"")</f>
        <v/>
      </c>
      <c r="R516" s="106" t="str">
        <f>IF(AND(H516="",I516="",J516="",K516="",L516="",M516="",N516="",O516=""),"",  IF(OR(I516="",M516=""),0,I516*VLOOKUP(M516,VALIDATIONS!$AK$2:$AL$6,2)) +  IF(OR(H516="",J516="",K516=""),0, (H516*J516)*VLOOKUP(K516,VALIDATIONS!$AI$2:$AJ$5,2)))</f>
        <v/>
      </c>
      <c r="S516" s="113"/>
    </row>
    <row r="517" spans="1:19" x14ac:dyDescent="0.25">
      <c r="A517" s="116"/>
      <c r="B517" s="113"/>
      <c r="C517" s="358"/>
      <c r="D517" s="113"/>
      <c r="G517" s="358"/>
      <c r="H517" s="113"/>
      <c r="I517" s="113"/>
      <c r="J517" s="113"/>
      <c r="K517" s="358"/>
      <c r="L517" s="113"/>
      <c r="M517" s="358"/>
      <c r="N517" s="358"/>
      <c r="O517" s="358"/>
      <c r="P517" s="358"/>
      <c r="Q517" s="399" t="str">
        <f>IFERROR(VLOOKUP(P517,VALIDATIONS!$IE$2:$IG$48,2,FALSE),"")</f>
        <v/>
      </c>
      <c r="R517" s="106" t="str">
        <f>IF(AND(H517="",I517="",J517="",K517="",L517="",M517="",N517="",O517=""),"",  IF(OR(I517="",M517=""),0,I517*VLOOKUP(M517,VALIDATIONS!$AK$2:$AL$6,2)) +  IF(OR(H517="",J517="",K517=""),0, (H517*J517)*VLOOKUP(K517,VALIDATIONS!$AI$2:$AJ$5,2)))</f>
        <v/>
      </c>
      <c r="S517" s="113"/>
    </row>
    <row r="518" spans="1:19" x14ac:dyDescent="0.25">
      <c r="A518" s="116"/>
      <c r="B518" s="113"/>
      <c r="C518" s="358"/>
      <c r="D518" s="113"/>
      <c r="G518" s="358"/>
      <c r="H518" s="113"/>
      <c r="I518" s="113"/>
      <c r="J518" s="113"/>
      <c r="K518" s="358"/>
      <c r="L518" s="113"/>
      <c r="M518" s="358"/>
      <c r="N518" s="358"/>
      <c r="O518" s="358"/>
      <c r="P518" s="358"/>
      <c r="Q518" s="399" t="str">
        <f>IFERROR(VLOOKUP(P518,VALIDATIONS!$IE$2:$IG$48,2,FALSE),"")</f>
        <v/>
      </c>
      <c r="R518" s="106" t="str">
        <f>IF(AND(H518="",I518="",J518="",K518="",L518="",M518="",N518="",O518=""),"",  IF(OR(I518="",M518=""),0,I518*VLOOKUP(M518,VALIDATIONS!$AK$2:$AL$6,2)) +  IF(OR(H518="",J518="",K518=""),0, (H518*J518)*VLOOKUP(K518,VALIDATIONS!$AI$2:$AJ$5,2)))</f>
        <v/>
      </c>
      <c r="S518" s="113"/>
    </row>
    <row r="519" spans="1:19" x14ac:dyDescent="0.25">
      <c r="A519" s="116"/>
      <c r="B519" s="113"/>
      <c r="C519" s="358"/>
      <c r="D519" s="113"/>
      <c r="G519" s="358"/>
      <c r="H519" s="113"/>
      <c r="I519" s="113"/>
      <c r="J519" s="113"/>
      <c r="K519" s="358"/>
      <c r="L519" s="113"/>
      <c r="M519" s="358"/>
      <c r="N519" s="358"/>
      <c r="O519" s="358"/>
      <c r="P519" s="358"/>
      <c r="Q519" s="399" t="str">
        <f>IFERROR(VLOOKUP(P519,VALIDATIONS!$IE$2:$IG$48,2,FALSE),"")</f>
        <v/>
      </c>
      <c r="R519" s="106" t="str">
        <f>IF(AND(H519="",I519="",J519="",K519="",L519="",M519="",N519="",O519=""),"",  IF(OR(I519="",M519=""),0,I519*VLOOKUP(M519,VALIDATIONS!$AK$2:$AL$6,2)) +  IF(OR(H519="",J519="",K519=""),0, (H519*J519)*VLOOKUP(K519,VALIDATIONS!$AI$2:$AJ$5,2)))</f>
        <v/>
      </c>
      <c r="S519" s="113"/>
    </row>
    <row r="520" spans="1:19" x14ac:dyDescent="0.25">
      <c r="A520" s="116"/>
      <c r="B520" s="113"/>
      <c r="C520" s="358"/>
      <c r="D520" s="113"/>
      <c r="G520" s="358"/>
      <c r="H520" s="113"/>
      <c r="I520" s="113"/>
      <c r="J520" s="113"/>
      <c r="K520" s="358"/>
      <c r="L520" s="113"/>
      <c r="M520" s="358"/>
      <c r="N520" s="358"/>
      <c r="O520" s="358"/>
      <c r="P520" s="358"/>
      <c r="Q520" s="399" t="str">
        <f>IFERROR(VLOOKUP(P520,VALIDATIONS!$IE$2:$IG$48,2,FALSE),"")</f>
        <v/>
      </c>
      <c r="R520" s="106" t="str">
        <f>IF(AND(H520="",I520="",J520="",K520="",L520="",M520="",N520="",O520=""),"",  IF(OR(I520="",M520=""),0,I520*VLOOKUP(M520,VALIDATIONS!$AK$2:$AL$6,2)) +  IF(OR(H520="",J520="",K520=""),0, (H520*J520)*VLOOKUP(K520,VALIDATIONS!$AI$2:$AJ$5,2)))</f>
        <v/>
      </c>
      <c r="S520" s="113"/>
    </row>
    <row r="521" spans="1:19" x14ac:dyDescent="0.25">
      <c r="A521" s="116"/>
      <c r="B521" s="113"/>
      <c r="C521" s="358"/>
      <c r="D521" s="113"/>
      <c r="G521" s="358"/>
      <c r="H521" s="113"/>
      <c r="I521" s="113"/>
      <c r="J521" s="113"/>
      <c r="K521" s="358"/>
      <c r="L521" s="113"/>
      <c r="M521" s="358"/>
      <c r="N521" s="358"/>
      <c r="O521" s="358"/>
      <c r="P521" s="358"/>
      <c r="Q521" s="399" t="str">
        <f>IFERROR(VLOOKUP(P521,VALIDATIONS!$IE$2:$IG$48,2,FALSE),"")</f>
        <v/>
      </c>
      <c r="R521" s="106" t="str">
        <f>IF(AND(H521="",I521="",J521="",K521="",L521="",M521="",N521="",O521=""),"",  IF(OR(I521="",M521=""),0,I521*VLOOKUP(M521,VALIDATIONS!$AK$2:$AL$6,2)) +  IF(OR(H521="",J521="",K521=""),0, (H521*J521)*VLOOKUP(K521,VALIDATIONS!$AI$2:$AJ$5,2)))</f>
        <v/>
      </c>
      <c r="S521" s="113"/>
    </row>
    <row r="522" spans="1:19" x14ac:dyDescent="0.25">
      <c r="A522" s="116"/>
      <c r="B522" s="113"/>
      <c r="C522" s="358"/>
      <c r="D522" s="113"/>
      <c r="G522" s="358"/>
      <c r="H522" s="113"/>
      <c r="I522" s="113"/>
      <c r="J522" s="113"/>
      <c r="K522" s="358"/>
      <c r="L522" s="113"/>
      <c r="M522" s="358"/>
      <c r="N522" s="358"/>
      <c r="O522" s="358"/>
      <c r="P522" s="358"/>
      <c r="Q522" s="399" t="str">
        <f>IFERROR(VLOOKUP(P522,VALIDATIONS!$IE$2:$IG$48,2,FALSE),"")</f>
        <v/>
      </c>
      <c r="R522" s="106" t="str">
        <f>IF(AND(H522="",I522="",J522="",K522="",L522="",M522="",N522="",O522=""),"",  IF(OR(I522="",M522=""),0,I522*VLOOKUP(M522,VALIDATIONS!$AK$2:$AL$6,2)) +  IF(OR(H522="",J522="",K522=""),0, (H522*J522)*VLOOKUP(K522,VALIDATIONS!$AI$2:$AJ$5,2)))</f>
        <v/>
      </c>
      <c r="S522" s="113"/>
    </row>
    <row r="523" spans="1:19" x14ac:dyDescent="0.25">
      <c r="A523" s="116"/>
      <c r="B523" s="113"/>
      <c r="C523" s="358"/>
      <c r="D523" s="113"/>
      <c r="G523" s="358"/>
      <c r="H523" s="113"/>
      <c r="I523" s="113"/>
      <c r="J523" s="113"/>
      <c r="K523" s="358"/>
      <c r="L523" s="113"/>
      <c r="M523" s="358"/>
      <c r="N523" s="358"/>
      <c r="O523" s="358"/>
      <c r="P523" s="358"/>
      <c r="Q523" s="399" t="str">
        <f>IFERROR(VLOOKUP(P523,VALIDATIONS!$IE$2:$IG$48,2,FALSE),"")</f>
        <v/>
      </c>
      <c r="R523" s="106" t="str">
        <f>IF(AND(H523="",I523="",J523="",K523="",L523="",M523="",N523="",O523=""),"",  IF(OR(I523="",M523=""),0,I523*VLOOKUP(M523,VALIDATIONS!$AK$2:$AL$6,2)) +  IF(OR(H523="",J523="",K523=""),0, (H523*J523)*VLOOKUP(K523,VALIDATIONS!$AI$2:$AJ$5,2)))</f>
        <v/>
      </c>
      <c r="S523" s="113"/>
    </row>
    <row r="524" spans="1:19" x14ac:dyDescent="0.25">
      <c r="A524" s="116"/>
      <c r="B524" s="113"/>
      <c r="C524" s="358"/>
      <c r="D524" s="113"/>
      <c r="G524" s="358"/>
      <c r="H524" s="113"/>
      <c r="I524" s="113"/>
      <c r="J524" s="113"/>
      <c r="K524" s="358"/>
      <c r="L524" s="113"/>
      <c r="M524" s="358"/>
      <c r="N524" s="358"/>
      <c r="O524" s="358"/>
      <c r="P524" s="358"/>
      <c r="Q524" s="399" t="str">
        <f>IFERROR(VLOOKUP(P524,VALIDATIONS!$IE$2:$IG$48,2,FALSE),"")</f>
        <v/>
      </c>
      <c r="R524" s="106" t="str">
        <f>IF(AND(H524="",I524="",J524="",K524="",L524="",M524="",N524="",O524=""),"",  IF(OR(I524="",M524=""),0,I524*VLOOKUP(M524,VALIDATIONS!$AK$2:$AL$6,2)) +  IF(OR(H524="",J524="",K524=""),0, (H524*J524)*VLOOKUP(K524,VALIDATIONS!$AI$2:$AJ$5,2)))</f>
        <v/>
      </c>
      <c r="S524" s="113"/>
    </row>
    <row r="525" spans="1:19" x14ac:dyDescent="0.25">
      <c r="A525" s="116"/>
      <c r="B525" s="113"/>
      <c r="C525" s="358"/>
      <c r="D525" s="113"/>
      <c r="G525" s="358"/>
      <c r="H525" s="113"/>
      <c r="I525" s="113"/>
      <c r="J525" s="113"/>
      <c r="K525" s="358"/>
      <c r="L525" s="113"/>
      <c r="M525" s="358"/>
      <c r="N525" s="358"/>
      <c r="O525" s="358"/>
      <c r="P525" s="358"/>
      <c r="Q525" s="399" t="str">
        <f>IFERROR(VLOOKUP(P525,VALIDATIONS!$IE$2:$IG$48,2,FALSE),"")</f>
        <v/>
      </c>
      <c r="R525" s="106" t="str">
        <f>IF(AND(H525="",I525="",J525="",K525="",L525="",M525="",N525="",O525=""),"",  IF(OR(I525="",M525=""),0,I525*VLOOKUP(M525,VALIDATIONS!$AK$2:$AL$6,2)) +  IF(OR(H525="",J525="",K525=""),0, (H525*J525)*VLOOKUP(K525,VALIDATIONS!$AI$2:$AJ$5,2)))</f>
        <v/>
      </c>
      <c r="S525" s="113"/>
    </row>
    <row r="526" spans="1:19" x14ac:dyDescent="0.25">
      <c r="A526" s="116"/>
      <c r="B526" s="113"/>
      <c r="C526" s="358"/>
      <c r="D526" s="113"/>
      <c r="G526" s="358"/>
      <c r="H526" s="113"/>
      <c r="I526" s="113"/>
      <c r="J526" s="113"/>
      <c r="K526" s="358"/>
      <c r="L526" s="113"/>
      <c r="M526" s="358"/>
      <c r="N526" s="358"/>
      <c r="O526" s="358"/>
      <c r="P526" s="358"/>
      <c r="Q526" s="399" t="str">
        <f>IFERROR(VLOOKUP(P526,VALIDATIONS!$IE$2:$IG$48,2,FALSE),"")</f>
        <v/>
      </c>
      <c r="R526" s="106" t="str">
        <f>IF(AND(H526="",I526="",J526="",K526="",L526="",M526="",N526="",O526=""),"",  IF(OR(I526="",M526=""),0,I526*VLOOKUP(M526,VALIDATIONS!$AK$2:$AL$6,2)) +  IF(OR(H526="",J526="",K526=""),0, (H526*J526)*VLOOKUP(K526,VALIDATIONS!$AI$2:$AJ$5,2)))</f>
        <v/>
      </c>
      <c r="S526" s="113"/>
    </row>
    <row r="527" spans="1:19" x14ac:dyDescent="0.25">
      <c r="A527" s="116"/>
      <c r="B527" s="113"/>
      <c r="C527" s="358"/>
      <c r="D527" s="113"/>
      <c r="G527" s="358"/>
      <c r="H527" s="113"/>
      <c r="I527" s="113"/>
      <c r="J527" s="113"/>
      <c r="K527" s="358"/>
      <c r="L527" s="113"/>
      <c r="M527" s="358"/>
      <c r="N527" s="358"/>
      <c r="O527" s="358"/>
      <c r="P527" s="358"/>
      <c r="Q527" s="399" t="str">
        <f>IFERROR(VLOOKUP(P527,VALIDATIONS!$IE$2:$IG$48,2,FALSE),"")</f>
        <v/>
      </c>
      <c r="R527" s="106" t="str">
        <f>IF(AND(H527="",I527="",J527="",K527="",L527="",M527="",N527="",O527=""),"",  IF(OR(I527="",M527=""),0,I527*VLOOKUP(M527,VALIDATIONS!$AK$2:$AL$6,2)) +  IF(OR(H527="",J527="",K527=""),0, (H527*J527)*VLOOKUP(K527,VALIDATIONS!$AI$2:$AJ$5,2)))</f>
        <v/>
      </c>
      <c r="S527" s="113"/>
    </row>
    <row r="528" spans="1:19" x14ac:dyDescent="0.25">
      <c r="A528" s="116"/>
      <c r="B528" s="113"/>
      <c r="C528" s="358"/>
      <c r="D528" s="113"/>
      <c r="G528" s="358"/>
      <c r="H528" s="113"/>
      <c r="I528" s="113"/>
      <c r="J528" s="113"/>
      <c r="K528" s="358"/>
      <c r="L528" s="113"/>
      <c r="M528" s="358"/>
      <c r="N528" s="358"/>
      <c r="O528" s="358"/>
      <c r="P528" s="358"/>
      <c r="Q528" s="399" t="str">
        <f>IFERROR(VLOOKUP(P528,VALIDATIONS!$IE$2:$IG$48,2,FALSE),"")</f>
        <v/>
      </c>
      <c r="R528" s="106" t="str">
        <f>IF(AND(H528="",I528="",J528="",K528="",L528="",M528="",N528="",O528=""),"",  IF(OR(I528="",M528=""),0,I528*VLOOKUP(M528,VALIDATIONS!$AK$2:$AL$6,2)) +  IF(OR(H528="",J528="",K528=""),0, (H528*J528)*VLOOKUP(K528,VALIDATIONS!$AI$2:$AJ$5,2)))</f>
        <v/>
      </c>
      <c r="S528" s="113"/>
    </row>
    <row r="529" spans="1:19" x14ac:dyDescent="0.25">
      <c r="A529" s="116"/>
      <c r="B529" s="113"/>
      <c r="C529" s="358"/>
      <c r="D529" s="113"/>
      <c r="G529" s="358"/>
      <c r="H529" s="113"/>
      <c r="I529" s="113"/>
      <c r="J529" s="113"/>
      <c r="K529" s="358"/>
      <c r="L529" s="113"/>
      <c r="M529" s="358"/>
      <c r="N529" s="358"/>
      <c r="O529" s="358"/>
      <c r="P529" s="358"/>
      <c r="Q529" s="399" t="str">
        <f>IFERROR(VLOOKUP(P529,VALIDATIONS!$IE$2:$IG$48,2,FALSE),"")</f>
        <v/>
      </c>
      <c r="R529" s="106" t="str">
        <f>IF(AND(H529="",I529="",J529="",K529="",L529="",M529="",N529="",O529=""),"",  IF(OR(I529="",M529=""),0,I529*VLOOKUP(M529,VALIDATIONS!$AK$2:$AL$6,2)) +  IF(OR(H529="",J529="",K529=""),0, (H529*J529)*VLOOKUP(K529,VALIDATIONS!$AI$2:$AJ$5,2)))</f>
        <v/>
      </c>
      <c r="S529" s="113"/>
    </row>
    <row r="530" spans="1:19" x14ac:dyDescent="0.25">
      <c r="A530" s="116"/>
      <c r="B530" s="113"/>
      <c r="C530" s="358"/>
      <c r="D530" s="113"/>
      <c r="G530" s="358"/>
      <c r="H530" s="113"/>
      <c r="I530" s="113"/>
      <c r="J530" s="113"/>
      <c r="K530" s="358"/>
      <c r="L530" s="113"/>
      <c r="M530" s="358"/>
      <c r="N530" s="358"/>
      <c r="O530" s="358"/>
      <c r="P530" s="358"/>
      <c r="Q530" s="399" t="str">
        <f>IFERROR(VLOOKUP(P530,VALIDATIONS!$IE$2:$IG$48,2,FALSE),"")</f>
        <v/>
      </c>
      <c r="R530" s="106" t="str">
        <f>IF(AND(H530="",I530="",J530="",K530="",L530="",M530="",N530="",O530=""),"",  IF(OR(I530="",M530=""),0,I530*VLOOKUP(M530,VALIDATIONS!$AK$2:$AL$6,2)) +  IF(OR(H530="",J530="",K530=""),0, (H530*J530)*VLOOKUP(K530,VALIDATIONS!$AI$2:$AJ$5,2)))</f>
        <v/>
      </c>
      <c r="S530" s="113"/>
    </row>
    <row r="531" spans="1:19" x14ac:dyDescent="0.25">
      <c r="A531" s="116"/>
      <c r="B531" s="113"/>
      <c r="C531" s="358"/>
      <c r="D531" s="113"/>
      <c r="G531" s="358"/>
      <c r="H531" s="113"/>
      <c r="I531" s="113"/>
      <c r="J531" s="113"/>
      <c r="K531" s="358"/>
      <c r="L531" s="113"/>
      <c r="M531" s="358"/>
      <c r="N531" s="358"/>
      <c r="O531" s="358"/>
      <c r="P531" s="358"/>
      <c r="Q531" s="399" t="str">
        <f>IFERROR(VLOOKUP(P531,VALIDATIONS!$IE$2:$IG$48,2,FALSE),"")</f>
        <v/>
      </c>
      <c r="R531" s="106" t="str">
        <f>IF(AND(H531="",I531="",J531="",K531="",L531="",M531="",N531="",O531=""),"",  IF(OR(I531="",M531=""),0,I531*VLOOKUP(M531,VALIDATIONS!$AK$2:$AL$6,2)) +  IF(OR(H531="",J531="",K531=""),0, (H531*J531)*VLOOKUP(K531,VALIDATIONS!$AI$2:$AJ$5,2)))</f>
        <v/>
      </c>
      <c r="S531" s="113"/>
    </row>
    <row r="532" spans="1:19" x14ac:dyDescent="0.25">
      <c r="A532" s="116"/>
      <c r="B532" s="113"/>
      <c r="C532" s="358"/>
      <c r="D532" s="113"/>
      <c r="G532" s="358"/>
      <c r="H532" s="113"/>
      <c r="I532" s="113"/>
      <c r="J532" s="113"/>
      <c r="K532" s="358"/>
      <c r="L532" s="113"/>
      <c r="M532" s="358"/>
      <c r="N532" s="358"/>
      <c r="O532" s="358"/>
      <c r="P532" s="358"/>
      <c r="Q532" s="399" t="str">
        <f>IFERROR(VLOOKUP(P532,VALIDATIONS!$IE$2:$IG$48,2,FALSE),"")</f>
        <v/>
      </c>
      <c r="R532" s="106" t="str">
        <f>IF(AND(H532="",I532="",J532="",K532="",L532="",M532="",N532="",O532=""),"",  IF(OR(I532="",M532=""),0,I532*VLOOKUP(M532,VALIDATIONS!$AK$2:$AL$6,2)) +  IF(OR(H532="",J532="",K532=""),0, (H532*J532)*VLOOKUP(K532,VALIDATIONS!$AI$2:$AJ$5,2)))</f>
        <v/>
      </c>
      <c r="S532" s="113"/>
    </row>
    <row r="533" spans="1:19" x14ac:dyDescent="0.25">
      <c r="A533" s="116"/>
      <c r="B533" s="113"/>
      <c r="C533" s="358"/>
      <c r="D533" s="113"/>
      <c r="G533" s="358"/>
      <c r="H533" s="113"/>
      <c r="I533" s="113"/>
      <c r="J533" s="113"/>
      <c r="K533" s="358"/>
      <c r="L533" s="113"/>
      <c r="M533" s="358"/>
      <c r="N533" s="358"/>
      <c r="O533" s="358"/>
      <c r="P533" s="358"/>
      <c r="Q533" s="399" t="str">
        <f>IFERROR(VLOOKUP(P533,VALIDATIONS!$IE$2:$IG$48,2,FALSE),"")</f>
        <v/>
      </c>
      <c r="R533" s="106" t="str">
        <f>IF(AND(H533="",I533="",J533="",K533="",L533="",M533="",N533="",O533=""),"",  IF(OR(I533="",M533=""),0,I533*VLOOKUP(M533,VALIDATIONS!$AK$2:$AL$6,2)) +  IF(OR(H533="",J533="",K533=""),0, (H533*J533)*VLOOKUP(K533,VALIDATIONS!$AI$2:$AJ$5,2)))</f>
        <v/>
      </c>
      <c r="S533" s="113"/>
    </row>
    <row r="534" spans="1:19" x14ac:dyDescent="0.25">
      <c r="A534" s="116"/>
      <c r="B534" s="113"/>
      <c r="C534" s="358"/>
      <c r="D534" s="113"/>
      <c r="G534" s="358"/>
      <c r="H534" s="113"/>
      <c r="I534" s="113"/>
      <c r="J534" s="113"/>
      <c r="K534" s="358"/>
      <c r="L534" s="113"/>
      <c r="M534" s="358"/>
      <c r="N534" s="358"/>
      <c r="O534" s="358"/>
      <c r="P534" s="358"/>
      <c r="Q534" s="399" t="str">
        <f>IFERROR(VLOOKUP(P534,VALIDATIONS!$IE$2:$IG$48,2,FALSE),"")</f>
        <v/>
      </c>
      <c r="R534" s="106" t="str">
        <f>IF(AND(H534="",I534="",J534="",K534="",L534="",M534="",N534="",O534=""),"",  IF(OR(I534="",M534=""),0,I534*VLOOKUP(M534,VALIDATIONS!$AK$2:$AL$6,2)) +  IF(OR(H534="",J534="",K534=""),0, (H534*J534)*VLOOKUP(K534,VALIDATIONS!$AI$2:$AJ$5,2)))</f>
        <v/>
      </c>
      <c r="S534" s="113"/>
    </row>
    <row r="535" spans="1:19" x14ac:dyDescent="0.25">
      <c r="A535" s="116"/>
      <c r="B535" s="113"/>
      <c r="C535" s="358"/>
      <c r="D535" s="113"/>
      <c r="G535" s="358"/>
      <c r="H535" s="113"/>
      <c r="I535" s="113"/>
      <c r="J535" s="113"/>
      <c r="K535" s="358"/>
      <c r="L535" s="113"/>
      <c r="M535" s="358"/>
      <c r="N535" s="358"/>
      <c r="O535" s="358"/>
      <c r="P535" s="358"/>
      <c r="Q535" s="399" t="str">
        <f>IFERROR(VLOOKUP(P535,VALIDATIONS!$IE$2:$IG$48,2,FALSE),"")</f>
        <v/>
      </c>
      <c r="R535" s="106" t="str">
        <f>IF(AND(H535="",I535="",J535="",K535="",L535="",M535="",N535="",O535=""),"",  IF(OR(I535="",M535=""),0,I535*VLOOKUP(M535,VALIDATIONS!$AK$2:$AL$6,2)) +  IF(OR(H535="",J535="",K535=""),0, (H535*J535)*VLOOKUP(K535,VALIDATIONS!$AI$2:$AJ$5,2)))</f>
        <v/>
      </c>
      <c r="S535" s="113"/>
    </row>
    <row r="536" spans="1:19" x14ac:dyDescent="0.25">
      <c r="A536" s="116"/>
      <c r="B536" s="113"/>
      <c r="C536" s="358"/>
      <c r="D536" s="113"/>
      <c r="G536" s="358"/>
      <c r="H536" s="113"/>
      <c r="I536" s="113"/>
      <c r="J536" s="113"/>
      <c r="K536" s="358"/>
      <c r="L536" s="113"/>
      <c r="M536" s="358"/>
      <c r="N536" s="358"/>
      <c r="O536" s="358"/>
      <c r="P536" s="358"/>
      <c r="Q536" s="399" t="str">
        <f>IFERROR(VLOOKUP(P536,VALIDATIONS!$IE$2:$IG$48,2,FALSE),"")</f>
        <v/>
      </c>
      <c r="R536" s="106" t="str">
        <f>IF(AND(H536="",I536="",J536="",K536="",L536="",M536="",N536="",O536=""),"",  IF(OR(I536="",M536=""),0,I536*VLOOKUP(M536,VALIDATIONS!$AK$2:$AL$6,2)) +  IF(OR(H536="",J536="",K536=""),0, (H536*J536)*VLOOKUP(K536,VALIDATIONS!$AI$2:$AJ$5,2)))</f>
        <v/>
      </c>
      <c r="S536" s="113"/>
    </row>
    <row r="537" spans="1:19" x14ac:dyDescent="0.25">
      <c r="A537" s="116"/>
      <c r="B537" s="113"/>
      <c r="C537" s="358"/>
      <c r="D537" s="113"/>
      <c r="G537" s="358"/>
      <c r="H537" s="113"/>
      <c r="I537" s="113"/>
      <c r="J537" s="113"/>
      <c r="K537" s="358"/>
      <c r="L537" s="113"/>
      <c r="M537" s="358"/>
      <c r="N537" s="358"/>
      <c r="O537" s="358"/>
      <c r="P537" s="358"/>
      <c r="Q537" s="399" t="str">
        <f>IFERROR(VLOOKUP(P537,VALIDATIONS!$IE$2:$IG$48,2,FALSE),"")</f>
        <v/>
      </c>
      <c r="R537" s="106" t="str">
        <f>IF(AND(H537="",I537="",J537="",K537="",L537="",M537="",N537="",O537=""),"",  IF(OR(I537="",M537=""),0,I537*VLOOKUP(M537,VALIDATIONS!$AK$2:$AL$6,2)) +  IF(OR(H537="",J537="",K537=""),0, (H537*J537)*VLOOKUP(K537,VALIDATIONS!$AI$2:$AJ$5,2)))</f>
        <v/>
      </c>
      <c r="S537" s="113"/>
    </row>
    <row r="538" spans="1:19" x14ac:dyDescent="0.25">
      <c r="A538" s="116"/>
      <c r="B538" s="113"/>
      <c r="C538" s="358"/>
      <c r="D538" s="113"/>
      <c r="G538" s="358"/>
      <c r="H538" s="113"/>
      <c r="I538" s="113"/>
      <c r="J538" s="113"/>
      <c r="K538" s="358"/>
      <c r="L538" s="113"/>
      <c r="M538" s="358"/>
      <c r="N538" s="358"/>
      <c r="O538" s="358"/>
      <c r="P538" s="358"/>
      <c r="Q538" s="399" t="str">
        <f>IFERROR(VLOOKUP(P538,VALIDATIONS!$IE$2:$IG$48,2,FALSE),"")</f>
        <v/>
      </c>
      <c r="R538" s="106" t="str">
        <f>IF(AND(H538="",I538="",J538="",K538="",L538="",M538="",N538="",O538=""),"",  IF(OR(I538="",M538=""),0,I538*VLOOKUP(M538,VALIDATIONS!$AK$2:$AL$6,2)) +  IF(OR(H538="",J538="",K538=""),0, (H538*J538)*VLOOKUP(K538,VALIDATIONS!$AI$2:$AJ$5,2)))</f>
        <v/>
      </c>
      <c r="S538" s="113"/>
    </row>
    <row r="539" spans="1:19" x14ac:dyDescent="0.25">
      <c r="A539" s="116"/>
      <c r="B539" s="113"/>
      <c r="C539" s="358"/>
      <c r="D539" s="113"/>
      <c r="G539" s="358"/>
      <c r="H539" s="113"/>
      <c r="I539" s="113"/>
      <c r="J539" s="113"/>
      <c r="K539" s="358"/>
      <c r="L539" s="113"/>
      <c r="M539" s="358"/>
      <c r="N539" s="358"/>
      <c r="O539" s="358"/>
      <c r="P539" s="358"/>
      <c r="Q539" s="399" t="str">
        <f>IFERROR(VLOOKUP(P539,VALIDATIONS!$IE$2:$IG$48,2,FALSE),"")</f>
        <v/>
      </c>
      <c r="R539" s="106" t="str">
        <f>IF(AND(H539="",I539="",J539="",K539="",L539="",M539="",N539="",O539=""),"",  IF(OR(I539="",M539=""),0,I539*VLOOKUP(M539,VALIDATIONS!$AK$2:$AL$6,2)) +  IF(OR(H539="",J539="",K539=""),0, (H539*J539)*VLOOKUP(K539,VALIDATIONS!$AI$2:$AJ$5,2)))</f>
        <v/>
      </c>
      <c r="S539" s="113"/>
    </row>
    <row r="540" spans="1:19" x14ac:dyDescent="0.25">
      <c r="A540" s="116"/>
      <c r="B540" s="113"/>
      <c r="C540" s="358"/>
      <c r="D540" s="113"/>
      <c r="G540" s="358"/>
      <c r="H540" s="113"/>
      <c r="I540" s="113"/>
      <c r="J540" s="113"/>
      <c r="K540" s="358"/>
      <c r="L540" s="113"/>
      <c r="M540" s="358"/>
      <c r="N540" s="358"/>
      <c r="O540" s="358"/>
      <c r="P540" s="358"/>
      <c r="Q540" s="399" t="str">
        <f>IFERROR(VLOOKUP(P540,VALIDATIONS!$IE$2:$IG$48,2,FALSE),"")</f>
        <v/>
      </c>
      <c r="R540" s="106" t="str">
        <f>IF(AND(H540="",I540="",J540="",K540="",L540="",M540="",N540="",O540=""),"",  IF(OR(I540="",M540=""),0,I540*VLOOKUP(M540,VALIDATIONS!$AK$2:$AL$6,2)) +  IF(OR(H540="",J540="",K540=""),0, (H540*J540)*VLOOKUP(K540,VALIDATIONS!$AI$2:$AJ$5,2)))</f>
        <v/>
      </c>
      <c r="S540" s="113"/>
    </row>
    <row r="541" spans="1:19" x14ac:dyDescent="0.25">
      <c r="A541" s="116"/>
      <c r="B541" s="113"/>
      <c r="C541" s="358"/>
      <c r="D541" s="113"/>
      <c r="G541" s="358"/>
      <c r="H541" s="113"/>
      <c r="I541" s="113"/>
      <c r="J541" s="113"/>
      <c r="K541" s="358"/>
      <c r="L541" s="113"/>
      <c r="M541" s="358"/>
      <c r="N541" s="358"/>
      <c r="O541" s="358"/>
      <c r="P541" s="358"/>
      <c r="Q541" s="399" t="str">
        <f>IFERROR(VLOOKUP(P541,VALIDATIONS!$IE$2:$IG$48,2,FALSE),"")</f>
        <v/>
      </c>
      <c r="R541" s="106" t="str">
        <f>IF(AND(H541="",I541="",J541="",K541="",L541="",M541="",N541="",O541=""),"",  IF(OR(I541="",M541=""),0,I541*VLOOKUP(M541,VALIDATIONS!$AK$2:$AL$6,2)) +  IF(OR(H541="",J541="",K541=""),0, (H541*J541)*VLOOKUP(K541,VALIDATIONS!$AI$2:$AJ$5,2)))</f>
        <v/>
      </c>
      <c r="S541" s="113"/>
    </row>
    <row r="542" spans="1:19" x14ac:dyDescent="0.25">
      <c r="A542" s="116"/>
      <c r="B542" s="113"/>
      <c r="C542" s="358"/>
      <c r="D542" s="113"/>
      <c r="G542" s="358"/>
      <c r="H542" s="113"/>
      <c r="I542" s="113"/>
      <c r="J542" s="113"/>
      <c r="K542" s="358"/>
      <c r="L542" s="113"/>
      <c r="M542" s="358"/>
      <c r="N542" s="358"/>
      <c r="O542" s="358"/>
      <c r="P542" s="358"/>
      <c r="Q542" s="399" t="str">
        <f>IFERROR(VLOOKUP(P542,VALIDATIONS!$IE$2:$IG$48,2,FALSE),"")</f>
        <v/>
      </c>
      <c r="R542" s="106" t="str">
        <f>IF(AND(H542="",I542="",J542="",K542="",L542="",M542="",N542="",O542=""),"",  IF(OR(I542="",M542=""),0,I542*VLOOKUP(M542,VALIDATIONS!$AK$2:$AL$6,2)) +  IF(OR(H542="",J542="",K542=""),0, (H542*J542)*VLOOKUP(K542,VALIDATIONS!$AI$2:$AJ$5,2)))</f>
        <v/>
      </c>
      <c r="S542" s="113"/>
    </row>
    <row r="543" spans="1:19" x14ac:dyDescent="0.25">
      <c r="A543" s="116"/>
      <c r="B543" s="113"/>
      <c r="C543" s="358"/>
      <c r="D543" s="113"/>
      <c r="G543" s="358"/>
      <c r="H543" s="113"/>
      <c r="I543" s="113"/>
      <c r="J543" s="113"/>
      <c r="K543" s="358"/>
      <c r="L543" s="113"/>
      <c r="M543" s="358"/>
      <c r="N543" s="358"/>
      <c r="O543" s="358"/>
      <c r="P543" s="358"/>
      <c r="Q543" s="399" t="str">
        <f>IFERROR(VLOOKUP(P543,VALIDATIONS!$IE$2:$IG$48,2,FALSE),"")</f>
        <v/>
      </c>
      <c r="R543" s="106" t="str">
        <f>IF(AND(H543="",I543="",J543="",K543="",L543="",M543="",N543="",O543=""),"",  IF(OR(I543="",M543=""),0,I543*VLOOKUP(M543,VALIDATIONS!$AK$2:$AL$6,2)) +  IF(OR(H543="",J543="",K543=""),0, (H543*J543)*VLOOKUP(K543,VALIDATIONS!$AI$2:$AJ$5,2)))</f>
        <v/>
      </c>
      <c r="S543" s="113"/>
    </row>
    <row r="544" spans="1:19" x14ac:dyDescent="0.25">
      <c r="A544" s="116"/>
      <c r="B544" s="113"/>
      <c r="C544" s="358"/>
      <c r="D544" s="113"/>
      <c r="G544" s="358"/>
      <c r="H544" s="113"/>
      <c r="I544" s="113"/>
      <c r="J544" s="113"/>
      <c r="K544" s="358"/>
      <c r="L544" s="113"/>
      <c r="M544" s="358"/>
      <c r="N544" s="358"/>
      <c r="O544" s="358"/>
      <c r="P544" s="358"/>
      <c r="Q544" s="399" t="str">
        <f>IFERROR(VLOOKUP(P544,VALIDATIONS!$IE$2:$IG$48,2,FALSE),"")</f>
        <v/>
      </c>
      <c r="R544" s="106" t="str">
        <f>IF(AND(H544="",I544="",J544="",K544="",L544="",M544="",N544="",O544=""),"",  IF(OR(I544="",M544=""),0,I544*VLOOKUP(M544,VALIDATIONS!$AK$2:$AL$6,2)) +  IF(OR(H544="",J544="",K544=""),0, (H544*J544)*VLOOKUP(K544,VALIDATIONS!$AI$2:$AJ$5,2)))</f>
        <v/>
      </c>
      <c r="S544" s="113"/>
    </row>
    <row r="545" spans="1:19" x14ac:dyDescent="0.25">
      <c r="A545" s="116"/>
      <c r="B545" s="113"/>
      <c r="C545" s="358"/>
      <c r="D545" s="113"/>
      <c r="G545" s="358"/>
      <c r="H545" s="113"/>
      <c r="I545" s="113"/>
      <c r="J545" s="113"/>
      <c r="K545" s="358"/>
      <c r="L545" s="113"/>
      <c r="M545" s="358"/>
      <c r="N545" s="358"/>
      <c r="O545" s="358"/>
      <c r="P545" s="358"/>
      <c r="Q545" s="399" t="str">
        <f>IFERROR(VLOOKUP(P545,VALIDATIONS!$IE$2:$IG$48,2,FALSE),"")</f>
        <v/>
      </c>
      <c r="R545" s="106" t="str">
        <f>IF(AND(H545="",I545="",J545="",K545="",L545="",M545="",N545="",O545=""),"",  IF(OR(I545="",M545=""),0,I545*VLOOKUP(M545,VALIDATIONS!$AK$2:$AL$6,2)) +  IF(OR(H545="",J545="",K545=""),0, (H545*J545)*VLOOKUP(K545,VALIDATIONS!$AI$2:$AJ$5,2)))</f>
        <v/>
      </c>
      <c r="S545" s="113"/>
    </row>
    <row r="546" spans="1:19" x14ac:dyDescent="0.25">
      <c r="A546" s="116"/>
      <c r="B546" s="113"/>
      <c r="C546" s="358"/>
      <c r="D546" s="113"/>
      <c r="G546" s="358"/>
      <c r="H546" s="113"/>
      <c r="I546" s="113"/>
      <c r="J546" s="113"/>
      <c r="K546" s="358"/>
      <c r="L546" s="113"/>
      <c r="M546" s="358"/>
      <c r="N546" s="358"/>
      <c r="O546" s="358"/>
      <c r="P546" s="358"/>
      <c r="Q546" s="399" t="str">
        <f>IFERROR(VLOOKUP(P546,VALIDATIONS!$IE$2:$IG$48,2,FALSE),"")</f>
        <v/>
      </c>
      <c r="R546" s="106" t="str">
        <f>IF(AND(H546="",I546="",J546="",K546="",L546="",M546="",N546="",O546=""),"",  IF(OR(I546="",M546=""),0,I546*VLOOKUP(M546,VALIDATIONS!$AK$2:$AL$6,2)) +  IF(OR(H546="",J546="",K546=""),0, (H546*J546)*VLOOKUP(K546,VALIDATIONS!$AI$2:$AJ$5,2)))</f>
        <v/>
      </c>
      <c r="S546" s="113"/>
    </row>
    <row r="547" spans="1:19" x14ac:dyDescent="0.25">
      <c r="A547" s="116"/>
      <c r="B547" s="113"/>
      <c r="C547" s="358"/>
      <c r="D547" s="113"/>
      <c r="G547" s="358"/>
      <c r="H547" s="113"/>
      <c r="I547" s="113"/>
      <c r="J547" s="113"/>
      <c r="K547" s="358"/>
      <c r="L547" s="113"/>
      <c r="M547" s="358"/>
      <c r="N547" s="358"/>
      <c r="O547" s="358"/>
      <c r="P547" s="358"/>
      <c r="Q547" s="399" t="str">
        <f>IFERROR(VLOOKUP(P547,VALIDATIONS!$IE$2:$IG$48,2,FALSE),"")</f>
        <v/>
      </c>
      <c r="R547" s="106" t="str">
        <f>IF(AND(H547="",I547="",J547="",K547="",L547="",M547="",N547="",O547=""),"",  IF(OR(I547="",M547=""),0,I547*VLOOKUP(M547,VALIDATIONS!$AK$2:$AL$6,2)) +  IF(OR(H547="",J547="",K547=""),0, (H547*J547)*VLOOKUP(K547,VALIDATIONS!$AI$2:$AJ$5,2)))</f>
        <v/>
      </c>
      <c r="S547" s="113"/>
    </row>
    <row r="548" spans="1:19" x14ac:dyDescent="0.25">
      <c r="A548" s="116"/>
      <c r="B548" s="113"/>
      <c r="C548" s="358"/>
      <c r="D548" s="113"/>
      <c r="G548" s="358"/>
      <c r="H548" s="113"/>
      <c r="I548" s="113"/>
      <c r="J548" s="113"/>
      <c r="K548" s="358"/>
      <c r="L548" s="113"/>
      <c r="M548" s="358"/>
      <c r="N548" s="358"/>
      <c r="O548" s="358"/>
      <c r="P548" s="358"/>
      <c r="Q548" s="399" t="str">
        <f>IFERROR(VLOOKUP(P548,VALIDATIONS!$IE$2:$IG$48,2,FALSE),"")</f>
        <v/>
      </c>
      <c r="R548" s="106" t="str">
        <f>IF(AND(H548="",I548="",J548="",K548="",L548="",M548="",N548="",O548=""),"",  IF(OR(I548="",M548=""),0,I548*VLOOKUP(M548,VALIDATIONS!$AK$2:$AL$6,2)) +  IF(OR(H548="",J548="",K548=""),0, (H548*J548)*VLOOKUP(K548,VALIDATIONS!$AI$2:$AJ$5,2)))</f>
        <v/>
      </c>
      <c r="S548" s="113"/>
    </row>
    <row r="549" spans="1:19" x14ac:dyDescent="0.25">
      <c r="A549" s="116"/>
      <c r="B549" s="113"/>
      <c r="C549" s="358"/>
      <c r="D549" s="113"/>
      <c r="G549" s="358"/>
      <c r="H549" s="113"/>
      <c r="I549" s="113"/>
      <c r="J549" s="113"/>
      <c r="K549" s="358"/>
      <c r="L549" s="113"/>
      <c r="M549" s="358"/>
      <c r="N549" s="358"/>
      <c r="O549" s="358"/>
      <c r="P549" s="358"/>
      <c r="Q549" s="399" t="str">
        <f>IFERROR(VLOOKUP(P549,VALIDATIONS!$IE$2:$IG$48,2,FALSE),"")</f>
        <v/>
      </c>
      <c r="R549" s="106" t="str">
        <f>IF(AND(H549="",I549="",J549="",K549="",L549="",M549="",N549="",O549=""),"",  IF(OR(I549="",M549=""),0,I549*VLOOKUP(M549,VALIDATIONS!$AK$2:$AL$6,2)) +  IF(OR(H549="",J549="",K549=""),0, (H549*J549)*VLOOKUP(K549,VALIDATIONS!$AI$2:$AJ$5,2)))</f>
        <v/>
      </c>
      <c r="S549" s="113"/>
    </row>
    <row r="550" spans="1:19" x14ac:dyDescent="0.25">
      <c r="A550" s="116"/>
      <c r="B550" s="113"/>
      <c r="C550" s="358"/>
      <c r="D550" s="113"/>
      <c r="G550" s="358"/>
      <c r="H550" s="113"/>
      <c r="I550" s="113"/>
      <c r="J550" s="113"/>
      <c r="K550" s="358"/>
      <c r="L550" s="113"/>
      <c r="M550" s="358"/>
      <c r="N550" s="358"/>
      <c r="O550" s="358"/>
      <c r="P550" s="358"/>
      <c r="Q550" s="399" t="str">
        <f>IFERROR(VLOOKUP(P550,VALIDATIONS!$IE$2:$IG$48,2,FALSE),"")</f>
        <v/>
      </c>
      <c r="R550" s="106" t="str">
        <f>IF(AND(H550="",I550="",J550="",K550="",L550="",M550="",N550="",O550=""),"",  IF(OR(I550="",M550=""),0,I550*VLOOKUP(M550,VALIDATIONS!$AK$2:$AL$6,2)) +  IF(OR(H550="",J550="",K550=""),0, (H550*J550)*VLOOKUP(K550,VALIDATIONS!$AI$2:$AJ$5,2)))</f>
        <v/>
      </c>
      <c r="S550" s="113"/>
    </row>
    <row r="551" spans="1:19" x14ac:dyDescent="0.25">
      <c r="A551" s="116"/>
      <c r="B551" s="113"/>
      <c r="C551" s="358"/>
      <c r="D551" s="113"/>
      <c r="G551" s="358"/>
      <c r="H551" s="113"/>
      <c r="I551" s="113"/>
      <c r="J551" s="113"/>
      <c r="K551" s="358"/>
      <c r="L551" s="113"/>
      <c r="M551" s="358"/>
      <c r="N551" s="358"/>
      <c r="O551" s="358"/>
      <c r="P551" s="358"/>
      <c r="Q551" s="399" t="str">
        <f>IFERROR(VLOOKUP(P551,VALIDATIONS!$IE$2:$IG$48,2,FALSE),"")</f>
        <v/>
      </c>
      <c r="R551" s="106" t="str">
        <f>IF(AND(H551="",I551="",J551="",K551="",L551="",M551="",N551="",O551=""),"",  IF(OR(I551="",M551=""),0,I551*VLOOKUP(M551,VALIDATIONS!$AK$2:$AL$6,2)) +  IF(OR(H551="",J551="",K551=""),0, (H551*J551)*VLOOKUP(K551,VALIDATIONS!$AI$2:$AJ$5,2)))</f>
        <v/>
      </c>
      <c r="S551" s="113"/>
    </row>
    <row r="552" spans="1:19" x14ac:dyDescent="0.25">
      <c r="A552" s="116"/>
      <c r="B552" s="113"/>
      <c r="C552" s="358"/>
      <c r="D552" s="113"/>
      <c r="G552" s="358"/>
      <c r="H552" s="113"/>
      <c r="I552" s="113"/>
      <c r="J552" s="113"/>
      <c r="K552" s="358"/>
      <c r="L552" s="113"/>
      <c r="M552" s="358"/>
      <c r="N552" s="358"/>
      <c r="O552" s="358"/>
      <c r="P552" s="358"/>
      <c r="Q552" s="399" t="str">
        <f>IFERROR(VLOOKUP(P552,VALIDATIONS!$IE$2:$IG$48,2,FALSE),"")</f>
        <v/>
      </c>
      <c r="R552" s="106" t="str">
        <f>IF(AND(H552="",I552="",J552="",K552="",L552="",M552="",N552="",O552=""),"",  IF(OR(I552="",M552=""),0,I552*VLOOKUP(M552,VALIDATIONS!$AK$2:$AL$6,2)) +  IF(OR(H552="",J552="",K552=""),0, (H552*J552)*VLOOKUP(K552,VALIDATIONS!$AI$2:$AJ$5,2)))</f>
        <v/>
      </c>
      <c r="S552" s="113"/>
    </row>
    <row r="553" spans="1:19" x14ac:dyDescent="0.25">
      <c r="A553" s="116"/>
      <c r="B553" s="113"/>
      <c r="C553" s="358"/>
      <c r="D553" s="113"/>
      <c r="G553" s="358"/>
      <c r="H553" s="113"/>
      <c r="I553" s="113"/>
      <c r="J553" s="113"/>
      <c r="K553" s="358"/>
      <c r="L553" s="113"/>
      <c r="M553" s="358"/>
      <c r="N553" s="358"/>
      <c r="O553" s="358"/>
      <c r="P553" s="358"/>
      <c r="Q553" s="399" t="str">
        <f>IFERROR(VLOOKUP(P553,VALIDATIONS!$IE$2:$IG$48,2,FALSE),"")</f>
        <v/>
      </c>
      <c r="R553" s="106" t="str">
        <f>IF(AND(H553="",I553="",J553="",K553="",L553="",M553="",N553="",O553=""),"",  IF(OR(I553="",M553=""),0,I553*VLOOKUP(M553,VALIDATIONS!$AK$2:$AL$6,2)) +  IF(OR(H553="",J553="",K553=""),0, (H553*J553)*VLOOKUP(K553,VALIDATIONS!$AI$2:$AJ$5,2)))</f>
        <v/>
      </c>
      <c r="S553" s="113"/>
    </row>
    <row r="554" spans="1:19" x14ac:dyDescent="0.25">
      <c r="A554" s="116"/>
      <c r="B554" s="113"/>
      <c r="C554" s="358"/>
      <c r="D554" s="113"/>
      <c r="G554" s="358"/>
      <c r="H554" s="113"/>
      <c r="I554" s="113"/>
      <c r="J554" s="113"/>
      <c r="K554" s="358"/>
      <c r="L554" s="113"/>
      <c r="M554" s="358"/>
      <c r="N554" s="358"/>
      <c r="O554" s="358"/>
      <c r="P554" s="358"/>
      <c r="Q554" s="399" t="str">
        <f>IFERROR(VLOOKUP(P554,VALIDATIONS!$IE$2:$IG$48,2,FALSE),"")</f>
        <v/>
      </c>
      <c r="R554" s="106" t="str">
        <f>IF(AND(H554="",I554="",J554="",K554="",L554="",M554="",N554="",O554=""),"",  IF(OR(I554="",M554=""),0,I554*VLOOKUP(M554,VALIDATIONS!$AK$2:$AL$6,2)) +  IF(OR(H554="",J554="",K554=""),0, (H554*J554)*VLOOKUP(K554,VALIDATIONS!$AI$2:$AJ$5,2)))</f>
        <v/>
      </c>
      <c r="S554" s="113"/>
    </row>
    <row r="555" spans="1:19" x14ac:dyDescent="0.25">
      <c r="A555" s="116"/>
      <c r="B555" s="113"/>
      <c r="C555" s="358"/>
      <c r="D555" s="113"/>
      <c r="G555" s="358"/>
      <c r="H555" s="113"/>
      <c r="I555" s="113"/>
      <c r="J555" s="113"/>
      <c r="K555" s="358"/>
      <c r="L555" s="113"/>
      <c r="M555" s="358"/>
      <c r="N555" s="358"/>
      <c r="O555" s="358"/>
      <c r="P555" s="358"/>
      <c r="Q555" s="399" t="str">
        <f>IFERROR(VLOOKUP(P555,VALIDATIONS!$IE$2:$IG$48,2,FALSE),"")</f>
        <v/>
      </c>
      <c r="R555" s="106" t="str">
        <f>IF(AND(H555="",I555="",J555="",K555="",L555="",M555="",N555="",O555=""),"",  IF(OR(I555="",M555=""),0,I555*VLOOKUP(M555,VALIDATIONS!$AK$2:$AL$6,2)) +  IF(OR(H555="",J555="",K555=""),0, (H555*J555)*VLOOKUP(K555,VALIDATIONS!$AI$2:$AJ$5,2)))</f>
        <v/>
      </c>
      <c r="S555" s="113"/>
    </row>
    <row r="556" spans="1:19" x14ac:dyDescent="0.25">
      <c r="A556" s="116"/>
      <c r="B556" s="113"/>
      <c r="C556" s="358"/>
      <c r="D556" s="113"/>
      <c r="G556" s="358"/>
      <c r="H556" s="113"/>
      <c r="I556" s="113"/>
      <c r="J556" s="113"/>
      <c r="K556" s="358"/>
      <c r="L556" s="113"/>
      <c r="M556" s="358"/>
      <c r="N556" s="358"/>
      <c r="O556" s="358"/>
      <c r="P556" s="358"/>
      <c r="Q556" s="399" t="str">
        <f>IFERROR(VLOOKUP(P556,VALIDATIONS!$IE$2:$IG$48,2,FALSE),"")</f>
        <v/>
      </c>
      <c r="R556" s="106" t="str">
        <f>IF(AND(H556="",I556="",J556="",K556="",L556="",M556="",N556="",O556=""),"",  IF(OR(I556="",M556=""),0,I556*VLOOKUP(M556,VALIDATIONS!$AK$2:$AL$6,2)) +  IF(OR(H556="",J556="",K556=""),0, (H556*J556)*VLOOKUP(K556,VALIDATIONS!$AI$2:$AJ$5,2)))</f>
        <v/>
      </c>
      <c r="S556" s="113"/>
    </row>
    <row r="557" spans="1:19" x14ac:dyDescent="0.25">
      <c r="A557" s="116"/>
      <c r="B557" s="113"/>
      <c r="C557" s="358"/>
      <c r="D557" s="113"/>
      <c r="G557" s="358"/>
      <c r="H557" s="113"/>
      <c r="I557" s="113"/>
      <c r="J557" s="113"/>
      <c r="K557" s="358"/>
      <c r="L557" s="113"/>
      <c r="M557" s="358"/>
      <c r="N557" s="358"/>
      <c r="O557" s="358"/>
      <c r="P557" s="358"/>
      <c r="Q557" s="399" t="str">
        <f>IFERROR(VLOOKUP(P557,VALIDATIONS!$IE$2:$IG$48,2,FALSE),"")</f>
        <v/>
      </c>
      <c r="R557" s="106" t="str">
        <f>IF(AND(H557="",I557="",J557="",K557="",L557="",M557="",N557="",O557=""),"",  IF(OR(I557="",M557=""),0,I557*VLOOKUP(M557,VALIDATIONS!$AK$2:$AL$6,2)) +  IF(OR(H557="",J557="",K557=""),0, (H557*J557)*VLOOKUP(K557,VALIDATIONS!$AI$2:$AJ$5,2)))</f>
        <v/>
      </c>
      <c r="S557" s="113"/>
    </row>
    <row r="558" spans="1:19" x14ac:dyDescent="0.25">
      <c r="A558" s="116"/>
      <c r="B558" s="113"/>
      <c r="C558" s="358"/>
      <c r="D558" s="113"/>
      <c r="G558" s="358"/>
      <c r="H558" s="113"/>
      <c r="I558" s="113"/>
      <c r="J558" s="113"/>
      <c r="K558" s="358"/>
      <c r="L558" s="113"/>
      <c r="M558" s="358"/>
      <c r="N558" s="358"/>
      <c r="O558" s="358"/>
      <c r="P558" s="358"/>
      <c r="Q558" s="399" t="str">
        <f>IFERROR(VLOOKUP(P558,VALIDATIONS!$IE$2:$IG$48,2,FALSE),"")</f>
        <v/>
      </c>
      <c r="R558" s="106" t="str">
        <f>IF(AND(H558="",I558="",J558="",K558="",L558="",M558="",N558="",O558=""),"",  IF(OR(I558="",M558=""),0,I558*VLOOKUP(M558,VALIDATIONS!$AK$2:$AL$6,2)) +  IF(OR(H558="",J558="",K558=""),0, (H558*J558)*VLOOKUP(K558,VALIDATIONS!$AI$2:$AJ$5,2)))</f>
        <v/>
      </c>
      <c r="S558" s="113"/>
    </row>
    <row r="559" spans="1:19" x14ac:dyDescent="0.25">
      <c r="A559" s="116"/>
      <c r="B559" s="113"/>
      <c r="C559" s="358"/>
      <c r="D559" s="113"/>
      <c r="G559" s="358"/>
      <c r="H559" s="113"/>
      <c r="I559" s="113"/>
      <c r="J559" s="113"/>
      <c r="K559" s="358"/>
      <c r="L559" s="113"/>
      <c r="M559" s="358"/>
      <c r="N559" s="358"/>
      <c r="O559" s="358"/>
      <c r="P559" s="358"/>
      <c r="Q559" s="399" t="str">
        <f>IFERROR(VLOOKUP(P559,VALIDATIONS!$IE$2:$IG$48,2,FALSE),"")</f>
        <v/>
      </c>
      <c r="R559" s="106" t="str">
        <f>IF(AND(H559="",I559="",J559="",K559="",L559="",M559="",N559="",O559=""),"",  IF(OR(I559="",M559=""),0,I559*VLOOKUP(M559,VALIDATIONS!$AK$2:$AL$6,2)) +  IF(OR(H559="",J559="",K559=""),0, (H559*J559)*VLOOKUP(K559,VALIDATIONS!$AI$2:$AJ$5,2)))</f>
        <v/>
      </c>
      <c r="S559" s="113"/>
    </row>
    <row r="560" spans="1:19" x14ac:dyDescent="0.25">
      <c r="A560" s="116"/>
      <c r="B560" s="113"/>
      <c r="C560" s="358"/>
      <c r="D560" s="113"/>
      <c r="G560" s="358"/>
      <c r="H560" s="113"/>
      <c r="I560" s="113"/>
      <c r="J560" s="113"/>
      <c r="K560" s="358"/>
      <c r="L560" s="113"/>
      <c r="M560" s="358"/>
      <c r="N560" s="358"/>
      <c r="O560" s="358"/>
      <c r="P560" s="358"/>
      <c r="Q560" s="399" t="str">
        <f>IFERROR(VLOOKUP(P560,VALIDATIONS!$IE$2:$IG$48,2,FALSE),"")</f>
        <v/>
      </c>
      <c r="R560" s="106" t="str">
        <f>IF(AND(H560="",I560="",J560="",K560="",L560="",M560="",N560="",O560=""),"",  IF(OR(I560="",M560=""),0,I560*VLOOKUP(M560,VALIDATIONS!$AK$2:$AL$6,2)) +  IF(OR(H560="",J560="",K560=""),0, (H560*J560)*VLOOKUP(K560,VALIDATIONS!$AI$2:$AJ$5,2)))</f>
        <v/>
      </c>
      <c r="S560" s="113"/>
    </row>
    <row r="561" spans="1:19" x14ac:dyDescent="0.25">
      <c r="A561" s="116"/>
      <c r="B561" s="113"/>
      <c r="C561" s="358"/>
      <c r="D561" s="113"/>
      <c r="G561" s="358"/>
      <c r="H561" s="113"/>
      <c r="I561" s="113"/>
      <c r="J561" s="113"/>
      <c r="K561" s="358"/>
      <c r="L561" s="113"/>
      <c r="M561" s="358"/>
      <c r="N561" s="358"/>
      <c r="O561" s="358"/>
      <c r="P561" s="358"/>
      <c r="Q561" s="399" t="str">
        <f>IFERROR(VLOOKUP(P561,VALIDATIONS!$IE$2:$IG$48,2,FALSE),"")</f>
        <v/>
      </c>
      <c r="R561" s="106" t="str">
        <f>IF(AND(H561="",I561="",J561="",K561="",L561="",M561="",N561="",O561=""),"",  IF(OR(I561="",M561=""),0,I561*VLOOKUP(M561,VALIDATIONS!$AK$2:$AL$6,2)) +  IF(OR(H561="",J561="",K561=""),0, (H561*J561)*VLOOKUP(K561,VALIDATIONS!$AI$2:$AJ$5,2)))</f>
        <v/>
      </c>
      <c r="S561" s="113"/>
    </row>
    <row r="562" spans="1:19" x14ac:dyDescent="0.25">
      <c r="A562" s="116"/>
      <c r="B562" s="113"/>
      <c r="C562" s="358"/>
      <c r="D562" s="113"/>
      <c r="G562" s="358"/>
      <c r="H562" s="113"/>
      <c r="I562" s="113"/>
      <c r="J562" s="113"/>
      <c r="K562" s="358"/>
      <c r="L562" s="113"/>
      <c r="M562" s="358"/>
      <c r="N562" s="358"/>
      <c r="O562" s="358"/>
      <c r="P562" s="358"/>
      <c r="Q562" s="399" t="str">
        <f>IFERROR(VLOOKUP(P562,VALIDATIONS!$IE$2:$IG$48,2,FALSE),"")</f>
        <v/>
      </c>
      <c r="R562" s="106" t="str">
        <f>IF(AND(H562="",I562="",J562="",K562="",L562="",M562="",N562="",O562=""),"",  IF(OR(I562="",M562=""),0,I562*VLOOKUP(M562,VALIDATIONS!$AK$2:$AL$6,2)) +  IF(OR(H562="",J562="",K562=""),0, (H562*J562)*VLOOKUP(K562,VALIDATIONS!$AI$2:$AJ$5,2)))</f>
        <v/>
      </c>
      <c r="S562" s="113"/>
    </row>
    <row r="563" spans="1:19" x14ac:dyDescent="0.25">
      <c r="A563" s="116"/>
      <c r="B563" s="113"/>
      <c r="C563" s="358"/>
      <c r="D563" s="113"/>
      <c r="G563" s="358"/>
      <c r="H563" s="113"/>
      <c r="I563" s="113"/>
      <c r="J563" s="113"/>
      <c r="K563" s="358"/>
      <c r="L563" s="113"/>
      <c r="M563" s="358"/>
      <c r="N563" s="358"/>
      <c r="O563" s="358"/>
      <c r="P563" s="358"/>
      <c r="Q563" s="399" t="str">
        <f>IFERROR(VLOOKUP(P563,VALIDATIONS!$IE$2:$IG$48,2,FALSE),"")</f>
        <v/>
      </c>
      <c r="R563" s="106" t="str">
        <f>IF(AND(H563="",I563="",J563="",K563="",L563="",M563="",N563="",O563=""),"",  IF(OR(I563="",M563=""),0,I563*VLOOKUP(M563,VALIDATIONS!$AK$2:$AL$6,2)) +  IF(OR(H563="",J563="",K563=""),0, (H563*J563)*VLOOKUP(K563,VALIDATIONS!$AI$2:$AJ$5,2)))</f>
        <v/>
      </c>
      <c r="S563" s="113"/>
    </row>
    <row r="564" spans="1:19" x14ac:dyDescent="0.25">
      <c r="A564" s="116"/>
      <c r="B564" s="113"/>
      <c r="C564" s="358"/>
      <c r="D564" s="113"/>
      <c r="G564" s="358"/>
      <c r="H564" s="113"/>
      <c r="I564" s="113"/>
      <c r="J564" s="113"/>
      <c r="K564" s="358"/>
      <c r="L564" s="113"/>
      <c r="M564" s="358"/>
      <c r="N564" s="358"/>
      <c r="O564" s="358"/>
      <c r="P564" s="358"/>
      <c r="Q564" s="399" t="str">
        <f>IFERROR(VLOOKUP(P564,VALIDATIONS!$IE$2:$IG$48,2,FALSE),"")</f>
        <v/>
      </c>
      <c r="R564" s="106" t="str">
        <f>IF(AND(H564="",I564="",J564="",K564="",L564="",M564="",N564="",O564=""),"",  IF(OR(I564="",M564=""),0,I564*VLOOKUP(M564,VALIDATIONS!$AK$2:$AL$6,2)) +  IF(OR(H564="",J564="",K564=""),0, (H564*J564)*VLOOKUP(K564,VALIDATIONS!$AI$2:$AJ$5,2)))</f>
        <v/>
      </c>
      <c r="S564" s="113"/>
    </row>
    <row r="565" spans="1:19" x14ac:dyDescent="0.25">
      <c r="A565" s="116"/>
      <c r="B565" s="113"/>
      <c r="C565" s="358"/>
      <c r="D565" s="113"/>
      <c r="G565" s="358"/>
      <c r="H565" s="113"/>
      <c r="I565" s="113"/>
      <c r="J565" s="113"/>
      <c r="K565" s="358"/>
      <c r="L565" s="113"/>
      <c r="M565" s="358"/>
      <c r="N565" s="358"/>
      <c r="O565" s="358"/>
      <c r="P565" s="358"/>
      <c r="Q565" s="399" t="str">
        <f>IFERROR(VLOOKUP(P565,VALIDATIONS!$IE$2:$IG$48,2,FALSE),"")</f>
        <v/>
      </c>
      <c r="R565" s="106" t="str">
        <f>IF(AND(H565="",I565="",J565="",K565="",L565="",M565="",N565="",O565=""),"",  IF(OR(I565="",M565=""),0,I565*VLOOKUP(M565,VALIDATIONS!$AK$2:$AL$6,2)) +  IF(OR(H565="",J565="",K565=""),0, (H565*J565)*VLOOKUP(K565,VALIDATIONS!$AI$2:$AJ$5,2)))</f>
        <v/>
      </c>
      <c r="S565" s="113"/>
    </row>
    <row r="566" spans="1:19" x14ac:dyDescent="0.25">
      <c r="A566" s="116"/>
      <c r="B566" s="113"/>
      <c r="C566" s="358"/>
      <c r="D566" s="113"/>
      <c r="G566" s="358"/>
      <c r="H566" s="113"/>
      <c r="I566" s="113"/>
      <c r="J566" s="113"/>
      <c r="K566" s="358"/>
      <c r="L566" s="113"/>
      <c r="M566" s="358"/>
      <c r="N566" s="358"/>
      <c r="O566" s="358"/>
      <c r="P566" s="358"/>
      <c r="Q566" s="399" t="str">
        <f>IFERROR(VLOOKUP(P566,VALIDATIONS!$IE$2:$IG$48,2,FALSE),"")</f>
        <v/>
      </c>
      <c r="R566" s="106" t="str">
        <f>IF(AND(H566="",I566="",J566="",K566="",L566="",M566="",N566="",O566=""),"",  IF(OR(I566="",M566=""),0,I566*VLOOKUP(M566,VALIDATIONS!$AK$2:$AL$6,2)) +  IF(OR(H566="",J566="",K566=""),0, (H566*J566)*VLOOKUP(K566,VALIDATIONS!$AI$2:$AJ$5,2)))</f>
        <v/>
      </c>
      <c r="S566" s="113"/>
    </row>
    <row r="567" spans="1:19" x14ac:dyDescent="0.25">
      <c r="A567" s="116"/>
      <c r="B567" s="113"/>
      <c r="C567" s="358"/>
      <c r="D567" s="113"/>
      <c r="G567" s="358"/>
      <c r="H567" s="113"/>
      <c r="I567" s="113"/>
      <c r="J567" s="113"/>
      <c r="K567" s="358"/>
      <c r="L567" s="113"/>
      <c r="M567" s="358"/>
      <c r="N567" s="358"/>
      <c r="O567" s="358"/>
      <c r="P567" s="358"/>
      <c r="Q567" s="399" t="str">
        <f>IFERROR(VLOOKUP(P567,VALIDATIONS!$IE$2:$IG$48,2,FALSE),"")</f>
        <v/>
      </c>
      <c r="R567" s="106" t="str">
        <f>IF(AND(H567="",I567="",J567="",K567="",L567="",M567="",N567="",O567=""),"",  IF(OR(I567="",M567=""),0,I567*VLOOKUP(M567,VALIDATIONS!$AK$2:$AL$6,2)) +  IF(OR(H567="",J567="",K567=""),0, (H567*J567)*VLOOKUP(K567,VALIDATIONS!$AI$2:$AJ$5,2)))</f>
        <v/>
      </c>
      <c r="S567" s="113"/>
    </row>
    <row r="568" spans="1:19" x14ac:dyDescent="0.25">
      <c r="A568" s="116"/>
      <c r="B568" s="113"/>
      <c r="C568" s="358"/>
      <c r="D568" s="113"/>
      <c r="G568" s="358"/>
      <c r="H568" s="113"/>
      <c r="I568" s="113"/>
      <c r="J568" s="113"/>
      <c r="K568" s="358"/>
      <c r="L568" s="113"/>
      <c r="M568" s="358"/>
      <c r="N568" s="358"/>
      <c r="O568" s="358"/>
      <c r="P568" s="358"/>
      <c r="Q568" s="399" t="str">
        <f>IFERROR(VLOOKUP(P568,VALIDATIONS!$IE$2:$IG$48,2,FALSE),"")</f>
        <v/>
      </c>
      <c r="R568" s="106" t="str">
        <f>IF(AND(H568="",I568="",J568="",K568="",L568="",M568="",N568="",O568=""),"",  IF(OR(I568="",M568=""),0,I568*VLOOKUP(M568,VALIDATIONS!$AK$2:$AL$6,2)) +  IF(OR(H568="",J568="",K568=""),0, (H568*J568)*VLOOKUP(K568,VALIDATIONS!$AI$2:$AJ$5,2)))</f>
        <v/>
      </c>
      <c r="S568" s="113"/>
    </row>
    <row r="569" spans="1:19" x14ac:dyDescent="0.25">
      <c r="A569" s="116"/>
      <c r="B569" s="113"/>
      <c r="C569" s="358"/>
      <c r="D569" s="113"/>
      <c r="G569" s="358"/>
      <c r="H569" s="113"/>
      <c r="I569" s="113"/>
      <c r="J569" s="113"/>
      <c r="K569" s="358"/>
      <c r="L569" s="113"/>
      <c r="M569" s="358"/>
      <c r="N569" s="358"/>
      <c r="O569" s="358"/>
      <c r="P569" s="358"/>
      <c r="Q569" s="399" t="str">
        <f>IFERROR(VLOOKUP(P569,VALIDATIONS!$IE$2:$IG$48,2,FALSE),"")</f>
        <v/>
      </c>
      <c r="R569" s="106" t="str">
        <f>IF(AND(H569="",I569="",J569="",K569="",L569="",M569="",N569="",O569=""),"",  IF(OR(I569="",M569=""),0,I569*VLOOKUP(M569,VALIDATIONS!$AK$2:$AL$6,2)) +  IF(OR(H569="",J569="",K569=""),0, (H569*J569)*VLOOKUP(K569,VALIDATIONS!$AI$2:$AJ$5,2)))</f>
        <v/>
      </c>
      <c r="S569" s="113"/>
    </row>
    <row r="570" spans="1:19" x14ac:dyDescent="0.25">
      <c r="A570" s="116"/>
      <c r="B570" s="113"/>
      <c r="C570" s="358"/>
      <c r="D570" s="113"/>
      <c r="G570" s="358"/>
      <c r="H570" s="113"/>
      <c r="I570" s="113"/>
      <c r="J570" s="113"/>
      <c r="K570" s="358"/>
      <c r="L570" s="113"/>
      <c r="M570" s="358"/>
      <c r="N570" s="358"/>
      <c r="O570" s="358"/>
      <c r="P570" s="358"/>
      <c r="Q570" s="399" t="str">
        <f>IFERROR(VLOOKUP(P570,VALIDATIONS!$IE$2:$IG$48,2,FALSE),"")</f>
        <v/>
      </c>
      <c r="R570" s="106" t="str">
        <f>IF(AND(H570="",I570="",J570="",K570="",L570="",M570="",N570="",O570=""),"",  IF(OR(I570="",M570=""),0,I570*VLOOKUP(M570,VALIDATIONS!$AK$2:$AL$6,2)) +  IF(OR(H570="",J570="",K570=""),0, (H570*J570)*VLOOKUP(K570,VALIDATIONS!$AI$2:$AJ$5,2)))</f>
        <v/>
      </c>
      <c r="S570" s="113"/>
    </row>
    <row r="571" spans="1:19" x14ac:dyDescent="0.25">
      <c r="A571" s="116"/>
      <c r="B571" s="113"/>
      <c r="C571" s="358"/>
      <c r="D571" s="113"/>
      <c r="G571" s="358"/>
      <c r="H571" s="113"/>
      <c r="I571" s="113"/>
      <c r="J571" s="113"/>
      <c r="K571" s="358"/>
      <c r="L571" s="113"/>
      <c r="M571" s="358"/>
      <c r="N571" s="358"/>
      <c r="O571" s="358"/>
      <c r="P571" s="358"/>
      <c r="Q571" s="399" t="str">
        <f>IFERROR(VLOOKUP(P571,VALIDATIONS!$IE$2:$IG$48,2,FALSE),"")</f>
        <v/>
      </c>
      <c r="R571" s="106" t="str">
        <f>IF(AND(H571="",I571="",J571="",K571="",L571="",M571="",N571="",O571=""),"",  IF(OR(I571="",M571=""),0,I571*VLOOKUP(M571,VALIDATIONS!$AK$2:$AL$6,2)) +  IF(OR(H571="",J571="",K571=""),0, (H571*J571)*VLOOKUP(K571,VALIDATIONS!$AI$2:$AJ$5,2)))</f>
        <v/>
      </c>
      <c r="S571" s="113"/>
    </row>
    <row r="572" spans="1:19" x14ac:dyDescent="0.25">
      <c r="A572" s="116"/>
      <c r="B572" s="113"/>
      <c r="C572" s="358"/>
      <c r="D572" s="113"/>
      <c r="G572" s="358"/>
      <c r="H572" s="113"/>
      <c r="I572" s="113"/>
      <c r="J572" s="113"/>
      <c r="K572" s="358"/>
      <c r="L572" s="113"/>
      <c r="M572" s="358"/>
      <c r="N572" s="358"/>
      <c r="O572" s="358"/>
      <c r="P572" s="358"/>
      <c r="Q572" s="399" t="str">
        <f>IFERROR(VLOOKUP(P572,VALIDATIONS!$IE$2:$IG$48,2,FALSE),"")</f>
        <v/>
      </c>
      <c r="R572" s="106" t="str">
        <f>IF(AND(H572="",I572="",J572="",K572="",L572="",M572="",N572="",O572=""),"",  IF(OR(I572="",M572=""),0,I572*VLOOKUP(M572,VALIDATIONS!$AK$2:$AL$6,2)) +  IF(OR(H572="",J572="",K572=""),0, (H572*J572)*VLOOKUP(K572,VALIDATIONS!$AI$2:$AJ$5,2)))</f>
        <v/>
      </c>
      <c r="S572" s="113"/>
    </row>
    <row r="573" spans="1:19" x14ac:dyDescent="0.25">
      <c r="A573" s="116"/>
      <c r="B573" s="113"/>
      <c r="C573" s="358"/>
      <c r="D573" s="113"/>
      <c r="G573" s="358"/>
      <c r="H573" s="113"/>
      <c r="I573" s="113"/>
      <c r="J573" s="113"/>
      <c r="K573" s="358"/>
      <c r="L573" s="113"/>
      <c r="M573" s="358"/>
      <c r="N573" s="358"/>
      <c r="O573" s="358"/>
      <c r="P573" s="358"/>
      <c r="Q573" s="399" t="str">
        <f>IFERROR(VLOOKUP(P573,VALIDATIONS!$IE$2:$IG$48,2,FALSE),"")</f>
        <v/>
      </c>
      <c r="R573" s="106" t="str">
        <f>IF(AND(H573="",I573="",J573="",K573="",L573="",M573="",N573="",O573=""),"",  IF(OR(I573="",M573=""),0,I573*VLOOKUP(M573,VALIDATIONS!$AK$2:$AL$6,2)) +  IF(OR(H573="",J573="",K573=""),0, (H573*J573)*VLOOKUP(K573,VALIDATIONS!$AI$2:$AJ$5,2)))</f>
        <v/>
      </c>
      <c r="S573" s="113"/>
    </row>
    <row r="574" spans="1:19" x14ac:dyDescent="0.25">
      <c r="A574" s="116"/>
      <c r="B574" s="113"/>
      <c r="C574" s="358"/>
      <c r="D574" s="113"/>
      <c r="G574" s="358"/>
      <c r="H574" s="113"/>
      <c r="I574" s="113"/>
      <c r="J574" s="113"/>
      <c r="K574" s="358"/>
      <c r="L574" s="113"/>
      <c r="M574" s="358"/>
      <c r="N574" s="358"/>
      <c r="O574" s="358"/>
      <c r="P574" s="358"/>
      <c r="Q574" s="399" t="str">
        <f>IFERROR(VLOOKUP(P574,VALIDATIONS!$IE$2:$IG$48,2,FALSE),"")</f>
        <v/>
      </c>
      <c r="R574" s="106" t="str">
        <f>IF(AND(H574="",I574="",J574="",K574="",L574="",M574="",N574="",O574=""),"",  IF(OR(I574="",M574=""),0,I574*VLOOKUP(M574,VALIDATIONS!$AK$2:$AL$6,2)) +  IF(OR(H574="",J574="",K574=""),0, (H574*J574)*VLOOKUP(K574,VALIDATIONS!$AI$2:$AJ$5,2)))</f>
        <v/>
      </c>
      <c r="S574" s="113"/>
    </row>
    <row r="575" spans="1:19" x14ac:dyDescent="0.25">
      <c r="A575" s="116"/>
      <c r="B575" s="113"/>
      <c r="C575" s="358"/>
      <c r="D575" s="113"/>
      <c r="G575" s="358"/>
      <c r="H575" s="113"/>
      <c r="I575" s="113"/>
      <c r="J575" s="113"/>
      <c r="K575" s="358"/>
      <c r="L575" s="113"/>
      <c r="M575" s="358"/>
      <c r="N575" s="358"/>
      <c r="O575" s="358"/>
      <c r="P575" s="358"/>
      <c r="Q575" s="399" t="str">
        <f>IFERROR(VLOOKUP(P575,VALIDATIONS!$IE$2:$IG$48,2,FALSE),"")</f>
        <v/>
      </c>
      <c r="R575" s="106" t="str">
        <f>IF(AND(H575="",I575="",J575="",K575="",L575="",M575="",N575="",O575=""),"",  IF(OR(I575="",M575=""),0,I575*VLOOKUP(M575,VALIDATIONS!$AK$2:$AL$6,2)) +  IF(OR(H575="",J575="",K575=""),0, (H575*J575)*VLOOKUP(K575,VALIDATIONS!$AI$2:$AJ$5,2)))</f>
        <v/>
      </c>
      <c r="S575" s="113"/>
    </row>
    <row r="576" spans="1:19" x14ac:dyDescent="0.25">
      <c r="A576" s="116"/>
      <c r="B576" s="113"/>
      <c r="C576" s="358"/>
      <c r="D576" s="113"/>
      <c r="G576" s="358"/>
      <c r="H576" s="113"/>
      <c r="I576" s="113"/>
      <c r="J576" s="113"/>
      <c r="K576" s="358"/>
      <c r="L576" s="113"/>
      <c r="M576" s="358"/>
      <c r="N576" s="358"/>
      <c r="O576" s="358"/>
      <c r="P576" s="358"/>
      <c r="Q576" s="399" t="str">
        <f>IFERROR(VLOOKUP(P576,VALIDATIONS!$IE$2:$IG$48,2,FALSE),"")</f>
        <v/>
      </c>
      <c r="R576" s="106" t="str">
        <f>IF(AND(H576="",I576="",J576="",K576="",L576="",M576="",N576="",O576=""),"",  IF(OR(I576="",M576=""),0,I576*VLOOKUP(M576,VALIDATIONS!$AK$2:$AL$6,2)) +  IF(OR(H576="",J576="",K576=""),0, (H576*J576)*VLOOKUP(K576,VALIDATIONS!$AI$2:$AJ$5,2)))</f>
        <v/>
      </c>
      <c r="S576" s="113"/>
    </row>
    <row r="577" spans="1:19" x14ac:dyDescent="0.25">
      <c r="A577" s="116"/>
      <c r="B577" s="113"/>
      <c r="C577" s="358"/>
      <c r="D577" s="113"/>
      <c r="G577" s="358"/>
      <c r="H577" s="113"/>
      <c r="I577" s="113"/>
      <c r="J577" s="113"/>
      <c r="K577" s="358"/>
      <c r="L577" s="113"/>
      <c r="M577" s="358"/>
      <c r="N577" s="358"/>
      <c r="O577" s="358"/>
      <c r="P577" s="358"/>
      <c r="Q577" s="399" t="str">
        <f>IFERROR(VLOOKUP(P577,VALIDATIONS!$IE$2:$IG$48,2,FALSE),"")</f>
        <v/>
      </c>
      <c r="R577" s="106" t="str">
        <f>IF(AND(H577="",I577="",J577="",K577="",L577="",M577="",N577="",O577=""),"",  IF(OR(I577="",M577=""),0,I577*VLOOKUP(M577,VALIDATIONS!$AK$2:$AL$6,2)) +  IF(OR(H577="",J577="",K577=""),0, (H577*J577)*VLOOKUP(K577,VALIDATIONS!$AI$2:$AJ$5,2)))</f>
        <v/>
      </c>
      <c r="S577" s="113"/>
    </row>
    <row r="578" spans="1:19" x14ac:dyDescent="0.25">
      <c r="A578" s="116"/>
      <c r="B578" s="113"/>
      <c r="C578" s="358"/>
      <c r="D578" s="113"/>
      <c r="G578" s="358"/>
      <c r="H578" s="113"/>
      <c r="I578" s="113"/>
      <c r="J578" s="113"/>
      <c r="K578" s="358"/>
      <c r="L578" s="113"/>
      <c r="M578" s="358"/>
      <c r="N578" s="358"/>
      <c r="O578" s="358"/>
      <c r="P578" s="358"/>
      <c r="Q578" s="399" t="str">
        <f>IFERROR(VLOOKUP(P578,VALIDATIONS!$IE$2:$IG$48,2,FALSE),"")</f>
        <v/>
      </c>
      <c r="R578" s="106" t="str">
        <f>IF(AND(H578="",I578="",J578="",K578="",L578="",M578="",N578="",O578=""),"",  IF(OR(I578="",M578=""),0,I578*VLOOKUP(M578,VALIDATIONS!$AK$2:$AL$6,2)) +  IF(OR(H578="",J578="",K578=""),0, (H578*J578)*VLOOKUP(K578,VALIDATIONS!$AI$2:$AJ$5,2)))</f>
        <v/>
      </c>
      <c r="S578" s="113"/>
    </row>
    <row r="579" spans="1:19" x14ac:dyDescent="0.25">
      <c r="A579" s="116"/>
      <c r="B579" s="113"/>
      <c r="C579" s="358"/>
      <c r="D579" s="113"/>
      <c r="G579" s="358"/>
      <c r="H579" s="113"/>
      <c r="I579" s="113"/>
      <c r="J579" s="113"/>
      <c r="K579" s="358"/>
      <c r="L579" s="113"/>
      <c r="M579" s="358"/>
      <c r="N579" s="358"/>
      <c r="O579" s="358"/>
      <c r="P579" s="358"/>
      <c r="Q579" s="399" t="str">
        <f>IFERROR(VLOOKUP(P579,VALIDATIONS!$IE$2:$IG$48,2,FALSE),"")</f>
        <v/>
      </c>
      <c r="R579" s="106" t="str">
        <f>IF(AND(H579="",I579="",J579="",K579="",L579="",M579="",N579="",O579=""),"",  IF(OR(I579="",M579=""),0,I579*VLOOKUP(M579,VALIDATIONS!$AK$2:$AL$6,2)) +  IF(OR(H579="",J579="",K579=""),0, (H579*J579)*VLOOKUP(K579,VALIDATIONS!$AI$2:$AJ$5,2)))</f>
        <v/>
      </c>
      <c r="S579" s="113"/>
    </row>
    <row r="580" spans="1:19" x14ac:dyDescent="0.25">
      <c r="A580" s="116"/>
      <c r="B580" s="113"/>
      <c r="C580" s="358"/>
      <c r="D580" s="113"/>
      <c r="G580" s="358"/>
      <c r="H580" s="113"/>
      <c r="I580" s="113"/>
      <c r="J580" s="113"/>
      <c r="K580" s="358"/>
      <c r="L580" s="113"/>
      <c r="M580" s="358"/>
      <c r="N580" s="358"/>
      <c r="O580" s="358"/>
      <c r="P580" s="358"/>
      <c r="Q580" s="399" t="str">
        <f>IFERROR(VLOOKUP(P580,VALIDATIONS!$IE$2:$IG$48,2,FALSE),"")</f>
        <v/>
      </c>
      <c r="R580" s="106" t="str">
        <f>IF(AND(H580="",I580="",J580="",K580="",L580="",M580="",N580="",O580=""),"",  IF(OR(I580="",M580=""),0,I580*VLOOKUP(M580,VALIDATIONS!$AK$2:$AL$6,2)) +  IF(OR(H580="",J580="",K580=""),0, (H580*J580)*VLOOKUP(K580,VALIDATIONS!$AI$2:$AJ$5,2)))</f>
        <v/>
      </c>
      <c r="S580" s="113"/>
    </row>
    <row r="581" spans="1:19" x14ac:dyDescent="0.25">
      <c r="A581" s="116"/>
      <c r="B581" s="113"/>
      <c r="C581" s="358"/>
      <c r="D581" s="113"/>
      <c r="G581" s="358"/>
      <c r="H581" s="113"/>
      <c r="I581" s="113"/>
      <c r="J581" s="113"/>
      <c r="K581" s="358"/>
      <c r="L581" s="113"/>
      <c r="M581" s="358"/>
      <c r="N581" s="358"/>
      <c r="O581" s="358"/>
      <c r="P581" s="358"/>
      <c r="Q581" s="399" t="str">
        <f>IFERROR(VLOOKUP(P581,VALIDATIONS!$IE$2:$IG$48,2,FALSE),"")</f>
        <v/>
      </c>
      <c r="R581" s="106" t="str">
        <f>IF(AND(H581="",I581="",J581="",K581="",L581="",M581="",N581="",O581=""),"",  IF(OR(I581="",M581=""),0,I581*VLOOKUP(M581,VALIDATIONS!$AK$2:$AL$6,2)) +  IF(OR(H581="",J581="",K581=""),0, (H581*J581)*VLOOKUP(K581,VALIDATIONS!$AI$2:$AJ$5,2)))</f>
        <v/>
      </c>
      <c r="S581" s="113"/>
    </row>
    <row r="582" spans="1:19" x14ac:dyDescent="0.25">
      <c r="A582" s="116"/>
      <c r="B582" s="113"/>
      <c r="C582" s="358"/>
      <c r="D582" s="113"/>
      <c r="G582" s="358"/>
      <c r="H582" s="113"/>
      <c r="I582" s="113"/>
      <c r="J582" s="113"/>
      <c r="K582" s="358"/>
      <c r="L582" s="113"/>
      <c r="M582" s="358"/>
      <c r="N582" s="358"/>
      <c r="O582" s="358"/>
      <c r="P582" s="358"/>
      <c r="Q582" s="399" t="str">
        <f>IFERROR(VLOOKUP(P582,VALIDATIONS!$IE$2:$IG$48,2,FALSE),"")</f>
        <v/>
      </c>
      <c r="R582" s="106" t="str">
        <f>IF(AND(H582="",I582="",J582="",K582="",L582="",M582="",N582="",O582=""),"",  IF(OR(I582="",M582=""),0,I582*VLOOKUP(M582,VALIDATIONS!$AK$2:$AL$6,2)) +  IF(OR(H582="",J582="",K582=""),0, (H582*J582)*VLOOKUP(K582,VALIDATIONS!$AI$2:$AJ$5,2)))</f>
        <v/>
      </c>
      <c r="S582" s="113"/>
    </row>
    <row r="583" spans="1:19" x14ac:dyDescent="0.25">
      <c r="A583" s="116"/>
      <c r="B583" s="113"/>
      <c r="C583" s="358"/>
      <c r="D583" s="113"/>
      <c r="G583" s="358"/>
      <c r="H583" s="113"/>
      <c r="I583" s="113"/>
      <c r="J583" s="113"/>
      <c r="K583" s="358"/>
      <c r="L583" s="113"/>
      <c r="M583" s="358"/>
      <c r="N583" s="358"/>
      <c r="O583" s="358"/>
      <c r="P583" s="358"/>
      <c r="Q583" s="399" t="str">
        <f>IFERROR(VLOOKUP(P583,VALIDATIONS!$IE$2:$IG$48,2,FALSE),"")</f>
        <v/>
      </c>
      <c r="R583" s="106" t="str">
        <f>IF(AND(H583="",I583="",J583="",K583="",L583="",M583="",N583="",O583=""),"",  IF(OR(I583="",M583=""),0,I583*VLOOKUP(M583,VALIDATIONS!$AK$2:$AL$6,2)) +  IF(OR(H583="",J583="",K583=""),0, (H583*J583)*VLOOKUP(K583,VALIDATIONS!$AI$2:$AJ$5,2)))</f>
        <v/>
      </c>
      <c r="S583" s="113"/>
    </row>
    <row r="584" spans="1:19" x14ac:dyDescent="0.25">
      <c r="A584" s="116"/>
      <c r="B584" s="113"/>
      <c r="C584" s="358"/>
      <c r="D584" s="113"/>
      <c r="G584" s="358"/>
      <c r="H584" s="113"/>
      <c r="I584" s="113"/>
      <c r="J584" s="113"/>
      <c r="K584" s="358"/>
      <c r="L584" s="113"/>
      <c r="M584" s="358"/>
      <c r="N584" s="358"/>
      <c r="O584" s="358"/>
      <c r="P584" s="358"/>
      <c r="Q584" s="399" t="str">
        <f>IFERROR(VLOOKUP(P584,VALIDATIONS!$IE$2:$IG$48,2,FALSE),"")</f>
        <v/>
      </c>
      <c r="R584" s="106" t="str">
        <f>IF(AND(H584="",I584="",J584="",K584="",L584="",M584="",N584="",O584=""),"",  IF(OR(I584="",M584=""),0,I584*VLOOKUP(M584,VALIDATIONS!$AK$2:$AL$6,2)) +  IF(OR(H584="",J584="",K584=""),0, (H584*J584)*VLOOKUP(K584,VALIDATIONS!$AI$2:$AJ$5,2)))</f>
        <v/>
      </c>
      <c r="S584" s="113"/>
    </row>
    <row r="585" spans="1:19" x14ac:dyDescent="0.25">
      <c r="A585" s="116"/>
      <c r="B585" s="113"/>
      <c r="C585" s="358"/>
      <c r="D585" s="113"/>
      <c r="G585" s="358"/>
      <c r="H585" s="113"/>
      <c r="I585" s="113"/>
      <c r="J585" s="113"/>
      <c r="K585" s="358"/>
      <c r="L585" s="113"/>
      <c r="M585" s="358"/>
      <c r="N585" s="358"/>
      <c r="O585" s="358"/>
      <c r="P585" s="358"/>
      <c r="Q585" s="399" t="str">
        <f>IFERROR(VLOOKUP(P585,VALIDATIONS!$IE$2:$IG$48,2,FALSE),"")</f>
        <v/>
      </c>
      <c r="R585" s="106" t="str">
        <f>IF(AND(H585="",I585="",J585="",K585="",L585="",M585="",N585="",O585=""),"",  IF(OR(I585="",M585=""),0,I585*VLOOKUP(M585,VALIDATIONS!$AK$2:$AL$6,2)) +  IF(OR(H585="",J585="",K585=""),0, (H585*J585)*VLOOKUP(K585,VALIDATIONS!$AI$2:$AJ$5,2)))</f>
        <v/>
      </c>
      <c r="S585" s="113"/>
    </row>
    <row r="586" spans="1:19" x14ac:dyDescent="0.25">
      <c r="A586" s="116"/>
      <c r="B586" s="113"/>
      <c r="C586" s="358"/>
      <c r="D586" s="113"/>
      <c r="G586" s="358"/>
      <c r="H586" s="113"/>
      <c r="I586" s="113"/>
      <c r="J586" s="113"/>
      <c r="K586" s="358"/>
      <c r="L586" s="113"/>
      <c r="M586" s="358"/>
      <c r="N586" s="358"/>
      <c r="O586" s="358"/>
      <c r="P586" s="358"/>
      <c r="Q586" s="399" t="str">
        <f>IFERROR(VLOOKUP(P586,VALIDATIONS!$IE$2:$IG$48,2,FALSE),"")</f>
        <v/>
      </c>
      <c r="R586" s="106" t="str">
        <f>IF(AND(H586="",I586="",J586="",K586="",L586="",M586="",N586="",O586=""),"",  IF(OR(I586="",M586=""),0,I586*VLOOKUP(M586,VALIDATIONS!$AK$2:$AL$6,2)) +  IF(OR(H586="",J586="",K586=""),0, (H586*J586)*VLOOKUP(K586,VALIDATIONS!$AI$2:$AJ$5,2)))</f>
        <v/>
      </c>
      <c r="S586" s="113"/>
    </row>
    <row r="587" spans="1:19" x14ac:dyDescent="0.25">
      <c r="A587" s="116"/>
      <c r="B587" s="113"/>
      <c r="C587" s="358"/>
      <c r="D587" s="113"/>
      <c r="G587" s="358"/>
      <c r="H587" s="113"/>
      <c r="I587" s="113"/>
      <c r="J587" s="113"/>
      <c r="K587" s="358"/>
      <c r="L587" s="113"/>
      <c r="M587" s="358"/>
      <c r="N587" s="358"/>
      <c r="O587" s="358"/>
      <c r="P587" s="358"/>
      <c r="Q587" s="399" t="str">
        <f>IFERROR(VLOOKUP(P587,VALIDATIONS!$IE$2:$IG$48,2,FALSE),"")</f>
        <v/>
      </c>
      <c r="R587" s="106" t="str">
        <f>IF(AND(H587="",I587="",J587="",K587="",L587="",M587="",N587="",O587=""),"",  IF(OR(I587="",M587=""),0,I587*VLOOKUP(M587,VALIDATIONS!$AK$2:$AL$6,2)) +  IF(OR(H587="",J587="",K587=""),0, (H587*J587)*VLOOKUP(K587,VALIDATIONS!$AI$2:$AJ$5,2)))</f>
        <v/>
      </c>
      <c r="S587" s="113"/>
    </row>
    <row r="588" spans="1:19" x14ac:dyDescent="0.25">
      <c r="A588" s="116"/>
      <c r="B588" s="113"/>
      <c r="C588" s="358"/>
      <c r="D588" s="113"/>
      <c r="G588" s="358"/>
      <c r="H588" s="113"/>
      <c r="I588" s="113"/>
      <c r="J588" s="113"/>
      <c r="K588" s="358"/>
      <c r="L588" s="113"/>
      <c r="M588" s="358"/>
      <c r="N588" s="358"/>
      <c r="O588" s="358"/>
      <c r="P588" s="358"/>
      <c r="Q588" s="399" t="str">
        <f>IFERROR(VLOOKUP(P588,VALIDATIONS!$IE$2:$IG$48,2,FALSE),"")</f>
        <v/>
      </c>
      <c r="R588" s="106" t="str">
        <f>IF(AND(H588="",I588="",J588="",K588="",L588="",M588="",N588="",O588=""),"",  IF(OR(I588="",M588=""),0,I588*VLOOKUP(M588,VALIDATIONS!$AK$2:$AL$6,2)) +  IF(OR(H588="",J588="",K588=""),0, (H588*J588)*VLOOKUP(K588,VALIDATIONS!$AI$2:$AJ$5,2)))</f>
        <v/>
      </c>
      <c r="S588" s="113"/>
    </row>
    <row r="589" spans="1:19" x14ac:dyDescent="0.25">
      <c r="A589" s="116"/>
      <c r="B589" s="113"/>
      <c r="C589" s="358"/>
      <c r="D589" s="113"/>
      <c r="G589" s="358"/>
      <c r="H589" s="113"/>
      <c r="I589" s="113"/>
      <c r="J589" s="113"/>
      <c r="K589" s="358"/>
      <c r="L589" s="113"/>
      <c r="M589" s="358"/>
      <c r="N589" s="358"/>
      <c r="O589" s="358"/>
      <c r="P589" s="358"/>
      <c r="Q589" s="399" t="str">
        <f>IFERROR(VLOOKUP(P589,VALIDATIONS!$IE$2:$IG$48,2,FALSE),"")</f>
        <v/>
      </c>
      <c r="R589" s="106" t="str">
        <f>IF(AND(H589="",I589="",J589="",K589="",L589="",M589="",N589="",O589=""),"",  IF(OR(I589="",M589=""),0,I589*VLOOKUP(M589,VALIDATIONS!$AK$2:$AL$6,2)) +  IF(OR(H589="",J589="",K589=""),0, (H589*J589)*VLOOKUP(K589,VALIDATIONS!$AI$2:$AJ$5,2)))</f>
        <v/>
      </c>
      <c r="S589" s="113"/>
    </row>
    <row r="590" spans="1:19" x14ac:dyDescent="0.25">
      <c r="A590" s="116"/>
      <c r="B590" s="113"/>
      <c r="C590" s="358"/>
      <c r="D590" s="113"/>
      <c r="G590" s="358"/>
      <c r="H590" s="113"/>
      <c r="I590" s="113"/>
      <c r="J590" s="113"/>
      <c r="K590" s="358"/>
      <c r="L590" s="113"/>
      <c r="M590" s="358"/>
      <c r="N590" s="358"/>
      <c r="O590" s="358"/>
      <c r="P590" s="358"/>
      <c r="Q590" s="399" t="str">
        <f>IFERROR(VLOOKUP(P590,VALIDATIONS!$IE$2:$IG$48,2,FALSE),"")</f>
        <v/>
      </c>
      <c r="R590" s="106" t="str">
        <f>IF(AND(H590="",I590="",J590="",K590="",L590="",M590="",N590="",O590=""),"",  IF(OR(I590="",M590=""),0,I590*VLOOKUP(M590,VALIDATIONS!$AK$2:$AL$6,2)) +  IF(OR(H590="",J590="",K590=""),0, (H590*J590)*VLOOKUP(K590,VALIDATIONS!$AI$2:$AJ$5,2)))</f>
        <v/>
      </c>
      <c r="S590" s="113"/>
    </row>
    <row r="591" spans="1:19" x14ac:dyDescent="0.25">
      <c r="A591" s="116"/>
      <c r="B591" s="113"/>
      <c r="C591" s="358"/>
      <c r="D591" s="113"/>
      <c r="G591" s="358"/>
      <c r="H591" s="113"/>
      <c r="I591" s="113"/>
      <c r="J591" s="113"/>
      <c r="K591" s="358"/>
      <c r="L591" s="113"/>
      <c r="M591" s="358"/>
      <c r="N591" s="358"/>
      <c r="O591" s="358"/>
      <c r="P591" s="358"/>
      <c r="Q591" s="399" t="str">
        <f>IFERROR(VLOOKUP(P591,VALIDATIONS!$IE$2:$IG$48,2,FALSE),"")</f>
        <v/>
      </c>
      <c r="R591" s="106" t="str">
        <f>IF(AND(H591="",I591="",J591="",K591="",L591="",M591="",N591="",O591=""),"",  IF(OR(I591="",M591=""),0,I591*VLOOKUP(M591,VALIDATIONS!$AK$2:$AL$6,2)) +  IF(OR(H591="",J591="",K591=""),0, (H591*J591)*VLOOKUP(K591,VALIDATIONS!$AI$2:$AJ$5,2)))</f>
        <v/>
      </c>
      <c r="S591" s="113"/>
    </row>
    <row r="592" spans="1:19" x14ac:dyDescent="0.25">
      <c r="A592" s="116"/>
      <c r="B592" s="113"/>
      <c r="C592" s="358"/>
      <c r="D592" s="113"/>
      <c r="G592" s="358"/>
      <c r="H592" s="113"/>
      <c r="I592" s="113"/>
      <c r="J592" s="113"/>
      <c r="K592" s="358"/>
      <c r="L592" s="113"/>
      <c r="M592" s="358"/>
      <c r="N592" s="358"/>
      <c r="O592" s="358"/>
      <c r="P592" s="358"/>
      <c r="Q592" s="399" t="str">
        <f>IFERROR(VLOOKUP(P592,VALIDATIONS!$IE$2:$IG$48,2,FALSE),"")</f>
        <v/>
      </c>
      <c r="R592" s="106" t="str">
        <f>IF(AND(H592="",I592="",J592="",K592="",L592="",M592="",N592="",O592=""),"",  IF(OR(I592="",M592=""),0,I592*VLOOKUP(M592,VALIDATIONS!$AK$2:$AL$6,2)) +  IF(OR(H592="",J592="",K592=""),0, (H592*J592)*VLOOKUP(K592,VALIDATIONS!$AI$2:$AJ$5,2)))</f>
        <v/>
      </c>
      <c r="S592" s="113"/>
    </row>
    <row r="593" spans="1:19" x14ac:dyDescent="0.25">
      <c r="A593" s="116"/>
      <c r="B593" s="113"/>
      <c r="C593" s="358"/>
      <c r="D593" s="113"/>
      <c r="G593" s="358"/>
      <c r="H593" s="113"/>
      <c r="I593" s="113"/>
      <c r="J593" s="113"/>
      <c r="K593" s="358"/>
      <c r="L593" s="113"/>
      <c r="M593" s="358"/>
      <c r="N593" s="358"/>
      <c r="O593" s="358"/>
      <c r="P593" s="358"/>
      <c r="Q593" s="399" t="str">
        <f>IFERROR(VLOOKUP(P593,VALIDATIONS!$IE$2:$IG$48,2,FALSE),"")</f>
        <v/>
      </c>
      <c r="R593" s="106" t="str">
        <f>IF(AND(H593="",I593="",J593="",K593="",L593="",M593="",N593="",O593=""),"",  IF(OR(I593="",M593=""),0,I593*VLOOKUP(M593,VALIDATIONS!$AK$2:$AL$6,2)) +  IF(OR(H593="",J593="",K593=""),0, (H593*J593)*VLOOKUP(K593,VALIDATIONS!$AI$2:$AJ$5,2)))</f>
        <v/>
      </c>
      <c r="S593" s="113"/>
    </row>
    <row r="594" spans="1:19" x14ac:dyDescent="0.25">
      <c r="A594" s="116"/>
      <c r="B594" s="113"/>
      <c r="C594" s="358"/>
      <c r="D594" s="113"/>
      <c r="G594" s="358"/>
      <c r="H594" s="113"/>
      <c r="I594" s="113"/>
      <c r="J594" s="113"/>
      <c r="K594" s="358"/>
      <c r="L594" s="113"/>
      <c r="M594" s="358"/>
      <c r="N594" s="358"/>
      <c r="O594" s="358"/>
      <c r="P594" s="358"/>
      <c r="Q594" s="399" t="str">
        <f>IFERROR(VLOOKUP(P594,VALIDATIONS!$IE$2:$IG$48,2,FALSE),"")</f>
        <v/>
      </c>
      <c r="R594" s="106" t="str">
        <f>IF(AND(H594="",I594="",J594="",K594="",L594="",M594="",N594="",O594=""),"",  IF(OR(I594="",M594=""),0,I594*VLOOKUP(M594,VALIDATIONS!$AK$2:$AL$6,2)) +  IF(OR(H594="",J594="",K594=""),0, (H594*J594)*VLOOKUP(K594,VALIDATIONS!$AI$2:$AJ$5,2)))</f>
        <v/>
      </c>
      <c r="S594" s="113"/>
    </row>
    <row r="595" spans="1:19" x14ac:dyDescent="0.25">
      <c r="A595" s="116"/>
      <c r="B595" s="113"/>
      <c r="C595" s="358"/>
      <c r="D595" s="113"/>
      <c r="G595" s="358"/>
      <c r="H595" s="113"/>
      <c r="I595" s="113"/>
      <c r="J595" s="113"/>
      <c r="K595" s="358"/>
      <c r="L595" s="113"/>
      <c r="M595" s="358"/>
      <c r="N595" s="358"/>
      <c r="O595" s="358"/>
      <c r="P595" s="358"/>
      <c r="Q595" s="399" t="str">
        <f>IFERROR(VLOOKUP(P595,VALIDATIONS!$IE$2:$IG$48,2,FALSE),"")</f>
        <v/>
      </c>
      <c r="R595" s="106" t="str">
        <f>IF(AND(H595="",I595="",J595="",K595="",L595="",M595="",N595="",O595=""),"",  IF(OR(I595="",M595=""),0,I595*VLOOKUP(M595,VALIDATIONS!$AK$2:$AL$6,2)) +  IF(OR(H595="",J595="",K595=""),0, (H595*J595)*VLOOKUP(K595,VALIDATIONS!$AI$2:$AJ$5,2)))</f>
        <v/>
      </c>
      <c r="S595" s="113"/>
    </row>
    <row r="596" spans="1:19" x14ac:dyDescent="0.25">
      <c r="A596" s="116"/>
      <c r="B596" s="113"/>
      <c r="C596" s="358"/>
      <c r="D596" s="113"/>
      <c r="G596" s="358"/>
      <c r="H596" s="113"/>
      <c r="I596" s="113"/>
      <c r="J596" s="113"/>
      <c r="K596" s="358"/>
      <c r="L596" s="113"/>
      <c r="M596" s="358"/>
      <c r="N596" s="358"/>
      <c r="O596" s="358"/>
      <c r="P596" s="358"/>
      <c r="Q596" s="399" t="str">
        <f>IFERROR(VLOOKUP(P596,VALIDATIONS!$IE$2:$IG$48,2,FALSE),"")</f>
        <v/>
      </c>
      <c r="R596" s="106" t="str">
        <f>IF(AND(H596="",I596="",J596="",K596="",L596="",M596="",N596="",O596=""),"",  IF(OR(I596="",M596=""),0,I596*VLOOKUP(M596,VALIDATIONS!$AK$2:$AL$6,2)) +  IF(OR(H596="",J596="",K596=""),0, (H596*J596)*VLOOKUP(K596,VALIDATIONS!$AI$2:$AJ$5,2)))</f>
        <v/>
      </c>
      <c r="S596" s="113"/>
    </row>
    <row r="597" spans="1:19" x14ac:dyDescent="0.25">
      <c r="A597" s="116"/>
      <c r="B597" s="113"/>
      <c r="C597" s="358"/>
      <c r="D597" s="113"/>
      <c r="G597" s="358"/>
      <c r="H597" s="113"/>
      <c r="I597" s="113"/>
      <c r="J597" s="113"/>
      <c r="K597" s="358"/>
      <c r="L597" s="113"/>
      <c r="M597" s="358"/>
      <c r="N597" s="358"/>
      <c r="O597" s="358"/>
      <c r="P597" s="358"/>
      <c r="Q597" s="399" t="str">
        <f>IFERROR(VLOOKUP(P597,VALIDATIONS!$IE$2:$IG$48,2,FALSE),"")</f>
        <v/>
      </c>
      <c r="R597" s="106" t="str">
        <f>IF(AND(H597="",I597="",J597="",K597="",L597="",M597="",N597="",O597=""),"",  IF(OR(I597="",M597=""),0,I597*VLOOKUP(M597,VALIDATIONS!$AK$2:$AL$6,2)) +  IF(OR(H597="",J597="",K597=""),0, (H597*J597)*VLOOKUP(K597,VALIDATIONS!$AI$2:$AJ$5,2)))</f>
        <v/>
      </c>
      <c r="S597" s="113"/>
    </row>
    <row r="598" spans="1:19" x14ac:dyDescent="0.25">
      <c r="A598" s="116"/>
      <c r="B598" s="113"/>
      <c r="C598" s="358"/>
      <c r="D598" s="113"/>
      <c r="G598" s="358"/>
      <c r="H598" s="113"/>
      <c r="I598" s="113"/>
      <c r="J598" s="113"/>
      <c r="K598" s="358"/>
      <c r="L598" s="113"/>
      <c r="M598" s="358"/>
      <c r="N598" s="358"/>
      <c r="O598" s="358"/>
      <c r="P598" s="358"/>
      <c r="Q598" s="399" t="str">
        <f>IFERROR(VLOOKUP(P598,VALIDATIONS!$IE$2:$IG$48,2,FALSE),"")</f>
        <v/>
      </c>
      <c r="R598" s="106" t="str">
        <f>IF(AND(H598="",I598="",J598="",K598="",L598="",M598="",N598="",O598=""),"",  IF(OR(I598="",M598=""),0,I598*VLOOKUP(M598,VALIDATIONS!$AK$2:$AL$6,2)) +  IF(OR(H598="",J598="",K598=""),0, (H598*J598)*VLOOKUP(K598,VALIDATIONS!$AI$2:$AJ$5,2)))</f>
        <v/>
      </c>
      <c r="S598" s="113"/>
    </row>
    <row r="599" spans="1:19" x14ac:dyDescent="0.25">
      <c r="A599" s="116"/>
      <c r="B599" s="113"/>
      <c r="C599" s="358"/>
      <c r="D599" s="113"/>
      <c r="G599" s="358"/>
      <c r="H599" s="113"/>
      <c r="I599" s="113"/>
      <c r="J599" s="113"/>
      <c r="K599" s="358"/>
      <c r="L599" s="113"/>
      <c r="M599" s="358"/>
      <c r="N599" s="358"/>
      <c r="O599" s="358"/>
      <c r="P599" s="358"/>
      <c r="Q599" s="399" t="str">
        <f>IFERROR(VLOOKUP(P599,VALIDATIONS!$IE$2:$IG$48,2,FALSE),"")</f>
        <v/>
      </c>
      <c r="R599" s="106" t="str">
        <f>IF(AND(H599="",I599="",J599="",K599="",L599="",M599="",N599="",O599=""),"",  IF(OR(I599="",M599=""),0,I599*VLOOKUP(M599,VALIDATIONS!$AK$2:$AL$6,2)) +  IF(OR(H599="",J599="",K599=""),0, (H599*J599)*VLOOKUP(K599,VALIDATIONS!$AI$2:$AJ$5,2)))</f>
        <v/>
      </c>
      <c r="S599" s="113"/>
    </row>
    <row r="600" spans="1:19" x14ac:dyDescent="0.25">
      <c r="A600" s="116"/>
      <c r="B600" s="113"/>
      <c r="C600" s="358"/>
      <c r="D600" s="113"/>
      <c r="G600" s="358"/>
      <c r="H600" s="113"/>
      <c r="I600" s="113"/>
      <c r="J600" s="113"/>
      <c r="K600" s="358"/>
      <c r="L600" s="113"/>
      <c r="M600" s="358"/>
      <c r="N600" s="358"/>
      <c r="O600" s="358"/>
      <c r="P600" s="358"/>
      <c r="Q600" s="399" t="str">
        <f>IFERROR(VLOOKUP(P600,VALIDATIONS!$IE$2:$IG$48,2,FALSE),"")</f>
        <v/>
      </c>
      <c r="R600" s="106" t="str">
        <f>IF(AND(H600="",I600="",J600="",K600="",L600="",M600="",N600="",O600=""),"",  IF(OR(I600="",M600=""),0,I600*VLOOKUP(M600,VALIDATIONS!$AK$2:$AL$6,2)) +  IF(OR(H600="",J600="",K600=""),0, (H600*J600)*VLOOKUP(K600,VALIDATIONS!$AI$2:$AJ$5,2)))</f>
        <v/>
      </c>
      <c r="S600" s="113"/>
    </row>
    <row r="601" spans="1:19" x14ac:dyDescent="0.25">
      <c r="A601" s="116"/>
      <c r="B601" s="113"/>
      <c r="C601" s="358"/>
      <c r="D601" s="113"/>
      <c r="G601" s="358"/>
      <c r="H601" s="113"/>
      <c r="I601" s="113"/>
      <c r="J601" s="113"/>
      <c r="K601" s="358"/>
      <c r="L601" s="113"/>
      <c r="M601" s="358"/>
      <c r="N601" s="358"/>
      <c r="O601" s="358"/>
      <c r="P601" s="358"/>
      <c r="Q601" s="399" t="str">
        <f>IFERROR(VLOOKUP(P601,VALIDATIONS!$IE$2:$IG$48,2,FALSE),"")</f>
        <v/>
      </c>
      <c r="R601" s="106" t="str">
        <f>IF(AND(H601="",I601="",J601="",K601="",L601="",M601="",N601="",O601=""),"",  IF(OR(I601="",M601=""),0,I601*VLOOKUP(M601,VALIDATIONS!$AK$2:$AL$6,2)) +  IF(OR(H601="",J601="",K601=""),0, (H601*J601)*VLOOKUP(K601,VALIDATIONS!$AI$2:$AJ$5,2)))</f>
        <v/>
      </c>
      <c r="S601" s="113"/>
    </row>
    <row r="602" spans="1:19" x14ac:dyDescent="0.25">
      <c r="A602" s="116"/>
      <c r="B602" s="113"/>
      <c r="C602" s="358"/>
      <c r="D602" s="113"/>
      <c r="G602" s="358"/>
      <c r="H602" s="113"/>
      <c r="I602" s="113"/>
      <c r="J602" s="113"/>
      <c r="K602" s="358"/>
      <c r="L602" s="113"/>
      <c r="M602" s="358"/>
      <c r="N602" s="358"/>
      <c r="O602" s="358"/>
      <c r="P602" s="358"/>
      <c r="Q602" s="399" t="str">
        <f>IFERROR(VLOOKUP(P602,VALIDATIONS!$IE$2:$IG$48,2,FALSE),"")</f>
        <v/>
      </c>
      <c r="R602" s="106" t="str">
        <f>IF(AND(H602="",I602="",J602="",K602="",L602="",M602="",N602="",O602=""),"",  IF(OR(I602="",M602=""),0,I602*VLOOKUP(M602,VALIDATIONS!$AK$2:$AL$6,2)) +  IF(OR(H602="",J602="",K602=""),0, (H602*J602)*VLOOKUP(K602,VALIDATIONS!$AI$2:$AJ$5,2)))</f>
        <v/>
      </c>
      <c r="S602" s="113"/>
    </row>
    <row r="603" spans="1:19" x14ac:dyDescent="0.25">
      <c r="A603" s="116"/>
      <c r="B603" s="113"/>
      <c r="C603" s="358"/>
      <c r="D603" s="113"/>
      <c r="G603" s="358"/>
      <c r="H603" s="113"/>
      <c r="I603" s="113"/>
      <c r="J603" s="113"/>
      <c r="K603" s="358"/>
      <c r="L603" s="113"/>
      <c r="M603" s="358"/>
      <c r="N603" s="358"/>
      <c r="O603" s="358"/>
      <c r="P603" s="358"/>
      <c r="Q603" s="399" t="str">
        <f>IFERROR(VLOOKUP(P603,VALIDATIONS!$IE$2:$IG$48,2,FALSE),"")</f>
        <v/>
      </c>
      <c r="R603" s="106" t="str">
        <f>IF(AND(H603="",I603="",J603="",K603="",L603="",M603="",N603="",O603=""),"",  IF(OR(I603="",M603=""),0,I603*VLOOKUP(M603,VALIDATIONS!$AK$2:$AL$6,2)) +  IF(OR(H603="",J603="",K603=""),0, (H603*J603)*VLOOKUP(K603,VALIDATIONS!$AI$2:$AJ$5,2)))</f>
        <v/>
      </c>
      <c r="S603" s="113"/>
    </row>
    <row r="604" spans="1:19" x14ac:dyDescent="0.25">
      <c r="A604" s="116"/>
      <c r="B604" s="113"/>
      <c r="C604" s="358"/>
      <c r="D604" s="113"/>
      <c r="G604" s="358"/>
      <c r="H604" s="113"/>
      <c r="I604" s="113"/>
      <c r="J604" s="113"/>
      <c r="K604" s="358"/>
      <c r="L604" s="113"/>
      <c r="M604" s="358"/>
      <c r="N604" s="358"/>
      <c r="O604" s="358"/>
      <c r="P604" s="358"/>
      <c r="Q604" s="399" t="str">
        <f>IFERROR(VLOOKUP(P604,VALIDATIONS!$IE$2:$IG$48,2,FALSE),"")</f>
        <v/>
      </c>
      <c r="R604" s="106" t="str">
        <f>IF(AND(H604="",I604="",J604="",K604="",L604="",M604="",N604="",O604=""),"",  IF(OR(I604="",M604=""),0,I604*VLOOKUP(M604,VALIDATIONS!$AK$2:$AL$6,2)) +  IF(OR(H604="",J604="",K604=""),0, (H604*J604)*VLOOKUP(K604,VALIDATIONS!$AI$2:$AJ$5,2)))</f>
        <v/>
      </c>
      <c r="S604" s="113"/>
    </row>
    <row r="605" spans="1:19" x14ac:dyDescent="0.25">
      <c r="A605" s="116"/>
      <c r="B605" s="113"/>
      <c r="C605" s="358"/>
      <c r="D605" s="113"/>
      <c r="G605" s="358"/>
      <c r="H605" s="113"/>
      <c r="I605" s="113"/>
      <c r="J605" s="113"/>
      <c r="K605" s="358"/>
      <c r="L605" s="113"/>
      <c r="M605" s="358"/>
      <c r="N605" s="358"/>
      <c r="O605" s="358"/>
      <c r="P605" s="358"/>
      <c r="Q605" s="399" t="str">
        <f>IFERROR(VLOOKUP(P605,VALIDATIONS!$IE$2:$IG$48,2,FALSE),"")</f>
        <v/>
      </c>
      <c r="R605" s="106" t="str">
        <f>IF(AND(H605="",I605="",J605="",K605="",L605="",M605="",N605="",O605=""),"",  IF(OR(I605="",M605=""),0,I605*VLOOKUP(M605,VALIDATIONS!$AK$2:$AL$6,2)) +  IF(OR(H605="",J605="",K605=""),0, (H605*J605)*VLOOKUP(K605,VALIDATIONS!$AI$2:$AJ$5,2)))</f>
        <v/>
      </c>
      <c r="S605" s="113"/>
    </row>
    <row r="606" spans="1:19" x14ac:dyDescent="0.25">
      <c r="A606" s="116"/>
      <c r="B606" s="113"/>
      <c r="C606" s="358"/>
      <c r="D606" s="113"/>
      <c r="G606" s="358"/>
      <c r="H606" s="113"/>
      <c r="I606" s="113"/>
      <c r="J606" s="113"/>
      <c r="K606" s="358"/>
      <c r="L606" s="113"/>
      <c r="M606" s="358"/>
      <c r="N606" s="358"/>
      <c r="O606" s="358"/>
      <c r="P606" s="358"/>
      <c r="Q606" s="399" t="str">
        <f>IFERROR(VLOOKUP(P606,VALIDATIONS!$IE$2:$IG$48,2,FALSE),"")</f>
        <v/>
      </c>
      <c r="R606" s="106" t="str">
        <f>IF(AND(H606="",I606="",J606="",K606="",L606="",M606="",N606="",O606=""),"",  IF(OR(I606="",M606=""),0,I606*VLOOKUP(M606,VALIDATIONS!$AK$2:$AL$6,2)) +  IF(OR(H606="",J606="",K606=""),0, (H606*J606)*VLOOKUP(K606,VALIDATIONS!$AI$2:$AJ$5,2)))</f>
        <v/>
      </c>
      <c r="S606" s="113"/>
    </row>
    <row r="607" spans="1:19" x14ac:dyDescent="0.25">
      <c r="A607" s="116"/>
      <c r="B607" s="113"/>
      <c r="C607" s="358"/>
      <c r="D607" s="113"/>
      <c r="G607" s="358"/>
      <c r="H607" s="113"/>
      <c r="I607" s="113"/>
      <c r="J607" s="113"/>
      <c r="K607" s="358"/>
      <c r="L607" s="113"/>
      <c r="M607" s="358"/>
      <c r="N607" s="358"/>
      <c r="O607" s="358"/>
      <c r="P607" s="358"/>
      <c r="Q607" s="399" t="str">
        <f>IFERROR(VLOOKUP(P607,VALIDATIONS!$IE$2:$IG$48,2,FALSE),"")</f>
        <v/>
      </c>
      <c r="R607" s="106" t="str">
        <f>IF(AND(H607="",I607="",J607="",K607="",L607="",M607="",N607="",O607=""),"",  IF(OR(I607="",M607=""),0,I607*VLOOKUP(M607,VALIDATIONS!$AK$2:$AL$6,2)) +  IF(OR(H607="",J607="",K607=""),0, (H607*J607)*VLOOKUP(K607,VALIDATIONS!$AI$2:$AJ$5,2)))</f>
        <v/>
      </c>
      <c r="S607" s="113"/>
    </row>
    <row r="608" spans="1:19" x14ac:dyDescent="0.25">
      <c r="A608" s="116"/>
      <c r="B608" s="113"/>
      <c r="C608" s="358"/>
      <c r="D608" s="113"/>
      <c r="G608" s="358"/>
      <c r="H608" s="113"/>
      <c r="I608" s="113"/>
      <c r="J608" s="113"/>
      <c r="K608" s="358"/>
      <c r="L608" s="113"/>
      <c r="M608" s="358"/>
      <c r="N608" s="358"/>
      <c r="O608" s="358"/>
      <c r="P608" s="358"/>
      <c r="Q608" s="399" t="str">
        <f>IFERROR(VLOOKUP(P608,VALIDATIONS!$IE$2:$IG$48,2,FALSE),"")</f>
        <v/>
      </c>
      <c r="R608" s="106" t="str">
        <f>IF(AND(H608="",I608="",J608="",K608="",L608="",M608="",N608="",O608=""),"",  IF(OR(I608="",M608=""),0,I608*VLOOKUP(M608,VALIDATIONS!$AK$2:$AL$6,2)) +  IF(OR(H608="",J608="",K608=""),0, (H608*J608)*VLOOKUP(K608,VALIDATIONS!$AI$2:$AJ$5,2)))</f>
        <v/>
      </c>
      <c r="S608" s="113"/>
    </row>
    <row r="609" spans="1:19" x14ac:dyDescent="0.25">
      <c r="A609" s="116"/>
      <c r="B609" s="113"/>
      <c r="C609" s="358"/>
      <c r="D609" s="113"/>
      <c r="G609" s="358"/>
      <c r="H609" s="113"/>
      <c r="I609" s="113"/>
      <c r="J609" s="113"/>
      <c r="K609" s="358"/>
      <c r="L609" s="113"/>
      <c r="M609" s="358"/>
      <c r="N609" s="358"/>
      <c r="O609" s="358"/>
      <c r="P609" s="358"/>
      <c r="Q609" s="399" t="str">
        <f>IFERROR(VLOOKUP(P609,VALIDATIONS!$IE$2:$IG$48,2,FALSE),"")</f>
        <v/>
      </c>
      <c r="R609" s="106" t="str">
        <f>IF(AND(H609="",I609="",J609="",K609="",L609="",M609="",N609="",O609=""),"",  IF(OR(I609="",M609=""),0,I609*VLOOKUP(M609,VALIDATIONS!$AK$2:$AL$6,2)) +  IF(OR(H609="",J609="",K609=""),0, (H609*J609)*VLOOKUP(K609,VALIDATIONS!$AI$2:$AJ$5,2)))</f>
        <v/>
      </c>
      <c r="S609" s="113"/>
    </row>
    <row r="610" spans="1:19" x14ac:dyDescent="0.25">
      <c r="A610" s="116"/>
      <c r="B610" s="113"/>
      <c r="C610" s="358"/>
      <c r="D610" s="113"/>
      <c r="G610" s="358"/>
      <c r="H610" s="113"/>
      <c r="I610" s="113"/>
      <c r="J610" s="113"/>
      <c r="K610" s="358"/>
      <c r="L610" s="113"/>
      <c r="M610" s="358"/>
      <c r="N610" s="358"/>
      <c r="O610" s="358"/>
      <c r="P610" s="358"/>
      <c r="Q610" s="399" t="str">
        <f>IFERROR(VLOOKUP(P610,VALIDATIONS!$IE$2:$IG$48,2,FALSE),"")</f>
        <v/>
      </c>
      <c r="R610" s="106" t="str">
        <f>IF(AND(H610="",I610="",J610="",K610="",L610="",M610="",N610="",O610=""),"",  IF(OR(I610="",M610=""),0,I610*VLOOKUP(M610,VALIDATIONS!$AK$2:$AL$6,2)) +  IF(OR(H610="",J610="",K610=""),0, (H610*J610)*VLOOKUP(K610,VALIDATIONS!$AI$2:$AJ$5,2)))</f>
        <v/>
      </c>
      <c r="S610" s="113"/>
    </row>
    <row r="611" spans="1:19" x14ac:dyDescent="0.25">
      <c r="A611" s="116"/>
      <c r="B611" s="113"/>
      <c r="C611" s="358"/>
      <c r="D611" s="113"/>
      <c r="G611" s="358"/>
      <c r="H611" s="113"/>
      <c r="I611" s="113"/>
      <c r="J611" s="113"/>
      <c r="K611" s="358"/>
      <c r="L611" s="113"/>
      <c r="M611" s="358"/>
      <c r="N611" s="358"/>
      <c r="O611" s="358"/>
      <c r="P611" s="358"/>
      <c r="Q611" s="399" t="str">
        <f>IFERROR(VLOOKUP(P611,VALIDATIONS!$IE$2:$IG$48,2,FALSE),"")</f>
        <v/>
      </c>
      <c r="R611" s="106" t="str">
        <f>IF(AND(H611="",I611="",J611="",K611="",L611="",M611="",N611="",O611=""),"",  IF(OR(I611="",M611=""),0,I611*VLOOKUP(M611,VALIDATIONS!$AK$2:$AL$6,2)) +  IF(OR(H611="",J611="",K611=""),0, (H611*J611)*VLOOKUP(K611,VALIDATIONS!$AI$2:$AJ$5,2)))</f>
        <v/>
      </c>
      <c r="S611" s="113"/>
    </row>
    <row r="612" spans="1:19" x14ac:dyDescent="0.25">
      <c r="A612" s="116"/>
      <c r="B612" s="113"/>
      <c r="C612" s="358"/>
      <c r="D612" s="113"/>
      <c r="G612" s="358"/>
      <c r="H612" s="113"/>
      <c r="I612" s="113"/>
      <c r="J612" s="113"/>
      <c r="K612" s="358"/>
      <c r="L612" s="113"/>
      <c r="M612" s="358"/>
      <c r="N612" s="358"/>
      <c r="O612" s="358"/>
      <c r="P612" s="358"/>
      <c r="Q612" s="399" t="str">
        <f>IFERROR(VLOOKUP(P612,VALIDATIONS!$IE$2:$IG$48,2,FALSE),"")</f>
        <v/>
      </c>
      <c r="R612" s="106" t="str">
        <f>IF(AND(H612="",I612="",J612="",K612="",L612="",M612="",N612="",O612=""),"",  IF(OR(I612="",M612=""),0,I612*VLOOKUP(M612,VALIDATIONS!$AK$2:$AL$6,2)) +  IF(OR(H612="",J612="",K612=""),0, (H612*J612)*VLOOKUP(K612,VALIDATIONS!$AI$2:$AJ$5,2)))</f>
        <v/>
      </c>
      <c r="S612" s="113"/>
    </row>
    <row r="613" spans="1:19" x14ac:dyDescent="0.25">
      <c r="A613" s="116"/>
      <c r="B613" s="113"/>
      <c r="C613" s="358"/>
      <c r="D613" s="113"/>
      <c r="G613" s="358"/>
      <c r="H613" s="113"/>
      <c r="I613" s="113"/>
      <c r="J613" s="113"/>
      <c r="K613" s="358"/>
      <c r="L613" s="113"/>
      <c r="M613" s="358"/>
      <c r="N613" s="358"/>
      <c r="O613" s="358"/>
      <c r="P613" s="358"/>
      <c r="Q613" s="399" t="str">
        <f>IFERROR(VLOOKUP(P613,VALIDATIONS!$IE$2:$IG$48,2,FALSE),"")</f>
        <v/>
      </c>
      <c r="R613" s="106" t="str">
        <f>IF(AND(H613="",I613="",J613="",K613="",L613="",M613="",N613="",O613=""),"",  IF(OR(I613="",M613=""),0,I613*VLOOKUP(M613,VALIDATIONS!$AK$2:$AL$6,2)) +  IF(OR(H613="",J613="",K613=""),0, (H613*J613)*VLOOKUP(K613,VALIDATIONS!$AI$2:$AJ$5,2)))</f>
        <v/>
      </c>
      <c r="S613" s="113"/>
    </row>
    <row r="614" spans="1:19" x14ac:dyDescent="0.25">
      <c r="A614" s="116"/>
      <c r="B614" s="113"/>
      <c r="C614" s="358"/>
      <c r="D614" s="113"/>
      <c r="G614" s="358"/>
      <c r="H614" s="113"/>
      <c r="I614" s="113"/>
      <c r="J614" s="113"/>
      <c r="K614" s="358"/>
      <c r="L614" s="113"/>
      <c r="M614" s="358"/>
      <c r="N614" s="358"/>
      <c r="O614" s="358"/>
      <c r="P614" s="358"/>
      <c r="Q614" s="399" t="str">
        <f>IFERROR(VLOOKUP(P614,VALIDATIONS!$IE$2:$IG$48,2,FALSE),"")</f>
        <v/>
      </c>
      <c r="R614" s="106" t="str">
        <f>IF(AND(H614="",I614="",J614="",K614="",L614="",M614="",N614="",O614=""),"",  IF(OR(I614="",M614=""),0,I614*VLOOKUP(M614,VALIDATIONS!$AK$2:$AL$6,2)) +  IF(OR(H614="",J614="",K614=""),0, (H614*J614)*VLOOKUP(K614,VALIDATIONS!$AI$2:$AJ$5,2)))</f>
        <v/>
      </c>
      <c r="S614" s="113"/>
    </row>
    <row r="615" spans="1:19" x14ac:dyDescent="0.25">
      <c r="A615" s="116"/>
      <c r="B615" s="113"/>
      <c r="C615" s="358"/>
      <c r="D615" s="113"/>
      <c r="G615" s="358"/>
      <c r="H615" s="113"/>
      <c r="I615" s="113"/>
      <c r="J615" s="113"/>
      <c r="K615" s="358"/>
      <c r="L615" s="113"/>
      <c r="M615" s="358"/>
      <c r="N615" s="358"/>
      <c r="O615" s="358"/>
      <c r="P615" s="358"/>
      <c r="Q615" s="399" t="str">
        <f>IFERROR(VLOOKUP(P615,VALIDATIONS!$IE$2:$IG$48,2,FALSE),"")</f>
        <v/>
      </c>
      <c r="R615" s="106" t="str">
        <f>IF(AND(H615="",I615="",J615="",K615="",L615="",M615="",N615="",O615=""),"",  IF(OR(I615="",M615=""),0,I615*VLOOKUP(M615,VALIDATIONS!$AK$2:$AL$6,2)) +  IF(OR(H615="",J615="",K615=""),0, (H615*J615)*VLOOKUP(K615,VALIDATIONS!$AI$2:$AJ$5,2)))</f>
        <v/>
      </c>
      <c r="S615" s="113"/>
    </row>
    <row r="616" spans="1:19" x14ac:dyDescent="0.25">
      <c r="A616" s="116"/>
      <c r="B616" s="113"/>
      <c r="C616" s="358"/>
      <c r="D616" s="113"/>
      <c r="G616" s="358"/>
      <c r="H616" s="113"/>
      <c r="I616" s="113"/>
      <c r="J616" s="113"/>
      <c r="K616" s="358"/>
      <c r="L616" s="113"/>
      <c r="M616" s="358"/>
      <c r="N616" s="358"/>
      <c r="O616" s="358"/>
      <c r="P616" s="358"/>
      <c r="Q616" s="399" t="str">
        <f>IFERROR(VLOOKUP(P616,VALIDATIONS!$IE$2:$IG$48,2,FALSE),"")</f>
        <v/>
      </c>
      <c r="R616" s="106" t="str">
        <f>IF(AND(H616="",I616="",J616="",K616="",L616="",M616="",N616="",O616=""),"",  IF(OR(I616="",M616=""),0,I616*VLOOKUP(M616,VALIDATIONS!$AK$2:$AL$6,2)) +  IF(OR(H616="",J616="",K616=""),0, (H616*J616)*VLOOKUP(K616,VALIDATIONS!$AI$2:$AJ$5,2)))</f>
        <v/>
      </c>
      <c r="S616" s="113"/>
    </row>
    <row r="617" spans="1:19" x14ac:dyDescent="0.25">
      <c r="A617" s="116"/>
      <c r="B617" s="113"/>
      <c r="C617" s="358"/>
      <c r="D617" s="113"/>
      <c r="G617" s="358"/>
      <c r="H617" s="113"/>
      <c r="I617" s="113"/>
      <c r="J617" s="113"/>
      <c r="K617" s="358"/>
      <c r="L617" s="113"/>
      <c r="M617" s="358"/>
      <c r="N617" s="358"/>
      <c r="O617" s="358"/>
      <c r="P617" s="358"/>
      <c r="Q617" s="399" t="str">
        <f>IFERROR(VLOOKUP(P617,VALIDATIONS!$IE$2:$IG$48,2,FALSE),"")</f>
        <v/>
      </c>
      <c r="R617" s="106" t="str">
        <f>IF(AND(H617="",I617="",J617="",K617="",L617="",M617="",N617="",O617=""),"",  IF(OR(I617="",M617=""),0,I617*VLOOKUP(M617,VALIDATIONS!$AK$2:$AL$6,2)) +  IF(OR(H617="",J617="",K617=""),0, (H617*J617)*VLOOKUP(K617,VALIDATIONS!$AI$2:$AJ$5,2)))</f>
        <v/>
      </c>
      <c r="S617" s="113"/>
    </row>
    <row r="618" spans="1:19" x14ac:dyDescent="0.25">
      <c r="A618" s="116"/>
      <c r="B618" s="113"/>
      <c r="C618" s="358"/>
      <c r="D618" s="113"/>
      <c r="G618" s="358"/>
      <c r="H618" s="113"/>
      <c r="I618" s="113"/>
      <c r="J618" s="113"/>
      <c r="K618" s="358"/>
      <c r="L618" s="113"/>
      <c r="M618" s="358"/>
      <c r="N618" s="358"/>
      <c r="O618" s="358"/>
      <c r="P618" s="358"/>
      <c r="Q618" s="399" t="str">
        <f>IFERROR(VLOOKUP(P618,VALIDATIONS!$IE$2:$IG$48,2,FALSE),"")</f>
        <v/>
      </c>
      <c r="R618" s="106" t="str">
        <f>IF(AND(H618="",I618="",J618="",K618="",L618="",M618="",N618="",O618=""),"",  IF(OR(I618="",M618=""),0,I618*VLOOKUP(M618,VALIDATIONS!$AK$2:$AL$6,2)) +  IF(OR(H618="",J618="",K618=""),0, (H618*J618)*VLOOKUP(K618,VALIDATIONS!$AI$2:$AJ$5,2)))</f>
        <v/>
      </c>
      <c r="S618" s="113"/>
    </row>
    <row r="619" spans="1:19" x14ac:dyDescent="0.25">
      <c r="A619" s="116"/>
      <c r="B619" s="113"/>
      <c r="C619" s="358"/>
      <c r="D619" s="113"/>
      <c r="G619" s="358"/>
      <c r="H619" s="113"/>
      <c r="I619" s="113"/>
      <c r="J619" s="113"/>
      <c r="K619" s="358"/>
      <c r="L619" s="113"/>
      <c r="M619" s="358"/>
      <c r="N619" s="358"/>
      <c r="O619" s="358"/>
      <c r="P619" s="358"/>
      <c r="Q619" s="399" t="str">
        <f>IFERROR(VLOOKUP(P619,VALIDATIONS!$IE$2:$IG$48,2,FALSE),"")</f>
        <v/>
      </c>
      <c r="R619" s="106" t="str">
        <f>IF(AND(H619="",I619="",J619="",K619="",L619="",M619="",N619="",O619=""),"",  IF(OR(I619="",M619=""),0,I619*VLOOKUP(M619,VALIDATIONS!$AK$2:$AL$6,2)) +  IF(OR(H619="",J619="",K619=""),0, (H619*J619)*VLOOKUP(K619,VALIDATIONS!$AI$2:$AJ$5,2)))</f>
        <v/>
      </c>
      <c r="S619" s="113"/>
    </row>
    <row r="620" spans="1:19" x14ac:dyDescent="0.25">
      <c r="A620" s="116"/>
      <c r="B620" s="113"/>
      <c r="C620" s="358"/>
      <c r="D620" s="113"/>
      <c r="G620" s="358"/>
      <c r="H620" s="113"/>
      <c r="I620" s="113"/>
      <c r="J620" s="113"/>
      <c r="K620" s="358"/>
      <c r="L620" s="113"/>
      <c r="M620" s="358"/>
      <c r="N620" s="358"/>
      <c r="O620" s="358"/>
      <c r="P620" s="358"/>
      <c r="Q620" s="399" t="str">
        <f>IFERROR(VLOOKUP(P620,VALIDATIONS!$IE$2:$IG$48,2,FALSE),"")</f>
        <v/>
      </c>
      <c r="R620" s="106" t="str">
        <f>IF(AND(H620="",I620="",J620="",K620="",L620="",M620="",N620="",O620=""),"",  IF(OR(I620="",M620=""),0,I620*VLOOKUP(M620,VALIDATIONS!$AK$2:$AL$6,2)) +  IF(OR(H620="",J620="",K620=""),0, (H620*J620)*VLOOKUP(K620,VALIDATIONS!$AI$2:$AJ$5,2)))</f>
        <v/>
      </c>
      <c r="S620" s="113"/>
    </row>
    <row r="621" spans="1:19" x14ac:dyDescent="0.25">
      <c r="A621" s="116"/>
      <c r="B621" s="113"/>
      <c r="C621" s="358"/>
      <c r="D621" s="113"/>
      <c r="G621" s="358"/>
      <c r="H621" s="113"/>
      <c r="I621" s="113"/>
      <c r="J621" s="113"/>
      <c r="K621" s="358"/>
      <c r="L621" s="113"/>
      <c r="M621" s="358"/>
      <c r="N621" s="358"/>
      <c r="O621" s="358"/>
      <c r="P621" s="358"/>
      <c r="Q621" s="399" t="str">
        <f>IFERROR(VLOOKUP(P621,VALIDATIONS!$IE$2:$IG$48,2,FALSE),"")</f>
        <v/>
      </c>
      <c r="R621" s="106" t="str">
        <f>IF(AND(H621="",I621="",J621="",K621="",L621="",M621="",N621="",O621=""),"",  IF(OR(I621="",M621=""),0,I621*VLOOKUP(M621,VALIDATIONS!$AK$2:$AL$6,2)) +  IF(OR(H621="",J621="",K621=""),0, (H621*J621)*VLOOKUP(K621,VALIDATIONS!$AI$2:$AJ$5,2)))</f>
        <v/>
      </c>
      <c r="S621" s="113"/>
    </row>
    <row r="622" spans="1:19" x14ac:dyDescent="0.25">
      <c r="A622" s="116"/>
      <c r="B622" s="113"/>
      <c r="C622" s="358"/>
      <c r="D622" s="113"/>
      <c r="G622" s="358"/>
      <c r="H622" s="113"/>
      <c r="I622" s="113"/>
      <c r="J622" s="113"/>
      <c r="K622" s="358"/>
      <c r="L622" s="113"/>
      <c r="M622" s="358"/>
      <c r="N622" s="358"/>
      <c r="O622" s="358"/>
      <c r="P622" s="358"/>
      <c r="Q622" s="399" t="str">
        <f>IFERROR(VLOOKUP(P622,VALIDATIONS!$IE$2:$IG$48,2,FALSE),"")</f>
        <v/>
      </c>
      <c r="R622" s="106" t="str">
        <f>IF(AND(H622="",I622="",J622="",K622="",L622="",M622="",N622="",O622=""),"",  IF(OR(I622="",M622=""),0,I622*VLOOKUP(M622,VALIDATIONS!$AK$2:$AL$6,2)) +  IF(OR(H622="",J622="",K622=""),0, (H622*J622)*VLOOKUP(K622,VALIDATIONS!$AI$2:$AJ$5,2)))</f>
        <v/>
      </c>
      <c r="S622" s="113"/>
    </row>
    <row r="623" spans="1:19" x14ac:dyDescent="0.25">
      <c r="A623" s="116"/>
      <c r="B623" s="113"/>
      <c r="C623" s="358"/>
      <c r="D623" s="113"/>
      <c r="G623" s="358"/>
      <c r="H623" s="113"/>
      <c r="I623" s="113"/>
      <c r="J623" s="113"/>
      <c r="K623" s="358"/>
      <c r="L623" s="113"/>
      <c r="M623" s="358"/>
      <c r="N623" s="358"/>
      <c r="O623" s="358"/>
      <c r="P623" s="358"/>
      <c r="Q623" s="399" t="str">
        <f>IFERROR(VLOOKUP(P623,VALIDATIONS!$IE$2:$IG$48,2,FALSE),"")</f>
        <v/>
      </c>
      <c r="R623" s="106" t="str">
        <f>IF(AND(H623="",I623="",J623="",K623="",L623="",M623="",N623="",O623=""),"",  IF(OR(I623="",M623=""),0,I623*VLOOKUP(M623,VALIDATIONS!$AK$2:$AL$6,2)) +  IF(OR(H623="",J623="",K623=""),0, (H623*J623)*VLOOKUP(K623,VALIDATIONS!$AI$2:$AJ$5,2)))</f>
        <v/>
      </c>
      <c r="S623" s="113"/>
    </row>
    <row r="624" spans="1:19" x14ac:dyDescent="0.25">
      <c r="A624" s="116"/>
      <c r="B624" s="113"/>
      <c r="C624" s="358"/>
      <c r="D624" s="113"/>
      <c r="G624" s="358"/>
      <c r="H624" s="113"/>
      <c r="I624" s="113"/>
      <c r="J624" s="113"/>
      <c r="K624" s="358"/>
      <c r="L624" s="113"/>
      <c r="M624" s="358"/>
      <c r="N624" s="358"/>
      <c r="O624" s="358"/>
      <c r="P624" s="358"/>
      <c r="Q624" s="399" t="str">
        <f>IFERROR(VLOOKUP(P624,VALIDATIONS!$IE$2:$IG$48,2,FALSE),"")</f>
        <v/>
      </c>
      <c r="R624" s="106" t="str">
        <f>IF(AND(H624="",I624="",J624="",K624="",L624="",M624="",N624="",O624=""),"",  IF(OR(I624="",M624=""),0,I624*VLOOKUP(M624,VALIDATIONS!$AK$2:$AL$6,2)) +  IF(OR(H624="",J624="",K624=""),0, (H624*J624)*VLOOKUP(K624,VALIDATIONS!$AI$2:$AJ$5,2)))</f>
        <v/>
      </c>
      <c r="S624" s="113"/>
    </row>
    <row r="625" spans="1:19" x14ac:dyDescent="0.25">
      <c r="A625" s="116"/>
      <c r="B625" s="113"/>
      <c r="C625" s="358"/>
      <c r="D625" s="113"/>
      <c r="G625" s="358"/>
      <c r="H625" s="113"/>
      <c r="I625" s="113"/>
      <c r="J625" s="113"/>
      <c r="K625" s="358"/>
      <c r="L625" s="113"/>
      <c r="M625" s="358"/>
      <c r="N625" s="358"/>
      <c r="O625" s="358"/>
      <c r="P625" s="358"/>
      <c r="Q625" s="399" t="str">
        <f>IFERROR(VLOOKUP(P625,VALIDATIONS!$IE$2:$IG$48,2,FALSE),"")</f>
        <v/>
      </c>
      <c r="R625" s="106" t="str">
        <f>IF(AND(H625="",I625="",J625="",K625="",L625="",M625="",N625="",O625=""),"",  IF(OR(I625="",M625=""),0,I625*VLOOKUP(M625,VALIDATIONS!$AK$2:$AL$6,2)) +  IF(OR(H625="",J625="",K625=""),0, (H625*J625)*VLOOKUP(K625,VALIDATIONS!$AI$2:$AJ$5,2)))</f>
        <v/>
      </c>
      <c r="S625" s="113"/>
    </row>
    <row r="626" spans="1:19" x14ac:dyDescent="0.25">
      <c r="A626" s="116"/>
      <c r="B626" s="113"/>
      <c r="C626" s="358"/>
      <c r="D626" s="113"/>
      <c r="G626" s="358"/>
      <c r="H626" s="113"/>
      <c r="I626" s="113"/>
      <c r="J626" s="113"/>
      <c r="K626" s="358"/>
      <c r="L626" s="113"/>
      <c r="M626" s="358"/>
      <c r="N626" s="358"/>
      <c r="O626" s="358"/>
      <c r="P626" s="358"/>
      <c r="Q626" s="399" t="str">
        <f>IFERROR(VLOOKUP(P626,VALIDATIONS!$IE$2:$IG$48,2,FALSE),"")</f>
        <v/>
      </c>
      <c r="R626" s="106" t="str">
        <f>IF(AND(H626="",I626="",J626="",K626="",L626="",M626="",N626="",O626=""),"",  IF(OR(I626="",M626=""),0,I626*VLOOKUP(M626,VALIDATIONS!$AK$2:$AL$6,2)) +  IF(OR(H626="",J626="",K626=""),0, (H626*J626)*VLOOKUP(K626,VALIDATIONS!$AI$2:$AJ$5,2)))</f>
        <v/>
      </c>
      <c r="S626" s="113"/>
    </row>
    <row r="627" spans="1:19" x14ac:dyDescent="0.25">
      <c r="A627" s="116"/>
      <c r="B627" s="113"/>
      <c r="C627" s="358"/>
      <c r="D627" s="113"/>
      <c r="G627" s="358"/>
      <c r="H627" s="113"/>
      <c r="I627" s="113"/>
      <c r="J627" s="113"/>
      <c r="K627" s="358"/>
      <c r="L627" s="113"/>
      <c r="M627" s="358"/>
      <c r="N627" s="358"/>
      <c r="O627" s="358"/>
      <c r="P627" s="358"/>
      <c r="Q627" s="399" t="str">
        <f>IFERROR(VLOOKUP(P627,VALIDATIONS!$IE$2:$IG$48,2,FALSE),"")</f>
        <v/>
      </c>
      <c r="R627" s="106" t="str">
        <f>IF(AND(H627="",I627="",J627="",K627="",L627="",M627="",N627="",O627=""),"",  IF(OR(I627="",M627=""),0,I627*VLOOKUP(M627,VALIDATIONS!$AK$2:$AL$6,2)) +  IF(OR(H627="",J627="",K627=""),0, (H627*J627)*VLOOKUP(K627,VALIDATIONS!$AI$2:$AJ$5,2)))</f>
        <v/>
      </c>
      <c r="S627" s="113"/>
    </row>
    <row r="628" spans="1:19" x14ac:dyDescent="0.25">
      <c r="A628" s="116"/>
      <c r="B628" s="113"/>
      <c r="C628" s="358"/>
      <c r="D628" s="113"/>
      <c r="G628" s="358"/>
      <c r="H628" s="113"/>
      <c r="I628" s="113"/>
      <c r="J628" s="113"/>
      <c r="K628" s="358"/>
      <c r="L628" s="113"/>
      <c r="M628" s="358"/>
      <c r="N628" s="358"/>
      <c r="O628" s="358"/>
      <c r="P628" s="358"/>
      <c r="Q628" s="399" t="str">
        <f>IFERROR(VLOOKUP(P628,VALIDATIONS!$IE$2:$IG$48,2,FALSE),"")</f>
        <v/>
      </c>
      <c r="R628" s="106" t="str">
        <f>IF(AND(H628="",I628="",J628="",K628="",L628="",M628="",N628="",O628=""),"",  IF(OR(I628="",M628=""),0,I628*VLOOKUP(M628,VALIDATIONS!$AK$2:$AL$6,2)) +  IF(OR(H628="",J628="",K628=""),0, (H628*J628)*VLOOKUP(K628,VALIDATIONS!$AI$2:$AJ$5,2)))</f>
        <v/>
      </c>
      <c r="S628" s="113"/>
    </row>
    <row r="629" spans="1:19" x14ac:dyDescent="0.25">
      <c r="A629" s="116"/>
      <c r="B629" s="113"/>
      <c r="C629" s="358"/>
      <c r="D629" s="113"/>
      <c r="G629" s="358"/>
      <c r="H629" s="113"/>
      <c r="I629" s="113"/>
      <c r="J629" s="113"/>
      <c r="K629" s="358"/>
      <c r="L629" s="113"/>
      <c r="M629" s="358"/>
      <c r="N629" s="358"/>
      <c r="O629" s="358"/>
      <c r="P629" s="358"/>
      <c r="Q629" s="399" t="str">
        <f>IFERROR(VLOOKUP(P629,VALIDATIONS!$IE$2:$IG$48,2,FALSE),"")</f>
        <v/>
      </c>
      <c r="R629" s="106" t="str">
        <f>IF(AND(H629="",I629="",J629="",K629="",L629="",M629="",N629="",O629=""),"",  IF(OR(I629="",M629=""),0,I629*VLOOKUP(M629,VALIDATIONS!$AK$2:$AL$6,2)) +  IF(OR(H629="",J629="",K629=""),0, (H629*J629)*VLOOKUP(K629,VALIDATIONS!$AI$2:$AJ$5,2)))</f>
        <v/>
      </c>
      <c r="S629" s="113"/>
    </row>
    <row r="630" spans="1:19" x14ac:dyDescent="0.25">
      <c r="A630" s="116"/>
      <c r="B630" s="113"/>
      <c r="C630" s="358"/>
      <c r="D630" s="113"/>
      <c r="G630" s="358"/>
      <c r="H630" s="113"/>
      <c r="I630" s="113"/>
      <c r="J630" s="113"/>
      <c r="K630" s="358"/>
      <c r="L630" s="113"/>
      <c r="M630" s="358"/>
      <c r="N630" s="358"/>
      <c r="O630" s="358"/>
      <c r="P630" s="358"/>
      <c r="Q630" s="399" t="str">
        <f>IFERROR(VLOOKUP(P630,VALIDATIONS!$IE$2:$IG$48,2,FALSE),"")</f>
        <v/>
      </c>
      <c r="R630" s="106" t="str">
        <f>IF(AND(H630="",I630="",J630="",K630="",L630="",M630="",N630="",O630=""),"",  IF(OR(I630="",M630=""),0,I630*VLOOKUP(M630,VALIDATIONS!$AK$2:$AL$6,2)) +  IF(OR(H630="",J630="",K630=""),0, (H630*J630)*VLOOKUP(K630,VALIDATIONS!$AI$2:$AJ$5,2)))</f>
        <v/>
      </c>
      <c r="S630" s="113"/>
    </row>
    <row r="631" spans="1:19" x14ac:dyDescent="0.25">
      <c r="A631" s="116"/>
      <c r="B631" s="113"/>
      <c r="C631" s="358"/>
      <c r="D631" s="113"/>
      <c r="G631" s="358"/>
      <c r="H631" s="113"/>
      <c r="I631" s="113"/>
      <c r="J631" s="113"/>
      <c r="K631" s="358"/>
      <c r="L631" s="113"/>
      <c r="M631" s="358"/>
      <c r="N631" s="358"/>
      <c r="O631" s="358"/>
      <c r="P631" s="358"/>
      <c r="Q631" s="399" t="str">
        <f>IFERROR(VLOOKUP(P631,VALIDATIONS!$IE$2:$IG$48,2,FALSE),"")</f>
        <v/>
      </c>
      <c r="R631" s="106" t="str">
        <f>IF(AND(H631="",I631="",J631="",K631="",L631="",M631="",N631="",O631=""),"",  IF(OR(I631="",M631=""),0,I631*VLOOKUP(M631,VALIDATIONS!$AK$2:$AL$6,2)) +  IF(OR(H631="",J631="",K631=""),0, (H631*J631)*VLOOKUP(K631,VALIDATIONS!$AI$2:$AJ$5,2)))</f>
        <v/>
      </c>
      <c r="S631" s="113"/>
    </row>
    <row r="632" spans="1:19" x14ac:dyDescent="0.25">
      <c r="A632" s="116"/>
      <c r="B632" s="113"/>
      <c r="C632" s="358"/>
      <c r="D632" s="113"/>
      <c r="G632" s="358"/>
      <c r="H632" s="113"/>
      <c r="I632" s="113"/>
      <c r="J632" s="113"/>
      <c r="K632" s="358"/>
      <c r="L632" s="113"/>
      <c r="M632" s="358"/>
      <c r="N632" s="358"/>
      <c r="O632" s="358"/>
      <c r="P632" s="358"/>
      <c r="Q632" s="399" t="str">
        <f>IFERROR(VLOOKUP(P632,VALIDATIONS!$IE$2:$IG$48,2,FALSE),"")</f>
        <v/>
      </c>
      <c r="R632" s="106" t="str">
        <f>IF(AND(H632="",I632="",J632="",K632="",L632="",M632="",N632="",O632=""),"",  IF(OR(I632="",M632=""),0,I632*VLOOKUP(M632,VALIDATIONS!$AK$2:$AL$6,2)) +  IF(OR(H632="",J632="",K632=""),0, (H632*J632)*VLOOKUP(K632,VALIDATIONS!$AI$2:$AJ$5,2)))</f>
        <v/>
      </c>
      <c r="S632" s="113"/>
    </row>
    <row r="633" spans="1:19" x14ac:dyDescent="0.25">
      <c r="A633" s="116"/>
      <c r="B633" s="113"/>
      <c r="C633" s="358"/>
      <c r="D633" s="113"/>
      <c r="G633" s="358"/>
      <c r="H633" s="113"/>
      <c r="I633" s="113"/>
      <c r="J633" s="113"/>
      <c r="K633" s="358"/>
      <c r="L633" s="113"/>
      <c r="M633" s="358"/>
      <c r="N633" s="358"/>
      <c r="O633" s="358"/>
      <c r="P633" s="358"/>
      <c r="Q633" s="399" t="str">
        <f>IFERROR(VLOOKUP(P633,VALIDATIONS!$IE$2:$IG$48,2,FALSE),"")</f>
        <v/>
      </c>
      <c r="R633" s="106" t="str">
        <f>IF(AND(H633="",I633="",J633="",K633="",L633="",M633="",N633="",O633=""),"",  IF(OR(I633="",M633=""),0,I633*VLOOKUP(M633,VALIDATIONS!$AK$2:$AL$6,2)) +  IF(OR(H633="",J633="",K633=""),0, (H633*J633)*VLOOKUP(K633,VALIDATIONS!$AI$2:$AJ$5,2)))</f>
        <v/>
      </c>
      <c r="S633" s="113"/>
    </row>
    <row r="634" spans="1:19" x14ac:dyDescent="0.25">
      <c r="A634" s="116"/>
      <c r="B634" s="113"/>
      <c r="C634" s="358"/>
      <c r="D634" s="113"/>
      <c r="G634" s="358"/>
      <c r="H634" s="113"/>
      <c r="I634" s="113"/>
      <c r="J634" s="113"/>
      <c r="K634" s="358"/>
      <c r="L634" s="113"/>
      <c r="M634" s="358"/>
      <c r="N634" s="358"/>
      <c r="O634" s="358"/>
      <c r="P634" s="358"/>
      <c r="Q634" s="399" t="str">
        <f>IFERROR(VLOOKUP(P634,VALIDATIONS!$IE$2:$IG$48,2,FALSE),"")</f>
        <v/>
      </c>
      <c r="R634" s="106" t="str">
        <f>IF(AND(H634="",I634="",J634="",K634="",L634="",M634="",N634="",O634=""),"",  IF(OR(I634="",M634=""),0,I634*VLOOKUP(M634,VALIDATIONS!$AK$2:$AL$6,2)) +  IF(OR(H634="",J634="",K634=""),0, (H634*J634)*VLOOKUP(K634,VALIDATIONS!$AI$2:$AJ$5,2)))</f>
        <v/>
      </c>
      <c r="S634" s="113"/>
    </row>
    <row r="635" spans="1:19" x14ac:dyDescent="0.25">
      <c r="A635" s="116"/>
      <c r="B635" s="113"/>
      <c r="C635" s="358"/>
      <c r="D635" s="113"/>
      <c r="G635" s="358"/>
      <c r="H635" s="113"/>
      <c r="I635" s="113"/>
      <c r="J635" s="113"/>
      <c r="K635" s="358"/>
      <c r="L635" s="113"/>
      <c r="M635" s="358"/>
      <c r="N635" s="358"/>
      <c r="O635" s="358"/>
      <c r="P635" s="358"/>
      <c r="Q635" s="399" t="str">
        <f>IFERROR(VLOOKUP(P635,VALIDATIONS!$IE$2:$IG$48,2,FALSE),"")</f>
        <v/>
      </c>
      <c r="R635" s="106" t="str">
        <f>IF(AND(H635="",I635="",J635="",K635="",L635="",M635="",N635="",O635=""),"",  IF(OR(I635="",M635=""),0,I635*VLOOKUP(M635,VALIDATIONS!$AK$2:$AL$6,2)) +  IF(OR(H635="",J635="",K635=""),0, (H635*J635)*VLOOKUP(K635,VALIDATIONS!$AI$2:$AJ$5,2)))</f>
        <v/>
      </c>
      <c r="S635" s="113"/>
    </row>
    <row r="636" spans="1:19" x14ac:dyDescent="0.25">
      <c r="A636" s="116"/>
      <c r="B636" s="113"/>
      <c r="C636" s="358"/>
      <c r="D636" s="113"/>
      <c r="G636" s="358"/>
      <c r="H636" s="113"/>
      <c r="I636" s="113"/>
      <c r="J636" s="113"/>
      <c r="K636" s="358"/>
      <c r="L636" s="113"/>
      <c r="M636" s="358"/>
      <c r="N636" s="358"/>
      <c r="O636" s="358"/>
      <c r="P636" s="358"/>
      <c r="Q636" s="399" t="str">
        <f>IFERROR(VLOOKUP(P636,VALIDATIONS!$IE$2:$IG$48,2,FALSE),"")</f>
        <v/>
      </c>
      <c r="R636" s="106" t="str">
        <f>IF(AND(H636="",I636="",J636="",K636="",L636="",M636="",N636="",O636=""),"",  IF(OR(I636="",M636=""),0,I636*VLOOKUP(M636,VALIDATIONS!$AK$2:$AL$6,2)) +  IF(OR(H636="",J636="",K636=""),0, (H636*J636)*VLOOKUP(K636,VALIDATIONS!$AI$2:$AJ$5,2)))</f>
        <v/>
      </c>
      <c r="S636" s="113"/>
    </row>
    <row r="637" spans="1:19" x14ac:dyDescent="0.25">
      <c r="A637" s="116"/>
      <c r="B637" s="113"/>
      <c r="C637" s="358"/>
      <c r="D637" s="113"/>
      <c r="G637" s="358"/>
      <c r="H637" s="113"/>
      <c r="I637" s="113"/>
      <c r="J637" s="113"/>
      <c r="K637" s="358"/>
      <c r="L637" s="113"/>
      <c r="M637" s="358"/>
      <c r="N637" s="358"/>
      <c r="O637" s="358"/>
      <c r="P637" s="358"/>
      <c r="Q637" s="399" t="str">
        <f>IFERROR(VLOOKUP(P637,VALIDATIONS!$IE$2:$IG$48,2,FALSE),"")</f>
        <v/>
      </c>
      <c r="R637" s="106" t="str">
        <f>IF(AND(H637="",I637="",J637="",K637="",L637="",M637="",N637="",O637=""),"",  IF(OR(I637="",M637=""),0,I637*VLOOKUP(M637,VALIDATIONS!$AK$2:$AL$6,2)) +  IF(OR(H637="",J637="",K637=""),0, (H637*J637)*VLOOKUP(K637,VALIDATIONS!$AI$2:$AJ$5,2)))</f>
        <v/>
      </c>
      <c r="S637" s="113"/>
    </row>
    <row r="638" spans="1:19" x14ac:dyDescent="0.25">
      <c r="A638" s="116"/>
      <c r="B638" s="113"/>
      <c r="C638" s="358"/>
      <c r="D638" s="113"/>
      <c r="G638" s="358"/>
      <c r="H638" s="113"/>
      <c r="I638" s="113"/>
      <c r="J638" s="113"/>
      <c r="K638" s="358"/>
      <c r="L638" s="113"/>
      <c r="M638" s="358"/>
      <c r="N638" s="358"/>
      <c r="O638" s="358"/>
      <c r="P638" s="358"/>
      <c r="Q638" s="399" t="str">
        <f>IFERROR(VLOOKUP(P638,VALIDATIONS!$IE$2:$IG$48,2,FALSE),"")</f>
        <v/>
      </c>
      <c r="R638" s="106" t="str">
        <f>IF(AND(H638="",I638="",J638="",K638="",L638="",M638="",N638="",O638=""),"",  IF(OR(I638="",M638=""),0,I638*VLOOKUP(M638,VALIDATIONS!$AK$2:$AL$6,2)) +  IF(OR(H638="",J638="",K638=""),0, (H638*J638)*VLOOKUP(K638,VALIDATIONS!$AI$2:$AJ$5,2)))</f>
        <v/>
      </c>
      <c r="S638" s="113"/>
    </row>
    <row r="639" spans="1:19" x14ac:dyDescent="0.25">
      <c r="A639" s="116"/>
      <c r="B639" s="113"/>
      <c r="C639" s="358"/>
      <c r="D639" s="113"/>
      <c r="G639" s="358"/>
      <c r="H639" s="113"/>
      <c r="I639" s="113"/>
      <c r="J639" s="113"/>
      <c r="K639" s="358"/>
      <c r="L639" s="113"/>
      <c r="M639" s="358"/>
      <c r="N639" s="358"/>
      <c r="O639" s="358"/>
      <c r="P639" s="358"/>
      <c r="Q639" s="399" t="str">
        <f>IFERROR(VLOOKUP(P639,VALIDATIONS!$IE$2:$IG$48,2,FALSE),"")</f>
        <v/>
      </c>
      <c r="R639" s="106" t="str">
        <f>IF(AND(H639="",I639="",J639="",K639="",L639="",M639="",N639="",O639=""),"",  IF(OR(I639="",M639=""),0,I639*VLOOKUP(M639,VALIDATIONS!$AK$2:$AL$6,2)) +  IF(OR(H639="",J639="",K639=""),0, (H639*J639)*VLOOKUP(K639,VALIDATIONS!$AI$2:$AJ$5,2)))</f>
        <v/>
      </c>
      <c r="S639" s="113"/>
    </row>
    <row r="640" spans="1:19" x14ac:dyDescent="0.25">
      <c r="A640" s="116"/>
      <c r="B640" s="113"/>
      <c r="C640" s="358"/>
      <c r="D640" s="113"/>
      <c r="G640" s="358"/>
      <c r="H640" s="113"/>
      <c r="I640" s="113"/>
      <c r="J640" s="113"/>
      <c r="K640" s="358"/>
      <c r="L640" s="113"/>
      <c r="M640" s="358"/>
      <c r="N640" s="358"/>
      <c r="O640" s="358"/>
      <c r="P640" s="358"/>
      <c r="Q640" s="399" t="str">
        <f>IFERROR(VLOOKUP(P640,VALIDATIONS!$IE$2:$IG$48,2,FALSE),"")</f>
        <v/>
      </c>
      <c r="R640" s="106" t="str">
        <f>IF(AND(H640="",I640="",J640="",K640="",L640="",M640="",N640="",O640=""),"",  IF(OR(I640="",M640=""),0,I640*VLOOKUP(M640,VALIDATIONS!$AK$2:$AL$6,2)) +  IF(OR(H640="",J640="",K640=""),0, (H640*J640)*VLOOKUP(K640,VALIDATIONS!$AI$2:$AJ$5,2)))</f>
        <v/>
      </c>
      <c r="S640" s="113"/>
    </row>
    <row r="641" spans="1:19" x14ac:dyDescent="0.25">
      <c r="A641" s="116"/>
      <c r="B641" s="113"/>
      <c r="C641" s="358"/>
      <c r="D641" s="113"/>
      <c r="G641" s="358"/>
      <c r="H641" s="113"/>
      <c r="I641" s="113"/>
      <c r="J641" s="113"/>
      <c r="K641" s="358"/>
      <c r="L641" s="113"/>
      <c r="M641" s="358"/>
      <c r="N641" s="358"/>
      <c r="O641" s="358"/>
      <c r="P641" s="358"/>
      <c r="Q641" s="399" t="str">
        <f>IFERROR(VLOOKUP(P641,VALIDATIONS!$IE$2:$IG$48,2,FALSE),"")</f>
        <v/>
      </c>
      <c r="R641" s="106" t="str">
        <f>IF(AND(H641="",I641="",J641="",K641="",L641="",M641="",N641="",O641=""),"",  IF(OR(I641="",M641=""),0,I641*VLOOKUP(M641,VALIDATIONS!$AK$2:$AL$6,2)) +  IF(OR(H641="",J641="",K641=""),0, (H641*J641)*VLOOKUP(K641,VALIDATIONS!$AI$2:$AJ$5,2)))</f>
        <v/>
      </c>
      <c r="S641" s="113"/>
    </row>
    <row r="642" spans="1:19" x14ac:dyDescent="0.25">
      <c r="A642" s="116"/>
      <c r="B642" s="113"/>
      <c r="C642" s="358"/>
      <c r="D642" s="113"/>
      <c r="G642" s="358"/>
      <c r="H642" s="113"/>
      <c r="I642" s="113"/>
      <c r="J642" s="113"/>
      <c r="K642" s="358"/>
      <c r="L642" s="113"/>
      <c r="M642" s="358"/>
      <c r="N642" s="358"/>
      <c r="O642" s="358"/>
      <c r="P642" s="358"/>
      <c r="Q642" s="399" t="str">
        <f>IFERROR(VLOOKUP(P642,VALIDATIONS!$IE$2:$IG$48,2,FALSE),"")</f>
        <v/>
      </c>
      <c r="R642" s="106" t="str">
        <f>IF(AND(H642="",I642="",J642="",K642="",L642="",M642="",N642="",O642=""),"",  IF(OR(I642="",M642=""),0,I642*VLOOKUP(M642,VALIDATIONS!$AK$2:$AL$6,2)) +  IF(OR(H642="",J642="",K642=""),0, (H642*J642)*VLOOKUP(K642,VALIDATIONS!$AI$2:$AJ$5,2)))</f>
        <v/>
      </c>
      <c r="S642" s="113"/>
    </row>
    <row r="643" spans="1:19" x14ac:dyDescent="0.25">
      <c r="A643" s="116"/>
      <c r="B643" s="113"/>
      <c r="C643" s="358"/>
      <c r="D643" s="113"/>
      <c r="G643" s="358"/>
      <c r="H643" s="113"/>
      <c r="I643" s="113"/>
      <c r="J643" s="113"/>
      <c r="K643" s="358"/>
      <c r="L643" s="113"/>
      <c r="M643" s="358"/>
      <c r="N643" s="358"/>
      <c r="O643" s="358"/>
      <c r="P643" s="358"/>
      <c r="Q643" s="399" t="str">
        <f>IFERROR(VLOOKUP(P643,VALIDATIONS!$IE$2:$IG$48,2,FALSE),"")</f>
        <v/>
      </c>
      <c r="R643" s="106" t="str">
        <f>IF(AND(H643="",I643="",J643="",K643="",L643="",M643="",N643="",O643=""),"",  IF(OR(I643="",M643=""),0,I643*VLOOKUP(M643,VALIDATIONS!$AK$2:$AL$6,2)) +  IF(OR(H643="",J643="",K643=""),0, (H643*J643)*VLOOKUP(K643,VALIDATIONS!$AI$2:$AJ$5,2)))</f>
        <v/>
      </c>
      <c r="S643" s="113"/>
    </row>
    <row r="644" spans="1:19" x14ac:dyDescent="0.25">
      <c r="A644" s="116"/>
      <c r="B644" s="113"/>
      <c r="C644" s="358"/>
      <c r="D644" s="113"/>
      <c r="G644" s="358"/>
      <c r="H644" s="113"/>
      <c r="I644" s="113"/>
      <c r="J644" s="113"/>
      <c r="K644" s="358"/>
      <c r="L644" s="113"/>
      <c r="M644" s="358"/>
      <c r="N644" s="358"/>
      <c r="O644" s="358"/>
      <c r="P644" s="358"/>
      <c r="Q644" s="399" t="str">
        <f>IFERROR(VLOOKUP(P644,VALIDATIONS!$IE$2:$IG$48,2,FALSE),"")</f>
        <v/>
      </c>
      <c r="R644" s="106" t="str">
        <f>IF(AND(H644="",I644="",J644="",K644="",L644="",M644="",N644="",O644=""),"",  IF(OR(I644="",M644=""),0,I644*VLOOKUP(M644,VALIDATIONS!$AK$2:$AL$6,2)) +  IF(OR(H644="",J644="",K644=""),0, (H644*J644)*VLOOKUP(K644,VALIDATIONS!$AI$2:$AJ$5,2)))</f>
        <v/>
      </c>
      <c r="S644" s="113"/>
    </row>
    <row r="645" spans="1:19" x14ac:dyDescent="0.25">
      <c r="A645" s="116"/>
      <c r="B645" s="113"/>
      <c r="C645" s="358"/>
      <c r="D645" s="113"/>
      <c r="G645" s="358"/>
      <c r="H645" s="113"/>
      <c r="I645" s="113"/>
      <c r="J645" s="113"/>
      <c r="K645" s="358"/>
      <c r="L645" s="113"/>
      <c r="M645" s="358"/>
      <c r="N645" s="358"/>
      <c r="O645" s="358"/>
      <c r="P645" s="358"/>
      <c r="Q645" s="399" t="str">
        <f>IFERROR(VLOOKUP(P645,VALIDATIONS!$IE$2:$IG$48,2,FALSE),"")</f>
        <v/>
      </c>
      <c r="R645" s="106" t="str">
        <f>IF(AND(H645="",I645="",J645="",K645="",L645="",M645="",N645="",O645=""),"",  IF(OR(I645="",M645=""),0,I645*VLOOKUP(M645,VALIDATIONS!$AK$2:$AL$6,2)) +  IF(OR(H645="",J645="",K645=""),0, (H645*J645)*VLOOKUP(K645,VALIDATIONS!$AI$2:$AJ$5,2)))</f>
        <v/>
      </c>
      <c r="S645" s="113"/>
    </row>
    <row r="646" spans="1:19" x14ac:dyDescent="0.25">
      <c r="A646" s="116"/>
      <c r="B646" s="113"/>
      <c r="C646" s="358"/>
      <c r="D646" s="113"/>
      <c r="G646" s="358"/>
      <c r="H646" s="113"/>
      <c r="I646" s="113"/>
      <c r="J646" s="113"/>
      <c r="K646" s="358"/>
      <c r="L646" s="113"/>
      <c r="M646" s="358"/>
      <c r="N646" s="358"/>
      <c r="O646" s="358"/>
      <c r="P646" s="358"/>
      <c r="Q646" s="399" t="str">
        <f>IFERROR(VLOOKUP(P646,VALIDATIONS!$IE$2:$IG$48,2,FALSE),"")</f>
        <v/>
      </c>
      <c r="R646" s="106" t="str">
        <f>IF(AND(H646="",I646="",J646="",K646="",L646="",M646="",N646="",O646=""),"",  IF(OR(I646="",M646=""),0,I646*VLOOKUP(M646,VALIDATIONS!$AK$2:$AL$6,2)) +  IF(OR(H646="",J646="",K646=""),0, (H646*J646)*VLOOKUP(K646,VALIDATIONS!$AI$2:$AJ$5,2)))</f>
        <v/>
      </c>
      <c r="S646" s="113"/>
    </row>
    <row r="647" spans="1:19" x14ac:dyDescent="0.25">
      <c r="A647" s="116"/>
      <c r="B647" s="113"/>
      <c r="C647" s="358"/>
      <c r="D647" s="113"/>
      <c r="G647" s="358"/>
      <c r="H647" s="113"/>
      <c r="I647" s="113"/>
      <c r="J647" s="113"/>
      <c r="K647" s="358"/>
      <c r="L647" s="113"/>
      <c r="M647" s="358"/>
      <c r="N647" s="358"/>
      <c r="O647" s="358"/>
      <c r="P647" s="358"/>
      <c r="Q647" s="399" t="str">
        <f>IFERROR(VLOOKUP(P647,VALIDATIONS!$IE$2:$IG$48,2,FALSE),"")</f>
        <v/>
      </c>
      <c r="R647" s="106" t="str">
        <f>IF(AND(H647="",I647="",J647="",K647="",L647="",M647="",N647="",O647=""),"",  IF(OR(I647="",M647=""),0,I647*VLOOKUP(M647,VALIDATIONS!$AK$2:$AL$6,2)) +  IF(OR(H647="",J647="",K647=""),0, (H647*J647)*VLOOKUP(K647,VALIDATIONS!$AI$2:$AJ$5,2)))</f>
        <v/>
      </c>
      <c r="S647" s="113"/>
    </row>
    <row r="648" spans="1:19" x14ac:dyDescent="0.25">
      <c r="A648" s="116"/>
      <c r="B648" s="113"/>
      <c r="C648" s="358"/>
      <c r="D648" s="113"/>
      <c r="G648" s="358"/>
      <c r="H648" s="113"/>
      <c r="I648" s="113"/>
      <c r="J648" s="113"/>
      <c r="K648" s="358"/>
      <c r="L648" s="113"/>
      <c r="M648" s="358"/>
      <c r="N648" s="358"/>
      <c r="O648" s="358"/>
      <c r="P648" s="358"/>
      <c r="Q648" s="399" t="str">
        <f>IFERROR(VLOOKUP(P648,VALIDATIONS!$IE$2:$IG$48,2,FALSE),"")</f>
        <v/>
      </c>
      <c r="R648" s="106" t="str">
        <f>IF(AND(H648="",I648="",J648="",K648="",L648="",M648="",N648="",O648=""),"",  IF(OR(I648="",M648=""),0,I648*VLOOKUP(M648,VALIDATIONS!$AK$2:$AL$6,2)) +  IF(OR(H648="",J648="",K648=""),0, (H648*J648)*VLOOKUP(K648,VALIDATIONS!$AI$2:$AJ$5,2)))</f>
        <v/>
      </c>
      <c r="S648" s="113"/>
    </row>
    <row r="649" spans="1:19" x14ac:dyDescent="0.25">
      <c r="A649" s="116"/>
      <c r="B649" s="113"/>
      <c r="C649" s="358"/>
      <c r="D649" s="113"/>
      <c r="G649" s="358"/>
      <c r="H649" s="113"/>
      <c r="I649" s="113"/>
      <c r="J649" s="113"/>
      <c r="K649" s="358"/>
      <c r="L649" s="113"/>
      <c r="M649" s="358"/>
      <c r="N649" s="358"/>
      <c r="O649" s="358"/>
      <c r="P649" s="358"/>
      <c r="Q649" s="399" t="str">
        <f>IFERROR(VLOOKUP(P649,VALIDATIONS!$IE$2:$IG$48,2,FALSE),"")</f>
        <v/>
      </c>
      <c r="R649" s="106" t="str">
        <f>IF(AND(H649="",I649="",J649="",K649="",L649="",M649="",N649="",O649=""),"",  IF(OR(I649="",M649=""),0,I649*VLOOKUP(M649,VALIDATIONS!$AK$2:$AL$6,2)) +  IF(OR(H649="",J649="",K649=""),0, (H649*J649)*VLOOKUP(K649,VALIDATIONS!$AI$2:$AJ$5,2)))</f>
        <v/>
      </c>
      <c r="S649" s="113"/>
    </row>
    <row r="650" spans="1:19" x14ac:dyDescent="0.25">
      <c r="A650" s="116"/>
      <c r="B650" s="113"/>
      <c r="C650" s="358"/>
      <c r="D650" s="113"/>
      <c r="G650" s="358"/>
      <c r="H650" s="113"/>
      <c r="I650" s="113"/>
      <c r="J650" s="113"/>
      <c r="K650" s="358"/>
      <c r="L650" s="113"/>
      <c r="M650" s="358"/>
      <c r="N650" s="358"/>
      <c r="O650" s="358"/>
      <c r="P650" s="358"/>
      <c r="Q650" s="399" t="str">
        <f>IFERROR(VLOOKUP(P650,VALIDATIONS!$IE$2:$IG$48,2,FALSE),"")</f>
        <v/>
      </c>
      <c r="R650" s="106" t="str">
        <f>IF(AND(H650="",I650="",J650="",K650="",L650="",M650="",N650="",O650=""),"",  IF(OR(I650="",M650=""),0,I650*VLOOKUP(M650,VALIDATIONS!$AK$2:$AL$6,2)) +  IF(OR(H650="",J650="",K650=""),0, (H650*J650)*VLOOKUP(K650,VALIDATIONS!$AI$2:$AJ$5,2)))</f>
        <v/>
      </c>
      <c r="S650" s="113"/>
    </row>
    <row r="651" spans="1:19" x14ac:dyDescent="0.25">
      <c r="A651" s="116"/>
      <c r="B651" s="113"/>
      <c r="C651" s="358"/>
      <c r="D651" s="113"/>
      <c r="G651" s="358"/>
      <c r="H651" s="113"/>
      <c r="I651" s="113"/>
      <c r="J651" s="113"/>
      <c r="K651" s="358"/>
      <c r="L651" s="113"/>
      <c r="M651" s="358"/>
      <c r="N651" s="358"/>
      <c r="O651" s="358"/>
      <c r="P651" s="358"/>
      <c r="Q651" s="399" t="str">
        <f>IFERROR(VLOOKUP(P651,VALIDATIONS!$IE$2:$IG$48,2,FALSE),"")</f>
        <v/>
      </c>
      <c r="R651" s="106" t="str">
        <f>IF(AND(H651="",I651="",J651="",K651="",L651="",M651="",N651="",O651=""),"",  IF(OR(I651="",M651=""),0,I651*VLOOKUP(M651,VALIDATIONS!$AK$2:$AL$6,2)) +  IF(OR(H651="",J651="",K651=""),0, (H651*J651)*VLOOKUP(K651,VALIDATIONS!$AI$2:$AJ$5,2)))</f>
        <v/>
      </c>
      <c r="S651" s="113"/>
    </row>
    <row r="652" spans="1:19" x14ac:dyDescent="0.25">
      <c r="A652" s="116"/>
      <c r="B652" s="113"/>
      <c r="C652" s="358"/>
      <c r="D652" s="113"/>
      <c r="G652" s="358"/>
      <c r="H652" s="113"/>
      <c r="I652" s="113"/>
      <c r="J652" s="113"/>
      <c r="K652" s="358"/>
      <c r="L652" s="113"/>
      <c r="M652" s="358"/>
      <c r="N652" s="358"/>
      <c r="O652" s="358"/>
      <c r="P652" s="358"/>
      <c r="Q652" s="399" t="str">
        <f>IFERROR(VLOOKUP(P652,VALIDATIONS!$IE$2:$IG$48,2,FALSE),"")</f>
        <v/>
      </c>
      <c r="R652" s="106" t="str">
        <f>IF(AND(H652="",I652="",J652="",K652="",L652="",M652="",N652="",O652=""),"",  IF(OR(I652="",M652=""),0,I652*VLOOKUP(M652,VALIDATIONS!$AK$2:$AL$6,2)) +  IF(OR(H652="",J652="",K652=""),0, (H652*J652)*VLOOKUP(K652,VALIDATIONS!$AI$2:$AJ$5,2)))</f>
        <v/>
      </c>
      <c r="S652" s="113"/>
    </row>
    <row r="653" spans="1:19" x14ac:dyDescent="0.25">
      <c r="A653" s="116"/>
      <c r="B653" s="113"/>
      <c r="C653" s="358"/>
      <c r="D653" s="113"/>
      <c r="G653" s="358"/>
      <c r="H653" s="113"/>
      <c r="I653" s="113"/>
      <c r="J653" s="113"/>
      <c r="K653" s="358"/>
      <c r="L653" s="113"/>
      <c r="M653" s="358"/>
      <c r="N653" s="358"/>
      <c r="O653" s="358"/>
      <c r="P653" s="358"/>
      <c r="Q653" s="399" t="str">
        <f>IFERROR(VLOOKUP(P653,VALIDATIONS!$IE$2:$IG$48,2,FALSE),"")</f>
        <v/>
      </c>
      <c r="R653" s="106" t="str">
        <f>IF(AND(H653="",I653="",J653="",K653="",L653="",M653="",N653="",O653=""),"",  IF(OR(I653="",M653=""),0,I653*VLOOKUP(M653,VALIDATIONS!$AK$2:$AL$6,2)) +  IF(OR(H653="",J653="",K653=""),0, (H653*J653)*VLOOKUP(K653,VALIDATIONS!$AI$2:$AJ$5,2)))</f>
        <v/>
      </c>
      <c r="S653" s="113"/>
    </row>
    <row r="654" spans="1:19" x14ac:dyDescent="0.25">
      <c r="A654" s="116"/>
      <c r="B654" s="113"/>
      <c r="C654" s="358"/>
      <c r="D654" s="113"/>
      <c r="G654" s="358"/>
      <c r="H654" s="113"/>
      <c r="I654" s="113"/>
      <c r="J654" s="113"/>
      <c r="K654" s="358"/>
      <c r="L654" s="113"/>
      <c r="M654" s="358"/>
      <c r="N654" s="358"/>
      <c r="O654" s="358"/>
      <c r="P654" s="358"/>
      <c r="Q654" s="399" t="str">
        <f>IFERROR(VLOOKUP(P654,VALIDATIONS!$IE$2:$IG$48,2,FALSE),"")</f>
        <v/>
      </c>
      <c r="R654" s="106" t="str">
        <f>IF(AND(H654="",I654="",J654="",K654="",L654="",M654="",N654="",O654=""),"",  IF(OR(I654="",M654=""),0,I654*VLOOKUP(M654,VALIDATIONS!$AK$2:$AL$6,2)) +  IF(OR(H654="",J654="",K654=""),0, (H654*J654)*VLOOKUP(K654,VALIDATIONS!$AI$2:$AJ$5,2)))</f>
        <v/>
      </c>
      <c r="S654" s="113"/>
    </row>
    <row r="655" spans="1:19" x14ac:dyDescent="0.25">
      <c r="A655" s="116"/>
      <c r="B655" s="113"/>
      <c r="C655" s="358"/>
      <c r="D655" s="113"/>
      <c r="G655" s="358"/>
      <c r="H655" s="113"/>
      <c r="I655" s="113"/>
      <c r="J655" s="113"/>
      <c r="K655" s="358"/>
      <c r="L655" s="113"/>
      <c r="M655" s="358"/>
      <c r="N655" s="358"/>
      <c r="O655" s="358"/>
      <c r="P655" s="358"/>
      <c r="Q655" s="399" t="str">
        <f>IFERROR(VLOOKUP(P655,VALIDATIONS!$IE$2:$IG$48,2,FALSE),"")</f>
        <v/>
      </c>
      <c r="R655" s="106" t="str">
        <f>IF(AND(H655="",I655="",J655="",K655="",L655="",M655="",N655="",O655=""),"",  IF(OR(I655="",M655=""),0,I655*VLOOKUP(M655,VALIDATIONS!$AK$2:$AL$6,2)) +  IF(OR(H655="",J655="",K655=""),0, (H655*J655)*VLOOKUP(K655,VALIDATIONS!$AI$2:$AJ$5,2)))</f>
        <v/>
      </c>
      <c r="S655" s="113"/>
    </row>
    <row r="656" spans="1:19" x14ac:dyDescent="0.25">
      <c r="A656" s="116"/>
      <c r="B656" s="113"/>
      <c r="C656" s="358"/>
      <c r="D656" s="113"/>
      <c r="G656" s="358"/>
      <c r="H656" s="113"/>
      <c r="I656" s="113"/>
      <c r="J656" s="113"/>
      <c r="K656" s="358"/>
      <c r="L656" s="113"/>
      <c r="M656" s="358"/>
      <c r="N656" s="358"/>
      <c r="O656" s="358"/>
      <c r="P656" s="358"/>
      <c r="Q656" s="399" t="str">
        <f>IFERROR(VLOOKUP(P656,VALIDATIONS!$IE$2:$IG$48,2,FALSE),"")</f>
        <v/>
      </c>
      <c r="R656" s="106" t="str">
        <f>IF(AND(H656="",I656="",J656="",K656="",L656="",M656="",N656="",O656=""),"",  IF(OR(I656="",M656=""),0,I656*VLOOKUP(M656,VALIDATIONS!$AK$2:$AL$6,2)) +  IF(OR(H656="",J656="",K656=""),0, (H656*J656)*VLOOKUP(K656,VALIDATIONS!$AI$2:$AJ$5,2)))</f>
        <v/>
      </c>
      <c r="S656" s="113"/>
    </row>
    <row r="657" spans="1:19" x14ac:dyDescent="0.25">
      <c r="A657" s="116"/>
      <c r="B657" s="113"/>
      <c r="C657" s="358"/>
      <c r="D657" s="113"/>
      <c r="G657" s="358"/>
      <c r="H657" s="113"/>
      <c r="I657" s="113"/>
      <c r="J657" s="113"/>
      <c r="K657" s="358"/>
      <c r="L657" s="113"/>
      <c r="M657" s="358"/>
      <c r="N657" s="358"/>
      <c r="O657" s="358"/>
      <c r="P657" s="358"/>
      <c r="Q657" s="399" t="str">
        <f>IFERROR(VLOOKUP(P657,VALIDATIONS!$IE$2:$IG$48,2,FALSE),"")</f>
        <v/>
      </c>
      <c r="R657" s="106" t="str">
        <f>IF(AND(H657="",I657="",J657="",K657="",L657="",M657="",N657="",O657=""),"",  IF(OR(I657="",M657=""),0,I657*VLOOKUP(M657,VALIDATIONS!$AK$2:$AL$6,2)) +  IF(OR(H657="",J657="",K657=""),0, (H657*J657)*VLOOKUP(K657,VALIDATIONS!$AI$2:$AJ$5,2)))</f>
        <v/>
      </c>
      <c r="S657" s="113"/>
    </row>
    <row r="658" spans="1:19" x14ac:dyDescent="0.25">
      <c r="A658" s="116"/>
      <c r="B658" s="113"/>
      <c r="C658" s="358"/>
      <c r="D658" s="113"/>
      <c r="G658" s="358"/>
      <c r="H658" s="113"/>
      <c r="I658" s="113"/>
      <c r="J658" s="113"/>
      <c r="K658" s="358"/>
      <c r="L658" s="113"/>
      <c r="M658" s="358"/>
      <c r="N658" s="358"/>
      <c r="O658" s="358"/>
      <c r="P658" s="358"/>
      <c r="Q658" s="399" t="str">
        <f>IFERROR(VLOOKUP(P658,VALIDATIONS!$IE$2:$IG$48,2,FALSE),"")</f>
        <v/>
      </c>
      <c r="R658" s="106" t="str">
        <f>IF(AND(H658="",I658="",J658="",K658="",L658="",M658="",N658="",O658=""),"",  IF(OR(I658="",M658=""),0,I658*VLOOKUP(M658,VALIDATIONS!$AK$2:$AL$6,2)) +  IF(OR(H658="",J658="",K658=""),0, (H658*J658)*VLOOKUP(K658,VALIDATIONS!$AI$2:$AJ$5,2)))</f>
        <v/>
      </c>
      <c r="S658" s="113"/>
    </row>
    <row r="659" spans="1:19" x14ac:dyDescent="0.25">
      <c r="A659" s="116"/>
      <c r="B659" s="113"/>
      <c r="C659" s="358"/>
      <c r="D659" s="113"/>
      <c r="G659" s="358"/>
      <c r="H659" s="113"/>
      <c r="I659" s="113"/>
      <c r="J659" s="113"/>
      <c r="K659" s="358"/>
      <c r="L659" s="113"/>
      <c r="M659" s="358"/>
      <c r="N659" s="358"/>
      <c r="O659" s="358"/>
      <c r="P659" s="358"/>
      <c r="Q659" s="399" t="str">
        <f>IFERROR(VLOOKUP(P659,VALIDATIONS!$IE$2:$IG$48,2,FALSE),"")</f>
        <v/>
      </c>
      <c r="R659" s="106" t="str">
        <f>IF(AND(H659="",I659="",J659="",K659="",L659="",M659="",N659="",O659=""),"",  IF(OR(I659="",M659=""),0,I659*VLOOKUP(M659,VALIDATIONS!$AK$2:$AL$6,2)) +  IF(OR(H659="",J659="",K659=""),0, (H659*J659)*VLOOKUP(K659,VALIDATIONS!$AI$2:$AJ$5,2)))</f>
        <v/>
      </c>
      <c r="S659" s="113"/>
    </row>
    <row r="660" spans="1:19" x14ac:dyDescent="0.25">
      <c r="A660" s="116"/>
      <c r="B660" s="113"/>
      <c r="C660" s="358"/>
      <c r="D660" s="113"/>
      <c r="G660" s="358"/>
      <c r="H660" s="113"/>
      <c r="I660" s="113"/>
      <c r="J660" s="113"/>
      <c r="K660" s="358"/>
      <c r="L660" s="113"/>
      <c r="M660" s="358"/>
      <c r="N660" s="358"/>
      <c r="O660" s="358"/>
      <c r="P660" s="358"/>
      <c r="Q660" s="399" t="str">
        <f>IFERROR(VLOOKUP(P660,VALIDATIONS!$IE$2:$IG$48,2,FALSE),"")</f>
        <v/>
      </c>
      <c r="R660" s="106" t="str">
        <f>IF(AND(H660="",I660="",J660="",K660="",L660="",M660="",N660="",O660=""),"",  IF(OR(I660="",M660=""),0,I660*VLOOKUP(M660,VALIDATIONS!$AK$2:$AL$6,2)) +  IF(OR(H660="",J660="",K660=""),0, (H660*J660)*VLOOKUP(K660,VALIDATIONS!$AI$2:$AJ$5,2)))</f>
        <v/>
      </c>
      <c r="S660" s="113"/>
    </row>
    <row r="661" spans="1:19" x14ac:dyDescent="0.25">
      <c r="A661" s="116"/>
      <c r="B661" s="113"/>
      <c r="C661" s="358"/>
      <c r="D661" s="113"/>
      <c r="G661" s="358"/>
      <c r="H661" s="113"/>
      <c r="I661" s="113"/>
      <c r="J661" s="113"/>
      <c r="K661" s="358"/>
      <c r="L661" s="113"/>
      <c r="M661" s="358"/>
      <c r="N661" s="358"/>
      <c r="O661" s="358"/>
      <c r="P661" s="358"/>
      <c r="Q661" s="399" t="str">
        <f>IFERROR(VLOOKUP(P661,VALIDATIONS!$IE$2:$IG$48,2,FALSE),"")</f>
        <v/>
      </c>
      <c r="R661" s="106" t="str">
        <f>IF(AND(H661="",I661="",J661="",K661="",L661="",M661="",N661="",O661=""),"",  IF(OR(I661="",M661=""),0,I661*VLOOKUP(M661,VALIDATIONS!$AK$2:$AL$6,2)) +  IF(OR(H661="",J661="",K661=""),0, (H661*J661)*VLOOKUP(K661,VALIDATIONS!$AI$2:$AJ$5,2)))</f>
        <v/>
      </c>
      <c r="S661" s="113"/>
    </row>
    <row r="662" spans="1:19" x14ac:dyDescent="0.25">
      <c r="A662" s="116"/>
      <c r="B662" s="113"/>
      <c r="C662" s="358"/>
      <c r="D662" s="113"/>
      <c r="G662" s="358"/>
      <c r="H662" s="113"/>
      <c r="I662" s="113"/>
      <c r="J662" s="113"/>
      <c r="K662" s="358"/>
      <c r="L662" s="113"/>
      <c r="M662" s="358"/>
      <c r="N662" s="358"/>
      <c r="O662" s="358"/>
      <c r="P662" s="358"/>
      <c r="Q662" s="399" t="str">
        <f>IFERROR(VLOOKUP(P662,VALIDATIONS!$IE$2:$IG$48,2,FALSE),"")</f>
        <v/>
      </c>
      <c r="R662" s="106" t="str">
        <f>IF(AND(H662="",I662="",J662="",K662="",L662="",M662="",N662="",O662=""),"",  IF(OR(I662="",M662=""),0,I662*VLOOKUP(M662,VALIDATIONS!$AK$2:$AL$6,2)) +  IF(OR(H662="",J662="",K662=""),0, (H662*J662)*VLOOKUP(K662,VALIDATIONS!$AI$2:$AJ$5,2)))</f>
        <v/>
      </c>
      <c r="S662" s="113"/>
    </row>
    <row r="663" spans="1:19" x14ac:dyDescent="0.25">
      <c r="A663" s="116"/>
      <c r="B663" s="113"/>
      <c r="C663" s="358"/>
      <c r="D663" s="113"/>
      <c r="G663" s="358"/>
      <c r="H663" s="113"/>
      <c r="I663" s="113"/>
      <c r="J663" s="113"/>
      <c r="K663" s="358"/>
      <c r="L663" s="113"/>
      <c r="M663" s="358"/>
      <c r="N663" s="358"/>
      <c r="O663" s="358"/>
      <c r="P663" s="358"/>
      <c r="Q663" s="399" t="str">
        <f>IFERROR(VLOOKUP(P663,VALIDATIONS!$IE$2:$IG$48,2,FALSE),"")</f>
        <v/>
      </c>
      <c r="R663" s="106" t="str">
        <f>IF(AND(H663="",I663="",J663="",K663="",L663="",M663="",N663="",O663=""),"",  IF(OR(I663="",M663=""),0,I663*VLOOKUP(M663,VALIDATIONS!$AK$2:$AL$6,2)) +  IF(OR(H663="",J663="",K663=""),0, (H663*J663)*VLOOKUP(K663,VALIDATIONS!$AI$2:$AJ$5,2)))</f>
        <v/>
      </c>
      <c r="S663" s="113"/>
    </row>
    <row r="664" spans="1:19" x14ac:dyDescent="0.25">
      <c r="A664" s="116"/>
      <c r="B664" s="113"/>
      <c r="C664" s="358"/>
      <c r="D664" s="113"/>
      <c r="G664" s="358"/>
      <c r="H664" s="113"/>
      <c r="I664" s="113"/>
      <c r="J664" s="113"/>
      <c r="K664" s="358"/>
      <c r="L664" s="113"/>
      <c r="M664" s="358"/>
      <c r="N664" s="358"/>
      <c r="O664" s="358"/>
      <c r="P664" s="358"/>
      <c r="Q664" s="399" t="str">
        <f>IFERROR(VLOOKUP(P664,VALIDATIONS!$IE$2:$IG$48,2,FALSE),"")</f>
        <v/>
      </c>
      <c r="R664" s="106" t="str">
        <f>IF(AND(H664="",I664="",J664="",K664="",L664="",M664="",N664="",O664=""),"",  IF(OR(I664="",M664=""),0,I664*VLOOKUP(M664,VALIDATIONS!$AK$2:$AL$6,2)) +  IF(OR(H664="",J664="",K664=""),0, (H664*J664)*VLOOKUP(K664,VALIDATIONS!$AI$2:$AJ$5,2)))</f>
        <v/>
      </c>
      <c r="S664" s="113"/>
    </row>
    <row r="665" spans="1:19" x14ac:dyDescent="0.25">
      <c r="A665" s="116"/>
      <c r="B665" s="113"/>
      <c r="C665" s="358"/>
      <c r="D665" s="113"/>
      <c r="G665" s="358"/>
      <c r="H665" s="113"/>
      <c r="I665" s="113"/>
      <c r="J665" s="113"/>
      <c r="K665" s="358"/>
      <c r="L665" s="113"/>
      <c r="M665" s="358"/>
      <c r="N665" s="358"/>
      <c r="O665" s="358"/>
      <c r="P665" s="358"/>
      <c r="Q665" s="399" t="str">
        <f>IFERROR(VLOOKUP(P665,VALIDATIONS!$IE$2:$IG$48,2,FALSE),"")</f>
        <v/>
      </c>
      <c r="R665" s="106" t="str">
        <f>IF(AND(H665="",I665="",J665="",K665="",L665="",M665="",N665="",O665=""),"",  IF(OR(I665="",M665=""),0,I665*VLOOKUP(M665,VALIDATIONS!$AK$2:$AL$6,2)) +  IF(OR(H665="",J665="",K665=""),0, (H665*J665)*VLOOKUP(K665,VALIDATIONS!$AI$2:$AJ$5,2)))</f>
        <v/>
      </c>
      <c r="S665" s="113"/>
    </row>
    <row r="666" spans="1:19" x14ac:dyDescent="0.25">
      <c r="A666" s="116"/>
      <c r="B666" s="113"/>
      <c r="C666" s="358"/>
      <c r="D666" s="113"/>
      <c r="G666" s="358"/>
      <c r="H666" s="113"/>
      <c r="I666" s="113"/>
      <c r="J666" s="113"/>
      <c r="K666" s="358"/>
      <c r="L666" s="113"/>
      <c r="M666" s="358"/>
      <c r="N666" s="358"/>
      <c r="O666" s="358"/>
      <c r="P666" s="358"/>
      <c r="Q666" s="399" t="str">
        <f>IFERROR(VLOOKUP(P666,VALIDATIONS!$IE$2:$IG$48,2,FALSE),"")</f>
        <v/>
      </c>
      <c r="R666" s="106" t="str">
        <f>IF(AND(H666="",I666="",J666="",K666="",L666="",M666="",N666="",O666=""),"",  IF(OR(I666="",M666=""),0,I666*VLOOKUP(M666,VALIDATIONS!$AK$2:$AL$6,2)) +  IF(OR(H666="",J666="",K666=""),0, (H666*J666)*VLOOKUP(K666,VALIDATIONS!$AI$2:$AJ$5,2)))</f>
        <v/>
      </c>
      <c r="S666" s="113"/>
    </row>
    <row r="667" spans="1:19" x14ac:dyDescent="0.25">
      <c r="A667" s="116"/>
      <c r="B667" s="113"/>
      <c r="C667" s="358"/>
      <c r="D667" s="113"/>
      <c r="G667" s="358"/>
      <c r="H667" s="113"/>
      <c r="I667" s="113"/>
      <c r="J667" s="113"/>
      <c r="K667" s="358"/>
      <c r="L667" s="113"/>
      <c r="M667" s="358"/>
      <c r="N667" s="358"/>
      <c r="O667" s="358"/>
      <c r="P667" s="358"/>
      <c r="Q667" s="399" t="str">
        <f>IFERROR(VLOOKUP(P667,VALIDATIONS!$IE$2:$IG$48,2,FALSE),"")</f>
        <v/>
      </c>
      <c r="R667" s="106" t="str">
        <f>IF(AND(H667="",I667="",J667="",K667="",L667="",M667="",N667="",O667=""),"",  IF(OR(I667="",M667=""),0,I667*VLOOKUP(M667,VALIDATIONS!$AK$2:$AL$6,2)) +  IF(OR(H667="",J667="",K667=""),0, (H667*J667)*VLOOKUP(K667,VALIDATIONS!$AI$2:$AJ$5,2)))</f>
        <v/>
      </c>
      <c r="S667" s="113"/>
    </row>
    <row r="668" spans="1:19" x14ac:dyDescent="0.25">
      <c r="A668" s="116"/>
      <c r="B668" s="113"/>
      <c r="C668" s="358"/>
      <c r="D668" s="113"/>
      <c r="G668" s="358"/>
      <c r="H668" s="113"/>
      <c r="I668" s="113"/>
      <c r="J668" s="113"/>
      <c r="K668" s="358"/>
      <c r="L668" s="113"/>
      <c r="M668" s="358"/>
      <c r="N668" s="358"/>
      <c r="O668" s="358"/>
      <c r="P668" s="358"/>
      <c r="Q668" s="399" t="str">
        <f>IFERROR(VLOOKUP(P668,VALIDATIONS!$IE$2:$IG$48,2,FALSE),"")</f>
        <v/>
      </c>
      <c r="R668" s="106" t="str">
        <f>IF(AND(H668="",I668="",J668="",K668="",L668="",M668="",N668="",O668=""),"",  IF(OR(I668="",M668=""),0,I668*VLOOKUP(M668,VALIDATIONS!$AK$2:$AL$6,2)) +  IF(OR(H668="",J668="",K668=""),0, (H668*J668)*VLOOKUP(K668,VALIDATIONS!$AI$2:$AJ$5,2)))</f>
        <v/>
      </c>
      <c r="S668" s="113"/>
    </row>
    <row r="669" spans="1:19" x14ac:dyDescent="0.25">
      <c r="A669" s="116"/>
      <c r="B669" s="113"/>
      <c r="C669" s="358"/>
      <c r="D669" s="113"/>
      <c r="G669" s="358"/>
      <c r="H669" s="113"/>
      <c r="I669" s="113"/>
      <c r="J669" s="113"/>
      <c r="K669" s="358"/>
      <c r="L669" s="113"/>
      <c r="M669" s="358"/>
      <c r="N669" s="358"/>
      <c r="O669" s="358"/>
      <c r="P669" s="358"/>
      <c r="Q669" s="399" t="str">
        <f>IFERROR(VLOOKUP(P669,VALIDATIONS!$IE$2:$IG$48,2,FALSE),"")</f>
        <v/>
      </c>
      <c r="R669" s="106" t="str">
        <f>IF(AND(H669="",I669="",J669="",K669="",L669="",M669="",N669="",O669=""),"",  IF(OR(I669="",M669=""),0,I669*VLOOKUP(M669,VALIDATIONS!$AK$2:$AL$6,2)) +  IF(OR(H669="",J669="",K669=""),0, (H669*J669)*VLOOKUP(K669,VALIDATIONS!$AI$2:$AJ$5,2)))</f>
        <v/>
      </c>
      <c r="S669" s="113"/>
    </row>
    <row r="670" spans="1:19" x14ac:dyDescent="0.25">
      <c r="A670" s="116"/>
      <c r="B670" s="113"/>
      <c r="C670" s="358"/>
      <c r="D670" s="113"/>
      <c r="G670" s="358"/>
      <c r="H670" s="113"/>
      <c r="I670" s="113"/>
      <c r="J670" s="113"/>
      <c r="K670" s="358"/>
      <c r="L670" s="113"/>
      <c r="M670" s="358"/>
      <c r="N670" s="358"/>
      <c r="O670" s="358"/>
      <c r="P670" s="358"/>
      <c r="Q670" s="399" t="str">
        <f>IFERROR(VLOOKUP(P670,VALIDATIONS!$IE$2:$IG$48,2,FALSE),"")</f>
        <v/>
      </c>
      <c r="R670" s="106" t="str">
        <f>IF(AND(H670="",I670="",J670="",K670="",L670="",M670="",N670="",O670=""),"",  IF(OR(I670="",M670=""),0,I670*VLOOKUP(M670,VALIDATIONS!$AK$2:$AL$6,2)) +  IF(OR(H670="",J670="",K670=""),0, (H670*J670)*VLOOKUP(K670,VALIDATIONS!$AI$2:$AJ$5,2)))</f>
        <v/>
      </c>
      <c r="S670" s="113"/>
    </row>
    <row r="671" spans="1:19" x14ac:dyDescent="0.25">
      <c r="A671" s="116"/>
      <c r="B671" s="113"/>
      <c r="C671" s="358"/>
      <c r="D671" s="113"/>
      <c r="G671" s="358"/>
      <c r="H671" s="113"/>
      <c r="I671" s="113"/>
      <c r="J671" s="113"/>
      <c r="K671" s="358"/>
      <c r="L671" s="113"/>
      <c r="M671" s="358"/>
      <c r="N671" s="358"/>
      <c r="O671" s="358"/>
      <c r="P671" s="358"/>
      <c r="Q671" s="399" t="str">
        <f>IFERROR(VLOOKUP(P671,VALIDATIONS!$IE$2:$IG$48,2,FALSE),"")</f>
        <v/>
      </c>
      <c r="R671" s="106" t="str">
        <f>IF(AND(H671="",I671="",J671="",K671="",L671="",M671="",N671="",O671=""),"",  IF(OR(I671="",M671=""),0,I671*VLOOKUP(M671,VALIDATIONS!$AK$2:$AL$6,2)) +  IF(OR(H671="",J671="",K671=""),0, (H671*J671)*VLOOKUP(K671,VALIDATIONS!$AI$2:$AJ$5,2)))</f>
        <v/>
      </c>
      <c r="S671" s="113"/>
    </row>
    <row r="672" spans="1:19" x14ac:dyDescent="0.25">
      <c r="A672" s="116"/>
      <c r="B672" s="113"/>
      <c r="C672" s="358"/>
      <c r="D672" s="113"/>
      <c r="G672" s="358"/>
      <c r="H672" s="113"/>
      <c r="I672" s="113"/>
      <c r="J672" s="113"/>
      <c r="K672" s="358"/>
      <c r="L672" s="113"/>
      <c r="M672" s="358"/>
      <c r="N672" s="358"/>
      <c r="O672" s="358"/>
      <c r="P672" s="358"/>
      <c r="Q672" s="399" t="str">
        <f>IFERROR(VLOOKUP(P672,VALIDATIONS!$IE$2:$IG$48,2,FALSE),"")</f>
        <v/>
      </c>
      <c r="R672" s="106" t="str">
        <f>IF(AND(H672="",I672="",J672="",K672="",L672="",M672="",N672="",O672=""),"",  IF(OR(I672="",M672=""),0,I672*VLOOKUP(M672,VALIDATIONS!$AK$2:$AL$6,2)) +  IF(OR(H672="",J672="",K672=""),0, (H672*J672)*VLOOKUP(K672,VALIDATIONS!$AI$2:$AJ$5,2)))</f>
        <v/>
      </c>
      <c r="S672" s="113"/>
    </row>
    <row r="673" spans="1:19" x14ac:dyDescent="0.25">
      <c r="A673" s="116"/>
      <c r="B673" s="113"/>
      <c r="C673" s="358"/>
      <c r="D673" s="113"/>
      <c r="G673" s="358"/>
      <c r="H673" s="113"/>
      <c r="I673" s="113"/>
      <c r="J673" s="113"/>
      <c r="K673" s="358"/>
      <c r="L673" s="113"/>
      <c r="M673" s="358"/>
      <c r="N673" s="358"/>
      <c r="O673" s="358"/>
      <c r="P673" s="358"/>
      <c r="Q673" s="399" t="str">
        <f>IFERROR(VLOOKUP(P673,VALIDATIONS!$IE$2:$IG$48,2,FALSE),"")</f>
        <v/>
      </c>
      <c r="R673" s="106" t="str">
        <f>IF(AND(H673="",I673="",J673="",K673="",L673="",M673="",N673="",O673=""),"",  IF(OR(I673="",M673=""),0,I673*VLOOKUP(M673,VALIDATIONS!$AK$2:$AL$6,2)) +  IF(OR(H673="",J673="",K673=""),0, (H673*J673)*VLOOKUP(K673,VALIDATIONS!$AI$2:$AJ$5,2)))</f>
        <v/>
      </c>
      <c r="S673" s="113"/>
    </row>
    <row r="674" spans="1:19" x14ac:dyDescent="0.25">
      <c r="A674" s="116"/>
      <c r="B674" s="113"/>
      <c r="C674" s="358"/>
      <c r="D674" s="113"/>
      <c r="G674" s="358"/>
      <c r="H674" s="113"/>
      <c r="I674" s="113"/>
      <c r="J674" s="113"/>
      <c r="K674" s="358"/>
      <c r="L674" s="113"/>
      <c r="M674" s="358"/>
      <c r="N674" s="358"/>
      <c r="O674" s="358"/>
      <c r="P674" s="358"/>
      <c r="Q674" s="399" t="str">
        <f>IFERROR(VLOOKUP(P674,VALIDATIONS!$IE$2:$IG$48,2,FALSE),"")</f>
        <v/>
      </c>
      <c r="R674" s="106" t="str">
        <f>IF(AND(H674="",I674="",J674="",K674="",L674="",M674="",N674="",O674=""),"",  IF(OR(I674="",M674=""),0,I674*VLOOKUP(M674,VALIDATIONS!$AK$2:$AL$6,2)) +  IF(OR(H674="",J674="",K674=""),0, (H674*J674)*VLOOKUP(K674,VALIDATIONS!$AI$2:$AJ$5,2)))</f>
        <v/>
      </c>
      <c r="S674" s="113"/>
    </row>
    <row r="675" spans="1:19" x14ac:dyDescent="0.25">
      <c r="A675" s="116"/>
      <c r="B675" s="113"/>
      <c r="C675" s="358"/>
      <c r="D675" s="113"/>
      <c r="G675" s="358"/>
      <c r="H675" s="113"/>
      <c r="I675" s="113"/>
      <c r="J675" s="113"/>
      <c r="K675" s="358"/>
      <c r="L675" s="113"/>
      <c r="M675" s="358"/>
      <c r="N675" s="358"/>
      <c r="O675" s="358"/>
      <c r="P675" s="358"/>
      <c r="Q675" s="399" t="str">
        <f>IFERROR(VLOOKUP(P675,VALIDATIONS!$IE$2:$IG$48,2,FALSE),"")</f>
        <v/>
      </c>
      <c r="R675" s="106" t="str">
        <f>IF(AND(H675="",I675="",J675="",K675="",L675="",M675="",N675="",O675=""),"",  IF(OR(I675="",M675=""),0,I675*VLOOKUP(M675,VALIDATIONS!$AK$2:$AL$6,2)) +  IF(OR(H675="",J675="",K675=""),0, (H675*J675)*VLOOKUP(K675,VALIDATIONS!$AI$2:$AJ$5,2)))</f>
        <v/>
      </c>
      <c r="S675" s="113"/>
    </row>
    <row r="676" spans="1:19" x14ac:dyDescent="0.25">
      <c r="A676" s="116"/>
      <c r="B676" s="113"/>
      <c r="C676" s="358"/>
      <c r="D676" s="113"/>
      <c r="G676" s="358"/>
      <c r="H676" s="113"/>
      <c r="I676" s="113"/>
      <c r="J676" s="113"/>
      <c r="K676" s="358"/>
      <c r="L676" s="113"/>
      <c r="M676" s="358"/>
      <c r="N676" s="358"/>
      <c r="O676" s="358"/>
      <c r="P676" s="358"/>
      <c r="Q676" s="399" t="str">
        <f>IFERROR(VLOOKUP(P676,VALIDATIONS!$IE$2:$IG$48,2,FALSE),"")</f>
        <v/>
      </c>
      <c r="R676" s="106" t="str">
        <f>IF(AND(H676="",I676="",J676="",K676="",L676="",M676="",N676="",O676=""),"",  IF(OR(I676="",M676=""),0,I676*VLOOKUP(M676,VALIDATIONS!$AK$2:$AL$6,2)) +  IF(OR(H676="",J676="",K676=""),0, (H676*J676)*VLOOKUP(K676,VALIDATIONS!$AI$2:$AJ$5,2)))</f>
        <v/>
      </c>
      <c r="S676" s="113"/>
    </row>
    <row r="677" spans="1:19" x14ac:dyDescent="0.25">
      <c r="A677" s="116"/>
      <c r="B677" s="113"/>
      <c r="C677" s="358"/>
      <c r="D677" s="113"/>
      <c r="G677" s="358"/>
      <c r="H677" s="113"/>
      <c r="I677" s="113"/>
      <c r="J677" s="113"/>
      <c r="K677" s="358"/>
      <c r="L677" s="113"/>
      <c r="M677" s="358"/>
      <c r="N677" s="358"/>
      <c r="O677" s="358"/>
      <c r="P677" s="358"/>
      <c r="Q677" s="399" t="str">
        <f>IFERROR(VLOOKUP(P677,VALIDATIONS!$IE$2:$IG$48,2,FALSE),"")</f>
        <v/>
      </c>
      <c r="R677" s="106" t="str">
        <f>IF(AND(H677="",I677="",J677="",K677="",L677="",M677="",N677="",O677=""),"",  IF(OR(I677="",M677=""),0,I677*VLOOKUP(M677,VALIDATIONS!$AK$2:$AL$6,2)) +  IF(OR(H677="",J677="",K677=""),0, (H677*J677)*VLOOKUP(K677,VALIDATIONS!$AI$2:$AJ$5,2)))</f>
        <v/>
      </c>
      <c r="S677" s="113"/>
    </row>
    <row r="678" spans="1:19" x14ac:dyDescent="0.25">
      <c r="A678" s="116"/>
      <c r="B678" s="113"/>
      <c r="C678" s="358"/>
      <c r="D678" s="113"/>
      <c r="G678" s="358"/>
      <c r="H678" s="113"/>
      <c r="I678" s="113"/>
      <c r="J678" s="113"/>
      <c r="K678" s="358"/>
      <c r="L678" s="113"/>
      <c r="M678" s="358"/>
      <c r="N678" s="358"/>
      <c r="O678" s="358"/>
      <c r="P678" s="358"/>
      <c r="Q678" s="399" t="str">
        <f>IFERROR(VLOOKUP(P678,VALIDATIONS!$IE$2:$IG$48,2,FALSE),"")</f>
        <v/>
      </c>
      <c r="R678" s="106" t="str">
        <f>IF(AND(H678="",I678="",J678="",K678="",L678="",M678="",N678="",O678=""),"",  IF(OR(I678="",M678=""),0,I678*VLOOKUP(M678,VALIDATIONS!$AK$2:$AL$6,2)) +  IF(OR(H678="",J678="",K678=""),0, (H678*J678)*VLOOKUP(K678,VALIDATIONS!$AI$2:$AJ$5,2)))</f>
        <v/>
      </c>
      <c r="S678" s="113"/>
    </row>
    <row r="679" spans="1:19" x14ac:dyDescent="0.25">
      <c r="A679" s="116"/>
      <c r="B679" s="113"/>
      <c r="C679" s="358"/>
      <c r="D679" s="113"/>
      <c r="G679" s="358"/>
      <c r="H679" s="113"/>
      <c r="I679" s="113"/>
      <c r="J679" s="113"/>
      <c r="K679" s="358"/>
      <c r="L679" s="113"/>
      <c r="M679" s="358"/>
      <c r="N679" s="358"/>
      <c r="O679" s="358"/>
      <c r="P679" s="358"/>
      <c r="Q679" s="399" t="str">
        <f>IFERROR(VLOOKUP(P679,VALIDATIONS!$IE$2:$IG$48,2,FALSE),"")</f>
        <v/>
      </c>
      <c r="R679" s="106" t="str">
        <f>IF(AND(H679="",I679="",J679="",K679="",L679="",M679="",N679="",O679=""),"",  IF(OR(I679="",M679=""),0,I679*VLOOKUP(M679,VALIDATIONS!$AK$2:$AL$6,2)) +  IF(OR(H679="",J679="",K679=""),0, (H679*J679)*VLOOKUP(K679,VALIDATIONS!$AI$2:$AJ$5,2)))</f>
        <v/>
      </c>
      <c r="S679" s="113"/>
    </row>
    <row r="680" spans="1:19" x14ac:dyDescent="0.25">
      <c r="A680" s="116"/>
      <c r="B680" s="113"/>
      <c r="C680" s="358"/>
      <c r="D680" s="113"/>
      <c r="G680" s="358"/>
      <c r="H680" s="113"/>
      <c r="I680" s="113"/>
      <c r="J680" s="113"/>
      <c r="K680" s="358"/>
      <c r="L680" s="113"/>
      <c r="M680" s="358"/>
      <c r="N680" s="358"/>
      <c r="O680" s="358"/>
      <c r="P680" s="358"/>
      <c r="Q680" s="399" t="str">
        <f>IFERROR(VLOOKUP(P680,VALIDATIONS!$IE$2:$IG$48,2,FALSE),"")</f>
        <v/>
      </c>
      <c r="R680" s="106" t="str">
        <f>IF(AND(H680="",I680="",J680="",K680="",L680="",M680="",N680="",O680=""),"",  IF(OR(I680="",M680=""),0,I680*VLOOKUP(M680,VALIDATIONS!$AK$2:$AL$6,2)) +  IF(OR(H680="",J680="",K680=""),0, (H680*J680)*VLOOKUP(K680,VALIDATIONS!$AI$2:$AJ$5,2)))</f>
        <v/>
      </c>
      <c r="S680" s="113"/>
    </row>
    <row r="681" spans="1:19" x14ac:dyDescent="0.25">
      <c r="A681" s="116"/>
      <c r="B681" s="113"/>
      <c r="C681" s="358"/>
      <c r="D681" s="113"/>
      <c r="G681" s="358"/>
      <c r="H681" s="113"/>
      <c r="I681" s="113"/>
      <c r="J681" s="113"/>
      <c r="K681" s="358"/>
      <c r="L681" s="113"/>
      <c r="M681" s="358"/>
      <c r="N681" s="358"/>
      <c r="O681" s="358"/>
      <c r="P681" s="358"/>
      <c r="Q681" s="399" t="str">
        <f>IFERROR(VLOOKUP(P681,VALIDATIONS!$IE$2:$IG$48,2,FALSE),"")</f>
        <v/>
      </c>
      <c r="R681" s="106" t="str">
        <f>IF(AND(H681="",I681="",J681="",K681="",L681="",M681="",N681="",O681=""),"",  IF(OR(I681="",M681=""),0,I681*VLOOKUP(M681,VALIDATIONS!$AK$2:$AL$6,2)) +  IF(OR(H681="",J681="",K681=""),0, (H681*J681)*VLOOKUP(K681,VALIDATIONS!$AI$2:$AJ$5,2)))</f>
        <v/>
      </c>
      <c r="S681" s="113"/>
    </row>
    <row r="682" spans="1:19" x14ac:dyDescent="0.25">
      <c r="A682" s="116"/>
      <c r="B682" s="113"/>
      <c r="C682" s="358"/>
      <c r="D682" s="113"/>
      <c r="G682" s="358"/>
      <c r="H682" s="113"/>
      <c r="I682" s="113"/>
      <c r="J682" s="113"/>
      <c r="K682" s="358"/>
      <c r="L682" s="113"/>
      <c r="M682" s="358"/>
      <c r="N682" s="358"/>
      <c r="O682" s="358"/>
      <c r="P682" s="358"/>
      <c r="Q682" s="399" t="str">
        <f>IFERROR(VLOOKUP(P682,VALIDATIONS!$IE$2:$IG$48,2,FALSE),"")</f>
        <v/>
      </c>
      <c r="R682" s="106" t="str">
        <f>IF(AND(H682="",I682="",J682="",K682="",L682="",M682="",N682="",O682=""),"",  IF(OR(I682="",M682=""),0,I682*VLOOKUP(M682,VALIDATIONS!$AK$2:$AL$6,2)) +  IF(OR(H682="",J682="",K682=""),0, (H682*J682)*VLOOKUP(K682,VALIDATIONS!$AI$2:$AJ$5,2)))</f>
        <v/>
      </c>
      <c r="S682" s="113"/>
    </row>
    <row r="683" spans="1:19" x14ac:dyDescent="0.25">
      <c r="A683" s="116"/>
      <c r="B683" s="113"/>
      <c r="C683" s="358"/>
      <c r="D683" s="113"/>
      <c r="G683" s="358"/>
      <c r="H683" s="113"/>
      <c r="I683" s="113"/>
      <c r="J683" s="113"/>
      <c r="K683" s="358"/>
      <c r="L683" s="113"/>
      <c r="M683" s="358"/>
      <c r="N683" s="358"/>
      <c r="O683" s="358"/>
      <c r="P683" s="358"/>
      <c r="Q683" s="399" t="str">
        <f>IFERROR(VLOOKUP(P683,VALIDATIONS!$IE$2:$IG$48,2,FALSE),"")</f>
        <v/>
      </c>
      <c r="R683" s="106" t="str">
        <f>IF(AND(H683="",I683="",J683="",K683="",L683="",M683="",N683="",O683=""),"",  IF(OR(I683="",M683=""),0,I683*VLOOKUP(M683,VALIDATIONS!$AK$2:$AL$6,2)) +  IF(OR(H683="",J683="",K683=""),0, (H683*J683)*VLOOKUP(K683,VALIDATIONS!$AI$2:$AJ$5,2)))</f>
        <v/>
      </c>
      <c r="S683" s="113"/>
    </row>
    <row r="684" spans="1:19" x14ac:dyDescent="0.25">
      <c r="A684" s="116"/>
      <c r="B684" s="113"/>
      <c r="C684" s="358"/>
      <c r="D684" s="113"/>
      <c r="G684" s="358"/>
      <c r="H684" s="113"/>
      <c r="I684" s="113"/>
      <c r="J684" s="113"/>
      <c r="K684" s="358"/>
      <c r="L684" s="113"/>
      <c r="M684" s="358"/>
      <c r="N684" s="358"/>
      <c r="O684" s="358"/>
      <c r="P684" s="358"/>
      <c r="Q684" s="399" t="str">
        <f>IFERROR(VLOOKUP(P684,VALIDATIONS!$IE$2:$IG$48,2,FALSE),"")</f>
        <v/>
      </c>
      <c r="R684" s="106" t="str">
        <f>IF(AND(H684="",I684="",J684="",K684="",L684="",M684="",N684="",O684=""),"",  IF(OR(I684="",M684=""),0,I684*VLOOKUP(M684,VALIDATIONS!$AK$2:$AL$6,2)) +  IF(OR(H684="",J684="",K684=""),0, (H684*J684)*VLOOKUP(K684,VALIDATIONS!$AI$2:$AJ$5,2)))</f>
        <v/>
      </c>
      <c r="S684" s="113"/>
    </row>
    <row r="685" spans="1:19" x14ac:dyDescent="0.25">
      <c r="A685" s="116"/>
      <c r="B685" s="113"/>
      <c r="C685" s="358"/>
      <c r="D685" s="113"/>
      <c r="G685" s="358"/>
      <c r="H685" s="113"/>
      <c r="I685" s="113"/>
      <c r="J685" s="113"/>
      <c r="K685" s="358"/>
      <c r="L685" s="113"/>
      <c r="M685" s="358"/>
      <c r="N685" s="358"/>
      <c r="O685" s="358"/>
      <c r="P685" s="358"/>
      <c r="Q685" s="399" t="str">
        <f>IFERROR(VLOOKUP(P685,VALIDATIONS!$IE$2:$IG$48,2,FALSE),"")</f>
        <v/>
      </c>
      <c r="R685" s="106" t="str">
        <f>IF(AND(H685="",I685="",J685="",K685="",L685="",M685="",N685="",O685=""),"",  IF(OR(I685="",M685=""),0,I685*VLOOKUP(M685,VALIDATIONS!$AK$2:$AL$6,2)) +  IF(OR(H685="",J685="",K685=""),0, (H685*J685)*VLOOKUP(K685,VALIDATIONS!$AI$2:$AJ$5,2)))</f>
        <v/>
      </c>
      <c r="S685" s="113"/>
    </row>
    <row r="686" spans="1:19" x14ac:dyDescent="0.25">
      <c r="A686" s="116"/>
      <c r="B686" s="113"/>
      <c r="C686" s="358"/>
      <c r="D686" s="113"/>
      <c r="G686" s="358"/>
      <c r="H686" s="113"/>
      <c r="I686" s="113"/>
      <c r="J686" s="113"/>
      <c r="K686" s="358"/>
      <c r="L686" s="113"/>
      <c r="M686" s="358"/>
      <c r="N686" s="358"/>
      <c r="O686" s="358"/>
      <c r="P686" s="358"/>
      <c r="Q686" s="399" t="str">
        <f>IFERROR(VLOOKUP(P686,VALIDATIONS!$IE$2:$IG$48,2,FALSE),"")</f>
        <v/>
      </c>
      <c r="R686" s="106" t="str">
        <f>IF(AND(H686="",I686="",J686="",K686="",L686="",M686="",N686="",O686=""),"",  IF(OR(I686="",M686=""),0,I686*VLOOKUP(M686,VALIDATIONS!$AK$2:$AL$6,2)) +  IF(OR(H686="",J686="",K686=""),0, (H686*J686)*VLOOKUP(K686,VALIDATIONS!$AI$2:$AJ$5,2)))</f>
        <v/>
      </c>
      <c r="S686" s="113"/>
    </row>
    <row r="687" spans="1:19" x14ac:dyDescent="0.25">
      <c r="A687" s="116"/>
      <c r="B687" s="113"/>
      <c r="C687" s="358"/>
      <c r="D687" s="113"/>
      <c r="G687" s="358"/>
      <c r="H687" s="113"/>
      <c r="I687" s="113"/>
      <c r="J687" s="113"/>
      <c r="K687" s="358"/>
      <c r="L687" s="113"/>
      <c r="M687" s="358"/>
      <c r="N687" s="358"/>
      <c r="O687" s="358"/>
      <c r="P687" s="358"/>
      <c r="Q687" s="399" t="str">
        <f>IFERROR(VLOOKUP(P687,VALIDATIONS!$IE$2:$IG$48,2,FALSE),"")</f>
        <v/>
      </c>
      <c r="R687" s="106" t="str">
        <f>IF(AND(H687="",I687="",J687="",K687="",L687="",M687="",N687="",O687=""),"",  IF(OR(I687="",M687=""),0,I687*VLOOKUP(M687,VALIDATIONS!$AK$2:$AL$6,2)) +  IF(OR(H687="",J687="",K687=""),0, (H687*J687)*VLOOKUP(K687,VALIDATIONS!$AI$2:$AJ$5,2)))</f>
        <v/>
      </c>
      <c r="S687" s="113"/>
    </row>
    <row r="688" spans="1:19" x14ac:dyDescent="0.25">
      <c r="A688" s="116"/>
      <c r="B688" s="113"/>
      <c r="C688" s="358"/>
      <c r="D688" s="113"/>
      <c r="G688" s="358"/>
      <c r="H688" s="113"/>
      <c r="I688" s="113"/>
      <c r="J688" s="113"/>
      <c r="K688" s="358"/>
      <c r="L688" s="113"/>
      <c r="M688" s="358"/>
      <c r="N688" s="358"/>
      <c r="O688" s="358"/>
      <c r="P688" s="358"/>
      <c r="Q688" s="399" t="str">
        <f>IFERROR(VLOOKUP(P688,VALIDATIONS!$IE$2:$IG$48,2,FALSE),"")</f>
        <v/>
      </c>
      <c r="R688" s="106" t="str">
        <f>IF(AND(H688="",I688="",J688="",K688="",L688="",M688="",N688="",O688=""),"",  IF(OR(I688="",M688=""),0,I688*VLOOKUP(M688,VALIDATIONS!$AK$2:$AL$6,2)) +  IF(OR(H688="",J688="",K688=""),0, (H688*J688)*VLOOKUP(K688,VALIDATIONS!$AI$2:$AJ$5,2)))</f>
        <v/>
      </c>
      <c r="S688" s="113"/>
    </row>
    <row r="689" spans="1:19" x14ac:dyDescent="0.25">
      <c r="A689" s="116"/>
      <c r="B689" s="113"/>
      <c r="C689" s="358"/>
      <c r="D689" s="113"/>
      <c r="G689" s="358"/>
      <c r="H689" s="113"/>
      <c r="I689" s="113"/>
      <c r="J689" s="113"/>
      <c r="K689" s="358"/>
      <c r="L689" s="113"/>
      <c r="M689" s="358"/>
      <c r="N689" s="358"/>
      <c r="O689" s="358"/>
      <c r="P689" s="358"/>
      <c r="Q689" s="399" t="str">
        <f>IFERROR(VLOOKUP(P689,VALIDATIONS!$IE$2:$IG$48,2,FALSE),"")</f>
        <v/>
      </c>
      <c r="R689" s="106" t="str">
        <f>IF(AND(H689="",I689="",J689="",K689="",L689="",M689="",N689="",O689=""),"",  IF(OR(I689="",M689=""),0,I689*VLOOKUP(M689,VALIDATIONS!$AK$2:$AL$6,2)) +  IF(OR(H689="",J689="",K689=""),0, (H689*J689)*VLOOKUP(K689,VALIDATIONS!$AI$2:$AJ$5,2)))</f>
        <v/>
      </c>
      <c r="S689" s="113"/>
    </row>
    <row r="690" spans="1:19" x14ac:dyDescent="0.25">
      <c r="A690" s="116"/>
      <c r="B690" s="113"/>
      <c r="C690" s="358"/>
      <c r="D690" s="113"/>
      <c r="G690" s="358"/>
      <c r="H690" s="113"/>
      <c r="I690" s="113"/>
      <c r="J690" s="113"/>
      <c r="K690" s="358"/>
      <c r="L690" s="113"/>
      <c r="M690" s="358"/>
      <c r="N690" s="358"/>
      <c r="O690" s="358"/>
      <c r="P690" s="358"/>
      <c r="Q690" s="399" t="str">
        <f>IFERROR(VLOOKUP(P690,VALIDATIONS!$IE$2:$IG$48,2,FALSE),"")</f>
        <v/>
      </c>
      <c r="R690" s="106" t="str">
        <f>IF(AND(H690="",I690="",J690="",K690="",L690="",M690="",N690="",O690=""),"",  IF(OR(I690="",M690=""),0,I690*VLOOKUP(M690,VALIDATIONS!$AK$2:$AL$6,2)) +  IF(OR(H690="",J690="",K690=""),0, (H690*J690)*VLOOKUP(K690,VALIDATIONS!$AI$2:$AJ$5,2)))</f>
        <v/>
      </c>
      <c r="S690" s="113"/>
    </row>
    <row r="691" spans="1:19" x14ac:dyDescent="0.25">
      <c r="A691" s="116"/>
      <c r="B691" s="113"/>
      <c r="C691" s="358"/>
      <c r="D691" s="113"/>
      <c r="G691" s="358"/>
      <c r="H691" s="113"/>
      <c r="I691" s="113"/>
      <c r="J691" s="113"/>
      <c r="K691" s="358"/>
      <c r="L691" s="113"/>
      <c r="M691" s="358"/>
      <c r="N691" s="358"/>
      <c r="O691" s="358"/>
      <c r="P691" s="358"/>
      <c r="Q691" s="399" t="str">
        <f>IFERROR(VLOOKUP(P691,VALIDATIONS!$IE$2:$IG$48,2,FALSE),"")</f>
        <v/>
      </c>
      <c r="R691" s="106" t="str">
        <f>IF(AND(H691="",I691="",J691="",K691="",L691="",M691="",N691="",O691=""),"",  IF(OR(I691="",M691=""),0,I691*VLOOKUP(M691,VALIDATIONS!$AK$2:$AL$6,2)) +  IF(OR(H691="",J691="",K691=""),0, (H691*J691)*VLOOKUP(K691,VALIDATIONS!$AI$2:$AJ$5,2)))</f>
        <v/>
      </c>
      <c r="S691" s="113"/>
    </row>
    <row r="692" spans="1:19" x14ac:dyDescent="0.25">
      <c r="A692" s="116"/>
      <c r="B692" s="113"/>
      <c r="C692" s="358"/>
      <c r="D692" s="113"/>
      <c r="G692" s="358"/>
      <c r="H692" s="113"/>
      <c r="I692" s="113"/>
      <c r="J692" s="113"/>
      <c r="K692" s="358"/>
      <c r="L692" s="113"/>
      <c r="M692" s="358"/>
      <c r="N692" s="358"/>
      <c r="O692" s="358"/>
      <c r="P692" s="358"/>
      <c r="Q692" s="399" t="str">
        <f>IFERROR(VLOOKUP(P692,VALIDATIONS!$IE$2:$IG$48,2,FALSE),"")</f>
        <v/>
      </c>
      <c r="R692" s="106" t="str">
        <f>IF(AND(H692="",I692="",J692="",K692="",L692="",M692="",N692="",O692=""),"",  IF(OR(I692="",M692=""),0,I692*VLOOKUP(M692,VALIDATIONS!$AK$2:$AL$6,2)) +  IF(OR(H692="",J692="",K692=""),0, (H692*J692)*VLOOKUP(K692,VALIDATIONS!$AI$2:$AJ$5,2)))</f>
        <v/>
      </c>
      <c r="S692" s="113"/>
    </row>
    <row r="693" spans="1:19" x14ac:dyDescent="0.25">
      <c r="A693" s="116"/>
      <c r="B693" s="113"/>
      <c r="C693" s="358"/>
      <c r="D693" s="113"/>
      <c r="G693" s="358"/>
      <c r="H693" s="113"/>
      <c r="I693" s="113"/>
      <c r="J693" s="113"/>
      <c r="K693" s="358"/>
      <c r="L693" s="113"/>
      <c r="M693" s="358"/>
      <c r="N693" s="358"/>
      <c r="O693" s="358"/>
      <c r="P693" s="358"/>
      <c r="Q693" s="399" t="str">
        <f>IFERROR(VLOOKUP(P693,VALIDATIONS!$IE$2:$IG$48,2,FALSE),"")</f>
        <v/>
      </c>
      <c r="R693" s="106" t="str">
        <f>IF(AND(H693="",I693="",J693="",K693="",L693="",M693="",N693="",O693=""),"",  IF(OR(I693="",M693=""),0,I693*VLOOKUP(M693,VALIDATIONS!$AK$2:$AL$6,2)) +  IF(OR(H693="",J693="",K693=""),0, (H693*J693)*VLOOKUP(K693,VALIDATIONS!$AI$2:$AJ$5,2)))</f>
        <v/>
      </c>
      <c r="S693" s="113"/>
    </row>
    <row r="694" spans="1:19" x14ac:dyDescent="0.25">
      <c r="A694" s="116"/>
      <c r="B694" s="113"/>
      <c r="C694" s="358"/>
      <c r="D694" s="113"/>
      <c r="G694" s="358"/>
      <c r="H694" s="113"/>
      <c r="I694" s="113"/>
      <c r="J694" s="113"/>
      <c r="K694" s="358"/>
      <c r="L694" s="113"/>
      <c r="M694" s="358"/>
      <c r="N694" s="358"/>
      <c r="O694" s="358"/>
      <c r="P694" s="358"/>
      <c r="Q694" s="399" t="str">
        <f>IFERROR(VLOOKUP(P694,VALIDATIONS!$IE$2:$IG$48,2,FALSE),"")</f>
        <v/>
      </c>
      <c r="R694" s="106" t="str">
        <f>IF(AND(H694="",I694="",J694="",K694="",L694="",M694="",N694="",O694=""),"",  IF(OR(I694="",M694=""),0,I694*VLOOKUP(M694,VALIDATIONS!$AK$2:$AL$6,2)) +  IF(OR(H694="",J694="",K694=""),0, (H694*J694)*VLOOKUP(K694,VALIDATIONS!$AI$2:$AJ$5,2)))</f>
        <v/>
      </c>
      <c r="S694" s="113"/>
    </row>
    <row r="695" spans="1:19" x14ac:dyDescent="0.25">
      <c r="A695" s="116"/>
      <c r="B695" s="113"/>
      <c r="C695" s="358"/>
      <c r="D695" s="113"/>
      <c r="G695" s="358"/>
      <c r="H695" s="113"/>
      <c r="I695" s="113"/>
      <c r="J695" s="113"/>
      <c r="K695" s="358"/>
      <c r="L695" s="113"/>
      <c r="M695" s="358"/>
      <c r="N695" s="358"/>
      <c r="O695" s="358"/>
      <c r="P695" s="358"/>
      <c r="Q695" s="399" t="str">
        <f>IFERROR(VLOOKUP(P695,VALIDATIONS!$IE$2:$IG$48,2,FALSE),"")</f>
        <v/>
      </c>
      <c r="R695" s="106" t="str">
        <f>IF(AND(H695="",I695="",J695="",K695="",L695="",M695="",N695="",O695=""),"",  IF(OR(I695="",M695=""),0,I695*VLOOKUP(M695,VALIDATIONS!$AK$2:$AL$6,2)) +  IF(OR(H695="",J695="",K695=""),0, (H695*J695)*VLOOKUP(K695,VALIDATIONS!$AI$2:$AJ$5,2)))</f>
        <v/>
      </c>
      <c r="S695" s="113"/>
    </row>
    <row r="696" spans="1:19" x14ac:dyDescent="0.25">
      <c r="A696" s="116"/>
      <c r="B696" s="113"/>
      <c r="C696" s="358"/>
      <c r="D696" s="113"/>
      <c r="G696" s="358"/>
      <c r="H696" s="113"/>
      <c r="I696" s="113"/>
      <c r="J696" s="113"/>
      <c r="K696" s="358"/>
      <c r="L696" s="113"/>
      <c r="M696" s="358"/>
      <c r="N696" s="358"/>
      <c r="O696" s="358"/>
      <c r="P696" s="358"/>
      <c r="Q696" s="399" t="str">
        <f>IFERROR(VLOOKUP(P696,VALIDATIONS!$IE$2:$IG$48,2,FALSE),"")</f>
        <v/>
      </c>
      <c r="R696" s="106" t="str">
        <f>IF(AND(H696="",I696="",J696="",K696="",L696="",M696="",N696="",O696=""),"",  IF(OR(I696="",M696=""),0,I696*VLOOKUP(M696,VALIDATIONS!$AK$2:$AL$6,2)) +  IF(OR(H696="",J696="",K696=""),0, (H696*J696)*VLOOKUP(K696,VALIDATIONS!$AI$2:$AJ$5,2)))</f>
        <v/>
      </c>
      <c r="S696" s="113"/>
    </row>
    <row r="697" spans="1:19" x14ac:dyDescent="0.25">
      <c r="A697" s="116"/>
      <c r="B697" s="113"/>
      <c r="C697" s="358"/>
      <c r="D697" s="113"/>
      <c r="G697" s="358"/>
      <c r="H697" s="113"/>
      <c r="I697" s="113"/>
      <c r="J697" s="113"/>
      <c r="K697" s="358"/>
      <c r="L697" s="113"/>
      <c r="M697" s="358"/>
      <c r="N697" s="358"/>
      <c r="O697" s="358"/>
      <c r="P697" s="358"/>
      <c r="Q697" s="399" t="str">
        <f>IFERROR(VLOOKUP(P697,VALIDATIONS!$IE$2:$IG$48,2,FALSE),"")</f>
        <v/>
      </c>
      <c r="R697" s="106" t="str">
        <f>IF(AND(H697="",I697="",J697="",K697="",L697="",M697="",N697="",O697=""),"",  IF(OR(I697="",M697=""),0,I697*VLOOKUP(M697,VALIDATIONS!$AK$2:$AL$6,2)) +  IF(OR(H697="",J697="",K697=""),0, (H697*J697)*VLOOKUP(K697,VALIDATIONS!$AI$2:$AJ$5,2)))</f>
        <v/>
      </c>
      <c r="S697" s="113"/>
    </row>
    <row r="698" spans="1:19" x14ac:dyDescent="0.25">
      <c r="A698" s="116"/>
      <c r="B698" s="113"/>
      <c r="C698" s="358"/>
      <c r="D698" s="113"/>
      <c r="G698" s="358"/>
      <c r="H698" s="113"/>
      <c r="I698" s="113"/>
      <c r="J698" s="113"/>
      <c r="K698" s="358"/>
      <c r="L698" s="113"/>
      <c r="M698" s="358"/>
      <c r="N698" s="358"/>
      <c r="O698" s="358"/>
      <c r="P698" s="358"/>
      <c r="Q698" s="399" t="str">
        <f>IFERROR(VLOOKUP(P698,VALIDATIONS!$IE$2:$IG$48,2,FALSE),"")</f>
        <v/>
      </c>
      <c r="R698" s="106" t="str">
        <f>IF(AND(H698="",I698="",J698="",K698="",L698="",M698="",N698="",O698=""),"",  IF(OR(I698="",M698=""),0,I698*VLOOKUP(M698,VALIDATIONS!$AK$2:$AL$6,2)) +  IF(OR(H698="",J698="",K698=""),0, (H698*J698)*VLOOKUP(K698,VALIDATIONS!$AI$2:$AJ$5,2)))</f>
        <v/>
      </c>
      <c r="S698" s="113"/>
    </row>
    <row r="699" spans="1:19" x14ac:dyDescent="0.25">
      <c r="A699" s="116"/>
      <c r="B699" s="113"/>
      <c r="C699" s="358"/>
      <c r="D699" s="113"/>
      <c r="G699" s="358"/>
      <c r="H699" s="113"/>
      <c r="I699" s="113"/>
      <c r="J699" s="113"/>
      <c r="K699" s="358"/>
      <c r="L699" s="113"/>
      <c r="M699" s="358"/>
      <c r="N699" s="358"/>
      <c r="O699" s="358"/>
      <c r="P699" s="358"/>
      <c r="Q699" s="399" t="str">
        <f>IFERROR(VLOOKUP(P699,VALIDATIONS!$IE$2:$IG$48,2,FALSE),"")</f>
        <v/>
      </c>
      <c r="R699" s="106" t="str">
        <f>IF(AND(H699="",I699="",J699="",K699="",L699="",M699="",N699="",O699=""),"",  IF(OR(I699="",M699=""),0,I699*VLOOKUP(M699,VALIDATIONS!$AK$2:$AL$6,2)) +  IF(OR(H699="",J699="",K699=""),0, (H699*J699)*VLOOKUP(K699,VALIDATIONS!$AI$2:$AJ$5,2)))</f>
        <v/>
      </c>
      <c r="S699" s="113"/>
    </row>
    <row r="700" spans="1:19" x14ac:dyDescent="0.25">
      <c r="A700" s="116"/>
      <c r="B700" s="113"/>
      <c r="C700" s="358"/>
      <c r="D700" s="113"/>
      <c r="G700" s="358"/>
      <c r="H700" s="113"/>
      <c r="I700" s="113"/>
      <c r="J700" s="113"/>
      <c r="K700" s="358"/>
      <c r="L700" s="113"/>
      <c r="M700" s="358"/>
      <c r="N700" s="358"/>
      <c r="O700" s="358"/>
      <c r="P700" s="358"/>
      <c r="Q700" s="399" t="str">
        <f>IFERROR(VLOOKUP(P700,VALIDATIONS!$IE$2:$IG$48,2,FALSE),"")</f>
        <v/>
      </c>
      <c r="R700" s="106" t="str">
        <f>IF(AND(H700="",I700="",J700="",K700="",L700="",M700="",N700="",O700=""),"",  IF(OR(I700="",M700=""),0,I700*VLOOKUP(M700,VALIDATIONS!$AK$2:$AL$6,2)) +  IF(OR(H700="",J700="",K700=""),0, (H700*J700)*VLOOKUP(K700,VALIDATIONS!$AI$2:$AJ$5,2)))</f>
        <v/>
      </c>
      <c r="S700" s="113"/>
    </row>
    <row r="701" spans="1:19" x14ac:dyDescent="0.25">
      <c r="A701" s="116"/>
      <c r="B701" s="113"/>
      <c r="C701" s="358"/>
      <c r="D701" s="113"/>
      <c r="G701" s="358"/>
      <c r="H701" s="113"/>
      <c r="I701" s="113"/>
      <c r="J701" s="113"/>
      <c r="K701" s="358"/>
      <c r="L701" s="113"/>
      <c r="M701" s="358"/>
      <c r="N701" s="358"/>
      <c r="O701" s="358"/>
      <c r="P701" s="358"/>
      <c r="Q701" s="399" t="str">
        <f>IFERROR(VLOOKUP(P701,VALIDATIONS!$IE$2:$IG$48,2,FALSE),"")</f>
        <v/>
      </c>
      <c r="R701" s="106" t="str">
        <f>IF(AND(H701="",I701="",J701="",K701="",L701="",M701="",N701="",O701=""),"",  IF(OR(I701="",M701=""),0,I701*VLOOKUP(M701,VALIDATIONS!$AK$2:$AL$6,2)) +  IF(OR(H701="",J701="",K701=""),0, (H701*J701)*VLOOKUP(K701,VALIDATIONS!$AI$2:$AJ$5,2)))</f>
        <v/>
      </c>
      <c r="S701" s="113"/>
    </row>
    <row r="702" spans="1:19" x14ac:dyDescent="0.25">
      <c r="A702" s="116"/>
      <c r="B702" s="113"/>
      <c r="C702" s="358"/>
      <c r="D702" s="113"/>
      <c r="G702" s="358"/>
      <c r="H702" s="113"/>
      <c r="I702" s="113"/>
      <c r="J702" s="113"/>
      <c r="K702" s="358"/>
      <c r="L702" s="113"/>
      <c r="M702" s="358"/>
      <c r="N702" s="358"/>
      <c r="O702" s="358"/>
      <c r="P702" s="358"/>
      <c r="Q702" s="399" t="str">
        <f>IFERROR(VLOOKUP(P702,VALIDATIONS!$IE$2:$IG$48,2,FALSE),"")</f>
        <v/>
      </c>
      <c r="R702" s="106" t="str">
        <f>IF(AND(H702="",I702="",J702="",K702="",L702="",M702="",N702="",O702=""),"",  IF(OR(I702="",M702=""),0,I702*VLOOKUP(M702,VALIDATIONS!$AK$2:$AL$6,2)) +  IF(OR(H702="",J702="",K702=""),0, (H702*J702)*VLOOKUP(K702,VALIDATIONS!$AI$2:$AJ$5,2)))</f>
        <v/>
      </c>
      <c r="S702" s="113"/>
    </row>
    <row r="703" spans="1:19" x14ac:dyDescent="0.25">
      <c r="A703" s="116"/>
      <c r="B703" s="113"/>
      <c r="C703" s="358"/>
      <c r="D703" s="113"/>
      <c r="G703" s="358"/>
      <c r="H703" s="113"/>
      <c r="I703" s="113"/>
      <c r="J703" s="113"/>
      <c r="K703" s="358"/>
      <c r="L703" s="113"/>
      <c r="M703" s="358"/>
      <c r="N703" s="358"/>
      <c r="O703" s="358"/>
      <c r="P703" s="358"/>
      <c r="Q703" s="399" t="str">
        <f>IFERROR(VLOOKUP(P703,VALIDATIONS!$IE$2:$IG$48,2,FALSE),"")</f>
        <v/>
      </c>
      <c r="R703" s="106" t="str">
        <f>IF(AND(H703="",I703="",J703="",K703="",L703="",M703="",N703="",O703=""),"",  IF(OR(I703="",M703=""),0,I703*VLOOKUP(M703,VALIDATIONS!$AK$2:$AL$6,2)) +  IF(OR(H703="",J703="",K703=""),0, (H703*J703)*VLOOKUP(K703,VALIDATIONS!$AI$2:$AJ$5,2)))</f>
        <v/>
      </c>
      <c r="S703" s="113"/>
    </row>
    <row r="704" spans="1:19" x14ac:dyDescent="0.25">
      <c r="A704" s="116"/>
      <c r="B704" s="113"/>
      <c r="C704" s="358"/>
      <c r="D704" s="113"/>
      <c r="G704" s="358"/>
      <c r="H704" s="113"/>
      <c r="I704" s="113"/>
      <c r="J704" s="113"/>
      <c r="K704" s="358"/>
      <c r="L704" s="113"/>
      <c r="M704" s="358"/>
      <c r="N704" s="358"/>
      <c r="O704" s="358"/>
      <c r="P704" s="358"/>
      <c r="Q704" s="399" t="str">
        <f>IFERROR(VLOOKUP(P704,VALIDATIONS!$IE$2:$IG$48,2,FALSE),"")</f>
        <v/>
      </c>
      <c r="R704" s="106" t="str">
        <f>IF(AND(H704="",I704="",J704="",K704="",L704="",M704="",N704="",O704=""),"",  IF(OR(I704="",M704=""),0,I704*VLOOKUP(M704,VALIDATIONS!$AK$2:$AL$6,2)) +  IF(OR(H704="",J704="",K704=""),0, (H704*J704)*VLOOKUP(K704,VALIDATIONS!$AI$2:$AJ$5,2)))</f>
        <v/>
      </c>
      <c r="S704" s="113"/>
    </row>
    <row r="705" spans="1:19" x14ac:dyDescent="0.25">
      <c r="A705" s="116"/>
      <c r="B705" s="113"/>
      <c r="C705" s="358"/>
      <c r="D705" s="113"/>
      <c r="G705" s="358"/>
      <c r="H705" s="113"/>
      <c r="I705" s="113"/>
      <c r="J705" s="113"/>
      <c r="K705" s="358"/>
      <c r="L705" s="113"/>
      <c r="M705" s="358"/>
      <c r="N705" s="358"/>
      <c r="O705" s="358"/>
      <c r="P705" s="358"/>
      <c r="Q705" s="399" t="str">
        <f>IFERROR(VLOOKUP(P705,VALIDATIONS!$IE$2:$IG$48,2,FALSE),"")</f>
        <v/>
      </c>
      <c r="R705" s="106" t="str">
        <f>IF(AND(H705="",I705="",J705="",K705="",L705="",M705="",N705="",O705=""),"",  IF(OR(I705="",M705=""),0,I705*VLOOKUP(M705,VALIDATIONS!$AK$2:$AL$6,2)) +  IF(OR(H705="",J705="",K705=""),0, (H705*J705)*VLOOKUP(K705,VALIDATIONS!$AI$2:$AJ$5,2)))</f>
        <v/>
      </c>
      <c r="S705" s="113"/>
    </row>
    <row r="706" spans="1:19" x14ac:dyDescent="0.25">
      <c r="A706" s="116"/>
      <c r="B706" s="113"/>
      <c r="C706" s="358"/>
      <c r="D706" s="113"/>
      <c r="G706" s="358"/>
      <c r="H706" s="113"/>
      <c r="I706" s="113"/>
      <c r="J706" s="113"/>
      <c r="K706" s="358"/>
      <c r="L706" s="113"/>
      <c r="M706" s="358"/>
      <c r="N706" s="358"/>
      <c r="O706" s="358"/>
      <c r="P706" s="358"/>
      <c r="Q706" s="399" t="str">
        <f>IFERROR(VLOOKUP(P706,VALIDATIONS!$IE$2:$IG$48,2,FALSE),"")</f>
        <v/>
      </c>
      <c r="R706" s="106" t="str">
        <f>IF(AND(H706="",I706="",J706="",K706="",L706="",M706="",N706="",O706=""),"",  IF(OR(I706="",M706=""),0,I706*VLOOKUP(M706,VALIDATIONS!$AK$2:$AL$6,2)) +  IF(OR(H706="",J706="",K706=""),0, (H706*J706)*VLOOKUP(K706,VALIDATIONS!$AI$2:$AJ$5,2)))</f>
        <v/>
      </c>
      <c r="S706" s="113"/>
    </row>
    <row r="707" spans="1:19" x14ac:dyDescent="0.25">
      <c r="A707" s="116"/>
      <c r="B707" s="113"/>
      <c r="C707" s="358"/>
      <c r="D707" s="113"/>
      <c r="G707" s="358"/>
      <c r="H707" s="113"/>
      <c r="I707" s="113"/>
      <c r="J707" s="113"/>
      <c r="K707" s="358"/>
      <c r="L707" s="113"/>
      <c r="M707" s="358"/>
      <c r="N707" s="358"/>
      <c r="O707" s="358"/>
      <c r="P707" s="358"/>
      <c r="Q707" s="399" t="str">
        <f>IFERROR(VLOOKUP(P707,VALIDATIONS!$IE$2:$IG$48,2,FALSE),"")</f>
        <v/>
      </c>
      <c r="R707" s="106" t="str">
        <f>IF(AND(H707="",I707="",J707="",K707="",L707="",M707="",N707="",O707=""),"",  IF(OR(I707="",M707=""),0,I707*VLOOKUP(M707,VALIDATIONS!$AK$2:$AL$6,2)) +  IF(OR(H707="",J707="",K707=""),0, (H707*J707)*VLOOKUP(K707,VALIDATIONS!$AI$2:$AJ$5,2)))</f>
        <v/>
      </c>
      <c r="S707" s="113"/>
    </row>
    <row r="708" spans="1:19" x14ac:dyDescent="0.25">
      <c r="A708" s="116"/>
      <c r="B708" s="113"/>
      <c r="C708" s="358"/>
      <c r="D708" s="113"/>
      <c r="G708" s="358"/>
      <c r="H708" s="113"/>
      <c r="I708" s="113"/>
      <c r="J708" s="113"/>
      <c r="K708" s="358"/>
      <c r="L708" s="113"/>
      <c r="M708" s="358"/>
      <c r="N708" s="358"/>
      <c r="O708" s="358"/>
      <c r="P708" s="358"/>
      <c r="Q708" s="399" t="str">
        <f>IFERROR(VLOOKUP(P708,VALIDATIONS!$IE$2:$IG$48,2,FALSE),"")</f>
        <v/>
      </c>
      <c r="R708" s="106" t="str">
        <f>IF(AND(H708="",I708="",J708="",K708="",L708="",M708="",N708="",O708=""),"",  IF(OR(I708="",M708=""),0,I708*VLOOKUP(M708,VALIDATIONS!$AK$2:$AL$6,2)) +  IF(OR(H708="",J708="",K708=""),0, (H708*J708)*VLOOKUP(K708,VALIDATIONS!$AI$2:$AJ$5,2)))</f>
        <v/>
      </c>
      <c r="S708" s="113"/>
    </row>
    <row r="709" spans="1:19" x14ac:dyDescent="0.25">
      <c r="A709" s="116"/>
      <c r="B709" s="113"/>
      <c r="C709" s="358"/>
      <c r="D709" s="113"/>
      <c r="G709" s="358"/>
      <c r="H709" s="113"/>
      <c r="I709" s="113"/>
      <c r="J709" s="113"/>
      <c r="K709" s="358"/>
      <c r="L709" s="113"/>
      <c r="M709" s="358"/>
      <c r="N709" s="358"/>
      <c r="O709" s="358"/>
      <c r="P709" s="358"/>
      <c r="Q709" s="399" t="str">
        <f>IFERROR(VLOOKUP(P709,VALIDATIONS!$IE$2:$IG$48,2,FALSE),"")</f>
        <v/>
      </c>
      <c r="R709" s="106" t="str">
        <f>IF(AND(H709="",I709="",J709="",K709="",L709="",M709="",N709="",O709=""),"",  IF(OR(I709="",M709=""),0,I709*VLOOKUP(M709,VALIDATIONS!$AK$2:$AL$6,2)) +  IF(OR(H709="",J709="",K709=""),0, (H709*J709)*VLOOKUP(K709,VALIDATIONS!$AI$2:$AJ$5,2)))</f>
        <v/>
      </c>
      <c r="S709" s="113"/>
    </row>
    <row r="710" spans="1:19" x14ac:dyDescent="0.25">
      <c r="A710" s="116"/>
      <c r="B710" s="113"/>
      <c r="C710" s="358"/>
      <c r="D710" s="113"/>
      <c r="G710" s="358"/>
      <c r="H710" s="113"/>
      <c r="I710" s="113"/>
      <c r="J710" s="113"/>
      <c r="K710" s="358"/>
      <c r="L710" s="113"/>
      <c r="M710" s="358"/>
      <c r="N710" s="358"/>
      <c r="O710" s="358"/>
      <c r="P710" s="358"/>
      <c r="Q710" s="399" t="str">
        <f>IFERROR(VLOOKUP(P710,VALIDATIONS!$IE$2:$IG$48,2,FALSE),"")</f>
        <v/>
      </c>
      <c r="R710" s="106" t="str">
        <f>IF(AND(H710="",I710="",J710="",K710="",L710="",M710="",N710="",O710=""),"",  IF(OR(I710="",M710=""),0,I710*VLOOKUP(M710,VALIDATIONS!$AK$2:$AL$6,2)) +  IF(OR(H710="",J710="",K710=""),0, (H710*J710)*VLOOKUP(K710,VALIDATIONS!$AI$2:$AJ$5,2)))</f>
        <v/>
      </c>
      <c r="S710" s="113"/>
    </row>
    <row r="711" spans="1:19" x14ac:dyDescent="0.25">
      <c r="A711" s="116"/>
      <c r="B711" s="113"/>
      <c r="C711" s="358"/>
      <c r="D711" s="113"/>
      <c r="G711" s="358"/>
      <c r="H711" s="113"/>
      <c r="I711" s="113"/>
      <c r="J711" s="113"/>
      <c r="K711" s="358"/>
      <c r="L711" s="113"/>
      <c r="M711" s="358"/>
      <c r="N711" s="358"/>
      <c r="O711" s="358"/>
      <c r="P711" s="358"/>
      <c r="Q711" s="399" t="str">
        <f>IFERROR(VLOOKUP(P711,VALIDATIONS!$IE$2:$IG$48,2,FALSE),"")</f>
        <v/>
      </c>
      <c r="R711" s="106" t="str">
        <f>IF(AND(H711="",I711="",J711="",K711="",L711="",M711="",N711="",O711=""),"",  IF(OR(I711="",M711=""),0,I711*VLOOKUP(M711,VALIDATIONS!$AK$2:$AL$6,2)) +  IF(OR(H711="",J711="",K711=""),0, (H711*J711)*VLOOKUP(K711,VALIDATIONS!$AI$2:$AJ$5,2)))</f>
        <v/>
      </c>
      <c r="S711" s="113"/>
    </row>
    <row r="712" spans="1:19" x14ac:dyDescent="0.25">
      <c r="A712" s="116"/>
      <c r="B712" s="113"/>
      <c r="C712" s="358"/>
      <c r="D712" s="113"/>
      <c r="G712" s="358"/>
      <c r="H712" s="113"/>
      <c r="I712" s="113"/>
      <c r="J712" s="113"/>
      <c r="K712" s="358"/>
      <c r="L712" s="113"/>
      <c r="M712" s="358"/>
      <c r="N712" s="358"/>
      <c r="O712" s="358"/>
      <c r="P712" s="358"/>
      <c r="Q712" s="399" t="str">
        <f>IFERROR(VLOOKUP(P712,VALIDATIONS!$IE$2:$IG$48,2,FALSE),"")</f>
        <v/>
      </c>
      <c r="R712" s="106" t="str">
        <f>IF(AND(H712="",I712="",J712="",K712="",L712="",M712="",N712="",O712=""),"",  IF(OR(I712="",M712=""),0,I712*VLOOKUP(M712,VALIDATIONS!$AK$2:$AL$6,2)) +  IF(OR(H712="",J712="",K712=""),0, (H712*J712)*VLOOKUP(K712,VALIDATIONS!$AI$2:$AJ$5,2)))</f>
        <v/>
      </c>
      <c r="S712" s="113"/>
    </row>
    <row r="713" spans="1:19" x14ac:dyDescent="0.25">
      <c r="A713" s="116"/>
      <c r="B713" s="113"/>
      <c r="C713" s="358"/>
      <c r="D713" s="113"/>
      <c r="G713" s="358"/>
      <c r="H713" s="113"/>
      <c r="I713" s="113"/>
      <c r="J713" s="113"/>
      <c r="K713" s="358"/>
      <c r="L713" s="113"/>
      <c r="M713" s="358"/>
      <c r="N713" s="358"/>
      <c r="O713" s="358"/>
      <c r="P713" s="358"/>
      <c r="Q713" s="399" t="str">
        <f>IFERROR(VLOOKUP(P713,VALIDATIONS!$IE$2:$IG$48,2,FALSE),"")</f>
        <v/>
      </c>
      <c r="R713" s="106" t="str">
        <f>IF(AND(H713="",I713="",J713="",K713="",L713="",M713="",N713="",O713=""),"",  IF(OR(I713="",M713=""),0,I713*VLOOKUP(M713,VALIDATIONS!$AK$2:$AL$6,2)) +  IF(OR(H713="",J713="",K713=""),0, (H713*J713)*VLOOKUP(K713,VALIDATIONS!$AI$2:$AJ$5,2)))</f>
        <v/>
      </c>
      <c r="S713" s="113"/>
    </row>
    <row r="714" spans="1:19" x14ac:dyDescent="0.25">
      <c r="A714" s="116"/>
      <c r="B714" s="113"/>
      <c r="C714" s="358"/>
      <c r="D714" s="113"/>
      <c r="G714" s="358"/>
      <c r="H714" s="113"/>
      <c r="I714" s="113"/>
      <c r="J714" s="113"/>
      <c r="K714" s="358"/>
      <c r="L714" s="113"/>
      <c r="M714" s="358"/>
      <c r="N714" s="358"/>
      <c r="O714" s="358"/>
      <c r="P714" s="358"/>
      <c r="Q714" s="399" t="str">
        <f>IFERROR(VLOOKUP(P714,VALIDATIONS!$IE$2:$IG$48,2,FALSE),"")</f>
        <v/>
      </c>
      <c r="R714" s="106" t="str">
        <f>IF(AND(H714="",I714="",J714="",K714="",L714="",M714="",N714="",O714=""),"",  IF(OR(I714="",M714=""),0,I714*VLOOKUP(M714,VALIDATIONS!$AK$2:$AL$6,2)) +  IF(OR(H714="",J714="",K714=""),0, (H714*J714)*VLOOKUP(K714,VALIDATIONS!$AI$2:$AJ$5,2)))</f>
        <v/>
      </c>
      <c r="S714" s="113"/>
    </row>
    <row r="715" spans="1:19" x14ac:dyDescent="0.25">
      <c r="A715" s="116"/>
      <c r="B715" s="113"/>
      <c r="C715" s="358"/>
      <c r="D715" s="113"/>
      <c r="G715" s="358"/>
      <c r="H715" s="113"/>
      <c r="I715" s="113"/>
      <c r="J715" s="113"/>
      <c r="K715" s="358"/>
      <c r="L715" s="113"/>
      <c r="M715" s="358"/>
      <c r="N715" s="358"/>
      <c r="O715" s="358"/>
      <c r="P715" s="358"/>
      <c r="Q715" s="399" t="str">
        <f>IFERROR(VLOOKUP(P715,VALIDATIONS!$IE$2:$IG$48,2,FALSE),"")</f>
        <v/>
      </c>
      <c r="R715" s="106" t="str">
        <f>IF(AND(H715="",I715="",J715="",K715="",L715="",M715="",N715="",O715=""),"",  IF(OR(I715="",M715=""),0,I715*VLOOKUP(M715,VALIDATIONS!$AK$2:$AL$6,2)) +  IF(OR(H715="",J715="",K715=""),0, (H715*J715)*VLOOKUP(K715,VALIDATIONS!$AI$2:$AJ$5,2)))</f>
        <v/>
      </c>
      <c r="S715" s="113"/>
    </row>
    <row r="716" spans="1:19" x14ac:dyDescent="0.25">
      <c r="A716" s="116"/>
      <c r="B716" s="113"/>
      <c r="C716" s="358"/>
      <c r="D716" s="113"/>
      <c r="G716" s="358"/>
      <c r="H716" s="113"/>
      <c r="I716" s="113"/>
      <c r="J716" s="113"/>
      <c r="K716" s="358"/>
      <c r="L716" s="113"/>
      <c r="M716" s="358"/>
      <c r="N716" s="358"/>
      <c r="O716" s="358"/>
      <c r="P716" s="358"/>
      <c r="Q716" s="399" t="str">
        <f>IFERROR(VLOOKUP(P716,VALIDATIONS!$IE$2:$IG$48,2,FALSE),"")</f>
        <v/>
      </c>
      <c r="R716" s="106" t="str">
        <f>IF(AND(H716="",I716="",J716="",K716="",L716="",M716="",N716="",O716=""),"",  IF(OR(I716="",M716=""),0,I716*VLOOKUP(M716,VALIDATIONS!$AK$2:$AL$6,2)) +  IF(OR(H716="",J716="",K716=""),0, (H716*J716)*VLOOKUP(K716,VALIDATIONS!$AI$2:$AJ$5,2)))</f>
        <v/>
      </c>
      <c r="S716" s="113"/>
    </row>
    <row r="717" spans="1:19" x14ac:dyDescent="0.25">
      <c r="A717" s="116"/>
      <c r="B717" s="113"/>
      <c r="C717" s="358"/>
      <c r="D717" s="113"/>
      <c r="G717" s="358"/>
      <c r="H717" s="113"/>
      <c r="I717" s="113"/>
      <c r="J717" s="113"/>
      <c r="K717" s="358"/>
      <c r="L717" s="113"/>
      <c r="M717" s="358"/>
      <c r="N717" s="358"/>
      <c r="O717" s="358"/>
      <c r="P717" s="358"/>
      <c r="Q717" s="399" t="str">
        <f>IFERROR(VLOOKUP(P717,VALIDATIONS!$IE$2:$IG$48,2,FALSE),"")</f>
        <v/>
      </c>
      <c r="R717" s="106" t="str">
        <f>IF(AND(H717="",I717="",J717="",K717="",L717="",M717="",N717="",O717=""),"",  IF(OR(I717="",M717=""),0,I717*VLOOKUP(M717,VALIDATIONS!$AK$2:$AL$6,2)) +  IF(OR(H717="",J717="",K717=""),0, (H717*J717)*VLOOKUP(K717,VALIDATIONS!$AI$2:$AJ$5,2)))</f>
        <v/>
      </c>
      <c r="S717" s="113"/>
    </row>
    <row r="718" spans="1:19" x14ac:dyDescent="0.25">
      <c r="A718" s="116"/>
      <c r="B718" s="113"/>
      <c r="C718" s="358"/>
      <c r="D718" s="113"/>
      <c r="G718" s="358"/>
      <c r="H718" s="113"/>
      <c r="I718" s="113"/>
      <c r="J718" s="113"/>
      <c r="K718" s="358"/>
      <c r="L718" s="113"/>
      <c r="M718" s="358"/>
      <c r="N718" s="358"/>
      <c r="O718" s="358"/>
      <c r="P718" s="358"/>
      <c r="Q718" s="399" t="str">
        <f>IFERROR(VLOOKUP(P718,VALIDATIONS!$IE$2:$IG$48,2,FALSE),"")</f>
        <v/>
      </c>
      <c r="R718" s="106" t="str">
        <f>IF(AND(H718="",I718="",J718="",K718="",L718="",M718="",N718="",O718=""),"",  IF(OR(I718="",M718=""),0,I718*VLOOKUP(M718,VALIDATIONS!$AK$2:$AL$6,2)) +  IF(OR(H718="",J718="",K718=""),0, (H718*J718)*VLOOKUP(K718,VALIDATIONS!$AI$2:$AJ$5,2)))</f>
        <v/>
      </c>
      <c r="S718" s="113"/>
    </row>
    <row r="719" spans="1:19" x14ac:dyDescent="0.25">
      <c r="A719" s="116"/>
      <c r="B719" s="113"/>
      <c r="C719" s="358"/>
      <c r="D719" s="113"/>
      <c r="G719" s="358"/>
      <c r="H719" s="113"/>
      <c r="I719" s="113"/>
      <c r="J719" s="113"/>
      <c r="K719" s="358"/>
      <c r="L719" s="113"/>
      <c r="M719" s="358"/>
      <c r="N719" s="358"/>
      <c r="O719" s="358"/>
      <c r="P719" s="358"/>
      <c r="Q719" s="399" t="str">
        <f>IFERROR(VLOOKUP(P719,VALIDATIONS!$IE$2:$IG$48,2,FALSE),"")</f>
        <v/>
      </c>
      <c r="R719" s="106" t="str">
        <f>IF(AND(H719="",I719="",J719="",K719="",L719="",M719="",N719="",O719=""),"",  IF(OR(I719="",M719=""),0,I719*VLOOKUP(M719,VALIDATIONS!$AK$2:$AL$6,2)) +  IF(OR(H719="",J719="",K719=""),0, (H719*J719)*VLOOKUP(K719,VALIDATIONS!$AI$2:$AJ$5,2)))</f>
        <v/>
      </c>
      <c r="S719" s="113"/>
    </row>
    <row r="720" spans="1:19" x14ac:dyDescent="0.25">
      <c r="A720" s="116"/>
      <c r="B720" s="113"/>
      <c r="C720" s="358"/>
      <c r="D720" s="113"/>
      <c r="G720" s="358"/>
      <c r="H720" s="113"/>
      <c r="I720" s="113"/>
      <c r="J720" s="113"/>
      <c r="K720" s="358"/>
      <c r="L720" s="113"/>
      <c r="M720" s="358"/>
      <c r="N720" s="358"/>
      <c r="O720" s="358"/>
      <c r="P720" s="358"/>
      <c r="Q720" s="399" t="str">
        <f>IFERROR(VLOOKUP(P720,VALIDATIONS!$IE$2:$IG$48,2,FALSE),"")</f>
        <v/>
      </c>
      <c r="R720" s="106" t="str">
        <f>IF(AND(H720="",I720="",J720="",K720="",L720="",M720="",N720="",O720=""),"",  IF(OR(I720="",M720=""),0,I720*VLOOKUP(M720,VALIDATIONS!$AK$2:$AL$6,2)) +  IF(OR(H720="",J720="",K720=""),0, (H720*J720)*VLOOKUP(K720,VALIDATIONS!$AI$2:$AJ$5,2)))</f>
        <v/>
      </c>
      <c r="S720" s="113"/>
    </row>
    <row r="721" spans="1:19" x14ac:dyDescent="0.25">
      <c r="A721" s="116"/>
      <c r="B721" s="113"/>
      <c r="C721" s="358"/>
      <c r="D721" s="113"/>
      <c r="G721" s="358"/>
      <c r="H721" s="113"/>
      <c r="I721" s="113"/>
      <c r="J721" s="113"/>
      <c r="K721" s="358"/>
      <c r="L721" s="113"/>
      <c r="M721" s="358"/>
      <c r="N721" s="358"/>
      <c r="O721" s="358"/>
      <c r="P721" s="358"/>
      <c r="Q721" s="399" t="str">
        <f>IFERROR(VLOOKUP(P721,VALIDATIONS!$IE$2:$IG$48,2,FALSE),"")</f>
        <v/>
      </c>
      <c r="R721" s="106" t="str">
        <f>IF(AND(H721="",I721="",J721="",K721="",L721="",M721="",N721="",O721=""),"",  IF(OR(I721="",M721=""),0,I721*VLOOKUP(M721,VALIDATIONS!$AK$2:$AL$6,2)) +  IF(OR(H721="",J721="",K721=""),0, (H721*J721)*VLOOKUP(K721,VALIDATIONS!$AI$2:$AJ$5,2)))</f>
        <v/>
      </c>
      <c r="S721" s="113"/>
    </row>
    <row r="722" spans="1:19" x14ac:dyDescent="0.25">
      <c r="A722" s="116"/>
      <c r="B722" s="113"/>
      <c r="C722" s="358"/>
      <c r="D722" s="113"/>
      <c r="G722" s="358"/>
      <c r="H722" s="113"/>
      <c r="I722" s="113"/>
      <c r="J722" s="113"/>
      <c r="K722" s="358"/>
      <c r="L722" s="113"/>
      <c r="M722" s="358"/>
      <c r="N722" s="358"/>
      <c r="O722" s="358"/>
      <c r="P722" s="358"/>
      <c r="Q722" s="399" t="str">
        <f>IFERROR(VLOOKUP(P722,VALIDATIONS!$IE$2:$IG$48,2,FALSE),"")</f>
        <v/>
      </c>
      <c r="R722" s="106" t="str">
        <f>IF(AND(H722="",I722="",J722="",K722="",L722="",M722="",N722="",O722=""),"",  IF(OR(I722="",M722=""),0,I722*VLOOKUP(M722,VALIDATIONS!$AK$2:$AL$6,2)) +  IF(OR(H722="",J722="",K722=""),0, (H722*J722)*VLOOKUP(K722,VALIDATIONS!$AI$2:$AJ$5,2)))</f>
        <v/>
      </c>
      <c r="S722" s="113"/>
    </row>
    <row r="723" spans="1:19" x14ac:dyDescent="0.25">
      <c r="A723" s="116"/>
      <c r="B723" s="113"/>
      <c r="C723" s="358"/>
      <c r="D723" s="113"/>
      <c r="G723" s="358"/>
      <c r="H723" s="113"/>
      <c r="I723" s="113"/>
      <c r="J723" s="113"/>
      <c r="K723" s="358"/>
      <c r="L723" s="113"/>
      <c r="M723" s="358"/>
      <c r="N723" s="358"/>
      <c r="O723" s="358"/>
      <c r="P723" s="358"/>
      <c r="Q723" s="399" t="str">
        <f>IFERROR(VLOOKUP(P723,VALIDATIONS!$IE$2:$IG$48,2,FALSE),"")</f>
        <v/>
      </c>
      <c r="R723" s="106" t="str">
        <f>IF(AND(H723="",I723="",J723="",K723="",L723="",M723="",N723="",O723=""),"",  IF(OR(I723="",M723=""),0,I723*VLOOKUP(M723,VALIDATIONS!$AK$2:$AL$6,2)) +  IF(OR(H723="",J723="",K723=""),0, (H723*J723)*VLOOKUP(K723,VALIDATIONS!$AI$2:$AJ$5,2)))</f>
        <v/>
      </c>
      <c r="S723" s="113"/>
    </row>
    <row r="724" spans="1:19" x14ac:dyDescent="0.25">
      <c r="A724" s="116"/>
      <c r="B724" s="113"/>
      <c r="C724" s="358"/>
      <c r="D724" s="113"/>
      <c r="G724" s="358"/>
      <c r="H724" s="113"/>
      <c r="I724" s="113"/>
      <c r="J724" s="113"/>
      <c r="K724" s="358"/>
      <c r="L724" s="113"/>
      <c r="M724" s="358"/>
      <c r="N724" s="358"/>
      <c r="O724" s="358"/>
      <c r="P724" s="358"/>
      <c r="Q724" s="399" t="str">
        <f>IFERROR(VLOOKUP(P724,VALIDATIONS!$IE$2:$IG$48,2,FALSE),"")</f>
        <v/>
      </c>
      <c r="R724" s="106" t="str">
        <f>IF(AND(H724="",I724="",J724="",K724="",L724="",M724="",N724="",O724=""),"",  IF(OR(I724="",M724=""),0,I724*VLOOKUP(M724,VALIDATIONS!$AK$2:$AL$6,2)) +  IF(OR(H724="",J724="",K724=""),0, (H724*J724)*VLOOKUP(K724,VALIDATIONS!$AI$2:$AJ$5,2)))</f>
        <v/>
      </c>
      <c r="S724" s="113"/>
    </row>
    <row r="725" spans="1:19" x14ac:dyDescent="0.25">
      <c r="A725" s="116"/>
      <c r="B725" s="113"/>
      <c r="C725" s="358"/>
      <c r="D725" s="113"/>
      <c r="G725" s="358"/>
      <c r="H725" s="113"/>
      <c r="I725" s="113"/>
      <c r="J725" s="113"/>
      <c r="K725" s="358"/>
      <c r="L725" s="113"/>
      <c r="M725" s="358"/>
      <c r="N725" s="358"/>
      <c r="O725" s="358"/>
      <c r="P725" s="358"/>
      <c r="Q725" s="399" t="str">
        <f>IFERROR(VLOOKUP(P725,VALIDATIONS!$IE$2:$IG$48,2,FALSE),"")</f>
        <v/>
      </c>
      <c r="R725" s="106" t="str">
        <f>IF(AND(H725="",I725="",J725="",K725="",L725="",M725="",N725="",O725=""),"",  IF(OR(I725="",M725=""),0,I725*VLOOKUP(M725,VALIDATIONS!$AK$2:$AL$6,2)) +  IF(OR(H725="",J725="",K725=""),0, (H725*J725)*VLOOKUP(K725,VALIDATIONS!$AI$2:$AJ$5,2)))</f>
        <v/>
      </c>
      <c r="S725" s="113"/>
    </row>
    <row r="726" spans="1:19" x14ac:dyDescent="0.25">
      <c r="A726" s="116"/>
      <c r="B726" s="113"/>
      <c r="C726" s="358"/>
      <c r="D726" s="113"/>
      <c r="G726" s="358"/>
      <c r="H726" s="113"/>
      <c r="I726" s="113"/>
      <c r="J726" s="113"/>
      <c r="K726" s="358"/>
      <c r="L726" s="113"/>
      <c r="M726" s="358"/>
      <c r="N726" s="358"/>
      <c r="O726" s="358"/>
      <c r="P726" s="358"/>
      <c r="Q726" s="399" t="str">
        <f>IFERROR(VLOOKUP(P726,VALIDATIONS!$IE$2:$IG$48,2,FALSE),"")</f>
        <v/>
      </c>
      <c r="R726" s="106" t="str">
        <f>IF(AND(H726="",I726="",J726="",K726="",L726="",M726="",N726="",O726=""),"",  IF(OR(I726="",M726=""),0,I726*VLOOKUP(M726,VALIDATIONS!$AK$2:$AL$6,2)) +  IF(OR(H726="",J726="",K726=""),0, (H726*J726)*VLOOKUP(K726,VALIDATIONS!$AI$2:$AJ$5,2)))</f>
        <v/>
      </c>
      <c r="S726" s="113"/>
    </row>
    <row r="727" spans="1:19" x14ac:dyDescent="0.25">
      <c r="A727" s="116"/>
      <c r="B727" s="113"/>
      <c r="C727" s="358"/>
      <c r="D727" s="113"/>
      <c r="G727" s="358"/>
      <c r="H727" s="113"/>
      <c r="I727" s="113"/>
      <c r="J727" s="113"/>
      <c r="K727" s="358"/>
      <c r="L727" s="113"/>
      <c r="M727" s="358"/>
      <c r="N727" s="358"/>
      <c r="O727" s="358"/>
      <c r="P727" s="358"/>
      <c r="Q727" s="399" t="str">
        <f>IFERROR(VLOOKUP(P727,VALIDATIONS!$IE$2:$IG$48,2,FALSE),"")</f>
        <v/>
      </c>
      <c r="R727" s="106" t="str">
        <f>IF(AND(H727="",I727="",J727="",K727="",L727="",M727="",N727="",O727=""),"",  IF(OR(I727="",M727=""),0,I727*VLOOKUP(M727,VALIDATIONS!$AK$2:$AL$6,2)) +  IF(OR(H727="",J727="",K727=""),0, (H727*J727)*VLOOKUP(K727,VALIDATIONS!$AI$2:$AJ$5,2)))</f>
        <v/>
      </c>
      <c r="S727" s="113"/>
    </row>
    <row r="728" spans="1:19" x14ac:dyDescent="0.25">
      <c r="A728" s="116"/>
      <c r="B728" s="113"/>
      <c r="C728" s="358"/>
      <c r="D728" s="113"/>
      <c r="G728" s="358"/>
      <c r="H728" s="113"/>
      <c r="I728" s="113"/>
      <c r="J728" s="113"/>
      <c r="K728" s="358"/>
      <c r="L728" s="113"/>
      <c r="M728" s="358"/>
      <c r="N728" s="358"/>
      <c r="O728" s="358"/>
      <c r="P728" s="358"/>
      <c r="Q728" s="399" t="str">
        <f>IFERROR(VLOOKUP(P728,VALIDATIONS!$IE$2:$IG$48,2,FALSE),"")</f>
        <v/>
      </c>
      <c r="R728" s="106" t="str">
        <f>IF(AND(H728="",I728="",J728="",K728="",L728="",M728="",N728="",O728=""),"",  IF(OR(I728="",M728=""),0,I728*VLOOKUP(M728,VALIDATIONS!$AK$2:$AL$6,2)) +  IF(OR(H728="",J728="",K728=""),0, (H728*J728)*VLOOKUP(K728,VALIDATIONS!$AI$2:$AJ$5,2)))</f>
        <v/>
      </c>
      <c r="S728" s="113"/>
    </row>
    <row r="729" spans="1:19" x14ac:dyDescent="0.25">
      <c r="A729" s="116"/>
      <c r="B729" s="113"/>
      <c r="C729" s="358"/>
      <c r="D729" s="113"/>
      <c r="G729" s="358"/>
      <c r="H729" s="113"/>
      <c r="I729" s="113"/>
      <c r="J729" s="113"/>
      <c r="K729" s="358"/>
      <c r="L729" s="113"/>
      <c r="M729" s="358"/>
      <c r="N729" s="358"/>
      <c r="O729" s="358"/>
      <c r="P729" s="358"/>
      <c r="Q729" s="399" t="str">
        <f>IFERROR(VLOOKUP(P729,VALIDATIONS!$IE$2:$IG$48,2,FALSE),"")</f>
        <v/>
      </c>
      <c r="R729" s="106" t="str">
        <f>IF(AND(H729="",I729="",J729="",K729="",L729="",M729="",N729="",O729=""),"",  IF(OR(I729="",M729=""),0,I729*VLOOKUP(M729,VALIDATIONS!$AK$2:$AL$6,2)) +  IF(OR(H729="",J729="",K729=""),0, (H729*J729)*VLOOKUP(K729,VALIDATIONS!$AI$2:$AJ$5,2)))</f>
        <v/>
      </c>
      <c r="S729" s="113"/>
    </row>
    <row r="730" spans="1:19" x14ac:dyDescent="0.25">
      <c r="A730" s="116"/>
      <c r="B730" s="113"/>
      <c r="C730" s="358"/>
      <c r="D730" s="113"/>
      <c r="G730" s="358"/>
      <c r="H730" s="113"/>
      <c r="I730" s="113"/>
      <c r="J730" s="113"/>
      <c r="K730" s="358"/>
      <c r="L730" s="113"/>
      <c r="M730" s="358"/>
      <c r="N730" s="358"/>
      <c r="O730" s="358"/>
      <c r="P730" s="358"/>
      <c r="Q730" s="399" t="str">
        <f>IFERROR(VLOOKUP(P730,VALIDATIONS!$IE$2:$IG$48,2,FALSE),"")</f>
        <v/>
      </c>
      <c r="R730" s="106" t="str">
        <f>IF(AND(H730="",I730="",J730="",K730="",L730="",M730="",N730="",O730=""),"",  IF(OR(I730="",M730=""),0,I730*VLOOKUP(M730,VALIDATIONS!$AK$2:$AL$6,2)) +  IF(OR(H730="",J730="",K730=""),0, (H730*J730)*VLOOKUP(K730,VALIDATIONS!$AI$2:$AJ$5,2)))</f>
        <v/>
      </c>
      <c r="S730" s="113"/>
    </row>
    <row r="731" spans="1:19" x14ac:dyDescent="0.25">
      <c r="A731" s="116"/>
      <c r="B731" s="113"/>
      <c r="C731" s="358"/>
      <c r="D731" s="113"/>
      <c r="G731" s="358"/>
      <c r="H731" s="113"/>
      <c r="I731" s="113"/>
      <c r="J731" s="113"/>
      <c r="K731" s="358"/>
      <c r="L731" s="113"/>
      <c r="M731" s="358"/>
      <c r="N731" s="358"/>
      <c r="O731" s="358"/>
      <c r="P731" s="358"/>
      <c r="Q731" s="399" t="str">
        <f>IFERROR(VLOOKUP(P731,VALIDATIONS!$IE$2:$IG$48,2,FALSE),"")</f>
        <v/>
      </c>
      <c r="R731" s="106" t="str">
        <f>IF(AND(H731="",I731="",J731="",K731="",L731="",M731="",N731="",O731=""),"",  IF(OR(I731="",M731=""),0,I731*VLOOKUP(M731,VALIDATIONS!$AK$2:$AL$6,2)) +  IF(OR(H731="",J731="",K731=""),0, (H731*J731)*VLOOKUP(K731,VALIDATIONS!$AI$2:$AJ$5,2)))</f>
        <v/>
      </c>
      <c r="S731" s="113"/>
    </row>
    <row r="732" spans="1:19" x14ac:dyDescent="0.25">
      <c r="A732" s="116"/>
      <c r="B732" s="113"/>
      <c r="C732" s="358"/>
      <c r="D732" s="113"/>
      <c r="G732" s="358"/>
      <c r="H732" s="113"/>
      <c r="I732" s="113"/>
      <c r="J732" s="113"/>
      <c r="K732" s="358"/>
      <c r="L732" s="113"/>
      <c r="M732" s="358"/>
      <c r="N732" s="358"/>
      <c r="O732" s="358"/>
      <c r="P732" s="358"/>
      <c r="Q732" s="399" t="str">
        <f>IFERROR(VLOOKUP(P732,VALIDATIONS!$IE$2:$IG$48,2,FALSE),"")</f>
        <v/>
      </c>
      <c r="R732" s="106" t="str">
        <f>IF(AND(H732="",I732="",J732="",K732="",L732="",M732="",N732="",O732=""),"",  IF(OR(I732="",M732=""),0,I732*VLOOKUP(M732,VALIDATIONS!$AK$2:$AL$6,2)) +  IF(OR(H732="",J732="",K732=""),0, (H732*J732)*VLOOKUP(K732,VALIDATIONS!$AI$2:$AJ$5,2)))</f>
        <v/>
      </c>
      <c r="S732" s="113"/>
    </row>
    <row r="733" spans="1:19" x14ac:dyDescent="0.25">
      <c r="A733" s="116"/>
      <c r="B733" s="113"/>
      <c r="C733" s="358"/>
      <c r="D733" s="113"/>
      <c r="G733" s="358"/>
      <c r="H733" s="113"/>
      <c r="I733" s="113"/>
      <c r="J733" s="113"/>
      <c r="K733" s="358"/>
      <c r="L733" s="113"/>
      <c r="M733" s="358"/>
      <c r="N733" s="358"/>
      <c r="O733" s="358"/>
      <c r="P733" s="358"/>
      <c r="Q733" s="399" t="str">
        <f>IFERROR(VLOOKUP(P733,VALIDATIONS!$IE$2:$IG$48,2,FALSE),"")</f>
        <v/>
      </c>
      <c r="R733" s="106" t="str">
        <f>IF(AND(H733="",I733="",J733="",K733="",L733="",M733="",N733="",O733=""),"",  IF(OR(I733="",M733=""),0,I733*VLOOKUP(M733,VALIDATIONS!$AK$2:$AL$6,2)) +  IF(OR(H733="",J733="",K733=""),0, (H733*J733)*VLOOKUP(K733,VALIDATIONS!$AI$2:$AJ$5,2)))</f>
        <v/>
      </c>
      <c r="S733" s="113"/>
    </row>
    <row r="734" spans="1:19" x14ac:dyDescent="0.25">
      <c r="A734" s="116"/>
      <c r="B734" s="113"/>
      <c r="C734" s="358"/>
      <c r="D734" s="113"/>
      <c r="G734" s="358"/>
      <c r="H734" s="113"/>
      <c r="I734" s="113"/>
      <c r="J734" s="113"/>
      <c r="K734" s="358"/>
      <c r="L734" s="113"/>
      <c r="M734" s="358"/>
      <c r="N734" s="358"/>
      <c r="O734" s="358"/>
      <c r="P734" s="358"/>
      <c r="Q734" s="399" t="str">
        <f>IFERROR(VLOOKUP(P734,VALIDATIONS!$IE$2:$IG$48,2,FALSE),"")</f>
        <v/>
      </c>
      <c r="R734" s="106" t="str">
        <f>IF(AND(H734="",I734="",J734="",K734="",L734="",M734="",N734="",O734=""),"",  IF(OR(I734="",M734=""),0,I734*VLOOKUP(M734,VALIDATIONS!$AK$2:$AL$6,2)) +  IF(OR(H734="",J734="",K734=""),0, (H734*J734)*VLOOKUP(K734,VALIDATIONS!$AI$2:$AJ$5,2)))</f>
        <v/>
      </c>
      <c r="S734" s="113"/>
    </row>
    <row r="735" spans="1:19" x14ac:dyDescent="0.25">
      <c r="A735" s="116"/>
      <c r="B735" s="113"/>
      <c r="C735" s="358"/>
      <c r="D735" s="113"/>
      <c r="G735" s="358"/>
      <c r="H735" s="113"/>
      <c r="I735" s="113"/>
      <c r="J735" s="113"/>
      <c r="K735" s="358"/>
      <c r="L735" s="113"/>
      <c r="M735" s="358"/>
      <c r="N735" s="358"/>
      <c r="O735" s="358"/>
      <c r="P735" s="358"/>
      <c r="Q735" s="399" t="str">
        <f>IFERROR(VLOOKUP(P735,VALIDATIONS!$IE$2:$IG$48,2,FALSE),"")</f>
        <v/>
      </c>
      <c r="R735" s="106" t="str">
        <f>IF(AND(H735="",I735="",J735="",K735="",L735="",M735="",N735="",O735=""),"",  IF(OR(I735="",M735=""),0,I735*VLOOKUP(M735,VALIDATIONS!$AK$2:$AL$6,2)) +  IF(OR(H735="",J735="",K735=""),0, (H735*J735)*VLOOKUP(K735,VALIDATIONS!$AI$2:$AJ$5,2)))</f>
        <v/>
      </c>
      <c r="S735" s="113"/>
    </row>
    <row r="736" spans="1:19" x14ac:dyDescent="0.25">
      <c r="A736" s="116"/>
      <c r="B736" s="113"/>
      <c r="C736" s="358"/>
      <c r="D736" s="113"/>
      <c r="G736" s="358"/>
      <c r="H736" s="113"/>
      <c r="I736" s="113"/>
      <c r="J736" s="113"/>
      <c r="K736" s="358"/>
      <c r="L736" s="113"/>
      <c r="M736" s="358"/>
      <c r="N736" s="358"/>
      <c r="O736" s="358"/>
      <c r="P736" s="358"/>
      <c r="Q736" s="399" t="str">
        <f>IFERROR(VLOOKUP(P736,VALIDATIONS!$IE$2:$IG$48,2,FALSE),"")</f>
        <v/>
      </c>
      <c r="R736" s="106" t="str">
        <f>IF(AND(H736="",I736="",J736="",K736="",L736="",M736="",N736="",O736=""),"",  IF(OR(I736="",M736=""),0,I736*VLOOKUP(M736,VALIDATIONS!$AK$2:$AL$6,2)) +  IF(OR(H736="",J736="",K736=""),0, (H736*J736)*VLOOKUP(K736,VALIDATIONS!$AI$2:$AJ$5,2)))</f>
        <v/>
      </c>
      <c r="S736" s="113"/>
    </row>
    <row r="737" spans="1:19" x14ac:dyDescent="0.25">
      <c r="A737" s="116"/>
      <c r="B737" s="113"/>
      <c r="C737" s="358"/>
      <c r="D737" s="113"/>
      <c r="G737" s="358"/>
      <c r="H737" s="113"/>
      <c r="I737" s="113"/>
      <c r="J737" s="113"/>
      <c r="K737" s="358"/>
      <c r="L737" s="113"/>
      <c r="M737" s="358"/>
      <c r="N737" s="358"/>
      <c r="O737" s="358"/>
      <c r="P737" s="358"/>
      <c r="Q737" s="399" t="str">
        <f>IFERROR(VLOOKUP(P737,VALIDATIONS!$IE$2:$IG$48,2,FALSE),"")</f>
        <v/>
      </c>
      <c r="R737" s="106" t="str">
        <f>IF(AND(H737="",I737="",J737="",K737="",L737="",M737="",N737="",O737=""),"",  IF(OR(I737="",M737=""),0,I737*VLOOKUP(M737,VALIDATIONS!$AK$2:$AL$6,2)) +  IF(OR(H737="",J737="",K737=""),0, (H737*J737)*VLOOKUP(K737,VALIDATIONS!$AI$2:$AJ$5,2)))</f>
        <v/>
      </c>
      <c r="S737" s="113"/>
    </row>
    <row r="738" spans="1:19" x14ac:dyDescent="0.25">
      <c r="A738" s="116"/>
      <c r="B738" s="113"/>
      <c r="C738" s="358"/>
      <c r="D738" s="113"/>
      <c r="G738" s="358"/>
      <c r="H738" s="113"/>
      <c r="I738" s="113"/>
      <c r="J738" s="113"/>
      <c r="K738" s="358"/>
      <c r="L738" s="113"/>
      <c r="M738" s="358"/>
      <c r="N738" s="358"/>
      <c r="O738" s="358"/>
      <c r="P738" s="358"/>
      <c r="Q738" s="399" t="str">
        <f>IFERROR(VLOOKUP(P738,VALIDATIONS!$IE$2:$IG$48,2,FALSE),"")</f>
        <v/>
      </c>
      <c r="R738" s="106" t="str">
        <f>IF(AND(H738="",I738="",J738="",K738="",L738="",M738="",N738="",O738=""),"",  IF(OR(I738="",M738=""),0,I738*VLOOKUP(M738,VALIDATIONS!$AK$2:$AL$6,2)) +  IF(OR(H738="",J738="",K738=""),0, (H738*J738)*VLOOKUP(K738,VALIDATIONS!$AI$2:$AJ$5,2)))</f>
        <v/>
      </c>
      <c r="S738" s="113"/>
    </row>
    <row r="739" spans="1:19" x14ac:dyDescent="0.25">
      <c r="A739" s="116"/>
      <c r="B739" s="113"/>
      <c r="C739" s="358"/>
      <c r="D739" s="113"/>
      <c r="G739" s="358"/>
      <c r="H739" s="113"/>
      <c r="I739" s="113"/>
      <c r="J739" s="113"/>
      <c r="K739" s="358"/>
      <c r="L739" s="113"/>
      <c r="M739" s="358"/>
      <c r="N739" s="358"/>
      <c r="O739" s="358"/>
      <c r="P739" s="358"/>
      <c r="Q739" s="399" t="str">
        <f>IFERROR(VLOOKUP(P739,VALIDATIONS!$IE$2:$IG$48,2,FALSE),"")</f>
        <v/>
      </c>
      <c r="R739" s="106" t="str">
        <f>IF(AND(H739="",I739="",J739="",K739="",L739="",M739="",N739="",O739=""),"",  IF(OR(I739="",M739=""),0,I739*VLOOKUP(M739,VALIDATIONS!$AK$2:$AL$6,2)) +  IF(OR(H739="",J739="",K739=""),0, (H739*J739)*VLOOKUP(K739,VALIDATIONS!$AI$2:$AJ$5,2)))</f>
        <v/>
      </c>
      <c r="S739" s="113"/>
    </row>
    <row r="740" spans="1:19" x14ac:dyDescent="0.25">
      <c r="A740" s="116"/>
      <c r="B740" s="113"/>
      <c r="C740" s="358"/>
      <c r="D740" s="113"/>
      <c r="G740" s="358"/>
      <c r="H740" s="113"/>
      <c r="I740" s="113"/>
      <c r="J740" s="113"/>
      <c r="K740" s="358"/>
      <c r="L740" s="113"/>
      <c r="M740" s="358"/>
      <c r="N740" s="358"/>
      <c r="O740" s="358"/>
      <c r="P740" s="358"/>
      <c r="Q740" s="399" t="str">
        <f>IFERROR(VLOOKUP(P740,VALIDATIONS!$IE$2:$IG$48,2,FALSE),"")</f>
        <v/>
      </c>
      <c r="R740" s="106" t="str">
        <f>IF(AND(H740="",I740="",J740="",K740="",L740="",M740="",N740="",O740=""),"",  IF(OR(I740="",M740=""),0,I740*VLOOKUP(M740,VALIDATIONS!$AK$2:$AL$6,2)) +  IF(OR(H740="",J740="",K740=""),0, (H740*J740)*VLOOKUP(K740,VALIDATIONS!$AI$2:$AJ$5,2)))</f>
        <v/>
      </c>
      <c r="S740" s="113"/>
    </row>
    <row r="741" spans="1:19" x14ac:dyDescent="0.25">
      <c r="A741" s="116"/>
      <c r="B741" s="113"/>
      <c r="C741" s="358"/>
      <c r="D741" s="113"/>
      <c r="G741" s="358"/>
      <c r="H741" s="113"/>
      <c r="I741" s="113"/>
      <c r="J741" s="113"/>
      <c r="K741" s="358"/>
      <c r="L741" s="113"/>
      <c r="M741" s="358"/>
      <c r="N741" s="358"/>
      <c r="O741" s="358"/>
      <c r="P741" s="358"/>
      <c r="Q741" s="399" t="str">
        <f>IFERROR(VLOOKUP(P741,VALIDATIONS!$IE$2:$IG$48,2,FALSE),"")</f>
        <v/>
      </c>
      <c r="R741" s="106" t="str">
        <f>IF(AND(H741="",I741="",J741="",K741="",L741="",M741="",N741="",O741=""),"",  IF(OR(I741="",M741=""),0,I741*VLOOKUP(M741,VALIDATIONS!$AK$2:$AL$6,2)) +  IF(OR(H741="",J741="",K741=""),0, (H741*J741)*VLOOKUP(K741,VALIDATIONS!$AI$2:$AJ$5,2)))</f>
        <v/>
      </c>
      <c r="S741" s="113"/>
    </row>
    <row r="742" spans="1:19" x14ac:dyDescent="0.25">
      <c r="A742" s="116"/>
      <c r="B742" s="113"/>
      <c r="C742" s="358"/>
      <c r="D742" s="113"/>
      <c r="G742" s="358"/>
      <c r="H742" s="113"/>
      <c r="I742" s="113"/>
      <c r="J742" s="113"/>
      <c r="K742" s="358"/>
      <c r="L742" s="113"/>
      <c r="M742" s="358"/>
      <c r="N742" s="358"/>
      <c r="O742" s="358"/>
      <c r="P742" s="358"/>
      <c r="Q742" s="399" t="str">
        <f>IFERROR(VLOOKUP(P742,VALIDATIONS!$IE$2:$IG$48,2,FALSE),"")</f>
        <v/>
      </c>
      <c r="R742" s="106" t="str">
        <f>IF(AND(H742="",I742="",J742="",K742="",L742="",M742="",N742="",O742=""),"",  IF(OR(I742="",M742=""),0,I742*VLOOKUP(M742,VALIDATIONS!$AK$2:$AL$6,2)) +  IF(OR(H742="",J742="",K742=""),0, (H742*J742)*VLOOKUP(K742,VALIDATIONS!$AI$2:$AJ$5,2)))</f>
        <v/>
      </c>
      <c r="S742" s="113"/>
    </row>
    <row r="743" spans="1:19" x14ac:dyDescent="0.25">
      <c r="A743" s="116"/>
      <c r="B743" s="113"/>
      <c r="C743" s="358"/>
      <c r="D743" s="113"/>
      <c r="G743" s="358"/>
      <c r="H743" s="113"/>
      <c r="I743" s="113"/>
      <c r="J743" s="113"/>
      <c r="K743" s="358"/>
      <c r="L743" s="113"/>
      <c r="M743" s="358"/>
      <c r="N743" s="358"/>
      <c r="O743" s="358"/>
      <c r="P743" s="358"/>
      <c r="Q743" s="399" t="str">
        <f>IFERROR(VLOOKUP(P743,VALIDATIONS!$IE$2:$IG$48,2,FALSE),"")</f>
        <v/>
      </c>
      <c r="R743" s="106" t="str">
        <f>IF(AND(H743="",I743="",J743="",K743="",L743="",M743="",N743="",O743=""),"",  IF(OR(I743="",M743=""),0,I743*VLOOKUP(M743,VALIDATIONS!$AK$2:$AL$6,2)) +  IF(OR(H743="",J743="",K743=""),0, (H743*J743)*VLOOKUP(K743,VALIDATIONS!$AI$2:$AJ$5,2)))</f>
        <v/>
      </c>
      <c r="S743" s="113"/>
    </row>
    <row r="744" spans="1:19" x14ac:dyDescent="0.25">
      <c r="A744" s="116"/>
      <c r="B744" s="113"/>
      <c r="C744" s="358"/>
      <c r="D744" s="113"/>
      <c r="G744" s="358"/>
      <c r="H744" s="113"/>
      <c r="I744" s="113"/>
      <c r="J744" s="113"/>
      <c r="K744" s="358"/>
      <c r="L744" s="113"/>
      <c r="M744" s="358"/>
      <c r="N744" s="358"/>
      <c r="O744" s="358"/>
      <c r="P744" s="358"/>
      <c r="Q744" s="399" t="str">
        <f>IFERROR(VLOOKUP(P744,VALIDATIONS!$IE$2:$IG$48,2,FALSE),"")</f>
        <v/>
      </c>
      <c r="R744" s="106" t="str">
        <f>IF(AND(H744="",I744="",J744="",K744="",L744="",M744="",N744="",O744=""),"",  IF(OR(I744="",M744=""),0,I744*VLOOKUP(M744,VALIDATIONS!$AK$2:$AL$6,2)) +  IF(OR(H744="",J744="",K744=""),0, (H744*J744)*VLOOKUP(K744,VALIDATIONS!$AI$2:$AJ$5,2)))</f>
        <v/>
      </c>
      <c r="S744" s="113"/>
    </row>
    <row r="745" spans="1:19" x14ac:dyDescent="0.25">
      <c r="A745" s="116"/>
      <c r="B745" s="113"/>
      <c r="C745" s="358"/>
      <c r="D745" s="113"/>
      <c r="G745" s="358"/>
      <c r="H745" s="113"/>
      <c r="I745" s="113"/>
      <c r="J745" s="113"/>
      <c r="K745" s="358"/>
      <c r="L745" s="113"/>
      <c r="M745" s="358"/>
      <c r="N745" s="358"/>
      <c r="O745" s="358"/>
      <c r="P745" s="358"/>
      <c r="Q745" s="399" t="str">
        <f>IFERROR(VLOOKUP(P745,VALIDATIONS!$IE$2:$IG$48,2,FALSE),"")</f>
        <v/>
      </c>
      <c r="R745" s="106" t="str">
        <f>IF(AND(H745="",I745="",J745="",K745="",L745="",M745="",N745="",O745=""),"",  IF(OR(I745="",M745=""),0,I745*VLOOKUP(M745,VALIDATIONS!$AK$2:$AL$6,2)) +  IF(OR(H745="",J745="",K745=""),0, (H745*J745)*VLOOKUP(K745,VALIDATIONS!$AI$2:$AJ$5,2)))</f>
        <v/>
      </c>
      <c r="S745" s="113"/>
    </row>
    <row r="746" spans="1:19" x14ac:dyDescent="0.25">
      <c r="A746" s="116"/>
      <c r="B746" s="113"/>
      <c r="C746" s="358"/>
      <c r="D746" s="113"/>
      <c r="G746" s="358"/>
      <c r="H746" s="113"/>
      <c r="I746" s="113"/>
      <c r="J746" s="113"/>
      <c r="K746" s="358"/>
      <c r="L746" s="113"/>
      <c r="M746" s="358"/>
      <c r="N746" s="358"/>
      <c r="O746" s="358"/>
      <c r="P746" s="358"/>
      <c r="Q746" s="399" t="str">
        <f>IFERROR(VLOOKUP(P746,VALIDATIONS!$IE$2:$IG$48,2,FALSE),"")</f>
        <v/>
      </c>
      <c r="R746" s="106" t="str">
        <f>IF(AND(H746="",I746="",J746="",K746="",L746="",M746="",N746="",O746=""),"",  IF(OR(I746="",M746=""),0,I746*VLOOKUP(M746,VALIDATIONS!$AK$2:$AL$6,2)) +  IF(OR(H746="",J746="",K746=""),0, (H746*J746)*VLOOKUP(K746,VALIDATIONS!$AI$2:$AJ$5,2)))</f>
        <v/>
      </c>
      <c r="S746" s="113"/>
    </row>
    <row r="747" spans="1:19" x14ac:dyDescent="0.25">
      <c r="A747" s="116"/>
      <c r="B747" s="113"/>
      <c r="C747" s="358"/>
      <c r="D747" s="113"/>
      <c r="G747" s="358"/>
      <c r="H747" s="113"/>
      <c r="I747" s="113"/>
      <c r="J747" s="113"/>
      <c r="K747" s="358"/>
      <c r="L747" s="113"/>
      <c r="M747" s="358"/>
      <c r="N747" s="358"/>
      <c r="O747" s="358"/>
      <c r="P747" s="358"/>
      <c r="Q747" s="399" t="str">
        <f>IFERROR(VLOOKUP(P747,VALIDATIONS!$IE$2:$IG$48,2,FALSE),"")</f>
        <v/>
      </c>
      <c r="R747" s="106" t="str">
        <f>IF(AND(H747="",I747="",J747="",K747="",L747="",M747="",N747="",O747=""),"",  IF(OR(I747="",M747=""),0,I747*VLOOKUP(M747,VALIDATIONS!$AK$2:$AL$6,2)) +  IF(OR(H747="",J747="",K747=""),0, (H747*J747)*VLOOKUP(K747,VALIDATIONS!$AI$2:$AJ$5,2)))</f>
        <v/>
      </c>
      <c r="S747" s="113"/>
    </row>
    <row r="748" spans="1:19" x14ac:dyDescent="0.25">
      <c r="A748" s="116"/>
      <c r="B748" s="113"/>
      <c r="C748" s="358"/>
      <c r="D748" s="113"/>
      <c r="G748" s="358"/>
      <c r="H748" s="113"/>
      <c r="I748" s="113"/>
      <c r="J748" s="113"/>
      <c r="K748" s="358"/>
      <c r="L748" s="113"/>
      <c r="M748" s="358"/>
      <c r="N748" s="358"/>
      <c r="O748" s="358"/>
      <c r="P748" s="358"/>
      <c r="Q748" s="399" t="str">
        <f>IFERROR(VLOOKUP(P748,VALIDATIONS!$IE$2:$IG$48,2,FALSE),"")</f>
        <v/>
      </c>
      <c r="R748" s="106" t="str">
        <f>IF(AND(H748="",I748="",J748="",K748="",L748="",M748="",N748="",O748=""),"",  IF(OR(I748="",M748=""),0,I748*VLOOKUP(M748,VALIDATIONS!$AK$2:$AL$6,2)) +  IF(OR(H748="",J748="",K748=""),0, (H748*J748)*VLOOKUP(K748,VALIDATIONS!$AI$2:$AJ$5,2)))</f>
        <v/>
      </c>
      <c r="S748" s="113"/>
    </row>
    <row r="749" spans="1:19" x14ac:dyDescent="0.25">
      <c r="A749" s="116"/>
      <c r="B749" s="113"/>
      <c r="C749" s="358"/>
      <c r="D749" s="113"/>
      <c r="G749" s="358"/>
      <c r="H749" s="113"/>
      <c r="I749" s="113"/>
      <c r="J749" s="113"/>
      <c r="K749" s="358"/>
      <c r="L749" s="113"/>
      <c r="M749" s="358"/>
      <c r="N749" s="358"/>
      <c r="O749" s="358"/>
      <c r="P749" s="358"/>
      <c r="Q749" s="399" t="str">
        <f>IFERROR(VLOOKUP(P749,VALIDATIONS!$IE$2:$IG$48,2,FALSE),"")</f>
        <v/>
      </c>
      <c r="R749" s="106" t="str">
        <f>IF(AND(H749="",I749="",J749="",K749="",L749="",M749="",N749="",O749=""),"",  IF(OR(I749="",M749=""),0,I749*VLOOKUP(M749,VALIDATIONS!$AK$2:$AL$6,2)) +  IF(OR(H749="",J749="",K749=""),0, (H749*J749)*VLOOKUP(K749,VALIDATIONS!$AI$2:$AJ$5,2)))</f>
        <v/>
      </c>
      <c r="S749" s="113"/>
    </row>
    <row r="750" spans="1:19" x14ac:dyDescent="0.25">
      <c r="A750" s="116"/>
      <c r="B750" s="113"/>
      <c r="C750" s="358"/>
      <c r="D750" s="113"/>
      <c r="G750" s="358"/>
      <c r="H750" s="113"/>
      <c r="I750" s="113"/>
      <c r="J750" s="113"/>
      <c r="K750" s="358"/>
      <c r="L750" s="113"/>
      <c r="M750" s="358"/>
      <c r="N750" s="358"/>
      <c r="O750" s="358"/>
      <c r="P750" s="358"/>
      <c r="Q750" s="399" t="str">
        <f>IFERROR(VLOOKUP(P750,VALIDATIONS!$IE$2:$IG$48,2,FALSE),"")</f>
        <v/>
      </c>
      <c r="R750" s="106" t="str">
        <f>IF(AND(H750="",I750="",J750="",K750="",L750="",M750="",N750="",O750=""),"",  IF(OR(I750="",M750=""),0,I750*VLOOKUP(M750,VALIDATIONS!$AK$2:$AL$6,2)) +  IF(OR(H750="",J750="",K750=""),0, (H750*J750)*VLOOKUP(K750,VALIDATIONS!$AI$2:$AJ$5,2)))</f>
        <v/>
      </c>
      <c r="S750" s="113"/>
    </row>
    <row r="751" spans="1:19" x14ac:dyDescent="0.25">
      <c r="A751" s="116"/>
      <c r="B751" s="113"/>
      <c r="C751" s="358"/>
      <c r="D751" s="113"/>
      <c r="G751" s="358"/>
      <c r="H751" s="113"/>
      <c r="I751" s="113"/>
      <c r="J751" s="113"/>
      <c r="K751" s="358"/>
      <c r="L751" s="113"/>
      <c r="M751" s="358"/>
      <c r="N751" s="358"/>
      <c r="O751" s="358"/>
      <c r="P751" s="358"/>
      <c r="Q751" s="399" t="str">
        <f>IFERROR(VLOOKUP(P751,VALIDATIONS!$IE$2:$IG$48,2,FALSE),"")</f>
        <v/>
      </c>
      <c r="R751" s="106" t="str">
        <f>IF(AND(H751="",I751="",J751="",K751="",L751="",M751="",N751="",O751=""),"",  IF(OR(I751="",M751=""),0,I751*VLOOKUP(M751,VALIDATIONS!$AK$2:$AL$6,2)) +  IF(OR(H751="",J751="",K751=""),0, (H751*J751)*VLOOKUP(K751,VALIDATIONS!$AI$2:$AJ$5,2)))</f>
        <v/>
      </c>
      <c r="S751" s="113"/>
    </row>
    <row r="752" spans="1:19" x14ac:dyDescent="0.25">
      <c r="A752" s="116"/>
      <c r="B752" s="113"/>
      <c r="C752" s="358"/>
      <c r="D752" s="113"/>
      <c r="G752" s="358"/>
      <c r="H752" s="113"/>
      <c r="I752" s="113"/>
      <c r="J752" s="113"/>
      <c r="K752" s="358"/>
      <c r="L752" s="113"/>
      <c r="M752" s="358"/>
      <c r="N752" s="358"/>
      <c r="O752" s="358"/>
      <c r="P752" s="358"/>
      <c r="Q752" s="399" t="str">
        <f>IFERROR(VLOOKUP(P752,VALIDATIONS!$IE$2:$IG$48,2,FALSE),"")</f>
        <v/>
      </c>
      <c r="R752" s="106" t="str">
        <f>IF(AND(H752="",I752="",J752="",K752="",L752="",M752="",N752="",O752=""),"",  IF(OR(I752="",M752=""),0,I752*VLOOKUP(M752,VALIDATIONS!$AK$2:$AL$6,2)) +  IF(OR(H752="",J752="",K752=""),0, (H752*J752)*VLOOKUP(K752,VALIDATIONS!$AI$2:$AJ$5,2)))</f>
        <v/>
      </c>
      <c r="S752" s="113"/>
    </row>
    <row r="753" spans="1:19" x14ac:dyDescent="0.25">
      <c r="A753" s="116"/>
      <c r="B753" s="113"/>
      <c r="C753" s="358"/>
      <c r="D753" s="113"/>
      <c r="G753" s="358"/>
      <c r="H753" s="113"/>
      <c r="I753" s="113"/>
      <c r="J753" s="113"/>
      <c r="K753" s="358"/>
      <c r="L753" s="113"/>
      <c r="M753" s="358"/>
      <c r="N753" s="358"/>
      <c r="O753" s="358"/>
      <c r="P753" s="358"/>
      <c r="Q753" s="399" t="str">
        <f>IFERROR(VLOOKUP(P753,VALIDATIONS!$IE$2:$IG$48,2,FALSE),"")</f>
        <v/>
      </c>
      <c r="R753" s="106" t="str">
        <f>IF(AND(H753="",I753="",J753="",K753="",L753="",M753="",N753="",O753=""),"",  IF(OR(I753="",M753=""),0,I753*VLOOKUP(M753,VALIDATIONS!$AK$2:$AL$6,2)) +  IF(OR(H753="",J753="",K753=""),0, (H753*J753)*VLOOKUP(K753,VALIDATIONS!$AI$2:$AJ$5,2)))</f>
        <v/>
      </c>
      <c r="S753" s="113"/>
    </row>
    <row r="754" spans="1:19" x14ac:dyDescent="0.25">
      <c r="A754" s="116"/>
      <c r="B754" s="113"/>
      <c r="C754" s="358"/>
      <c r="D754" s="113"/>
      <c r="G754" s="358"/>
      <c r="H754" s="113"/>
      <c r="I754" s="113"/>
      <c r="J754" s="113"/>
      <c r="K754" s="358"/>
      <c r="L754" s="113"/>
      <c r="M754" s="358"/>
      <c r="N754" s="358"/>
      <c r="O754" s="358"/>
      <c r="P754" s="358"/>
      <c r="Q754" s="399" t="str">
        <f>IFERROR(VLOOKUP(P754,VALIDATIONS!$IE$2:$IG$48,2,FALSE),"")</f>
        <v/>
      </c>
      <c r="R754" s="106" t="str">
        <f>IF(AND(H754="",I754="",J754="",K754="",L754="",M754="",N754="",O754=""),"",  IF(OR(I754="",M754=""),0,I754*VLOOKUP(M754,VALIDATIONS!$AK$2:$AL$6,2)) +  IF(OR(H754="",J754="",K754=""),0, (H754*J754)*VLOOKUP(K754,VALIDATIONS!$AI$2:$AJ$5,2)))</f>
        <v/>
      </c>
      <c r="S754" s="113"/>
    </row>
    <row r="755" spans="1:19" x14ac:dyDescent="0.25">
      <c r="A755" s="116"/>
      <c r="B755" s="113"/>
      <c r="C755" s="358"/>
      <c r="D755" s="113"/>
      <c r="G755" s="358"/>
      <c r="H755" s="113"/>
      <c r="I755" s="113"/>
      <c r="J755" s="113"/>
      <c r="K755" s="358"/>
      <c r="L755" s="113"/>
      <c r="M755" s="358"/>
      <c r="N755" s="358"/>
      <c r="O755" s="358"/>
      <c r="P755" s="358"/>
      <c r="Q755" s="399" t="str">
        <f>IFERROR(VLOOKUP(P755,VALIDATIONS!$IE$2:$IG$48,2,FALSE),"")</f>
        <v/>
      </c>
      <c r="R755" s="106" t="str">
        <f>IF(AND(H755="",I755="",J755="",K755="",L755="",M755="",N755="",O755=""),"",  IF(OR(I755="",M755=""),0,I755*VLOOKUP(M755,VALIDATIONS!$AK$2:$AL$6,2)) +  IF(OR(H755="",J755="",K755=""),0, (H755*J755)*VLOOKUP(K755,VALIDATIONS!$AI$2:$AJ$5,2)))</f>
        <v/>
      </c>
      <c r="S755" s="113"/>
    </row>
    <row r="756" spans="1:19" x14ac:dyDescent="0.25">
      <c r="A756" s="116"/>
      <c r="B756" s="113"/>
      <c r="C756" s="358"/>
      <c r="D756" s="113"/>
      <c r="G756" s="358"/>
      <c r="H756" s="113"/>
      <c r="I756" s="113"/>
      <c r="J756" s="113"/>
      <c r="K756" s="358"/>
      <c r="L756" s="113"/>
      <c r="M756" s="358"/>
      <c r="N756" s="358"/>
      <c r="O756" s="358"/>
      <c r="P756" s="358"/>
      <c r="Q756" s="399" t="str">
        <f>IFERROR(VLOOKUP(P756,VALIDATIONS!$IE$2:$IG$48,2,FALSE),"")</f>
        <v/>
      </c>
      <c r="R756" s="106" t="str">
        <f>IF(AND(H756="",I756="",J756="",K756="",L756="",M756="",N756="",O756=""),"",  IF(OR(I756="",M756=""),0,I756*VLOOKUP(M756,VALIDATIONS!$AK$2:$AL$6,2)) +  IF(OR(H756="",J756="",K756=""),0, (H756*J756)*VLOOKUP(K756,VALIDATIONS!$AI$2:$AJ$5,2)))</f>
        <v/>
      </c>
      <c r="S756" s="113"/>
    </row>
    <row r="757" spans="1:19" x14ac:dyDescent="0.25">
      <c r="A757" s="116"/>
      <c r="B757" s="113"/>
      <c r="C757" s="358"/>
      <c r="D757" s="113"/>
      <c r="G757" s="358"/>
      <c r="H757" s="113"/>
      <c r="I757" s="113"/>
      <c r="J757" s="113"/>
      <c r="K757" s="358"/>
      <c r="L757" s="113"/>
      <c r="M757" s="358"/>
      <c r="N757" s="358"/>
      <c r="O757" s="358"/>
      <c r="P757" s="358"/>
      <c r="Q757" s="399" t="str">
        <f>IFERROR(VLOOKUP(P757,VALIDATIONS!$IE$2:$IG$48,2,FALSE),"")</f>
        <v/>
      </c>
      <c r="R757" s="106" t="str">
        <f>IF(AND(H757="",I757="",J757="",K757="",L757="",M757="",N757="",O757=""),"",  IF(OR(I757="",M757=""),0,I757*VLOOKUP(M757,VALIDATIONS!$AK$2:$AL$6,2)) +  IF(OR(H757="",J757="",K757=""),0, (H757*J757)*VLOOKUP(K757,VALIDATIONS!$AI$2:$AJ$5,2)))</f>
        <v/>
      </c>
      <c r="S757" s="113"/>
    </row>
    <row r="758" spans="1:19" x14ac:dyDescent="0.25">
      <c r="A758" s="116"/>
      <c r="B758" s="113"/>
      <c r="C758" s="358"/>
      <c r="D758" s="113"/>
      <c r="G758" s="358"/>
      <c r="H758" s="113"/>
      <c r="I758" s="113"/>
      <c r="J758" s="113"/>
      <c r="K758" s="358"/>
      <c r="L758" s="113"/>
      <c r="M758" s="358"/>
      <c r="N758" s="358"/>
      <c r="O758" s="358"/>
      <c r="P758" s="358"/>
      <c r="Q758" s="399" t="str">
        <f>IFERROR(VLOOKUP(P758,VALIDATIONS!$IE$2:$IG$48,2,FALSE),"")</f>
        <v/>
      </c>
      <c r="R758" s="106" t="str">
        <f>IF(AND(H758="",I758="",J758="",K758="",L758="",M758="",N758="",O758=""),"",  IF(OR(I758="",M758=""),0,I758*VLOOKUP(M758,VALIDATIONS!$AK$2:$AL$6,2)) +  IF(OR(H758="",J758="",K758=""),0, (H758*J758)*VLOOKUP(K758,VALIDATIONS!$AI$2:$AJ$5,2)))</f>
        <v/>
      </c>
      <c r="S758" s="113"/>
    </row>
    <row r="759" spans="1:19" x14ac:dyDescent="0.25">
      <c r="A759" s="116"/>
      <c r="B759" s="113"/>
      <c r="C759" s="358"/>
      <c r="D759" s="113"/>
      <c r="G759" s="358"/>
      <c r="H759" s="113"/>
      <c r="I759" s="113"/>
      <c r="J759" s="113"/>
      <c r="K759" s="358"/>
      <c r="L759" s="113"/>
      <c r="M759" s="358"/>
      <c r="N759" s="358"/>
      <c r="O759" s="358"/>
      <c r="P759" s="358"/>
      <c r="Q759" s="399" t="str">
        <f>IFERROR(VLOOKUP(P759,VALIDATIONS!$IE$2:$IG$48,2,FALSE),"")</f>
        <v/>
      </c>
      <c r="R759" s="106" t="str">
        <f>IF(AND(H759="",I759="",J759="",K759="",L759="",M759="",N759="",O759=""),"",  IF(OR(I759="",M759=""),0,I759*VLOOKUP(M759,VALIDATIONS!$AK$2:$AL$6,2)) +  IF(OR(H759="",J759="",K759=""),0, (H759*J759)*VLOOKUP(K759,VALIDATIONS!$AI$2:$AJ$5,2)))</f>
        <v/>
      </c>
      <c r="S759" s="113"/>
    </row>
    <row r="760" spans="1:19" x14ac:dyDescent="0.25">
      <c r="A760" s="116"/>
      <c r="B760" s="113"/>
      <c r="C760" s="358"/>
      <c r="D760" s="113"/>
      <c r="G760" s="358"/>
      <c r="H760" s="113"/>
      <c r="I760" s="113"/>
      <c r="J760" s="113"/>
      <c r="K760" s="358"/>
      <c r="L760" s="113"/>
      <c r="M760" s="358"/>
      <c r="N760" s="358"/>
      <c r="O760" s="358"/>
      <c r="P760" s="358"/>
      <c r="Q760" s="399" t="str">
        <f>IFERROR(VLOOKUP(P760,VALIDATIONS!$IE$2:$IG$48,2,FALSE),"")</f>
        <v/>
      </c>
      <c r="R760" s="106" t="str">
        <f>IF(AND(H760="",I760="",J760="",K760="",L760="",M760="",N760="",O760=""),"",  IF(OR(I760="",M760=""),0,I760*VLOOKUP(M760,VALIDATIONS!$AK$2:$AL$6,2)) +  IF(OR(H760="",J760="",K760=""),0, (H760*J760)*VLOOKUP(K760,VALIDATIONS!$AI$2:$AJ$5,2)))</f>
        <v/>
      </c>
      <c r="S760" s="113"/>
    </row>
    <row r="761" spans="1:19" x14ac:dyDescent="0.25">
      <c r="A761" s="116"/>
      <c r="B761" s="113"/>
      <c r="C761" s="358"/>
      <c r="D761" s="113"/>
      <c r="G761" s="358"/>
      <c r="H761" s="113"/>
      <c r="I761" s="113"/>
      <c r="J761" s="113"/>
      <c r="K761" s="358"/>
      <c r="L761" s="113"/>
      <c r="M761" s="358"/>
      <c r="N761" s="358"/>
      <c r="O761" s="358"/>
      <c r="P761" s="358"/>
      <c r="Q761" s="399" t="str">
        <f>IFERROR(VLOOKUP(P761,VALIDATIONS!$IE$2:$IG$48,2,FALSE),"")</f>
        <v/>
      </c>
      <c r="R761" s="106" t="str">
        <f>IF(AND(H761="",I761="",J761="",K761="",L761="",M761="",N761="",O761=""),"",  IF(OR(I761="",M761=""),0,I761*VLOOKUP(M761,VALIDATIONS!$AK$2:$AL$6,2)) +  IF(OR(H761="",J761="",K761=""),0, (H761*J761)*VLOOKUP(K761,VALIDATIONS!$AI$2:$AJ$5,2)))</f>
        <v/>
      </c>
      <c r="S761" s="113"/>
    </row>
    <row r="762" spans="1:19" x14ac:dyDescent="0.25">
      <c r="A762" s="116"/>
      <c r="B762" s="113"/>
      <c r="C762" s="358"/>
      <c r="D762" s="113"/>
      <c r="G762" s="358"/>
      <c r="H762" s="113"/>
      <c r="I762" s="113"/>
      <c r="J762" s="113"/>
      <c r="K762" s="358"/>
      <c r="L762" s="113"/>
      <c r="M762" s="358"/>
      <c r="N762" s="358"/>
      <c r="O762" s="358"/>
      <c r="P762" s="358"/>
      <c r="Q762" s="399" t="str">
        <f>IFERROR(VLOOKUP(P762,VALIDATIONS!$IE$2:$IG$48,2,FALSE),"")</f>
        <v/>
      </c>
      <c r="R762" s="106" t="str">
        <f>IF(AND(H762="",I762="",J762="",K762="",L762="",M762="",N762="",O762=""),"",  IF(OR(I762="",M762=""),0,I762*VLOOKUP(M762,VALIDATIONS!$AK$2:$AL$6,2)) +  IF(OR(H762="",J762="",K762=""),0, (H762*J762)*VLOOKUP(K762,VALIDATIONS!$AI$2:$AJ$5,2)))</f>
        <v/>
      </c>
      <c r="S762" s="113"/>
    </row>
    <row r="763" spans="1:19" x14ac:dyDescent="0.25">
      <c r="A763" s="116"/>
      <c r="B763" s="113"/>
      <c r="C763" s="358"/>
      <c r="D763" s="113"/>
      <c r="G763" s="358"/>
      <c r="H763" s="113"/>
      <c r="I763" s="113"/>
      <c r="J763" s="113"/>
      <c r="K763" s="358"/>
      <c r="L763" s="113"/>
      <c r="M763" s="358"/>
      <c r="N763" s="358"/>
      <c r="O763" s="358"/>
      <c r="P763" s="358"/>
      <c r="Q763" s="399" t="str">
        <f>IFERROR(VLOOKUP(P763,VALIDATIONS!$IE$2:$IG$48,2,FALSE),"")</f>
        <v/>
      </c>
      <c r="R763" s="106" t="str">
        <f>IF(AND(H763="",I763="",J763="",K763="",L763="",M763="",N763="",O763=""),"",  IF(OR(I763="",M763=""),0,I763*VLOOKUP(M763,VALIDATIONS!$AK$2:$AL$6,2)) +  IF(OR(H763="",J763="",K763=""),0, (H763*J763)*VLOOKUP(K763,VALIDATIONS!$AI$2:$AJ$5,2)))</f>
        <v/>
      </c>
      <c r="S763" s="113"/>
    </row>
    <row r="764" spans="1:19" x14ac:dyDescent="0.25">
      <c r="A764" s="116"/>
      <c r="B764" s="113"/>
      <c r="C764" s="358"/>
      <c r="D764" s="113"/>
      <c r="G764" s="358"/>
      <c r="H764" s="113"/>
      <c r="I764" s="113"/>
      <c r="J764" s="113"/>
      <c r="K764" s="358"/>
      <c r="L764" s="113"/>
      <c r="M764" s="358"/>
      <c r="N764" s="358"/>
      <c r="O764" s="358"/>
      <c r="P764" s="358"/>
      <c r="Q764" s="399" t="str">
        <f>IFERROR(VLOOKUP(P764,VALIDATIONS!$IE$2:$IG$48,2,FALSE),"")</f>
        <v/>
      </c>
      <c r="R764" s="106" t="str">
        <f>IF(AND(H764="",I764="",J764="",K764="",L764="",M764="",N764="",O764=""),"",  IF(OR(I764="",M764=""),0,I764*VLOOKUP(M764,VALIDATIONS!$AK$2:$AL$6,2)) +  IF(OR(H764="",J764="",K764=""),0, (H764*J764)*VLOOKUP(K764,VALIDATIONS!$AI$2:$AJ$5,2)))</f>
        <v/>
      </c>
      <c r="S764" s="113"/>
    </row>
    <row r="765" spans="1:19" x14ac:dyDescent="0.25">
      <c r="A765" s="116"/>
      <c r="B765" s="113"/>
      <c r="C765" s="358"/>
      <c r="D765" s="113"/>
      <c r="G765" s="358"/>
      <c r="H765" s="113"/>
      <c r="I765" s="113"/>
      <c r="J765" s="113"/>
      <c r="K765" s="358"/>
      <c r="L765" s="113"/>
      <c r="M765" s="358"/>
      <c r="N765" s="358"/>
      <c r="O765" s="358"/>
      <c r="P765" s="358"/>
      <c r="Q765" s="399" t="str">
        <f>IFERROR(VLOOKUP(P765,VALIDATIONS!$IE$2:$IG$48,2,FALSE),"")</f>
        <v/>
      </c>
      <c r="R765" s="106" t="str">
        <f>IF(AND(H765="",I765="",J765="",K765="",L765="",M765="",N765="",O765=""),"",  IF(OR(I765="",M765=""),0,I765*VLOOKUP(M765,VALIDATIONS!$AK$2:$AL$6,2)) +  IF(OR(H765="",J765="",K765=""),0, (H765*J765)*VLOOKUP(K765,VALIDATIONS!$AI$2:$AJ$5,2)))</f>
        <v/>
      </c>
      <c r="S765" s="113"/>
    </row>
    <row r="766" spans="1:19" x14ac:dyDescent="0.25">
      <c r="A766" s="116"/>
      <c r="B766" s="113"/>
      <c r="C766" s="358"/>
      <c r="D766" s="113"/>
      <c r="G766" s="358"/>
      <c r="H766" s="113"/>
      <c r="I766" s="113"/>
      <c r="J766" s="113"/>
      <c r="K766" s="358"/>
      <c r="L766" s="113"/>
      <c r="M766" s="358"/>
      <c r="N766" s="358"/>
      <c r="O766" s="358"/>
      <c r="P766" s="358"/>
      <c r="Q766" s="399" t="str">
        <f>IFERROR(VLOOKUP(P766,VALIDATIONS!$IE$2:$IG$48,2,FALSE),"")</f>
        <v/>
      </c>
      <c r="R766" s="106" t="str">
        <f>IF(AND(H766="",I766="",J766="",K766="",L766="",M766="",N766="",O766=""),"",  IF(OR(I766="",M766=""),0,I766*VLOOKUP(M766,VALIDATIONS!$AK$2:$AL$6,2)) +  IF(OR(H766="",J766="",K766=""),0, (H766*J766)*VLOOKUP(K766,VALIDATIONS!$AI$2:$AJ$5,2)))</f>
        <v/>
      </c>
      <c r="S766" s="113"/>
    </row>
    <row r="767" spans="1:19" x14ac:dyDescent="0.25">
      <c r="A767" s="116"/>
      <c r="B767" s="113"/>
      <c r="C767" s="358"/>
      <c r="D767" s="113"/>
      <c r="G767" s="358"/>
      <c r="H767" s="113"/>
      <c r="I767" s="113"/>
      <c r="J767" s="113"/>
      <c r="K767" s="358"/>
      <c r="L767" s="113"/>
      <c r="M767" s="358"/>
      <c r="N767" s="358"/>
      <c r="O767" s="358"/>
      <c r="P767" s="358"/>
      <c r="Q767" s="399" t="str">
        <f>IFERROR(VLOOKUP(P767,VALIDATIONS!$IE$2:$IG$48,2,FALSE),"")</f>
        <v/>
      </c>
      <c r="R767" s="106" t="str">
        <f>IF(AND(H767="",I767="",J767="",K767="",L767="",M767="",N767="",O767=""),"",  IF(OR(I767="",M767=""),0,I767*VLOOKUP(M767,VALIDATIONS!$AK$2:$AL$6,2)) +  IF(OR(H767="",J767="",K767=""),0, (H767*J767)*VLOOKUP(K767,VALIDATIONS!$AI$2:$AJ$5,2)))</f>
        <v/>
      </c>
      <c r="S767" s="113"/>
    </row>
    <row r="768" spans="1:19" x14ac:dyDescent="0.25">
      <c r="A768" s="116"/>
      <c r="B768" s="113"/>
      <c r="C768" s="358"/>
      <c r="D768" s="113"/>
      <c r="G768" s="358"/>
      <c r="H768" s="113"/>
      <c r="I768" s="113"/>
      <c r="J768" s="113"/>
      <c r="K768" s="358"/>
      <c r="L768" s="113"/>
      <c r="M768" s="358"/>
      <c r="N768" s="358"/>
      <c r="O768" s="358"/>
      <c r="P768" s="358"/>
      <c r="Q768" s="399" t="str">
        <f>IFERROR(VLOOKUP(P768,VALIDATIONS!$IE$2:$IG$48,2,FALSE),"")</f>
        <v/>
      </c>
      <c r="R768" s="106" t="str">
        <f>IF(AND(H768="",I768="",J768="",K768="",L768="",M768="",N768="",O768=""),"",  IF(OR(I768="",M768=""),0,I768*VLOOKUP(M768,VALIDATIONS!$AK$2:$AL$6,2)) +  IF(OR(H768="",J768="",K768=""),0, (H768*J768)*VLOOKUP(K768,VALIDATIONS!$AI$2:$AJ$5,2)))</f>
        <v/>
      </c>
      <c r="S768" s="113"/>
    </row>
    <row r="769" spans="1:19" x14ac:dyDescent="0.25">
      <c r="A769" s="116"/>
      <c r="B769" s="113"/>
      <c r="C769" s="358"/>
      <c r="D769" s="113"/>
      <c r="G769" s="358"/>
      <c r="H769" s="113"/>
      <c r="I769" s="113"/>
      <c r="J769" s="113"/>
      <c r="K769" s="358"/>
      <c r="L769" s="113"/>
      <c r="M769" s="358"/>
      <c r="N769" s="358"/>
      <c r="O769" s="358"/>
      <c r="P769" s="358"/>
      <c r="Q769" s="399" t="str">
        <f>IFERROR(VLOOKUP(P769,VALIDATIONS!$IE$2:$IG$48,2,FALSE),"")</f>
        <v/>
      </c>
      <c r="R769" s="106" t="str">
        <f>IF(AND(H769="",I769="",J769="",K769="",L769="",M769="",N769="",O769=""),"",  IF(OR(I769="",M769=""),0,I769*VLOOKUP(M769,VALIDATIONS!$AK$2:$AL$6,2)) +  IF(OR(H769="",J769="",K769=""),0, (H769*J769)*VLOOKUP(K769,VALIDATIONS!$AI$2:$AJ$5,2)))</f>
        <v/>
      </c>
      <c r="S769" s="113"/>
    </row>
    <row r="770" spans="1:19" x14ac:dyDescent="0.25">
      <c r="A770" s="116"/>
      <c r="B770" s="113"/>
      <c r="C770" s="358"/>
      <c r="D770" s="113"/>
      <c r="G770" s="358"/>
      <c r="H770" s="113"/>
      <c r="I770" s="113"/>
      <c r="J770" s="113"/>
      <c r="K770" s="358"/>
      <c r="L770" s="113"/>
      <c r="M770" s="358"/>
      <c r="N770" s="358"/>
      <c r="O770" s="358"/>
      <c r="P770" s="358"/>
      <c r="Q770" s="399" t="str">
        <f>IFERROR(VLOOKUP(P770,VALIDATIONS!$IE$2:$IG$48,2,FALSE),"")</f>
        <v/>
      </c>
      <c r="R770" s="106" t="str">
        <f>IF(AND(H770="",I770="",J770="",K770="",L770="",M770="",N770="",O770=""),"",  IF(OR(I770="",M770=""),0,I770*VLOOKUP(M770,VALIDATIONS!$AK$2:$AL$6,2)) +  IF(OR(H770="",J770="",K770=""),0, (H770*J770)*VLOOKUP(K770,VALIDATIONS!$AI$2:$AJ$5,2)))</f>
        <v/>
      </c>
      <c r="S770" s="113"/>
    </row>
    <row r="771" spans="1:19" x14ac:dyDescent="0.25">
      <c r="A771" s="116"/>
      <c r="B771" s="113"/>
      <c r="C771" s="358"/>
      <c r="D771" s="113"/>
      <c r="G771" s="358"/>
      <c r="H771" s="113"/>
      <c r="I771" s="113"/>
      <c r="J771" s="113"/>
      <c r="K771" s="358"/>
      <c r="L771" s="113"/>
      <c r="M771" s="358"/>
      <c r="N771" s="358"/>
      <c r="O771" s="358"/>
      <c r="P771" s="358"/>
      <c r="Q771" s="399" t="str">
        <f>IFERROR(VLOOKUP(P771,VALIDATIONS!$IE$2:$IG$48,2,FALSE),"")</f>
        <v/>
      </c>
      <c r="R771" s="106" t="str">
        <f>IF(AND(H771="",I771="",J771="",K771="",L771="",M771="",N771="",O771=""),"",  IF(OR(I771="",M771=""),0,I771*VLOOKUP(M771,VALIDATIONS!$AK$2:$AL$6,2)) +  IF(OR(H771="",J771="",K771=""),0, (H771*J771)*VLOOKUP(K771,VALIDATIONS!$AI$2:$AJ$5,2)))</f>
        <v/>
      </c>
      <c r="S771" s="113"/>
    </row>
    <row r="772" spans="1:19" x14ac:dyDescent="0.25">
      <c r="A772" s="116"/>
      <c r="B772" s="113"/>
      <c r="C772" s="358"/>
      <c r="D772" s="113"/>
      <c r="G772" s="358"/>
      <c r="H772" s="113"/>
      <c r="I772" s="113"/>
      <c r="J772" s="113"/>
      <c r="K772" s="358"/>
      <c r="L772" s="113"/>
      <c r="M772" s="358"/>
      <c r="N772" s="358"/>
      <c r="O772" s="358"/>
      <c r="P772" s="358"/>
      <c r="Q772" s="399" t="str">
        <f>IFERROR(VLOOKUP(P772,VALIDATIONS!$IE$2:$IG$48,2,FALSE),"")</f>
        <v/>
      </c>
      <c r="R772" s="106" t="str">
        <f>IF(AND(H772="",I772="",J772="",K772="",L772="",M772="",N772="",O772=""),"",  IF(OR(I772="",M772=""),0,I772*VLOOKUP(M772,VALIDATIONS!$AK$2:$AL$6,2)) +  IF(OR(H772="",J772="",K772=""),0, (H772*J772)*VLOOKUP(K772,VALIDATIONS!$AI$2:$AJ$5,2)))</f>
        <v/>
      </c>
      <c r="S772" s="113"/>
    </row>
    <row r="773" spans="1:19" x14ac:dyDescent="0.25">
      <c r="A773" s="116"/>
      <c r="B773" s="113"/>
      <c r="C773" s="358"/>
      <c r="D773" s="113"/>
      <c r="G773" s="358"/>
      <c r="H773" s="113"/>
      <c r="I773" s="113"/>
      <c r="J773" s="113"/>
      <c r="K773" s="358"/>
      <c r="L773" s="113"/>
      <c r="M773" s="358"/>
      <c r="N773" s="358"/>
      <c r="O773" s="358"/>
      <c r="P773" s="358"/>
      <c r="Q773" s="399" t="str">
        <f>IFERROR(VLOOKUP(P773,VALIDATIONS!$IE$2:$IG$48,2,FALSE),"")</f>
        <v/>
      </c>
      <c r="R773" s="106" t="str">
        <f>IF(AND(H773="",I773="",J773="",K773="",L773="",M773="",N773="",O773=""),"",  IF(OR(I773="",M773=""),0,I773*VLOOKUP(M773,VALIDATIONS!$AK$2:$AL$6,2)) +  IF(OR(H773="",J773="",K773=""),0, (H773*J773)*VLOOKUP(K773,VALIDATIONS!$AI$2:$AJ$5,2)))</f>
        <v/>
      </c>
      <c r="S773" s="113"/>
    </row>
    <row r="774" spans="1:19" x14ac:dyDescent="0.25">
      <c r="A774" s="116"/>
      <c r="B774" s="113"/>
      <c r="C774" s="358"/>
      <c r="D774" s="113"/>
      <c r="G774" s="358"/>
      <c r="H774" s="113"/>
      <c r="I774" s="113"/>
      <c r="J774" s="113"/>
      <c r="K774" s="358"/>
      <c r="L774" s="113"/>
      <c r="M774" s="358"/>
      <c r="N774" s="358"/>
      <c r="O774" s="358"/>
      <c r="P774" s="358"/>
      <c r="Q774" s="399" t="str">
        <f>IFERROR(VLOOKUP(P774,VALIDATIONS!$IE$2:$IG$48,2,FALSE),"")</f>
        <v/>
      </c>
      <c r="R774" s="106" t="str">
        <f>IF(AND(H774="",I774="",J774="",K774="",L774="",M774="",N774="",O774=""),"",  IF(OR(I774="",M774=""),0,I774*VLOOKUP(M774,VALIDATIONS!$AK$2:$AL$6,2)) +  IF(OR(H774="",J774="",K774=""),0, (H774*J774)*VLOOKUP(K774,VALIDATIONS!$AI$2:$AJ$5,2)))</f>
        <v/>
      </c>
      <c r="S774" s="113"/>
    </row>
    <row r="775" spans="1:19" x14ac:dyDescent="0.25">
      <c r="A775" s="116"/>
      <c r="B775" s="113"/>
      <c r="C775" s="358"/>
      <c r="D775" s="113"/>
      <c r="G775" s="358"/>
      <c r="H775" s="113"/>
      <c r="I775" s="113"/>
      <c r="J775" s="113"/>
      <c r="K775" s="358"/>
      <c r="L775" s="113"/>
      <c r="M775" s="358"/>
      <c r="N775" s="358"/>
      <c r="O775" s="358"/>
      <c r="P775" s="358"/>
      <c r="Q775" s="399" t="str">
        <f>IFERROR(VLOOKUP(P775,VALIDATIONS!$IE$2:$IG$48,2,FALSE),"")</f>
        <v/>
      </c>
      <c r="R775" s="106" t="str">
        <f>IF(AND(H775="",I775="",J775="",K775="",L775="",M775="",N775="",O775=""),"",  IF(OR(I775="",M775=""),0,I775*VLOOKUP(M775,VALIDATIONS!$AK$2:$AL$6,2)) +  IF(OR(H775="",J775="",K775=""),0, (H775*J775)*VLOOKUP(K775,VALIDATIONS!$AI$2:$AJ$5,2)))</f>
        <v/>
      </c>
      <c r="S775" s="113"/>
    </row>
    <row r="776" spans="1:19" x14ac:dyDescent="0.25">
      <c r="A776" s="116"/>
      <c r="B776" s="113"/>
      <c r="C776" s="358"/>
      <c r="D776" s="113"/>
      <c r="G776" s="358"/>
      <c r="H776" s="113"/>
      <c r="I776" s="113"/>
      <c r="J776" s="113"/>
      <c r="K776" s="358"/>
      <c r="L776" s="113"/>
      <c r="M776" s="358"/>
      <c r="N776" s="358"/>
      <c r="O776" s="358"/>
      <c r="P776" s="358"/>
      <c r="Q776" s="399" t="str">
        <f>IFERROR(VLOOKUP(P776,VALIDATIONS!$IE$2:$IG$48,2,FALSE),"")</f>
        <v/>
      </c>
      <c r="R776" s="106" t="str">
        <f>IF(AND(H776="",I776="",J776="",K776="",L776="",M776="",N776="",O776=""),"",  IF(OR(I776="",M776=""),0,I776*VLOOKUP(M776,VALIDATIONS!$AK$2:$AL$6,2)) +  IF(OR(H776="",J776="",K776=""),0, (H776*J776)*VLOOKUP(K776,VALIDATIONS!$AI$2:$AJ$5,2)))</f>
        <v/>
      </c>
      <c r="S776" s="113"/>
    </row>
    <row r="777" spans="1:19" x14ac:dyDescent="0.25">
      <c r="A777" s="116"/>
      <c r="B777" s="113"/>
      <c r="C777" s="358"/>
      <c r="D777" s="113"/>
      <c r="G777" s="358"/>
      <c r="H777" s="113"/>
      <c r="I777" s="113"/>
      <c r="J777" s="113"/>
      <c r="K777" s="358"/>
      <c r="L777" s="113"/>
      <c r="M777" s="358"/>
      <c r="N777" s="358"/>
      <c r="O777" s="358"/>
      <c r="P777" s="358"/>
      <c r="Q777" s="399" t="str">
        <f>IFERROR(VLOOKUP(P777,VALIDATIONS!$IE$2:$IG$48,2,FALSE),"")</f>
        <v/>
      </c>
      <c r="R777" s="106" t="str">
        <f>IF(AND(H777="",I777="",J777="",K777="",L777="",M777="",N777="",O777=""),"",  IF(OR(I777="",M777=""),0,I777*VLOOKUP(M777,VALIDATIONS!$AK$2:$AL$6,2)) +  IF(OR(H777="",J777="",K777=""),0, (H777*J777)*VLOOKUP(K777,VALIDATIONS!$AI$2:$AJ$5,2)))</f>
        <v/>
      </c>
      <c r="S777" s="113"/>
    </row>
    <row r="778" spans="1:19" x14ac:dyDescent="0.25">
      <c r="A778" s="116"/>
      <c r="B778" s="113"/>
      <c r="C778" s="358"/>
      <c r="D778" s="113"/>
      <c r="G778" s="358"/>
      <c r="H778" s="113"/>
      <c r="I778" s="113"/>
      <c r="J778" s="113"/>
      <c r="K778" s="358"/>
      <c r="L778" s="113"/>
      <c r="M778" s="358"/>
      <c r="N778" s="358"/>
      <c r="O778" s="358"/>
      <c r="P778" s="358"/>
      <c r="Q778" s="399" t="str">
        <f>IFERROR(VLOOKUP(P778,VALIDATIONS!$IE$2:$IG$48,2,FALSE),"")</f>
        <v/>
      </c>
      <c r="R778" s="106" t="str">
        <f>IF(AND(H778="",I778="",J778="",K778="",L778="",M778="",N778="",O778=""),"",  IF(OR(I778="",M778=""),0,I778*VLOOKUP(M778,VALIDATIONS!$AK$2:$AL$6,2)) +  IF(OR(H778="",J778="",K778=""),0, (H778*J778)*VLOOKUP(K778,VALIDATIONS!$AI$2:$AJ$5,2)))</f>
        <v/>
      </c>
      <c r="S778" s="113"/>
    </row>
    <row r="779" spans="1:19" x14ac:dyDescent="0.25">
      <c r="A779" s="116"/>
      <c r="B779" s="113"/>
      <c r="C779" s="358"/>
      <c r="D779" s="113"/>
      <c r="G779" s="358"/>
      <c r="H779" s="113"/>
      <c r="I779" s="113"/>
      <c r="J779" s="113"/>
      <c r="K779" s="358"/>
      <c r="L779" s="113"/>
      <c r="M779" s="358"/>
      <c r="N779" s="358"/>
      <c r="O779" s="358"/>
      <c r="P779" s="358"/>
      <c r="Q779" s="399" t="str">
        <f>IFERROR(VLOOKUP(P779,VALIDATIONS!$IE$2:$IG$48,2,FALSE),"")</f>
        <v/>
      </c>
      <c r="R779" s="106" t="str">
        <f>IF(AND(H779="",I779="",J779="",K779="",L779="",M779="",N779="",O779=""),"",  IF(OR(I779="",M779=""),0,I779*VLOOKUP(M779,VALIDATIONS!$AK$2:$AL$6,2)) +  IF(OR(H779="",J779="",K779=""),0, (H779*J779)*VLOOKUP(K779,VALIDATIONS!$AI$2:$AJ$5,2)))</f>
        <v/>
      </c>
      <c r="S779" s="113"/>
    </row>
    <row r="780" spans="1:19" x14ac:dyDescent="0.25">
      <c r="A780" s="116"/>
      <c r="B780" s="113"/>
      <c r="C780" s="358"/>
      <c r="D780" s="113"/>
      <c r="G780" s="358"/>
      <c r="H780" s="113"/>
      <c r="I780" s="113"/>
      <c r="J780" s="113"/>
      <c r="K780" s="358"/>
      <c r="L780" s="113"/>
      <c r="M780" s="358"/>
      <c r="N780" s="358"/>
      <c r="O780" s="358"/>
      <c r="P780" s="358"/>
      <c r="Q780" s="399" t="str">
        <f>IFERROR(VLOOKUP(P780,VALIDATIONS!$IE$2:$IG$48,2,FALSE),"")</f>
        <v/>
      </c>
      <c r="R780" s="106" t="str">
        <f>IF(AND(H780="",I780="",J780="",K780="",L780="",M780="",N780="",O780=""),"",  IF(OR(I780="",M780=""),0,I780*VLOOKUP(M780,VALIDATIONS!$AK$2:$AL$6,2)) +  IF(OR(H780="",J780="",K780=""),0, (H780*J780)*VLOOKUP(K780,VALIDATIONS!$AI$2:$AJ$5,2)))</f>
        <v/>
      </c>
      <c r="S780" s="113"/>
    </row>
    <row r="781" spans="1:19" x14ac:dyDescent="0.25">
      <c r="A781" s="116"/>
      <c r="B781" s="113"/>
      <c r="C781" s="358"/>
      <c r="D781" s="113"/>
      <c r="G781" s="358"/>
      <c r="H781" s="113"/>
      <c r="I781" s="113"/>
      <c r="J781" s="113"/>
      <c r="K781" s="358"/>
      <c r="L781" s="113"/>
      <c r="M781" s="358"/>
      <c r="N781" s="358"/>
      <c r="O781" s="358"/>
      <c r="P781" s="358"/>
      <c r="Q781" s="399" t="str">
        <f>IFERROR(VLOOKUP(P781,VALIDATIONS!$IE$2:$IG$48,2,FALSE),"")</f>
        <v/>
      </c>
      <c r="R781" s="106" t="str">
        <f>IF(AND(H781="",I781="",J781="",K781="",L781="",M781="",N781="",O781=""),"",  IF(OR(I781="",M781=""),0,I781*VLOOKUP(M781,VALIDATIONS!$AK$2:$AL$6,2)) +  IF(OR(H781="",J781="",K781=""),0, (H781*J781)*VLOOKUP(K781,VALIDATIONS!$AI$2:$AJ$5,2)))</f>
        <v/>
      </c>
      <c r="S781" s="113"/>
    </row>
    <row r="782" spans="1:19" x14ac:dyDescent="0.25">
      <c r="A782" s="116"/>
      <c r="B782" s="113"/>
      <c r="C782" s="358"/>
      <c r="D782" s="113"/>
      <c r="G782" s="358"/>
      <c r="H782" s="113"/>
      <c r="I782" s="113"/>
      <c r="J782" s="113"/>
      <c r="K782" s="358"/>
      <c r="L782" s="113"/>
      <c r="M782" s="358"/>
      <c r="N782" s="358"/>
      <c r="O782" s="358"/>
      <c r="P782" s="358"/>
      <c r="Q782" s="399" t="str">
        <f>IFERROR(VLOOKUP(P782,VALIDATIONS!$IE$2:$IG$48,2,FALSE),"")</f>
        <v/>
      </c>
      <c r="R782" s="106" t="str">
        <f>IF(AND(H782="",I782="",J782="",K782="",L782="",M782="",N782="",O782=""),"",  IF(OR(I782="",M782=""),0,I782*VLOOKUP(M782,VALIDATIONS!$AK$2:$AL$6,2)) +  IF(OR(H782="",J782="",K782=""),0, (H782*J782)*VLOOKUP(K782,VALIDATIONS!$AI$2:$AJ$5,2)))</f>
        <v/>
      </c>
      <c r="S782" s="113"/>
    </row>
    <row r="783" spans="1:19" x14ac:dyDescent="0.25">
      <c r="A783" s="116"/>
      <c r="B783" s="113"/>
      <c r="C783" s="358"/>
      <c r="D783" s="113"/>
      <c r="G783" s="358"/>
      <c r="H783" s="113"/>
      <c r="I783" s="113"/>
      <c r="J783" s="113"/>
      <c r="K783" s="358"/>
      <c r="L783" s="113"/>
      <c r="M783" s="358"/>
      <c r="N783" s="358"/>
      <c r="O783" s="358"/>
      <c r="P783" s="358"/>
      <c r="Q783" s="399" t="str">
        <f>IFERROR(VLOOKUP(P783,VALIDATIONS!$IE$2:$IG$48,2,FALSE),"")</f>
        <v/>
      </c>
      <c r="R783" s="106" t="str">
        <f>IF(AND(H783="",I783="",J783="",K783="",L783="",M783="",N783="",O783=""),"",  IF(OR(I783="",M783=""),0,I783*VLOOKUP(M783,VALIDATIONS!$AK$2:$AL$6,2)) +  IF(OR(H783="",J783="",K783=""),0, (H783*J783)*VLOOKUP(K783,VALIDATIONS!$AI$2:$AJ$5,2)))</f>
        <v/>
      </c>
      <c r="S783" s="113"/>
    </row>
    <row r="784" spans="1:19" x14ac:dyDescent="0.25">
      <c r="A784" s="116"/>
      <c r="B784" s="113"/>
      <c r="C784" s="358"/>
      <c r="D784" s="113"/>
      <c r="G784" s="358"/>
      <c r="H784" s="113"/>
      <c r="I784" s="113"/>
      <c r="J784" s="113"/>
      <c r="K784" s="358"/>
      <c r="L784" s="113"/>
      <c r="M784" s="358"/>
      <c r="N784" s="358"/>
      <c r="O784" s="358"/>
      <c r="P784" s="358"/>
      <c r="Q784" s="399" t="str">
        <f>IFERROR(VLOOKUP(P784,VALIDATIONS!$IE$2:$IG$48,2,FALSE),"")</f>
        <v/>
      </c>
      <c r="R784" s="106" t="str">
        <f>IF(AND(H784="",I784="",J784="",K784="",L784="",M784="",N784="",O784=""),"",  IF(OR(I784="",M784=""),0,I784*VLOOKUP(M784,VALIDATIONS!$AK$2:$AL$6,2)) +  IF(OR(H784="",J784="",K784=""),0, (H784*J784)*VLOOKUP(K784,VALIDATIONS!$AI$2:$AJ$5,2)))</f>
        <v/>
      </c>
      <c r="S784" s="113"/>
    </row>
    <row r="785" spans="1:19" x14ac:dyDescent="0.25">
      <c r="A785" s="116"/>
      <c r="B785" s="113"/>
      <c r="C785" s="358"/>
      <c r="D785" s="113"/>
      <c r="G785" s="358"/>
      <c r="H785" s="113"/>
      <c r="I785" s="113"/>
      <c r="J785" s="113"/>
      <c r="K785" s="358"/>
      <c r="L785" s="113"/>
      <c r="M785" s="358"/>
      <c r="N785" s="358"/>
      <c r="O785" s="358"/>
      <c r="P785" s="358"/>
      <c r="Q785" s="399" t="str">
        <f>IFERROR(VLOOKUP(P785,VALIDATIONS!$IE$2:$IG$48,2,FALSE),"")</f>
        <v/>
      </c>
      <c r="R785" s="106" t="str">
        <f>IF(AND(H785="",I785="",J785="",K785="",L785="",M785="",N785="",O785=""),"",  IF(OR(I785="",M785=""),0,I785*VLOOKUP(M785,VALIDATIONS!$AK$2:$AL$6,2)) +  IF(OR(H785="",J785="",K785=""),0, (H785*J785)*VLOOKUP(K785,VALIDATIONS!$AI$2:$AJ$5,2)))</f>
        <v/>
      </c>
      <c r="S785" s="113"/>
    </row>
    <row r="786" spans="1:19" x14ac:dyDescent="0.25">
      <c r="A786" s="116"/>
      <c r="B786" s="113"/>
      <c r="C786" s="358"/>
      <c r="D786" s="113"/>
      <c r="G786" s="358"/>
      <c r="H786" s="113"/>
      <c r="I786" s="113"/>
      <c r="J786" s="113"/>
      <c r="K786" s="358"/>
      <c r="L786" s="113"/>
      <c r="M786" s="358"/>
      <c r="N786" s="358"/>
      <c r="O786" s="358"/>
      <c r="P786" s="358"/>
      <c r="Q786" s="399" t="str">
        <f>IFERROR(VLOOKUP(P786,VALIDATIONS!$IE$2:$IG$48,2,FALSE),"")</f>
        <v/>
      </c>
      <c r="R786" s="106" t="str">
        <f>IF(AND(H786="",I786="",J786="",K786="",L786="",M786="",N786="",O786=""),"",  IF(OR(I786="",M786=""),0,I786*VLOOKUP(M786,VALIDATIONS!$AK$2:$AL$6,2)) +  IF(OR(H786="",J786="",K786=""),0, (H786*J786)*VLOOKUP(K786,VALIDATIONS!$AI$2:$AJ$5,2)))</f>
        <v/>
      </c>
      <c r="S786" s="113"/>
    </row>
    <row r="787" spans="1:19" x14ac:dyDescent="0.25">
      <c r="A787" s="116"/>
      <c r="B787" s="113"/>
      <c r="C787" s="358"/>
      <c r="D787" s="113"/>
      <c r="G787" s="358"/>
      <c r="H787" s="113"/>
      <c r="I787" s="113"/>
      <c r="J787" s="113"/>
      <c r="K787" s="358"/>
      <c r="L787" s="113"/>
      <c r="M787" s="358"/>
      <c r="N787" s="358"/>
      <c r="O787" s="358"/>
      <c r="P787" s="358"/>
      <c r="Q787" s="399" t="str">
        <f>IFERROR(VLOOKUP(P787,VALIDATIONS!$IE$2:$IG$48,2,FALSE),"")</f>
        <v/>
      </c>
      <c r="R787" s="106" t="str">
        <f>IF(AND(H787="",I787="",J787="",K787="",L787="",M787="",N787="",O787=""),"",  IF(OR(I787="",M787=""),0,I787*VLOOKUP(M787,VALIDATIONS!$AK$2:$AL$6,2)) +  IF(OR(H787="",J787="",K787=""),0, (H787*J787)*VLOOKUP(K787,VALIDATIONS!$AI$2:$AJ$5,2)))</f>
        <v/>
      </c>
      <c r="S787" s="113"/>
    </row>
    <row r="788" spans="1:19" x14ac:dyDescent="0.25">
      <c r="A788" s="116"/>
      <c r="B788" s="113"/>
      <c r="C788" s="358"/>
      <c r="D788" s="113"/>
      <c r="G788" s="358"/>
      <c r="H788" s="113"/>
      <c r="I788" s="113"/>
      <c r="J788" s="113"/>
      <c r="K788" s="358"/>
      <c r="L788" s="113"/>
      <c r="M788" s="358"/>
      <c r="N788" s="358"/>
      <c r="O788" s="358"/>
      <c r="P788" s="358"/>
      <c r="Q788" s="399" t="str">
        <f>IFERROR(VLOOKUP(P788,VALIDATIONS!$IE$2:$IG$48,2,FALSE),"")</f>
        <v/>
      </c>
      <c r="R788" s="106" t="str">
        <f>IF(AND(H788="",I788="",J788="",K788="",L788="",M788="",N788="",O788=""),"",  IF(OR(I788="",M788=""),0,I788*VLOOKUP(M788,VALIDATIONS!$AK$2:$AL$6,2)) +  IF(OR(H788="",J788="",K788=""),0, (H788*J788)*VLOOKUP(K788,VALIDATIONS!$AI$2:$AJ$5,2)))</f>
        <v/>
      </c>
      <c r="S788" s="113"/>
    </row>
    <row r="789" spans="1:19" x14ac:dyDescent="0.25">
      <c r="A789" s="116"/>
      <c r="B789" s="113"/>
      <c r="C789" s="358"/>
      <c r="D789" s="113"/>
      <c r="G789" s="358"/>
      <c r="H789" s="113"/>
      <c r="I789" s="113"/>
      <c r="J789" s="113"/>
      <c r="K789" s="358"/>
      <c r="L789" s="113"/>
      <c r="M789" s="358"/>
      <c r="N789" s="358"/>
      <c r="O789" s="358"/>
      <c r="P789" s="358"/>
      <c r="Q789" s="399" t="str">
        <f>IFERROR(VLOOKUP(P789,VALIDATIONS!$IE$2:$IG$48,2,FALSE),"")</f>
        <v/>
      </c>
      <c r="R789" s="106" t="str">
        <f>IF(AND(H789="",I789="",J789="",K789="",L789="",M789="",N789="",O789=""),"",  IF(OR(I789="",M789=""),0,I789*VLOOKUP(M789,VALIDATIONS!$AK$2:$AL$6,2)) +  IF(OR(H789="",J789="",K789=""),0, (H789*J789)*VLOOKUP(K789,VALIDATIONS!$AI$2:$AJ$5,2)))</f>
        <v/>
      </c>
      <c r="S789" s="113"/>
    </row>
    <row r="790" spans="1:19" x14ac:dyDescent="0.25">
      <c r="A790" s="116"/>
      <c r="B790" s="113"/>
      <c r="C790" s="358"/>
      <c r="D790" s="113"/>
      <c r="G790" s="358"/>
      <c r="H790" s="113"/>
      <c r="I790" s="113"/>
      <c r="J790" s="113"/>
      <c r="K790" s="358"/>
      <c r="L790" s="113"/>
      <c r="M790" s="358"/>
      <c r="N790" s="358"/>
      <c r="O790" s="358"/>
      <c r="P790" s="358"/>
      <c r="Q790" s="399" t="str">
        <f>IFERROR(VLOOKUP(P790,VALIDATIONS!$IE$2:$IG$48,2,FALSE),"")</f>
        <v/>
      </c>
      <c r="R790" s="106" t="str">
        <f>IF(AND(H790="",I790="",J790="",K790="",L790="",M790="",N790="",O790=""),"",  IF(OR(I790="",M790=""),0,I790*VLOOKUP(M790,VALIDATIONS!$AK$2:$AL$6,2)) +  IF(OR(H790="",J790="",K790=""),0, (H790*J790)*VLOOKUP(K790,VALIDATIONS!$AI$2:$AJ$5,2)))</f>
        <v/>
      </c>
      <c r="S790" s="113"/>
    </row>
    <row r="791" spans="1:19" x14ac:dyDescent="0.25">
      <c r="A791" s="116"/>
      <c r="B791" s="113"/>
      <c r="C791" s="358"/>
      <c r="D791" s="113"/>
      <c r="G791" s="358"/>
      <c r="H791" s="113"/>
      <c r="I791" s="113"/>
      <c r="J791" s="113"/>
      <c r="K791" s="358"/>
      <c r="L791" s="113"/>
      <c r="M791" s="358"/>
      <c r="N791" s="358"/>
      <c r="O791" s="358"/>
      <c r="P791" s="358"/>
      <c r="Q791" s="399" t="str">
        <f>IFERROR(VLOOKUP(P791,VALIDATIONS!$IE$2:$IG$48,2,FALSE),"")</f>
        <v/>
      </c>
      <c r="R791" s="106" t="str">
        <f>IF(AND(H791="",I791="",J791="",K791="",L791="",M791="",N791="",O791=""),"",  IF(OR(I791="",M791=""),0,I791*VLOOKUP(M791,VALIDATIONS!$AK$2:$AL$6,2)) +  IF(OR(H791="",J791="",K791=""),0, (H791*J791)*VLOOKUP(K791,VALIDATIONS!$AI$2:$AJ$5,2)))</f>
        <v/>
      </c>
      <c r="S791" s="113"/>
    </row>
    <row r="792" spans="1:19" x14ac:dyDescent="0.25">
      <c r="A792" s="116"/>
      <c r="B792" s="113"/>
      <c r="C792" s="358"/>
      <c r="D792" s="113"/>
      <c r="G792" s="358"/>
      <c r="H792" s="113"/>
      <c r="I792" s="113"/>
      <c r="J792" s="113"/>
      <c r="K792" s="358"/>
      <c r="L792" s="113"/>
      <c r="M792" s="358"/>
      <c r="N792" s="358"/>
      <c r="O792" s="358"/>
      <c r="P792" s="358"/>
      <c r="Q792" s="399" t="str">
        <f>IFERROR(VLOOKUP(P792,VALIDATIONS!$IE$2:$IG$48,2,FALSE),"")</f>
        <v/>
      </c>
      <c r="R792" s="106" t="str">
        <f>IF(AND(H792="",I792="",J792="",K792="",L792="",M792="",N792="",O792=""),"",  IF(OR(I792="",M792=""),0,I792*VLOOKUP(M792,VALIDATIONS!$AK$2:$AL$6,2)) +  IF(OR(H792="",J792="",K792=""),0, (H792*J792)*VLOOKUP(K792,VALIDATIONS!$AI$2:$AJ$5,2)))</f>
        <v/>
      </c>
      <c r="S792" s="113"/>
    </row>
    <row r="793" spans="1:19" x14ac:dyDescent="0.25">
      <c r="A793" s="116"/>
      <c r="B793" s="113"/>
      <c r="C793" s="358"/>
      <c r="D793" s="113"/>
      <c r="G793" s="358"/>
      <c r="H793" s="113"/>
      <c r="I793" s="113"/>
      <c r="J793" s="113"/>
      <c r="K793" s="358"/>
      <c r="L793" s="113"/>
      <c r="M793" s="358"/>
      <c r="N793" s="358"/>
      <c r="O793" s="358"/>
      <c r="P793" s="358"/>
      <c r="Q793" s="399" t="str">
        <f>IFERROR(VLOOKUP(P793,VALIDATIONS!$IE$2:$IG$48,2,FALSE),"")</f>
        <v/>
      </c>
      <c r="R793" s="106" t="str">
        <f>IF(AND(H793="",I793="",J793="",K793="",L793="",M793="",N793="",O793=""),"",  IF(OR(I793="",M793=""),0,I793*VLOOKUP(M793,VALIDATIONS!$AK$2:$AL$6,2)) +  IF(OR(H793="",J793="",K793=""),0, (H793*J793)*VLOOKUP(K793,VALIDATIONS!$AI$2:$AJ$5,2)))</f>
        <v/>
      </c>
      <c r="S793" s="113"/>
    </row>
    <row r="794" spans="1:19" x14ac:dyDescent="0.25">
      <c r="A794" s="116"/>
      <c r="B794" s="113"/>
      <c r="C794" s="358"/>
      <c r="D794" s="113"/>
      <c r="G794" s="358"/>
      <c r="H794" s="113"/>
      <c r="I794" s="113"/>
      <c r="J794" s="113"/>
      <c r="K794" s="358"/>
      <c r="L794" s="113"/>
      <c r="M794" s="358"/>
      <c r="N794" s="358"/>
      <c r="O794" s="358"/>
      <c r="P794" s="358"/>
      <c r="Q794" s="399" t="str">
        <f>IFERROR(VLOOKUP(P794,VALIDATIONS!$IE$2:$IG$48,2,FALSE),"")</f>
        <v/>
      </c>
      <c r="R794" s="106" t="str">
        <f>IF(AND(H794="",I794="",J794="",K794="",L794="",M794="",N794="",O794=""),"",  IF(OR(I794="",M794=""),0,I794*VLOOKUP(M794,VALIDATIONS!$AK$2:$AL$6,2)) +  IF(OR(H794="",J794="",K794=""),0, (H794*J794)*VLOOKUP(K794,VALIDATIONS!$AI$2:$AJ$5,2)))</f>
        <v/>
      </c>
      <c r="S794" s="113"/>
    </row>
    <row r="795" spans="1:19" x14ac:dyDescent="0.25">
      <c r="A795" s="116"/>
      <c r="B795" s="113"/>
      <c r="C795" s="358"/>
      <c r="D795" s="113"/>
      <c r="G795" s="358"/>
      <c r="H795" s="113"/>
      <c r="I795" s="113"/>
      <c r="J795" s="113"/>
      <c r="K795" s="358"/>
      <c r="L795" s="113"/>
      <c r="M795" s="358"/>
      <c r="N795" s="358"/>
      <c r="O795" s="358"/>
      <c r="P795" s="358"/>
      <c r="Q795" s="399" t="str">
        <f>IFERROR(VLOOKUP(P795,VALIDATIONS!$IE$2:$IG$48,2,FALSE),"")</f>
        <v/>
      </c>
      <c r="R795" s="106" t="str">
        <f>IF(AND(H795="",I795="",J795="",K795="",L795="",M795="",N795="",O795=""),"",  IF(OR(I795="",M795=""),0,I795*VLOOKUP(M795,VALIDATIONS!$AK$2:$AL$6,2)) +  IF(OR(H795="",J795="",K795=""),0, (H795*J795)*VLOOKUP(K795,VALIDATIONS!$AI$2:$AJ$5,2)))</f>
        <v/>
      </c>
      <c r="S795" s="113"/>
    </row>
    <row r="796" spans="1:19" x14ac:dyDescent="0.25">
      <c r="A796" s="116"/>
      <c r="B796" s="113"/>
      <c r="C796" s="358"/>
      <c r="D796" s="113"/>
      <c r="G796" s="358"/>
      <c r="H796" s="113"/>
      <c r="I796" s="113"/>
      <c r="J796" s="113"/>
      <c r="K796" s="358"/>
      <c r="L796" s="113"/>
      <c r="M796" s="358"/>
      <c r="N796" s="358"/>
      <c r="O796" s="358"/>
      <c r="P796" s="358"/>
      <c r="Q796" s="399" t="str">
        <f>IFERROR(VLOOKUP(P796,VALIDATIONS!$IE$2:$IG$48,2,FALSE),"")</f>
        <v/>
      </c>
      <c r="R796" s="106" t="str">
        <f>IF(AND(H796="",I796="",J796="",K796="",L796="",M796="",N796="",O796=""),"",  IF(OR(I796="",M796=""),0,I796*VLOOKUP(M796,VALIDATIONS!$AK$2:$AL$6,2)) +  IF(OR(H796="",J796="",K796=""),0, (H796*J796)*VLOOKUP(K796,VALIDATIONS!$AI$2:$AJ$5,2)))</f>
        <v/>
      </c>
      <c r="S796" s="113"/>
    </row>
    <row r="797" spans="1:19" x14ac:dyDescent="0.25">
      <c r="A797" s="116"/>
      <c r="B797" s="113"/>
      <c r="C797" s="358"/>
      <c r="D797" s="113"/>
      <c r="G797" s="358"/>
      <c r="H797" s="113"/>
      <c r="I797" s="113"/>
      <c r="J797" s="113"/>
      <c r="K797" s="358"/>
      <c r="L797" s="113"/>
      <c r="M797" s="358"/>
      <c r="N797" s="358"/>
      <c r="O797" s="358"/>
      <c r="P797" s="358"/>
      <c r="Q797" s="399" t="str">
        <f>IFERROR(VLOOKUP(P797,VALIDATIONS!$IE$2:$IG$48,2,FALSE),"")</f>
        <v/>
      </c>
      <c r="R797" s="106" t="str">
        <f>IF(AND(H797="",I797="",J797="",K797="",L797="",M797="",N797="",O797=""),"",  IF(OR(I797="",M797=""),0,I797*VLOOKUP(M797,VALIDATIONS!$AK$2:$AL$6,2)) +  IF(OR(H797="",J797="",K797=""),0, (H797*J797)*VLOOKUP(K797,VALIDATIONS!$AI$2:$AJ$5,2)))</f>
        <v/>
      </c>
      <c r="S797" s="113"/>
    </row>
    <row r="798" spans="1:19" x14ac:dyDescent="0.25">
      <c r="A798" s="116"/>
      <c r="B798" s="113"/>
      <c r="C798" s="358"/>
      <c r="D798" s="113"/>
      <c r="G798" s="358"/>
      <c r="H798" s="113"/>
      <c r="I798" s="113"/>
      <c r="J798" s="113"/>
      <c r="K798" s="358"/>
      <c r="L798" s="113"/>
      <c r="M798" s="358"/>
      <c r="N798" s="358"/>
      <c r="O798" s="358"/>
      <c r="P798" s="358"/>
      <c r="Q798" s="399" t="str">
        <f>IFERROR(VLOOKUP(P798,VALIDATIONS!$IE$2:$IG$48,2,FALSE),"")</f>
        <v/>
      </c>
      <c r="R798" s="106" t="str">
        <f>IF(AND(H798="",I798="",J798="",K798="",L798="",M798="",N798="",O798=""),"",  IF(OR(I798="",M798=""),0,I798*VLOOKUP(M798,VALIDATIONS!$AK$2:$AL$6,2)) +  IF(OR(H798="",J798="",K798=""),0, (H798*J798)*VLOOKUP(K798,VALIDATIONS!$AI$2:$AJ$5,2)))</f>
        <v/>
      </c>
      <c r="S798" s="113"/>
    </row>
    <row r="799" spans="1:19" x14ac:dyDescent="0.25">
      <c r="A799" s="116"/>
      <c r="B799" s="113"/>
      <c r="C799" s="358"/>
      <c r="D799" s="113"/>
      <c r="G799" s="358"/>
      <c r="H799" s="113"/>
      <c r="I799" s="113"/>
      <c r="J799" s="113"/>
      <c r="K799" s="358"/>
      <c r="L799" s="113"/>
      <c r="M799" s="358"/>
      <c r="N799" s="358"/>
      <c r="O799" s="358"/>
      <c r="P799" s="358"/>
      <c r="Q799" s="399" t="str">
        <f>IFERROR(VLOOKUP(P799,VALIDATIONS!$IE$2:$IG$48,2,FALSE),"")</f>
        <v/>
      </c>
      <c r="R799" s="106" t="str">
        <f>IF(AND(H799="",I799="",J799="",K799="",L799="",M799="",N799="",O799=""),"",  IF(OR(I799="",M799=""),0,I799*VLOOKUP(M799,VALIDATIONS!$AK$2:$AL$6,2)) +  IF(OR(H799="",J799="",K799=""),0, (H799*J799)*VLOOKUP(K799,VALIDATIONS!$AI$2:$AJ$5,2)))</f>
        <v/>
      </c>
      <c r="S799" s="113"/>
    </row>
    <row r="800" spans="1:19" x14ac:dyDescent="0.25">
      <c r="A800" s="116"/>
      <c r="B800" s="113"/>
      <c r="C800" s="358"/>
      <c r="D800" s="113"/>
      <c r="G800" s="358"/>
      <c r="H800" s="113"/>
      <c r="I800" s="113"/>
      <c r="J800" s="113"/>
      <c r="K800" s="358"/>
      <c r="L800" s="113"/>
      <c r="M800" s="358"/>
      <c r="N800" s="358"/>
      <c r="O800" s="358"/>
      <c r="P800" s="358"/>
      <c r="Q800" s="399" t="str">
        <f>IFERROR(VLOOKUP(P800,VALIDATIONS!$IE$2:$IG$48,2,FALSE),"")</f>
        <v/>
      </c>
      <c r="R800" s="106" t="str">
        <f>IF(AND(H800="",I800="",J800="",K800="",L800="",M800="",N800="",O800=""),"",  IF(OR(I800="",M800=""),0,I800*VLOOKUP(M800,VALIDATIONS!$AK$2:$AL$6,2)) +  IF(OR(H800="",J800="",K800=""),0, (H800*J800)*VLOOKUP(K800,VALIDATIONS!$AI$2:$AJ$5,2)))</f>
        <v/>
      </c>
      <c r="S800" s="113"/>
    </row>
    <row r="801" spans="1:19" x14ac:dyDescent="0.25">
      <c r="A801" s="116"/>
      <c r="B801" s="113"/>
      <c r="C801" s="358"/>
      <c r="D801" s="113"/>
      <c r="G801" s="358"/>
      <c r="H801" s="113"/>
      <c r="I801" s="113"/>
      <c r="J801" s="113"/>
      <c r="K801" s="358"/>
      <c r="L801" s="113"/>
      <c r="M801" s="358"/>
      <c r="N801" s="358"/>
      <c r="O801" s="358"/>
      <c r="P801" s="358"/>
      <c r="Q801" s="399" t="str">
        <f>IFERROR(VLOOKUP(P801,VALIDATIONS!$IE$2:$IG$48,2,FALSE),"")</f>
        <v/>
      </c>
      <c r="R801" s="106" t="str">
        <f>IF(AND(H801="",I801="",J801="",K801="",L801="",M801="",N801="",O801=""),"",  IF(OR(I801="",M801=""),0,I801*VLOOKUP(M801,VALIDATIONS!$AK$2:$AL$6,2)) +  IF(OR(H801="",J801="",K801=""),0, (H801*J801)*VLOOKUP(K801,VALIDATIONS!$AI$2:$AJ$5,2)))</f>
        <v/>
      </c>
      <c r="S801" s="113"/>
    </row>
    <row r="802" spans="1:19" x14ac:dyDescent="0.25">
      <c r="A802" s="116"/>
      <c r="B802" s="113"/>
      <c r="C802" s="358"/>
      <c r="D802" s="113"/>
      <c r="G802" s="358"/>
      <c r="H802" s="113"/>
      <c r="I802" s="113"/>
      <c r="J802" s="113"/>
      <c r="K802" s="358"/>
      <c r="L802" s="113"/>
      <c r="M802" s="358"/>
      <c r="N802" s="358"/>
      <c r="O802" s="358"/>
      <c r="P802" s="358"/>
      <c r="Q802" s="399" t="str">
        <f>IFERROR(VLOOKUP(P802,VALIDATIONS!$IE$2:$IG$48,2,FALSE),"")</f>
        <v/>
      </c>
      <c r="R802" s="106" t="str">
        <f>IF(AND(H802="",I802="",J802="",K802="",L802="",M802="",N802="",O802=""),"",  IF(OR(I802="",M802=""),0,I802*VLOOKUP(M802,VALIDATIONS!$AK$2:$AL$6,2)) +  IF(OR(H802="",J802="",K802=""),0, (H802*J802)*VLOOKUP(K802,VALIDATIONS!$AI$2:$AJ$5,2)))</f>
        <v/>
      </c>
      <c r="S802" s="113"/>
    </row>
    <row r="803" spans="1:19" x14ac:dyDescent="0.25">
      <c r="A803" s="116"/>
      <c r="B803" s="113"/>
      <c r="C803" s="358"/>
      <c r="D803" s="113"/>
      <c r="G803" s="358"/>
      <c r="H803" s="113"/>
      <c r="I803" s="113"/>
      <c r="J803" s="113"/>
      <c r="K803" s="358"/>
      <c r="L803" s="113"/>
      <c r="M803" s="358"/>
      <c r="N803" s="358"/>
      <c r="O803" s="358"/>
      <c r="P803" s="358"/>
      <c r="Q803" s="399" t="str">
        <f>IFERROR(VLOOKUP(P803,VALIDATIONS!$IE$2:$IG$48,2,FALSE),"")</f>
        <v/>
      </c>
      <c r="R803" s="106" t="str">
        <f>IF(AND(H803="",I803="",J803="",K803="",L803="",M803="",N803="",O803=""),"",  IF(OR(I803="",M803=""),0,I803*VLOOKUP(M803,VALIDATIONS!$AK$2:$AL$6,2)) +  IF(OR(H803="",J803="",K803=""),0, (H803*J803)*VLOOKUP(K803,VALIDATIONS!$AI$2:$AJ$5,2)))</f>
        <v/>
      </c>
      <c r="S803" s="113"/>
    </row>
    <row r="804" spans="1:19" x14ac:dyDescent="0.25">
      <c r="A804" s="116"/>
      <c r="B804" s="113"/>
      <c r="C804" s="358"/>
      <c r="D804" s="113"/>
      <c r="G804" s="358"/>
      <c r="H804" s="113"/>
      <c r="I804" s="113"/>
      <c r="J804" s="113"/>
      <c r="K804" s="358"/>
      <c r="L804" s="113"/>
      <c r="M804" s="358"/>
      <c r="N804" s="358"/>
      <c r="O804" s="358"/>
      <c r="P804" s="358"/>
      <c r="Q804" s="399" t="str">
        <f>IFERROR(VLOOKUP(P804,VALIDATIONS!$IE$2:$IG$48,2,FALSE),"")</f>
        <v/>
      </c>
      <c r="R804" s="106" t="str">
        <f>IF(AND(H804="",I804="",J804="",K804="",L804="",M804="",N804="",O804=""),"",  IF(OR(I804="",M804=""),0,I804*VLOOKUP(M804,VALIDATIONS!$AK$2:$AL$6,2)) +  IF(OR(H804="",J804="",K804=""),0, (H804*J804)*VLOOKUP(K804,VALIDATIONS!$AI$2:$AJ$5,2)))</f>
        <v/>
      </c>
      <c r="S804" s="113"/>
    </row>
    <row r="805" spans="1:19" x14ac:dyDescent="0.25">
      <c r="A805" s="116"/>
      <c r="B805" s="113"/>
      <c r="C805" s="358"/>
      <c r="D805" s="113"/>
      <c r="G805" s="358"/>
      <c r="H805" s="113"/>
      <c r="I805" s="113"/>
      <c r="J805" s="113"/>
      <c r="K805" s="358"/>
      <c r="L805" s="113"/>
      <c r="M805" s="358"/>
      <c r="N805" s="358"/>
      <c r="O805" s="358"/>
      <c r="P805" s="358"/>
      <c r="Q805" s="399" t="str">
        <f>IFERROR(VLOOKUP(P805,VALIDATIONS!$IE$2:$IG$48,2,FALSE),"")</f>
        <v/>
      </c>
      <c r="R805" s="106" t="str">
        <f>IF(AND(H805="",I805="",J805="",K805="",L805="",M805="",N805="",O805=""),"",  IF(OR(I805="",M805=""),0,I805*VLOOKUP(M805,VALIDATIONS!$AK$2:$AL$6,2)) +  IF(OR(H805="",J805="",K805=""),0, (H805*J805)*VLOOKUP(K805,VALIDATIONS!$AI$2:$AJ$5,2)))</f>
        <v/>
      </c>
      <c r="S805" s="113"/>
    </row>
    <row r="806" spans="1:19" x14ac:dyDescent="0.25">
      <c r="A806" s="116"/>
      <c r="B806" s="113"/>
      <c r="C806" s="358"/>
      <c r="D806" s="113"/>
      <c r="G806" s="358"/>
      <c r="H806" s="113"/>
      <c r="I806" s="113"/>
      <c r="J806" s="113"/>
      <c r="K806" s="358"/>
      <c r="L806" s="113"/>
      <c r="M806" s="358"/>
      <c r="N806" s="358"/>
      <c r="O806" s="358"/>
      <c r="P806" s="358"/>
      <c r="Q806" s="399" t="str">
        <f>IFERROR(VLOOKUP(P806,VALIDATIONS!$IE$2:$IG$48,2,FALSE),"")</f>
        <v/>
      </c>
      <c r="R806" s="106" t="str">
        <f>IF(AND(H806="",I806="",J806="",K806="",L806="",M806="",N806="",O806=""),"",  IF(OR(I806="",M806=""),0,I806*VLOOKUP(M806,VALIDATIONS!$AK$2:$AL$6,2)) +  IF(OR(H806="",J806="",K806=""),0, (H806*J806)*VLOOKUP(K806,VALIDATIONS!$AI$2:$AJ$5,2)))</f>
        <v/>
      </c>
      <c r="S806" s="113"/>
    </row>
    <row r="807" spans="1:19" x14ac:dyDescent="0.25">
      <c r="A807" s="116"/>
      <c r="B807" s="113"/>
      <c r="C807" s="358"/>
      <c r="D807" s="113"/>
      <c r="G807" s="358"/>
      <c r="H807" s="113"/>
      <c r="I807" s="113"/>
      <c r="J807" s="113"/>
      <c r="K807" s="358"/>
      <c r="L807" s="113"/>
      <c r="M807" s="358"/>
      <c r="N807" s="358"/>
      <c r="O807" s="358"/>
      <c r="P807" s="358"/>
      <c r="Q807" s="399" t="str">
        <f>IFERROR(VLOOKUP(P807,VALIDATIONS!$IE$2:$IG$48,2,FALSE),"")</f>
        <v/>
      </c>
      <c r="R807" s="106" t="str">
        <f>IF(AND(H807="",I807="",J807="",K807="",L807="",M807="",N807="",O807=""),"",  IF(OR(I807="",M807=""),0,I807*VLOOKUP(M807,VALIDATIONS!$AK$2:$AL$6,2)) +  IF(OR(H807="",J807="",K807=""),0, (H807*J807)*VLOOKUP(K807,VALIDATIONS!$AI$2:$AJ$5,2)))</f>
        <v/>
      </c>
      <c r="S807" s="113"/>
    </row>
    <row r="808" spans="1:19" x14ac:dyDescent="0.25">
      <c r="A808" s="116"/>
      <c r="B808" s="113"/>
      <c r="C808" s="358"/>
      <c r="D808" s="113"/>
      <c r="G808" s="358"/>
      <c r="H808" s="113"/>
      <c r="I808" s="113"/>
      <c r="J808" s="113"/>
      <c r="K808" s="358"/>
      <c r="L808" s="113"/>
      <c r="M808" s="358"/>
      <c r="N808" s="358"/>
      <c r="O808" s="358"/>
      <c r="P808" s="358"/>
      <c r="Q808" s="399" t="str">
        <f>IFERROR(VLOOKUP(P808,VALIDATIONS!$IE$2:$IG$48,2,FALSE),"")</f>
        <v/>
      </c>
      <c r="R808" s="106" t="str">
        <f>IF(AND(H808="",I808="",J808="",K808="",L808="",M808="",N808="",O808=""),"",  IF(OR(I808="",M808=""),0,I808*VLOOKUP(M808,VALIDATIONS!$AK$2:$AL$6,2)) +  IF(OR(H808="",J808="",K808=""),0, (H808*J808)*VLOOKUP(K808,VALIDATIONS!$AI$2:$AJ$5,2)))</f>
        <v/>
      </c>
      <c r="S808" s="113"/>
    </row>
    <row r="809" spans="1:19" x14ac:dyDescent="0.25">
      <c r="A809" s="116"/>
      <c r="B809" s="113"/>
      <c r="C809" s="358"/>
      <c r="D809" s="113"/>
      <c r="G809" s="358"/>
      <c r="H809" s="113"/>
      <c r="I809" s="113"/>
      <c r="J809" s="113"/>
      <c r="K809" s="358"/>
      <c r="L809" s="113"/>
      <c r="M809" s="358"/>
      <c r="N809" s="358"/>
      <c r="O809" s="358"/>
      <c r="P809" s="358"/>
      <c r="Q809" s="399" t="str">
        <f>IFERROR(VLOOKUP(P809,VALIDATIONS!$IE$2:$IG$48,2,FALSE),"")</f>
        <v/>
      </c>
      <c r="R809" s="106" t="str">
        <f>IF(AND(H809="",I809="",J809="",K809="",L809="",M809="",N809="",O809=""),"",  IF(OR(I809="",M809=""),0,I809*VLOOKUP(M809,VALIDATIONS!$AK$2:$AL$6,2)) +  IF(OR(H809="",J809="",K809=""),0, (H809*J809)*VLOOKUP(K809,VALIDATIONS!$AI$2:$AJ$5,2)))</f>
        <v/>
      </c>
      <c r="S809" s="113"/>
    </row>
    <row r="810" spans="1:19" x14ac:dyDescent="0.25">
      <c r="A810" s="116"/>
      <c r="B810" s="113"/>
      <c r="C810" s="358"/>
      <c r="D810" s="113"/>
      <c r="G810" s="358"/>
      <c r="H810" s="113"/>
      <c r="I810" s="113"/>
      <c r="J810" s="113"/>
      <c r="K810" s="358"/>
      <c r="L810" s="113"/>
      <c r="M810" s="358"/>
      <c r="N810" s="358"/>
      <c r="O810" s="358"/>
      <c r="P810" s="358"/>
      <c r="Q810" s="399" t="str">
        <f>IFERROR(VLOOKUP(P810,VALIDATIONS!$IE$2:$IG$48,2,FALSE),"")</f>
        <v/>
      </c>
      <c r="R810" s="106" t="str">
        <f>IF(AND(H810="",I810="",J810="",K810="",L810="",M810="",N810="",O810=""),"",  IF(OR(I810="",M810=""),0,I810*VLOOKUP(M810,VALIDATIONS!$AK$2:$AL$6,2)) +  IF(OR(H810="",J810="",K810=""),0, (H810*J810)*VLOOKUP(K810,VALIDATIONS!$AI$2:$AJ$5,2)))</f>
        <v/>
      </c>
      <c r="S810" s="113"/>
    </row>
    <row r="811" spans="1:19" x14ac:dyDescent="0.25">
      <c r="A811" s="116"/>
      <c r="B811" s="113"/>
      <c r="C811" s="358"/>
      <c r="D811" s="113"/>
      <c r="G811" s="358"/>
      <c r="H811" s="113"/>
      <c r="I811" s="113"/>
      <c r="J811" s="113"/>
      <c r="K811" s="358"/>
      <c r="L811" s="113"/>
      <c r="M811" s="358"/>
      <c r="N811" s="358"/>
      <c r="O811" s="358"/>
      <c r="P811" s="358"/>
      <c r="Q811" s="399" t="str">
        <f>IFERROR(VLOOKUP(P811,VALIDATIONS!$IE$2:$IG$48,2,FALSE),"")</f>
        <v/>
      </c>
      <c r="R811" s="106" t="str">
        <f>IF(AND(H811="",I811="",J811="",K811="",L811="",M811="",N811="",O811=""),"",  IF(OR(I811="",M811=""),0,I811*VLOOKUP(M811,VALIDATIONS!$AK$2:$AL$6,2)) +  IF(OR(H811="",J811="",K811=""),0, (H811*J811)*VLOOKUP(K811,VALIDATIONS!$AI$2:$AJ$5,2)))</f>
        <v/>
      </c>
      <c r="S811" s="113"/>
    </row>
    <row r="812" spans="1:19" x14ac:dyDescent="0.25">
      <c r="A812" s="116"/>
      <c r="B812" s="113"/>
      <c r="C812" s="358"/>
      <c r="D812" s="113"/>
      <c r="G812" s="358"/>
      <c r="H812" s="113"/>
      <c r="I812" s="113"/>
      <c r="J812" s="113"/>
      <c r="K812" s="358"/>
      <c r="L812" s="113"/>
      <c r="M812" s="358"/>
      <c r="N812" s="358"/>
      <c r="O812" s="358"/>
      <c r="P812" s="358"/>
      <c r="Q812" s="399" t="str">
        <f>IFERROR(VLOOKUP(P812,VALIDATIONS!$IE$2:$IG$48,2,FALSE),"")</f>
        <v/>
      </c>
      <c r="R812" s="106" t="str">
        <f>IF(AND(H812="",I812="",J812="",K812="",L812="",M812="",N812="",O812=""),"",  IF(OR(I812="",M812=""),0,I812*VLOOKUP(M812,VALIDATIONS!$AK$2:$AL$6,2)) +  IF(OR(H812="",J812="",K812=""),0, (H812*J812)*VLOOKUP(K812,VALIDATIONS!$AI$2:$AJ$5,2)))</f>
        <v/>
      </c>
      <c r="S812" s="113"/>
    </row>
    <row r="813" spans="1:19" x14ac:dyDescent="0.25">
      <c r="A813" s="116"/>
      <c r="B813" s="113"/>
      <c r="C813" s="358"/>
      <c r="D813" s="113"/>
      <c r="G813" s="358"/>
      <c r="H813" s="113"/>
      <c r="I813" s="113"/>
      <c r="J813" s="113"/>
      <c r="K813" s="358"/>
      <c r="L813" s="113"/>
      <c r="M813" s="358"/>
      <c r="N813" s="358"/>
      <c r="O813" s="358"/>
      <c r="P813" s="358"/>
      <c r="Q813" s="399" t="str">
        <f>IFERROR(VLOOKUP(P813,VALIDATIONS!$IE$2:$IG$48,2,FALSE),"")</f>
        <v/>
      </c>
      <c r="R813" s="106" t="str">
        <f>IF(AND(H813="",I813="",J813="",K813="",L813="",M813="",N813="",O813=""),"",  IF(OR(I813="",M813=""),0,I813*VLOOKUP(M813,VALIDATIONS!$AK$2:$AL$6,2)) +  IF(OR(H813="",J813="",K813=""),0, (H813*J813)*VLOOKUP(K813,VALIDATIONS!$AI$2:$AJ$5,2)))</f>
        <v/>
      </c>
      <c r="S813" s="113"/>
    </row>
    <row r="814" spans="1:19" x14ac:dyDescent="0.25">
      <c r="A814" s="116"/>
      <c r="B814" s="113"/>
      <c r="C814" s="358"/>
      <c r="D814" s="113"/>
      <c r="G814" s="358"/>
      <c r="H814" s="113"/>
      <c r="I814" s="113"/>
      <c r="J814" s="113"/>
      <c r="K814" s="358"/>
      <c r="L814" s="113"/>
      <c r="M814" s="358"/>
      <c r="N814" s="358"/>
      <c r="O814" s="358"/>
      <c r="P814" s="358"/>
      <c r="Q814" s="399" t="str">
        <f>IFERROR(VLOOKUP(P814,VALIDATIONS!$IE$2:$IG$48,2,FALSE),"")</f>
        <v/>
      </c>
      <c r="R814" s="106" t="str">
        <f>IF(AND(H814="",I814="",J814="",K814="",L814="",M814="",N814="",O814=""),"",  IF(OR(I814="",M814=""),0,I814*VLOOKUP(M814,VALIDATIONS!$AK$2:$AL$6,2)) +  IF(OR(H814="",J814="",K814=""),0, (H814*J814)*VLOOKUP(K814,VALIDATIONS!$AI$2:$AJ$5,2)))</f>
        <v/>
      </c>
      <c r="S814" s="113"/>
    </row>
    <row r="815" spans="1:19" x14ac:dyDescent="0.25">
      <c r="A815" s="116"/>
      <c r="B815" s="113"/>
      <c r="C815" s="358"/>
      <c r="D815" s="113"/>
      <c r="G815" s="358"/>
      <c r="H815" s="113"/>
      <c r="I815" s="113"/>
      <c r="J815" s="113"/>
      <c r="K815" s="358"/>
      <c r="L815" s="113"/>
      <c r="M815" s="358"/>
      <c r="N815" s="358"/>
      <c r="O815" s="358"/>
      <c r="P815" s="358"/>
      <c r="Q815" s="399" t="str">
        <f>IFERROR(VLOOKUP(P815,VALIDATIONS!$IE$2:$IG$48,2,FALSE),"")</f>
        <v/>
      </c>
      <c r="R815" s="106" t="str">
        <f>IF(AND(H815="",I815="",J815="",K815="",L815="",M815="",N815="",O815=""),"",  IF(OR(I815="",M815=""),0,I815*VLOOKUP(M815,VALIDATIONS!$AK$2:$AL$6,2)) +  IF(OR(H815="",J815="",K815=""),0, (H815*J815)*VLOOKUP(K815,VALIDATIONS!$AI$2:$AJ$5,2)))</f>
        <v/>
      </c>
      <c r="S815" s="113"/>
    </row>
    <row r="816" spans="1:19" x14ac:dyDescent="0.25">
      <c r="A816" s="116"/>
      <c r="B816" s="113"/>
      <c r="C816" s="358"/>
      <c r="D816" s="113"/>
      <c r="G816" s="358"/>
      <c r="H816" s="113"/>
      <c r="I816" s="113"/>
      <c r="J816" s="113"/>
      <c r="K816" s="358"/>
      <c r="L816" s="113"/>
      <c r="M816" s="358"/>
      <c r="N816" s="358"/>
      <c r="O816" s="358"/>
      <c r="P816" s="358"/>
      <c r="Q816" s="399" t="str">
        <f>IFERROR(VLOOKUP(P816,VALIDATIONS!$IE$2:$IG$48,2,FALSE),"")</f>
        <v/>
      </c>
      <c r="R816" s="106" t="str">
        <f>IF(AND(H816="",I816="",J816="",K816="",L816="",M816="",N816="",O816=""),"",  IF(OR(I816="",M816=""),0,I816*VLOOKUP(M816,VALIDATIONS!$AK$2:$AL$6,2)) +  IF(OR(H816="",J816="",K816=""),0, (H816*J816)*VLOOKUP(K816,VALIDATIONS!$AI$2:$AJ$5,2)))</f>
        <v/>
      </c>
      <c r="S816" s="113"/>
    </row>
    <row r="817" spans="1:19" x14ac:dyDescent="0.25">
      <c r="A817" s="116"/>
      <c r="B817" s="113"/>
      <c r="C817" s="358"/>
      <c r="D817" s="113"/>
      <c r="G817" s="358"/>
      <c r="H817" s="113"/>
      <c r="I817" s="113"/>
      <c r="J817" s="113"/>
      <c r="K817" s="358"/>
      <c r="L817" s="113"/>
      <c r="M817" s="358"/>
      <c r="N817" s="358"/>
      <c r="O817" s="358"/>
      <c r="P817" s="358"/>
      <c r="Q817" s="399" t="str">
        <f>IFERROR(VLOOKUP(P817,VALIDATIONS!$IE$2:$IG$48,2,FALSE),"")</f>
        <v/>
      </c>
      <c r="R817" s="106" t="str">
        <f>IF(AND(H817="",I817="",J817="",K817="",L817="",M817="",N817="",O817=""),"",  IF(OR(I817="",M817=""),0,I817*VLOOKUP(M817,VALIDATIONS!$AK$2:$AL$6,2)) +  IF(OR(H817="",J817="",K817=""),0, (H817*J817)*VLOOKUP(K817,VALIDATIONS!$AI$2:$AJ$5,2)))</f>
        <v/>
      </c>
      <c r="S817" s="113"/>
    </row>
    <row r="818" spans="1:19" x14ac:dyDescent="0.25">
      <c r="A818" s="116"/>
      <c r="B818" s="113"/>
      <c r="C818" s="358"/>
      <c r="D818" s="113"/>
      <c r="G818" s="358"/>
      <c r="H818" s="113"/>
      <c r="I818" s="113"/>
      <c r="J818" s="113"/>
      <c r="K818" s="358"/>
      <c r="L818" s="113"/>
      <c r="M818" s="358"/>
      <c r="N818" s="358"/>
      <c r="O818" s="358"/>
      <c r="P818" s="358"/>
      <c r="Q818" s="399" t="str">
        <f>IFERROR(VLOOKUP(P818,VALIDATIONS!$IE$2:$IG$48,2,FALSE),"")</f>
        <v/>
      </c>
      <c r="R818" s="106" t="str">
        <f>IF(AND(H818="",I818="",J818="",K818="",L818="",M818="",N818="",O818=""),"",  IF(OR(I818="",M818=""),0,I818*VLOOKUP(M818,VALIDATIONS!$AK$2:$AL$6,2)) +  IF(OR(H818="",J818="",K818=""),0, (H818*J818)*VLOOKUP(K818,VALIDATIONS!$AI$2:$AJ$5,2)))</f>
        <v/>
      </c>
      <c r="S818" s="113"/>
    </row>
    <row r="819" spans="1:19" x14ac:dyDescent="0.25">
      <c r="A819" s="116"/>
      <c r="B819" s="113"/>
      <c r="C819" s="358"/>
      <c r="D819" s="113"/>
      <c r="G819" s="358"/>
      <c r="H819" s="113"/>
      <c r="I819" s="113"/>
      <c r="J819" s="113"/>
      <c r="K819" s="358"/>
      <c r="L819" s="113"/>
      <c r="M819" s="358"/>
      <c r="N819" s="358"/>
      <c r="O819" s="358"/>
      <c r="P819" s="358"/>
      <c r="Q819" s="399" t="str">
        <f>IFERROR(VLOOKUP(P819,VALIDATIONS!$IE$2:$IG$48,2,FALSE),"")</f>
        <v/>
      </c>
      <c r="R819" s="106" t="str">
        <f>IF(AND(H819="",I819="",J819="",K819="",L819="",M819="",N819="",O819=""),"",  IF(OR(I819="",M819=""),0,I819*VLOOKUP(M819,VALIDATIONS!$AK$2:$AL$6,2)) +  IF(OR(H819="",J819="",K819=""),0, (H819*J819)*VLOOKUP(K819,VALIDATIONS!$AI$2:$AJ$5,2)))</f>
        <v/>
      </c>
      <c r="S819" s="113"/>
    </row>
    <row r="820" spans="1:19" x14ac:dyDescent="0.25">
      <c r="A820" s="116"/>
      <c r="B820" s="113"/>
      <c r="C820" s="358"/>
      <c r="D820" s="113"/>
      <c r="G820" s="358"/>
      <c r="H820" s="113"/>
      <c r="I820" s="113"/>
      <c r="J820" s="113"/>
      <c r="K820" s="358"/>
      <c r="L820" s="113"/>
      <c r="M820" s="358"/>
      <c r="N820" s="358"/>
      <c r="O820" s="358"/>
      <c r="P820" s="358"/>
      <c r="Q820" s="399" t="str">
        <f>IFERROR(VLOOKUP(P820,VALIDATIONS!$IE$2:$IG$48,2,FALSE),"")</f>
        <v/>
      </c>
      <c r="R820" s="106" t="str">
        <f>IF(AND(H820="",I820="",J820="",K820="",L820="",M820="",N820="",O820=""),"",  IF(OR(I820="",M820=""),0,I820*VLOOKUP(M820,VALIDATIONS!$AK$2:$AL$6,2)) +  IF(OR(H820="",J820="",K820=""),0, (H820*J820)*VLOOKUP(K820,VALIDATIONS!$AI$2:$AJ$5,2)))</f>
        <v/>
      </c>
      <c r="S820" s="113"/>
    </row>
    <row r="821" spans="1:19" x14ac:dyDescent="0.25">
      <c r="A821" s="116"/>
      <c r="B821" s="113"/>
      <c r="C821" s="358"/>
      <c r="D821" s="113"/>
      <c r="G821" s="358"/>
      <c r="H821" s="113"/>
      <c r="I821" s="113"/>
      <c r="J821" s="113"/>
      <c r="K821" s="358"/>
      <c r="L821" s="113"/>
      <c r="M821" s="358"/>
      <c r="N821" s="358"/>
      <c r="O821" s="358"/>
      <c r="P821" s="358"/>
      <c r="Q821" s="399" t="str">
        <f>IFERROR(VLOOKUP(P821,VALIDATIONS!$IE$2:$IG$48,2,FALSE),"")</f>
        <v/>
      </c>
      <c r="R821" s="106" t="str">
        <f>IF(AND(H821="",I821="",J821="",K821="",L821="",M821="",N821="",O821=""),"",  IF(OR(I821="",M821=""),0,I821*VLOOKUP(M821,VALIDATIONS!$AK$2:$AL$6,2)) +  IF(OR(H821="",J821="",K821=""),0, (H821*J821)*VLOOKUP(K821,VALIDATIONS!$AI$2:$AJ$5,2)))</f>
        <v/>
      </c>
      <c r="S821" s="113"/>
    </row>
    <row r="822" spans="1:19" x14ac:dyDescent="0.25">
      <c r="A822" s="116"/>
      <c r="B822" s="113"/>
      <c r="C822" s="358"/>
      <c r="D822" s="113"/>
      <c r="G822" s="358"/>
      <c r="H822" s="113"/>
      <c r="I822" s="113"/>
      <c r="J822" s="113"/>
      <c r="K822" s="358"/>
      <c r="L822" s="113"/>
      <c r="M822" s="358"/>
      <c r="N822" s="358"/>
      <c r="O822" s="358"/>
      <c r="P822" s="358"/>
      <c r="Q822" s="399" t="str">
        <f>IFERROR(VLOOKUP(P822,VALIDATIONS!$IE$2:$IG$48,2,FALSE),"")</f>
        <v/>
      </c>
      <c r="R822" s="106" t="str">
        <f>IF(AND(H822="",I822="",J822="",K822="",L822="",M822="",N822="",O822=""),"",  IF(OR(I822="",M822=""),0,I822*VLOOKUP(M822,VALIDATIONS!$AK$2:$AL$6,2)) +  IF(OR(H822="",J822="",K822=""),0, (H822*J822)*VLOOKUP(K822,VALIDATIONS!$AI$2:$AJ$5,2)))</f>
        <v/>
      </c>
      <c r="S822" s="113"/>
    </row>
    <row r="823" spans="1:19" x14ac:dyDescent="0.25">
      <c r="A823" s="116"/>
      <c r="B823" s="113"/>
      <c r="C823" s="358"/>
      <c r="D823" s="113"/>
      <c r="G823" s="358"/>
      <c r="H823" s="113"/>
      <c r="I823" s="113"/>
      <c r="J823" s="113"/>
      <c r="K823" s="358"/>
      <c r="L823" s="113"/>
      <c r="M823" s="358"/>
      <c r="N823" s="358"/>
      <c r="O823" s="358"/>
      <c r="P823" s="358"/>
      <c r="Q823" s="399" t="str">
        <f>IFERROR(VLOOKUP(P823,VALIDATIONS!$IE$2:$IG$48,2,FALSE),"")</f>
        <v/>
      </c>
      <c r="R823" s="106" t="str">
        <f>IF(AND(H823="",I823="",J823="",K823="",L823="",M823="",N823="",O823=""),"",  IF(OR(I823="",M823=""),0,I823*VLOOKUP(M823,VALIDATIONS!$AK$2:$AL$6,2)) +  IF(OR(H823="",J823="",K823=""),0, (H823*J823)*VLOOKUP(K823,VALIDATIONS!$AI$2:$AJ$5,2)))</f>
        <v/>
      </c>
      <c r="S823" s="113"/>
    </row>
    <row r="824" spans="1:19" x14ac:dyDescent="0.25">
      <c r="A824" s="116"/>
      <c r="B824" s="113"/>
      <c r="C824" s="358"/>
      <c r="D824" s="113"/>
      <c r="G824" s="358"/>
      <c r="H824" s="113"/>
      <c r="I824" s="113"/>
      <c r="J824" s="113"/>
      <c r="K824" s="358"/>
      <c r="L824" s="113"/>
      <c r="M824" s="358"/>
      <c r="N824" s="358"/>
      <c r="O824" s="358"/>
      <c r="P824" s="358"/>
      <c r="Q824" s="399" t="str">
        <f>IFERROR(VLOOKUP(P824,VALIDATIONS!$IE$2:$IG$48,2,FALSE),"")</f>
        <v/>
      </c>
      <c r="R824" s="106" t="str">
        <f>IF(AND(H824="",I824="",J824="",K824="",L824="",M824="",N824="",O824=""),"",  IF(OR(I824="",M824=""),0,I824*VLOOKUP(M824,VALIDATIONS!$AK$2:$AL$6,2)) +  IF(OR(H824="",J824="",K824=""),0, (H824*J824)*VLOOKUP(K824,VALIDATIONS!$AI$2:$AJ$5,2)))</f>
        <v/>
      </c>
      <c r="S824" s="113"/>
    </row>
    <row r="825" spans="1:19" x14ac:dyDescent="0.25">
      <c r="A825" s="116"/>
      <c r="B825" s="113"/>
      <c r="C825" s="358"/>
      <c r="D825" s="113"/>
      <c r="G825" s="358"/>
      <c r="H825" s="113"/>
      <c r="I825" s="113"/>
      <c r="J825" s="113"/>
      <c r="K825" s="358"/>
      <c r="L825" s="113"/>
      <c r="M825" s="358"/>
      <c r="N825" s="358"/>
      <c r="O825" s="358"/>
      <c r="P825" s="358"/>
      <c r="Q825" s="399" t="str">
        <f>IFERROR(VLOOKUP(P825,VALIDATIONS!$IE$2:$IG$48,2,FALSE),"")</f>
        <v/>
      </c>
      <c r="R825" s="106" t="str">
        <f>IF(AND(H825="",I825="",J825="",K825="",L825="",M825="",N825="",O825=""),"",  IF(OR(I825="",M825=""),0,I825*VLOOKUP(M825,VALIDATIONS!$AK$2:$AL$6,2)) +  IF(OR(H825="",J825="",K825=""),0, (H825*J825)*VLOOKUP(K825,VALIDATIONS!$AI$2:$AJ$5,2)))</f>
        <v/>
      </c>
      <c r="S825" s="113"/>
    </row>
    <row r="826" spans="1:19" x14ac:dyDescent="0.25">
      <c r="A826" s="116"/>
      <c r="B826" s="113"/>
      <c r="C826" s="358"/>
      <c r="D826" s="113"/>
      <c r="G826" s="358"/>
      <c r="H826" s="113"/>
      <c r="I826" s="113"/>
      <c r="J826" s="113"/>
      <c r="K826" s="358"/>
      <c r="L826" s="113"/>
      <c r="M826" s="358"/>
      <c r="N826" s="358"/>
      <c r="O826" s="358"/>
      <c r="P826" s="358"/>
      <c r="Q826" s="399" t="str">
        <f>IFERROR(VLOOKUP(P826,VALIDATIONS!$IE$2:$IG$48,2,FALSE),"")</f>
        <v/>
      </c>
      <c r="R826" s="106" t="str">
        <f>IF(AND(H826="",I826="",J826="",K826="",L826="",M826="",N826="",O826=""),"",  IF(OR(I826="",M826=""),0,I826*VLOOKUP(M826,VALIDATIONS!$AK$2:$AL$6,2)) +  IF(OR(H826="",J826="",K826=""),0, (H826*J826)*VLOOKUP(K826,VALIDATIONS!$AI$2:$AJ$5,2)))</f>
        <v/>
      </c>
      <c r="S826" s="113"/>
    </row>
    <row r="827" spans="1:19" x14ac:dyDescent="0.25">
      <c r="A827" s="116"/>
      <c r="B827" s="113"/>
      <c r="C827" s="358"/>
      <c r="D827" s="113"/>
      <c r="G827" s="358"/>
      <c r="H827" s="113"/>
      <c r="I827" s="113"/>
      <c r="J827" s="113"/>
      <c r="K827" s="358"/>
      <c r="L827" s="113"/>
      <c r="M827" s="358"/>
      <c r="N827" s="358"/>
      <c r="O827" s="358"/>
      <c r="P827" s="358"/>
      <c r="Q827" s="399" t="str">
        <f>IFERROR(VLOOKUP(P827,VALIDATIONS!$IE$2:$IG$48,2,FALSE),"")</f>
        <v/>
      </c>
      <c r="R827" s="106" t="str">
        <f>IF(AND(H827="",I827="",J827="",K827="",L827="",M827="",N827="",O827=""),"",  IF(OR(I827="",M827=""),0,I827*VLOOKUP(M827,VALIDATIONS!$AK$2:$AL$6,2)) +  IF(OR(H827="",J827="",K827=""),0, (H827*J827)*VLOOKUP(K827,VALIDATIONS!$AI$2:$AJ$5,2)))</f>
        <v/>
      </c>
      <c r="S827" s="113"/>
    </row>
    <row r="828" spans="1:19" x14ac:dyDescent="0.25">
      <c r="A828" s="116"/>
      <c r="B828" s="113"/>
      <c r="C828" s="358"/>
      <c r="D828" s="113"/>
      <c r="G828" s="358"/>
      <c r="H828" s="113"/>
      <c r="I828" s="113"/>
      <c r="J828" s="113"/>
      <c r="K828" s="358"/>
      <c r="L828" s="113"/>
      <c r="M828" s="358"/>
      <c r="N828" s="358"/>
      <c r="O828" s="358"/>
      <c r="P828" s="358"/>
      <c r="Q828" s="399" t="str">
        <f>IFERROR(VLOOKUP(P828,VALIDATIONS!$IE$2:$IG$48,2,FALSE),"")</f>
        <v/>
      </c>
      <c r="R828" s="106" t="str">
        <f>IF(AND(H828="",I828="",J828="",K828="",L828="",M828="",N828="",O828=""),"",  IF(OR(I828="",M828=""),0,I828*VLOOKUP(M828,VALIDATIONS!$AK$2:$AL$6,2)) +  IF(OR(H828="",J828="",K828=""),0, (H828*J828)*VLOOKUP(K828,VALIDATIONS!$AI$2:$AJ$5,2)))</f>
        <v/>
      </c>
      <c r="S828" s="113"/>
    </row>
    <row r="829" spans="1:19" x14ac:dyDescent="0.25">
      <c r="A829" s="116"/>
      <c r="B829" s="113"/>
      <c r="C829" s="358"/>
      <c r="D829" s="113"/>
      <c r="G829" s="358"/>
      <c r="H829" s="113"/>
      <c r="I829" s="113"/>
      <c r="J829" s="113"/>
      <c r="K829" s="358"/>
      <c r="L829" s="113"/>
      <c r="M829" s="358"/>
      <c r="N829" s="358"/>
      <c r="O829" s="358"/>
      <c r="P829" s="358"/>
      <c r="Q829" s="399" t="str">
        <f>IFERROR(VLOOKUP(P829,VALIDATIONS!$IE$2:$IG$48,2,FALSE),"")</f>
        <v/>
      </c>
      <c r="R829" s="106" t="str">
        <f>IF(AND(H829="",I829="",J829="",K829="",L829="",M829="",N829="",O829=""),"",  IF(OR(I829="",M829=""),0,I829*VLOOKUP(M829,VALIDATIONS!$AK$2:$AL$6,2)) +  IF(OR(H829="",J829="",K829=""),0, (H829*J829)*VLOOKUP(K829,VALIDATIONS!$AI$2:$AJ$5,2)))</f>
        <v/>
      </c>
      <c r="S829" s="113"/>
    </row>
    <row r="830" spans="1:19" x14ac:dyDescent="0.25">
      <c r="A830" s="116"/>
      <c r="B830" s="113"/>
      <c r="C830" s="358"/>
      <c r="D830" s="113"/>
      <c r="G830" s="358"/>
      <c r="H830" s="113"/>
      <c r="I830" s="113"/>
      <c r="J830" s="113"/>
      <c r="K830" s="358"/>
      <c r="L830" s="113"/>
      <c r="M830" s="358"/>
      <c r="N830" s="358"/>
      <c r="O830" s="358"/>
      <c r="P830" s="358"/>
      <c r="Q830" s="399" t="str">
        <f>IFERROR(VLOOKUP(P830,VALIDATIONS!$IE$2:$IG$48,2,FALSE),"")</f>
        <v/>
      </c>
      <c r="R830" s="106" t="str">
        <f>IF(AND(H830="",I830="",J830="",K830="",L830="",M830="",N830="",O830=""),"",  IF(OR(I830="",M830=""),0,I830*VLOOKUP(M830,VALIDATIONS!$AK$2:$AL$6,2)) +  IF(OR(H830="",J830="",K830=""),0, (H830*J830)*VLOOKUP(K830,VALIDATIONS!$AI$2:$AJ$5,2)))</f>
        <v/>
      </c>
      <c r="S830" s="113"/>
    </row>
    <row r="831" spans="1:19" x14ac:dyDescent="0.25">
      <c r="A831" s="116"/>
      <c r="B831" s="113"/>
      <c r="C831" s="358"/>
      <c r="D831" s="113"/>
      <c r="G831" s="358"/>
      <c r="H831" s="113"/>
      <c r="I831" s="113"/>
      <c r="J831" s="113"/>
      <c r="K831" s="358"/>
      <c r="L831" s="113"/>
      <c r="M831" s="358"/>
      <c r="N831" s="358"/>
      <c r="O831" s="358"/>
      <c r="P831" s="358"/>
      <c r="Q831" s="399" t="str">
        <f>IFERROR(VLOOKUP(P831,VALIDATIONS!$IE$2:$IG$48,2,FALSE),"")</f>
        <v/>
      </c>
      <c r="R831" s="106" t="str">
        <f>IF(AND(H831="",I831="",J831="",K831="",L831="",M831="",N831="",O831=""),"",  IF(OR(I831="",M831=""),0,I831*VLOOKUP(M831,VALIDATIONS!$AK$2:$AL$6,2)) +  IF(OR(H831="",J831="",K831=""),0, (H831*J831)*VLOOKUP(K831,VALIDATIONS!$AI$2:$AJ$5,2)))</f>
        <v/>
      </c>
      <c r="S831" s="113"/>
    </row>
    <row r="832" spans="1:19" x14ac:dyDescent="0.25">
      <c r="A832" s="116"/>
      <c r="B832" s="113"/>
      <c r="C832" s="358"/>
      <c r="D832" s="113"/>
      <c r="G832" s="358"/>
      <c r="H832" s="113"/>
      <c r="I832" s="113"/>
      <c r="J832" s="113"/>
      <c r="K832" s="358"/>
      <c r="L832" s="113"/>
      <c r="M832" s="358"/>
      <c r="N832" s="358"/>
      <c r="O832" s="358"/>
      <c r="P832" s="358"/>
      <c r="Q832" s="399" t="str">
        <f>IFERROR(VLOOKUP(P832,VALIDATIONS!$IE$2:$IG$48,2,FALSE),"")</f>
        <v/>
      </c>
      <c r="R832" s="106" t="str">
        <f>IF(AND(H832="",I832="",J832="",K832="",L832="",M832="",N832="",O832=""),"",  IF(OR(I832="",M832=""),0,I832*VLOOKUP(M832,VALIDATIONS!$AK$2:$AL$6,2)) +  IF(OR(H832="",J832="",K832=""),0, (H832*J832)*VLOOKUP(K832,VALIDATIONS!$AI$2:$AJ$5,2)))</f>
        <v/>
      </c>
      <c r="S832" s="113"/>
    </row>
    <row r="833" spans="1:19" x14ac:dyDescent="0.25">
      <c r="A833" s="116"/>
      <c r="B833" s="113"/>
      <c r="C833" s="358"/>
      <c r="D833" s="113"/>
      <c r="G833" s="358"/>
      <c r="H833" s="113"/>
      <c r="I833" s="113"/>
      <c r="J833" s="113"/>
      <c r="K833" s="358"/>
      <c r="L833" s="113"/>
      <c r="M833" s="358"/>
      <c r="N833" s="358"/>
      <c r="O833" s="358"/>
      <c r="P833" s="358"/>
      <c r="Q833" s="399" t="str">
        <f>IFERROR(VLOOKUP(P833,VALIDATIONS!$IE$2:$IG$48,2,FALSE),"")</f>
        <v/>
      </c>
      <c r="R833" s="106" t="str">
        <f>IF(AND(H833="",I833="",J833="",K833="",L833="",M833="",N833="",O833=""),"",  IF(OR(I833="",M833=""),0,I833*VLOOKUP(M833,VALIDATIONS!$AK$2:$AL$6,2)) +  IF(OR(H833="",J833="",K833=""),0, (H833*J833)*VLOOKUP(K833,VALIDATIONS!$AI$2:$AJ$5,2)))</f>
        <v/>
      </c>
      <c r="S833" s="113"/>
    </row>
    <row r="834" spans="1:19" x14ac:dyDescent="0.25">
      <c r="A834" s="116"/>
      <c r="B834" s="113"/>
      <c r="C834" s="358"/>
      <c r="D834" s="113"/>
      <c r="G834" s="358"/>
      <c r="H834" s="113"/>
      <c r="I834" s="113"/>
      <c r="J834" s="113"/>
      <c r="K834" s="358"/>
      <c r="L834" s="113"/>
      <c r="M834" s="358"/>
      <c r="N834" s="358"/>
      <c r="O834" s="358"/>
      <c r="P834" s="358"/>
      <c r="Q834" s="399" t="str">
        <f>IFERROR(VLOOKUP(P834,VALIDATIONS!$IE$2:$IG$48,2,FALSE),"")</f>
        <v/>
      </c>
      <c r="R834" s="106" t="str">
        <f>IF(AND(H834="",I834="",J834="",K834="",L834="",M834="",N834="",O834=""),"",  IF(OR(I834="",M834=""),0,I834*VLOOKUP(M834,VALIDATIONS!$AK$2:$AL$6,2)) +  IF(OR(H834="",J834="",K834=""),0, (H834*J834)*VLOOKUP(K834,VALIDATIONS!$AI$2:$AJ$5,2)))</f>
        <v/>
      </c>
      <c r="S834" s="113"/>
    </row>
    <row r="835" spans="1:19" x14ac:dyDescent="0.25">
      <c r="A835" s="116"/>
      <c r="B835" s="113"/>
      <c r="C835" s="358"/>
      <c r="D835" s="113"/>
      <c r="G835" s="358"/>
      <c r="H835" s="113"/>
      <c r="I835" s="113"/>
      <c r="J835" s="113"/>
      <c r="K835" s="358"/>
      <c r="L835" s="113"/>
      <c r="M835" s="358"/>
      <c r="N835" s="358"/>
      <c r="O835" s="358"/>
      <c r="P835" s="358"/>
      <c r="Q835" s="399" t="str">
        <f>IFERROR(VLOOKUP(P835,VALIDATIONS!$IE$2:$IG$48,2,FALSE),"")</f>
        <v/>
      </c>
      <c r="R835" s="106" t="str">
        <f>IF(AND(H835="",I835="",J835="",K835="",L835="",M835="",N835="",O835=""),"",  IF(OR(I835="",M835=""),0,I835*VLOOKUP(M835,VALIDATIONS!$AK$2:$AL$6,2)) +  IF(OR(H835="",J835="",K835=""),0, (H835*J835)*VLOOKUP(K835,VALIDATIONS!$AI$2:$AJ$5,2)))</f>
        <v/>
      </c>
      <c r="S835" s="113"/>
    </row>
    <row r="836" spans="1:19" x14ac:dyDescent="0.25">
      <c r="A836" s="116"/>
      <c r="B836" s="113"/>
      <c r="C836" s="358"/>
      <c r="D836" s="113"/>
      <c r="G836" s="358"/>
      <c r="H836" s="113"/>
      <c r="I836" s="113"/>
      <c r="J836" s="113"/>
      <c r="K836" s="358"/>
      <c r="L836" s="113"/>
      <c r="M836" s="358"/>
      <c r="N836" s="358"/>
      <c r="O836" s="358"/>
      <c r="P836" s="358"/>
      <c r="Q836" s="399" t="str">
        <f>IFERROR(VLOOKUP(P836,VALIDATIONS!$IE$2:$IG$48,2,FALSE),"")</f>
        <v/>
      </c>
      <c r="R836" s="106" t="str">
        <f>IF(AND(H836="",I836="",J836="",K836="",L836="",M836="",N836="",O836=""),"",  IF(OR(I836="",M836=""),0,I836*VLOOKUP(M836,VALIDATIONS!$AK$2:$AL$6,2)) +  IF(OR(H836="",J836="",K836=""),0, (H836*J836)*VLOOKUP(K836,VALIDATIONS!$AI$2:$AJ$5,2)))</f>
        <v/>
      </c>
      <c r="S836" s="113"/>
    </row>
    <row r="837" spans="1:19" x14ac:dyDescent="0.25">
      <c r="A837" s="116"/>
      <c r="B837" s="113"/>
      <c r="C837" s="358"/>
      <c r="D837" s="113"/>
      <c r="G837" s="358"/>
      <c r="H837" s="113"/>
      <c r="I837" s="113"/>
      <c r="J837" s="113"/>
      <c r="K837" s="358"/>
      <c r="L837" s="113"/>
      <c r="M837" s="358"/>
      <c r="N837" s="358"/>
      <c r="O837" s="358"/>
      <c r="P837" s="358"/>
      <c r="Q837" s="399" t="str">
        <f>IFERROR(VLOOKUP(P837,VALIDATIONS!$IE$2:$IG$48,2,FALSE),"")</f>
        <v/>
      </c>
      <c r="R837" s="106" t="str">
        <f>IF(AND(H837="",I837="",J837="",K837="",L837="",M837="",N837="",O837=""),"",  IF(OR(I837="",M837=""),0,I837*VLOOKUP(M837,VALIDATIONS!$AK$2:$AL$6,2)) +  IF(OR(H837="",J837="",K837=""),0, (H837*J837)*VLOOKUP(K837,VALIDATIONS!$AI$2:$AJ$5,2)))</f>
        <v/>
      </c>
      <c r="S837" s="113"/>
    </row>
    <row r="838" spans="1:19" x14ac:dyDescent="0.25">
      <c r="A838" s="116"/>
      <c r="B838" s="113"/>
      <c r="C838" s="358"/>
      <c r="D838" s="113"/>
      <c r="G838" s="358"/>
      <c r="H838" s="113"/>
      <c r="I838" s="113"/>
      <c r="J838" s="113"/>
      <c r="K838" s="358"/>
      <c r="L838" s="113"/>
      <c r="M838" s="358"/>
      <c r="N838" s="358"/>
      <c r="O838" s="358"/>
      <c r="P838" s="358"/>
      <c r="Q838" s="399" t="str">
        <f>IFERROR(VLOOKUP(P838,VALIDATIONS!$IE$2:$IG$48,2,FALSE),"")</f>
        <v/>
      </c>
      <c r="R838" s="106" t="str">
        <f>IF(AND(H838="",I838="",J838="",K838="",L838="",M838="",N838="",O838=""),"",  IF(OR(I838="",M838=""),0,I838*VLOOKUP(M838,VALIDATIONS!$AK$2:$AL$6,2)) +  IF(OR(H838="",J838="",K838=""),0, (H838*J838)*VLOOKUP(K838,VALIDATIONS!$AI$2:$AJ$5,2)))</f>
        <v/>
      </c>
      <c r="S838" s="113"/>
    </row>
    <row r="839" spans="1:19" x14ac:dyDescent="0.25">
      <c r="A839" s="116"/>
      <c r="B839" s="113"/>
      <c r="C839" s="358"/>
      <c r="D839" s="113"/>
      <c r="G839" s="358"/>
      <c r="H839" s="113"/>
      <c r="I839" s="113"/>
      <c r="J839" s="113"/>
      <c r="K839" s="358"/>
      <c r="L839" s="113"/>
      <c r="M839" s="358"/>
      <c r="N839" s="358"/>
      <c r="O839" s="358"/>
      <c r="P839" s="358"/>
      <c r="Q839" s="399" t="str">
        <f>IFERROR(VLOOKUP(P839,VALIDATIONS!$IE$2:$IG$48,2,FALSE),"")</f>
        <v/>
      </c>
      <c r="R839" s="106" t="str">
        <f>IF(AND(H839="",I839="",J839="",K839="",L839="",M839="",N839="",O839=""),"",  IF(OR(I839="",M839=""),0,I839*VLOOKUP(M839,VALIDATIONS!$AK$2:$AL$6,2)) +  IF(OR(H839="",J839="",K839=""),0, (H839*J839)*VLOOKUP(K839,VALIDATIONS!$AI$2:$AJ$5,2)))</f>
        <v/>
      </c>
      <c r="S839" s="113"/>
    </row>
    <row r="840" spans="1:19" x14ac:dyDescent="0.25">
      <c r="A840" s="116"/>
      <c r="B840" s="113"/>
      <c r="C840" s="358"/>
      <c r="D840" s="113"/>
      <c r="G840" s="358"/>
      <c r="H840" s="113"/>
      <c r="I840" s="113"/>
      <c r="J840" s="113"/>
      <c r="K840" s="358"/>
      <c r="L840" s="113"/>
      <c r="M840" s="358"/>
      <c r="N840" s="358"/>
      <c r="O840" s="358"/>
      <c r="P840" s="358"/>
      <c r="Q840" s="399" t="str">
        <f>IFERROR(VLOOKUP(P840,VALIDATIONS!$IE$2:$IG$48,2,FALSE),"")</f>
        <v/>
      </c>
      <c r="R840" s="106" t="str">
        <f>IF(AND(H840="",I840="",J840="",K840="",L840="",M840="",N840="",O840=""),"",  IF(OR(I840="",M840=""),0,I840*VLOOKUP(M840,VALIDATIONS!$AK$2:$AL$6,2)) +  IF(OR(H840="",J840="",K840=""),0, (H840*J840)*VLOOKUP(K840,VALIDATIONS!$AI$2:$AJ$5,2)))</f>
        <v/>
      </c>
      <c r="S840" s="113"/>
    </row>
    <row r="841" spans="1:19" x14ac:dyDescent="0.25">
      <c r="A841" s="116"/>
      <c r="B841" s="113"/>
      <c r="C841" s="358"/>
      <c r="D841" s="113"/>
      <c r="G841" s="358"/>
      <c r="H841" s="113"/>
      <c r="I841" s="113"/>
      <c r="J841" s="113"/>
      <c r="K841" s="358"/>
      <c r="L841" s="113"/>
      <c r="M841" s="358"/>
      <c r="N841" s="358"/>
      <c r="O841" s="358"/>
      <c r="P841" s="358"/>
      <c r="Q841" s="399" t="str">
        <f>IFERROR(VLOOKUP(P841,VALIDATIONS!$IE$2:$IG$48,2,FALSE),"")</f>
        <v/>
      </c>
      <c r="R841" s="106" t="str">
        <f>IF(AND(H841="",I841="",J841="",K841="",L841="",M841="",N841="",O841=""),"",  IF(OR(I841="",M841=""),0,I841*VLOOKUP(M841,VALIDATIONS!$AK$2:$AL$6,2)) +  IF(OR(H841="",J841="",K841=""),0, (H841*J841)*VLOOKUP(K841,VALIDATIONS!$AI$2:$AJ$5,2)))</f>
        <v/>
      </c>
      <c r="S841" s="113"/>
    </row>
    <row r="842" spans="1:19" x14ac:dyDescent="0.25">
      <c r="A842" s="116"/>
      <c r="B842" s="113"/>
      <c r="C842" s="358"/>
      <c r="D842" s="113"/>
      <c r="G842" s="358"/>
      <c r="H842" s="113"/>
      <c r="I842" s="113"/>
      <c r="J842" s="113"/>
      <c r="K842" s="358"/>
      <c r="L842" s="113"/>
      <c r="M842" s="358"/>
      <c r="N842" s="358"/>
      <c r="O842" s="358"/>
      <c r="P842" s="358"/>
      <c r="Q842" s="399" t="str">
        <f>IFERROR(VLOOKUP(P842,VALIDATIONS!$IE$2:$IG$48,2,FALSE),"")</f>
        <v/>
      </c>
      <c r="R842" s="106" t="str">
        <f>IF(AND(H842="",I842="",J842="",K842="",L842="",M842="",N842="",O842=""),"",  IF(OR(I842="",M842=""),0,I842*VLOOKUP(M842,VALIDATIONS!$AK$2:$AL$6,2)) +  IF(OR(H842="",J842="",K842=""),0, (H842*J842)*VLOOKUP(K842,VALIDATIONS!$AI$2:$AJ$5,2)))</f>
        <v/>
      </c>
      <c r="S842" s="113"/>
    </row>
    <row r="843" spans="1:19" x14ac:dyDescent="0.25">
      <c r="A843" s="116"/>
      <c r="B843" s="113"/>
      <c r="C843" s="358"/>
      <c r="D843" s="113"/>
      <c r="G843" s="358"/>
      <c r="H843" s="113"/>
      <c r="I843" s="113"/>
      <c r="J843" s="113"/>
      <c r="K843" s="358"/>
      <c r="L843" s="113"/>
      <c r="M843" s="358"/>
      <c r="N843" s="358"/>
      <c r="O843" s="358"/>
      <c r="P843" s="358"/>
      <c r="Q843" s="399" t="str">
        <f>IFERROR(VLOOKUP(P843,VALIDATIONS!$IE$2:$IG$48,2,FALSE),"")</f>
        <v/>
      </c>
      <c r="R843" s="106" t="str">
        <f>IF(AND(H843="",I843="",J843="",K843="",L843="",M843="",N843="",O843=""),"",  IF(OR(I843="",M843=""),0,I843*VLOOKUP(M843,VALIDATIONS!$AK$2:$AL$6,2)) +  IF(OR(H843="",J843="",K843=""),0, (H843*J843)*VLOOKUP(K843,VALIDATIONS!$AI$2:$AJ$5,2)))</f>
        <v/>
      </c>
      <c r="S843" s="113"/>
    </row>
    <row r="844" spans="1:19" x14ac:dyDescent="0.25">
      <c r="A844" s="116"/>
      <c r="B844" s="113"/>
      <c r="C844" s="358"/>
      <c r="D844" s="113"/>
      <c r="G844" s="358"/>
      <c r="H844" s="113"/>
      <c r="I844" s="113"/>
      <c r="J844" s="113"/>
      <c r="K844" s="358"/>
      <c r="L844" s="113"/>
      <c r="M844" s="358"/>
      <c r="N844" s="358"/>
      <c r="O844" s="358"/>
      <c r="P844" s="358"/>
      <c r="Q844" s="399" t="str">
        <f>IFERROR(VLOOKUP(P844,VALIDATIONS!$IE$2:$IG$48,2,FALSE),"")</f>
        <v/>
      </c>
      <c r="R844" s="106" t="str">
        <f>IF(AND(H844="",I844="",J844="",K844="",L844="",M844="",N844="",O844=""),"",  IF(OR(I844="",M844=""),0,I844*VLOOKUP(M844,VALIDATIONS!$AK$2:$AL$6,2)) +  IF(OR(H844="",J844="",K844=""),0, (H844*J844)*VLOOKUP(K844,VALIDATIONS!$AI$2:$AJ$5,2)))</f>
        <v/>
      </c>
      <c r="S844" s="113"/>
    </row>
    <row r="845" spans="1:19" x14ac:dyDescent="0.25">
      <c r="A845" s="116"/>
      <c r="B845" s="113"/>
      <c r="C845" s="358"/>
      <c r="D845" s="113"/>
      <c r="G845" s="358"/>
      <c r="H845" s="113"/>
      <c r="I845" s="113"/>
      <c r="J845" s="113"/>
      <c r="K845" s="358"/>
      <c r="L845" s="113"/>
      <c r="M845" s="358"/>
      <c r="N845" s="358"/>
      <c r="O845" s="358"/>
      <c r="P845" s="358"/>
      <c r="Q845" s="399" t="str">
        <f>IFERROR(VLOOKUP(P845,VALIDATIONS!$IE$2:$IG$48,2,FALSE),"")</f>
        <v/>
      </c>
      <c r="R845" s="106" t="str">
        <f>IF(AND(H845="",I845="",J845="",K845="",L845="",M845="",N845="",O845=""),"",  IF(OR(I845="",M845=""),0,I845*VLOOKUP(M845,VALIDATIONS!$AK$2:$AL$6,2)) +  IF(OR(H845="",J845="",K845=""),0, (H845*J845)*VLOOKUP(K845,VALIDATIONS!$AI$2:$AJ$5,2)))</f>
        <v/>
      </c>
      <c r="S845" s="113"/>
    </row>
    <row r="846" spans="1:19" x14ac:dyDescent="0.25">
      <c r="A846" s="116"/>
      <c r="B846" s="113"/>
      <c r="C846" s="358"/>
      <c r="D846" s="113"/>
      <c r="G846" s="358"/>
      <c r="H846" s="113"/>
      <c r="I846" s="113"/>
      <c r="J846" s="113"/>
      <c r="K846" s="358"/>
      <c r="L846" s="113"/>
      <c r="M846" s="358"/>
      <c r="N846" s="358"/>
      <c r="O846" s="358"/>
      <c r="P846" s="358"/>
      <c r="Q846" s="399" t="str">
        <f>IFERROR(VLOOKUP(P846,VALIDATIONS!$IE$2:$IG$48,2,FALSE),"")</f>
        <v/>
      </c>
      <c r="R846" s="106" t="str">
        <f>IF(AND(H846="",I846="",J846="",K846="",L846="",M846="",N846="",O846=""),"",  IF(OR(I846="",M846=""),0,I846*VLOOKUP(M846,VALIDATIONS!$AK$2:$AL$6,2)) +  IF(OR(H846="",J846="",K846=""),0, (H846*J846)*VLOOKUP(K846,VALIDATIONS!$AI$2:$AJ$5,2)))</f>
        <v/>
      </c>
      <c r="S846" s="113"/>
    </row>
    <row r="847" spans="1:19" x14ac:dyDescent="0.25">
      <c r="A847" s="116"/>
      <c r="B847" s="113"/>
      <c r="C847" s="358"/>
      <c r="D847" s="113"/>
      <c r="G847" s="358"/>
      <c r="H847" s="113"/>
      <c r="I847" s="113"/>
      <c r="J847" s="113"/>
      <c r="K847" s="358"/>
      <c r="L847" s="113"/>
      <c r="M847" s="358"/>
      <c r="N847" s="358"/>
      <c r="O847" s="358"/>
      <c r="P847" s="358"/>
      <c r="Q847" s="399" t="str">
        <f>IFERROR(VLOOKUP(P847,VALIDATIONS!$IE$2:$IG$48,2,FALSE),"")</f>
        <v/>
      </c>
      <c r="R847" s="106" t="str">
        <f>IF(AND(H847="",I847="",J847="",K847="",L847="",M847="",N847="",O847=""),"",  IF(OR(I847="",M847=""),0,I847*VLOOKUP(M847,VALIDATIONS!$AK$2:$AL$6,2)) +  IF(OR(H847="",J847="",K847=""),0, (H847*J847)*VLOOKUP(K847,VALIDATIONS!$AI$2:$AJ$5,2)))</f>
        <v/>
      </c>
      <c r="S847" s="113"/>
    </row>
    <row r="848" spans="1:19" x14ac:dyDescent="0.25">
      <c r="A848" s="116"/>
      <c r="B848" s="113"/>
      <c r="C848" s="358"/>
      <c r="D848" s="113"/>
      <c r="G848" s="358"/>
      <c r="H848" s="113"/>
      <c r="I848" s="113"/>
      <c r="J848" s="113"/>
      <c r="K848" s="358"/>
      <c r="L848" s="113"/>
      <c r="M848" s="358"/>
      <c r="N848" s="358"/>
      <c r="O848" s="358"/>
      <c r="P848" s="358"/>
      <c r="Q848" s="399" t="str">
        <f>IFERROR(VLOOKUP(P848,VALIDATIONS!$IE$2:$IG$48,2,FALSE),"")</f>
        <v/>
      </c>
      <c r="R848" s="106" t="str">
        <f>IF(AND(H848="",I848="",J848="",K848="",L848="",M848="",N848="",O848=""),"",  IF(OR(I848="",M848=""),0,I848*VLOOKUP(M848,VALIDATIONS!$AK$2:$AL$6,2)) +  IF(OR(H848="",J848="",K848=""),0, (H848*J848)*VLOOKUP(K848,VALIDATIONS!$AI$2:$AJ$5,2)))</f>
        <v/>
      </c>
      <c r="S848" s="113"/>
    </row>
    <row r="849" spans="1:19" x14ac:dyDescent="0.25">
      <c r="A849" s="116"/>
      <c r="B849" s="113"/>
      <c r="C849" s="358"/>
      <c r="D849" s="113"/>
      <c r="G849" s="358"/>
      <c r="H849" s="113"/>
      <c r="I849" s="113"/>
      <c r="J849" s="113"/>
      <c r="K849" s="358"/>
      <c r="L849" s="113"/>
      <c r="M849" s="358"/>
      <c r="N849" s="358"/>
      <c r="O849" s="358"/>
      <c r="P849" s="358"/>
      <c r="Q849" s="399" t="str">
        <f>IFERROR(VLOOKUP(P849,VALIDATIONS!$IE$2:$IG$48,2,FALSE),"")</f>
        <v/>
      </c>
      <c r="R849" s="106" t="str">
        <f>IF(AND(H849="",I849="",J849="",K849="",L849="",M849="",N849="",O849=""),"",  IF(OR(I849="",M849=""),0,I849*VLOOKUP(M849,VALIDATIONS!$AK$2:$AL$6,2)) +  IF(OR(H849="",J849="",K849=""),0, (H849*J849)*VLOOKUP(K849,VALIDATIONS!$AI$2:$AJ$5,2)))</f>
        <v/>
      </c>
      <c r="S849" s="113"/>
    </row>
    <row r="850" spans="1:19" x14ac:dyDescent="0.25">
      <c r="A850" s="116"/>
      <c r="B850" s="113"/>
      <c r="C850" s="358"/>
      <c r="D850" s="113"/>
      <c r="G850" s="358"/>
      <c r="H850" s="113"/>
      <c r="I850" s="113"/>
      <c r="J850" s="113"/>
      <c r="K850" s="358"/>
      <c r="L850" s="113"/>
      <c r="M850" s="358"/>
      <c r="N850" s="358"/>
      <c r="O850" s="358"/>
      <c r="P850" s="358"/>
      <c r="Q850" s="399" t="str">
        <f>IFERROR(VLOOKUP(P850,VALIDATIONS!$IE$2:$IG$48,2,FALSE),"")</f>
        <v/>
      </c>
      <c r="R850" s="106" t="str">
        <f>IF(AND(H850="",I850="",J850="",K850="",L850="",M850="",N850="",O850=""),"",  IF(OR(I850="",M850=""),0,I850*VLOOKUP(M850,VALIDATIONS!$AK$2:$AL$6,2)) +  IF(OR(H850="",J850="",K850=""),0, (H850*J850)*VLOOKUP(K850,VALIDATIONS!$AI$2:$AJ$5,2)))</f>
        <v/>
      </c>
      <c r="S850" s="113"/>
    </row>
    <row r="851" spans="1:19" x14ac:dyDescent="0.25">
      <c r="A851" s="116"/>
      <c r="B851" s="113"/>
      <c r="C851" s="358"/>
      <c r="D851" s="113"/>
      <c r="G851" s="358"/>
      <c r="H851" s="113"/>
      <c r="I851" s="113"/>
      <c r="J851" s="113"/>
      <c r="K851" s="358"/>
      <c r="L851" s="113"/>
      <c r="M851" s="358"/>
      <c r="N851" s="358"/>
      <c r="O851" s="358"/>
      <c r="P851" s="358"/>
      <c r="Q851" s="399" t="str">
        <f>IFERROR(VLOOKUP(P851,VALIDATIONS!$IE$2:$IG$48,2,FALSE),"")</f>
        <v/>
      </c>
      <c r="R851" s="106" t="str">
        <f>IF(AND(H851="",I851="",J851="",K851="",L851="",M851="",N851="",O851=""),"",  IF(OR(I851="",M851=""),0,I851*VLOOKUP(M851,VALIDATIONS!$AK$2:$AL$6,2)) +  IF(OR(H851="",J851="",K851=""),0, (H851*J851)*VLOOKUP(K851,VALIDATIONS!$AI$2:$AJ$5,2)))</f>
        <v/>
      </c>
      <c r="S851" s="113"/>
    </row>
    <row r="852" spans="1:19" x14ac:dyDescent="0.25">
      <c r="A852" s="116"/>
      <c r="B852" s="113"/>
      <c r="C852" s="358"/>
      <c r="D852" s="113"/>
      <c r="G852" s="358"/>
      <c r="H852" s="113"/>
      <c r="I852" s="113"/>
      <c r="J852" s="113"/>
      <c r="K852" s="358"/>
      <c r="L852" s="113"/>
      <c r="M852" s="358"/>
      <c r="N852" s="358"/>
      <c r="O852" s="358"/>
      <c r="P852" s="358"/>
      <c r="Q852" s="399" t="str">
        <f>IFERROR(VLOOKUP(P852,VALIDATIONS!$IE$2:$IG$48,2,FALSE),"")</f>
        <v/>
      </c>
      <c r="R852" s="106" t="str">
        <f>IF(AND(H852="",I852="",J852="",K852="",L852="",M852="",N852="",O852=""),"",  IF(OR(I852="",M852=""),0,I852*VLOOKUP(M852,VALIDATIONS!$AK$2:$AL$6,2)) +  IF(OR(H852="",J852="",K852=""),0, (H852*J852)*VLOOKUP(K852,VALIDATIONS!$AI$2:$AJ$5,2)))</f>
        <v/>
      </c>
      <c r="S852" s="113"/>
    </row>
    <row r="853" spans="1:19" x14ac:dyDescent="0.25">
      <c r="A853" s="116"/>
      <c r="B853" s="113"/>
      <c r="C853" s="358"/>
      <c r="D853" s="113"/>
      <c r="G853" s="358"/>
      <c r="H853" s="113"/>
      <c r="I853" s="113"/>
      <c r="J853" s="113"/>
      <c r="K853" s="358"/>
      <c r="L853" s="113"/>
      <c r="M853" s="358"/>
      <c r="N853" s="358"/>
      <c r="O853" s="358"/>
      <c r="P853" s="358"/>
      <c r="Q853" s="399" t="str">
        <f>IFERROR(VLOOKUP(P853,VALIDATIONS!$IE$2:$IG$48,2,FALSE),"")</f>
        <v/>
      </c>
      <c r="R853" s="106" t="str">
        <f>IF(AND(H853="",I853="",J853="",K853="",L853="",M853="",N853="",O853=""),"",  IF(OR(I853="",M853=""),0,I853*VLOOKUP(M853,VALIDATIONS!$AK$2:$AL$6,2)) +  IF(OR(H853="",J853="",K853=""),0, (H853*J853)*VLOOKUP(K853,VALIDATIONS!$AI$2:$AJ$5,2)))</f>
        <v/>
      </c>
      <c r="S853" s="113"/>
    </row>
    <row r="854" spans="1:19" x14ac:dyDescent="0.25">
      <c r="A854" s="116"/>
      <c r="B854" s="113"/>
      <c r="C854" s="358"/>
      <c r="D854" s="113"/>
      <c r="G854" s="358"/>
      <c r="H854" s="113"/>
      <c r="I854" s="113"/>
      <c r="J854" s="113"/>
      <c r="K854" s="358"/>
      <c r="L854" s="113"/>
      <c r="M854" s="358"/>
      <c r="N854" s="358"/>
      <c r="O854" s="358"/>
      <c r="P854" s="358"/>
      <c r="Q854" s="399" t="str">
        <f>IFERROR(VLOOKUP(P854,VALIDATIONS!$IE$2:$IG$48,2,FALSE),"")</f>
        <v/>
      </c>
      <c r="R854" s="106" t="str">
        <f>IF(AND(H854="",I854="",J854="",K854="",L854="",M854="",N854="",O854=""),"",  IF(OR(I854="",M854=""),0,I854*VLOOKUP(M854,VALIDATIONS!$AK$2:$AL$6,2)) +  IF(OR(H854="",J854="",K854=""),0, (H854*J854)*VLOOKUP(K854,VALIDATIONS!$AI$2:$AJ$5,2)))</f>
        <v/>
      </c>
      <c r="S854" s="113"/>
    </row>
    <row r="855" spans="1:19" x14ac:dyDescent="0.25">
      <c r="A855" s="116"/>
      <c r="B855" s="113"/>
      <c r="C855" s="358"/>
      <c r="D855" s="113"/>
      <c r="G855" s="358"/>
      <c r="H855" s="113"/>
      <c r="I855" s="113"/>
      <c r="J855" s="113"/>
      <c r="K855" s="358"/>
      <c r="L855" s="113"/>
      <c r="M855" s="358"/>
      <c r="N855" s="358"/>
      <c r="O855" s="358"/>
      <c r="P855" s="358"/>
      <c r="Q855" s="399" t="str">
        <f>IFERROR(VLOOKUP(P855,VALIDATIONS!$IE$2:$IG$48,2,FALSE),"")</f>
        <v/>
      </c>
      <c r="R855" s="106" t="str">
        <f>IF(AND(H855="",I855="",J855="",K855="",L855="",M855="",N855="",O855=""),"",  IF(OR(I855="",M855=""),0,I855*VLOOKUP(M855,VALIDATIONS!$AK$2:$AL$6,2)) +  IF(OR(H855="",J855="",K855=""),0, (H855*J855)*VLOOKUP(K855,VALIDATIONS!$AI$2:$AJ$5,2)))</f>
        <v/>
      </c>
      <c r="S855" s="113"/>
    </row>
    <row r="856" spans="1:19" x14ac:dyDescent="0.25">
      <c r="A856" s="116"/>
      <c r="B856" s="113"/>
      <c r="C856" s="358"/>
      <c r="D856" s="113"/>
      <c r="G856" s="358"/>
      <c r="H856" s="113"/>
      <c r="I856" s="113"/>
      <c r="J856" s="113"/>
      <c r="K856" s="358"/>
      <c r="L856" s="113"/>
      <c r="M856" s="358"/>
      <c r="N856" s="358"/>
      <c r="O856" s="358"/>
      <c r="P856" s="358"/>
      <c r="Q856" s="399" t="str">
        <f>IFERROR(VLOOKUP(P856,VALIDATIONS!$IE$2:$IG$48,2,FALSE),"")</f>
        <v/>
      </c>
      <c r="R856" s="106" t="str">
        <f>IF(AND(H856="",I856="",J856="",K856="",L856="",M856="",N856="",O856=""),"",  IF(OR(I856="",M856=""),0,I856*VLOOKUP(M856,VALIDATIONS!$AK$2:$AL$6,2)) +  IF(OR(H856="",J856="",K856=""),0, (H856*J856)*VLOOKUP(K856,VALIDATIONS!$AI$2:$AJ$5,2)))</f>
        <v/>
      </c>
      <c r="S856" s="113"/>
    </row>
    <row r="857" spans="1:19" x14ac:dyDescent="0.25">
      <c r="A857" s="116"/>
      <c r="B857" s="113"/>
      <c r="C857" s="358"/>
      <c r="D857" s="113"/>
      <c r="G857" s="358"/>
      <c r="H857" s="113"/>
      <c r="I857" s="113"/>
      <c r="J857" s="113"/>
      <c r="K857" s="358"/>
      <c r="L857" s="113"/>
      <c r="M857" s="358"/>
      <c r="N857" s="358"/>
      <c r="O857" s="358"/>
      <c r="P857" s="358"/>
      <c r="Q857" s="399" t="str">
        <f>IFERROR(VLOOKUP(P857,VALIDATIONS!$IE$2:$IG$48,2,FALSE),"")</f>
        <v/>
      </c>
      <c r="R857" s="106" t="str">
        <f>IF(AND(H857="",I857="",J857="",K857="",L857="",M857="",N857="",O857=""),"",  IF(OR(I857="",M857=""),0,I857*VLOOKUP(M857,VALIDATIONS!$AK$2:$AL$6,2)) +  IF(OR(H857="",J857="",K857=""),0, (H857*J857)*VLOOKUP(K857,VALIDATIONS!$AI$2:$AJ$5,2)))</f>
        <v/>
      </c>
      <c r="S857" s="113"/>
    </row>
    <row r="858" spans="1:19" x14ac:dyDescent="0.25">
      <c r="A858" s="116"/>
      <c r="B858" s="113"/>
      <c r="C858" s="358"/>
      <c r="D858" s="113"/>
      <c r="G858" s="358"/>
      <c r="H858" s="113"/>
      <c r="I858" s="113"/>
      <c r="J858" s="113"/>
      <c r="K858" s="358"/>
      <c r="L858" s="113"/>
      <c r="M858" s="358"/>
      <c r="N858" s="358"/>
      <c r="O858" s="358"/>
      <c r="P858" s="358"/>
      <c r="Q858" s="399" t="str">
        <f>IFERROR(VLOOKUP(P858,VALIDATIONS!$IE$2:$IG$48,2,FALSE),"")</f>
        <v/>
      </c>
      <c r="R858" s="106" t="str">
        <f>IF(AND(H858="",I858="",J858="",K858="",L858="",M858="",N858="",O858=""),"",  IF(OR(I858="",M858=""),0,I858*VLOOKUP(M858,VALIDATIONS!$AK$2:$AL$6,2)) +  IF(OR(H858="",J858="",K858=""),0, (H858*J858)*VLOOKUP(K858,VALIDATIONS!$AI$2:$AJ$5,2)))</f>
        <v/>
      </c>
      <c r="S858" s="113"/>
    </row>
    <row r="859" spans="1:19" x14ac:dyDescent="0.25">
      <c r="A859" s="116"/>
      <c r="B859" s="113"/>
      <c r="C859" s="358"/>
      <c r="D859" s="113"/>
      <c r="G859" s="358"/>
      <c r="H859" s="113"/>
      <c r="I859" s="113"/>
      <c r="J859" s="113"/>
      <c r="K859" s="358"/>
      <c r="L859" s="113"/>
      <c r="M859" s="358"/>
      <c r="N859" s="358"/>
      <c r="O859" s="358"/>
      <c r="P859" s="358"/>
      <c r="Q859" s="399" t="str">
        <f>IFERROR(VLOOKUP(P859,VALIDATIONS!$IE$2:$IG$48,2,FALSE),"")</f>
        <v/>
      </c>
      <c r="R859" s="106" t="str">
        <f>IF(AND(H859="",I859="",J859="",K859="",L859="",M859="",N859="",O859=""),"",  IF(OR(I859="",M859=""),0,I859*VLOOKUP(M859,VALIDATIONS!$AK$2:$AL$6,2)) +  IF(OR(H859="",J859="",K859=""),0, (H859*J859)*VLOOKUP(K859,VALIDATIONS!$AI$2:$AJ$5,2)))</f>
        <v/>
      </c>
      <c r="S859" s="113"/>
    </row>
    <row r="860" spans="1:19" x14ac:dyDescent="0.25">
      <c r="A860" s="116"/>
      <c r="B860" s="113"/>
      <c r="C860" s="358"/>
      <c r="D860" s="113"/>
      <c r="G860" s="358"/>
      <c r="H860" s="113"/>
      <c r="I860" s="113"/>
      <c r="J860" s="113"/>
      <c r="K860" s="358"/>
      <c r="L860" s="113"/>
      <c r="M860" s="358"/>
      <c r="N860" s="358"/>
      <c r="O860" s="358"/>
      <c r="P860" s="358"/>
      <c r="Q860" s="399" t="str">
        <f>IFERROR(VLOOKUP(P860,VALIDATIONS!$IE$2:$IG$48,2,FALSE),"")</f>
        <v/>
      </c>
      <c r="R860" s="106" t="str">
        <f>IF(AND(H860="",I860="",J860="",K860="",L860="",M860="",N860="",O860=""),"",  IF(OR(I860="",M860=""),0,I860*VLOOKUP(M860,VALIDATIONS!$AK$2:$AL$6,2)) +  IF(OR(H860="",J860="",K860=""),0, (H860*J860)*VLOOKUP(K860,VALIDATIONS!$AI$2:$AJ$5,2)))</f>
        <v/>
      </c>
      <c r="S860" s="113"/>
    </row>
    <row r="861" spans="1:19" x14ac:dyDescent="0.25">
      <c r="A861" s="116"/>
      <c r="B861" s="113"/>
      <c r="C861" s="358"/>
      <c r="D861" s="113"/>
      <c r="G861" s="358"/>
      <c r="H861" s="113"/>
      <c r="I861" s="113"/>
      <c r="J861" s="113"/>
      <c r="K861" s="358"/>
      <c r="L861" s="113"/>
      <c r="M861" s="358"/>
      <c r="N861" s="358"/>
      <c r="O861" s="358"/>
      <c r="P861" s="358"/>
      <c r="Q861" s="399" t="str">
        <f>IFERROR(VLOOKUP(P861,VALIDATIONS!$IE$2:$IG$48,2,FALSE),"")</f>
        <v/>
      </c>
      <c r="R861" s="106" t="str">
        <f>IF(AND(H861="",I861="",J861="",K861="",L861="",M861="",N861="",O861=""),"",  IF(OR(I861="",M861=""),0,I861*VLOOKUP(M861,VALIDATIONS!$AK$2:$AL$6,2)) +  IF(OR(H861="",J861="",K861=""),0, (H861*J861)*VLOOKUP(K861,VALIDATIONS!$AI$2:$AJ$5,2)))</f>
        <v/>
      </c>
      <c r="S861" s="113"/>
    </row>
    <row r="862" spans="1:19" x14ac:dyDescent="0.25">
      <c r="A862" s="116"/>
      <c r="B862" s="113"/>
      <c r="C862" s="358"/>
      <c r="D862" s="113"/>
      <c r="G862" s="358"/>
      <c r="H862" s="113"/>
      <c r="I862" s="113"/>
      <c r="J862" s="113"/>
      <c r="K862" s="358"/>
      <c r="L862" s="113"/>
      <c r="M862" s="358"/>
      <c r="N862" s="358"/>
      <c r="O862" s="358"/>
      <c r="P862" s="358"/>
      <c r="Q862" s="399" t="str">
        <f>IFERROR(VLOOKUP(P862,VALIDATIONS!$IE$2:$IG$48,2,FALSE),"")</f>
        <v/>
      </c>
      <c r="R862" s="106" t="str">
        <f>IF(AND(H862="",I862="",J862="",K862="",L862="",M862="",N862="",O862=""),"",  IF(OR(I862="",M862=""),0,I862*VLOOKUP(M862,VALIDATIONS!$AK$2:$AL$6,2)) +  IF(OR(H862="",J862="",K862=""),0, (H862*J862)*VLOOKUP(K862,VALIDATIONS!$AI$2:$AJ$5,2)))</f>
        <v/>
      </c>
      <c r="S862" s="113"/>
    </row>
    <row r="863" spans="1:19" x14ac:dyDescent="0.25">
      <c r="A863" s="116"/>
      <c r="B863" s="113"/>
      <c r="C863" s="358"/>
      <c r="D863" s="113"/>
      <c r="G863" s="358"/>
      <c r="H863" s="113"/>
      <c r="I863" s="113"/>
      <c r="J863" s="113"/>
      <c r="K863" s="358"/>
      <c r="L863" s="113"/>
      <c r="M863" s="358"/>
      <c r="N863" s="358"/>
      <c r="O863" s="358"/>
      <c r="P863" s="358"/>
      <c r="Q863" s="399" t="str">
        <f>IFERROR(VLOOKUP(P863,VALIDATIONS!$IE$2:$IG$48,2,FALSE),"")</f>
        <v/>
      </c>
      <c r="R863" s="106" t="str">
        <f>IF(AND(H863="",I863="",J863="",K863="",L863="",M863="",N863="",O863=""),"",  IF(OR(I863="",M863=""),0,I863*VLOOKUP(M863,VALIDATIONS!$AK$2:$AL$6,2)) +  IF(OR(H863="",J863="",K863=""),0, (H863*J863)*VLOOKUP(K863,VALIDATIONS!$AI$2:$AJ$5,2)))</f>
        <v/>
      </c>
      <c r="S863" s="113"/>
    </row>
    <row r="864" spans="1:19" x14ac:dyDescent="0.25">
      <c r="A864" s="116"/>
      <c r="B864" s="113"/>
      <c r="C864" s="358"/>
      <c r="D864" s="113"/>
      <c r="G864" s="358"/>
      <c r="H864" s="113"/>
      <c r="I864" s="113"/>
      <c r="J864" s="113"/>
      <c r="K864" s="358"/>
      <c r="L864" s="113"/>
      <c r="M864" s="358"/>
      <c r="N864" s="358"/>
      <c r="O864" s="358"/>
      <c r="P864" s="358"/>
      <c r="Q864" s="399" t="str">
        <f>IFERROR(VLOOKUP(P864,VALIDATIONS!$IE$2:$IG$48,2,FALSE),"")</f>
        <v/>
      </c>
      <c r="R864" s="106" t="str">
        <f>IF(AND(H864="",I864="",J864="",K864="",L864="",M864="",N864="",O864=""),"",  IF(OR(I864="",M864=""),0,I864*VLOOKUP(M864,VALIDATIONS!$AK$2:$AL$6,2)) +  IF(OR(H864="",J864="",K864=""),0, (H864*J864)*VLOOKUP(K864,VALIDATIONS!$AI$2:$AJ$5,2)))</f>
        <v/>
      </c>
      <c r="S864" s="113"/>
    </row>
    <row r="865" spans="1:19" x14ac:dyDescent="0.25">
      <c r="A865" s="116"/>
      <c r="B865" s="113"/>
      <c r="C865" s="358"/>
      <c r="D865" s="113"/>
      <c r="G865" s="358"/>
      <c r="H865" s="113"/>
      <c r="I865" s="113"/>
      <c r="J865" s="113"/>
      <c r="K865" s="358"/>
      <c r="L865" s="113"/>
      <c r="M865" s="358"/>
      <c r="N865" s="358"/>
      <c r="O865" s="358"/>
      <c r="P865" s="358"/>
      <c r="Q865" s="399" t="str">
        <f>IFERROR(VLOOKUP(P865,VALIDATIONS!$IE$2:$IG$48,2,FALSE),"")</f>
        <v/>
      </c>
      <c r="R865" s="106" t="str">
        <f>IF(AND(H865="",I865="",J865="",K865="",L865="",M865="",N865="",O865=""),"",  IF(OR(I865="",M865=""),0,I865*VLOOKUP(M865,VALIDATIONS!$AK$2:$AL$6,2)) +  IF(OR(H865="",J865="",K865=""),0, (H865*J865)*VLOOKUP(K865,VALIDATIONS!$AI$2:$AJ$5,2)))</f>
        <v/>
      </c>
      <c r="S865" s="113"/>
    </row>
    <row r="866" spans="1:19" x14ac:dyDescent="0.25">
      <c r="A866" s="116"/>
      <c r="B866" s="113"/>
      <c r="C866" s="358"/>
      <c r="D866" s="113"/>
      <c r="G866" s="358"/>
      <c r="H866" s="113"/>
      <c r="I866" s="113"/>
      <c r="J866" s="113"/>
      <c r="K866" s="358"/>
      <c r="L866" s="113"/>
      <c r="M866" s="358"/>
      <c r="N866" s="358"/>
      <c r="O866" s="358"/>
      <c r="P866" s="358"/>
      <c r="Q866" s="399" t="str">
        <f>IFERROR(VLOOKUP(P866,VALIDATIONS!$IE$2:$IG$48,2,FALSE),"")</f>
        <v/>
      </c>
      <c r="R866" s="106" t="str">
        <f>IF(AND(H866="",I866="",J866="",K866="",L866="",M866="",N866="",O866=""),"",  IF(OR(I866="",M866=""),0,I866*VLOOKUP(M866,VALIDATIONS!$AK$2:$AL$6,2)) +  IF(OR(H866="",J866="",K866=""),0, (H866*J866)*VLOOKUP(K866,VALIDATIONS!$AI$2:$AJ$5,2)))</f>
        <v/>
      </c>
      <c r="S866" s="113"/>
    </row>
    <row r="867" spans="1:19" x14ac:dyDescent="0.25">
      <c r="A867" s="116"/>
      <c r="B867" s="113"/>
      <c r="C867" s="358"/>
      <c r="D867" s="113"/>
      <c r="G867" s="358"/>
      <c r="H867" s="113"/>
      <c r="I867" s="113"/>
      <c r="J867" s="113"/>
      <c r="K867" s="358"/>
      <c r="L867" s="113"/>
      <c r="M867" s="358"/>
      <c r="N867" s="358"/>
      <c r="O867" s="358"/>
      <c r="P867" s="358"/>
      <c r="Q867" s="399" t="str">
        <f>IFERROR(VLOOKUP(P867,VALIDATIONS!$IE$2:$IG$48,2,FALSE),"")</f>
        <v/>
      </c>
      <c r="R867" s="106" t="str">
        <f>IF(AND(H867="",I867="",J867="",K867="",L867="",M867="",N867="",O867=""),"",  IF(OR(I867="",M867=""),0,I867*VLOOKUP(M867,VALIDATIONS!$AK$2:$AL$6,2)) +  IF(OR(H867="",J867="",K867=""),0, (H867*J867)*VLOOKUP(K867,VALIDATIONS!$AI$2:$AJ$5,2)))</f>
        <v/>
      </c>
      <c r="S867" s="113"/>
    </row>
    <row r="868" spans="1:19" x14ac:dyDescent="0.25">
      <c r="A868" s="116"/>
      <c r="B868" s="113"/>
      <c r="C868" s="358"/>
      <c r="D868" s="113"/>
      <c r="G868" s="358"/>
      <c r="H868" s="113"/>
      <c r="I868" s="113"/>
      <c r="J868" s="113"/>
      <c r="K868" s="358"/>
      <c r="L868" s="113"/>
      <c r="M868" s="358"/>
      <c r="N868" s="358"/>
      <c r="O868" s="358"/>
      <c r="P868" s="358"/>
      <c r="Q868" s="399" t="str">
        <f>IFERROR(VLOOKUP(P868,VALIDATIONS!$IE$2:$IG$48,2,FALSE),"")</f>
        <v/>
      </c>
      <c r="R868" s="106" t="str">
        <f>IF(AND(H868="",I868="",J868="",K868="",L868="",M868="",N868="",O868=""),"",  IF(OR(I868="",M868=""),0,I868*VLOOKUP(M868,VALIDATIONS!$AK$2:$AL$6,2)) +  IF(OR(H868="",J868="",K868=""),0, (H868*J868)*VLOOKUP(K868,VALIDATIONS!$AI$2:$AJ$5,2)))</f>
        <v/>
      </c>
      <c r="S868" s="113"/>
    </row>
    <row r="869" spans="1:19" x14ac:dyDescent="0.25">
      <c r="A869" s="116"/>
      <c r="B869" s="113"/>
      <c r="C869" s="358"/>
      <c r="D869" s="113"/>
      <c r="G869" s="358"/>
      <c r="H869" s="113"/>
      <c r="I869" s="113"/>
      <c r="J869" s="113"/>
      <c r="K869" s="358"/>
      <c r="L869" s="113"/>
      <c r="M869" s="358"/>
      <c r="N869" s="358"/>
      <c r="O869" s="358"/>
      <c r="P869" s="358"/>
      <c r="Q869" s="399" t="str">
        <f>IFERROR(VLOOKUP(P869,VALIDATIONS!$IE$2:$IG$48,2,FALSE),"")</f>
        <v/>
      </c>
      <c r="R869" s="106" t="str">
        <f>IF(AND(H869="",I869="",J869="",K869="",L869="",M869="",N869="",O869=""),"",  IF(OR(I869="",M869=""),0,I869*VLOOKUP(M869,VALIDATIONS!$AK$2:$AL$6,2)) +  IF(OR(H869="",J869="",K869=""),0, (H869*J869)*VLOOKUP(K869,VALIDATIONS!$AI$2:$AJ$5,2)))</f>
        <v/>
      </c>
      <c r="S869" s="113"/>
    </row>
    <row r="870" spans="1:19" x14ac:dyDescent="0.25">
      <c r="A870" s="116"/>
      <c r="B870" s="113"/>
      <c r="C870" s="358"/>
      <c r="D870" s="113"/>
      <c r="G870" s="358"/>
      <c r="H870" s="113"/>
      <c r="I870" s="113"/>
      <c r="J870" s="113"/>
      <c r="K870" s="358"/>
      <c r="L870" s="113"/>
      <c r="M870" s="358"/>
      <c r="N870" s="358"/>
      <c r="O870" s="358"/>
      <c r="P870" s="358"/>
      <c r="Q870" s="399" t="str">
        <f>IFERROR(VLOOKUP(P870,VALIDATIONS!$IE$2:$IG$48,2,FALSE),"")</f>
        <v/>
      </c>
      <c r="R870" s="106" t="str">
        <f>IF(AND(H870="",I870="",J870="",K870="",L870="",M870="",N870="",O870=""),"",  IF(OR(I870="",M870=""),0,I870*VLOOKUP(M870,VALIDATIONS!$AK$2:$AL$6,2)) +  IF(OR(H870="",J870="",K870=""),0, (H870*J870)*VLOOKUP(K870,VALIDATIONS!$AI$2:$AJ$5,2)))</f>
        <v/>
      </c>
      <c r="S870" s="113"/>
    </row>
    <row r="871" spans="1:19" x14ac:dyDescent="0.25">
      <c r="A871" s="116"/>
      <c r="B871" s="113"/>
      <c r="C871" s="358"/>
      <c r="D871" s="113"/>
      <c r="G871" s="358"/>
      <c r="H871" s="113"/>
      <c r="I871" s="113"/>
      <c r="J871" s="113"/>
      <c r="K871" s="358"/>
      <c r="L871" s="113"/>
      <c r="M871" s="358"/>
      <c r="N871" s="358"/>
      <c r="O871" s="358"/>
      <c r="P871" s="358"/>
      <c r="Q871" s="399" t="str">
        <f>IFERROR(VLOOKUP(P871,VALIDATIONS!$IE$2:$IG$48,2,FALSE),"")</f>
        <v/>
      </c>
      <c r="R871" s="106" t="str">
        <f>IF(AND(H871="",I871="",J871="",K871="",L871="",M871="",N871="",O871=""),"",  IF(OR(I871="",M871=""),0,I871*VLOOKUP(M871,VALIDATIONS!$AK$2:$AL$6,2)) +  IF(OR(H871="",J871="",K871=""),0, (H871*J871)*VLOOKUP(K871,VALIDATIONS!$AI$2:$AJ$5,2)))</f>
        <v/>
      </c>
      <c r="S871" s="113"/>
    </row>
    <row r="872" spans="1:19" x14ac:dyDescent="0.25">
      <c r="A872" s="116"/>
      <c r="B872" s="113"/>
      <c r="C872" s="358"/>
      <c r="D872" s="113"/>
      <c r="G872" s="358"/>
      <c r="H872" s="113"/>
      <c r="I872" s="113"/>
      <c r="J872" s="113"/>
      <c r="K872" s="358"/>
      <c r="L872" s="113"/>
      <c r="M872" s="358"/>
      <c r="N872" s="358"/>
      <c r="O872" s="358"/>
      <c r="P872" s="358"/>
      <c r="Q872" s="399" t="str">
        <f>IFERROR(VLOOKUP(P872,VALIDATIONS!$IE$2:$IG$48,2,FALSE),"")</f>
        <v/>
      </c>
      <c r="R872" s="106" t="str">
        <f>IF(AND(H872="",I872="",J872="",K872="",L872="",M872="",N872="",O872=""),"",  IF(OR(I872="",M872=""),0,I872*VLOOKUP(M872,VALIDATIONS!$AK$2:$AL$6,2)) +  IF(OR(H872="",J872="",K872=""),0, (H872*J872)*VLOOKUP(K872,VALIDATIONS!$AI$2:$AJ$5,2)))</f>
        <v/>
      </c>
      <c r="S872" s="113"/>
    </row>
    <row r="873" spans="1:19" x14ac:dyDescent="0.25">
      <c r="A873" s="116"/>
      <c r="B873" s="113"/>
      <c r="C873" s="358"/>
      <c r="D873" s="113"/>
      <c r="G873" s="358"/>
      <c r="H873" s="113"/>
      <c r="I873" s="113"/>
      <c r="J873" s="113"/>
      <c r="K873" s="358"/>
      <c r="L873" s="113"/>
      <c r="M873" s="358"/>
      <c r="N873" s="358"/>
      <c r="O873" s="358"/>
      <c r="P873" s="358"/>
      <c r="Q873" s="399" t="str">
        <f>IFERROR(VLOOKUP(P873,VALIDATIONS!$IE$2:$IG$48,2,FALSE),"")</f>
        <v/>
      </c>
      <c r="R873" s="106" t="str">
        <f>IF(AND(H873="",I873="",J873="",K873="",L873="",M873="",N873="",O873=""),"",  IF(OR(I873="",M873=""),0,I873*VLOOKUP(M873,VALIDATIONS!$AK$2:$AL$6,2)) +  IF(OR(H873="",J873="",K873=""),0, (H873*J873)*VLOOKUP(K873,VALIDATIONS!$AI$2:$AJ$5,2)))</f>
        <v/>
      </c>
      <c r="S873" s="113"/>
    </row>
    <row r="874" spans="1:19" x14ac:dyDescent="0.25">
      <c r="A874" s="116"/>
      <c r="B874" s="113"/>
      <c r="C874" s="358"/>
      <c r="D874" s="113"/>
      <c r="G874" s="358"/>
      <c r="H874" s="113"/>
      <c r="I874" s="113"/>
      <c r="J874" s="113"/>
      <c r="K874" s="358"/>
      <c r="L874" s="113"/>
      <c r="M874" s="358"/>
      <c r="N874" s="358"/>
      <c r="O874" s="358"/>
      <c r="P874" s="358"/>
      <c r="Q874" s="399" t="str">
        <f>IFERROR(VLOOKUP(P874,VALIDATIONS!$IE$2:$IG$48,2,FALSE),"")</f>
        <v/>
      </c>
      <c r="R874" s="106" t="str">
        <f>IF(AND(H874="",I874="",J874="",K874="",L874="",M874="",N874="",O874=""),"",  IF(OR(I874="",M874=""),0,I874*VLOOKUP(M874,VALIDATIONS!$AK$2:$AL$6,2)) +  IF(OR(H874="",J874="",K874=""),0, (H874*J874)*VLOOKUP(K874,VALIDATIONS!$AI$2:$AJ$5,2)))</f>
        <v/>
      </c>
      <c r="S874" s="113"/>
    </row>
    <row r="875" spans="1:19" x14ac:dyDescent="0.25">
      <c r="A875" s="116"/>
      <c r="B875" s="113"/>
      <c r="C875" s="358"/>
      <c r="D875" s="113"/>
      <c r="G875" s="358"/>
      <c r="H875" s="113"/>
      <c r="I875" s="113"/>
      <c r="J875" s="113"/>
      <c r="K875" s="358"/>
      <c r="L875" s="113"/>
      <c r="M875" s="358"/>
      <c r="N875" s="358"/>
      <c r="O875" s="358"/>
      <c r="P875" s="358"/>
      <c r="Q875" s="399" t="str">
        <f>IFERROR(VLOOKUP(P875,VALIDATIONS!$IE$2:$IG$48,2,FALSE),"")</f>
        <v/>
      </c>
      <c r="R875" s="106" t="str">
        <f>IF(AND(H875="",I875="",J875="",K875="",L875="",M875="",N875="",O875=""),"",  IF(OR(I875="",M875=""),0,I875*VLOOKUP(M875,VALIDATIONS!$AK$2:$AL$6,2)) +  IF(OR(H875="",J875="",K875=""),0, (H875*J875)*VLOOKUP(K875,VALIDATIONS!$AI$2:$AJ$5,2)))</f>
        <v/>
      </c>
      <c r="S875" s="113"/>
    </row>
    <row r="876" spans="1:19" x14ac:dyDescent="0.25">
      <c r="A876" s="116"/>
      <c r="B876" s="113"/>
      <c r="C876" s="358"/>
      <c r="D876" s="113"/>
      <c r="G876" s="358"/>
      <c r="H876" s="113"/>
      <c r="I876" s="113"/>
      <c r="J876" s="113"/>
      <c r="K876" s="358"/>
      <c r="L876" s="113"/>
      <c r="M876" s="358"/>
      <c r="N876" s="358"/>
      <c r="O876" s="358"/>
      <c r="P876" s="358"/>
      <c r="Q876" s="399" t="str">
        <f>IFERROR(VLOOKUP(P876,VALIDATIONS!$IE$2:$IG$48,2,FALSE),"")</f>
        <v/>
      </c>
      <c r="R876" s="106" t="str">
        <f>IF(AND(H876="",I876="",J876="",K876="",L876="",M876="",N876="",O876=""),"",  IF(OR(I876="",M876=""),0,I876*VLOOKUP(M876,VALIDATIONS!$AK$2:$AL$6,2)) +  IF(OR(H876="",J876="",K876=""),0, (H876*J876)*VLOOKUP(K876,VALIDATIONS!$AI$2:$AJ$5,2)))</f>
        <v/>
      </c>
      <c r="S876" s="113"/>
    </row>
    <row r="877" spans="1:19" x14ac:dyDescent="0.25">
      <c r="A877" s="116"/>
      <c r="B877" s="113"/>
      <c r="C877" s="358"/>
      <c r="D877" s="113"/>
      <c r="G877" s="358"/>
      <c r="H877" s="113"/>
      <c r="I877" s="113"/>
      <c r="J877" s="113"/>
      <c r="K877" s="358"/>
      <c r="L877" s="113"/>
      <c r="M877" s="358"/>
      <c r="N877" s="358"/>
      <c r="O877" s="358"/>
      <c r="P877" s="358"/>
      <c r="Q877" s="399" t="str">
        <f>IFERROR(VLOOKUP(P877,VALIDATIONS!$IE$2:$IG$48,2,FALSE),"")</f>
        <v/>
      </c>
      <c r="R877" s="106" t="str">
        <f>IF(AND(H877="",I877="",J877="",K877="",L877="",M877="",N877="",O877=""),"",  IF(OR(I877="",M877=""),0,I877*VLOOKUP(M877,VALIDATIONS!$AK$2:$AL$6,2)) +  IF(OR(H877="",J877="",K877=""),0, (H877*J877)*VLOOKUP(K877,VALIDATIONS!$AI$2:$AJ$5,2)))</f>
        <v/>
      </c>
      <c r="S877" s="113"/>
    </row>
    <row r="878" spans="1:19" x14ac:dyDescent="0.25">
      <c r="A878" s="116"/>
      <c r="B878" s="113"/>
      <c r="C878" s="358"/>
      <c r="D878" s="113"/>
      <c r="G878" s="358"/>
      <c r="H878" s="113"/>
      <c r="I878" s="113"/>
      <c r="J878" s="113"/>
      <c r="K878" s="358"/>
      <c r="L878" s="113"/>
      <c r="M878" s="358"/>
      <c r="N878" s="358"/>
      <c r="O878" s="358"/>
      <c r="P878" s="358"/>
      <c r="Q878" s="399" t="str">
        <f>IFERROR(VLOOKUP(P878,VALIDATIONS!$IE$2:$IG$48,2,FALSE),"")</f>
        <v/>
      </c>
      <c r="R878" s="106" t="str">
        <f>IF(AND(H878="",I878="",J878="",K878="",L878="",M878="",N878="",O878=""),"",  IF(OR(I878="",M878=""),0,I878*VLOOKUP(M878,VALIDATIONS!$AK$2:$AL$6,2)) +  IF(OR(H878="",J878="",K878=""),0, (H878*J878)*VLOOKUP(K878,VALIDATIONS!$AI$2:$AJ$5,2)))</f>
        <v/>
      </c>
      <c r="S878" s="113"/>
    </row>
    <row r="879" spans="1:19" x14ac:dyDescent="0.25">
      <c r="A879" s="116"/>
      <c r="B879" s="113"/>
      <c r="C879" s="358"/>
      <c r="D879" s="113"/>
      <c r="G879" s="358"/>
      <c r="H879" s="113"/>
      <c r="I879" s="113"/>
      <c r="J879" s="113"/>
      <c r="K879" s="358"/>
      <c r="L879" s="113"/>
      <c r="M879" s="358"/>
      <c r="N879" s="358"/>
      <c r="O879" s="358"/>
      <c r="P879" s="358"/>
      <c r="Q879" s="399" t="str">
        <f>IFERROR(VLOOKUP(P879,VALIDATIONS!$IE$2:$IG$48,2,FALSE),"")</f>
        <v/>
      </c>
      <c r="R879" s="106" t="str">
        <f>IF(AND(H879="",I879="",J879="",K879="",L879="",M879="",N879="",O879=""),"",  IF(OR(I879="",M879=""),0,I879*VLOOKUP(M879,VALIDATIONS!$AK$2:$AL$6,2)) +  IF(OR(H879="",J879="",K879=""),0, (H879*J879)*VLOOKUP(K879,VALIDATIONS!$AI$2:$AJ$5,2)))</f>
        <v/>
      </c>
      <c r="S879" s="113"/>
    </row>
    <row r="880" spans="1:19" x14ac:dyDescent="0.25">
      <c r="A880" s="116"/>
      <c r="B880" s="113"/>
      <c r="C880" s="358"/>
      <c r="D880" s="113"/>
      <c r="G880" s="358"/>
      <c r="H880" s="113"/>
      <c r="I880" s="113"/>
      <c r="J880" s="113"/>
      <c r="K880" s="358"/>
      <c r="L880" s="113"/>
      <c r="M880" s="358"/>
      <c r="N880" s="358"/>
      <c r="O880" s="358"/>
      <c r="P880" s="358"/>
      <c r="Q880" s="399" t="str">
        <f>IFERROR(VLOOKUP(P880,VALIDATIONS!$IE$2:$IG$48,2,FALSE),"")</f>
        <v/>
      </c>
      <c r="R880" s="106" t="str">
        <f>IF(AND(H880="",I880="",J880="",K880="",L880="",M880="",N880="",O880=""),"",  IF(OR(I880="",M880=""),0,I880*VLOOKUP(M880,VALIDATIONS!$AK$2:$AL$6,2)) +  IF(OR(H880="",J880="",K880=""),0, (H880*J880)*VLOOKUP(K880,VALIDATIONS!$AI$2:$AJ$5,2)))</f>
        <v/>
      </c>
      <c r="S880" s="113"/>
    </row>
    <row r="881" spans="1:19" x14ac:dyDescent="0.25">
      <c r="A881" s="116"/>
      <c r="B881" s="113"/>
      <c r="C881" s="358"/>
      <c r="D881" s="113"/>
      <c r="G881" s="358"/>
      <c r="H881" s="113"/>
      <c r="I881" s="113"/>
      <c r="J881" s="113"/>
      <c r="K881" s="358"/>
      <c r="L881" s="113"/>
      <c r="M881" s="358"/>
      <c r="N881" s="358"/>
      <c r="O881" s="358"/>
      <c r="P881" s="358"/>
      <c r="Q881" s="399" t="str">
        <f>IFERROR(VLOOKUP(P881,VALIDATIONS!$IE$2:$IG$48,2,FALSE),"")</f>
        <v/>
      </c>
      <c r="R881" s="106" t="str">
        <f>IF(AND(H881="",I881="",J881="",K881="",L881="",M881="",N881="",O881=""),"",  IF(OR(I881="",M881=""),0,I881*VLOOKUP(M881,VALIDATIONS!$AK$2:$AL$6,2)) +  IF(OR(H881="",J881="",K881=""),0, (H881*J881)*VLOOKUP(K881,VALIDATIONS!$AI$2:$AJ$5,2)))</f>
        <v/>
      </c>
      <c r="S881" s="113"/>
    </row>
    <row r="882" spans="1:19" x14ac:dyDescent="0.25">
      <c r="A882" s="116"/>
      <c r="B882" s="113"/>
      <c r="C882" s="358"/>
      <c r="D882" s="113"/>
      <c r="G882" s="358"/>
      <c r="H882" s="113"/>
      <c r="I882" s="113"/>
      <c r="J882" s="113"/>
      <c r="K882" s="358"/>
      <c r="L882" s="113"/>
      <c r="M882" s="358"/>
      <c r="N882" s="358"/>
      <c r="O882" s="358"/>
      <c r="P882" s="358"/>
      <c r="Q882" s="399" t="str">
        <f>IFERROR(VLOOKUP(P882,VALIDATIONS!$IE$2:$IG$48,2,FALSE),"")</f>
        <v/>
      </c>
      <c r="R882" s="106" t="str">
        <f>IF(AND(H882="",I882="",J882="",K882="",L882="",M882="",N882="",O882=""),"",  IF(OR(I882="",M882=""),0,I882*VLOOKUP(M882,VALIDATIONS!$AK$2:$AL$6,2)) +  IF(OR(H882="",J882="",K882=""),0, (H882*J882)*VLOOKUP(K882,VALIDATIONS!$AI$2:$AJ$5,2)))</f>
        <v/>
      </c>
      <c r="S882" s="113"/>
    </row>
    <row r="883" spans="1:19" x14ac:dyDescent="0.25">
      <c r="A883" s="116"/>
      <c r="B883" s="113"/>
      <c r="C883" s="358"/>
      <c r="D883" s="113"/>
      <c r="G883" s="358"/>
      <c r="H883" s="113"/>
      <c r="I883" s="113"/>
      <c r="J883" s="113"/>
      <c r="K883" s="358"/>
      <c r="L883" s="113"/>
      <c r="M883" s="358"/>
      <c r="N883" s="358"/>
      <c r="O883" s="358"/>
      <c r="P883" s="358"/>
      <c r="Q883" s="399" t="str">
        <f>IFERROR(VLOOKUP(P883,VALIDATIONS!$IE$2:$IG$48,2,FALSE),"")</f>
        <v/>
      </c>
      <c r="R883" s="106" t="str">
        <f>IF(AND(H883="",I883="",J883="",K883="",L883="",M883="",N883="",O883=""),"",  IF(OR(I883="",M883=""),0,I883*VLOOKUP(M883,VALIDATIONS!$AK$2:$AL$6,2)) +  IF(OR(H883="",J883="",K883=""),0, (H883*J883)*VLOOKUP(K883,VALIDATIONS!$AI$2:$AJ$5,2)))</f>
        <v/>
      </c>
      <c r="S883" s="113"/>
    </row>
    <row r="884" spans="1:19" x14ac:dyDescent="0.25">
      <c r="A884" s="116"/>
      <c r="B884" s="113"/>
      <c r="C884" s="358"/>
      <c r="D884" s="113"/>
      <c r="G884" s="358"/>
      <c r="H884" s="113"/>
      <c r="I884" s="113"/>
      <c r="J884" s="113"/>
      <c r="K884" s="358"/>
      <c r="L884" s="113"/>
      <c r="M884" s="358"/>
      <c r="N884" s="358"/>
      <c r="O884" s="358"/>
      <c r="P884" s="358"/>
      <c r="Q884" s="399" t="str">
        <f>IFERROR(VLOOKUP(P884,VALIDATIONS!$IE$2:$IG$48,2,FALSE),"")</f>
        <v/>
      </c>
      <c r="R884" s="106" t="str">
        <f>IF(AND(H884="",I884="",J884="",K884="",L884="",M884="",N884="",O884=""),"",  IF(OR(I884="",M884=""),0,I884*VLOOKUP(M884,VALIDATIONS!$AK$2:$AL$6,2)) +  IF(OR(H884="",J884="",K884=""),0, (H884*J884)*VLOOKUP(K884,VALIDATIONS!$AI$2:$AJ$5,2)))</f>
        <v/>
      </c>
      <c r="S884" s="113"/>
    </row>
    <row r="885" spans="1:19" x14ac:dyDescent="0.25">
      <c r="A885" s="116"/>
      <c r="B885" s="113"/>
      <c r="C885" s="358"/>
      <c r="D885" s="113"/>
      <c r="G885" s="358"/>
      <c r="H885" s="113"/>
      <c r="I885" s="113"/>
      <c r="J885" s="113"/>
      <c r="K885" s="358"/>
      <c r="L885" s="113"/>
      <c r="M885" s="358"/>
      <c r="N885" s="358"/>
      <c r="O885" s="358"/>
      <c r="P885" s="358"/>
      <c r="Q885" s="399" t="str">
        <f>IFERROR(VLOOKUP(P885,VALIDATIONS!$IE$2:$IG$48,2,FALSE),"")</f>
        <v/>
      </c>
      <c r="R885" s="106" t="str">
        <f>IF(AND(H885="",I885="",J885="",K885="",L885="",M885="",N885="",O885=""),"",  IF(OR(I885="",M885=""),0,I885*VLOOKUP(M885,VALIDATIONS!$AK$2:$AL$6,2)) +  IF(OR(H885="",J885="",K885=""),0, (H885*J885)*VLOOKUP(K885,VALIDATIONS!$AI$2:$AJ$5,2)))</f>
        <v/>
      </c>
      <c r="S885" s="113"/>
    </row>
    <row r="886" spans="1:19" x14ac:dyDescent="0.25">
      <c r="A886" s="116"/>
      <c r="B886" s="113"/>
      <c r="C886" s="358"/>
      <c r="D886" s="113"/>
      <c r="G886" s="358"/>
      <c r="H886" s="113"/>
      <c r="I886" s="113"/>
      <c r="J886" s="113"/>
      <c r="K886" s="358"/>
      <c r="L886" s="113"/>
      <c r="M886" s="358"/>
      <c r="N886" s="358"/>
      <c r="O886" s="358"/>
      <c r="P886" s="358"/>
      <c r="Q886" s="399" t="str">
        <f>IFERROR(VLOOKUP(P886,VALIDATIONS!$IE$2:$IG$48,2,FALSE),"")</f>
        <v/>
      </c>
      <c r="R886" s="106" t="str">
        <f>IF(AND(H886="",I886="",J886="",K886="",L886="",M886="",N886="",O886=""),"",  IF(OR(I886="",M886=""),0,I886*VLOOKUP(M886,VALIDATIONS!$AK$2:$AL$6,2)) +  IF(OR(H886="",J886="",K886=""),0, (H886*J886)*VLOOKUP(K886,VALIDATIONS!$AI$2:$AJ$5,2)))</f>
        <v/>
      </c>
      <c r="S886" s="113"/>
    </row>
    <row r="887" spans="1:19" x14ac:dyDescent="0.25">
      <c r="A887" s="116"/>
      <c r="B887" s="113"/>
      <c r="C887" s="358"/>
      <c r="D887" s="113"/>
      <c r="G887" s="358"/>
      <c r="H887" s="113"/>
      <c r="I887" s="113"/>
      <c r="J887" s="113"/>
      <c r="K887" s="358"/>
      <c r="L887" s="113"/>
      <c r="M887" s="358"/>
      <c r="N887" s="358"/>
      <c r="O887" s="358"/>
      <c r="P887" s="358"/>
      <c r="Q887" s="399" t="str">
        <f>IFERROR(VLOOKUP(P887,VALIDATIONS!$IE$2:$IG$48,2,FALSE),"")</f>
        <v/>
      </c>
      <c r="R887" s="106" t="str">
        <f>IF(AND(H887="",I887="",J887="",K887="",L887="",M887="",N887="",O887=""),"",  IF(OR(I887="",M887=""),0,I887*VLOOKUP(M887,VALIDATIONS!$AK$2:$AL$6,2)) +  IF(OR(H887="",J887="",K887=""),0, (H887*J887)*VLOOKUP(K887,VALIDATIONS!$AI$2:$AJ$5,2)))</f>
        <v/>
      </c>
      <c r="S887" s="113"/>
    </row>
    <row r="888" spans="1:19" x14ac:dyDescent="0.25">
      <c r="A888" s="116"/>
      <c r="B888" s="113"/>
      <c r="C888" s="358"/>
      <c r="D888" s="113"/>
      <c r="G888" s="358"/>
      <c r="H888" s="113"/>
      <c r="I888" s="113"/>
      <c r="J888" s="113"/>
      <c r="K888" s="358"/>
      <c r="L888" s="113"/>
      <c r="M888" s="358"/>
      <c r="N888" s="358"/>
      <c r="O888" s="358"/>
      <c r="P888" s="358"/>
      <c r="Q888" s="399" t="str">
        <f>IFERROR(VLOOKUP(P888,VALIDATIONS!$IE$2:$IG$48,2,FALSE),"")</f>
        <v/>
      </c>
      <c r="R888" s="106" t="str">
        <f>IF(AND(H888="",I888="",J888="",K888="",L888="",M888="",N888="",O888=""),"",  IF(OR(I888="",M888=""),0,I888*VLOOKUP(M888,VALIDATIONS!$AK$2:$AL$6,2)) +  IF(OR(H888="",J888="",K888=""),0, (H888*J888)*VLOOKUP(K888,VALIDATIONS!$AI$2:$AJ$5,2)))</f>
        <v/>
      </c>
      <c r="S888" s="113"/>
    </row>
    <row r="889" spans="1:19" x14ac:dyDescent="0.25">
      <c r="A889" s="116"/>
      <c r="B889" s="113"/>
      <c r="C889" s="358"/>
      <c r="D889" s="113"/>
      <c r="G889" s="358"/>
      <c r="H889" s="113"/>
      <c r="I889" s="113"/>
      <c r="J889" s="113"/>
      <c r="K889" s="358"/>
      <c r="L889" s="113"/>
      <c r="M889" s="358"/>
      <c r="N889" s="358"/>
      <c r="O889" s="358"/>
      <c r="P889" s="358"/>
      <c r="Q889" s="399" t="str">
        <f>IFERROR(VLOOKUP(P889,VALIDATIONS!$IE$2:$IG$48,2,FALSE),"")</f>
        <v/>
      </c>
      <c r="R889" s="106" t="str">
        <f>IF(AND(H889="",I889="",J889="",K889="",L889="",M889="",N889="",O889=""),"",  IF(OR(I889="",M889=""),0,I889*VLOOKUP(M889,VALIDATIONS!$AK$2:$AL$6,2)) +  IF(OR(H889="",J889="",K889=""),0, (H889*J889)*VLOOKUP(K889,VALIDATIONS!$AI$2:$AJ$5,2)))</f>
        <v/>
      </c>
      <c r="S889" s="113"/>
    </row>
    <row r="890" spans="1:19" x14ac:dyDescent="0.25">
      <c r="A890" s="116"/>
      <c r="B890" s="113"/>
      <c r="C890" s="358"/>
      <c r="D890" s="113"/>
      <c r="G890" s="358"/>
      <c r="H890" s="113"/>
      <c r="I890" s="113"/>
      <c r="J890" s="113"/>
      <c r="K890" s="358"/>
      <c r="L890" s="113"/>
      <c r="M890" s="358"/>
      <c r="N890" s="358"/>
      <c r="O890" s="358"/>
      <c r="P890" s="358"/>
      <c r="Q890" s="399" t="str">
        <f>IFERROR(VLOOKUP(P890,VALIDATIONS!$IE$2:$IG$48,2,FALSE),"")</f>
        <v/>
      </c>
      <c r="R890" s="106" t="str">
        <f>IF(AND(H890="",I890="",J890="",K890="",L890="",M890="",N890="",O890=""),"",  IF(OR(I890="",M890=""),0,I890*VLOOKUP(M890,VALIDATIONS!$AK$2:$AL$6,2)) +  IF(OR(H890="",J890="",K890=""),0, (H890*J890)*VLOOKUP(K890,VALIDATIONS!$AI$2:$AJ$5,2)))</f>
        <v/>
      </c>
      <c r="S890" s="113"/>
    </row>
    <row r="891" spans="1:19" x14ac:dyDescent="0.25">
      <c r="A891" s="116"/>
      <c r="B891" s="113"/>
      <c r="C891" s="358"/>
      <c r="D891" s="113"/>
      <c r="G891" s="358"/>
      <c r="H891" s="113"/>
      <c r="I891" s="113"/>
      <c r="J891" s="113"/>
      <c r="K891" s="358"/>
      <c r="L891" s="113"/>
      <c r="M891" s="358"/>
      <c r="N891" s="358"/>
      <c r="O891" s="358"/>
      <c r="P891" s="358"/>
      <c r="Q891" s="399" t="str">
        <f>IFERROR(VLOOKUP(P891,VALIDATIONS!$IE$2:$IG$48,2,FALSE),"")</f>
        <v/>
      </c>
      <c r="R891" s="106" t="str">
        <f>IF(AND(H891="",I891="",J891="",K891="",L891="",M891="",N891="",O891=""),"",  IF(OR(I891="",M891=""),0,I891*VLOOKUP(M891,VALIDATIONS!$AK$2:$AL$6,2)) +  IF(OR(H891="",J891="",K891=""),0, (H891*J891)*VLOOKUP(K891,VALIDATIONS!$AI$2:$AJ$5,2)))</f>
        <v/>
      </c>
      <c r="S891" s="113"/>
    </row>
    <row r="892" spans="1:19" x14ac:dyDescent="0.25">
      <c r="A892" s="116"/>
      <c r="B892" s="113"/>
      <c r="C892" s="358"/>
      <c r="D892" s="113"/>
      <c r="G892" s="358"/>
      <c r="H892" s="113"/>
      <c r="I892" s="113"/>
      <c r="J892" s="113"/>
      <c r="K892" s="358"/>
      <c r="L892" s="113"/>
      <c r="M892" s="358"/>
      <c r="N892" s="358"/>
      <c r="O892" s="358"/>
      <c r="P892" s="358"/>
      <c r="Q892" s="399" t="str">
        <f>IFERROR(VLOOKUP(P892,VALIDATIONS!$IE$2:$IG$48,2,FALSE),"")</f>
        <v/>
      </c>
      <c r="R892" s="106" t="str">
        <f>IF(AND(H892="",I892="",J892="",K892="",L892="",M892="",N892="",O892=""),"",  IF(OR(I892="",M892=""),0,I892*VLOOKUP(M892,VALIDATIONS!$AK$2:$AL$6,2)) +  IF(OR(H892="",J892="",K892=""),0, (H892*J892)*VLOOKUP(K892,VALIDATIONS!$AI$2:$AJ$5,2)))</f>
        <v/>
      </c>
      <c r="S892" s="113"/>
    </row>
    <row r="893" spans="1:19" x14ac:dyDescent="0.25">
      <c r="A893" s="116"/>
      <c r="B893" s="113"/>
      <c r="C893" s="358"/>
      <c r="D893" s="113"/>
      <c r="G893" s="358"/>
      <c r="H893" s="113"/>
      <c r="I893" s="113"/>
      <c r="J893" s="113"/>
      <c r="K893" s="358"/>
      <c r="L893" s="113"/>
      <c r="M893" s="358"/>
      <c r="N893" s="358"/>
      <c r="O893" s="358"/>
      <c r="P893" s="358"/>
      <c r="Q893" s="399" t="str">
        <f>IFERROR(VLOOKUP(P893,VALIDATIONS!$IE$2:$IG$48,2,FALSE),"")</f>
        <v/>
      </c>
      <c r="R893" s="106" t="str">
        <f>IF(AND(H893="",I893="",J893="",K893="",L893="",M893="",N893="",O893=""),"",  IF(OR(I893="",M893=""),0,I893*VLOOKUP(M893,VALIDATIONS!$AK$2:$AL$6,2)) +  IF(OR(H893="",J893="",K893=""),0, (H893*J893)*VLOOKUP(K893,VALIDATIONS!$AI$2:$AJ$5,2)))</f>
        <v/>
      </c>
      <c r="S893" s="113"/>
    </row>
    <row r="894" spans="1:19" x14ac:dyDescent="0.25">
      <c r="A894" s="116"/>
      <c r="B894" s="113"/>
      <c r="C894" s="358"/>
      <c r="D894" s="113"/>
      <c r="G894" s="358"/>
      <c r="H894" s="113"/>
      <c r="I894" s="113"/>
      <c r="J894" s="113"/>
      <c r="K894" s="358"/>
      <c r="L894" s="113"/>
      <c r="M894" s="358"/>
      <c r="N894" s="358"/>
      <c r="O894" s="358"/>
      <c r="P894" s="358"/>
      <c r="Q894" s="399" t="str">
        <f>IFERROR(VLOOKUP(P894,VALIDATIONS!$IE$2:$IG$48,2,FALSE),"")</f>
        <v/>
      </c>
      <c r="R894" s="106" t="str">
        <f>IF(AND(H894="",I894="",J894="",K894="",L894="",M894="",N894="",O894=""),"",  IF(OR(I894="",M894=""),0,I894*VLOOKUP(M894,VALIDATIONS!$AK$2:$AL$6,2)) +  IF(OR(H894="",J894="",K894=""),0, (H894*J894)*VLOOKUP(K894,VALIDATIONS!$AI$2:$AJ$5,2)))</f>
        <v/>
      </c>
      <c r="S894" s="113"/>
    </row>
    <row r="895" spans="1:19" x14ac:dyDescent="0.25">
      <c r="A895" s="116"/>
      <c r="B895" s="113"/>
      <c r="C895" s="358"/>
      <c r="D895" s="113"/>
      <c r="G895" s="358"/>
      <c r="H895" s="113"/>
      <c r="I895" s="113"/>
      <c r="J895" s="113"/>
      <c r="K895" s="358"/>
      <c r="L895" s="113"/>
      <c r="M895" s="358"/>
      <c r="N895" s="358"/>
      <c r="O895" s="358"/>
      <c r="P895" s="358"/>
      <c r="Q895" s="399" t="str">
        <f>IFERROR(VLOOKUP(P895,VALIDATIONS!$IE$2:$IG$48,2,FALSE),"")</f>
        <v/>
      </c>
      <c r="R895" s="106" t="str">
        <f>IF(AND(H895="",I895="",J895="",K895="",L895="",M895="",N895="",O895=""),"",  IF(OR(I895="",M895=""),0,I895*VLOOKUP(M895,VALIDATIONS!$AK$2:$AL$6,2)) +  IF(OR(H895="",J895="",K895=""),0, (H895*J895)*VLOOKUP(K895,VALIDATIONS!$AI$2:$AJ$5,2)))</f>
        <v/>
      </c>
      <c r="S895" s="113"/>
    </row>
    <row r="896" spans="1:19" x14ac:dyDescent="0.25">
      <c r="A896" s="116"/>
      <c r="B896" s="113"/>
      <c r="C896" s="358"/>
      <c r="D896" s="113"/>
      <c r="G896" s="358"/>
      <c r="H896" s="113"/>
      <c r="I896" s="113"/>
      <c r="J896" s="113"/>
      <c r="K896" s="358"/>
      <c r="L896" s="113"/>
      <c r="M896" s="358"/>
      <c r="N896" s="358"/>
      <c r="O896" s="358"/>
      <c r="P896" s="358"/>
      <c r="Q896" s="399" t="str">
        <f>IFERROR(VLOOKUP(P896,VALIDATIONS!$IE$2:$IG$48,2,FALSE),"")</f>
        <v/>
      </c>
      <c r="R896" s="106" t="str">
        <f>IF(AND(H896="",I896="",J896="",K896="",L896="",M896="",N896="",O896=""),"",  IF(OR(I896="",M896=""),0,I896*VLOOKUP(M896,VALIDATIONS!$AK$2:$AL$6,2)) +  IF(OR(H896="",J896="",K896=""),0, (H896*J896)*VLOOKUP(K896,VALIDATIONS!$AI$2:$AJ$5,2)))</f>
        <v/>
      </c>
      <c r="S896" s="113"/>
    </row>
    <row r="897" spans="1:19" x14ac:dyDescent="0.25">
      <c r="A897" s="116"/>
      <c r="B897" s="113"/>
      <c r="C897" s="358"/>
      <c r="D897" s="113"/>
      <c r="G897" s="358"/>
      <c r="H897" s="113"/>
      <c r="I897" s="113"/>
      <c r="J897" s="113"/>
      <c r="K897" s="358"/>
      <c r="L897" s="113"/>
      <c r="M897" s="358"/>
      <c r="N897" s="358"/>
      <c r="O897" s="358"/>
      <c r="P897" s="358"/>
      <c r="Q897" s="399" t="str">
        <f>IFERROR(VLOOKUP(P897,VALIDATIONS!$IE$2:$IG$48,2,FALSE),"")</f>
        <v/>
      </c>
      <c r="R897" s="106" t="str">
        <f>IF(AND(H897="",I897="",J897="",K897="",L897="",M897="",N897="",O897=""),"",  IF(OR(I897="",M897=""),0,I897*VLOOKUP(M897,VALIDATIONS!$AK$2:$AL$6,2)) +  IF(OR(H897="",J897="",K897=""),0, (H897*J897)*VLOOKUP(K897,VALIDATIONS!$AI$2:$AJ$5,2)))</f>
        <v/>
      </c>
      <c r="S897" s="113"/>
    </row>
    <row r="898" spans="1:19" x14ac:dyDescent="0.25">
      <c r="A898" s="116"/>
      <c r="B898" s="113"/>
      <c r="C898" s="358"/>
      <c r="D898" s="113"/>
      <c r="G898" s="358"/>
      <c r="H898" s="113"/>
      <c r="I898" s="113"/>
      <c r="J898" s="113"/>
      <c r="K898" s="358"/>
      <c r="L898" s="113"/>
      <c r="M898" s="358"/>
      <c r="N898" s="358"/>
      <c r="O898" s="358"/>
      <c r="P898" s="358"/>
      <c r="Q898" s="399" t="str">
        <f>IFERROR(VLOOKUP(P898,VALIDATIONS!$IE$2:$IG$48,2,FALSE),"")</f>
        <v/>
      </c>
      <c r="R898" s="106" t="str">
        <f>IF(AND(H898="",I898="",J898="",K898="",L898="",M898="",N898="",O898=""),"",  IF(OR(I898="",M898=""),0,I898*VLOOKUP(M898,VALIDATIONS!$AK$2:$AL$6,2)) +  IF(OR(H898="",J898="",K898=""),0, (H898*J898)*VLOOKUP(K898,VALIDATIONS!$AI$2:$AJ$5,2)))</f>
        <v/>
      </c>
      <c r="S898" s="113"/>
    </row>
    <row r="899" spans="1:19" x14ac:dyDescent="0.25">
      <c r="A899" s="116"/>
      <c r="B899" s="113"/>
      <c r="C899" s="358"/>
      <c r="D899" s="113"/>
      <c r="G899" s="358"/>
      <c r="H899" s="113"/>
      <c r="I899" s="113"/>
      <c r="J899" s="113"/>
      <c r="K899" s="358"/>
      <c r="L899" s="113"/>
      <c r="M899" s="358"/>
      <c r="N899" s="358"/>
      <c r="O899" s="358"/>
      <c r="P899" s="358"/>
      <c r="Q899" s="399" t="str">
        <f>IFERROR(VLOOKUP(P899,VALIDATIONS!$IE$2:$IG$48,2,FALSE),"")</f>
        <v/>
      </c>
      <c r="R899" s="106" t="str">
        <f>IF(AND(H899="",I899="",J899="",K899="",L899="",M899="",N899="",O899=""),"",  IF(OR(I899="",M899=""),0,I899*VLOOKUP(M899,VALIDATIONS!$AK$2:$AL$6,2)) +  IF(OR(H899="",J899="",K899=""),0, (H899*J899)*VLOOKUP(K899,VALIDATIONS!$AI$2:$AJ$5,2)))</f>
        <v/>
      </c>
      <c r="S899" s="113"/>
    </row>
    <row r="900" spans="1:19" x14ac:dyDescent="0.25">
      <c r="A900" s="116"/>
      <c r="B900" s="113"/>
      <c r="C900" s="358"/>
      <c r="D900" s="113"/>
      <c r="G900" s="358"/>
      <c r="H900" s="113"/>
      <c r="I900" s="113"/>
      <c r="J900" s="113"/>
      <c r="K900" s="358"/>
      <c r="L900" s="113"/>
      <c r="M900" s="358"/>
      <c r="N900" s="358"/>
      <c r="O900" s="358"/>
      <c r="P900" s="358"/>
      <c r="Q900" s="399" t="str">
        <f>IFERROR(VLOOKUP(P900,VALIDATIONS!$IE$2:$IG$48,2,FALSE),"")</f>
        <v/>
      </c>
      <c r="R900" s="106" t="str">
        <f>IF(AND(H900="",I900="",J900="",K900="",L900="",M900="",N900="",O900=""),"",  IF(OR(I900="",M900=""),0,I900*VLOOKUP(M900,VALIDATIONS!$AK$2:$AL$6,2)) +  IF(OR(H900="",J900="",K900=""),0, (H900*J900)*VLOOKUP(K900,VALIDATIONS!$AI$2:$AJ$5,2)))</f>
        <v/>
      </c>
      <c r="S900" s="113"/>
    </row>
    <row r="901" spans="1:19" x14ac:dyDescent="0.25">
      <c r="A901" s="116"/>
      <c r="B901" s="113"/>
      <c r="C901" s="358"/>
      <c r="D901" s="113"/>
      <c r="G901" s="358"/>
      <c r="H901" s="113"/>
      <c r="I901" s="113"/>
      <c r="J901" s="113"/>
      <c r="K901" s="358"/>
      <c r="L901" s="113"/>
      <c r="M901" s="358"/>
      <c r="N901" s="358"/>
      <c r="O901" s="358"/>
      <c r="P901" s="358"/>
      <c r="Q901" s="399" t="str">
        <f>IFERROR(VLOOKUP(P901,VALIDATIONS!$IE$2:$IG$48,2,FALSE),"")</f>
        <v/>
      </c>
      <c r="R901" s="106" t="str">
        <f>IF(AND(H901="",I901="",J901="",K901="",L901="",M901="",N901="",O901=""),"",  IF(OR(I901="",M901=""),0,I901*VLOOKUP(M901,VALIDATIONS!$AK$2:$AL$6,2)) +  IF(OR(H901="",J901="",K901=""),0, (H901*J901)*VLOOKUP(K901,VALIDATIONS!$AI$2:$AJ$5,2)))</f>
        <v/>
      </c>
      <c r="S901" s="113"/>
    </row>
    <row r="902" spans="1:19" x14ac:dyDescent="0.25">
      <c r="A902" s="116"/>
      <c r="B902" s="113"/>
      <c r="C902" s="358"/>
      <c r="D902" s="113"/>
      <c r="G902" s="358"/>
      <c r="H902" s="113"/>
      <c r="I902" s="113"/>
      <c r="J902" s="113"/>
      <c r="K902" s="358"/>
      <c r="L902" s="113"/>
      <c r="M902" s="358"/>
      <c r="N902" s="358"/>
      <c r="O902" s="358"/>
      <c r="P902" s="358"/>
      <c r="Q902" s="399" t="str">
        <f>IFERROR(VLOOKUP(P902,VALIDATIONS!$IE$2:$IG$48,2,FALSE),"")</f>
        <v/>
      </c>
      <c r="R902" s="106" t="str">
        <f>IF(AND(H902="",I902="",J902="",K902="",L902="",M902="",N902="",O902=""),"",  IF(OR(I902="",M902=""),0,I902*VLOOKUP(M902,VALIDATIONS!$AK$2:$AL$6,2)) +  IF(OR(H902="",J902="",K902=""),0, (H902*J902)*VLOOKUP(K902,VALIDATIONS!$AI$2:$AJ$5,2)))</f>
        <v/>
      </c>
      <c r="S902" s="113"/>
    </row>
    <row r="903" spans="1:19" x14ac:dyDescent="0.25">
      <c r="A903" s="116"/>
      <c r="B903" s="113"/>
      <c r="C903" s="358"/>
      <c r="D903" s="113"/>
      <c r="G903" s="358"/>
      <c r="H903" s="113"/>
      <c r="I903" s="113"/>
      <c r="J903" s="113"/>
      <c r="K903" s="358"/>
      <c r="L903" s="113"/>
      <c r="M903" s="358"/>
      <c r="N903" s="358"/>
      <c r="O903" s="358"/>
      <c r="P903" s="358"/>
      <c r="Q903" s="399" t="str">
        <f>IFERROR(VLOOKUP(P903,VALIDATIONS!$IE$2:$IG$48,2,FALSE),"")</f>
        <v/>
      </c>
      <c r="R903" s="106" t="str">
        <f>IF(AND(H903="",I903="",J903="",K903="",L903="",M903="",N903="",O903=""),"",  IF(OR(I903="",M903=""),0,I903*VLOOKUP(M903,VALIDATIONS!$AK$2:$AL$6,2)) +  IF(OR(H903="",J903="",K903=""),0, (H903*J903)*VLOOKUP(K903,VALIDATIONS!$AI$2:$AJ$5,2)))</f>
        <v/>
      </c>
      <c r="S903" s="113"/>
    </row>
    <row r="904" spans="1:19" x14ac:dyDescent="0.25">
      <c r="A904" s="116"/>
      <c r="B904" s="113"/>
      <c r="C904" s="358"/>
      <c r="D904" s="113"/>
      <c r="G904" s="358"/>
      <c r="H904" s="113"/>
      <c r="I904" s="113"/>
      <c r="J904" s="113"/>
      <c r="K904" s="358"/>
      <c r="L904" s="113"/>
      <c r="M904" s="358"/>
      <c r="N904" s="358"/>
      <c r="O904" s="358"/>
      <c r="P904" s="358"/>
      <c r="Q904" s="399" t="str">
        <f>IFERROR(VLOOKUP(P904,VALIDATIONS!$IE$2:$IG$48,2,FALSE),"")</f>
        <v/>
      </c>
      <c r="R904" s="106" t="str">
        <f>IF(AND(H904="",I904="",J904="",K904="",L904="",M904="",N904="",O904=""),"",  IF(OR(I904="",M904=""),0,I904*VLOOKUP(M904,VALIDATIONS!$AK$2:$AL$6,2)) +  IF(OR(H904="",J904="",K904=""),0, (H904*J904)*VLOOKUP(K904,VALIDATIONS!$AI$2:$AJ$5,2)))</f>
        <v/>
      </c>
      <c r="S904" s="113"/>
    </row>
    <row r="905" spans="1:19" x14ac:dyDescent="0.25">
      <c r="A905" s="116"/>
      <c r="B905" s="113"/>
      <c r="C905" s="358"/>
      <c r="D905" s="113"/>
      <c r="G905" s="358"/>
      <c r="H905" s="113"/>
      <c r="I905" s="113"/>
      <c r="J905" s="113"/>
      <c r="K905" s="358"/>
      <c r="L905" s="113"/>
      <c r="M905" s="358"/>
      <c r="N905" s="358"/>
      <c r="O905" s="358"/>
      <c r="P905" s="358"/>
      <c r="Q905" s="399" t="str">
        <f>IFERROR(VLOOKUP(P905,VALIDATIONS!$IE$2:$IG$48,2,FALSE),"")</f>
        <v/>
      </c>
      <c r="R905" s="106" t="str">
        <f>IF(AND(H905="",I905="",J905="",K905="",L905="",M905="",N905="",O905=""),"",  IF(OR(I905="",M905=""),0,I905*VLOOKUP(M905,VALIDATIONS!$AK$2:$AL$6,2)) +  IF(OR(H905="",J905="",K905=""),0, (H905*J905)*VLOOKUP(K905,VALIDATIONS!$AI$2:$AJ$5,2)))</f>
        <v/>
      </c>
      <c r="S905" s="113"/>
    </row>
    <row r="906" spans="1:19" x14ac:dyDescent="0.25">
      <c r="A906" s="116"/>
      <c r="B906" s="113"/>
      <c r="C906" s="358"/>
      <c r="D906" s="113"/>
      <c r="G906" s="358"/>
      <c r="H906" s="113"/>
      <c r="I906" s="113"/>
      <c r="J906" s="113"/>
      <c r="K906" s="358"/>
      <c r="L906" s="113"/>
      <c r="M906" s="358"/>
      <c r="N906" s="358"/>
      <c r="O906" s="358"/>
      <c r="P906" s="358"/>
      <c r="Q906" s="399" t="str">
        <f>IFERROR(VLOOKUP(P906,VALIDATIONS!$IE$2:$IG$48,2,FALSE),"")</f>
        <v/>
      </c>
      <c r="R906" s="106" t="str">
        <f>IF(AND(H906="",I906="",J906="",K906="",L906="",M906="",N906="",O906=""),"",  IF(OR(I906="",M906=""),0,I906*VLOOKUP(M906,VALIDATIONS!$AK$2:$AL$6,2)) +  IF(OR(H906="",J906="",K906=""),0, (H906*J906)*VLOOKUP(K906,VALIDATIONS!$AI$2:$AJ$5,2)))</f>
        <v/>
      </c>
      <c r="S906" s="113"/>
    </row>
    <row r="907" spans="1:19" x14ac:dyDescent="0.25">
      <c r="A907" s="116"/>
      <c r="B907" s="113"/>
      <c r="C907" s="358"/>
      <c r="D907" s="113"/>
      <c r="G907" s="358"/>
      <c r="H907" s="113"/>
      <c r="I907" s="113"/>
      <c r="J907" s="113"/>
      <c r="K907" s="358"/>
      <c r="L907" s="113"/>
      <c r="M907" s="358"/>
      <c r="N907" s="358"/>
      <c r="O907" s="358"/>
      <c r="P907" s="358"/>
      <c r="Q907" s="399" t="str">
        <f>IFERROR(VLOOKUP(P907,VALIDATIONS!$IE$2:$IG$48,2,FALSE),"")</f>
        <v/>
      </c>
      <c r="R907" s="106" t="str">
        <f>IF(AND(H907="",I907="",J907="",K907="",L907="",M907="",N907="",O907=""),"",  IF(OR(I907="",M907=""),0,I907*VLOOKUP(M907,VALIDATIONS!$AK$2:$AL$6,2)) +  IF(OR(H907="",J907="",K907=""),0, (H907*J907)*VLOOKUP(K907,VALIDATIONS!$AI$2:$AJ$5,2)))</f>
        <v/>
      </c>
      <c r="S907" s="113"/>
    </row>
    <row r="908" spans="1:19" x14ac:dyDescent="0.25">
      <c r="A908" s="116"/>
      <c r="B908" s="113"/>
      <c r="C908" s="358"/>
      <c r="D908" s="113"/>
      <c r="G908" s="358"/>
      <c r="H908" s="113"/>
      <c r="I908" s="113"/>
      <c r="J908" s="113"/>
      <c r="K908" s="358"/>
      <c r="L908" s="113"/>
      <c r="M908" s="358"/>
      <c r="N908" s="358"/>
      <c r="O908" s="358"/>
      <c r="P908" s="358"/>
      <c r="Q908" s="399" t="str">
        <f>IFERROR(VLOOKUP(P908,VALIDATIONS!$IE$2:$IG$48,2,FALSE),"")</f>
        <v/>
      </c>
      <c r="R908" s="106" t="str">
        <f>IF(AND(H908="",I908="",J908="",K908="",L908="",M908="",N908="",O908=""),"",  IF(OR(I908="",M908=""),0,I908*VLOOKUP(M908,VALIDATIONS!$AK$2:$AL$6,2)) +  IF(OR(H908="",J908="",K908=""),0, (H908*J908)*VLOOKUP(K908,VALIDATIONS!$AI$2:$AJ$5,2)))</f>
        <v/>
      </c>
      <c r="S908" s="113"/>
    </row>
    <row r="909" spans="1:19" x14ac:dyDescent="0.25">
      <c r="A909" s="116"/>
      <c r="B909" s="113"/>
      <c r="C909" s="358"/>
      <c r="D909" s="113"/>
      <c r="G909" s="358"/>
      <c r="H909" s="113"/>
      <c r="I909" s="113"/>
      <c r="J909" s="113"/>
      <c r="K909" s="358"/>
      <c r="L909" s="113"/>
      <c r="M909" s="358"/>
      <c r="N909" s="358"/>
      <c r="O909" s="358"/>
      <c r="P909" s="358"/>
      <c r="Q909" s="399" t="str">
        <f>IFERROR(VLOOKUP(P909,VALIDATIONS!$IE$2:$IG$48,2,FALSE),"")</f>
        <v/>
      </c>
      <c r="R909" s="106" t="str">
        <f>IF(AND(H909="",I909="",J909="",K909="",L909="",M909="",N909="",O909=""),"",  IF(OR(I909="",M909=""),0,I909*VLOOKUP(M909,VALIDATIONS!$AK$2:$AL$6,2)) +  IF(OR(H909="",J909="",K909=""),0, (H909*J909)*VLOOKUP(K909,VALIDATIONS!$AI$2:$AJ$5,2)))</f>
        <v/>
      </c>
      <c r="S909" s="113"/>
    </row>
    <row r="910" spans="1:19" x14ac:dyDescent="0.25">
      <c r="A910" s="116"/>
      <c r="B910" s="113"/>
      <c r="C910" s="358"/>
      <c r="D910" s="113"/>
      <c r="G910" s="358"/>
      <c r="H910" s="113"/>
      <c r="I910" s="113"/>
      <c r="J910" s="113"/>
      <c r="K910" s="358"/>
      <c r="L910" s="113"/>
      <c r="M910" s="358"/>
      <c r="N910" s="358"/>
      <c r="O910" s="358"/>
      <c r="P910" s="358"/>
      <c r="Q910" s="399" t="str">
        <f>IFERROR(VLOOKUP(P910,VALIDATIONS!$IE$2:$IG$48,2,FALSE),"")</f>
        <v/>
      </c>
      <c r="R910" s="106" t="str">
        <f>IF(AND(H910="",I910="",J910="",K910="",L910="",M910="",N910="",O910=""),"",  IF(OR(I910="",M910=""),0,I910*VLOOKUP(M910,VALIDATIONS!$AK$2:$AL$6,2)) +  IF(OR(H910="",J910="",K910=""),0, (H910*J910)*VLOOKUP(K910,VALIDATIONS!$AI$2:$AJ$5,2)))</f>
        <v/>
      </c>
      <c r="S910" s="113"/>
    </row>
    <row r="911" spans="1:19" x14ac:dyDescent="0.25">
      <c r="A911" s="116"/>
      <c r="B911" s="113"/>
      <c r="C911" s="358"/>
      <c r="D911" s="113"/>
      <c r="G911" s="358"/>
      <c r="H911" s="113"/>
      <c r="I911" s="113"/>
      <c r="J911" s="113"/>
      <c r="K911" s="358"/>
      <c r="L911" s="113"/>
      <c r="M911" s="358"/>
      <c r="N911" s="358"/>
      <c r="O911" s="358"/>
      <c r="P911" s="358"/>
      <c r="Q911" s="399" t="str">
        <f>IFERROR(VLOOKUP(P911,VALIDATIONS!$IE$2:$IG$48,2,FALSE),"")</f>
        <v/>
      </c>
      <c r="R911" s="106" t="str">
        <f>IF(AND(H911="",I911="",J911="",K911="",L911="",M911="",N911="",O911=""),"",  IF(OR(I911="",M911=""),0,I911*VLOOKUP(M911,VALIDATIONS!$AK$2:$AL$6,2)) +  IF(OR(H911="",J911="",K911=""),0, (H911*J911)*VLOOKUP(K911,VALIDATIONS!$AI$2:$AJ$5,2)))</f>
        <v/>
      </c>
      <c r="S911" s="113"/>
    </row>
    <row r="912" spans="1:19" x14ac:dyDescent="0.25">
      <c r="A912" s="116"/>
      <c r="B912" s="113"/>
      <c r="C912" s="358"/>
      <c r="D912" s="113"/>
      <c r="G912" s="358"/>
      <c r="H912" s="113"/>
      <c r="I912" s="113"/>
      <c r="J912" s="113"/>
      <c r="K912" s="358"/>
      <c r="L912" s="113"/>
      <c r="M912" s="358"/>
      <c r="N912" s="358"/>
      <c r="O912" s="358"/>
      <c r="P912" s="358"/>
      <c r="Q912" s="399" t="str">
        <f>IFERROR(VLOOKUP(P912,VALIDATIONS!$IE$2:$IG$48,2,FALSE),"")</f>
        <v/>
      </c>
      <c r="R912" s="106" t="str">
        <f>IF(AND(H912="",I912="",J912="",K912="",L912="",M912="",N912="",O912=""),"",  IF(OR(I912="",M912=""),0,I912*VLOOKUP(M912,VALIDATIONS!$AK$2:$AL$6,2)) +  IF(OR(H912="",J912="",K912=""),0, (H912*J912)*VLOOKUP(K912,VALIDATIONS!$AI$2:$AJ$5,2)))</f>
        <v/>
      </c>
      <c r="S912" s="113"/>
    </row>
    <row r="913" spans="1:19" x14ac:dyDescent="0.25">
      <c r="A913" s="116"/>
      <c r="B913" s="113"/>
      <c r="C913" s="358"/>
      <c r="D913" s="113"/>
      <c r="G913" s="358"/>
      <c r="H913" s="113"/>
      <c r="I913" s="113"/>
      <c r="J913" s="113"/>
      <c r="K913" s="358"/>
      <c r="L913" s="113"/>
      <c r="M913" s="358"/>
      <c r="N913" s="358"/>
      <c r="O913" s="358"/>
      <c r="P913" s="358"/>
      <c r="Q913" s="399" t="str">
        <f>IFERROR(VLOOKUP(P913,VALIDATIONS!$IE$2:$IG$48,2,FALSE),"")</f>
        <v/>
      </c>
      <c r="R913" s="106" t="str">
        <f>IF(AND(H913="",I913="",J913="",K913="",L913="",M913="",N913="",O913=""),"",  IF(OR(I913="",M913=""),0,I913*VLOOKUP(M913,VALIDATIONS!$AK$2:$AL$6,2)) +  IF(OR(H913="",J913="",K913=""),0, (H913*J913)*VLOOKUP(K913,VALIDATIONS!$AI$2:$AJ$5,2)))</f>
        <v/>
      </c>
      <c r="S913" s="113"/>
    </row>
    <row r="914" spans="1:19" x14ac:dyDescent="0.25">
      <c r="A914" s="116"/>
      <c r="B914" s="113"/>
      <c r="C914" s="358"/>
      <c r="D914" s="113"/>
      <c r="G914" s="358"/>
      <c r="H914" s="113"/>
      <c r="I914" s="113"/>
      <c r="J914" s="113"/>
      <c r="K914" s="358"/>
      <c r="L914" s="113"/>
      <c r="M914" s="358"/>
      <c r="N914" s="358"/>
      <c r="O914" s="358"/>
      <c r="P914" s="358"/>
      <c r="Q914" s="399" t="str">
        <f>IFERROR(VLOOKUP(P914,VALIDATIONS!$IE$2:$IG$48,2,FALSE),"")</f>
        <v/>
      </c>
      <c r="R914" s="106" t="str">
        <f>IF(AND(H914="",I914="",J914="",K914="",L914="",M914="",N914="",O914=""),"",  IF(OR(I914="",M914=""),0,I914*VLOOKUP(M914,VALIDATIONS!$AK$2:$AL$6,2)) +  IF(OR(H914="",J914="",K914=""),0, (H914*J914)*VLOOKUP(K914,VALIDATIONS!$AI$2:$AJ$5,2)))</f>
        <v/>
      </c>
      <c r="S914" s="113"/>
    </row>
    <row r="915" spans="1:19" x14ac:dyDescent="0.25">
      <c r="A915" s="116"/>
      <c r="B915" s="113"/>
      <c r="C915" s="358"/>
      <c r="D915" s="113"/>
      <c r="G915" s="358"/>
      <c r="H915" s="113"/>
      <c r="I915" s="113"/>
      <c r="J915" s="113"/>
      <c r="K915" s="358"/>
      <c r="L915" s="113"/>
      <c r="M915" s="358"/>
      <c r="N915" s="358"/>
      <c r="O915" s="358"/>
      <c r="P915" s="358"/>
      <c r="Q915" s="399" t="str">
        <f>IFERROR(VLOOKUP(P915,VALIDATIONS!$IE$2:$IG$48,2,FALSE),"")</f>
        <v/>
      </c>
      <c r="R915" s="106" t="str">
        <f>IF(AND(H915="",I915="",J915="",K915="",L915="",M915="",N915="",O915=""),"",  IF(OR(I915="",M915=""),0,I915*VLOOKUP(M915,VALIDATIONS!$AK$2:$AL$6,2)) +  IF(OR(H915="",J915="",K915=""),0, (H915*J915)*VLOOKUP(K915,VALIDATIONS!$AI$2:$AJ$5,2)))</f>
        <v/>
      </c>
      <c r="S915" s="113"/>
    </row>
    <row r="916" spans="1:19" x14ac:dyDescent="0.25">
      <c r="A916" s="116"/>
      <c r="B916" s="113"/>
      <c r="C916" s="358"/>
      <c r="D916" s="113"/>
      <c r="G916" s="358"/>
      <c r="H916" s="113"/>
      <c r="I916" s="113"/>
      <c r="J916" s="113"/>
      <c r="K916" s="358"/>
      <c r="L916" s="113"/>
      <c r="M916" s="358"/>
      <c r="N916" s="358"/>
      <c r="O916" s="358"/>
      <c r="P916" s="358"/>
      <c r="Q916" s="399" t="str">
        <f>IFERROR(VLOOKUP(P916,VALIDATIONS!$IE$2:$IG$48,2,FALSE),"")</f>
        <v/>
      </c>
      <c r="R916" s="106" t="str">
        <f>IF(AND(H916="",I916="",J916="",K916="",L916="",M916="",N916="",O916=""),"",  IF(OR(I916="",M916=""),0,I916*VLOOKUP(M916,VALIDATIONS!$AK$2:$AL$6,2)) +  IF(OR(H916="",J916="",K916=""),0, (H916*J916)*VLOOKUP(K916,VALIDATIONS!$AI$2:$AJ$5,2)))</f>
        <v/>
      </c>
      <c r="S916" s="113"/>
    </row>
    <row r="917" spans="1:19" x14ac:dyDescent="0.25">
      <c r="A917" s="116"/>
      <c r="B917" s="113"/>
      <c r="C917" s="358"/>
      <c r="D917" s="113"/>
      <c r="G917" s="358"/>
      <c r="H917" s="113"/>
      <c r="I917" s="113"/>
      <c r="J917" s="113"/>
      <c r="K917" s="358"/>
      <c r="L917" s="113"/>
      <c r="M917" s="358"/>
      <c r="N917" s="358"/>
      <c r="O917" s="358"/>
      <c r="P917" s="358"/>
      <c r="Q917" s="399" t="str">
        <f>IFERROR(VLOOKUP(P917,VALIDATIONS!$IE$2:$IG$48,2,FALSE),"")</f>
        <v/>
      </c>
      <c r="R917" s="106" t="str">
        <f>IF(AND(H917="",I917="",J917="",K917="",L917="",M917="",N917="",O917=""),"",  IF(OR(I917="",M917=""),0,I917*VLOOKUP(M917,VALIDATIONS!$AK$2:$AL$6,2)) +  IF(OR(H917="",J917="",K917=""),0, (H917*J917)*VLOOKUP(K917,VALIDATIONS!$AI$2:$AJ$5,2)))</f>
        <v/>
      </c>
      <c r="S917" s="113"/>
    </row>
    <row r="918" spans="1:19" x14ac:dyDescent="0.25">
      <c r="A918" s="116"/>
      <c r="B918" s="113"/>
      <c r="C918" s="358"/>
      <c r="D918" s="113"/>
      <c r="G918" s="358"/>
      <c r="H918" s="113"/>
      <c r="I918" s="113"/>
      <c r="J918" s="113"/>
      <c r="K918" s="358"/>
      <c r="L918" s="113"/>
      <c r="M918" s="358"/>
      <c r="N918" s="358"/>
      <c r="O918" s="358"/>
      <c r="P918" s="358"/>
      <c r="Q918" s="399" t="str">
        <f>IFERROR(VLOOKUP(P918,VALIDATIONS!$IE$2:$IG$48,2,FALSE),"")</f>
        <v/>
      </c>
      <c r="R918" s="106" t="str">
        <f>IF(AND(H918="",I918="",J918="",K918="",L918="",M918="",N918="",O918=""),"",  IF(OR(I918="",M918=""),0,I918*VLOOKUP(M918,VALIDATIONS!$AK$2:$AL$6,2)) +  IF(OR(H918="",J918="",K918=""),0, (H918*J918)*VLOOKUP(K918,VALIDATIONS!$AI$2:$AJ$5,2)))</f>
        <v/>
      </c>
      <c r="S918" s="113"/>
    </row>
    <row r="919" spans="1:19" x14ac:dyDescent="0.25">
      <c r="A919" s="116"/>
      <c r="B919" s="113"/>
      <c r="C919" s="358"/>
      <c r="D919" s="113"/>
      <c r="G919" s="358"/>
      <c r="H919" s="113"/>
      <c r="I919" s="113"/>
      <c r="J919" s="113"/>
      <c r="K919" s="358"/>
      <c r="L919" s="113"/>
      <c r="M919" s="358"/>
      <c r="N919" s="358"/>
      <c r="O919" s="358"/>
      <c r="P919" s="358"/>
      <c r="Q919" s="399" t="str">
        <f>IFERROR(VLOOKUP(P919,VALIDATIONS!$IE$2:$IG$48,2,FALSE),"")</f>
        <v/>
      </c>
      <c r="R919" s="106" t="str">
        <f>IF(AND(H919="",I919="",J919="",K919="",L919="",M919="",N919="",O919=""),"",  IF(OR(I919="",M919=""),0,I919*VLOOKUP(M919,VALIDATIONS!$AK$2:$AL$6,2)) +  IF(OR(H919="",J919="",K919=""),0, (H919*J919)*VLOOKUP(K919,VALIDATIONS!$AI$2:$AJ$5,2)))</f>
        <v/>
      </c>
      <c r="S919" s="113"/>
    </row>
    <row r="920" spans="1:19" x14ac:dyDescent="0.25">
      <c r="A920" s="116"/>
      <c r="B920" s="113"/>
      <c r="C920" s="358"/>
      <c r="D920" s="113"/>
      <c r="G920" s="358"/>
      <c r="H920" s="113"/>
      <c r="I920" s="113"/>
      <c r="J920" s="113"/>
      <c r="K920" s="358"/>
      <c r="L920" s="113"/>
      <c r="M920" s="358"/>
      <c r="N920" s="358"/>
      <c r="O920" s="358"/>
      <c r="P920" s="358"/>
      <c r="Q920" s="399" t="str">
        <f>IFERROR(VLOOKUP(P920,VALIDATIONS!$IE$2:$IG$48,2,FALSE),"")</f>
        <v/>
      </c>
      <c r="R920" s="106" t="str">
        <f>IF(AND(H920="",I920="",J920="",K920="",L920="",M920="",N920="",O920=""),"",  IF(OR(I920="",M920=""),0,I920*VLOOKUP(M920,VALIDATIONS!$AK$2:$AL$6,2)) +  IF(OR(H920="",J920="",K920=""),0, (H920*J920)*VLOOKUP(K920,VALIDATIONS!$AI$2:$AJ$5,2)))</f>
        <v/>
      </c>
      <c r="S920" s="113"/>
    </row>
    <row r="921" spans="1:19" x14ac:dyDescent="0.25">
      <c r="A921" s="116"/>
      <c r="B921" s="113"/>
      <c r="C921" s="358"/>
      <c r="D921" s="113"/>
      <c r="G921" s="358"/>
      <c r="H921" s="113"/>
      <c r="I921" s="113"/>
      <c r="J921" s="113"/>
      <c r="K921" s="358"/>
      <c r="L921" s="113"/>
      <c r="M921" s="358"/>
      <c r="N921" s="358"/>
      <c r="O921" s="358"/>
      <c r="P921" s="358"/>
      <c r="Q921" s="399" t="str">
        <f>IFERROR(VLOOKUP(P921,VALIDATIONS!$IE$2:$IG$48,2,FALSE),"")</f>
        <v/>
      </c>
      <c r="R921" s="106" t="str">
        <f>IF(AND(H921="",I921="",J921="",K921="",L921="",M921="",N921="",O921=""),"",  IF(OR(I921="",M921=""),0,I921*VLOOKUP(M921,VALIDATIONS!$AK$2:$AL$6,2)) +  IF(OR(H921="",J921="",K921=""),0, (H921*J921)*VLOOKUP(K921,VALIDATIONS!$AI$2:$AJ$5,2)))</f>
        <v/>
      </c>
      <c r="S921" s="113"/>
    </row>
    <row r="922" spans="1:19" x14ac:dyDescent="0.25">
      <c r="A922" s="116"/>
      <c r="B922" s="113"/>
      <c r="C922" s="358"/>
      <c r="D922" s="113"/>
      <c r="G922" s="358"/>
      <c r="H922" s="113"/>
      <c r="I922" s="113"/>
      <c r="J922" s="113"/>
      <c r="K922" s="358"/>
      <c r="L922" s="113"/>
      <c r="M922" s="358"/>
      <c r="N922" s="358"/>
      <c r="O922" s="358"/>
      <c r="P922" s="358"/>
      <c r="Q922" s="399" t="str">
        <f>IFERROR(VLOOKUP(P922,VALIDATIONS!$IE$2:$IG$48,2,FALSE),"")</f>
        <v/>
      </c>
      <c r="R922" s="106" t="str">
        <f>IF(AND(H922="",I922="",J922="",K922="",L922="",M922="",N922="",O922=""),"",  IF(OR(I922="",M922=""),0,I922*VLOOKUP(M922,VALIDATIONS!$AK$2:$AL$6,2)) +  IF(OR(H922="",J922="",K922=""),0, (H922*J922)*VLOOKUP(K922,VALIDATIONS!$AI$2:$AJ$5,2)))</f>
        <v/>
      </c>
      <c r="S922" s="113"/>
    </row>
    <row r="923" spans="1:19" x14ac:dyDescent="0.25">
      <c r="A923" s="116"/>
      <c r="B923" s="113"/>
      <c r="C923" s="358"/>
      <c r="D923" s="113"/>
      <c r="G923" s="358"/>
      <c r="H923" s="113"/>
      <c r="I923" s="113"/>
      <c r="J923" s="113"/>
      <c r="K923" s="358"/>
      <c r="L923" s="113"/>
      <c r="M923" s="358"/>
      <c r="N923" s="358"/>
      <c r="O923" s="358"/>
      <c r="P923" s="358"/>
      <c r="Q923" s="399" t="str">
        <f>IFERROR(VLOOKUP(P923,VALIDATIONS!$IE$2:$IG$48,2,FALSE),"")</f>
        <v/>
      </c>
      <c r="R923" s="106" t="str">
        <f>IF(AND(H923="",I923="",J923="",K923="",L923="",M923="",N923="",O923=""),"",  IF(OR(I923="",M923=""),0,I923*VLOOKUP(M923,VALIDATIONS!$AK$2:$AL$6,2)) +  IF(OR(H923="",J923="",K923=""),0, (H923*J923)*VLOOKUP(K923,VALIDATIONS!$AI$2:$AJ$5,2)))</f>
        <v/>
      </c>
      <c r="S923" s="113"/>
    </row>
    <row r="924" spans="1:19" x14ac:dyDescent="0.25">
      <c r="A924" s="116"/>
      <c r="B924" s="113"/>
      <c r="C924" s="358"/>
      <c r="D924" s="113"/>
      <c r="G924" s="358"/>
      <c r="H924" s="113"/>
      <c r="I924" s="113"/>
      <c r="J924" s="113"/>
      <c r="K924" s="358"/>
      <c r="L924" s="113"/>
      <c r="M924" s="358"/>
      <c r="N924" s="358"/>
      <c r="O924" s="358"/>
      <c r="P924" s="358"/>
      <c r="Q924" s="399" t="str">
        <f>IFERROR(VLOOKUP(P924,VALIDATIONS!$IE$2:$IG$48,2,FALSE),"")</f>
        <v/>
      </c>
      <c r="R924" s="106" t="str">
        <f>IF(AND(H924="",I924="",J924="",K924="",L924="",M924="",N924="",O924=""),"",  IF(OR(I924="",M924=""),0,I924*VLOOKUP(M924,VALIDATIONS!$AK$2:$AL$6,2)) +  IF(OR(H924="",J924="",K924=""),0, (H924*J924)*VLOOKUP(K924,VALIDATIONS!$AI$2:$AJ$5,2)))</f>
        <v/>
      </c>
      <c r="S924" s="113"/>
    </row>
    <row r="925" spans="1:19" x14ac:dyDescent="0.25">
      <c r="A925" s="116"/>
      <c r="B925" s="113"/>
      <c r="C925" s="358"/>
      <c r="D925" s="113"/>
      <c r="G925" s="358"/>
      <c r="H925" s="113"/>
      <c r="I925" s="113"/>
      <c r="J925" s="113"/>
      <c r="K925" s="358"/>
      <c r="L925" s="113"/>
      <c r="M925" s="358"/>
      <c r="N925" s="358"/>
      <c r="O925" s="358"/>
      <c r="P925" s="358"/>
      <c r="Q925" s="399" t="str">
        <f>IFERROR(VLOOKUP(P925,VALIDATIONS!$IE$2:$IG$48,2,FALSE),"")</f>
        <v/>
      </c>
      <c r="R925" s="106" t="str">
        <f>IF(AND(H925="",I925="",J925="",K925="",L925="",M925="",N925="",O925=""),"",  IF(OR(I925="",M925=""),0,I925*VLOOKUP(M925,VALIDATIONS!$AK$2:$AL$6,2)) +  IF(OR(H925="",J925="",K925=""),0, (H925*J925)*VLOOKUP(K925,VALIDATIONS!$AI$2:$AJ$5,2)))</f>
        <v/>
      </c>
      <c r="S925" s="113"/>
    </row>
    <row r="926" spans="1:19" x14ac:dyDescent="0.25">
      <c r="A926" s="116"/>
      <c r="B926" s="113"/>
      <c r="C926" s="358"/>
      <c r="D926" s="113"/>
      <c r="G926" s="358"/>
      <c r="H926" s="113"/>
      <c r="I926" s="113"/>
      <c r="J926" s="113"/>
      <c r="K926" s="358"/>
      <c r="L926" s="113"/>
      <c r="M926" s="358"/>
      <c r="N926" s="358"/>
      <c r="O926" s="358"/>
      <c r="P926" s="358"/>
      <c r="Q926" s="399" t="str">
        <f>IFERROR(VLOOKUP(P926,VALIDATIONS!$IE$2:$IG$48,2,FALSE),"")</f>
        <v/>
      </c>
      <c r="R926" s="106" t="str">
        <f>IF(AND(H926="",I926="",J926="",K926="",L926="",M926="",N926="",O926=""),"",  IF(OR(I926="",M926=""),0,I926*VLOOKUP(M926,VALIDATIONS!$AK$2:$AL$6,2)) +  IF(OR(H926="",J926="",K926=""),0, (H926*J926)*VLOOKUP(K926,VALIDATIONS!$AI$2:$AJ$5,2)))</f>
        <v/>
      </c>
      <c r="S926" s="113"/>
    </row>
    <row r="927" spans="1:19" x14ac:dyDescent="0.25">
      <c r="A927" s="116"/>
      <c r="B927" s="113"/>
      <c r="C927" s="358"/>
      <c r="D927" s="113"/>
      <c r="G927" s="358"/>
      <c r="H927" s="113"/>
      <c r="I927" s="113"/>
      <c r="J927" s="113"/>
      <c r="K927" s="358"/>
      <c r="L927" s="113"/>
      <c r="M927" s="358"/>
      <c r="N927" s="358"/>
      <c r="O927" s="358"/>
      <c r="P927" s="358"/>
      <c r="Q927" s="399" t="str">
        <f>IFERROR(VLOOKUP(P927,VALIDATIONS!$IE$2:$IG$48,2,FALSE),"")</f>
        <v/>
      </c>
      <c r="R927" s="106" t="str">
        <f>IF(AND(H927="",I927="",J927="",K927="",L927="",M927="",N927="",O927=""),"",  IF(OR(I927="",M927=""),0,I927*VLOOKUP(M927,VALIDATIONS!$AK$2:$AL$6,2)) +  IF(OR(H927="",J927="",K927=""),0, (H927*J927)*VLOOKUP(K927,VALIDATIONS!$AI$2:$AJ$5,2)))</f>
        <v/>
      </c>
      <c r="S927" s="113"/>
    </row>
    <row r="928" spans="1:19" x14ac:dyDescent="0.25">
      <c r="A928" s="116"/>
      <c r="B928" s="113"/>
      <c r="C928" s="358"/>
      <c r="D928" s="113"/>
      <c r="G928" s="358"/>
      <c r="H928" s="113"/>
      <c r="I928" s="113"/>
      <c r="J928" s="113"/>
      <c r="K928" s="358"/>
      <c r="L928" s="113"/>
      <c r="M928" s="358"/>
      <c r="N928" s="358"/>
      <c r="O928" s="358"/>
      <c r="P928" s="358"/>
      <c r="Q928" s="399" t="str">
        <f>IFERROR(VLOOKUP(P928,VALIDATIONS!$IE$2:$IG$48,2,FALSE),"")</f>
        <v/>
      </c>
      <c r="R928" s="106" t="str">
        <f>IF(AND(H928="",I928="",J928="",K928="",L928="",M928="",N928="",O928=""),"",  IF(OR(I928="",M928=""),0,I928*VLOOKUP(M928,VALIDATIONS!$AK$2:$AL$6,2)) +  IF(OR(H928="",J928="",K928=""),0, (H928*J928)*VLOOKUP(K928,VALIDATIONS!$AI$2:$AJ$5,2)))</f>
        <v/>
      </c>
      <c r="S928" s="113"/>
    </row>
    <row r="929" spans="1:19" x14ac:dyDescent="0.25">
      <c r="A929" s="116"/>
      <c r="B929" s="113"/>
      <c r="C929" s="358"/>
      <c r="D929" s="113"/>
      <c r="G929" s="358"/>
      <c r="H929" s="113"/>
      <c r="I929" s="113"/>
      <c r="J929" s="113"/>
      <c r="K929" s="358"/>
      <c r="L929" s="113"/>
      <c r="M929" s="358"/>
      <c r="N929" s="358"/>
      <c r="O929" s="358"/>
      <c r="P929" s="358"/>
      <c r="Q929" s="399" t="str">
        <f>IFERROR(VLOOKUP(P929,VALIDATIONS!$IE$2:$IG$48,2,FALSE),"")</f>
        <v/>
      </c>
      <c r="R929" s="106" t="str">
        <f>IF(AND(H929="",I929="",J929="",K929="",L929="",M929="",N929="",O929=""),"",  IF(OR(I929="",M929=""),0,I929*VLOOKUP(M929,VALIDATIONS!$AK$2:$AL$6,2)) +  IF(OR(H929="",J929="",K929=""),0, (H929*J929)*VLOOKUP(K929,VALIDATIONS!$AI$2:$AJ$5,2)))</f>
        <v/>
      </c>
      <c r="S929" s="113"/>
    </row>
    <row r="930" spans="1:19" x14ac:dyDescent="0.25">
      <c r="A930" s="116"/>
      <c r="B930" s="113"/>
      <c r="C930" s="358"/>
      <c r="D930" s="113"/>
      <c r="G930" s="358"/>
      <c r="H930" s="113"/>
      <c r="I930" s="113"/>
      <c r="J930" s="113"/>
      <c r="K930" s="358"/>
      <c r="L930" s="113"/>
      <c r="M930" s="358"/>
      <c r="N930" s="358"/>
      <c r="O930" s="358"/>
      <c r="P930" s="358"/>
      <c r="Q930" s="399" t="str">
        <f>IFERROR(VLOOKUP(P930,VALIDATIONS!$IE$2:$IG$48,2,FALSE),"")</f>
        <v/>
      </c>
      <c r="R930" s="106" t="str">
        <f>IF(AND(H930="",I930="",J930="",K930="",L930="",M930="",N930="",O930=""),"",  IF(OR(I930="",M930=""),0,I930*VLOOKUP(M930,VALIDATIONS!$AK$2:$AL$6,2)) +  IF(OR(H930="",J930="",K930=""),0, (H930*J930)*VLOOKUP(K930,VALIDATIONS!$AI$2:$AJ$5,2)))</f>
        <v/>
      </c>
      <c r="S930" s="113"/>
    </row>
    <row r="931" spans="1:19" x14ac:dyDescent="0.25">
      <c r="A931" s="116"/>
      <c r="B931" s="113"/>
      <c r="C931" s="358"/>
      <c r="D931" s="113"/>
      <c r="G931" s="358"/>
      <c r="H931" s="113"/>
      <c r="I931" s="113"/>
      <c r="J931" s="113"/>
      <c r="K931" s="358"/>
      <c r="L931" s="113"/>
      <c r="M931" s="358"/>
      <c r="N931" s="358"/>
      <c r="O931" s="358"/>
      <c r="P931" s="358"/>
      <c r="Q931" s="399" t="str">
        <f>IFERROR(VLOOKUP(P931,VALIDATIONS!$IE$2:$IG$48,2,FALSE),"")</f>
        <v/>
      </c>
      <c r="R931" s="106" t="str">
        <f>IF(AND(H931="",I931="",J931="",K931="",L931="",M931="",N931="",O931=""),"",  IF(OR(I931="",M931=""),0,I931*VLOOKUP(M931,VALIDATIONS!$AK$2:$AL$6,2)) +  IF(OR(H931="",J931="",K931=""),0, (H931*J931)*VLOOKUP(K931,VALIDATIONS!$AI$2:$AJ$5,2)))</f>
        <v/>
      </c>
      <c r="S931" s="113"/>
    </row>
    <row r="932" spans="1:19" x14ac:dyDescent="0.25">
      <c r="A932" s="116"/>
      <c r="B932" s="113"/>
      <c r="C932" s="358"/>
      <c r="D932" s="113"/>
      <c r="G932" s="358"/>
      <c r="H932" s="113"/>
      <c r="I932" s="113"/>
      <c r="J932" s="113"/>
      <c r="K932" s="358"/>
      <c r="L932" s="113"/>
      <c r="M932" s="358"/>
      <c r="N932" s="358"/>
      <c r="O932" s="358"/>
      <c r="P932" s="358"/>
      <c r="Q932" s="399" t="str">
        <f>IFERROR(VLOOKUP(P932,VALIDATIONS!$IE$2:$IG$48,2,FALSE),"")</f>
        <v/>
      </c>
      <c r="R932" s="106" t="str">
        <f>IF(AND(H932="",I932="",J932="",K932="",L932="",M932="",N932="",O932=""),"",  IF(OR(I932="",M932=""),0,I932*VLOOKUP(M932,VALIDATIONS!$AK$2:$AL$6,2)) +  IF(OR(H932="",J932="",K932=""),0, (H932*J932)*VLOOKUP(K932,VALIDATIONS!$AI$2:$AJ$5,2)))</f>
        <v/>
      </c>
      <c r="S932" s="113"/>
    </row>
    <row r="933" spans="1:19" x14ac:dyDescent="0.25">
      <c r="A933" s="116"/>
      <c r="B933" s="113"/>
      <c r="C933" s="358"/>
      <c r="D933" s="113"/>
      <c r="G933" s="358"/>
      <c r="H933" s="113"/>
      <c r="I933" s="113"/>
      <c r="J933" s="113"/>
      <c r="K933" s="358"/>
      <c r="L933" s="113"/>
      <c r="M933" s="358"/>
      <c r="N933" s="358"/>
      <c r="O933" s="358"/>
      <c r="P933" s="358"/>
      <c r="Q933" s="399" t="str">
        <f>IFERROR(VLOOKUP(P933,VALIDATIONS!$IE$2:$IG$48,2,FALSE),"")</f>
        <v/>
      </c>
      <c r="R933" s="106" t="str">
        <f>IF(AND(H933="",I933="",J933="",K933="",L933="",M933="",N933="",O933=""),"",  IF(OR(I933="",M933=""),0,I933*VLOOKUP(M933,VALIDATIONS!$AK$2:$AL$6,2)) +  IF(OR(H933="",J933="",K933=""),0, (H933*J933)*VLOOKUP(K933,VALIDATIONS!$AI$2:$AJ$5,2)))</f>
        <v/>
      </c>
      <c r="S933" s="113"/>
    </row>
    <row r="934" spans="1:19" x14ac:dyDescent="0.25">
      <c r="A934" s="116"/>
      <c r="B934" s="113"/>
      <c r="C934" s="358"/>
      <c r="D934" s="113"/>
      <c r="G934" s="358"/>
      <c r="H934" s="113"/>
      <c r="I934" s="113"/>
      <c r="J934" s="113"/>
      <c r="K934" s="358"/>
      <c r="L934" s="113"/>
      <c r="M934" s="358"/>
      <c r="N934" s="358"/>
      <c r="O934" s="358"/>
      <c r="P934" s="358"/>
      <c r="Q934" s="399" t="str">
        <f>IFERROR(VLOOKUP(P934,VALIDATIONS!$IE$2:$IG$48,2,FALSE),"")</f>
        <v/>
      </c>
      <c r="R934" s="106" t="str">
        <f>IF(AND(H934="",I934="",J934="",K934="",L934="",M934="",N934="",O934=""),"",  IF(OR(I934="",M934=""),0,I934*VLOOKUP(M934,VALIDATIONS!$AK$2:$AL$6,2)) +  IF(OR(H934="",J934="",K934=""),0, (H934*J934)*VLOOKUP(K934,VALIDATIONS!$AI$2:$AJ$5,2)))</f>
        <v/>
      </c>
      <c r="S934" s="113"/>
    </row>
    <row r="935" spans="1:19" x14ac:dyDescent="0.25">
      <c r="A935" s="116"/>
      <c r="B935" s="113"/>
      <c r="C935" s="358"/>
      <c r="D935" s="113"/>
      <c r="G935" s="358"/>
      <c r="H935" s="113"/>
      <c r="I935" s="113"/>
      <c r="J935" s="113"/>
      <c r="K935" s="358"/>
      <c r="L935" s="113"/>
      <c r="M935" s="358"/>
      <c r="N935" s="358"/>
      <c r="O935" s="358"/>
      <c r="P935" s="358"/>
      <c r="Q935" s="399" t="str">
        <f>IFERROR(VLOOKUP(P935,VALIDATIONS!$IE$2:$IG$48,2,FALSE),"")</f>
        <v/>
      </c>
      <c r="R935" s="106" t="str">
        <f>IF(AND(H935="",I935="",J935="",K935="",L935="",M935="",N935="",O935=""),"",  IF(OR(I935="",M935=""),0,I935*VLOOKUP(M935,VALIDATIONS!$AK$2:$AL$6,2)) +  IF(OR(H935="",J935="",K935=""),0, (H935*J935)*VLOOKUP(K935,VALIDATIONS!$AI$2:$AJ$5,2)))</f>
        <v/>
      </c>
      <c r="S935" s="113"/>
    </row>
    <row r="936" spans="1:19" x14ac:dyDescent="0.25">
      <c r="A936" s="116"/>
      <c r="B936" s="113"/>
      <c r="C936" s="358"/>
      <c r="D936" s="113"/>
      <c r="G936" s="358"/>
      <c r="H936" s="113"/>
      <c r="I936" s="113"/>
      <c r="J936" s="113"/>
      <c r="K936" s="358"/>
      <c r="L936" s="113"/>
      <c r="M936" s="358"/>
      <c r="N936" s="358"/>
      <c r="O936" s="358"/>
      <c r="P936" s="358"/>
      <c r="Q936" s="399" t="str">
        <f>IFERROR(VLOOKUP(P936,VALIDATIONS!$IE$2:$IG$48,2,FALSE),"")</f>
        <v/>
      </c>
      <c r="R936" s="106" t="str">
        <f>IF(AND(H936="",I936="",J936="",K936="",L936="",M936="",N936="",O936=""),"",  IF(OR(I936="",M936=""),0,I936*VLOOKUP(M936,VALIDATIONS!$AK$2:$AL$6,2)) +  IF(OR(H936="",J936="",K936=""),0, (H936*J936)*VLOOKUP(K936,VALIDATIONS!$AI$2:$AJ$5,2)))</f>
        <v/>
      </c>
      <c r="S936" s="113"/>
    </row>
    <row r="937" spans="1:19" x14ac:dyDescent="0.25">
      <c r="A937" s="116"/>
      <c r="B937" s="113"/>
      <c r="C937" s="358"/>
      <c r="D937" s="113"/>
      <c r="G937" s="358"/>
      <c r="H937" s="113"/>
      <c r="I937" s="113"/>
      <c r="J937" s="113"/>
      <c r="K937" s="358"/>
      <c r="L937" s="113"/>
      <c r="M937" s="358"/>
      <c r="N937" s="358"/>
      <c r="O937" s="358"/>
      <c r="P937" s="358"/>
      <c r="Q937" s="399" t="str">
        <f>IFERROR(VLOOKUP(P937,VALIDATIONS!$IE$2:$IG$48,2,FALSE),"")</f>
        <v/>
      </c>
      <c r="R937" s="106" t="str">
        <f>IF(AND(H937="",I937="",J937="",K937="",L937="",M937="",N937="",O937=""),"",  IF(OR(I937="",M937=""),0,I937*VLOOKUP(M937,VALIDATIONS!$AK$2:$AL$6,2)) +  IF(OR(H937="",J937="",K937=""),0, (H937*J937)*VLOOKUP(K937,VALIDATIONS!$AI$2:$AJ$5,2)))</f>
        <v/>
      </c>
      <c r="S937" s="113"/>
    </row>
    <row r="938" spans="1:19" x14ac:dyDescent="0.25">
      <c r="A938" s="116"/>
      <c r="B938" s="113"/>
      <c r="C938" s="358"/>
      <c r="D938" s="113"/>
      <c r="G938" s="358"/>
      <c r="H938" s="113"/>
      <c r="I938" s="113"/>
      <c r="J938" s="113"/>
      <c r="K938" s="358"/>
      <c r="L938" s="113"/>
      <c r="M938" s="358"/>
      <c r="N938" s="358"/>
      <c r="O938" s="358"/>
      <c r="P938" s="358"/>
      <c r="Q938" s="399" t="str">
        <f>IFERROR(VLOOKUP(P938,VALIDATIONS!$IE$2:$IG$48,2,FALSE),"")</f>
        <v/>
      </c>
      <c r="R938" s="106" t="str">
        <f>IF(AND(H938="",I938="",J938="",K938="",L938="",M938="",N938="",O938=""),"",  IF(OR(I938="",M938=""),0,I938*VLOOKUP(M938,VALIDATIONS!$AK$2:$AL$6,2)) +  IF(OR(H938="",J938="",K938=""),0, (H938*J938)*VLOOKUP(K938,VALIDATIONS!$AI$2:$AJ$5,2)))</f>
        <v/>
      </c>
      <c r="S938" s="113"/>
    </row>
    <row r="939" spans="1:19" x14ac:dyDescent="0.25">
      <c r="A939" s="116"/>
      <c r="B939" s="113"/>
      <c r="C939" s="358"/>
      <c r="D939" s="113"/>
      <c r="G939" s="358"/>
      <c r="H939" s="113"/>
      <c r="I939" s="113"/>
      <c r="J939" s="113"/>
      <c r="K939" s="358"/>
      <c r="L939" s="113"/>
      <c r="M939" s="358"/>
      <c r="N939" s="358"/>
      <c r="O939" s="358"/>
      <c r="P939" s="358"/>
      <c r="Q939" s="399" t="str">
        <f>IFERROR(VLOOKUP(P939,VALIDATIONS!$IE$2:$IG$48,2,FALSE),"")</f>
        <v/>
      </c>
      <c r="R939" s="106" t="str">
        <f>IF(AND(H939="",I939="",J939="",K939="",L939="",M939="",N939="",O939=""),"",  IF(OR(I939="",M939=""),0,I939*VLOOKUP(M939,VALIDATIONS!$AK$2:$AL$6,2)) +  IF(OR(H939="",J939="",K939=""),0, (H939*J939)*VLOOKUP(K939,VALIDATIONS!$AI$2:$AJ$5,2)))</f>
        <v/>
      </c>
      <c r="S939" s="113"/>
    </row>
    <row r="940" spans="1:19" x14ac:dyDescent="0.25">
      <c r="A940" s="116"/>
      <c r="B940" s="113"/>
      <c r="C940" s="358"/>
      <c r="D940" s="113"/>
      <c r="G940" s="358"/>
      <c r="H940" s="113"/>
      <c r="I940" s="113"/>
      <c r="J940" s="113"/>
      <c r="K940" s="358"/>
      <c r="L940" s="113"/>
      <c r="M940" s="358"/>
      <c r="N940" s="358"/>
      <c r="O940" s="358"/>
      <c r="P940" s="358"/>
      <c r="Q940" s="399" t="str">
        <f>IFERROR(VLOOKUP(P940,VALIDATIONS!$IE$2:$IG$48,2,FALSE),"")</f>
        <v/>
      </c>
      <c r="R940" s="106" t="str">
        <f>IF(AND(H940="",I940="",J940="",K940="",L940="",M940="",N940="",O940=""),"",  IF(OR(I940="",M940=""),0,I940*VLOOKUP(M940,VALIDATIONS!$AK$2:$AL$6,2)) +  IF(OR(H940="",J940="",K940=""),0, (H940*J940)*VLOOKUP(K940,VALIDATIONS!$AI$2:$AJ$5,2)))</f>
        <v/>
      </c>
      <c r="S940" s="113"/>
    </row>
    <row r="941" spans="1:19" x14ac:dyDescent="0.25">
      <c r="A941" s="116"/>
      <c r="B941" s="113"/>
      <c r="C941" s="358"/>
      <c r="D941" s="113"/>
      <c r="G941" s="358"/>
      <c r="H941" s="113"/>
      <c r="I941" s="113"/>
      <c r="J941" s="113"/>
      <c r="K941" s="358"/>
      <c r="L941" s="113"/>
      <c r="M941" s="358"/>
      <c r="N941" s="358"/>
      <c r="O941" s="358"/>
      <c r="P941" s="358"/>
      <c r="Q941" s="399" t="str">
        <f>IFERROR(VLOOKUP(P941,VALIDATIONS!$IE$2:$IG$48,2,FALSE),"")</f>
        <v/>
      </c>
      <c r="R941" s="106" t="str">
        <f>IF(AND(H941="",I941="",J941="",K941="",L941="",M941="",N941="",O941=""),"",  IF(OR(I941="",M941=""),0,I941*VLOOKUP(M941,VALIDATIONS!$AK$2:$AL$6,2)) +  IF(OR(H941="",J941="",K941=""),0, (H941*J941)*VLOOKUP(K941,VALIDATIONS!$AI$2:$AJ$5,2)))</f>
        <v/>
      </c>
      <c r="S941" s="113"/>
    </row>
    <row r="942" spans="1:19" x14ac:dyDescent="0.25">
      <c r="A942" s="116"/>
      <c r="B942" s="113"/>
      <c r="C942" s="358"/>
      <c r="D942" s="113"/>
      <c r="G942" s="358"/>
      <c r="H942" s="113"/>
      <c r="I942" s="113"/>
      <c r="J942" s="113"/>
      <c r="K942" s="358"/>
      <c r="L942" s="113"/>
      <c r="M942" s="358"/>
      <c r="N942" s="358"/>
      <c r="O942" s="358"/>
      <c r="P942" s="358"/>
      <c r="Q942" s="399" t="str">
        <f>IFERROR(VLOOKUP(P942,VALIDATIONS!$IE$2:$IG$48,2,FALSE),"")</f>
        <v/>
      </c>
      <c r="R942" s="106" t="str">
        <f>IF(AND(H942="",I942="",J942="",K942="",L942="",M942="",N942="",O942=""),"",  IF(OR(I942="",M942=""),0,I942*VLOOKUP(M942,VALIDATIONS!$AK$2:$AL$6,2)) +  IF(OR(H942="",J942="",K942=""),0, (H942*J942)*VLOOKUP(K942,VALIDATIONS!$AI$2:$AJ$5,2)))</f>
        <v/>
      </c>
      <c r="S942" s="113"/>
    </row>
    <row r="943" spans="1:19" x14ac:dyDescent="0.25">
      <c r="A943" s="116"/>
      <c r="B943" s="113"/>
      <c r="C943" s="358"/>
      <c r="D943" s="113"/>
      <c r="G943" s="358"/>
      <c r="H943" s="113"/>
      <c r="I943" s="113"/>
      <c r="J943" s="113"/>
      <c r="K943" s="358"/>
      <c r="L943" s="113"/>
      <c r="M943" s="358"/>
      <c r="N943" s="358"/>
      <c r="O943" s="358"/>
      <c r="P943" s="358"/>
      <c r="Q943" s="399" t="str">
        <f>IFERROR(VLOOKUP(P943,VALIDATIONS!$IE$2:$IG$48,2,FALSE),"")</f>
        <v/>
      </c>
      <c r="R943" s="106" t="str">
        <f>IF(AND(H943="",I943="",J943="",K943="",L943="",M943="",N943="",O943=""),"",  IF(OR(I943="",M943=""),0,I943*VLOOKUP(M943,VALIDATIONS!$AK$2:$AL$6,2)) +  IF(OR(H943="",J943="",K943=""),0, (H943*J943)*VLOOKUP(K943,VALIDATIONS!$AI$2:$AJ$5,2)))</f>
        <v/>
      </c>
      <c r="S943" s="113"/>
    </row>
    <row r="944" spans="1:19" x14ac:dyDescent="0.25">
      <c r="A944" s="116"/>
      <c r="B944" s="113"/>
      <c r="C944" s="358"/>
      <c r="D944" s="113"/>
      <c r="G944" s="358"/>
      <c r="H944" s="113"/>
      <c r="I944" s="113"/>
      <c r="J944" s="113"/>
      <c r="K944" s="358"/>
      <c r="L944" s="113"/>
      <c r="M944" s="358"/>
      <c r="N944" s="358"/>
      <c r="O944" s="358"/>
      <c r="P944" s="358"/>
      <c r="Q944" s="399" t="str">
        <f>IFERROR(VLOOKUP(P944,VALIDATIONS!$IE$2:$IG$48,2,FALSE),"")</f>
        <v/>
      </c>
      <c r="R944" s="106" t="str">
        <f>IF(AND(H944="",I944="",J944="",K944="",L944="",M944="",N944="",O944=""),"",  IF(OR(I944="",M944=""),0,I944*VLOOKUP(M944,VALIDATIONS!$AK$2:$AL$6,2)) +  IF(OR(H944="",J944="",K944=""),0, (H944*J944)*VLOOKUP(K944,VALIDATIONS!$AI$2:$AJ$5,2)))</f>
        <v/>
      </c>
      <c r="S944" s="113"/>
    </row>
    <row r="945" spans="1:19" x14ac:dyDescent="0.25">
      <c r="A945" s="116"/>
      <c r="B945" s="113"/>
      <c r="C945" s="358"/>
      <c r="D945" s="113"/>
      <c r="G945" s="358"/>
      <c r="H945" s="113"/>
      <c r="I945" s="113"/>
      <c r="J945" s="113"/>
      <c r="K945" s="358"/>
      <c r="L945" s="113"/>
      <c r="M945" s="358"/>
      <c r="N945" s="358"/>
      <c r="O945" s="358"/>
      <c r="P945" s="358"/>
      <c r="Q945" s="399" t="str">
        <f>IFERROR(VLOOKUP(P945,VALIDATIONS!$IE$2:$IG$48,2,FALSE),"")</f>
        <v/>
      </c>
      <c r="R945" s="106" t="str">
        <f>IF(AND(H945="",I945="",J945="",K945="",L945="",M945="",N945="",O945=""),"",  IF(OR(I945="",M945=""),0,I945*VLOOKUP(M945,VALIDATIONS!$AK$2:$AL$6,2)) +  IF(OR(H945="",J945="",K945=""),0, (H945*J945)*VLOOKUP(K945,VALIDATIONS!$AI$2:$AJ$5,2)))</f>
        <v/>
      </c>
      <c r="S945" s="113"/>
    </row>
    <row r="946" spans="1:19" x14ac:dyDescent="0.25">
      <c r="A946" s="116"/>
      <c r="B946" s="113"/>
      <c r="C946" s="358"/>
      <c r="D946" s="113"/>
      <c r="G946" s="358"/>
      <c r="H946" s="113"/>
      <c r="I946" s="113"/>
      <c r="J946" s="113"/>
      <c r="K946" s="358"/>
      <c r="L946" s="113"/>
      <c r="M946" s="358"/>
      <c r="N946" s="358"/>
      <c r="O946" s="358"/>
      <c r="P946" s="358"/>
      <c r="Q946" s="399" t="str">
        <f>IFERROR(VLOOKUP(P946,VALIDATIONS!$IE$2:$IG$48,2,FALSE),"")</f>
        <v/>
      </c>
      <c r="R946" s="106" t="str">
        <f>IF(AND(H946="",I946="",J946="",K946="",L946="",M946="",N946="",O946=""),"",  IF(OR(I946="",M946=""),0,I946*VLOOKUP(M946,VALIDATIONS!$AK$2:$AL$6,2)) +  IF(OR(H946="",J946="",K946=""),0, (H946*J946)*VLOOKUP(K946,VALIDATIONS!$AI$2:$AJ$5,2)))</f>
        <v/>
      </c>
      <c r="S946" s="113"/>
    </row>
    <row r="947" spans="1:19" x14ac:dyDescent="0.25">
      <c r="A947" s="116"/>
      <c r="B947" s="113"/>
      <c r="C947" s="358"/>
      <c r="D947" s="113"/>
      <c r="G947" s="358"/>
      <c r="H947" s="113"/>
      <c r="I947" s="113"/>
      <c r="J947" s="113"/>
      <c r="K947" s="358"/>
      <c r="L947" s="113"/>
      <c r="M947" s="358"/>
      <c r="N947" s="358"/>
      <c r="O947" s="358"/>
      <c r="P947" s="358"/>
      <c r="Q947" s="399" t="str">
        <f>IFERROR(VLOOKUP(P947,VALIDATIONS!$IE$2:$IG$48,2,FALSE),"")</f>
        <v/>
      </c>
      <c r="R947" s="106" t="str">
        <f>IF(AND(H947="",I947="",J947="",K947="",L947="",M947="",N947="",O947=""),"",  IF(OR(I947="",M947=""),0,I947*VLOOKUP(M947,VALIDATIONS!$AK$2:$AL$6,2)) +  IF(OR(H947="",J947="",K947=""),0, (H947*J947)*VLOOKUP(K947,VALIDATIONS!$AI$2:$AJ$5,2)))</f>
        <v/>
      </c>
      <c r="S947" s="113"/>
    </row>
    <row r="948" spans="1:19" x14ac:dyDescent="0.25">
      <c r="A948" s="116"/>
      <c r="B948" s="113"/>
      <c r="C948" s="358"/>
      <c r="D948" s="113"/>
      <c r="G948" s="358"/>
      <c r="H948" s="113"/>
      <c r="I948" s="113"/>
      <c r="J948" s="113"/>
      <c r="K948" s="358"/>
      <c r="L948" s="113"/>
      <c r="M948" s="358"/>
      <c r="N948" s="358"/>
      <c r="O948" s="358"/>
      <c r="P948" s="358"/>
      <c r="Q948" s="399" t="str">
        <f>IFERROR(VLOOKUP(P948,VALIDATIONS!$IE$2:$IG$48,2,FALSE),"")</f>
        <v/>
      </c>
      <c r="R948" s="106" t="str">
        <f>IF(AND(H948="",I948="",J948="",K948="",L948="",M948="",N948="",O948=""),"",  IF(OR(I948="",M948=""),0,I948*VLOOKUP(M948,VALIDATIONS!$AK$2:$AL$6,2)) +  IF(OR(H948="",J948="",K948=""),0, (H948*J948)*VLOOKUP(K948,VALIDATIONS!$AI$2:$AJ$5,2)))</f>
        <v/>
      </c>
      <c r="S948" s="113"/>
    </row>
    <row r="949" spans="1:19" x14ac:dyDescent="0.25">
      <c r="A949" s="116"/>
      <c r="B949" s="113"/>
      <c r="C949" s="358"/>
      <c r="D949" s="113"/>
      <c r="G949" s="358"/>
      <c r="H949" s="113"/>
      <c r="I949" s="113"/>
      <c r="J949" s="113"/>
      <c r="K949" s="358"/>
      <c r="L949" s="113"/>
      <c r="M949" s="358"/>
      <c r="N949" s="358"/>
      <c r="O949" s="358"/>
      <c r="P949" s="358"/>
      <c r="Q949" s="399" t="str">
        <f>IFERROR(VLOOKUP(P949,VALIDATIONS!$IE$2:$IG$48,2,FALSE),"")</f>
        <v/>
      </c>
      <c r="R949" s="106" t="str">
        <f>IF(AND(H949="",I949="",J949="",K949="",L949="",M949="",N949="",O949=""),"",  IF(OR(I949="",M949=""),0,I949*VLOOKUP(M949,VALIDATIONS!$AK$2:$AL$6,2)) +  IF(OR(H949="",J949="",K949=""),0, (H949*J949)*VLOOKUP(K949,VALIDATIONS!$AI$2:$AJ$5,2)))</f>
        <v/>
      </c>
      <c r="S949" s="113"/>
    </row>
    <row r="950" spans="1:19" x14ac:dyDescent="0.25">
      <c r="A950" s="116"/>
      <c r="B950" s="113"/>
      <c r="C950" s="358"/>
      <c r="D950" s="113"/>
      <c r="G950" s="358"/>
      <c r="H950" s="113"/>
      <c r="I950" s="113"/>
      <c r="J950" s="113"/>
      <c r="K950" s="358"/>
      <c r="L950" s="113"/>
      <c r="M950" s="358"/>
      <c r="N950" s="358"/>
      <c r="O950" s="358"/>
      <c r="P950" s="358"/>
      <c r="Q950" s="399" t="str">
        <f>IFERROR(VLOOKUP(P950,VALIDATIONS!$IE$2:$IG$48,2,FALSE),"")</f>
        <v/>
      </c>
      <c r="R950" s="106" t="str">
        <f>IF(AND(H950="",I950="",J950="",K950="",L950="",M950="",N950="",O950=""),"",  IF(OR(I950="",M950=""),0,I950*VLOOKUP(M950,VALIDATIONS!$AK$2:$AL$6,2)) +  IF(OR(H950="",J950="",K950=""),0, (H950*J950)*VLOOKUP(K950,VALIDATIONS!$AI$2:$AJ$5,2)))</f>
        <v/>
      </c>
      <c r="S950" s="113"/>
    </row>
    <row r="951" spans="1:19" x14ac:dyDescent="0.25">
      <c r="A951" s="116"/>
      <c r="B951" s="113"/>
      <c r="C951" s="358"/>
      <c r="D951" s="113"/>
      <c r="G951" s="358"/>
      <c r="H951" s="113"/>
      <c r="I951" s="113"/>
      <c r="J951" s="113"/>
      <c r="K951" s="358"/>
      <c r="L951" s="113"/>
      <c r="M951" s="358"/>
      <c r="N951" s="358"/>
      <c r="O951" s="358"/>
      <c r="P951" s="358"/>
      <c r="Q951" s="399" t="str">
        <f>IFERROR(VLOOKUP(P951,VALIDATIONS!$IE$2:$IG$48,2,FALSE),"")</f>
        <v/>
      </c>
      <c r="R951" s="106" t="str">
        <f>IF(AND(H951="",I951="",J951="",K951="",L951="",M951="",N951="",O951=""),"",  IF(OR(I951="",M951=""),0,I951*VLOOKUP(M951,VALIDATIONS!$AK$2:$AL$6,2)) +  IF(OR(H951="",J951="",K951=""),0, (H951*J951)*VLOOKUP(K951,VALIDATIONS!$AI$2:$AJ$5,2)))</f>
        <v/>
      </c>
      <c r="S951" s="113"/>
    </row>
    <row r="952" spans="1:19" x14ac:dyDescent="0.25">
      <c r="A952" s="116"/>
      <c r="B952" s="113"/>
      <c r="C952" s="358"/>
      <c r="D952" s="113"/>
      <c r="G952" s="358"/>
      <c r="H952" s="113"/>
      <c r="I952" s="113"/>
      <c r="J952" s="113"/>
      <c r="K952" s="358"/>
      <c r="L952" s="113"/>
      <c r="M952" s="358"/>
      <c r="N952" s="358"/>
      <c r="O952" s="358"/>
      <c r="P952" s="358"/>
      <c r="Q952" s="399" t="str">
        <f>IFERROR(VLOOKUP(P952,VALIDATIONS!$IE$2:$IG$48,2,FALSE),"")</f>
        <v/>
      </c>
      <c r="R952" s="106" t="str">
        <f>IF(AND(H952="",I952="",J952="",K952="",L952="",M952="",N952="",O952=""),"",  IF(OR(I952="",M952=""),0,I952*VLOOKUP(M952,VALIDATIONS!$AK$2:$AL$6,2)) +  IF(OR(H952="",J952="",K952=""),0, (H952*J952)*VLOOKUP(K952,VALIDATIONS!$AI$2:$AJ$5,2)))</f>
        <v/>
      </c>
      <c r="S952" s="113"/>
    </row>
    <row r="953" spans="1:19" x14ac:dyDescent="0.25">
      <c r="A953" s="116"/>
      <c r="B953" s="113"/>
      <c r="C953" s="358"/>
      <c r="D953" s="113"/>
      <c r="G953" s="358"/>
      <c r="H953" s="113"/>
      <c r="I953" s="113"/>
      <c r="J953" s="113"/>
      <c r="K953" s="358"/>
      <c r="L953" s="113"/>
      <c r="M953" s="358"/>
      <c r="N953" s="358"/>
      <c r="O953" s="358"/>
      <c r="P953" s="358"/>
      <c r="Q953" s="399" t="str">
        <f>IFERROR(VLOOKUP(P953,VALIDATIONS!$IE$2:$IG$48,2,FALSE),"")</f>
        <v/>
      </c>
      <c r="R953" s="106" t="str">
        <f>IF(AND(H953="",I953="",J953="",K953="",L953="",M953="",N953="",O953=""),"",  IF(OR(I953="",M953=""),0,I953*VLOOKUP(M953,VALIDATIONS!$AK$2:$AL$6,2)) +  IF(OR(H953="",J953="",K953=""),0, (H953*J953)*VLOOKUP(K953,VALIDATIONS!$AI$2:$AJ$5,2)))</f>
        <v/>
      </c>
      <c r="S953" s="113"/>
    </row>
    <row r="954" spans="1:19" x14ac:dyDescent="0.25">
      <c r="A954" s="116"/>
      <c r="B954" s="113"/>
      <c r="C954" s="358"/>
      <c r="D954" s="113"/>
      <c r="G954" s="358"/>
      <c r="H954" s="113"/>
      <c r="I954" s="113"/>
      <c r="J954" s="113"/>
      <c r="K954" s="358"/>
      <c r="L954" s="113"/>
      <c r="M954" s="358"/>
      <c r="N954" s="358"/>
      <c r="O954" s="358"/>
      <c r="P954" s="358"/>
      <c r="Q954" s="399" t="str">
        <f>IFERROR(VLOOKUP(P954,VALIDATIONS!$IE$2:$IG$48,2,FALSE),"")</f>
        <v/>
      </c>
      <c r="R954" s="106" t="str">
        <f>IF(AND(H954="",I954="",J954="",K954="",L954="",M954="",N954="",O954=""),"",  IF(OR(I954="",M954=""),0,I954*VLOOKUP(M954,VALIDATIONS!$AK$2:$AL$6,2)) +  IF(OR(H954="",J954="",K954=""),0, (H954*J954)*VLOOKUP(K954,VALIDATIONS!$AI$2:$AJ$5,2)))</f>
        <v/>
      </c>
      <c r="S954" s="113"/>
    </row>
    <row r="955" spans="1:19" x14ac:dyDescent="0.25">
      <c r="A955" s="116"/>
      <c r="B955" s="113"/>
      <c r="C955" s="358"/>
      <c r="D955" s="113"/>
      <c r="G955" s="358"/>
      <c r="H955" s="113"/>
      <c r="I955" s="113"/>
      <c r="J955" s="113"/>
      <c r="K955" s="358"/>
      <c r="L955" s="113"/>
      <c r="M955" s="358"/>
      <c r="N955" s="358"/>
      <c r="O955" s="358"/>
      <c r="P955" s="358"/>
      <c r="Q955" s="399" t="str">
        <f>IFERROR(VLOOKUP(P955,VALIDATIONS!$IE$2:$IG$48,2,FALSE),"")</f>
        <v/>
      </c>
      <c r="R955" s="106" t="str">
        <f>IF(AND(H955="",I955="",J955="",K955="",L955="",M955="",N955="",O955=""),"",  IF(OR(I955="",M955=""),0,I955*VLOOKUP(M955,VALIDATIONS!$AK$2:$AL$6,2)) +  IF(OR(H955="",J955="",K955=""),0, (H955*J955)*VLOOKUP(K955,VALIDATIONS!$AI$2:$AJ$5,2)))</f>
        <v/>
      </c>
      <c r="S955" s="113"/>
    </row>
    <row r="956" spans="1:19" x14ac:dyDescent="0.25">
      <c r="A956" s="116"/>
      <c r="B956" s="113"/>
      <c r="C956" s="358"/>
      <c r="D956" s="113"/>
      <c r="G956" s="358"/>
      <c r="H956" s="113"/>
      <c r="I956" s="113"/>
      <c r="J956" s="113"/>
      <c r="K956" s="358"/>
      <c r="L956" s="113"/>
      <c r="M956" s="358"/>
      <c r="N956" s="358"/>
      <c r="O956" s="358"/>
      <c r="P956" s="358"/>
      <c r="Q956" s="399" t="str">
        <f>IFERROR(VLOOKUP(P956,VALIDATIONS!$IE$2:$IG$48,2,FALSE),"")</f>
        <v/>
      </c>
      <c r="R956" s="106" t="str">
        <f>IF(AND(H956="",I956="",J956="",K956="",L956="",M956="",N956="",O956=""),"",  IF(OR(I956="",M956=""),0,I956*VLOOKUP(M956,VALIDATIONS!$AK$2:$AL$6,2)) +  IF(OR(H956="",J956="",K956=""),0, (H956*J956)*VLOOKUP(K956,VALIDATIONS!$AI$2:$AJ$5,2)))</f>
        <v/>
      </c>
      <c r="S956" s="113"/>
    </row>
    <row r="957" spans="1:19" x14ac:dyDescent="0.25">
      <c r="A957" s="116"/>
      <c r="B957" s="113"/>
      <c r="C957" s="358"/>
      <c r="D957" s="113"/>
      <c r="G957" s="358"/>
      <c r="H957" s="113"/>
      <c r="I957" s="113"/>
      <c r="J957" s="113"/>
      <c r="K957" s="358"/>
      <c r="L957" s="113"/>
      <c r="M957" s="358"/>
      <c r="N957" s="358"/>
      <c r="O957" s="358"/>
      <c r="P957" s="358"/>
      <c r="Q957" s="399" t="str">
        <f>IFERROR(VLOOKUP(P957,VALIDATIONS!$IE$2:$IG$48,2,FALSE),"")</f>
        <v/>
      </c>
      <c r="R957" s="106" t="str">
        <f>IF(AND(H957="",I957="",J957="",K957="",L957="",M957="",N957="",O957=""),"",  IF(OR(I957="",M957=""),0,I957*VLOOKUP(M957,VALIDATIONS!$AK$2:$AL$6,2)) +  IF(OR(H957="",J957="",K957=""),0, (H957*J957)*VLOOKUP(K957,VALIDATIONS!$AI$2:$AJ$5,2)))</f>
        <v/>
      </c>
      <c r="S957" s="113"/>
    </row>
    <row r="958" spans="1:19" x14ac:dyDescent="0.25">
      <c r="A958" s="116"/>
      <c r="B958" s="113"/>
      <c r="C958" s="358"/>
      <c r="D958" s="113"/>
      <c r="G958" s="358"/>
      <c r="H958" s="113"/>
      <c r="I958" s="113"/>
      <c r="J958" s="113"/>
      <c r="K958" s="358"/>
      <c r="L958" s="113"/>
      <c r="M958" s="358"/>
      <c r="N958" s="358"/>
      <c r="O958" s="358"/>
      <c r="P958" s="358"/>
      <c r="Q958" s="399" t="str">
        <f>IFERROR(VLOOKUP(P958,VALIDATIONS!$IE$2:$IG$48,2,FALSE),"")</f>
        <v/>
      </c>
      <c r="R958" s="106" t="str">
        <f>IF(AND(H958="",I958="",J958="",K958="",L958="",M958="",N958="",O958=""),"",  IF(OR(I958="",M958=""),0,I958*VLOOKUP(M958,VALIDATIONS!$AK$2:$AL$6,2)) +  IF(OR(H958="",J958="",K958=""),0, (H958*J958)*VLOOKUP(K958,VALIDATIONS!$AI$2:$AJ$5,2)))</f>
        <v/>
      </c>
      <c r="S958" s="113"/>
    </row>
    <row r="959" spans="1:19" x14ac:dyDescent="0.25">
      <c r="A959" s="116"/>
      <c r="B959" s="113"/>
      <c r="C959" s="358"/>
      <c r="D959" s="113"/>
      <c r="G959" s="358"/>
      <c r="H959" s="113"/>
      <c r="I959" s="113"/>
      <c r="J959" s="113"/>
      <c r="K959" s="358"/>
      <c r="L959" s="113"/>
      <c r="M959" s="358"/>
      <c r="N959" s="358"/>
      <c r="O959" s="358"/>
      <c r="P959" s="358"/>
      <c r="Q959" s="399" t="str">
        <f>IFERROR(VLOOKUP(P959,VALIDATIONS!$IE$2:$IG$48,2,FALSE),"")</f>
        <v/>
      </c>
      <c r="R959" s="106" t="str">
        <f>IF(AND(H959="",I959="",J959="",K959="",L959="",M959="",N959="",O959=""),"",  IF(OR(I959="",M959=""),0,I959*VLOOKUP(M959,VALIDATIONS!$AK$2:$AL$6,2)) +  IF(OR(H959="",J959="",K959=""),0, (H959*J959)*VLOOKUP(K959,VALIDATIONS!$AI$2:$AJ$5,2)))</f>
        <v/>
      </c>
      <c r="S959" s="113"/>
    </row>
    <row r="960" spans="1:19" x14ac:dyDescent="0.25">
      <c r="A960" s="116"/>
      <c r="B960" s="113"/>
      <c r="C960" s="358"/>
      <c r="D960" s="113"/>
      <c r="G960" s="358"/>
      <c r="H960" s="113"/>
      <c r="I960" s="113"/>
      <c r="J960" s="113"/>
      <c r="K960" s="358"/>
      <c r="L960" s="113"/>
      <c r="M960" s="358"/>
      <c r="N960" s="358"/>
      <c r="O960" s="358"/>
      <c r="P960" s="358"/>
      <c r="Q960" s="399" t="str">
        <f>IFERROR(VLOOKUP(P960,VALIDATIONS!$IE$2:$IG$48,2,FALSE),"")</f>
        <v/>
      </c>
      <c r="R960" s="106" t="str">
        <f>IF(AND(H960="",I960="",J960="",K960="",L960="",M960="",N960="",O960=""),"",  IF(OR(I960="",M960=""),0,I960*VLOOKUP(M960,VALIDATIONS!$AK$2:$AL$6,2)) +  IF(OR(H960="",J960="",K960=""),0, (H960*J960)*VLOOKUP(K960,VALIDATIONS!$AI$2:$AJ$5,2)))</f>
        <v/>
      </c>
      <c r="S960" s="113"/>
    </row>
    <row r="961" spans="1:19" x14ac:dyDescent="0.25">
      <c r="A961" s="116"/>
      <c r="B961" s="113"/>
      <c r="C961" s="358"/>
      <c r="D961" s="113"/>
      <c r="G961" s="358"/>
      <c r="H961" s="113"/>
      <c r="I961" s="113"/>
      <c r="J961" s="113"/>
      <c r="K961" s="358"/>
      <c r="L961" s="113"/>
      <c r="M961" s="358"/>
      <c r="N961" s="358"/>
      <c r="O961" s="358"/>
      <c r="P961" s="358"/>
      <c r="Q961" s="399" t="str">
        <f>IFERROR(VLOOKUP(P961,VALIDATIONS!$IE$2:$IG$48,2,FALSE),"")</f>
        <v/>
      </c>
      <c r="R961" s="106" t="str">
        <f>IF(AND(H961="",I961="",J961="",K961="",L961="",M961="",N961="",O961=""),"",  IF(OR(I961="",M961=""),0,I961*VLOOKUP(M961,VALIDATIONS!$AK$2:$AL$6,2)) +  IF(OR(H961="",J961="",K961=""),0, (H961*J961)*VLOOKUP(K961,VALIDATIONS!$AI$2:$AJ$5,2)))</f>
        <v/>
      </c>
      <c r="S961" s="113"/>
    </row>
    <row r="962" spans="1:19" x14ac:dyDescent="0.25">
      <c r="A962" s="116"/>
      <c r="B962" s="113"/>
      <c r="C962" s="358"/>
      <c r="D962" s="113"/>
      <c r="G962" s="358"/>
      <c r="H962" s="113"/>
      <c r="I962" s="113"/>
      <c r="J962" s="113"/>
      <c r="K962" s="358"/>
      <c r="L962" s="113"/>
      <c r="M962" s="358"/>
      <c r="N962" s="358"/>
      <c r="O962" s="358"/>
      <c r="P962" s="358"/>
      <c r="Q962" s="399" t="str">
        <f>IFERROR(VLOOKUP(P962,VALIDATIONS!$IE$2:$IG$48,2,FALSE),"")</f>
        <v/>
      </c>
      <c r="R962" s="106" t="str">
        <f>IF(AND(H962="",I962="",J962="",K962="",L962="",M962="",N962="",O962=""),"",  IF(OR(I962="",M962=""),0,I962*VLOOKUP(M962,VALIDATIONS!$AK$2:$AL$6,2)) +  IF(OR(H962="",J962="",K962=""),0, (H962*J962)*VLOOKUP(K962,VALIDATIONS!$AI$2:$AJ$5,2)))</f>
        <v/>
      </c>
      <c r="S962" s="113"/>
    </row>
    <row r="963" spans="1:19" x14ac:dyDescent="0.25">
      <c r="A963" s="116"/>
      <c r="B963" s="113"/>
      <c r="C963" s="358"/>
      <c r="D963" s="113"/>
      <c r="G963" s="358"/>
      <c r="H963" s="113"/>
      <c r="I963" s="113"/>
      <c r="J963" s="113"/>
      <c r="K963" s="358"/>
      <c r="L963" s="113"/>
      <c r="M963" s="358"/>
      <c r="N963" s="358"/>
      <c r="O963" s="358"/>
      <c r="P963" s="358"/>
      <c r="Q963" s="399" t="str">
        <f>IFERROR(VLOOKUP(P963,VALIDATIONS!$IE$2:$IG$48,2,FALSE),"")</f>
        <v/>
      </c>
      <c r="R963" s="106" t="str">
        <f>IF(AND(H963="",I963="",J963="",K963="",L963="",M963="",N963="",O963=""),"",  IF(OR(I963="",M963=""),0,I963*VLOOKUP(M963,VALIDATIONS!$AK$2:$AL$6,2)) +  IF(OR(H963="",J963="",K963=""),0, (H963*J963)*VLOOKUP(K963,VALIDATIONS!$AI$2:$AJ$5,2)))</f>
        <v/>
      </c>
      <c r="S963" s="113"/>
    </row>
    <row r="964" spans="1:19" x14ac:dyDescent="0.25">
      <c r="A964" s="116"/>
      <c r="B964" s="113"/>
      <c r="C964" s="358"/>
      <c r="D964" s="113"/>
      <c r="G964" s="358"/>
      <c r="H964" s="113"/>
      <c r="I964" s="113"/>
      <c r="J964" s="113"/>
      <c r="K964" s="358"/>
      <c r="L964" s="113"/>
      <c r="M964" s="358"/>
      <c r="N964" s="358"/>
      <c r="O964" s="358"/>
      <c r="P964" s="358"/>
      <c r="Q964" s="399" t="str">
        <f>IFERROR(VLOOKUP(P964,VALIDATIONS!$IE$2:$IG$48,2,FALSE),"")</f>
        <v/>
      </c>
      <c r="R964" s="106" t="str">
        <f>IF(AND(H964="",I964="",J964="",K964="",L964="",M964="",N964="",O964=""),"",  IF(OR(I964="",M964=""),0,I964*VLOOKUP(M964,VALIDATIONS!$AK$2:$AL$6,2)) +  IF(OR(H964="",J964="",K964=""),0, (H964*J964)*VLOOKUP(K964,VALIDATIONS!$AI$2:$AJ$5,2)))</f>
        <v/>
      </c>
      <c r="S964" s="113"/>
    </row>
    <row r="965" spans="1:19" x14ac:dyDescent="0.25">
      <c r="A965" s="116"/>
      <c r="B965" s="113"/>
      <c r="C965" s="358"/>
      <c r="D965" s="113"/>
      <c r="G965" s="358"/>
      <c r="H965" s="113"/>
      <c r="I965" s="113"/>
      <c r="J965" s="113"/>
      <c r="K965" s="358"/>
      <c r="L965" s="113"/>
      <c r="M965" s="358"/>
      <c r="N965" s="358"/>
      <c r="O965" s="358"/>
      <c r="P965" s="358"/>
      <c r="Q965" s="399" t="str">
        <f>IFERROR(VLOOKUP(P965,VALIDATIONS!$IE$2:$IG$48,2,FALSE),"")</f>
        <v/>
      </c>
      <c r="R965" s="106" t="str">
        <f>IF(AND(H965="",I965="",J965="",K965="",L965="",M965="",N965="",O965=""),"",  IF(OR(I965="",M965=""),0,I965*VLOOKUP(M965,VALIDATIONS!$AK$2:$AL$6,2)) +  IF(OR(H965="",J965="",K965=""),0, (H965*J965)*VLOOKUP(K965,VALIDATIONS!$AI$2:$AJ$5,2)))</f>
        <v/>
      </c>
      <c r="S965" s="113"/>
    </row>
    <row r="966" spans="1:19" x14ac:dyDescent="0.25">
      <c r="A966" s="116"/>
      <c r="B966" s="113"/>
      <c r="C966" s="358"/>
      <c r="D966" s="113"/>
      <c r="G966" s="358"/>
      <c r="H966" s="113"/>
      <c r="I966" s="113"/>
      <c r="J966" s="113"/>
      <c r="K966" s="358"/>
      <c r="L966" s="113"/>
      <c r="M966" s="358"/>
      <c r="N966" s="358"/>
      <c r="O966" s="358"/>
      <c r="P966" s="358"/>
      <c r="Q966" s="399" t="str">
        <f>IFERROR(VLOOKUP(P966,VALIDATIONS!$IE$2:$IG$48,2,FALSE),"")</f>
        <v/>
      </c>
      <c r="R966" s="106" t="str">
        <f>IF(AND(H966="",I966="",J966="",K966="",L966="",M966="",N966="",O966=""),"",  IF(OR(I966="",M966=""),0,I966*VLOOKUP(M966,VALIDATIONS!$AK$2:$AL$6,2)) +  IF(OR(H966="",J966="",K966=""),0, (H966*J966)*VLOOKUP(K966,VALIDATIONS!$AI$2:$AJ$5,2)))</f>
        <v/>
      </c>
      <c r="S966" s="113"/>
    </row>
    <row r="967" spans="1:19" x14ac:dyDescent="0.25">
      <c r="A967" s="116"/>
      <c r="B967" s="113"/>
      <c r="C967" s="358"/>
      <c r="D967" s="113"/>
      <c r="G967" s="358"/>
      <c r="H967" s="113"/>
      <c r="I967" s="113"/>
      <c r="J967" s="113"/>
      <c r="K967" s="358"/>
      <c r="L967" s="113"/>
      <c r="M967" s="358"/>
      <c r="N967" s="358"/>
      <c r="O967" s="358"/>
      <c r="P967" s="358"/>
      <c r="Q967" s="399" t="str">
        <f>IFERROR(VLOOKUP(P967,VALIDATIONS!$IE$2:$IG$48,2,FALSE),"")</f>
        <v/>
      </c>
      <c r="R967" s="106" t="str">
        <f>IF(AND(H967="",I967="",J967="",K967="",L967="",M967="",N967="",O967=""),"",  IF(OR(I967="",M967=""),0,I967*VLOOKUP(M967,VALIDATIONS!$AK$2:$AL$6,2)) +  IF(OR(H967="",J967="",K967=""),0, (H967*J967)*VLOOKUP(K967,VALIDATIONS!$AI$2:$AJ$5,2)))</f>
        <v/>
      </c>
      <c r="S967" s="113"/>
    </row>
    <row r="968" spans="1:19" x14ac:dyDescent="0.25">
      <c r="A968" s="116"/>
      <c r="B968" s="113"/>
      <c r="C968" s="358"/>
      <c r="D968" s="113"/>
      <c r="G968" s="358"/>
      <c r="H968" s="113"/>
      <c r="I968" s="113"/>
      <c r="J968" s="113"/>
      <c r="K968" s="358"/>
      <c r="L968" s="113"/>
      <c r="M968" s="358"/>
      <c r="N968" s="358"/>
      <c r="O968" s="358"/>
      <c r="P968" s="358"/>
      <c r="Q968" s="399" t="str">
        <f>IFERROR(VLOOKUP(P968,VALIDATIONS!$IE$2:$IG$48,2,FALSE),"")</f>
        <v/>
      </c>
      <c r="R968" s="106" t="str">
        <f>IF(AND(H968="",I968="",J968="",K968="",L968="",M968="",N968="",O968=""),"",  IF(OR(I968="",M968=""),0,I968*VLOOKUP(M968,VALIDATIONS!$AK$2:$AL$6,2)) +  IF(OR(H968="",J968="",K968=""),0, (H968*J968)*VLOOKUP(K968,VALIDATIONS!$AI$2:$AJ$5,2)))</f>
        <v/>
      </c>
      <c r="S968" s="113"/>
    </row>
    <row r="969" spans="1:19" x14ac:dyDescent="0.25">
      <c r="A969" s="116"/>
      <c r="B969" s="113"/>
      <c r="C969" s="358"/>
      <c r="D969" s="113"/>
      <c r="G969" s="358"/>
      <c r="H969" s="113"/>
      <c r="I969" s="113"/>
      <c r="J969" s="113"/>
      <c r="K969" s="358"/>
      <c r="L969" s="113"/>
      <c r="M969" s="358"/>
      <c r="N969" s="358"/>
      <c r="O969" s="358"/>
      <c r="P969" s="358"/>
      <c r="Q969" s="399" t="str">
        <f>IFERROR(VLOOKUP(P969,VALIDATIONS!$IE$2:$IG$48,2,FALSE),"")</f>
        <v/>
      </c>
      <c r="R969" s="106" t="str">
        <f>IF(AND(H969="",I969="",J969="",K969="",L969="",M969="",N969="",O969=""),"",  IF(OR(I969="",M969=""),0,I969*VLOOKUP(M969,VALIDATIONS!$AK$2:$AL$6,2)) +  IF(OR(H969="",J969="",K969=""),0, (H969*J969)*VLOOKUP(K969,VALIDATIONS!$AI$2:$AJ$5,2)))</f>
        <v/>
      </c>
      <c r="S969" s="113"/>
    </row>
    <row r="970" spans="1:19" x14ac:dyDescent="0.25">
      <c r="A970" s="116"/>
      <c r="B970" s="113"/>
      <c r="C970" s="358"/>
      <c r="D970" s="113"/>
      <c r="G970" s="358"/>
      <c r="H970" s="113"/>
      <c r="I970" s="113"/>
      <c r="J970" s="113"/>
      <c r="K970" s="358"/>
      <c r="L970" s="113"/>
      <c r="M970" s="358"/>
      <c r="N970" s="358"/>
      <c r="O970" s="358"/>
      <c r="P970" s="358"/>
      <c r="Q970" s="399" t="str">
        <f>IFERROR(VLOOKUP(P970,VALIDATIONS!$IE$2:$IG$48,2,FALSE),"")</f>
        <v/>
      </c>
      <c r="R970" s="106" t="str">
        <f>IF(AND(H970="",I970="",J970="",K970="",L970="",M970="",N970="",O970=""),"",  IF(OR(I970="",M970=""),0,I970*VLOOKUP(M970,VALIDATIONS!$AK$2:$AL$6,2)) +  IF(OR(H970="",J970="",K970=""),0, (H970*J970)*VLOOKUP(K970,VALIDATIONS!$AI$2:$AJ$5,2)))</f>
        <v/>
      </c>
      <c r="S970" s="113"/>
    </row>
    <row r="971" spans="1:19" x14ac:dyDescent="0.25">
      <c r="A971" s="116"/>
      <c r="B971" s="113"/>
      <c r="C971" s="358"/>
      <c r="D971" s="113"/>
      <c r="G971" s="358"/>
      <c r="H971" s="113"/>
      <c r="I971" s="113"/>
      <c r="J971" s="113"/>
      <c r="K971" s="358"/>
      <c r="L971" s="113"/>
      <c r="M971" s="358"/>
      <c r="N971" s="358"/>
      <c r="O971" s="358"/>
      <c r="P971" s="358"/>
      <c r="Q971" s="399" t="str">
        <f>IFERROR(VLOOKUP(P971,VALIDATIONS!$IE$2:$IG$48,2,FALSE),"")</f>
        <v/>
      </c>
      <c r="R971" s="106" t="str">
        <f>IF(AND(H971="",I971="",J971="",K971="",L971="",M971="",N971="",O971=""),"",  IF(OR(I971="",M971=""),0,I971*VLOOKUP(M971,VALIDATIONS!$AK$2:$AL$6,2)) +  IF(OR(H971="",J971="",K971=""),0, (H971*J971)*VLOOKUP(K971,VALIDATIONS!$AI$2:$AJ$5,2)))</f>
        <v/>
      </c>
      <c r="S971" s="113"/>
    </row>
    <row r="972" spans="1:19" x14ac:dyDescent="0.25">
      <c r="A972" s="116"/>
      <c r="B972" s="113"/>
      <c r="C972" s="358"/>
      <c r="D972" s="113"/>
      <c r="G972" s="358"/>
      <c r="H972" s="113"/>
      <c r="I972" s="113"/>
      <c r="J972" s="113"/>
      <c r="K972" s="358"/>
      <c r="L972" s="113"/>
      <c r="M972" s="358"/>
      <c r="N972" s="358"/>
      <c r="O972" s="358"/>
      <c r="P972" s="358"/>
      <c r="Q972" s="399" t="str">
        <f>IFERROR(VLOOKUP(P972,VALIDATIONS!$IE$2:$IG$48,2,FALSE),"")</f>
        <v/>
      </c>
      <c r="R972" s="106" t="str">
        <f>IF(AND(H972="",I972="",J972="",K972="",L972="",M972="",N972="",O972=""),"",  IF(OR(I972="",M972=""),0,I972*VLOOKUP(M972,VALIDATIONS!$AK$2:$AL$6,2)) +  IF(OR(H972="",J972="",K972=""),0, (H972*J972)*VLOOKUP(K972,VALIDATIONS!$AI$2:$AJ$5,2)))</f>
        <v/>
      </c>
      <c r="S972" s="113"/>
    </row>
    <row r="973" spans="1:19" x14ac:dyDescent="0.25">
      <c r="A973" s="116"/>
      <c r="B973" s="113"/>
      <c r="C973" s="358"/>
      <c r="D973" s="113"/>
      <c r="G973" s="358"/>
      <c r="H973" s="113"/>
      <c r="I973" s="113"/>
      <c r="J973" s="113"/>
      <c r="K973" s="358"/>
      <c r="L973" s="113"/>
      <c r="M973" s="358"/>
      <c r="N973" s="358"/>
      <c r="O973" s="358"/>
      <c r="P973" s="358"/>
      <c r="Q973" s="399" t="str">
        <f>IFERROR(VLOOKUP(P973,VALIDATIONS!$IE$2:$IG$48,2,FALSE),"")</f>
        <v/>
      </c>
      <c r="R973" s="106" t="str">
        <f>IF(AND(H973="",I973="",J973="",K973="",L973="",M973="",N973="",O973=""),"",  IF(OR(I973="",M973=""),0,I973*VLOOKUP(M973,VALIDATIONS!$AK$2:$AL$6,2)) +  IF(OR(H973="",J973="",K973=""),0, (H973*J973)*VLOOKUP(K973,VALIDATIONS!$AI$2:$AJ$5,2)))</f>
        <v/>
      </c>
      <c r="S973" s="113"/>
    </row>
    <row r="974" spans="1:19" x14ac:dyDescent="0.25">
      <c r="A974" s="116"/>
      <c r="B974" s="113"/>
      <c r="C974" s="358"/>
      <c r="D974" s="113"/>
      <c r="G974" s="358"/>
      <c r="H974" s="113"/>
      <c r="I974" s="113"/>
      <c r="J974" s="113"/>
      <c r="K974" s="358"/>
      <c r="L974" s="113"/>
      <c r="M974" s="358"/>
      <c r="N974" s="358"/>
      <c r="O974" s="358"/>
      <c r="P974" s="358"/>
      <c r="Q974" s="399" t="str">
        <f>IFERROR(VLOOKUP(P974,VALIDATIONS!$IE$2:$IG$48,2,FALSE),"")</f>
        <v/>
      </c>
      <c r="R974" s="106" t="str">
        <f>IF(AND(H974="",I974="",J974="",K974="",L974="",M974="",N974="",O974=""),"",  IF(OR(I974="",M974=""),0,I974*VLOOKUP(M974,VALIDATIONS!$AK$2:$AL$6,2)) +  IF(OR(H974="",J974="",K974=""),0, (H974*J974)*VLOOKUP(K974,VALIDATIONS!$AI$2:$AJ$5,2)))</f>
        <v/>
      </c>
      <c r="S974" s="113"/>
    </row>
    <row r="975" spans="1:19" x14ac:dyDescent="0.25">
      <c r="A975" s="116"/>
      <c r="B975" s="113"/>
      <c r="C975" s="358"/>
      <c r="D975" s="113"/>
      <c r="G975" s="358"/>
      <c r="H975" s="113"/>
      <c r="I975" s="113"/>
      <c r="J975" s="113"/>
      <c r="K975" s="358"/>
      <c r="L975" s="113"/>
      <c r="M975" s="358"/>
      <c r="N975" s="358"/>
      <c r="O975" s="358"/>
      <c r="P975" s="358"/>
      <c r="Q975" s="399" t="str">
        <f>IFERROR(VLOOKUP(P975,VALIDATIONS!$IE$2:$IG$48,2,FALSE),"")</f>
        <v/>
      </c>
      <c r="R975" s="106" t="str">
        <f>IF(AND(H975="",I975="",J975="",K975="",L975="",M975="",N975="",O975=""),"",  IF(OR(I975="",M975=""),0,I975*VLOOKUP(M975,VALIDATIONS!$AK$2:$AL$6,2)) +  IF(OR(H975="",J975="",K975=""),0, (H975*J975)*VLOOKUP(K975,VALIDATIONS!$AI$2:$AJ$5,2)))</f>
        <v/>
      </c>
      <c r="S975" s="113"/>
    </row>
    <row r="976" spans="1:19" x14ac:dyDescent="0.25">
      <c r="A976" s="116"/>
      <c r="B976" s="113"/>
      <c r="C976" s="358"/>
      <c r="D976" s="113"/>
      <c r="G976" s="358"/>
      <c r="H976" s="113"/>
      <c r="I976" s="113"/>
      <c r="J976" s="113"/>
      <c r="K976" s="358"/>
      <c r="L976" s="113"/>
      <c r="M976" s="358"/>
      <c r="N976" s="358"/>
      <c r="O976" s="358"/>
      <c r="P976" s="358"/>
      <c r="Q976" s="399" t="str">
        <f>IFERROR(VLOOKUP(P976,VALIDATIONS!$IE$2:$IG$48,2,FALSE),"")</f>
        <v/>
      </c>
      <c r="R976" s="106" t="str">
        <f>IF(AND(H976="",I976="",J976="",K976="",L976="",M976="",N976="",O976=""),"",  IF(OR(I976="",M976=""),0,I976*VLOOKUP(M976,VALIDATIONS!$AK$2:$AL$6,2)) +  IF(OR(H976="",J976="",K976=""),0, (H976*J976)*VLOOKUP(K976,VALIDATIONS!$AI$2:$AJ$5,2)))</f>
        <v/>
      </c>
      <c r="S976" s="113"/>
    </row>
    <row r="977" spans="1:19" x14ac:dyDescent="0.25">
      <c r="A977" s="116"/>
      <c r="B977" s="113"/>
      <c r="C977" s="358"/>
      <c r="D977" s="113"/>
      <c r="G977" s="358"/>
      <c r="H977" s="113"/>
      <c r="I977" s="113"/>
      <c r="J977" s="113"/>
      <c r="K977" s="358"/>
      <c r="L977" s="113"/>
      <c r="M977" s="358"/>
      <c r="N977" s="358"/>
      <c r="O977" s="358"/>
      <c r="P977" s="358"/>
      <c r="Q977" s="399" t="str">
        <f>IFERROR(VLOOKUP(P977,VALIDATIONS!$IE$2:$IG$48,2,FALSE),"")</f>
        <v/>
      </c>
      <c r="R977" s="106" t="str">
        <f>IF(AND(H977="",I977="",J977="",K977="",L977="",M977="",N977="",O977=""),"",  IF(OR(I977="",M977=""),0,I977*VLOOKUP(M977,VALIDATIONS!$AK$2:$AL$6,2)) +  IF(OR(H977="",J977="",K977=""),0, (H977*J977)*VLOOKUP(K977,VALIDATIONS!$AI$2:$AJ$5,2)))</f>
        <v/>
      </c>
      <c r="S977" s="113"/>
    </row>
    <row r="978" spans="1:19" x14ac:dyDescent="0.25">
      <c r="A978" s="116"/>
      <c r="B978" s="113"/>
      <c r="C978" s="358"/>
      <c r="D978" s="113"/>
      <c r="G978" s="358"/>
      <c r="H978" s="113"/>
      <c r="I978" s="113"/>
      <c r="J978" s="113"/>
      <c r="K978" s="358"/>
      <c r="L978" s="113"/>
      <c r="M978" s="358"/>
      <c r="N978" s="358"/>
      <c r="O978" s="358"/>
      <c r="P978" s="358"/>
      <c r="Q978" s="399" t="str">
        <f>IFERROR(VLOOKUP(P978,VALIDATIONS!$IE$2:$IG$48,2,FALSE),"")</f>
        <v/>
      </c>
      <c r="R978" s="106" t="str">
        <f>IF(AND(H978="",I978="",J978="",K978="",L978="",M978="",N978="",O978=""),"",  IF(OR(I978="",M978=""),0,I978*VLOOKUP(M978,VALIDATIONS!$AK$2:$AL$6,2)) +  IF(OR(H978="",J978="",K978=""),0, (H978*J978)*VLOOKUP(K978,VALIDATIONS!$AI$2:$AJ$5,2)))</f>
        <v/>
      </c>
      <c r="S978" s="113"/>
    </row>
    <row r="979" spans="1:19" x14ac:dyDescent="0.25">
      <c r="A979" s="116"/>
      <c r="B979" s="113"/>
      <c r="C979" s="358"/>
      <c r="D979" s="113"/>
      <c r="G979" s="358"/>
      <c r="H979" s="113"/>
      <c r="I979" s="113"/>
      <c r="J979" s="113"/>
      <c r="K979" s="358"/>
      <c r="L979" s="113"/>
      <c r="M979" s="358"/>
      <c r="N979" s="358"/>
      <c r="O979" s="358"/>
      <c r="P979" s="358"/>
      <c r="Q979" s="399" t="str">
        <f>IFERROR(VLOOKUP(P979,VALIDATIONS!$IE$2:$IG$48,2,FALSE),"")</f>
        <v/>
      </c>
      <c r="R979" s="106" t="str">
        <f>IF(AND(H979="",I979="",J979="",K979="",L979="",M979="",N979="",O979=""),"",  IF(OR(I979="",M979=""),0,I979*VLOOKUP(M979,VALIDATIONS!$AK$2:$AL$6,2)) +  IF(OR(H979="",J979="",K979=""),0, (H979*J979)*VLOOKUP(K979,VALIDATIONS!$AI$2:$AJ$5,2)))</f>
        <v/>
      </c>
      <c r="S979" s="113"/>
    </row>
    <row r="980" spans="1:19" x14ac:dyDescent="0.25">
      <c r="A980" s="116"/>
      <c r="B980" s="113"/>
      <c r="C980" s="358"/>
      <c r="D980" s="113"/>
      <c r="G980" s="358"/>
      <c r="H980" s="113"/>
      <c r="I980" s="113"/>
      <c r="J980" s="113"/>
      <c r="K980" s="358"/>
      <c r="L980" s="113"/>
      <c r="M980" s="358"/>
      <c r="N980" s="358"/>
      <c r="O980" s="358"/>
      <c r="P980" s="358"/>
      <c r="Q980" s="399" t="str">
        <f>IFERROR(VLOOKUP(P980,VALIDATIONS!$IE$2:$IG$48,2,FALSE),"")</f>
        <v/>
      </c>
      <c r="R980" s="106" t="str">
        <f>IF(AND(H980="",I980="",J980="",K980="",L980="",M980="",N980="",O980=""),"",  IF(OR(I980="",M980=""),0,I980*VLOOKUP(M980,VALIDATIONS!$AK$2:$AL$6,2)) +  IF(OR(H980="",J980="",K980=""),0, (H980*J980)*VLOOKUP(K980,VALIDATIONS!$AI$2:$AJ$5,2)))</f>
        <v/>
      </c>
      <c r="S980" s="113"/>
    </row>
    <row r="981" spans="1:19" x14ac:dyDescent="0.25">
      <c r="A981" s="116"/>
      <c r="B981" s="113"/>
      <c r="C981" s="358"/>
      <c r="D981" s="113"/>
      <c r="G981" s="358"/>
      <c r="H981" s="113"/>
      <c r="I981" s="113"/>
      <c r="J981" s="113"/>
      <c r="K981" s="358"/>
      <c r="L981" s="113"/>
      <c r="M981" s="358"/>
      <c r="N981" s="358"/>
      <c r="O981" s="358"/>
      <c r="P981" s="358"/>
      <c r="Q981" s="399" t="str">
        <f>IFERROR(VLOOKUP(P981,VALIDATIONS!$IE$2:$IG$48,2,FALSE),"")</f>
        <v/>
      </c>
      <c r="R981" s="106" t="str">
        <f>IF(AND(H981="",I981="",J981="",K981="",L981="",M981="",N981="",O981=""),"",  IF(OR(I981="",M981=""),0,I981*VLOOKUP(M981,VALIDATIONS!$AK$2:$AL$6,2)) +  IF(OR(H981="",J981="",K981=""),0, (H981*J981)*VLOOKUP(K981,VALIDATIONS!$AI$2:$AJ$5,2)))</f>
        <v/>
      </c>
      <c r="S981" s="113"/>
    </row>
    <row r="982" spans="1:19" x14ac:dyDescent="0.25">
      <c r="A982" s="116"/>
      <c r="B982" s="113"/>
      <c r="C982" s="358"/>
      <c r="D982" s="113"/>
      <c r="G982" s="358"/>
      <c r="H982" s="113"/>
      <c r="I982" s="113"/>
      <c r="J982" s="113"/>
      <c r="K982" s="358"/>
      <c r="L982" s="113"/>
      <c r="M982" s="358"/>
      <c r="N982" s="358"/>
      <c r="O982" s="358"/>
      <c r="P982" s="358"/>
      <c r="Q982" s="399" t="str">
        <f>IFERROR(VLOOKUP(P982,VALIDATIONS!$IE$2:$IG$48,2,FALSE),"")</f>
        <v/>
      </c>
      <c r="R982" s="106" t="str">
        <f>IF(AND(H982="",I982="",J982="",K982="",L982="",M982="",N982="",O982=""),"",  IF(OR(I982="",M982=""),0,I982*VLOOKUP(M982,VALIDATIONS!$AK$2:$AL$6,2)) +  IF(OR(H982="",J982="",K982=""),0, (H982*J982)*VLOOKUP(K982,VALIDATIONS!$AI$2:$AJ$5,2)))</f>
        <v/>
      </c>
      <c r="S982" s="113"/>
    </row>
    <row r="983" spans="1:19" x14ac:dyDescent="0.25">
      <c r="A983" s="116"/>
      <c r="B983" s="113"/>
      <c r="C983" s="358"/>
      <c r="D983" s="113"/>
      <c r="G983" s="358"/>
      <c r="H983" s="113"/>
      <c r="I983" s="113"/>
      <c r="J983" s="113"/>
      <c r="K983" s="358"/>
      <c r="L983" s="113"/>
      <c r="M983" s="358"/>
      <c r="N983" s="358"/>
      <c r="O983" s="358"/>
      <c r="P983" s="358"/>
      <c r="Q983" s="399" t="str">
        <f>IFERROR(VLOOKUP(P983,VALIDATIONS!$IE$2:$IG$48,2,FALSE),"")</f>
        <v/>
      </c>
      <c r="R983" s="106" t="str">
        <f>IF(AND(H983="",I983="",J983="",K983="",L983="",M983="",N983="",O983=""),"",  IF(OR(I983="",M983=""),0,I983*VLOOKUP(M983,VALIDATIONS!$AK$2:$AL$6,2)) +  IF(OR(H983="",J983="",K983=""),0, (H983*J983)*VLOOKUP(K983,VALIDATIONS!$AI$2:$AJ$5,2)))</f>
        <v/>
      </c>
      <c r="S983" s="113"/>
    </row>
    <row r="984" spans="1:19" x14ac:dyDescent="0.25">
      <c r="A984" s="116"/>
      <c r="B984" s="113"/>
      <c r="C984" s="358"/>
      <c r="D984" s="113"/>
      <c r="G984" s="358"/>
      <c r="H984" s="113"/>
      <c r="I984" s="113"/>
      <c r="J984" s="113"/>
      <c r="K984" s="358"/>
      <c r="L984" s="113"/>
      <c r="M984" s="358"/>
      <c r="N984" s="358"/>
      <c r="O984" s="358"/>
      <c r="P984" s="358"/>
      <c r="Q984" s="399" t="str">
        <f>IFERROR(VLOOKUP(P984,VALIDATIONS!$IE$2:$IG$48,2,FALSE),"")</f>
        <v/>
      </c>
      <c r="R984" s="106" t="str">
        <f>IF(AND(H984="",I984="",J984="",K984="",L984="",M984="",N984="",O984=""),"",  IF(OR(I984="",M984=""),0,I984*VLOOKUP(M984,VALIDATIONS!$AK$2:$AL$6,2)) +  IF(OR(H984="",J984="",K984=""),0, (H984*J984)*VLOOKUP(K984,VALIDATIONS!$AI$2:$AJ$5,2)))</f>
        <v/>
      </c>
      <c r="S984" s="113"/>
    </row>
    <row r="985" spans="1:19" x14ac:dyDescent="0.25">
      <c r="A985" s="116"/>
      <c r="B985" s="113"/>
      <c r="C985" s="358"/>
      <c r="D985" s="113"/>
      <c r="G985" s="358"/>
      <c r="H985" s="113"/>
      <c r="I985" s="113"/>
      <c r="J985" s="113"/>
      <c r="K985" s="358"/>
      <c r="L985" s="113"/>
      <c r="M985" s="358"/>
      <c r="N985" s="358"/>
      <c r="O985" s="358"/>
      <c r="P985" s="358"/>
      <c r="Q985" s="399" t="str">
        <f>IFERROR(VLOOKUP(P985,VALIDATIONS!$IE$2:$IG$48,2,FALSE),"")</f>
        <v/>
      </c>
      <c r="R985" s="106" t="str">
        <f>IF(AND(H985="",I985="",J985="",K985="",L985="",M985="",N985="",O985=""),"",  IF(OR(I985="",M985=""),0,I985*VLOOKUP(M985,VALIDATIONS!$AK$2:$AL$6,2)) +  IF(OR(H985="",J985="",K985=""),0, (H985*J985)*VLOOKUP(K985,VALIDATIONS!$AI$2:$AJ$5,2)))</f>
        <v/>
      </c>
      <c r="S985" s="113"/>
    </row>
    <row r="986" spans="1:19" x14ac:dyDescent="0.25">
      <c r="A986" s="116"/>
      <c r="B986" s="113"/>
      <c r="C986" s="358"/>
      <c r="D986" s="113"/>
      <c r="G986" s="358"/>
      <c r="H986" s="113"/>
      <c r="I986" s="113"/>
      <c r="J986" s="113"/>
      <c r="K986" s="358"/>
      <c r="L986" s="113"/>
      <c r="M986" s="358"/>
      <c r="N986" s="358"/>
      <c r="O986" s="358"/>
      <c r="P986" s="358"/>
      <c r="Q986" s="399" t="str">
        <f>IFERROR(VLOOKUP(P986,VALIDATIONS!$IE$2:$IG$48,2,FALSE),"")</f>
        <v/>
      </c>
      <c r="R986" s="106" t="str">
        <f>IF(AND(H986="",I986="",J986="",K986="",L986="",M986="",N986="",O986=""),"",  IF(OR(I986="",M986=""),0,I986*VLOOKUP(M986,VALIDATIONS!$AK$2:$AL$6,2)) +  IF(OR(H986="",J986="",K986=""),0, (H986*J986)*VLOOKUP(K986,VALIDATIONS!$AI$2:$AJ$5,2)))</f>
        <v/>
      </c>
      <c r="S986" s="113"/>
    </row>
    <row r="987" spans="1:19" x14ac:dyDescent="0.25">
      <c r="A987" s="116"/>
      <c r="B987" s="113"/>
      <c r="C987" s="358"/>
      <c r="D987" s="113"/>
      <c r="G987" s="358"/>
      <c r="H987" s="113"/>
      <c r="I987" s="113"/>
      <c r="J987" s="113"/>
      <c r="K987" s="358"/>
      <c r="L987" s="113"/>
      <c r="M987" s="358"/>
      <c r="N987" s="358"/>
      <c r="O987" s="358"/>
      <c r="P987" s="358"/>
      <c r="Q987" s="399" t="str">
        <f>IFERROR(VLOOKUP(P987,VALIDATIONS!$IE$2:$IG$48,2,FALSE),"")</f>
        <v/>
      </c>
      <c r="R987" s="106" t="str">
        <f>IF(AND(H987="",I987="",J987="",K987="",L987="",M987="",N987="",O987=""),"",  IF(OR(I987="",M987=""),0,I987*VLOOKUP(M987,VALIDATIONS!$AK$2:$AL$6,2)) +  IF(OR(H987="",J987="",K987=""),0, (H987*J987)*VLOOKUP(K987,VALIDATIONS!$AI$2:$AJ$5,2)))</f>
        <v/>
      </c>
      <c r="S987" s="113"/>
    </row>
    <row r="988" spans="1:19" x14ac:dyDescent="0.25">
      <c r="A988" s="116"/>
      <c r="B988" s="113"/>
      <c r="C988" s="358"/>
      <c r="D988" s="113"/>
      <c r="G988" s="358"/>
      <c r="H988" s="113"/>
      <c r="I988" s="113"/>
      <c r="J988" s="113"/>
      <c r="K988" s="358"/>
      <c r="L988" s="113"/>
      <c r="M988" s="358"/>
      <c r="N988" s="358"/>
      <c r="O988" s="358"/>
      <c r="P988" s="358"/>
      <c r="Q988" s="399" t="str">
        <f>IFERROR(VLOOKUP(P988,VALIDATIONS!$IE$2:$IG$48,2,FALSE),"")</f>
        <v/>
      </c>
      <c r="R988" s="106" t="str">
        <f>IF(AND(H988="",I988="",J988="",K988="",L988="",M988="",N988="",O988=""),"",  IF(OR(I988="",M988=""),0,I988*VLOOKUP(M988,VALIDATIONS!$AK$2:$AL$6,2)) +  IF(OR(H988="",J988="",K988=""),0, (H988*J988)*VLOOKUP(K988,VALIDATIONS!$AI$2:$AJ$5,2)))</f>
        <v/>
      </c>
      <c r="S988" s="113"/>
    </row>
    <row r="989" spans="1:19" x14ac:dyDescent="0.25">
      <c r="A989" s="116"/>
      <c r="B989" s="113"/>
      <c r="C989" s="358"/>
      <c r="D989" s="113"/>
      <c r="G989" s="358"/>
      <c r="H989" s="113"/>
      <c r="I989" s="113"/>
      <c r="J989" s="113"/>
      <c r="K989" s="358"/>
      <c r="L989" s="113"/>
      <c r="M989" s="358"/>
      <c r="N989" s="358"/>
      <c r="O989" s="358"/>
      <c r="P989" s="358"/>
      <c r="Q989" s="399" t="str">
        <f>IFERROR(VLOOKUP(P989,VALIDATIONS!$IE$2:$IG$48,2,FALSE),"")</f>
        <v/>
      </c>
      <c r="R989" s="106" t="str">
        <f>IF(AND(H989="",I989="",J989="",K989="",L989="",M989="",N989="",O989=""),"",  IF(OR(I989="",M989=""),0,I989*VLOOKUP(M989,VALIDATIONS!$AK$2:$AL$6,2)) +  IF(OR(H989="",J989="",K989=""),0, (H989*J989)*VLOOKUP(K989,VALIDATIONS!$AI$2:$AJ$5,2)))</f>
        <v/>
      </c>
      <c r="S989" s="113"/>
    </row>
    <row r="990" spans="1:19" x14ac:dyDescent="0.25">
      <c r="A990" s="116"/>
      <c r="B990" s="113"/>
      <c r="C990" s="358"/>
      <c r="D990" s="113"/>
      <c r="G990" s="358"/>
      <c r="H990" s="113"/>
      <c r="I990" s="113"/>
      <c r="J990" s="113"/>
      <c r="K990" s="358"/>
      <c r="L990" s="113"/>
      <c r="M990" s="358"/>
      <c r="N990" s="358"/>
      <c r="O990" s="358"/>
      <c r="P990" s="358"/>
      <c r="Q990" s="399" t="str">
        <f>IFERROR(VLOOKUP(P990,VALIDATIONS!$IE$2:$IG$48,2,FALSE),"")</f>
        <v/>
      </c>
      <c r="R990" s="106" t="str">
        <f>IF(AND(H990="",I990="",J990="",K990="",L990="",M990="",N990="",O990=""),"",  IF(OR(I990="",M990=""),0,I990*VLOOKUP(M990,VALIDATIONS!$AK$2:$AL$6,2)) +  IF(OR(H990="",J990="",K990=""),0, (H990*J990)*VLOOKUP(K990,VALIDATIONS!$AI$2:$AJ$5,2)))</f>
        <v/>
      </c>
      <c r="S990" s="113"/>
    </row>
    <row r="991" spans="1:19" x14ac:dyDescent="0.25">
      <c r="A991" s="116"/>
      <c r="B991" s="113"/>
      <c r="C991" s="358"/>
      <c r="D991" s="113"/>
      <c r="G991" s="358"/>
      <c r="H991" s="113"/>
      <c r="I991" s="113"/>
      <c r="J991" s="113"/>
      <c r="K991" s="358"/>
      <c r="L991" s="113"/>
      <c r="M991" s="358"/>
      <c r="N991" s="358"/>
      <c r="O991" s="358"/>
      <c r="P991" s="358"/>
      <c r="Q991" s="399" t="str">
        <f>IFERROR(VLOOKUP(P991,VALIDATIONS!$IE$2:$IG$48,2,FALSE),"")</f>
        <v/>
      </c>
      <c r="R991" s="106" t="str">
        <f>IF(AND(H991="",I991="",J991="",K991="",L991="",M991="",N991="",O991=""),"",  IF(OR(I991="",M991=""),0,I991*VLOOKUP(M991,VALIDATIONS!$AK$2:$AL$6,2)) +  IF(OR(H991="",J991="",K991=""),0, (H991*J991)*VLOOKUP(K991,VALIDATIONS!$AI$2:$AJ$5,2)))</f>
        <v/>
      </c>
      <c r="S991" s="113"/>
    </row>
    <row r="992" spans="1:19" x14ac:dyDescent="0.25">
      <c r="A992" s="116"/>
      <c r="B992" s="113"/>
      <c r="C992" s="358"/>
      <c r="D992" s="113"/>
      <c r="G992" s="358"/>
      <c r="H992" s="113"/>
      <c r="I992" s="113"/>
      <c r="J992" s="113"/>
      <c r="K992" s="358"/>
      <c r="L992" s="113"/>
      <c r="M992" s="358"/>
      <c r="N992" s="358"/>
      <c r="O992" s="358"/>
      <c r="P992" s="358"/>
      <c r="Q992" s="399" t="str">
        <f>IFERROR(VLOOKUP(P992,VALIDATIONS!$IE$2:$IG$48,2,FALSE),"")</f>
        <v/>
      </c>
      <c r="R992" s="106" t="str">
        <f>IF(AND(H992="",I992="",J992="",K992="",L992="",M992="",N992="",O992=""),"",  IF(OR(I992="",M992=""),0,I992*VLOOKUP(M992,VALIDATIONS!$AK$2:$AL$6,2)) +  IF(OR(H992="",J992="",K992=""),0, (H992*J992)*VLOOKUP(K992,VALIDATIONS!$AI$2:$AJ$5,2)))</f>
        <v/>
      </c>
      <c r="S992" s="113"/>
    </row>
    <row r="993" spans="1:19" x14ac:dyDescent="0.25">
      <c r="A993" s="116"/>
      <c r="B993" s="113"/>
      <c r="C993" s="358"/>
      <c r="D993" s="113"/>
      <c r="G993" s="358"/>
      <c r="H993" s="113"/>
      <c r="I993" s="113"/>
      <c r="J993" s="113"/>
      <c r="K993" s="358"/>
      <c r="L993" s="113"/>
      <c r="M993" s="358"/>
      <c r="N993" s="358"/>
      <c r="O993" s="358"/>
      <c r="P993" s="358"/>
      <c r="Q993" s="399" t="str">
        <f>IFERROR(VLOOKUP(P993,VALIDATIONS!$IE$2:$IG$48,2,FALSE),"")</f>
        <v/>
      </c>
      <c r="R993" s="106" t="str">
        <f>IF(AND(H993="",I993="",J993="",K993="",L993="",M993="",N993="",O993=""),"",  IF(OR(I993="",M993=""),0,I993*VLOOKUP(M993,VALIDATIONS!$AK$2:$AL$6,2)) +  IF(OR(H993="",J993="",K993=""),0, (H993*J993)*VLOOKUP(K993,VALIDATIONS!$AI$2:$AJ$5,2)))</f>
        <v/>
      </c>
      <c r="S993" s="113"/>
    </row>
    <row r="994" spans="1:19" x14ac:dyDescent="0.25">
      <c r="A994" s="116"/>
      <c r="B994" s="113"/>
      <c r="C994" s="358"/>
      <c r="D994" s="113"/>
      <c r="G994" s="358"/>
      <c r="H994" s="113"/>
      <c r="I994" s="113"/>
      <c r="J994" s="113"/>
      <c r="K994" s="358"/>
      <c r="L994" s="113"/>
      <c r="M994" s="358"/>
      <c r="N994" s="358"/>
      <c r="O994" s="358"/>
      <c r="P994" s="358"/>
      <c r="Q994" s="399" t="str">
        <f>IFERROR(VLOOKUP(P994,VALIDATIONS!$IE$2:$IG$48,2,FALSE),"")</f>
        <v/>
      </c>
      <c r="R994" s="106" t="str">
        <f>IF(AND(H994="",I994="",J994="",K994="",L994="",M994="",N994="",O994=""),"",  IF(OR(I994="",M994=""),0,I994*VLOOKUP(M994,VALIDATIONS!$AK$2:$AL$6,2)) +  IF(OR(H994="",J994="",K994=""),0, (H994*J994)*VLOOKUP(K994,VALIDATIONS!$AI$2:$AJ$5,2)))</f>
        <v/>
      </c>
      <c r="S994" s="113"/>
    </row>
    <row r="995" spans="1:19" x14ac:dyDescent="0.25">
      <c r="A995" s="116"/>
      <c r="B995" s="113"/>
      <c r="C995" s="358"/>
      <c r="D995" s="113"/>
      <c r="G995" s="358"/>
      <c r="H995" s="113"/>
      <c r="I995" s="113"/>
      <c r="J995" s="113"/>
      <c r="K995" s="358"/>
      <c r="L995" s="113"/>
      <c r="M995" s="358"/>
      <c r="N995" s="358"/>
      <c r="O995" s="358"/>
      <c r="P995" s="358"/>
      <c r="Q995" s="399" t="str">
        <f>IFERROR(VLOOKUP(P995,VALIDATIONS!$IE$2:$IG$48,2,FALSE),"")</f>
        <v/>
      </c>
      <c r="R995" s="106" t="str">
        <f>IF(AND(H995="",I995="",J995="",K995="",L995="",M995="",N995="",O995=""),"",  IF(OR(I995="",M995=""),0,I995*VLOOKUP(M995,VALIDATIONS!$AK$2:$AL$6,2)) +  IF(OR(H995="",J995="",K995=""),0, (H995*J995)*VLOOKUP(K995,VALIDATIONS!$AI$2:$AJ$5,2)))</f>
        <v/>
      </c>
      <c r="S995" s="113"/>
    </row>
    <row r="996" spans="1:19" x14ac:dyDescent="0.25">
      <c r="A996" s="116"/>
      <c r="B996" s="113"/>
      <c r="C996" s="358"/>
      <c r="D996" s="113"/>
      <c r="G996" s="358"/>
      <c r="H996" s="113"/>
      <c r="I996" s="113"/>
      <c r="J996" s="113"/>
      <c r="K996" s="358"/>
      <c r="L996" s="113"/>
      <c r="M996" s="358"/>
      <c r="N996" s="358"/>
      <c r="O996" s="358"/>
      <c r="P996" s="358"/>
      <c r="Q996" s="399" t="str">
        <f>IFERROR(VLOOKUP(P996,VALIDATIONS!$IE$2:$IG$48,2,FALSE),"")</f>
        <v/>
      </c>
      <c r="R996" s="106" t="str">
        <f>IF(AND(H996="",I996="",J996="",K996="",L996="",M996="",N996="",O996=""),"",  IF(OR(I996="",M996=""),0,I996*VLOOKUP(M996,VALIDATIONS!$AK$2:$AL$6,2)) +  IF(OR(H996="",J996="",K996=""),0, (H996*J996)*VLOOKUP(K996,VALIDATIONS!$AI$2:$AJ$5,2)))</f>
        <v/>
      </c>
      <c r="S996" s="113"/>
    </row>
    <row r="997" spans="1:19" x14ac:dyDescent="0.25">
      <c r="A997" s="116"/>
      <c r="B997" s="113"/>
      <c r="C997" s="358"/>
      <c r="D997" s="113"/>
      <c r="G997" s="358"/>
      <c r="H997" s="113"/>
      <c r="I997" s="113"/>
      <c r="J997" s="113"/>
      <c r="K997" s="358"/>
      <c r="L997" s="113"/>
      <c r="M997" s="358"/>
      <c r="N997" s="358"/>
      <c r="O997" s="358"/>
      <c r="P997" s="358"/>
      <c r="Q997" s="399" t="str">
        <f>IFERROR(VLOOKUP(P997,VALIDATIONS!$IE$2:$IG$48,2,FALSE),"")</f>
        <v/>
      </c>
      <c r="R997" s="106" t="str">
        <f>IF(AND(H997="",I997="",J997="",K997="",L997="",M997="",N997="",O997=""),"",  IF(OR(I997="",M997=""),0,I997*VLOOKUP(M997,VALIDATIONS!$AK$2:$AL$6,2)) +  IF(OR(H997="",J997="",K997=""),0, (H997*J997)*VLOOKUP(K997,VALIDATIONS!$AI$2:$AJ$5,2)))</f>
        <v/>
      </c>
      <c r="S997" s="113"/>
    </row>
    <row r="998" spans="1:19" x14ac:dyDescent="0.25">
      <c r="A998" s="116"/>
      <c r="B998" s="113"/>
      <c r="C998" s="358"/>
      <c r="D998" s="113"/>
      <c r="G998" s="358"/>
      <c r="H998" s="113"/>
      <c r="I998" s="113"/>
      <c r="J998" s="113"/>
      <c r="K998" s="358"/>
      <c r="L998" s="113"/>
      <c r="M998" s="358"/>
      <c r="N998" s="358"/>
      <c r="O998" s="358"/>
      <c r="P998" s="358"/>
      <c r="Q998" s="399" t="str">
        <f>IFERROR(VLOOKUP(P998,VALIDATIONS!$IE$2:$IG$48,2,FALSE),"")</f>
        <v/>
      </c>
      <c r="R998" s="106" t="str">
        <f>IF(AND(H998="",I998="",J998="",K998="",L998="",M998="",N998="",O998=""),"",  IF(OR(I998="",M998=""),0,I998*VLOOKUP(M998,VALIDATIONS!$AK$2:$AL$6,2)) +  IF(OR(H998="",J998="",K998=""),0, (H998*J998)*VLOOKUP(K998,VALIDATIONS!$AI$2:$AJ$5,2)))</f>
        <v/>
      </c>
      <c r="S998" s="113"/>
    </row>
    <row r="999" spans="1:19" x14ac:dyDescent="0.25">
      <c r="A999" s="116"/>
      <c r="B999" s="113"/>
      <c r="C999" s="358"/>
      <c r="D999" s="113"/>
      <c r="G999" s="358"/>
      <c r="H999" s="113"/>
      <c r="I999" s="113"/>
      <c r="J999" s="113"/>
      <c r="K999" s="358"/>
      <c r="L999" s="113"/>
      <c r="M999" s="358"/>
      <c r="N999" s="358"/>
      <c r="O999" s="358"/>
      <c r="P999" s="358"/>
      <c r="Q999" s="399" t="str">
        <f>IFERROR(VLOOKUP(P999,VALIDATIONS!$IE$2:$IG$48,2,FALSE),"")</f>
        <v/>
      </c>
      <c r="R999" s="106" t="str">
        <f>IF(AND(H999="",I999="",J999="",K999="",L999="",M999="",N999="",O999=""),"",  IF(OR(I999="",M999=""),0,I999*VLOOKUP(M999,VALIDATIONS!$AK$2:$AL$6,2)) +  IF(OR(H999="",J999="",K999=""),0, (H999*J999)*VLOOKUP(K999,VALIDATIONS!$AI$2:$AJ$5,2)))</f>
        <v/>
      </c>
      <c r="S999" s="113"/>
    </row>
    <row r="1000" spans="1:19" x14ac:dyDescent="0.25">
      <c r="A1000" s="116"/>
      <c r="B1000" s="113"/>
      <c r="C1000" s="358"/>
      <c r="D1000" s="113"/>
      <c r="G1000" s="358"/>
      <c r="H1000" s="113"/>
      <c r="I1000" s="113"/>
      <c r="J1000" s="113"/>
      <c r="K1000" s="358"/>
      <c r="L1000" s="113"/>
      <c r="M1000" s="358"/>
      <c r="N1000" s="358"/>
      <c r="O1000" s="358"/>
      <c r="P1000" s="358"/>
      <c r="Q1000" s="399" t="str">
        <f>IFERROR(VLOOKUP(P1000,VALIDATIONS!$IE$2:$IG$48,2,FALSE),"")</f>
        <v/>
      </c>
      <c r="R1000" s="106" t="str">
        <f>IF(AND(H1000="",I1000="",J1000="",K1000="",L1000="",M1000="",N1000="",O1000=""),"",  IF(OR(I1000="",M1000=""),0,I1000*VLOOKUP(M1000,VALIDATIONS!$AK$2:$AL$6,2)) +  IF(OR(H1000="",J1000="",K1000=""),0, (H1000*J1000)*VLOOKUP(K1000,VALIDATIONS!$AI$2:$AJ$5,2)))</f>
        <v/>
      </c>
      <c r="S1000" s="113"/>
    </row>
    <row r="1002" spans="1:19" x14ac:dyDescent="0.25">
      <c r="R1002" s="102">
        <f>SUM(R2:R1000)</f>
        <v>0</v>
      </c>
    </row>
  </sheetData>
  <sheetProtection algorithmName="SHA-512" hashValue="J8nq3P30+pHozRkJPWXgq3mM6CdvLiyI/DDcKZ9BE1wZtwcw02QBqubuqCz6WwRb+SUHrJWtlTmKx7pY9nr61g==" saltValue="egcdoN5vRxUHRzrOOQeiRw==" spinCount="100000" sheet="1" objects="1" scenarios="1" selectLockedCells="1"/>
  <mergeCells count="1">
    <mergeCell ref="A2:A39"/>
  </mergeCells>
  <dataValidations count="7">
    <dataValidation type="list" allowBlank="1" showInputMessage="1" showErrorMessage="1" sqref="C2:C1000" xr:uid="{00000000-0002-0000-0500-000000000000}">
      <formula1>SuburbD</formula1>
    </dataValidation>
    <dataValidation type="list" allowBlank="1" showInputMessage="1" showErrorMessage="1" sqref="G2:G1000" xr:uid="{00000000-0002-0000-0500-000001000000}">
      <formula1>Location</formula1>
    </dataValidation>
    <dataValidation type="list" allowBlank="1" showInputMessage="1" showErrorMessage="1" sqref="K2:K1000" xr:uid="{00000000-0002-0000-0500-000002000000}">
      <formula1>PostType</formula1>
    </dataValidation>
    <dataValidation type="list" allowBlank="1" showInputMessage="1" showErrorMessage="1" sqref="M2:M1000" xr:uid="{00000000-0002-0000-0500-000003000000}">
      <formula1>SignSize</formula1>
    </dataValidation>
    <dataValidation type="list" allowBlank="1" showInputMessage="1" showErrorMessage="1" sqref="N2:N1000" xr:uid="{00000000-0002-0000-0500-000004000000}">
      <formula1>Direction</formula1>
    </dataValidation>
    <dataValidation type="list" allowBlank="1" showInputMessage="1" showErrorMessage="1" sqref="O2:O1000" xr:uid="{00000000-0002-0000-0500-000005000000}">
      <formula1>SignType</formula1>
    </dataValidation>
    <dataValidation type="list" allowBlank="1" showInputMessage="1" showErrorMessage="1" sqref="P2:P1000" xr:uid="{00000000-0002-0000-0500-000006000000}">
      <formula1>INDIRECT(SUBSTITUTE(O2," ",""))</formula1>
    </dataValidation>
  </dataValidation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1"/>
  </sheetPr>
  <dimension ref="A1:L502"/>
  <sheetViews>
    <sheetView zoomScale="80" zoomScaleNormal="80" workbookViewId="0">
      <pane xSplit="1" ySplit="1" topLeftCell="B2" activePane="bottomRight" state="frozen"/>
      <selection activeCell="E26" sqref="E26"/>
      <selection pane="topRight" activeCell="E26" sqref="E26"/>
      <selection pane="bottomLeft" activeCell="E26" sqref="E26"/>
      <selection pane="bottomRight" activeCell="E26" sqref="E26"/>
    </sheetView>
  </sheetViews>
  <sheetFormatPr defaultRowHeight="15" x14ac:dyDescent="0.25"/>
  <cols>
    <col min="1" max="1" width="13.42578125" style="374" customWidth="1"/>
    <col min="2" max="2" width="25.5703125" style="117" bestFit="1" customWidth="1"/>
    <col min="3" max="3" width="31.42578125" style="117" customWidth="1"/>
    <col min="4" max="4" width="21.140625" style="121" customWidth="1"/>
    <col min="5" max="5" width="18.85546875" style="122" bestFit="1" customWidth="1"/>
    <col min="6" max="6" width="25.85546875" style="117" bestFit="1" customWidth="1"/>
    <col min="7" max="7" width="25.85546875" style="117" customWidth="1"/>
    <col min="8" max="8" width="26" style="115" bestFit="1" customWidth="1"/>
    <col min="9" max="9" width="25.85546875" style="117" customWidth="1"/>
    <col min="10" max="10" width="18.42578125" style="115" bestFit="1" customWidth="1"/>
    <col min="11" max="11" width="17.42578125" style="118" customWidth="1"/>
    <col min="12" max="12" width="63.5703125" style="117" customWidth="1"/>
  </cols>
  <sheetData>
    <row r="1" spans="1:12" s="112" customFormat="1" ht="45" customHeight="1" x14ac:dyDescent="0.25">
      <c r="A1" s="116"/>
      <c r="B1" s="357" t="s">
        <v>706</v>
      </c>
      <c r="C1" s="107" t="s">
        <v>707</v>
      </c>
      <c r="D1" s="119" t="s">
        <v>715</v>
      </c>
      <c r="E1" s="120" t="s">
        <v>716</v>
      </c>
      <c r="F1" s="357" t="s">
        <v>717</v>
      </c>
      <c r="G1" s="357" t="s">
        <v>718</v>
      </c>
      <c r="H1" s="110" t="s">
        <v>719</v>
      </c>
      <c r="I1" s="357" t="s">
        <v>720</v>
      </c>
      <c r="J1" s="110" t="s">
        <v>721</v>
      </c>
      <c r="K1" s="111" t="s">
        <v>906</v>
      </c>
      <c r="L1" s="80" t="s">
        <v>700</v>
      </c>
    </row>
    <row r="2" spans="1:12" ht="15" customHeight="1" x14ac:dyDescent="0.25">
      <c r="A2" s="482" t="s">
        <v>722</v>
      </c>
      <c r="B2" s="358"/>
      <c r="C2" s="113"/>
      <c r="F2" s="358"/>
      <c r="G2" s="358"/>
      <c r="I2" s="358"/>
      <c r="K2" s="106" t="str">
        <f>IF(AND(H2="",J2=""),"", IF(G2="",0, H2*VLOOKUP(G2,VALIDATIONS!$AD$2:$AE$8,2)) +   IF(I2="",0, J2*VLOOKUP(I2,VALIDATIONS!$AF$2:$AG$5,2))  )</f>
        <v/>
      </c>
      <c r="L2" s="113"/>
    </row>
    <row r="3" spans="1:12" x14ac:dyDescent="0.25">
      <c r="A3" s="482"/>
      <c r="B3" s="358"/>
      <c r="C3" s="113"/>
      <c r="F3" s="358"/>
      <c r="G3" s="358"/>
      <c r="I3" s="358"/>
      <c r="K3" s="106" t="str">
        <f>IF(AND(H3="",J3=""),"", IF(G3="",0, H3*VLOOKUP(G3,VALIDATIONS!$AD$2:$AE$8,2)) +   IF(I3="",0, J3*VLOOKUP(I3,VALIDATIONS!$AF$2:$AG$5,2))  )</f>
        <v/>
      </c>
      <c r="L3" s="113"/>
    </row>
    <row r="4" spans="1:12" x14ac:dyDescent="0.25">
      <c r="A4" s="482"/>
      <c r="B4" s="358"/>
      <c r="C4" s="113"/>
      <c r="F4" s="358"/>
      <c r="G4" s="358"/>
      <c r="I4" s="358"/>
      <c r="K4" s="106" t="str">
        <f>IF(AND(H4="",J4=""),"", IF(G4="",0, H4*VLOOKUP(G4,VALIDATIONS!$AD$2:$AE$8,2)) +   IF(I4="",0, J4*VLOOKUP(I4,VALIDATIONS!$AF$2:$AG$5,2))  )</f>
        <v/>
      </c>
      <c r="L4" s="113"/>
    </row>
    <row r="5" spans="1:12" x14ac:dyDescent="0.25">
      <c r="A5" s="482"/>
      <c r="B5" s="358"/>
      <c r="C5" s="113"/>
      <c r="F5" s="358"/>
      <c r="G5" s="358"/>
      <c r="I5" s="358"/>
      <c r="K5" s="106" t="str">
        <f>IF(AND(H5="",J5=""),"", IF(G5="",0, H5*VLOOKUP(G5,VALIDATIONS!$AD$2:$AE$8,2)) +   IF(I5="",0, J5*VLOOKUP(I5,VALIDATIONS!$AF$2:$AG$5,2))  )</f>
        <v/>
      </c>
      <c r="L5" s="113"/>
    </row>
    <row r="6" spans="1:12" x14ac:dyDescent="0.25">
      <c r="A6" s="482"/>
      <c r="B6" s="358"/>
      <c r="C6" s="113"/>
      <c r="F6" s="358"/>
      <c r="G6" s="358"/>
      <c r="I6" s="358"/>
      <c r="K6" s="106" t="str">
        <f>IF(AND(H6="",J6=""),"", IF(G6="",0, H6*VLOOKUP(G6,VALIDATIONS!$AD$2:$AE$8,2)) +   IF(I6="",0, J6*VLOOKUP(I6,VALIDATIONS!$AF$2:$AG$5,2))  )</f>
        <v/>
      </c>
      <c r="L6" s="113"/>
    </row>
    <row r="7" spans="1:12" x14ac:dyDescent="0.25">
      <c r="A7" s="482"/>
      <c r="B7" s="358"/>
      <c r="C7" s="113"/>
      <c r="F7" s="358"/>
      <c r="G7" s="358"/>
      <c r="I7" s="358"/>
      <c r="K7" s="106" t="str">
        <f>IF(AND(H7="",J7=""),"", IF(G7="",0, H7*VLOOKUP(G7,VALIDATIONS!$AD$2:$AE$8,2)) +   IF(I7="",0, J7*VLOOKUP(I7,VALIDATIONS!$AF$2:$AG$5,2))  )</f>
        <v/>
      </c>
      <c r="L7" s="113"/>
    </row>
    <row r="8" spans="1:12" x14ac:dyDescent="0.25">
      <c r="A8" s="482"/>
      <c r="B8" s="358"/>
      <c r="C8" s="113"/>
      <c r="F8" s="358"/>
      <c r="G8" s="358"/>
      <c r="I8" s="358"/>
      <c r="K8" s="106" t="str">
        <f>IF(AND(H8="",J8=""),"", IF(G8="",0, H8*VLOOKUP(G8,VALIDATIONS!$AD$2:$AE$8,2)) +   IF(I8="",0, J8*VLOOKUP(I8,VALIDATIONS!$AF$2:$AG$5,2))  )</f>
        <v/>
      </c>
      <c r="L8" s="113"/>
    </row>
    <row r="9" spans="1:12" x14ac:dyDescent="0.25">
      <c r="A9" s="482"/>
      <c r="B9" s="358"/>
      <c r="C9" s="113"/>
      <c r="F9" s="358"/>
      <c r="G9" s="358"/>
      <c r="I9" s="358"/>
      <c r="K9" s="106" t="str">
        <f>IF(AND(H9="",J9=""),"", IF(G9="",0, H9*VLOOKUP(G9,VALIDATIONS!$AD$2:$AE$8,2)) +   IF(I9="",0, J9*VLOOKUP(I9,VALIDATIONS!$AF$2:$AG$5,2))  )</f>
        <v/>
      </c>
      <c r="L9" s="113"/>
    </row>
    <row r="10" spans="1:12" x14ac:dyDescent="0.25">
      <c r="A10" s="482"/>
      <c r="B10" s="358"/>
      <c r="C10" s="113"/>
      <c r="F10" s="358"/>
      <c r="G10" s="358"/>
      <c r="I10" s="358"/>
      <c r="K10" s="106" t="str">
        <f>IF(AND(H10="",J10=""),"", IF(G10="",0, H10*VLOOKUP(G10,VALIDATIONS!$AD$2:$AE$8,2)) +   IF(I10="",0, J10*VLOOKUP(I10,VALIDATIONS!$AF$2:$AG$5,2))  )</f>
        <v/>
      </c>
      <c r="L10" s="113"/>
    </row>
    <row r="11" spans="1:12" x14ac:dyDescent="0.25">
      <c r="A11" s="482"/>
      <c r="B11" s="358"/>
      <c r="C11" s="113"/>
      <c r="F11" s="358"/>
      <c r="G11" s="358"/>
      <c r="I11" s="358"/>
      <c r="K11" s="106" t="str">
        <f>IF(AND(H11="",J11=""),"", IF(G11="",0, H11*VLOOKUP(G11,VALIDATIONS!$AD$2:$AE$8,2)) +   IF(I11="",0, J11*VLOOKUP(I11,VALIDATIONS!$AF$2:$AG$5,2))  )</f>
        <v/>
      </c>
      <c r="L11" s="113"/>
    </row>
    <row r="12" spans="1:12" x14ac:dyDescent="0.25">
      <c r="A12" s="482"/>
      <c r="B12" s="358"/>
      <c r="C12" s="113"/>
      <c r="F12" s="358"/>
      <c r="G12" s="358"/>
      <c r="I12" s="358"/>
      <c r="K12" s="106" t="str">
        <f>IF(AND(H12="",J12=""),"", IF(G12="",0, H12*VLOOKUP(G12,VALIDATIONS!$AD$2:$AE$8,2)) +   IF(I12="",0, J12*VLOOKUP(I12,VALIDATIONS!$AF$2:$AG$5,2))  )</f>
        <v/>
      </c>
      <c r="L12" s="113"/>
    </row>
    <row r="13" spans="1:12" x14ac:dyDescent="0.25">
      <c r="A13" s="482"/>
      <c r="B13" s="358"/>
      <c r="C13" s="113"/>
      <c r="F13" s="358"/>
      <c r="G13" s="358"/>
      <c r="I13" s="358"/>
      <c r="K13" s="106" t="str">
        <f>IF(AND(H13="",J13=""),"", IF(G13="",0, H13*VLOOKUP(G13,VALIDATIONS!$AD$2:$AE$8,2)) +   IF(I13="",0, J13*VLOOKUP(I13,VALIDATIONS!$AF$2:$AG$5,2))  )</f>
        <v/>
      </c>
      <c r="L13" s="113"/>
    </row>
    <row r="14" spans="1:12" x14ac:dyDescent="0.25">
      <c r="A14" s="482"/>
      <c r="B14" s="358"/>
      <c r="C14" s="113"/>
      <c r="F14" s="358"/>
      <c r="G14" s="358"/>
      <c r="I14" s="358"/>
      <c r="K14" s="106" t="str">
        <f>IF(AND(H14="",J14=""),"", IF(G14="",0, H14*VLOOKUP(G14,VALIDATIONS!$AD$2:$AE$8,2)) +   IF(I14="",0, J14*VLOOKUP(I14,VALIDATIONS!$AF$2:$AG$5,2))  )</f>
        <v/>
      </c>
      <c r="L14" s="113"/>
    </row>
    <row r="15" spans="1:12" x14ac:dyDescent="0.25">
      <c r="A15" s="482"/>
      <c r="B15" s="358"/>
      <c r="C15" s="113"/>
      <c r="F15" s="358"/>
      <c r="G15" s="358"/>
      <c r="I15" s="358"/>
      <c r="K15" s="106" t="str">
        <f>IF(AND(H15="",J15=""),"", IF(G15="",0, H15*VLOOKUP(G15,VALIDATIONS!$AD$2:$AE$8,2)) +   IF(I15="",0, J15*VLOOKUP(I15,VALIDATIONS!$AF$2:$AG$5,2))  )</f>
        <v/>
      </c>
      <c r="L15" s="113"/>
    </row>
    <row r="16" spans="1:12" x14ac:dyDescent="0.25">
      <c r="A16" s="482"/>
      <c r="B16" s="358"/>
      <c r="C16" s="113"/>
      <c r="F16" s="358"/>
      <c r="G16" s="358"/>
      <c r="I16" s="358"/>
      <c r="K16" s="106" t="str">
        <f>IF(AND(H16="",J16=""),"", IF(G16="",0, H16*VLOOKUP(G16,VALIDATIONS!$AD$2:$AE$8,2)) +   IF(I16="",0, J16*VLOOKUP(I16,VALIDATIONS!$AF$2:$AG$5,2))  )</f>
        <v/>
      </c>
      <c r="L16" s="113"/>
    </row>
    <row r="17" spans="1:12" x14ac:dyDescent="0.25">
      <c r="A17" s="482"/>
      <c r="B17" s="358"/>
      <c r="C17" s="113"/>
      <c r="F17" s="358"/>
      <c r="G17" s="358"/>
      <c r="I17" s="358"/>
      <c r="K17" s="106" t="str">
        <f>IF(AND(H17="",J17=""),"", IF(G17="",0, H17*VLOOKUP(G17,VALIDATIONS!$AD$2:$AE$8,2)) +   IF(I17="",0, J17*VLOOKUP(I17,VALIDATIONS!$AF$2:$AG$5,2))  )</f>
        <v/>
      </c>
      <c r="L17" s="113"/>
    </row>
    <row r="18" spans="1:12" x14ac:dyDescent="0.25">
      <c r="A18" s="482"/>
      <c r="B18" s="358"/>
      <c r="C18" s="113"/>
      <c r="F18" s="358"/>
      <c r="G18" s="358"/>
      <c r="I18" s="358"/>
      <c r="K18" s="106" t="str">
        <f>IF(AND(H18="",J18=""),"", IF(G18="",0, H18*VLOOKUP(G18,VALIDATIONS!$AD$2:$AE$8,2)) +   IF(I18="",0, J18*VLOOKUP(I18,VALIDATIONS!$AF$2:$AG$5,2))  )</f>
        <v/>
      </c>
      <c r="L18" s="113"/>
    </row>
    <row r="19" spans="1:12" x14ac:dyDescent="0.25">
      <c r="A19" s="482"/>
      <c r="B19" s="358"/>
      <c r="C19" s="113"/>
      <c r="F19" s="358"/>
      <c r="G19" s="358"/>
      <c r="I19" s="358"/>
      <c r="K19" s="106" t="str">
        <f>IF(AND(H19="",J19=""),"", IF(G19="",0, H19*VLOOKUP(G19,VALIDATIONS!$AD$2:$AE$8,2)) +   IF(I19="",0, J19*VLOOKUP(I19,VALIDATIONS!$AF$2:$AG$5,2))  )</f>
        <v/>
      </c>
      <c r="L19" s="113"/>
    </row>
    <row r="20" spans="1:12" x14ac:dyDescent="0.25">
      <c r="A20" s="482"/>
      <c r="B20" s="358"/>
      <c r="C20" s="113"/>
      <c r="F20" s="358"/>
      <c r="G20" s="358"/>
      <c r="I20" s="358"/>
      <c r="K20" s="106" t="str">
        <f>IF(AND(H20="",J20=""),"", IF(G20="",0, H20*VLOOKUP(G20,VALIDATIONS!$AD$2:$AE$8,2)) +   IF(I20="",0, J20*VLOOKUP(I20,VALIDATIONS!$AF$2:$AG$5,2))  )</f>
        <v/>
      </c>
      <c r="L20" s="113"/>
    </row>
    <row r="21" spans="1:12" x14ac:dyDescent="0.25">
      <c r="A21" s="482"/>
      <c r="B21" s="358"/>
      <c r="C21" s="113"/>
      <c r="F21" s="358"/>
      <c r="G21" s="358"/>
      <c r="I21" s="358"/>
      <c r="K21" s="106" t="str">
        <f>IF(AND(H21="",J21=""),"", IF(G21="",0, H21*VLOOKUP(G21,VALIDATIONS!$AD$2:$AE$8,2)) +   IF(I21="",0, J21*VLOOKUP(I21,VALIDATIONS!$AF$2:$AG$5,2))  )</f>
        <v/>
      </c>
      <c r="L21" s="113"/>
    </row>
    <row r="22" spans="1:12" x14ac:dyDescent="0.25">
      <c r="A22" s="482"/>
      <c r="B22" s="358"/>
      <c r="C22" s="113"/>
      <c r="F22" s="358"/>
      <c r="G22" s="358"/>
      <c r="I22" s="358"/>
      <c r="K22" s="106" t="str">
        <f>IF(AND(H22="",J22=""),"", IF(G22="",0, H22*VLOOKUP(G22,VALIDATIONS!$AD$2:$AE$8,2)) +   IF(I22="",0, J22*VLOOKUP(I22,VALIDATIONS!$AF$2:$AG$5,2))  )</f>
        <v/>
      </c>
      <c r="L22" s="113"/>
    </row>
    <row r="23" spans="1:12" x14ac:dyDescent="0.25">
      <c r="A23" s="482"/>
      <c r="B23" s="358"/>
      <c r="C23" s="113"/>
      <c r="F23" s="358"/>
      <c r="G23" s="358"/>
      <c r="I23" s="358"/>
      <c r="K23" s="106" t="str">
        <f>IF(AND(H23="",J23=""),"", IF(G23="",0, H23*VLOOKUP(G23,VALIDATIONS!$AD$2:$AE$8,2)) +   IF(I23="",0, J23*VLOOKUP(I23,VALIDATIONS!$AF$2:$AG$5,2))  )</f>
        <v/>
      </c>
      <c r="L23" s="113"/>
    </row>
    <row r="24" spans="1:12" x14ac:dyDescent="0.25">
      <c r="A24" s="482"/>
      <c r="B24" s="358"/>
      <c r="C24" s="113"/>
      <c r="F24" s="358"/>
      <c r="G24" s="358"/>
      <c r="I24" s="358"/>
      <c r="K24" s="106" t="str">
        <f>IF(AND(H24="",J24=""),"", IF(G24="",0, H24*VLOOKUP(G24,VALIDATIONS!$AD$2:$AE$8,2)) +   IF(I24="",0, J24*VLOOKUP(I24,VALIDATIONS!$AF$2:$AG$5,2))  )</f>
        <v/>
      </c>
      <c r="L24" s="113"/>
    </row>
    <row r="25" spans="1:12" x14ac:dyDescent="0.25">
      <c r="A25" s="482"/>
      <c r="B25" s="358"/>
      <c r="C25" s="113"/>
      <c r="F25" s="358"/>
      <c r="G25" s="358"/>
      <c r="I25" s="358"/>
      <c r="K25" s="106" t="str">
        <f>IF(AND(H25="",J25=""),"", IF(G25="",0, H25*VLOOKUP(G25,VALIDATIONS!$AD$2:$AE$8,2)) +   IF(I25="",0, J25*VLOOKUP(I25,VALIDATIONS!$AF$2:$AG$5,2))  )</f>
        <v/>
      </c>
      <c r="L25" s="113"/>
    </row>
    <row r="26" spans="1:12" x14ac:dyDescent="0.25">
      <c r="A26" s="482"/>
      <c r="B26" s="358"/>
      <c r="C26" s="113"/>
      <c r="F26" s="358"/>
      <c r="G26" s="358"/>
      <c r="I26" s="358"/>
      <c r="K26" s="106" t="str">
        <f>IF(AND(H26="",J26=""),"", IF(G26="",0, H26*VLOOKUP(G26,VALIDATIONS!$AD$2:$AE$8,2)) +   IF(I26="",0, J26*VLOOKUP(I26,VALIDATIONS!$AF$2:$AG$5,2))  )</f>
        <v/>
      </c>
      <c r="L26" s="113"/>
    </row>
    <row r="27" spans="1:12" x14ac:dyDescent="0.25">
      <c r="A27" s="482"/>
      <c r="B27" s="358"/>
      <c r="C27" s="113"/>
      <c r="F27" s="358"/>
      <c r="G27" s="358"/>
      <c r="I27" s="358"/>
      <c r="K27" s="106" t="str">
        <f>IF(AND(H27="",J27=""),"", IF(G27="",0, H27*VLOOKUP(G27,VALIDATIONS!$AD$2:$AE$8,2)) +   IF(I27="",0, J27*VLOOKUP(I27,VALIDATIONS!$AF$2:$AG$5,2))  )</f>
        <v/>
      </c>
      <c r="L27" s="113"/>
    </row>
    <row r="28" spans="1:12" x14ac:dyDescent="0.25">
      <c r="A28" s="482"/>
      <c r="B28" s="358"/>
      <c r="C28" s="113"/>
      <c r="F28" s="358"/>
      <c r="G28" s="358"/>
      <c r="I28" s="358"/>
      <c r="K28" s="106" t="str">
        <f>IF(AND(H28="",J28=""),"", IF(G28="",0, H28*VLOOKUP(G28,VALIDATIONS!$AD$2:$AE$8,2)) +   IF(I28="",0, J28*VLOOKUP(I28,VALIDATIONS!$AF$2:$AG$5,2))  )</f>
        <v/>
      </c>
      <c r="L28" s="113"/>
    </row>
    <row r="29" spans="1:12" x14ac:dyDescent="0.25">
      <c r="A29" s="482"/>
      <c r="B29" s="358"/>
      <c r="C29" s="113"/>
      <c r="F29" s="358"/>
      <c r="G29" s="358"/>
      <c r="I29" s="358"/>
      <c r="K29" s="106" t="str">
        <f>IF(AND(H29="",J29=""),"", IF(G29="",0, H29*VLOOKUP(G29,VALIDATIONS!$AD$2:$AE$8,2)) +   IF(I29="",0, J29*VLOOKUP(I29,VALIDATIONS!$AF$2:$AG$5,2))  )</f>
        <v/>
      </c>
      <c r="L29" s="113"/>
    </row>
    <row r="30" spans="1:12" x14ac:dyDescent="0.25">
      <c r="A30" s="482"/>
      <c r="B30" s="358"/>
      <c r="C30" s="113"/>
      <c r="F30" s="358"/>
      <c r="G30" s="358"/>
      <c r="I30" s="358"/>
      <c r="K30" s="106" t="str">
        <f>IF(AND(H30="",J30=""),"", IF(G30="",0, H30*VLOOKUP(G30,VALIDATIONS!$AD$2:$AE$8,2)) +   IF(I30="",0, J30*VLOOKUP(I30,VALIDATIONS!$AF$2:$AG$5,2))  )</f>
        <v/>
      </c>
      <c r="L30" s="113"/>
    </row>
    <row r="31" spans="1:12" x14ac:dyDescent="0.25">
      <c r="A31" s="482"/>
      <c r="B31" s="358"/>
      <c r="C31" s="113"/>
      <c r="F31" s="358"/>
      <c r="G31" s="358"/>
      <c r="I31" s="358"/>
      <c r="K31" s="106" t="str">
        <f>IF(AND(H31="",J31=""),"", IF(G31="",0, H31*VLOOKUP(G31,VALIDATIONS!$AD$2:$AE$8,2)) +   IF(I31="",0, J31*VLOOKUP(I31,VALIDATIONS!$AF$2:$AG$5,2))  )</f>
        <v/>
      </c>
      <c r="L31" s="113"/>
    </row>
    <row r="32" spans="1:12" x14ac:dyDescent="0.25">
      <c r="A32" s="482"/>
      <c r="B32" s="358"/>
      <c r="C32" s="113"/>
      <c r="F32" s="358"/>
      <c r="G32" s="358"/>
      <c r="I32" s="358"/>
      <c r="K32" s="106" t="str">
        <f>IF(AND(H32="",J32=""),"", IF(G32="",0, H32*VLOOKUP(G32,VALIDATIONS!$AD$2:$AE$8,2)) +   IF(I32="",0, J32*VLOOKUP(I32,VALIDATIONS!$AF$2:$AG$5,2))  )</f>
        <v/>
      </c>
      <c r="L32" s="113"/>
    </row>
    <row r="33" spans="1:12" x14ac:dyDescent="0.25">
      <c r="A33" s="482"/>
      <c r="B33" s="358"/>
      <c r="C33" s="113"/>
      <c r="F33" s="358"/>
      <c r="G33" s="358"/>
      <c r="I33" s="358"/>
      <c r="K33" s="106" t="str">
        <f>IF(AND(H33="",J33=""),"", IF(G33="",0, H33*VLOOKUP(G33,VALIDATIONS!$AD$2:$AE$8,2)) +   IF(I33="",0, J33*VLOOKUP(I33,VALIDATIONS!$AF$2:$AG$5,2))  )</f>
        <v/>
      </c>
      <c r="L33" s="113"/>
    </row>
    <row r="34" spans="1:12" x14ac:dyDescent="0.25">
      <c r="A34" s="482"/>
      <c r="B34" s="358"/>
      <c r="C34" s="113"/>
      <c r="F34" s="358"/>
      <c r="G34" s="358"/>
      <c r="I34" s="358"/>
      <c r="K34" s="106" t="str">
        <f>IF(AND(H34="",J34=""),"", IF(G34="",0, H34*VLOOKUP(G34,VALIDATIONS!$AD$2:$AE$8,2)) +   IF(I34="",0, J34*VLOOKUP(I34,VALIDATIONS!$AF$2:$AG$5,2))  )</f>
        <v/>
      </c>
      <c r="L34" s="113"/>
    </row>
    <row r="35" spans="1:12" x14ac:dyDescent="0.25">
      <c r="A35" s="482"/>
      <c r="B35" s="358"/>
      <c r="C35" s="113"/>
      <c r="F35" s="358"/>
      <c r="G35" s="358"/>
      <c r="I35" s="358"/>
      <c r="K35" s="106" t="str">
        <f>IF(AND(H35="",J35=""),"", IF(G35="",0, H35*VLOOKUP(G35,VALIDATIONS!$AD$2:$AE$8,2)) +   IF(I35="",0, J35*VLOOKUP(I35,VALIDATIONS!$AF$2:$AG$5,2))  )</f>
        <v/>
      </c>
      <c r="L35" s="113"/>
    </row>
    <row r="36" spans="1:12" x14ac:dyDescent="0.25">
      <c r="A36" s="482"/>
      <c r="B36" s="358"/>
      <c r="C36" s="113"/>
      <c r="F36" s="358"/>
      <c r="G36" s="358"/>
      <c r="I36" s="358"/>
      <c r="K36" s="106" t="str">
        <f>IF(AND(H36="",J36=""),"", IF(G36="",0, H36*VLOOKUP(G36,VALIDATIONS!$AD$2:$AE$8,2)) +   IF(I36="",0, J36*VLOOKUP(I36,VALIDATIONS!$AF$2:$AG$5,2))  )</f>
        <v/>
      </c>
      <c r="L36" s="113"/>
    </row>
    <row r="37" spans="1:12" x14ac:dyDescent="0.25">
      <c r="A37" s="482"/>
      <c r="B37" s="358"/>
      <c r="C37" s="113"/>
      <c r="F37" s="358"/>
      <c r="G37" s="358"/>
      <c r="I37" s="358"/>
      <c r="K37" s="106" t="str">
        <f>IF(AND(H37="",J37=""),"", IF(G37="",0, H37*VLOOKUP(G37,VALIDATIONS!$AD$2:$AE$8,2)) +   IF(I37="",0, J37*VLOOKUP(I37,VALIDATIONS!$AF$2:$AG$5,2))  )</f>
        <v/>
      </c>
      <c r="L37" s="113"/>
    </row>
    <row r="38" spans="1:12" x14ac:dyDescent="0.25">
      <c r="A38" s="482"/>
      <c r="B38" s="358"/>
      <c r="C38" s="113"/>
      <c r="F38" s="358"/>
      <c r="G38" s="358"/>
      <c r="I38" s="358"/>
      <c r="K38" s="106" t="str">
        <f>IF(AND(H38="",J38=""),"", IF(G38="",0, H38*VLOOKUP(G38,VALIDATIONS!$AD$2:$AE$8,2)) +   IF(I38="",0, J38*VLOOKUP(I38,VALIDATIONS!$AF$2:$AG$5,2))  )</f>
        <v/>
      </c>
      <c r="L38" s="113"/>
    </row>
    <row r="39" spans="1:12" x14ac:dyDescent="0.25">
      <c r="A39" s="482"/>
      <c r="B39" s="358"/>
      <c r="C39" s="113"/>
      <c r="F39" s="358"/>
      <c r="G39" s="358"/>
      <c r="I39" s="358"/>
      <c r="K39" s="106" t="str">
        <f>IF(AND(H39="",J39=""),"", IF(G39="",0, H39*VLOOKUP(G39,VALIDATIONS!$AD$2:$AE$8,2)) +   IF(I39="",0, J39*VLOOKUP(I39,VALIDATIONS!$AF$2:$AG$5,2))  )</f>
        <v/>
      </c>
      <c r="L39" s="113"/>
    </row>
    <row r="40" spans="1:12" x14ac:dyDescent="0.25">
      <c r="A40" s="116"/>
      <c r="B40" s="358"/>
      <c r="C40" s="113"/>
      <c r="F40" s="358"/>
      <c r="G40" s="358"/>
      <c r="I40" s="358"/>
      <c r="K40" s="106" t="str">
        <f>IF(AND(H40="",J40=""),"", IF(G40="",0, H40*VLOOKUP(G40,VALIDATIONS!$AD$2:$AE$8,2)) +   IF(I40="",0, J40*VLOOKUP(I40,VALIDATIONS!$AF$2:$AG$5,2))  )</f>
        <v/>
      </c>
      <c r="L40" s="113"/>
    </row>
    <row r="41" spans="1:12" x14ac:dyDescent="0.25">
      <c r="A41" s="116"/>
      <c r="B41" s="358"/>
      <c r="C41" s="113"/>
      <c r="F41" s="358"/>
      <c r="G41" s="358"/>
      <c r="I41" s="358"/>
      <c r="K41" s="106" t="str">
        <f>IF(AND(H41="",J41=""),"", IF(G41="",0, H41*VLOOKUP(G41,VALIDATIONS!$AD$2:$AE$8,2)) +   IF(I41="",0, J41*VLOOKUP(I41,VALIDATIONS!$AF$2:$AG$5,2))  )</f>
        <v/>
      </c>
      <c r="L41" s="113"/>
    </row>
    <row r="42" spans="1:12" x14ac:dyDescent="0.25">
      <c r="A42" s="116"/>
      <c r="B42" s="358"/>
      <c r="C42" s="113"/>
      <c r="F42" s="358"/>
      <c r="G42" s="358"/>
      <c r="I42" s="358"/>
      <c r="K42" s="106" t="str">
        <f>IF(AND(H42="",J42=""),"", IF(G42="",0, H42*VLOOKUP(G42,VALIDATIONS!$AD$2:$AE$8,2)) +   IF(I42="",0, J42*VLOOKUP(I42,VALIDATIONS!$AF$2:$AG$5,2))  )</f>
        <v/>
      </c>
      <c r="L42" s="113"/>
    </row>
    <row r="43" spans="1:12" x14ac:dyDescent="0.25">
      <c r="A43" s="116"/>
      <c r="B43" s="358"/>
      <c r="C43" s="113"/>
      <c r="F43" s="358"/>
      <c r="G43" s="358"/>
      <c r="I43" s="358"/>
      <c r="K43" s="106" t="str">
        <f>IF(AND(H43="",J43=""),"", IF(G43="",0, H43*VLOOKUP(G43,VALIDATIONS!$AD$2:$AE$8,2)) +   IF(I43="",0, J43*VLOOKUP(I43,VALIDATIONS!$AF$2:$AG$5,2))  )</f>
        <v/>
      </c>
      <c r="L43" s="113"/>
    </row>
    <row r="44" spans="1:12" x14ac:dyDescent="0.25">
      <c r="A44" s="116"/>
      <c r="B44" s="358"/>
      <c r="C44" s="113"/>
      <c r="F44" s="358"/>
      <c r="G44" s="358"/>
      <c r="I44" s="358"/>
      <c r="K44" s="106" t="str">
        <f>IF(AND(H44="",J44=""),"", IF(G44="",0, H44*VLOOKUP(G44,VALIDATIONS!$AD$2:$AE$8,2)) +   IF(I44="",0, J44*VLOOKUP(I44,VALIDATIONS!$AF$2:$AG$5,2))  )</f>
        <v/>
      </c>
      <c r="L44" s="113"/>
    </row>
    <row r="45" spans="1:12" x14ac:dyDescent="0.25">
      <c r="A45" s="116"/>
      <c r="B45" s="358"/>
      <c r="C45" s="113"/>
      <c r="F45" s="358"/>
      <c r="G45" s="358"/>
      <c r="I45" s="358"/>
      <c r="K45" s="106" t="str">
        <f>IF(AND(H45="",J45=""),"", IF(G45="",0, H45*VLOOKUP(G45,VALIDATIONS!$AD$2:$AE$8,2)) +   IF(I45="",0, J45*VLOOKUP(I45,VALIDATIONS!$AF$2:$AG$5,2))  )</f>
        <v/>
      </c>
      <c r="L45" s="113"/>
    </row>
    <row r="46" spans="1:12" x14ac:dyDescent="0.25">
      <c r="A46" s="116"/>
      <c r="B46" s="358"/>
      <c r="C46" s="113"/>
      <c r="F46" s="358"/>
      <c r="G46" s="358"/>
      <c r="I46" s="358"/>
      <c r="K46" s="106" t="str">
        <f>IF(AND(H46="",J46=""),"", IF(G46="",0, H46*VLOOKUP(G46,VALIDATIONS!$AD$2:$AE$8,2)) +   IF(I46="",0, J46*VLOOKUP(I46,VALIDATIONS!$AF$2:$AG$5,2))  )</f>
        <v/>
      </c>
      <c r="L46" s="113"/>
    </row>
    <row r="47" spans="1:12" x14ac:dyDescent="0.25">
      <c r="A47" s="116"/>
      <c r="B47" s="358"/>
      <c r="C47" s="113"/>
      <c r="F47" s="358"/>
      <c r="G47" s="358"/>
      <c r="I47" s="358"/>
      <c r="K47" s="106" t="str">
        <f>IF(AND(H47="",J47=""),"", IF(G47="",0, H47*VLOOKUP(G47,VALIDATIONS!$AD$2:$AE$8,2)) +   IF(I47="",0, J47*VLOOKUP(I47,VALIDATIONS!$AF$2:$AG$5,2))  )</f>
        <v/>
      </c>
      <c r="L47" s="113"/>
    </row>
    <row r="48" spans="1:12" x14ac:dyDescent="0.25">
      <c r="A48" s="116"/>
      <c r="B48" s="358"/>
      <c r="C48" s="113"/>
      <c r="F48" s="358"/>
      <c r="G48" s="358"/>
      <c r="I48" s="358"/>
      <c r="K48" s="106" t="str">
        <f>IF(AND(H48="",J48=""),"", IF(G48="",0, H48*VLOOKUP(G48,VALIDATIONS!$AD$2:$AE$8,2)) +   IF(I48="",0, J48*VLOOKUP(I48,VALIDATIONS!$AF$2:$AG$5,2))  )</f>
        <v/>
      </c>
      <c r="L48" s="113"/>
    </row>
    <row r="49" spans="1:12" x14ac:dyDescent="0.25">
      <c r="A49" s="116"/>
      <c r="B49" s="358"/>
      <c r="C49" s="113"/>
      <c r="F49" s="358"/>
      <c r="G49" s="358"/>
      <c r="I49" s="358"/>
      <c r="K49" s="106" t="str">
        <f>IF(AND(H49="",J49=""),"", IF(G49="",0, H49*VLOOKUP(G49,VALIDATIONS!$AD$2:$AE$8,2)) +   IF(I49="",0, J49*VLOOKUP(I49,VALIDATIONS!$AF$2:$AG$5,2))  )</f>
        <v/>
      </c>
      <c r="L49" s="113"/>
    </row>
    <row r="50" spans="1:12" x14ac:dyDescent="0.25">
      <c r="A50" s="116"/>
      <c r="B50" s="358"/>
      <c r="C50" s="113"/>
      <c r="F50" s="358"/>
      <c r="G50" s="358"/>
      <c r="I50" s="358"/>
      <c r="K50" s="106" t="str">
        <f>IF(AND(H50="",J50=""),"", IF(G50="",0, H50*VLOOKUP(G50,VALIDATIONS!$AD$2:$AE$8,2)) +   IF(I50="",0, J50*VLOOKUP(I50,VALIDATIONS!$AF$2:$AG$5,2))  )</f>
        <v/>
      </c>
      <c r="L50" s="113"/>
    </row>
    <row r="51" spans="1:12" x14ac:dyDescent="0.25">
      <c r="A51" s="116"/>
      <c r="B51" s="358"/>
      <c r="C51" s="113"/>
      <c r="F51" s="358"/>
      <c r="G51" s="358"/>
      <c r="I51" s="358"/>
      <c r="K51" s="106" t="str">
        <f>IF(AND(H51="",J51=""),"", IF(G51="",0, H51*VLOOKUP(G51,VALIDATIONS!$AD$2:$AE$8,2)) +   IF(I51="",0, J51*VLOOKUP(I51,VALIDATIONS!$AF$2:$AG$5,2))  )</f>
        <v/>
      </c>
      <c r="L51" s="113"/>
    </row>
    <row r="52" spans="1:12" x14ac:dyDescent="0.25">
      <c r="A52" s="116"/>
      <c r="B52" s="358"/>
      <c r="C52" s="113"/>
      <c r="F52" s="358"/>
      <c r="G52" s="358"/>
      <c r="I52" s="358"/>
      <c r="K52" s="106" t="str">
        <f>IF(AND(H52="",J52=""),"", IF(G52="",0, H52*VLOOKUP(G52,VALIDATIONS!$AD$2:$AE$8,2)) +   IF(I52="",0, J52*VLOOKUP(I52,VALIDATIONS!$AF$2:$AG$5,2))  )</f>
        <v/>
      </c>
      <c r="L52" s="113"/>
    </row>
    <row r="53" spans="1:12" x14ac:dyDescent="0.25">
      <c r="A53" s="116"/>
      <c r="B53" s="358"/>
      <c r="C53" s="113"/>
      <c r="F53" s="358"/>
      <c r="G53" s="358"/>
      <c r="I53" s="358"/>
      <c r="K53" s="106" t="str">
        <f>IF(AND(H53="",J53=""),"", IF(G53="",0, H53*VLOOKUP(G53,VALIDATIONS!$AD$2:$AE$8,2)) +   IF(I53="",0, J53*VLOOKUP(I53,VALIDATIONS!$AF$2:$AG$5,2))  )</f>
        <v/>
      </c>
      <c r="L53" s="113"/>
    </row>
    <row r="54" spans="1:12" x14ac:dyDescent="0.25">
      <c r="A54" s="116"/>
      <c r="B54" s="358"/>
      <c r="C54" s="113"/>
      <c r="F54" s="358"/>
      <c r="G54" s="358"/>
      <c r="I54" s="358"/>
      <c r="K54" s="106" t="str">
        <f>IF(AND(H54="",J54=""),"", IF(G54="",0, H54*VLOOKUP(G54,VALIDATIONS!$AD$2:$AE$8,2)) +   IF(I54="",0, J54*VLOOKUP(I54,VALIDATIONS!$AF$2:$AG$5,2))  )</f>
        <v/>
      </c>
      <c r="L54" s="113"/>
    </row>
    <row r="55" spans="1:12" x14ac:dyDescent="0.25">
      <c r="A55" s="116"/>
      <c r="B55" s="358"/>
      <c r="C55" s="113"/>
      <c r="F55" s="358"/>
      <c r="G55" s="358"/>
      <c r="I55" s="358"/>
      <c r="K55" s="106" t="str">
        <f>IF(AND(H55="",J55=""),"", IF(G55="",0, H55*VLOOKUP(G55,VALIDATIONS!$AD$2:$AE$8,2)) +   IF(I55="",0, J55*VLOOKUP(I55,VALIDATIONS!$AF$2:$AG$5,2))  )</f>
        <v/>
      </c>
      <c r="L55" s="113"/>
    </row>
    <row r="56" spans="1:12" x14ac:dyDescent="0.25">
      <c r="A56" s="116"/>
      <c r="B56" s="358"/>
      <c r="C56" s="113"/>
      <c r="F56" s="358"/>
      <c r="G56" s="358"/>
      <c r="I56" s="358"/>
      <c r="K56" s="106" t="str">
        <f>IF(AND(H56="",J56=""),"", IF(G56="",0, H56*VLOOKUP(G56,VALIDATIONS!$AD$2:$AE$8,2)) +   IF(I56="",0, J56*VLOOKUP(I56,VALIDATIONS!$AF$2:$AG$5,2))  )</f>
        <v/>
      </c>
      <c r="L56" s="113"/>
    </row>
    <row r="57" spans="1:12" x14ac:dyDescent="0.25">
      <c r="A57" s="116"/>
      <c r="B57" s="358"/>
      <c r="C57" s="113"/>
      <c r="F57" s="358"/>
      <c r="G57" s="358"/>
      <c r="I57" s="358"/>
      <c r="K57" s="106" t="str">
        <f>IF(AND(H57="",J57=""),"", IF(G57="",0, H57*VLOOKUP(G57,VALIDATIONS!$AD$2:$AE$8,2)) +   IF(I57="",0, J57*VLOOKUP(I57,VALIDATIONS!$AF$2:$AG$5,2))  )</f>
        <v/>
      </c>
      <c r="L57" s="113"/>
    </row>
    <row r="58" spans="1:12" x14ac:dyDescent="0.25">
      <c r="A58" s="116"/>
      <c r="B58" s="358"/>
      <c r="C58" s="113"/>
      <c r="F58" s="358"/>
      <c r="G58" s="358"/>
      <c r="I58" s="358"/>
      <c r="K58" s="106" t="str">
        <f>IF(AND(H58="",J58=""),"", IF(G58="",0, H58*VLOOKUP(G58,VALIDATIONS!$AD$2:$AE$8,2)) +   IF(I58="",0, J58*VLOOKUP(I58,VALIDATIONS!$AF$2:$AG$5,2))  )</f>
        <v/>
      </c>
      <c r="L58" s="113"/>
    </row>
    <row r="59" spans="1:12" x14ac:dyDescent="0.25">
      <c r="A59" s="116"/>
      <c r="B59" s="358"/>
      <c r="C59" s="113"/>
      <c r="F59" s="358"/>
      <c r="G59" s="358"/>
      <c r="I59" s="358"/>
      <c r="K59" s="106" t="str">
        <f>IF(AND(H59="",J59=""),"", IF(G59="",0, H59*VLOOKUP(G59,VALIDATIONS!$AD$2:$AE$8,2)) +   IF(I59="",0, J59*VLOOKUP(I59,VALIDATIONS!$AF$2:$AG$5,2))  )</f>
        <v/>
      </c>
      <c r="L59" s="113"/>
    </row>
    <row r="60" spans="1:12" x14ac:dyDescent="0.25">
      <c r="A60" s="116"/>
      <c r="B60" s="358"/>
      <c r="C60" s="113"/>
      <c r="F60" s="358"/>
      <c r="G60" s="358"/>
      <c r="I60" s="358"/>
      <c r="K60" s="106" t="str">
        <f>IF(AND(H60="",J60=""),"", IF(G60="",0, H60*VLOOKUP(G60,VALIDATIONS!$AD$2:$AE$8,2)) +   IF(I60="",0, J60*VLOOKUP(I60,VALIDATIONS!$AF$2:$AG$5,2))  )</f>
        <v/>
      </c>
      <c r="L60" s="113"/>
    </row>
    <row r="61" spans="1:12" x14ac:dyDescent="0.25">
      <c r="A61" s="116"/>
      <c r="B61" s="358"/>
      <c r="C61" s="113"/>
      <c r="F61" s="358"/>
      <c r="G61" s="358"/>
      <c r="I61" s="358"/>
      <c r="K61" s="106" t="str">
        <f>IF(AND(H61="",J61=""),"", IF(G61="",0, H61*VLOOKUP(G61,VALIDATIONS!$AD$2:$AE$8,2)) +   IF(I61="",0, J61*VLOOKUP(I61,VALIDATIONS!$AF$2:$AG$5,2))  )</f>
        <v/>
      </c>
      <c r="L61" s="113"/>
    </row>
    <row r="62" spans="1:12" x14ac:dyDescent="0.25">
      <c r="A62" s="116"/>
      <c r="B62" s="358"/>
      <c r="C62" s="113"/>
      <c r="F62" s="358"/>
      <c r="G62" s="358"/>
      <c r="I62" s="358"/>
      <c r="K62" s="106" t="str">
        <f>IF(AND(H62="",J62=""),"", IF(G62="",0, H62*VLOOKUP(G62,VALIDATIONS!$AD$2:$AE$8,2)) +   IF(I62="",0, J62*VLOOKUP(I62,VALIDATIONS!$AF$2:$AG$5,2))  )</f>
        <v/>
      </c>
      <c r="L62" s="113"/>
    </row>
    <row r="63" spans="1:12" x14ac:dyDescent="0.25">
      <c r="A63" s="116"/>
      <c r="B63" s="358"/>
      <c r="C63" s="113"/>
      <c r="F63" s="358"/>
      <c r="G63" s="358"/>
      <c r="I63" s="358"/>
      <c r="K63" s="106" t="str">
        <f>IF(AND(H63="",J63=""),"", IF(G63="",0, H63*VLOOKUP(G63,VALIDATIONS!$AD$2:$AE$8,2)) +   IF(I63="",0, J63*VLOOKUP(I63,VALIDATIONS!$AF$2:$AG$5,2))  )</f>
        <v/>
      </c>
      <c r="L63" s="113"/>
    </row>
    <row r="64" spans="1:12" x14ac:dyDescent="0.25">
      <c r="A64" s="116"/>
      <c r="B64" s="358"/>
      <c r="C64" s="113"/>
      <c r="F64" s="358"/>
      <c r="G64" s="358"/>
      <c r="I64" s="358"/>
      <c r="K64" s="106" t="str">
        <f>IF(AND(H64="",J64=""),"", IF(G64="",0, H64*VLOOKUP(G64,VALIDATIONS!$AD$2:$AE$8,2)) +   IF(I64="",0, J64*VLOOKUP(I64,VALIDATIONS!$AF$2:$AG$5,2))  )</f>
        <v/>
      </c>
      <c r="L64" s="113"/>
    </row>
    <row r="65" spans="1:12" x14ac:dyDescent="0.25">
      <c r="A65" s="116"/>
      <c r="B65" s="358"/>
      <c r="C65" s="113"/>
      <c r="F65" s="358"/>
      <c r="G65" s="358"/>
      <c r="I65" s="358"/>
      <c r="K65" s="106" t="str">
        <f>IF(AND(H65="",J65=""),"", IF(G65="",0, H65*VLOOKUP(G65,VALIDATIONS!$AD$2:$AE$8,2)) +   IF(I65="",0, J65*VLOOKUP(I65,VALIDATIONS!$AF$2:$AG$5,2))  )</f>
        <v/>
      </c>
      <c r="L65" s="113"/>
    </row>
    <row r="66" spans="1:12" x14ac:dyDescent="0.25">
      <c r="A66" s="116"/>
      <c r="B66" s="358"/>
      <c r="C66" s="113"/>
      <c r="F66" s="358"/>
      <c r="G66" s="358"/>
      <c r="I66" s="358"/>
      <c r="K66" s="106" t="str">
        <f>IF(AND(H66="",J66=""),"", IF(G66="",0, H66*VLOOKUP(G66,VALIDATIONS!$AD$2:$AE$8,2)) +   IF(I66="",0, J66*VLOOKUP(I66,VALIDATIONS!$AF$2:$AG$5,2))  )</f>
        <v/>
      </c>
      <c r="L66" s="113"/>
    </row>
    <row r="67" spans="1:12" x14ac:dyDescent="0.25">
      <c r="A67" s="116"/>
      <c r="B67" s="358"/>
      <c r="C67" s="113"/>
      <c r="F67" s="358"/>
      <c r="G67" s="358"/>
      <c r="I67" s="358"/>
      <c r="K67" s="106" t="str">
        <f>IF(AND(H67="",J67=""),"", IF(G67="",0, H67*VLOOKUP(G67,VALIDATIONS!$AD$2:$AE$8,2)) +   IF(I67="",0, J67*VLOOKUP(I67,VALIDATIONS!$AF$2:$AG$5,2))  )</f>
        <v/>
      </c>
      <c r="L67" s="113"/>
    </row>
    <row r="68" spans="1:12" x14ac:dyDescent="0.25">
      <c r="A68" s="116"/>
      <c r="B68" s="358"/>
      <c r="C68" s="113"/>
      <c r="F68" s="358"/>
      <c r="G68" s="358"/>
      <c r="I68" s="358"/>
      <c r="K68" s="106" t="str">
        <f>IF(AND(H68="",J68=""),"", IF(G68="",0, H68*VLOOKUP(G68,VALIDATIONS!$AD$2:$AE$8,2)) +   IF(I68="",0, J68*VLOOKUP(I68,VALIDATIONS!$AF$2:$AG$5,2))  )</f>
        <v/>
      </c>
      <c r="L68" s="113"/>
    </row>
    <row r="69" spans="1:12" x14ac:dyDescent="0.25">
      <c r="A69" s="116"/>
      <c r="B69" s="358"/>
      <c r="C69" s="113"/>
      <c r="F69" s="358"/>
      <c r="G69" s="358"/>
      <c r="I69" s="358"/>
      <c r="K69" s="106" t="str">
        <f>IF(AND(H69="",J69=""),"", IF(G69="",0, H69*VLOOKUP(G69,VALIDATIONS!$AD$2:$AE$8,2)) +   IF(I69="",0, J69*VLOOKUP(I69,VALIDATIONS!$AF$2:$AG$5,2))  )</f>
        <v/>
      </c>
      <c r="L69" s="113"/>
    </row>
    <row r="70" spans="1:12" x14ac:dyDescent="0.25">
      <c r="A70" s="116"/>
      <c r="B70" s="358"/>
      <c r="C70" s="113"/>
      <c r="F70" s="358"/>
      <c r="G70" s="358"/>
      <c r="I70" s="358"/>
      <c r="K70" s="106" t="str">
        <f>IF(AND(H70="",J70=""),"", IF(G70="",0, H70*VLOOKUP(G70,VALIDATIONS!$AD$2:$AE$8,2)) +   IF(I70="",0, J70*VLOOKUP(I70,VALIDATIONS!$AF$2:$AG$5,2))  )</f>
        <v/>
      </c>
      <c r="L70" s="113"/>
    </row>
    <row r="71" spans="1:12" x14ac:dyDescent="0.25">
      <c r="A71" s="116"/>
      <c r="B71" s="358"/>
      <c r="C71" s="113"/>
      <c r="F71" s="358"/>
      <c r="G71" s="358"/>
      <c r="I71" s="358"/>
      <c r="K71" s="106" t="str">
        <f>IF(AND(H71="",J71=""),"", IF(G71="",0, H71*VLOOKUP(G71,VALIDATIONS!$AD$2:$AE$8,2)) +   IF(I71="",0, J71*VLOOKUP(I71,VALIDATIONS!$AF$2:$AG$5,2))  )</f>
        <v/>
      </c>
      <c r="L71" s="113"/>
    </row>
    <row r="72" spans="1:12" x14ac:dyDescent="0.25">
      <c r="A72" s="116"/>
      <c r="B72" s="358"/>
      <c r="C72" s="113"/>
      <c r="F72" s="358"/>
      <c r="G72" s="358"/>
      <c r="I72" s="358"/>
      <c r="K72" s="106" t="str">
        <f>IF(AND(H72="",J72=""),"", IF(G72="",0, H72*VLOOKUP(G72,VALIDATIONS!$AD$2:$AE$8,2)) +   IF(I72="",0, J72*VLOOKUP(I72,VALIDATIONS!$AF$2:$AG$5,2))  )</f>
        <v/>
      </c>
      <c r="L72" s="113"/>
    </row>
    <row r="73" spans="1:12" x14ac:dyDescent="0.25">
      <c r="A73" s="116"/>
      <c r="B73" s="358"/>
      <c r="C73" s="113"/>
      <c r="F73" s="358"/>
      <c r="G73" s="358"/>
      <c r="I73" s="358"/>
      <c r="K73" s="106" t="str">
        <f>IF(AND(H73="",J73=""),"", IF(G73="",0, H73*VLOOKUP(G73,VALIDATIONS!$AD$2:$AE$8,2)) +   IF(I73="",0, J73*VLOOKUP(I73,VALIDATIONS!$AF$2:$AG$5,2))  )</f>
        <v/>
      </c>
      <c r="L73" s="113"/>
    </row>
    <row r="74" spans="1:12" x14ac:dyDescent="0.25">
      <c r="A74" s="116"/>
      <c r="B74" s="358"/>
      <c r="C74" s="113"/>
      <c r="F74" s="358"/>
      <c r="G74" s="358"/>
      <c r="I74" s="358"/>
      <c r="K74" s="106" t="str">
        <f>IF(AND(H74="",J74=""),"", IF(G74="",0, H74*VLOOKUP(G74,VALIDATIONS!$AD$2:$AE$8,2)) +   IF(I74="",0, J74*VLOOKUP(I74,VALIDATIONS!$AF$2:$AG$5,2))  )</f>
        <v/>
      </c>
      <c r="L74" s="113"/>
    </row>
    <row r="75" spans="1:12" x14ac:dyDescent="0.25">
      <c r="A75" s="116"/>
      <c r="B75" s="358"/>
      <c r="C75" s="113"/>
      <c r="F75" s="358"/>
      <c r="G75" s="358"/>
      <c r="I75" s="358"/>
      <c r="K75" s="106" t="str">
        <f>IF(AND(H75="",J75=""),"", IF(G75="",0, H75*VLOOKUP(G75,VALIDATIONS!$AD$2:$AE$8,2)) +   IF(I75="",0, J75*VLOOKUP(I75,VALIDATIONS!$AF$2:$AG$5,2))  )</f>
        <v/>
      </c>
      <c r="L75" s="113"/>
    </row>
    <row r="76" spans="1:12" x14ac:dyDescent="0.25">
      <c r="A76" s="116"/>
      <c r="B76" s="358"/>
      <c r="C76" s="113"/>
      <c r="F76" s="358"/>
      <c r="G76" s="358"/>
      <c r="I76" s="358"/>
      <c r="K76" s="106" t="str">
        <f>IF(AND(H76="",J76=""),"", IF(G76="",0, H76*VLOOKUP(G76,VALIDATIONS!$AD$2:$AE$8,2)) +   IF(I76="",0, J76*VLOOKUP(I76,VALIDATIONS!$AF$2:$AG$5,2))  )</f>
        <v/>
      </c>
      <c r="L76" s="113"/>
    </row>
    <row r="77" spans="1:12" x14ac:dyDescent="0.25">
      <c r="A77" s="116"/>
      <c r="B77" s="358"/>
      <c r="C77" s="113"/>
      <c r="F77" s="358"/>
      <c r="G77" s="358"/>
      <c r="I77" s="358"/>
      <c r="K77" s="106" t="str">
        <f>IF(AND(H77="",J77=""),"", IF(G77="",0, H77*VLOOKUP(G77,VALIDATIONS!$AD$2:$AE$8,2)) +   IF(I77="",0, J77*VLOOKUP(I77,VALIDATIONS!$AF$2:$AG$5,2))  )</f>
        <v/>
      </c>
      <c r="L77" s="113"/>
    </row>
    <row r="78" spans="1:12" x14ac:dyDescent="0.25">
      <c r="A78" s="116"/>
      <c r="B78" s="358"/>
      <c r="C78" s="113"/>
      <c r="F78" s="358"/>
      <c r="G78" s="358"/>
      <c r="I78" s="358"/>
      <c r="K78" s="106" t="str">
        <f>IF(AND(H78="",J78=""),"", IF(G78="",0, H78*VLOOKUP(G78,VALIDATIONS!$AD$2:$AE$8,2)) +   IF(I78="",0, J78*VLOOKUP(I78,VALIDATIONS!$AF$2:$AG$5,2))  )</f>
        <v/>
      </c>
      <c r="L78" s="113"/>
    </row>
    <row r="79" spans="1:12" x14ac:dyDescent="0.25">
      <c r="A79" s="116"/>
      <c r="B79" s="358"/>
      <c r="C79" s="113"/>
      <c r="F79" s="358"/>
      <c r="G79" s="358"/>
      <c r="I79" s="358"/>
      <c r="K79" s="106" t="str">
        <f>IF(AND(H79="",J79=""),"", IF(G79="",0, H79*VLOOKUP(G79,VALIDATIONS!$AD$2:$AE$8,2)) +   IF(I79="",0, J79*VLOOKUP(I79,VALIDATIONS!$AF$2:$AG$5,2))  )</f>
        <v/>
      </c>
      <c r="L79" s="113"/>
    </row>
    <row r="80" spans="1:12" x14ac:dyDescent="0.25">
      <c r="A80" s="116"/>
      <c r="B80" s="358"/>
      <c r="C80" s="113"/>
      <c r="F80" s="358"/>
      <c r="G80" s="358"/>
      <c r="I80" s="358"/>
      <c r="K80" s="106" t="str">
        <f>IF(AND(H80="",J80=""),"", IF(G80="",0, H80*VLOOKUP(G80,VALIDATIONS!$AD$2:$AE$8,2)) +   IF(I80="",0, J80*VLOOKUP(I80,VALIDATIONS!$AF$2:$AG$5,2))  )</f>
        <v/>
      </c>
      <c r="L80" s="113"/>
    </row>
    <row r="81" spans="1:12" x14ac:dyDescent="0.25">
      <c r="A81" s="116"/>
      <c r="B81" s="358"/>
      <c r="C81" s="113"/>
      <c r="F81" s="358"/>
      <c r="G81" s="358"/>
      <c r="I81" s="358"/>
      <c r="K81" s="106" t="str">
        <f>IF(AND(H81="",J81=""),"", IF(G81="",0, H81*VLOOKUP(G81,VALIDATIONS!$AD$2:$AE$8,2)) +   IF(I81="",0, J81*VLOOKUP(I81,VALIDATIONS!$AF$2:$AG$5,2))  )</f>
        <v/>
      </c>
      <c r="L81" s="113"/>
    </row>
    <row r="82" spans="1:12" x14ac:dyDescent="0.25">
      <c r="A82" s="116"/>
      <c r="B82" s="358"/>
      <c r="C82" s="113"/>
      <c r="F82" s="358"/>
      <c r="G82" s="358"/>
      <c r="I82" s="358"/>
      <c r="K82" s="106" t="str">
        <f>IF(AND(H82="",J82=""),"", IF(G82="",0, H82*VLOOKUP(G82,VALIDATIONS!$AD$2:$AE$8,2)) +   IF(I82="",0, J82*VLOOKUP(I82,VALIDATIONS!$AF$2:$AG$5,2))  )</f>
        <v/>
      </c>
      <c r="L82" s="113"/>
    </row>
    <row r="83" spans="1:12" x14ac:dyDescent="0.25">
      <c r="A83" s="116"/>
      <c r="B83" s="358"/>
      <c r="C83" s="113"/>
      <c r="F83" s="358"/>
      <c r="G83" s="358"/>
      <c r="I83" s="358"/>
      <c r="K83" s="106" t="str">
        <f>IF(AND(H83="",J83=""),"", IF(G83="",0, H83*VLOOKUP(G83,VALIDATIONS!$AD$2:$AE$8,2)) +   IF(I83="",0, J83*VLOOKUP(I83,VALIDATIONS!$AF$2:$AG$5,2))  )</f>
        <v/>
      </c>
      <c r="L83" s="113"/>
    </row>
    <row r="84" spans="1:12" x14ac:dyDescent="0.25">
      <c r="A84" s="116"/>
      <c r="B84" s="358"/>
      <c r="C84" s="113"/>
      <c r="F84" s="358"/>
      <c r="G84" s="358"/>
      <c r="I84" s="358"/>
      <c r="K84" s="106" t="str">
        <f>IF(AND(H84="",J84=""),"", IF(G84="",0, H84*VLOOKUP(G84,VALIDATIONS!$AD$2:$AE$8,2)) +   IF(I84="",0, J84*VLOOKUP(I84,VALIDATIONS!$AF$2:$AG$5,2))  )</f>
        <v/>
      </c>
      <c r="L84" s="113"/>
    </row>
    <row r="85" spans="1:12" x14ac:dyDescent="0.25">
      <c r="A85" s="116"/>
      <c r="B85" s="358"/>
      <c r="C85" s="113"/>
      <c r="F85" s="358"/>
      <c r="G85" s="358"/>
      <c r="I85" s="358"/>
      <c r="K85" s="106" t="str">
        <f>IF(AND(H85="",J85=""),"", IF(G85="",0, H85*VLOOKUP(G85,VALIDATIONS!$AD$2:$AE$8,2)) +   IF(I85="",0, J85*VLOOKUP(I85,VALIDATIONS!$AF$2:$AG$5,2))  )</f>
        <v/>
      </c>
      <c r="L85" s="113"/>
    </row>
    <row r="86" spans="1:12" x14ac:dyDescent="0.25">
      <c r="A86" s="116"/>
      <c r="B86" s="358"/>
      <c r="C86" s="113"/>
      <c r="F86" s="358"/>
      <c r="G86" s="358"/>
      <c r="I86" s="358"/>
      <c r="K86" s="106" t="str">
        <f>IF(AND(H86="",J86=""),"", IF(G86="",0, H86*VLOOKUP(G86,VALIDATIONS!$AD$2:$AE$8,2)) +   IF(I86="",0, J86*VLOOKUP(I86,VALIDATIONS!$AF$2:$AG$5,2))  )</f>
        <v/>
      </c>
      <c r="L86" s="113"/>
    </row>
    <row r="87" spans="1:12" x14ac:dyDescent="0.25">
      <c r="A87" s="116"/>
      <c r="B87" s="358"/>
      <c r="C87" s="113"/>
      <c r="F87" s="358"/>
      <c r="G87" s="358"/>
      <c r="I87" s="358"/>
      <c r="K87" s="106" t="str">
        <f>IF(AND(H87="",J87=""),"", IF(G87="",0, H87*VLOOKUP(G87,VALIDATIONS!$AD$2:$AE$8,2)) +   IF(I87="",0, J87*VLOOKUP(I87,VALIDATIONS!$AF$2:$AG$5,2))  )</f>
        <v/>
      </c>
      <c r="L87" s="113"/>
    </row>
    <row r="88" spans="1:12" x14ac:dyDescent="0.25">
      <c r="A88" s="116"/>
      <c r="B88" s="358"/>
      <c r="C88" s="113"/>
      <c r="F88" s="358"/>
      <c r="G88" s="358"/>
      <c r="I88" s="358"/>
      <c r="K88" s="106" t="str">
        <f>IF(AND(H88="",J88=""),"", IF(G88="",0, H88*VLOOKUP(G88,VALIDATIONS!$AD$2:$AE$8,2)) +   IF(I88="",0, J88*VLOOKUP(I88,VALIDATIONS!$AF$2:$AG$5,2))  )</f>
        <v/>
      </c>
      <c r="L88" s="113"/>
    </row>
    <row r="89" spans="1:12" x14ac:dyDescent="0.25">
      <c r="A89" s="116"/>
      <c r="B89" s="358"/>
      <c r="C89" s="113"/>
      <c r="F89" s="358"/>
      <c r="G89" s="358"/>
      <c r="I89" s="358"/>
      <c r="K89" s="106" t="str">
        <f>IF(AND(H89="",J89=""),"", IF(G89="",0, H89*VLOOKUP(G89,VALIDATIONS!$AD$2:$AE$8,2)) +   IF(I89="",0, J89*VLOOKUP(I89,VALIDATIONS!$AF$2:$AG$5,2))  )</f>
        <v/>
      </c>
      <c r="L89" s="113"/>
    </row>
    <row r="90" spans="1:12" x14ac:dyDescent="0.25">
      <c r="A90" s="116"/>
      <c r="B90" s="358"/>
      <c r="C90" s="113"/>
      <c r="F90" s="358"/>
      <c r="G90" s="358"/>
      <c r="I90" s="358"/>
      <c r="K90" s="106" t="str">
        <f>IF(AND(H90="",J90=""),"", IF(G90="",0, H90*VLOOKUP(G90,VALIDATIONS!$AD$2:$AE$8,2)) +   IF(I90="",0, J90*VLOOKUP(I90,VALIDATIONS!$AF$2:$AG$5,2))  )</f>
        <v/>
      </c>
      <c r="L90" s="113"/>
    </row>
    <row r="91" spans="1:12" x14ac:dyDescent="0.25">
      <c r="A91" s="116"/>
      <c r="B91" s="358"/>
      <c r="C91" s="113"/>
      <c r="F91" s="358"/>
      <c r="G91" s="358"/>
      <c r="I91" s="358"/>
      <c r="K91" s="106" t="str">
        <f>IF(AND(H91="",J91=""),"", IF(G91="",0, H91*VLOOKUP(G91,VALIDATIONS!$AD$2:$AE$8,2)) +   IF(I91="",0, J91*VLOOKUP(I91,VALIDATIONS!$AF$2:$AG$5,2))  )</f>
        <v/>
      </c>
      <c r="L91" s="113"/>
    </row>
    <row r="92" spans="1:12" x14ac:dyDescent="0.25">
      <c r="A92" s="116"/>
      <c r="B92" s="358"/>
      <c r="C92" s="113"/>
      <c r="F92" s="358"/>
      <c r="G92" s="358"/>
      <c r="I92" s="358"/>
      <c r="K92" s="106" t="str">
        <f>IF(AND(H92="",J92=""),"", IF(G92="",0, H92*VLOOKUP(G92,VALIDATIONS!$AD$2:$AE$8,2)) +   IF(I92="",0, J92*VLOOKUP(I92,VALIDATIONS!$AF$2:$AG$5,2))  )</f>
        <v/>
      </c>
      <c r="L92" s="113"/>
    </row>
    <row r="93" spans="1:12" x14ac:dyDescent="0.25">
      <c r="A93" s="116"/>
      <c r="B93" s="358"/>
      <c r="C93" s="113"/>
      <c r="F93" s="358"/>
      <c r="G93" s="358"/>
      <c r="I93" s="358"/>
      <c r="K93" s="106" t="str">
        <f>IF(AND(H93="",J93=""),"", IF(G93="",0, H93*VLOOKUP(G93,VALIDATIONS!$AD$2:$AE$8,2)) +   IF(I93="",0, J93*VLOOKUP(I93,VALIDATIONS!$AF$2:$AG$5,2))  )</f>
        <v/>
      </c>
      <c r="L93" s="113"/>
    </row>
    <row r="94" spans="1:12" x14ac:dyDescent="0.25">
      <c r="A94" s="116"/>
      <c r="B94" s="358"/>
      <c r="C94" s="113"/>
      <c r="F94" s="358"/>
      <c r="G94" s="358"/>
      <c r="I94" s="358"/>
      <c r="K94" s="106" t="str">
        <f>IF(AND(H94="",J94=""),"", IF(G94="",0, H94*VLOOKUP(G94,VALIDATIONS!$AD$2:$AE$8,2)) +   IF(I94="",0, J94*VLOOKUP(I94,VALIDATIONS!$AF$2:$AG$5,2))  )</f>
        <v/>
      </c>
      <c r="L94" s="113"/>
    </row>
    <row r="95" spans="1:12" x14ac:dyDescent="0.25">
      <c r="A95" s="116"/>
      <c r="B95" s="358"/>
      <c r="C95" s="113"/>
      <c r="F95" s="358"/>
      <c r="G95" s="358"/>
      <c r="I95" s="358"/>
      <c r="K95" s="106" t="str">
        <f>IF(AND(H95="",J95=""),"", IF(G95="",0, H95*VLOOKUP(G95,VALIDATIONS!$AD$2:$AE$8,2)) +   IF(I95="",0, J95*VLOOKUP(I95,VALIDATIONS!$AF$2:$AG$5,2))  )</f>
        <v/>
      </c>
      <c r="L95" s="113"/>
    </row>
    <row r="96" spans="1:12" x14ac:dyDescent="0.25">
      <c r="A96" s="116"/>
      <c r="B96" s="358"/>
      <c r="C96" s="113"/>
      <c r="F96" s="358"/>
      <c r="G96" s="358"/>
      <c r="I96" s="358"/>
      <c r="K96" s="106" t="str">
        <f>IF(AND(H96="",J96=""),"", IF(G96="",0, H96*VLOOKUP(G96,VALIDATIONS!$AD$2:$AE$8,2)) +   IF(I96="",0, J96*VLOOKUP(I96,VALIDATIONS!$AF$2:$AG$5,2))  )</f>
        <v/>
      </c>
      <c r="L96" s="113"/>
    </row>
    <row r="97" spans="1:12" x14ac:dyDescent="0.25">
      <c r="A97" s="116"/>
      <c r="B97" s="358"/>
      <c r="C97" s="113"/>
      <c r="F97" s="358"/>
      <c r="G97" s="358"/>
      <c r="I97" s="358"/>
      <c r="K97" s="106" t="str">
        <f>IF(AND(H97="",J97=""),"", IF(G97="",0, H97*VLOOKUP(G97,VALIDATIONS!$AD$2:$AE$8,2)) +   IF(I97="",0, J97*VLOOKUP(I97,VALIDATIONS!$AF$2:$AG$5,2))  )</f>
        <v/>
      </c>
      <c r="L97" s="113"/>
    </row>
    <row r="98" spans="1:12" x14ac:dyDescent="0.25">
      <c r="A98" s="116"/>
      <c r="B98" s="358"/>
      <c r="C98" s="113"/>
      <c r="F98" s="358"/>
      <c r="G98" s="358"/>
      <c r="I98" s="358"/>
      <c r="K98" s="106" t="str">
        <f>IF(AND(H98="",J98=""),"", IF(G98="",0, H98*VLOOKUP(G98,VALIDATIONS!$AD$2:$AE$8,2)) +   IF(I98="",0, J98*VLOOKUP(I98,VALIDATIONS!$AF$2:$AG$5,2))  )</f>
        <v/>
      </c>
      <c r="L98" s="113"/>
    </row>
    <row r="99" spans="1:12" x14ac:dyDescent="0.25">
      <c r="A99" s="116"/>
      <c r="B99" s="358"/>
      <c r="C99" s="113"/>
      <c r="F99" s="358"/>
      <c r="G99" s="358"/>
      <c r="I99" s="358"/>
      <c r="K99" s="106" t="str">
        <f>IF(AND(H99="",J99=""),"", IF(G99="",0, H99*VLOOKUP(G99,VALIDATIONS!$AD$2:$AE$8,2)) +   IF(I99="",0, J99*VLOOKUP(I99,VALIDATIONS!$AF$2:$AG$5,2))  )</f>
        <v/>
      </c>
      <c r="L99" s="113"/>
    </row>
    <row r="100" spans="1:12" x14ac:dyDescent="0.25">
      <c r="A100" s="116"/>
      <c r="B100" s="358"/>
      <c r="C100" s="113"/>
      <c r="F100" s="358"/>
      <c r="G100" s="358"/>
      <c r="I100" s="358"/>
      <c r="K100" s="106" t="str">
        <f>IF(AND(H100="",J100=""),"", IF(G100="",0, H100*VLOOKUP(G100,VALIDATIONS!$AD$2:$AE$8,2)) +   IF(I100="",0, J100*VLOOKUP(I100,VALIDATIONS!$AF$2:$AG$5,2))  )</f>
        <v/>
      </c>
      <c r="L100" s="113"/>
    </row>
    <row r="101" spans="1:12" x14ac:dyDescent="0.25">
      <c r="A101" s="116"/>
      <c r="B101" s="358"/>
      <c r="C101" s="113"/>
      <c r="F101" s="358"/>
      <c r="G101" s="358"/>
      <c r="I101" s="358"/>
      <c r="K101" s="106" t="str">
        <f>IF(AND(H101="",J101=""),"", IF(G101="",0, H101*VLOOKUP(G101,VALIDATIONS!$AD$2:$AE$8,2)) +   IF(I101="",0, J101*VLOOKUP(I101,VALIDATIONS!$AF$2:$AG$5,2))  )</f>
        <v/>
      </c>
      <c r="L101" s="113"/>
    </row>
    <row r="102" spans="1:12" x14ac:dyDescent="0.25">
      <c r="A102" s="116"/>
      <c r="B102" s="358"/>
      <c r="C102" s="113"/>
      <c r="F102" s="358"/>
      <c r="G102" s="358"/>
      <c r="I102" s="358"/>
      <c r="K102" s="106" t="str">
        <f>IF(AND(H102="",J102=""),"", IF(G102="",0, H102*VLOOKUP(G102,VALIDATIONS!$AD$2:$AE$8,2)) +   IF(I102="",0, J102*VLOOKUP(I102,VALIDATIONS!$AF$2:$AG$5,2))  )</f>
        <v/>
      </c>
      <c r="L102" s="113"/>
    </row>
    <row r="103" spans="1:12" x14ac:dyDescent="0.25">
      <c r="A103" s="116"/>
      <c r="B103" s="358"/>
      <c r="C103" s="113"/>
      <c r="F103" s="358"/>
      <c r="G103" s="358"/>
      <c r="I103" s="358"/>
      <c r="K103" s="106" t="str">
        <f>IF(AND(H103="",J103=""),"", IF(G103="",0, H103*VLOOKUP(G103,VALIDATIONS!$AD$2:$AE$8,2)) +   IF(I103="",0, J103*VLOOKUP(I103,VALIDATIONS!$AF$2:$AG$5,2))  )</f>
        <v/>
      </c>
      <c r="L103" s="113"/>
    </row>
    <row r="104" spans="1:12" x14ac:dyDescent="0.25">
      <c r="A104" s="116"/>
      <c r="B104" s="358"/>
      <c r="C104" s="113"/>
      <c r="F104" s="358"/>
      <c r="G104" s="358"/>
      <c r="I104" s="358"/>
      <c r="K104" s="106" t="str">
        <f>IF(AND(H104="",J104=""),"", IF(G104="",0, H104*VLOOKUP(G104,VALIDATIONS!$AD$2:$AE$8,2)) +   IF(I104="",0, J104*VLOOKUP(I104,VALIDATIONS!$AF$2:$AG$5,2))  )</f>
        <v/>
      </c>
      <c r="L104" s="113"/>
    </row>
    <row r="105" spans="1:12" x14ac:dyDescent="0.25">
      <c r="A105" s="116"/>
      <c r="B105" s="358"/>
      <c r="C105" s="113"/>
      <c r="F105" s="358"/>
      <c r="G105" s="358"/>
      <c r="I105" s="358"/>
      <c r="K105" s="106" t="str">
        <f>IF(AND(H105="",J105=""),"", IF(G105="",0, H105*VLOOKUP(G105,VALIDATIONS!$AD$2:$AE$8,2)) +   IF(I105="",0, J105*VLOOKUP(I105,VALIDATIONS!$AF$2:$AG$5,2))  )</f>
        <v/>
      </c>
      <c r="L105" s="113"/>
    </row>
    <row r="106" spans="1:12" x14ac:dyDescent="0.25">
      <c r="A106" s="116"/>
      <c r="B106" s="358"/>
      <c r="C106" s="113"/>
      <c r="F106" s="358"/>
      <c r="G106" s="358"/>
      <c r="I106" s="358"/>
      <c r="K106" s="106" t="str">
        <f>IF(AND(H106="",J106=""),"", IF(G106="",0, H106*VLOOKUP(G106,VALIDATIONS!$AD$2:$AE$8,2)) +   IF(I106="",0, J106*VLOOKUP(I106,VALIDATIONS!$AF$2:$AG$5,2))  )</f>
        <v/>
      </c>
      <c r="L106" s="113"/>
    </row>
    <row r="107" spans="1:12" x14ac:dyDescent="0.25">
      <c r="A107" s="116"/>
      <c r="B107" s="358"/>
      <c r="C107" s="113"/>
      <c r="F107" s="358"/>
      <c r="G107" s="358"/>
      <c r="I107" s="358"/>
      <c r="K107" s="106" t="str">
        <f>IF(AND(H107="",J107=""),"", IF(G107="",0, H107*VLOOKUP(G107,VALIDATIONS!$AD$2:$AE$8,2)) +   IF(I107="",0, J107*VLOOKUP(I107,VALIDATIONS!$AF$2:$AG$5,2))  )</f>
        <v/>
      </c>
      <c r="L107" s="113"/>
    </row>
    <row r="108" spans="1:12" x14ac:dyDescent="0.25">
      <c r="A108" s="116"/>
      <c r="B108" s="358"/>
      <c r="C108" s="113"/>
      <c r="F108" s="358"/>
      <c r="G108" s="358"/>
      <c r="I108" s="358"/>
      <c r="K108" s="106" t="str">
        <f>IF(AND(H108="",J108=""),"", IF(G108="",0, H108*VLOOKUP(G108,VALIDATIONS!$AD$2:$AE$8,2)) +   IF(I108="",0, J108*VLOOKUP(I108,VALIDATIONS!$AF$2:$AG$5,2))  )</f>
        <v/>
      </c>
      <c r="L108" s="113"/>
    </row>
    <row r="109" spans="1:12" x14ac:dyDescent="0.25">
      <c r="A109" s="116"/>
      <c r="B109" s="358"/>
      <c r="C109" s="113"/>
      <c r="F109" s="358"/>
      <c r="G109" s="358"/>
      <c r="I109" s="358"/>
      <c r="K109" s="106" t="str">
        <f>IF(AND(H109="",J109=""),"", IF(G109="",0, H109*VLOOKUP(G109,VALIDATIONS!$AD$2:$AE$8,2)) +   IF(I109="",0, J109*VLOOKUP(I109,VALIDATIONS!$AF$2:$AG$5,2))  )</f>
        <v/>
      </c>
      <c r="L109" s="113"/>
    </row>
    <row r="110" spans="1:12" x14ac:dyDescent="0.25">
      <c r="A110" s="116"/>
      <c r="B110" s="358"/>
      <c r="C110" s="113"/>
      <c r="F110" s="358"/>
      <c r="G110" s="358"/>
      <c r="I110" s="358"/>
      <c r="K110" s="106" t="str">
        <f>IF(AND(H110="",J110=""),"", IF(G110="",0, H110*VLOOKUP(G110,VALIDATIONS!$AD$2:$AE$8,2)) +   IF(I110="",0, J110*VLOOKUP(I110,VALIDATIONS!$AF$2:$AG$5,2))  )</f>
        <v/>
      </c>
      <c r="L110" s="113"/>
    </row>
    <row r="111" spans="1:12" x14ac:dyDescent="0.25">
      <c r="A111" s="116"/>
      <c r="B111" s="358"/>
      <c r="C111" s="113"/>
      <c r="F111" s="358"/>
      <c r="G111" s="358"/>
      <c r="I111" s="358"/>
      <c r="K111" s="106" t="str">
        <f>IF(AND(H111="",J111=""),"", IF(G111="",0, H111*VLOOKUP(G111,VALIDATIONS!$AD$2:$AE$8,2)) +   IF(I111="",0, J111*VLOOKUP(I111,VALIDATIONS!$AF$2:$AG$5,2))  )</f>
        <v/>
      </c>
      <c r="L111" s="113"/>
    </row>
    <row r="112" spans="1:12" x14ac:dyDescent="0.25">
      <c r="A112" s="116"/>
      <c r="B112" s="358"/>
      <c r="C112" s="113"/>
      <c r="F112" s="358"/>
      <c r="G112" s="358"/>
      <c r="I112" s="358"/>
      <c r="K112" s="106" t="str">
        <f>IF(AND(H112="",J112=""),"", IF(G112="",0, H112*VLOOKUP(G112,VALIDATIONS!$AD$2:$AE$8,2)) +   IF(I112="",0, J112*VLOOKUP(I112,VALIDATIONS!$AF$2:$AG$5,2))  )</f>
        <v/>
      </c>
      <c r="L112" s="113"/>
    </row>
    <row r="113" spans="1:12" x14ac:dyDescent="0.25">
      <c r="A113" s="116"/>
      <c r="B113" s="358"/>
      <c r="C113" s="113"/>
      <c r="F113" s="358"/>
      <c r="G113" s="358"/>
      <c r="I113" s="358"/>
      <c r="K113" s="106" t="str">
        <f>IF(AND(H113="",J113=""),"", IF(G113="",0, H113*VLOOKUP(G113,VALIDATIONS!$AD$2:$AE$8,2)) +   IF(I113="",0, J113*VLOOKUP(I113,VALIDATIONS!$AF$2:$AG$5,2))  )</f>
        <v/>
      </c>
      <c r="L113" s="113"/>
    </row>
    <row r="114" spans="1:12" x14ac:dyDescent="0.25">
      <c r="A114" s="116"/>
      <c r="B114" s="358"/>
      <c r="C114" s="113"/>
      <c r="F114" s="358"/>
      <c r="G114" s="358"/>
      <c r="I114" s="358"/>
      <c r="K114" s="106" t="str">
        <f>IF(AND(H114="",J114=""),"", IF(G114="",0, H114*VLOOKUP(G114,VALIDATIONS!$AD$2:$AE$8,2)) +   IF(I114="",0, J114*VLOOKUP(I114,VALIDATIONS!$AF$2:$AG$5,2))  )</f>
        <v/>
      </c>
      <c r="L114" s="113"/>
    </row>
    <row r="115" spans="1:12" x14ac:dyDescent="0.25">
      <c r="A115" s="116"/>
      <c r="B115" s="358"/>
      <c r="C115" s="113"/>
      <c r="F115" s="358"/>
      <c r="G115" s="358"/>
      <c r="I115" s="358"/>
      <c r="K115" s="106" t="str">
        <f>IF(AND(H115="",J115=""),"", IF(G115="",0, H115*VLOOKUP(G115,VALIDATIONS!$AD$2:$AE$8,2)) +   IF(I115="",0, J115*VLOOKUP(I115,VALIDATIONS!$AF$2:$AG$5,2))  )</f>
        <v/>
      </c>
      <c r="L115" s="113"/>
    </row>
    <row r="116" spans="1:12" x14ac:dyDescent="0.25">
      <c r="A116" s="116"/>
      <c r="B116" s="358"/>
      <c r="C116" s="113"/>
      <c r="F116" s="358"/>
      <c r="G116" s="358"/>
      <c r="I116" s="358"/>
      <c r="K116" s="106" t="str">
        <f>IF(AND(H116="",J116=""),"", IF(G116="",0, H116*VLOOKUP(G116,VALIDATIONS!$AD$2:$AE$8,2)) +   IF(I116="",0, J116*VLOOKUP(I116,VALIDATIONS!$AF$2:$AG$5,2))  )</f>
        <v/>
      </c>
      <c r="L116" s="113"/>
    </row>
    <row r="117" spans="1:12" x14ac:dyDescent="0.25">
      <c r="A117" s="116"/>
      <c r="B117" s="358"/>
      <c r="C117" s="113"/>
      <c r="F117" s="358"/>
      <c r="G117" s="358"/>
      <c r="I117" s="358"/>
      <c r="K117" s="106" t="str">
        <f>IF(AND(H117="",J117=""),"", IF(G117="",0, H117*VLOOKUP(G117,VALIDATIONS!$AD$2:$AE$8,2)) +   IF(I117="",0, J117*VLOOKUP(I117,VALIDATIONS!$AF$2:$AG$5,2))  )</f>
        <v/>
      </c>
      <c r="L117" s="113"/>
    </row>
    <row r="118" spans="1:12" x14ac:dyDescent="0.25">
      <c r="A118" s="116"/>
      <c r="B118" s="358"/>
      <c r="C118" s="113"/>
      <c r="F118" s="358"/>
      <c r="G118" s="358"/>
      <c r="I118" s="358"/>
      <c r="K118" s="106" t="str">
        <f>IF(AND(H118="",J118=""),"", IF(G118="",0, H118*VLOOKUP(G118,VALIDATIONS!$AD$2:$AE$8,2)) +   IF(I118="",0, J118*VLOOKUP(I118,VALIDATIONS!$AF$2:$AG$5,2))  )</f>
        <v/>
      </c>
      <c r="L118" s="113"/>
    </row>
    <row r="119" spans="1:12" x14ac:dyDescent="0.25">
      <c r="A119" s="116"/>
      <c r="B119" s="358"/>
      <c r="C119" s="113"/>
      <c r="F119" s="358"/>
      <c r="G119" s="358"/>
      <c r="I119" s="358"/>
      <c r="K119" s="106" t="str">
        <f>IF(AND(H119="",J119=""),"", IF(G119="",0, H119*VLOOKUP(G119,VALIDATIONS!$AD$2:$AE$8,2)) +   IF(I119="",0, J119*VLOOKUP(I119,VALIDATIONS!$AF$2:$AG$5,2))  )</f>
        <v/>
      </c>
      <c r="L119" s="113"/>
    </row>
    <row r="120" spans="1:12" x14ac:dyDescent="0.25">
      <c r="A120" s="116"/>
      <c r="B120" s="358"/>
      <c r="C120" s="113"/>
      <c r="F120" s="358"/>
      <c r="G120" s="358"/>
      <c r="I120" s="358"/>
      <c r="K120" s="106" t="str">
        <f>IF(AND(H120="",J120=""),"", IF(G120="",0, H120*VLOOKUP(G120,VALIDATIONS!$AD$2:$AE$8,2)) +   IF(I120="",0, J120*VLOOKUP(I120,VALIDATIONS!$AF$2:$AG$5,2))  )</f>
        <v/>
      </c>
      <c r="L120" s="113"/>
    </row>
    <row r="121" spans="1:12" x14ac:dyDescent="0.25">
      <c r="A121" s="116"/>
      <c r="B121" s="358"/>
      <c r="C121" s="113"/>
      <c r="F121" s="358"/>
      <c r="G121" s="358"/>
      <c r="I121" s="358"/>
      <c r="K121" s="106" t="str">
        <f>IF(AND(H121="",J121=""),"", IF(G121="",0, H121*VLOOKUP(G121,VALIDATIONS!$AD$2:$AE$8,2)) +   IF(I121="",0, J121*VLOOKUP(I121,VALIDATIONS!$AF$2:$AG$5,2))  )</f>
        <v/>
      </c>
      <c r="L121" s="113"/>
    </row>
    <row r="122" spans="1:12" x14ac:dyDescent="0.25">
      <c r="A122" s="116"/>
      <c r="B122" s="358"/>
      <c r="C122" s="113"/>
      <c r="F122" s="358"/>
      <c r="G122" s="358"/>
      <c r="I122" s="358"/>
      <c r="K122" s="106" t="str">
        <f>IF(AND(H122="",J122=""),"", IF(G122="",0, H122*VLOOKUP(G122,VALIDATIONS!$AD$2:$AE$8,2)) +   IF(I122="",0, J122*VLOOKUP(I122,VALIDATIONS!$AF$2:$AG$5,2))  )</f>
        <v/>
      </c>
      <c r="L122" s="113"/>
    </row>
    <row r="123" spans="1:12" x14ac:dyDescent="0.25">
      <c r="A123" s="116"/>
      <c r="B123" s="358"/>
      <c r="C123" s="113"/>
      <c r="F123" s="358"/>
      <c r="G123" s="358"/>
      <c r="I123" s="358"/>
      <c r="K123" s="106" t="str">
        <f>IF(AND(H123="",J123=""),"", IF(G123="",0, H123*VLOOKUP(G123,VALIDATIONS!$AD$2:$AE$8,2)) +   IF(I123="",0, J123*VLOOKUP(I123,VALIDATIONS!$AF$2:$AG$5,2))  )</f>
        <v/>
      </c>
      <c r="L123" s="113"/>
    </row>
    <row r="124" spans="1:12" x14ac:dyDescent="0.25">
      <c r="A124" s="116"/>
      <c r="B124" s="358"/>
      <c r="C124" s="113"/>
      <c r="F124" s="358"/>
      <c r="G124" s="358"/>
      <c r="I124" s="358"/>
      <c r="K124" s="106" t="str">
        <f>IF(AND(H124="",J124=""),"", IF(G124="",0, H124*VLOOKUP(G124,VALIDATIONS!$AD$2:$AE$8,2)) +   IF(I124="",0, J124*VLOOKUP(I124,VALIDATIONS!$AF$2:$AG$5,2))  )</f>
        <v/>
      </c>
      <c r="L124" s="113"/>
    </row>
    <row r="125" spans="1:12" x14ac:dyDescent="0.25">
      <c r="A125" s="116"/>
      <c r="B125" s="358"/>
      <c r="C125" s="113"/>
      <c r="F125" s="358"/>
      <c r="G125" s="358"/>
      <c r="I125" s="358"/>
      <c r="K125" s="106" t="str">
        <f>IF(AND(H125="",J125=""),"", IF(G125="",0, H125*VLOOKUP(G125,VALIDATIONS!$AD$2:$AE$8,2)) +   IF(I125="",0, J125*VLOOKUP(I125,VALIDATIONS!$AF$2:$AG$5,2))  )</f>
        <v/>
      </c>
      <c r="L125" s="113"/>
    </row>
    <row r="126" spans="1:12" x14ac:dyDescent="0.25">
      <c r="A126" s="116"/>
      <c r="B126" s="358"/>
      <c r="C126" s="113"/>
      <c r="F126" s="358"/>
      <c r="G126" s="358"/>
      <c r="I126" s="358"/>
      <c r="K126" s="106" t="str">
        <f>IF(AND(H126="",J126=""),"", IF(G126="",0, H126*VLOOKUP(G126,VALIDATIONS!$AD$2:$AE$8,2)) +   IF(I126="",0, J126*VLOOKUP(I126,VALIDATIONS!$AF$2:$AG$5,2))  )</f>
        <v/>
      </c>
      <c r="L126" s="113"/>
    </row>
    <row r="127" spans="1:12" x14ac:dyDescent="0.25">
      <c r="A127" s="116"/>
      <c r="B127" s="358"/>
      <c r="C127" s="113"/>
      <c r="F127" s="358"/>
      <c r="G127" s="358"/>
      <c r="I127" s="358"/>
      <c r="K127" s="106" t="str">
        <f>IF(AND(H127="",J127=""),"", IF(G127="",0, H127*VLOOKUP(G127,VALIDATIONS!$AD$2:$AE$8,2)) +   IF(I127="",0, J127*VLOOKUP(I127,VALIDATIONS!$AF$2:$AG$5,2))  )</f>
        <v/>
      </c>
      <c r="L127" s="113"/>
    </row>
    <row r="128" spans="1:12" x14ac:dyDescent="0.25">
      <c r="A128" s="116"/>
      <c r="B128" s="358"/>
      <c r="C128" s="113"/>
      <c r="F128" s="358"/>
      <c r="G128" s="358"/>
      <c r="I128" s="358"/>
      <c r="K128" s="106" t="str">
        <f>IF(AND(H128="",J128=""),"", IF(G128="",0, H128*VLOOKUP(G128,VALIDATIONS!$AD$2:$AE$8,2)) +   IF(I128="",0, J128*VLOOKUP(I128,VALIDATIONS!$AF$2:$AG$5,2))  )</f>
        <v/>
      </c>
      <c r="L128" s="113"/>
    </row>
    <row r="129" spans="1:12" x14ac:dyDescent="0.25">
      <c r="A129" s="116"/>
      <c r="B129" s="358"/>
      <c r="C129" s="113"/>
      <c r="F129" s="358"/>
      <c r="G129" s="358"/>
      <c r="I129" s="358"/>
      <c r="K129" s="106" t="str">
        <f>IF(AND(H129="",J129=""),"", IF(G129="",0, H129*VLOOKUP(G129,VALIDATIONS!$AD$2:$AE$8,2)) +   IF(I129="",0, J129*VLOOKUP(I129,VALIDATIONS!$AF$2:$AG$5,2))  )</f>
        <v/>
      </c>
      <c r="L129" s="113"/>
    </row>
    <row r="130" spans="1:12" x14ac:dyDescent="0.25">
      <c r="A130" s="116"/>
      <c r="B130" s="358"/>
      <c r="C130" s="113"/>
      <c r="F130" s="358"/>
      <c r="G130" s="358"/>
      <c r="I130" s="358"/>
      <c r="K130" s="106" t="str">
        <f>IF(AND(H130="",J130=""),"", IF(G130="",0, H130*VLOOKUP(G130,VALIDATIONS!$AD$2:$AE$8,2)) +   IF(I130="",0, J130*VLOOKUP(I130,VALIDATIONS!$AF$2:$AG$5,2))  )</f>
        <v/>
      </c>
      <c r="L130" s="113"/>
    </row>
    <row r="131" spans="1:12" x14ac:dyDescent="0.25">
      <c r="A131" s="116"/>
      <c r="B131" s="358"/>
      <c r="C131" s="113"/>
      <c r="F131" s="358"/>
      <c r="G131" s="358"/>
      <c r="I131" s="358"/>
      <c r="K131" s="106" t="str">
        <f>IF(AND(H131="",J131=""),"", IF(G131="",0, H131*VLOOKUP(G131,VALIDATIONS!$AD$2:$AE$8,2)) +   IF(I131="",0, J131*VLOOKUP(I131,VALIDATIONS!$AF$2:$AG$5,2))  )</f>
        <v/>
      </c>
      <c r="L131" s="113"/>
    </row>
    <row r="132" spans="1:12" x14ac:dyDescent="0.25">
      <c r="A132" s="116"/>
      <c r="B132" s="358"/>
      <c r="C132" s="113"/>
      <c r="F132" s="358"/>
      <c r="G132" s="358"/>
      <c r="I132" s="358"/>
      <c r="K132" s="106" t="str">
        <f>IF(AND(H132="",J132=""),"", IF(G132="",0, H132*VLOOKUP(G132,VALIDATIONS!$AD$2:$AE$8,2)) +   IF(I132="",0, J132*VLOOKUP(I132,VALIDATIONS!$AF$2:$AG$5,2))  )</f>
        <v/>
      </c>
      <c r="L132" s="113"/>
    </row>
    <row r="133" spans="1:12" x14ac:dyDescent="0.25">
      <c r="A133" s="116"/>
      <c r="B133" s="358"/>
      <c r="C133" s="113"/>
      <c r="F133" s="358"/>
      <c r="G133" s="358"/>
      <c r="I133" s="358"/>
      <c r="K133" s="106" t="str">
        <f>IF(AND(H133="",J133=""),"", IF(G133="",0, H133*VLOOKUP(G133,VALIDATIONS!$AD$2:$AE$8,2)) +   IF(I133="",0, J133*VLOOKUP(I133,VALIDATIONS!$AF$2:$AG$5,2))  )</f>
        <v/>
      </c>
      <c r="L133" s="113"/>
    </row>
    <row r="134" spans="1:12" x14ac:dyDescent="0.25">
      <c r="A134" s="116"/>
      <c r="B134" s="358"/>
      <c r="C134" s="113"/>
      <c r="F134" s="358"/>
      <c r="G134" s="358"/>
      <c r="I134" s="358"/>
      <c r="K134" s="106" t="str">
        <f>IF(AND(H134="",J134=""),"", IF(G134="",0, H134*VLOOKUP(G134,VALIDATIONS!$AD$2:$AE$8,2)) +   IF(I134="",0, J134*VLOOKUP(I134,VALIDATIONS!$AF$2:$AG$5,2))  )</f>
        <v/>
      </c>
      <c r="L134" s="113"/>
    </row>
    <row r="135" spans="1:12" x14ac:dyDescent="0.25">
      <c r="A135" s="116"/>
      <c r="B135" s="358"/>
      <c r="C135" s="113"/>
      <c r="F135" s="358"/>
      <c r="G135" s="358"/>
      <c r="I135" s="358"/>
      <c r="K135" s="106" t="str">
        <f>IF(AND(H135="",J135=""),"", IF(G135="",0, H135*VLOOKUP(G135,VALIDATIONS!$AD$2:$AE$8,2)) +   IF(I135="",0, J135*VLOOKUP(I135,VALIDATIONS!$AF$2:$AG$5,2))  )</f>
        <v/>
      </c>
      <c r="L135" s="113"/>
    </row>
    <row r="136" spans="1:12" x14ac:dyDescent="0.25">
      <c r="A136" s="116"/>
      <c r="B136" s="358"/>
      <c r="C136" s="113"/>
      <c r="F136" s="358"/>
      <c r="G136" s="358"/>
      <c r="I136" s="358"/>
      <c r="K136" s="106" t="str">
        <f>IF(AND(H136="",J136=""),"", IF(G136="",0, H136*VLOOKUP(G136,VALIDATIONS!$AD$2:$AE$8,2)) +   IF(I136="",0, J136*VLOOKUP(I136,VALIDATIONS!$AF$2:$AG$5,2))  )</f>
        <v/>
      </c>
      <c r="L136" s="113"/>
    </row>
    <row r="137" spans="1:12" x14ac:dyDescent="0.25">
      <c r="A137" s="116"/>
      <c r="B137" s="358"/>
      <c r="C137" s="113"/>
      <c r="F137" s="358"/>
      <c r="G137" s="358"/>
      <c r="I137" s="358"/>
      <c r="K137" s="106" t="str">
        <f>IF(AND(H137="",J137=""),"", IF(G137="",0, H137*VLOOKUP(G137,VALIDATIONS!$AD$2:$AE$8,2)) +   IF(I137="",0, J137*VLOOKUP(I137,VALIDATIONS!$AF$2:$AG$5,2))  )</f>
        <v/>
      </c>
      <c r="L137" s="113"/>
    </row>
    <row r="138" spans="1:12" x14ac:dyDescent="0.25">
      <c r="A138" s="116"/>
      <c r="B138" s="358"/>
      <c r="C138" s="113"/>
      <c r="F138" s="358"/>
      <c r="G138" s="358"/>
      <c r="I138" s="358"/>
      <c r="K138" s="106" t="str">
        <f>IF(AND(H138="",J138=""),"", IF(G138="",0, H138*VLOOKUP(G138,VALIDATIONS!$AD$2:$AE$8,2)) +   IF(I138="",0, J138*VLOOKUP(I138,VALIDATIONS!$AF$2:$AG$5,2))  )</f>
        <v/>
      </c>
      <c r="L138" s="113"/>
    </row>
    <row r="139" spans="1:12" x14ac:dyDescent="0.25">
      <c r="A139" s="116"/>
      <c r="B139" s="358"/>
      <c r="C139" s="113"/>
      <c r="F139" s="358"/>
      <c r="G139" s="358"/>
      <c r="I139" s="358"/>
      <c r="K139" s="106" t="str">
        <f>IF(AND(H139="",J139=""),"", IF(G139="",0, H139*VLOOKUP(G139,VALIDATIONS!$AD$2:$AE$8,2)) +   IF(I139="",0, J139*VLOOKUP(I139,VALIDATIONS!$AF$2:$AG$5,2))  )</f>
        <v/>
      </c>
      <c r="L139" s="113"/>
    </row>
    <row r="140" spans="1:12" x14ac:dyDescent="0.25">
      <c r="A140" s="116"/>
      <c r="B140" s="358"/>
      <c r="C140" s="113"/>
      <c r="F140" s="358"/>
      <c r="G140" s="358"/>
      <c r="I140" s="358"/>
      <c r="K140" s="106" t="str">
        <f>IF(AND(H140="",J140=""),"", IF(G140="",0, H140*VLOOKUP(G140,VALIDATIONS!$AD$2:$AE$8,2)) +   IF(I140="",0, J140*VLOOKUP(I140,VALIDATIONS!$AF$2:$AG$5,2))  )</f>
        <v/>
      </c>
      <c r="L140" s="113"/>
    </row>
    <row r="141" spans="1:12" x14ac:dyDescent="0.25">
      <c r="A141" s="116"/>
      <c r="B141" s="358"/>
      <c r="C141" s="113"/>
      <c r="F141" s="358"/>
      <c r="G141" s="358"/>
      <c r="I141" s="358"/>
      <c r="K141" s="106" t="str">
        <f>IF(AND(H141="",J141=""),"", IF(G141="",0, H141*VLOOKUP(G141,VALIDATIONS!$AD$2:$AE$8,2)) +   IF(I141="",0, J141*VLOOKUP(I141,VALIDATIONS!$AF$2:$AG$5,2))  )</f>
        <v/>
      </c>
      <c r="L141" s="113"/>
    </row>
    <row r="142" spans="1:12" x14ac:dyDescent="0.25">
      <c r="A142" s="116"/>
      <c r="B142" s="358"/>
      <c r="C142" s="113"/>
      <c r="F142" s="358"/>
      <c r="G142" s="358"/>
      <c r="I142" s="358"/>
      <c r="K142" s="106" t="str">
        <f>IF(AND(H142="",J142=""),"", IF(G142="",0, H142*VLOOKUP(G142,VALIDATIONS!$AD$2:$AE$8,2)) +   IF(I142="",0, J142*VLOOKUP(I142,VALIDATIONS!$AF$2:$AG$5,2))  )</f>
        <v/>
      </c>
      <c r="L142" s="113"/>
    </row>
    <row r="143" spans="1:12" x14ac:dyDescent="0.25">
      <c r="A143" s="116"/>
      <c r="B143" s="358"/>
      <c r="C143" s="113"/>
      <c r="F143" s="358"/>
      <c r="G143" s="358"/>
      <c r="I143" s="358"/>
      <c r="K143" s="106" t="str">
        <f>IF(AND(H143="",J143=""),"", IF(G143="",0, H143*VLOOKUP(G143,VALIDATIONS!$AD$2:$AE$8,2)) +   IF(I143="",0, J143*VLOOKUP(I143,VALIDATIONS!$AF$2:$AG$5,2))  )</f>
        <v/>
      </c>
      <c r="L143" s="113"/>
    </row>
    <row r="144" spans="1:12" x14ac:dyDescent="0.25">
      <c r="A144" s="116"/>
      <c r="B144" s="358"/>
      <c r="C144" s="113"/>
      <c r="F144" s="358"/>
      <c r="G144" s="358"/>
      <c r="I144" s="358"/>
      <c r="K144" s="106" t="str">
        <f>IF(AND(H144="",J144=""),"", IF(G144="",0, H144*VLOOKUP(G144,VALIDATIONS!$AD$2:$AE$8,2)) +   IF(I144="",0, J144*VLOOKUP(I144,VALIDATIONS!$AF$2:$AG$5,2))  )</f>
        <v/>
      </c>
      <c r="L144" s="113"/>
    </row>
    <row r="145" spans="1:12" x14ac:dyDescent="0.25">
      <c r="A145" s="116"/>
      <c r="B145" s="358"/>
      <c r="C145" s="113"/>
      <c r="F145" s="358"/>
      <c r="G145" s="358"/>
      <c r="I145" s="358"/>
      <c r="K145" s="106" t="str">
        <f>IF(AND(H145="",J145=""),"", IF(G145="",0, H145*VLOOKUP(G145,VALIDATIONS!$AD$2:$AE$8,2)) +   IF(I145="",0, J145*VLOOKUP(I145,VALIDATIONS!$AF$2:$AG$5,2))  )</f>
        <v/>
      </c>
      <c r="L145" s="113"/>
    </row>
    <row r="146" spans="1:12" x14ac:dyDescent="0.25">
      <c r="A146" s="116"/>
      <c r="B146" s="358"/>
      <c r="C146" s="113"/>
      <c r="F146" s="358"/>
      <c r="G146" s="358"/>
      <c r="I146" s="358"/>
      <c r="K146" s="106" t="str">
        <f>IF(AND(H146="",J146=""),"", IF(G146="",0, H146*VLOOKUP(G146,VALIDATIONS!$AD$2:$AE$8,2)) +   IF(I146="",0, J146*VLOOKUP(I146,VALIDATIONS!$AF$2:$AG$5,2))  )</f>
        <v/>
      </c>
      <c r="L146" s="113"/>
    </row>
    <row r="147" spans="1:12" x14ac:dyDescent="0.25">
      <c r="A147" s="116"/>
      <c r="B147" s="358"/>
      <c r="C147" s="113"/>
      <c r="F147" s="358"/>
      <c r="G147" s="358"/>
      <c r="I147" s="358"/>
      <c r="K147" s="106" t="str">
        <f>IF(AND(H147="",J147=""),"", IF(G147="",0, H147*VLOOKUP(G147,VALIDATIONS!$AD$2:$AE$8,2)) +   IF(I147="",0, J147*VLOOKUP(I147,VALIDATIONS!$AF$2:$AG$5,2))  )</f>
        <v/>
      </c>
      <c r="L147" s="113"/>
    </row>
    <row r="148" spans="1:12" x14ac:dyDescent="0.25">
      <c r="A148" s="116"/>
      <c r="B148" s="358"/>
      <c r="C148" s="113"/>
      <c r="F148" s="358"/>
      <c r="G148" s="358"/>
      <c r="I148" s="358"/>
      <c r="K148" s="106" t="str">
        <f>IF(AND(H148="",J148=""),"", IF(G148="",0, H148*VLOOKUP(G148,VALIDATIONS!$AD$2:$AE$8,2)) +   IF(I148="",0, J148*VLOOKUP(I148,VALIDATIONS!$AF$2:$AG$5,2))  )</f>
        <v/>
      </c>
      <c r="L148" s="113"/>
    </row>
    <row r="149" spans="1:12" x14ac:dyDescent="0.25">
      <c r="A149" s="116"/>
      <c r="B149" s="358"/>
      <c r="C149" s="113"/>
      <c r="F149" s="358"/>
      <c r="G149" s="358"/>
      <c r="I149" s="358"/>
      <c r="K149" s="106" t="str">
        <f>IF(AND(H149="",J149=""),"", IF(G149="",0, H149*VLOOKUP(G149,VALIDATIONS!$AD$2:$AE$8,2)) +   IF(I149="",0, J149*VLOOKUP(I149,VALIDATIONS!$AF$2:$AG$5,2))  )</f>
        <v/>
      </c>
      <c r="L149" s="113"/>
    </row>
    <row r="150" spans="1:12" x14ac:dyDescent="0.25">
      <c r="A150" s="116"/>
      <c r="B150" s="358"/>
      <c r="C150" s="113"/>
      <c r="F150" s="358"/>
      <c r="G150" s="358"/>
      <c r="I150" s="358"/>
      <c r="K150" s="106" t="str">
        <f>IF(AND(H150="",J150=""),"", IF(G150="",0, H150*VLOOKUP(G150,VALIDATIONS!$AD$2:$AE$8,2)) +   IF(I150="",0, J150*VLOOKUP(I150,VALIDATIONS!$AF$2:$AG$5,2))  )</f>
        <v/>
      </c>
      <c r="L150" s="113"/>
    </row>
    <row r="151" spans="1:12" x14ac:dyDescent="0.25">
      <c r="A151" s="116"/>
      <c r="B151" s="358"/>
      <c r="C151" s="113"/>
      <c r="F151" s="358"/>
      <c r="G151" s="358"/>
      <c r="I151" s="358"/>
      <c r="K151" s="106" t="str">
        <f>IF(AND(H151="",J151=""),"", IF(G151="",0, H151*VLOOKUP(G151,VALIDATIONS!$AD$2:$AE$8,2)) +   IF(I151="",0, J151*VLOOKUP(I151,VALIDATIONS!$AF$2:$AG$5,2))  )</f>
        <v/>
      </c>
      <c r="L151" s="113"/>
    </row>
    <row r="152" spans="1:12" x14ac:dyDescent="0.25">
      <c r="A152" s="116"/>
      <c r="B152" s="358"/>
      <c r="C152" s="113"/>
      <c r="F152" s="358"/>
      <c r="G152" s="358"/>
      <c r="I152" s="358"/>
      <c r="K152" s="106" t="str">
        <f>IF(AND(H152="",J152=""),"", IF(G152="",0, H152*VLOOKUP(G152,VALIDATIONS!$AD$2:$AE$8,2)) +   IF(I152="",0, J152*VLOOKUP(I152,VALIDATIONS!$AF$2:$AG$5,2))  )</f>
        <v/>
      </c>
      <c r="L152" s="113"/>
    </row>
    <row r="153" spans="1:12" x14ac:dyDescent="0.25">
      <c r="A153" s="116"/>
      <c r="B153" s="358"/>
      <c r="C153" s="113"/>
      <c r="F153" s="358"/>
      <c r="G153" s="358"/>
      <c r="I153" s="358"/>
      <c r="K153" s="106" t="str">
        <f>IF(AND(H153="",J153=""),"", IF(G153="",0, H153*VLOOKUP(G153,VALIDATIONS!$AD$2:$AE$8,2)) +   IF(I153="",0, J153*VLOOKUP(I153,VALIDATIONS!$AF$2:$AG$5,2))  )</f>
        <v/>
      </c>
      <c r="L153" s="113"/>
    </row>
    <row r="154" spans="1:12" x14ac:dyDescent="0.25">
      <c r="A154" s="116"/>
      <c r="B154" s="358"/>
      <c r="C154" s="113"/>
      <c r="F154" s="358"/>
      <c r="G154" s="358"/>
      <c r="I154" s="358"/>
      <c r="K154" s="106" t="str">
        <f>IF(AND(H154="",J154=""),"", IF(G154="",0, H154*VLOOKUP(G154,VALIDATIONS!$AD$2:$AE$8,2)) +   IF(I154="",0, J154*VLOOKUP(I154,VALIDATIONS!$AF$2:$AG$5,2))  )</f>
        <v/>
      </c>
      <c r="L154" s="113"/>
    </row>
    <row r="155" spans="1:12" x14ac:dyDescent="0.25">
      <c r="A155" s="116"/>
      <c r="B155" s="358"/>
      <c r="C155" s="113"/>
      <c r="F155" s="358"/>
      <c r="G155" s="358"/>
      <c r="I155" s="358"/>
      <c r="K155" s="106" t="str">
        <f>IF(AND(H155="",J155=""),"", IF(G155="",0, H155*VLOOKUP(G155,VALIDATIONS!$AD$2:$AE$8,2)) +   IF(I155="",0, J155*VLOOKUP(I155,VALIDATIONS!$AF$2:$AG$5,2))  )</f>
        <v/>
      </c>
      <c r="L155" s="113"/>
    </row>
    <row r="156" spans="1:12" x14ac:dyDescent="0.25">
      <c r="A156" s="116"/>
      <c r="B156" s="358"/>
      <c r="C156" s="113"/>
      <c r="F156" s="358"/>
      <c r="G156" s="358"/>
      <c r="I156" s="358"/>
      <c r="K156" s="106" t="str">
        <f>IF(AND(H156="",J156=""),"", IF(G156="",0, H156*VLOOKUP(G156,VALIDATIONS!$AD$2:$AE$8,2)) +   IF(I156="",0, J156*VLOOKUP(I156,VALIDATIONS!$AF$2:$AG$5,2))  )</f>
        <v/>
      </c>
      <c r="L156" s="113"/>
    </row>
    <row r="157" spans="1:12" x14ac:dyDescent="0.25">
      <c r="A157" s="116"/>
      <c r="B157" s="358"/>
      <c r="C157" s="113"/>
      <c r="F157" s="358"/>
      <c r="G157" s="358"/>
      <c r="I157" s="358"/>
      <c r="K157" s="106" t="str">
        <f>IF(AND(H157="",J157=""),"", IF(G157="",0, H157*VLOOKUP(G157,VALIDATIONS!$AD$2:$AE$8,2)) +   IF(I157="",0, J157*VLOOKUP(I157,VALIDATIONS!$AF$2:$AG$5,2))  )</f>
        <v/>
      </c>
      <c r="L157" s="113"/>
    </row>
    <row r="158" spans="1:12" x14ac:dyDescent="0.25">
      <c r="A158" s="116"/>
      <c r="B158" s="358"/>
      <c r="C158" s="113"/>
      <c r="F158" s="358"/>
      <c r="G158" s="358"/>
      <c r="I158" s="358"/>
      <c r="K158" s="106" t="str">
        <f>IF(AND(H158="",J158=""),"", IF(G158="",0, H158*VLOOKUP(G158,VALIDATIONS!$AD$2:$AE$8,2)) +   IF(I158="",0, J158*VLOOKUP(I158,VALIDATIONS!$AF$2:$AG$5,2))  )</f>
        <v/>
      </c>
      <c r="L158" s="113"/>
    </row>
    <row r="159" spans="1:12" x14ac:dyDescent="0.25">
      <c r="A159" s="116"/>
      <c r="B159" s="358"/>
      <c r="C159" s="113"/>
      <c r="F159" s="358"/>
      <c r="G159" s="358"/>
      <c r="I159" s="358"/>
      <c r="K159" s="106" t="str">
        <f>IF(AND(H159="",J159=""),"", IF(G159="",0, H159*VLOOKUP(G159,VALIDATIONS!$AD$2:$AE$8,2)) +   IF(I159="",0, J159*VLOOKUP(I159,VALIDATIONS!$AF$2:$AG$5,2))  )</f>
        <v/>
      </c>
      <c r="L159" s="113"/>
    </row>
    <row r="160" spans="1:12" x14ac:dyDescent="0.25">
      <c r="A160" s="116"/>
      <c r="B160" s="358"/>
      <c r="C160" s="113"/>
      <c r="F160" s="358"/>
      <c r="G160" s="358"/>
      <c r="I160" s="358"/>
      <c r="K160" s="106" t="str">
        <f>IF(AND(H160="",J160=""),"", IF(G160="",0, H160*VLOOKUP(G160,VALIDATIONS!$AD$2:$AE$8,2)) +   IF(I160="",0, J160*VLOOKUP(I160,VALIDATIONS!$AF$2:$AG$5,2))  )</f>
        <v/>
      </c>
      <c r="L160" s="113"/>
    </row>
    <row r="161" spans="1:12" x14ac:dyDescent="0.25">
      <c r="A161" s="116"/>
      <c r="B161" s="358"/>
      <c r="C161" s="113"/>
      <c r="F161" s="358"/>
      <c r="G161" s="358"/>
      <c r="I161" s="358"/>
      <c r="K161" s="106" t="str">
        <f>IF(AND(H161="",J161=""),"", IF(G161="",0, H161*VLOOKUP(G161,VALIDATIONS!$AD$2:$AE$8,2)) +   IF(I161="",0, J161*VLOOKUP(I161,VALIDATIONS!$AF$2:$AG$5,2))  )</f>
        <v/>
      </c>
      <c r="L161" s="113"/>
    </row>
    <row r="162" spans="1:12" x14ac:dyDescent="0.25">
      <c r="A162" s="116"/>
      <c r="B162" s="358"/>
      <c r="C162" s="113"/>
      <c r="F162" s="358"/>
      <c r="G162" s="358"/>
      <c r="I162" s="358"/>
      <c r="K162" s="106" t="str">
        <f>IF(AND(H162="",J162=""),"", IF(G162="",0, H162*VLOOKUP(G162,VALIDATIONS!$AD$2:$AE$8,2)) +   IF(I162="",0, J162*VLOOKUP(I162,VALIDATIONS!$AF$2:$AG$5,2))  )</f>
        <v/>
      </c>
      <c r="L162" s="113"/>
    </row>
    <row r="163" spans="1:12" x14ac:dyDescent="0.25">
      <c r="A163" s="116"/>
      <c r="B163" s="358"/>
      <c r="C163" s="113"/>
      <c r="F163" s="358"/>
      <c r="G163" s="358"/>
      <c r="I163" s="358"/>
      <c r="K163" s="106" t="str">
        <f>IF(AND(H163="",J163=""),"", IF(G163="",0, H163*VLOOKUP(G163,VALIDATIONS!$AD$2:$AE$8,2)) +   IF(I163="",0, J163*VLOOKUP(I163,VALIDATIONS!$AF$2:$AG$5,2))  )</f>
        <v/>
      </c>
      <c r="L163" s="113"/>
    </row>
    <row r="164" spans="1:12" x14ac:dyDescent="0.25">
      <c r="A164" s="116"/>
      <c r="B164" s="358"/>
      <c r="C164" s="113"/>
      <c r="F164" s="358"/>
      <c r="G164" s="358"/>
      <c r="I164" s="358"/>
      <c r="K164" s="106" t="str">
        <f>IF(AND(H164="",J164=""),"", IF(G164="",0, H164*VLOOKUP(G164,VALIDATIONS!$AD$2:$AE$8,2)) +   IF(I164="",0, J164*VLOOKUP(I164,VALIDATIONS!$AF$2:$AG$5,2))  )</f>
        <v/>
      </c>
      <c r="L164" s="113"/>
    </row>
    <row r="165" spans="1:12" x14ac:dyDescent="0.25">
      <c r="A165" s="116"/>
      <c r="B165" s="358"/>
      <c r="C165" s="113"/>
      <c r="F165" s="358"/>
      <c r="G165" s="358"/>
      <c r="I165" s="358"/>
      <c r="K165" s="106" t="str">
        <f>IF(AND(H165="",J165=""),"", IF(G165="",0, H165*VLOOKUP(G165,VALIDATIONS!$AD$2:$AE$8,2)) +   IF(I165="",0, J165*VLOOKUP(I165,VALIDATIONS!$AF$2:$AG$5,2))  )</f>
        <v/>
      </c>
      <c r="L165" s="113"/>
    </row>
    <row r="166" spans="1:12" x14ac:dyDescent="0.25">
      <c r="A166" s="116"/>
      <c r="B166" s="358"/>
      <c r="C166" s="113"/>
      <c r="F166" s="358"/>
      <c r="G166" s="358"/>
      <c r="I166" s="358"/>
      <c r="K166" s="106" t="str">
        <f>IF(AND(H166="",J166=""),"", IF(G166="",0, H166*VLOOKUP(G166,VALIDATIONS!$AD$2:$AE$8,2)) +   IF(I166="",0, J166*VLOOKUP(I166,VALIDATIONS!$AF$2:$AG$5,2))  )</f>
        <v/>
      </c>
      <c r="L166" s="113"/>
    </row>
    <row r="167" spans="1:12" x14ac:dyDescent="0.25">
      <c r="A167" s="116"/>
      <c r="B167" s="358"/>
      <c r="C167" s="113"/>
      <c r="F167" s="358"/>
      <c r="G167" s="358"/>
      <c r="I167" s="358"/>
      <c r="K167" s="106" t="str">
        <f>IF(AND(H167="",J167=""),"", IF(G167="",0, H167*VLOOKUP(G167,VALIDATIONS!$AD$2:$AE$8,2)) +   IF(I167="",0, J167*VLOOKUP(I167,VALIDATIONS!$AF$2:$AG$5,2))  )</f>
        <v/>
      </c>
      <c r="L167" s="113"/>
    </row>
    <row r="168" spans="1:12" x14ac:dyDescent="0.25">
      <c r="A168" s="116"/>
      <c r="B168" s="358"/>
      <c r="C168" s="113"/>
      <c r="F168" s="358"/>
      <c r="G168" s="358"/>
      <c r="I168" s="358"/>
      <c r="K168" s="106" t="str">
        <f>IF(AND(H168="",J168=""),"", IF(G168="",0, H168*VLOOKUP(G168,VALIDATIONS!$AD$2:$AE$8,2)) +   IF(I168="",0, J168*VLOOKUP(I168,VALIDATIONS!$AF$2:$AG$5,2))  )</f>
        <v/>
      </c>
      <c r="L168" s="113"/>
    </row>
    <row r="169" spans="1:12" x14ac:dyDescent="0.25">
      <c r="A169" s="116"/>
      <c r="B169" s="358"/>
      <c r="C169" s="113"/>
      <c r="F169" s="358"/>
      <c r="G169" s="358"/>
      <c r="I169" s="358"/>
      <c r="K169" s="106" t="str">
        <f>IF(AND(H169="",J169=""),"", IF(G169="",0, H169*VLOOKUP(G169,VALIDATIONS!$AD$2:$AE$8,2)) +   IF(I169="",0, J169*VLOOKUP(I169,VALIDATIONS!$AF$2:$AG$5,2))  )</f>
        <v/>
      </c>
      <c r="L169" s="113"/>
    </row>
    <row r="170" spans="1:12" x14ac:dyDescent="0.25">
      <c r="A170" s="116"/>
      <c r="B170" s="358"/>
      <c r="C170" s="113"/>
      <c r="F170" s="358"/>
      <c r="G170" s="358"/>
      <c r="I170" s="358"/>
      <c r="K170" s="106" t="str">
        <f>IF(AND(H170="",J170=""),"", IF(G170="",0, H170*VLOOKUP(G170,VALIDATIONS!$AD$2:$AE$8,2)) +   IF(I170="",0, J170*VLOOKUP(I170,VALIDATIONS!$AF$2:$AG$5,2))  )</f>
        <v/>
      </c>
      <c r="L170" s="113"/>
    </row>
    <row r="171" spans="1:12" x14ac:dyDescent="0.25">
      <c r="A171" s="116"/>
      <c r="B171" s="358"/>
      <c r="C171" s="113"/>
      <c r="F171" s="358"/>
      <c r="G171" s="358"/>
      <c r="I171" s="358"/>
      <c r="K171" s="106" t="str">
        <f>IF(AND(H171="",J171=""),"", IF(G171="",0, H171*VLOOKUP(G171,VALIDATIONS!$AD$2:$AE$8,2)) +   IF(I171="",0, J171*VLOOKUP(I171,VALIDATIONS!$AF$2:$AG$5,2))  )</f>
        <v/>
      </c>
      <c r="L171" s="113"/>
    </row>
    <row r="172" spans="1:12" x14ac:dyDescent="0.25">
      <c r="A172" s="116"/>
      <c r="B172" s="358"/>
      <c r="C172" s="113"/>
      <c r="F172" s="358"/>
      <c r="G172" s="358"/>
      <c r="I172" s="358"/>
      <c r="K172" s="106" t="str">
        <f>IF(AND(H172="",J172=""),"", IF(G172="",0, H172*VLOOKUP(G172,VALIDATIONS!$AD$2:$AE$8,2)) +   IF(I172="",0, J172*VLOOKUP(I172,VALIDATIONS!$AF$2:$AG$5,2))  )</f>
        <v/>
      </c>
      <c r="L172" s="113"/>
    </row>
    <row r="173" spans="1:12" x14ac:dyDescent="0.25">
      <c r="A173" s="116"/>
      <c r="B173" s="358"/>
      <c r="C173" s="113"/>
      <c r="F173" s="358"/>
      <c r="G173" s="358"/>
      <c r="I173" s="358"/>
      <c r="K173" s="106" t="str">
        <f>IF(AND(H173="",J173=""),"", IF(G173="",0, H173*VLOOKUP(G173,VALIDATIONS!$AD$2:$AE$8,2)) +   IF(I173="",0, J173*VLOOKUP(I173,VALIDATIONS!$AF$2:$AG$5,2))  )</f>
        <v/>
      </c>
      <c r="L173" s="113"/>
    </row>
    <row r="174" spans="1:12" x14ac:dyDescent="0.25">
      <c r="A174" s="116"/>
      <c r="B174" s="358"/>
      <c r="C174" s="113"/>
      <c r="F174" s="358"/>
      <c r="G174" s="358"/>
      <c r="I174" s="358"/>
      <c r="K174" s="106" t="str">
        <f>IF(AND(H174="",J174=""),"", IF(G174="",0, H174*VLOOKUP(G174,VALIDATIONS!$AD$2:$AE$8,2)) +   IF(I174="",0, J174*VLOOKUP(I174,VALIDATIONS!$AF$2:$AG$5,2))  )</f>
        <v/>
      </c>
      <c r="L174" s="113"/>
    </row>
    <row r="175" spans="1:12" x14ac:dyDescent="0.25">
      <c r="A175" s="116"/>
      <c r="B175" s="358"/>
      <c r="C175" s="113"/>
      <c r="F175" s="358"/>
      <c r="G175" s="358"/>
      <c r="I175" s="358"/>
      <c r="K175" s="106" t="str">
        <f>IF(AND(H175="",J175=""),"", IF(G175="",0, H175*VLOOKUP(G175,VALIDATIONS!$AD$2:$AE$8,2)) +   IF(I175="",0, J175*VLOOKUP(I175,VALIDATIONS!$AF$2:$AG$5,2))  )</f>
        <v/>
      </c>
      <c r="L175" s="113"/>
    </row>
    <row r="176" spans="1:12" x14ac:dyDescent="0.25">
      <c r="A176" s="116"/>
      <c r="B176" s="358"/>
      <c r="C176" s="113"/>
      <c r="F176" s="358"/>
      <c r="G176" s="358"/>
      <c r="I176" s="358"/>
      <c r="K176" s="106" t="str">
        <f>IF(AND(H176="",J176=""),"", IF(G176="",0, H176*VLOOKUP(G176,VALIDATIONS!$AD$2:$AE$8,2)) +   IF(I176="",0, J176*VLOOKUP(I176,VALIDATIONS!$AF$2:$AG$5,2))  )</f>
        <v/>
      </c>
      <c r="L176" s="113"/>
    </row>
    <row r="177" spans="1:12" x14ac:dyDescent="0.25">
      <c r="A177" s="116"/>
      <c r="B177" s="358"/>
      <c r="C177" s="113"/>
      <c r="F177" s="358"/>
      <c r="G177" s="358"/>
      <c r="I177" s="358"/>
      <c r="K177" s="106" t="str">
        <f>IF(AND(H177="",J177=""),"", IF(G177="",0, H177*VLOOKUP(G177,VALIDATIONS!$AD$2:$AE$8,2)) +   IF(I177="",0, J177*VLOOKUP(I177,VALIDATIONS!$AF$2:$AG$5,2))  )</f>
        <v/>
      </c>
      <c r="L177" s="113"/>
    </row>
    <row r="178" spans="1:12" x14ac:dyDescent="0.25">
      <c r="A178" s="116"/>
      <c r="B178" s="358"/>
      <c r="C178" s="113"/>
      <c r="F178" s="358"/>
      <c r="G178" s="358"/>
      <c r="I178" s="358"/>
      <c r="K178" s="106" t="str">
        <f>IF(AND(H178="",J178=""),"", IF(G178="",0, H178*VLOOKUP(G178,VALIDATIONS!$AD$2:$AE$8,2)) +   IF(I178="",0, J178*VLOOKUP(I178,VALIDATIONS!$AF$2:$AG$5,2))  )</f>
        <v/>
      </c>
      <c r="L178" s="113"/>
    </row>
    <row r="179" spans="1:12" x14ac:dyDescent="0.25">
      <c r="A179" s="116"/>
      <c r="B179" s="358"/>
      <c r="C179" s="113"/>
      <c r="F179" s="358"/>
      <c r="G179" s="358"/>
      <c r="I179" s="358"/>
      <c r="K179" s="106" t="str">
        <f>IF(AND(H179="",J179=""),"", IF(G179="",0, H179*VLOOKUP(G179,VALIDATIONS!$AD$2:$AE$8,2)) +   IF(I179="",0, J179*VLOOKUP(I179,VALIDATIONS!$AF$2:$AG$5,2))  )</f>
        <v/>
      </c>
      <c r="L179" s="113"/>
    </row>
    <row r="180" spans="1:12" x14ac:dyDescent="0.25">
      <c r="A180" s="116"/>
      <c r="B180" s="358"/>
      <c r="C180" s="113"/>
      <c r="F180" s="358"/>
      <c r="G180" s="358"/>
      <c r="I180" s="358"/>
      <c r="K180" s="106" t="str">
        <f>IF(AND(H180="",J180=""),"", IF(G180="",0, H180*VLOOKUP(G180,VALIDATIONS!$AD$2:$AE$8,2)) +   IF(I180="",0, J180*VLOOKUP(I180,VALIDATIONS!$AF$2:$AG$5,2))  )</f>
        <v/>
      </c>
      <c r="L180" s="113"/>
    </row>
    <row r="181" spans="1:12" x14ac:dyDescent="0.25">
      <c r="A181" s="116"/>
      <c r="B181" s="358"/>
      <c r="C181" s="113"/>
      <c r="F181" s="358"/>
      <c r="G181" s="358"/>
      <c r="I181" s="358"/>
      <c r="K181" s="106" t="str">
        <f>IF(AND(H181="",J181=""),"", IF(G181="",0, H181*VLOOKUP(G181,VALIDATIONS!$AD$2:$AE$8,2)) +   IF(I181="",0, J181*VLOOKUP(I181,VALIDATIONS!$AF$2:$AG$5,2))  )</f>
        <v/>
      </c>
      <c r="L181" s="113"/>
    </row>
    <row r="182" spans="1:12" x14ac:dyDescent="0.25">
      <c r="A182" s="116"/>
      <c r="B182" s="358"/>
      <c r="C182" s="113"/>
      <c r="F182" s="358"/>
      <c r="G182" s="358"/>
      <c r="I182" s="358"/>
      <c r="K182" s="106" t="str">
        <f>IF(AND(H182="",J182=""),"", IF(G182="",0, H182*VLOOKUP(G182,VALIDATIONS!$AD$2:$AE$8,2)) +   IF(I182="",0, J182*VLOOKUP(I182,VALIDATIONS!$AF$2:$AG$5,2))  )</f>
        <v/>
      </c>
      <c r="L182" s="113"/>
    </row>
    <row r="183" spans="1:12" x14ac:dyDescent="0.25">
      <c r="A183" s="116"/>
      <c r="B183" s="358"/>
      <c r="C183" s="113"/>
      <c r="F183" s="358"/>
      <c r="G183" s="358"/>
      <c r="I183" s="358"/>
      <c r="K183" s="106" t="str">
        <f>IF(AND(H183="",J183=""),"", IF(G183="",0, H183*VLOOKUP(G183,VALIDATIONS!$AD$2:$AE$8,2)) +   IF(I183="",0, J183*VLOOKUP(I183,VALIDATIONS!$AF$2:$AG$5,2))  )</f>
        <v/>
      </c>
      <c r="L183" s="113"/>
    </row>
    <row r="184" spans="1:12" x14ac:dyDescent="0.25">
      <c r="A184" s="116"/>
      <c r="B184" s="358"/>
      <c r="C184" s="113"/>
      <c r="F184" s="358"/>
      <c r="G184" s="358"/>
      <c r="I184" s="358"/>
      <c r="K184" s="106" t="str">
        <f>IF(AND(H184="",J184=""),"", IF(G184="",0, H184*VLOOKUP(G184,VALIDATIONS!$AD$2:$AE$8,2)) +   IF(I184="",0, J184*VLOOKUP(I184,VALIDATIONS!$AF$2:$AG$5,2))  )</f>
        <v/>
      </c>
      <c r="L184" s="113"/>
    </row>
    <row r="185" spans="1:12" x14ac:dyDescent="0.25">
      <c r="A185" s="116"/>
      <c r="B185" s="358"/>
      <c r="C185" s="113"/>
      <c r="F185" s="358"/>
      <c r="G185" s="358"/>
      <c r="I185" s="358"/>
      <c r="K185" s="106" t="str">
        <f>IF(AND(H185="",J185=""),"", IF(G185="",0, H185*VLOOKUP(G185,VALIDATIONS!$AD$2:$AE$8,2)) +   IF(I185="",0, J185*VLOOKUP(I185,VALIDATIONS!$AF$2:$AG$5,2))  )</f>
        <v/>
      </c>
      <c r="L185" s="113"/>
    </row>
    <row r="186" spans="1:12" x14ac:dyDescent="0.25">
      <c r="A186" s="116"/>
      <c r="B186" s="358"/>
      <c r="C186" s="113"/>
      <c r="F186" s="358"/>
      <c r="G186" s="358"/>
      <c r="I186" s="358"/>
      <c r="K186" s="106" t="str">
        <f>IF(AND(H186="",J186=""),"", IF(G186="",0, H186*VLOOKUP(G186,VALIDATIONS!$AD$2:$AE$8,2)) +   IF(I186="",0, J186*VLOOKUP(I186,VALIDATIONS!$AF$2:$AG$5,2))  )</f>
        <v/>
      </c>
      <c r="L186" s="113"/>
    </row>
    <row r="187" spans="1:12" x14ac:dyDescent="0.25">
      <c r="A187" s="116"/>
      <c r="B187" s="358"/>
      <c r="C187" s="113"/>
      <c r="F187" s="358"/>
      <c r="G187" s="358"/>
      <c r="I187" s="358"/>
      <c r="K187" s="106" t="str">
        <f>IF(AND(H187="",J187=""),"", IF(G187="",0, H187*VLOOKUP(G187,VALIDATIONS!$AD$2:$AE$8,2)) +   IF(I187="",0, J187*VLOOKUP(I187,VALIDATIONS!$AF$2:$AG$5,2))  )</f>
        <v/>
      </c>
      <c r="L187" s="113"/>
    </row>
    <row r="188" spans="1:12" x14ac:dyDescent="0.25">
      <c r="A188" s="116"/>
      <c r="B188" s="358"/>
      <c r="C188" s="113"/>
      <c r="F188" s="358"/>
      <c r="G188" s="358"/>
      <c r="I188" s="358"/>
      <c r="K188" s="106" t="str">
        <f>IF(AND(H188="",J188=""),"", IF(G188="",0, H188*VLOOKUP(G188,VALIDATIONS!$AD$2:$AE$8,2)) +   IF(I188="",0, J188*VLOOKUP(I188,VALIDATIONS!$AF$2:$AG$5,2))  )</f>
        <v/>
      </c>
      <c r="L188" s="113"/>
    </row>
    <row r="189" spans="1:12" x14ac:dyDescent="0.25">
      <c r="A189" s="116"/>
      <c r="B189" s="358"/>
      <c r="C189" s="113"/>
      <c r="F189" s="358"/>
      <c r="G189" s="358"/>
      <c r="I189" s="358"/>
      <c r="K189" s="106" t="str">
        <f>IF(AND(H189="",J189=""),"", IF(G189="",0, H189*VLOOKUP(G189,VALIDATIONS!$AD$2:$AE$8,2)) +   IF(I189="",0, J189*VLOOKUP(I189,VALIDATIONS!$AF$2:$AG$5,2))  )</f>
        <v/>
      </c>
      <c r="L189" s="113"/>
    </row>
    <row r="190" spans="1:12" x14ac:dyDescent="0.25">
      <c r="A190" s="116"/>
      <c r="B190" s="358"/>
      <c r="C190" s="113"/>
      <c r="F190" s="358"/>
      <c r="G190" s="358"/>
      <c r="I190" s="358"/>
      <c r="K190" s="106" t="str">
        <f>IF(AND(H190="",J190=""),"", IF(G190="",0, H190*VLOOKUP(G190,VALIDATIONS!$AD$2:$AE$8,2)) +   IF(I190="",0, J190*VLOOKUP(I190,VALIDATIONS!$AF$2:$AG$5,2))  )</f>
        <v/>
      </c>
      <c r="L190" s="113"/>
    </row>
    <row r="191" spans="1:12" x14ac:dyDescent="0.25">
      <c r="A191" s="116"/>
      <c r="B191" s="358"/>
      <c r="C191" s="113"/>
      <c r="F191" s="358"/>
      <c r="G191" s="358"/>
      <c r="I191" s="358"/>
      <c r="K191" s="106" t="str">
        <f>IF(AND(H191="",J191=""),"", IF(G191="",0, H191*VLOOKUP(G191,VALIDATIONS!$AD$2:$AE$8,2)) +   IF(I191="",0, J191*VLOOKUP(I191,VALIDATIONS!$AF$2:$AG$5,2))  )</f>
        <v/>
      </c>
      <c r="L191" s="113"/>
    </row>
    <row r="192" spans="1:12" x14ac:dyDescent="0.25">
      <c r="A192" s="116"/>
      <c r="B192" s="358"/>
      <c r="C192" s="113"/>
      <c r="F192" s="358"/>
      <c r="G192" s="358"/>
      <c r="I192" s="358"/>
      <c r="K192" s="106" t="str">
        <f>IF(AND(H192="",J192=""),"", IF(G192="",0, H192*VLOOKUP(G192,VALIDATIONS!$AD$2:$AE$8,2)) +   IF(I192="",0, J192*VLOOKUP(I192,VALIDATIONS!$AF$2:$AG$5,2))  )</f>
        <v/>
      </c>
      <c r="L192" s="113"/>
    </row>
    <row r="193" spans="1:12" x14ac:dyDescent="0.25">
      <c r="A193" s="116"/>
      <c r="B193" s="358"/>
      <c r="C193" s="113"/>
      <c r="F193" s="358"/>
      <c r="G193" s="358"/>
      <c r="I193" s="358"/>
      <c r="K193" s="106" t="str">
        <f>IF(AND(H193="",J193=""),"", IF(G193="",0, H193*VLOOKUP(G193,VALIDATIONS!$AD$2:$AE$8,2)) +   IF(I193="",0, J193*VLOOKUP(I193,VALIDATIONS!$AF$2:$AG$5,2))  )</f>
        <v/>
      </c>
      <c r="L193" s="113"/>
    </row>
    <row r="194" spans="1:12" x14ac:dyDescent="0.25">
      <c r="A194" s="116"/>
      <c r="B194" s="358"/>
      <c r="C194" s="113"/>
      <c r="F194" s="358"/>
      <c r="G194" s="358"/>
      <c r="I194" s="358"/>
      <c r="K194" s="106" t="str">
        <f>IF(AND(H194="",J194=""),"", IF(G194="",0, H194*VLOOKUP(G194,VALIDATIONS!$AD$2:$AE$8,2)) +   IF(I194="",0, J194*VLOOKUP(I194,VALIDATIONS!$AF$2:$AG$5,2))  )</f>
        <v/>
      </c>
      <c r="L194" s="113"/>
    </row>
    <row r="195" spans="1:12" x14ac:dyDescent="0.25">
      <c r="A195" s="116"/>
      <c r="B195" s="358"/>
      <c r="C195" s="113"/>
      <c r="F195" s="358"/>
      <c r="G195" s="358"/>
      <c r="I195" s="358"/>
      <c r="K195" s="106" t="str">
        <f>IF(AND(H195="",J195=""),"", IF(G195="",0, H195*VLOOKUP(G195,VALIDATIONS!$AD$2:$AE$8,2)) +   IF(I195="",0, J195*VLOOKUP(I195,VALIDATIONS!$AF$2:$AG$5,2))  )</f>
        <v/>
      </c>
      <c r="L195" s="113"/>
    </row>
    <row r="196" spans="1:12" x14ac:dyDescent="0.25">
      <c r="A196" s="116"/>
      <c r="B196" s="358"/>
      <c r="C196" s="113"/>
      <c r="F196" s="358"/>
      <c r="G196" s="358"/>
      <c r="I196" s="358"/>
      <c r="K196" s="106" t="str">
        <f>IF(AND(H196="",J196=""),"", IF(G196="",0, H196*VLOOKUP(G196,VALIDATIONS!$AD$2:$AE$8,2)) +   IF(I196="",0, J196*VLOOKUP(I196,VALIDATIONS!$AF$2:$AG$5,2))  )</f>
        <v/>
      </c>
      <c r="L196" s="113"/>
    </row>
    <row r="197" spans="1:12" x14ac:dyDescent="0.25">
      <c r="A197" s="116"/>
      <c r="B197" s="358"/>
      <c r="C197" s="113"/>
      <c r="F197" s="358"/>
      <c r="G197" s="358"/>
      <c r="I197" s="358"/>
      <c r="K197" s="106" t="str">
        <f>IF(AND(H197="",J197=""),"", IF(G197="",0, H197*VLOOKUP(G197,VALIDATIONS!$AD$2:$AE$8,2)) +   IF(I197="",0, J197*VLOOKUP(I197,VALIDATIONS!$AF$2:$AG$5,2))  )</f>
        <v/>
      </c>
      <c r="L197" s="113"/>
    </row>
    <row r="198" spans="1:12" x14ac:dyDescent="0.25">
      <c r="A198" s="116"/>
      <c r="B198" s="358"/>
      <c r="C198" s="113"/>
      <c r="F198" s="358"/>
      <c r="G198" s="358"/>
      <c r="I198" s="358"/>
      <c r="K198" s="106" t="str">
        <f>IF(AND(H198="",J198=""),"", IF(G198="",0, H198*VLOOKUP(G198,VALIDATIONS!$AD$2:$AE$8,2)) +   IF(I198="",0, J198*VLOOKUP(I198,VALIDATIONS!$AF$2:$AG$5,2))  )</f>
        <v/>
      </c>
      <c r="L198" s="113"/>
    </row>
    <row r="199" spans="1:12" x14ac:dyDescent="0.25">
      <c r="A199" s="116"/>
      <c r="B199" s="358"/>
      <c r="C199" s="113"/>
      <c r="F199" s="358"/>
      <c r="G199" s="358"/>
      <c r="I199" s="358"/>
      <c r="K199" s="106" t="str">
        <f>IF(AND(H199="",J199=""),"", IF(G199="",0, H199*VLOOKUP(G199,VALIDATIONS!$AD$2:$AE$8,2)) +   IF(I199="",0, J199*VLOOKUP(I199,VALIDATIONS!$AF$2:$AG$5,2))  )</f>
        <v/>
      </c>
      <c r="L199" s="113"/>
    </row>
    <row r="200" spans="1:12" x14ac:dyDescent="0.25">
      <c r="A200" s="116"/>
      <c r="B200" s="358"/>
      <c r="C200" s="113"/>
      <c r="F200" s="358"/>
      <c r="G200" s="358"/>
      <c r="I200" s="358"/>
      <c r="K200" s="106" t="str">
        <f>IF(AND(H200="",J200=""),"", IF(G200="",0, H200*VLOOKUP(G200,VALIDATIONS!$AD$2:$AE$8,2)) +   IF(I200="",0, J200*VLOOKUP(I200,VALIDATIONS!$AF$2:$AG$5,2))  )</f>
        <v/>
      </c>
      <c r="L200" s="113"/>
    </row>
    <row r="201" spans="1:12" x14ac:dyDescent="0.25">
      <c r="A201" s="116"/>
      <c r="B201" s="358"/>
      <c r="C201" s="113"/>
      <c r="F201" s="358"/>
      <c r="G201" s="358"/>
      <c r="I201" s="358"/>
      <c r="K201" s="106" t="str">
        <f>IF(AND(H201="",J201=""),"", IF(G201="",0, H201*VLOOKUP(G201,VALIDATIONS!$AD$2:$AE$8,2)) +   IF(I201="",0, J201*VLOOKUP(I201,VALIDATIONS!$AF$2:$AG$5,2))  )</f>
        <v/>
      </c>
      <c r="L201" s="113"/>
    </row>
    <row r="202" spans="1:12" x14ac:dyDescent="0.25">
      <c r="A202" s="116"/>
      <c r="B202" s="358"/>
      <c r="C202" s="113"/>
      <c r="F202" s="358"/>
      <c r="G202" s="358"/>
      <c r="I202" s="358"/>
      <c r="K202" s="106" t="str">
        <f>IF(AND(H202="",J202=""),"", IF(G202="",0, H202*VLOOKUP(G202,VALIDATIONS!$AD$2:$AE$8,2)) +   IF(I202="",0, J202*VLOOKUP(I202,VALIDATIONS!$AF$2:$AG$5,2))  )</f>
        <v/>
      </c>
      <c r="L202" s="113"/>
    </row>
    <row r="203" spans="1:12" x14ac:dyDescent="0.25">
      <c r="A203" s="116"/>
      <c r="B203" s="358"/>
      <c r="C203" s="113"/>
      <c r="F203" s="358"/>
      <c r="G203" s="358"/>
      <c r="I203" s="358"/>
      <c r="K203" s="106" t="str">
        <f>IF(AND(H203="",J203=""),"", IF(G203="",0, H203*VLOOKUP(G203,VALIDATIONS!$AD$2:$AE$8,2)) +   IF(I203="",0, J203*VLOOKUP(I203,VALIDATIONS!$AF$2:$AG$5,2))  )</f>
        <v/>
      </c>
      <c r="L203" s="113"/>
    </row>
    <row r="204" spans="1:12" x14ac:dyDescent="0.25">
      <c r="A204" s="116"/>
      <c r="B204" s="358"/>
      <c r="C204" s="113"/>
      <c r="F204" s="358"/>
      <c r="G204" s="358"/>
      <c r="I204" s="358"/>
      <c r="K204" s="106" t="str">
        <f>IF(AND(H204="",J204=""),"", IF(G204="",0, H204*VLOOKUP(G204,VALIDATIONS!$AD$2:$AE$8,2)) +   IF(I204="",0, J204*VLOOKUP(I204,VALIDATIONS!$AF$2:$AG$5,2))  )</f>
        <v/>
      </c>
      <c r="L204" s="113"/>
    </row>
    <row r="205" spans="1:12" x14ac:dyDescent="0.25">
      <c r="A205" s="116"/>
      <c r="B205" s="358"/>
      <c r="C205" s="113"/>
      <c r="F205" s="358"/>
      <c r="G205" s="358"/>
      <c r="I205" s="358"/>
      <c r="K205" s="106" t="str">
        <f>IF(AND(H205="",J205=""),"", IF(G205="",0, H205*VLOOKUP(G205,VALIDATIONS!$AD$2:$AE$8,2)) +   IF(I205="",0, J205*VLOOKUP(I205,VALIDATIONS!$AF$2:$AG$5,2))  )</f>
        <v/>
      </c>
      <c r="L205" s="113"/>
    </row>
    <row r="206" spans="1:12" x14ac:dyDescent="0.25">
      <c r="A206" s="116"/>
      <c r="B206" s="358"/>
      <c r="C206" s="113"/>
      <c r="F206" s="358"/>
      <c r="G206" s="358"/>
      <c r="I206" s="358"/>
      <c r="K206" s="106" t="str">
        <f>IF(AND(H206="",J206=""),"", IF(G206="",0, H206*VLOOKUP(G206,VALIDATIONS!$AD$2:$AE$8,2)) +   IF(I206="",0, J206*VLOOKUP(I206,VALIDATIONS!$AF$2:$AG$5,2))  )</f>
        <v/>
      </c>
      <c r="L206" s="113"/>
    </row>
    <row r="207" spans="1:12" x14ac:dyDescent="0.25">
      <c r="A207" s="116"/>
      <c r="B207" s="358"/>
      <c r="C207" s="113"/>
      <c r="F207" s="358"/>
      <c r="G207" s="358"/>
      <c r="I207" s="358"/>
      <c r="K207" s="106" t="str">
        <f>IF(AND(H207="",J207=""),"", IF(G207="",0, H207*VLOOKUP(G207,VALIDATIONS!$AD$2:$AE$8,2)) +   IF(I207="",0, J207*VLOOKUP(I207,VALIDATIONS!$AF$2:$AG$5,2))  )</f>
        <v/>
      </c>
      <c r="L207" s="113"/>
    </row>
    <row r="208" spans="1:12" x14ac:dyDescent="0.25">
      <c r="A208" s="116"/>
      <c r="B208" s="358"/>
      <c r="C208" s="113"/>
      <c r="F208" s="358"/>
      <c r="G208" s="358"/>
      <c r="I208" s="358"/>
      <c r="K208" s="106" t="str">
        <f>IF(AND(H208="",J208=""),"", IF(G208="",0, H208*VLOOKUP(G208,VALIDATIONS!$AD$2:$AE$8,2)) +   IF(I208="",0, J208*VLOOKUP(I208,VALIDATIONS!$AF$2:$AG$5,2))  )</f>
        <v/>
      </c>
      <c r="L208" s="113"/>
    </row>
    <row r="209" spans="1:12" x14ac:dyDescent="0.25">
      <c r="A209" s="116"/>
      <c r="B209" s="358"/>
      <c r="C209" s="113"/>
      <c r="F209" s="358"/>
      <c r="G209" s="358"/>
      <c r="I209" s="358"/>
      <c r="K209" s="106" t="str">
        <f>IF(AND(H209="",J209=""),"", IF(G209="",0, H209*VLOOKUP(G209,VALIDATIONS!$AD$2:$AE$8,2)) +   IF(I209="",0, J209*VLOOKUP(I209,VALIDATIONS!$AF$2:$AG$5,2))  )</f>
        <v/>
      </c>
      <c r="L209" s="113"/>
    </row>
    <row r="210" spans="1:12" x14ac:dyDescent="0.25">
      <c r="A210" s="116"/>
      <c r="B210" s="358"/>
      <c r="C210" s="113"/>
      <c r="F210" s="358"/>
      <c r="G210" s="358"/>
      <c r="I210" s="358"/>
      <c r="K210" s="106" t="str">
        <f>IF(AND(H210="",J210=""),"", IF(G210="",0, H210*VLOOKUP(G210,VALIDATIONS!$AD$2:$AE$8,2)) +   IF(I210="",0, J210*VLOOKUP(I210,VALIDATIONS!$AF$2:$AG$5,2))  )</f>
        <v/>
      </c>
      <c r="L210" s="113"/>
    </row>
    <row r="211" spans="1:12" x14ac:dyDescent="0.25">
      <c r="A211" s="116"/>
      <c r="B211" s="358"/>
      <c r="C211" s="113"/>
      <c r="F211" s="358"/>
      <c r="G211" s="358"/>
      <c r="I211" s="358"/>
      <c r="K211" s="106" t="str">
        <f>IF(AND(H211="",J211=""),"", IF(G211="",0, H211*VLOOKUP(G211,VALIDATIONS!$AD$2:$AE$8,2)) +   IF(I211="",0, J211*VLOOKUP(I211,VALIDATIONS!$AF$2:$AG$5,2))  )</f>
        <v/>
      </c>
      <c r="L211" s="113"/>
    </row>
    <row r="212" spans="1:12" x14ac:dyDescent="0.25">
      <c r="A212" s="116"/>
      <c r="B212" s="358"/>
      <c r="C212" s="113"/>
      <c r="F212" s="358"/>
      <c r="G212" s="358"/>
      <c r="I212" s="358"/>
      <c r="K212" s="106" t="str">
        <f>IF(AND(H212="",J212=""),"", IF(G212="",0, H212*VLOOKUP(G212,VALIDATIONS!$AD$2:$AE$8,2)) +   IF(I212="",0, J212*VLOOKUP(I212,VALIDATIONS!$AF$2:$AG$5,2))  )</f>
        <v/>
      </c>
      <c r="L212" s="113"/>
    </row>
    <row r="213" spans="1:12" x14ac:dyDescent="0.25">
      <c r="A213" s="116"/>
      <c r="B213" s="358"/>
      <c r="C213" s="113"/>
      <c r="F213" s="358"/>
      <c r="G213" s="358"/>
      <c r="I213" s="358"/>
      <c r="K213" s="106" t="str">
        <f>IF(AND(H213="",J213=""),"", IF(G213="",0, H213*VLOOKUP(G213,VALIDATIONS!$AD$2:$AE$8,2)) +   IF(I213="",0, J213*VLOOKUP(I213,VALIDATIONS!$AF$2:$AG$5,2))  )</f>
        <v/>
      </c>
      <c r="L213" s="113"/>
    </row>
    <row r="214" spans="1:12" x14ac:dyDescent="0.25">
      <c r="A214" s="116"/>
      <c r="B214" s="358"/>
      <c r="C214" s="113"/>
      <c r="F214" s="358"/>
      <c r="G214" s="358"/>
      <c r="I214" s="358"/>
      <c r="K214" s="106" t="str">
        <f>IF(AND(H214="",J214=""),"", IF(G214="",0, H214*VLOOKUP(G214,VALIDATIONS!$AD$2:$AE$8,2)) +   IF(I214="",0, J214*VLOOKUP(I214,VALIDATIONS!$AF$2:$AG$5,2))  )</f>
        <v/>
      </c>
      <c r="L214" s="113"/>
    </row>
    <row r="215" spans="1:12" x14ac:dyDescent="0.25">
      <c r="A215" s="116"/>
      <c r="B215" s="358"/>
      <c r="C215" s="113"/>
      <c r="F215" s="358"/>
      <c r="G215" s="358"/>
      <c r="I215" s="358"/>
      <c r="K215" s="106" t="str">
        <f>IF(AND(H215="",J215=""),"", IF(G215="",0, H215*VLOOKUP(G215,VALIDATIONS!$AD$2:$AE$8,2)) +   IF(I215="",0, J215*VLOOKUP(I215,VALIDATIONS!$AF$2:$AG$5,2))  )</f>
        <v/>
      </c>
      <c r="L215" s="113"/>
    </row>
    <row r="216" spans="1:12" x14ac:dyDescent="0.25">
      <c r="A216" s="116"/>
      <c r="B216" s="358"/>
      <c r="C216" s="113"/>
      <c r="F216" s="358"/>
      <c r="G216" s="358"/>
      <c r="I216" s="358"/>
      <c r="K216" s="106" t="str">
        <f>IF(AND(H216="",J216=""),"", IF(G216="",0, H216*VLOOKUP(G216,VALIDATIONS!$AD$2:$AE$8,2)) +   IF(I216="",0, J216*VLOOKUP(I216,VALIDATIONS!$AF$2:$AG$5,2))  )</f>
        <v/>
      </c>
      <c r="L216" s="113"/>
    </row>
    <row r="217" spans="1:12" x14ac:dyDescent="0.25">
      <c r="A217" s="116"/>
      <c r="B217" s="358"/>
      <c r="C217" s="113"/>
      <c r="F217" s="358"/>
      <c r="G217" s="358"/>
      <c r="I217" s="358"/>
      <c r="K217" s="106" t="str">
        <f>IF(AND(H217="",J217=""),"", IF(G217="",0, H217*VLOOKUP(G217,VALIDATIONS!$AD$2:$AE$8,2)) +   IF(I217="",0, J217*VLOOKUP(I217,VALIDATIONS!$AF$2:$AG$5,2))  )</f>
        <v/>
      </c>
      <c r="L217" s="113"/>
    </row>
    <row r="218" spans="1:12" x14ac:dyDescent="0.25">
      <c r="A218" s="116"/>
      <c r="B218" s="358"/>
      <c r="C218" s="113"/>
      <c r="F218" s="358"/>
      <c r="G218" s="358"/>
      <c r="I218" s="358"/>
      <c r="K218" s="106" t="str">
        <f>IF(AND(H218="",J218=""),"", IF(G218="",0, H218*VLOOKUP(G218,VALIDATIONS!$AD$2:$AE$8,2)) +   IF(I218="",0, J218*VLOOKUP(I218,VALIDATIONS!$AF$2:$AG$5,2))  )</f>
        <v/>
      </c>
      <c r="L218" s="113"/>
    </row>
    <row r="219" spans="1:12" x14ac:dyDescent="0.25">
      <c r="A219" s="116"/>
      <c r="B219" s="358"/>
      <c r="C219" s="113"/>
      <c r="F219" s="358"/>
      <c r="G219" s="358"/>
      <c r="I219" s="358"/>
      <c r="K219" s="106" t="str">
        <f>IF(AND(H219="",J219=""),"", IF(G219="",0, H219*VLOOKUP(G219,VALIDATIONS!$AD$2:$AE$8,2)) +   IF(I219="",0, J219*VLOOKUP(I219,VALIDATIONS!$AF$2:$AG$5,2))  )</f>
        <v/>
      </c>
      <c r="L219" s="113"/>
    </row>
    <row r="220" spans="1:12" x14ac:dyDescent="0.25">
      <c r="A220" s="116"/>
      <c r="B220" s="358"/>
      <c r="C220" s="113"/>
      <c r="F220" s="358"/>
      <c r="G220" s="358"/>
      <c r="I220" s="358"/>
      <c r="K220" s="106" t="str">
        <f>IF(AND(H220="",J220=""),"", IF(G220="",0, H220*VLOOKUP(G220,VALIDATIONS!$AD$2:$AE$8,2)) +   IF(I220="",0, J220*VLOOKUP(I220,VALIDATIONS!$AF$2:$AG$5,2))  )</f>
        <v/>
      </c>
      <c r="L220" s="113"/>
    </row>
    <row r="221" spans="1:12" x14ac:dyDescent="0.25">
      <c r="A221" s="116"/>
      <c r="B221" s="358"/>
      <c r="C221" s="113"/>
      <c r="F221" s="358"/>
      <c r="G221" s="358"/>
      <c r="I221" s="358"/>
      <c r="K221" s="106" t="str">
        <f>IF(AND(H221="",J221=""),"", IF(G221="",0, H221*VLOOKUP(G221,VALIDATIONS!$AD$2:$AE$8,2)) +   IF(I221="",0, J221*VLOOKUP(I221,VALIDATIONS!$AF$2:$AG$5,2))  )</f>
        <v/>
      </c>
      <c r="L221" s="113"/>
    </row>
    <row r="222" spans="1:12" x14ac:dyDescent="0.25">
      <c r="A222" s="116"/>
      <c r="B222" s="358"/>
      <c r="C222" s="113"/>
      <c r="F222" s="358"/>
      <c r="G222" s="358"/>
      <c r="I222" s="358"/>
      <c r="K222" s="106" t="str">
        <f>IF(AND(H222="",J222=""),"", IF(G222="",0, H222*VLOOKUP(G222,VALIDATIONS!$AD$2:$AE$8,2)) +   IF(I222="",0, J222*VLOOKUP(I222,VALIDATIONS!$AF$2:$AG$5,2))  )</f>
        <v/>
      </c>
      <c r="L222" s="113"/>
    </row>
    <row r="223" spans="1:12" x14ac:dyDescent="0.25">
      <c r="A223" s="116"/>
      <c r="B223" s="358"/>
      <c r="C223" s="113"/>
      <c r="F223" s="358"/>
      <c r="G223" s="358"/>
      <c r="I223" s="358"/>
      <c r="K223" s="106" t="str">
        <f>IF(AND(H223="",J223=""),"", IF(G223="",0, H223*VLOOKUP(G223,VALIDATIONS!$AD$2:$AE$8,2)) +   IF(I223="",0, J223*VLOOKUP(I223,VALIDATIONS!$AF$2:$AG$5,2))  )</f>
        <v/>
      </c>
      <c r="L223" s="113"/>
    </row>
    <row r="224" spans="1:12" x14ac:dyDescent="0.25">
      <c r="A224" s="116"/>
      <c r="B224" s="358"/>
      <c r="C224" s="113"/>
      <c r="F224" s="358"/>
      <c r="G224" s="358"/>
      <c r="I224" s="358"/>
      <c r="K224" s="106" t="str">
        <f>IF(AND(H224="",J224=""),"", IF(G224="",0, H224*VLOOKUP(G224,VALIDATIONS!$AD$2:$AE$8,2)) +   IF(I224="",0, J224*VLOOKUP(I224,VALIDATIONS!$AF$2:$AG$5,2))  )</f>
        <v/>
      </c>
      <c r="L224" s="113"/>
    </row>
    <row r="225" spans="1:12" x14ac:dyDescent="0.25">
      <c r="A225" s="116"/>
      <c r="B225" s="358"/>
      <c r="C225" s="113"/>
      <c r="F225" s="358"/>
      <c r="G225" s="358"/>
      <c r="I225" s="358"/>
      <c r="K225" s="106" t="str">
        <f>IF(AND(H225="",J225=""),"", IF(G225="",0, H225*VLOOKUP(G225,VALIDATIONS!$AD$2:$AE$8,2)) +   IF(I225="",0, J225*VLOOKUP(I225,VALIDATIONS!$AF$2:$AG$5,2))  )</f>
        <v/>
      </c>
      <c r="L225" s="113"/>
    </row>
    <row r="226" spans="1:12" x14ac:dyDescent="0.25">
      <c r="A226" s="116"/>
      <c r="B226" s="358"/>
      <c r="C226" s="113"/>
      <c r="F226" s="358"/>
      <c r="G226" s="358"/>
      <c r="I226" s="358"/>
      <c r="K226" s="106" t="str">
        <f>IF(AND(H226="",J226=""),"", IF(G226="",0, H226*VLOOKUP(G226,VALIDATIONS!$AD$2:$AE$8,2)) +   IF(I226="",0, J226*VLOOKUP(I226,VALIDATIONS!$AF$2:$AG$5,2))  )</f>
        <v/>
      </c>
      <c r="L226" s="113"/>
    </row>
    <row r="227" spans="1:12" x14ac:dyDescent="0.25">
      <c r="A227" s="116"/>
      <c r="B227" s="358"/>
      <c r="C227" s="113"/>
      <c r="F227" s="358"/>
      <c r="G227" s="358"/>
      <c r="I227" s="358"/>
      <c r="K227" s="106" t="str">
        <f>IF(AND(H227="",J227=""),"", IF(G227="",0, H227*VLOOKUP(G227,VALIDATIONS!$AD$2:$AE$8,2)) +   IF(I227="",0, J227*VLOOKUP(I227,VALIDATIONS!$AF$2:$AG$5,2))  )</f>
        <v/>
      </c>
      <c r="L227" s="113"/>
    </row>
    <row r="228" spans="1:12" x14ac:dyDescent="0.25">
      <c r="A228" s="116"/>
      <c r="B228" s="358"/>
      <c r="C228" s="113"/>
      <c r="F228" s="358"/>
      <c r="G228" s="358"/>
      <c r="I228" s="358"/>
      <c r="K228" s="106" t="str">
        <f>IF(AND(H228="",J228=""),"", IF(G228="",0, H228*VLOOKUP(G228,VALIDATIONS!$AD$2:$AE$8,2)) +   IF(I228="",0, J228*VLOOKUP(I228,VALIDATIONS!$AF$2:$AG$5,2))  )</f>
        <v/>
      </c>
      <c r="L228" s="113"/>
    </row>
    <row r="229" spans="1:12" x14ac:dyDescent="0.25">
      <c r="A229" s="116"/>
      <c r="B229" s="358"/>
      <c r="C229" s="113"/>
      <c r="F229" s="358"/>
      <c r="G229" s="358"/>
      <c r="I229" s="358"/>
      <c r="K229" s="106" t="str">
        <f>IF(AND(H229="",J229=""),"", IF(G229="",0, H229*VLOOKUP(G229,VALIDATIONS!$AD$2:$AE$8,2)) +   IF(I229="",0, J229*VLOOKUP(I229,VALIDATIONS!$AF$2:$AG$5,2))  )</f>
        <v/>
      </c>
      <c r="L229" s="113"/>
    </row>
    <row r="230" spans="1:12" x14ac:dyDescent="0.25">
      <c r="A230" s="116"/>
      <c r="B230" s="358"/>
      <c r="C230" s="113"/>
      <c r="F230" s="358"/>
      <c r="G230" s="358"/>
      <c r="I230" s="358"/>
      <c r="K230" s="106" t="str">
        <f>IF(AND(H230="",J230=""),"", IF(G230="",0, H230*VLOOKUP(G230,VALIDATIONS!$AD$2:$AE$8,2)) +   IF(I230="",0, J230*VLOOKUP(I230,VALIDATIONS!$AF$2:$AG$5,2))  )</f>
        <v/>
      </c>
      <c r="L230" s="113"/>
    </row>
    <row r="231" spans="1:12" x14ac:dyDescent="0.25">
      <c r="A231" s="116"/>
      <c r="B231" s="358"/>
      <c r="C231" s="113"/>
      <c r="F231" s="358"/>
      <c r="G231" s="358"/>
      <c r="I231" s="358"/>
      <c r="K231" s="106" t="str">
        <f>IF(AND(H231="",J231=""),"", IF(G231="",0, H231*VLOOKUP(G231,VALIDATIONS!$AD$2:$AE$8,2)) +   IF(I231="",0, J231*VLOOKUP(I231,VALIDATIONS!$AF$2:$AG$5,2))  )</f>
        <v/>
      </c>
      <c r="L231" s="113"/>
    </row>
    <row r="232" spans="1:12" x14ac:dyDescent="0.25">
      <c r="A232" s="116"/>
      <c r="B232" s="358"/>
      <c r="C232" s="113"/>
      <c r="F232" s="358"/>
      <c r="G232" s="358"/>
      <c r="I232" s="358"/>
      <c r="K232" s="106" t="str">
        <f>IF(AND(H232="",J232=""),"", IF(G232="",0, H232*VLOOKUP(G232,VALIDATIONS!$AD$2:$AE$8,2)) +   IF(I232="",0, J232*VLOOKUP(I232,VALIDATIONS!$AF$2:$AG$5,2))  )</f>
        <v/>
      </c>
      <c r="L232" s="113"/>
    </row>
    <row r="233" spans="1:12" x14ac:dyDescent="0.25">
      <c r="A233" s="116"/>
      <c r="B233" s="358"/>
      <c r="C233" s="113"/>
      <c r="F233" s="358"/>
      <c r="G233" s="358"/>
      <c r="I233" s="358"/>
      <c r="K233" s="106" t="str">
        <f>IF(AND(H233="",J233=""),"", IF(G233="",0, H233*VLOOKUP(G233,VALIDATIONS!$AD$2:$AE$8,2)) +   IF(I233="",0, J233*VLOOKUP(I233,VALIDATIONS!$AF$2:$AG$5,2))  )</f>
        <v/>
      </c>
      <c r="L233" s="113"/>
    </row>
    <row r="234" spans="1:12" x14ac:dyDescent="0.25">
      <c r="A234" s="116"/>
      <c r="B234" s="358"/>
      <c r="C234" s="113"/>
      <c r="F234" s="358"/>
      <c r="G234" s="358"/>
      <c r="I234" s="358"/>
      <c r="K234" s="106" t="str">
        <f>IF(AND(H234="",J234=""),"", IF(G234="",0, H234*VLOOKUP(G234,VALIDATIONS!$AD$2:$AE$8,2)) +   IF(I234="",0, J234*VLOOKUP(I234,VALIDATIONS!$AF$2:$AG$5,2))  )</f>
        <v/>
      </c>
      <c r="L234" s="113"/>
    </row>
    <row r="235" spans="1:12" x14ac:dyDescent="0.25">
      <c r="A235" s="116"/>
      <c r="B235" s="358"/>
      <c r="C235" s="113"/>
      <c r="F235" s="358"/>
      <c r="G235" s="358"/>
      <c r="I235" s="358"/>
      <c r="K235" s="106" t="str">
        <f>IF(AND(H235="",J235=""),"", IF(G235="",0, H235*VLOOKUP(G235,VALIDATIONS!$AD$2:$AE$8,2)) +   IF(I235="",0, J235*VLOOKUP(I235,VALIDATIONS!$AF$2:$AG$5,2))  )</f>
        <v/>
      </c>
      <c r="L235" s="113"/>
    </row>
    <row r="236" spans="1:12" x14ac:dyDescent="0.25">
      <c r="A236" s="116"/>
      <c r="B236" s="358"/>
      <c r="C236" s="113"/>
      <c r="F236" s="358"/>
      <c r="G236" s="358"/>
      <c r="I236" s="358"/>
      <c r="K236" s="106" t="str">
        <f>IF(AND(H236="",J236=""),"", IF(G236="",0, H236*VLOOKUP(G236,VALIDATIONS!$AD$2:$AE$8,2)) +   IF(I236="",0, J236*VLOOKUP(I236,VALIDATIONS!$AF$2:$AG$5,2))  )</f>
        <v/>
      </c>
      <c r="L236" s="113"/>
    </row>
    <row r="237" spans="1:12" x14ac:dyDescent="0.25">
      <c r="A237" s="116"/>
      <c r="B237" s="358"/>
      <c r="C237" s="113"/>
      <c r="F237" s="358"/>
      <c r="G237" s="358"/>
      <c r="I237" s="358"/>
      <c r="K237" s="106" t="str">
        <f>IF(AND(H237="",J237=""),"", IF(G237="",0, H237*VLOOKUP(G237,VALIDATIONS!$AD$2:$AE$8,2)) +   IF(I237="",0, J237*VLOOKUP(I237,VALIDATIONS!$AF$2:$AG$5,2))  )</f>
        <v/>
      </c>
      <c r="L237" s="113"/>
    </row>
    <row r="238" spans="1:12" x14ac:dyDescent="0.25">
      <c r="A238" s="116"/>
      <c r="B238" s="358"/>
      <c r="C238" s="113"/>
      <c r="F238" s="358"/>
      <c r="G238" s="358"/>
      <c r="I238" s="358"/>
      <c r="K238" s="106" t="str">
        <f>IF(AND(H238="",J238=""),"", IF(G238="",0, H238*VLOOKUP(G238,VALIDATIONS!$AD$2:$AE$8,2)) +   IF(I238="",0, J238*VLOOKUP(I238,VALIDATIONS!$AF$2:$AG$5,2))  )</f>
        <v/>
      </c>
      <c r="L238" s="113"/>
    </row>
    <row r="239" spans="1:12" x14ac:dyDescent="0.25">
      <c r="A239" s="116"/>
      <c r="B239" s="358"/>
      <c r="C239" s="113"/>
      <c r="F239" s="358"/>
      <c r="G239" s="358"/>
      <c r="I239" s="358"/>
      <c r="K239" s="106" t="str">
        <f>IF(AND(H239="",J239=""),"", IF(G239="",0, H239*VLOOKUP(G239,VALIDATIONS!$AD$2:$AE$8,2)) +   IF(I239="",0, J239*VLOOKUP(I239,VALIDATIONS!$AF$2:$AG$5,2))  )</f>
        <v/>
      </c>
      <c r="L239" s="113"/>
    </row>
    <row r="240" spans="1:12" x14ac:dyDescent="0.25">
      <c r="A240" s="116"/>
      <c r="B240" s="358"/>
      <c r="C240" s="113"/>
      <c r="F240" s="358"/>
      <c r="G240" s="358"/>
      <c r="I240" s="358"/>
      <c r="K240" s="106" t="str">
        <f>IF(AND(H240="",J240=""),"", IF(G240="",0, H240*VLOOKUP(G240,VALIDATIONS!$AD$2:$AE$8,2)) +   IF(I240="",0, J240*VLOOKUP(I240,VALIDATIONS!$AF$2:$AG$5,2))  )</f>
        <v/>
      </c>
      <c r="L240" s="113"/>
    </row>
    <row r="241" spans="1:12" x14ac:dyDescent="0.25">
      <c r="A241" s="116"/>
      <c r="B241" s="358"/>
      <c r="C241" s="113"/>
      <c r="F241" s="358"/>
      <c r="G241" s="358"/>
      <c r="I241" s="358"/>
      <c r="K241" s="106" t="str">
        <f>IF(AND(H241="",J241=""),"", IF(G241="",0, H241*VLOOKUP(G241,VALIDATIONS!$AD$2:$AE$8,2)) +   IF(I241="",0, J241*VLOOKUP(I241,VALIDATIONS!$AF$2:$AG$5,2))  )</f>
        <v/>
      </c>
      <c r="L241" s="113"/>
    </row>
    <row r="242" spans="1:12" x14ac:dyDescent="0.25">
      <c r="A242" s="116"/>
      <c r="B242" s="358"/>
      <c r="C242" s="113"/>
      <c r="F242" s="358"/>
      <c r="G242" s="358"/>
      <c r="I242" s="358"/>
      <c r="K242" s="106" t="str">
        <f>IF(AND(H242="",J242=""),"", IF(G242="",0, H242*VLOOKUP(G242,VALIDATIONS!$AD$2:$AE$8,2)) +   IF(I242="",0, J242*VLOOKUP(I242,VALIDATIONS!$AF$2:$AG$5,2))  )</f>
        <v/>
      </c>
      <c r="L242" s="113"/>
    </row>
    <row r="243" spans="1:12" x14ac:dyDescent="0.25">
      <c r="A243" s="116"/>
      <c r="B243" s="358"/>
      <c r="C243" s="113"/>
      <c r="F243" s="358"/>
      <c r="G243" s="358"/>
      <c r="I243" s="358"/>
      <c r="K243" s="106" t="str">
        <f>IF(AND(H243="",J243=""),"", IF(G243="",0, H243*VLOOKUP(G243,VALIDATIONS!$AD$2:$AE$8,2)) +   IF(I243="",0, J243*VLOOKUP(I243,VALIDATIONS!$AF$2:$AG$5,2))  )</f>
        <v/>
      </c>
      <c r="L243" s="113"/>
    </row>
    <row r="244" spans="1:12" x14ac:dyDescent="0.25">
      <c r="A244" s="116"/>
      <c r="B244" s="358"/>
      <c r="C244" s="113"/>
      <c r="F244" s="358"/>
      <c r="G244" s="358"/>
      <c r="I244" s="358"/>
      <c r="K244" s="106" t="str">
        <f>IF(AND(H244="",J244=""),"", IF(G244="",0, H244*VLOOKUP(G244,VALIDATIONS!$AD$2:$AE$8,2)) +   IF(I244="",0, J244*VLOOKUP(I244,VALIDATIONS!$AF$2:$AG$5,2))  )</f>
        <v/>
      </c>
      <c r="L244" s="113"/>
    </row>
    <row r="245" spans="1:12" x14ac:dyDescent="0.25">
      <c r="A245" s="116"/>
      <c r="B245" s="358"/>
      <c r="C245" s="113"/>
      <c r="F245" s="358"/>
      <c r="G245" s="358"/>
      <c r="I245" s="358"/>
      <c r="K245" s="106" t="str">
        <f>IF(AND(H245="",J245=""),"", IF(G245="",0, H245*VLOOKUP(G245,VALIDATIONS!$AD$2:$AE$8,2)) +   IF(I245="",0, J245*VLOOKUP(I245,VALIDATIONS!$AF$2:$AG$5,2))  )</f>
        <v/>
      </c>
      <c r="L245" s="113"/>
    </row>
    <row r="246" spans="1:12" x14ac:dyDescent="0.25">
      <c r="A246" s="116"/>
      <c r="B246" s="358"/>
      <c r="C246" s="113"/>
      <c r="F246" s="358"/>
      <c r="G246" s="358"/>
      <c r="I246" s="358"/>
      <c r="K246" s="106" t="str">
        <f>IF(AND(H246="",J246=""),"", IF(G246="",0, H246*VLOOKUP(G246,VALIDATIONS!$AD$2:$AE$8,2)) +   IF(I246="",0, J246*VLOOKUP(I246,VALIDATIONS!$AF$2:$AG$5,2))  )</f>
        <v/>
      </c>
      <c r="L246" s="113"/>
    </row>
    <row r="247" spans="1:12" x14ac:dyDescent="0.25">
      <c r="A247" s="116"/>
      <c r="B247" s="358"/>
      <c r="C247" s="113"/>
      <c r="F247" s="358"/>
      <c r="G247" s="358"/>
      <c r="I247" s="358"/>
      <c r="K247" s="106" t="str">
        <f>IF(AND(H247="",J247=""),"", IF(G247="",0, H247*VLOOKUP(G247,VALIDATIONS!$AD$2:$AE$8,2)) +   IF(I247="",0, J247*VLOOKUP(I247,VALIDATIONS!$AF$2:$AG$5,2))  )</f>
        <v/>
      </c>
      <c r="L247" s="113"/>
    </row>
    <row r="248" spans="1:12" x14ac:dyDescent="0.25">
      <c r="A248" s="116"/>
      <c r="B248" s="358"/>
      <c r="C248" s="113"/>
      <c r="F248" s="358"/>
      <c r="G248" s="358"/>
      <c r="I248" s="358"/>
      <c r="K248" s="106" t="str">
        <f>IF(AND(H248="",J248=""),"", IF(G248="",0, H248*VLOOKUP(G248,VALIDATIONS!$AD$2:$AE$8,2)) +   IF(I248="",0, J248*VLOOKUP(I248,VALIDATIONS!$AF$2:$AG$5,2))  )</f>
        <v/>
      </c>
      <c r="L248" s="113"/>
    </row>
    <row r="249" spans="1:12" x14ac:dyDescent="0.25">
      <c r="A249" s="116"/>
      <c r="B249" s="358"/>
      <c r="C249" s="113"/>
      <c r="F249" s="358"/>
      <c r="G249" s="358"/>
      <c r="I249" s="358"/>
      <c r="K249" s="106" t="str">
        <f>IF(AND(H249="",J249=""),"", IF(G249="",0, H249*VLOOKUP(G249,VALIDATIONS!$AD$2:$AE$8,2)) +   IF(I249="",0, J249*VLOOKUP(I249,VALIDATIONS!$AF$2:$AG$5,2))  )</f>
        <v/>
      </c>
      <c r="L249" s="113"/>
    </row>
    <row r="250" spans="1:12" x14ac:dyDescent="0.25">
      <c r="A250" s="116"/>
      <c r="B250" s="358"/>
      <c r="C250" s="113"/>
      <c r="F250" s="358"/>
      <c r="G250" s="358"/>
      <c r="I250" s="358"/>
      <c r="K250" s="106" t="str">
        <f>IF(AND(H250="",J250=""),"", IF(G250="",0, H250*VLOOKUP(G250,VALIDATIONS!$AD$2:$AE$8,2)) +   IF(I250="",0, J250*VLOOKUP(I250,VALIDATIONS!$AF$2:$AG$5,2))  )</f>
        <v/>
      </c>
      <c r="L250" s="113"/>
    </row>
    <row r="251" spans="1:12" x14ac:dyDescent="0.25">
      <c r="A251" s="116"/>
      <c r="B251" s="358"/>
      <c r="C251" s="113"/>
      <c r="F251" s="358"/>
      <c r="G251" s="358"/>
      <c r="I251" s="358"/>
      <c r="K251" s="106" t="str">
        <f>IF(AND(H251="",J251=""),"", IF(G251="",0, H251*VLOOKUP(G251,VALIDATIONS!$AD$2:$AE$8,2)) +   IF(I251="",0, J251*VLOOKUP(I251,VALIDATIONS!$AF$2:$AG$5,2))  )</f>
        <v/>
      </c>
      <c r="L251" s="113"/>
    </row>
    <row r="252" spans="1:12" x14ac:dyDescent="0.25">
      <c r="A252" s="116"/>
      <c r="B252" s="358"/>
      <c r="C252" s="113"/>
      <c r="F252" s="358"/>
      <c r="G252" s="358"/>
      <c r="I252" s="358"/>
      <c r="K252" s="106" t="str">
        <f>IF(AND(H252="",J252=""),"", IF(G252="",0, H252*VLOOKUP(G252,VALIDATIONS!$AD$2:$AE$8,2)) +   IF(I252="",0, J252*VLOOKUP(I252,VALIDATIONS!$AF$2:$AG$5,2))  )</f>
        <v/>
      </c>
      <c r="L252" s="113"/>
    </row>
    <row r="253" spans="1:12" x14ac:dyDescent="0.25">
      <c r="A253" s="116"/>
      <c r="B253" s="358"/>
      <c r="C253" s="113"/>
      <c r="F253" s="358"/>
      <c r="G253" s="358"/>
      <c r="I253" s="358"/>
      <c r="K253" s="106" t="str">
        <f>IF(AND(H253="",J253=""),"", IF(G253="",0, H253*VLOOKUP(G253,VALIDATIONS!$AD$2:$AE$8,2)) +   IF(I253="",0, J253*VLOOKUP(I253,VALIDATIONS!$AF$2:$AG$5,2))  )</f>
        <v/>
      </c>
      <c r="L253" s="113"/>
    </row>
    <row r="254" spans="1:12" x14ac:dyDescent="0.25">
      <c r="A254" s="116"/>
      <c r="B254" s="358"/>
      <c r="C254" s="113"/>
      <c r="F254" s="358"/>
      <c r="G254" s="358"/>
      <c r="I254" s="358"/>
      <c r="K254" s="106" t="str">
        <f>IF(AND(H254="",J254=""),"", IF(G254="",0, H254*VLOOKUP(G254,VALIDATIONS!$AD$2:$AE$8,2)) +   IF(I254="",0, J254*VLOOKUP(I254,VALIDATIONS!$AF$2:$AG$5,2))  )</f>
        <v/>
      </c>
      <c r="L254" s="113"/>
    </row>
    <row r="255" spans="1:12" x14ac:dyDescent="0.25">
      <c r="A255" s="116"/>
      <c r="B255" s="358"/>
      <c r="C255" s="113"/>
      <c r="F255" s="358"/>
      <c r="G255" s="358"/>
      <c r="I255" s="358"/>
      <c r="K255" s="106" t="str">
        <f>IF(AND(H255="",J255=""),"", IF(G255="",0, H255*VLOOKUP(G255,VALIDATIONS!$AD$2:$AE$8,2)) +   IF(I255="",0, J255*VLOOKUP(I255,VALIDATIONS!$AF$2:$AG$5,2))  )</f>
        <v/>
      </c>
      <c r="L255" s="113"/>
    </row>
    <row r="256" spans="1:12" x14ac:dyDescent="0.25">
      <c r="A256" s="116"/>
      <c r="B256" s="358"/>
      <c r="C256" s="113"/>
      <c r="F256" s="358"/>
      <c r="G256" s="358"/>
      <c r="I256" s="358"/>
      <c r="K256" s="106" t="str">
        <f>IF(AND(H256="",J256=""),"", IF(G256="",0, H256*VLOOKUP(G256,VALIDATIONS!$AD$2:$AE$8,2)) +   IF(I256="",0, J256*VLOOKUP(I256,VALIDATIONS!$AF$2:$AG$5,2))  )</f>
        <v/>
      </c>
      <c r="L256" s="113"/>
    </row>
    <row r="257" spans="1:12" x14ac:dyDescent="0.25">
      <c r="A257" s="116"/>
      <c r="B257" s="358"/>
      <c r="C257" s="113"/>
      <c r="F257" s="358"/>
      <c r="G257" s="358"/>
      <c r="I257" s="358"/>
      <c r="K257" s="106" t="str">
        <f>IF(AND(H257="",J257=""),"", IF(G257="",0, H257*VLOOKUP(G257,VALIDATIONS!$AD$2:$AE$8,2)) +   IF(I257="",0, J257*VLOOKUP(I257,VALIDATIONS!$AF$2:$AG$5,2))  )</f>
        <v/>
      </c>
      <c r="L257" s="113"/>
    </row>
    <row r="258" spans="1:12" x14ac:dyDescent="0.25">
      <c r="A258" s="116"/>
      <c r="B258" s="358"/>
      <c r="C258" s="113"/>
      <c r="F258" s="358"/>
      <c r="G258" s="358"/>
      <c r="I258" s="358"/>
      <c r="K258" s="106" t="str">
        <f>IF(AND(H258="",J258=""),"", IF(G258="",0, H258*VLOOKUP(G258,VALIDATIONS!$AD$2:$AE$8,2)) +   IF(I258="",0, J258*VLOOKUP(I258,VALIDATIONS!$AF$2:$AG$5,2))  )</f>
        <v/>
      </c>
      <c r="L258" s="113"/>
    </row>
    <row r="259" spans="1:12" x14ac:dyDescent="0.25">
      <c r="A259" s="116"/>
      <c r="B259" s="358"/>
      <c r="C259" s="113"/>
      <c r="F259" s="358"/>
      <c r="G259" s="358"/>
      <c r="I259" s="358"/>
      <c r="K259" s="106" t="str">
        <f>IF(AND(H259="",J259=""),"", IF(G259="",0, H259*VLOOKUP(G259,VALIDATIONS!$AD$2:$AE$8,2)) +   IF(I259="",0, J259*VLOOKUP(I259,VALIDATIONS!$AF$2:$AG$5,2))  )</f>
        <v/>
      </c>
      <c r="L259" s="113"/>
    </row>
    <row r="260" spans="1:12" x14ac:dyDescent="0.25">
      <c r="A260" s="116"/>
      <c r="B260" s="358"/>
      <c r="C260" s="113"/>
      <c r="F260" s="358"/>
      <c r="G260" s="358"/>
      <c r="I260" s="358"/>
      <c r="K260" s="106" t="str">
        <f>IF(AND(H260="",J260=""),"", IF(G260="",0, H260*VLOOKUP(G260,VALIDATIONS!$AD$2:$AE$8,2)) +   IF(I260="",0, J260*VLOOKUP(I260,VALIDATIONS!$AF$2:$AG$5,2))  )</f>
        <v/>
      </c>
      <c r="L260" s="113"/>
    </row>
    <row r="261" spans="1:12" x14ac:dyDescent="0.25">
      <c r="A261" s="116"/>
      <c r="B261" s="358"/>
      <c r="C261" s="113"/>
      <c r="F261" s="358"/>
      <c r="G261" s="358"/>
      <c r="I261" s="358"/>
      <c r="K261" s="106" t="str">
        <f>IF(AND(H261="",J261=""),"", IF(G261="",0, H261*VLOOKUP(G261,VALIDATIONS!$AD$2:$AE$8,2)) +   IF(I261="",0, J261*VLOOKUP(I261,VALIDATIONS!$AF$2:$AG$5,2))  )</f>
        <v/>
      </c>
      <c r="L261" s="113"/>
    </row>
    <row r="262" spans="1:12" x14ac:dyDescent="0.25">
      <c r="A262" s="116"/>
      <c r="B262" s="358"/>
      <c r="C262" s="113"/>
      <c r="F262" s="358"/>
      <c r="G262" s="358"/>
      <c r="I262" s="358"/>
      <c r="K262" s="106" t="str">
        <f>IF(AND(H262="",J262=""),"", IF(G262="",0, H262*VLOOKUP(G262,VALIDATIONS!$AD$2:$AE$8,2)) +   IF(I262="",0, J262*VLOOKUP(I262,VALIDATIONS!$AF$2:$AG$5,2))  )</f>
        <v/>
      </c>
      <c r="L262" s="113"/>
    </row>
    <row r="263" spans="1:12" x14ac:dyDescent="0.25">
      <c r="A263" s="116"/>
      <c r="B263" s="358"/>
      <c r="C263" s="113"/>
      <c r="F263" s="358"/>
      <c r="G263" s="358"/>
      <c r="I263" s="358"/>
      <c r="K263" s="106" t="str">
        <f>IF(AND(H263="",J263=""),"", IF(G263="",0, H263*VLOOKUP(G263,VALIDATIONS!$AD$2:$AE$8,2)) +   IF(I263="",0, J263*VLOOKUP(I263,VALIDATIONS!$AF$2:$AG$5,2))  )</f>
        <v/>
      </c>
      <c r="L263" s="113"/>
    </row>
    <row r="264" spans="1:12" x14ac:dyDescent="0.25">
      <c r="A264" s="116"/>
      <c r="B264" s="358"/>
      <c r="C264" s="113"/>
      <c r="F264" s="358"/>
      <c r="G264" s="358"/>
      <c r="I264" s="358"/>
      <c r="K264" s="106" t="str">
        <f>IF(AND(H264="",J264=""),"", IF(G264="",0, H264*VLOOKUP(G264,VALIDATIONS!$AD$2:$AE$8,2)) +   IF(I264="",0, J264*VLOOKUP(I264,VALIDATIONS!$AF$2:$AG$5,2))  )</f>
        <v/>
      </c>
      <c r="L264" s="113"/>
    </row>
    <row r="265" spans="1:12" x14ac:dyDescent="0.25">
      <c r="A265" s="116"/>
      <c r="B265" s="358"/>
      <c r="C265" s="113"/>
      <c r="F265" s="358"/>
      <c r="G265" s="358"/>
      <c r="I265" s="358"/>
      <c r="K265" s="106" t="str">
        <f>IF(AND(H265="",J265=""),"", IF(G265="",0, H265*VLOOKUP(G265,VALIDATIONS!$AD$2:$AE$8,2)) +   IF(I265="",0, J265*VLOOKUP(I265,VALIDATIONS!$AF$2:$AG$5,2))  )</f>
        <v/>
      </c>
      <c r="L265" s="113"/>
    </row>
    <row r="266" spans="1:12" x14ac:dyDescent="0.25">
      <c r="A266" s="116"/>
      <c r="B266" s="358"/>
      <c r="C266" s="113"/>
      <c r="F266" s="358"/>
      <c r="G266" s="358"/>
      <c r="I266" s="358"/>
      <c r="K266" s="106" t="str">
        <f>IF(AND(H266="",J266=""),"", IF(G266="",0, H266*VLOOKUP(G266,VALIDATIONS!$AD$2:$AE$8,2)) +   IF(I266="",0, J266*VLOOKUP(I266,VALIDATIONS!$AF$2:$AG$5,2))  )</f>
        <v/>
      </c>
      <c r="L266" s="113"/>
    </row>
    <row r="267" spans="1:12" x14ac:dyDescent="0.25">
      <c r="A267" s="116"/>
      <c r="B267" s="358"/>
      <c r="C267" s="113"/>
      <c r="F267" s="358"/>
      <c r="G267" s="358"/>
      <c r="I267" s="358"/>
      <c r="K267" s="106" t="str">
        <f>IF(AND(H267="",J267=""),"", IF(G267="",0, H267*VLOOKUP(G267,VALIDATIONS!$AD$2:$AE$8,2)) +   IF(I267="",0, J267*VLOOKUP(I267,VALIDATIONS!$AF$2:$AG$5,2))  )</f>
        <v/>
      </c>
      <c r="L267" s="113"/>
    </row>
    <row r="268" spans="1:12" x14ac:dyDescent="0.25">
      <c r="A268" s="116"/>
      <c r="B268" s="358"/>
      <c r="C268" s="113"/>
      <c r="F268" s="358"/>
      <c r="G268" s="358"/>
      <c r="I268" s="358"/>
      <c r="K268" s="106" t="str">
        <f>IF(AND(H268="",J268=""),"", IF(G268="",0, H268*VLOOKUP(G268,VALIDATIONS!$AD$2:$AE$8,2)) +   IF(I268="",0, J268*VLOOKUP(I268,VALIDATIONS!$AF$2:$AG$5,2))  )</f>
        <v/>
      </c>
      <c r="L268" s="113"/>
    </row>
    <row r="269" spans="1:12" x14ac:dyDescent="0.25">
      <c r="A269" s="116"/>
      <c r="B269" s="358"/>
      <c r="C269" s="113"/>
      <c r="F269" s="358"/>
      <c r="G269" s="358"/>
      <c r="I269" s="358"/>
      <c r="K269" s="106" t="str">
        <f>IF(AND(H269="",J269=""),"", IF(G269="",0, H269*VLOOKUP(G269,VALIDATIONS!$AD$2:$AE$8,2)) +   IF(I269="",0, J269*VLOOKUP(I269,VALIDATIONS!$AF$2:$AG$5,2))  )</f>
        <v/>
      </c>
      <c r="L269" s="113"/>
    </row>
    <row r="270" spans="1:12" x14ac:dyDescent="0.25">
      <c r="A270" s="116"/>
      <c r="B270" s="358"/>
      <c r="C270" s="113"/>
      <c r="F270" s="358"/>
      <c r="G270" s="358"/>
      <c r="I270" s="358"/>
      <c r="K270" s="106" t="str">
        <f>IF(AND(H270="",J270=""),"", IF(G270="",0, H270*VLOOKUP(G270,VALIDATIONS!$AD$2:$AE$8,2)) +   IF(I270="",0, J270*VLOOKUP(I270,VALIDATIONS!$AF$2:$AG$5,2))  )</f>
        <v/>
      </c>
      <c r="L270" s="113"/>
    </row>
    <row r="271" spans="1:12" x14ac:dyDescent="0.25">
      <c r="A271" s="116"/>
      <c r="B271" s="358"/>
      <c r="C271" s="113"/>
      <c r="F271" s="358"/>
      <c r="G271" s="358"/>
      <c r="I271" s="358"/>
      <c r="K271" s="106" t="str">
        <f>IF(AND(H271="",J271=""),"", IF(G271="",0, H271*VLOOKUP(G271,VALIDATIONS!$AD$2:$AE$8,2)) +   IF(I271="",0, J271*VLOOKUP(I271,VALIDATIONS!$AF$2:$AG$5,2))  )</f>
        <v/>
      </c>
      <c r="L271" s="113"/>
    </row>
    <row r="272" spans="1:12" x14ac:dyDescent="0.25">
      <c r="A272" s="116"/>
      <c r="B272" s="358"/>
      <c r="C272" s="113"/>
      <c r="F272" s="358"/>
      <c r="G272" s="358"/>
      <c r="I272" s="358"/>
      <c r="K272" s="106" t="str">
        <f>IF(AND(H272="",J272=""),"", IF(G272="",0, H272*VLOOKUP(G272,VALIDATIONS!$AD$2:$AE$8,2)) +   IF(I272="",0, J272*VLOOKUP(I272,VALIDATIONS!$AF$2:$AG$5,2))  )</f>
        <v/>
      </c>
      <c r="L272" s="113"/>
    </row>
    <row r="273" spans="1:12" x14ac:dyDescent="0.25">
      <c r="A273" s="116"/>
      <c r="B273" s="358"/>
      <c r="C273" s="113"/>
      <c r="F273" s="358"/>
      <c r="G273" s="358"/>
      <c r="I273" s="358"/>
      <c r="K273" s="106" t="str">
        <f>IF(AND(H273="",J273=""),"", IF(G273="",0, H273*VLOOKUP(G273,VALIDATIONS!$AD$2:$AE$8,2)) +   IF(I273="",0, J273*VLOOKUP(I273,VALIDATIONS!$AF$2:$AG$5,2))  )</f>
        <v/>
      </c>
      <c r="L273" s="113"/>
    </row>
    <row r="274" spans="1:12" x14ac:dyDescent="0.25">
      <c r="A274" s="116"/>
      <c r="B274" s="358"/>
      <c r="C274" s="113"/>
      <c r="F274" s="358"/>
      <c r="G274" s="358"/>
      <c r="I274" s="358"/>
      <c r="K274" s="106" t="str">
        <f>IF(AND(H274="",J274=""),"", IF(G274="",0, H274*VLOOKUP(G274,VALIDATIONS!$AD$2:$AE$8,2)) +   IF(I274="",0, J274*VLOOKUP(I274,VALIDATIONS!$AF$2:$AG$5,2))  )</f>
        <v/>
      </c>
      <c r="L274" s="113"/>
    </row>
    <row r="275" spans="1:12" x14ac:dyDescent="0.25">
      <c r="A275" s="116"/>
      <c r="B275" s="358"/>
      <c r="C275" s="113"/>
      <c r="F275" s="358"/>
      <c r="G275" s="358"/>
      <c r="I275" s="358"/>
      <c r="K275" s="106" t="str">
        <f>IF(AND(H275="",J275=""),"", IF(G275="",0, H275*VLOOKUP(G275,VALIDATIONS!$AD$2:$AE$8,2)) +   IF(I275="",0, J275*VLOOKUP(I275,VALIDATIONS!$AF$2:$AG$5,2))  )</f>
        <v/>
      </c>
      <c r="L275" s="113"/>
    </row>
    <row r="276" spans="1:12" x14ac:dyDescent="0.25">
      <c r="A276" s="116"/>
      <c r="B276" s="358"/>
      <c r="C276" s="113"/>
      <c r="F276" s="358"/>
      <c r="G276" s="358"/>
      <c r="I276" s="358"/>
      <c r="K276" s="106" t="str">
        <f>IF(AND(H276="",J276=""),"", IF(G276="",0, H276*VLOOKUP(G276,VALIDATIONS!$AD$2:$AE$8,2)) +   IF(I276="",0, J276*VLOOKUP(I276,VALIDATIONS!$AF$2:$AG$5,2))  )</f>
        <v/>
      </c>
      <c r="L276" s="113"/>
    </row>
    <row r="277" spans="1:12" x14ac:dyDescent="0.25">
      <c r="A277" s="116"/>
      <c r="B277" s="358"/>
      <c r="C277" s="113"/>
      <c r="F277" s="358"/>
      <c r="G277" s="358"/>
      <c r="I277" s="358"/>
      <c r="K277" s="106" t="str">
        <f>IF(AND(H277="",J277=""),"", IF(G277="",0, H277*VLOOKUP(G277,VALIDATIONS!$AD$2:$AE$8,2)) +   IF(I277="",0, J277*VLOOKUP(I277,VALIDATIONS!$AF$2:$AG$5,2))  )</f>
        <v/>
      </c>
      <c r="L277" s="113"/>
    </row>
    <row r="278" spans="1:12" x14ac:dyDescent="0.25">
      <c r="A278" s="116"/>
      <c r="B278" s="358"/>
      <c r="C278" s="113"/>
      <c r="F278" s="358"/>
      <c r="G278" s="358"/>
      <c r="I278" s="358"/>
      <c r="K278" s="106" t="str">
        <f>IF(AND(H278="",J278=""),"", IF(G278="",0, H278*VLOOKUP(G278,VALIDATIONS!$AD$2:$AE$8,2)) +   IF(I278="",0, J278*VLOOKUP(I278,VALIDATIONS!$AF$2:$AG$5,2))  )</f>
        <v/>
      </c>
      <c r="L278" s="113"/>
    </row>
    <row r="279" spans="1:12" x14ac:dyDescent="0.25">
      <c r="A279" s="116"/>
      <c r="B279" s="358"/>
      <c r="C279" s="113"/>
      <c r="F279" s="358"/>
      <c r="G279" s="358"/>
      <c r="I279" s="358"/>
      <c r="K279" s="106" t="str">
        <f>IF(AND(H279="",J279=""),"", IF(G279="",0, H279*VLOOKUP(G279,VALIDATIONS!$AD$2:$AE$8,2)) +   IF(I279="",0, J279*VLOOKUP(I279,VALIDATIONS!$AF$2:$AG$5,2))  )</f>
        <v/>
      </c>
      <c r="L279" s="113"/>
    </row>
    <row r="280" spans="1:12" x14ac:dyDescent="0.25">
      <c r="A280" s="116"/>
      <c r="B280" s="358"/>
      <c r="C280" s="113"/>
      <c r="F280" s="358"/>
      <c r="G280" s="358"/>
      <c r="I280" s="358"/>
      <c r="K280" s="106" t="str">
        <f>IF(AND(H280="",J280=""),"", IF(G280="",0, H280*VLOOKUP(G280,VALIDATIONS!$AD$2:$AE$8,2)) +   IF(I280="",0, J280*VLOOKUP(I280,VALIDATIONS!$AF$2:$AG$5,2))  )</f>
        <v/>
      </c>
      <c r="L280" s="113"/>
    </row>
    <row r="281" spans="1:12" x14ac:dyDescent="0.25">
      <c r="A281" s="116"/>
      <c r="B281" s="358"/>
      <c r="C281" s="113"/>
      <c r="F281" s="358"/>
      <c r="G281" s="358"/>
      <c r="I281" s="358"/>
      <c r="K281" s="106" t="str">
        <f>IF(AND(H281="",J281=""),"", IF(G281="",0, H281*VLOOKUP(G281,VALIDATIONS!$AD$2:$AE$8,2)) +   IF(I281="",0, J281*VLOOKUP(I281,VALIDATIONS!$AF$2:$AG$5,2))  )</f>
        <v/>
      </c>
      <c r="L281" s="113"/>
    </row>
    <row r="282" spans="1:12" x14ac:dyDescent="0.25">
      <c r="A282" s="116"/>
      <c r="B282" s="358"/>
      <c r="C282" s="113"/>
      <c r="F282" s="358"/>
      <c r="G282" s="358"/>
      <c r="I282" s="358"/>
      <c r="K282" s="106" t="str">
        <f>IF(AND(H282="",J282=""),"", IF(G282="",0, H282*VLOOKUP(G282,VALIDATIONS!$AD$2:$AE$8,2)) +   IF(I282="",0, J282*VLOOKUP(I282,VALIDATIONS!$AF$2:$AG$5,2))  )</f>
        <v/>
      </c>
      <c r="L282" s="113"/>
    </row>
    <row r="283" spans="1:12" x14ac:dyDescent="0.25">
      <c r="A283" s="116"/>
      <c r="B283" s="358"/>
      <c r="C283" s="113"/>
      <c r="F283" s="358"/>
      <c r="G283" s="358"/>
      <c r="I283" s="358"/>
      <c r="K283" s="106" t="str">
        <f>IF(AND(H283="",J283=""),"", IF(G283="",0, H283*VLOOKUP(G283,VALIDATIONS!$AD$2:$AE$8,2)) +   IF(I283="",0, J283*VLOOKUP(I283,VALIDATIONS!$AF$2:$AG$5,2))  )</f>
        <v/>
      </c>
      <c r="L283" s="113"/>
    </row>
    <row r="284" spans="1:12" x14ac:dyDescent="0.25">
      <c r="A284" s="116"/>
      <c r="B284" s="358"/>
      <c r="C284" s="113"/>
      <c r="F284" s="358"/>
      <c r="G284" s="358"/>
      <c r="I284" s="358"/>
      <c r="K284" s="106" t="str">
        <f>IF(AND(H284="",J284=""),"", IF(G284="",0, H284*VLOOKUP(G284,VALIDATIONS!$AD$2:$AE$8,2)) +   IF(I284="",0, J284*VLOOKUP(I284,VALIDATIONS!$AF$2:$AG$5,2))  )</f>
        <v/>
      </c>
      <c r="L284" s="113"/>
    </row>
    <row r="285" spans="1:12" x14ac:dyDescent="0.25">
      <c r="A285" s="116"/>
      <c r="B285" s="358"/>
      <c r="C285" s="113"/>
      <c r="F285" s="358"/>
      <c r="G285" s="358"/>
      <c r="I285" s="358"/>
      <c r="K285" s="106" t="str">
        <f>IF(AND(H285="",J285=""),"", IF(G285="",0, H285*VLOOKUP(G285,VALIDATIONS!$AD$2:$AE$8,2)) +   IF(I285="",0, J285*VLOOKUP(I285,VALIDATIONS!$AF$2:$AG$5,2))  )</f>
        <v/>
      </c>
      <c r="L285" s="113"/>
    </row>
    <row r="286" spans="1:12" x14ac:dyDescent="0.25">
      <c r="A286" s="116"/>
      <c r="B286" s="358"/>
      <c r="C286" s="113"/>
      <c r="F286" s="358"/>
      <c r="G286" s="358"/>
      <c r="I286" s="358"/>
      <c r="K286" s="106" t="str">
        <f>IF(AND(H286="",J286=""),"", IF(G286="",0, H286*VLOOKUP(G286,VALIDATIONS!$AD$2:$AE$8,2)) +   IF(I286="",0, J286*VLOOKUP(I286,VALIDATIONS!$AF$2:$AG$5,2))  )</f>
        <v/>
      </c>
      <c r="L286" s="113"/>
    </row>
    <row r="287" spans="1:12" x14ac:dyDescent="0.25">
      <c r="A287" s="116"/>
      <c r="B287" s="358"/>
      <c r="C287" s="113"/>
      <c r="F287" s="358"/>
      <c r="G287" s="358"/>
      <c r="I287" s="358"/>
      <c r="K287" s="106" t="str">
        <f>IF(AND(H287="",J287=""),"", IF(G287="",0, H287*VLOOKUP(G287,VALIDATIONS!$AD$2:$AE$8,2)) +   IF(I287="",0, J287*VLOOKUP(I287,VALIDATIONS!$AF$2:$AG$5,2))  )</f>
        <v/>
      </c>
      <c r="L287" s="113"/>
    </row>
    <row r="288" spans="1:12" x14ac:dyDescent="0.25">
      <c r="A288" s="116"/>
      <c r="B288" s="358"/>
      <c r="C288" s="113"/>
      <c r="F288" s="358"/>
      <c r="G288" s="358"/>
      <c r="I288" s="358"/>
      <c r="K288" s="106" t="str">
        <f>IF(AND(H288="",J288=""),"", IF(G288="",0, H288*VLOOKUP(G288,VALIDATIONS!$AD$2:$AE$8,2)) +   IF(I288="",0, J288*VLOOKUP(I288,VALIDATIONS!$AF$2:$AG$5,2))  )</f>
        <v/>
      </c>
      <c r="L288" s="113"/>
    </row>
    <row r="289" spans="1:12" x14ac:dyDescent="0.25">
      <c r="A289" s="116"/>
      <c r="B289" s="358"/>
      <c r="C289" s="113"/>
      <c r="F289" s="358"/>
      <c r="G289" s="358"/>
      <c r="I289" s="358"/>
      <c r="K289" s="106" t="str">
        <f>IF(AND(H289="",J289=""),"", IF(G289="",0, H289*VLOOKUP(G289,VALIDATIONS!$AD$2:$AE$8,2)) +   IF(I289="",0, J289*VLOOKUP(I289,VALIDATIONS!$AF$2:$AG$5,2))  )</f>
        <v/>
      </c>
      <c r="L289" s="113"/>
    </row>
    <row r="290" spans="1:12" x14ac:dyDescent="0.25">
      <c r="A290" s="116"/>
      <c r="B290" s="358"/>
      <c r="C290" s="113"/>
      <c r="F290" s="358"/>
      <c r="G290" s="358"/>
      <c r="I290" s="358"/>
      <c r="K290" s="106" t="str">
        <f>IF(AND(H290="",J290=""),"", IF(G290="",0, H290*VLOOKUP(G290,VALIDATIONS!$AD$2:$AE$8,2)) +   IF(I290="",0, J290*VLOOKUP(I290,VALIDATIONS!$AF$2:$AG$5,2))  )</f>
        <v/>
      </c>
      <c r="L290" s="113"/>
    </row>
    <row r="291" spans="1:12" x14ac:dyDescent="0.25">
      <c r="A291" s="116"/>
      <c r="B291" s="358"/>
      <c r="C291" s="113"/>
      <c r="F291" s="358"/>
      <c r="G291" s="358"/>
      <c r="I291" s="358"/>
      <c r="K291" s="106" t="str">
        <f>IF(AND(H291="",J291=""),"", IF(G291="",0, H291*VLOOKUP(G291,VALIDATIONS!$AD$2:$AE$8,2)) +   IF(I291="",0, J291*VLOOKUP(I291,VALIDATIONS!$AF$2:$AG$5,2))  )</f>
        <v/>
      </c>
      <c r="L291" s="113"/>
    </row>
    <row r="292" spans="1:12" x14ac:dyDescent="0.25">
      <c r="A292" s="116"/>
      <c r="B292" s="358"/>
      <c r="C292" s="113"/>
      <c r="F292" s="358"/>
      <c r="G292" s="358"/>
      <c r="I292" s="358"/>
      <c r="K292" s="106" t="str">
        <f>IF(AND(H292="",J292=""),"", IF(G292="",0, H292*VLOOKUP(G292,VALIDATIONS!$AD$2:$AE$8,2)) +   IF(I292="",0, J292*VLOOKUP(I292,VALIDATIONS!$AF$2:$AG$5,2))  )</f>
        <v/>
      </c>
      <c r="L292" s="113"/>
    </row>
    <row r="293" spans="1:12" x14ac:dyDescent="0.25">
      <c r="A293" s="116"/>
      <c r="B293" s="358"/>
      <c r="C293" s="113"/>
      <c r="F293" s="358"/>
      <c r="G293" s="358"/>
      <c r="I293" s="358"/>
      <c r="K293" s="106" t="str">
        <f>IF(AND(H293="",J293=""),"", IF(G293="",0, H293*VLOOKUP(G293,VALIDATIONS!$AD$2:$AE$8,2)) +   IF(I293="",0, J293*VLOOKUP(I293,VALIDATIONS!$AF$2:$AG$5,2))  )</f>
        <v/>
      </c>
      <c r="L293" s="113"/>
    </row>
    <row r="294" spans="1:12" x14ac:dyDescent="0.25">
      <c r="A294" s="116"/>
      <c r="B294" s="358"/>
      <c r="C294" s="113"/>
      <c r="F294" s="358"/>
      <c r="G294" s="358"/>
      <c r="I294" s="358"/>
      <c r="K294" s="106" t="str">
        <f>IF(AND(H294="",J294=""),"", IF(G294="",0, H294*VLOOKUP(G294,VALIDATIONS!$AD$2:$AE$8,2)) +   IF(I294="",0, J294*VLOOKUP(I294,VALIDATIONS!$AF$2:$AG$5,2))  )</f>
        <v/>
      </c>
      <c r="L294" s="113"/>
    </row>
    <row r="295" spans="1:12" x14ac:dyDescent="0.25">
      <c r="A295" s="116"/>
      <c r="B295" s="358"/>
      <c r="C295" s="113"/>
      <c r="F295" s="358"/>
      <c r="G295" s="358"/>
      <c r="I295" s="358"/>
      <c r="K295" s="106" t="str">
        <f>IF(AND(H295="",J295=""),"", IF(G295="",0, H295*VLOOKUP(G295,VALIDATIONS!$AD$2:$AE$8,2)) +   IF(I295="",0, J295*VLOOKUP(I295,VALIDATIONS!$AF$2:$AG$5,2))  )</f>
        <v/>
      </c>
      <c r="L295" s="113"/>
    </row>
    <row r="296" spans="1:12" x14ac:dyDescent="0.25">
      <c r="A296" s="116"/>
      <c r="B296" s="358"/>
      <c r="C296" s="113"/>
      <c r="F296" s="358"/>
      <c r="G296" s="358"/>
      <c r="I296" s="358"/>
      <c r="K296" s="106" t="str">
        <f>IF(AND(H296="",J296=""),"", IF(G296="",0, H296*VLOOKUP(G296,VALIDATIONS!$AD$2:$AE$8,2)) +   IF(I296="",0, J296*VLOOKUP(I296,VALIDATIONS!$AF$2:$AG$5,2))  )</f>
        <v/>
      </c>
      <c r="L296" s="113"/>
    </row>
    <row r="297" spans="1:12" x14ac:dyDescent="0.25">
      <c r="A297" s="116"/>
      <c r="B297" s="358"/>
      <c r="C297" s="113"/>
      <c r="F297" s="358"/>
      <c r="G297" s="358"/>
      <c r="I297" s="358"/>
      <c r="K297" s="106" t="str">
        <f>IF(AND(H297="",J297=""),"", IF(G297="",0, H297*VLOOKUP(G297,VALIDATIONS!$AD$2:$AE$8,2)) +   IF(I297="",0, J297*VLOOKUP(I297,VALIDATIONS!$AF$2:$AG$5,2))  )</f>
        <v/>
      </c>
      <c r="L297" s="113"/>
    </row>
    <row r="298" spans="1:12" x14ac:dyDescent="0.25">
      <c r="A298" s="116"/>
      <c r="B298" s="358"/>
      <c r="C298" s="113"/>
      <c r="F298" s="358"/>
      <c r="G298" s="358"/>
      <c r="I298" s="358"/>
      <c r="K298" s="106" t="str">
        <f>IF(AND(H298="",J298=""),"", IF(G298="",0, H298*VLOOKUP(G298,VALIDATIONS!$AD$2:$AE$8,2)) +   IF(I298="",0, J298*VLOOKUP(I298,VALIDATIONS!$AF$2:$AG$5,2))  )</f>
        <v/>
      </c>
      <c r="L298" s="113"/>
    </row>
    <row r="299" spans="1:12" x14ac:dyDescent="0.25">
      <c r="A299" s="116"/>
      <c r="B299" s="358"/>
      <c r="C299" s="113"/>
      <c r="F299" s="358"/>
      <c r="G299" s="358"/>
      <c r="I299" s="358"/>
      <c r="K299" s="106" t="str">
        <f>IF(AND(H299="",J299=""),"", IF(G299="",0, H299*VLOOKUP(G299,VALIDATIONS!$AD$2:$AE$8,2)) +   IF(I299="",0, J299*VLOOKUP(I299,VALIDATIONS!$AF$2:$AG$5,2))  )</f>
        <v/>
      </c>
      <c r="L299" s="113"/>
    </row>
    <row r="300" spans="1:12" x14ac:dyDescent="0.25">
      <c r="A300" s="116"/>
      <c r="B300" s="358"/>
      <c r="C300" s="113"/>
      <c r="F300" s="358"/>
      <c r="G300" s="358"/>
      <c r="I300" s="358"/>
      <c r="K300" s="106" t="str">
        <f>IF(AND(H300="",J300=""),"", IF(G300="",0, H300*VLOOKUP(G300,VALIDATIONS!$AD$2:$AE$8,2)) +   IF(I300="",0, J300*VLOOKUP(I300,VALIDATIONS!$AF$2:$AG$5,2))  )</f>
        <v/>
      </c>
      <c r="L300" s="113"/>
    </row>
    <row r="301" spans="1:12" x14ac:dyDescent="0.25">
      <c r="A301" s="116"/>
      <c r="B301" s="358"/>
      <c r="C301" s="113"/>
      <c r="F301" s="358"/>
      <c r="G301" s="358"/>
      <c r="I301" s="358"/>
      <c r="K301" s="106" t="str">
        <f>IF(AND(H301="",J301=""),"", IF(G301="",0, H301*VLOOKUP(G301,VALIDATIONS!$AD$2:$AE$8,2)) +   IF(I301="",0, J301*VLOOKUP(I301,VALIDATIONS!$AF$2:$AG$5,2))  )</f>
        <v/>
      </c>
      <c r="L301" s="113"/>
    </row>
    <row r="302" spans="1:12" x14ac:dyDescent="0.25">
      <c r="A302" s="116"/>
      <c r="B302" s="358"/>
      <c r="C302" s="113"/>
      <c r="F302" s="358"/>
      <c r="G302" s="358"/>
      <c r="I302" s="358"/>
      <c r="K302" s="106" t="str">
        <f>IF(AND(H302="",J302=""),"", IF(G302="",0, H302*VLOOKUP(G302,VALIDATIONS!$AD$2:$AE$8,2)) +   IF(I302="",0, J302*VLOOKUP(I302,VALIDATIONS!$AF$2:$AG$5,2))  )</f>
        <v/>
      </c>
      <c r="L302" s="113"/>
    </row>
    <row r="303" spans="1:12" x14ac:dyDescent="0.25">
      <c r="A303" s="116"/>
      <c r="B303" s="358"/>
      <c r="C303" s="113"/>
      <c r="F303" s="358"/>
      <c r="G303" s="358"/>
      <c r="I303" s="358"/>
      <c r="K303" s="106" t="str">
        <f>IF(AND(H303="",J303=""),"", IF(G303="",0, H303*VLOOKUP(G303,VALIDATIONS!$AD$2:$AE$8,2)) +   IF(I303="",0, J303*VLOOKUP(I303,VALIDATIONS!$AF$2:$AG$5,2))  )</f>
        <v/>
      </c>
      <c r="L303" s="113"/>
    </row>
    <row r="304" spans="1:12" x14ac:dyDescent="0.25">
      <c r="A304" s="116"/>
      <c r="B304" s="358"/>
      <c r="C304" s="113"/>
      <c r="F304" s="358"/>
      <c r="G304" s="358"/>
      <c r="I304" s="358"/>
      <c r="K304" s="106" t="str">
        <f>IF(AND(H304="",J304=""),"", IF(G304="",0, H304*VLOOKUP(G304,VALIDATIONS!$AD$2:$AE$8,2)) +   IF(I304="",0, J304*VLOOKUP(I304,VALIDATIONS!$AF$2:$AG$5,2))  )</f>
        <v/>
      </c>
      <c r="L304" s="113"/>
    </row>
    <row r="305" spans="1:12" x14ac:dyDescent="0.25">
      <c r="A305" s="116"/>
      <c r="B305" s="358"/>
      <c r="C305" s="113"/>
      <c r="F305" s="358"/>
      <c r="G305" s="358"/>
      <c r="I305" s="358"/>
      <c r="K305" s="106" t="str">
        <f>IF(AND(H305="",J305=""),"", IF(G305="",0, H305*VLOOKUP(G305,VALIDATIONS!$AD$2:$AE$8,2)) +   IF(I305="",0, J305*VLOOKUP(I305,VALIDATIONS!$AF$2:$AG$5,2))  )</f>
        <v/>
      </c>
      <c r="L305" s="113"/>
    </row>
    <row r="306" spans="1:12" x14ac:dyDescent="0.25">
      <c r="A306" s="116"/>
      <c r="B306" s="358"/>
      <c r="C306" s="113"/>
      <c r="F306" s="358"/>
      <c r="G306" s="358"/>
      <c r="I306" s="358"/>
      <c r="K306" s="106" t="str">
        <f>IF(AND(H306="",J306=""),"", IF(G306="",0, H306*VLOOKUP(G306,VALIDATIONS!$AD$2:$AE$8,2)) +   IF(I306="",0, J306*VLOOKUP(I306,VALIDATIONS!$AF$2:$AG$5,2))  )</f>
        <v/>
      </c>
      <c r="L306" s="113"/>
    </row>
    <row r="307" spans="1:12" x14ac:dyDescent="0.25">
      <c r="A307" s="116"/>
      <c r="B307" s="358"/>
      <c r="C307" s="113"/>
      <c r="F307" s="358"/>
      <c r="G307" s="358"/>
      <c r="I307" s="358"/>
      <c r="K307" s="106" t="str">
        <f>IF(AND(H307="",J307=""),"", IF(G307="",0, H307*VLOOKUP(G307,VALIDATIONS!$AD$2:$AE$8,2)) +   IF(I307="",0, J307*VLOOKUP(I307,VALIDATIONS!$AF$2:$AG$5,2))  )</f>
        <v/>
      </c>
      <c r="L307" s="113"/>
    </row>
    <row r="308" spans="1:12" x14ac:dyDescent="0.25">
      <c r="A308" s="116"/>
      <c r="B308" s="358"/>
      <c r="C308" s="113"/>
      <c r="F308" s="358"/>
      <c r="G308" s="358"/>
      <c r="I308" s="358"/>
      <c r="K308" s="106" t="str">
        <f>IF(AND(H308="",J308=""),"", IF(G308="",0, H308*VLOOKUP(G308,VALIDATIONS!$AD$2:$AE$8,2)) +   IF(I308="",0, J308*VLOOKUP(I308,VALIDATIONS!$AF$2:$AG$5,2))  )</f>
        <v/>
      </c>
      <c r="L308" s="113"/>
    </row>
    <row r="309" spans="1:12" x14ac:dyDescent="0.25">
      <c r="A309" s="116"/>
      <c r="B309" s="358"/>
      <c r="C309" s="113"/>
      <c r="F309" s="358"/>
      <c r="G309" s="358"/>
      <c r="I309" s="358"/>
      <c r="K309" s="106" t="str">
        <f>IF(AND(H309="",J309=""),"", IF(G309="",0, H309*VLOOKUP(G309,VALIDATIONS!$AD$2:$AE$8,2)) +   IF(I309="",0, J309*VLOOKUP(I309,VALIDATIONS!$AF$2:$AG$5,2))  )</f>
        <v/>
      </c>
      <c r="L309" s="113"/>
    </row>
    <row r="310" spans="1:12" x14ac:dyDescent="0.25">
      <c r="A310" s="116"/>
      <c r="B310" s="358"/>
      <c r="C310" s="113"/>
      <c r="F310" s="358"/>
      <c r="G310" s="358"/>
      <c r="I310" s="358"/>
      <c r="K310" s="106" t="str">
        <f>IF(AND(H310="",J310=""),"", IF(G310="",0, H310*VLOOKUP(G310,VALIDATIONS!$AD$2:$AE$8,2)) +   IF(I310="",0, J310*VLOOKUP(I310,VALIDATIONS!$AF$2:$AG$5,2))  )</f>
        <v/>
      </c>
      <c r="L310" s="113"/>
    </row>
    <row r="311" spans="1:12" x14ac:dyDescent="0.25">
      <c r="A311" s="116"/>
      <c r="B311" s="358"/>
      <c r="C311" s="113"/>
      <c r="F311" s="358"/>
      <c r="G311" s="358"/>
      <c r="I311" s="358"/>
      <c r="K311" s="106" t="str">
        <f>IF(AND(H311="",J311=""),"", IF(G311="",0, H311*VLOOKUP(G311,VALIDATIONS!$AD$2:$AE$8,2)) +   IF(I311="",0, J311*VLOOKUP(I311,VALIDATIONS!$AF$2:$AG$5,2))  )</f>
        <v/>
      </c>
      <c r="L311" s="113"/>
    </row>
    <row r="312" spans="1:12" x14ac:dyDescent="0.25">
      <c r="A312" s="116"/>
      <c r="B312" s="358"/>
      <c r="C312" s="113"/>
      <c r="F312" s="358"/>
      <c r="G312" s="358"/>
      <c r="I312" s="358"/>
      <c r="K312" s="106" t="str">
        <f>IF(AND(H312="",J312=""),"", IF(G312="",0, H312*VLOOKUP(G312,VALIDATIONS!$AD$2:$AE$8,2)) +   IF(I312="",0, J312*VLOOKUP(I312,VALIDATIONS!$AF$2:$AG$5,2))  )</f>
        <v/>
      </c>
      <c r="L312" s="113"/>
    </row>
    <row r="313" spans="1:12" x14ac:dyDescent="0.25">
      <c r="A313" s="116"/>
      <c r="B313" s="358"/>
      <c r="C313" s="113"/>
      <c r="F313" s="358"/>
      <c r="G313" s="358"/>
      <c r="I313" s="358"/>
      <c r="K313" s="106" t="str">
        <f>IF(AND(H313="",J313=""),"", IF(G313="",0, H313*VLOOKUP(G313,VALIDATIONS!$AD$2:$AE$8,2)) +   IF(I313="",0, J313*VLOOKUP(I313,VALIDATIONS!$AF$2:$AG$5,2))  )</f>
        <v/>
      </c>
      <c r="L313" s="113"/>
    </row>
    <row r="314" spans="1:12" x14ac:dyDescent="0.25">
      <c r="A314" s="116"/>
      <c r="B314" s="358"/>
      <c r="C314" s="113"/>
      <c r="F314" s="358"/>
      <c r="G314" s="358"/>
      <c r="I314" s="358"/>
      <c r="K314" s="106" t="str">
        <f>IF(AND(H314="",J314=""),"", IF(G314="",0, H314*VLOOKUP(G314,VALIDATIONS!$AD$2:$AE$8,2)) +   IF(I314="",0, J314*VLOOKUP(I314,VALIDATIONS!$AF$2:$AG$5,2))  )</f>
        <v/>
      </c>
      <c r="L314" s="113"/>
    </row>
    <row r="315" spans="1:12" x14ac:dyDescent="0.25">
      <c r="A315" s="116"/>
      <c r="B315" s="358"/>
      <c r="C315" s="113"/>
      <c r="F315" s="358"/>
      <c r="G315" s="358"/>
      <c r="I315" s="358"/>
      <c r="K315" s="106" t="str">
        <f>IF(AND(H315="",J315=""),"", IF(G315="",0, H315*VLOOKUP(G315,VALIDATIONS!$AD$2:$AE$8,2)) +   IF(I315="",0, J315*VLOOKUP(I315,VALIDATIONS!$AF$2:$AG$5,2))  )</f>
        <v/>
      </c>
      <c r="L315" s="113"/>
    </row>
    <row r="316" spans="1:12" x14ac:dyDescent="0.25">
      <c r="A316" s="116"/>
      <c r="B316" s="358"/>
      <c r="C316" s="113"/>
      <c r="F316" s="358"/>
      <c r="G316" s="358"/>
      <c r="I316" s="358"/>
      <c r="K316" s="106" t="str">
        <f>IF(AND(H316="",J316=""),"", IF(G316="",0, H316*VLOOKUP(G316,VALIDATIONS!$AD$2:$AE$8,2)) +   IF(I316="",0, J316*VLOOKUP(I316,VALIDATIONS!$AF$2:$AG$5,2))  )</f>
        <v/>
      </c>
      <c r="L316" s="113"/>
    </row>
    <row r="317" spans="1:12" x14ac:dyDescent="0.25">
      <c r="A317" s="116"/>
      <c r="B317" s="358"/>
      <c r="C317" s="113"/>
      <c r="F317" s="358"/>
      <c r="G317" s="358"/>
      <c r="I317" s="358"/>
      <c r="K317" s="106" t="str">
        <f>IF(AND(H317="",J317=""),"", IF(G317="",0, H317*VLOOKUP(G317,VALIDATIONS!$AD$2:$AE$8,2)) +   IF(I317="",0, J317*VLOOKUP(I317,VALIDATIONS!$AF$2:$AG$5,2))  )</f>
        <v/>
      </c>
      <c r="L317" s="113"/>
    </row>
    <row r="318" spans="1:12" x14ac:dyDescent="0.25">
      <c r="A318" s="116"/>
      <c r="B318" s="358"/>
      <c r="C318" s="113"/>
      <c r="F318" s="358"/>
      <c r="G318" s="358"/>
      <c r="I318" s="358"/>
      <c r="K318" s="106" t="str">
        <f>IF(AND(H318="",J318=""),"", IF(G318="",0, H318*VLOOKUP(G318,VALIDATIONS!$AD$2:$AE$8,2)) +   IF(I318="",0, J318*VLOOKUP(I318,VALIDATIONS!$AF$2:$AG$5,2))  )</f>
        <v/>
      </c>
      <c r="L318" s="113"/>
    </row>
    <row r="319" spans="1:12" x14ac:dyDescent="0.25">
      <c r="A319" s="116"/>
      <c r="B319" s="358"/>
      <c r="C319" s="113"/>
      <c r="F319" s="358"/>
      <c r="G319" s="358"/>
      <c r="I319" s="358"/>
      <c r="K319" s="106" t="str">
        <f>IF(AND(H319="",J319=""),"", IF(G319="",0, H319*VLOOKUP(G319,VALIDATIONS!$AD$2:$AE$8,2)) +   IF(I319="",0, J319*VLOOKUP(I319,VALIDATIONS!$AF$2:$AG$5,2))  )</f>
        <v/>
      </c>
      <c r="L319" s="113"/>
    </row>
    <row r="320" spans="1:12" x14ac:dyDescent="0.25">
      <c r="A320" s="116"/>
      <c r="B320" s="358"/>
      <c r="C320" s="113"/>
      <c r="F320" s="358"/>
      <c r="G320" s="358"/>
      <c r="I320" s="358"/>
      <c r="K320" s="106" t="str">
        <f>IF(AND(H320="",J320=""),"", IF(G320="",0, H320*VLOOKUP(G320,VALIDATIONS!$AD$2:$AE$8,2)) +   IF(I320="",0, J320*VLOOKUP(I320,VALIDATIONS!$AF$2:$AG$5,2))  )</f>
        <v/>
      </c>
      <c r="L320" s="113"/>
    </row>
    <row r="321" spans="1:12" x14ac:dyDescent="0.25">
      <c r="A321" s="116"/>
      <c r="B321" s="358"/>
      <c r="C321" s="113"/>
      <c r="F321" s="358"/>
      <c r="G321" s="358"/>
      <c r="I321" s="358"/>
      <c r="K321" s="106" t="str">
        <f>IF(AND(H321="",J321=""),"", IF(G321="",0, H321*VLOOKUP(G321,VALIDATIONS!$AD$2:$AE$8,2)) +   IF(I321="",0, J321*VLOOKUP(I321,VALIDATIONS!$AF$2:$AG$5,2))  )</f>
        <v/>
      </c>
      <c r="L321" s="113"/>
    </row>
    <row r="322" spans="1:12" x14ac:dyDescent="0.25">
      <c r="A322" s="116"/>
      <c r="B322" s="358"/>
      <c r="C322" s="113"/>
      <c r="F322" s="358"/>
      <c r="G322" s="358"/>
      <c r="I322" s="358"/>
      <c r="K322" s="106" t="str">
        <f>IF(AND(H322="",J322=""),"", IF(G322="",0, H322*VLOOKUP(G322,VALIDATIONS!$AD$2:$AE$8,2)) +   IF(I322="",0, J322*VLOOKUP(I322,VALIDATIONS!$AF$2:$AG$5,2))  )</f>
        <v/>
      </c>
      <c r="L322" s="113"/>
    </row>
    <row r="323" spans="1:12" x14ac:dyDescent="0.25">
      <c r="A323" s="116"/>
      <c r="B323" s="358"/>
      <c r="C323" s="113"/>
      <c r="F323" s="358"/>
      <c r="G323" s="358"/>
      <c r="I323" s="358"/>
      <c r="K323" s="106" t="str">
        <f>IF(AND(H323="",J323=""),"", IF(G323="",0, H323*VLOOKUP(G323,VALIDATIONS!$AD$2:$AE$8,2)) +   IF(I323="",0, J323*VLOOKUP(I323,VALIDATIONS!$AF$2:$AG$5,2))  )</f>
        <v/>
      </c>
      <c r="L323" s="113"/>
    </row>
    <row r="324" spans="1:12" x14ac:dyDescent="0.25">
      <c r="A324" s="116"/>
      <c r="B324" s="358"/>
      <c r="C324" s="113"/>
      <c r="F324" s="358"/>
      <c r="G324" s="358"/>
      <c r="I324" s="358"/>
      <c r="K324" s="106" t="str">
        <f>IF(AND(H324="",J324=""),"", IF(G324="",0, H324*VLOOKUP(G324,VALIDATIONS!$AD$2:$AE$8,2)) +   IF(I324="",0, J324*VLOOKUP(I324,VALIDATIONS!$AF$2:$AG$5,2))  )</f>
        <v/>
      </c>
      <c r="L324" s="113"/>
    </row>
    <row r="325" spans="1:12" x14ac:dyDescent="0.25">
      <c r="A325" s="116"/>
      <c r="B325" s="358"/>
      <c r="C325" s="113"/>
      <c r="F325" s="358"/>
      <c r="G325" s="358"/>
      <c r="I325" s="358"/>
      <c r="K325" s="106" t="str">
        <f>IF(AND(H325="",J325=""),"", IF(G325="",0, H325*VLOOKUP(G325,VALIDATIONS!$AD$2:$AE$8,2)) +   IF(I325="",0, J325*VLOOKUP(I325,VALIDATIONS!$AF$2:$AG$5,2))  )</f>
        <v/>
      </c>
      <c r="L325" s="113"/>
    </row>
    <row r="326" spans="1:12" x14ac:dyDescent="0.25">
      <c r="A326" s="116"/>
      <c r="B326" s="358"/>
      <c r="C326" s="113"/>
      <c r="F326" s="358"/>
      <c r="G326" s="358"/>
      <c r="I326" s="358"/>
      <c r="K326" s="106" t="str">
        <f>IF(AND(H326="",J326=""),"", IF(G326="",0, H326*VLOOKUP(G326,VALIDATIONS!$AD$2:$AE$8,2)) +   IF(I326="",0, J326*VLOOKUP(I326,VALIDATIONS!$AF$2:$AG$5,2))  )</f>
        <v/>
      </c>
      <c r="L326" s="113"/>
    </row>
    <row r="327" spans="1:12" x14ac:dyDescent="0.25">
      <c r="A327" s="116"/>
      <c r="B327" s="358"/>
      <c r="C327" s="113"/>
      <c r="F327" s="358"/>
      <c r="G327" s="358"/>
      <c r="I327" s="358"/>
      <c r="K327" s="106" t="str">
        <f>IF(AND(H327="",J327=""),"", IF(G327="",0, H327*VLOOKUP(G327,VALIDATIONS!$AD$2:$AE$8,2)) +   IF(I327="",0, J327*VLOOKUP(I327,VALIDATIONS!$AF$2:$AG$5,2))  )</f>
        <v/>
      </c>
      <c r="L327" s="113"/>
    </row>
    <row r="328" spans="1:12" x14ac:dyDescent="0.25">
      <c r="A328" s="116"/>
      <c r="B328" s="358"/>
      <c r="C328" s="113"/>
      <c r="F328" s="358"/>
      <c r="G328" s="358"/>
      <c r="I328" s="358"/>
      <c r="K328" s="106" t="str">
        <f>IF(AND(H328="",J328=""),"", IF(G328="",0, H328*VLOOKUP(G328,VALIDATIONS!$AD$2:$AE$8,2)) +   IF(I328="",0, J328*VLOOKUP(I328,VALIDATIONS!$AF$2:$AG$5,2))  )</f>
        <v/>
      </c>
      <c r="L328" s="113"/>
    </row>
    <row r="329" spans="1:12" x14ac:dyDescent="0.25">
      <c r="A329" s="116"/>
      <c r="B329" s="358"/>
      <c r="C329" s="113"/>
      <c r="F329" s="358"/>
      <c r="G329" s="358"/>
      <c r="I329" s="358"/>
      <c r="K329" s="106" t="str">
        <f>IF(AND(H329="",J329=""),"", IF(G329="",0, H329*VLOOKUP(G329,VALIDATIONS!$AD$2:$AE$8,2)) +   IF(I329="",0, J329*VLOOKUP(I329,VALIDATIONS!$AF$2:$AG$5,2))  )</f>
        <v/>
      </c>
      <c r="L329" s="113"/>
    </row>
    <row r="330" spans="1:12" x14ac:dyDescent="0.25">
      <c r="A330" s="116"/>
      <c r="B330" s="358"/>
      <c r="C330" s="113"/>
      <c r="F330" s="358"/>
      <c r="G330" s="358"/>
      <c r="I330" s="358"/>
      <c r="K330" s="106" t="str">
        <f>IF(AND(H330="",J330=""),"", IF(G330="",0, H330*VLOOKUP(G330,VALIDATIONS!$AD$2:$AE$8,2)) +   IF(I330="",0, J330*VLOOKUP(I330,VALIDATIONS!$AF$2:$AG$5,2))  )</f>
        <v/>
      </c>
      <c r="L330" s="113"/>
    </row>
    <row r="331" spans="1:12" x14ac:dyDescent="0.25">
      <c r="A331" s="116"/>
      <c r="B331" s="358"/>
      <c r="C331" s="113"/>
      <c r="F331" s="358"/>
      <c r="G331" s="358"/>
      <c r="I331" s="358"/>
      <c r="K331" s="106" t="str">
        <f>IF(AND(H331="",J331=""),"", IF(G331="",0, H331*VLOOKUP(G331,VALIDATIONS!$AD$2:$AE$8,2)) +   IF(I331="",0, J331*VLOOKUP(I331,VALIDATIONS!$AF$2:$AG$5,2))  )</f>
        <v/>
      </c>
      <c r="L331" s="113"/>
    </row>
    <row r="332" spans="1:12" x14ac:dyDescent="0.25">
      <c r="A332" s="116"/>
      <c r="B332" s="358"/>
      <c r="C332" s="113"/>
      <c r="F332" s="358"/>
      <c r="G332" s="358"/>
      <c r="I332" s="358"/>
      <c r="K332" s="106" t="str">
        <f>IF(AND(H332="",J332=""),"", IF(G332="",0, H332*VLOOKUP(G332,VALIDATIONS!$AD$2:$AE$8,2)) +   IF(I332="",0, J332*VLOOKUP(I332,VALIDATIONS!$AF$2:$AG$5,2))  )</f>
        <v/>
      </c>
      <c r="L332" s="113"/>
    </row>
    <row r="333" spans="1:12" x14ac:dyDescent="0.25">
      <c r="A333" s="116"/>
      <c r="B333" s="358"/>
      <c r="C333" s="113"/>
      <c r="F333" s="358"/>
      <c r="G333" s="358"/>
      <c r="I333" s="358"/>
      <c r="K333" s="106" t="str">
        <f>IF(AND(H333="",J333=""),"", IF(G333="",0, H333*VLOOKUP(G333,VALIDATIONS!$AD$2:$AE$8,2)) +   IF(I333="",0, J333*VLOOKUP(I333,VALIDATIONS!$AF$2:$AG$5,2))  )</f>
        <v/>
      </c>
      <c r="L333" s="113"/>
    </row>
    <row r="334" spans="1:12" x14ac:dyDescent="0.25">
      <c r="A334" s="116"/>
      <c r="B334" s="358"/>
      <c r="C334" s="113"/>
      <c r="F334" s="358"/>
      <c r="G334" s="358"/>
      <c r="I334" s="358"/>
      <c r="K334" s="106" t="str">
        <f>IF(AND(H334="",J334=""),"", IF(G334="",0, H334*VLOOKUP(G334,VALIDATIONS!$AD$2:$AE$8,2)) +   IF(I334="",0, J334*VLOOKUP(I334,VALIDATIONS!$AF$2:$AG$5,2))  )</f>
        <v/>
      </c>
      <c r="L334" s="113"/>
    </row>
    <row r="335" spans="1:12" x14ac:dyDescent="0.25">
      <c r="A335" s="116"/>
      <c r="B335" s="358"/>
      <c r="C335" s="113"/>
      <c r="F335" s="358"/>
      <c r="G335" s="358"/>
      <c r="I335" s="358"/>
      <c r="K335" s="106" t="str">
        <f>IF(AND(H335="",J335=""),"", IF(G335="",0, H335*VLOOKUP(G335,VALIDATIONS!$AD$2:$AE$8,2)) +   IF(I335="",0, J335*VLOOKUP(I335,VALIDATIONS!$AF$2:$AG$5,2))  )</f>
        <v/>
      </c>
      <c r="L335" s="113"/>
    </row>
    <row r="336" spans="1:12" x14ac:dyDescent="0.25">
      <c r="A336" s="116"/>
      <c r="B336" s="358"/>
      <c r="C336" s="113"/>
      <c r="F336" s="358"/>
      <c r="G336" s="358"/>
      <c r="I336" s="358"/>
      <c r="K336" s="106" t="str">
        <f>IF(AND(H336="",J336=""),"", IF(G336="",0, H336*VLOOKUP(G336,VALIDATIONS!$AD$2:$AE$8,2)) +   IF(I336="",0, J336*VLOOKUP(I336,VALIDATIONS!$AF$2:$AG$5,2))  )</f>
        <v/>
      </c>
      <c r="L336" s="113"/>
    </row>
    <row r="337" spans="1:12" x14ac:dyDescent="0.25">
      <c r="A337" s="116"/>
      <c r="B337" s="358"/>
      <c r="C337" s="113"/>
      <c r="F337" s="358"/>
      <c r="G337" s="358"/>
      <c r="I337" s="358"/>
      <c r="K337" s="106" t="str">
        <f>IF(AND(H337="",J337=""),"", IF(G337="",0, H337*VLOOKUP(G337,VALIDATIONS!$AD$2:$AE$8,2)) +   IF(I337="",0, J337*VLOOKUP(I337,VALIDATIONS!$AF$2:$AG$5,2))  )</f>
        <v/>
      </c>
      <c r="L337" s="113"/>
    </row>
    <row r="338" spans="1:12" x14ac:dyDescent="0.25">
      <c r="A338" s="116"/>
      <c r="B338" s="358"/>
      <c r="C338" s="113"/>
      <c r="F338" s="358"/>
      <c r="G338" s="358"/>
      <c r="I338" s="358"/>
      <c r="K338" s="106" t="str">
        <f>IF(AND(H338="",J338=""),"", IF(G338="",0, H338*VLOOKUP(G338,VALIDATIONS!$AD$2:$AE$8,2)) +   IF(I338="",0, J338*VLOOKUP(I338,VALIDATIONS!$AF$2:$AG$5,2))  )</f>
        <v/>
      </c>
      <c r="L338" s="113"/>
    </row>
    <row r="339" spans="1:12" x14ac:dyDescent="0.25">
      <c r="A339" s="116"/>
      <c r="B339" s="358"/>
      <c r="C339" s="113"/>
      <c r="F339" s="358"/>
      <c r="G339" s="358"/>
      <c r="I339" s="358"/>
      <c r="K339" s="106" t="str">
        <f>IF(AND(H339="",J339=""),"", IF(G339="",0, H339*VLOOKUP(G339,VALIDATIONS!$AD$2:$AE$8,2)) +   IF(I339="",0, J339*VLOOKUP(I339,VALIDATIONS!$AF$2:$AG$5,2))  )</f>
        <v/>
      </c>
      <c r="L339" s="113"/>
    </row>
    <row r="340" spans="1:12" x14ac:dyDescent="0.25">
      <c r="A340" s="116"/>
      <c r="B340" s="358"/>
      <c r="C340" s="113"/>
      <c r="F340" s="358"/>
      <c r="G340" s="358"/>
      <c r="I340" s="358"/>
      <c r="K340" s="106" t="str">
        <f>IF(AND(H340="",J340=""),"", IF(G340="",0, H340*VLOOKUP(G340,VALIDATIONS!$AD$2:$AE$8,2)) +   IF(I340="",0, J340*VLOOKUP(I340,VALIDATIONS!$AF$2:$AG$5,2))  )</f>
        <v/>
      </c>
      <c r="L340" s="113"/>
    </row>
    <row r="341" spans="1:12" x14ac:dyDescent="0.25">
      <c r="A341" s="116"/>
      <c r="B341" s="358"/>
      <c r="C341" s="113"/>
      <c r="F341" s="358"/>
      <c r="G341" s="358"/>
      <c r="I341" s="358"/>
      <c r="K341" s="106" t="str">
        <f>IF(AND(H341="",J341=""),"", IF(G341="",0, H341*VLOOKUP(G341,VALIDATIONS!$AD$2:$AE$8,2)) +   IF(I341="",0, J341*VLOOKUP(I341,VALIDATIONS!$AF$2:$AG$5,2))  )</f>
        <v/>
      </c>
      <c r="L341" s="113"/>
    </row>
    <row r="342" spans="1:12" x14ac:dyDescent="0.25">
      <c r="A342" s="116"/>
      <c r="B342" s="358"/>
      <c r="C342" s="113"/>
      <c r="F342" s="358"/>
      <c r="G342" s="358"/>
      <c r="I342" s="358"/>
      <c r="K342" s="106" t="str">
        <f>IF(AND(H342="",J342=""),"", IF(G342="",0, H342*VLOOKUP(G342,VALIDATIONS!$AD$2:$AE$8,2)) +   IF(I342="",0, J342*VLOOKUP(I342,VALIDATIONS!$AF$2:$AG$5,2))  )</f>
        <v/>
      </c>
      <c r="L342" s="113"/>
    </row>
    <row r="343" spans="1:12" x14ac:dyDescent="0.25">
      <c r="A343" s="116"/>
      <c r="B343" s="358"/>
      <c r="C343" s="113"/>
      <c r="F343" s="358"/>
      <c r="G343" s="358"/>
      <c r="I343" s="358"/>
      <c r="K343" s="106" t="str">
        <f>IF(AND(H343="",J343=""),"", IF(G343="",0, H343*VLOOKUP(G343,VALIDATIONS!$AD$2:$AE$8,2)) +   IF(I343="",0, J343*VLOOKUP(I343,VALIDATIONS!$AF$2:$AG$5,2))  )</f>
        <v/>
      </c>
      <c r="L343" s="113"/>
    </row>
    <row r="344" spans="1:12" x14ac:dyDescent="0.25">
      <c r="A344" s="116"/>
      <c r="B344" s="358"/>
      <c r="C344" s="113"/>
      <c r="F344" s="358"/>
      <c r="G344" s="358"/>
      <c r="I344" s="358"/>
      <c r="K344" s="106" t="str">
        <f>IF(AND(H344="",J344=""),"", IF(G344="",0, H344*VLOOKUP(G344,VALIDATIONS!$AD$2:$AE$8,2)) +   IF(I344="",0, J344*VLOOKUP(I344,VALIDATIONS!$AF$2:$AG$5,2))  )</f>
        <v/>
      </c>
      <c r="L344" s="113"/>
    </row>
    <row r="345" spans="1:12" x14ac:dyDescent="0.25">
      <c r="A345" s="116"/>
      <c r="B345" s="358"/>
      <c r="C345" s="113"/>
      <c r="F345" s="358"/>
      <c r="G345" s="358"/>
      <c r="I345" s="358"/>
      <c r="K345" s="106" t="str">
        <f>IF(AND(H345="",J345=""),"", IF(G345="",0, H345*VLOOKUP(G345,VALIDATIONS!$AD$2:$AE$8,2)) +   IF(I345="",0, J345*VLOOKUP(I345,VALIDATIONS!$AF$2:$AG$5,2))  )</f>
        <v/>
      </c>
      <c r="L345" s="113"/>
    </row>
    <row r="346" spans="1:12" x14ac:dyDescent="0.25">
      <c r="A346" s="116"/>
      <c r="B346" s="358"/>
      <c r="C346" s="113"/>
      <c r="F346" s="358"/>
      <c r="G346" s="358"/>
      <c r="I346" s="358"/>
      <c r="K346" s="106" t="str">
        <f>IF(AND(H346="",J346=""),"", IF(G346="",0, H346*VLOOKUP(G346,VALIDATIONS!$AD$2:$AE$8,2)) +   IF(I346="",0, J346*VLOOKUP(I346,VALIDATIONS!$AF$2:$AG$5,2))  )</f>
        <v/>
      </c>
      <c r="L346" s="113"/>
    </row>
    <row r="347" spans="1:12" x14ac:dyDescent="0.25">
      <c r="A347" s="116"/>
      <c r="B347" s="358"/>
      <c r="C347" s="113"/>
      <c r="F347" s="358"/>
      <c r="G347" s="358"/>
      <c r="I347" s="358"/>
      <c r="K347" s="106" t="str">
        <f>IF(AND(H347="",J347=""),"", IF(G347="",0, H347*VLOOKUP(G347,VALIDATIONS!$AD$2:$AE$8,2)) +   IF(I347="",0, J347*VLOOKUP(I347,VALIDATIONS!$AF$2:$AG$5,2))  )</f>
        <v/>
      </c>
      <c r="L347" s="113"/>
    </row>
    <row r="348" spans="1:12" x14ac:dyDescent="0.25">
      <c r="A348" s="116"/>
      <c r="B348" s="358"/>
      <c r="C348" s="113"/>
      <c r="F348" s="358"/>
      <c r="G348" s="358"/>
      <c r="I348" s="358"/>
      <c r="K348" s="106" t="str">
        <f>IF(AND(H348="",J348=""),"", IF(G348="",0, H348*VLOOKUP(G348,VALIDATIONS!$AD$2:$AE$8,2)) +   IF(I348="",0, J348*VLOOKUP(I348,VALIDATIONS!$AF$2:$AG$5,2))  )</f>
        <v/>
      </c>
      <c r="L348" s="113"/>
    </row>
    <row r="349" spans="1:12" x14ac:dyDescent="0.25">
      <c r="A349" s="116"/>
      <c r="B349" s="358"/>
      <c r="C349" s="113"/>
      <c r="F349" s="358"/>
      <c r="G349" s="358"/>
      <c r="I349" s="358"/>
      <c r="K349" s="106" t="str">
        <f>IF(AND(H349="",J349=""),"", IF(G349="",0, H349*VLOOKUP(G349,VALIDATIONS!$AD$2:$AE$8,2)) +   IF(I349="",0, J349*VLOOKUP(I349,VALIDATIONS!$AF$2:$AG$5,2))  )</f>
        <v/>
      </c>
      <c r="L349" s="113"/>
    </row>
    <row r="350" spans="1:12" x14ac:dyDescent="0.25">
      <c r="A350" s="116"/>
      <c r="B350" s="358"/>
      <c r="C350" s="113"/>
      <c r="F350" s="358"/>
      <c r="G350" s="358"/>
      <c r="I350" s="358"/>
      <c r="K350" s="106" t="str">
        <f>IF(AND(H350="",J350=""),"", IF(G350="",0, H350*VLOOKUP(G350,VALIDATIONS!$AD$2:$AE$8,2)) +   IF(I350="",0, J350*VLOOKUP(I350,VALIDATIONS!$AF$2:$AG$5,2))  )</f>
        <v/>
      </c>
      <c r="L350" s="113"/>
    </row>
    <row r="351" spans="1:12" x14ac:dyDescent="0.25">
      <c r="A351" s="116"/>
      <c r="B351" s="358"/>
      <c r="C351" s="113"/>
      <c r="F351" s="358"/>
      <c r="G351" s="358"/>
      <c r="I351" s="358"/>
      <c r="K351" s="106" t="str">
        <f>IF(AND(H351="",J351=""),"", IF(G351="",0, H351*VLOOKUP(G351,VALIDATIONS!$AD$2:$AE$8,2)) +   IF(I351="",0, J351*VLOOKUP(I351,VALIDATIONS!$AF$2:$AG$5,2))  )</f>
        <v/>
      </c>
      <c r="L351" s="113"/>
    </row>
    <row r="352" spans="1:12" x14ac:dyDescent="0.25">
      <c r="A352" s="116"/>
      <c r="B352" s="358"/>
      <c r="C352" s="113"/>
      <c r="F352" s="358"/>
      <c r="G352" s="358"/>
      <c r="I352" s="358"/>
      <c r="K352" s="106" t="str">
        <f>IF(AND(H352="",J352=""),"", IF(G352="",0, H352*VLOOKUP(G352,VALIDATIONS!$AD$2:$AE$8,2)) +   IF(I352="",0, J352*VLOOKUP(I352,VALIDATIONS!$AF$2:$AG$5,2))  )</f>
        <v/>
      </c>
      <c r="L352" s="113"/>
    </row>
    <row r="353" spans="1:12" x14ac:dyDescent="0.25">
      <c r="A353" s="116"/>
      <c r="B353" s="358"/>
      <c r="C353" s="113"/>
      <c r="F353" s="358"/>
      <c r="G353" s="358"/>
      <c r="I353" s="358"/>
      <c r="K353" s="106" t="str">
        <f>IF(AND(H353="",J353=""),"", IF(G353="",0, H353*VLOOKUP(G353,VALIDATIONS!$AD$2:$AE$8,2)) +   IF(I353="",0, J353*VLOOKUP(I353,VALIDATIONS!$AF$2:$AG$5,2))  )</f>
        <v/>
      </c>
      <c r="L353" s="113"/>
    </row>
    <row r="354" spans="1:12" x14ac:dyDescent="0.25">
      <c r="A354" s="116"/>
      <c r="B354" s="358"/>
      <c r="C354" s="113"/>
      <c r="F354" s="358"/>
      <c r="G354" s="358"/>
      <c r="I354" s="358"/>
      <c r="K354" s="106" t="str">
        <f>IF(AND(H354="",J354=""),"", IF(G354="",0, H354*VLOOKUP(G354,VALIDATIONS!$AD$2:$AE$8,2)) +   IF(I354="",0, J354*VLOOKUP(I354,VALIDATIONS!$AF$2:$AG$5,2))  )</f>
        <v/>
      </c>
      <c r="L354" s="113"/>
    </row>
    <row r="355" spans="1:12" x14ac:dyDescent="0.25">
      <c r="A355" s="116"/>
      <c r="B355" s="358"/>
      <c r="C355" s="113"/>
      <c r="F355" s="358"/>
      <c r="G355" s="358"/>
      <c r="I355" s="358"/>
      <c r="K355" s="106" t="str">
        <f>IF(AND(H355="",J355=""),"", IF(G355="",0, H355*VLOOKUP(G355,VALIDATIONS!$AD$2:$AE$8,2)) +   IF(I355="",0, J355*VLOOKUP(I355,VALIDATIONS!$AF$2:$AG$5,2))  )</f>
        <v/>
      </c>
      <c r="L355" s="113"/>
    </row>
    <row r="356" spans="1:12" x14ac:dyDescent="0.25">
      <c r="A356" s="116"/>
      <c r="B356" s="358"/>
      <c r="C356" s="113"/>
      <c r="F356" s="358"/>
      <c r="G356" s="358"/>
      <c r="I356" s="358"/>
      <c r="K356" s="106" t="str">
        <f>IF(AND(H356="",J356=""),"", IF(G356="",0, H356*VLOOKUP(G356,VALIDATIONS!$AD$2:$AE$8,2)) +   IF(I356="",0, J356*VLOOKUP(I356,VALIDATIONS!$AF$2:$AG$5,2))  )</f>
        <v/>
      </c>
      <c r="L356" s="113"/>
    </row>
    <row r="357" spans="1:12" x14ac:dyDescent="0.25">
      <c r="A357" s="116"/>
      <c r="B357" s="358"/>
      <c r="C357" s="113"/>
      <c r="F357" s="358"/>
      <c r="G357" s="358"/>
      <c r="I357" s="358"/>
      <c r="K357" s="106" t="str">
        <f>IF(AND(H357="",J357=""),"", IF(G357="",0, H357*VLOOKUP(G357,VALIDATIONS!$AD$2:$AE$8,2)) +   IF(I357="",0, J357*VLOOKUP(I357,VALIDATIONS!$AF$2:$AG$5,2))  )</f>
        <v/>
      </c>
      <c r="L357" s="113"/>
    </row>
    <row r="358" spans="1:12" x14ac:dyDescent="0.25">
      <c r="A358" s="116"/>
      <c r="B358" s="358"/>
      <c r="C358" s="113"/>
      <c r="F358" s="358"/>
      <c r="G358" s="358"/>
      <c r="I358" s="358"/>
      <c r="K358" s="106" t="str">
        <f>IF(AND(H358="",J358=""),"", IF(G358="",0, H358*VLOOKUP(G358,VALIDATIONS!$AD$2:$AE$8,2)) +   IF(I358="",0, J358*VLOOKUP(I358,VALIDATIONS!$AF$2:$AG$5,2))  )</f>
        <v/>
      </c>
      <c r="L358" s="113"/>
    </row>
    <row r="359" spans="1:12" x14ac:dyDescent="0.25">
      <c r="A359" s="116"/>
      <c r="B359" s="358"/>
      <c r="C359" s="113"/>
      <c r="F359" s="358"/>
      <c r="G359" s="358"/>
      <c r="I359" s="358"/>
      <c r="K359" s="106" t="str">
        <f>IF(AND(H359="",J359=""),"", IF(G359="",0, H359*VLOOKUP(G359,VALIDATIONS!$AD$2:$AE$8,2)) +   IF(I359="",0, J359*VLOOKUP(I359,VALIDATIONS!$AF$2:$AG$5,2))  )</f>
        <v/>
      </c>
      <c r="L359" s="113"/>
    </row>
    <row r="360" spans="1:12" x14ac:dyDescent="0.25">
      <c r="A360" s="116"/>
      <c r="B360" s="358"/>
      <c r="C360" s="113"/>
      <c r="F360" s="358"/>
      <c r="G360" s="358"/>
      <c r="I360" s="358"/>
      <c r="K360" s="106" t="str">
        <f>IF(AND(H360="",J360=""),"", IF(G360="",0, H360*VLOOKUP(G360,VALIDATIONS!$AD$2:$AE$8,2)) +   IF(I360="",0, J360*VLOOKUP(I360,VALIDATIONS!$AF$2:$AG$5,2))  )</f>
        <v/>
      </c>
      <c r="L360" s="113"/>
    </row>
    <row r="361" spans="1:12" x14ac:dyDescent="0.25">
      <c r="A361" s="116"/>
      <c r="B361" s="358"/>
      <c r="C361" s="113"/>
      <c r="F361" s="358"/>
      <c r="G361" s="358"/>
      <c r="I361" s="358"/>
      <c r="K361" s="106" t="str">
        <f>IF(AND(H361="",J361=""),"", IF(G361="",0, H361*VLOOKUP(G361,VALIDATIONS!$AD$2:$AE$8,2)) +   IF(I361="",0, J361*VLOOKUP(I361,VALIDATIONS!$AF$2:$AG$5,2))  )</f>
        <v/>
      </c>
      <c r="L361" s="113"/>
    </row>
    <row r="362" spans="1:12" x14ac:dyDescent="0.25">
      <c r="A362" s="116"/>
      <c r="B362" s="358"/>
      <c r="C362" s="113"/>
      <c r="F362" s="358"/>
      <c r="G362" s="358"/>
      <c r="I362" s="358"/>
      <c r="K362" s="106" t="str">
        <f>IF(AND(H362="",J362=""),"", IF(G362="",0, H362*VLOOKUP(G362,VALIDATIONS!$AD$2:$AE$8,2)) +   IF(I362="",0, J362*VLOOKUP(I362,VALIDATIONS!$AF$2:$AG$5,2))  )</f>
        <v/>
      </c>
      <c r="L362" s="113"/>
    </row>
    <row r="363" spans="1:12" x14ac:dyDescent="0.25">
      <c r="A363" s="116"/>
      <c r="B363" s="358"/>
      <c r="C363" s="113"/>
      <c r="F363" s="358"/>
      <c r="G363" s="358"/>
      <c r="I363" s="358"/>
      <c r="K363" s="106" t="str">
        <f>IF(AND(H363="",J363=""),"", IF(G363="",0, H363*VLOOKUP(G363,VALIDATIONS!$AD$2:$AE$8,2)) +   IF(I363="",0, J363*VLOOKUP(I363,VALIDATIONS!$AF$2:$AG$5,2))  )</f>
        <v/>
      </c>
      <c r="L363" s="113"/>
    </row>
    <row r="364" spans="1:12" x14ac:dyDescent="0.25">
      <c r="A364" s="116"/>
      <c r="B364" s="358"/>
      <c r="C364" s="113"/>
      <c r="F364" s="358"/>
      <c r="G364" s="358"/>
      <c r="I364" s="358"/>
      <c r="K364" s="106" t="str">
        <f>IF(AND(H364="",J364=""),"", IF(G364="",0, H364*VLOOKUP(G364,VALIDATIONS!$AD$2:$AE$8,2)) +   IF(I364="",0, J364*VLOOKUP(I364,VALIDATIONS!$AF$2:$AG$5,2))  )</f>
        <v/>
      </c>
      <c r="L364" s="113"/>
    </row>
    <row r="365" spans="1:12" x14ac:dyDescent="0.25">
      <c r="A365" s="116"/>
      <c r="B365" s="358"/>
      <c r="C365" s="113"/>
      <c r="F365" s="358"/>
      <c r="G365" s="358"/>
      <c r="I365" s="358"/>
      <c r="K365" s="106" t="str">
        <f>IF(AND(H365="",J365=""),"", IF(G365="",0, H365*VLOOKUP(G365,VALIDATIONS!$AD$2:$AE$8,2)) +   IF(I365="",0, J365*VLOOKUP(I365,VALIDATIONS!$AF$2:$AG$5,2))  )</f>
        <v/>
      </c>
      <c r="L365" s="113"/>
    </row>
    <row r="366" spans="1:12" x14ac:dyDescent="0.25">
      <c r="A366" s="116"/>
      <c r="B366" s="358"/>
      <c r="C366" s="113"/>
      <c r="F366" s="358"/>
      <c r="G366" s="358"/>
      <c r="I366" s="358"/>
      <c r="K366" s="106" t="str">
        <f>IF(AND(H366="",J366=""),"", IF(G366="",0, H366*VLOOKUP(G366,VALIDATIONS!$AD$2:$AE$8,2)) +   IF(I366="",0, J366*VLOOKUP(I366,VALIDATIONS!$AF$2:$AG$5,2))  )</f>
        <v/>
      </c>
      <c r="L366" s="113"/>
    </row>
    <row r="367" spans="1:12" x14ac:dyDescent="0.25">
      <c r="A367" s="116"/>
      <c r="B367" s="358"/>
      <c r="C367" s="113"/>
      <c r="F367" s="358"/>
      <c r="G367" s="358"/>
      <c r="I367" s="358"/>
      <c r="K367" s="106" t="str">
        <f>IF(AND(H367="",J367=""),"", IF(G367="",0, H367*VLOOKUP(G367,VALIDATIONS!$AD$2:$AE$8,2)) +   IF(I367="",0, J367*VLOOKUP(I367,VALIDATIONS!$AF$2:$AG$5,2))  )</f>
        <v/>
      </c>
      <c r="L367" s="113"/>
    </row>
    <row r="368" spans="1:12" x14ac:dyDescent="0.25">
      <c r="A368" s="116"/>
      <c r="B368" s="358"/>
      <c r="C368" s="113"/>
      <c r="F368" s="358"/>
      <c r="G368" s="358"/>
      <c r="I368" s="358"/>
      <c r="K368" s="106" t="str">
        <f>IF(AND(H368="",J368=""),"", IF(G368="",0, H368*VLOOKUP(G368,VALIDATIONS!$AD$2:$AE$8,2)) +   IF(I368="",0, J368*VLOOKUP(I368,VALIDATIONS!$AF$2:$AG$5,2))  )</f>
        <v/>
      </c>
      <c r="L368" s="113"/>
    </row>
    <row r="369" spans="1:12" x14ac:dyDescent="0.25">
      <c r="A369" s="116"/>
      <c r="B369" s="358"/>
      <c r="C369" s="113"/>
      <c r="F369" s="358"/>
      <c r="G369" s="358"/>
      <c r="I369" s="358"/>
      <c r="K369" s="106" t="str">
        <f>IF(AND(H369="",J369=""),"", IF(G369="",0, H369*VLOOKUP(G369,VALIDATIONS!$AD$2:$AE$8,2)) +   IF(I369="",0, J369*VLOOKUP(I369,VALIDATIONS!$AF$2:$AG$5,2))  )</f>
        <v/>
      </c>
      <c r="L369" s="113"/>
    </row>
    <row r="370" spans="1:12" x14ac:dyDescent="0.25">
      <c r="A370" s="116"/>
      <c r="B370" s="358"/>
      <c r="C370" s="113"/>
      <c r="F370" s="358"/>
      <c r="G370" s="358"/>
      <c r="I370" s="358"/>
      <c r="K370" s="106" t="str">
        <f>IF(AND(H370="",J370=""),"", IF(G370="",0, H370*VLOOKUP(G370,VALIDATIONS!$AD$2:$AE$8,2)) +   IF(I370="",0, J370*VLOOKUP(I370,VALIDATIONS!$AF$2:$AG$5,2))  )</f>
        <v/>
      </c>
      <c r="L370" s="113"/>
    </row>
    <row r="371" spans="1:12" x14ac:dyDescent="0.25">
      <c r="A371" s="116"/>
      <c r="B371" s="358"/>
      <c r="C371" s="113"/>
      <c r="F371" s="358"/>
      <c r="G371" s="358"/>
      <c r="I371" s="358"/>
      <c r="K371" s="106" t="str">
        <f>IF(AND(H371="",J371=""),"", IF(G371="",0, H371*VLOOKUP(G371,VALIDATIONS!$AD$2:$AE$8,2)) +   IF(I371="",0, J371*VLOOKUP(I371,VALIDATIONS!$AF$2:$AG$5,2))  )</f>
        <v/>
      </c>
      <c r="L371" s="113"/>
    </row>
    <row r="372" spans="1:12" x14ac:dyDescent="0.25">
      <c r="A372" s="116"/>
      <c r="B372" s="358"/>
      <c r="C372" s="113"/>
      <c r="F372" s="358"/>
      <c r="G372" s="358"/>
      <c r="I372" s="358"/>
      <c r="K372" s="106" t="str">
        <f>IF(AND(H372="",J372=""),"", IF(G372="",0, H372*VLOOKUP(G372,VALIDATIONS!$AD$2:$AE$8,2)) +   IF(I372="",0, J372*VLOOKUP(I372,VALIDATIONS!$AF$2:$AG$5,2))  )</f>
        <v/>
      </c>
      <c r="L372" s="113"/>
    </row>
    <row r="373" spans="1:12" x14ac:dyDescent="0.25">
      <c r="A373" s="116"/>
      <c r="B373" s="358"/>
      <c r="C373" s="113"/>
      <c r="F373" s="358"/>
      <c r="G373" s="358"/>
      <c r="I373" s="358"/>
      <c r="K373" s="106" t="str">
        <f>IF(AND(H373="",J373=""),"", IF(G373="",0, H373*VLOOKUP(G373,VALIDATIONS!$AD$2:$AE$8,2)) +   IF(I373="",0, J373*VLOOKUP(I373,VALIDATIONS!$AF$2:$AG$5,2))  )</f>
        <v/>
      </c>
      <c r="L373" s="113"/>
    </row>
    <row r="374" spans="1:12" x14ac:dyDescent="0.25">
      <c r="A374" s="116"/>
      <c r="B374" s="358"/>
      <c r="C374" s="113"/>
      <c r="F374" s="358"/>
      <c r="G374" s="358"/>
      <c r="I374" s="358"/>
      <c r="K374" s="106" t="str">
        <f>IF(AND(H374="",J374=""),"", IF(G374="",0, H374*VLOOKUP(G374,VALIDATIONS!$AD$2:$AE$8,2)) +   IF(I374="",0, J374*VLOOKUP(I374,VALIDATIONS!$AF$2:$AG$5,2))  )</f>
        <v/>
      </c>
      <c r="L374" s="113"/>
    </row>
    <row r="375" spans="1:12" x14ac:dyDescent="0.25">
      <c r="A375" s="116"/>
      <c r="B375" s="358"/>
      <c r="C375" s="113"/>
      <c r="F375" s="358"/>
      <c r="G375" s="358"/>
      <c r="I375" s="358"/>
      <c r="K375" s="106" t="str">
        <f>IF(AND(H375="",J375=""),"", IF(G375="",0, H375*VLOOKUP(G375,VALIDATIONS!$AD$2:$AE$8,2)) +   IF(I375="",0, J375*VLOOKUP(I375,VALIDATIONS!$AF$2:$AG$5,2))  )</f>
        <v/>
      </c>
      <c r="L375" s="113"/>
    </row>
    <row r="376" spans="1:12" x14ac:dyDescent="0.25">
      <c r="A376" s="116"/>
      <c r="B376" s="358"/>
      <c r="C376" s="113"/>
      <c r="F376" s="358"/>
      <c r="G376" s="358"/>
      <c r="I376" s="358"/>
      <c r="K376" s="106" t="str">
        <f>IF(AND(H376="",J376=""),"", IF(G376="",0, H376*VLOOKUP(G376,VALIDATIONS!$AD$2:$AE$8,2)) +   IF(I376="",0, J376*VLOOKUP(I376,VALIDATIONS!$AF$2:$AG$5,2))  )</f>
        <v/>
      </c>
      <c r="L376" s="113"/>
    </row>
    <row r="377" spans="1:12" x14ac:dyDescent="0.25">
      <c r="A377" s="116"/>
      <c r="B377" s="358"/>
      <c r="C377" s="113"/>
      <c r="F377" s="358"/>
      <c r="G377" s="358"/>
      <c r="I377" s="358"/>
      <c r="K377" s="106" t="str">
        <f>IF(AND(H377="",J377=""),"", IF(G377="",0, H377*VLOOKUP(G377,VALIDATIONS!$AD$2:$AE$8,2)) +   IF(I377="",0, J377*VLOOKUP(I377,VALIDATIONS!$AF$2:$AG$5,2))  )</f>
        <v/>
      </c>
      <c r="L377" s="113"/>
    </row>
    <row r="378" spans="1:12" x14ac:dyDescent="0.25">
      <c r="A378" s="116"/>
      <c r="B378" s="358"/>
      <c r="C378" s="113"/>
      <c r="F378" s="358"/>
      <c r="G378" s="358"/>
      <c r="I378" s="358"/>
      <c r="K378" s="106" t="str">
        <f>IF(AND(H378="",J378=""),"", IF(G378="",0, H378*VLOOKUP(G378,VALIDATIONS!$AD$2:$AE$8,2)) +   IF(I378="",0, J378*VLOOKUP(I378,VALIDATIONS!$AF$2:$AG$5,2))  )</f>
        <v/>
      </c>
      <c r="L378" s="113"/>
    </row>
    <row r="379" spans="1:12" x14ac:dyDescent="0.25">
      <c r="A379" s="116"/>
      <c r="B379" s="358"/>
      <c r="C379" s="113"/>
      <c r="F379" s="358"/>
      <c r="G379" s="358"/>
      <c r="I379" s="358"/>
      <c r="K379" s="106" t="str">
        <f>IF(AND(H379="",J379=""),"", IF(G379="",0, H379*VLOOKUP(G379,VALIDATIONS!$AD$2:$AE$8,2)) +   IF(I379="",0, J379*VLOOKUP(I379,VALIDATIONS!$AF$2:$AG$5,2))  )</f>
        <v/>
      </c>
      <c r="L379" s="113"/>
    </row>
    <row r="380" spans="1:12" x14ac:dyDescent="0.25">
      <c r="A380" s="116"/>
      <c r="B380" s="358"/>
      <c r="C380" s="113"/>
      <c r="F380" s="358"/>
      <c r="G380" s="358"/>
      <c r="I380" s="358"/>
      <c r="K380" s="106" t="str">
        <f>IF(AND(H380="",J380=""),"", IF(G380="",0, H380*VLOOKUP(G380,VALIDATIONS!$AD$2:$AE$8,2)) +   IF(I380="",0, J380*VLOOKUP(I380,VALIDATIONS!$AF$2:$AG$5,2))  )</f>
        <v/>
      </c>
      <c r="L380" s="113"/>
    </row>
    <row r="381" spans="1:12" x14ac:dyDescent="0.25">
      <c r="A381" s="116"/>
      <c r="B381" s="358"/>
      <c r="C381" s="113"/>
      <c r="F381" s="358"/>
      <c r="G381" s="358"/>
      <c r="I381" s="358"/>
      <c r="K381" s="106" t="str">
        <f>IF(AND(H381="",J381=""),"", IF(G381="",0, H381*VLOOKUP(G381,VALIDATIONS!$AD$2:$AE$8,2)) +   IF(I381="",0, J381*VLOOKUP(I381,VALIDATIONS!$AF$2:$AG$5,2))  )</f>
        <v/>
      </c>
      <c r="L381" s="113"/>
    </row>
    <row r="382" spans="1:12" x14ac:dyDescent="0.25">
      <c r="A382" s="116"/>
      <c r="B382" s="358"/>
      <c r="C382" s="113"/>
      <c r="F382" s="358"/>
      <c r="G382" s="358"/>
      <c r="I382" s="358"/>
      <c r="K382" s="106" t="str">
        <f>IF(AND(H382="",J382=""),"", IF(G382="",0, H382*VLOOKUP(G382,VALIDATIONS!$AD$2:$AE$8,2)) +   IF(I382="",0, J382*VLOOKUP(I382,VALIDATIONS!$AF$2:$AG$5,2))  )</f>
        <v/>
      </c>
      <c r="L382" s="113"/>
    </row>
    <row r="383" spans="1:12" x14ac:dyDescent="0.25">
      <c r="A383" s="116"/>
      <c r="B383" s="358"/>
      <c r="C383" s="113"/>
      <c r="F383" s="358"/>
      <c r="G383" s="358"/>
      <c r="I383" s="358"/>
      <c r="K383" s="106" t="str">
        <f>IF(AND(H383="",J383=""),"", IF(G383="",0, H383*VLOOKUP(G383,VALIDATIONS!$AD$2:$AE$8,2)) +   IF(I383="",0, J383*VLOOKUP(I383,VALIDATIONS!$AF$2:$AG$5,2))  )</f>
        <v/>
      </c>
      <c r="L383" s="113"/>
    </row>
    <row r="384" spans="1:12" x14ac:dyDescent="0.25">
      <c r="A384" s="116"/>
      <c r="B384" s="358"/>
      <c r="C384" s="113"/>
      <c r="F384" s="358"/>
      <c r="G384" s="358"/>
      <c r="I384" s="358"/>
      <c r="K384" s="106" t="str">
        <f>IF(AND(H384="",J384=""),"", IF(G384="",0, H384*VLOOKUP(G384,VALIDATIONS!$AD$2:$AE$8,2)) +   IF(I384="",0, J384*VLOOKUP(I384,VALIDATIONS!$AF$2:$AG$5,2))  )</f>
        <v/>
      </c>
      <c r="L384" s="113"/>
    </row>
    <row r="385" spans="1:12" x14ac:dyDescent="0.25">
      <c r="A385" s="116"/>
      <c r="B385" s="358"/>
      <c r="C385" s="113"/>
      <c r="F385" s="358"/>
      <c r="G385" s="358"/>
      <c r="I385" s="358"/>
      <c r="K385" s="106" t="str">
        <f>IF(AND(H385="",J385=""),"", IF(G385="",0, H385*VLOOKUP(G385,VALIDATIONS!$AD$2:$AE$8,2)) +   IF(I385="",0, J385*VLOOKUP(I385,VALIDATIONS!$AF$2:$AG$5,2))  )</f>
        <v/>
      </c>
      <c r="L385" s="113"/>
    </row>
    <row r="386" spans="1:12" x14ac:dyDescent="0.25">
      <c r="A386" s="116"/>
      <c r="B386" s="358"/>
      <c r="C386" s="113"/>
      <c r="F386" s="358"/>
      <c r="G386" s="358"/>
      <c r="I386" s="358"/>
      <c r="K386" s="106" t="str">
        <f>IF(AND(H386="",J386=""),"", IF(G386="",0, H386*VLOOKUP(G386,VALIDATIONS!$AD$2:$AE$8,2)) +   IF(I386="",0, J386*VLOOKUP(I386,VALIDATIONS!$AF$2:$AG$5,2))  )</f>
        <v/>
      </c>
      <c r="L386" s="113"/>
    </row>
    <row r="387" spans="1:12" x14ac:dyDescent="0.25">
      <c r="A387" s="116"/>
      <c r="B387" s="358"/>
      <c r="C387" s="113"/>
      <c r="F387" s="358"/>
      <c r="G387" s="358"/>
      <c r="I387" s="358"/>
      <c r="K387" s="106" t="str">
        <f>IF(AND(H387="",J387=""),"", IF(G387="",0, H387*VLOOKUP(G387,VALIDATIONS!$AD$2:$AE$8,2)) +   IF(I387="",0, J387*VLOOKUP(I387,VALIDATIONS!$AF$2:$AG$5,2))  )</f>
        <v/>
      </c>
      <c r="L387" s="113"/>
    </row>
    <row r="388" spans="1:12" x14ac:dyDescent="0.25">
      <c r="A388" s="116"/>
      <c r="B388" s="358"/>
      <c r="C388" s="113"/>
      <c r="F388" s="358"/>
      <c r="G388" s="358"/>
      <c r="I388" s="358"/>
      <c r="K388" s="106" t="str">
        <f>IF(AND(H388="",J388=""),"", IF(G388="",0, H388*VLOOKUP(G388,VALIDATIONS!$AD$2:$AE$8,2)) +   IF(I388="",0, J388*VLOOKUP(I388,VALIDATIONS!$AF$2:$AG$5,2))  )</f>
        <v/>
      </c>
      <c r="L388" s="113"/>
    </row>
    <row r="389" spans="1:12" x14ac:dyDescent="0.25">
      <c r="A389" s="116"/>
      <c r="B389" s="358"/>
      <c r="C389" s="113"/>
      <c r="F389" s="358"/>
      <c r="G389" s="358"/>
      <c r="I389" s="358"/>
      <c r="K389" s="106" t="str">
        <f>IF(AND(H389="",J389=""),"", IF(G389="",0, H389*VLOOKUP(G389,VALIDATIONS!$AD$2:$AE$8,2)) +   IF(I389="",0, J389*VLOOKUP(I389,VALIDATIONS!$AF$2:$AG$5,2))  )</f>
        <v/>
      </c>
      <c r="L389" s="113"/>
    </row>
    <row r="390" spans="1:12" x14ac:dyDescent="0.25">
      <c r="A390" s="116"/>
      <c r="B390" s="358"/>
      <c r="C390" s="113"/>
      <c r="F390" s="358"/>
      <c r="G390" s="358"/>
      <c r="I390" s="358"/>
      <c r="K390" s="106" t="str">
        <f>IF(AND(H390="",J390=""),"", IF(G390="",0, H390*VLOOKUP(G390,VALIDATIONS!$AD$2:$AE$8,2)) +   IF(I390="",0, J390*VLOOKUP(I390,VALIDATIONS!$AF$2:$AG$5,2))  )</f>
        <v/>
      </c>
      <c r="L390" s="113"/>
    </row>
    <row r="391" spans="1:12" x14ac:dyDescent="0.25">
      <c r="A391" s="116"/>
      <c r="B391" s="358"/>
      <c r="C391" s="113"/>
      <c r="F391" s="358"/>
      <c r="G391" s="358"/>
      <c r="I391" s="358"/>
      <c r="K391" s="106" t="str">
        <f>IF(AND(H391="",J391=""),"", IF(G391="",0, H391*VLOOKUP(G391,VALIDATIONS!$AD$2:$AE$8,2)) +   IF(I391="",0, J391*VLOOKUP(I391,VALIDATIONS!$AF$2:$AG$5,2))  )</f>
        <v/>
      </c>
      <c r="L391" s="113"/>
    </row>
    <row r="392" spans="1:12" x14ac:dyDescent="0.25">
      <c r="A392" s="116"/>
      <c r="B392" s="358"/>
      <c r="C392" s="113"/>
      <c r="F392" s="358"/>
      <c r="G392" s="358"/>
      <c r="I392" s="358"/>
      <c r="K392" s="106" t="str">
        <f>IF(AND(H392="",J392=""),"", IF(G392="",0, H392*VLOOKUP(G392,VALIDATIONS!$AD$2:$AE$8,2)) +   IF(I392="",0, J392*VLOOKUP(I392,VALIDATIONS!$AF$2:$AG$5,2))  )</f>
        <v/>
      </c>
      <c r="L392" s="113"/>
    </row>
    <row r="393" spans="1:12" x14ac:dyDescent="0.25">
      <c r="A393" s="116"/>
      <c r="B393" s="358"/>
      <c r="C393" s="113"/>
      <c r="F393" s="358"/>
      <c r="G393" s="358"/>
      <c r="I393" s="358"/>
      <c r="K393" s="106" t="str">
        <f>IF(AND(H393="",J393=""),"", IF(G393="",0, H393*VLOOKUP(G393,VALIDATIONS!$AD$2:$AE$8,2)) +   IF(I393="",0, J393*VLOOKUP(I393,VALIDATIONS!$AF$2:$AG$5,2))  )</f>
        <v/>
      </c>
      <c r="L393" s="113"/>
    </row>
    <row r="394" spans="1:12" x14ac:dyDescent="0.25">
      <c r="A394" s="116"/>
      <c r="B394" s="358"/>
      <c r="C394" s="113"/>
      <c r="F394" s="358"/>
      <c r="G394" s="358"/>
      <c r="I394" s="358"/>
      <c r="K394" s="106" t="str">
        <f>IF(AND(H394="",J394=""),"", IF(G394="",0, H394*VLOOKUP(G394,VALIDATIONS!$AD$2:$AE$8,2)) +   IF(I394="",0, J394*VLOOKUP(I394,VALIDATIONS!$AF$2:$AG$5,2))  )</f>
        <v/>
      </c>
      <c r="L394" s="113"/>
    </row>
    <row r="395" spans="1:12" x14ac:dyDescent="0.25">
      <c r="A395" s="116"/>
      <c r="B395" s="358"/>
      <c r="C395" s="113"/>
      <c r="F395" s="358"/>
      <c r="G395" s="358"/>
      <c r="I395" s="358"/>
      <c r="K395" s="106" t="str">
        <f>IF(AND(H395="",J395=""),"", IF(G395="",0, H395*VLOOKUP(G395,VALIDATIONS!$AD$2:$AE$8,2)) +   IF(I395="",0, J395*VLOOKUP(I395,VALIDATIONS!$AF$2:$AG$5,2))  )</f>
        <v/>
      </c>
      <c r="L395" s="113"/>
    </row>
    <row r="396" spans="1:12" x14ac:dyDescent="0.25">
      <c r="A396" s="116"/>
      <c r="B396" s="358"/>
      <c r="C396" s="113"/>
      <c r="F396" s="358"/>
      <c r="G396" s="358"/>
      <c r="I396" s="358"/>
      <c r="K396" s="106" t="str">
        <f>IF(AND(H396="",J396=""),"", IF(G396="",0, H396*VLOOKUP(G396,VALIDATIONS!$AD$2:$AE$8,2)) +   IF(I396="",0, J396*VLOOKUP(I396,VALIDATIONS!$AF$2:$AG$5,2))  )</f>
        <v/>
      </c>
      <c r="L396" s="113"/>
    </row>
    <row r="397" spans="1:12" x14ac:dyDescent="0.25">
      <c r="A397" s="116"/>
      <c r="B397" s="358"/>
      <c r="C397" s="113"/>
      <c r="F397" s="358"/>
      <c r="G397" s="358"/>
      <c r="I397" s="358"/>
      <c r="K397" s="106" t="str">
        <f>IF(AND(H397="",J397=""),"", IF(G397="",0, H397*VLOOKUP(G397,VALIDATIONS!$AD$2:$AE$8,2)) +   IF(I397="",0, J397*VLOOKUP(I397,VALIDATIONS!$AF$2:$AG$5,2))  )</f>
        <v/>
      </c>
      <c r="L397" s="113"/>
    </row>
    <row r="398" spans="1:12" x14ac:dyDescent="0.25">
      <c r="A398" s="116"/>
      <c r="B398" s="358"/>
      <c r="C398" s="113"/>
      <c r="F398" s="358"/>
      <c r="G398" s="358"/>
      <c r="I398" s="358"/>
      <c r="K398" s="106" t="str">
        <f>IF(AND(H398="",J398=""),"", IF(G398="",0, H398*VLOOKUP(G398,VALIDATIONS!$AD$2:$AE$8,2)) +   IF(I398="",0, J398*VLOOKUP(I398,VALIDATIONS!$AF$2:$AG$5,2))  )</f>
        <v/>
      </c>
      <c r="L398" s="113"/>
    </row>
    <row r="399" spans="1:12" x14ac:dyDescent="0.25">
      <c r="A399" s="116"/>
      <c r="B399" s="358"/>
      <c r="C399" s="113"/>
      <c r="F399" s="358"/>
      <c r="G399" s="358"/>
      <c r="I399" s="358"/>
      <c r="K399" s="106" t="str">
        <f>IF(AND(H399="",J399=""),"", IF(G399="",0, H399*VLOOKUP(G399,VALIDATIONS!$AD$2:$AE$8,2)) +   IF(I399="",0, J399*VLOOKUP(I399,VALIDATIONS!$AF$2:$AG$5,2))  )</f>
        <v/>
      </c>
      <c r="L399" s="113"/>
    </row>
    <row r="400" spans="1:12" x14ac:dyDescent="0.25">
      <c r="A400" s="116"/>
      <c r="B400" s="358"/>
      <c r="C400" s="113"/>
      <c r="F400" s="358"/>
      <c r="G400" s="358"/>
      <c r="I400" s="358"/>
      <c r="K400" s="106" t="str">
        <f>IF(AND(H400="",J400=""),"", IF(G400="",0, H400*VLOOKUP(G400,VALIDATIONS!$AD$2:$AE$8,2)) +   IF(I400="",0, J400*VLOOKUP(I400,VALIDATIONS!$AF$2:$AG$5,2))  )</f>
        <v/>
      </c>
      <c r="L400" s="113"/>
    </row>
    <row r="401" spans="1:12" x14ac:dyDescent="0.25">
      <c r="A401" s="116"/>
      <c r="B401" s="358"/>
      <c r="C401" s="113"/>
      <c r="F401" s="358"/>
      <c r="G401" s="358"/>
      <c r="I401" s="358"/>
      <c r="K401" s="106" t="str">
        <f>IF(AND(H401="",J401=""),"", IF(G401="",0, H401*VLOOKUP(G401,VALIDATIONS!$AD$2:$AE$8,2)) +   IF(I401="",0, J401*VLOOKUP(I401,VALIDATIONS!$AF$2:$AG$5,2))  )</f>
        <v/>
      </c>
      <c r="L401" s="113"/>
    </row>
    <row r="402" spans="1:12" x14ac:dyDescent="0.25">
      <c r="A402" s="116"/>
      <c r="B402" s="358"/>
      <c r="C402" s="113"/>
      <c r="F402" s="358"/>
      <c r="G402" s="358"/>
      <c r="I402" s="358"/>
      <c r="K402" s="106" t="str">
        <f>IF(AND(H402="",J402=""),"", IF(G402="",0, H402*VLOOKUP(G402,VALIDATIONS!$AD$2:$AE$8,2)) +   IF(I402="",0, J402*VLOOKUP(I402,VALIDATIONS!$AF$2:$AG$5,2))  )</f>
        <v/>
      </c>
      <c r="L402" s="113"/>
    </row>
    <row r="403" spans="1:12" x14ac:dyDescent="0.25">
      <c r="A403" s="116"/>
      <c r="B403" s="358"/>
      <c r="C403" s="113"/>
      <c r="F403" s="358"/>
      <c r="G403" s="358"/>
      <c r="I403" s="358"/>
      <c r="K403" s="106" t="str">
        <f>IF(AND(H403="",J403=""),"", IF(G403="",0, H403*VLOOKUP(G403,VALIDATIONS!$AD$2:$AE$8,2)) +   IF(I403="",0, J403*VLOOKUP(I403,VALIDATIONS!$AF$2:$AG$5,2))  )</f>
        <v/>
      </c>
      <c r="L403" s="113"/>
    </row>
    <row r="404" spans="1:12" x14ac:dyDescent="0.25">
      <c r="A404" s="116"/>
      <c r="B404" s="358"/>
      <c r="C404" s="113"/>
      <c r="F404" s="358"/>
      <c r="G404" s="358"/>
      <c r="I404" s="358"/>
      <c r="K404" s="106" t="str">
        <f>IF(AND(H404="",J404=""),"", IF(G404="",0, H404*VLOOKUP(G404,VALIDATIONS!$AD$2:$AE$8,2)) +   IF(I404="",0, J404*VLOOKUP(I404,VALIDATIONS!$AF$2:$AG$5,2))  )</f>
        <v/>
      </c>
      <c r="L404" s="113"/>
    </row>
    <row r="405" spans="1:12" x14ac:dyDescent="0.25">
      <c r="A405" s="116"/>
      <c r="B405" s="358"/>
      <c r="C405" s="113"/>
      <c r="F405" s="358"/>
      <c r="G405" s="358"/>
      <c r="I405" s="358"/>
      <c r="K405" s="106" t="str">
        <f>IF(AND(H405="",J405=""),"", IF(G405="",0, H405*VLOOKUP(G405,VALIDATIONS!$AD$2:$AE$8,2)) +   IF(I405="",0, J405*VLOOKUP(I405,VALIDATIONS!$AF$2:$AG$5,2))  )</f>
        <v/>
      </c>
      <c r="L405" s="113"/>
    </row>
    <row r="406" spans="1:12" x14ac:dyDescent="0.25">
      <c r="A406" s="116"/>
      <c r="B406" s="358"/>
      <c r="C406" s="113"/>
      <c r="F406" s="358"/>
      <c r="G406" s="358"/>
      <c r="I406" s="358"/>
      <c r="K406" s="106" t="str">
        <f>IF(AND(H406="",J406=""),"", IF(G406="",0, H406*VLOOKUP(G406,VALIDATIONS!$AD$2:$AE$8,2)) +   IF(I406="",0, J406*VLOOKUP(I406,VALIDATIONS!$AF$2:$AG$5,2))  )</f>
        <v/>
      </c>
      <c r="L406" s="113"/>
    </row>
    <row r="407" spans="1:12" x14ac:dyDescent="0.25">
      <c r="A407" s="116"/>
      <c r="B407" s="358"/>
      <c r="C407" s="113"/>
      <c r="F407" s="358"/>
      <c r="G407" s="358"/>
      <c r="I407" s="358"/>
      <c r="K407" s="106" t="str">
        <f>IF(AND(H407="",J407=""),"", IF(G407="",0, H407*VLOOKUP(G407,VALIDATIONS!$AD$2:$AE$8,2)) +   IF(I407="",0, J407*VLOOKUP(I407,VALIDATIONS!$AF$2:$AG$5,2))  )</f>
        <v/>
      </c>
      <c r="L407" s="113"/>
    </row>
    <row r="408" spans="1:12" x14ac:dyDescent="0.25">
      <c r="A408" s="116"/>
      <c r="B408" s="358"/>
      <c r="C408" s="113"/>
      <c r="F408" s="358"/>
      <c r="G408" s="358"/>
      <c r="I408" s="358"/>
      <c r="K408" s="106" t="str">
        <f>IF(AND(H408="",J408=""),"", IF(G408="",0, H408*VLOOKUP(G408,VALIDATIONS!$AD$2:$AE$8,2)) +   IF(I408="",0, J408*VLOOKUP(I408,VALIDATIONS!$AF$2:$AG$5,2))  )</f>
        <v/>
      </c>
      <c r="L408" s="113"/>
    </row>
    <row r="409" spans="1:12" x14ac:dyDescent="0.25">
      <c r="A409" s="116"/>
      <c r="B409" s="358"/>
      <c r="C409" s="113"/>
      <c r="F409" s="358"/>
      <c r="G409" s="358"/>
      <c r="I409" s="358"/>
      <c r="K409" s="106" t="str">
        <f>IF(AND(H409="",J409=""),"", IF(G409="",0, H409*VLOOKUP(G409,VALIDATIONS!$AD$2:$AE$8,2)) +   IF(I409="",0, J409*VLOOKUP(I409,VALIDATIONS!$AF$2:$AG$5,2))  )</f>
        <v/>
      </c>
      <c r="L409" s="113"/>
    </row>
    <row r="410" spans="1:12" x14ac:dyDescent="0.25">
      <c r="A410" s="116"/>
      <c r="B410" s="358"/>
      <c r="C410" s="113"/>
      <c r="F410" s="358"/>
      <c r="G410" s="358"/>
      <c r="I410" s="358"/>
      <c r="K410" s="106" t="str">
        <f>IF(AND(H410="",J410=""),"", IF(G410="",0, H410*VLOOKUP(G410,VALIDATIONS!$AD$2:$AE$8,2)) +   IF(I410="",0, J410*VLOOKUP(I410,VALIDATIONS!$AF$2:$AG$5,2))  )</f>
        <v/>
      </c>
      <c r="L410" s="113"/>
    </row>
    <row r="411" spans="1:12" x14ac:dyDescent="0.25">
      <c r="A411" s="116"/>
      <c r="B411" s="358"/>
      <c r="C411" s="113"/>
      <c r="F411" s="358"/>
      <c r="G411" s="358"/>
      <c r="I411" s="358"/>
      <c r="K411" s="106" t="str">
        <f>IF(AND(H411="",J411=""),"", IF(G411="",0, H411*VLOOKUP(G411,VALIDATIONS!$AD$2:$AE$8,2)) +   IF(I411="",0, J411*VLOOKUP(I411,VALIDATIONS!$AF$2:$AG$5,2))  )</f>
        <v/>
      </c>
      <c r="L411" s="113"/>
    </row>
    <row r="412" spans="1:12" x14ac:dyDescent="0.25">
      <c r="A412" s="116"/>
      <c r="B412" s="358"/>
      <c r="C412" s="113"/>
      <c r="F412" s="358"/>
      <c r="G412" s="358"/>
      <c r="I412" s="358"/>
      <c r="K412" s="106" t="str">
        <f>IF(AND(H412="",J412=""),"", IF(G412="",0, H412*VLOOKUP(G412,VALIDATIONS!$AD$2:$AE$8,2)) +   IF(I412="",0, J412*VLOOKUP(I412,VALIDATIONS!$AF$2:$AG$5,2))  )</f>
        <v/>
      </c>
      <c r="L412" s="113"/>
    </row>
    <row r="413" spans="1:12" x14ac:dyDescent="0.25">
      <c r="A413" s="116"/>
      <c r="B413" s="358"/>
      <c r="C413" s="113"/>
      <c r="F413" s="358"/>
      <c r="G413" s="358"/>
      <c r="I413" s="358"/>
      <c r="K413" s="106" t="str">
        <f>IF(AND(H413="",J413=""),"", IF(G413="",0, H413*VLOOKUP(G413,VALIDATIONS!$AD$2:$AE$8,2)) +   IF(I413="",0, J413*VLOOKUP(I413,VALIDATIONS!$AF$2:$AG$5,2))  )</f>
        <v/>
      </c>
      <c r="L413" s="113"/>
    </row>
    <row r="414" spans="1:12" x14ac:dyDescent="0.25">
      <c r="A414" s="116"/>
      <c r="B414" s="358"/>
      <c r="C414" s="113"/>
      <c r="F414" s="358"/>
      <c r="G414" s="358"/>
      <c r="I414" s="358"/>
      <c r="K414" s="106" t="str">
        <f>IF(AND(H414="",J414=""),"", IF(G414="",0, H414*VLOOKUP(G414,VALIDATIONS!$AD$2:$AE$8,2)) +   IF(I414="",0, J414*VLOOKUP(I414,VALIDATIONS!$AF$2:$AG$5,2))  )</f>
        <v/>
      </c>
      <c r="L414" s="113"/>
    </row>
    <row r="415" spans="1:12" x14ac:dyDescent="0.25">
      <c r="A415" s="116"/>
      <c r="B415" s="358"/>
      <c r="C415" s="113"/>
      <c r="F415" s="358"/>
      <c r="G415" s="358"/>
      <c r="I415" s="358"/>
      <c r="K415" s="106" t="str">
        <f>IF(AND(H415="",J415=""),"", IF(G415="",0, H415*VLOOKUP(G415,VALIDATIONS!$AD$2:$AE$8,2)) +   IF(I415="",0, J415*VLOOKUP(I415,VALIDATIONS!$AF$2:$AG$5,2))  )</f>
        <v/>
      </c>
      <c r="L415" s="113"/>
    </row>
    <row r="416" spans="1:12" x14ac:dyDescent="0.25">
      <c r="A416" s="116"/>
      <c r="B416" s="358"/>
      <c r="C416" s="113"/>
      <c r="F416" s="358"/>
      <c r="G416" s="358"/>
      <c r="I416" s="358"/>
      <c r="K416" s="106" t="str">
        <f>IF(AND(H416="",J416=""),"", IF(G416="",0, H416*VLOOKUP(G416,VALIDATIONS!$AD$2:$AE$8,2)) +   IF(I416="",0, J416*VLOOKUP(I416,VALIDATIONS!$AF$2:$AG$5,2))  )</f>
        <v/>
      </c>
      <c r="L416" s="113"/>
    </row>
    <row r="417" spans="1:12" x14ac:dyDescent="0.25">
      <c r="A417" s="116"/>
      <c r="B417" s="358"/>
      <c r="C417" s="113"/>
      <c r="F417" s="358"/>
      <c r="G417" s="358"/>
      <c r="I417" s="358"/>
      <c r="K417" s="106" t="str">
        <f>IF(AND(H417="",J417=""),"", IF(G417="",0, H417*VLOOKUP(G417,VALIDATIONS!$AD$2:$AE$8,2)) +   IF(I417="",0, J417*VLOOKUP(I417,VALIDATIONS!$AF$2:$AG$5,2))  )</f>
        <v/>
      </c>
      <c r="L417" s="113"/>
    </row>
    <row r="418" spans="1:12" x14ac:dyDescent="0.25">
      <c r="A418" s="116"/>
      <c r="B418" s="358"/>
      <c r="C418" s="113"/>
      <c r="F418" s="358"/>
      <c r="G418" s="358"/>
      <c r="I418" s="358"/>
      <c r="K418" s="106" t="str">
        <f>IF(AND(H418="",J418=""),"", IF(G418="",0, H418*VLOOKUP(G418,VALIDATIONS!$AD$2:$AE$8,2)) +   IF(I418="",0, J418*VLOOKUP(I418,VALIDATIONS!$AF$2:$AG$5,2))  )</f>
        <v/>
      </c>
      <c r="L418" s="113"/>
    </row>
    <row r="419" spans="1:12" x14ac:dyDescent="0.25">
      <c r="A419" s="116"/>
      <c r="B419" s="358"/>
      <c r="C419" s="113"/>
      <c r="F419" s="358"/>
      <c r="G419" s="358"/>
      <c r="I419" s="358"/>
      <c r="K419" s="106" t="str">
        <f>IF(AND(H419="",J419=""),"", IF(G419="",0, H419*VLOOKUP(G419,VALIDATIONS!$AD$2:$AE$8,2)) +   IF(I419="",0, J419*VLOOKUP(I419,VALIDATIONS!$AF$2:$AG$5,2))  )</f>
        <v/>
      </c>
      <c r="L419" s="113"/>
    </row>
    <row r="420" spans="1:12" x14ac:dyDescent="0.25">
      <c r="A420" s="116"/>
      <c r="B420" s="358"/>
      <c r="C420" s="113"/>
      <c r="F420" s="358"/>
      <c r="G420" s="358"/>
      <c r="I420" s="358"/>
      <c r="K420" s="106" t="str">
        <f>IF(AND(H420="",J420=""),"", IF(G420="",0, H420*VLOOKUP(G420,VALIDATIONS!$AD$2:$AE$8,2)) +   IF(I420="",0, J420*VLOOKUP(I420,VALIDATIONS!$AF$2:$AG$5,2))  )</f>
        <v/>
      </c>
      <c r="L420" s="113"/>
    </row>
    <row r="421" spans="1:12" x14ac:dyDescent="0.25">
      <c r="A421" s="116"/>
      <c r="B421" s="358"/>
      <c r="C421" s="113"/>
      <c r="F421" s="358"/>
      <c r="G421" s="358"/>
      <c r="I421" s="358"/>
      <c r="K421" s="106" t="str">
        <f>IF(AND(H421="",J421=""),"", IF(G421="",0, H421*VLOOKUP(G421,VALIDATIONS!$AD$2:$AE$8,2)) +   IF(I421="",0, J421*VLOOKUP(I421,VALIDATIONS!$AF$2:$AG$5,2))  )</f>
        <v/>
      </c>
      <c r="L421" s="113"/>
    </row>
    <row r="422" spans="1:12" x14ac:dyDescent="0.25">
      <c r="A422" s="116"/>
      <c r="B422" s="358"/>
      <c r="C422" s="113"/>
      <c r="F422" s="358"/>
      <c r="G422" s="358"/>
      <c r="I422" s="358"/>
      <c r="K422" s="106" t="str">
        <f>IF(AND(H422="",J422=""),"", IF(G422="",0, H422*VLOOKUP(G422,VALIDATIONS!$AD$2:$AE$8,2)) +   IF(I422="",0, J422*VLOOKUP(I422,VALIDATIONS!$AF$2:$AG$5,2))  )</f>
        <v/>
      </c>
      <c r="L422" s="113"/>
    </row>
    <row r="423" spans="1:12" x14ac:dyDescent="0.25">
      <c r="A423" s="116"/>
      <c r="B423" s="358"/>
      <c r="C423" s="113"/>
      <c r="F423" s="358"/>
      <c r="G423" s="358"/>
      <c r="I423" s="358"/>
      <c r="K423" s="106" t="str">
        <f>IF(AND(H423="",J423=""),"", IF(G423="",0, H423*VLOOKUP(G423,VALIDATIONS!$AD$2:$AE$8,2)) +   IF(I423="",0, J423*VLOOKUP(I423,VALIDATIONS!$AF$2:$AG$5,2))  )</f>
        <v/>
      </c>
      <c r="L423" s="113"/>
    </row>
    <row r="424" spans="1:12" x14ac:dyDescent="0.25">
      <c r="A424" s="116"/>
      <c r="B424" s="358"/>
      <c r="C424" s="113"/>
      <c r="F424" s="358"/>
      <c r="G424" s="358"/>
      <c r="I424" s="358"/>
      <c r="K424" s="106" t="str">
        <f>IF(AND(H424="",J424=""),"", IF(G424="",0, H424*VLOOKUP(G424,VALIDATIONS!$AD$2:$AE$8,2)) +   IF(I424="",0, J424*VLOOKUP(I424,VALIDATIONS!$AF$2:$AG$5,2))  )</f>
        <v/>
      </c>
      <c r="L424" s="113"/>
    </row>
    <row r="425" spans="1:12" x14ac:dyDescent="0.25">
      <c r="A425" s="116"/>
      <c r="B425" s="358"/>
      <c r="C425" s="113"/>
      <c r="F425" s="358"/>
      <c r="G425" s="358"/>
      <c r="I425" s="358"/>
      <c r="K425" s="106" t="str">
        <f>IF(AND(H425="",J425=""),"", IF(G425="",0, H425*VLOOKUP(G425,VALIDATIONS!$AD$2:$AE$8,2)) +   IF(I425="",0, J425*VLOOKUP(I425,VALIDATIONS!$AF$2:$AG$5,2))  )</f>
        <v/>
      </c>
      <c r="L425" s="113"/>
    </row>
    <row r="426" spans="1:12" x14ac:dyDescent="0.25">
      <c r="A426" s="116"/>
      <c r="B426" s="358"/>
      <c r="C426" s="113"/>
      <c r="F426" s="358"/>
      <c r="G426" s="358"/>
      <c r="I426" s="358"/>
      <c r="K426" s="106" t="str">
        <f>IF(AND(H426="",J426=""),"", IF(G426="",0, H426*VLOOKUP(G426,VALIDATIONS!$AD$2:$AE$8,2)) +   IF(I426="",0, J426*VLOOKUP(I426,VALIDATIONS!$AF$2:$AG$5,2))  )</f>
        <v/>
      </c>
      <c r="L426" s="113"/>
    </row>
    <row r="427" spans="1:12" x14ac:dyDescent="0.25">
      <c r="A427" s="116"/>
      <c r="B427" s="358"/>
      <c r="C427" s="113"/>
      <c r="F427" s="358"/>
      <c r="G427" s="358"/>
      <c r="I427" s="358"/>
      <c r="K427" s="106" t="str">
        <f>IF(AND(H427="",J427=""),"", IF(G427="",0, H427*VLOOKUP(G427,VALIDATIONS!$AD$2:$AE$8,2)) +   IF(I427="",0, J427*VLOOKUP(I427,VALIDATIONS!$AF$2:$AG$5,2))  )</f>
        <v/>
      </c>
      <c r="L427" s="113"/>
    </row>
    <row r="428" spans="1:12" x14ac:dyDescent="0.25">
      <c r="A428" s="116"/>
      <c r="B428" s="358"/>
      <c r="C428" s="113"/>
      <c r="F428" s="358"/>
      <c r="G428" s="358"/>
      <c r="I428" s="358"/>
      <c r="K428" s="106" t="str">
        <f>IF(AND(H428="",J428=""),"", IF(G428="",0, H428*VLOOKUP(G428,VALIDATIONS!$AD$2:$AE$8,2)) +   IF(I428="",0, J428*VLOOKUP(I428,VALIDATIONS!$AF$2:$AG$5,2))  )</f>
        <v/>
      </c>
      <c r="L428" s="113"/>
    </row>
    <row r="429" spans="1:12" x14ac:dyDescent="0.25">
      <c r="A429" s="116"/>
      <c r="B429" s="358"/>
      <c r="C429" s="113"/>
      <c r="F429" s="358"/>
      <c r="G429" s="358"/>
      <c r="I429" s="358"/>
      <c r="K429" s="106" t="str">
        <f>IF(AND(H429="",J429=""),"", IF(G429="",0, H429*VLOOKUP(G429,VALIDATIONS!$AD$2:$AE$8,2)) +   IF(I429="",0, J429*VLOOKUP(I429,VALIDATIONS!$AF$2:$AG$5,2))  )</f>
        <v/>
      </c>
      <c r="L429" s="113"/>
    </row>
    <row r="430" spans="1:12" x14ac:dyDescent="0.25">
      <c r="A430" s="116"/>
      <c r="B430" s="358"/>
      <c r="C430" s="113"/>
      <c r="F430" s="358"/>
      <c r="G430" s="358"/>
      <c r="I430" s="358"/>
      <c r="K430" s="106" t="str">
        <f>IF(AND(H430="",J430=""),"", IF(G430="",0, H430*VLOOKUP(G430,VALIDATIONS!$AD$2:$AE$8,2)) +   IF(I430="",0, J430*VLOOKUP(I430,VALIDATIONS!$AF$2:$AG$5,2))  )</f>
        <v/>
      </c>
      <c r="L430" s="113"/>
    </row>
    <row r="431" spans="1:12" x14ac:dyDescent="0.25">
      <c r="A431" s="116"/>
      <c r="B431" s="358"/>
      <c r="C431" s="113"/>
      <c r="F431" s="358"/>
      <c r="G431" s="358"/>
      <c r="I431" s="358"/>
      <c r="K431" s="106" t="str">
        <f>IF(AND(H431="",J431=""),"", IF(G431="",0, H431*VLOOKUP(G431,VALIDATIONS!$AD$2:$AE$8,2)) +   IF(I431="",0, J431*VLOOKUP(I431,VALIDATIONS!$AF$2:$AG$5,2))  )</f>
        <v/>
      </c>
      <c r="L431" s="113"/>
    </row>
    <row r="432" spans="1:12" x14ac:dyDescent="0.25">
      <c r="A432" s="116"/>
      <c r="B432" s="358"/>
      <c r="C432" s="113"/>
      <c r="F432" s="358"/>
      <c r="G432" s="358"/>
      <c r="I432" s="358"/>
      <c r="K432" s="106" t="str">
        <f>IF(AND(H432="",J432=""),"", IF(G432="",0, H432*VLOOKUP(G432,VALIDATIONS!$AD$2:$AE$8,2)) +   IF(I432="",0, J432*VLOOKUP(I432,VALIDATIONS!$AF$2:$AG$5,2))  )</f>
        <v/>
      </c>
      <c r="L432" s="113"/>
    </row>
    <row r="433" spans="1:12" x14ac:dyDescent="0.25">
      <c r="A433" s="116"/>
      <c r="B433" s="358"/>
      <c r="C433" s="113"/>
      <c r="F433" s="358"/>
      <c r="G433" s="358"/>
      <c r="I433" s="358"/>
      <c r="K433" s="106" t="str">
        <f>IF(AND(H433="",J433=""),"", IF(G433="",0, H433*VLOOKUP(G433,VALIDATIONS!$AD$2:$AE$8,2)) +   IF(I433="",0, J433*VLOOKUP(I433,VALIDATIONS!$AF$2:$AG$5,2))  )</f>
        <v/>
      </c>
      <c r="L433" s="113"/>
    </row>
    <row r="434" spans="1:12" x14ac:dyDescent="0.25">
      <c r="A434" s="116"/>
      <c r="B434" s="358"/>
      <c r="C434" s="113"/>
      <c r="F434" s="358"/>
      <c r="G434" s="358"/>
      <c r="I434" s="358"/>
      <c r="K434" s="106" t="str">
        <f>IF(AND(H434="",J434=""),"", IF(G434="",0, H434*VLOOKUP(G434,VALIDATIONS!$AD$2:$AE$8,2)) +   IF(I434="",0, J434*VLOOKUP(I434,VALIDATIONS!$AF$2:$AG$5,2))  )</f>
        <v/>
      </c>
      <c r="L434" s="113"/>
    </row>
    <row r="435" spans="1:12" x14ac:dyDescent="0.25">
      <c r="A435" s="116"/>
      <c r="B435" s="358"/>
      <c r="C435" s="113"/>
      <c r="F435" s="358"/>
      <c r="G435" s="358"/>
      <c r="I435" s="358"/>
      <c r="K435" s="106" t="str">
        <f>IF(AND(H435="",J435=""),"", IF(G435="",0, H435*VLOOKUP(G435,VALIDATIONS!$AD$2:$AE$8,2)) +   IF(I435="",0, J435*VLOOKUP(I435,VALIDATIONS!$AF$2:$AG$5,2))  )</f>
        <v/>
      </c>
      <c r="L435" s="113"/>
    </row>
    <row r="436" spans="1:12" x14ac:dyDescent="0.25">
      <c r="A436" s="116"/>
      <c r="B436" s="358"/>
      <c r="C436" s="113"/>
      <c r="F436" s="358"/>
      <c r="G436" s="358"/>
      <c r="I436" s="358"/>
      <c r="K436" s="106" t="str">
        <f>IF(AND(H436="",J436=""),"", IF(G436="",0, H436*VLOOKUP(G436,VALIDATIONS!$AD$2:$AE$8,2)) +   IF(I436="",0, J436*VLOOKUP(I436,VALIDATIONS!$AF$2:$AG$5,2))  )</f>
        <v/>
      </c>
      <c r="L436" s="113"/>
    </row>
    <row r="437" spans="1:12" x14ac:dyDescent="0.25">
      <c r="A437" s="116"/>
      <c r="B437" s="358"/>
      <c r="C437" s="113"/>
      <c r="F437" s="358"/>
      <c r="G437" s="358"/>
      <c r="I437" s="358"/>
      <c r="K437" s="106" t="str">
        <f>IF(AND(H437="",J437=""),"", IF(G437="",0, H437*VLOOKUP(G437,VALIDATIONS!$AD$2:$AE$8,2)) +   IF(I437="",0, J437*VLOOKUP(I437,VALIDATIONS!$AF$2:$AG$5,2))  )</f>
        <v/>
      </c>
      <c r="L437" s="113"/>
    </row>
    <row r="438" spans="1:12" x14ac:dyDescent="0.25">
      <c r="A438" s="116"/>
      <c r="B438" s="358"/>
      <c r="C438" s="113"/>
      <c r="F438" s="358"/>
      <c r="G438" s="358"/>
      <c r="I438" s="358"/>
      <c r="K438" s="106" t="str">
        <f>IF(AND(H438="",J438=""),"", IF(G438="",0, H438*VLOOKUP(G438,VALIDATIONS!$AD$2:$AE$8,2)) +   IF(I438="",0, J438*VLOOKUP(I438,VALIDATIONS!$AF$2:$AG$5,2))  )</f>
        <v/>
      </c>
      <c r="L438" s="113"/>
    </row>
    <row r="439" spans="1:12" x14ac:dyDescent="0.25">
      <c r="A439" s="116"/>
      <c r="B439" s="358"/>
      <c r="C439" s="113"/>
      <c r="F439" s="358"/>
      <c r="G439" s="358"/>
      <c r="I439" s="358"/>
      <c r="K439" s="106" t="str">
        <f>IF(AND(H439="",J439=""),"", IF(G439="",0, H439*VLOOKUP(G439,VALIDATIONS!$AD$2:$AE$8,2)) +   IF(I439="",0, J439*VLOOKUP(I439,VALIDATIONS!$AF$2:$AG$5,2))  )</f>
        <v/>
      </c>
      <c r="L439" s="113"/>
    </row>
    <row r="440" spans="1:12" x14ac:dyDescent="0.25">
      <c r="A440" s="116"/>
      <c r="B440" s="358"/>
      <c r="C440" s="113"/>
      <c r="F440" s="358"/>
      <c r="G440" s="358"/>
      <c r="I440" s="358"/>
      <c r="K440" s="106" t="str">
        <f>IF(AND(H440="",J440=""),"", IF(G440="",0, H440*VLOOKUP(G440,VALIDATIONS!$AD$2:$AE$8,2)) +   IF(I440="",0, J440*VLOOKUP(I440,VALIDATIONS!$AF$2:$AG$5,2))  )</f>
        <v/>
      </c>
      <c r="L440" s="113"/>
    </row>
    <row r="441" spans="1:12" x14ac:dyDescent="0.25">
      <c r="A441" s="116"/>
      <c r="B441" s="358"/>
      <c r="C441" s="113"/>
      <c r="F441" s="358"/>
      <c r="G441" s="358"/>
      <c r="I441" s="358"/>
      <c r="K441" s="106" t="str">
        <f>IF(AND(H441="",J441=""),"", IF(G441="",0, H441*VLOOKUP(G441,VALIDATIONS!$AD$2:$AE$8,2)) +   IF(I441="",0, J441*VLOOKUP(I441,VALIDATIONS!$AF$2:$AG$5,2))  )</f>
        <v/>
      </c>
      <c r="L441" s="113"/>
    </row>
    <row r="442" spans="1:12" x14ac:dyDescent="0.25">
      <c r="A442" s="116"/>
      <c r="B442" s="358"/>
      <c r="C442" s="113"/>
      <c r="F442" s="358"/>
      <c r="G442" s="358"/>
      <c r="I442" s="358"/>
      <c r="K442" s="106" t="str">
        <f>IF(AND(H442="",J442=""),"", IF(G442="",0, H442*VLOOKUP(G442,VALIDATIONS!$AD$2:$AE$8,2)) +   IF(I442="",0, J442*VLOOKUP(I442,VALIDATIONS!$AF$2:$AG$5,2))  )</f>
        <v/>
      </c>
      <c r="L442" s="113"/>
    </row>
    <row r="443" spans="1:12" x14ac:dyDescent="0.25">
      <c r="A443" s="116"/>
      <c r="B443" s="358"/>
      <c r="C443" s="113"/>
      <c r="F443" s="358"/>
      <c r="G443" s="358"/>
      <c r="I443" s="358"/>
      <c r="K443" s="106" t="str">
        <f>IF(AND(H443="",J443=""),"", IF(G443="",0, H443*VLOOKUP(G443,VALIDATIONS!$AD$2:$AE$8,2)) +   IF(I443="",0, J443*VLOOKUP(I443,VALIDATIONS!$AF$2:$AG$5,2))  )</f>
        <v/>
      </c>
      <c r="L443" s="113"/>
    </row>
    <row r="444" spans="1:12" x14ac:dyDescent="0.25">
      <c r="A444" s="116"/>
      <c r="B444" s="358"/>
      <c r="C444" s="113"/>
      <c r="F444" s="358"/>
      <c r="G444" s="358"/>
      <c r="I444" s="358"/>
      <c r="K444" s="106" t="str">
        <f>IF(AND(H444="",J444=""),"", IF(G444="",0, H444*VLOOKUP(G444,VALIDATIONS!$AD$2:$AE$8,2)) +   IF(I444="",0, J444*VLOOKUP(I444,VALIDATIONS!$AF$2:$AG$5,2))  )</f>
        <v/>
      </c>
      <c r="L444" s="113"/>
    </row>
    <row r="445" spans="1:12" x14ac:dyDescent="0.25">
      <c r="A445" s="116"/>
      <c r="B445" s="358"/>
      <c r="C445" s="113"/>
      <c r="F445" s="358"/>
      <c r="G445" s="358"/>
      <c r="I445" s="358"/>
      <c r="K445" s="106" t="str">
        <f>IF(AND(H445="",J445=""),"", IF(G445="",0, H445*VLOOKUP(G445,VALIDATIONS!$AD$2:$AE$8,2)) +   IF(I445="",0, J445*VLOOKUP(I445,VALIDATIONS!$AF$2:$AG$5,2))  )</f>
        <v/>
      </c>
      <c r="L445" s="113"/>
    </row>
    <row r="446" spans="1:12" x14ac:dyDescent="0.25">
      <c r="A446" s="116"/>
      <c r="B446" s="358"/>
      <c r="C446" s="113"/>
      <c r="F446" s="358"/>
      <c r="G446" s="358"/>
      <c r="I446" s="358"/>
      <c r="K446" s="106" t="str">
        <f>IF(AND(H446="",J446=""),"", IF(G446="",0, H446*VLOOKUP(G446,VALIDATIONS!$AD$2:$AE$8,2)) +   IF(I446="",0, J446*VLOOKUP(I446,VALIDATIONS!$AF$2:$AG$5,2))  )</f>
        <v/>
      </c>
      <c r="L446" s="113"/>
    </row>
    <row r="447" spans="1:12" x14ac:dyDescent="0.25">
      <c r="A447" s="116"/>
      <c r="B447" s="358"/>
      <c r="C447" s="113"/>
      <c r="F447" s="358"/>
      <c r="G447" s="358"/>
      <c r="I447" s="358"/>
      <c r="K447" s="106" t="str">
        <f>IF(AND(H447="",J447=""),"", IF(G447="",0, H447*VLOOKUP(G447,VALIDATIONS!$AD$2:$AE$8,2)) +   IF(I447="",0, J447*VLOOKUP(I447,VALIDATIONS!$AF$2:$AG$5,2))  )</f>
        <v/>
      </c>
      <c r="L447" s="113"/>
    </row>
    <row r="448" spans="1:12" x14ac:dyDescent="0.25">
      <c r="A448" s="116"/>
      <c r="B448" s="358"/>
      <c r="C448" s="113"/>
      <c r="F448" s="358"/>
      <c r="G448" s="358"/>
      <c r="I448" s="358"/>
      <c r="K448" s="106" t="str">
        <f>IF(AND(H448="",J448=""),"", IF(G448="",0, H448*VLOOKUP(G448,VALIDATIONS!$AD$2:$AE$8,2)) +   IF(I448="",0, J448*VLOOKUP(I448,VALIDATIONS!$AF$2:$AG$5,2))  )</f>
        <v/>
      </c>
      <c r="L448" s="113"/>
    </row>
    <row r="449" spans="1:12" x14ac:dyDescent="0.25">
      <c r="A449" s="116"/>
      <c r="B449" s="358"/>
      <c r="C449" s="113"/>
      <c r="F449" s="358"/>
      <c r="G449" s="358"/>
      <c r="I449" s="358"/>
      <c r="K449" s="106" t="str">
        <f>IF(AND(H449="",J449=""),"", IF(G449="",0, H449*VLOOKUP(G449,VALIDATIONS!$AD$2:$AE$8,2)) +   IF(I449="",0, J449*VLOOKUP(I449,VALIDATIONS!$AF$2:$AG$5,2))  )</f>
        <v/>
      </c>
      <c r="L449" s="113"/>
    </row>
    <row r="450" spans="1:12" x14ac:dyDescent="0.25">
      <c r="A450" s="116"/>
      <c r="B450" s="358"/>
      <c r="C450" s="113"/>
      <c r="F450" s="358"/>
      <c r="G450" s="358"/>
      <c r="I450" s="358"/>
      <c r="K450" s="106" t="str">
        <f>IF(AND(H450="",J450=""),"", IF(G450="",0, H450*VLOOKUP(G450,VALIDATIONS!$AD$2:$AE$8,2)) +   IF(I450="",0, J450*VLOOKUP(I450,VALIDATIONS!$AF$2:$AG$5,2))  )</f>
        <v/>
      </c>
      <c r="L450" s="113"/>
    </row>
    <row r="451" spans="1:12" x14ac:dyDescent="0.25">
      <c r="A451" s="116"/>
      <c r="B451" s="358"/>
      <c r="C451" s="113"/>
      <c r="F451" s="358"/>
      <c r="G451" s="358"/>
      <c r="I451" s="358"/>
      <c r="K451" s="106" t="str">
        <f>IF(AND(H451="",J451=""),"", IF(G451="",0, H451*VLOOKUP(G451,VALIDATIONS!$AD$2:$AE$8,2)) +   IF(I451="",0, J451*VLOOKUP(I451,VALIDATIONS!$AF$2:$AG$5,2))  )</f>
        <v/>
      </c>
      <c r="L451" s="113"/>
    </row>
    <row r="452" spans="1:12" x14ac:dyDescent="0.25">
      <c r="A452" s="116"/>
      <c r="B452" s="358"/>
      <c r="C452" s="113"/>
      <c r="F452" s="358"/>
      <c r="G452" s="358"/>
      <c r="I452" s="358"/>
      <c r="K452" s="106" t="str">
        <f>IF(AND(H452="",J452=""),"", IF(G452="",0, H452*VLOOKUP(G452,VALIDATIONS!$AD$2:$AE$8,2)) +   IF(I452="",0, J452*VLOOKUP(I452,VALIDATIONS!$AF$2:$AG$5,2))  )</f>
        <v/>
      </c>
      <c r="L452" s="113"/>
    </row>
    <row r="453" spans="1:12" x14ac:dyDescent="0.25">
      <c r="A453" s="116"/>
      <c r="B453" s="358"/>
      <c r="C453" s="113"/>
      <c r="F453" s="358"/>
      <c r="G453" s="358"/>
      <c r="I453" s="358"/>
      <c r="K453" s="106" t="str">
        <f>IF(AND(H453="",J453=""),"", IF(G453="",0, H453*VLOOKUP(G453,VALIDATIONS!$AD$2:$AE$8,2)) +   IF(I453="",0, J453*VLOOKUP(I453,VALIDATIONS!$AF$2:$AG$5,2))  )</f>
        <v/>
      </c>
      <c r="L453" s="113"/>
    </row>
    <row r="454" spans="1:12" x14ac:dyDescent="0.25">
      <c r="A454" s="116"/>
      <c r="B454" s="358"/>
      <c r="C454" s="113"/>
      <c r="F454" s="358"/>
      <c r="G454" s="358"/>
      <c r="I454" s="358"/>
      <c r="K454" s="106" t="str">
        <f>IF(AND(H454="",J454=""),"", IF(G454="",0, H454*VLOOKUP(G454,VALIDATIONS!$AD$2:$AE$8,2)) +   IF(I454="",0, J454*VLOOKUP(I454,VALIDATIONS!$AF$2:$AG$5,2))  )</f>
        <v/>
      </c>
      <c r="L454" s="113"/>
    </row>
    <row r="455" spans="1:12" x14ac:dyDescent="0.25">
      <c r="A455" s="116"/>
      <c r="B455" s="358"/>
      <c r="C455" s="113"/>
      <c r="F455" s="358"/>
      <c r="G455" s="358"/>
      <c r="I455" s="358"/>
      <c r="K455" s="106" t="str">
        <f>IF(AND(H455="",J455=""),"", IF(G455="",0, H455*VLOOKUP(G455,VALIDATIONS!$AD$2:$AE$8,2)) +   IF(I455="",0, J455*VLOOKUP(I455,VALIDATIONS!$AF$2:$AG$5,2))  )</f>
        <v/>
      </c>
      <c r="L455" s="113"/>
    </row>
    <row r="456" spans="1:12" x14ac:dyDescent="0.25">
      <c r="A456" s="116"/>
      <c r="B456" s="358"/>
      <c r="C456" s="113"/>
      <c r="F456" s="358"/>
      <c r="G456" s="358"/>
      <c r="I456" s="358"/>
      <c r="K456" s="106" t="str">
        <f>IF(AND(H456="",J456=""),"", IF(G456="",0, H456*VLOOKUP(G456,VALIDATIONS!$AD$2:$AE$8,2)) +   IF(I456="",0, J456*VLOOKUP(I456,VALIDATIONS!$AF$2:$AG$5,2))  )</f>
        <v/>
      </c>
      <c r="L456" s="113"/>
    </row>
    <row r="457" spans="1:12" x14ac:dyDescent="0.25">
      <c r="A457" s="116"/>
      <c r="B457" s="358"/>
      <c r="C457" s="113"/>
      <c r="F457" s="358"/>
      <c r="G457" s="358"/>
      <c r="I457" s="358"/>
      <c r="K457" s="106" t="str">
        <f>IF(AND(H457="",J457=""),"", IF(G457="",0, H457*VLOOKUP(G457,VALIDATIONS!$AD$2:$AE$8,2)) +   IF(I457="",0, J457*VLOOKUP(I457,VALIDATIONS!$AF$2:$AG$5,2))  )</f>
        <v/>
      </c>
      <c r="L457" s="113"/>
    </row>
    <row r="458" spans="1:12" x14ac:dyDescent="0.25">
      <c r="A458" s="116"/>
      <c r="B458" s="358"/>
      <c r="C458" s="113"/>
      <c r="F458" s="358"/>
      <c r="G458" s="358"/>
      <c r="I458" s="358"/>
      <c r="K458" s="106" t="str">
        <f>IF(AND(H458="",J458=""),"", IF(G458="",0, H458*VLOOKUP(G458,VALIDATIONS!$AD$2:$AE$8,2)) +   IF(I458="",0, J458*VLOOKUP(I458,VALIDATIONS!$AF$2:$AG$5,2))  )</f>
        <v/>
      </c>
      <c r="L458" s="113"/>
    </row>
    <row r="459" spans="1:12" x14ac:dyDescent="0.25">
      <c r="A459" s="116"/>
      <c r="B459" s="358"/>
      <c r="C459" s="113"/>
      <c r="F459" s="358"/>
      <c r="G459" s="358"/>
      <c r="I459" s="358"/>
      <c r="K459" s="106" t="str">
        <f>IF(AND(H459="",J459=""),"", IF(G459="",0, H459*VLOOKUP(G459,VALIDATIONS!$AD$2:$AE$8,2)) +   IF(I459="",0, J459*VLOOKUP(I459,VALIDATIONS!$AF$2:$AG$5,2))  )</f>
        <v/>
      </c>
      <c r="L459" s="113"/>
    </row>
    <row r="460" spans="1:12" x14ac:dyDescent="0.25">
      <c r="A460" s="116"/>
      <c r="B460" s="358"/>
      <c r="C460" s="113"/>
      <c r="F460" s="358"/>
      <c r="G460" s="358"/>
      <c r="I460" s="358"/>
      <c r="K460" s="106" t="str">
        <f>IF(AND(H460="",J460=""),"", IF(G460="",0, H460*VLOOKUP(G460,VALIDATIONS!$AD$2:$AE$8,2)) +   IF(I460="",0, J460*VLOOKUP(I460,VALIDATIONS!$AF$2:$AG$5,2))  )</f>
        <v/>
      </c>
      <c r="L460" s="113"/>
    </row>
    <row r="461" spans="1:12" x14ac:dyDescent="0.25">
      <c r="A461" s="116"/>
      <c r="B461" s="358"/>
      <c r="C461" s="113"/>
      <c r="F461" s="358"/>
      <c r="G461" s="358"/>
      <c r="I461" s="358"/>
      <c r="K461" s="106" t="str">
        <f>IF(AND(H461="",J461=""),"", IF(G461="",0, H461*VLOOKUP(G461,VALIDATIONS!$AD$2:$AE$8,2)) +   IF(I461="",0, J461*VLOOKUP(I461,VALIDATIONS!$AF$2:$AG$5,2))  )</f>
        <v/>
      </c>
      <c r="L461" s="113"/>
    </row>
    <row r="462" spans="1:12" x14ac:dyDescent="0.25">
      <c r="A462" s="116"/>
      <c r="B462" s="358"/>
      <c r="C462" s="113"/>
      <c r="F462" s="358"/>
      <c r="G462" s="358"/>
      <c r="I462" s="358"/>
      <c r="K462" s="106" t="str">
        <f>IF(AND(H462="",J462=""),"", IF(G462="",0, H462*VLOOKUP(G462,VALIDATIONS!$AD$2:$AE$8,2)) +   IF(I462="",0, J462*VLOOKUP(I462,VALIDATIONS!$AF$2:$AG$5,2))  )</f>
        <v/>
      </c>
      <c r="L462" s="113"/>
    </row>
    <row r="463" spans="1:12" x14ac:dyDescent="0.25">
      <c r="A463" s="116"/>
      <c r="B463" s="358"/>
      <c r="C463" s="113"/>
      <c r="F463" s="358"/>
      <c r="G463" s="358"/>
      <c r="I463" s="358"/>
      <c r="K463" s="106" t="str">
        <f>IF(AND(H463="",J463=""),"", IF(G463="",0, H463*VLOOKUP(G463,VALIDATIONS!$AD$2:$AE$8,2)) +   IF(I463="",0, J463*VLOOKUP(I463,VALIDATIONS!$AF$2:$AG$5,2))  )</f>
        <v/>
      </c>
      <c r="L463" s="113"/>
    </row>
    <row r="464" spans="1:12" x14ac:dyDescent="0.25">
      <c r="A464" s="116"/>
      <c r="B464" s="358"/>
      <c r="C464" s="113"/>
      <c r="F464" s="358"/>
      <c r="G464" s="358"/>
      <c r="I464" s="358"/>
      <c r="K464" s="106" t="str">
        <f>IF(AND(H464="",J464=""),"", IF(G464="",0, H464*VLOOKUP(G464,VALIDATIONS!$AD$2:$AE$8,2)) +   IF(I464="",0, J464*VLOOKUP(I464,VALIDATIONS!$AF$2:$AG$5,2))  )</f>
        <v/>
      </c>
      <c r="L464" s="113"/>
    </row>
    <row r="465" spans="1:12" x14ac:dyDescent="0.25">
      <c r="A465" s="116"/>
      <c r="B465" s="358"/>
      <c r="C465" s="113"/>
      <c r="F465" s="358"/>
      <c r="G465" s="358"/>
      <c r="I465" s="358"/>
      <c r="K465" s="106" t="str">
        <f>IF(AND(H465="",J465=""),"", IF(G465="",0, H465*VLOOKUP(G465,VALIDATIONS!$AD$2:$AE$8,2)) +   IF(I465="",0, J465*VLOOKUP(I465,VALIDATIONS!$AF$2:$AG$5,2))  )</f>
        <v/>
      </c>
      <c r="L465" s="113"/>
    </row>
    <row r="466" spans="1:12" x14ac:dyDescent="0.25">
      <c r="A466" s="116"/>
      <c r="B466" s="358"/>
      <c r="C466" s="113"/>
      <c r="F466" s="358"/>
      <c r="G466" s="358"/>
      <c r="I466" s="358"/>
      <c r="K466" s="106" t="str">
        <f>IF(AND(H466="",J466=""),"", IF(G466="",0, H466*VLOOKUP(G466,VALIDATIONS!$AD$2:$AE$8,2)) +   IF(I466="",0, J466*VLOOKUP(I466,VALIDATIONS!$AF$2:$AG$5,2))  )</f>
        <v/>
      </c>
      <c r="L466" s="113"/>
    </row>
    <row r="467" spans="1:12" x14ac:dyDescent="0.25">
      <c r="A467" s="116"/>
      <c r="B467" s="358"/>
      <c r="C467" s="113"/>
      <c r="F467" s="358"/>
      <c r="G467" s="358"/>
      <c r="I467" s="358"/>
      <c r="K467" s="106" t="str">
        <f>IF(AND(H467="",J467=""),"", IF(G467="",0, H467*VLOOKUP(G467,VALIDATIONS!$AD$2:$AE$8,2)) +   IF(I467="",0, J467*VLOOKUP(I467,VALIDATIONS!$AF$2:$AG$5,2))  )</f>
        <v/>
      </c>
      <c r="L467" s="113"/>
    </row>
    <row r="468" spans="1:12" x14ac:dyDescent="0.25">
      <c r="A468" s="116"/>
      <c r="B468" s="358"/>
      <c r="C468" s="113"/>
      <c r="F468" s="358"/>
      <c r="G468" s="358"/>
      <c r="I468" s="358"/>
      <c r="K468" s="106" t="str">
        <f>IF(AND(H468="",J468=""),"", IF(G468="",0, H468*VLOOKUP(G468,VALIDATIONS!$AD$2:$AE$8,2)) +   IF(I468="",0, J468*VLOOKUP(I468,VALIDATIONS!$AF$2:$AG$5,2))  )</f>
        <v/>
      </c>
      <c r="L468" s="113"/>
    </row>
    <row r="469" spans="1:12" x14ac:dyDescent="0.25">
      <c r="A469" s="116"/>
      <c r="B469" s="358"/>
      <c r="C469" s="113"/>
      <c r="F469" s="358"/>
      <c r="G469" s="358"/>
      <c r="I469" s="358"/>
      <c r="K469" s="106" t="str">
        <f>IF(AND(H469="",J469=""),"", IF(G469="",0, H469*VLOOKUP(G469,VALIDATIONS!$AD$2:$AE$8,2)) +   IF(I469="",0, J469*VLOOKUP(I469,VALIDATIONS!$AF$2:$AG$5,2))  )</f>
        <v/>
      </c>
      <c r="L469" s="113"/>
    </row>
    <row r="470" spans="1:12" x14ac:dyDescent="0.25">
      <c r="A470" s="116"/>
      <c r="B470" s="358"/>
      <c r="C470" s="113"/>
      <c r="F470" s="358"/>
      <c r="G470" s="358"/>
      <c r="I470" s="358"/>
      <c r="K470" s="106" t="str">
        <f>IF(AND(H470="",J470=""),"", IF(G470="",0, H470*VLOOKUP(G470,VALIDATIONS!$AD$2:$AE$8,2)) +   IF(I470="",0, J470*VLOOKUP(I470,VALIDATIONS!$AF$2:$AG$5,2))  )</f>
        <v/>
      </c>
      <c r="L470" s="113"/>
    </row>
    <row r="471" spans="1:12" x14ac:dyDescent="0.25">
      <c r="A471" s="116"/>
      <c r="B471" s="358"/>
      <c r="C471" s="113"/>
      <c r="F471" s="358"/>
      <c r="G471" s="358"/>
      <c r="I471" s="358"/>
      <c r="K471" s="106" t="str">
        <f>IF(AND(H471="",J471=""),"", IF(G471="",0, H471*VLOOKUP(G471,VALIDATIONS!$AD$2:$AE$8,2)) +   IF(I471="",0, J471*VLOOKUP(I471,VALIDATIONS!$AF$2:$AG$5,2))  )</f>
        <v/>
      </c>
      <c r="L471" s="113"/>
    </row>
    <row r="472" spans="1:12" x14ac:dyDescent="0.25">
      <c r="A472" s="116"/>
      <c r="B472" s="358"/>
      <c r="C472" s="113"/>
      <c r="F472" s="358"/>
      <c r="G472" s="358"/>
      <c r="I472" s="358"/>
      <c r="K472" s="106" t="str">
        <f>IF(AND(H472="",J472=""),"", IF(G472="",0, H472*VLOOKUP(G472,VALIDATIONS!$AD$2:$AE$8,2)) +   IF(I472="",0, J472*VLOOKUP(I472,VALIDATIONS!$AF$2:$AG$5,2))  )</f>
        <v/>
      </c>
      <c r="L472" s="113"/>
    </row>
    <row r="473" spans="1:12" x14ac:dyDescent="0.25">
      <c r="A473" s="116"/>
      <c r="B473" s="358"/>
      <c r="C473" s="113"/>
      <c r="F473" s="358"/>
      <c r="G473" s="358"/>
      <c r="I473" s="358"/>
      <c r="K473" s="106" t="str">
        <f>IF(AND(H473="",J473=""),"", IF(G473="",0, H473*VLOOKUP(G473,VALIDATIONS!$AD$2:$AE$8,2)) +   IF(I473="",0, J473*VLOOKUP(I473,VALIDATIONS!$AF$2:$AG$5,2))  )</f>
        <v/>
      </c>
      <c r="L473" s="113"/>
    </row>
    <row r="474" spans="1:12" x14ac:dyDescent="0.25">
      <c r="A474" s="116"/>
      <c r="B474" s="358"/>
      <c r="C474" s="113"/>
      <c r="F474" s="358"/>
      <c r="G474" s="358"/>
      <c r="I474" s="358"/>
      <c r="K474" s="106" t="str">
        <f>IF(AND(H474="",J474=""),"", IF(G474="",0, H474*VLOOKUP(G474,VALIDATIONS!$AD$2:$AE$8,2)) +   IF(I474="",0, J474*VLOOKUP(I474,VALIDATIONS!$AF$2:$AG$5,2))  )</f>
        <v/>
      </c>
      <c r="L474" s="113"/>
    </row>
    <row r="475" spans="1:12" x14ac:dyDescent="0.25">
      <c r="A475" s="116"/>
      <c r="B475" s="358"/>
      <c r="C475" s="113"/>
      <c r="F475" s="358"/>
      <c r="G475" s="358"/>
      <c r="I475" s="358"/>
      <c r="K475" s="106" t="str">
        <f>IF(AND(H475="",J475=""),"", IF(G475="",0, H475*VLOOKUP(G475,VALIDATIONS!$AD$2:$AE$8,2)) +   IF(I475="",0, J475*VLOOKUP(I475,VALIDATIONS!$AF$2:$AG$5,2))  )</f>
        <v/>
      </c>
      <c r="L475" s="113"/>
    </row>
    <row r="476" spans="1:12" x14ac:dyDescent="0.25">
      <c r="A476" s="116"/>
      <c r="B476" s="358"/>
      <c r="C476" s="113"/>
      <c r="F476" s="358"/>
      <c r="G476" s="358"/>
      <c r="I476" s="358"/>
      <c r="K476" s="106" t="str">
        <f>IF(AND(H476="",J476=""),"", IF(G476="",0, H476*VLOOKUP(G476,VALIDATIONS!$AD$2:$AE$8,2)) +   IF(I476="",0, J476*VLOOKUP(I476,VALIDATIONS!$AF$2:$AG$5,2))  )</f>
        <v/>
      </c>
      <c r="L476" s="113"/>
    </row>
    <row r="477" spans="1:12" x14ac:dyDescent="0.25">
      <c r="A477" s="116"/>
      <c r="B477" s="358"/>
      <c r="C477" s="113"/>
      <c r="F477" s="358"/>
      <c r="G477" s="358"/>
      <c r="I477" s="358"/>
      <c r="K477" s="106" t="str">
        <f>IF(AND(H477="",J477=""),"", IF(G477="",0, H477*VLOOKUP(G477,VALIDATIONS!$AD$2:$AE$8,2)) +   IF(I477="",0, J477*VLOOKUP(I477,VALIDATIONS!$AF$2:$AG$5,2))  )</f>
        <v/>
      </c>
      <c r="L477" s="113"/>
    </row>
    <row r="478" spans="1:12" x14ac:dyDescent="0.25">
      <c r="A478" s="116"/>
      <c r="B478" s="358"/>
      <c r="C478" s="113"/>
      <c r="F478" s="358"/>
      <c r="G478" s="358"/>
      <c r="I478" s="358"/>
      <c r="K478" s="106" t="str">
        <f>IF(AND(H478="",J478=""),"", IF(G478="",0, H478*VLOOKUP(G478,VALIDATIONS!$AD$2:$AE$8,2)) +   IF(I478="",0, J478*VLOOKUP(I478,VALIDATIONS!$AF$2:$AG$5,2))  )</f>
        <v/>
      </c>
      <c r="L478" s="113"/>
    </row>
    <row r="479" spans="1:12" x14ac:dyDescent="0.25">
      <c r="A479" s="116"/>
      <c r="B479" s="358"/>
      <c r="C479" s="113"/>
      <c r="F479" s="358"/>
      <c r="G479" s="358"/>
      <c r="I479" s="358"/>
      <c r="K479" s="106" t="str">
        <f>IF(AND(H479="",J479=""),"", IF(G479="",0, H479*VLOOKUP(G479,VALIDATIONS!$AD$2:$AE$8,2)) +   IF(I479="",0, J479*VLOOKUP(I479,VALIDATIONS!$AF$2:$AG$5,2))  )</f>
        <v/>
      </c>
      <c r="L479" s="113"/>
    </row>
    <row r="480" spans="1:12" x14ac:dyDescent="0.25">
      <c r="A480" s="116"/>
      <c r="B480" s="358"/>
      <c r="C480" s="113"/>
      <c r="F480" s="358"/>
      <c r="G480" s="358"/>
      <c r="I480" s="358"/>
      <c r="K480" s="106" t="str">
        <f>IF(AND(H480="",J480=""),"", IF(G480="",0, H480*VLOOKUP(G480,VALIDATIONS!$AD$2:$AE$8,2)) +   IF(I480="",0, J480*VLOOKUP(I480,VALIDATIONS!$AF$2:$AG$5,2))  )</f>
        <v/>
      </c>
      <c r="L480" s="113"/>
    </row>
    <row r="481" spans="1:12" x14ac:dyDescent="0.25">
      <c r="A481" s="116"/>
      <c r="B481" s="358"/>
      <c r="C481" s="113"/>
      <c r="F481" s="358"/>
      <c r="G481" s="358"/>
      <c r="I481" s="358"/>
      <c r="K481" s="106" t="str">
        <f>IF(AND(H481="",J481=""),"", IF(G481="",0, H481*VLOOKUP(G481,VALIDATIONS!$AD$2:$AE$8,2)) +   IF(I481="",0, J481*VLOOKUP(I481,VALIDATIONS!$AF$2:$AG$5,2))  )</f>
        <v/>
      </c>
      <c r="L481" s="113"/>
    </row>
    <row r="482" spans="1:12" x14ac:dyDescent="0.25">
      <c r="A482" s="116"/>
      <c r="B482" s="358"/>
      <c r="C482" s="113"/>
      <c r="F482" s="358"/>
      <c r="G482" s="358"/>
      <c r="I482" s="358"/>
      <c r="K482" s="106" t="str">
        <f>IF(AND(H482="",J482=""),"", IF(G482="",0, H482*VLOOKUP(G482,VALIDATIONS!$AD$2:$AE$8,2)) +   IF(I482="",0, J482*VLOOKUP(I482,VALIDATIONS!$AF$2:$AG$5,2))  )</f>
        <v/>
      </c>
      <c r="L482" s="113"/>
    </row>
    <row r="483" spans="1:12" x14ac:dyDescent="0.25">
      <c r="A483" s="116"/>
      <c r="B483" s="358"/>
      <c r="C483" s="113"/>
      <c r="F483" s="358"/>
      <c r="G483" s="358"/>
      <c r="I483" s="358"/>
      <c r="K483" s="106" t="str">
        <f>IF(AND(H483="",J483=""),"", IF(G483="",0, H483*VLOOKUP(G483,VALIDATIONS!$AD$2:$AE$8,2)) +   IF(I483="",0, J483*VLOOKUP(I483,VALIDATIONS!$AF$2:$AG$5,2))  )</f>
        <v/>
      </c>
      <c r="L483" s="113"/>
    </row>
    <row r="484" spans="1:12" x14ac:dyDescent="0.25">
      <c r="A484" s="116"/>
      <c r="B484" s="358"/>
      <c r="C484" s="113"/>
      <c r="F484" s="358"/>
      <c r="G484" s="358"/>
      <c r="I484" s="358"/>
      <c r="K484" s="106" t="str">
        <f>IF(AND(H484="",J484=""),"", IF(G484="",0, H484*VLOOKUP(G484,VALIDATIONS!$AD$2:$AE$8,2)) +   IF(I484="",0, J484*VLOOKUP(I484,VALIDATIONS!$AF$2:$AG$5,2))  )</f>
        <v/>
      </c>
      <c r="L484" s="113"/>
    </row>
    <row r="485" spans="1:12" x14ac:dyDescent="0.25">
      <c r="A485" s="116"/>
      <c r="B485" s="358"/>
      <c r="C485" s="113"/>
      <c r="F485" s="358"/>
      <c r="G485" s="358"/>
      <c r="I485" s="358"/>
      <c r="K485" s="106" t="str">
        <f>IF(AND(H485="",J485=""),"", IF(G485="",0, H485*VLOOKUP(G485,VALIDATIONS!$AD$2:$AE$8,2)) +   IF(I485="",0, J485*VLOOKUP(I485,VALIDATIONS!$AF$2:$AG$5,2))  )</f>
        <v/>
      </c>
      <c r="L485" s="113"/>
    </row>
    <row r="486" spans="1:12" x14ac:dyDescent="0.25">
      <c r="A486" s="116"/>
      <c r="B486" s="358"/>
      <c r="C486" s="113"/>
      <c r="F486" s="358"/>
      <c r="G486" s="358"/>
      <c r="I486" s="358"/>
      <c r="K486" s="106" t="str">
        <f>IF(AND(H486="",J486=""),"", IF(G486="",0, H486*VLOOKUP(G486,VALIDATIONS!$AD$2:$AE$8,2)) +   IF(I486="",0, J486*VLOOKUP(I486,VALIDATIONS!$AF$2:$AG$5,2))  )</f>
        <v/>
      </c>
      <c r="L486" s="113"/>
    </row>
    <row r="487" spans="1:12" x14ac:dyDescent="0.25">
      <c r="A487" s="116"/>
      <c r="B487" s="358"/>
      <c r="C487" s="113"/>
      <c r="F487" s="358"/>
      <c r="G487" s="358"/>
      <c r="I487" s="358"/>
      <c r="K487" s="106" t="str">
        <f>IF(AND(H487="",J487=""),"", IF(G487="",0, H487*VLOOKUP(G487,VALIDATIONS!$AD$2:$AE$8,2)) +   IF(I487="",0, J487*VLOOKUP(I487,VALIDATIONS!$AF$2:$AG$5,2))  )</f>
        <v/>
      </c>
      <c r="L487" s="113"/>
    </row>
    <row r="488" spans="1:12" x14ac:dyDescent="0.25">
      <c r="A488" s="116"/>
      <c r="B488" s="358"/>
      <c r="C488" s="113"/>
      <c r="F488" s="358"/>
      <c r="G488" s="358"/>
      <c r="I488" s="358"/>
      <c r="K488" s="106" t="str">
        <f>IF(AND(H488="",J488=""),"", IF(G488="",0, H488*VLOOKUP(G488,VALIDATIONS!$AD$2:$AE$8,2)) +   IF(I488="",0, J488*VLOOKUP(I488,VALIDATIONS!$AF$2:$AG$5,2))  )</f>
        <v/>
      </c>
      <c r="L488" s="113"/>
    </row>
    <row r="489" spans="1:12" x14ac:dyDescent="0.25">
      <c r="A489" s="116"/>
      <c r="B489" s="358"/>
      <c r="C489" s="113"/>
      <c r="F489" s="358"/>
      <c r="G489" s="358"/>
      <c r="I489" s="358"/>
      <c r="K489" s="106" t="str">
        <f>IF(AND(H489="",J489=""),"", IF(G489="",0, H489*VLOOKUP(G489,VALIDATIONS!$AD$2:$AE$8,2)) +   IF(I489="",0, J489*VLOOKUP(I489,VALIDATIONS!$AF$2:$AG$5,2))  )</f>
        <v/>
      </c>
      <c r="L489" s="113"/>
    </row>
    <row r="490" spans="1:12" x14ac:dyDescent="0.25">
      <c r="A490" s="116"/>
      <c r="B490" s="358"/>
      <c r="C490" s="113"/>
      <c r="F490" s="358"/>
      <c r="G490" s="358"/>
      <c r="I490" s="358"/>
      <c r="K490" s="106" t="str">
        <f>IF(AND(H490="",J490=""),"", IF(G490="",0, H490*VLOOKUP(G490,VALIDATIONS!$AD$2:$AE$8,2)) +   IF(I490="",0, J490*VLOOKUP(I490,VALIDATIONS!$AF$2:$AG$5,2))  )</f>
        <v/>
      </c>
      <c r="L490" s="113"/>
    </row>
    <row r="491" spans="1:12" x14ac:dyDescent="0.25">
      <c r="A491" s="116"/>
      <c r="B491" s="358"/>
      <c r="C491" s="113"/>
      <c r="F491" s="358"/>
      <c r="G491" s="358"/>
      <c r="I491" s="358"/>
      <c r="K491" s="106" t="str">
        <f>IF(AND(H491="",J491=""),"", IF(G491="",0, H491*VLOOKUP(G491,VALIDATIONS!$AD$2:$AE$8,2)) +   IF(I491="",0, J491*VLOOKUP(I491,VALIDATIONS!$AF$2:$AG$5,2))  )</f>
        <v/>
      </c>
      <c r="L491" s="113"/>
    </row>
    <row r="492" spans="1:12" x14ac:dyDescent="0.25">
      <c r="A492" s="116"/>
      <c r="B492" s="358"/>
      <c r="C492" s="113"/>
      <c r="F492" s="358"/>
      <c r="G492" s="358"/>
      <c r="I492" s="358"/>
      <c r="K492" s="106" t="str">
        <f>IF(AND(H492="",J492=""),"", IF(G492="",0, H492*VLOOKUP(G492,VALIDATIONS!$AD$2:$AE$8,2)) +   IF(I492="",0, J492*VLOOKUP(I492,VALIDATIONS!$AF$2:$AG$5,2))  )</f>
        <v/>
      </c>
      <c r="L492" s="113"/>
    </row>
    <row r="493" spans="1:12" x14ac:dyDescent="0.25">
      <c r="A493" s="116"/>
      <c r="B493" s="358"/>
      <c r="C493" s="113"/>
      <c r="F493" s="358"/>
      <c r="G493" s="358"/>
      <c r="I493" s="358"/>
      <c r="K493" s="106" t="str">
        <f>IF(AND(H493="",J493=""),"", IF(G493="",0, H493*VLOOKUP(G493,VALIDATIONS!$AD$2:$AE$8,2)) +   IF(I493="",0, J493*VLOOKUP(I493,VALIDATIONS!$AF$2:$AG$5,2))  )</f>
        <v/>
      </c>
      <c r="L493" s="113"/>
    </row>
    <row r="494" spans="1:12" x14ac:dyDescent="0.25">
      <c r="A494" s="116"/>
      <c r="B494" s="358"/>
      <c r="C494" s="113"/>
      <c r="F494" s="358"/>
      <c r="G494" s="358"/>
      <c r="I494" s="358"/>
      <c r="K494" s="106" t="str">
        <f>IF(AND(H494="",J494=""),"", IF(G494="",0, H494*VLOOKUP(G494,VALIDATIONS!$AD$2:$AE$8,2)) +   IF(I494="",0, J494*VLOOKUP(I494,VALIDATIONS!$AF$2:$AG$5,2))  )</f>
        <v/>
      </c>
      <c r="L494" s="113"/>
    </row>
    <row r="495" spans="1:12" x14ac:dyDescent="0.25">
      <c r="A495" s="116"/>
      <c r="B495" s="358"/>
      <c r="C495" s="113"/>
      <c r="F495" s="358"/>
      <c r="G495" s="358"/>
      <c r="I495" s="358"/>
      <c r="K495" s="106" t="str">
        <f>IF(AND(H495="",J495=""),"", IF(G495="",0, H495*VLOOKUP(G495,VALIDATIONS!$AD$2:$AE$8,2)) +   IF(I495="",0, J495*VLOOKUP(I495,VALIDATIONS!$AF$2:$AG$5,2))  )</f>
        <v/>
      </c>
      <c r="L495" s="113"/>
    </row>
    <row r="496" spans="1:12" x14ac:dyDescent="0.25">
      <c r="A496" s="116"/>
      <c r="B496" s="358"/>
      <c r="C496" s="113"/>
      <c r="F496" s="358"/>
      <c r="G496" s="358"/>
      <c r="I496" s="358"/>
      <c r="K496" s="106" t="str">
        <f>IF(AND(H496="",J496=""),"", IF(G496="",0, H496*VLOOKUP(G496,VALIDATIONS!$AD$2:$AE$8,2)) +   IF(I496="",0, J496*VLOOKUP(I496,VALIDATIONS!$AF$2:$AG$5,2))  )</f>
        <v/>
      </c>
      <c r="L496" s="113"/>
    </row>
    <row r="497" spans="1:12" x14ac:dyDescent="0.25">
      <c r="A497" s="116"/>
      <c r="B497" s="358"/>
      <c r="C497" s="113"/>
      <c r="F497" s="358"/>
      <c r="G497" s="358"/>
      <c r="I497" s="358"/>
      <c r="K497" s="106" t="str">
        <f>IF(AND(H497="",J497=""),"", IF(G497="",0, H497*VLOOKUP(G497,VALIDATIONS!$AD$2:$AE$8,2)) +   IF(I497="",0, J497*VLOOKUP(I497,VALIDATIONS!$AF$2:$AG$5,2))  )</f>
        <v/>
      </c>
      <c r="L497" s="113"/>
    </row>
    <row r="498" spans="1:12" x14ac:dyDescent="0.25">
      <c r="A498" s="116"/>
      <c r="B498" s="358"/>
      <c r="C498" s="113"/>
      <c r="F498" s="358"/>
      <c r="G498" s="358"/>
      <c r="I498" s="358"/>
      <c r="K498" s="106" t="str">
        <f>IF(AND(H498="",J498=""),"", IF(G498="",0, H498*VLOOKUP(G498,VALIDATIONS!$AD$2:$AE$8,2)) +   IF(I498="",0, J498*VLOOKUP(I498,VALIDATIONS!$AF$2:$AG$5,2))  )</f>
        <v/>
      </c>
      <c r="L498" s="113"/>
    </row>
    <row r="499" spans="1:12" x14ac:dyDescent="0.25">
      <c r="A499" s="116"/>
      <c r="B499" s="358"/>
      <c r="C499" s="113"/>
      <c r="F499" s="358"/>
      <c r="G499" s="358"/>
      <c r="I499" s="358"/>
      <c r="K499" s="106" t="str">
        <f>IF(AND(H499="",J499=""),"", IF(G499="",0, H499*VLOOKUP(G499,VALIDATIONS!$AD$2:$AE$8,2)) +   IF(I499="",0, J499*VLOOKUP(I499,VALIDATIONS!$AF$2:$AG$5,2))  )</f>
        <v/>
      </c>
      <c r="L499" s="113"/>
    </row>
    <row r="500" spans="1:12" x14ac:dyDescent="0.25">
      <c r="A500" s="116"/>
      <c r="B500" s="358"/>
      <c r="C500" s="113"/>
      <c r="F500" s="358"/>
      <c r="G500" s="358"/>
      <c r="I500" s="358"/>
      <c r="K500" s="106" t="str">
        <f>IF(AND(H500="",J500=""),"", IF(G500="",0, H500*VLOOKUP(G500,VALIDATIONS!$AD$2:$AE$8,2)) +   IF(I500="",0, J500*VLOOKUP(I500,VALIDATIONS!$AF$2:$AG$5,2))  )</f>
        <v/>
      </c>
      <c r="L500" s="113"/>
    </row>
    <row r="502" spans="1:12" x14ac:dyDescent="0.25">
      <c r="K502" s="102">
        <f>SUM(K2:K500)</f>
        <v>0</v>
      </c>
    </row>
  </sheetData>
  <sheetProtection algorithmName="SHA-512" hashValue="Myg9plZBXwaGWTl5rUMn7GfAc9zAlkJSJQdHznSZPZcBqLKXOMYaCGL57N5q22UTPoBAQ6dj2UzjM7E9Pt19Yg==" saltValue="FyhqjBXMJX5AEZOnP+OZIg==" spinCount="100000" sheet="1" objects="1" scenarios="1" selectLockedCells="1"/>
  <mergeCells count="1">
    <mergeCell ref="A2:A39"/>
  </mergeCells>
  <dataValidations count="4">
    <dataValidation type="list" allowBlank="1" showInputMessage="1" showErrorMessage="1" sqref="I2:I500" xr:uid="{00000000-0002-0000-0400-000000000000}">
      <formula1>Terminal</formula1>
    </dataValidation>
    <dataValidation type="list" allowBlank="1" showInputMessage="1" showErrorMessage="1" sqref="G2:G500" xr:uid="{00000000-0002-0000-0400-000001000000}">
      <formula1>Barrier</formula1>
    </dataValidation>
    <dataValidation type="list" allowBlank="1" showInputMessage="1" showErrorMessage="1" sqref="B2:B500" xr:uid="{00000000-0002-0000-0400-000002000000}">
      <formula1>SuburbD</formula1>
    </dataValidation>
    <dataValidation type="list" allowBlank="1" showInputMessage="1" showErrorMessage="1" sqref="F2:F500" xr:uid="{00000000-0002-0000-0400-000003000000}">
      <formula1>Location</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1"/>
  </sheetPr>
  <dimension ref="A1:N1002"/>
  <sheetViews>
    <sheetView zoomScale="80" zoomScaleNormal="80" workbookViewId="0">
      <pane xSplit="1" ySplit="1" topLeftCell="B2" activePane="bottomRight" state="frozen"/>
      <selection activeCell="E26" sqref="E26"/>
      <selection pane="topRight" activeCell="E26" sqref="E26"/>
      <selection pane="bottomLeft" activeCell="E26" sqref="E26"/>
      <selection pane="bottomRight" activeCell="E26" sqref="E26"/>
    </sheetView>
  </sheetViews>
  <sheetFormatPr defaultRowHeight="15" x14ac:dyDescent="0.25"/>
  <cols>
    <col min="1" max="1" width="13.42578125" style="374" customWidth="1"/>
    <col min="2" max="2" width="18.5703125" style="117" bestFit="1" customWidth="1"/>
    <col min="3" max="3" width="25.5703125" style="117" bestFit="1" customWidth="1"/>
    <col min="4" max="4" width="31.42578125" style="117" customWidth="1"/>
    <col min="5" max="5" width="26.42578125" style="114" customWidth="1"/>
    <col min="6" max="6" width="26.7109375" style="114" customWidth="1"/>
    <col min="7" max="7" width="54.7109375" style="117" customWidth="1"/>
    <col min="8" max="8" width="21.85546875" style="117" customWidth="1"/>
    <col min="9" max="9" width="12.85546875" style="117" bestFit="1" customWidth="1"/>
    <col min="10" max="10" width="19.140625" style="117" customWidth="1"/>
    <col min="11" max="11" width="18.42578125" style="115" bestFit="1" customWidth="1"/>
    <col min="12" max="12" width="17.85546875" style="115" bestFit="1" customWidth="1"/>
    <col min="13" max="13" width="17.42578125" style="118" customWidth="1"/>
    <col min="14" max="14" width="37.7109375" style="117" customWidth="1"/>
  </cols>
  <sheetData>
    <row r="1" spans="1:14" s="112" customFormat="1" ht="45" customHeight="1" x14ac:dyDescent="0.25">
      <c r="A1" s="116"/>
      <c r="B1" s="107" t="s">
        <v>705</v>
      </c>
      <c r="C1" s="357" t="s">
        <v>706</v>
      </c>
      <c r="D1" s="107" t="s">
        <v>707</v>
      </c>
      <c r="E1" s="108" t="s">
        <v>790</v>
      </c>
      <c r="F1" s="108" t="s">
        <v>791</v>
      </c>
      <c r="G1" s="107" t="s">
        <v>708</v>
      </c>
      <c r="H1" s="357" t="s">
        <v>709</v>
      </c>
      <c r="I1" s="357" t="s">
        <v>710</v>
      </c>
      <c r="J1" s="357" t="s">
        <v>711</v>
      </c>
      <c r="K1" s="109" t="s">
        <v>712</v>
      </c>
      <c r="L1" s="110" t="s">
        <v>713</v>
      </c>
      <c r="M1" s="111" t="s">
        <v>906</v>
      </c>
      <c r="N1" s="80" t="s">
        <v>700</v>
      </c>
    </row>
    <row r="2" spans="1:14" ht="15" customHeight="1" x14ac:dyDescent="0.25">
      <c r="A2" s="482" t="s">
        <v>714</v>
      </c>
      <c r="B2" s="113"/>
      <c r="C2" s="358"/>
      <c r="D2" s="113"/>
      <c r="E2" s="199"/>
      <c r="F2" s="199"/>
      <c r="G2" s="113"/>
      <c r="H2" s="358"/>
      <c r="I2" s="358"/>
      <c r="J2" s="358"/>
      <c r="M2" s="106" t="str">
        <f>IF(OR(H2="",I2="",J2="",K2="",L2=""),"",        L2*VLOOKUP(H2,VALIDATIONS!$X$2:$Y$9,2) + K2*VLOOKUP(J2,VALIDATIONS!$AA$2:$AB$6,2)          )</f>
        <v/>
      </c>
      <c r="N2" s="113"/>
    </row>
    <row r="3" spans="1:14" x14ac:dyDescent="0.25">
      <c r="A3" s="482"/>
      <c r="B3" s="113"/>
      <c r="C3" s="358"/>
      <c r="D3" s="113"/>
      <c r="E3" s="199"/>
      <c r="F3" s="199"/>
      <c r="G3" s="113"/>
      <c r="H3" s="358"/>
      <c r="I3" s="358"/>
      <c r="J3" s="358"/>
      <c r="M3" s="106" t="str">
        <f>IF(OR(H3="",I3="",J3="",K3="",L3=""),"",        L3*VLOOKUP(H3,VALIDATIONS!$X$2:$Y$9,2) + K3*VLOOKUP(J3,VALIDATIONS!$AA$2:$AB$6,2)          )</f>
        <v/>
      </c>
      <c r="N3" s="113"/>
    </row>
    <row r="4" spans="1:14" x14ac:dyDescent="0.25">
      <c r="A4" s="482"/>
      <c r="B4" s="113"/>
      <c r="C4" s="358"/>
      <c r="D4" s="113"/>
      <c r="E4" s="199"/>
      <c r="F4" s="199"/>
      <c r="G4" s="113"/>
      <c r="H4" s="358"/>
      <c r="I4" s="358"/>
      <c r="J4" s="358"/>
      <c r="M4" s="106" t="str">
        <f>IF(OR(H4="",I4="",J4="",K4="",L4=""),"",        L4*VLOOKUP(H4,VALIDATIONS!$X$2:$Y$9,2) + K4*VLOOKUP(J4,VALIDATIONS!$AA$2:$AB$6,2)          )</f>
        <v/>
      </c>
      <c r="N4" s="113"/>
    </row>
    <row r="5" spans="1:14" x14ac:dyDescent="0.25">
      <c r="A5" s="482"/>
      <c r="B5" s="113"/>
      <c r="C5" s="358"/>
      <c r="D5" s="113"/>
      <c r="E5" s="199"/>
      <c r="F5" s="199"/>
      <c r="G5" s="113"/>
      <c r="H5" s="358"/>
      <c r="I5" s="358"/>
      <c r="J5" s="358"/>
      <c r="M5" s="106" t="str">
        <f>IF(OR(H5="",I5="",J5="",K5="",L5=""),"",        L5*VLOOKUP(H5,VALIDATIONS!$X$2:$Y$9,2) + K5*VLOOKUP(J5,VALIDATIONS!$AA$2:$AB$6,2)          )</f>
        <v/>
      </c>
      <c r="N5" s="113"/>
    </row>
    <row r="6" spans="1:14" x14ac:dyDescent="0.25">
      <c r="A6" s="482"/>
      <c r="B6" s="113"/>
      <c r="C6" s="358"/>
      <c r="D6" s="113"/>
      <c r="E6" s="199"/>
      <c r="F6" s="199"/>
      <c r="G6" s="113"/>
      <c r="H6" s="358"/>
      <c r="I6" s="358"/>
      <c r="J6" s="358"/>
      <c r="M6" s="106" t="str">
        <f>IF(OR(H6="",I6="",J6="",K6="",L6=""),"",        L6*VLOOKUP(H6,VALIDATIONS!$X$2:$Y$9,2) + K6*VLOOKUP(J6,VALIDATIONS!$AA$2:$AB$6,2)          )</f>
        <v/>
      </c>
      <c r="N6" s="113"/>
    </row>
    <row r="7" spans="1:14" x14ac:dyDescent="0.25">
      <c r="A7" s="482"/>
      <c r="B7" s="113"/>
      <c r="C7" s="358"/>
      <c r="D7" s="113"/>
      <c r="E7" s="199"/>
      <c r="F7" s="199"/>
      <c r="G7" s="113"/>
      <c r="H7" s="358"/>
      <c r="I7" s="358"/>
      <c r="J7" s="358"/>
      <c r="M7" s="106" t="str">
        <f>IF(OR(H7="",I7="",J7="",K7="",L7=""),"",        L7*VLOOKUP(H7,VALIDATIONS!$X$2:$Y$9,2) + K7*VLOOKUP(J7,VALIDATIONS!$AA$2:$AB$6,2)          )</f>
        <v/>
      </c>
      <c r="N7" s="113"/>
    </row>
    <row r="8" spans="1:14" x14ac:dyDescent="0.25">
      <c r="A8" s="482"/>
      <c r="B8" s="113"/>
      <c r="C8" s="358"/>
      <c r="D8" s="113"/>
      <c r="E8" s="199"/>
      <c r="F8" s="199"/>
      <c r="G8" s="113"/>
      <c r="H8" s="358"/>
      <c r="I8" s="358"/>
      <c r="J8" s="358"/>
      <c r="M8" s="106" t="str">
        <f>IF(OR(H8="",I8="",J8="",K8="",L8=""),"",        L8*VLOOKUP(H8,VALIDATIONS!$X$2:$Y$9,2) + K8*VLOOKUP(J8,VALIDATIONS!$AA$2:$AB$6,2)          )</f>
        <v/>
      </c>
      <c r="N8" s="113"/>
    </row>
    <row r="9" spans="1:14" x14ac:dyDescent="0.25">
      <c r="A9" s="482"/>
      <c r="B9" s="113"/>
      <c r="C9" s="358"/>
      <c r="D9" s="113"/>
      <c r="E9" s="199"/>
      <c r="F9" s="199"/>
      <c r="G9" s="113"/>
      <c r="H9" s="358"/>
      <c r="I9" s="358"/>
      <c r="J9" s="358"/>
      <c r="M9" s="106" t="str">
        <f>IF(OR(H9="",I9="",J9="",K9="",L9=""),"",        L9*VLOOKUP(H9,VALIDATIONS!$X$2:$Y$9,2) + K9*VLOOKUP(J9,VALIDATIONS!$AA$2:$AB$6,2)          )</f>
        <v/>
      </c>
      <c r="N9" s="113"/>
    </row>
    <row r="10" spans="1:14" x14ac:dyDescent="0.25">
      <c r="A10" s="482"/>
      <c r="B10" s="113"/>
      <c r="C10" s="358"/>
      <c r="D10" s="113"/>
      <c r="E10" s="199"/>
      <c r="F10" s="199"/>
      <c r="G10" s="113"/>
      <c r="H10" s="358"/>
      <c r="I10" s="358"/>
      <c r="J10" s="358"/>
      <c r="M10" s="106" t="str">
        <f>IF(OR(H10="",I10="",J10="",K10="",L10=""),"",        L10*VLOOKUP(H10,VALIDATIONS!$X$2:$Y$9,2) + K10*VLOOKUP(J10,VALIDATIONS!$AA$2:$AB$6,2)          )</f>
        <v/>
      </c>
      <c r="N10" s="113"/>
    </row>
    <row r="11" spans="1:14" x14ac:dyDescent="0.25">
      <c r="A11" s="482"/>
      <c r="B11" s="113"/>
      <c r="C11" s="358"/>
      <c r="D11" s="113"/>
      <c r="E11" s="199"/>
      <c r="F11" s="199"/>
      <c r="G11" s="113"/>
      <c r="H11" s="358"/>
      <c r="I11" s="358"/>
      <c r="J11" s="358"/>
      <c r="M11" s="106" t="str">
        <f>IF(OR(H11="",I11="",J11="",K11="",L11=""),"",        L11*VLOOKUP(H11,VALIDATIONS!$X$2:$Y$9,2) + K11*VLOOKUP(J11,VALIDATIONS!$AA$2:$AB$6,2)          )</f>
        <v/>
      </c>
      <c r="N11" s="113"/>
    </row>
    <row r="12" spans="1:14" x14ac:dyDescent="0.25">
      <c r="A12" s="482"/>
      <c r="B12" s="113"/>
      <c r="C12" s="358"/>
      <c r="D12" s="113"/>
      <c r="E12" s="199"/>
      <c r="F12" s="199"/>
      <c r="G12" s="113"/>
      <c r="H12" s="358"/>
      <c r="I12" s="358"/>
      <c r="J12" s="358"/>
      <c r="M12" s="106" t="str">
        <f>IF(OR(H12="",I12="",J12="",K12="",L12=""),"",        L12*VLOOKUP(H12,VALIDATIONS!$X$2:$Y$9,2) + K12*VLOOKUP(J12,VALIDATIONS!$AA$2:$AB$6,2)          )</f>
        <v/>
      </c>
      <c r="N12" s="113"/>
    </row>
    <row r="13" spans="1:14" x14ac:dyDescent="0.25">
      <c r="A13" s="482"/>
      <c r="B13" s="113"/>
      <c r="C13" s="358"/>
      <c r="D13" s="113"/>
      <c r="E13" s="199"/>
      <c r="F13" s="199"/>
      <c r="G13" s="113"/>
      <c r="H13" s="358"/>
      <c r="I13" s="358"/>
      <c r="J13" s="358"/>
      <c r="M13" s="106" t="str">
        <f>IF(OR(H13="",I13="",J13="",K13="",L13=""),"",        L13*VLOOKUP(H13,VALIDATIONS!$X$2:$Y$9,2) + K13*VLOOKUP(J13,VALIDATIONS!$AA$2:$AB$6,2)          )</f>
        <v/>
      </c>
      <c r="N13" s="113"/>
    </row>
    <row r="14" spans="1:14" x14ac:dyDescent="0.25">
      <c r="A14" s="482"/>
      <c r="B14" s="113"/>
      <c r="C14" s="358"/>
      <c r="D14" s="113"/>
      <c r="E14" s="199"/>
      <c r="F14" s="199"/>
      <c r="G14" s="113"/>
      <c r="H14" s="358"/>
      <c r="I14" s="358"/>
      <c r="J14" s="358"/>
      <c r="M14" s="106" t="str">
        <f>IF(OR(H14="",I14="",J14="",K14="",L14=""),"",        L14*VLOOKUP(H14,VALIDATIONS!$X$2:$Y$9,2) + K14*VLOOKUP(J14,VALIDATIONS!$AA$2:$AB$6,2)          )</f>
        <v/>
      </c>
      <c r="N14" s="113"/>
    </row>
    <row r="15" spans="1:14" x14ac:dyDescent="0.25">
      <c r="A15" s="482"/>
      <c r="B15" s="113"/>
      <c r="C15" s="358"/>
      <c r="D15" s="113"/>
      <c r="E15" s="199"/>
      <c r="F15" s="199"/>
      <c r="G15" s="113"/>
      <c r="H15" s="358"/>
      <c r="I15" s="358"/>
      <c r="J15" s="358"/>
      <c r="M15" s="106" t="str">
        <f>IF(OR(H15="",I15="",J15="",K15="",L15=""),"",        L15*VLOOKUP(H15,VALIDATIONS!$X$2:$Y$9,2) + K15*VLOOKUP(J15,VALIDATIONS!$AA$2:$AB$6,2)          )</f>
        <v/>
      </c>
      <c r="N15" s="113"/>
    </row>
    <row r="16" spans="1:14" x14ac:dyDescent="0.25">
      <c r="A16" s="482"/>
      <c r="B16" s="113"/>
      <c r="C16" s="358"/>
      <c r="D16" s="113"/>
      <c r="E16" s="199"/>
      <c r="F16" s="199"/>
      <c r="G16" s="113"/>
      <c r="H16" s="358"/>
      <c r="I16" s="358"/>
      <c r="J16" s="358"/>
      <c r="M16" s="106" t="str">
        <f>IF(OR(H16="",I16="",J16="",K16="",L16=""),"",        L16*VLOOKUP(H16,VALIDATIONS!$X$2:$Y$9,2) + K16*VLOOKUP(J16,VALIDATIONS!$AA$2:$AB$6,2)          )</f>
        <v/>
      </c>
      <c r="N16" s="113"/>
    </row>
    <row r="17" spans="1:14" x14ac:dyDescent="0.25">
      <c r="A17" s="482"/>
      <c r="B17" s="113"/>
      <c r="C17" s="358"/>
      <c r="D17" s="113"/>
      <c r="E17" s="199"/>
      <c r="F17" s="199"/>
      <c r="G17" s="113"/>
      <c r="H17" s="358"/>
      <c r="I17" s="358"/>
      <c r="J17" s="358"/>
      <c r="M17" s="106" t="str">
        <f>IF(OR(H17="",I17="",J17="",K17="",L17=""),"",        L17*VLOOKUP(H17,VALIDATIONS!$X$2:$Y$9,2) + K17*VLOOKUP(J17,VALIDATIONS!$AA$2:$AB$6,2)          )</f>
        <v/>
      </c>
      <c r="N17" s="113"/>
    </row>
    <row r="18" spans="1:14" x14ac:dyDescent="0.25">
      <c r="A18" s="482"/>
      <c r="B18" s="113"/>
      <c r="C18" s="358"/>
      <c r="D18" s="113"/>
      <c r="E18" s="199"/>
      <c r="F18" s="199"/>
      <c r="G18" s="113"/>
      <c r="H18" s="358"/>
      <c r="I18" s="358"/>
      <c r="J18" s="358"/>
      <c r="M18" s="106" t="str">
        <f>IF(OR(H18="",I18="",J18="",K18="",L18=""),"",        L18*VLOOKUP(H18,VALIDATIONS!$X$2:$Y$9,2) + K18*VLOOKUP(J18,VALIDATIONS!$AA$2:$AB$6,2)          )</f>
        <v/>
      </c>
      <c r="N18" s="113"/>
    </row>
    <row r="19" spans="1:14" x14ac:dyDescent="0.25">
      <c r="A19" s="482"/>
      <c r="B19" s="113"/>
      <c r="C19" s="358"/>
      <c r="D19" s="113"/>
      <c r="E19" s="199"/>
      <c r="F19" s="199"/>
      <c r="G19" s="113"/>
      <c r="H19" s="358"/>
      <c r="I19" s="358"/>
      <c r="J19" s="358"/>
      <c r="M19" s="106" t="str">
        <f>IF(OR(H19="",I19="",J19="",K19="",L19=""),"",        L19*VLOOKUP(H19,VALIDATIONS!$X$2:$Y$9,2) + K19*VLOOKUP(J19,VALIDATIONS!$AA$2:$AB$6,2)          )</f>
        <v/>
      </c>
      <c r="N19" s="113"/>
    </row>
    <row r="20" spans="1:14" x14ac:dyDescent="0.25">
      <c r="A20" s="482"/>
      <c r="B20" s="113"/>
      <c r="C20" s="358"/>
      <c r="D20" s="113"/>
      <c r="E20" s="199"/>
      <c r="F20" s="199"/>
      <c r="G20" s="113"/>
      <c r="H20" s="358"/>
      <c r="I20" s="358"/>
      <c r="J20" s="358"/>
      <c r="M20" s="106" t="str">
        <f>IF(OR(H20="",I20="",J20="",K20="",L20=""),"",        L20*VLOOKUP(H20,VALIDATIONS!$X$2:$Y$9,2) + K20*VLOOKUP(J20,VALIDATIONS!$AA$2:$AB$6,2)          )</f>
        <v/>
      </c>
      <c r="N20" s="113"/>
    </row>
    <row r="21" spans="1:14" x14ac:dyDescent="0.25">
      <c r="A21" s="482"/>
      <c r="B21" s="113"/>
      <c r="C21" s="358"/>
      <c r="D21" s="113"/>
      <c r="E21" s="199"/>
      <c r="F21" s="199"/>
      <c r="G21" s="113"/>
      <c r="H21" s="358"/>
      <c r="I21" s="358"/>
      <c r="J21" s="358"/>
      <c r="M21" s="106" t="str">
        <f>IF(OR(H21="",I21="",J21="",K21="",L21=""),"",        L21*VLOOKUP(H21,VALIDATIONS!$X$2:$Y$9,2) + K21*VLOOKUP(J21,VALIDATIONS!$AA$2:$AB$6,2)          )</f>
        <v/>
      </c>
      <c r="N21" s="113"/>
    </row>
    <row r="22" spans="1:14" x14ac:dyDescent="0.25">
      <c r="A22" s="482"/>
      <c r="B22" s="113"/>
      <c r="C22" s="358"/>
      <c r="D22" s="113"/>
      <c r="E22" s="199"/>
      <c r="F22" s="199"/>
      <c r="G22" s="113"/>
      <c r="H22" s="358"/>
      <c r="I22" s="358"/>
      <c r="J22" s="358"/>
      <c r="M22" s="106" t="str">
        <f>IF(OR(H22="",I22="",J22="",K22="",L22=""),"",        L22*VLOOKUP(H22,VALIDATIONS!$X$2:$Y$9,2) + K22*VLOOKUP(J22,VALIDATIONS!$AA$2:$AB$6,2)          )</f>
        <v/>
      </c>
      <c r="N22" s="113"/>
    </row>
    <row r="23" spans="1:14" x14ac:dyDescent="0.25">
      <c r="A23" s="482"/>
      <c r="B23" s="113"/>
      <c r="C23" s="358"/>
      <c r="D23" s="113"/>
      <c r="E23" s="199"/>
      <c r="F23" s="199"/>
      <c r="G23" s="113"/>
      <c r="H23" s="358"/>
      <c r="I23" s="358"/>
      <c r="J23" s="358"/>
      <c r="M23" s="106" t="str">
        <f>IF(OR(H23="",I23="",J23="",K23="",L23=""),"",        L23*VLOOKUP(H23,VALIDATIONS!$X$2:$Y$9,2) + K23*VLOOKUP(J23,VALIDATIONS!$AA$2:$AB$6,2)          )</f>
        <v/>
      </c>
      <c r="N23" s="113"/>
    </row>
    <row r="24" spans="1:14" x14ac:dyDescent="0.25">
      <c r="A24" s="482"/>
      <c r="B24" s="113"/>
      <c r="C24" s="358"/>
      <c r="D24" s="113"/>
      <c r="E24" s="199"/>
      <c r="F24" s="199"/>
      <c r="G24" s="113"/>
      <c r="H24" s="358"/>
      <c r="I24" s="358"/>
      <c r="J24" s="358"/>
      <c r="M24" s="106" t="str">
        <f>IF(OR(H24="",I24="",J24="",K24="",L24=""),"",        L24*VLOOKUP(H24,VALIDATIONS!$X$2:$Y$9,2) + K24*VLOOKUP(J24,VALIDATIONS!$AA$2:$AB$6,2)          )</f>
        <v/>
      </c>
      <c r="N24" s="113"/>
    </row>
    <row r="25" spans="1:14" x14ac:dyDescent="0.25">
      <c r="A25" s="482"/>
      <c r="B25" s="113"/>
      <c r="C25" s="358"/>
      <c r="D25" s="113"/>
      <c r="E25" s="199"/>
      <c r="F25" s="199"/>
      <c r="G25" s="113"/>
      <c r="H25" s="358"/>
      <c r="I25" s="358"/>
      <c r="J25" s="358"/>
      <c r="M25" s="106" t="str">
        <f>IF(OR(H25="",I25="",J25="",K25="",L25=""),"",        L25*VLOOKUP(H25,VALIDATIONS!$X$2:$Y$9,2) + K25*VLOOKUP(J25,VALIDATIONS!$AA$2:$AB$6,2)          )</f>
        <v/>
      </c>
      <c r="N25" s="113"/>
    </row>
    <row r="26" spans="1:14" x14ac:dyDescent="0.25">
      <c r="A26" s="482"/>
      <c r="B26" s="113"/>
      <c r="C26" s="358"/>
      <c r="D26" s="113"/>
      <c r="E26" s="199"/>
      <c r="F26" s="199"/>
      <c r="G26" s="113"/>
      <c r="H26" s="358"/>
      <c r="I26" s="358"/>
      <c r="J26" s="358"/>
      <c r="M26" s="106" t="str">
        <f>IF(OR(H26="",I26="",J26="",K26="",L26=""),"",        L26*VLOOKUP(H26,VALIDATIONS!$X$2:$Y$9,2) + K26*VLOOKUP(J26,VALIDATIONS!$AA$2:$AB$6,2)          )</f>
        <v/>
      </c>
      <c r="N26" s="113"/>
    </row>
    <row r="27" spans="1:14" x14ac:dyDescent="0.25">
      <c r="A27" s="482"/>
      <c r="B27" s="113"/>
      <c r="C27" s="358"/>
      <c r="D27" s="113"/>
      <c r="E27" s="199"/>
      <c r="F27" s="199"/>
      <c r="G27" s="113"/>
      <c r="H27" s="358"/>
      <c r="I27" s="358"/>
      <c r="J27" s="358"/>
      <c r="M27" s="106" t="str">
        <f>IF(OR(H27="",I27="",J27="",K27="",L27=""),"",        L27*VLOOKUP(H27,VALIDATIONS!$X$2:$Y$9,2) + K27*VLOOKUP(J27,VALIDATIONS!$AA$2:$AB$6,2)          )</f>
        <v/>
      </c>
      <c r="N27" s="113"/>
    </row>
    <row r="28" spans="1:14" x14ac:dyDescent="0.25">
      <c r="A28" s="482"/>
      <c r="B28" s="113"/>
      <c r="C28" s="358"/>
      <c r="D28" s="113"/>
      <c r="E28" s="199"/>
      <c r="F28" s="199"/>
      <c r="G28" s="113"/>
      <c r="H28" s="358"/>
      <c r="I28" s="358"/>
      <c r="J28" s="358"/>
      <c r="M28" s="106" t="str">
        <f>IF(OR(H28="",I28="",J28="",K28="",L28=""),"",        L28*VLOOKUP(H28,VALIDATIONS!$X$2:$Y$9,2) + K28*VLOOKUP(J28,VALIDATIONS!$AA$2:$AB$6,2)          )</f>
        <v/>
      </c>
      <c r="N28" s="113"/>
    </row>
    <row r="29" spans="1:14" x14ac:dyDescent="0.25">
      <c r="A29" s="482"/>
      <c r="B29" s="113"/>
      <c r="C29" s="358"/>
      <c r="D29" s="113"/>
      <c r="E29" s="199"/>
      <c r="F29" s="199"/>
      <c r="G29" s="113"/>
      <c r="H29" s="358"/>
      <c r="I29" s="358"/>
      <c r="J29" s="358"/>
      <c r="M29" s="106" t="str">
        <f>IF(OR(H29="",I29="",J29="",K29="",L29=""),"",        L29*VLOOKUP(H29,VALIDATIONS!$X$2:$Y$9,2) + K29*VLOOKUP(J29,VALIDATIONS!$AA$2:$AB$6,2)          )</f>
        <v/>
      </c>
      <c r="N29" s="113"/>
    </row>
    <row r="30" spans="1:14" x14ac:dyDescent="0.25">
      <c r="A30" s="482"/>
      <c r="B30" s="113"/>
      <c r="C30" s="358"/>
      <c r="D30" s="113"/>
      <c r="E30" s="199"/>
      <c r="F30" s="199"/>
      <c r="G30" s="113"/>
      <c r="H30" s="358"/>
      <c r="I30" s="358"/>
      <c r="J30" s="358"/>
      <c r="M30" s="106" t="str">
        <f>IF(OR(H30="",I30="",J30="",K30="",L30=""),"",        L30*VLOOKUP(H30,VALIDATIONS!$X$2:$Y$9,2) + K30*VLOOKUP(J30,VALIDATIONS!$AA$2:$AB$6,2)          )</f>
        <v/>
      </c>
      <c r="N30" s="113"/>
    </row>
    <row r="31" spans="1:14" x14ac:dyDescent="0.25">
      <c r="A31" s="482"/>
      <c r="B31" s="113"/>
      <c r="C31" s="358"/>
      <c r="D31" s="113"/>
      <c r="E31" s="199"/>
      <c r="F31" s="199"/>
      <c r="G31" s="113"/>
      <c r="H31" s="358"/>
      <c r="I31" s="358"/>
      <c r="J31" s="358"/>
      <c r="M31" s="106" t="str">
        <f>IF(OR(H31="",I31="",J31="",K31="",L31=""),"",        L31*VLOOKUP(H31,VALIDATIONS!$X$2:$Y$9,2) + K31*VLOOKUP(J31,VALIDATIONS!$AA$2:$AB$6,2)          )</f>
        <v/>
      </c>
      <c r="N31" s="113"/>
    </row>
    <row r="32" spans="1:14" x14ac:dyDescent="0.25">
      <c r="A32" s="482"/>
      <c r="B32" s="113"/>
      <c r="C32" s="358"/>
      <c r="D32" s="113"/>
      <c r="E32" s="199"/>
      <c r="F32" s="199"/>
      <c r="G32" s="113"/>
      <c r="H32" s="358"/>
      <c r="I32" s="358"/>
      <c r="J32" s="358"/>
      <c r="M32" s="106" t="str">
        <f>IF(OR(H32="",I32="",J32="",K32="",L32=""),"",        L32*VLOOKUP(H32,VALIDATIONS!$X$2:$Y$9,2) + K32*VLOOKUP(J32,VALIDATIONS!$AA$2:$AB$6,2)          )</f>
        <v/>
      </c>
      <c r="N32" s="113"/>
    </row>
    <row r="33" spans="1:14" x14ac:dyDescent="0.25">
      <c r="A33" s="482"/>
      <c r="B33" s="113"/>
      <c r="C33" s="358"/>
      <c r="D33" s="113"/>
      <c r="E33" s="199"/>
      <c r="F33" s="199"/>
      <c r="G33" s="113"/>
      <c r="H33" s="358"/>
      <c r="I33" s="358"/>
      <c r="J33" s="358"/>
      <c r="M33" s="106" t="str">
        <f>IF(OR(H33="",I33="",J33="",K33="",L33=""),"",        L33*VLOOKUP(H33,VALIDATIONS!$X$2:$Y$9,2) + K33*VLOOKUP(J33,VALIDATIONS!$AA$2:$AB$6,2)          )</f>
        <v/>
      </c>
      <c r="N33" s="113"/>
    </row>
    <row r="34" spans="1:14" x14ac:dyDescent="0.25">
      <c r="A34" s="482"/>
      <c r="B34" s="113"/>
      <c r="C34" s="358"/>
      <c r="D34" s="113"/>
      <c r="E34" s="199"/>
      <c r="F34" s="199"/>
      <c r="G34" s="113"/>
      <c r="H34" s="358"/>
      <c r="I34" s="358"/>
      <c r="J34" s="358"/>
      <c r="M34" s="106" t="str">
        <f>IF(OR(H34="",I34="",J34="",K34="",L34=""),"",        L34*VLOOKUP(H34,VALIDATIONS!$X$2:$Y$9,2) + K34*VLOOKUP(J34,VALIDATIONS!$AA$2:$AB$6,2)          )</f>
        <v/>
      </c>
      <c r="N34" s="113"/>
    </row>
    <row r="35" spans="1:14" x14ac:dyDescent="0.25">
      <c r="A35" s="482"/>
      <c r="B35" s="113"/>
      <c r="C35" s="358"/>
      <c r="D35" s="113"/>
      <c r="E35" s="199"/>
      <c r="F35" s="199"/>
      <c r="G35" s="113"/>
      <c r="H35" s="358"/>
      <c r="I35" s="358"/>
      <c r="J35" s="358"/>
      <c r="M35" s="106" t="str">
        <f>IF(OR(H35="",I35="",J35="",K35="",L35=""),"",        L35*VLOOKUP(H35,VALIDATIONS!$X$2:$Y$9,2) + K35*VLOOKUP(J35,VALIDATIONS!$AA$2:$AB$6,2)          )</f>
        <v/>
      </c>
      <c r="N35" s="113"/>
    </row>
    <row r="36" spans="1:14" x14ac:dyDescent="0.25">
      <c r="A36" s="482"/>
      <c r="B36" s="113"/>
      <c r="C36" s="358"/>
      <c r="D36" s="113"/>
      <c r="E36" s="199"/>
      <c r="F36" s="199"/>
      <c r="G36" s="113"/>
      <c r="H36" s="358"/>
      <c r="I36" s="358"/>
      <c r="J36" s="358"/>
      <c r="M36" s="106" t="str">
        <f>IF(OR(H36="",I36="",J36="",K36="",L36=""),"",        L36*VLOOKUP(H36,VALIDATIONS!$X$2:$Y$9,2) + K36*VLOOKUP(J36,VALIDATIONS!$AA$2:$AB$6,2)          )</f>
        <v/>
      </c>
      <c r="N36" s="113"/>
    </row>
    <row r="37" spans="1:14" x14ac:dyDescent="0.25">
      <c r="A37" s="482"/>
      <c r="B37" s="113"/>
      <c r="C37" s="358"/>
      <c r="D37" s="113"/>
      <c r="E37" s="199"/>
      <c r="F37" s="199"/>
      <c r="G37" s="113"/>
      <c r="H37" s="358"/>
      <c r="I37" s="358"/>
      <c r="J37" s="358"/>
      <c r="M37" s="106" t="str">
        <f>IF(OR(H37="",I37="",J37="",K37="",L37=""),"",        L37*VLOOKUP(H37,VALIDATIONS!$X$2:$Y$9,2) + K37*VLOOKUP(J37,VALIDATIONS!$AA$2:$AB$6,2)          )</f>
        <v/>
      </c>
      <c r="N37" s="113"/>
    </row>
    <row r="38" spans="1:14" x14ac:dyDescent="0.25">
      <c r="A38" s="482"/>
      <c r="B38" s="113"/>
      <c r="C38" s="358"/>
      <c r="D38" s="113"/>
      <c r="E38" s="199"/>
      <c r="F38" s="199"/>
      <c r="G38" s="113"/>
      <c r="H38" s="358"/>
      <c r="I38" s="358"/>
      <c r="J38" s="358"/>
      <c r="M38" s="106" t="str">
        <f>IF(OR(H38="",I38="",J38="",K38="",L38=""),"",        L38*VLOOKUP(H38,VALIDATIONS!$X$2:$Y$9,2) + K38*VLOOKUP(J38,VALIDATIONS!$AA$2:$AB$6,2)          )</f>
        <v/>
      </c>
      <c r="N38" s="113"/>
    </row>
    <row r="39" spans="1:14" x14ac:dyDescent="0.25">
      <c r="A39" s="482"/>
      <c r="B39" s="113"/>
      <c r="C39" s="358"/>
      <c r="D39" s="113"/>
      <c r="E39" s="199"/>
      <c r="F39" s="199"/>
      <c r="G39" s="113"/>
      <c r="H39" s="358"/>
      <c r="I39" s="358"/>
      <c r="J39" s="358"/>
      <c r="M39" s="106" t="str">
        <f>IF(OR(H39="",I39="",J39="",K39="",L39=""),"",        L39*VLOOKUP(H39,VALIDATIONS!$X$2:$Y$9,2) + K39*VLOOKUP(J39,VALIDATIONS!$AA$2:$AB$6,2)          )</f>
        <v/>
      </c>
      <c r="N39" s="113"/>
    </row>
    <row r="40" spans="1:14" x14ac:dyDescent="0.25">
      <c r="A40" s="116"/>
      <c r="B40" s="113"/>
      <c r="C40" s="358"/>
      <c r="D40" s="113"/>
      <c r="E40" s="199"/>
      <c r="F40" s="199"/>
      <c r="G40" s="113"/>
      <c r="H40" s="358"/>
      <c r="I40" s="358"/>
      <c r="J40" s="358"/>
      <c r="M40" s="106" t="str">
        <f>IF(OR(H40="",I40="",J40="",K40="",L40=""),"",        L40*VLOOKUP(H40,VALIDATIONS!$X$2:$Y$9,2) + K40*VLOOKUP(J40,VALIDATIONS!$AA$2:$AB$6,2)          )</f>
        <v/>
      </c>
      <c r="N40" s="113"/>
    </row>
    <row r="41" spans="1:14" x14ac:dyDescent="0.25">
      <c r="A41" s="116"/>
      <c r="B41" s="113"/>
      <c r="C41" s="358"/>
      <c r="D41" s="113"/>
      <c r="E41" s="199"/>
      <c r="F41" s="199"/>
      <c r="G41" s="113"/>
      <c r="H41" s="358"/>
      <c r="I41" s="358"/>
      <c r="J41" s="358"/>
      <c r="M41" s="106" t="str">
        <f>IF(OR(H41="",I41="",J41="",K41="",L41=""),"",        L41*VLOOKUP(H41,VALIDATIONS!$X$2:$Y$9,2) + K41*VLOOKUP(J41,VALIDATIONS!$AA$2:$AB$6,2)          )</f>
        <v/>
      </c>
      <c r="N41" s="113"/>
    </row>
    <row r="42" spans="1:14" x14ac:dyDescent="0.25">
      <c r="A42" s="116"/>
      <c r="B42" s="113"/>
      <c r="C42" s="358"/>
      <c r="D42" s="113"/>
      <c r="E42" s="199"/>
      <c r="F42" s="199"/>
      <c r="G42" s="113"/>
      <c r="H42" s="358"/>
      <c r="I42" s="358"/>
      <c r="J42" s="358"/>
      <c r="M42" s="106" t="str">
        <f>IF(OR(H42="",I42="",J42="",K42="",L42=""),"",        L42*VLOOKUP(H42,VALIDATIONS!$X$2:$Y$9,2) + K42*VLOOKUP(J42,VALIDATIONS!$AA$2:$AB$6,2)          )</f>
        <v/>
      </c>
      <c r="N42" s="113"/>
    </row>
    <row r="43" spans="1:14" x14ac:dyDescent="0.25">
      <c r="A43" s="116"/>
      <c r="B43" s="113"/>
      <c r="C43" s="358"/>
      <c r="D43" s="113"/>
      <c r="E43" s="199"/>
      <c r="F43" s="199"/>
      <c r="G43" s="113"/>
      <c r="H43" s="358"/>
      <c r="I43" s="358"/>
      <c r="J43" s="358"/>
      <c r="M43" s="106" t="str">
        <f>IF(OR(H43="",I43="",J43="",K43="",L43=""),"",        L43*VLOOKUP(H43,VALIDATIONS!$X$2:$Y$9,2) + K43*VLOOKUP(J43,VALIDATIONS!$AA$2:$AB$6,2)          )</f>
        <v/>
      </c>
      <c r="N43" s="113"/>
    </row>
    <row r="44" spans="1:14" x14ac:dyDescent="0.25">
      <c r="A44" s="116"/>
      <c r="B44" s="113"/>
      <c r="C44" s="358"/>
      <c r="D44" s="113"/>
      <c r="E44" s="199"/>
      <c r="F44" s="199"/>
      <c r="G44" s="113"/>
      <c r="H44" s="358"/>
      <c r="I44" s="358"/>
      <c r="J44" s="358"/>
      <c r="M44" s="106" t="str">
        <f>IF(OR(H44="",I44="",J44="",K44="",L44=""),"",        L44*VLOOKUP(H44,VALIDATIONS!$X$2:$Y$9,2) + K44*VLOOKUP(J44,VALIDATIONS!$AA$2:$AB$6,2)          )</f>
        <v/>
      </c>
      <c r="N44" s="113"/>
    </row>
    <row r="45" spans="1:14" x14ac:dyDescent="0.25">
      <c r="A45" s="116"/>
      <c r="B45" s="113"/>
      <c r="C45" s="358"/>
      <c r="D45" s="113"/>
      <c r="E45" s="199"/>
      <c r="F45" s="199"/>
      <c r="G45" s="113"/>
      <c r="H45" s="358"/>
      <c r="I45" s="358"/>
      <c r="J45" s="358"/>
      <c r="M45" s="106" t="str">
        <f>IF(OR(H45="",I45="",J45="",K45="",L45=""),"",        L45*VLOOKUP(H45,VALIDATIONS!$X$2:$Y$9,2) + K45*VLOOKUP(J45,VALIDATIONS!$AA$2:$AB$6,2)          )</f>
        <v/>
      </c>
      <c r="N45" s="113"/>
    </row>
    <row r="46" spans="1:14" x14ac:dyDescent="0.25">
      <c r="A46" s="116"/>
      <c r="B46" s="113"/>
      <c r="C46" s="358"/>
      <c r="D46" s="113"/>
      <c r="E46" s="199"/>
      <c r="F46" s="199"/>
      <c r="G46" s="113"/>
      <c r="H46" s="358"/>
      <c r="I46" s="358"/>
      <c r="J46" s="358"/>
      <c r="M46" s="106" t="str">
        <f>IF(OR(H46="",I46="",J46="",K46="",L46=""),"",        L46*VLOOKUP(H46,VALIDATIONS!$X$2:$Y$9,2) + K46*VLOOKUP(J46,VALIDATIONS!$AA$2:$AB$6,2)          )</f>
        <v/>
      </c>
      <c r="N46" s="113"/>
    </row>
    <row r="47" spans="1:14" x14ac:dyDescent="0.25">
      <c r="A47" s="116"/>
      <c r="B47" s="113"/>
      <c r="C47" s="358"/>
      <c r="D47" s="113"/>
      <c r="E47" s="199"/>
      <c r="F47" s="199"/>
      <c r="G47" s="113"/>
      <c r="H47" s="358"/>
      <c r="I47" s="358"/>
      <c r="J47" s="358"/>
      <c r="M47" s="106" t="str">
        <f>IF(OR(H47="",I47="",J47="",K47="",L47=""),"",        L47*VLOOKUP(H47,VALIDATIONS!$X$2:$Y$9,2) + K47*VLOOKUP(J47,VALIDATIONS!$AA$2:$AB$6,2)          )</f>
        <v/>
      </c>
      <c r="N47" s="113"/>
    </row>
    <row r="48" spans="1:14" x14ac:dyDescent="0.25">
      <c r="A48" s="116"/>
      <c r="B48" s="113"/>
      <c r="C48" s="358"/>
      <c r="D48" s="113"/>
      <c r="E48" s="199"/>
      <c r="F48" s="199"/>
      <c r="G48" s="113"/>
      <c r="H48" s="358"/>
      <c r="I48" s="358"/>
      <c r="J48" s="358"/>
      <c r="M48" s="106" t="str">
        <f>IF(OR(H48="",I48="",J48="",K48="",L48=""),"",        L48*VLOOKUP(H48,VALIDATIONS!$X$2:$Y$9,2) + K48*VLOOKUP(J48,VALIDATIONS!$AA$2:$AB$6,2)          )</f>
        <v/>
      </c>
      <c r="N48" s="113"/>
    </row>
    <row r="49" spans="1:14" x14ac:dyDescent="0.25">
      <c r="A49" s="116"/>
      <c r="B49" s="113"/>
      <c r="C49" s="358"/>
      <c r="D49" s="113"/>
      <c r="E49" s="199"/>
      <c r="F49" s="199"/>
      <c r="G49" s="113"/>
      <c r="H49" s="358"/>
      <c r="I49" s="358"/>
      <c r="J49" s="358"/>
      <c r="M49" s="106" t="str">
        <f>IF(OR(H49="",I49="",J49="",K49="",L49=""),"",        L49*VLOOKUP(H49,VALIDATIONS!$X$2:$Y$9,2) + K49*VLOOKUP(J49,VALIDATIONS!$AA$2:$AB$6,2)          )</f>
        <v/>
      </c>
      <c r="N49" s="113"/>
    </row>
    <row r="50" spans="1:14" x14ac:dyDescent="0.25">
      <c r="A50" s="116"/>
      <c r="B50" s="113"/>
      <c r="C50" s="358"/>
      <c r="D50" s="113"/>
      <c r="E50" s="199"/>
      <c r="F50" s="199"/>
      <c r="G50" s="113"/>
      <c r="H50" s="358"/>
      <c r="I50" s="358"/>
      <c r="J50" s="358"/>
      <c r="M50" s="106" t="str">
        <f>IF(OR(H50="",I50="",J50="",K50="",L50=""),"",        L50*VLOOKUP(H50,VALIDATIONS!$X$2:$Y$9,2) + K50*VLOOKUP(J50,VALIDATIONS!$AA$2:$AB$6,2)          )</f>
        <v/>
      </c>
      <c r="N50" s="113"/>
    </row>
    <row r="51" spans="1:14" x14ac:dyDescent="0.25">
      <c r="A51" s="116"/>
      <c r="B51" s="113"/>
      <c r="C51" s="358"/>
      <c r="D51" s="113"/>
      <c r="E51" s="199"/>
      <c r="F51" s="199"/>
      <c r="G51" s="113"/>
      <c r="H51" s="358"/>
      <c r="I51" s="358"/>
      <c r="J51" s="358"/>
      <c r="M51" s="106" t="str">
        <f>IF(OR(H51="",I51="",J51="",K51="",L51=""),"",        L51*VLOOKUP(H51,VALIDATIONS!$X$2:$Y$9,2) + K51*VLOOKUP(J51,VALIDATIONS!$AA$2:$AB$6,2)          )</f>
        <v/>
      </c>
      <c r="N51" s="113"/>
    </row>
    <row r="52" spans="1:14" x14ac:dyDescent="0.25">
      <c r="A52" s="116"/>
      <c r="B52" s="113"/>
      <c r="C52" s="358"/>
      <c r="D52" s="113"/>
      <c r="E52" s="199"/>
      <c r="F52" s="199"/>
      <c r="G52" s="113"/>
      <c r="H52" s="358"/>
      <c r="I52" s="358"/>
      <c r="J52" s="358"/>
      <c r="M52" s="106" t="str">
        <f>IF(OR(H52="",I52="",J52="",K52="",L52=""),"",        L52*VLOOKUP(H52,VALIDATIONS!$X$2:$Y$9,2) + K52*VLOOKUP(J52,VALIDATIONS!$AA$2:$AB$6,2)          )</f>
        <v/>
      </c>
      <c r="N52" s="113"/>
    </row>
    <row r="53" spans="1:14" x14ac:dyDescent="0.25">
      <c r="A53" s="116"/>
      <c r="B53" s="113"/>
      <c r="C53" s="358"/>
      <c r="D53" s="113"/>
      <c r="E53" s="199"/>
      <c r="F53" s="199"/>
      <c r="G53" s="113"/>
      <c r="H53" s="358"/>
      <c r="I53" s="358"/>
      <c r="J53" s="358"/>
      <c r="M53" s="106" t="str">
        <f>IF(OR(H53="",I53="",J53="",K53="",L53=""),"",        L53*VLOOKUP(H53,VALIDATIONS!$X$2:$Y$9,2) + K53*VLOOKUP(J53,VALIDATIONS!$AA$2:$AB$6,2)          )</f>
        <v/>
      </c>
      <c r="N53" s="113"/>
    </row>
    <row r="54" spans="1:14" x14ac:dyDescent="0.25">
      <c r="A54" s="116"/>
      <c r="B54" s="113"/>
      <c r="C54" s="358"/>
      <c r="D54" s="113"/>
      <c r="E54" s="199"/>
      <c r="F54" s="199"/>
      <c r="G54" s="113"/>
      <c r="H54" s="358"/>
      <c r="I54" s="358"/>
      <c r="J54" s="358"/>
      <c r="M54" s="106" t="str">
        <f>IF(OR(H54="",I54="",J54="",K54="",L54=""),"",        L54*VLOOKUP(H54,VALIDATIONS!$X$2:$Y$9,2) + K54*VLOOKUP(J54,VALIDATIONS!$AA$2:$AB$6,2)          )</f>
        <v/>
      </c>
      <c r="N54" s="113"/>
    </row>
    <row r="55" spans="1:14" x14ac:dyDescent="0.25">
      <c r="A55" s="116"/>
      <c r="B55" s="113"/>
      <c r="C55" s="358"/>
      <c r="D55" s="113"/>
      <c r="E55" s="199"/>
      <c r="F55" s="199"/>
      <c r="G55" s="113"/>
      <c r="H55" s="358"/>
      <c r="I55" s="358"/>
      <c r="J55" s="358"/>
      <c r="M55" s="106" t="str">
        <f>IF(OR(H55="",I55="",J55="",K55="",L55=""),"",        L55*VLOOKUP(H55,VALIDATIONS!$X$2:$Y$9,2) + K55*VLOOKUP(J55,VALIDATIONS!$AA$2:$AB$6,2)          )</f>
        <v/>
      </c>
      <c r="N55" s="113"/>
    </row>
    <row r="56" spans="1:14" x14ac:dyDescent="0.25">
      <c r="A56" s="116"/>
      <c r="B56" s="113"/>
      <c r="C56" s="358"/>
      <c r="D56" s="113"/>
      <c r="E56" s="199"/>
      <c r="F56" s="199"/>
      <c r="G56" s="113"/>
      <c r="H56" s="358"/>
      <c r="I56" s="358"/>
      <c r="J56" s="358"/>
      <c r="M56" s="106" t="str">
        <f>IF(OR(H56="",I56="",J56="",K56="",L56=""),"",        L56*VLOOKUP(H56,VALIDATIONS!$X$2:$Y$9,2) + K56*VLOOKUP(J56,VALIDATIONS!$AA$2:$AB$6,2)          )</f>
        <v/>
      </c>
      <c r="N56" s="113"/>
    </row>
    <row r="57" spans="1:14" x14ac:dyDescent="0.25">
      <c r="A57" s="116"/>
      <c r="B57" s="113"/>
      <c r="C57" s="358"/>
      <c r="D57" s="113"/>
      <c r="E57" s="199"/>
      <c r="F57" s="199"/>
      <c r="G57" s="113"/>
      <c r="H57" s="358"/>
      <c r="I57" s="358"/>
      <c r="J57" s="358"/>
      <c r="M57" s="106" t="str">
        <f>IF(OR(H57="",I57="",J57="",K57="",L57=""),"",        L57*VLOOKUP(H57,VALIDATIONS!$X$2:$Y$9,2) + K57*VLOOKUP(J57,VALIDATIONS!$AA$2:$AB$6,2)          )</f>
        <v/>
      </c>
      <c r="N57" s="113"/>
    </row>
    <row r="58" spans="1:14" x14ac:dyDescent="0.25">
      <c r="A58" s="116"/>
      <c r="B58" s="113"/>
      <c r="C58" s="358"/>
      <c r="D58" s="113"/>
      <c r="E58" s="199"/>
      <c r="F58" s="199"/>
      <c r="G58" s="113"/>
      <c r="H58" s="358"/>
      <c r="I58" s="358"/>
      <c r="J58" s="358"/>
      <c r="M58" s="106" t="str">
        <f>IF(OR(H58="",I58="",J58="",K58="",L58=""),"",        L58*VLOOKUP(H58,VALIDATIONS!$X$2:$Y$9,2) + K58*VLOOKUP(J58,VALIDATIONS!$AA$2:$AB$6,2)          )</f>
        <v/>
      </c>
      <c r="N58" s="113"/>
    </row>
    <row r="59" spans="1:14" x14ac:dyDescent="0.25">
      <c r="A59" s="116"/>
      <c r="B59" s="113"/>
      <c r="C59" s="358"/>
      <c r="D59" s="113"/>
      <c r="E59" s="199"/>
      <c r="F59" s="199"/>
      <c r="G59" s="113"/>
      <c r="H59" s="358"/>
      <c r="I59" s="358"/>
      <c r="J59" s="358"/>
      <c r="M59" s="106" t="str">
        <f>IF(OR(H59="",I59="",J59="",K59="",L59=""),"",        L59*VLOOKUP(H59,VALIDATIONS!$X$2:$Y$9,2) + K59*VLOOKUP(J59,VALIDATIONS!$AA$2:$AB$6,2)          )</f>
        <v/>
      </c>
      <c r="N59" s="113"/>
    </row>
    <row r="60" spans="1:14" x14ac:dyDescent="0.25">
      <c r="A60" s="116"/>
      <c r="B60" s="113"/>
      <c r="C60" s="358"/>
      <c r="D60" s="113"/>
      <c r="E60" s="199"/>
      <c r="F60" s="199"/>
      <c r="G60" s="113"/>
      <c r="H60" s="358"/>
      <c r="I60" s="358"/>
      <c r="J60" s="358"/>
      <c r="M60" s="106" t="str">
        <f>IF(OR(H60="",I60="",J60="",K60="",L60=""),"",        L60*VLOOKUP(H60,VALIDATIONS!$X$2:$Y$9,2) + K60*VLOOKUP(J60,VALIDATIONS!$AA$2:$AB$6,2)          )</f>
        <v/>
      </c>
      <c r="N60" s="113"/>
    </row>
    <row r="61" spans="1:14" x14ac:dyDescent="0.25">
      <c r="A61" s="116"/>
      <c r="B61" s="113"/>
      <c r="C61" s="358"/>
      <c r="D61" s="113"/>
      <c r="E61" s="199"/>
      <c r="F61" s="199"/>
      <c r="G61" s="113"/>
      <c r="H61" s="358"/>
      <c r="I61" s="358"/>
      <c r="J61" s="358"/>
      <c r="M61" s="106" t="str">
        <f>IF(OR(H61="",I61="",J61="",K61="",L61=""),"",        L61*VLOOKUP(H61,VALIDATIONS!$X$2:$Y$9,2) + K61*VLOOKUP(J61,VALIDATIONS!$AA$2:$AB$6,2)          )</f>
        <v/>
      </c>
      <c r="N61" s="113"/>
    </row>
    <row r="62" spans="1:14" x14ac:dyDescent="0.25">
      <c r="A62" s="116"/>
      <c r="B62" s="113"/>
      <c r="C62" s="358"/>
      <c r="D62" s="113"/>
      <c r="E62" s="199"/>
      <c r="F62" s="199"/>
      <c r="G62" s="113"/>
      <c r="H62" s="358"/>
      <c r="I62" s="358"/>
      <c r="J62" s="358"/>
      <c r="M62" s="106" t="str">
        <f>IF(OR(H62="",I62="",J62="",K62="",L62=""),"",        L62*VLOOKUP(H62,VALIDATIONS!$X$2:$Y$9,2) + K62*VLOOKUP(J62,VALIDATIONS!$AA$2:$AB$6,2)          )</f>
        <v/>
      </c>
      <c r="N62" s="113"/>
    </row>
    <row r="63" spans="1:14" x14ac:dyDescent="0.25">
      <c r="A63" s="116"/>
      <c r="B63" s="113"/>
      <c r="C63" s="358"/>
      <c r="D63" s="113"/>
      <c r="E63" s="199"/>
      <c r="F63" s="199"/>
      <c r="G63" s="113"/>
      <c r="H63" s="358"/>
      <c r="I63" s="358"/>
      <c r="J63" s="358"/>
      <c r="M63" s="106" t="str">
        <f>IF(OR(H63="",I63="",J63="",K63="",L63=""),"",        L63*VLOOKUP(H63,VALIDATIONS!$X$2:$Y$9,2) + K63*VLOOKUP(J63,VALIDATIONS!$AA$2:$AB$6,2)          )</f>
        <v/>
      </c>
      <c r="N63" s="113"/>
    </row>
    <row r="64" spans="1:14" x14ac:dyDescent="0.25">
      <c r="A64" s="116"/>
      <c r="B64" s="113"/>
      <c r="C64" s="358"/>
      <c r="D64" s="113"/>
      <c r="E64" s="199"/>
      <c r="F64" s="199"/>
      <c r="G64" s="113"/>
      <c r="H64" s="358"/>
      <c r="I64" s="358"/>
      <c r="J64" s="358"/>
      <c r="M64" s="106" t="str">
        <f>IF(OR(H64="",I64="",J64="",K64="",L64=""),"",        L64*VLOOKUP(H64,VALIDATIONS!$X$2:$Y$9,2) + K64*VLOOKUP(J64,VALIDATIONS!$AA$2:$AB$6,2)          )</f>
        <v/>
      </c>
      <c r="N64" s="113"/>
    </row>
    <row r="65" spans="1:14" x14ac:dyDescent="0.25">
      <c r="A65" s="116"/>
      <c r="B65" s="113"/>
      <c r="C65" s="358"/>
      <c r="D65" s="113"/>
      <c r="E65" s="199"/>
      <c r="F65" s="199"/>
      <c r="G65" s="113"/>
      <c r="H65" s="358"/>
      <c r="I65" s="358"/>
      <c r="J65" s="358"/>
      <c r="M65" s="106" t="str">
        <f>IF(OR(H65="",I65="",J65="",K65="",L65=""),"",        L65*VLOOKUP(H65,VALIDATIONS!$X$2:$Y$9,2) + K65*VLOOKUP(J65,VALIDATIONS!$AA$2:$AB$6,2)          )</f>
        <v/>
      </c>
      <c r="N65" s="113"/>
    </row>
    <row r="66" spans="1:14" x14ac:dyDescent="0.25">
      <c r="A66" s="116"/>
      <c r="B66" s="113"/>
      <c r="C66" s="358"/>
      <c r="D66" s="113"/>
      <c r="E66" s="199"/>
      <c r="F66" s="199"/>
      <c r="G66" s="113"/>
      <c r="H66" s="358"/>
      <c r="I66" s="358"/>
      <c r="J66" s="358"/>
      <c r="M66" s="106" t="str">
        <f>IF(OR(H66="",I66="",J66="",K66="",L66=""),"",        L66*VLOOKUP(H66,VALIDATIONS!$X$2:$Y$9,2) + K66*VLOOKUP(J66,VALIDATIONS!$AA$2:$AB$6,2)          )</f>
        <v/>
      </c>
      <c r="N66" s="113"/>
    </row>
    <row r="67" spans="1:14" x14ac:dyDescent="0.25">
      <c r="A67" s="116"/>
      <c r="B67" s="113"/>
      <c r="C67" s="358"/>
      <c r="D67" s="113"/>
      <c r="E67" s="199"/>
      <c r="F67" s="199"/>
      <c r="G67" s="113"/>
      <c r="H67" s="358"/>
      <c r="I67" s="358"/>
      <c r="J67" s="358"/>
      <c r="M67" s="106" t="str">
        <f>IF(OR(H67="",I67="",J67="",K67="",L67=""),"",        L67*VLOOKUP(H67,VALIDATIONS!$X$2:$Y$9,2) + K67*VLOOKUP(J67,VALIDATIONS!$AA$2:$AB$6,2)          )</f>
        <v/>
      </c>
      <c r="N67" s="113"/>
    </row>
    <row r="68" spans="1:14" x14ac:dyDescent="0.25">
      <c r="A68" s="116"/>
      <c r="B68" s="113"/>
      <c r="C68" s="358"/>
      <c r="D68" s="113"/>
      <c r="E68" s="199"/>
      <c r="F68" s="199"/>
      <c r="G68" s="113"/>
      <c r="H68" s="358"/>
      <c r="I68" s="358"/>
      <c r="J68" s="358"/>
      <c r="M68" s="106" t="str">
        <f>IF(OR(H68="",I68="",J68="",K68="",L68=""),"",        L68*VLOOKUP(H68,VALIDATIONS!$X$2:$Y$9,2) + K68*VLOOKUP(J68,VALIDATIONS!$AA$2:$AB$6,2)          )</f>
        <v/>
      </c>
      <c r="N68" s="113"/>
    </row>
    <row r="69" spans="1:14" x14ac:dyDescent="0.25">
      <c r="A69" s="116"/>
      <c r="B69" s="113"/>
      <c r="C69" s="358"/>
      <c r="D69" s="113"/>
      <c r="E69" s="199"/>
      <c r="F69" s="199"/>
      <c r="G69" s="113"/>
      <c r="H69" s="358"/>
      <c r="I69" s="358"/>
      <c r="J69" s="358"/>
      <c r="M69" s="106" t="str">
        <f>IF(OR(H69="",I69="",J69="",K69="",L69=""),"",        L69*VLOOKUP(H69,VALIDATIONS!$X$2:$Y$9,2) + K69*VLOOKUP(J69,VALIDATIONS!$AA$2:$AB$6,2)          )</f>
        <v/>
      </c>
      <c r="N69" s="113"/>
    </row>
    <row r="70" spans="1:14" x14ac:dyDescent="0.25">
      <c r="A70" s="116"/>
      <c r="B70" s="113"/>
      <c r="C70" s="358"/>
      <c r="D70" s="113"/>
      <c r="E70" s="199"/>
      <c r="F70" s="199"/>
      <c r="G70" s="113"/>
      <c r="H70" s="358"/>
      <c r="I70" s="358"/>
      <c r="J70" s="358"/>
      <c r="M70" s="106" t="str">
        <f>IF(OR(H70="",I70="",J70="",K70="",L70=""),"",        L70*VLOOKUP(H70,VALIDATIONS!$X$2:$Y$9,2) + K70*VLOOKUP(J70,VALIDATIONS!$AA$2:$AB$6,2)          )</f>
        <v/>
      </c>
      <c r="N70" s="113"/>
    </row>
    <row r="71" spans="1:14" x14ac:dyDescent="0.25">
      <c r="A71" s="116"/>
      <c r="B71" s="113"/>
      <c r="C71" s="358"/>
      <c r="D71" s="113"/>
      <c r="E71" s="199"/>
      <c r="F71" s="199"/>
      <c r="G71" s="113"/>
      <c r="H71" s="358"/>
      <c r="I71" s="358"/>
      <c r="J71" s="358"/>
      <c r="M71" s="106" t="str">
        <f>IF(OR(H71="",I71="",J71="",K71="",L71=""),"",        L71*VLOOKUP(H71,VALIDATIONS!$X$2:$Y$9,2) + K71*VLOOKUP(J71,VALIDATIONS!$AA$2:$AB$6,2)          )</f>
        <v/>
      </c>
      <c r="N71" s="113"/>
    </row>
    <row r="72" spans="1:14" x14ac:dyDescent="0.25">
      <c r="A72" s="116"/>
      <c r="B72" s="113"/>
      <c r="C72" s="358"/>
      <c r="D72" s="113"/>
      <c r="E72" s="199"/>
      <c r="F72" s="199"/>
      <c r="G72" s="113"/>
      <c r="H72" s="358"/>
      <c r="I72" s="358"/>
      <c r="J72" s="358"/>
      <c r="M72" s="106" t="str">
        <f>IF(OR(H72="",I72="",J72="",K72="",L72=""),"",        L72*VLOOKUP(H72,VALIDATIONS!$X$2:$Y$9,2) + K72*VLOOKUP(J72,VALIDATIONS!$AA$2:$AB$6,2)          )</f>
        <v/>
      </c>
      <c r="N72" s="113"/>
    </row>
    <row r="73" spans="1:14" x14ac:dyDescent="0.25">
      <c r="A73" s="116"/>
      <c r="B73" s="113"/>
      <c r="C73" s="358"/>
      <c r="D73" s="113"/>
      <c r="E73" s="199"/>
      <c r="F73" s="199"/>
      <c r="G73" s="113"/>
      <c r="H73" s="358"/>
      <c r="I73" s="358"/>
      <c r="J73" s="358"/>
      <c r="M73" s="106" t="str">
        <f>IF(OR(H73="",I73="",J73="",K73="",L73=""),"",        L73*VLOOKUP(H73,VALIDATIONS!$X$2:$Y$9,2) + K73*VLOOKUP(J73,VALIDATIONS!$AA$2:$AB$6,2)          )</f>
        <v/>
      </c>
      <c r="N73" s="113"/>
    </row>
    <row r="74" spans="1:14" x14ac:dyDescent="0.25">
      <c r="A74" s="116"/>
      <c r="B74" s="113"/>
      <c r="C74" s="358"/>
      <c r="D74" s="113"/>
      <c r="E74" s="199"/>
      <c r="F74" s="199"/>
      <c r="G74" s="113"/>
      <c r="H74" s="358"/>
      <c r="I74" s="358"/>
      <c r="J74" s="358"/>
      <c r="M74" s="106" t="str">
        <f>IF(OR(H74="",I74="",J74="",K74="",L74=""),"",        L74*VLOOKUP(H74,VALIDATIONS!$X$2:$Y$9,2) + K74*VLOOKUP(J74,VALIDATIONS!$AA$2:$AB$6,2)          )</f>
        <v/>
      </c>
      <c r="N74" s="113"/>
    </row>
    <row r="75" spans="1:14" x14ac:dyDescent="0.25">
      <c r="A75" s="116"/>
      <c r="B75" s="113"/>
      <c r="C75" s="358"/>
      <c r="D75" s="113"/>
      <c r="E75" s="199"/>
      <c r="F75" s="199"/>
      <c r="G75" s="113"/>
      <c r="H75" s="358"/>
      <c r="I75" s="358"/>
      <c r="J75" s="358"/>
      <c r="M75" s="106" t="str">
        <f>IF(OR(H75="",I75="",J75="",K75="",L75=""),"",        L75*VLOOKUP(H75,VALIDATIONS!$X$2:$Y$9,2) + K75*VLOOKUP(J75,VALIDATIONS!$AA$2:$AB$6,2)          )</f>
        <v/>
      </c>
      <c r="N75" s="113"/>
    </row>
    <row r="76" spans="1:14" x14ac:dyDescent="0.25">
      <c r="A76" s="116"/>
      <c r="B76" s="113"/>
      <c r="C76" s="358"/>
      <c r="D76" s="113"/>
      <c r="E76" s="199"/>
      <c r="F76" s="199"/>
      <c r="G76" s="113"/>
      <c r="H76" s="358"/>
      <c r="I76" s="358"/>
      <c r="J76" s="358"/>
      <c r="M76" s="106" t="str">
        <f>IF(OR(H76="",I76="",J76="",K76="",L76=""),"",        L76*VLOOKUP(H76,VALIDATIONS!$X$2:$Y$9,2) + K76*VLOOKUP(J76,VALIDATIONS!$AA$2:$AB$6,2)          )</f>
        <v/>
      </c>
      <c r="N76" s="113"/>
    </row>
    <row r="77" spans="1:14" x14ac:dyDescent="0.25">
      <c r="A77" s="116"/>
      <c r="B77" s="113"/>
      <c r="C77" s="358"/>
      <c r="D77" s="113"/>
      <c r="E77" s="199"/>
      <c r="F77" s="199"/>
      <c r="G77" s="113"/>
      <c r="H77" s="358"/>
      <c r="I77" s="358"/>
      <c r="J77" s="358"/>
      <c r="M77" s="106" t="str">
        <f>IF(OR(H77="",I77="",J77="",K77="",L77=""),"",        L77*VLOOKUP(H77,VALIDATIONS!$X$2:$Y$9,2) + K77*VLOOKUP(J77,VALIDATIONS!$AA$2:$AB$6,2)          )</f>
        <v/>
      </c>
      <c r="N77" s="113"/>
    </row>
    <row r="78" spans="1:14" x14ac:dyDescent="0.25">
      <c r="A78" s="116"/>
      <c r="B78" s="113"/>
      <c r="C78" s="358"/>
      <c r="D78" s="113"/>
      <c r="E78" s="199"/>
      <c r="F78" s="199"/>
      <c r="G78" s="113"/>
      <c r="H78" s="358"/>
      <c r="I78" s="358"/>
      <c r="J78" s="358"/>
      <c r="M78" s="106" t="str">
        <f>IF(OR(H78="",I78="",J78="",K78="",L78=""),"",        L78*VLOOKUP(H78,VALIDATIONS!$X$2:$Y$9,2) + K78*VLOOKUP(J78,VALIDATIONS!$AA$2:$AB$6,2)          )</f>
        <v/>
      </c>
      <c r="N78" s="113"/>
    </row>
    <row r="79" spans="1:14" x14ac:dyDescent="0.25">
      <c r="A79" s="116"/>
      <c r="B79" s="113"/>
      <c r="C79" s="358"/>
      <c r="D79" s="113"/>
      <c r="E79" s="199"/>
      <c r="F79" s="199"/>
      <c r="G79" s="113"/>
      <c r="H79" s="358"/>
      <c r="I79" s="358"/>
      <c r="J79" s="358"/>
      <c r="M79" s="106" t="str">
        <f>IF(OR(H79="",I79="",J79="",K79="",L79=""),"",        L79*VLOOKUP(H79,VALIDATIONS!$X$2:$Y$9,2) + K79*VLOOKUP(J79,VALIDATIONS!$AA$2:$AB$6,2)          )</f>
        <v/>
      </c>
      <c r="N79" s="113"/>
    </row>
    <row r="80" spans="1:14" x14ac:dyDescent="0.25">
      <c r="A80" s="116"/>
      <c r="B80" s="113"/>
      <c r="C80" s="358"/>
      <c r="D80" s="113"/>
      <c r="E80" s="199"/>
      <c r="F80" s="199"/>
      <c r="G80" s="113"/>
      <c r="H80" s="358"/>
      <c r="I80" s="358"/>
      <c r="J80" s="358"/>
      <c r="M80" s="106" t="str">
        <f>IF(OR(H80="",I80="",J80="",K80="",L80=""),"",        L80*VLOOKUP(H80,VALIDATIONS!$X$2:$Y$9,2) + K80*VLOOKUP(J80,VALIDATIONS!$AA$2:$AB$6,2)          )</f>
        <v/>
      </c>
      <c r="N80" s="113"/>
    </row>
    <row r="81" spans="1:14" x14ac:dyDescent="0.25">
      <c r="A81" s="116"/>
      <c r="B81" s="113"/>
      <c r="C81" s="358"/>
      <c r="D81" s="113"/>
      <c r="E81" s="199"/>
      <c r="F81" s="199"/>
      <c r="G81" s="113"/>
      <c r="H81" s="358"/>
      <c r="I81" s="358"/>
      <c r="J81" s="358"/>
      <c r="M81" s="106" t="str">
        <f>IF(OR(H81="",I81="",J81="",K81="",L81=""),"",        L81*VLOOKUP(H81,VALIDATIONS!$X$2:$Y$9,2) + K81*VLOOKUP(J81,VALIDATIONS!$AA$2:$AB$6,2)          )</f>
        <v/>
      </c>
      <c r="N81" s="113"/>
    </row>
    <row r="82" spans="1:14" x14ac:dyDescent="0.25">
      <c r="A82" s="116"/>
      <c r="B82" s="113"/>
      <c r="C82" s="358"/>
      <c r="D82" s="113"/>
      <c r="E82" s="199"/>
      <c r="F82" s="199"/>
      <c r="G82" s="113"/>
      <c r="H82" s="358"/>
      <c r="I82" s="358"/>
      <c r="J82" s="358"/>
      <c r="M82" s="106" t="str">
        <f>IF(OR(H82="",I82="",J82="",K82="",L82=""),"",        L82*VLOOKUP(H82,VALIDATIONS!$X$2:$Y$9,2) + K82*VLOOKUP(J82,VALIDATIONS!$AA$2:$AB$6,2)          )</f>
        <v/>
      </c>
      <c r="N82" s="113"/>
    </row>
    <row r="83" spans="1:14" x14ac:dyDescent="0.25">
      <c r="A83" s="116"/>
      <c r="B83" s="113"/>
      <c r="C83" s="358"/>
      <c r="D83" s="113"/>
      <c r="E83" s="199"/>
      <c r="F83" s="199"/>
      <c r="G83" s="113"/>
      <c r="H83" s="358"/>
      <c r="I83" s="358"/>
      <c r="J83" s="358"/>
      <c r="M83" s="106" t="str">
        <f>IF(OR(H83="",I83="",J83="",K83="",L83=""),"",        L83*VLOOKUP(H83,VALIDATIONS!$X$2:$Y$9,2) + K83*VLOOKUP(J83,VALIDATIONS!$AA$2:$AB$6,2)          )</f>
        <v/>
      </c>
      <c r="N83" s="113"/>
    </row>
    <row r="84" spans="1:14" x14ac:dyDescent="0.25">
      <c r="A84" s="116"/>
      <c r="B84" s="113"/>
      <c r="C84" s="358"/>
      <c r="D84" s="113"/>
      <c r="E84" s="199"/>
      <c r="F84" s="199"/>
      <c r="G84" s="113"/>
      <c r="H84" s="358"/>
      <c r="I84" s="358"/>
      <c r="J84" s="358"/>
      <c r="M84" s="106" t="str">
        <f>IF(OR(H84="",I84="",J84="",K84="",L84=""),"",        L84*VLOOKUP(H84,VALIDATIONS!$X$2:$Y$9,2) + K84*VLOOKUP(J84,VALIDATIONS!$AA$2:$AB$6,2)          )</f>
        <v/>
      </c>
      <c r="N84" s="113"/>
    </row>
    <row r="85" spans="1:14" x14ac:dyDescent="0.25">
      <c r="A85" s="116"/>
      <c r="B85" s="113"/>
      <c r="C85" s="358"/>
      <c r="D85" s="113"/>
      <c r="E85" s="199"/>
      <c r="F85" s="199"/>
      <c r="G85" s="113"/>
      <c r="H85" s="358"/>
      <c r="I85" s="358"/>
      <c r="J85" s="358"/>
      <c r="M85" s="106" t="str">
        <f>IF(OR(H85="",I85="",J85="",K85="",L85=""),"",        L85*VLOOKUP(H85,VALIDATIONS!$X$2:$Y$9,2) + K85*VLOOKUP(J85,VALIDATIONS!$AA$2:$AB$6,2)          )</f>
        <v/>
      </c>
      <c r="N85" s="113"/>
    </row>
    <row r="86" spans="1:14" x14ac:dyDescent="0.25">
      <c r="A86" s="116"/>
      <c r="B86" s="113"/>
      <c r="C86" s="358"/>
      <c r="D86" s="113"/>
      <c r="E86" s="199"/>
      <c r="F86" s="199"/>
      <c r="G86" s="113"/>
      <c r="H86" s="358"/>
      <c r="I86" s="358"/>
      <c r="J86" s="358"/>
      <c r="M86" s="106" t="str">
        <f>IF(OR(H86="",I86="",J86="",K86="",L86=""),"",        L86*VLOOKUP(H86,VALIDATIONS!$X$2:$Y$9,2) + K86*VLOOKUP(J86,VALIDATIONS!$AA$2:$AB$6,2)          )</f>
        <v/>
      </c>
      <c r="N86" s="113"/>
    </row>
    <row r="87" spans="1:14" x14ac:dyDescent="0.25">
      <c r="A87" s="116"/>
      <c r="B87" s="113"/>
      <c r="C87" s="358"/>
      <c r="D87" s="113"/>
      <c r="E87" s="199"/>
      <c r="F87" s="199"/>
      <c r="G87" s="113"/>
      <c r="H87" s="358"/>
      <c r="I87" s="358"/>
      <c r="J87" s="358"/>
      <c r="M87" s="106" t="str">
        <f>IF(OR(H87="",I87="",J87="",K87="",L87=""),"",        L87*VLOOKUP(H87,VALIDATIONS!$X$2:$Y$9,2) + K87*VLOOKUP(J87,VALIDATIONS!$AA$2:$AB$6,2)          )</f>
        <v/>
      </c>
      <c r="N87" s="113"/>
    </row>
    <row r="88" spans="1:14" x14ac:dyDescent="0.25">
      <c r="A88" s="116"/>
      <c r="B88" s="113"/>
      <c r="C88" s="358"/>
      <c r="D88" s="113"/>
      <c r="E88" s="199"/>
      <c r="F88" s="199"/>
      <c r="G88" s="113"/>
      <c r="H88" s="358"/>
      <c r="I88" s="358"/>
      <c r="J88" s="358"/>
      <c r="M88" s="106" t="str">
        <f>IF(OR(H88="",I88="",J88="",K88="",L88=""),"",        L88*VLOOKUP(H88,VALIDATIONS!$X$2:$Y$9,2) + K88*VLOOKUP(J88,VALIDATIONS!$AA$2:$AB$6,2)          )</f>
        <v/>
      </c>
      <c r="N88" s="113"/>
    </row>
    <row r="89" spans="1:14" x14ac:dyDescent="0.25">
      <c r="A89" s="116"/>
      <c r="B89" s="113"/>
      <c r="C89" s="358"/>
      <c r="D89" s="113"/>
      <c r="E89" s="199"/>
      <c r="F89" s="199"/>
      <c r="G89" s="113"/>
      <c r="H89" s="358"/>
      <c r="I89" s="358"/>
      <c r="J89" s="358"/>
      <c r="M89" s="106" t="str">
        <f>IF(OR(H89="",I89="",J89="",K89="",L89=""),"",        L89*VLOOKUP(H89,VALIDATIONS!$X$2:$Y$9,2) + K89*VLOOKUP(J89,VALIDATIONS!$AA$2:$AB$6,2)          )</f>
        <v/>
      </c>
      <c r="N89" s="113"/>
    </row>
    <row r="90" spans="1:14" x14ac:dyDescent="0.25">
      <c r="A90" s="116"/>
      <c r="B90" s="113"/>
      <c r="C90" s="358"/>
      <c r="D90" s="113"/>
      <c r="E90" s="199"/>
      <c r="F90" s="199"/>
      <c r="G90" s="113"/>
      <c r="H90" s="358"/>
      <c r="I90" s="358"/>
      <c r="J90" s="358"/>
      <c r="M90" s="106" t="str">
        <f>IF(OR(H90="",I90="",J90="",K90="",L90=""),"",        L90*VLOOKUP(H90,VALIDATIONS!$X$2:$Y$9,2) + K90*VLOOKUP(J90,VALIDATIONS!$AA$2:$AB$6,2)          )</f>
        <v/>
      </c>
      <c r="N90" s="113"/>
    </row>
    <row r="91" spans="1:14" x14ac:dyDescent="0.25">
      <c r="A91" s="116"/>
      <c r="B91" s="113"/>
      <c r="C91" s="358"/>
      <c r="D91" s="113"/>
      <c r="E91" s="199"/>
      <c r="F91" s="199"/>
      <c r="G91" s="113"/>
      <c r="H91" s="358"/>
      <c r="I91" s="358"/>
      <c r="J91" s="358"/>
      <c r="M91" s="106" t="str">
        <f>IF(OR(H91="",I91="",J91="",K91="",L91=""),"",        L91*VLOOKUP(H91,VALIDATIONS!$X$2:$Y$9,2) + K91*VLOOKUP(J91,VALIDATIONS!$AA$2:$AB$6,2)          )</f>
        <v/>
      </c>
      <c r="N91" s="113"/>
    </row>
    <row r="92" spans="1:14" x14ac:dyDescent="0.25">
      <c r="A92" s="116"/>
      <c r="B92" s="113"/>
      <c r="C92" s="358"/>
      <c r="D92" s="113"/>
      <c r="E92" s="199"/>
      <c r="F92" s="199"/>
      <c r="G92" s="113"/>
      <c r="H92" s="358"/>
      <c r="I92" s="358"/>
      <c r="J92" s="358"/>
      <c r="M92" s="106" t="str">
        <f>IF(OR(H92="",I92="",J92="",K92="",L92=""),"",        L92*VLOOKUP(H92,VALIDATIONS!$X$2:$Y$9,2) + K92*VLOOKUP(J92,VALIDATIONS!$AA$2:$AB$6,2)          )</f>
        <v/>
      </c>
      <c r="N92" s="113"/>
    </row>
    <row r="93" spans="1:14" x14ac:dyDescent="0.25">
      <c r="A93" s="116"/>
      <c r="B93" s="113"/>
      <c r="C93" s="358"/>
      <c r="D93" s="113"/>
      <c r="E93" s="199"/>
      <c r="F93" s="199"/>
      <c r="G93" s="113"/>
      <c r="H93" s="358"/>
      <c r="I93" s="358"/>
      <c r="J93" s="358"/>
      <c r="M93" s="106" t="str">
        <f>IF(OR(H93="",I93="",J93="",K93="",L93=""),"",        L93*VLOOKUP(H93,VALIDATIONS!$X$2:$Y$9,2) + K93*VLOOKUP(J93,VALIDATIONS!$AA$2:$AB$6,2)          )</f>
        <v/>
      </c>
      <c r="N93" s="113"/>
    </row>
    <row r="94" spans="1:14" x14ac:dyDescent="0.25">
      <c r="A94" s="116"/>
      <c r="B94" s="113"/>
      <c r="C94" s="358"/>
      <c r="D94" s="113"/>
      <c r="E94" s="199"/>
      <c r="F94" s="199"/>
      <c r="G94" s="113"/>
      <c r="H94" s="358"/>
      <c r="I94" s="358"/>
      <c r="J94" s="358"/>
      <c r="M94" s="106" t="str">
        <f>IF(OR(H94="",I94="",J94="",K94="",L94=""),"",        L94*VLOOKUP(H94,VALIDATIONS!$X$2:$Y$9,2) + K94*VLOOKUP(J94,VALIDATIONS!$AA$2:$AB$6,2)          )</f>
        <v/>
      </c>
      <c r="N94" s="113"/>
    </row>
    <row r="95" spans="1:14" x14ac:dyDescent="0.25">
      <c r="A95" s="116"/>
      <c r="B95" s="113"/>
      <c r="C95" s="358"/>
      <c r="D95" s="113"/>
      <c r="E95" s="199"/>
      <c r="F95" s="199"/>
      <c r="G95" s="113"/>
      <c r="H95" s="358"/>
      <c r="I95" s="358"/>
      <c r="J95" s="358"/>
      <c r="M95" s="106" t="str">
        <f>IF(OR(H95="",I95="",J95="",K95="",L95=""),"",        L95*VLOOKUP(H95,VALIDATIONS!$X$2:$Y$9,2) + K95*VLOOKUP(J95,VALIDATIONS!$AA$2:$AB$6,2)          )</f>
        <v/>
      </c>
      <c r="N95" s="113"/>
    </row>
    <row r="96" spans="1:14" x14ac:dyDescent="0.25">
      <c r="A96" s="116"/>
      <c r="B96" s="113"/>
      <c r="C96" s="358"/>
      <c r="D96" s="113"/>
      <c r="E96" s="199"/>
      <c r="F96" s="199"/>
      <c r="G96" s="113"/>
      <c r="H96" s="358"/>
      <c r="I96" s="358"/>
      <c r="J96" s="358"/>
      <c r="M96" s="106" t="str">
        <f>IF(OR(H96="",I96="",J96="",K96="",L96=""),"",        L96*VLOOKUP(H96,VALIDATIONS!$X$2:$Y$9,2) + K96*VLOOKUP(J96,VALIDATIONS!$AA$2:$AB$6,2)          )</f>
        <v/>
      </c>
      <c r="N96" s="113"/>
    </row>
    <row r="97" spans="1:14" x14ac:dyDescent="0.25">
      <c r="A97" s="116"/>
      <c r="B97" s="113"/>
      <c r="C97" s="358"/>
      <c r="D97" s="113"/>
      <c r="E97" s="199"/>
      <c r="F97" s="199"/>
      <c r="G97" s="113"/>
      <c r="H97" s="358"/>
      <c r="I97" s="358"/>
      <c r="J97" s="358"/>
      <c r="M97" s="106" t="str">
        <f>IF(OR(H97="",I97="",J97="",K97="",L97=""),"",        L97*VLOOKUP(H97,VALIDATIONS!$X$2:$Y$9,2) + K97*VLOOKUP(J97,VALIDATIONS!$AA$2:$AB$6,2)          )</f>
        <v/>
      </c>
      <c r="N97" s="113"/>
    </row>
    <row r="98" spans="1:14" x14ac:dyDescent="0.25">
      <c r="A98" s="116"/>
      <c r="B98" s="113"/>
      <c r="C98" s="358"/>
      <c r="D98" s="113"/>
      <c r="E98" s="199"/>
      <c r="F98" s="199"/>
      <c r="G98" s="113"/>
      <c r="H98" s="358"/>
      <c r="I98" s="358"/>
      <c r="J98" s="358"/>
      <c r="M98" s="106" t="str">
        <f>IF(OR(H98="",I98="",J98="",K98="",L98=""),"",        L98*VLOOKUP(H98,VALIDATIONS!$X$2:$Y$9,2) + K98*VLOOKUP(J98,VALIDATIONS!$AA$2:$AB$6,2)          )</f>
        <v/>
      </c>
      <c r="N98" s="113"/>
    </row>
    <row r="99" spans="1:14" x14ac:dyDescent="0.25">
      <c r="A99" s="116"/>
      <c r="B99" s="113"/>
      <c r="C99" s="358"/>
      <c r="D99" s="113"/>
      <c r="E99" s="199"/>
      <c r="F99" s="199"/>
      <c r="G99" s="113"/>
      <c r="H99" s="358"/>
      <c r="I99" s="358"/>
      <c r="J99" s="358"/>
      <c r="M99" s="106" t="str">
        <f>IF(OR(H99="",I99="",J99="",K99="",L99=""),"",        L99*VLOOKUP(H99,VALIDATIONS!$X$2:$Y$9,2) + K99*VLOOKUP(J99,VALIDATIONS!$AA$2:$AB$6,2)          )</f>
        <v/>
      </c>
      <c r="N99" s="113"/>
    </row>
    <row r="100" spans="1:14" x14ac:dyDescent="0.25">
      <c r="A100" s="116"/>
      <c r="B100" s="113"/>
      <c r="C100" s="358"/>
      <c r="D100" s="113"/>
      <c r="E100" s="199"/>
      <c r="F100" s="199"/>
      <c r="G100" s="113"/>
      <c r="H100" s="358"/>
      <c r="I100" s="358"/>
      <c r="J100" s="358"/>
      <c r="M100" s="106" t="str">
        <f>IF(OR(H100="",I100="",J100="",K100="",L100=""),"",        L100*VLOOKUP(H100,VALIDATIONS!$X$2:$Y$9,2) + K100*VLOOKUP(J100,VALIDATIONS!$AA$2:$AB$6,2)          )</f>
        <v/>
      </c>
      <c r="N100" s="113"/>
    </row>
    <row r="101" spans="1:14" x14ac:dyDescent="0.25">
      <c r="A101" s="116"/>
      <c r="B101" s="113"/>
      <c r="C101" s="358"/>
      <c r="D101" s="113"/>
      <c r="E101" s="199"/>
      <c r="F101" s="199"/>
      <c r="G101" s="113"/>
      <c r="H101" s="358"/>
      <c r="I101" s="358"/>
      <c r="J101" s="358"/>
      <c r="M101" s="106" t="str">
        <f>IF(OR(H101="",I101="",J101="",K101="",L101=""),"",        L101*VLOOKUP(H101,VALIDATIONS!$X$2:$Y$9,2) + K101*VLOOKUP(J101,VALIDATIONS!$AA$2:$AB$6,2)          )</f>
        <v/>
      </c>
      <c r="N101" s="113"/>
    </row>
    <row r="102" spans="1:14" x14ac:dyDescent="0.25">
      <c r="A102" s="116"/>
      <c r="B102" s="113"/>
      <c r="C102" s="358"/>
      <c r="D102" s="113"/>
      <c r="E102" s="199"/>
      <c r="F102" s="199"/>
      <c r="G102" s="113"/>
      <c r="H102" s="358"/>
      <c r="I102" s="358"/>
      <c r="J102" s="358"/>
      <c r="M102" s="106" t="str">
        <f>IF(OR(H102="",I102="",J102="",K102="",L102=""),"",        L102*VLOOKUP(H102,VALIDATIONS!$X$2:$Y$9,2) + K102*VLOOKUP(J102,VALIDATIONS!$AA$2:$AB$6,2)          )</f>
        <v/>
      </c>
      <c r="N102" s="113"/>
    </row>
    <row r="103" spans="1:14" x14ac:dyDescent="0.25">
      <c r="A103" s="116"/>
      <c r="B103" s="113"/>
      <c r="C103" s="358"/>
      <c r="D103" s="113"/>
      <c r="E103" s="199"/>
      <c r="F103" s="199"/>
      <c r="G103" s="113"/>
      <c r="H103" s="358"/>
      <c r="I103" s="358"/>
      <c r="J103" s="358"/>
      <c r="M103" s="106" t="str">
        <f>IF(OR(H103="",I103="",J103="",K103="",L103=""),"",        L103*VLOOKUP(H103,VALIDATIONS!$X$2:$Y$9,2) + K103*VLOOKUP(J103,VALIDATIONS!$AA$2:$AB$6,2)          )</f>
        <v/>
      </c>
      <c r="N103" s="113"/>
    </row>
    <row r="104" spans="1:14" x14ac:dyDescent="0.25">
      <c r="A104" s="116"/>
      <c r="B104" s="113"/>
      <c r="C104" s="358"/>
      <c r="D104" s="113"/>
      <c r="E104" s="199"/>
      <c r="F104" s="199"/>
      <c r="G104" s="113"/>
      <c r="H104" s="358"/>
      <c r="I104" s="358"/>
      <c r="J104" s="358"/>
      <c r="M104" s="106" t="str">
        <f>IF(OR(H104="",I104="",J104="",K104="",L104=""),"",        L104*VLOOKUP(H104,VALIDATIONS!$X$2:$Y$9,2) + K104*VLOOKUP(J104,VALIDATIONS!$AA$2:$AB$6,2)          )</f>
        <v/>
      </c>
      <c r="N104" s="113"/>
    </row>
    <row r="105" spans="1:14" x14ac:dyDescent="0.25">
      <c r="A105" s="116"/>
      <c r="B105" s="113"/>
      <c r="C105" s="358"/>
      <c r="D105" s="113"/>
      <c r="E105" s="199"/>
      <c r="F105" s="199"/>
      <c r="G105" s="113"/>
      <c r="H105" s="358"/>
      <c r="I105" s="358"/>
      <c r="J105" s="358"/>
      <c r="M105" s="106" t="str">
        <f>IF(OR(H105="",I105="",J105="",K105="",L105=""),"",        L105*VLOOKUP(H105,VALIDATIONS!$X$2:$Y$9,2) + K105*VLOOKUP(J105,VALIDATIONS!$AA$2:$AB$6,2)          )</f>
        <v/>
      </c>
      <c r="N105" s="113"/>
    </row>
    <row r="106" spans="1:14" x14ac:dyDescent="0.25">
      <c r="A106" s="116"/>
      <c r="B106" s="113"/>
      <c r="C106" s="358"/>
      <c r="D106" s="113"/>
      <c r="E106" s="199"/>
      <c r="F106" s="199"/>
      <c r="G106" s="113"/>
      <c r="H106" s="358"/>
      <c r="I106" s="358"/>
      <c r="J106" s="358"/>
      <c r="M106" s="106" t="str">
        <f>IF(OR(H106="",I106="",J106="",K106="",L106=""),"",        L106*VLOOKUP(H106,VALIDATIONS!$X$2:$Y$9,2) + K106*VLOOKUP(J106,VALIDATIONS!$AA$2:$AB$6,2)          )</f>
        <v/>
      </c>
      <c r="N106" s="113"/>
    </row>
    <row r="107" spans="1:14" x14ac:dyDescent="0.25">
      <c r="A107" s="116"/>
      <c r="B107" s="113"/>
      <c r="C107" s="358"/>
      <c r="D107" s="113"/>
      <c r="E107" s="199"/>
      <c r="F107" s="199"/>
      <c r="G107" s="113"/>
      <c r="H107" s="358"/>
      <c r="I107" s="358"/>
      <c r="J107" s="358"/>
      <c r="M107" s="106" t="str">
        <f>IF(OR(H107="",I107="",J107="",K107="",L107=""),"",        L107*VLOOKUP(H107,VALIDATIONS!$X$2:$Y$9,2) + K107*VLOOKUP(J107,VALIDATIONS!$AA$2:$AB$6,2)          )</f>
        <v/>
      </c>
      <c r="N107" s="113"/>
    </row>
    <row r="108" spans="1:14" x14ac:dyDescent="0.25">
      <c r="A108" s="116"/>
      <c r="B108" s="113"/>
      <c r="C108" s="358"/>
      <c r="D108" s="113"/>
      <c r="E108" s="199"/>
      <c r="F108" s="199"/>
      <c r="G108" s="113"/>
      <c r="H108" s="358"/>
      <c r="I108" s="358"/>
      <c r="J108" s="358"/>
      <c r="M108" s="106" t="str">
        <f>IF(OR(H108="",I108="",J108="",K108="",L108=""),"",        L108*VLOOKUP(H108,VALIDATIONS!$X$2:$Y$9,2) + K108*VLOOKUP(J108,VALIDATIONS!$AA$2:$AB$6,2)          )</f>
        <v/>
      </c>
      <c r="N108" s="113"/>
    </row>
    <row r="109" spans="1:14" x14ac:dyDescent="0.25">
      <c r="A109" s="116"/>
      <c r="B109" s="113"/>
      <c r="C109" s="358"/>
      <c r="D109" s="113"/>
      <c r="E109" s="199"/>
      <c r="F109" s="199"/>
      <c r="G109" s="113"/>
      <c r="H109" s="358"/>
      <c r="I109" s="358"/>
      <c r="J109" s="358"/>
      <c r="M109" s="106" t="str">
        <f>IF(OR(H109="",I109="",J109="",K109="",L109=""),"",        L109*VLOOKUP(H109,VALIDATIONS!$X$2:$Y$9,2) + K109*VLOOKUP(J109,VALIDATIONS!$AA$2:$AB$6,2)          )</f>
        <v/>
      </c>
      <c r="N109" s="113"/>
    </row>
    <row r="110" spans="1:14" x14ac:dyDescent="0.25">
      <c r="A110" s="116"/>
      <c r="B110" s="113"/>
      <c r="C110" s="358"/>
      <c r="D110" s="113"/>
      <c r="E110" s="199"/>
      <c r="F110" s="199"/>
      <c r="G110" s="113"/>
      <c r="H110" s="358"/>
      <c r="I110" s="358"/>
      <c r="J110" s="358"/>
      <c r="M110" s="106" t="str">
        <f>IF(OR(H110="",I110="",J110="",K110="",L110=""),"",        L110*VLOOKUP(H110,VALIDATIONS!$X$2:$Y$9,2) + K110*VLOOKUP(J110,VALIDATIONS!$AA$2:$AB$6,2)          )</f>
        <v/>
      </c>
      <c r="N110" s="113"/>
    </row>
    <row r="111" spans="1:14" x14ac:dyDescent="0.25">
      <c r="A111" s="116"/>
      <c r="B111" s="113"/>
      <c r="C111" s="358"/>
      <c r="D111" s="113"/>
      <c r="E111" s="199"/>
      <c r="F111" s="199"/>
      <c r="G111" s="113"/>
      <c r="H111" s="358"/>
      <c r="I111" s="358"/>
      <c r="J111" s="358"/>
      <c r="M111" s="106" t="str">
        <f>IF(OR(H111="",I111="",J111="",K111="",L111=""),"",        L111*VLOOKUP(H111,VALIDATIONS!$X$2:$Y$9,2) + K111*VLOOKUP(J111,VALIDATIONS!$AA$2:$AB$6,2)          )</f>
        <v/>
      </c>
      <c r="N111" s="113"/>
    </row>
    <row r="112" spans="1:14" x14ac:dyDescent="0.25">
      <c r="A112" s="116"/>
      <c r="B112" s="113"/>
      <c r="C112" s="358"/>
      <c r="D112" s="113"/>
      <c r="E112" s="199"/>
      <c r="F112" s="199"/>
      <c r="G112" s="113"/>
      <c r="H112" s="358"/>
      <c r="I112" s="358"/>
      <c r="J112" s="358"/>
      <c r="M112" s="106" t="str">
        <f>IF(OR(H112="",I112="",J112="",K112="",L112=""),"",        L112*VLOOKUP(H112,VALIDATIONS!$X$2:$Y$9,2) + K112*VLOOKUP(J112,VALIDATIONS!$AA$2:$AB$6,2)          )</f>
        <v/>
      </c>
      <c r="N112" s="113"/>
    </row>
    <row r="113" spans="1:14" x14ac:dyDescent="0.25">
      <c r="A113" s="116"/>
      <c r="B113" s="113"/>
      <c r="C113" s="358"/>
      <c r="D113" s="113"/>
      <c r="E113" s="199"/>
      <c r="F113" s="199"/>
      <c r="G113" s="113"/>
      <c r="H113" s="358"/>
      <c r="I113" s="358"/>
      <c r="J113" s="358"/>
      <c r="M113" s="106" t="str">
        <f>IF(OR(H113="",I113="",J113="",K113="",L113=""),"",        L113*VLOOKUP(H113,VALIDATIONS!$X$2:$Y$9,2) + K113*VLOOKUP(J113,VALIDATIONS!$AA$2:$AB$6,2)          )</f>
        <v/>
      </c>
      <c r="N113" s="113"/>
    </row>
    <row r="114" spans="1:14" x14ac:dyDescent="0.25">
      <c r="A114" s="116"/>
      <c r="B114" s="113"/>
      <c r="C114" s="358"/>
      <c r="D114" s="113"/>
      <c r="E114" s="199"/>
      <c r="F114" s="199"/>
      <c r="G114" s="113"/>
      <c r="H114" s="358"/>
      <c r="I114" s="358"/>
      <c r="J114" s="358"/>
      <c r="M114" s="106" t="str">
        <f>IF(OR(H114="",I114="",J114="",K114="",L114=""),"",        L114*VLOOKUP(H114,VALIDATIONS!$X$2:$Y$9,2) + K114*VLOOKUP(J114,VALIDATIONS!$AA$2:$AB$6,2)          )</f>
        <v/>
      </c>
      <c r="N114" s="113"/>
    </row>
    <row r="115" spans="1:14" x14ac:dyDescent="0.25">
      <c r="A115" s="116"/>
      <c r="B115" s="113"/>
      <c r="C115" s="358"/>
      <c r="D115" s="113"/>
      <c r="E115" s="199"/>
      <c r="F115" s="199"/>
      <c r="G115" s="113"/>
      <c r="H115" s="358"/>
      <c r="I115" s="358"/>
      <c r="J115" s="358"/>
      <c r="M115" s="106" t="str">
        <f>IF(OR(H115="",I115="",J115="",K115="",L115=""),"",        L115*VLOOKUP(H115,VALIDATIONS!$X$2:$Y$9,2) + K115*VLOOKUP(J115,VALIDATIONS!$AA$2:$AB$6,2)          )</f>
        <v/>
      </c>
      <c r="N115" s="113"/>
    </row>
    <row r="116" spans="1:14" x14ac:dyDescent="0.25">
      <c r="A116" s="116"/>
      <c r="B116" s="113"/>
      <c r="C116" s="358"/>
      <c r="D116" s="113"/>
      <c r="E116" s="199"/>
      <c r="F116" s="199"/>
      <c r="G116" s="113"/>
      <c r="H116" s="358"/>
      <c r="I116" s="358"/>
      <c r="J116" s="358"/>
      <c r="M116" s="106" t="str">
        <f>IF(OR(H116="",I116="",J116="",K116="",L116=""),"",        L116*VLOOKUP(H116,VALIDATIONS!$X$2:$Y$9,2) + K116*VLOOKUP(J116,VALIDATIONS!$AA$2:$AB$6,2)          )</f>
        <v/>
      </c>
      <c r="N116" s="113"/>
    </row>
    <row r="117" spans="1:14" x14ac:dyDescent="0.25">
      <c r="A117" s="116"/>
      <c r="B117" s="113"/>
      <c r="C117" s="358"/>
      <c r="D117" s="113"/>
      <c r="E117" s="199"/>
      <c r="F117" s="199"/>
      <c r="G117" s="113"/>
      <c r="H117" s="358"/>
      <c r="I117" s="358"/>
      <c r="J117" s="358"/>
      <c r="M117" s="106" t="str">
        <f>IF(OR(H117="",I117="",J117="",K117="",L117=""),"",        L117*VLOOKUP(H117,VALIDATIONS!$X$2:$Y$9,2) + K117*VLOOKUP(J117,VALIDATIONS!$AA$2:$AB$6,2)          )</f>
        <v/>
      </c>
      <c r="N117" s="113"/>
    </row>
    <row r="118" spans="1:14" x14ac:dyDescent="0.25">
      <c r="A118" s="116"/>
      <c r="B118" s="113"/>
      <c r="C118" s="358"/>
      <c r="D118" s="113"/>
      <c r="E118" s="199"/>
      <c r="F118" s="199"/>
      <c r="G118" s="113"/>
      <c r="H118" s="358"/>
      <c r="I118" s="358"/>
      <c r="J118" s="358"/>
      <c r="M118" s="106" t="str">
        <f>IF(OR(H118="",I118="",J118="",K118="",L118=""),"",        L118*VLOOKUP(H118,VALIDATIONS!$X$2:$Y$9,2) + K118*VLOOKUP(J118,VALIDATIONS!$AA$2:$AB$6,2)          )</f>
        <v/>
      </c>
      <c r="N118" s="113"/>
    </row>
    <row r="119" spans="1:14" x14ac:dyDescent="0.25">
      <c r="A119" s="116"/>
      <c r="B119" s="113"/>
      <c r="C119" s="358"/>
      <c r="D119" s="113"/>
      <c r="E119" s="199"/>
      <c r="F119" s="199"/>
      <c r="G119" s="113"/>
      <c r="H119" s="358"/>
      <c r="I119" s="358"/>
      <c r="J119" s="358"/>
      <c r="M119" s="106" t="str">
        <f>IF(OR(H119="",I119="",J119="",K119="",L119=""),"",        L119*VLOOKUP(H119,VALIDATIONS!$X$2:$Y$9,2) + K119*VLOOKUP(J119,VALIDATIONS!$AA$2:$AB$6,2)          )</f>
        <v/>
      </c>
      <c r="N119" s="113"/>
    </row>
    <row r="120" spans="1:14" x14ac:dyDescent="0.25">
      <c r="A120" s="116"/>
      <c r="B120" s="113"/>
      <c r="C120" s="358"/>
      <c r="D120" s="113"/>
      <c r="E120" s="199"/>
      <c r="F120" s="199"/>
      <c r="G120" s="113"/>
      <c r="H120" s="358"/>
      <c r="I120" s="358"/>
      <c r="J120" s="358"/>
      <c r="M120" s="106" t="str">
        <f>IF(OR(H120="",I120="",J120="",K120="",L120=""),"",        L120*VLOOKUP(H120,VALIDATIONS!$X$2:$Y$9,2) + K120*VLOOKUP(J120,VALIDATIONS!$AA$2:$AB$6,2)          )</f>
        <v/>
      </c>
      <c r="N120" s="113"/>
    </row>
    <row r="121" spans="1:14" x14ac:dyDescent="0.25">
      <c r="A121" s="116"/>
      <c r="B121" s="113"/>
      <c r="C121" s="358"/>
      <c r="D121" s="113"/>
      <c r="E121" s="199"/>
      <c r="F121" s="199"/>
      <c r="G121" s="113"/>
      <c r="H121" s="358"/>
      <c r="I121" s="358"/>
      <c r="J121" s="358"/>
      <c r="M121" s="106" t="str">
        <f>IF(OR(H121="",I121="",J121="",K121="",L121=""),"",        L121*VLOOKUP(H121,VALIDATIONS!$X$2:$Y$9,2) + K121*VLOOKUP(J121,VALIDATIONS!$AA$2:$AB$6,2)          )</f>
        <v/>
      </c>
      <c r="N121" s="113"/>
    </row>
    <row r="122" spans="1:14" x14ac:dyDescent="0.25">
      <c r="A122" s="116"/>
      <c r="B122" s="113"/>
      <c r="C122" s="358"/>
      <c r="D122" s="113"/>
      <c r="E122" s="199"/>
      <c r="F122" s="199"/>
      <c r="G122" s="113"/>
      <c r="H122" s="358"/>
      <c r="I122" s="358"/>
      <c r="J122" s="358"/>
      <c r="M122" s="106" t="str">
        <f>IF(OR(H122="",I122="",J122="",K122="",L122=""),"",        L122*VLOOKUP(H122,VALIDATIONS!$X$2:$Y$9,2) + K122*VLOOKUP(J122,VALIDATIONS!$AA$2:$AB$6,2)          )</f>
        <v/>
      </c>
      <c r="N122" s="113"/>
    </row>
    <row r="123" spans="1:14" x14ac:dyDescent="0.25">
      <c r="A123" s="116"/>
      <c r="B123" s="113"/>
      <c r="C123" s="358"/>
      <c r="D123" s="113"/>
      <c r="E123" s="199"/>
      <c r="F123" s="199"/>
      <c r="G123" s="113"/>
      <c r="H123" s="358"/>
      <c r="I123" s="358"/>
      <c r="J123" s="358"/>
      <c r="M123" s="106" t="str">
        <f>IF(OR(H123="",I123="",J123="",K123="",L123=""),"",        L123*VLOOKUP(H123,VALIDATIONS!$X$2:$Y$9,2) + K123*VLOOKUP(J123,VALIDATIONS!$AA$2:$AB$6,2)          )</f>
        <v/>
      </c>
      <c r="N123" s="113"/>
    </row>
    <row r="124" spans="1:14" x14ac:dyDescent="0.25">
      <c r="A124" s="116"/>
      <c r="B124" s="113"/>
      <c r="C124" s="358"/>
      <c r="D124" s="113"/>
      <c r="E124" s="199"/>
      <c r="F124" s="199"/>
      <c r="G124" s="113"/>
      <c r="H124" s="358"/>
      <c r="I124" s="358"/>
      <c r="J124" s="358"/>
      <c r="M124" s="106" t="str">
        <f>IF(OR(H124="",I124="",J124="",K124="",L124=""),"",        L124*VLOOKUP(H124,VALIDATIONS!$X$2:$Y$9,2) + K124*VLOOKUP(J124,VALIDATIONS!$AA$2:$AB$6,2)          )</f>
        <v/>
      </c>
      <c r="N124" s="113"/>
    </row>
    <row r="125" spans="1:14" x14ac:dyDescent="0.25">
      <c r="A125" s="116"/>
      <c r="B125" s="113"/>
      <c r="C125" s="358"/>
      <c r="D125" s="113"/>
      <c r="E125" s="199"/>
      <c r="F125" s="199"/>
      <c r="G125" s="113"/>
      <c r="H125" s="358"/>
      <c r="I125" s="358"/>
      <c r="J125" s="358"/>
      <c r="M125" s="106" t="str">
        <f>IF(OR(H125="",I125="",J125="",K125="",L125=""),"",        L125*VLOOKUP(H125,VALIDATIONS!$X$2:$Y$9,2) + K125*VLOOKUP(J125,VALIDATIONS!$AA$2:$AB$6,2)          )</f>
        <v/>
      </c>
      <c r="N125" s="113"/>
    </row>
    <row r="126" spans="1:14" x14ac:dyDescent="0.25">
      <c r="A126" s="116"/>
      <c r="B126" s="113"/>
      <c r="C126" s="358"/>
      <c r="D126" s="113"/>
      <c r="E126" s="199"/>
      <c r="F126" s="199"/>
      <c r="G126" s="113"/>
      <c r="H126" s="358"/>
      <c r="I126" s="358"/>
      <c r="J126" s="358"/>
      <c r="M126" s="106" t="str">
        <f>IF(OR(H126="",I126="",J126="",K126="",L126=""),"",        L126*VLOOKUP(H126,VALIDATIONS!$X$2:$Y$9,2) + K126*VLOOKUP(J126,VALIDATIONS!$AA$2:$AB$6,2)          )</f>
        <v/>
      </c>
      <c r="N126" s="113"/>
    </row>
    <row r="127" spans="1:14" x14ac:dyDescent="0.25">
      <c r="A127" s="116"/>
      <c r="B127" s="113"/>
      <c r="C127" s="358"/>
      <c r="D127" s="113"/>
      <c r="E127" s="199"/>
      <c r="F127" s="199"/>
      <c r="G127" s="113"/>
      <c r="H127" s="358"/>
      <c r="I127" s="358"/>
      <c r="J127" s="358"/>
      <c r="M127" s="106" t="str">
        <f>IF(OR(H127="",I127="",J127="",K127="",L127=""),"",        L127*VLOOKUP(H127,VALIDATIONS!$X$2:$Y$9,2) + K127*VLOOKUP(J127,VALIDATIONS!$AA$2:$AB$6,2)          )</f>
        <v/>
      </c>
      <c r="N127" s="113"/>
    </row>
    <row r="128" spans="1:14" x14ac:dyDescent="0.25">
      <c r="A128" s="116"/>
      <c r="B128" s="113"/>
      <c r="C128" s="358"/>
      <c r="D128" s="113"/>
      <c r="E128" s="199"/>
      <c r="F128" s="199"/>
      <c r="G128" s="113"/>
      <c r="H128" s="358"/>
      <c r="I128" s="358"/>
      <c r="J128" s="358"/>
      <c r="M128" s="106" t="str">
        <f>IF(OR(H128="",I128="",J128="",K128="",L128=""),"",        L128*VLOOKUP(H128,VALIDATIONS!$X$2:$Y$9,2) + K128*VLOOKUP(J128,VALIDATIONS!$AA$2:$AB$6,2)          )</f>
        <v/>
      </c>
      <c r="N128" s="113"/>
    </row>
    <row r="129" spans="1:14" x14ac:dyDescent="0.25">
      <c r="A129" s="116"/>
      <c r="B129" s="113"/>
      <c r="C129" s="358"/>
      <c r="D129" s="113"/>
      <c r="E129" s="199"/>
      <c r="F129" s="199"/>
      <c r="G129" s="113"/>
      <c r="H129" s="358"/>
      <c r="I129" s="358"/>
      <c r="J129" s="358"/>
      <c r="M129" s="106" t="str">
        <f>IF(OR(H129="",I129="",J129="",K129="",L129=""),"",        L129*VLOOKUP(H129,VALIDATIONS!$X$2:$Y$9,2) + K129*VLOOKUP(J129,VALIDATIONS!$AA$2:$AB$6,2)          )</f>
        <v/>
      </c>
      <c r="N129" s="113"/>
    </row>
    <row r="130" spans="1:14" x14ac:dyDescent="0.25">
      <c r="A130" s="116"/>
      <c r="B130" s="113"/>
      <c r="C130" s="358"/>
      <c r="D130" s="113"/>
      <c r="E130" s="199"/>
      <c r="F130" s="199"/>
      <c r="G130" s="113"/>
      <c r="H130" s="358"/>
      <c r="I130" s="358"/>
      <c r="J130" s="358"/>
      <c r="M130" s="106" t="str">
        <f>IF(OR(H130="",I130="",J130="",K130="",L130=""),"",        L130*VLOOKUP(H130,VALIDATIONS!$X$2:$Y$9,2) + K130*VLOOKUP(J130,VALIDATIONS!$AA$2:$AB$6,2)          )</f>
        <v/>
      </c>
      <c r="N130" s="113"/>
    </row>
    <row r="131" spans="1:14" x14ac:dyDescent="0.25">
      <c r="A131" s="116"/>
      <c r="B131" s="113"/>
      <c r="C131" s="358"/>
      <c r="D131" s="113"/>
      <c r="E131" s="199"/>
      <c r="F131" s="199"/>
      <c r="G131" s="113"/>
      <c r="H131" s="358"/>
      <c r="I131" s="358"/>
      <c r="J131" s="358"/>
      <c r="M131" s="106" t="str">
        <f>IF(OR(H131="",I131="",J131="",K131="",L131=""),"",        L131*VLOOKUP(H131,VALIDATIONS!$X$2:$Y$9,2) + K131*VLOOKUP(J131,VALIDATIONS!$AA$2:$AB$6,2)          )</f>
        <v/>
      </c>
      <c r="N131" s="113"/>
    </row>
    <row r="132" spans="1:14" x14ac:dyDescent="0.25">
      <c r="A132" s="116"/>
      <c r="B132" s="113"/>
      <c r="C132" s="358"/>
      <c r="D132" s="113"/>
      <c r="E132" s="199"/>
      <c r="F132" s="199"/>
      <c r="G132" s="113"/>
      <c r="H132" s="358"/>
      <c r="I132" s="358"/>
      <c r="J132" s="358"/>
      <c r="M132" s="106" t="str">
        <f>IF(OR(H132="",I132="",J132="",K132="",L132=""),"",        L132*VLOOKUP(H132,VALIDATIONS!$X$2:$Y$9,2) + K132*VLOOKUP(J132,VALIDATIONS!$AA$2:$AB$6,2)          )</f>
        <v/>
      </c>
      <c r="N132" s="113"/>
    </row>
    <row r="133" spans="1:14" x14ac:dyDescent="0.25">
      <c r="A133" s="116"/>
      <c r="B133" s="113"/>
      <c r="C133" s="358"/>
      <c r="D133" s="113"/>
      <c r="E133" s="199"/>
      <c r="F133" s="199"/>
      <c r="G133" s="113"/>
      <c r="H133" s="358"/>
      <c r="I133" s="358"/>
      <c r="J133" s="358"/>
      <c r="M133" s="106" t="str">
        <f>IF(OR(H133="",I133="",J133="",K133="",L133=""),"",        L133*VLOOKUP(H133,VALIDATIONS!$X$2:$Y$9,2) + K133*VLOOKUP(J133,VALIDATIONS!$AA$2:$AB$6,2)          )</f>
        <v/>
      </c>
      <c r="N133" s="113"/>
    </row>
    <row r="134" spans="1:14" x14ac:dyDescent="0.25">
      <c r="A134" s="116"/>
      <c r="B134" s="113"/>
      <c r="C134" s="358"/>
      <c r="D134" s="113"/>
      <c r="E134" s="199"/>
      <c r="F134" s="199"/>
      <c r="G134" s="113"/>
      <c r="H134" s="358"/>
      <c r="I134" s="358"/>
      <c r="J134" s="358"/>
      <c r="M134" s="106" t="str">
        <f>IF(OR(H134="",I134="",J134="",K134="",L134=""),"",        L134*VLOOKUP(H134,VALIDATIONS!$X$2:$Y$9,2) + K134*VLOOKUP(J134,VALIDATIONS!$AA$2:$AB$6,2)          )</f>
        <v/>
      </c>
      <c r="N134" s="113"/>
    </row>
    <row r="135" spans="1:14" x14ac:dyDescent="0.25">
      <c r="A135" s="116"/>
      <c r="B135" s="113"/>
      <c r="C135" s="358"/>
      <c r="D135" s="113"/>
      <c r="E135" s="199"/>
      <c r="F135" s="199"/>
      <c r="G135" s="113"/>
      <c r="H135" s="358"/>
      <c r="I135" s="358"/>
      <c r="J135" s="358"/>
      <c r="M135" s="106" t="str">
        <f>IF(OR(H135="",I135="",J135="",K135="",L135=""),"",        L135*VLOOKUP(H135,VALIDATIONS!$X$2:$Y$9,2) + K135*VLOOKUP(J135,VALIDATIONS!$AA$2:$AB$6,2)          )</f>
        <v/>
      </c>
      <c r="N135" s="113"/>
    </row>
    <row r="136" spans="1:14" x14ac:dyDescent="0.25">
      <c r="A136" s="116"/>
      <c r="B136" s="113"/>
      <c r="C136" s="358"/>
      <c r="D136" s="113"/>
      <c r="E136" s="199"/>
      <c r="F136" s="199"/>
      <c r="G136" s="113"/>
      <c r="H136" s="358"/>
      <c r="I136" s="358"/>
      <c r="J136" s="358"/>
      <c r="M136" s="106" t="str">
        <f>IF(OR(H136="",I136="",J136="",K136="",L136=""),"",        L136*VLOOKUP(H136,VALIDATIONS!$X$2:$Y$9,2) + K136*VLOOKUP(J136,VALIDATIONS!$AA$2:$AB$6,2)          )</f>
        <v/>
      </c>
      <c r="N136" s="113"/>
    </row>
    <row r="137" spans="1:14" x14ac:dyDescent="0.25">
      <c r="A137" s="116"/>
      <c r="B137" s="113"/>
      <c r="C137" s="358"/>
      <c r="D137" s="113"/>
      <c r="E137" s="199"/>
      <c r="F137" s="199"/>
      <c r="G137" s="113"/>
      <c r="H137" s="358"/>
      <c r="I137" s="358"/>
      <c r="J137" s="358"/>
      <c r="M137" s="106" t="str">
        <f>IF(OR(H137="",I137="",J137="",K137="",L137=""),"",        L137*VLOOKUP(H137,VALIDATIONS!$X$2:$Y$9,2) + K137*VLOOKUP(J137,VALIDATIONS!$AA$2:$AB$6,2)          )</f>
        <v/>
      </c>
      <c r="N137" s="113"/>
    </row>
    <row r="138" spans="1:14" x14ac:dyDescent="0.25">
      <c r="A138" s="116"/>
      <c r="B138" s="113"/>
      <c r="C138" s="358"/>
      <c r="D138" s="113"/>
      <c r="E138" s="199"/>
      <c r="F138" s="199"/>
      <c r="G138" s="113"/>
      <c r="H138" s="358"/>
      <c r="I138" s="358"/>
      <c r="J138" s="358"/>
      <c r="M138" s="106" t="str">
        <f>IF(OR(H138="",I138="",J138="",K138="",L138=""),"",        L138*VLOOKUP(H138,VALIDATIONS!$X$2:$Y$9,2) + K138*VLOOKUP(J138,VALIDATIONS!$AA$2:$AB$6,2)          )</f>
        <v/>
      </c>
      <c r="N138" s="113"/>
    </row>
    <row r="139" spans="1:14" x14ac:dyDescent="0.25">
      <c r="A139" s="116"/>
      <c r="B139" s="113"/>
      <c r="C139" s="358"/>
      <c r="D139" s="113"/>
      <c r="E139" s="199"/>
      <c r="F139" s="199"/>
      <c r="G139" s="113"/>
      <c r="H139" s="358"/>
      <c r="I139" s="358"/>
      <c r="J139" s="358"/>
      <c r="M139" s="106" t="str">
        <f>IF(OR(H139="",I139="",J139="",K139="",L139=""),"",        L139*VLOOKUP(H139,VALIDATIONS!$X$2:$Y$9,2) + K139*VLOOKUP(J139,VALIDATIONS!$AA$2:$AB$6,2)          )</f>
        <v/>
      </c>
      <c r="N139" s="113"/>
    </row>
    <row r="140" spans="1:14" x14ac:dyDescent="0.25">
      <c r="A140" s="116"/>
      <c r="B140" s="113"/>
      <c r="C140" s="358"/>
      <c r="D140" s="113"/>
      <c r="E140" s="199"/>
      <c r="F140" s="199"/>
      <c r="G140" s="113"/>
      <c r="H140" s="358"/>
      <c r="I140" s="358"/>
      <c r="J140" s="358"/>
      <c r="M140" s="106" t="str">
        <f>IF(OR(H140="",I140="",J140="",K140="",L140=""),"",        L140*VLOOKUP(H140,VALIDATIONS!$X$2:$Y$9,2) + K140*VLOOKUP(J140,VALIDATIONS!$AA$2:$AB$6,2)          )</f>
        <v/>
      </c>
      <c r="N140" s="113"/>
    </row>
    <row r="141" spans="1:14" x14ac:dyDescent="0.25">
      <c r="A141" s="116"/>
      <c r="B141" s="113"/>
      <c r="C141" s="358"/>
      <c r="D141" s="113"/>
      <c r="E141" s="199"/>
      <c r="F141" s="199"/>
      <c r="G141" s="113"/>
      <c r="H141" s="358"/>
      <c r="I141" s="358"/>
      <c r="J141" s="358"/>
      <c r="M141" s="106" t="str">
        <f>IF(OR(H141="",I141="",J141="",K141="",L141=""),"",        L141*VLOOKUP(H141,VALIDATIONS!$X$2:$Y$9,2) + K141*VLOOKUP(J141,VALIDATIONS!$AA$2:$AB$6,2)          )</f>
        <v/>
      </c>
      <c r="N141" s="113"/>
    </row>
    <row r="142" spans="1:14" x14ac:dyDescent="0.25">
      <c r="A142" s="116"/>
      <c r="B142" s="113"/>
      <c r="C142" s="358"/>
      <c r="D142" s="113"/>
      <c r="E142" s="199"/>
      <c r="F142" s="199"/>
      <c r="G142" s="113"/>
      <c r="H142" s="358"/>
      <c r="I142" s="358"/>
      <c r="J142" s="358"/>
      <c r="M142" s="106" t="str">
        <f>IF(OR(H142="",I142="",J142="",K142="",L142=""),"",        L142*VLOOKUP(H142,VALIDATIONS!$X$2:$Y$9,2) + K142*VLOOKUP(J142,VALIDATIONS!$AA$2:$AB$6,2)          )</f>
        <v/>
      </c>
      <c r="N142" s="113"/>
    </row>
    <row r="143" spans="1:14" x14ac:dyDescent="0.25">
      <c r="A143" s="116"/>
      <c r="B143" s="113"/>
      <c r="C143" s="358"/>
      <c r="D143" s="113"/>
      <c r="E143" s="199"/>
      <c r="F143" s="199"/>
      <c r="G143" s="113"/>
      <c r="H143" s="358"/>
      <c r="I143" s="358"/>
      <c r="J143" s="358"/>
      <c r="M143" s="106" t="str">
        <f>IF(OR(H143="",I143="",J143="",K143="",L143=""),"",        L143*VLOOKUP(H143,VALIDATIONS!$X$2:$Y$9,2) + K143*VLOOKUP(J143,VALIDATIONS!$AA$2:$AB$6,2)          )</f>
        <v/>
      </c>
      <c r="N143" s="113"/>
    </row>
    <row r="144" spans="1:14" x14ac:dyDescent="0.25">
      <c r="A144" s="116"/>
      <c r="B144" s="113"/>
      <c r="C144" s="358"/>
      <c r="D144" s="113"/>
      <c r="E144" s="199"/>
      <c r="F144" s="199"/>
      <c r="G144" s="113"/>
      <c r="H144" s="358"/>
      <c r="I144" s="358"/>
      <c r="J144" s="358"/>
      <c r="M144" s="106" t="str">
        <f>IF(OR(H144="",I144="",J144="",K144="",L144=""),"",        L144*VLOOKUP(H144,VALIDATIONS!$X$2:$Y$9,2) + K144*VLOOKUP(J144,VALIDATIONS!$AA$2:$AB$6,2)          )</f>
        <v/>
      </c>
      <c r="N144" s="113"/>
    </row>
    <row r="145" spans="1:14" x14ac:dyDescent="0.25">
      <c r="A145" s="116"/>
      <c r="B145" s="113"/>
      <c r="C145" s="358"/>
      <c r="D145" s="113"/>
      <c r="E145" s="199"/>
      <c r="F145" s="199"/>
      <c r="G145" s="113"/>
      <c r="H145" s="358"/>
      <c r="I145" s="358"/>
      <c r="J145" s="358"/>
      <c r="M145" s="106" t="str">
        <f>IF(OR(H145="",I145="",J145="",K145="",L145=""),"",        L145*VLOOKUP(H145,VALIDATIONS!$X$2:$Y$9,2) + K145*VLOOKUP(J145,VALIDATIONS!$AA$2:$AB$6,2)          )</f>
        <v/>
      </c>
      <c r="N145" s="113"/>
    </row>
    <row r="146" spans="1:14" x14ac:dyDescent="0.25">
      <c r="A146" s="116"/>
      <c r="B146" s="113"/>
      <c r="C146" s="358"/>
      <c r="D146" s="113"/>
      <c r="E146" s="199"/>
      <c r="F146" s="199"/>
      <c r="G146" s="113"/>
      <c r="H146" s="358"/>
      <c r="I146" s="358"/>
      <c r="J146" s="358"/>
      <c r="M146" s="106" t="str">
        <f>IF(OR(H146="",I146="",J146="",K146="",L146=""),"",        L146*VLOOKUP(H146,VALIDATIONS!$X$2:$Y$9,2) + K146*VLOOKUP(J146,VALIDATIONS!$AA$2:$AB$6,2)          )</f>
        <v/>
      </c>
      <c r="N146" s="113"/>
    </row>
    <row r="147" spans="1:14" x14ac:dyDescent="0.25">
      <c r="A147" s="116"/>
      <c r="B147" s="113"/>
      <c r="C147" s="358"/>
      <c r="D147" s="113"/>
      <c r="E147" s="199"/>
      <c r="F147" s="199"/>
      <c r="G147" s="113"/>
      <c r="H147" s="358"/>
      <c r="I147" s="358"/>
      <c r="J147" s="358"/>
      <c r="M147" s="106" t="str">
        <f>IF(OR(H147="",I147="",J147="",K147="",L147=""),"",        L147*VLOOKUP(H147,VALIDATIONS!$X$2:$Y$9,2) + K147*VLOOKUP(J147,VALIDATIONS!$AA$2:$AB$6,2)          )</f>
        <v/>
      </c>
      <c r="N147" s="113"/>
    </row>
    <row r="148" spans="1:14" x14ac:dyDescent="0.25">
      <c r="A148" s="116"/>
      <c r="B148" s="113"/>
      <c r="C148" s="358"/>
      <c r="D148" s="113"/>
      <c r="E148" s="199"/>
      <c r="F148" s="199"/>
      <c r="G148" s="113"/>
      <c r="H148" s="358"/>
      <c r="I148" s="358"/>
      <c r="J148" s="358"/>
      <c r="M148" s="106" t="str">
        <f>IF(OR(H148="",I148="",J148="",K148="",L148=""),"",        L148*VLOOKUP(H148,VALIDATIONS!$X$2:$Y$9,2) + K148*VLOOKUP(J148,VALIDATIONS!$AA$2:$AB$6,2)          )</f>
        <v/>
      </c>
      <c r="N148" s="113"/>
    </row>
    <row r="149" spans="1:14" x14ac:dyDescent="0.25">
      <c r="A149" s="116"/>
      <c r="B149" s="113"/>
      <c r="C149" s="358"/>
      <c r="D149" s="113"/>
      <c r="E149" s="199"/>
      <c r="F149" s="199"/>
      <c r="G149" s="113"/>
      <c r="H149" s="358"/>
      <c r="I149" s="358"/>
      <c r="J149" s="358"/>
      <c r="M149" s="106" t="str">
        <f>IF(OR(H149="",I149="",J149="",K149="",L149=""),"",        L149*VLOOKUP(H149,VALIDATIONS!$X$2:$Y$9,2) + K149*VLOOKUP(J149,VALIDATIONS!$AA$2:$AB$6,2)          )</f>
        <v/>
      </c>
      <c r="N149" s="113"/>
    </row>
    <row r="150" spans="1:14" x14ac:dyDescent="0.25">
      <c r="A150" s="116"/>
      <c r="B150" s="113"/>
      <c r="C150" s="358"/>
      <c r="D150" s="113"/>
      <c r="E150" s="199"/>
      <c r="F150" s="199"/>
      <c r="G150" s="113"/>
      <c r="H150" s="358"/>
      <c r="I150" s="358"/>
      <c r="J150" s="358"/>
      <c r="M150" s="106" t="str">
        <f>IF(OR(H150="",I150="",J150="",K150="",L150=""),"",        L150*VLOOKUP(H150,VALIDATIONS!$X$2:$Y$9,2) + K150*VLOOKUP(J150,VALIDATIONS!$AA$2:$AB$6,2)          )</f>
        <v/>
      </c>
      <c r="N150" s="113"/>
    </row>
    <row r="151" spans="1:14" x14ac:dyDescent="0.25">
      <c r="A151" s="116"/>
      <c r="B151" s="113"/>
      <c r="C151" s="358"/>
      <c r="D151" s="113"/>
      <c r="E151" s="199"/>
      <c r="F151" s="199"/>
      <c r="G151" s="113"/>
      <c r="H151" s="358"/>
      <c r="I151" s="358"/>
      <c r="J151" s="358"/>
      <c r="M151" s="106" t="str">
        <f>IF(OR(H151="",I151="",J151="",K151="",L151=""),"",        L151*VLOOKUP(H151,VALIDATIONS!$X$2:$Y$9,2) + K151*VLOOKUP(J151,VALIDATIONS!$AA$2:$AB$6,2)          )</f>
        <v/>
      </c>
      <c r="N151" s="113"/>
    </row>
    <row r="152" spans="1:14" x14ac:dyDescent="0.25">
      <c r="A152" s="116"/>
      <c r="B152" s="113"/>
      <c r="C152" s="358"/>
      <c r="D152" s="113"/>
      <c r="E152" s="199"/>
      <c r="F152" s="199"/>
      <c r="G152" s="113"/>
      <c r="H152" s="358"/>
      <c r="I152" s="358"/>
      <c r="J152" s="358"/>
      <c r="M152" s="106" t="str">
        <f>IF(OR(H152="",I152="",J152="",K152="",L152=""),"",        L152*VLOOKUP(H152,VALIDATIONS!$X$2:$Y$9,2) + K152*VLOOKUP(J152,VALIDATIONS!$AA$2:$AB$6,2)          )</f>
        <v/>
      </c>
      <c r="N152" s="113"/>
    </row>
    <row r="153" spans="1:14" x14ac:dyDescent="0.25">
      <c r="A153" s="116"/>
      <c r="B153" s="113"/>
      <c r="C153" s="358"/>
      <c r="D153" s="113"/>
      <c r="E153" s="199"/>
      <c r="F153" s="199"/>
      <c r="G153" s="113"/>
      <c r="H153" s="358"/>
      <c r="I153" s="358"/>
      <c r="J153" s="358"/>
      <c r="M153" s="106" t="str">
        <f>IF(OR(H153="",I153="",J153="",K153="",L153=""),"",        L153*VLOOKUP(H153,VALIDATIONS!$X$2:$Y$9,2) + K153*VLOOKUP(J153,VALIDATIONS!$AA$2:$AB$6,2)          )</f>
        <v/>
      </c>
      <c r="N153" s="113"/>
    </row>
    <row r="154" spans="1:14" x14ac:dyDescent="0.25">
      <c r="A154" s="116"/>
      <c r="B154" s="113"/>
      <c r="C154" s="358"/>
      <c r="D154" s="113"/>
      <c r="E154" s="199"/>
      <c r="F154" s="199"/>
      <c r="G154" s="113"/>
      <c r="H154" s="358"/>
      <c r="I154" s="358"/>
      <c r="J154" s="358"/>
      <c r="M154" s="106" t="str">
        <f>IF(OR(H154="",I154="",J154="",K154="",L154=""),"",        L154*VLOOKUP(H154,VALIDATIONS!$X$2:$Y$9,2) + K154*VLOOKUP(J154,VALIDATIONS!$AA$2:$AB$6,2)          )</f>
        <v/>
      </c>
      <c r="N154" s="113"/>
    </row>
    <row r="155" spans="1:14" x14ac:dyDescent="0.25">
      <c r="A155" s="116"/>
      <c r="B155" s="113"/>
      <c r="C155" s="358"/>
      <c r="D155" s="113"/>
      <c r="E155" s="199"/>
      <c r="F155" s="199"/>
      <c r="G155" s="113"/>
      <c r="H155" s="358"/>
      <c r="I155" s="358"/>
      <c r="J155" s="358"/>
      <c r="M155" s="106" t="str">
        <f>IF(OR(H155="",I155="",J155="",K155="",L155=""),"",        L155*VLOOKUP(H155,VALIDATIONS!$X$2:$Y$9,2) + K155*VLOOKUP(J155,VALIDATIONS!$AA$2:$AB$6,2)          )</f>
        <v/>
      </c>
      <c r="N155" s="113"/>
    </row>
    <row r="156" spans="1:14" x14ac:dyDescent="0.25">
      <c r="A156" s="116"/>
      <c r="B156" s="113"/>
      <c r="C156" s="358"/>
      <c r="D156" s="113"/>
      <c r="E156" s="199"/>
      <c r="F156" s="199"/>
      <c r="G156" s="113"/>
      <c r="H156" s="358"/>
      <c r="I156" s="358"/>
      <c r="J156" s="358"/>
      <c r="M156" s="106" t="str">
        <f>IF(OR(H156="",I156="",J156="",K156="",L156=""),"",        L156*VLOOKUP(H156,VALIDATIONS!$X$2:$Y$9,2) + K156*VLOOKUP(J156,VALIDATIONS!$AA$2:$AB$6,2)          )</f>
        <v/>
      </c>
      <c r="N156" s="113"/>
    </row>
    <row r="157" spans="1:14" x14ac:dyDescent="0.25">
      <c r="A157" s="116"/>
      <c r="B157" s="113"/>
      <c r="C157" s="358"/>
      <c r="D157" s="113"/>
      <c r="E157" s="199"/>
      <c r="F157" s="199"/>
      <c r="G157" s="113"/>
      <c r="H157" s="358"/>
      <c r="I157" s="358"/>
      <c r="J157" s="358"/>
      <c r="M157" s="106" t="str">
        <f>IF(OR(H157="",I157="",J157="",K157="",L157=""),"",        L157*VLOOKUP(H157,VALIDATIONS!$X$2:$Y$9,2) + K157*VLOOKUP(J157,VALIDATIONS!$AA$2:$AB$6,2)          )</f>
        <v/>
      </c>
      <c r="N157" s="113"/>
    </row>
    <row r="158" spans="1:14" x14ac:dyDescent="0.25">
      <c r="A158" s="116"/>
      <c r="B158" s="113"/>
      <c r="C158" s="358"/>
      <c r="D158" s="113"/>
      <c r="E158" s="199"/>
      <c r="F158" s="199"/>
      <c r="G158" s="113"/>
      <c r="H158" s="358"/>
      <c r="I158" s="358"/>
      <c r="J158" s="358"/>
      <c r="M158" s="106" t="str">
        <f>IF(OR(H158="",I158="",J158="",K158="",L158=""),"",        L158*VLOOKUP(H158,VALIDATIONS!$X$2:$Y$9,2) + K158*VLOOKUP(J158,VALIDATIONS!$AA$2:$AB$6,2)          )</f>
        <v/>
      </c>
      <c r="N158" s="113"/>
    </row>
    <row r="159" spans="1:14" x14ac:dyDescent="0.25">
      <c r="A159" s="116"/>
      <c r="B159" s="113"/>
      <c r="C159" s="358"/>
      <c r="D159" s="113"/>
      <c r="E159" s="199"/>
      <c r="F159" s="199"/>
      <c r="G159" s="113"/>
      <c r="H159" s="358"/>
      <c r="I159" s="358"/>
      <c r="J159" s="358"/>
      <c r="M159" s="106" t="str">
        <f>IF(OR(H159="",I159="",J159="",K159="",L159=""),"",        L159*VLOOKUP(H159,VALIDATIONS!$X$2:$Y$9,2) + K159*VLOOKUP(J159,VALIDATIONS!$AA$2:$AB$6,2)          )</f>
        <v/>
      </c>
      <c r="N159" s="113"/>
    </row>
    <row r="160" spans="1:14" x14ac:dyDescent="0.25">
      <c r="A160" s="116"/>
      <c r="B160" s="113"/>
      <c r="C160" s="358"/>
      <c r="D160" s="113"/>
      <c r="E160" s="199"/>
      <c r="F160" s="199"/>
      <c r="G160" s="113"/>
      <c r="H160" s="358"/>
      <c r="I160" s="358"/>
      <c r="J160" s="358"/>
      <c r="M160" s="106" t="str">
        <f>IF(OR(H160="",I160="",J160="",K160="",L160=""),"",        L160*VLOOKUP(H160,VALIDATIONS!$X$2:$Y$9,2) + K160*VLOOKUP(J160,VALIDATIONS!$AA$2:$AB$6,2)          )</f>
        <v/>
      </c>
      <c r="N160" s="113"/>
    </row>
    <row r="161" spans="1:14" x14ac:dyDescent="0.25">
      <c r="A161" s="116"/>
      <c r="B161" s="113"/>
      <c r="C161" s="358"/>
      <c r="D161" s="113"/>
      <c r="E161" s="199"/>
      <c r="F161" s="199"/>
      <c r="G161" s="113"/>
      <c r="H161" s="358"/>
      <c r="I161" s="358"/>
      <c r="J161" s="358"/>
      <c r="M161" s="106" t="str">
        <f>IF(OR(H161="",I161="",J161="",K161="",L161=""),"",        L161*VLOOKUP(H161,VALIDATIONS!$X$2:$Y$9,2) + K161*VLOOKUP(J161,VALIDATIONS!$AA$2:$AB$6,2)          )</f>
        <v/>
      </c>
      <c r="N161" s="113"/>
    </row>
    <row r="162" spans="1:14" x14ac:dyDescent="0.25">
      <c r="A162" s="116"/>
      <c r="B162" s="113"/>
      <c r="C162" s="358"/>
      <c r="D162" s="113"/>
      <c r="E162" s="199"/>
      <c r="F162" s="199"/>
      <c r="G162" s="113"/>
      <c r="H162" s="358"/>
      <c r="I162" s="358"/>
      <c r="J162" s="358"/>
      <c r="M162" s="106" t="str">
        <f>IF(OR(H162="",I162="",J162="",K162="",L162=""),"",        L162*VLOOKUP(H162,VALIDATIONS!$X$2:$Y$9,2) + K162*VLOOKUP(J162,VALIDATIONS!$AA$2:$AB$6,2)          )</f>
        <v/>
      </c>
      <c r="N162" s="113"/>
    </row>
    <row r="163" spans="1:14" x14ac:dyDescent="0.25">
      <c r="A163" s="116"/>
      <c r="B163" s="113"/>
      <c r="C163" s="358"/>
      <c r="D163" s="113"/>
      <c r="E163" s="199"/>
      <c r="F163" s="199"/>
      <c r="G163" s="113"/>
      <c r="H163" s="358"/>
      <c r="I163" s="358"/>
      <c r="J163" s="358"/>
      <c r="M163" s="106" t="str">
        <f>IF(OR(H163="",I163="",J163="",K163="",L163=""),"",        L163*VLOOKUP(H163,VALIDATIONS!$X$2:$Y$9,2) + K163*VLOOKUP(J163,VALIDATIONS!$AA$2:$AB$6,2)          )</f>
        <v/>
      </c>
      <c r="N163" s="113"/>
    </row>
    <row r="164" spans="1:14" x14ac:dyDescent="0.25">
      <c r="A164" s="116"/>
      <c r="B164" s="113"/>
      <c r="C164" s="358"/>
      <c r="D164" s="113"/>
      <c r="E164" s="199"/>
      <c r="F164" s="199"/>
      <c r="G164" s="113"/>
      <c r="H164" s="358"/>
      <c r="I164" s="358"/>
      <c r="J164" s="358"/>
      <c r="M164" s="106" t="str">
        <f>IF(OR(H164="",I164="",J164="",K164="",L164=""),"",        L164*VLOOKUP(H164,VALIDATIONS!$X$2:$Y$9,2) + K164*VLOOKUP(J164,VALIDATIONS!$AA$2:$AB$6,2)          )</f>
        <v/>
      </c>
      <c r="N164" s="113"/>
    </row>
    <row r="165" spans="1:14" x14ac:dyDescent="0.25">
      <c r="A165" s="116"/>
      <c r="B165" s="113"/>
      <c r="C165" s="358"/>
      <c r="D165" s="113"/>
      <c r="E165" s="199"/>
      <c r="F165" s="199"/>
      <c r="G165" s="113"/>
      <c r="H165" s="358"/>
      <c r="I165" s="358"/>
      <c r="J165" s="358"/>
      <c r="M165" s="106" t="str">
        <f>IF(OR(H165="",I165="",J165="",K165="",L165=""),"",        L165*VLOOKUP(H165,VALIDATIONS!$X$2:$Y$9,2) + K165*VLOOKUP(J165,VALIDATIONS!$AA$2:$AB$6,2)          )</f>
        <v/>
      </c>
      <c r="N165" s="113"/>
    </row>
    <row r="166" spans="1:14" x14ac:dyDescent="0.25">
      <c r="A166" s="116"/>
      <c r="B166" s="113"/>
      <c r="C166" s="358"/>
      <c r="D166" s="113"/>
      <c r="E166" s="199"/>
      <c r="F166" s="199"/>
      <c r="G166" s="113"/>
      <c r="H166" s="358"/>
      <c r="I166" s="358"/>
      <c r="J166" s="358"/>
      <c r="M166" s="106" t="str">
        <f>IF(OR(H166="",I166="",J166="",K166="",L166=""),"",        L166*VLOOKUP(H166,VALIDATIONS!$X$2:$Y$9,2) + K166*VLOOKUP(J166,VALIDATIONS!$AA$2:$AB$6,2)          )</f>
        <v/>
      </c>
      <c r="N166" s="113"/>
    </row>
    <row r="167" spans="1:14" x14ac:dyDescent="0.25">
      <c r="A167" s="116"/>
      <c r="B167" s="113"/>
      <c r="C167" s="358"/>
      <c r="D167" s="113"/>
      <c r="E167" s="199"/>
      <c r="F167" s="199"/>
      <c r="G167" s="113"/>
      <c r="H167" s="358"/>
      <c r="I167" s="358"/>
      <c r="J167" s="358"/>
      <c r="M167" s="106" t="str">
        <f>IF(OR(H167="",I167="",J167="",K167="",L167=""),"",        L167*VLOOKUP(H167,VALIDATIONS!$X$2:$Y$9,2) + K167*VLOOKUP(J167,VALIDATIONS!$AA$2:$AB$6,2)          )</f>
        <v/>
      </c>
      <c r="N167" s="113"/>
    </row>
    <row r="168" spans="1:14" x14ac:dyDescent="0.25">
      <c r="A168" s="116"/>
      <c r="B168" s="113"/>
      <c r="C168" s="358"/>
      <c r="D168" s="113"/>
      <c r="E168" s="199"/>
      <c r="F168" s="199"/>
      <c r="G168" s="113"/>
      <c r="H168" s="358"/>
      <c r="I168" s="358"/>
      <c r="J168" s="358"/>
      <c r="M168" s="106" t="str">
        <f>IF(OR(H168="",I168="",J168="",K168="",L168=""),"",        L168*VLOOKUP(H168,VALIDATIONS!$X$2:$Y$9,2) + K168*VLOOKUP(J168,VALIDATIONS!$AA$2:$AB$6,2)          )</f>
        <v/>
      </c>
      <c r="N168" s="113"/>
    </row>
    <row r="169" spans="1:14" x14ac:dyDescent="0.25">
      <c r="A169" s="116"/>
      <c r="B169" s="113"/>
      <c r="C169" s="358"/>
      <c r="D169" s="113"/>
      <c r="E169" s="199"/>
      <c r="F169" s="199"/>
      <c r="G169" s="113"/>
      <c r="H169" s="358"/>
      <c r="I169" s="358"/>
      <c r="J169" s="358"/>
      <c r="M169" s="106" t="str">
        <f>IF(OR(H169="",I169="",J169="",K169="",L169=""),"",        L169*VLOOKUP(H169,VALIDATIONS!$X$2:$Y$9,2) + K169*VLOOKUP(J169,VALIDATIONS!$AA$2:$AB$6,2)          )</f>
        <v/>
      </c>
      <c r="N169" s="113"/>
    </row>
    <row r="170" spans="1:14" x14ac:dyDescent="0.25">
      <c r="A170" s="116"/>
      <c r="B170" s="113"/>
      <c r="C170" s="358"/>
      <c r="D170" s="113"/>
      <c r="E170" s="199"/>
      <c r="F170" s="199"/>
      <c r="G170" s="113"/>
      <c r="H170" s="358"/>
      <c r="I170" s="358"/>
      <c r="J170" s="358"/>
      <c r="M170" s="106" t="str">
        <f>IF(OR(H170="",I170="",J170="",K170="",L170=""),"",        L170*VLOOKUP(H170,VALIDATIONS!$X$2:$Y$9,2) + K170*VLOOKUP(J170,VALIDATIONS!$AA$2:$AB$6,2)          )</f>
        <v/>
      </c>
      <c r="N170" s="113"/>
    </row>
    <row r="171" spans="1:14" x14ac:dyDescent="0.25">
      <c r="A171" s="116"/>
      <c r="B171" s="113"/>
      <c r="C171" s="358"/>
      <c r="D171" s="113"/>
      <c r="E171" s="199"/>
      <c r="F171" s="199"/>
      <c r="G171" s="113"/>
      <c r="H171" s="358"/>
      <c r="I171" s="358"/>
      <c r="J171" s="358"/>
      <c r="M171" s="106" t="str">
        <f>IF(OR(H171="",I171="",J171="",K171="",L171=""),"",        L171*VLOOKUP(H171,VALIDATIONS!$X$2:$Y$9,2) + K171*VLOOKUP(J171,VALIDATIONS!$AA$2:$AB$6,2)          )</f>
        <v/>
      </c>
      <c r="N171" s="113"/>
    </row>
    <row r="172" spans="1:14" x14ac:dyDescent="0.25">
      <c r="A172" s="116"/>
      <c r="B172" s="113"/>
      <c r="C172" s="358"/>
      <c r="D172" s="113"/>
      <c r="E172" s="199"/>
      <c r="F172" s="199"/>
      <c r="G172" s="113"/>
      <c r="H172" s="358"/>
      <c r="I172" s="358"/>
      <c r="J172" s="358"/>
      <c r="M172" s="106" t="str">
        <f>IF(OR(H172="",I172="",J172="",K172="",L172=""),"",        L172*VLOOKUP(H172,VALIDATIONS!$X$2:$Y$9,2) + K172*VLOOKUP(J172,VALIDATIONS!$AA$2:$AB$6,2)          )</f>
        <v/>
      </c>
      <c r="N172" s="113"/>
    </row>
    <row r="173" spans="1:14" x14ac:dyDescent="0.25">
      <c r="A173" s="116"/>
      <c r="B173" s="113"/>
      <c r="C173" s="358"/>
      <c r="D173" s="113"/>
      <c r="E173" s="199"/>
      <c r="F173" s="199"/>
      <c r="G173" s="113"/>
      <c r="H173" s="358"/>
      <c r="I173" s="358"/>
      <c r="J173" s="358"/>
      <c r="M173" s="106" t="str">
        <f>IF(OR(H173="",I173="",J173="",K173="",L173=""),"",        L173*VLOOKUP(H173,VALIDATIONS!$X$2:$Y$9,2) + K173*VLOOKUP(J173,VALIDATIONS!$AA$2:$AB$6,2)          )</f>
        <v/>
      </c>
      <c r="N173" s="113"/>
    </row>
    <row r="174" spans="1:14" x14ac:dyDescent="0.25">
      <c r="A174" s="116"/>
      <c r="B174" s="113"/>
      <c r="C174" s="358"/>
      <c r="D174" s="113"/>
      <c r="E174" s="199"/>
      <c r="F174" s="199"/>
      <c r="G174" s="113"/>
      <c r="H174" s="358"/>
      <c r="I174" s="358"/>
      <c r="J174" s="358"/>
      <c r="M174" s="106" t="str">
        <f>IF(OR(H174="",I174="",J174="",K174="",L174=""),"",        L174*VLOOKUP(H174,VALIDATIONS!$X$2:$Y$9,2) + K174*VLOOKUP(J174,VALIDATIONS!$AA$2:$AB$6,2)          )</f>
        <v/>
      </c>
      <c r="N174" s="113"/>
    </row>
    <row r="175" spans="1:14" x14ac:dyDescent="0.25">
      <c r="A175" s="116"/>
      <c r="B175" s="113"/>
      <c r="C175" s="358"/>
      <c r="D175" s="113"/>
      <c r="E175" s="199"/>
      <c r="F175" s="199"/>
      <c r="G175" s="113"/>
      <c r="H175" s="358"/>
      <c r="I175" s="358"/>
      <c r="J175" s="358"/>
      <c r="M175" s="106" t="str">
        <f>IF(OR(H175="",I175="",J175="",K175="",L175=""),"",        L175*VLOOKUP(H175,VALIDATIONS!$X$2:$Y$9,2) + K175*VLOOKUP(J175,VALIDATIONS!$AA$2:$AB$6,2)          )</f>
        <v/>
      </c>
      <c r="N175" s="113"/>
    </row>
    <row r="176" spans="1:14" x14ac:dyDescent="0.25">
      <c r="A176" s="116"/>
      <c r="B176" s="113"/>
      <c r="C176" s="358"/>
      <c r="D176" s="113"/>
      <c r="E176" s="199"/>
      <c r="F176" s="199"/>
      <c r="G176" s="113"/>
      <c r="H176" s="358"/>
      <c r="I176" s="358"/>
      <c r="J176" s="358"/>
      <c r="M176" s="106" t="str">
        <f>IF(OR(H176="",I176="",J176="",K176="",L176=""),"",        L176*VLOOKUP(H176,VALIDATIONS!$X$2:$Y$9,2) + K176*VLOOKUP(J176,VALIDATIONS!$AA$2:$AB$6,2)          )</f>
        <v/>
      </c>
      <c r="N176" s="113"/>
    </row>
    <row r="177" spans="1:14" x14ac:dyDescent="0.25">
      <c r="A177" s="116"/>
      <c r="B177" s="113"/>
      <c r="C177" s="358"/>
      <c r="D177" s="113"/>
      <c r="E177" s="199"/>
      <c r="F177" s="199"/>
      <c r="G177" s="113"/>
      <c r="H177" s="358"/>
      <c r="I177" s="358"/>
      <c r="J177" s="358"/>
      <c r="M177" s="106" t="str">
        <f>IF(OR(H177="",I177="",J177="",K177="",L177=""),"",        L177*VLOOKUP(H177,VALIDATIONS!$X$2:$Y$9,2) + K177*VLOOKUP(J177,VALIDATIONS!$AA$2:$AB$6,2)          )</f>
        <v/>
      </c>
      <c r="N177" s="113"/>
    </row>
    <row r="178" spans="1:14" x14ac:dyDescent="0.25">
      <c r="A178" s="116"/>
      <c r="B178" s="113"/>
      <c r="C178" s="358"/>
      <c r="D178" s="113"/>
      <c r="E178" s="199"/>
      <c r="F178" s="199"/>
      <c r="G178" s="113"/>
      <c r="H178" s="358"/>
      <c r="I178" s="358"/>
      <c r="J178" s="358"/>
      <c r="M178" s="106" t="str">
        <f>IF(OR(H178="",I178="",J178="",K178="",L178=""),"",        L178*VLOOKUP(H178,VALIDATIONS!$X$2:$Y$9,2) + K178*VLOOKUP(J178,VALIDATIONS!$AA$2:$AB$6,2)          )</f>
        <v/>
      </c>
      <c r="N178" s="113"/>
    </row>
    <row r="179" spans="1:14" x14ac:dyDescent="0.25">
      <c r="A179" s="116"/>
      <c r="B179" s="113"/>
      <c r="C179" s="358"/>
      <c r="D179" s="113"/>
      <c r="E179" s="199"/>
      <c r="F179" s="199"/>
      <c r="G179" s="113"/>
      <c r="H179" s="358"/>
      <c r="I179" s="358"/>
      <c r="J179" s="358"/>
      <c r="M179" s="106" t="str">
        <f>IF(OR(H179="",I179="",J179="",K179="",L179=""),"",        L179*VLOOKUP(H179,VALIDATIONS!$X$2:$Y$9,2) + K179*VLOOKUP(J179,VALIDATIONS!$AA$2:$AB$6,2)          )</f>
        <v/>
      </c>
      <c r="N179" s="113"/>
    </row>
    <row r="180" spans="1:14" x14ac:dyDescent="0.25">
      <c r="A180" s="116"/>
      <c r="B180" s="113"/>
      <c r="C180" s="358"/>
      <c r="D180" s="113"/>
      <c r="E180" s="199"/>
      <c r="F180" s="199"/>
      <c r="G180" s="113"/>
      <c r="H180" s="358"/>
      <c r="I180" s="358"/>
      <c r="J180" s="358"/>
      <c r="M180" s="106" t="str">
        <f>IF(OR(H180="",I180="",J180="",K180="",L180=""),"",        L180*VLOOKUP(H180,VALIDATIONS!$X$2:$Y$9,2) + K180*VLOOKUP(J180,VALIDATIONS!$AA$2:$AB$6,2)          )</f>
        <v/>
      </c>
      <c r="N180" s="113"/>
    </row>
    <row r="181" spans="1:14" x14ac:dyDescent="0.25">
      <c r="A181" s="116"/>
      <c r="B181" s="113"/>
      <c r="C181" s="358"/>
      <c r="D181" s="113"/>
      <c r="E181" s="199"/>
      <c r="F181" s="199"/>
      <c r="G181" s="113"/>
      <c r="H181" s="358"/>
      <c r="I181" s="358"/>
      <c r="J181" s="358"/>
      <c r="M181" s="106" t="str">
        <f>IF(OR(H181="",I181="",J181="",K181="",L181=""),"",        L181*VLOOKUP(H181,VALIDATIONS!$X$2:$Y$9,2) + K181*VLOOKUP(J181,VALIDATIONS!$AA$2:$AB$6,2)          )</f>
        <v/>
      </c>
      <c r="N181" s="113"/>
    </row>
    <row r="182" spans="1:14" x14ac:dyDescent="0.25">
      <c r="A182" s="116"/>
      <c r="B182" s="113"/>
      <c r="C182" s="358"/>
      <c r="D182" s="113"/>
      <c r="E182" s="199"/>
      <c r="F182" s="199"/>
      <c r="G182" s="113"/>
      <c r="H182" s="358"/>
      <c r="I182" s="358"/>
      <c r="J182" s="358"/>
      <c r="M182" s="106" t="str">
        <f>IF(OR(H182="",I182="",J182="",K182="",L182=""),"",        L182*VLOOKUP(H182,VALIDATIONS!$X$2:$Y$9,2) + K182*VLOOKUP(J182,VALIDATIONS!$AA$2:$AB$6,2)          )</f>
        <v/>
      </c>
      <c r="N182" s="113"/>
    </row>
    <row r="183" spans="1:14" x14ac:dyDescent="0.25">
      <c r="A183" s="116"/>
      <c r="B183" s="113"/>
      <c r="C183" s="358"/>
      <c r="D183" s="113"/>
      <c r="E183" s="199"/>
      <c r="F183" s="199"/>
      <c r="G183" s="113"/>
      <c r="H183" s="358"/>
      <c r="I183" s="358"/>
      <c r="J183" s="358"/>
      <c r="M183" s="106" t="str">
        <f>IF(OR(H183="",I183="",J183="",K183="",L183=""),"",        L183*VLOOKUP(H183,VALIDATIONS!$X$2:$Y$9,2) + K183*VLOOKUP(J183,VALIDATIONS!$AA$2:$AB$6,2)          )</f>
        <v/>
      </c>
      <c r="N183" s="113"/>
    </row>
    <row r="184" spans="1:14" x14ac:dyDescent="0.25">
      <c r="A184" s="116"/>
      <c r="B184" s="113"/>
      <c r="C184" s="358"/>
      <c r="D184" s="113"/>
      <c r="E184" s="199"/>
      <c r="F184" s="199"/>
      <c r="G184" s="113"/>
      <c r="H184" s="358"/>
      <c r="I184" s="358"/>
      <c r="J184" s="358"/>
      <c r="M184" s="106" t="str">
        <f>IF(OR(H184="",I184="",J184="",K184="",L184=""),"",        L184*VLOOKUP(H184,VALIDATIONS!$X$2:$Y$9,2) + K184*VLOOKUP(J184,VALIDATIONS!$AA$2:$AB$6,2)          )</f>
        <v/>
      </c>
      <c r="N184" s="113"/>
    </row>
    <row r="185" spans="1:14" x14ac:dyDescent="0.25">
      <c r="A185" s="116"/>
      <c r="B185" s="113"/>
      <c r="C185" s="358"/>
      <c r="D185" s="113"/>
      <c r="E185" s="199"/>
      <c r="F185" s="199"/>
      <c r="G185" s="113"/>
      <c r="H185" s="358"/>
      <c r="I185" s="358"/>
      <c r="J185" s="358"/>
      <c r="M185" s="106" t="str">
        <f>IF(OR(H185="",I185="",J185="",K185="",L185=""),"",        L185*VLOOKUP(H185,VALIDATIONS!$X$2:$Y$9,2) + K185*VLOOKUP(J185,VALIDATIONS!$AA$2:$AB$6,2)          )</f>
        <v/>
      </c>
      <c r="N185" s="113"/>
    </row>
    <row r="186" spans="1:14" x14ac:dyDescent="0.25">
      <c r="A186" s="116"/>
      <c r="B186" s="113"/>
      <c r="C186" s="358"/>
      <c r="D186" s="113"/>
      <c r="E186" s="199"/>
      <c r="F186" s="199"/>
      <c r="G186" s="113"/>
      <c r="H186" s="358"/>
      <c r="I186" s="358"/>
      <c r="J186" s="358"/>
      <c r="M186" s="106" t="str">
        <f>IF(OR(H186="",I186="",J186="",K186="",L186=""),"",        L186*VLOOKUP(H186,VALIDATIONS!$X$2:$Y$9,2) + K186*VLOOKUP(J186,VALIDATIONS!$AA$2:$AB$6,2)          )</f>
        <v/>
      </c>
      <c r="N186" s="113"/>
    </row>
    <row r="187" spans="1:14" x14ac:dyDescent="0.25">
      <c r="A187" s="116"/>
      <c r="B187" s="113"/>
      <c r="C187" s="358"/>
      <c r="D187" s="113"/>
      <c r="E187" s="199"/>
      <c r="F187" s="199"/>
      <c r="G187" s="113"/>
      <c r="H187" s="358"/>
      <c r="I187" s="358"/>
      <c r="J187" s="358"/>
      <c r="M187" s="106" t="str">
        <f>IF(OR(H187="",I187="",J187="",K187="",L187=""),"",        L187*VLOOKUP(H187,VALIDATIONS!$X$2:$Y$9,2) + K187*VLOOKUP(J187,VALIDATIONS!$AA$2:$AB$6,2)          )</f>
        <v/>
      </c>
      <c r="N187" s="113"/>
    </row>
    <row r="188" spans="1:14" x14ac:dyDescent="0.25">
      <c r="A188" s="116"/>
      <c r="B188" s="113"/>
      <c r="C188" s="358"/>
      <c r="D188" s="113"/>
      <c r="E188" s="199"/>
      <c r="F188" s="199"/>
      <c r="G188" s="113"/>
      <c r="H188" s="358"/>
      <c r="I188" s="358"/>
      <c r="J188" s="358"/>
      <c r="M188" s="106" t="str">
        <f>IF(OR(H188="",I188="",J188="",K188="",L188=""),"",        L188*VLOOKUP(H188,VALIDATIONS!$X$2:$Y$9,2) + K188*VLOOKUP(J188,VALIDATIONS!$AA$2:$AB$6,2)          )</f>
        <v/>
      </c>
      <c r="N188" s="113"/>
    </row>
    <row r="189" spans="1:14" x14ac:dyDescent="0.25">
      <c r="A189" s="116"/>
      <c r="B189" s="113"/>
      <c r="C189" s="358"/>
      <c r="D189" s="113"/>
      <c r="E189" s="199"/>
      <c r="F189" s="199"/>
      <c r="G189" s="113"/>
      <c r="H189" s="358"/>
      <c r="I189" s="358"/>
      <c r="J189" s="358"/>
      <c r="M189" s="106" t="str">
        <f>IF(OR(H189="",I189="",J189="",K189="",L189=""),"",        L189*VLOOKUP(H189,VALIDATIONS!$X$2:$Y$9,2) + K189*VLOOKUP(J189,VALIDATIONS!$AA$2:$AB$6,2)          )</f>
        <v/>
      </c>
      <c r="N189" s="113"/>
    </row>
    <row r="190" spans="1:14" x14ac:dyDescent="0.25">
      <c r="A190" s="116"/>
      <c r="B190" s="113"/>
      <c r="C190" s="358"/>
      <c r="D190" s="113"/>
      <c r="E190" s="199"/>
      <c r="F190" s="199"/>
      <c r="G190" s="113"/>
      <c r="H190" s="358"/>
      <c r="I190" s="358"/>
      <c r="J190" s="358"/>
      <c r="M190" s="106" t="str">
        <f>IF(OR(H190="",I190="",J190="",K190="",L190=""),"",        L190*VLOOKUP(H190,VALIDATIONS!$X$2:$Y$9,2) + K190*VLOOKUP(J190,VALIDATIONS!$AA$2:$AB$6,2)          )</f>
        <v/>
      </c>
      <c r="N190" s="113"/>
    </row>
    <row r="191" spans="1:14" x14ac:dyDescent="0.25">
      <c r="A191" s="116"/>
      <c r="B191" s="113"/>
      <c r="C191" s="358"/>
      <c r="D191" s="113"/>
      <c r="E191" s="199"/>
      <c r="F191" s="199"/>
      <c r="G191" s="113"/>
      <c r="H191" s="358"/>
      <c r="I191" s="358"/>
      <c r="J191" s="358"/>
      <c r="M191" s="106" t="str">
        <f>IF(OR(H191="",I191="",J191="",K191="",L191=""),"",        L191*VLOOKUP(H191,VALIDATIONS!$X$2:$Y$9,2) + K191*VLOOKUP(J191,VALIDATIONS!$AA$2:$AB$6,2)          )</f>
        <v/>
      </c>
      <c r="N191" s="113"/>
    </row>
    <row r="192" spans="1:14" x14ac:dyDescent="0.25">
      <c r="A192" s="116"/>
      <c r="B192" s="113"/>
      <c r="C192" s="358"/>
      <c r="D192" s="113"/>
      <c r="E192" s="199"/>
      <c r="F192" s="199"/>
      <c r="G192" s="113"/>
      <c r="H192" s="358"/>
      <c r="I192" s="358"/>
      <c r="J192" s="358"/>
      <c r="M192" s="106" t="str">
        <f>IF(OR(H192="",I192="",J192="",K192="",L192=""),"",        L192*VLOOKUP(H192,VALIDATIONS!$X$2:$Y$9,2) + K192*VLOOKUP(J192,VALIDATIONS!$AA$2:$AB$6,2)          )</f>
        <v/>
      </c>
      <c r="N192" s="113"/>
    </row>
    <row r="193" spans="1:14" x14ac:dyDescent="0.25">
      <c r="A193" s="116"/>
      <c r="B193" s="113"/>
      <c r="C193" s="358"/>
      <c r="D193" s="113"/>
      <c r="E193" s="199"/>
      <c r="F193" s="199"/>
      <c r="G193" s="113"/>
      <c r="H193" s="358"/>
      <c r="I193" s="358"/>
      <c r="J193" s="358"/>
      <c r="M193" s="106" t="str">
        <f>IF(OR(H193="",I193="",J193="",K193="",L193=""),"",        L193*VLOOKUP(H193,VALIDATIONS!$X$2:$Y$9,2) + K193*VLOOKUP(J193,VALIDATIONS!$AA$2:$AB$6,2)          )</f>
        <v/>
      </c>
      <c r="N193" s="113"/>
    </row>
    <row r="194" spans="1:14" x14ac:dyDescent="0.25">
      <c r="A194" s="116"/>
      <c r="B194" s="113"/>
      <c r="C194" s="358"/>
      <c r="D194" s="113"/>
      <c r="E194" s="199"/>
      <c r="F194" s="199"/>
      <c r="G194" s="113"/>
      <c r="H194" s="358"/>
      <c r="I194" s="358"/>
      <c r="J194" s="358"/>
      <c r="M194" s="106" t="str">
        <f>IF(OR(H194="",I194="",J194="",K194="",L194=""),"",        L194*VLOOKUP(H194,VALIDATIONS!$X$2:$Y$9,2) + K194*VLOOKUP(J194,VALIDATIONS!$AA$2:$AB$6,2)          )</f>
        <v/>
      </c>
      <c r="N194" s="113"/>
    </row>
    <row r="195" spans="1:14" x14ac:dyDescent="0.25">
      <c r="A195" s="116"/>
      <c r="B195" s="113"/>
      <c r="C195" s="358"/>
      <c r="D195" s="113"/>
      <c r="E195" s="199"/>
      <c r="F195" s="199"/>
      <c r="G195" s="113"/>
      <c r="H195" s="358"/>
      <c r="I195" s="358"/>
      <c r="J195" s="358"/>
      <c r="M195" s="106" t="str">
        <f>IF(OR(H195="",I195="",J195="",K195="",L195=""),"",        L195*VLOOKUP(H195,VALIDATIONS!$X$2:$Y$9,2) + K195*VLOOKUP(J195,VALIDATIONS!$AA$2:$AB$6,2)          )</f>
        <v/>
      </c>
      <c r="N195" s="113"/>
    </row>
    <row r="196" spans="1:14" x14ac:dyDescent="0.25">
      <c r="A196" s="116"/>
      <c r="B196" s="113"/>
      <c r="C196" s="358"/>
      <c r="D196" s="113"/>
      <c r="E196" s="199"/>
      <c r="F196" s="199"/>
      <c r="G196" s="113"/>
      <c r="H196" s="358"/>
      <c r="I196" s="358"/>
      <c r="J196" s="358"/>
      <c r="M196" s="106" t="str">
        <f>IF(OR(H196="",I196="",J196="",K196="",L196=""),"",        L196*VLOOKUP(H196,VALIDATIONS!$X$2:$Y$9,2) + K196*VLOOKUP(J196,VALIDATIONS!$AA$2:$AB$6,2)          )</f>
        <v/>
      </c>
      <c r="N196" s="113"/>
    </row>
    <row r="197" spans="1:14" x14ac:dyDescent="0.25">
      <c r="A197" s="116"/>
      <c r="B197" s="113"/>
      <c r="C197" s="358"/>
      <c r="D197" s="113"/>
      <c r="E197" s="199"/>
      <c r="F197" s="199"/>
      <c r="G197" s="113"/>
      <c r="H197" s="358"/>
      <c r="I197" s="358"/>
      <c r="J197" s="358"/>
      <c r="M197" s="106" t="str">
        <f>IF(OR(H197="",I197="",J197="",K197="",L197=""),"",        L197*VLOOKUP(H197,VALIDATIONS!$X$2:$Y$9,2) + K197*VLOOKUP(J197,VALIDATIONS!$AA$2:$AB$6,2)          )</f>
        <v/>
      </c>
      <c r="N197" s="113"/>
    </row>
    <row r="198" spans="1:14" x14ac:dyDescent="0.25">
      <c r="A198" s="116"/>
      <c r="B198" s="113"/>
      <c r="C198" s="358"/>
      <c r="D198" s="113"/>
      <c r="E198" s="199"/>
      <c r="F198" s="199"/>
      <c r="G198" s="113"/>
      <c r="H198" s="358"/>
      <c r="I198" s="358"/>
      <c r="J198" s="358"/>
      <c r="M198" s="106" t="str">
        <f>IF(OR(H198="",I198="",J198="",K198="",L198=""),"",        L198*VLOOKUP(H198,VALIDATIONS!$X$2:$Y$9,2) + K198*VLOOKUP(J198,VALIDATIONS!$AA$2:$AB$6,2)          )</f>
        <v/>
      </c>
      <c r="N198" s="113"/>
    </row>
    <row r="199" spans="1:14" x14ac:dyDescent="0.25">
      <c r="A199" s="116"/>
      <c r="B199" s="113"/>
      <c r="C199" s="358"/>
      <c r="D199" s="113"/>
      <c r="E199" s="199"/>
      <c r="F199" s="199"/>
      <c r="G199" s="113"/>
      <c r="H199" s="358"/>
      <c r="I199" s="358"/>
      <c r="J199" s="358"/>
      <c r="M199" s="106" t="str">
        <f>IF(OR(H199="",I199="",J199="",K199="",L199=""),"",        L199*VLOOKUP(H199,VALIDATIONS!$X$2:$Y$9,2) + K199*VLOOKUP(J199,VALIDATIONS!$AA$2:$AB$6,2)          )</f>
        <v/>
      </c>
      <c r="N199" s="113"/>
    </row>
    <row r="200" spans="1:14" x14ac:dyDescent="0.25">
      <c r="A200" s="116"/>
      <c r="B200" s="113"/>
      <c r="C200" s="358"/>
      <c r="D200" s="113"/>
      <c r="E200" s="199"/>
      <c r="F200" s="199"/>
      <c r="G200" s="113"/>
      <c r="H200" s="358"/>
      <c r="I200" s="358"/>
      <c r="J200" s="358"/>
      <c r="M200" s="106" t="str">
        <f>IF(OR(H200="",I200="",J200="",K200="",L200=""),"",        L200*VLOOKUP(H200,VALIDATIONS!$X$2:$Y$9,2) + K200*VLOOKUP(J200,VALIDATIONS!$AA$2:$AB$6,2)          )</f>
        <v/>
      </c>
      <c r="N200" s="113"/>
    </row>
    <row r="201" spans="1:14" x14ac:dyDescent="0.25">
      <c r="A201" s="116"/>
      <c r="B201" s="113"/>
      <c r="C201" s="358"/>
      <c r="D201" s="113"/>
      <c r="E201" s="199"/>
      <c r="F201" s="199"/>
      <c r="G201" s="113"/>
      <c r="H201" s="358"/>
      <c r="I201" s="358"/>
      <c r="J201" s="358"/>
      <c r="M201" s="106" t="str">
        <f>IF(OR(H201="",I201="",J201="",K201="",L201=""),"",        L201*VLOOKUP(H201,VALIDATIONS!$X$2:$Y$9,2) + K201*VLOOKUP(J201,VALIDATIONS!$AA$2:$AB$6,2)          )</f>
        <v/>
      </c>
      <c r="N201" s="113"/>
    </row>
    <row r="202" spans="1:14" x14ac:dyDescent="0.25">
      <c r="A202" s="116"/>
      <c r="B202" s="113"/>
      <c r="C202" s="358"/>
      <c r="D202" s="113"/>
      <c r="E202" s="199"/>
      <c r="F202" s="199"/>
      <c r="G202" s="113"/>
      <c r="H202" s="358"/>
      <c r="I202" s="358"/>
      <c r="J202" s="358"/>
      <c r="M202" s="106" t="str">
        <f>IF(OR(H202="",I202="",J202="",K202="",L202=""),"",        L202*VLOOKUP(H202,VALIDATIONS!$X$2:$Y$9,2) + K202*VLOOKUP(J202,VALIDATIONS!$AA$2:$AB$6,2)          )</f>
        <v/>
      </c>
      <c r="N202" s="113"/>
    </row>
    <row r="203" spans="1:14" x14ac:dyDescent="0.25">
      <c r="A203" s="116"/>
      <c r="B203" s="113"/>
      <c r="C203" s="358"/>
      <c r="D203" s="113"/>
      <c r="E203" s="199"/>
      <c r="F203" s="199"/>
      <c r="G203" s="113"/>
      <c r="H203" s="358"/>
      <c r="I203" s="358"/>
      <c r="J203" s="358"/>
      <c r="M203" s="106" t="str">
        <f>IF(OR(H203="",I203="",J203="",K203="",L203=""),"",        L203*VLOOKUP(H203,VALIDATIONS!$X$2:$Y$9,2) + K203*VLOOKUP(J203,VALIDATIONS!$AA$2:$AB$6,2)          )</f>
        <v/>
      </c>
      <c r="N203" s="113"/>
    </row>
    <row r="204" spans="1:14" x14ac:dyDescent="0.25">
      <c r="A204" s="116"/>
      <c r="B204" s="113"/>
      <c r="C204" s="358"/>
      <c r="D204" s="113"/>
      <c r="E204" s="199"/>
      <c r="F204" s="199"/>
      <c r="G204" s="113"/>
      <c r="H204" s="358"/>
      <c r="I204" s="358"/>
      <c r="J204" s="358"/>
      <c r="M204" s="106" t="str">
        <f>IF(OR(H204="",I204="",J204="",K204="",L204=""),"",        L204*VLOOKUP(H204,VALIDATIONS!$X$2:$Y$9,2) + K204*VLOOKUP(J204,VALIDATIONS!$AA$2:$AB$6,2)          )</f>
        <v/>
      </c>
      <c r="N204" s="113"/>
    </row>
    <row r="205" spans="1:14" x14ac:dyDescent="0.25">
      <c r="A205" s="116"/>
      <c r="B205" s="113"/>
      <c r="C205" s="358"/>
      <c r="D205" s="113"/>
      <c r="E205" s="199"/>
      <c r="F205" s="199"/>
      <c r="G205" s="113"/>
      <c r="H205" s="358"/>
      <c r="I205" s="358"/>
      <c r="J205" s="358"/>
      <c r="M205" s="106" t="str">
        <f>IF(OR(H205="",I205="",J205="",K205="",L205=""),"",        L205*VLOOKUP(H205,VALIDATIONS!$X$2:$Y$9,2) + K205*VLOOKUP(J205,VALIDATIONS!$AA$2:$AB$6,2)          )</f>
        <v/>
      </c>
      <c r="N205" s="113"/>
    </row>
    <row r="206" spans="1:14" x14ac:dyDescent="0.25">
      <c r="A206" s="116"/>
      <c r="B206" s="113"/>
      <c r="C206" s="358"/>
      <c r="D206" s="113"/>
      <c r="E206" s="199"/>
      <c r="F206" s="199"/>
      <c r="G206" s="113"/>
      <c r="H206" s="358"/>
      <c r="I206" s="358"/>
      <c r="J206" s="358"/>
      <c r="M206" s="106" t="str">
        <f>IF(OR(H206="",I206="",J206="",K206="",L206=""),"",        L206*VLOOKUP(H206,VALIDATIONS!$X$2:$Y$9,2) + K206*VLOOKUP(J206,VALIDATIONS!$AA$2:$AB$6,2)          )</f>
        <v/>
      </c>
      <c r="N206" s="113"/>
    </row>
    <row r="207" spans="1:14" x14ac:dyDescent="0.25">
      <c r="A207" s="116"/>
      <c r="B207" s="113"/>
      <c r="C207" s="358"/>
      <c r="D207" s="113"/>
      <c r="E207" s="199"/>
      <c r="F207" s="199"/>
      <c r="G207" s="113"/>
      <c r="H207" s="358"/>
      <c r="I207" s="358"/>
      <c r="J207" s="358"/>
      <c r="M207" s="106" t="str">
        <f>IF(OR(H207="",I207="",J207="",K207="",L207=""),"",        L207*VLOOKUP(H207,VALIDATIONS!$X$2:$Y$9,2) + K207*VLOOKUP(J207,VALIDATIONS!$AA$2:$AB$6,2)          )</f>
        <v/>
      </c>
      <c r="N207" s="113"/>
    </row>
    <row r="208" spans="1:14" x14ac:dyDescent="0.25">
      <c r="A208" s="116"/>
      <c r="B208" s="113"/>
      <c r="C208" s="358"/>
      <c r="D208" s="113"/>
      <c r="E208" s="199"/>
      <c r="F208" s="199"/>
      <c r="G208" s="113"/>
      <c r="H208" s="358"/>
      <c r="I208" s="358"/>
      <c r="J208" s="358"/>
      <c r="M208" s="106" t="str">
        <f>IF(OR(H208="",I208="",J208="",K208="",L208=""),"",        L208*VLOOKUP(H208,VALIDATIONS!$X$2:$Y$9,2) + K208*VLOOKUP(J208,VALIDATIONS!$AA$2:$AB$6,2)          )</f>
        <v/>
      </c>
      <c r="N208" s="113"/>
    </row>
    <row r="209" spans="1:14" x14ac:dyDescent="0.25">
      <c r="A209" s="116"/>
      <c r="B209" s="113"/>
      <c r="C209" s="358"/>
      <c r="D209" s="113"/>
      <c r="E209" s="199"/>
      <c r="F209" s="199"/>
      <c r="G209" s="113"/>
      <c r="H209" s="358"/>
      <c r="I209" s="358"/>
      <c r="J209" s="358"/>
      <c r="M209" s="106" t="str">
        <f>IF(OR(H209="",I209="",J209="",K209="",L209=""),"",        L209*VLOOKUP(H209,VALIDATIONS!$X$2:$Y$9,2) + K209*VLOOKUP(J209,VALIDATIONS!$AA$2:$AB$6,2)          )</f>
        <v/>
      </c>
      <c r="N209" s="113"/>
    </row>
    <row r="210" spans="1:14" x14ac:dyDescent="0.25">
      <c r="A210" s="116"/>
      <c r="B210" s="113"/>
      <c r="C210" s="358"/>
      <c r="D210" s="113"/>
      <c r="E210" s="199"/>
      <c r="F210" s="199"/>
      <c r="G210" s="113"/>
      <c r="H210" s="358"/>
      <c r="I210" s="358"/>
      <c r="J210" s="358"/>
      <c r="M210" s="106" t="str">
        <f>IF(OR(H210="",I210="",J210="",K210="",L210=""),"",        L210*VLOOKUP(H210,VALIDATIONS!$X$2:$Y$9,2) + K210*VLOOKUP(J210,VALIDATIONS!$AA$2:$AB$6,2)          )</f>
        <v/>
      </c>
      <c r="N210" s="113"/>
    </row>
    <row r="211" spans="1:14" x14ac:dyDescent="0.25">
      <c r="A211" s="116"/>
      <c r="B211" s="113"/>
      <c r="C211" s="358"/>
      <c r="D211" s="113"/>
      <c r="E211" s="199"/>
      <c r="F211" s="199"/>
      <c r="G211" s="113"/>
      <c r="H211" s="358"/>
      <c r="I211" s="358"/>
      <c r="J211" s="358"/>
      <c r="M211" s="106" t="str">
        <f>IF(OR(H211="",I211="",J211="",K211="",L211=""),"",        L211*VLOOKUP(H211,VALIDATIONS!$X$2:$Y$9,2) + K211*VLOOKUP(J211,VALIDATIONS!$AA$2:$AB$6,2)          )</f>
        <v/>
      </c>
      <c r="N211" s="113"/>
    </row>
    <row r="212" spans="1:14" x14ac:dyDescent="0.25">
      <c r="A212" s="116"/>
      <c r="B212" s="113"/>
      <c r="C212" s="358"/>
      <c r="D212" s="113"/>
      <c r="E212" s="199"/>
      <c r="F212" s="199"/>
      <c r="G212" s="113"/>
      <c r="H212" s="358"/>
      <c r="I212" s="358"/>
      <c r="J212" s="358"/>
      <c r="M212" s="106" t="str">
        <f>IF(OR(H212="",I212="",J212="",K212="",L212=""),"",        L212*VLOOKUP(H212,VALIDATIONS!$X$2:$Y$9,2) + K212*VLOOKUP(J212,VALIDATIONS!$AA$2:$AB$6,2)          )</f>
        <v/>
      </c>
      <c r="N212" s="113"/>
    </row>
    <row r="213" spans="1:14" x14ac:dyDescent="0.25">
      <c r="A213" s="116"/>
      <c r="B213" s="113"/>
      <c r="C213" s="358"/>
      <c r="D213" s="113"/>
      <c r="E213" s="199"/>
      <c r="F213" s="199"/>
      <c r="G213" s="113"/>
      <c r="H213" s="358"/>
      <c r="I213" s="358"/>
      <c r="J213" s="358"/>
      <c r="M213" s="106" t="str">
        <f>IF(OR(H213="",I213="",J213="",K213="",L213=""),"",        L213*VLOOKUP(H213,VALIDATIONS!$X$2:$Y$9,2) + K213*VLOOKUP(J213,VALIDATIONS!$AA$2:$AB$6,2)          )</f>
        <v/>
      </c>
      <c r="N213" s="113"/>
    </row>
    <row r="214" spans="1:14" x14ac:dyDescent="0.25">
      <c r="A214" s="116"/>
      <c r="B214" s="113"/>
      <c r="C214" s="358"/>
      <c r="D214" s="113"/>
      <c r="E214" s="199"/>
      <c r="F214" s="199"/>
      <c r="G214" s="113"/>
      <c r="H214" s="358"/>
      <c r="I214" s="358"/>
      <c r="J214" s="358"/>
      <c r="M214" s="106" t="str">
        <f>IF(OR(H214="",I214="",J214="",K214="",L214=""),"",        L214*VLOOKUP(H214,VALIDATIONS!$X$2:$Y$9,2) + K214*VLOOKUP(J214,VALIDATIONS!$AA$2:$AB$6,2)          )</f>
        <v/>
      </c>
      <c r="N214" s="113"/>
    </row>
    <row r="215" spans="1:14" x14ac:dyDescent="0.25">
      <c r="A215" s="116"/>
      <c r="B215" s="113"/>
      <c r="C215" s="358"/>
      <c r="D215" s="113"/>
      <c r="E215" s="199"/>
      <c r="F215" s="199"/>
      <c r="G215" s="113"/>
      <c r="H215" s="358"/>
      <c r="I215" s="358"/>
      <c r="J215" s="358"/>
      <c r="M215" s="106" t="str">
        <f>IF(OR(H215="",I215="",J215="",K215="",L215=""),"",        L215*VLOOKUP(H215,VALIDATIONS!$X$2:$Y$9,2) + K215*VLOOKUP(J215,VALIDATIONS!$AA$2:$AB$6,2)          )</f>
        <v/>
      </c>
      <c r="N215" s="113"/>
    </row>
    <row r="216" spans="1:14" x14ac:dyDescent="0.25">
      <c r="A216" s="116"/>
      <c r="B216" s="113"/>
      <c r="C216" s="358"/>
      <c r="D216" s="113"/>
      <c r="E216" s="199"/>
      <c r="F216" s="199"/>
      <c r="G216" s="113"/>
      <c r="H216" s="358"/>
      <c r="I216" s="358"/>
      <c r="J216" s="358"/>
      <c r="M216" s="106" t="str">
        <f>IF(OR(H216="",I216="",J216="",K216="",L216=""),"",        L216*VLOOKUP(H216,VALIDATIONS!$X$2:$Y$9,2) + K216*VLOOKUP(J216,VALIDATIONS!$AA$2:$AB$6,2)          )</f>
        <v/>
      </c>
      <c r="N216" s="113"/>
    </row>
    <row r="217" spans="1:14" x14ac:dyDescent="0.25">
      <c r="A217" s="116"/>
      <c r="B217" s="113"/>
      <c r="C217" s="358"/>
      <c r="D217" s="113"/>
      <c r="E217" s="199"/>
      <c r="F217" s="199"/>
      <c r="G217" s="113"/>
      <c r="H217" s="358"/>
      <c r="I217" s="358"/>
      <c r="J217" s="358"/>
      <c r="M217" s="106" t="str">
        <f>IF(OR(H217="",I217="",J217="",K217="",L217=""),"",        L217*VLOOKUP(H217,VALIDATIONS!$X$2:$Y$9,2) + K217*VLOOKUP(J217,VALIDATIONS!$AA$2:$AB$6,2)          )</f>
        <v/>
      </c>
      <c r="N217" s="113"/>
    </row>
    <row r="218" spans="1:14" x14ac:dyDescent="0.25">
      <c r="A218" s="116"/>
      <c r="B218" s="113"/>
      <c r="C218" s="358"/>
      <c r="D218" s="113"/>
      <c r="E218" s="199"/>
      <c r="F218" s="199"/>
      <c r="G218" s="113"/>
      <c r="H218" s="358"/>
      <c r="I218" s="358"/>
      <c r="J218" s="358"/>
      <c r="M218" s="106" t="str">
        <f>IF(OR(H218="",I218="",J218="",K218="",L218=""),"",        L218*VLOOKUP(H218,VALIDATIONS!$X$2:$Y$9,2) + K218*VLOOKUP(J218,VALIDATIONS!$AA$2:$AB$6,2)          )</f>
        <v/>
      </c>
      <c r="N218" s="113"/>
    </row>
    <row r="219" spans="1:14" x14ac:dyDescent="0.25">
      <c r="A219" s="116"/>
      <c r="B219" s="113"/>
      <c r="C219" s="358"/>
      <c r="D219" s="113"/>
      <c r="E219" s="199"/>
      <c r="F219" s="199"/>
      <c r="G219" s="113"/>
      <c r="H219" s="358"/>
      <c r="I219" s="358"/>
      <c r="J219" s="358"/>
      <c r="M219" s="106" t="str">
        <f>IF(OR(H219="",I219="",J219="",K219="",L219=""),"",        L219*VLOOKUP(H219,VALIDATIONS!$X$2:$Y$9,2) + K219*VLOOKUP(J219,VALIDATIONS!$AA$2:$AB$6,2)          )</f>
        <v/>
      </c>
      <c r="N219" s="113"/>
    </row>
    <row r="220" spans="1:14" x14ac:dyDescent="0.25">
      <c r="A220" s="116"/>
      <c r="B220" s="113"/>
      <c r="C220" s="358"/>
      <c r="D220" s="113"/>
      <c r="E220" s="199"/>
      <c r="F220" s="199"/>
      <c r="G220" s="113"/>
      <c r="H220" s="358"/>
      <c r="I220" s="358"/>
      <c r="J220" s="358"/>
      <c r="M220" s="106" t="str">
        <f>IF(OR(H220="",I220="",J220="",K220="",L220=""),"",        L220*VLOOKUP(H220,VALIDATIONS!$X$2:$Y$9,2) + K220*VLOOKUP(J220,VALIDATIONS!$AA$2:$AB$6,2)          )</f>
        <v/>
      </c>
      <c r="N220" s="113"/>
    </row>
    <row r="221" spans="1:14" x14ac:dyDescent="0.25">
      <c r="A221" s="116"/>
      <c r="B221" s="113"/>
      <c r="C221" s="358"/>
      <c r="D221" s="113"/>
      <c r="E221" s="199"/>
      <c r="F221" s="199"/>
      <c r="G221" s="113"/>
      <c r="H221" s="358"/>
      <c r="I221" s="358"/>
      <c r="J221" s="358"/>
      <c r="M221" s="106" t="str">
        <f>IF(OR(H221="",I221="",J221="",K221="",L221=""),"",        L221*VLOOKUP(H221,VALIDATIONS!$X$2:$Y$9,2) + K221*VLOOKUP(J221,VALIDATIONS!$AA$2:$AB$6,2)          )</f>
        <v/>
      </c>
      <c r="N221" s="113"/>
    </row>
    <row r="222" spans="1:14" x14ac:dyDescent="0.25">
      <c r="A222" s="116"/>
      <c r="B222" s="113"/>
      <c r="C222" s="358"/>
      <c r="D222" s="113"/>
      <c r="E222" s="199"/>
      <c r="F222" s="199"/>
      <c r="G222" s="113"/>
      <c r="H222" s="358"/>
      <c r="I222" s="358"/>
      <c r="J222" s="358"/>
      <c r="M222" s="106" t="str">
        <f>IF(OR(H222="",I222="",J222="",K222="",L222=""),"",        L222*VLOOKUP(H222,VALIDATIONS!$X$2:$Y$9,2) + K222*VLOOKUP(J222,VALIDATIONS!$AA$2:$AB$6,2)          )</f>
        <v/>
      </c>
      <c r="N222" s="113"/>
    </row>
    <row r="223" spans="1:14" x14ac:dyDescent="0.25">
      <c r="A223" s="116"/>
      <c r="B223" s="113"/>
      <c r="C223" s="358"/>
      <c r="D223" s="113"/>
      <c r="E223" s="199"/>
      <c r="F223" s="199"/>
      <c r="G223" s="113"/>
      <c r="H223" s="358"/>
      <c r="I223" s="358"/>
      <c r="J223" s="358"/>
      <c r="M223" s="106" t="str">
        <f>IF(OR(H223="",I223="",J223="",K223="",L223=""),"",        L223*VLOOKUP(H223,VALIDATIONS!$X$2:$Y$9,2) + K223*VLOOKUP(J223,VALIDATIONS!$AA$2:$AB$6,2)          )</f>
        <v/>
      </c>
      <c r="N223" s="113"/>
    </row>
    <row r="224" spans="1:14" x14ac:dyDescent="0.25">
      <c r="A224" s="116"/>
      <c r="B224" s="113"/>
      <c r="C224" s="358"/>
      <c r="D224" s="113"/>
      <c r="E224" s="199"/>
      <c r="F224" s="199"/>
      <c r="G224" s="113"/>
      <c r="H224" s="358"/>
      <c r="I224" s="358"/>
      <c r="J224" s="358"/>
      <c r="M224" s="106" t="str">
        <f>IF(OR(H224="",I224="",J224="",K224="",L224=""),"",        L224*VLOOKUP(H224,VALIDATIONS!$X$2:$Y$9,2) + K224*VLOOKUP(J224,VALIDATIONS!$AA$2:$AB$6,2)          )</f>
        <v/>
      </c>
      <c r="N224" s="113"/>
    </row>
    <row r="225" spans="1:14" x14ac:dyDescent="0.25">
      <c r="A225" s="116"/>
      <c r="B225" s="113"/>
      <c r="C225" s="358"/>
      <c r="D225" s="113"/>
      <c r="E225" s="199"/>
      <c r="F225" s="199"/>
      <c r="G225" s="113"/>
      <c r="H225" s="358"/>
      <c r="I225" s="358"/>
      <c r="J225" s="358"/>
      <c r="M225" s="106" t="str">
        <f>IF(OR(H225="",I225="",J225="",K225="",L225=""),"",        L225*VLOOKUP(H225,VALIDATIONS!$X$2:$Y$9,2) + K225*VLOOKUP(J225,VALIDATIONS!$AA$2:$AB$6,2)          )</f>
        <v/>
      </c>
      <c r="N225" s="113"/>
    </row>
    <row r="226" spans="1:14" x14ac:dyDescent="0.25">
      <c r="A226" s="116"/>
      <c r="B226" s="113"/>
      <c r="C226" s="358"/>
      <c r="D226" s="113"/>
      <c r="E226" s="199"/>
      <c r="F226" s="199"/>
      <c r="G226" s="113"/>
      <c r="H226" s="358"/>
      <c r="I226" s="358"/>
      <c r="J226" s="358"/>
      <c r="M226" s="106" t="str">
        <f>IF(OR(H226="",I226="",J226="",K226="",L226=""),"",        L226*VLOOKUP(H226,VALIDATIONS!$X$2:$Y$9,2) + K226*VLOOKUP(J226,VALIDATIONS!$AA$2:$AB$6,2)          )</f>
        <v/>
      </c>
      <c r="N226" s="113"/>
    </row>
    <row r="227" spans="1:14" x14ac:dyDescent="0.25">
      <c r="A227" s="116"/>
      <c r="B227" s="113"/>
      <c r="C227" s="358"/>
      <c r="D227" s="113"/>
      <c r="E227" s="199"/>
      <c r="F227" s="199"/>
      <c r="G227" s="113"/>
      <c r="H227" s="358"/>
      <c r="I227" s="358"/>
      <c r="J227" s="358"/>
      <c r="M227" s="106" t="str">
        <f>IF(OR(H227="",I227="",J227="",K227="",L227=""),"",        L227*VLOOKUP(H227,VALIDATIONS!$X$2:$Y$9,2) + K227*VLOOKUP(J227,VALIDATIONS!$AA$2:$AB$6,2)          )</f>
        <v/>
      </c>
      <c r="N227" s="113"/>
    </row>
    <row r="228" spans="1:14" x14ac:dyDescent="0.25">
      <c r="A228" s="116"/>
      <c r="B228" s="113"/>
      <c r="C228" s="358"/>
      <c r="D228" s="113"/>
      <c r="E228" s="199"/>
      <c r="F228" s="199"/>
      <c r="G228" s="113"/>
      <c r="H228" s="358"/>
      <c r="I228" s="358"/>
      <c r="J228" s="358"/>
      <c r="M228" s="106" t="str">
        <f>IF(OR(H228="",I228="",J228="",K228="",L228=""),"",        L228*VLOOKUP(H228,VALIDATIONS!$X$2:$Y$9,2) + K228*VLOOKUP(J228,VALIDATIONS!$AA$2:$AB$6,2)          )</f>
        <v/>
      </c>
      <c r="N228" s="113"/>
    </row>
    <row r="229" spans="1:14" x14ac:dyDescent="0.25">
      <c r="A229" s="116"/>
      <c r="B229" s="113"/>
      <c r="C229" s="358"/>
      <c r="D229" s="113"/>
      <c r="E229" s="199"/>
      <c r="F229" s="199"/>
      <c r="G229" s="113"/>
      <c r="H229" s="358"/>
      <c r="I229" s="358"/>
      <c r="J229" s="358"/>
      <c r="M229" s="106" t="str">
        <f>IF(OR(H229="",I229="",J229="",K229="",L229=""),"",        L229*VLOOKUP(H229,VALIDATIONS!$X$2:$Y$9,2) + K229*VLOOKUP(J229,VALIDATIONS!$AA$2:$AB$6,2)          )</f>
        <v/>
      </c>
      <c r="N229" s="113"/>
    </row>
    <row r="230" spans="1:14" x14ac:dyDescent="0.25">
      <c r="A230" s="116"/>
      <c r="B230" s="113"/>
      <c r="C230" s="358"/>
      <c r="D230" s="113"/>
      <c r="E230" s="199"/>
      <c r="F230" s="199"/>
      <c r="G230" s="113"/>
      <c r="H230" s="358"/>
      <c r="I230" s="358"/>
      <c r="J230" s="358"/>
      <c r="M230" s="106" t="str">
        <f>IF(OR(H230="",I230="",J230="",K230="",L230=""),"",        L230*VLOOKUP(H230,VALIDATIONS!$X$2:$Y$9,2) + K230*VLOOKUP(J230,VALIDATIONS!$AA$2:$AB$6,2)          )</f>
        <v/>
      </c>
      <c r="N230" s="113"/>
    </row>
    <row r="231" spans="1:14" x14ac:dyDescent="0.25">
      <c r="A231" s="116"/>
      <c r="B231" s="113"/>
      <c r="C231" s="358"/>
      <c r="D231" s="113"/>
      <c r="E231" s="199"/>
      <c r="F231" s="199"/>
      <c r="G231" s="113"/>
      <c r="H231" s="358"/>
      <c r="I231" s="358"/>
      <c r="J231" s="358"/>
      <c r="M231" s="106" t="str">
        <f>IF(OR(H231="",I231="",J231="",K231="",L231=""),"",        L231*VLOOKUP(H231,VALIDATIONS!$X$2:$Y$9,2) + K231*VLOOKUP(J231,VALIDATIONS!$AA$2:$AB$6,2)          )</f>
        <v/>
      </c>
      <c r="N231" s="113"/>
    </row>
    <row r="232" spans="1:14" x14ac:dyDescent="0.25">
      <c r="A232" s="116"/>
      <c r="B232" s="113"/>
      <c r="C232" s="358"/>
      <c r="D232" s="113"/>
      <c r="E232" s="199"/>
      <c r="F232" s="199"/>
      <c r="G232" s="113"/>
      <c r="H232" s="358"/>
      <c r="I232" s="358"/>
      <c r="J232" s="358"/>
      <c r="M232" s="106" t="str">
        <f>IF(OR(H232="",I232="",J232="",K232="",L232=""),"",        L232*VLOOKUP(H232,VALIDATIONS!$X$2:$Y$9,2) + K232*VLOOKUP(J232,VALIDATIONS!$AA$2:$AB$6,2)          )</f>
        <v/>
      </c>
      <c r="N232" s="113"/>
    </row>
    <row r="233" spans="1:14" x14ac:dyDescent="0.25">
      <c r="A233" s="116"/>
      <c r="B233" s="113"/>
      <c r="C233" s="358"/>
      <c r="D233" s="113"/>
      <c r="E233" s="199"/>
      <c r="F233" s="199"/>
      <c r="G233" s="113"/>
      <c r="H233" s="358"/>
      <c r="I233" s="358"/>
      <c r="J233" s="358"/>
      <c r="M233" s="106" t="str">
        <f>IF(OR(H233="",I233="",J233="",K233="",L233=""),"",        L233*VLOOKUP(H233,VALIDATIONS!$X$2:$Y$9,2) + K233*VLOOKUP(J233,VALIDATIONS!$AA$2:$AB$6,2)          )</f>
        <v/>
      </c>
      <c r="N233" s="113"/>
    </row>
    <row r="234" spans="1:14" x14ac:dyDescent="0.25">
      <c r="A234" s="116"/>
      <c r="B234" s="113"/>
      <c r="C234" s="358"/>
      <c r="D234" s="113"/>
      <c r="E234" s="199"/>
      <c r="F234" s="199"/>
      <c r="G234" s="113"/>
      <c r="H234" s="358"/>
      <c r="I234" s="358"/>
      <c r="J234" s="358"/>
      <c r="M234" s="106" t="str">
        <f>IF(OR(H234="",I234="",J234="",K234="",L234=""),"",        L234*VLOOKUP(H234,VALIDATIONS!$X$2:$Y$9,2) + K234*VLOOKUP(J234,VALIDATIONS!$AA$2:$AB$6,2)          )</f>
        <v/>
      </c>
      <c r="N234" s="113"/>
    </row>
    <row r="235" spans="1:14" x14ac:dyDescent="0.25">
      <c r="A235" s="116"/>
      <c r="B235" s="113"/>
      <c r="C235" s="358"/>
      <c r="D235" s="113"/>
      <c r="E235" s="199"/>
      <c r="F235" s="199"/>
      <c r="G235" s="113"/>
      <c r="H235" s="358"/>
      <c r="I235" s="358"/>
      <c r="J235" s="358"/>
      <c r="M235" s="106" t="str">
        <f>IF(OR(H235="",I235="",J235="",K235="",L235=""),"",        L235*VLOOKUP(H235,VALIDATIONS!$X$2:$Y$9,2) + K235*VLOOKUP(J235,VALIDATIONS!$AA$2:$AB$6,2)          )</f>
        <v/>
      </c>
      <c r="N235" s="113"/>
    </row>
    <row r="236" spans="1:14" x14ac:dyDescent="0.25">
      <c r="A236" s="116"/>
      <c r="B236" s="113"/>
      <c r="C236" s="358"/>
      <c r="D236" s="113"/>
      <c r="E236" s="199"/>
      <c r="F236" s="199"/>
      <c r="G236" s="113"/>
      <c r="H236" s="358"/>
      <c r="I236" s="358"/>
      <c r="J236" s="358"/>
      <c r="M236" s="106" t="str">
        <f>IF(OR(H236="",I236="",J236="",K236="",L236=""),"",        L236*VLOOKUP(H236,VALIDATIONS!$X$2:$Y$9,2) + K236*VLOOKUP(J236,VALIDATIONS!$AA$2:$AB$6,2)          )</f>
        <v/>
      </c>
      <c r="N236" s="113"/>
    </row>
    <row r="237" spans="1:14" x14ac:dyDescent="0.25">
      <c r="A237" s="116"/>
      <c r="B237" s="113"/>
      <c r="C237" s="358"/>
      <c r="D237" s="113"/>
      <c r="E237" s="199"/>
      <c r="F237" s="199"/>
      <c r="G237" s="113"/>
      <c r="H237" s="358"/>
      <c r="I237" s="358"/>
      <c r="J237" s="358"/>
      <c r="M237" s="106" t="str">
        <f>IF(OR(H237="",I237="",J237="",K237="",L237=""),"",        L237*VLOOKUP(H237,VALIDATIONS!$X$2:$Y$9,2) + K237*VLOOKUP(J237,VALIDATIONS!$AA$2:$AB$6,2)          )</f>
        <v/>
      </c>
      <c r="N237" s="113"/>
    </row>
    <row r="238" spans="1:14" x14ac:dyDescent="0.25">
      <c r="A238" s="116"/>
      <c r="B238" s="113"/>
      <c r="C238" s="358"/>
      <c r="D238" s="113"/>
      <c r="E238" s="199"/>
      <c r="F238" s="199"/>
      <c r="G238" s="113"/>
      <c r="H238" s="358"/>
      <c r="I238" s="358"/>
      <c r="J238" s="358"/>
      <c r="M238" s="106" t="str">
        <f>IF(OR(H238="",I238="",J238="",K238="",L238=""),"",        L238*VLOOKUP(H238,VALIDATIONS!$X$2:$Y$9,2) + K238*VLOOKUP(J238,VALIDATIONS!$AA$2:$AB$6,2)          )</f>
        <v/>
      </c>
      <c r="N238" s="113"/>
    </row>
    <row r="239" spans="1:14" x14ac:dyDescent="0.25">
      <c r="A239" s="116"/>
      <c r="B239" s="113"/>
      <c r="C239" s="358"/>
      <c r="D239" s="113"/>
      <c r="E239" s="199"/>
      <c r="F239" s="199"/>
      <c r="G239" s="113"/>
      <c r="H239" s="358"/>
      <c r="I239" s="358"/>
      <c r="J239" s="358"/>
      <c r="M239" s="106" t="str">
        <f>IF(OR(H239="",I239="",J239="",K239="",L239=""),"",        L239*VLOOKUP(H239,VALIDATIONS!$X$2:$Y$9,2) + K239*VLOOKUP(J239,VALIDATIONS!$AA$2:$AB$6,2)          )</f>
        <v/>
      </c>
      <c r="N239" s="113"/>
    </row>
    <row r="240" spans="1:14" x14ac:dyDescent="0.25">
      <c r="A240" s="116"/>
      <c r="B240" s="113"/>
      <c r="C240" s="358"/>
      <c r="D240" s="113"/>
      <c r="E240" s="199"/>
      <c r="F240" s="199"/>
      <c r="G240" s="113"/>
      <c r="H240" s="358"/>
      <c r="I240" s="358"/>
      <c r="J240" s="358"/>
      <c r="M240" s="106" t="str">
        <f>IF(OR(H240="",I240="",J240="",K240="",L240=""),"",        L240*VLOOKUP(H240,VALIDATIONS!$X$2:$Y$9,2) + K240*VLOOKUP(J240,VALIDATIONS!$AA$2:$AB$6,2)          )</f>
        <v/>
      </c>
      <c r="N240" s="113"/>
    </row>
    <row r="241" spans="1:14" x14ac:dyDescent="0.25">
      <c r="A241" s="116"/>
      <c r="B241" s="113"/>
      <c r="C241" s="358"/>
      <c r="D241" s="113"/>
      <c r="E241" s="199"/>
      <c r="F241" s="199"/>
      <c r="G241" s="113"/>
      <c r="H241" s="358"/>
      <c r="I241" s="358"/>
      <c r="J241" s="358"/>
      <c r="M241" s="106" t="str">
        <f>IF(OR(H241="",I241="",J241="",K241="",L241=""),"",        L241*VLOOKUP(H241,VALIDATIONS!$X$2:$Y$9,2) + K241*VLOOKUP(J241,VALIDATIONS!$AA$2:$AB$6,2)          )</f>
        <v/>
      </c>
      <c r="N241" s="113"/>
    </row>
    <row r="242" spans="1:14" x14ac:dyDescent="0.25">
      <c r="A242" s="116"/>
      <c r="B242" s="113"/>
      <c r="C242" s="358"/>
      <c r="D242" s="113"/>
      <c r="E242" s="199"/>
      <c r="F242" s="199"/>
      <c r="G242" s="113"/>
      <c r="H242" s="358"/>
      <c r="I242" s="358"/>
      <c r="J242" s="358"/>
      <c r="M242" s="106" t="str">
        <f>IF(OR(H242="",I242="",J242="",K242="",L242=""),"",        L242*VLOOKUP(H242,VALIDATIONS!$X$2:$Y$9,2) + K242*VLOOKUP(J242,VALIDATIONS!$AA$2:$AB$6,2)          )</f>
        <v/>
      </c>
      <c r="N242" s="113"/>
    </row>
    <row r="243" spans="1:14" x14ac:dyDescent="0.25">
      <c r="A243" s="116"/>
      <c r="B243" s="113"/>
      <c r="C243" s="358"/>
      <c r="D243" s="113"/>
      <c r="E243" s="199"/>
      <c r="F243" s="199"/>
      <c r="G243" s="113"/>
      <c r="H243" s="358"/>
      <c r="I243" s="358"/>
      <c r="J243" s="358"/>
      <c r="M243" s="106" t="str">
        <f>IF(OR(H243="",I243="",J243="",K243="",L243=""),"",        L243*VLOOKUP(H243,VALIDATIONS!$X$2:$Y$9,2) + K243*VLOOKUP(J243,VALIDATIONS!$AA$2:$AB$6,2)          )</f>
        <v/>
      </c>
      <c r="N243" s="113"/>
    </row>
    <row r="244" spans="1:14" x14ac:dyDescent="0.25">
      <c r="A244" s="116"/>
      <c r="B244" s="113"/>
      <c r="C244" s="358"/>
      <c r="D244" s="113"/>
      <c r="E244" s="199"/>
      <c r="F244" s="199"/>
      <c r="G244" s="113"/>
      <c r="H244" s="358"/>
      <c r="I244" s="358"/>
      <c r="J244" s="358"/>
      <c r="M244" s="106" t="str">
        <f>IF(OR(H244="",I244="",J244="",K244="",L244=""),"",        L244*VLOOKUP(H244,VALIDATIONS!$X$2:$Y$9,2) + K244*VLOOKUP(J244,VALIDATIONS!$AA$2:$AB$6,2)          )</f>
        <v/>
      </c>
      <c r="N244" s="113"/>
    </row>
    <row r="245" spans="1:14" x14ac:dyDescent="0.25">
      <c r="A245" s="116"/>
      <c r="B245" s="113"/>
      <c r="C245" s="358"/>
      <c r="D245" s="113"/>
      <c r="E245" s="199"/>
      <c r="F245" s="199"/>
      <c r="G245" s="113"/>
      <c r="H245" s="358"/>
      <c r="I245" s="358"/>
      <c r="J245" s="358"/>
      <c r="M245" s="106" t="str">
        <f>IF(OR(H245="",I245="",J245="",K245="",L245=""),"",        L245*VLOOKUP(H245,VALIDATIONS!$X$2:$Y$9,2) + K245*VLOOKUP(J245,VALIDATIONS!$AA$2:$AB$6,2)          )</f>
        <v/>
      </c>
      <c r="N245" s="113"/>
    </row>
    <row r="246" spans="1:14" x14ac:dyDescent="0.25">
      <c r="A246" s="116"/>
      <c r="B246" s="113"/>
      <c r="C246" s="358"/>
      <c r="D246" s="113"/>
      <c r="E246" s="199"/>
      <c r="F246" s="199"/>
      <c r="G246" s="113"/>
      <c r="H246" s="358"/>
      <c r="I246" s="358"/>
      <c r="J246" s="358"/>
      <c r="M246" s="106" t="str">
        <f>IF(OR(H246="",I246="",J246="",K246="",L246=""),"",        L246*VLOOKUP(H246,VALIDATIONS!$X$2:$Y$9,2) + K246*VLOOKUP(J246,VALIDATIONS!$AA$2:$AB$6,2)          )</f>
        <v/>
      </c>
      <c r="N246" s="113"/>
    </row>
    <row r="247" spans="1:14" x14ac:dyDescent="0.25">
      <c r="A247" s="116"/>
      <c r="B247" s="113"/>
      <c r="C247" s="358"/>
      <c r="D247" s="113"/>
      <c r="E247" s="199"/>
      <c r="F247" s="199"/>
      <c r="G247" s="113"/>
      <c r="H247" s="358"/>
      <c r="I247" s="358"/>
      <c r="J247" s="358"/>
      <c r="M247" s="106" t="str">
        <f>IF(OR(H247="",I247="",J247="",K247="",L247=""),"",        L247*VLOOKUP(H247,VALIDATIONS!$X$2:$Y$9,2) + K247*VLOOKUP(J247,VALIDATIONS!$AA$2:$AB$6,2)          )</f>
        <v/>
      </c>
      <c r="N247" s="113"/>
    </row>
    <row r="248" spans="1:14" x14ac:dyDescent="0.25">
      <c r="A248" s="116"/>
      <c r="B248" s="113"/>
      <c r="C248" s="358"/>
      <c r="D248" s="113"/>
      <c r="E248" s="199"/>
      <c r="F248" s="199"/>
      <c r="G248" s="113"/>
      <c r="H248" s="358"/>
      <c r="I248" s="358"/>
      <c r="J248" s="358"/>
      <c r="M248" s="106" t="str">
        <f>IF(OR(H248="",I248="",J248="",K248="",L248=""),"",        L248*VLOOKUP(H248,VALIDATIONS!$X$2:$Y$9,2) + K248*VLOOKUP(J248,VALIDATIONS!$AA$2:$AB$6,2)          )</f>
        <v/>
      </c>
      <c r="N248" s="113"/>
    </row>
    <row r="249" spans="1:14" x14ac:dyDescent="0.25">
      <c r="A249" s="116"/>
      <c r="B249" s="113"/>
      <c r="C249" s="358"/>
      <c r="D249" s="113"/>
      <c r="E249" s="199"/>
      <c r="F249" s="199"/>
      <c r="G249" s="113"/>
      <c r="H249" s="358"/>
      <c r="I249" s="358"/>
      <c r="J249" s="358"/>
      <c r="M249" s="106" t="str">
        <f>IF(OR(H249="",I249="",J249="",K249="",L249=""),"",        L249*VLOOKUP(H249,VALIDATIONS!$X$2:$Y$9,2) + K249*VLOOKUP(J249,VALIDATIONS!$AA$2:$AB$6,2)          )</f>
        <v/>
      </c>
      <c r="N249" s="113"/>
    </row>
    <row r="250" spans="1:14" x14ac:dyDescent="0.25">
      <c r="A250" s="116"/>
      <c r="B250" s="113"/>
      <c r="C250" s="358"/>
      <c r="D250" s="113"/>
      <c r="E250" s="199"/>
      <c r="F250" s="199"/>
      <c r="G250" s="113"/>
      <c r="H250" s="358"/>
      <c r="I250" s="358"/>
      <c r="J250" s="358"/>
      <c r="M250" s="106" t="str">
        <f>IF(OR(H250="",I250="",J250="",K250="",L250=""),"",        L250*VLOOKUP(H250,VALIDATIONS!$X$2:$Y$9,2) + K250*VLOOKUP(J250,VALIDATIONS!$AA$2:$AB$6,2)          )</f>
        <v/>
      </c>
      <c r="N250" s="113"/>
    </row>
    <row r="251" spans="1:14" x14ac:dyDescent="0.25">
      <c r="A251" s="116"/>
      <c r="B251" s="113"/>
      <c r="C251" s="358"/>
      <c r="D251" s="113"/>
      <c r="E251" s="199"/>
      <c r="F251" s="199"/>
      <c r="G251" s="113"/>
      <c r="H251" s="358"/>
      <c r="I251" s="358"/>
      <c r="J251" s="358"/>
      <c r="M251" s="106" t="str">
        <f>IF(OR(H251="",I251="",J251="",K251="",L251=""),"",        L251*VLOOKUP(H251,VALIDATIONS!$X$2:$Y$9,2) + K251*VLOOKUP(J251,VALIDATIONS!$AA$2:$AB$6,2)          )</f>
        <v/>
      </c>
      <c r="N251" s="113"/>
    </row>
    <row r="252" spans="1:14" x14ac:dyDescent="0.25">
      <c r="A252" s="116"/>
      <c r="B252" s="113"/>
      <c r="C252" s="358"/>
      <c r="D252" s="113"/>
      <c r="E252" s="199"/>
      <c r="F252" s="199"/>
      <c r="G252" s="113"/>
      <c r="H252" s="358"/>
      <c r="I252" s="358"/>
      <c r="J252" s="358"/>
      <c r="M252" s="106" t="str">
        <f>IF(OR(H252="",I252="",J252="",K252="",L252=""),"",        L252*VLOOKUP(H252,VALIDATIONS!$X$2:$Y$9,2) + K252*VLOOKUP(J252,VALIDATIONS!$AA$2:$AB$6,2)          )</f>
        <v/>
      </c>
      <c r="N252" s="113"/>
    </row>
    <row r="253" spans="1:14" x14ac:dyDescent="0.25">
      <c r="A253" s="116"/>
      <c r="B253" s="113"/>
      <c r="C253" s="358"/>
      <c r="D253" s="113"/>
      <c r="E253" s="199"/>
      <c r="F253" s="199"/>
      <c r="G253" s="113"/>
      <c r="H253" s="358"/>
      <c r="I253" s="358"/>
      <c r="J253" s="358"/>
      <c r="M253" s="106" t="str">
        <f>IF(OR(H253="",I253="",J253="",K253="",L253=""),"",        L253*VLOOKUP(H253,VALIDATIONS!$X$2:$Y$9,2) + K253*VLOOKUP(J253,VALIDATIONS!$AA$2:$AB$6,2)          )</f>
        <v/>
      </c>
      <c r="N253" s="113"/>
    </row>
    <row r="254" spans="1:14" x14ac:dyDescent="0.25">
      <c r="A254" s="116"/>
      <c r="B254" s="113"/>
      <c r="C254" s="358"/>
      <c r="D254" s="113"/>
      <c r="E254" s="199"/>
      <c r="F254" s="199"/>
      <c r="G254" s="113"/>
      <c r="H254" s="358"/>
      <c r="I254" s="358"/>
      <c r="J254" s="358"/>
      <c r="M254" s="106" t="str">
        <f>IF(OR(H254="",I254="",J254="",K254="",L254=""),"",        L254*VLOOKUP(H254,VALIDATIONS!$X$2:$Y$9,2) + K254*VLOOKUP(J254,VALIDATIONS!$AA$2:$AB$6,2)          )</f>
        <v/>
      </c>
      <c r="N254" s="113"/>
    </row>
    <row r="255" spans="1:14" x14ac:dyDescent="0.25">
      <c r="A255" s="116"/>
      <c r="B255" s="113"/>
      <c r="C255" s="358"/>
      <c r="D255" s="113"/>
      <c r="E255" s="199"/>
      <c r="F255" s="199"/>
      <c r="G255" s="113"/>
      <c r="H255" s="358"/>
      <c r="I255" s="358"/>
      <c r="J255" s="358"/>
      <c r="M255" s="106" t="str">
        <f>IF(OR(H255="",I255="",J255="",K255="",L255=""),"",        L255*VLOOKUP(H255,VALIDATIONS!$X$2:$Y$9,2) + K255*VLOOKUP(J255,VALIDATIONS!$AA$2:$AB$6,2)          )</f>
        <v/>
      </c>
      <c r="N255" s="113"/>
    </row>
    <row r="256" spans="1:14" x14ac:dyDescent="0.25">
      <c r="A256" s="116"/>
      <c r="B256" s="113"/>
      <c r="C256" s="358"/>
      <c r="D256" s="113"/>
      <c r="E256" s="199"/>
      <c r="F256" s="199"/>
      <c r="G256" s="113"/>
      <c r="H256" s="358"/>
      <c r="I256" s="358"/>
      <c r="J256" s="358"/>
      <c r="M256" s="106" t="str">
        <f>IF(OR(H256="",I256="",J256="",K256="",L256=""),"",        L256*VLOOKUP(H256,VALIDATIONS!$X$2:$Y$9,2) + K256*VLOOKUP(J256,VALIDATIONS!$AA$2:$AB$6,2)          )</f>
        <v/>
      </c>
      <c r="N256" s="113"/>
    </row>
    <row r="257" spans="1:14" x14ac:dyDescent="0.25">
      <c r="A257" s="116"/>
      <c r="B257" s="113"/>
      <c r="C257" s="358"/>
      <c r="D257" s="113"/>
      <c r="E257" s="199"/>
      <c r="F257" s="199"/>
      <c r="G257" s="113"/>
      <c r="H257" s="358"/>
      <c r="I257" s="358"/>
      <c r="J257" s="358"/>
      <c r="M257" s="106" t="str">
        <f>IF(OR(H257="",I257="",J257="",K257="",L257=""),"",        L257*VLOOKUP(H257,VALIDATIONS!$X$2:$Y$9,2) + K257*VLOOKUP(J257,VALIDATIONS!$AA$2:$AB$6,2)          )</f>
        <v/>
      </c>
      <c r="N257" s="113"/>
    </row>
    <row r="258" spans="1:14" x14ac:dyDescent="0.25">
      <c r="A258" s="116"/>
      <c r="B258" s="113"/>
      <c r="C258" s="358"/>
      <c r="D258" s="113"/>
      <c r="E258" s="199"/>
      <c r="F258" s="199"/>
      <c r="G258" s="113"/>
      <c r="H258" s="358"/>
      <c r="I258" s="358"/>
      <c r="J258" s="358"/>
      <c r="M258" s="106" t="str">
        <f>IF(OR(H258="",I258="",J258="",K258="",L258=""),"",        L258*VLOOKUP(H258,VALIDATIONS!$X$2:$Y$9,2) + K258*VLOOKUP(J258,VALIDATIONS!$AA$2:$AB$6,2)          )</f>
        <v/>
      </c>
      <c r="N258" s="113"/>
    </row>
    <row r="259" spans="1:14" x14ac:dyDescent="0.25">
      <c r="A259" s="116"/>
      <c r="B259" s="113"/>
      <c r="C259" s="358"/>
      <c r="D259" s="113"/>
      <c r="E259" s="199"/>
      <c r="F259" s="199"/>
      <c r="G259" s="113"/>
      <c r="H259" s="358"/>
      <c r="I259" s="358"/>
      <c r="J259" s="358"/>
      <c r="M259" s="106" t="str">
        <f>IF(OR(H259="",I259="",J259="",K259="",L259=""),"",        L259*VLOOKUP(H259,VALIDATIONS!$X$2:$Y$9,2) + K259*VLOOKUP(J259,VALIDATIONS!$AA$2:$AB$6,2)          )</f>
        <v/>
      </c>
      <c r="N259" s="113"/>
    </row>
    <row r="260" spans="1:14" x14ac:dyDescent="0.25">
      <c r="A260" s="116"/>
      <c r="B260" s="113"/>
      <c r="C260" s="358"/>
      <c r="D260" s="113"/>
      <c r="E260" s="199"/>
      <c r="F260" s="199"/>
      <c r="G260" s="113"/>
      <c r="H260" s="358"/>
      <c r="I260" s="358"/>
      <c r="J260" s="358"/>
      <c r="M260" s="106" t="str">
        <f>IF(OR(H260="",I260="",J260="",K260="",L260=""),"",        L260*VLOOKUP(H260,VALIDATIONS!$X$2:$Y$9,2) + K260*VLOOKUP(J260,VALIDATIONS!$AA$2:$AB$6,2)          )</f>
        <v/>
      </c>
      <c r="N260" s="113"/>
    </row>
    <row r="261" spans="1:14" x14ac:dyDescent="0.25">
      <c r="A261" s="116"/>
      <c r="B261" s="113"/>
      <c r="C261" s="358"/>
      <c r="D261" s="113"/>
      <c r="E261" s="199"/>
      <c r="F261" s="199"/>
      <c r="G261" s="113"/>
      <c r="H261" s="358"/>
      <c r="I261" s="358"/>
      <c r="J261" s="358"/>
      <c r="M261" s="106" t="str">
        <f>IF(OR(H261="",I261="",J261="",K261="",L261=""),"",        L261*VLOOKUP(H261,VALIDATIONS!$X$2:$Y$9,2) + K261*VLOOKUP(J261,VALIDATIONS!$AA$2:$AB$6,2)          )</f>
        <v/>
      </c>
      <c r="N261" s="113"/>
    </row>
    <row r="262" spans="1:14" x14ac:dyDescent="0.25">
      <c r="A262" s="116"/>
      <c r="B262" s="113"/>
      <c r="C262" s="358"/>
      <c r="D262" s="113"/>
      <c r="E262" s="199"/>
      <c r="F262" s="199"/>
      <c r="G262" s="113"/>
      <c r="H262" s="358"/>
      <c r="I262" s="358"/>
      <c r="J262" s="358"/>
      <c r="M262" s="106" t="str">
        <f>IF(OR(H262="",I262="",J262="",K262="",L262=""),"",        L262*VLOOKUP(H262,VALIDATIONS!$X$2:$Y$9,2) + K262*VLOOKUP(J262,VALIDATIONS!$AA$2:$AB$6,2)          )</f>
        <v/>
      </c>
      <c r="N262" s="113"/>
    </row>
    <row r="263" spans="1:14" x14ac:dyDescent="0.25">
      <c r="A263" s="116"/>
      <c r="B263" s="113"/>
      <c r="C263" s="358"/>
      <c r="D263" s="113"/>
      <c r="E263" s="199"/>
      <c r="F263" s="199"/>
      <c r="G263" s="113"/>
      <c r="H263" s="358"/>
      <c r="I263" s="358"/>
      <c r="J263" s="358"/>
      <c r="M263" s="106" t="str">
        <f>IF(OR(H263="",I263="",J263="",K263="",L263=""),"",        L263*VLOOKUP(H263,VALIDATIONS!$X$2:$Y$9,2) + K263*VLOOKUP(J263,VALIDATIONS!$AA$2:$AB$6,2)          )</f>
        <v/>
      </c>
      <c r="N263" s="113"/>
    </row>
    <row r="264" spans="1:14" x14ac:dyDescent="0.25">
      <c r="A264" s="116"/>
      <c r="B264" s="113"/>
      <c r="C264" s="358"/>
      <c r="D264" s="113"/>
      <c r="E264" s="199"/>
      <c r="F264" s="199"/>
      <c r="G264" s="113"/>
      <c r="H264" s="358"/>
      <c r="I264" s="358"/>
      <c r="J264" s="358"/>
      <c r="M264" s="106" t="str">
        <f>IF(OR(H264="",I264="",J264="",K264="",L264=""),"",        L264*VLOOKUP(H264,VALIDATIONS!$X$2:$Y$9,2) + K264*VLOOKUP(J264,VALIDATIONS!$AA$2:$AB$6,2)          )</f>
        <v/>
      </c>
      <c r="N264" s="113"/>
    </row>
    <row r="265" spans="1:14" x14ac:dyDescent="0.25">
      <c r="A265" s="116"/>
      <c r="B265" s="113"/>
      <c r="C265" s="358"/>
      <c r="D265" s="113"/>
      <c r="E265" s="199"/>
      <c r="F265" s="199"/>
      <c r="G265" s="113"/>
      <c r="H265" s="358"/>
      <c r="I265" s="358"/>
      <c r="J265" s="358"/>
      <c r="M265" s="106" t="str">
        <f>IF(OR(H265="",I265="",J265="",K265="",L265=""),"",        L265*VLOOKUP(H265,VALIDATIONS!$X$2:$Y$9,2) + K265*VLOOKUP(J265,VALIDATIONS!$AA$2:$AB$6,2)          )</f>
        <v/>
      </c>
      <c r="N265" s="113"/>
    </row>
    <row r="266" spans="1:14" x14ac:dyDescent="0.25">
      <c r="A266" s="116"/>
      <c r="B266" s="113"/>
      <c r="C266" s="358"/>
      <c r="D266" s="113"/>
      <c r="E266" s="199"/>
      <c r="F266" s="199"/>
      <c r="G266" s="113"/>
      <c r="H266" s="358"/>
      <c r="I266" s="358"/>
      <c r="J266" s="358"/>
      <c r="M266" s="106" t="str">
        <f>IF(OR(H266="",I266="",J266="",K266="",L266=""),"",        L266*VLOOKUP(H266,VALIDATIONS!$X$2:$Y$9,2) + K266*VLOOKUP(J266,VALIDATIONS!$AA$2:$AB$6,2)          )</f>
        <v/>
      </c>
      <c r="N266" s="113"/>
    </row>
    <row r="267" spans="1:14" x14ac:dyDescent="0.25">
      <c r="A267" s="116"/>
      <c r="B267" s="113"/>
      <c r="C267" s="358"/>
      <c r="D267" s="113"/>
      <c r="E267" s="199"/>
      <c r="F267" s="199"/>
      <c r="G267" s="113"/>
      <c r="H267" s="358"/>
      <c r="I267" s="358"/>
      <c r="J267" s="358"/>
      <c r="M267" s="106" t="str">
        <f>IF(OR(H267="",I267="",J267="",K267="",L267=""),"",        L267*VLOOKUP(H267,VALIDATIONS!$X$2:$Y$9,2) + K267*VLOOKUP(J267,VALIDATIONS!$AA$2:$AB$6,2)          )</f>
        <v/>
      </c>
      <c r="N267" s="113"/>
    </row>
    <row r="268" spans="1:14" x14ac:dyDescent="0.25">
      <c r="A268" s="116"/>
      <c r="B268" s="113"/>
      <c r="C268" s="358"/>
      <c r="D268" s="113"/>
      <c r="E268" s="199"/>
      <c r="F268" s="199"/>
      <c r="G268" s="113"/>
      <c r="H268" s="358"/>
      <c r="I268" s="358"/>
      <c r="J268" s="358"/>
      <c r="M268" s="106" t="str">
        <f>IF(OR(H268="",I268="",J268="",K268="",L268=""),"",        L268*VLOOKUP(H268,VALIDATIONS!$X$2:$Y$9,2) + K268*VLOOKUP(J268,VALIDATIONS!$AA$2:$AB$6,2)          )</f>
        <v/>
      </c>
      <c r="N268" s="113"/>
    </row>
    <row r="269" spans="1:14" x14ac:dyDescent="0.25">
      <c r="A269" s="116"/>
      <c r="B269" s="113"/>
      <c r="C269" s="358"/>
      <c r="D269" s="113"/>
      <c r="E269" s="199"/>
      <c r="F269" s="199"/>
      <c r="G269" s="113"/>
      <c r="H269" s="358"/>
      <c r="I269" s="358"/>
      <c r="J269" s="358"/>
      <c r="M269" s="106" t="str">
        <f>IF(OR(H269="",I269="",J269="",K269="",L269=""),"",        L269*VLOOKUP(H269,VALIDATIONS!$X$2:$Y$9,2) + K269*VLOOKUP(J269,VALIDATIONS!$AA$2:$AB$6,2)          )</f>
        <v/>
      </c>
      <c r="N269" s="113"/>
    </row>
    <row r="270" spans="1:14" x14ac:dyDescent="0.25">
      <c r="A270" s="116"/>
      <c r="B270" s="113"/>
      <c r="C270" s="358"/>
      <c r="D270" s="113"/>
      <c r="E270" s="199"/>
      <c r="F270" s="199"/>
      <c r="G270" s="113"/>
      <c r="H270" s="358"/>
      <c r="I270" s="358"/>
      <c r="J270" s="358"/>
      <c r="M270" s="106" t="str">
        <f>IF(OR(H270="",I270="",J270="",K270="",L270=""),"",        L270*VLOOKUP(H270,VALIDATIONS!$X$2:$Y$9,2) + K270*VLOOKUP(J270,VALIDATIONS!$AA$2:$AB$6,2)          )</f>
        <v/>
      </c>
      <c r="N270" s="113"/>
    </row>
    <row r="271" spans="1:14" x14ac:dyDescent="0.25">
      <c r="A271" s="116"/>
      <c r="B271" s="113"/>
      <c r="C271" s="358"/>
      <c r="D271" s="113"/>
      <c r="E271" s="199"/>
      <c r="F271" s="199"/>
      <c r="G271" s="113"/>
      <c r="H271" s="358"/>
      <c r="I271" s="358"/>
      <c r="J271" s="358"/>
      <c r="M271" s="106" t="str">
        <f>IF(OR(H271="",I271="",J271="",K271="",L271=""),"",        L271*VLOOKUP(H271,VALIDATIONS!$X$2:$Y$9,2) + K271*VLOOKUP(J271,VALIDATIONS!$AA$2:$AB$6,2)          )</f>
        <v/>
      </c>
      <c r="N271" s="113"/>
    </row>
    <row r="272" spans="1:14" x14ac:dyDescent="0.25">
      <c r="A272" s="116"/>
      <c r="B272" s="113"/>
      <c r="C272" s="358"/>
      <c r="D272" s="113"/>
      <c r="E272" s="199"/>
      <c r="F272" s="199"/>
      <c r="G272" s="113"/>
      <c r="H272" s="358"/>
      <c r="I272" s="358"/>
      <c r="J272" s="358"/>
      <c r="M272" s="106" t="str">
        <f>IF(OR(H272="",I272="",J272="",K272="",L272=""),"",        L272*VLOOKUP(H272,VALIDATIONS!$X$2:$Y$9,2) + K272*VLOOKUP(J272,VALIDATIONS!$AA$2:$AB$6,2)          )</f>
        <v/>
      </c>
      <c r="N272" s="113"/>
    </row>
    <row r="273" spans="1:14" x14ac:dyDescent="0.25">
      <c r="A273" s="116"/>
      <c r="B273" s="113"/>
      <c r="C273" s="358"/>
      <c r="D273" s="113"/>
      <c r="E273" s="199"/>
      <c r="F273" s="199"/>
      <c r="G273" s="113"/>
      <c r="H273" s="358"/>
      <c r="I273" s="358"/>
      <c r="J273" s="358"/>
      <c r="M273" s="106" t="str">
        <f>IF(OR(H273="",I273="",J273="",K273="",L273=""),"",        L273*VLOOKUP(H273,VALIDATIONS!$X$2:$Y$9,2) + K273*VLOOKUP(J273,VALIDATIONS!$AA$2:$AB$6,2)          )</f>
        <v/>
      </c>
      <c r="N273" s="113"/>
    </row>
    <row r="274" spans="1:14" x14ac:dyDescent="0.25">
      <c r="A274" s="116"/>
      <c r="B274" s="113"/>
      <c r="C274" s="358"/>
      <c r="D274" s="113"/>
      <c r="E274" s="199"/>
      <c r="F274" s="199"/>
      <c r="G274" s="113"/>
      <c r="H274" s="358"/>
      <c r="I274" s="358"/>
      <c r="J274" s="358"/>
      <c r="M274" s="106" t="str">
        <f>IF(OR(H274="",I274="",J274="",K274="",L274=""),"",        L274*VLOOKUP(H274,VALIDATIONS!$X$2:$Y$9,2) + K274*VLOOKUP(J274,VALIDATIONS!$AA$2:$AB$6,2)          )</f>
        <v/>
      </c>
      <c r="N274" s="113"/>
    </row>
    <row r="275" spans="1:14" x14ac:dyDescent="0.25">
      <c r="A275" s="116"/>
      <c r="B275" s="113"/>
      <c r="C275" s="358"/>
      <c r="D275" s="113"/>
      <c r="E275" s="199"/>
      <c r="F275" s="199"/>
      <c r="G275" s="113"/>
      <c r="H275" s="358"/>
      <c r="I275" s="358"/>
      <c r="J275" s="358"/>
      <c r="M275" s="106" t="str">
        <f>IF(OR(H275="",I275="",J275="",K275="",L275=""),"",        L275*VLOOKUP(H275,VALIDATIONS!$X$2:$Y$9,2) + K275*VLOOKUP(J275,VALIDATIONS!$AA$2:$AB$6,2)          )</f>
        <v/>
      </c>
      <c r="N275" s="113"/>
    </row>
    <row r="276" spans="1:14" x14ac:dyDescent="0.25">
      <c r="A276" s="116"/>
      <c r="B276" s="113"/>
      <c r="C276" s="358"/>
      <c r="D276" s="113"/>
      <c r="E276" s="199"/>
      <c r="F276" s="199"/>
      <c r="G276" s="113"/>
      <c r="H276" s="358"/>
      <c r="I276" s="358"/>
      <c r="J276" s="358"/>
      <c r="M276" s="106" t="str">
        <f>IF(OR(H276="",I276="",J276="",K276="",L276=""),"",        L276*VLOOKUP(H276,VALIDATIONS!$X$2:$Y$9,2) + K276*VLOOKUP(J276,VALIDATIONS!$AA$2:$AB$6,2)          )</f>
        <v/>
      </c>
      <c r="N276" s="113"/>
    </row>
    <row r="277" spans="1:14" x14ac:dyDescent="0.25">
      <c r="A277" s="116"/>
      <c r="B277" s="113"/>
      <c r="C277" s="358"/>
      <c r="D277" s="113"/>
      <c r="E277" s="199"/>
      <c r="F277" s="199"/>
      <c r="G277" s="113"/>
      <c r="H277" s="358"/>
      <c r="I277" s="358"/>
      <c r="J277" s="358"/>
      <c r="M277" s="106" t="str">
        <f>IF(OR(H277="",I277="",J277="",K277="",L277=""),"",        L277*VLOOKUP(H277,VALIDATIONS!$X$2:$Y$9,2) + K277*VLOOKUP(J277,VALIDATIONS!$AA$2:$AB$6,2)          )</f>
        <v/>
      </c>
      <c r="N277" s="113"/>
    </row>
    <row r="278" spans="1:14" x14ac:dyDescent="0.25">
      <c r="A278" s="116"/>
      <c r="B278" s="113"/>
      <c r="C278" s="358"/>
      <c r="D278" s="113"/>
      <c r="E278" s="199"/>
      <c r="F278" s="199"/>
      <c r="G278" s="113"/>
      <c r="H278" s="358"/>
      <c r="I278" s="358"/>
      <c r="J278" s="358"/>
      <c r="M278" s="106" t="str">
        <f>IF(OR(H278="",I278="",J278="",K278="",L278=""),"",        L278*VLOOKUP(H278,VALIDATIONS!$X$2:$Y$9,2) + K278*VLOOKUP(J278,VALIDATIONS!$AA$2:$AB$6,2)          )</f>
        <v/>
      </c>
      <c r="N278" s="113"/>
    </row>
    <row r="279" spans="1:14" x14ac:dyDescent="0.25">
      <c r="A279" s="116"/>
      <c r="B279" s="113"/>
      <c r="C279" s="358"/>
      <c r="D279" s="113"/>
      <c r="E279" s="199"/>
      <c r="F279" s="199"/>
      <c r="G279" s="113"/>
      <c r="H279" s="358"/>
      <c r="I279" s="358"/>
      <c r="J279" s="358"/>
      <c r="M279" s="106" t="str">
        <f>IF(OR(H279="",I279="",J279="",K279="",L279=""),"",        L279*VLOOKUP(H279,VALIDATIONS!$X$2:$Y$9,2) + K279*VLOOKUP(J279,VALIDATIONS!$AA$2:$AB$6,2)          )</f>
        <v/>
      </c>
      <c r="N279" s="113"/>
    </row>
    <row r="280" spans="1:14" x14ac:dyDescent="0.25">
      <c r="A280" s="116"/>
      <c r="B280" s="113"/>
      <c r="C280" s="358"/>
      <c r="D280" s="113"/>
      <c r="E280" s="199"/>
      <c r="F280" s="199"/>
      <c r="G280" s="113"/>
      <c r="H280" s="358"/>
      <c r="I280" s="358"/>
      <c r="J280" s="358"/>
      <c r="M280" s="106" t="str">
        <f>IF(OR(H280="",I280="",J280="",K280="",L280=""),"",        L280*VLOOKUP(H280,VALIDATIONS!$X$2:$Y$9,2) + K280*VLOOKUP(J280,VALIDATIONS!$AA$2:$AB$6,2)          )</f>
        <v/>
      </c>
      <c r="N280" s="113"/>
    </row>
    <row r="281" spans="1:14" x14ac:dyDescent="0.25">
      <c r="A281" s="116"/>
      <c r="B281" s="113"/>
      <c r="C281" s="358"/>
      <c r="D281" s="113"/>
      <c r="E281" s="199"/>
      <c r="F281" s="199"/>
      <c r="G281" s="113"/>
      <c r="H281" s="358"/>
      <c r="I281" s="358"/>
      <c r="J281" s="358"/>
      <c r="M281" s="106" t="str">
        <f>IF(OR(H281="",I281="",J281="",K281="",L281=""),"",        L281*VLOOKUP(H281,VALIDATIONS!$X$2:$Y$9,2) + K281*VLOOKUP(J281,VALIDATIONS!$AA$2:$AB$6,2)          )</f>
        <v/>
      </c>
      <c r="N281" s="113"/>
    </row>
    <row r="282" spans="1:14" x14ac:dyDescent="0.25">
      <c r="A282" s="116"/>
      <c r="B282" s="113"/>
      <c r="C282" s="358"/>
      <c r="D282" s="113"/>
      <c r="E282" s="199"/>
      <c r="F282" s="199"/>
      <c r="G282" s="113"/>
      <c r="H282" s="358"/>
      <c r="I282" s="358"/>
      <c r="J282" s="358"/>
      <c r="M282" s="106" t="str">
        <f>IF(OR(H282="",I282="",J282="",K282="",L282=""),"",        L282*VLOOKUP(H282,VALIDATIONS!$X$2:$Y$9,2) + K282*VLOOKUP(J282,VALIDATIONS!$AA$2:$AB$6,2)          )</f>
        <v/>
      </c>
      <c r="N282" s="113"/>
    </row>
    <row r="283" spans="1:14" x14ac:dyDescent="0.25">
      <c r="A283" s="116"/>
      <c r="B283" s="113"/>
      <c r="C283" s="358"/>
      <c r="D283" s="113"/>
      <c r="E283" s="199"/>
      <c r="F283" s="199"/>
      <c r="G283" s="113"/>
      <c r="H283" s="358"/>
      <c r="I283" s="358"/>
      <c r="J283" s="358"/>
      <c r="M283" s="106" t="str">
        <f>IF(OR(H283="",I283="",J283="",K283="",L283=""),"",        L283*VLOOKUP(H283,VALIDATIONS!$X$2:$Y$9,2) + K283*VLOOKUP(J283,VALIDATIONS!$AA$2:$AB$6,2)          )</f>
        <v/>
      </c>
      <c r="N283" s="113"/>
    </row>
    <row r="284" spans="1:14" x14ac:dyDescent="0.25">
      <c r="A284" s="116"/>
      <c r="B284" s="113"/>
      <c r="C284" s="358"/>
      <c r="D284" s="113"/>
      <c r="E284" s="199"/>
      <c r="F284" s="199"/>
      <c r="G284" s="113"/>
      <c r="H284" s="358"/>
      <c r="I284" s="358"/>
      <c r="J284" s="358"/>
      <c r="M284" s="106" t="str">
        <f>IF(OR(H284="",I284="",J284="",K284="",L284=""),"",        L284*VLOOKUP(H284,VALIDATIONS!$X$2:$Y$9,2) + K284*VLOOKUP(J284,VALIDATIONS!$AA$2:$AB$6,2)          )</f>
        <v/>
      </c>
      <c r="N284" s="113"/>
    </row>
    <row r="285" spans="1:14" x14ac:dyDescent="0.25">
      <c r="A285" s="116"/>
      <c r="B285" s="113"/>
      <c r="C285" s="358"/>
      <c r="D285" s="113"/>
      <c r="E285" s="199"/>
      <c r="F285" s="199"/>
      <c r="G285" s="113"/>
      <c r="H285" s="358"/>
      <c r="I285" s="358"/>
      <c r="J285" s="358"/>
      <c r="M285" s="106" t="str">
        <f>IF(OR(H285="",I285="",J285="",K285="",L285=""),"",        L285*VLOOKUP(H285,VALIDATIONS!$X$2:$Y$9,2) + K285*VLOOKUP(J285,VALIDATIONS!$AA$2:$AB$6,2)          )</f>
        <v/>
      </c>
      <c r="N285" s="113"/>
    </row>
    <row r="286" spans="1:14" x14ac:dyDescent="0.25">
      <c r="A286" s="116"/>
      <c r="B286" s="113"/>
      <c r="C286" s="358"/>
      <c r="D286" s="113"/>
      <c r="E286" s="199"/>
      <c r="F286" s="199"/>
      <c r="G286" s="113"/>
      <c r="H286" s="358"/>
      <c r="I286" s="358"/>
      <c r="J286" s="358"/>
      <c r="M286" s="106" t="str">
        <f>IF(OR(H286="",I286="",J286="",K286="",L286=""),"",        L286*VLOOKUP(H286,VALIDATIONS!$X$2:$Y$9,2) + K286*VLOOKUP(J286,VALIDATIONS!$AA$2:$AB$6,2)          )</f>
        <v/>
      </c>
      <c r="N286" s="113"/>
    </row>
    <row r="287" spans="1:14" x14ac:dyDescent="0.25">
      <c r="A287" s="116"/>
      <c r="B287" s="113"/>
      <c r="C287" s="358"/>
      <c r="D287" s="113"/>
      <c r="E287" s="199"/>
      <c r="F287" s="199"/>
      <c r="G287" s="113"/>
      <c r="H287" s="358"/>
      <c r="I287" s="358"/>
      <c r="J287" s="358"/>
      <c r="M287" s="106" t="str">
        <f>IF(OR(H287="",I287="",J287="",K287="",L287=""),"",        L287*VLOOKUP(H287,VALIDATIONS!$X$2:$Y$9,2) + K287*VLOOKUP(J287,VALIDATIONS!$AA$2:$AB$6,2)          )</f>
        <v/>
      </c>
      <c r="N287" s="113"/>
    </row>
    <row r="288" spans="1:14" x14ac:dyDescent="0.25">
      <c r="A288" s="116"/>
      <c r="B288" s="113"/>
      <c r="C288" s="358"/>
      <c r="D288" s="113"/>
      <c r="E288" s="199"/>
      <c r="F288" s="199"/>
      <c r="G288" s="113"/>
      <c r="H288" s="358"/>
      <c r="I288" s="358"/>
      <c r="J288" s="358"/>
      <c r="M288" s="106" t="str">
        <f>IF(OR(H288="",I288="",J288="",K288="",L288=""),"",        L288*VLOOKUP(H288,VALIDATIONS!$X$2:$Y$9,2) + K288*VLOOKUP(J288,VALIDATIONS!$AA$2:$AB$6,2)          )</f>
        <v/>
      </c>
      <c r="N288" s="113"/>
    </row>
    <row r="289" spans="1:14" x14ac:dyDescent="0.25">
      <c r="A289" s="116"/>
      <c r="B289" s="113"/>
      <c r="C289" s="358"/>
      <c r="D289" s="113"/>
      <c r="E289" s="199"/>
      <c r="F289" s="199"/>
      <c r="G289" s="113"/>
      <c r="H289" s="358"/>
      <c r="I289" s="358"/>
      <c r="J289" s="358"/>
      <c r="M289" s="106" t="str">
        <f>IF(OR(H289="",I289="",J289="",K289="",L289=""),"",        L289*VLOOKUP(H289,VALIDATIONS!$X$2:$Y$9,2) + K289*VLOOKUP(J289,VALIDATIONS!$AA$2:$AB$6,2)          )</f>
        <v/>
      </c>
      <c r="N289" s="113"/>
    </row>
    <row r="290" spans="1:14" x14ac:dyDescent="0.25">
      <c r="A290" s="116"/>
      <c r="B290" s="113"/>
      <c r="C290" s="358"/>
      <c r="D290" s="113"/>
      <c r="E290" s="199"/>
      <c r="F290" s="199"/>
      <c r="G290" s="113"/>
      <c r="H290" s="358"/>
      <c r="I290" s="358"/>
      <c r="J290" s="358"/>
      <c r="M290" s="106" t="str">
        <f>IF(OR(H290="",I290="",J290="",K290="",L290=""),"",        L290*VLOOKUP(H290,VALIDATIONS!$X$2:$Y$9,2) + K290*VLOOKUP(J290,VALIDATIONS!$AA$2:$AB$6,2)          )</f>
        <v/>
      </c>
      <c r="N290" s="113"/>
    </row>
    <row r="291" spans="1:14" x14ac:dyDescent="0.25">
      <c r="A291" s="116"/>
      <c r="B291" s="113"/>
      <c r="C291" s="358"/>
      <c r="D291" s="113"/>
      <c r="E291" s="199"/>
      <c r="F291" s="199"/>
      <c r="G291" s="113"/>
      <c r="H291" s="358"/>
      <c r="I291" s="358"/>
      <c r="J291" s="358"/>
      <c r="M291" s="106" t="str">
        <f>IF(OR(H291="",I291="",J291="",K291="",L291=""),"",        L291*VLOOKUP(H291,VALIDATIONS!$X$2:$Y$9,2) + K291*VLOOKUP(J291,VALIDATIONS!$AA$2:$AB$6,2)          )</f>
        <v/>
      </c>
      <c r="N291" s="113"/>
    </row>
    <row r="292" spans="1:14" x14ac:dyDescent="0.25">
      <c r="A292" s="116"/>
      <c r="B292" s="113"/>
      <c r="C292" s="358"/>
      <c r="D292" s="113"/>
      <c r="E292" s="199"/>
      <c r="F292" s="199"/>
      <c r="G292" s="113"/>
      <c r="H292" s="358"/>
      <c r="I292" s="358"/>
      <c r="J292" s="358"/>
      <c r="M292" s="106" t="str">
        <f>IF(OR(H292="",I292="",J292="",K292="",L292=""),"",        L292*VLOOKUP(H292,VALIDATIONS!$X$2:$Y$9,2) + K292*VLOOKUP(J292,VALIDATIONS!$AA$2:$AB$6,2)          )</f>
        <v/>
      </c>
      <c r="N292" s="113"/>
    </row>
    <row r="293" spans="1:14" x14ac:dyDescent="0.25">
      <c r="A293" s="116"/>
      <c r="B293" s="113"/>
      <c r="C293" s="358"/>
      <c r="D293" s="113"/>
      <c r="E293" s="199"/>
      <c r="F293" s="199"/>
      <c r="G293" s="113"/>
      <c r="H293" s="358"/>
      <c r="I293" s="358"/>
      <c r="J293" s="358"/>
      <c r="M293" s="106" t="str">
        <f>IF(OR(H293="",I293="",J293="",K293="",L293=""),"",        L293*VLOOKUP(H293,VALIDATIONS!$X$2:$Y$9,2) + K293*VLOOKUP(J293,VALIDATIONS!$AA$2:$AB$6,2)          )</f>
        <v/>
      </c>
      <c r="N293" s="113"/>
    </row>
    <row r="294" spans="1:14" x14ac:dyDescent="0.25">
      <c r="A294" s="116"/>
      <c r="B294" s="113"/>
      <c r="C294" s="358"/>
      <c r="D294" s="113"/>
      <c r="E294" s="199"/>
      <c r="F294" s="199"/>
      <c r="G294" s="113"/>
      <c r="H294" s="358"/>
      <c r="I294" s="358"/>
      <c r="J294" s="358"/>
      <c r="M294" s="106" t="str">
        <f>IF(OR(H294="",I294="",J294="",K294="",L294=""),"",        L294*VLOOKUP(H294,VALIDATIONS!$X$2:$Y$9,2) + K294*VLOOKUP(J294,VALIDATIONS!$AA$2:$AB$6,2)          )</f>
        <v/>
      </c>
      <c r="N294" s="113"/>
    </row>
    <row r="295" spans="1:14" x14ac:dyDescent="0.25">
      <c r="A295" s="116"/>
      <c r="B295" s="113"/>
      <c r="C295" s="358"/>
      <c r="D295" s="113"/>
      <c r="E295" s="199"/>
      <c r="F295" s="199"/>
      <c r="G295" s="113"/>
      <c r="H295" s="358"/>
      <c r="I295" s="358"/>
      <c r="J295" s="358"/>
      <c r="M295" s="106" t="str">
        <f>IF(OR(H295="",I295="",J295="",K295="",L295=""),"",        L295*VLOOKUP(H295,VALIDATIONS!$X$2:$Y$9,2) + K295*VLOOKUP(J295,VALIDATIONS!$AA$2:$AB$6,2)          )</f>
        <v/>
      </c>
      <c r="N295" s="113"/>
    </row>
    <row r="296" spans="1:14" x14ac:dyDescent="0.25">
      <c r="A296" s="116"/>
      <c r="B296" s="113"/>
      <c r="C296" s="358"/>
      <c r="D296" s="113"/>
      <c r="E296" s="199"/>
      <c r="F296" s="199"/>
      <c r="G296" s="113"/>
      <c r="H296" s="358"/>
      <c r="I296" s="358"/>
      <c r="J296" s="358"/>
      <c r="M296" s="106" t="str">
        <f>IF(OR(H296="",I296="",J296="",K296="",L296=""),"",        L296*VLOOKUP(H296,VALIDATIONS!$X$2:$Y$9,2) + K296*VLOOKUP(J296,VALIDATIONS!$AA$2:$AB$6,2)          )</f>
        <v/>
      </c>
      <c r="N296" s="113"/>
    </row>
    <row r="297" spans="1:14" x14ac:dyDescent="0.25">
      <c r="A297" s="116"/>
      <c r="B297" s="113"/>
      <c r="C297" s="358"/>
      <c r="D297" s="113"/>
      <c r="E297" s="199"/>
      <c r="F297" s="199"/>
      <c r="G297" s="113"/>
      <c r="H297" s="358"/>
      <c r="I297" s="358"/>
      <c r="J297" s="358"/>
      <c r="M297" s="106" t="str">
        <f>IF(OR(H297="",I297="",J297="",K297="",L297=""),"",        L297*VLOOKUP(H297,VALIDATIONS!$X$2:$Y$9,2) + K297*VLOOKUP(J297,VALIDATIONS!$AA$2:$AB$6,2)          )</f>
        <v/>
      </c>
      <c r="N297" s="113"/>
    </row>
    <row r="298" spans="1:14" x14ac:dyDescent="0.25">
      <c r="A298" s="116"/>
      <c r="B298" s="113"/>
      <c r="C298" s="358"/>
      <c r="D298" s="113"/>
      <c r="E298" s="199"/>
      <c r="F298" s="199"/>
      <c r="G298" s="113"/>
      <c r="H298" s="358"/>
      <c r="I298" s="358"/>
      <c r="J298" s="358"/>
      <c r="M298" s="106" t="str">
        <f>IF(OR(H298="",I298="",J298="",K298="",L298=""),"",        L298*VLOOKUP(H298,VALIDATIONS!$X$2:$Y$9,2) + K298*VLOOKUP(J298,VALIDATIONS!$AA$2:$AB$6,2)          )</f>
        <v/>
      </c>
      <c r="N298" s="113"/>
    </row>
    <row r="299" spans="1:14" x14ac:dyDescent="0.25">
      <c r="A299" s="116"/>
      <c r="B299" s="113"/>
      <c r="C299" s="358"/>
      <c r="D299" s="113"/>
      <c r="E299" s="199"/>
      <c r="F299" s="199"/>
      <c r="G299" s="113"/>
      <c r="H299" s="358"/>
      <c r="I299" s="358"/>
      <c r="J299" s="358"/>
      <c r="M299" s="106" t="str">
        <f>IF(OR(H299="",I299="",J299="",K299="",L299=""),"",        L299*VLOOKUP(H299,VALIDATIONS!$X$2:$Y$9,2) + K299*VLOOKUP(J299,VALIDATIONS!$AA$2:$AB$6,2)          )</f>
        <v/>
      </c>
      <c r="N299" s="113"/>
    </row>
    <row r="300" spans="1:14" x14ac:dyDescent="0.25">
      <c r="A300" s="116"/>
      <c r="B300" s="113"/>
      <c r="C300" s="358"/>
      <c r="D300" s="113"/>
      <c r="E300" s="199"/>
      <c r="F300" s="199"/>
      <c r="G300" s="113"/>
      <c r="H300" s="358"/>
      <c r="I300" s="358"/>
      <c r="J300" s="358"/>
      <c r="M300" s="106" t="str">
        <f>IF(OR(H300="",I300="",J300="",K300="",L300=""),"",        L300*VLOOKUP(H300,VALIDATIONS!$X$2:$Y$9,2) + K300*VLOOKUP(J300,VALIDATIONS!$AA$2:$AB$6,2)          )</f>
        <v/>
      </c>
      <c r="N300" s="113"/>
    </row>
    <row r="301" spans="1:14" x14ac:dyDescent="0.25">
      <c r="A301" s="116"/>
      <c r="B301" s="113"/>
      <c r="C301" s="358"/>
      <c r="D301" s="113"/>
      <c r="E301" s="199"/>
      <c r="F301" s="199"/>
      <c r="G301" s="113"/>
      <c r="H301" s="358"/>
      <c r="I301" s="358"/>
      <c r="J301" s="358"/>
      <c r="M301" s="106" t="str">
        <f>IF(OR(H301="",I301="",J301="",K301="",L301=""),"",        L301*VLOOKUP(H301,VALIDATIONS!$X$2:$Y$9,2) + K301*VLOOKUP(J301,VALIDATIONS!$AA$2:$AB$6,2)          )</f>
        <v/>
      </c>
      <c r="N301" s="113"/>
    </row>
    <row r="302" spans="1:14" x14ac:dyDescent="0.25">
      <c r="A302" s="116"/>
      <c r="B302" s="113"/>
      <c r="C302" s="358"/>
      <c r="D302" s="113"/>
      <c r="E302" s="199"/>
      <c r="F302" s="199"/>
      <c r="G302" s="113"/>
      <c r="H302" s="358"/>
      <c r="I302" s="358"/>
      <c r="J302" s="358"/>
      <c r="M302" s="106" t="str">
        <f>IF(OR(H302="",I302="",J302="",K302="",L302=""),"",        L302*VLOOKUP(H302,VALIDATIONS!$X$2:$Y$9,2) + K302*VLOOKUP(J302,VALIDATIONS!$AA$2:$AB$6,2)          )</f>
        <v/>
      </c>
      <c r="N302" s="113"/>
    </row>
    <row r="303" spans="1:14" x14ac:dyDescent="0.25">
      <c r="A303" s="116"/>
      <c r="B303" s="113"/>
      <c r="C303" s="358"/>
      <c r="D303" s="113"/>
      <c r="E303" s="199"/>
      <c r="F303" s="199"/>
      <c r="G303" s="113"/>
      <c r="H303" s="358"/>
      <c r="I303" s="358"/>
      <c r="J303" s="358"/>
      <c r="M303" s="106" t="str">
        <f>IF(OR(H303="",I303="",J303="",K303="",L303=""),"",        L303*VLOOKUP(H303,VALIDATIONS!$X$2:$Y$9,2) + K303*VLOOKUP(J303,VALIDATIONS!$AA$2:$AB$6,2)          )</f>
        <v/>
      </c>
      <c r="N303" s="113"/>
    </row>
    <row r="304" spans="1:14" x14ac:dyDescent="0.25">
      <c r="A304" s="116"/>
      <c r="B304" s="113"/>
      <c r="C304" s="358"/>
      <c r="D304" s="113"/>
      <c r="E304" s="199"/>
      <c r="F304" s="199"/>
      <c r="G304" s="113"/>
      <c r="H304" s="358"/>
      <c r="I304" s="358"/>
      <c r="J304" s="358"/>
      <c r="M304" s="106" t="str">
        <f>IF(OR(H304="",I304="",J304="",K304="",L304=""),"",        L304*VLOOKUP(H304,VALIDATIONS!$X$2:$Y$9,2) + K304*VLOOKUP(J304,VALIDATIONS!$AA$2:$AB$6,2)          )</f>
        <v/>
      </c>
      <c r="N304" s="113"/>
    </row>
    <row r="305" spans="1:14" x14ac:dyDescent="0.25">
      <c r="A305" s="116"/>
      <c r="B305" s="113"/>
      <c r="C305" s="358"/>
      <c r="D305" s="113"/>
      <c r="E305" s="199"/>
      <c r="F305" s="199"/>
      <c r="G305" s="113"/>
      <c r="H305" s="358"/>
      <c r="I305" s="358"/>
      <c r="J305" s="358"/>
      <c r="M305" s="106" t="str">
        <f>IF(OR(H305="",I305="",J305="",K305="",L305=""),"",        L305*VLOOKUP(H305,VALIDATIONS!$X$2:$Y$9,2) + K305*VLOOKUP(J305,VALIDATIONS!$AA$2:$AB$6,2)          )</f>
        <v/>
      </c>
      <c r="N305" s="113"/>
    </row>
    <row r="306" spans="1:14" x14ac:dyDescent="0.25">
      <c r="A306" s="116"/>
      <c r="B306" s="113"/>
      <c r="C306" s="358"/>
      <c r="D306" s="113"/>
      <c r="E306" s="199"/>
      <c r="F306" s="199"/>
      <c r="G306" s="113"/>
      <c r="H306" s="358"/>
      <c r="I306" s="358"/>
      <c r="J306" s="358"/>
      <c r="M306" s="106" t="str">
        <f>IF(OR(H306="",I306="",J306="",K306="",L306=""),"",        L306*VLOOKUP(H306,VALIDATIONS!$X$2:$Y$9,2) + K306*VLOOKUP(J306,VALIDATIONS!$AA$2:$AB$6,2)          )</f>
        <v/>
      </c>
      <c r="N306" s="113"/>
    </row>
    <row r="307" spans="1:14" x14ac:dyDescent="0.25">
      <c r="A307" s="116"/>
      <c r="B307" s="113"/>
      <c r="C307" s="358"/>
      <c r="D307" s="113"/>
      <c r="E307" s="199"/>
      <c r="F307" s="199"/>
      <c r="G307" s="113"/>
      <c r="H307" s="358"/>
      <c r="I307" s="358"/>
      <c r="J307" s="358"/>
      <c r="M307" s="106" t="str">
        <f>IF(OR(H307="",I307="",J307="",K307="",L307=""),"",        L307*VLOOKUP(H307,VALIDATIONS!$X$2:$Y$9,2) + K307*VLOOKUP(J307,VALIDATIONS!$AA$2:$AB$6,2)          )</f>
        <v/>
      </c>
      <c r="N307" s="113"/>
    </row>
    <row r="308" spans="1:14" x14ac:dyDescent="0.25">
      <c r="A308" s="116"/>
      <c r="B308" s="113"/>
      <c r="C308" s="358"/>
      <c r="D308" s="113"/>
      <c r="E308" s="199"/>
      <c r="F308" s="199"/>
      <c r="G308" s="113"/>
      <c r="H308" s="358"/>
      <c r="I308" s="358"/>
      <c r="J308" s="358"/>
      <c r="M308" s="106" t="str">
        <f>IF(OR(H308="",I308="",J308="",K308="",L308=""),"",        L308*VLOOKUP(H308,VALIDATIONS!$X$2:$Y$9,2) + K308*VLOOKUP(J308,VALIDATIONS!$AA$2:$AB$6,2)          )</f>
        <v/>
      </c>
      <c r="N308" s="113"/>
    </row>
    <row r="309" spans="1:14" x14ac:dyDescent="0.25">
      <c r="A309" s="116"/>
      <c r="B309" s="113"/>
      <c r="C309" s="358"/>
      <c r="D309" s="113"/>
      <c r="E309" s="199"/>
      <c r="F309" s="199"/>
      <c r="G309" s="113"/>
      <c r="H309" s="358"/>
      <c r="I309" s="358"/>
      <c r="J309" s="358"/>
      <c r="M309" s="106" t="str">
        <f>IF(OR(H309="",I309="",J309="",K309="",L309=""),"",        L309*VLOOKUP(H309,VALIDATIONS!$X$2:$Y$9,2) + K309*VLOOKUP(J309,VALIDATIONS!$AA$2:$AB$6,2)          )</f>
        <v/>
      </c>
      <c r="N309" s="113"/>
    </row>
    <row r="310" spans="1:14" x14ac:dyDescent="0.25">
      <c r="A310" s="116"/>
      <c r="B310" s="113"/>
      <c r="C310" s="358"/>
      <c r="D310" s="113"/>
      <c r="E310" s="199"/>
      <c r="F310" s="199"/>
      <c r="G310" s="113"/>
      <c r="H310" s="358"/>
      <c r="I310" s="358"/>
      <c r="J310" s="358"/>
      <c r="M310" s="106" t="str">
        <f>IF(OR(H310="",I310="",J310="",K310="",L310=""),"",        L310*VLOOKUP(H310,VALIDATIONS!$X$2:$Y$9,2) + K310*VLOOKUP(J310,VALIDATIONS!$AA$2:$AB$6,2)          )</f>
        <v/>
      </c>
      <c r="N310" s="113"/>
    </row>
    <row r="311" spans="1:14" x14ac:dyDescent="0.25">
      <c r="A311" s="116"/>
      <c r="B311" s="113"/>
      <c r="C311" s="358"/>
      <c r="D311" s="113"/>
      <c r="E311" s="199"/>
      <c r="F311" s="199"/>
      <c r="G311" s="113"/>
      <c r="H311" s="358"/>
      <c r="I311" s="358"/>
      <c r="J311" s="358"/>
      <c r="M311" s="106" t="str">
        <f>IF(OR(H311="",I311="",J311="",K311="",L311=""),"",        L311*VLOOKUP(H311,VALIDATIONS!$X$2:$Y$9,2) + K311*VLOOKUP(J311,VALIDATIONS!$AA$2:$AB$6,2)          )</f>
        <v/>
      </c>
      <c r="N311" s="113"/>
    </row>
    <row r="312" spans="1:14" x14ac:dyDescent="0.25">
      <c r="A312" s="116"/>
      <c r="B312" s="113"/>
      <c r="C312" s="358"/>
      <c r="D312" s="113"/>
      <c r="E312" s="199"/>
      <c r="F312" s="199"/>
      <c r="G312" s="113"/>
      <c r="H312" s="358"/>
      <c r="I312" s="358"/>
      <c r="J312" s="358"/>
      <c r="M312" s="106" t="str">
        <f>IF(OR(H312="",I312="",J312="",K312="",L312=""),"",        L312*VLOOKUP(H312,VALIDATIONS!$X$2:$Y$9,2) + K312*VLOOKUP(J312,VALIDATIONS!$AA$2:$AB$6,2)          )</f>
        <v/>
      </c>
      <c r="N312" s="113"/>
    </row>
    <row r="313" spans="1:14" x14ac:dyDescent="0.25">
      <c r="A313" s="116"/>
      <c r="B313" s="113"/>
      <c r="C313" s="358"/>
      <c r="D313" s="113"/>
      <c r="E313" s="199"/>
      <c r="F313" s="199"/>
      <c r="G313" s="113"/>
      <c r="H313" s="358"/>
      <c r="I313" s="358"/>
      <c r="J313" s="358"/>
      <c r="M313" s="106" t="str">
        <f>IF(OR(H313="",I313="",J313="",K313="",L313=""),"",        L313*VLOOKUP(H313,VALIDATIONS!$X$2:$Y$9,2) + K313*VLOOKUP(J313,VALIDATIONS!$AA$2:$AB$6,2)          )</f>
        <v/>
      </c>
      <c r="N313" s="113"/>
    </row>
    <row r="314" spans="1:14" x14ac:dyDescent="0.25">
      <c r="A314" s="116"/>
      <c r="B314" s="113"/>
      <c r="C314" s="358"/>
      <c r="D314" s="113"/>
      <c r="E314" s="199"/>
      <c r="F314" s="199"/>
      <c r="G314" s="113"/>
      <c r="H314" s="358"/>
      <c r="I314" s="358"/>
      <c r="J314" s="358"/>
      <c r="M314" s="106" t="str">
        <f>IF(OR(H314="",I314="",J314="",K314="",L314=""),"",        L314*VLOOKUP(H314,VALIDATIONS!$X$2:$Y$9,2) + K314*VLOOKUP(J314,VALIDATIONS!$AA$2:$AB$6,2)          )</f>
        <v/>
      </c>
      <c r="N314" s="113"/>
    </row>
    <row r="315" spans="1:14" x14ac:dyDescent="0.25">
      <c r="A315" s="116"/>
      <c r="B315" s="113"/>
      <c r="C315" s="358"/>
      <c r="D315" s="113"/>
      <c r="E315" s="199"/>
      <c r="F315" s="199"/>
      <c r="G315" s="113"/>
      <c r="H315" s="358"/>
      <c r="I315" s="358"/>
      <c r="J315" s="358"/>
      <c r="M315" s="106" t="str">
        <f>IF(OR(H315="",I315="",J315="",K315="",L315=""),"",        L315*VLOOKUP(H315,VALIDATIONS!$X$2:$Y$9,2) + K315*VLOOKUP(J315,VALIDATIONS!$AA$2:$AB$6,2)          )</f>
        <v/>
      </c>
      <c r="N315" s="113"/>
    </row>
    <row r="316" spans="1:14" x14ac:dyDescent="0.25">
      <c r="A316" s="116"/>
      <c r="B316" s="113"/>
      <c r="C316" s="358"/>
      <c r="D316" s="113"/>
      <c r="E316" s="199"/>
      <c r="F316" s="199"/>
      <c r="G316" s="113"/>
      <c r="H316" s="358"/>
      <c r="I316" s="358"/>
      <c r="J316" s="358"/>
      <c r="M316" s="106" t="str">
        <f>IF(OR(H316="",I316="",J316="",K316="",L316=""),"",        L316*VLOOKUP(H316,VALIDATIONS!$X$2:$Y$9,2) + K316*VLOOKUP(J316,VALIDATIONS!$AA$2:$AB$6,2)          )</f>
        <v/>
      </c>
      <c r="N316" s="113"/>
    </row>
    <row r="317" spans="1:14" x14ac:dyDescent="0.25">
      <c r="A317" s="116"/>
      <c r="B317" s="113"/>
      <c r="C317" s="358"/>
      <c r="D317" s="113"/>
      <c r="E317" s="199"/>
      <c r="F317" s="199"/>
      <c r="G317" s="113"/>
      <c r="H317" s="358"/>
      <c r="I317" s="358"/>
      <c r="J317" s="358"/>
      <c r="M317" s="106" t="str">
        <f>IF(OR(H317="",I317="",J317="",K317="",L317=""),"",        L317*VLOOKUP(H317,VALIDATIONS!$X$2:$Y$9,2) + K317*VLOOKUP(J317,VALIDATIONS!$AA$2:$AB$6,2)          )</f>
        <v/>
      </c>
      <c r="N317" s="113"/>
    </row>
    <row r="318" spans="1:14" x14ac:dyDescent="0.25">
      <c r="A318" s="116"/>
      <c r="B318" s="113"/>
      <c r="C318" s="358"/>
      <c r="D318" s="113"/>
      <c r="E318" s="199"/>
      <c r="F318" s="199"/>
      <c r="G318" s="113"/>
      <c r="H318" s="358"/>
      <c r="I318" s="358"/>
      <c r="J318" s="358"/>
      <c r="M318" s="106" t="str">
        <f>IF(OR(H318="",I318="",J318="",K318="",L318=""),"",        L318*VLOOKUP(H318,VALIDATIONS!$X$2:$Y$9,2) + K318*VLOOKUP(J318,VALIDATIONS!$AA$2:$AB$6,2)          )</f>
        <v/>
      </c>
      <c r="N318" s="113"/>
    </row>
    <row r="319" spans="1:14" x14ac:dyDescent="0.25">
      <c r="A319" s="116"/>
      <c r="B319" s="113"/>
      <c r="C319" s="358"/>
      <c r="D319" s="113"/>
      <c r="E319" s="199"/>
      <c r="F319" s="199"/>
      <c r="G319" s="113"/>
      <c r="H319" s="358"/>
      <c r="I319" s="358"/>
      <c r="J319" s="358"/>
      <c r="M319" s="106" t="str">
        <f>IF(OR(H319="",I319="",J319="",K319="",L319=""),"",        L319*VLOOKUP(H319,VALIDATIONS!$X$2:$Y$9,2) + K319*VLOOKUP(J319,VALIDATIONS!$AA$2:$AB$6,2)          )</f>
        <v/>
      </c>
      <c r="N319" s="113"/>
    </row>
    <row r="320" spans="1:14" x14ac:dyDescent="0.25">
      <c r="A320" s="116"/>
      <c r="B320" s="113"/>
      <c r="C320" s="358"/>
      <c r="D320" s="113"/>
      <c r="E320" s="199"/>
      <c r="F320" s="199"/>
      <c r="G320" s="113"/>
      <c r="H320" s="358"/>
      <c r="I320" s="358"/>
      <c r="J320" s="358"/>
      <c r="M320" s="106" t="str">
        <f>IF(OR(H320="",I320="",J320="",K320="",L320=""),"",        L320*VLOOKUP(H320,VALIDATIONS!$X$2:$Y$9,2) + K320*VLOOKUP(J320,VALIDATIONS!$AA$2:$AB$6,2)          )</f>
        <v/>
      </c>
      <c r="N320" s="113"/>
    </row>
    <row r="321" spans="1:14" x14ac:dyDescent="0.25">
      <c r="A321" s="116"/>
      <c r="B321" s="113"/>
      <c r="C321" s="358"/>
      <c r="D321" s="113"/>
      <c r="E321" s="199"/>
      <c r="F321" s="199"/>
      <c r="G321" s="113"/>
      <c r="H321" s="358"/>
      <c r="I321" s="358"/>
      <c r="J321" s="358"/>
      <c r="M321" s="106" t="str">
        <f>IF(OR(H321="",I321="",J321="",K321="",L321=""),"",        L321*VLOOKUP(H321,VALIDATIONS!$X$2:$Y$9,2) + K321*VLOOKUP(J321,VALIDATIONS!$AA$2:$AB$6,2)          )</f>
        <v/>
      </c>
      <c r="N321" s="113"/>
    </row>
    <row r="322" spans="1:14" x14ac:dyDescent="0.25">
      <c r="A322" s="116"/>
      <c r="B322" s="113"/>
      <c r="C322" s="358"/>
      <c r="D322" s="113"/>
      <c r="E322" s="199"/>
      <c r="F322" s="199"/>
      <c r="G322" s="113"/>
      <c r="H322" s="358"/>
      <c r="I322" s="358"/>
      <c r="J322" s="358"/>
      <c r="M322" s="106" t="str">
        <f>IF(OR(H322="",I322="",J322="",K322="",L322=""),"",        L322*VLOOKUP(H322,VALIDATIONS!$X$2:$Y$9,2) + K322*VLOOKUP(J322,VALIDATIONS!$AA$2:$AB$6,2)          )</f>
        <v/>
      </c>
      <c r="N322" s="113"/>
    </row>
    <row r="323" spans="1:14" x14ac:dyDescent="0.25">
      <c r="A323" s="116"/>
      <c r="B323" s="113"/>
      <c r="C323" s="358"/>
      <c r="D323" s="113"/>
      <c r="E323" s="199"/>
      <c r="F323" s="199"/>
      <c r="G323" s="113"/>
      <c r="H323" s="358"/>
      <c r="I323" s="358"/>
      <c r="J323" s="358"/>
      <c r="M323" s="106" t="str">
        <f>IF(OR(H323="",I323="",J323="",K323="",L323=""),"",        L323*VLOOKUP(H323,VALIDATIONS!$X$2:$Y$9,2) + K323*VLOOKUP(J323,VALIDATIONS!$AA$2:$AB$6,2)          )</f>
        <v/>
      </c>
      <c r="N323" s="113"/>
    </row>
    <row r="324" spans="1:14" x14ac:dyDescent="0.25">
      <c r="A324" s="116"/>
      <c r="B324" s="113"/>
      <c r="C324" s="358"/>
      <c r="D324" s="113"/>
      <c r="E324" s="199"/>
      <c r="F324" s="199"/>
      <c r="G324" s="113"/>
      <c r="H324" s="358"/>
      <c r="I324" s="358"/>
      <c r="J324" s="358"/>
      <c r="M324" s="106" t="str">
        <f>IF(OR(H324="",I324="",J324="",K324="",L324=""),"",        L324*VLOOKUP(H324,VALIDATIONS!$X$2:$Y$9,2) + K324*VLOOKUP(J324,VALIDATIONS!$AA$2:$AB$6,2)          )</f>
        <v/>
      </c>
      <c r="N324" s="113"/>
    </row>
    <row r="325" spans="1:14" x14ac:dyDescent="0.25">
      <c r="A325" s="116"/>
      <c r="B325" s="113"/>
      <c r="C325" s="358"/>
      <c r="D325" s="113"/>
      <c r="E325" s="199"/>
      <c r="F325" s="199"/>
      <c r="G325" s="113"/>
      <c r="H325" s="358"/>
      <c r="I325" s="358"/>
      <c r="J325" s="358"/>
      <c r="M325" s="106" t="str">
        <f>IF(OR(H325="",I325="",J325="",K325="",L325=""),"",        L325*VLOOKUP(H325,VALIDATIONS!$X$2:$Y$9,2) + K325*VLOOKUP(J325,VALIDATIONS!$AA$2:$AB$6,2)          )</f>
        <v/>
      </c>
      <c r="N325" s="113"/>
    </row>
    <row r="326" spans="1:14" x14ac:dyDescent="0.25">
      <c r="A326" s="116"/>
      <c r="B326" s="113"/>
      <c r="C326" s="358"/>
      <c r="D326" s="113"/>
      <c r="E326" s="199"/>
      <c r="F326" s="199"/>
      <c r="G326" s="113"/>
      <c r="H326" s="358"/>
      <c r="I326" s="358"/>
      <c r="J326" s="358"/>
      <c r="M326" s="106" t="str">
        <f>IF(OR(H326="",I326="",J326="",K326="",L326=""),"",        L326*VLOOKUP(H326,VALIDATIONS!$X$2:$Y$9,2) + K326*VLOOKUP(J326,VALIDATIONS!$AA$2:$AB$6,2)          )</f>
        <v/>
      </c>
      <c r="N326" s="113"/>
    </row>
    <row r="327" spans="1:14" x14ac:dyDescent="0.25">
      <c r="A327" s="116"/>
      <c r="B327" s="113"/>
      <c r="C327" s="358"/>
      <c r="D327" s="113"/>
      <c r="E327" s="199"/>
      <c r="F327" s="199"/>
      <c r="G327" s="113"/>
      <c r="H327" s="358"/>
      <c r="I327" s="358"/>
      <c r="J327" s="358"/>
      <c r="M327" s="106" t="str">
        <f>IF(OR(H327="",I327="",J327="",K327="",L327=""),"",        L327*VLOOKUP(H327,VALIDATIONS!$X$2:$Y$9,2) + K327*VLOOKUP(J327,VALIDATIONS!$AA$2:$AB$6,2)          )</f>
        <v/>
      </c>
      <c r="N327" s="113"/>
    </row>
    <row r="328" spans="1:14" x14ac:dyDescent="0.25">
      <c r="A328" s="116"/>
      <c r="B328" s="113"/>
      <c r="C328" s="358"/>
      <c r="D328" s="113"/>
      <c r="E328" s="199"/>
      <c r="F328" s="199"/>
      <c r="G328" s="113"/>
      <c r="H328" s="358"/>
      <c r="I328" s="358"/>
      <c r="J328" s="358"/>
      <c r="M328" s="106" t="str">
        <f>IF(OR(H328="",I328="",J328="",K328="",L328=""),"",        L328*VLOOKUP(H328,VALIDATIONS!$X$2:$Y$9,2) + K328*VLOOKUP(J328,VALIDATIONS!$AA$2:$AB$6,2)          )</f>
        <v/>
      </c>
      <c r="N328" s="113"/>
    </row>
    <row r="329" spans="1:14" x14ac:dyDescent="0.25">
      <c r="A329" s="116"/>
      <c r="B329" s="113"/>
      <c r="C329" s="358"/>
      <c r="D329" s="113"/>
      <c r="E329" s="199"/>
      <c r="F329" s="199"/>
      <c r="G329" s="113"/>
      <c r="H329" s="358"/>
      <c r="I329" s="358"/>
      <c r="J329" s="358"/>
      <c r="M329" s="106" t="str">
        <f>IF(OR(H329="",I329="",J329="",K329="",L329=""),"",        L329*VLOOKUP(H329,VALIDATIONS!$X$2:$Y$9,2) + K329*VLOOKUP(J329,VALIDATIONS!$AA$2:$AB$6,2)          )</f>
        <v/>
      </c>
      <c r="N329" s="113"/>
    </row>
    <row r="330" spans="1:14" x14ac:dyDescent="0.25">
      <c r="A330" s="116"/>
      <c r="B330" s="113"/>
      <c r="C330" s="358"/>
      <c r="D330" s="113"/>
      <c r="E330" s="199"/>
      <c r="F330" s="199"/>
      <c r="G330" s="113"/>
      <c r="H330" s="358"/>
      <c r="I330" s="358"/>
      <c r="J330" s="358"/>
      <c r="M330" s="106" t="str">
        <f>IF(OR(H330="",I330="",J330="",K330="",L330=""),"",        L330*VLOOKUP(H330,VALIDATIONS!$X$2:$Y$9,2) + K330*VLOOKUP(J330,VALIDATIONS!$AA$2:$AB$6,2)          )</f>
        <v/>
      </c>
      <c r="N330" s="113"/>
    </row>
    <row r="331" spans="1:14" x14ac:dyDescent="0.25">
      <c r="A331" s="116"/>
      <c r="B331" s="113"/>
      <c r="C331" s="358"/>
      <c r="D331" s="113"/>
      <c r="E331" s="199"/>
      <c r="F331" s="199"/>
      <c r="G331" s="113"/>
      <c r="H331" s="358"/>
      <c r="I331" s="358"/>
      <c r="J331" s="358"/>
      <c r="M331" s="106" t="str">
        <f>IF(OR(H331="",I331="",J331="",K331="",L331=""),"",        L331*VLOOKUP(H331,VALIDATIONS!$X$2:$Y$9,2) + K331*VLOOKUP(J331,VALIDATIONS!$AA$2:$AB$6,2)          )</f>
        <v/>
      </c>
      <c r="N331" s="113"/>
    </row>
    <row r="332" spans="1:14" x14ac:dyDescent="0.25">
      <c r="A332" s="116"/>
      <c r="B332" s="113"/>
      <c r="C332" s="358"/>
      <c r="D332" s="113"/>
      <c r="E332" s="199"/>
      <c r="F332" s="199"/>
      <c r="G332" s="113"/>
      <c r="H332" s="358"/>
      <c r="I332" s="358"/>
      <c r="J332" s="358"/>
      <c r="M332" s="106" t="str">
        <f>IF(OR(H332="",I332="",J332="",K332="",L332=""),"",        L332*VLOOKUP(H332,VALIDATIONS!$X$2:$Y$9,2) + K332*VLOOKUP(J332,VALIDATIONS!$AA$2:$AB$6,2)          )</f>
        <v/>
      </c>
      <c r="N332" s="113"/>
    </row>
    <row r="333" spans="1:14" x14ac:dyDescent="0.25">
      <c r="A333" s="116"/>
      <c r="B333" s="113"/>
      <c r="C333" s="358"/>
      <c r="D333" s="113"/>
      <c r="E333" s="199"/>
      <c r="F333" s="199"/>
      <c r="G333" s="113"/>
      <c r="H333" s="358"/>
      <c r="I333" s="358"/>
      <c r="J333" s="358"/>
      <c r="M333" s="106" t="str">
        <f>IF(OR(H333="",I333="",J333="",K333="",L333=""),"",        L333*VLOOKUP(H333,VALIDATIONS!$X$2:$Y$9,2) + K333*VLOOKUP(J333,VALIDATIONS!$AA$2:$AB$6,2)          )</f>
        <v/>
      </c>
      <c r="N333" s="113"/>
    </row>
    <row r="334" spans="1:14" x14ac:dyDescent="0.25">
      <c r="A334" s="116"/>
      <c r="B334" s="113"/>
      <c r="C334" s="358"/>
      <c r="D334" s="113"/>
      <c r="E334" s="199"/>
      <c r="F334" s="199"/>
      <c r="G334" s="113"/>
      <c r="H334" s="358"/>
      <c r="I334" s="358"/>
      <c r="J334" s="358"/>
      <c r="M334" s="106" t="str">
        <f>IF(OR(H334="",I334="",J334="",K334="",L334=""),"",        L334*VLOOKUP(H334,VALIDATIONS!$X$2:$Y$9,2) + K334*VLOOKUP(J334,VALIDATIONS!$AA$2:$AB$6,2)          )</f>
        <v/>
      </c>
      <c r="N334" s="113"/>
    </row>
    <row r="335" spans="1:14" x14ac:dyDescent="0.25">
      <c r="A335" s="116"/>
      <c r="B335" s="113"/>
      <c r="C335" s="358"/>
      <c r="D335" s="113"/>
      <c r="E335" s="199"/>
      <c r="F335" s="199"/>
      <c r="G335" s="113"/>
      <c r="H335" s="358"/>
      <c r="I335" s="358"/>
      <c r="J335" s="358"/>
      <c r="M335" s="106" t="str">
        <f>IF(OR(H335="",I335="",J335="",K335="",L335=""),"",        L335*VLOOKUP(H335,VALIDATIONS!$X$2:$Y$9,2) + K335*VLOOKUP(J335,VALIDATIONS!$AA$2:$AB$6,2)          )</f>
        <v/>
      </c>
      <c r="N335" s="113"/>
    </row>
    <row r="336" spans="1:14" x14ac:dyDescent="0.25">
      <c r="A336" s="116"/>
      <c r="B336" s="113"/>
      <c r="C336" s="358"/>
      <c r="D336" s="113"/>
      <c r="E336" s="199"/>
      <c r="F336" s="199"/>
      <c r="G336" s="113"/>
      <c r="H336" s="358"/>
      <c r="I336" s="358"/>
      <c r="J336" s="358"/>
      <c r="M336" s="106" t="str">
        <f>IF(OR(H336="",I336="",J336="",K336="",L336=""),"",        L336*VLOOKUP(H336,VALIDATIONS!$X$2:$Y$9,2) + K336*VLOOKUP(J336,VALIDATIONS!$AA$2:$AB$6,2)          )</f>
        <v/>
      </c>
      <c r="N336" s="113"/>
    </row>
    <row r="337" spans="1:14" x14ac:dyDescent="0.25">
      <c r="A337" s="116"/>
      <c r="B337" s="113"/>
      <c r="C337" s="358"/>
      <c r="D337" s="113"/>
      <c r="E337" s="199"/>
      <c r="F337" s="199"/>
      <c r="G337" s="113"/>
      <c r="H337" s="358"/>
      <c r="I337" s="358"/>
      <c r="J337" s="358"/>
      <c r="M337" s="106" t="str">
        <f>IF(OR(H337="",I337="",J337="",K337="",L337=""),"",        L337*VLOOKUP(H337,VALIDATIONS!$X$2:$Y$9,2) + K337*VLOOKUP(J337,VALIDATIONS!$AA$2:$AB$6,2)          )</f>
        <v/>
      </c>
      <c r="N337" s="113"/>
    </row>
    <row r="338" spans="1:14" x14ac:dyDescent="0.25">
      <c r="A338" s="116"/>
      <c r="B338" s="113"/>
      <c r="C338" s="358"/>
      <c r="D338" s="113"/>
      <c r="E338" s="199"/>
      <c r="F338" s="199"/>
      <c r="G338" s="113"/>
      <c r="H338" s="358"/>
      <c r="I338" s="358"/>
      <c r="J338" s="358"/>
      <c r="M338" s="106" t="str">
        <f>IF(OR(H338="",I338="",J338="",K338="",L338=""),"",        L338*VLOOKUP(H338,VALIDATIONS!$X$2:$Y$9,2) + K338*VLOOKUP(J338,VALIDATIONS!$AA$2:$AB$6,2)          )</f>
        <v/>
      </c>
      <c r="N338" s="113"/>
    </row>
    <row r="339" spans="1:14" x14ac:dyDescent="0.25">
      <c r="A339" s="116"/>
      <c r="B339" s="113"/>
      <c r="C339" s="358"/>
      <c r="D339" s="113"/>
      <c r="E339" s="199"/>
      <c r="F339" s="199"/>
      <c r="G339" s="113"/>
      <c r="H339" s="358"/>
      <c r="I339" s="358"/>
      <c r="J339" s="358"/>
      <c r="M339" s="106" t="str">
        <f>IF(OR(H339="",I339="",J339="",K339="",L339=""),"",        L339*VLOOKUP(H339,VALIDATIONS!$X$2:$Y$9,2) + K339*VLOOKUP(J339,VALIDATIONS!$AA$2:$AB$6,2)          )</f>
        <v/>
      </c>
      <c r="N339" s="113"/>
    </row>
    <row r="340" spans="1:14" x14ac:dyDescent="0.25">
      <c r="A340" s="116"/>
      <c r="B340" s="113"/>
      <c r="C340" s="358"/>
      <c r="D340" s="113"/>
      <c r="E340" s="199"/>
      <c r="F340" s="199"/>
      <c r="G340" s="113"/>
      <c r="H340" s="358"/>
      <c r="I340" s="358"/>
      <c r="J340" s="358"/>
      <c r="M340" s="106" t="str">
        <f>IF(OR(H340="",I340="",J340="",K340="",L340=""),"",        L340*VLOOKUP(H340,VALIDATIONS!$X$2:$Y$9,2) + K340*VLOOKUP(J340,VALIDATIONS!$AA$2:$AB$6,2)          )</f>
        <v/>
      </c>
      <c r="N340" s="113"/>
    </row>
    <row r="341" spans="1:14" x14ac:dyDescent="0.25">
      <c r="A341" s="116"/>
      <c r="B341" s="113"/>
      <c r="C341" s="358"/>
      <c r="D341" s="113"/>
      <c r="E341" s="199"/>
      <c r="F341" s="199"/>
      <c r="G341" s="113"/>
      <c r="H341" s="358"/>
      <c r="I341" s="358"/>
      <c r="J341" s="358"/>
      <c r="M341" s="106" t="str">
        <f>IF(OR(H341="",I341="",J341="",K341="",L341=""),"",        L341*VLOOKUP(H341,VALIDATIONS!$X$2:$Y$9,2) + K341*VLOOKUP(J341,VALIDATIONS!$AA$2:$AB$6,2)          )</f>
        <v/>
      </c>
      <c r="N341" s="113"/>
    </row>
    <row r="342" spans="1:14" x14ac:dyDescent="0.25">
      <c r="A342" s="116"/>
      <c r="B342" s="113"/>
      <c r="C342" s="358"/>
      <c r="D342" s="113"/>
      <c r="E342" s="199"/>
      <c r="F342" s="199"/>
      <c r="G342" s="113"/>
      <c r="H342" s="358"/>
      <c r="I342" s="358"/>
      <c r="J342" s="358"/>
      <c r="M342" s="106" t="str">
        <f>IF(OR(H342="",I342="",J342="",K342="",L342=""),"",        L342*VLOOKUP(H342,VALIDATIONS!$X$2:$Y$9,2) + K342*VLOOKUP(J342,VALIDATIONS!$AA$2:$AB$6,2)          )</f>
        <v/>
      </c>
      <c r="N342" s="113"/>
    </row>
    <row r="343" spans="1:14" x14ac:dyDescent="0.25">
      <c r="A343" s="116"/>
      <c r="B343" s="113"/>
      <c r="C343" s="358"/>
      <c r="D343" s="113"/>
      <c r="E343" s="199"/>
      <c r="F343" s="199"/>
      <c r="G343" s="113"/>
      <c r="H343" s="358"/>
      <c r="I343" s="358"/>
      <c r="J343" s="358"/>
      <c r="M343" s="106" t="str">
        <f>IF(OR(H343="",I343="",J343="",K343="",L343=""),"",        L343*VLOOKUP(H343,VALIDATIONS!$X$2:$Y$9,2) + K343*VLOOKUP(J343,VALIDATIONS!$AA$2:$AB$6,2)          )</f>
        <v/>
      </c>
      <c r="N343" s="113"/>
    </row>
    <row r="344" spans="1:14" x14ac:dyDescent="0.25">
      <c r="A344" s="116"/>
      <c r="B344" s="113"/>
      <c r="C344" s="358"/>
      <c r="D344" s="113"/>
      <c r="E344" s="199"/>
      <c r="F344" s="199"/>
      <c r="G344" s="113"/>
      <c r="H344" s="358"/>
      <c r="I344" s="358"/>
      <c r="J344" s="358"/>
      <c r="M344" s="106" t="str">
        <f>IF(OR(H344="",I344="",J344="",K344="",L344=""),"",        L344*VLOOKUP(H344,VALIDATIONS!$X$2:$Y$9,2) + K344*VLOOKUP(J344,VALIDATIONS!$AA$2:$AB$6,2)          )</f>
        <v/>
      </c>
      <c r="N344" s="113"/>
    </row>
    <row r="345" spans="1:14" x14ac:dyDescent="0.25">
      <c r="A345" s="116"/>
      <c r="B345" s="113"/>
      <c r="C345" s="358"/>
      <c r="D345" s="113"/>
      <c r="E345" s="199"/>
      <c r="F345" s="199"/>
      <c r="G345" s="113"/>
      <c r="H345" s="358"/>
      <c r="I345" s="358"/>
      <c r="J345" s="358"/>
      <c r="M345" s="106" t="str">
        <f>IF(OR(H345="",I345="",J345="",K345="",L345=""),"",        L345*VLOOKUP(H345,VALIDATIONS!$X$2:$Y$9,2) + K345*VLOOKUP(J345,VALIDATIONS!$AA$2:$AB$6,2)          )</f>
        <v/>
      </c>
      <c r="N345" s="113"/>
    </row>
    <row r="346" spans="1:14" x14ac:dyDescent="0.25">
      <c r="A346" s="116"/>
      <c r="B346" s="113"/>
      <c r="C346" s="358"/>
      <c r="D346" s="113"/>
      <c r="E346" s="199"/>
      <c r="F346" s="199"/>
      <c r="G346" s="113"/>
      <c r="H346" s="358"/>
      <c r="I346" s="358"/>
      <c r="J346" s="358"/>
      <c r="M346" s="106" t="str">
        <f>IF(OR(H346="",I346="",J346="",K346="",L346=""),"",        L346*VLOOKUP(H346,VALIDATIONS!$X$2:$Y$9,2) + K346*VLOOKUP(J346,VALIDATIONS!$AA$2:$AB$6,2)          )</f>
        <v/>
      </c>
      <c r="N346" s="113"/>
    </row>
    <row r="347" spans="1:14" x14ac:dyDescent="0.25">
      <c r="A347" s="116"/>
      <c r="B347" s="113"/>
      <c r="C347" s="358"/>
      <c r="D347" s="113"/>
      <c r="E347" s="199"/>
      <c r="F347" s="199"/>
      <c r="G347" s="113"/>
      <c r="H347" s="358"/>
      <c r="I347" s="358"/>
      <c r="J347" s="358"/>
      <c r="M347" s="106" t="str">
        <f>IF(OR(H347="",I347="",J347="",K347="",L347=""),"",        L347*VLOOKUP(H347,VALIDATIONS!$X$2:$Y$9,2) + K347*VLOOKUP(J347,VALIDATIONS!$AA$2:$AB$6,2)          )</f>
        <v/>
      </c>
      <c r="N347" s="113"/>
    </row>
    <row r="348" spans="1:14" x14ac:dyDescent="0.25">
      <c r="A348" s="116"/>
      <c r="B348" s="113"/>
      <c r="C348" s="358"/>
      <c r="D348" s="113"/>
      <c r="E348" s="199"/>
      <c r="F348" s="199"/>
      <c r="G348" s="113"/>
      <c r="H348" s="358"/>
      <c r="I348" s="358"/>
      <c r="J348" s="358"/>
      <c r="M348" s="106" t="str">
        <f>IF(OR(H348="",I348="",J348="",K348="",L348=""),"",        L348*VLOOKUP(H348,VALIDATIONS!$X$2:$Y$9,2) + K348*VLOOKUP(J348,VALIDATIONS!$AA$2:$AB$6,2)          )</f>
        <v/>
      </c>
      <c r="N348" s="113"/>
    </row>
    <row r="349" spans="1:14" x14ac:dyDescent="0.25">
      <c r="A349" s="116"/>
      <c r="B349" s="113"/>
      <c r="C349" s="358"/>
      <c r="D349" s="113"/>
      <c r="E349" s="199"/>
      <c r="F349" s="199"/>
      <c r="G349" s="113"/>
      <c r="H349" s="358"/>
      <c r="I349" s="358"/>
      <c r="J349" s="358"/>
      <c r="M349" s="106" t="str">
        <f>IF(OR(H349="",I349="",J349="",K349="",L349=""),"",        L349*VLOOKUP(H349,VALIDATIONS!$X$2:$Y$9,2) + K349*VLOOKUP(J349,VALIDATIONS!$AA$2:$AB$6,2)          )</f>
        <v/>
      </c>
      <c r="N349" s="113"/>
    </row>
    <row r="350" spans="1:14" x14ac:dyDescent="0.25">
      <c r="A350" s="116"/>
      <c r="B350" s="113"/>
      <c r="C350" s="358"/>
      <c r="D350" s="113"/>
      <c r="E350" s="199"/>
      <c r="F350" s="199"/>
      <c r="G350" s="113"/>
      <c r="H350" s="358"/>
      <c r="I350" s="358"/>
      <c r="J350" s="358"/>
      <c r="M350" s="106" t="str">
        <f>IF(OR(H350="",I350="",J350="",K350="",L350=""),"",        L350*VLOOKUP(H350,VALIDATIONS!$X$2:$Y$9,2) + K350*VLOOKUP(J350,VALIDATIONS!$AA$2:$AB$6,2)          )</f>
        <v/>
      </c>
      <c r="N350" s="113"/>
    </row>
    <row r="351" spans="1:14" x14ac:dyDescent="0.25">
      <c r="A351" s="116"/>
      <c r="B351" s="113"/>
      <c r="C351" s="358"/>
      <c r="D351" s="113"/>
      <c r="E351" s="199"/>
      <c r="F351" s="199"/>
      <c r="G351" s="113"/>
      <c r="H351" s="358"/>
      <c r="I351" s="358"/>
      <c r="J351" s="358"/>
      <c r="M351" s="106" t="str">
        <f>IF(OR(H351="",I351="",J351="",K351="",L351=""),"",        L351*VLOOKUP(H351,VALIDATIONS!$X$2:$Y$9,2) + K351*VLOOKUP(J351,VALIDATIONS!$AA$2:$AB$6,2)          )</f>
        <v/>
      </c>
      <c r="N351" s="113"/>
    </row>
    <row r="352" spans="1:14" x14ac:dyDescent="0.25">
      <c r="A352" s="116"/>
      <c r="B352" s="113"/>
      <c r="C352" s="358"/>
      <c r="D352" s="113"/>
      <c r="E352" s="199"/>
      <c r="F352" s="199"/>
      <c r="G352" s="113"/>
      <c r="H352" s="358"/>
      <c r="I352" s="358"/>
      <c r="J352" s="358"/>
      <c r="M352" s="106" t="str">
        <f>IF(OR(H352="",I352="",J352="",K352="",L352=""),"",        L352*VLOOKUP(H352,VALIDATIONS!$X$2:$Y$9,2) + K352*VLOOKUP(J352,VALIDATIONS!$AA$2:$AB$6,2)          )</f>
        <v/>
      </c>
      <c r="N352" s="113"/>
    </row>
    <row r="353" spans="1:14" x14ac:dyDescent="0.25">
      <c r="A353" s="116"/>
      <c r="B353" s="113"/>
      <c r="C353" s="358"/>
      <c r="D353" s="113"/>
      <c r="E353" s="199"/>
      <c r="F353" s="199"/>
      <c r="G353" s="113"/>
      <c r="H353" s="358"/>
      <c r="I353" s="358"/>
      <c r="J353" s="358"/>
      <c r="M353" s="106" t="str">
        <f>IF(OR(H353="",I353="",J353="",K353="",L353=""),"",        L353*VLOOKUP(H353,VALIDATIONS!$X$2:$Y$9,2) + K353*VLOOKUP(J353,VALIDATIONS!$AA$2:$AB$6,2)          )</f>
        <v/>
      </c>
      <c r="N353" s="113"/>
    </row>
    <row r="354" spans="1:14" x14ac:dyDescent="0.25">
      <c r="A354" s="116"/>
      <c r="B354" s="113"/>
      <c r="C354" s="358"/>
      <c r="D354" s="113"/>
      <c r="E354" s="199"/>
      <c r="F354" s="199"/>
      <c r="G354" s="113"/>
      <c r="H354" s="358"/>
      <c r="I354" s="358"/>
      <c r="J354" s="358"/>
      <c r="M354" s="106" t="str">
        <f>IF(OR(H354="",I354="",J354="",K354="",L354=""),"",        L354*VLOOKUP(H354,VALIDATIONS!$X$2:$Y$9,2) + K354*VLOOKUP(J354,VALIDATIONS!$AA$2:$AB$6,2)          )</f>
        <v/>
      </c>
      <c r="N354" s="113"/>
    </row>
    <row r="355" spans="1:14" x14ac:dyDescent="0.25">
      <c r="A355" s="116"/>
      <c r="B355" s="113"/>
      <c r="C355" s="358"/>
      <c r="D355" s="113"/>
      <c r="E355" s="199"/>
      <c r="F355" s="199"/>
      <c r="G355" s="113"/>
      <c r="H355" s="358"/>
      <c r="I355" s="358"/>
      <c r="J355" s="358"/>
      <c r="M355" s="106" t="str">
        <f>IF(OR(H355="",I355="",J355="",K355="",L355=""),"",        L355*VLOOKUP(H355,VALIDATIONS!$X$2:$Y$9,2) + K355*VLOOKUP(J355,VALIDATIONS!$AA$2:$AB$6,2)          )</f>
        <v/>
      </c>
      <c r="N355" s="113"/>
    </row>
    <row r="356" spans="1:14" x14ac:dyDescent="0.25">
      <c r="A356" s="116"/>
      <c r="B356" s="113"/>
      <c r="C356" s="358"/>
      <c r="D356" s="113"/>
      <c r="E356" s="199"/>
      <c r="F356" s="199"/>
      <c r="G356" s="113"/>
      <c r="H356" s="358"/>
      <c r="I356" s="358"/>
      <c r="J356" s="358"/>
      <c r="M356" s="106" t="str">
        <f>IF(OR(H356="",I356="",J356="",K356="",L356=""),"",        L356*VLOOKUP(H356,VALIDATIONS!$X$2:$Y$9,2) + K356*VLOOKUP(J356,VALIDATIONS!$AA$2:$AB$6,2)          )</f>
        <v/>
      </c>
      <c r="N356" s="113"/>
    </row>
    <row r="357" spans="1:14" x14ac:dyDescent="0.25">
      <c r="A357" s="116"/>
      <c r="B357" s="113"/>
      <c r="C357" s="358"/>
      <c r="D357" s="113"/>
      <c r="E357" s="199"/>
      <c r="F357" s="199"/>
      <c r="G357" s="113"/>
      <c r="H357" s="358"/>
      <c r="I357" s="358"/>
      <c r="J357" s="358"/>
      <c r="M357" s="106" t="str">
        <f>IF(OR(H357="",I357="",J357="",K357="",L357=""),"",        L357*VLOOKUP(H357,VALIDATIONS!$X$2:$Y$9,2) + K357*VLOOKUP(J357,VALIDATIONS!$AA$2:$AB$6,2)          )</f>
        <v/>
      </c>
      <c r="N357" s="113"/>
    </row>
    <row r="358" spans="1:14" x14ac:dyDescent="0.25">
      <c r="A358" s="116"/>
      <c r="B358" s="113"/>
      <c r="C358" s="358"/>
      <c r="D358" s="113"/>
      <c r="E358" s="199"/>
      <c r="F358" s="199"/>
      <c r="G358" s="113"/>
      <c r="H358" s="358"/>
      <c r="I358" s="358"/>
      <c r="J358" s="358"/>
      <c r="M358" s="106" t="str">
        <f>IF(OR(H358="",I358="",J358="",K358="",L358=""),"",        L358*VLOOKUP(H358,VALIDATIONS!$X$2:$Y$9,2) + K358*VLOOKUP(J358,VALIDATIONS!$AA$2:$AB$6,2)          )</f>
        <v/>
      </c>
      <c r="N358" s="113"/>
    </row>
    <row r="359" spans="1:14" x14ac:dyDescent="0.25">
      <c r="A359" s="116"/>
      <c r="B359" s="113"/>
      <c r="C359" s="358"/>
      <c r="D359" s="113"/>
      <c r="E359" s="199"/>
      <c r="F359" s="199"/>
      <c r="G359" s="113"/>
      <c r="H359" s="358"/>
      <c r="I359" s="358"/>
      <c r="J359" s="358"/>
      <c r="M359" s="106" t="str">
        <f>IF(OR(H359="",I359="",J359="",K359="",L359=""),"",        L359*VLOOKUP(H359,VALIDATIONS!$X$2:$Y$9,2) + K359*VLOOKUP(J359,VALIDATIONS!$AA$2:$AB$6,2)          )</f>
        <v/>
      </c>
      <c r="N359" s="113"/>
    </row>
    <row r="360" spans="1:14" x14ac:dyDescent="0.25">
      <c r="A360" s="116"/>
      <c r="B360" s="113"/>
      <c r="C360" s="358"/>
      <c r="D360" s="113"/>
      <c r="E360" s="199"/>
      <c r="F360" s="199"/>
      <c r="G360" s="113"/>
      <c r="H360" s="358"/>
      <c r="I360" s="358"/>
      <c r="J360" s="358"/>
      <c r="M360" s="106" t="str">
        <f>IF(OR(H360="",I360="",J360="",K360="",L360=""),"",        L360*VLOOKUP(H360,VALIDATIONS!$X$2:$Y$9,2) + K360*VLOOKUP(J360,VALIDATIONS!$AA$2:$AB$6,2)          )</f>
        <v/>
      </c>
      <c r="N360" s="113"/>
    </row>
    <row r="361" spans="1:14" x14ac:dyDescent="0.25">
      <c r="A361" s="116"/>
      <c r="B361" s="113"/>
      <c r="C361" s="358"/>
      <c r="D361" s="113"/>
      <c r="E361" s="199"/>
      <c r="F361" s="199"/>
      <c r="G361" s="113"/>
      <c r="H361" s="358"/>
      <c r="I361" s="358"/>
      <c r="J361" s="358"/>
      <c r="M361" s="106" t="str">
        <f>IF(OR(H361="",I361="",J361="",K361="",L361=""),"",        L361*VLOOKUP(H361,VALIDATIONS!$X$2:$Y$9,2) + K361*VLOOKUP(J361,VALIDATIONS!$AA$2:$AB$6,2)          )</f>
        <v/>
      </c>
      <c r="N361" s="113"/>
    </row>
    <row r="362" spans="1:14" x14ac:dyDescent="0.25">
      <c r="A362" s="116"/>
      <c r="B362" s="113"/>
      <c r="C362" s="358"/>
      <c r="D362" s="113"/>
      <c r="E362" s="199"/>
      <c r="F362" s="199"/>
      <c r="G362" s="113"/>
      <c r="H362" s="358"/>
      <c r="I362" s="358"/>
      <c r="J362" s="358"/>
      <c r="M362" s="106" t="str">
        <f>IF(OR(H362="",I362="",J362="",K362="",L362=""),"",        L362*VLOOKUP(H362,VALIDATIONS!$X$2:$Y$9,2) + K362*VLOOKUP(J362,VALIDATIONS!$AA$2:$AB$6,2)          )</f>
        <v/>
      </c>
      <c r="N362" s="113"/>
    </row>
    <row r="363" spans="1:14" x14ac:dyDescent="0.25">
      <c r="A363" s="116"/>
      <c r="B363" s="113"/>
      <c r="C363" s="358"/>
      <c r="D363" s="113"/>
      <c r="E363" s="199"/>
      <c r="F363" s="199"/>
      <c r="G363" s="113"/>
      <c r="H363" s="358"/>
      <c r="I363" s="358"/>
      <c r="J363" s="358"/>
      <c r="M363" s="106" t="str">
        <f>IF(OR(H363="",I363="",J363="",K363="",L363=""),"",        L363*VLOOKUP(H363,VALIDATIONS!$X$2:$Y$9,2) + K363*VLOOKUP(J363,VALIDATIONS!$AA$2:$AB$6,2)          )</f>
        <v/>
      </c>
      <c r="N363" s="113"/>
    </row>
    <row r="364" spans="1:14" x14ac:dyDescent="0.25">
      <c r="A364" s="116"/>
      <c r="B364" s="113"/>
      <c r="C364" s="358"/>
      <c r="D364" s="113"/>
      <c r="E364" s="199"/>
      <c r="F364" s="199"/>
      <c r="G364" s="113"/>
      <c r="H364" s="358"/>
      <c r="I364" s="358"/>
      <c r="J364" s="358"/>
      <c r="M364" s="106" t="str">
        <f>IF(OR(H364="",I364="",J364="",K364="",L364=""),"",        L364*VLOOKUP(H364,VALIDATIONS!$X$2:$Y$9,2) + K364*VLOOKUP(J364,VALIDATIONS!$AA$2:$AB$6,2)          )</f>
        <v/>
      </c>
      <c r="N364" s="113"/>
    </row>
    <row r="365" spans="1:14" x14ac:dyDescent="0.25">
      <c r="A365" s="116"/>
      <c r="B365" s="113"/>
      <c r="C365" s="358"/>
      <c r="D365" s="113"/>
      <c r="E365" s="199"/>
      <c r="F365" s="199"/>
      <c r="G365" s="113"/>
      <c r="H365" s="358"/>
      <c r="I365" s="358"/>
      <c r="J365" s="358"/>
      <c r="M365" s="106" t="str">
        <f>IF(OR(H365="",I365="",J365="",K365="",L365=""),"",        L365*VLOOKUP(H365,VALIDATIONS!$X$2:$Y$9,2) + K365*VLOOKUP(J365,VALIDATIONS!$AA$2:$AB$6,2)          )</f>
        <v/>
      </c>
      <c r="N365" s="113"/>
    </row>
    <row r="366" spans="1:14" x14ac:dyDescent="0.25">
      <c r="A366" s="116"/>
      <c r="B366" s="113"/>
      <c r="C366" s="358"/>
      <c r="D366" s="113"/>
      <c r="E366" s="199"/>
      <c r="F366" s="199"/>
      <c r="G366" s="113"/>
      <c r="H366" s="358"/>
      <c r="I366" s="358"/>
      <c r="J366" s="358"/>
      <c r="M366" s="106" t="str">
        <f>IF(OR(H366="",I366="",J366="",K366="",L366=""),"",        L366*VLOOKUP(H366,VALIDATIONS!$X$2:$Y$9,2) + K366*VLOOKUP(J366,VALIDATIONS!$AA$2:$AB$6,2)          )</f>
        <v/>
      </c>
      <c r="N366" s="113"/>
    </row>
    <row r="367" spans="1:14" x14ac:dyDescent="0.25">
      <c r="A367" s="116"/>
      <c r="B367" s="113"/>
      <c r="C367" s="358"/>
      <c r="D367" s="113"/>
      <c r="E367" s="199"/>
      <c r="F367" s="199"/>
      <c r="G367" s="113"/>
      <c r="H367" s="358"/>
      <c r="I367" s="358"/>
      <c r="J367" s="358"/>
      <c r="M367" s="106" t="str">
        <f>IF(OR(H367="",I367="",J367="",K367="",L367=""),"",        L367*VLOOKUP(H367,VALIDATIONS!$X$2:$Y$9,2) + K367*VLOOKUP(J367,VALIDATIONS!$AA$2:$AB$6,2)          )</f>
        <v/>
      </c>
      <c r="N367" s="113"/>
    </row>
    <row r="368" spans="1:14" x14ac:dyDescent="0.25">
      <c r="A368" s="116"/>
      <c r="B368" s="113"/>
      <c r="C368" s="358"/>
      <c r="D368" s="113"/>
      <c r="E368" s="199"/>
      <c r="F368" s="199"/>
      <c r="G368" s="113"/>
      <c r="H368" s="358"/>
      <c r="I368" s="358"/>
      <c r="J368" s="358"/>
      <c r="M368" s="106" t="str">
        <f>IF(OR(H368="",I368="",J368="",K368="",L368=""),"",        L368*VLOOKUP(H368,VALIDATIONS!$X$2:$Y$9,2) + K368*VLOOKUP(J368,VALIDATIONS!$AA$2:$AB$6,2)          )</f>
        <v/>
      </c>
      <c r="N368" s="113"/>
    </row>
    <row r="369" spans="1:14" x14ac:dyDescent="0.25">
      <c r="A369" s="116"/>
      <c r="B369" s="113"/>
      <c r="C369" s="358"/>
      <c r="D369" s="113"/>
      <c r="E369" s="199"/>
      <c r="F369" s="199"/>
      <c r="G369" s="113"/>
      <c r="H369" s="358"/>
      <c r="I369" s="358"/>
      <c r="J369" s="358"/>
      <c r="M369" s="106" t="str">
        <f>IF(OR(H369="",I369="",J369="",K369="",L369=""),"",        L369*VLOOKUP(H369,VALIDATIONS!$X$2:$Y$9,2) + K369*VLOOKUP(J369,VALIDATIONS!$AA$2:$AB$6,2)          )</f>
        <v/>
      </c>
      <c r="N369" s="113"/>
    </row>
    <row r="370" spans="1:14" x14ac:dyDescent="0.25">
      <c r="A370" s="116"/>
      <c r="B370" s="113"/>
      <c r="C370" s="358"/>
      <c r="D370" s="113"/>
      <c r="E370" s="199"/>
      <c r="F370" s="199"/>
      <c r="G370" s="113"/>
      <c r="H370" s="358"/>
      <c r="I370" s="358"/>
      <c r="J370" s="358"/>
      <c r="M370" s="106" t="str">
        <f>IF(OR(H370="",I370="",J370="",K370="",L370=""),"",        L370*VLOOKUP(H370,VALIDATIONS!$X$2:$Y$9,2) + K370*VLOOKUP(J370,VALIDATIONS!$AA$2:$AB$6,2)          )</f>
        <v/>
      </c>
      <c r="N370" s="113"/>
    </row>
    <row r="371" spans="1:14" x14ac:dyDescent="0.25">
      <c r="A371" s="116"/>
      <c r="B371" s="113"/>
      <c r="C371" s="358"/>
      <c r="D371" s="113"/>
      <c r="E371" s="199"/>
      <c r="F371" s="199"/>
      <c r="G371" s="113"/>
      <c r="H371" s="358"/>
      <c r="I371" s="358"/>
      <c r="J371" s="358"/>
      <c r="M371" s="106" t="str">
        <f>IF(OR(H371="",I371="",J371="",K371="",L371=""),"",        L371*VLOOKUP(H371,VALIDATIONS!$X$2:$Y$9,2) + K371*VLOOKUP(J371,VALIDATIONS!$AA$2:$AB$6,2)          )</f>
        <v/>
      </c>
      <c r="N371" s="113"/>
    </row>
    <row r="372" spans="1:14" x14ac:dyDescent="0.25">
      <c r="A372" s="116"/>
      <c r="B372" s="113"/>
      <c r="C372" s="358"/>
      <c r="D372" s="113"/>
      <c r="E372" s="199"/>
      <c r="F372" s="199"/>
      <c r="G372" s="113"/>
      <c r="H372" s="358"/>
      <c r="I372" s="358"/>
      <c r="J372" s="358"/>
      <c r="M372" s="106" t="str">
        <f>IF(OR(H372="",I372="",J372="",K372="",L372=""),"",        L372*VLOOKUP(H372,VALIDATIONS!$X$2:$Y$9,2) + K372*VLOOKUP(J372,VALIDATIONS!$AA$2:$AB$6,2)          )</f>
        <v/>
      </c>
      <c r="N372" s="113"/>
    </row>
    <row r="373" spans="1:14" x14ac:dyDescent="0.25">
      <c r="A373" s="116"/>
      <c r="B373" s="113"/>
      <c r="C373" s="358"/>
      <c r="D373" s="113"/>
      <c r="E373" s="199"/>
      <c r="F373" s="199"/>
      <c r="G373" s="113"/>
      <c r="H373" s="358"/>
      <c r="I373" s="358"/>
      <c r="J373" s="358"/>
      <c r="M373" s="106" t="str">
        <f>IF(OR(H373="",I373="",J373="",K373="",L373=""),"",        L373*VLOOKUP(H373,VALIDATIONS!$X$2:$Y$9,2) + K373*VLOOKUP(J373,VALIDATIONS!$AA$2:$AB$6,2)          )</f>
        <v/>
      </c>
      <c r="N373" s="113"/>
    </row>
    <row r="374" spans="1:14" x14ac:dyDescent="0.25">
      <c r="A374" s="116"/>
      <c r="B374" s="113"/>
      <c r="C374" s="358"/>
      <c r="D374" s="113"/>
      <c r="E374" s="199"/>
      <c r="F374" s="199"/>
      <c r="G374" s="113"/>
      <c r="H374" s="358"/>
      <c r="I374" s="358"/>
      <c r="J374" s="358"/>
      <c r="M374" s="106" t="str">
        <f>IF(OR(H374="",I374="",J374="",K374="",L374=""),"",        L374*VLOOKUP(H374,VALIDATIONS!$X$2:$Y$9,2) + K374*VLOOKUP(J374,VALIDATIONS!$AA$2:$AB$6,2)          )</f>
        <v/>
      </c>
      <c r="N374" s="113"/>
    </row>
    <row r="375" spans="1:14" x14ac:dyDescent="0.25">
      <c r="A375" s="116"/>
      <c r="B375" s="113"/>
      <c r="C375" s="358"/>
      <c r="D375" s="113"/>
      <c r="E375" s="199"/>
      <c r="F375" s="199"/>
      <c r="G375" s="113"/>
      <c r="H375" s="358"/>
      <c r="I375" s="358"/>
      <c r="J375" s="358"/>
      <c r="M375" s="106" t="str">
        <f>IF(OR(H375="",I375="",J375="",K375="",L375=""),"",        L375*VLOOKUP(H375,VALIDATIONS!$X$2:$Y$9,2) + K375*VLOOKUP(J375,VALIDATIONS!$AA$2:$AB$6,2)          )</f>
        <v/>
      </c>
      <c r="N375" s="113"/>
    </row>
    <row r="376" spans="1:14" x14ac:dyDescent="0.25">
      <c r="A376" s="116"/>
      <c r="B376" s="113"/>
      <c r="C376" s="358"/>
      <c r="D376" s="113"/>
      <c r="E376" s="199"/>
      <c r="F376" s="199"/>
      <c r="G376" s="113"/>
      <c r="H376" s="358"/>
      <c r="I376" s="358"/>
      <c r="J376" s="358"/>
      <c r="M376" s="106" t="str">
        <f>IF(OR(H376="",I376="",J376="",K376="",L376=""),"",        L376*VLOOKUP(H376,VALIDATIONS!$X$2:$Y$9,2) + K376*VLOOKUP(J376,VALIDATIONS!$AA$2:$AB$6,2)          )</f>
        <v/>
      </c>
      <c r="N376" s="113"/>
    </row>
    <row r="377" spans="1:14" x14ac:dyDescent="0.25">
      <c r="A377" s="116"/>
      <c r="B377" s="113"/>
      <c r="C377" s="358"/>
      <c r="D377" s="113"/>
      <c r="E377" s="199"/>
      <c r="F377" s="199"/>
      <c r="G377" s="113"/>
      <c r="H377" s="358"/>
      <c r="I377" s="358"/>
      <c r="J377" s="358"/>
      <c r="M377" s="106" t="str">
        <f>IF(OR(H377="",I377="",J377="",K377="",L377=""),"",        L377*VLOOKUP(H377,VALIDATIONS!$X$2:$Y$9,2) + K377*VLOOKUP(J377,VALIDATIONS!$AA$2:$AB$6,2)          )</f>
        <v/>
      </c>
      <c r="N377" s="113"/>
    </row>
    <row r="378" spans="1:14" x14ac:dyDescent="0.25">
      <c r="A378" s="116"/>
      <c r="B378" s="113"/>
      <c r="C378" s="358"/>
      <c r="D378" s="113"/>
      <c r="E378" s="199"/>
      <c r="F378" s="199"/>
      <c r="G378" s="113"/>
      <c r="H378" s="358"/>
      <c r="I378" s="358"/>
      <c r="J378" s="358"/>
      <c r="M378" s="106" t="str">
        <f>IF(OR(H378="",I378="",J378="",K378="",L378=""),"",        L378*VLOOKUP(H378,VALIDATIONS!$X$2:$Y$9,2) + K378*VLOOKUP(J378,VALIDATIONS!$AA$2:$AB$6,2)          )</f>
        <v/>
      </c>
      <c r="N378" s="113"/>
    </row>
    <row r="379" spans="1:14" x14ac:dyDescent="0.25">
      <c r="A379" s="116"/>
      <c r="B379" s="113"/>
      <c r="C379" s="358"/>
      <c r="D379" s="113"/>
      <c r="E379" s="199"/>
      <c r="F379" s="199"/>
      <c r="G379" s="113"/>
      <c r="H379" s="358"/>
      <c r="I379" s="358"/>
      <c r="J379" s="358"/>
      <c r="M379" s="106" t="str">
        <f>IF(OR(H379="",I379="",J379="",K379="",L379=""),"",        L379*VLOOKUP(H379,VALIDATIONS!$X$2:$Y$9,2) + K379*VLOOKUP(J379,VALIDATIONS!$AA$2:$AB$6,2)          )</f>
        <v/>
      </c>
      <c r="N379" s="113"/>
    </row>
    <row r="380" spans="1:14" x14ac:dyDescent="0.25">
      <c r="A380" s="116"/>
      <c r="B380" s="113"/>
      <c r="C380" s="358"/>
      <c r="D380" s="113"/>
      <c r="E380" s="199"/>
      <c r="F380" s="199"/>
      <c r="G380" s="113"/>
      <c r="H380" s="358"/>
      <c r="I380" s="358"/>
      <c r="J380" s="358"/>
      <c r="M380" s="106" t="str">
        <f>IF(OR(H380="",I380="",J380="",K380="",L380=""),"",        L380*VLOOKUP(H380,VALIDATIONS!$X$2:$Y$9,2) + K380*VLOOKUP(J380,VALIDATIONS!$AA$2:$AB$6,2)          )</f>
        <v/>
      </c>
      <c r="N380" s="113"/>
    </row>
    <row r="381" spans="1:14" x14ac:dyDescent="0.25">
      <c r="A381" s="116"/>
      <c r="B381" s="113"/>
      <c r="C381" s="358"/>
      <c r="D381" s="113"/>
      <c r="E381" s="199"/>
      <c r="F381" s="199"/>
      <c r="G381" s="113"/>
      <c r="H381" s="358"/>
      <c r="I381" s="358"/>
      <c r="J381" s="358"/>
      <c r="M381" s="106" t="str">
        <f>IF(OR(H381="",I381="",J381="",K381="",L381=""),"",        L381*VLOOKUP(H381,VALIDATIONS!$X$2:$Y$9,2) + K381*VLOOKUP(J381,VALIDATIONS!$AA$2:$AB$6,2)          )</f>
        <v/>
      </c>
      <c r="N381" s="113"/>
    </row>
    <row r="382" spans="1:14" x14ac:dyDescent="0.25">
      <c r="A382" s="116"/>
      <c r="B382" s="113"/>
      <c r="C382" s="358"/>
      <c r="D382" s="113"/>
      <c r="E382" s="199"/>
      <c r="F382" s="199"/>
      <c r="G382" s="113"/>
      <c r="H382" s="358"/>
      <c r="I382" s="358"/>
      <c r="J382" s="358"/>
      <c r="M382" s="106" t="str">
        <f>IF(OR(H382="",I382="",J382="",K382="",L382=""),"",        L382*VLOOKUP(H382,VALIDATIONS!$X$2:$Y$9,2) + K382*VLOOKUP(J382,VALIDATIONS!$AA$2:$AB$6,2)          )</f>
        <v/>
      </c>
      <c r="N382" s="113"/>
    </row>
    <row r="383" spans="1:14" x14ac:dyDescent="0.25">
      <c r="A383" s="116"/>
      <c r="B383" s="113"/>
      <c r="C383" s="358"/>
      <c r="D383" s="113"/>
      <c r="E383" s="199"/>
      <c r="F383" s="199"/>
      <c r="G383" s="113"/>
      <c r="H383" s="358"/>
      <c r="I383" s="358"/>
      <c r="J383" s="358"/>
      <c r="M383" s="106" t="str">
        <f>IF(OR(H383="",I383="",J383="",K383="",L383=""),"",        L383*VLOOKUP(H383,VALIDATIONS!$X$2:$Y$9,2) + K383*VLOOKUP(J383,VALIDATIONS!$AA$2:$AB$6,2)          )</f>
        <v/>
      </c>
      <c r="N383" s="113"/>
    </row>
    <row r="384" spans="1:14" x14ac:dyDescent="0.25">
      <c r="A384" s="116"/>
      <c r="B384" s="113"/>
      <c r="C384" s="358"/>
      <c r="D384" s="113"/>
      <c r="E384" s="199"/>
      <c r="F384" s="199"/>
      <c r="G384" s="113"/>
      <c r="H384" s="358"/>
      <c r="I384" s="358"/>
      <c r="J384" s="358"/>
      <c r="M384" s="106" t="str">
        <f>IF(OR(H384="",I384="",J384="",K384="",L384=""),"",        L384*VLOOKUP(H384,VALIDATIONS!$X$2:$Y$9,2) + K384*VLOOKUP(J384,VALIDATIONS!$AA$2:$AB$6,2)          )</f>
        <v/>
      </c>
      <c r="N384" s="113"/>
    </row>
    <row r="385" spans="1:14" x14ac:dyDescent="0.25">
      <c r="A385" s="116"/>
      <c r="B385" s="113"/>
      <c r="C385" s="358"/>
      <c r="D385" s="113"/>
      <c r="E385" s="199"/>
      <c r="F385" s="199"/>
      <c r="G385" s="113"/>
      <c r="H385" s="358"/>
      <c r="I385" s="358"/>
      <c r="J385" s="358"/>
      <c r="M385" s="106" t="str">
        <f>IF(OR(H385="",I385="",J385="",K385="",L385=""),"",        L385*VLOOKUP(H385,VALIDATIONS!$X$2:$Y$9,2) + K385*VLOOKUP(J385,VALIDATIONS!$AA$2:$AB$6,2)          )</f>
        <v/>
      </c>
      <c r="N385" s="113"/>
    </row>
    <row r="386" spans="1:14" x14ac:dyDescent="0.25">
      <c r="A386" s="116"/>
      <c r="B386" s="113"/>
      <c r="C386" s="358"/>
      <c r="D386" s="113"/>
      <c r="E386" s="199"/>
      <c r="F386" s="199"/>
      <c r="G386" s="113"/>
      <c r="H386" s="358"/>
      <c r="I386" s="358"/>
      <c r="J386" s="358"/>
      <c r="M386" s="106" t="str">
        <f>IF(OR(H386="",I386="",J386="",K386="",L386=""),"",        L386*VLOOKUP(H386,VALIDATIONS!$X$2:$Y$9,2) + K386*VLOOKUP(J386,VALIDATIONS!$AA$2:$AB$6,2)          )</f>
        <v/>
      </c>
      <c r="N386" s="113"/>
    </row>
    <row r="387" spans="1:14" x14ac:dyDescent="0.25">
      <c r="A387" s="116"/>
      <c r="B387" s="113"/>
      <c r="C387" s="358"/>
      <c r="D387" s="113"/>
      <c r="E387" s="199"/>
      <c r="F387" s="199"/>
      <c r="G387" s="113"/>
      <c r="H387" s="358"/>
      <c r="I387" s="358"/>
      <c r="J387" s="358"/>
      <c r="M387" s="106" t="str">
        <f>IF(OR(H387="",I387="",J387="",K387="",L387=""),"",        L387*VLOOKUP(H387,VALIDATIONS!$X$2:$Y$9,2) + K387*VLOOKUP(J387,VALIDATIONS!$AA$2:$AB$6,2)          )</f>
        <v/>
      </c>
      <c r="N387" s="113"/>
    </row>
    <row r="388" spans="1:14" x14ac:dyDescent="0.25">
      <c r="A388" s="116"/>
      <c r="B388" s="113"/>
      <c r="C388" s="358"/>
      <c r="D388" s="113"/>
      <c r="E388" s="199"/>
      <c r="F388" s="199"/>
      <c r="G388" s="113"/>
      <c r="H388" s="358"/>
      <c r="I388" s="358"/>
      <c r="J388" s="358"/>
      <c r="M388" s="106" t="str">
        <f>IF(OR(H388="",I388="",J388="",K388="",L388=""),"",        L388*VLOOKUP(H388,VALIDATIONS!$X$2:$Y$9,2) + K388*VLOOKUP(J388,VALIDATIONS!$AA$2:$AB$6,2)          )</f>
        <v/>
      </c>
      <c r="N388" s="113"/>
    </row>
    <row r="389" spans="1:14" x14ac:dyDescent="0.25">
      <c r="A389" s="116"/>
      <c r="B389" s="113"/>
      <c r="C389" s="358"/>
      <c r="D389" s="113"/>
      <c r="E389" s="199"/>
      <c r="F389" s="199"/>
      <c r="G389" s="113"/>
      <c r="H389" s="358"/>
      <c r="I389" s="358"/>
      <c r="J389" s="358"/>
      <c r="M389" s="106" t="str">
        <f>IF(OR(H389="",I389="",J389="",K389="",L389=""),"",        L389*VLOOKUP(H389,VALIDATIONS!$X$2:$Y$9,2) + K389*VLOOKUP(J389,VALIDATIONS!$AA$2:$AB$6,2)          )</f>
        <v/>
      </c>
      <c r="N389" s="113"/>
    </row>
    <row r="390" spans="1:14" x14ac:dyDescent="0.25">
      <c r="A390" s="116"/>
      <c r="B390" s="113"/>
      <c r="C390" s="358"/>
      <c r="D390" s="113"/>
      <c r="E390" s="199"/>
      <c r="F390" s="199"/>
      <c r="G390" s="113"/>
      <c r="H390" s="358"/>
      <c r="I390" s="358"/>
      <c r="J390" s="358"/>
      <c r="M390" s="106" t="str">
        <f>IF(OR(H390="",I390="",J390="",K390="",L390=""),"",        L390*VLOOKUP(H390,VALIDATIONS!$X$2:$Y$9,2) + K390*VLOOKUP(J390,VALIDATIONS!$AA$2:$AB$6,2)          )</f>
        <v/>
      </c>
      <c r="N390" s="113"/>
    </row>
    <row r="391" spans="1:14" x14ac:dyDescent="0.25">
      <c r="A391" s="116"/>
      <c r="B391" s="113"/>
      <c r="C391" s="358"/>
      <c r="D391" s="113"/>
      <c r="E391" s="199"/>
      <c r="F391" s="199"/>
      <c r="G391" s="113"/>
      <c r="H391" s="358"/>
      <c r="I391" s="358"/>
      <c r="J391" s="358"/>
      <c r="M391" s="106" t="str">
        <f>IF(OR(H391="",I391="",J391="",K391="",L391=""),"",        L391*VLOOKUP(H391,VALIDATIONS!$X$2:$Y$9,2) + K391*VLOOKUP(J391,VALIDATIONS!$AA$2:$AB$6,2)          )</f>
        <v/>
      </c>
      <c r="N391" s="113"/>
    </row>
    <row r="392" spans="1:14" x14ac:dyDescent="0.25">
      <c r="A392" s="116"/>
      <c r="B392" s="113"/>
      <c r="C392" s="358"/>
      <c r="D392" s="113"/>
      <c r="E392" s="199"/>
      <c r="F392" s="199"/>
      <c r="G392" s="113"/>
      <c r="H392" s="358"/>
      <c r="I392" s="358"/>
      <c r="J392" s="358"/>
      <c r="M392" s="106" t="str">
        <f>IF(OR(H392="",I392="",J392="",K392="",L392=""),"",        L392*VLOOKUP(H392,VALIDATIONS!$X$2:$Y$9,2) + K392*VLOOKUP(J392,VALIDATIONS!$AA$2:$AB$6,2)          )</f>
        <v/>
      </c>
      <c r="N392" s="113"/>
    </row>
    <row r="393" spans="1:14" x14ac:dyDescent="0.25">
      <c r="A393" s="116"/>
      <c r="B393" s="113"/>
      <c r="C393" s="358"/>
      <c r="D393" s="113"/>
      <c r="E393" s="199"/>
      <c r="F393" s="199"/>
      <c r="G393" s="113"/>
      <c r="H393" s="358"/>
      <c r="I393" s="358"/>
      <c r="J393" s="358"/>
      <c r="M393" s="106" t="str">
        <f>IF(OR(H393="",I393="",J393="",K393="",L393=""),"",        L393*VLOOKUP(H393,VALIDATIONS!$X$2:$Y$9,2) + K393*VLOOKUP(J393,VALIDATIONS!$AA$2:$AB$6,2)          )</f>
        <v/>
      </c>
      <c r="N393" s="113"/>
    </row>
    <row r="394" spans="1:14" x14ac:dyDescent="0.25">
      <c r="A394" s="116"/>
      <c r="B394" s="113"/>
      <c r="C394" s="358"/>
      <c r="D394" s="113"/>
      <c r="E394" s="199"/>
      <c r="F394" s="199"/>
      <c r="G394" s="113"/>
      <c r="H394" s="358"/>
      <c r="I394" s="358"/>
      <c r="J394" s="358"/>
      <c r="M394" s="106" t="str">
        <f>IF(OR(H394="",I394="",J394="",K394="",L394=""),"",        L394*VLOOKUP(H394,VALIDATIONS!$X$2:$Y$9,2) + K394*VLOOKUP(J394,VALIDATIONS!$AA$2:$AB$6,2)          )</f>
        <v/>
      </c>
      <c r="N394" s="113"/>
    </row>
    <row r="395" spans="1:14" x14ac:dyDescent="0.25">
      <c r="A395" s="116"/>
      <c r="B395" s="113"/>
      <c r="C395" s="358"/>
      <c r="D395" s="113"/>
      <c r="E395" s="199"/>
      <c r="F395" s="199"/>
      <c r="G395" s="113"/>
      <c r="H395" s="358"/>
      <c r="I395" s="358"/>
      <c r="J395" s="358"/>
      <c r="M395" s="106" t="str">
        <f>IF(OR(H395="",I395="",J395="",K395="",L395=""),"",        L395*VLOOKUP(H395,VALIDATIONS!$X$2:$Y$9,2) + K395*VLOOKUP(J395,VALIDATIONS!$AA$2:$AB$6,2)          )</f>
        <v/>
      </c>
      <c r="N395" s="113"/>
    </row>
    <row r="396" spans="1:14" x14ac:dyDescent="0.25">
      <c r="A396" s="116"/>
      <c r="B396" s="113"/>
      <c r="C396" s="358"/>
      <c r="D396" s="113"/>
      <c r="E396" s="199"/>
      <c r="F396" s="199"/>
      <c r="G396" s="113"/>
      <c r="H396" s="358"/>
      <c r="I396" s="358"/>
      <c r="J396" s="358"/>
      <c r="M396" s="106" t="str">
        <f>IF(OR(H396="",I396="",J396="",K396="",L396=""),"",        L396*VLOOKUP(H396,VALIDATIONS!$X$2:$Y$9,2) + K396*VLOOKUP(J396,VALIDATIONS!$AA$2:$AB$6,2)          )</f>
        <v/>
      </c>
      <c r="N396" s="113"/>
    </row>
    <row r="397" spans="1:14" x14ac:dyDescent="0.25">
      <c r="A397" s="116"/>
      <c r="B397" s="113"/>
      <c r="C397" s="358"/>
      <c r="D397" s="113"/>
      <c r="E397" s="199"/>
      <c r="F397" s="199"/>
      <c r="G397" s="113"/>
      <c r="H397" s="358"/>
      <c r="I397" s="358"/>
      <c r="J397" s="358"/>
      <c r="M397" s="106" t="str">
        <f>IF(OR(H397="",I397="",J397="",K397="",L397=""),"",        L397*VLOOKUP(H397,VALIDATIONS!$X$2:$Y$9,2) + K397*VLOOKUP(J397,VALIDATIONS!$AA$2:$AB$6,2)          )</f>
        <v/>
      </c>
      <c r="N397" s="113"/>
    </row>
    <row r="398" spans="1:14" x14ac:dyDescent="0.25">
      <c r="A398" s="116"/>
      <c r="B398" s="113"/>
      <c r="C398" s="358"/>
      <c r="D398" s="113"/>
      <c r="E398" s="199"/>
      <c r="F398" s="199"/>
      <c r="G398" s="113"/>
      <c r="H398" s="358"/>
      <c r="I398" s="358"/>
      <c r="J398" s="358"/>
      <c r="M398" s="106" t="str">
        <f>IF(OR(H398="",I398="",J398="",K398="",L398=""),"",        L398*VLOOKUP(H398,VALIDATIONS!$X$2:$Y$9,2) + K398*VLOOKUP(J398,VALIDATIONS!$AA$2:$AB$6,2)          )</f>
        <v/>
      </c>
      <c r="N398" s="113"/>
    </row>
    <row r="399" spans="1:14" x14ac:dyDescent="0.25">
      <c r="A399" s="116"/>
      <c r="B399" s="113"/>
      <c r="C399" s="358"/>
      <c r="D399" s="113"/>
      <c r="E399" s="199"/>
      <c r="F399" s="199"/>
      <c r="G399" s="113"/>
      <c r="H399" s="358"/>
      <c r="I399" s="358"/>
      <c r="J399" s="358"/>
      <c r="M399" s="106" t="str">
        <f>IF(OR(H399="",I399="",J399="",K399="",L399=""),"",        L399*VLOOKUP(H399,VALIDATIONS!$X$2:$Y$9,2) + K399*VLOOKUP(J399,VALIDATIONS!$AA$2:$AB$6,2)          )</f>
        <v/>
      </c>
      <c r="N399" s="113"/>
    </row>
    <row r="400" spans="1:14" x14ac:dyDescent="0.25">
      <c r="A400" s="116"/>
      <c r="B400" s="113"/>
      <c r="C400" s="358"/>
      <c r="D400" s="113"/>
      <c r="E400" s="199"/>
      <c r="F400" s="199"/>
      <c r="G400" s="113"/>
      <c r="H400" s="358"/>
      <c r="I400" s="358"/>
      <c r="J400" s="358"/>
      <c r="M400" s="106" t="str">
        <f>IF(OR(H400="",I400="",J400="",K400="",L400=""),"",        L400*VLOOKUP(H400,VALIDATIONS!$X$2:$Y$9,2) + K400*VLOOKUP(J400,VALIDATIONS!$AA$2:$AB$6,2)          )</f>
        <v/>
      </c>
      <c r="N400" s="113"/>
    </row>
    <row r="401" spans="1:14" x14ac:dyDescent="0.25">
      <c r="A401" s="116"/>
      <c r="B401" s="113"/>
      <c r="C401" s="358"/>
      <c r="D401" s="113"/>
      <c r="E401" s="199"/>
      <c r="F401" s="199"/>
      <c r="G401" s="113"/>
      <c r="H401" s="358"/>
      <c r="I401" s="358"/>
      <c r="J401" s="358"/>
      <c r="M401" s="106" t="str">
        <f>IF(OR(H401="",I401="",J401="",K401="",L401=""),"",        L401*VLOOKUP(H401,VALIDATIONS!$X$2:$Y$9,2) + K401*VLOOKUP(J401,VALIDATIONS!$AA$2:$AB$6,2)          )</f>
        <v/>
      </c>
      <c r="N401" s="113"/>
    </row>
    <row r="402" spans="1:14" x14ac:dyDescent="0.25">
      <c r="A402" s="116"/>
      <c r="B402" s="113"/>
      <c r="C402" s="358"/>
      <c r="D402" s="113"/>
      <c r="E402" s="199"/>
      <c r="F402" s="199"/>
      <c r="G402" s="113"/>
      <c r="H402" s="358"/>
      <c r="I402" s="358"/>
      <c r="J402" s="358"/>
      <c r="M402" s="106" t="str">
        <f>IF(OR(H402="",I402="",J402="",K402="",L402=""),"",        L402*VLOOKUP(H402,VALIDATIONS!$X$2:$Y$9,2) + K402*VLOOKUP(J402,VALIDATIONS!$AA$2:$AB$6,2)          )</f>
        <v/>
      </c>
      <c r="N402" s="113"/>
    </row>
    <row r="403" spans="1:14" x14ac:dyDescent="0.25">
      <c r="A403" s="116"/>
      <c r="B403" s="113"/>
      <c r="C403" s="358"/>
      <c r="D403" s="113"/>
      <c r="E403" s="199"/>
      <c r="F403" s="199"/>
      <c r="G403" s="113"/>
      <c r="H403" s="358"/>
      <c r="I403" s="358"/>
      <c r="J403" s="358"/>
      <c r="M403" s="106" t="str">
        <f>IF(OR(H403="",I403="",J403="",K403="",L403=""),"",        L403*VLOOKUP(H403,VALIDATIONS!$X$2:$Y$9,2) + K403*VLOOKUP(J403,VALIDATIONS!$AA$2:$AB$6,2)          )</f>
        <v/>
      </c>
      <c r="N403" s="113"/>
    </row>
    <row r="404" spans="1:14" x14ac:dyDescent="0.25">
      <c r="A404" s="116"/>
      <c r="B404" s="113"/>
      <c r="C404" s="358"/>
      <c r="D404" s="113"/>
      <c r="E404" s="199"/>
      <c r="F404" s="199"/>
      <c r="G404" s="113"/>
      <c r="H404" s="358"/>
      <c r="I404" s="358"/>
      <c r="J404" s="358"/>
      <c r="M404" s="106" t="str">
        <f>IF(OR(H404="",I404="",J404="",K404="",L404=""),"",        L404*VLOOKUP(H404,VALIDATIONS!$X$2:$Y$9,2) + K404*VLOOKUP(J404,VALIDATIONS!$AA$2:$AB$6,2)          )</f>
        <v/>
      </c>
      <c r="N404" s="113"/>
    </row>
    <row r="405" spans="1:14" x14ac:dyDescent="0.25">
      <c r="A405" s="116"/>
      <c r="B405" s="113"/>
      <c r="C405" s="358"/>
      <c r="D405" s="113"/>
      <c r="E405" s="199"/>
      <c r="F405" s="199"/>
      <c r="G405" s="113"/>
      <c r="H405" s="358"/>
      <c r="I405" s="358"/>
      <c r="J405" s="358"/>
      <c r="M405" s="106" t="str">
        <f>IF(OR(H405="",I405="",J405="",K405="",L405=""),"",        L405*VLOOKUP(H405,VALIDATIONS!$X$2:$Y$9,2) + K405*VLOOKUP(J405,VALIDATIONS!$AA$2:$AB$6,2)          )</f>
        <v/>
      </c>
      <c r="N405" s="113"/>
    </row>
    <row r="406" spans="1:14" x14ac:dyDescent="0.25">
      <c r="A406" s="116"/>
      <c r="B406" s="113"/>
      <c r="C406" s="358"/>
      <c r="D406" s="113"/>
      <c r="E406" s="199"/>
      <c r="F406" s="199"/>
      <c r="G406" s="113"/>
      <c r="H406" s="358"/>
      <c r="I406" s="358"/>
      <c r="J406" s="358"/>
      <c r="M406" s="106" t="str">
        <f>IF(OR(H406="",I406="",J406="",K406="",L406=""),"",        L406*VLOOKUP(H406,VALIDATIONS!$X$2:$Y$9,2) + K406*VLOOKUP(J406,VALIDATIONS!$AA$2:$AB$6,2)          )</f>
        <v/>
      </c>
      <c r="N406" s="113"/>
    </row>
    <row r="407" spans="1:14" x14ac:dyDescent="0.25">
      <c r="A407" s="116"/>
      <c r="B407" s="113"/>
      <c r="C407" s="358"/>
      <c r="D407" s="113"/>
      <c r="E407" s="199"/>
      <c r="F407" s="199"/>
      <c r="G407" s="113"/>
      <c r="H407" s="358"/>
      <c r="I407" s="358"/>
      <c r="J407" s="358"/>
      <c r="M407" s="106" t="str">
        <f>IF(OR(H407="",I407="",J407="",K407="",L407=""),"",        L407*VLOOKUP(H407,VALIDATIONS!$X$2:$Y$9,2) + K407*VLOOKUP(J407,VALIDATIONS!$AA$2:$AB$6,2)          )</f>
        <v/>
      </c>
      <c r="N407" s="113"/>
    </row>
    <row r="408" spans="1:14" x14ac:dyDescent="0.25">
      <c r="A408" s="116"/>
      <c r="B408" s="113"/>
      <c r="C408" s="358"/>
      <c r="D408" s="113"/>
      <c r="E408" s="199"/>
      <c r="F408" s="199"/>
      <c r="G408" s="113"/>
      <c r="H408" s="358"/>
      <c r="I408" s="358"/>
      <c r="J408" s="358"/>
      <c r="M408" s="106" t="str">
        <f>IF(OR(H408="",I408="",J408="",K408="",L408=""),"",        L408*VLOOKUP(H408,VALIDATIONS!$X$2:$Y$9,2) + K408*VLOOKUP(J408,VALIDATIONS!$AA$2:$AB$6,2)          )</f>
        <v/>
      </c>
      <c r="N408" s="113"/>
    </row>
    <row r="409" spans="1:14" x14ac:dyDescent="0.25">
      <c r="A409" s="116"/>
      <c r="B409" s="113"/>
      <c r="C409" s="358"/>
      <c r="D409" s="113"/>
      <c r="E409" s="199"/>
      <c r="F409" s="199"/>
      <c r="G409" s="113"/>
      <c r="H409" s="358"/>
      <c r="I409" s="358"/>
      <c r="J409" s="358"/>
      <c r="M409" s="106" t="str">
        <f>IF(OR(H409="",I409="",J409="",K409="",L409=""),"",        L409*VLOOKUP(H409,VALIDATIONS!$X$2:$Y$9,2) + K409*VLOOKUP(J409,VALIDATIONS!$AA$2:$AB$6,2)          )</f>
        <v/>
      </c>
      <c r="N409" s="113"/>
    </row>
    <row r="410" spans="1:14" x14ac:dyDescent="0.25">
      <c r="A410" s="116"/>
      <c r="B410" s="113"/>
      <c r="C410" s="358"/>
      <c r="D410" s="113"/>
      <c r="E410" s="199"/>
      <c r="F410" s="199"/>
      <c r="G410" s="113"/>
      <c r="H410" s="358"/>
      <c r="I410" s="358"/>
      <c r="J410" s="358"/>
      <c r="M410" s="106" t="str">
        <f>IF(OR(H410="",I410="",J410="",K410="",L410=""),"",        L410*VLOOKUP(H410,VALIDATIONS!$X$2:$Y$9,2) + K410*VLOOKUP(J410,VALIDATIONS!$AA$2:$AB$6,2)          )</f>
        <v/>
      </c>
      <c r="N410" s="113"/>
    </row>
    <row r="411" spans="1:14" x14ac:dyDescent="0.25">
      <c r="A411" s="116"/>
      <c r="B411" s="113"/>
      <c r="C411" s="358"/>
      <c r="D411" s="113"/>
      <c r="E411" s="199"/>
      <c r="F411" s="199"/>
      <c r="G411" s="113"/>
      <c r="H411" s="358"/>
      <c r="I411" s="358"/>
      <c r="J411" s="358"/>
      <c r="M411" s="106" t="str">
        <f>IF(OR(H411="",I411="",J411="",K411="",L411=""),"",        L411*VLOOKUP(H411,VALIDATIONS!$X$2:$Y$9,2) + K411*VLOOKUP(J411,VALIDATIONS!$AA$2:$AB$6,2)          )</f>
        <v/>
      </c>
      <c r="N411" s="113"/>
    </row>
    <row r="412" spans="1:14" x14ac:dyDescent="0.25">
      <c r="A412" s="116"/>
      <c r="B412" s="113"/>
      <c r="C412" s="358"/>
      <c r="D412" s="113"/>
      <c r="E412" s="199"/>
      <c r="F412" s="199"/>
      <c r="G412" s="113"/>
      <c r="H412" s="358"/>
      <c r="I412" s="358"/>
      <c r="J412" s="358"/>
      <c r="M412" s="106" t="str">
        <f>IF(OR(H412="",I412="",J412="",K412="",L412=""),"",        L412*VLOOKUP(H412,VALIDATIONS!$X$2:$Y$9,2) + K412*VLOOKUP(J412,VALIDATIONS!$AA$2:$AB$6,2)          )</f>
        <v/>
      </c>
      <c r="N412" s="113"/>
    </row>
    <row r="413" spans="1:14" x14ac:dyDescent="0.25">
      <c r="A413" s="116"/>
      <c r="B413" s="113"/>
      <c r="C413" s="358"/>
      <c r="D413" s="113"/>
      <c r="E413" s="199"/>
      <c r="F413" s="199"/>
      <c r="G413" s="113"/>
      <c r="H413" s="358"/>
      <c r="I413" s="358"/>
      <c r="J413" s="358"/>
      <c r="M413" s="106" t="str">
        <f>IF(OR(H413="",I413="",J413="",K413="",L413=""),"",        L413*VLOOKUP(H413,VALIDATIONS!$X$2:$Y$9,2) + K413*VLOOKUP(J413,VALIDATIONS!$AA$2:$AB$6,2)          )</f>
        <v/>
      </c>
      <c r="N413" s="113"/>
    </row>
    <row r="414" spans="1:14" x14ac:dyDescent="0.25">
      <c r="A414" s="116"/>
      <c r="B414" s="113"/>
      <c r="C414" s="358"/>
      <c r="D414" s="113"/>
      <c r="E414" s="199"/>
      <c r="F414" s="199"/>
      <c r="G414" s="113"/>
      <c r="H414" s="358"/>
      <c r="I414" s="358"/>
      <c r="J414" s="358"/>
      <c r="M414" s="106" t="str">
        <f>IF(OR(H414="",I414="",J414="",K414="",L414=""),"",        L414*VLOOKUP(H414,VALIDATIONS!$X$2:$Y$9,2) + K414*VLOOKUP(J414,VALIDATIONS!$AA$2:$AB$6,2)          )</f>
        <v/>
      </c>
      <c r="N414" s="113"/>
    </row>
    <row r="415" spans="1:14" x14ac:dyDescent="0.25">
      <c r="A415" s="116"/>
      <c r="B415" s="113"/>
      <c r="C415" s="358"/>
      <c r="D415" s="113"/>
      <c r="E415" s="199"/>
      <c r="F415" s="199"/>
      <c r="G415" s="113"/>
      <c r="H415" s="358"/>
      <c r="I415" s="358"/>
      <c r="J415" s="358"/>
      <c r="M415" s="106" t="str">
        <f>IF(OR(H415="",I415="",J415="",K415="",L415=""),"",        L415*VLOOKUP(H415,VALIDATIONS!$X$2:$Y$9,2) + K415*VLOOKUP(J415,VALIDATIONS!$AA$2:$AB$6,2)          )</f>
        <v/>
      </c>
      <c r="N415" s="113"/>
    </row>
    <row r="416" spans="1:14" x14ac:dyDescent="0.25">
      <c r="A416" s="116"/>
      <c r="B416" s="113"/>
      <c r="C416" s="358"/>
      <c r="D416" s="113"/>
      <c r="E416" s="199"/>
      <c r="F416" s="199"/>
      <c r="G416" s="113"/>
      <c r="H416" s="358"/>
      <c r="I416" s="358"/>
      <c r="J416" s="358"/>
      <c r="M416" s="106" t="str">
        <f>IF(OR(H416="",I416="",J416="",K416="",L416=""),"",        L416*VLOOKUP(H416,VALIDATIONS!$X$2:$Y$9,2) + K416*VLOOKUP(J416,VALIDATIONS!$AA$2:$AB$6,2)          )</f>
        <v/>
      </c>
      <c r="N416" s="113"/>
    </row>
    <row r="417" spans="1:14" x14ac:dyDescent="0.25">
      <c r="A417" s="116"/>
      <c r="B417" s="113"/>
      <c r="C417" s="358"/>
      <c r="D417" s="113"/>
      <c r="E417" s="199"/>
      <c r="F417" s="199"/>
      <c r="G417" s="113"/>
      <c r="H417" s="358"/>
      <c r="I417" s="358"/>
      <c r="J417" s="358"/>
      <c r="M417" s="106" t="str">
        <f>IF(OR(H417="",I417="",J417="",K417="",L417=""),"",        L417*VLOOKUP(H417,VALIDATIONS!$X$2:$Y$9,2) + K417*VLOOKUP(J417,VALIDATIONS!$AA$2:$AB$6,2)          )</f>
        <v/>
      </c>
      <c r="N417" s="113"/>
    </row>
    <row r="418" spans="1:14" x14ac:dyDescent="0.25">
      <c r="A418" s="116"/>
      <c r="B418" s="113"/>
      <c r="C418" s="358"/>
      <c r="D418" s="113"/>
      <c r="E418" s="199"/>
      <c r="F418" s="199"/>
      <c r="G418" s="113"/>
      <c r="H418" s="358"/>
      <c r="I418" s="358"/>
      <c r="J418" s="358"/>
      <c r="M418" s="106" t="str">
        <f>IF(OR(H418="",I418="",J418="",K418="",L418=""),"",        L418*VLOOKUP(H418,VALIDATIONS!$X$2:$Y$9,2) + K418*VLOOKUP(J418,VALIDATIONS!$AA$2:$AB$6,2)          )</f>
        <v/>
      </c>
      <c r="N418" s="113"/>
    </row>
    <row r="419" spans="1:14" x14ac:dyDescent="0.25">
      <c r="A419" s="116"/>
      <c r="B419" s="113"/>
      <c r="C419" s="358"/>
      <c r="D419" s="113"/>
      <c r="E419" s="199"/>
      <c r="F419" s="199"/>
      <c r="G419" s="113"/>
      <c r="H419" s="358"/>
      <c r="I419" s="358"/>
      <c r="J419" s="358"/>
      <c r="M419" s="106" t="str">
        <f>IF(OR(H419="",I419="",J419="",K419="",L419=""),"",        L419*VLOOKUP(H419,VALIDATIONS!$X$2:$Y$9,2) + K419*VLOOKUP(J419,VALIDATIONS!$AA$2:$AB$6,2)          )</f>
        <v/>
      </c>
      <c r="N419" s="113"/>
    </row>
    <row r="420" spans="1:14" x14ac:dyDescent="0.25">
      <c r="A420" s="116"/>
      <c r="B420" s="113"/>
      <c r="C420" s="358"/>
      <c r="D420" s="113"/>
      <c r="E420" s="199"/>
      <c r="F420" s="199"/>
      <c r="G420" s="113"/>
      <c r="H420" s="358"/>
      <c r="I420" s="358"/>
      <c r="J420" s="358"/>
      <c r="M420" s="106" t="str">
        <f>IF(OR(H420="",I420="",J420="",K420="",L420=""),"",        L420*VLOOKUP(H420,VALIDATIONS!$X$2:$Y$9,2) + K420*VLOOKUP(J420,VALIDATIONS!$AA$2:$AB$6,2)          )</f>
        <v/>
      </c>
      <c r="N420" s="113"/>
    </row>
    <row r="421" spans="1:14" x14ac:dyDescent="0.25">
      <c r="A421" s="116"/>
      <c r="B421" s="113"/>
      <c r="C421" s="358"/>
      <c r="D421" s="113"/>
      <c r="E421" s="199"/>
      <c r="F421" s="199"/>
      <c r="G421" s="113"/>
      <c r="H421" s="358"/>
      <c r="I421" s="358"/>
      <c r="J421" s="358"/>
      <c r="M421" s="106" t="str">
        <f>IF(OR(H421="",I421="",J421="",K421="",L421=""),"",        L421*VLOOKUP(H421,VALIDATIONS!$X$2:$Y$9,2) + K421*VLOOKUP(J421,VALIDATIONS!$AA$2:$AB$6,2)          )</f>
        <v/>
      </c>
      <c r="N421" s="113"/>
    </row>
    <row r="422" spans="1:14" x14ac:dyDescent="0.25">
      <c r="A422" s="116"/>
      <c r="B422" s="113"/>
      <c r="C422" s="358"/>
      <c r="D422" s="113"/>
      <c r="E422" s="199"/>
      <c r="F422" s="199"/>
      <c r="G422" s="113"/>
      <c r="H422" s="358"/>
      <c r="I422" s="358"/>
      <c r="J422" s="358"/>
      <c r="M422" s="106" t="str">
        <f>IF(OR(H422="",I422="",J422="",K422="",L422=""),"",        L422*VLOOKUP(H422,VALIDATIONS!$X$2:$Y$9,2) + K422*VLOOKUP(J422,VALIDATIONS!$AA$2:$AB$6,2)          )</f>
        <v/>
      </c>
      <c r="N422" s="113"/>
    </row>
    <row r="423" spans="1:14" x14ac:dyDescent="0.25">
      <c r="A423" s="116"/>
      <c r="B423" s="113"/>
      <c r="C423" s="358"/>
      <c r="D423" s="113"/>
      <c r="E423" s="199"/>
      <c r="F423" s="199"/>
      <c r="G423" s="113"/>
      <c r="H423" s="358"/>
      <c r="I423" s="358"/>
      <c r="J423" s="358"/>
      <c r="M423" s="106" t="str">
        <f>IF(OR(H423="",I423="",J423="",K423="",L423=""),"",        L423*VLOOKUP(H423,VALIDATIONS!$X$2:$Y$9,2) + K423*VLOOKUP(J423,VALIDATIONS!$AA$2:$AB$6,2)          )</f>
        <v/>
      </c>
      <c r="N423" s="113"/>
    </row>
    <row r="424" spans="1:14" x14ac:dyDescent="0.25">
      <c r="A424" s="116"/>
      <c r="B424" s="113"/>
      <c r="C424" s="358"/>
      <c r="D424" s="113"/>
      <c r="E424" s="199"/>
      <c r="F424" s="199"/>
      <c r="G424" s="113"/>
      <c r="H424" s="358"/>
      <c r="I424" s="358"/>
      <c r="J424" s="358"/>
      <c r="M424" s="106" t="str">
        <f>IF(OR(H424="",I424="",J424="",K424="",L424=""),"",        L424*VLOOKUP(H424,VALIDATIONS!$X$2:$Y$9,2) + K424*VLOOKUP(J424,VALIDATIONS!$AA$2:$AB$6,2)          )</f>
        <v/>
      </c>
      <c r="N424" s="113"/>
    </row>
    <row r="425" spans="1:14" x14ac:dyDescent="0.25">
      <c r="A425" s="116"/>
      <c r="B425" s="113"/>
      <c r="C425" s="358"/>
      <c r="D425" s="113"/>
      <c r="E425" s="199"/>
      <c r="F425" s="199"/>
      <c r="G425" s="113"/>
      <c r="H425" s="358"/>
      <c r="I425" s="358"/>
      <c r="J425" s="358"/>
      <c r="M425" s="106" t="str">
        <f>IF(OR(H425="",I425="",J425="",K425="",L425=""),"",        L425*VLOOKUP(H425,VALIDATIONS!$X$2:$Y$9,2) + K425*VLOOKUP(J425,VALIDATIONS!$AA$2:$AB$6,2)          )</f>
        <v/>
      </c>
      <c r="N425" s="113"/>
    </row>
    <row r="426" spans="1:14" x14ac:dyDescent="0.25">
      <c r="A426" s="116"/>
      <c r="B426" s="113"/>
      <c r="C426" s="358"/>
      <c r="D426" s="113"/>
      <c r="E426" s="199"/>
      <c r="F426" s="199"/>
      <c r="G426" s="113"/>
      <c r="H426" s="358"/>
      <c r="I426" s="358"/>
      <c r="J426" s="358"/>
      <c r="M426" s="106" t="str">
        <f>IF(OR(H426="",I426="",J426="",K426="",L426=""),"",        L426*VLOOKUP(H426,VALIDATIONS!$X$2:$Y$9,2) + K426*VLOOKUP(J426,VALIDATIONS!$AA$2:$AB$6,2)          )</f>
        <v/>
      </c>
      <c r="N426" s="113"/>
    </row>
    <row r="427" spans="1:14" x14ac:dyDescent="0.25">
      <c r="A427" s="116"/>
      <c r="B427" s="113"/>
      <c r="C427" s="358"/>
      <c r="D427" s="113"/>
      <c r="E427" s="199"/>
      <c r="F427" s="199"/>
      <c r="G427" s="113"/>
      <c r="H427" s="358"/>
      <c r="I427" s="358"/>
      <c r="J427" s="358"/>
      <c r="M427" s="106" t="str">
        <f>IF(OR(H427="",I427="",J427="",K427="",L427=""),"",        L427*VLOOKUP(H427,VALIDATIONS!$X$2:$Y$9,2) + K427*VLOOKUP(J427,VALIDATIONS!$AA$2:$AB$6,2)          )</f>
        <v/>
      </c>
      <c r="N427" s="113"/>
    </row>
    <row r="428" spans="1:14" x14ac:dyDescent="0.25">
      <c r="A428" s="116"/>
      <c r="B428" s="113"/>
      <c r="C428" s="358"/>
      <c r="D428" s="113"/>
      <c r="E428" s="199"/>
      <c r="F428" s="199"/>
      <c r="G428" s="113"/>
      <c r="H428" s="358"/>
      <c r="I428" s="358"/>
      <c r="J428" s="358"/>
      <c r="M428" s="106" t="str">
        <f>IF(OR(H428="",I428="",J428="",K428="",L428=""),"",        L428*VLOOKUP(H428,VALIDATIONS!$X$2:$Y$9,2) + K428*VLOOKUP(J428,VALIDATIONS!$AA$2:$AB$6,2)          )</f>
        <v/>
      </c>
      <c r="N428" s="113"/>
    </row>
    <row r="429" spans="1:14" x14ac:dyDescent="0.25">
      <c r="A429" s="116"/>
      <c r="B429" s="113"/>
      <c r="C429" s="358"/>
      <c r="D429" s="113"/>
      <c r="E429" s="199"/>
      <c r="F429" s="199"/>
      <c r="G429" s="113"/>
      <c r="H429" s="358"/>
      <c r="I429" s="358"/>
      <c r="J429" s="358"/>
      <c r="M429" s="106" t="str">
        <f>IF(OR(H429="",I429="",J429="",K429="",L429=""),"",        L429*VLOOKUP(H429,VALIDATIONS!$X$2:$Y$9,2) + K429*VLOOKUP(J429,VALIDATIONS!$AA$2:$AB$6,2)          )</f>
        <v/>
      </c>
      <c r="N429" s="113"/>
    </row>
    <row r="430" spans="1:14" x14ac:dyDescent="0.25">
      <c r="A430" s="116"/>
      <c r="B430" s="113"/>
      <c r="C430" s="358"/>
      <c r="D430" s="113"/>
      <c r="E430" s="199"/>
      <c r="F430" s="199"/>
      <c r="G430" s="113"/>
      <c r="H430" s="358"/>
      <c r="I430" s="358"/>
      <c r="J430" s="358"/>
      <c r="M430" s="106" t="str">
        <f>IF(OR(H430="",I430="",J430="",K430="",L430=""),"",        L430*VLOOKUP(H430,VALIDATIONS!$X$2:$Y$9,2) + K430*VLOOKUP(J430,VALIDATIONS!$AA$2:$AB$6,2)          )</f>
        <v/>
      </c>
      <c r="N430" s="113"/>
    </row>
    <row r="431" spans="1:14" x14ac:dyDescent="0.25">
      <c r="A431" s="116"/>
      <c r="B431" s="113"/>
      <c r="C431" s="358"/>
      <c r="D431" s="113"/>
      <c r="E431" s="199"/>
      <c r="F431" s="199"/>
      <c r="G431" s="113"/>
      <c r="H431" s="358"/>
      <c r="I431" s="358"/>
      <c r="J431" s="358"/>
      <c r="M431" s="106" t="str">
        <f>IF(OR(H431="",I431="",J431="",K431="",L431=""),"",        L431*VLOOKUP(H431,VALIDATIONS!$X$2:$Y$9,2) + K431*VLOOKUP(J431,VALIDATIONS!$AA$2:$AB$6,2)          )</f>
        <v/>
      </c>
      <c r="N431" s="113"/>
    </row>
    <row r="432" spans="1:14" x14ac:dyDescent="0.25">
      <c r="A432" s="116"/>
      <c r="B432" s="113"/>
      <c r="C432" s="358"/>
      <c r="D432" s="113"/>
      <c r="E432" s="199"/>
      <c r="F432" s="199"/>
      <c r="G432" s="113"/>
      <c r="H432" s="358"/>
      <c r="I432" s="358"/>
      <c r="J432" s="358"/>
      <c r="M432" s="106" t="str">
        <f>IF(OR(H432="",I432="",J432="",K432="",L432=""),"",        L432*VLOOKUP(H432,VALIDATIONS!$X$2:$Y$9,2) + K432*VLOOKUP(J432,VALIDATIONS!$AA$2:$AB$6,2)          )</f>
        <v/>
      </c>
      <c r="N432" s="113"/>
    </row>
    <row r="433" spans="1:14" x14ac:dyDescent="0.25">
      <c r="A433" s="116"/>
      <c r="B433" s="113"/>
      <c r="C433" s="358"/>
      <c r="D433" s="113"/>
      <c r="E433" s="199"/>
      <c r="F433" s="199"/>
      <c r="G433" s="113"/>
      <c r="H433" s="358"/>
      <c r="I433" s="358"/>
      <c r="J433" s="358"/>
      <c r="M433" s="106" t="str">
        <f>IF(OR(H433="",I433="",J433="",K433="",L433=""),"",        L433*VLOOKUP(H433,VALIDATIONS!$X$2:$Y$9,2) + K433*VLOOKUP(J433,VALIDATIONS!$AA$2:$AB$6,2)          )</f>
        <v/>
      </c>
      <c r="N433" s="113"/>
    </row>
    <row r="434" spans="1:14" x14ac:dyDescent="0.25">
      <c r="A434" s="116"/>
      <c r="B434" s="113"/>
      <c r="C434" s="358"/>
      <c r="D434" s="113"/>
      <c r="E434" s="199"/>
      <c r="F434" s="199"/>
      <c r="G434" s="113"/>
      <c r="H434" s="358"/>
      <c r="I434" s="358"/>
      <c r="J434" s="358"/>
      <c r="M434" s="106" t="str">
        <f>IF(OR(H434="",I434="",J434="",K434="",L434=""),"",        L434*VLOOKUP(H434,VALIDATIONS!$X$2:$Y$9,2) + K434*VLOOKUP(J434,VALIDATIONS!$AA$2:$AB$6,2)          )</f>
        <v/>
      </c>
      <c r="N434" s="113"/>
    </row>
    <row r="435" spans="1:14" x14ac:dyDescent="0.25">
      <c r="A435" s="116"/>
      <c r="B435" s="113"/>
      <c r="C435" s="358"/>
      <c r="D435" s="113"/>
      <c r="E435" s="199"/>
      <c r="F435" s="199"/>
      <c r="G435" s="113"/>
      <c r="H435" s="358"/>
      <c r="I435" s="358"/>
      <c r="J435" s="358"/>
      <c r="M435" s="106" t="str">
        <f>IF(OR(H435="",I435="",J435="",K435="",L435=""),"",        L435*VLOOKUP(H435,VALIDATIONS!$X$2:$Y$9,2) + K435*VLOOKUP(J435,VALIDATIONS!$AA$2:$AB$6,2)          )</f>
        <v/>
      </c>
      <c r="N435" s="113"/>
    </row>
    <row r="436" spans="1:14" x14ac:dyDescent="0.25">
      <c r="A436" s="116"/>
      <c r="B436" s="113"/>
      <c r="C436" s="358"/>
      <c r="D436" s="113"/>
      <c r="E436" s="199"/>
      <c r="F436" s="199"/>
      <c r="G436" s="113"/>
      <c r="H436" s="358"/>
      <c r="I436" s="358"/>
      <c r="J436" s="358"/>
      <c r="M436" s="106" t="str">
        <f>IF(OR(H436="",I436="",J436="",K436="",L436=""),"",        L436*VLOOKUP(H436,VALIDATIONS!$X$2:$Y$9,2) + K436*VLOOKUP(J436,VALIDATIONS!$AA$2:$AB$6,2)          )</f>
        <v/>
      </c>
      <c r="N436" s="113"/>
    </row>
    <row r="437" spans="1:14" x14ac:dyDescent="0.25">
      <c r="A437" s="116"/>
      <c r="B437" s="113"/>
      <c r="C437" s="358"/>
      <c r="D437" s="113"/>
      <c r="E437" s="199"/>
      <c r="F437" s="199"/>
      <c r="G437" s="113"/>
      <c r="H437" s="358"/>
      <c r="I437" s="358"/>
      <c r="J437" s="358"/>
      <c r="M437" s="106" t="str">
        <f>IF(OR(H437="",I437="",J437="",K437="",L437=""),"",        L437*VLOOKUP(H437,VALIDATIONS!$X$2:$Y$9,2) + K437*VLOOKUP(J437,VALIDATIONS!$AA$2:$AB$6,2)          )</f>
        <v/>
      </c>
      <c r="N437" s="113"/>
    </row>
    <row r="438" spans="1:14" x14ac:dyDescent="0.25">
      <c r="A438" s="116"/>
      <c r="B438" s="113"/>
      <c r="C438" s="358"/>
      <c r="D438" s="113"/>
      <c r="E438" s="199"/>
      <c r="F438" s="199"/>
      <c r="G438" s="113"/>
      <c r="H438" s="358"/>
      <c r="I438" s="358"/>
      <c r="J438" s="358"/>
      <c r="M438" s="106" t="str">
        <f>IF(OR(H438="",I438="",J438="",K438="",L438=""),"",        L438*VLOOKUP(H438,VALIDATIONS!$X$2:$Y$9,2) + K438*VLOOKUP(J438,VALIDATIONS!$AA$2:$AB$6,2)          )</f>
        <v/>
      </c>
      <c r="N438" s="113"/>
    </row>
    <row r="439" spans="1:14" x14ac:dyDescent="0.25">
      <c r="A439" s="116"/>
      <c r="B439" s="113"/>
      <c r="C439" s="358"/>
      <c r="D439" s="113"/>
      <c r="E439" s="199"/>
      <c r="F439" s="199"/>
      <c r="G439" s="113"/>
      <c r="H439" s="358"/>
      <c r="I439" s="358"/>
      <c r="J439" s="358"/>
      <c r="M439" s="106" t="str">
        <f>IF(OR(H439="",I439="",J439="",K439="",L439=""),"",        L439*VLOOKUP(H439,VALIDATIONS!$X$2:$Y$9,2) + K439*VLOOKUP(J439,VALIDATIONS!$AA$2:$AB$6,2)          )</f>
        <v/>
      </c>
      <c r="N439" s="113"/>
    </row>
    <row r="440" spans="1:14" x14ac:dyDescent="0.25">
      <c r="A440" s="116"/>
      <c r="B440" s="113"/>
      <c r="C440" s="358"/>
      <c r="D440" s="113"/>
      <c r="E440" s="199"/>
      <c r="F440" s="199"/>
      <c r="G440" s="113"/>
      <c r="H440" s="358"/>
      <c r="I440" s="358"/>
      <c r="J440" s="358"/>
      <c r="M440" s="106" t="str">
        <f>IF(OR(H440="",I440="",J440="",K440="",L440=""),"",        L440*VLOOKUP(H440,VALIDATIONS!$X$2:$Y$9,2) + K440*VLOOKUP(J440,VALIDATIONS!$AA$2:$AB$6,2)          )</f>
        <v/>
      </c>
      <c r="N440" s="113"/>
    </row>
    <row r="441" spans="1:14" x14ac:dyDescent="0.25">
      <c r="A441" s="116"/>
      <c r="B441" s="113"/>
      <c r="C441" s="358"/>
      <c r="D441" s="113"/>
      <c r="E441" s="199"/>
      <c r="F441" s="199"/>
      <c r="G441" s="113"/>
      <c r="H441" s="358"/>
      <c r="I441" s="358"/>
      <c r="J441" s="358"/>
      <c r="M441" s="106" t="str">
        <f>IF(OR(H441="",I441="",J441="",K441="",L441=""),"",        L441*VLOOKUP(H441,VALIDATIONS!$X$2:$Y$9,2) + K441*VLOOKUP(J441,VALIDATIONS!$AA$2:$AB$6,2)          )</f>
        <v/>
      </c>
      <c r="N441" s="113"/>
    </row>
    <row r="442" spans="1:14" x14ac:dyDescent="0.25">
      <c r="A442" s="116"/>
      <c r="B442" s="113"/>
      <c r="C442" s="358"/>
      <c r="D442" s="113"/>
      <c r="E442" s="199"/>
      <c r="F442" s="199"/>
      <c r="G442" s="113"/>
      <c r="H442" s="358"/>
      <c r="I442" s="358"/>
      <c r="J442" s="358"/>
      <c r="M442" s="106" t="str">
        <f>IF(OR(H442="",I442="",J442="",K442="",L442=""),"",        L442*VLOOKUP(H442,VALIDATIONS!$X$2:$Y$9,2) + K442*VLOOKUP(J442,VALIDATIONS!$AA$2:$AB$6,2)          )</f>
        <v/>
      </c>
      <c r="N442" s="113"/>
    </row>
    <row r="443" spans="1:14" x14ac:dyDescent="0.25">
      <c r="A443" s="116"/>
      <c r="B443" s="113"/>
      <c r="C443" s="358"/>
      <c r="D443" s="113"/>
      <c r="E443" s="199"/>
      <c r="F443" s="199"/>
      <c r="G443" s="113"/>
      <c r="H443" s="358"/>
      <c r="I443" s="358"/>
      <c r="J443" s="358"/>
      <c r="M443" s="106" t="str">
        <f>IF(OR(H443="",I443="",J443="",K443="",L443=""),"",        L443*VLOOKUP(H443,VALIDATIONS!$X$2:$Y$9,2) + K443*VLOOKUP(J443,VALIDATIONS!$AA$2:$AB$6,2)          )</f>
        <v/>
      </c>
      <c r="N443" s="113"/>
    </row>
    <row r="444" spans="1:14" x14ac:dyDescent="0.25">
      <c r="A444" s="116"/>
      <c r="B444" s="113"/>
      <c r="C444" s="358"/>
      <c r="D444" s="113"/>
      <c r="E444" s="199"/>
      <c r="F444" s="199"/>
      <c r="G444" s="113"/>
      <c r="H444" s="358"/>
      <c r="I444" s="358"/>
      <c r="J444" s="358"/>
      <c r="M444" s="106" t="str">
        <f>IF(OR(H444="",I444="",J444="",K444="",L444=""),"",        L444*VLOOKUP(H444,VALIDATIONS!$X$2:$Y$9,2) + K444*VLOOKUP(J444,VALIDATIONS!$AA$2:$AB$6,2)          )</f>
        <v/>
      </c>
      <c r="N444" s="113"/>
    </row>
    <row r="445" spans="1:14" x14ac:dyDescent="0.25">
      <c r="A445" s="116"/>
      <c r="B445" s="113"/>
      <c r="C445" s="358"/>
      <c r="D445" s="113"/>
      <c r="E445" s="199"/>
      <c r="F445" s="199"/>
      <c r="G445" s="113"/>
      <c r="H445" s="358"/>
      <c r="I445" s="358"/>
      <c r="J445" s="358"/>
      <c r="M445" s="106" t="str">
        <f>IF(OR(H445="",I445="",J445="",K445="",L445=""),"",        L445*VLOOKUP(H445,VALIDATIONS!$X$2:$Y$9,2) + K445*VLOOKUP(J445,VALIDATIONS!$AA$2:$AB$6,2)          )</f>
        <v/>
      </c>
      <c r="N445" s="113"/>
    </row>
    <row r="446" spans="1:14" x14ac:dyDescent="0.25">
      <c r="A446" s="116"/>
      <c r="B446" s="113"/>
      <c r="C446" s="358"/>
      <c r="D446" s="113"/>
      <c r="E446" s="199"/>
      <c r="F446" s="199"/>
      <c r="G446" s="113"/>
      <c r="H446" s="358"/>
      <c r="I446" s="358"/>
      <c r="J446" s="358"/>
      <c r="M446" s="106" t="str">
        <f>IF(OR(H446="",I446="",J446="",K446="",L446=""),"",        L446*VLOOKUP(H446,VALIDATIONS!$X$2:$Y$9,2) + K446*VLOOKUP(J446,VALIDATIONS!$AA$2:$AB$6,2)          )</f>
        <v/>
      </c>
      <c r="N446" s="113"/>
    </row>
    <row r="447" spans="1:14" x14ac:dyDescent="0.25">
      <c r="A447" s="116"/>
      <c r="B447" s="113"/>
      <c r="C447" s="358"/>
      <c r="D447" s="113"/>
      <c r="E447" s="199"/>
      <c r="F447" s="199"/>
      <c r="G447" s="113"/>
      <c r="H447" s="358"/>
      <c r="I447" s="358"/>
      <c r="J447" s="358"/>
      <c r="M447" s="106" t="str">
        <f>IF(OR(H447="",I447="",J447="",K447="",L447=""),"",        L447*VLOOKUP(H447,VALIDATIONS!$X$2:$Y$9,2) + K447*VLOOKUP(J447,VALIDATIONS!$AA$2:$AB$6,2)          )</f>
        <v/>
      </c>
      <c r="N447" s="113"/>
    </row>
    <row r="448" spans="1:14" x14ac:dyDescent="0.25">
      <c r="A448" s="116"/>
      <c r="B448" s="113"/>
      <c r="C448" s="358"/>
      <c r="D448" s="113"/>
      <c r="E448" s="199"/>
      <c r="F448" s="199"/>
      <c r="G448" s="113"/>
      <c r="H448" s="358"/>
      <c r="I448" s="358"/>
      <c r="J448" s="358"/>
      <c r="M448" s="106" t="str">
        <f>IF(OR(H448="",I448="",J448="",K448="",L448=""),"",        L448*VLOOKUP(H448,VALIDATIONS!$X$2:$Y$9,2) + K448*VLOOKUP(J448,VALIDATIONS!$AA$2:$AB$6,2)          )</f>
        <v/>
      </c>
      <c r="N448" s="113"/>
    </row>
    <row r="449" spans="1:14" x14ac:dyDescent="0.25">
      <c r="A449" s="116"/>
      <c r="B449" s="113"/>
      <c r="C449" s="358"/>
      <c r="D449" s="113"/>
      <c r="E449" s="199"/>
      <c r="F449" s="199"/>
      <c r="G449" s="113"/>
      <c r="H449" s="358"/>
      <c r="I449" s="358"/>
      <c r="J449" s="358"/>
      <c r="M449" s="106" t="str">
        <f>IF(OR(H449="",I449="",J449="",K449="",L449=""),"",        L449*VLOOKUP(H449,VALIDATIONS!$X$2:$Y$9,2) + K449*VLOOKUP(J449,VALIDATIONS!$AA$2:$AB$6,2)          )</f>
        <v/>
      </c>
      <c r="N449" s="113"/>
    </row>
    <row r="450" spans="1:14" x14ac:dyDescent="0.25">
      <c r="A450" s="116"/>
      <c r="B450" s="113"/>
      <c r="C450" s="358"/>
      <c r="D450" s="113"/>
      <c r="E450" s="199"/>
      <c r="F450" s="199"/>
      <c r="G450" s="113"/>
      <c r="H450" s="358"/>
      <c r="I450" s="358"/>
      <c r="J450" s="358"/>
      <c r="M450" s="106" t="str">
        <f>IF(OR(H450="",I450="",J450="",K450="",L450=""),"",        L450*VLOOKUP(H450,VALIDATIONS!$X$2:$Y$9,2) + K450*VLOOKUP(J450,VALIDATIONS!$AA$2:$AB$6,2)          )</f>
        <v/>
      </c>
      <c r="N450" s="113"/>
    </row>
    <row r="451" spans="1:14" x14ac:dyDescent="0.25">
      <c r="A451" s="116"/>
      <c r="B451" s="113"/>
      <c r="C451" s="358"/>
      <c r="D451" s="113"/>
      <c r="E451" s="199"/>
      <c r="F451" s="199"/>
      <c r="G451" s="113"/>
      <c r="H451" s="358"/>
      <c r="I451" s="358"/>
      <c r="J451" s="358"/>
      <c r="M451" s="106" t="str">
        <f>IF(OR(H451="",I451="",J451="",K451="",L451=""),"",        L451*VLOOKUP(H451,VALIDATIONS!$X$2:$Y$9,2) + K451*VLOOKUP(J451,VALIDATIONS!$AA$2:$AB$6,2)          )</f>
        <v/>
      </c>
      <c r="N451" s="113"/>
    </row>
    <row r="452" spans="1:14" x14ac:dyDescent="0.25">
      <c r="A452" s="116"/>
      <c r="B452" s="113"/>
      <c r="C452" s="358"/>
      <c r="D452" s="113"/>
      <c r="E452" s="199"/>
      <c r="F452" s="199"/>
      <c r="G452" s="113"/>
      <c r="H452" s="358"/>
      <c r="I452" s="358"/>
      <c r="J452" s="358"/>
      <c r="M452" s="106" t="str">
        <f>IF(OR(H452="",I452="",J452="",K452="",L452=""),"",        L452*VLOOKUP(H452,VALIDATIONS!$X$2:$Y$9,2) + K452*VLOOKUP(J452,VALIDATIONS!$AA$2:$AB$6,2)          )</f>
        <v/>
      </c>
      <c r="N452" s="113"/>
    </row>
    <row r="453" spans="1:14" x14ac:dyDescent="0.25">
      <c r="A453" s="116"/>
      <c r="B453" s="113"/>
      <c r="C453" s="358"/>
      <c r="D453" s="113"/>
      <c r="E453" s="199"/>
      <c r="F453" s="199"/>
      <c r="G453" s="113"/>
      <c r="H453" s="358"/>
      <c r="I453" s="358"/>
      <c r="J453" s="358"/>
      <c r="M453" s="106" t="str">
        <f>IF(OR(H453="",I453="",J453="",K453="",L453=""),"",        L453*VLOOKUP(H453,VALIDATIONS!$X$2:$Y$9,2) + K453*VLOOKUP(J453,VALIDATIONS!$AA$2:$AB$6,2)          )</f>
        <v/>
      </c>
      <c r="N453" s="113"/>
    </row>
    <row r="454" spans="1:14" x14ac:dyDescent="0.25">
      <c r="A454" s="116"/>
      <c r="B454" s="113"/>
      <c r="C454" s="358"/>
      <c r="D454" s="113"/>
      <c r="E454" s="199"/>
      <c r="F454" s="199"/>
      <c r="G454" s="113"/>
      <c r="H454" s="358"/>
      <c r="I454" s="358"/>
      <c r="J454" s="358"/>
      <c r="M454" s="106" t="str">
        <f>IF(OR(H454="",I454="",J454="",K454="",L454=""),"",        L454*VLOOKUP(H454,VALIDATIONS!$X$2:$Y$9,2) + K454*VLOOKUP(J454,VALIDATIONS!$AA$2:$AB$6,2)          )</f>
        <v/>
      </c>
      <c r="N454" s="113"/>
    </row>
    <row r="455" spans="1:14" x14ac:dyDescent="0.25">
      <c r="A455" s="116"/>
      <c r="B455" s="113"/>
      <c r="C455" s="358"/>
      <c r="D455" s="113"/>
      <c r="E455" s="199"/>
      <c r="F455" s="199"/>
      <c r="G455" s="113"/>
      <c r="H455" s="358"/>
      <c r="I455" s="358"/>
      <c r="J455" s="358"/>
      <c r="M455" s="106" t="str">
        <f>IF(OR(H455="",I455="",J455="",K455="",L455=""),"",        L455*VLOOKUP(H455,VALIDATIONS!$X$2:$Y$9,2) + K455*VLOOKUP(J455,VALIDATIONS!$AA$2:$AB$6,2)          )</f>
        <v/>
      </c>
      <c r="N455" s="113"/>
    </row>
    <row r="456" spans="1:14" x14ac:dyDescent="0.25">
      <c r="A456" s="116"/>
      <c r="B456" s="113"/>
      <c r="C456" s="358"/>
      <c r="D456" s="113"/>
      <c r="E456" s="199"/>
      <c r="F456" s="199"/>
      <c r="G456" s="113"/>
      <c r="H456" s="358"/>
      <c r="I456" s="358"/>
      <c r="J456" s="358"/>
      <c r="M456" s="106" t="str">
        <f>IF(OR(H456="",I456="",J456="",K456="",L456=""),"",        L456*VLOOKUP(H456,VALIDATIONS!$X$2:$Y$9,2) + K456*VLOOKUP(J456,VALIDATIONS!$AA$2:$AB$6,2)          )</f>
        <v/>
      </c>
      <c r="N456" s="113"/>
    </row>
    <row r="457" spans="1:14" x14ac:dyDescent="0.25">
      <c r="A457" s="116"/>
      <c r="B457" s="113"/>
      <c r="C457" s="358"/>
      <c r="D457" s="113"/>
      <c r="E457" s="199"/>
      <c r="F457" s="199"/>
      <c r="G457" s="113"/>
      <c r="H457" s="358"/>
      <c r="I457" s="358"/>
      <c r="J457" s="358"/>
      <c r="M457" s="106" t="str">
        <f>IF(OR(H457="",I457="",J457="",K457="",L457=""),"",        L457*VLOOKUP(H457,VALIDATIONS!$X$2:$Y$9,2) + K457*VLOOKUP(J457,VALIDATIONS!$AA$2:$AB$6,2)          )</f>
        <v/>
      </c>
      <c r="N457" s="113"/>
    </row>
    <row r="458" spans="1:14" x14ac:dyDescent="0.25">
      <c r="A458" s="116"/>
      <c r="B458" s="113"/>
      <c r="C458" s="358"/>
      <c r="D458" s="113"/>
      <c r="E458" s="199"/>
      <c r="F458" s="199"/>
      <c r="G458" s="113"/>
      <c r="H458" s="358"/>
      <c r="I458" s="358"/>
      <c r="J458" s="358"/>
      <c r="M458" s="106" t="str">
        <f>IF(OR(H458="",I458="",J458="",K458="",L458=""),"",        L458*VLOOKUP(H458,VALIDATIONS!$X$2:$Y$9,2) + K458*VLOOKUP(J458,VALIDATIONS!$AA$2:$AB$6,2)          )</f>
        <v/>
      </c>
      <c r="N458" s="113"/>
    </row>
    <row r="459" spans="1:14" x14ac:dyDescent="0.25">
      <c r="A459" s="116"/>
      <c r="B459" s="113"/>
      <c r="C459" s="358"/>
      <c r="D459" s="113"/>
      <c r="E459" s="199"/>
      <c r="F459" s="199"/>
      <c r="G459" s="113"/>
      <c r="H459" s="358"/>
      <c r="I459" s="358"/>
      <c r="J459" s="358"/>
      <c r="M459" s="106" t="str">
        <f>IF(OR(H459="",I459="",J459="",K459="",L459=""),"",        L459*VLOOKUP(H459,VALIDATIONS!$X$2:$Y$9,2) + K459*VLOOKUP(J459,VALIDATIONS!$AA$2:$AB$6,2)          )</f>
        <v/>
      </c>
      <c r="N459" s="113"/>
    </row>
    <row r="460" spans="1:14" x14ac:dyDescent="0.25">
      <c r="A460" s="116"/>
      <c r="B460" s="113"/>
      <c r="C460" s="358"/>
      <c r="D460" s="113"/>
      <c r="E460" s="199"/>
      <c r="F460" s="199"/>
      <c r="G460" s="113"/>
      <c r="H460" s="358"/>
      <c r="I460" s="358"/>
      <c r="J460" s="358"/>
      <c r="M460" s="106" t="str">
        <f>IF(OR(H460="",I460="",J460="",K460="",L460=""),"",        L460*VLOOKUP(H460,VALIDATIONS!$X$2:$Y$9,2) + K460*VLOOKUP(J460,VALIDATIONS!$AA$2:$AB$6,2)          )</f>
        <v/>
      </c>
      <c r="N460" s="113"/>
    </row>
    <row r="461" spans="1:14" x14ac:dyDescent="0.25">
      <c r="A461" s="116"/>
      <c r="B461" s="113"/>
      <c r="C461" s="358"/>
      <c r="D461" s="113"/>
      <c r="E461" s="199"/>
      <c r="F461" s="199"/>
      <c r="G461" s="113"/>
      <c r="H461" s="358"/>
      <c r="I461" s="358"/>
      <c r="J461" s="358"/>
      <c r="M461" s="106" t="str">
        <f>IF(OR(H461="",I461="",J461="",K461="",L461=""),"",        L461*VLOOKUP(H461,VALIDATIONS!$X$2:$Y$9,2) + K461*VLOOKUP(J461,VALIDATIONS!$AA$2:$AB$6,2)          )</f>
        <v/>
      </c>
      <c r="N461" s="113"/>
    </row>
    <row r="462" spans="1:14" x14ac:dyDescent="0.25">
      <c r="A462" s="116"/>
      <c r="B462" s="113"/>
      <c r="C462" s="358"/>
      <c r="D462" s="113"/>
      <c r="E462" s="199"/>
      <c r="F462" s="199"/>
      <c r="G462" s="113"/>
      <c r="H462" s="358"/>
      <c r="I462" s="358"/>
      <c r="J462" s="358"/>
      <c r="M462" s="106" t="str">
        <f>IF(OR(H462="",I462="",J462="",K462="",L462=""),"",        L462*VLOOKUP(H462,VALIDATIONS!$X$2:$Y$9,2) + K462*VLOOKUP(J462,VALIDATIONS!$AA$2:$AB$6,2)          )</f>
        <v/>
      </c>
      <c r="N462" s="113"/>
    </row>
    <row r="463" spans="1:14" x14ac:dyDescent="0.25">
      <c r="A463" s="116"/>
      <c r="B463" s="113"/>
      <c r="C463" s="358"/>
      <c r="D463" s="113"/>
      <c r="E463" s="199"/>
      <c r="F463" s="199"/>
      <c r="G463" s="113"/>
      <c r="H463" s="358"/>
      <c r="I463" s="358"/>
      <c r="J463" s="358"/>
      <c r="M463" s="106" t="str">
        <f>IF(OR(H463="",I463="",J463="",K463="",L463=""),"",        L463*VLOOKUP(H463,VALIDATIONS!$X$2:$Y$9,2) + K463*VLOOKUP(J463,VALIDATIONS!$AA$2:$AB$6,2)          )</f>
        <v/>
      </c>
      <c r="N463" s="113"/>
    </row>
    <row r="464" spans="1:14" x14ac:dyDescent="0.25">
      <c r="A464" s="116"/>
      <c r="B464" s="113"/>
      <c r="C464" s="358"/>
      <c r="D464" s="113"/>
      <c r="E464" s="199"/>
      <c r="F464" s="199"/>
      <c r="G464" s="113"/>
      <c r="H464" s="358"/>
      <c r="I464" s="358"/>
      <c r="J464" s="358"/>
      <c r="M464" s="106" t="str">
        <f>IF(OR(H464="",I464="",J464="",K464="",L464=""),"",        L464*VLOOKUP(H464,VALIDATIONS!$X$2:$Y$9,2) + K464*VLOOKUP(J464,VALIDATIONS!$AA$2:$AB$6,2)          )</f>
        <v/>
      </c>
      <c r="N464" s="113"/>
    </row>
    <row r="465" spans="1:14" x14ac:dyDescent="0.25">
      <c r="A465" s="116"/>
      <c r="B465" s="113"/>
      <c r="C465" s="358"/>
      <c r="D465" s="113"/>
      <c r="E465" s="199"/>
      <c r="F465" s="199"/>
      <c r="G465" s="113"/>
      <c r="H465" s="358"/>
      <c r="I465" s="358"/>
      <c r="J465" s="358"/>
      <c r="M465" s="106" t="str">
        <f>IF(OR(H465="",I465="",J465="",K465="",L465=""),"",        L465*VLOOKUP(H465,VALIDATIONS!$X$2:$Y$9,2) + K465*VLOOKUP(J465,VALIDATIONS!$AA$2:$AB$6,2)          )</f>
        <v/>
      </c>
      <c r="N465" s="113"/>
    </row>
    <row r="466" spans="1:14" x14ac:dyDescent="0.25">
      <c r="A466" s="116"/>
      <c r="B466" s="113"/>
      <c r="C466" s="358"/>
      <c r="D466" s="113"/>
      <c r="E466" s="199"/>
      <c r="F466" s="199"/>
      <c r="G466" s="113"/>
      <c r="H466" s="358"/>
      <c r="I466" s="358"/>
      <c r="J466" s="358"/>
      <c r="M466" s="106" t="str">
        <f>IF(OR(H466="",I466="",J466="",K466="",L466=""),"",        L466*VLOOKUP(H466,VALIDATIONS!$X$2:$Y$9,2) + K466*VLOOKUP(J466,VALIDATIONS!$AA$2:$AB$6,2)          )</f>
        <v/>
      </c>
      <c r="N466" s="113"/>
    </row>
    <row r="467" spans="1:14" x14ac:dyDescent="0.25">
      <c r="A467" s="116"/>
      <c r="B467" s="113"/>
      <c r="C467" s="358"/>
      <c r="D467" s="113"/>
      <c r="E467" s="199"/>
      <c r="F467" s="199"/>
      <c r="G467" s="113"/>
      <c r="H467" s="358"/>
      <c r="I467" s="358"/>
      <c r="J467" s="358"/>
      <c r="M467" s="106" t="str">
        <f>IF(OR(H467="",I467="",J467="",K467="",L467=""),"",        L467*VLOOKUP(H467,VALIDATIONS!$X$2:$Y$9,2) + K467*VLOOKUP(J467,VALIDATIONS!$AA$2:$AB$6,2)          )</f>
        <v/>
      </c>
      <c r="N467" s="113"/>
    </row>
    <row r="468" spans="1:14" x14ac:dyDescent="0.25">
      <c r="A468" s="116"/>
      <c r="B468" s="113"/>
      <c r="C468" s="358"/>
      <c r="D468" s="113"/>
      <c r="E468" s="199"/>
      <c r="F468" s="199"/>
      <c r="G468" s="113"/>
      <c r="H468" s="358"/>
      <c r="I468" s="358"/>
      <c r="J468" s="358"/>
      <c r="M468" s="106" t="str">
        <f>IF(OR(H468="",I468="",J468="",K468="",L468=""),"",        L468*VLOOKUP(H468,VALIDATIONS!$X$2:$Y$9,2) + K468*VLOOKUP(J468,VALIDATIONS!$AA$2:$AB$6,2)          )</f>
        <v/>
      </c>
      <c r="N468" s="113"/>
    </row>
    <row r="469" spans="1:14" x14ac:dyDescent="0.25">
      <c r="A469" s="116"/>
      <c r="B469" s="113"/>
      <c r="C469" s="358"/>
      <c r="D469" s="113"/>
      <c r="E469" s="199"/>
      <c r="F469" s="199"/>
      <c r="G469" s="113"/>
      <c r="H469" s="358"/>
      <c r="I469" s="358"/>
      <c r="J469" s="358"/>
      <c r="M469" s="106" t="str">
        <f>IF(OR(H469="",I469="",J469="",K469="",L469=""),"",        L469*VLOOKUP(H469,VALIDATIONS!$X$2:$Y$9,2) + K469*VLOOKUP(J469,VALIDATIONS!$AA$2:$AB$6,2)          )</f>
        <v/>
      </c>
      <c r="N469" s="113"/>
    </row>
    <row r="470" spans="1:14" x14ac:dyDescent="0.25">
      <c r="A470" s="116"/>
      <c r="B470" s="113"/>
      <c r="C470" s="358"/>
      <c r="D470" s="113"/>
      <c r="E470" s="199"/>
      <c r="F470" s="199"/>
      <c r="G470" s="113"/>
      <c r="H470" s="358"/>
      <c r="I470" s="358"/>
      <c r="J470" s="358"/>
      <c r="M470" s="106" t="str">
        <f>IF(OR(H470="",I470="",J470="",K470="",L470=""),"",        L470*VLOOKUP(H470,VALIDATIONS!$X$2:$Y$9,2) + K470*VLOOKUP(J470,VALIDATIONS!$AA$2:$AB$6,2)          )</f>
        <v/>
      </c>
      <c r="N470" s="113"/>
    </row>
    <row r="471" spans="1:14" x14ac:dyDescent="0.25">
      <c r="A471" s="116"/>
      <c r="B471" s="113"/>
      <c r="C471" s="358"/>
      <c r="D471" s="113"/>
      <c r="E471" s="199"/>
      <c r="F471" s="199"/>
      <c r="G471" s="113"/>
      <c r="H471" s="358"/>
      <c r="I471" s="358"/>
      <c r="J471" s="358"/>
      <c r="M471" s="106" t="str">
        <f>IF(OR(H471="",I471="",J471="",K471="",L471=""),"",        L471*VLOOKUP(H471,VALIDATIONS!$X$2:$Y$9,2) + K471*VLOOKUP(J471,VALIDATIONS!$AA$2:$AB$6,2)          )</f>
        <v/>
      </c>
      <c r="N471" s="113"/>
    </row>
    <row r="472" spans="1:14" x14ac:dyDescent="0.25">
      <c r="A472" s="116"/>
      <c r="B472" s="113"/>
      <c r="C472" s="358"/>
      <c r="D472" s="113"/>
      <c r="E472" s="199"/>
      <c r="F472" s="199"/>
      <c r="G472" s="113"/>
      <c r="H472" s="358"/>
      <c r="I472" s="358"/>
      <c r="J472" s="358"/>
      <c r="M472" s="106" t="str">
        <f>IF(OR(H472="",I472="",J472="",K472="",L472=""),"",        L472*VLOOKUP(H472,VALIDATIONS!$X$2:$Y$9,2) + K472*VLOOKUP(J472,VALIDATIONS!$AA$2:$AB$6,2)          )</f>
        <v/>
      </c>
      <c r="N472" s="113"/>
    </row>
    <row r="473" spans="1:14" x14ac:dyDescent="0.25">
      <c r="A473" s="116"/>
      <c r="B473" s="113"/>
      <c r="C473" s="358"/>
      <c r="D473" s="113"/>
      <c r="E473" s="199"/>
      <c r="F473" s="199"/>
      <c r="G473" s="113"/>
      <c r="H473" s="358"/>
      <c r="I473" s="358"/>
      <c r="J473" s="358"/>
      <c r="M473" s="106" t="str">
        <f>IF(OR(H473="",I473="",J473="",K473="",L473=""),"",        L473*VLOOKUP(H473,VALIDATIONS!$X$2:$Y$9,2) + K473*VLOOKUP(J473,VALIDATIONS!$AA$2:$AB$6,2)          )</f>
        <v/>
      </c>
      <c r="N473" s="113"/>
    </row>
    <row r="474" spans="1:14" x14ac:dyDescent="0.25">
      <c r="A474" s="116"/>
      <c r="B474" s="113"/>
      <c r="C474" s="358"/>
      <c r="D474" s="113"/>
      <c r="E474" s="199"/>
      <c r="F474" s="199"/>
      <c r="G474" s="113"/>
      <c r="H474" s="358"/>
      <c r="I474" s="358"/>
      <c r="J474" s="358"/>
      <c r="M474" s="106" t="str">
        <f>IF(OR(H474="",I474="",J474="",K474="",L474=""),"",        L474*VLOOKUP(H474,VALIDATIONS!$X$2:$Y$9,2) + K474*VLOOKUP(J474,VALIDATIONS!$AA$2:$AB$6,2)          )</f>
        <v/>
      </c>
      <c r="N474" s="113"/>
    </row>
    <row r="475" spans="1:14" x14ac:dyDescent="0.25">
      <c r="A475" s="116"/>
      <c r="B475" s="113"/>
      <c r="C475" s="358"/>
      <c r="D475" s="113"/>
      <c r="E475" s="199"/>
      <c r="F475" s="199"/>
      <c r="G475" s="113"/>
      <c r="H475" s="358"/>
      <c r="I475" s="358"/>
      <c r="J475" s="358"/>
      <c r="M475" s="106" t="str">
        <f>IF(OR(H475="",I475="",J475="",K475="",L475=""),"",        L475*VLOOKUP(H475,VALIDATIONS!$X$2:$Y$9,2) + K475*VLOOKUP(J475,VALIDATIONS!$AA$2:$AB$6,2)          )</f>
        <v/>
      </c>
      <c r="N475" s="113"/>
    </row>
    <row r="476" spans="1:14" x14ac:dyDescent="0.25">
      <c r="A476" s="116"/>
      <c r="B476" s="113"/>
      <c r="C476" s="358"/>
      <c r="D476" s="113"/>
      <c r="E476" s="199"/>
      <c r="F476" s="199"/>
      <c r="G476" s="113"/>
      <c r="H476" s="358"/>
      <c r="I476" s="358"/>
      <c r="J476" s="358"/>
      <c r="M476" s="106" t="str">
        <f>IF(OR(H476="",I476="",J476="",K476="",L476=""),"",        L476*VLOOKUP(H476,VALIDATIONS!$X$2:$Y$9,2) + K476*VLOOKUP(J476,VALIDATIONS!$AA$2:$AB$6,2)          )</f>
        <v/>
      </c>
      <c r="N476" s="113"/>
    </row>
    <row r="477" spans="1:14" x14ac:dyDescent="0.25">
      <c r="A477" s="116"/>
      <c r="B477" s="113"/>
      <c r="C477" s="358"/>
      <c r="D477" s="113"/>
      <c r="E477" s="199"/>
      <c r="F477" s="199"/>
      <c r="G477" s="113"/>
      <c r="H477" s="358"/>
      <c r="I477" s="358"/>
      <c r="J477" s="358"/>
      <c r="M477" s="106" t="str">
        <f>IF(OR(H477="",I477="",J477="",K477="",L477=""),"",        L477*VLOOKUP(H477,VALIDATIONS!$X$2:$Y$9,2) + K477*VLOOKUP(J477,VALIDATIONS!$AA$2:$AB$6,2)          )</f>
        <v/>
      </c>
      <c r="N477" s="113"/>
    </row>
    <row r="478" spans="1:14" x14ac:dyDescent="0.25">
      <c r="A478" s="116"/>
      <c r="B478" s="113"/>
      <c r="C478" s="358"/>
      <c r="D478" s="113"/>
      <c r="E478" s="199"/>
      <c r="F478" s="199"/>
      <c r="G478" s="113"/>
      <c r="H478" s="358"/>
      <c r="I478" s="358"/>
      <c r="J478" s="358"/>
      <c r="M478" s="106" t="str">
        <f>IF(OR(H478="",I478="",J478="",K478="",L478=""),"",        L478*VLOOKUP(H478,VALIDATIONS!$X$2:$Y$9,2) + K478*VLOOKUP(J478,VALIDATIONS!$AA$2:$AB$6,2)          )</f>
        <v/>
      </c>
      <c r="N478" s="113"/>
    </row>
    <row r="479" spans="1:14" x14ac:dyDescent="0.25">
      <c r="A479" s="116"/>
      <c r="B479" s="113"/>
      <c r="C479" s="358"/>
      <c r="D479" s="113"/>
      <c r="E479" s="199"/>
      <c r="F479" s="199"/>
      <c r="G479" s="113"/>
      <c r="H479" s="358"/>
      <c r="I479" s="358"/>
      <c r="J479" s="358"/>
      <c r="M479" s="106" t="str">
        <f>IF(OR(H479="",I479="",J479="",K479="",L479=""),"",        L479*VLOOKUP(H479,VALIDATIONS!$X$2:$Y$9,2) + K479*VLOOKUP(J479,VALIDATIONS!$AA$2:$AB$6,2)          )</f>
        <v/>
      </c>
      <c r="N479" s="113"/>
    </row>
    <row r="480" spans="1:14" x14ac:dyDescent="0.25">
      <c r="A480" s="116"/>
      <c r="B480" s="113"/>
      <c r="C480" s="358"/>
      <c r="D480" s="113"/>
      <c r="E480" s="199"/>
      <c r="F480" s="199"/>
      <c r="G480" s="113"/>
      <c r="H480" s="358"/>
      <c r="I480" s="358"/>
      <c r="J480" s="358"/>
      <c r="M480" s="106" t="str">
        <f>IF(OR(H480="",I480="",J480="",K480="",L480=""),"",        L480*VLOOKUP(H480,VALIDATIONS!$X$2:$Y$9,2) + K480*VLOOKUP(J480,VALIDATIONS!$AA$2:$AB$6,2)          )</f>
        <v/>
      </c>
      <c r="N480" s="113"/>
    </row>
    <row r="481" spans="1:14" x14ac:dyDescent="0.25">
      <c r="A481" s="116"/>
      <c r="B481" s="113"/>
      <c r="C481" s="358"/>
      <c r="D481" s="113"/>
      <c r="E481" s="199"/>
      <c r="F481" s="199"/>
      <c r="G481" s="113"/>
      <c r="H481" s="358"/>
      <c r="I481" s="358"/>
      <c r="J481" s="358"/>
      <c r="M481" s="106" t="str">
        <f>IF(OR(H481="",I481="",J481="",K481="",L481=""),"",        L481*VLOOKUP(H481,VALIDATIONS!$X$2:$Y$9,2) + K481*VLOOKUP(J481,VALIDATIONS!$AA$2:$AB$6,2)          )</f>
        <v/>
      </c>
      <c r="N481" s="113"/>
    </row>
    <row r="482" spans="1:14" x14ac:dyDescent="0.25">
      <c r="A482" s="116"/>
      <c r="B482" s="113"/>
      <c r="C482" s="358"/>
      <c r="D482" s="113"/>
      <c r="E482" s="199"/>
      <c r="F482" s="199"/>
      <c r="G482" s="113"/>
      <c r="H482" s="358"/>
      <c r="I482" s="358"/>
      <c r="J482" s="358"/>
      <c r="M482" s="106" t="str">
        <f>IF(OR(H482="",I482="",J482="",K482="",L482=""),"",        L482*VLOOKUP(H482,VALIDATIONS!$X$2:$Y$9,2) + K482*VLOOKUP(J482,VALIDATIONS!$AA$2:$AB$6,2)          )</f>
        <v/>
      </c>
      <c r="N482" s="113"/>
    </row>
    <row r="483" spans="1:14" x14ac:dyDescent="0.25">
      <c r="A483" s="116"/>
      <c r="B483" s="113"/>
      <c r="C483" s="358"/>
      <c r="D483" s="113"/>
      <c r="E483" s="199"/>
      <c r="F483" s="199"/>
      <c r="G483" s="113"/>
      <c r="H483" s="358"/>
      <c r="I483" s="358"/>
      <c r="J483" s="358"/>
      <c r="M483" s="106" t="str">
        <f>IF(OR(H483="",I483="",J483="",K483="",L483=""),"",        L483*VLOOKUP(H483,VALIDATIONS!$X$2:$Y$9,2) + K483*VLOOKUP(J483,VALIDATIONS!$AA$2:$AB$6,2)          )</f>
        <v/>
      </c>
      <c r="N483" s="113"/>
    </row>
    <row r="484" spans="1:14" x14ac:dyDescent="0.25">
      <c r="A484" s="116"/>
      <c r="B484" s="113"/>
      <c r="C484" s="358"/>
      <c r="D484" s="113"/>
      <c r="E484" s="199"/>
      <c r="F484" s="199"/>
      <c r="G484" s="113"/>
      <c r="H484" s="358"/>
      <c r="I484" s="358"/>
      <c r="J484" s="358"/>
      <c r="M484" s="106" t="str">
        <f>IF(OR(H484="",I484="",J484="",K484="",L484=""),"",        L484*VLOOKUP(H484,VALIDATIONS!$X$2:$Y$9,2) + K484*VLOOKUP(J484,VALIDATIONS!$AA$2:$AB$6,2)          )</f>
        <v/>
      </c>
      <c r="N484" s="113"/>
    </row>
    <row r="485" spans="1:14" x14ac:dyDescent="0.25">
      <c r="A485" s="116"/>
      <c r="B485" s="113"/>
      <c r="C485" s="358"/>
      <c r="D485" s="113"/>
      <c r="E485" s="199"/>
      <c r="F485" s="199"/>
      <c r="G485" s="113"/>
      <c r="H485" s="358"/>
      <c r="I485" s="358"/>
      <c r="J485" s="358"/>
      <c r="M485" s="106" t="str">
        <f>IF(OR(H485="",I485="",J485="",K485="",L485=""),"",        L485*VLOOKUP(H485,VALIDATIONS!$X$2:$Y$9,2) + K485*VLOOKUP(J485,VALIDATIONS!$AA$2:$AB$6,2)          )</f>
        <v/>
      </c>
      <c r="N485" s="113"/>
    </row>
    <row r="486" spans="1:14" x14ac:dyDescent="0.25">
      <c r="A486" s="116"/>
      <c r="B486" s="113"/>
      <c r="C486" s="358"/>
      <c r="D486" s="113"/>
      <c r="E486" s="199"/>
      <c r="F486" s="199"/>
      <c r="G486" s="113"/>
      <c r="H486" s="358"/>
      <c r="I486" s="358"/>
      <c r="J486" s="358"/>
      <c r="M486" s="106" t="str">
        <f>IF(OR(H486="",I486="",J486="",K486="",L486=""),"",        L486*VLOOKUP(H486,VALIDATIONS!$X$2:$Y$9,2) + K486*VLOOKUP(J486,VALIDATIONS!$AA$2:$AB$6,2)          )</f>
        <v/>
      </c>
      <c r="N486" s="113"/>
    </row>
    <row r="487" spans="1:14" x14ac:dyDescent="0.25">
      <c r="A487" s="116"/>
      <c r="B487" s="113"/>
      <c r="C487" s="358"/>
      <c r="D487" s="113"/>
      <c r="E487" s="199"/>
      <c r="F487" s="199"/>
      <c r="G487" s="113"/>
      <c r="H487" s="358"/>
      <c r="I487" s="358"/>
      <c r="J487" s="358"/>
      <c r="M487" s="106" t="str">
        <f>IF(OR(H487="",I487="",J487="",K487="",L487=""),"",        L487*VLOOKUP(H487,VALIDATIONS!$X$2:$Y$9,2) + K487*VLOOKUP(J487,VALIDATIONS!$AA$2:$AB$6,2)          )</f>
        <v/>
      </c>
      <c r="N487" s="113"/>
    </row>
    <row r="488" spans="1:14" x14ac:dyDescent="0.25">
      <c r="A488" s="116"/>
      <c r="B488" s="113"/>
      <c r="C488" s="358"/>
      <c r="D488" s="113"/>
      <c r="E488" s="199"/>
      <c r="F488" s="199"/>
      <c r="G488" s="113"/>
      <c r="H488" s="358"/>
      <c r="I488" s="358"/>
      <c r="J488" s="358"/>
      <c r="M488" s="106" t="str">
        <f>IF(OR(H488="",I488="",J488="",K488="",L488=""),"",        L488*VLOOKUP(H488,VALIDATIONS!$X$2:$Y$9,2) + K488*VLOOKUP(J488,VALIDATIONS!$AA$2:$AB$6,2)          )</f>
        <v/>
      </c>
      <c r="N488" s="113"/>
    </row>
    <row r="489" spans="1:14" x14ac:dyDescent="0.25">
      <c r="A489" s="116"/>
      <c r="B489" s="113"/>
      <c r="C489" s="358"/>
      <c r="D489" s="113"/>
      <c r="E489" s="199"/>
      <c r="F489" s="199"/>
      <c r="G489" s="113"/>
      <c r="H489" s="358"/>
      <c r="I489" s="358"/>
      <c r="J489" s="358"/>
      <c r="M489" s="106" t="str">
        <f>IF(OR(H489="",I489="",J489="",K489="",L489=""),"",        L489*VLOOKUP(H489,VALIDATIONS!$X$2:$Y$9,2) + K489*VLOOKUP(J489,VALIDATIONS!$AA$2:$AB$6,2)          )</f>
        <v/>
      </c>
      <c r="N489" s="113"/>
    </row>
    <row r="490" spans="1:14" x14ac:dyDescent="0.25">
      <c r="A490" s="116"/>
      <c r="B490" s="113"/>
      <c r="C490" s="358"/>
      <c r="D490" s="113"/>
      <c r="E490" s="199"/>
      <c r="F490" s="199"/>
      <c r="G490" s="113"/>
      <c r="H490" s="358"/>
      <c r="I490" s="358"/>
      <c r="J490" s="358"/>
      <c r="M490" s="106" t="str">
        <f>IF(OR(H490="",I490="",J490="",K490="",L490=""),"",        L490*VLOOKUP(H490,VALIDATIONS!$X$2:$Y$9,2) + K490*VLOOKUP(J490,VALIDATIONS!$AA$2:$AB$6,2)          )</f>
        <v/>
      </c>
      <c r="N490" s="113"/>
    </row>
    <row r="491" spans="1:14" x14ac:dyDescent="0.25">
      <c r="A491" s="116"/>
      <c r="B491" s="113"/>
      <c r="C491" s="358"/>
      <c r="D491" s="113"/>
      <c r="E491" s="199"/>
      <c r="F491" s="199"/>
      <c r="G491" s="113"/>
      <c r="H491" s="358"/>
      <c r="I491" s="358"/>
      <c r="J491" s="358"/>
      <c r="M491" s="106" t="str">
        <f>IF(OR(H491="",I491="",J491="",K491="",L491=""),"",        L491*VLOOKUP(H491,VALIDATIONS!$X$2:$Y$9,2) + K491*VLOOKUP(J491,VALIDATIONS!$AA$2:$AB$6,2)          )</f>
        <v/>
      </c>
      <c r="N491" s="113"/>
    </row>
    <row r="492" spans="1:14" x14ac:dyDescent="0.25">
      <c r="A492" s="116"/>
      <c r="B492" s="113"/>
      <c r="C492" s="358"/>
      <c r="D492" s="113"/>
      <c r="E492" s="199"/>
      <c r="F492" s="199"/>
      <c r="G492" s="113"/>
      <c r="H492" s="358"/>
      <c r="I492" s="358"/>
      <c r="J492" s="358"/>
      <c r="M492" s="106" t="str">
        <f>IF(OR(H492="",I492="",J492="",K492="",L492=""),"",        L492*VLOOKUP(H492,VALIDATIONS!$X$2:$Y$9,2) + K492*VLOOKUP(J492,VALIDATIONS!$AA$2:$AB$6,2)          )</f>
        <v/>
      </c>
      <c r="N492" s="113"/>
    </row>
    <row r="493" spans="1:14" x14ac:dyDescent="0.25">
      <c r="A493" s="116"/>
      <c r="B493" s="113"/>
      <c r="C493" s="358"/>
      <c r="D493" s="113"/>
      <c r="E493" s="199"/>
      <c r="F493" s="199"/>
      <c r="G493" s="113"/>
      <c r="H493" s="358"/>
      <c r="I493" s="358"/>
      <c r="J493" s="358"/>
      <c r="M493" s="106" t="str">
        <f>IF(OR(H493="",I493="",J493="",K493="",L493=""),"",        L493*VLOOKUP(H493,VALIDATIONS!$X$2:$Y$9,2) + K493*VLOOKUP(J493,VALIDATIONS!$AA$2:$AB$6,2)          )</f>
        <v/>
      </c>
      <c r="N493" s="113"/>
    </row>
    <row r="494" spans="1:14" x14ac:dyDescent="0.25">
      <c r="A494" s="116"/>
      <c r="B494" s="113"/>
      <c r="C494" s="358"/>
      <c r="D494" s="113"/>
      <c r="E494" s="199"/>
      <c r="F494" s="199"/>
      <c r="G494" s="113"/>
      <c r="H494" s="358"/>
      <c r="I494" s="358"/>
      <c r="J494" s="358"/>
      <c r="M494" s="106" t="str">
        <f>IF(OR(H494="",I494="",J494="",K494="",L494=""),"",        L494*VLOOKUP(H494,VALIDATIONS!$X$2:$Y$9,2) + K494*VLOOKUP(J494,VALIDATIONS!$AA$2:$AB$6,2)          )</f>
        <v/>
      </c>
      <c r="N494" s="113"/>
    </row>
    <row r="495" spans="1:14" x14ac:dyDescent="0.25">
      <c r="A495" s="116"/>
      <c r="B495" s="113"/>
      <c r="C495" s="358"/>
      <c r="D495" s="113"/>
      <c r="E495" s="199"/>
      <c r="F495" s="199"/>
      <c r="G495" s="113"/>
      <c r="H495" s="358"/>
      <c r="I495" s="358"/>
      <c r="J495" s="358"/>
      <c r="M495" s="106" t="str">
        <f>IF(OR(H495="",I495="",J495="",K495="",L495=""),"",        L495*VLOOKUP(H495,VALIDATIONS!$X$2:$Y$9,2) + K495*VLOOKUP(J495,VALIDATIONS!$AA$2:$AB$6,2)          )</f>
        <v/>
      </c>
      <c r="N495" s="113"/>
    </row>
    <row r="496" spans="1:14" x14ac:dyDescent="0.25">
      <c r="A496" s="116"/>
      <c r="B496" s="113"/>
      <c r="C496" s="358"/>
      <c r="D496" s="113"/>
      <c r="E496" s="199"/>
      <c r="F496" s="199"/>
      <c r="G496" s="113"/>
      <c r="H496" s="358"/>
      <c r="I496" s="358"/>
      <c r="J496" s="358"/>
      <c r="M496" s="106" t="str">
        <f>IF(OR(H496="",I496="",J496="",K496="",L496=""),"",        L496*VLOOKUP(H496,VALIDATIONS!$X$2:$Y$9,2) + K496*VLOOKUP(J496,VALIDATIONS!$AA$2:$AB$6,2)          )</f>
        <v/>
      </c>
      <c r="N496" s="113"/>
    </row>
    <row r="497" spans="1:14" x14ac:dyDescent="0.25">
      <c r="A497" s="116"/>
      <c r="B497" s="113"/>
      <c r="C497" s="358"/>
      <c r="D497" s="113"/>
      <c r="E497" s="199"/>
      <c r="F497" s="199"/>
      <c r="G497" s="113"/>
      <c r="H497" s="358"/>
      <c r="I497" s="358"/>
      <c r="J497" s="358"/>
      <c r="M497" s="106" t="str">
        <f>IF(OR(H497="",I497="",J497="",K497="",L497=""),"",        L497*VLOOKUP(H497,VALIDATIONS!$X$2:$Y$9,2) + K497*VLOOKUP(J497,VALIDATIONS!$AA$2:$AB$6,2)          )</f>
        <v/>
      </c>
      <c r="N497" s="113"/>
    </row>
    <row r="498" spans="1:14" x14ac:dyDescent="0.25">
      <c r="A498" s="116"/>
      <c r="B498" s="113"/>
      <c r="C498" s="358"/>
      <c r="D498" s="113"/>
      <c r="E498" s="199"/>
      <c r="F498" s="199"/>
      <c r="G498" s="113"/>
      <c r="H498" s="358"/>
      <c r="I498" s="358"/>
      <c r="J498" s="358"/>
      <c r="M498" s="106" t="str">
        <f>IF(OR(H498="",I498="",J498="",K498="",L498=""),"",        L498*VLOOKUP(H498,VALIDATIONS!$X$2:$Y$9,2) + K498*VLOOKUP(J498,VALIDATIONS!$AA$2:$AB$6,2)          )</f>
        <v/>
      </c>
      <c r="N498" s="113"/>
    </row>
    <row r="499" spans="1:14" x14ac:dyDescent="0.25">
      <c r="A499" s="116"/>
      <c r="B499" s="113"/>
      <c r="C499" s="358"/>
      <c r="D499" s="113"/>
      <c r="E499" s="199"/>
      <c r="F499" s="199"/>
      <c r="G499" s="113"/>
      <c r="H499" s="358"/>
      <c r="I499" s="358"/>
      <c r="J499" s="358"/>
      <c r="M499" s="106" t="str">
        <f>IF(OR(H499="",I499="",J499="",K499="",L499=""),"",        L499*VLOOKUP(H499,VALIDATIONS!$X$2:$Y$9,2) + K499*VLOOKUP(J499,VALIDATIONS!$AA$2:$AB$6,2)          )</f>
        <v/>
      </c>
      <c r="N499" s="113"/>
    </row>
    <row r="500" spans="1:14" x14ac:dyDescent="0.25">
      <c r="A500" s="116"/>
      <c r="B500" s="113"/>
      <c r="C500" s="358"/>
      <c r="D500" s="113"/>
      <c r="E500" s="199"/>
      <c r="F500" s="199"/>
      <c r="G500" s="113"/>
      <c r="H500" s="358"/>
      <c r="I500" s="358"/>
      <c r="J500" s="358"/>
      <c r="M500" s="106" t="str">
        <f>IF(OR(H500="",I500="",J500="",K500="",L500=""),"",        L500*VLOOKUP(H500,VALIDATIONS!$X$2:$Y$9,2) + K500*VLOOKUP(J500,VALIDATIONS!$AA$2:$AB$6,2)          )</f>
        <v/>
      </c>
      <c r="N500" s="113"/>
    </row>
    <row r="501" spans="1:14" x14ac:dyDescent="0.25">
      <c r="A501" s="116"/>
      <c r="B501" s="113"/>
      <c r="C501" s="358"/>
      <c r="D501" s="113"/>
      <c r="E501" s="199"/>
      <c r="F501" s="199"/>
      <c r="G501" s="113"/>
      <c r="H501" s="358"/>
      <c r="I501" s="358"/>
      <c r="J501" s="358"/>
      <c r="M501" s="106" t="str">
        <f>IF(OR(H501="",I501="",J501="",K501="",L501=""),"",        L501*VLOOKUP(H501,VALIDATIONS!$X$2:$Y$9,2) + K501*VLOOKUP(J501,VALIDATIONS!$AA$2:$AB$6,2)          )</f>
        <v/>
      </c>
      <c r="N501" s="113"/>
    </row>
    <row r="502" spans="1:14" x14ac:dyDescent="0.25">
      <c r="A502" s="116"/>
      <c r="B502" s="113"/>
      <c r="C502" s="358"/>
      <c r="D502" s="113"/>
      <c r="E502" s="199"/>
      <c r="F502" s="199"/>
      <c r="G502" s="113"/>
      <c r="H502" s="358"/>
      <c r="I502" s="358"/>
      <c r="J502" s="358"/>
      <c r="M502" s="106" t="str">
        <f>IF(OR(H502="",I502="",J502="",K502="",L502=""),"",        L502*VLOOKUP(H502,VALIDATIONS!$X$2:$Y$9,2) + K502*VLOOKUP(J502,VALIDATIONS!$AA$2:$AB$6,2)          )</f>
        <v/>
      </c>
      <c r="N502" s="113"/>
    </row>
    <row r="503" spans="1:14" x14ac:dyDescent="0.25">
      <c r="A503" s="116"/>
      <c r="B503" s="113"/>
      <c r="C503" s="358"/>
      <c r="D503" s="113"/>
      <c r="E503" s="199"/>
      <c r="F503" s="199"/>
      <c r="G503" s="113"/>
      <c r="H503" s="358"/>
      <c r="I503" s="358"/>
      <c r="J503" s="358"/>
      <c r="M503" s="106" t="str">
        <f>IF(OR(H503="",I503="",J503="",K503="",L503=""),"",        L503*VLOOKUP(H503,VALIDATIONS!$X$2:$Y$9,2) + K503*VLOOKUP(J503,VALIDATIONS!$AA$2:$AB$6,2)          )</f>
        <v/>
      </c>
      <c r="N503" s="113"/>
    </row>
    <row r="504" spans="1:14" x14ac:dyDescent="0.25">
      <c r="A504" s="116"/>
      <c r="B504" s="113"/>
      <c r="C504" s="358"/>
      <c r="D504" s="113"/>
      <c r="E504" s="199"/>
      <c r="F504" s="199"/>
      <c r="G504" s="113"/>
      <c r="H504" s="358"/>
      <c r="I504" s="358"/>
      <c r="J504" s="358"/>
      <c r="M504" s="106" t="str">
        <f>IF(OR(H504="",I504="",J504="",K504="",L504=""),"",        L504*VLOOKUP(H504,VALIDATIONS!$X$2:$Y$9,2) + K504*VLOOKUP(J504,VALIDATIONS!$AA$2:$AB$6,2)          )</f>
        <v/>
      </c>
      <c r="N504" s="113"/>
    </row>
    <row r="505" spans="1:14" x14ac:dyDescent="0.25">
      <c r="A505" s="116"/>
      <c r="B505" s="113"/>
      <c r="C505" s="358"/>
      <c r="D505" s="113"/>
      <c r="E505" s="199"/>
      <c r="F505" s="199"/>
      <c r="G505" s="113"/>
      <c r="H505" s="358"/>
      <c r="I505" s="358"/>
      <c r="J505" s="358"/>
      <c r="M505" s="106" t="str">
        <f>IF(OR(H505="",I505="",J505="",K505="",L505=""),"",        L505*VLOOKUP(H505,VALIDATIONS!$X$2:$Y$9,2) + K505*VLOOKUP(J505,VALIDATIONS!$AA$2:$AB$6,2)          )</f>
        <v/>
      </c>
      <c r="N505" s="113"/>
    </row>
    <row r="506" spans="1:14" x14ac:dyDescent="0.25">
      <c r="A506" s="116"/>
      <c r="B506" s="113"/>
      <c r="C506" s="358"/>
      <c r="D506" s="113"/>
      <c r="E506" s="199"/>
      <c r="F506" s="199"/>
      <c r="G506" s="113"/>
      <c r="H506" s="358"/>
      <c r="I506" s="358"/>
      <c r="J506" s="358"/>
      <c r="M506" s="106" t="str">
        <f>IF(OR(H506="",I506="",J506="",K506="",L506=""),"",        L506*VLOOKUP(H506,VALIDATIONS!$X$2:$Y$9,2) + K506*VLOOKUP(J506,VALIDATIONS!$AA$2:$AB$6,2)          )</f>
        <v/>
      </c>
      <c r="N506" s="113"/>
    </row>
    <row r="507" spans="1:14" x14ac:dyDescent="0.25">
      <c r="A507" s="116"/>
      <c r="B507" s="113"/>
      <c r="C507" s="358"/>
      <c r="D507" s="113"/>
      <c r="E507" s="199"/>
      <c r="F507" s="199"/>
      <c r="G507" s="113"/>
      <c r="H507" s="358"/>
      <c r="I507" s="358"/>
      <c r="J507" s="358"/>
      <c r="M507" s="106" t="str">
        <f>IF(OR(H507="",I507="",J507="",K507="",L507=""),"",        L507*VLOOKUP(H507,VALIDATIONS!$X$2:$Y$9,2) + K507*VLOOKUP(J507,VALIDATIONS!$AA$2:$AB$6,2)          )</f>
        <v/>
      </c>
      <c r="N507" s="113"/>
    </row>
    <row r="508" spans="1:14" x14ac:dyDescent="0.25">
      <c r="A508" s="116"/>
      <c r="B508" s="113"/>
      <c r="C508" s="358"/>
      <c r="D508" s="113"/>
      <c r="E508" s="199"/>
      <c r="F508" s="199"/>
      <c r="G508" s="113"/>
      <c r="H508" s="358"/>
      <c r="I508" s="358"/>
      <c r="J508" s="358"/>
      <c r="M508" s="106" t="str">
        <f>IF(OR(H508="",I508="",J508="",K508="",L508=""),"",        L508*VLOOKUP(H508,VALIDATIONS!$X$2:$Y$9,2) + K508*VLOOKUP(J508,VALIDATIONS!$AA$2:$AB$6,2)          )</f>
        <v/>
      </c>
      <c r="N508" s="113"/>
    </row>
    <row r="509" spans="1:14" x14ac:dyDescent="0.25">
      <c r="A509" s="116"/>
      <c r="B509" s="113"/>
      <c r="C509" s="358"/>
      <c r="D509" s="113"/>
      <c r="E509" s="199"/>
      <c r="F509" s="199"/>
      <c r="G509" s="113"/>
      <c r="H509" s="358"/>
      <c r="I509" s="358"/>
      <c r="J509" s="358"/>
      <c r="M509" s="106" t="str">
        <f>IF(OR(H509="",I509="",J509="",K509="",L509=""),"",        L509*VLOOKUP(H509,VALIDATIONS!$X$2:$Y$9,2) + K509*VLOOKUP(J509,VALIDATIONS!$AA$2:$AB$6,2)          )</f>
        <v/>
      </c>
      <c r="N509" s="113"/>
    </row>
    <row r="510" spans="1:14" x14ac:dyDescent="0.25">
      <c r="A510" s="116"/>
      <c r="B510" s="113"/>
      <c r="C510" s="358"/>
      <c r="D510" s="113"/>
      <c r="E510" s="199"/>
      <c r="F510" s="199"/>
      <c r="G510" s="113"/>
      <c r="H510" s="358"/>
      <c r="I510" s="358"/>
      <c r="J510" s="358"/>
      <c r="M510" s="106" t="str">
        <f>IF(OR(H510="",I510="",J510="",K510="",L510=""),"",        L510*VLOOKUP(H510,VALIDATIONS!$X$2:$Y$9,2) + K510*VLOOKUP(J510,VALIDATIONS!$AA$2:$AB$6,2)          )</f>
        <v/>
      </c>
      <c r="N510" s="113"/>
    </row>
    <row r="511" spans="1:14" x14ac:dyDescent="0.25">
      <c r="A511" s="116"/>
      <c r="B511" s="113"/>
      <c r="C511" s="358"/>
      <c r="D511" s="113"/>
      <c r="E511" s="199"/>
      <c r="F511" s="199"/>
      <c r="G511" s="113"/>
      <c r="H511" s="358"/>
      <c r="I511" s="358"/>
      <c r="J511" s="358"/>
      <c r="M511" s="106" t="str">
        <f>IF(OR(H511="",I511="",J511="",K511="",L511=""),"",        L511*VLOOKUP(H511,VALIDATIONS!$X$2:$Y$9,2) + K511*VLOOKUP(J511,VALIDATIONS!$AA$2:$AB$6,2)          )</f>
        <v/>
      </c>
      <c r="N511" s="113"/>
    </row>
    <row r="512" spans="1:14" x14ac:dyDescent="0.25">
      <c r="A512" s="116"/>
      <c r="B512" s="113"/>
      <c r="C512" s="358"/>
      <c r="D512" s="113"/>
      <c r="E512" s="199"/>
      <c r="F512" s="199"/>
      <c r="G512" s="113"/>
      <c r="H512" s="358"/>
      <c r="I512" s="358"/>
      <c r="J512" s="358"/>
      <c r="M512" s="106" t="str">
        <f>IF(OR(H512="",I512="",J512="",K512="",L512=""),"",        L512*VLOOKUP(H512,VALIDATIONS!$X$2:$Y$9,2) + K512*VLOOKUP(J512,VALIDATIONS!$AA$2:$AB$6,2)          )</f>
        <v/>
      </c>
      <c r="N512" s="113"/>
    </row>
    <row r="513" spans="1:14" x14ac:dyDescent="0.25">
      <c r="A513" s="116"/>
      <c r="B513" s="113"/>
      <c r="C513" s="358"/>
      <c r="D513" s="113"/>
      <c r="E513" s="199"/>
      <c r="F513" s="199"/>
      <c r="G513" s="113"/>
      <c r="H513" s="358"/>
      <c r="I513" s="358"/>
      <c r="J513" s="358"/>
      <c r="M513" s="106" t="str">
        <f>IF(OR(H513="",I513="",J513="",K513="",L513=""),"",        L513*VLOOKUP(H513,VALIDATIONS!$X$2:$Y$9,2) + K513*VLOOKUP(J513,VALIDATIONS!$AA$2:$AB$6,2)          )</f>
        <v/>
      </c>
      <c r="N513" s="113"/>
    </row>
    <row r="514" spans="1:14" x14ac:dyDescent="0.25">
      <c r="A514" s="116"/>
      <c r="B514" s="113"/>
      <c r="C514" s="358"/>
      <c r="D514" s="113"/>
      <c r="E514" s="199"/>
      <c r="F514" s="199"/>
      <c r="G514" s="113"/>
      <c r="H514" s="358"/>
      <c r="I514" s="358"/>
      <c r="J514" s="358"/>
      <c r="M514" s="106" t="str">
        <f>IF(OR(H514="",I514="",J514="",K514="",L514=""),"",        L514*VLOOKUP(H514,VALIDATIONS!$X$2:$Y$9,2) + K514*VLOOKUP(J514,VALIDATIONS!$AA$2:$AB$6,2)          )</f>
        <v/>
      </c>
      <c r="N514" s="113"/>
    </row>
    <row r="515" spans="1:14" x14ac:dyDescent="0.25">
      <c r="A515" s="116"/>
      <c r="B515" s="113"/>
      <c r="C515" s="358"/>
      <c r="D515" s="113"/>
      <c r="E515" s="199"/>
      <c r="F515" s="199"/>
      <c r="G515" s="113"/>
      <c r="H515" s="358"/>
      <c r="I515" s="358"/>
      <c r="J515" s="358"/>
      <c r="M515" s="106" t="str">
        <f>IF(OR(H515="",I515="",J515="",K515="",L515=""),"",        L515*VLOOKUP(H515,VALIDATIONS!$X$2:$Y$9,2) + K515*VLOOKUP(J515,VALIDATIONS!$AA$2:$AB$6,2)          )</f>
        <v/>
      </c>
      <c r="N515" s="113"/>
    </row>
    <row r="516" spans="1:14" x14ac:dyDescent="0.25">
      <c r="A516" s="116"/>
      <c r="B516" s="113"/>
      <c r="C516" s="358"/>
      <c r="D516" s="113"/>
      <c r="E516" s="199"/>
      <c r="F516" s="199"/>
      <c r="G516" s="113"/>
      <c r="H516" s="358"/>
      <c r="I516" s="358"/>
      <c r="J516" s="358"/>
      <c r="M516" s="106" t="str">
        <f>IF(OR(H516="",I516="",J516="",K516="",L516=""),"",        L516*VLOOKUP(H516,VALIDATIONS!$X$2:$Y$9,2) + K516*VLOOKUP(J516,VALIDATIONS!$AA$2:$AB$6,2)          )</f>
        <v/>
      </c>
      <c r="N516" s="113"/>
    </row>
    <row r="517" spans="1:14" x14ac:dyDescent="0.25">
      <c r="A517" s="116"/>
      <c r="B517" s="113"/>
      <c r="C517" s="358"/>
      <c r="D517" s="113"/>
      <c r="E517" s="199"/>
      <c r="F517" s="199"/>
      <c r="G517" s="113"/>
      <c r="H517" s="358"/>
      <c r="I517" s="358"/>
      <c r="J517" s="358"/>
      <c r="M517" s="106" t="str">
        <f>IF(OR(H517="",I517="",J517="",K517="",L517=""),"",        L517*VLOOKUP(H517,VALIDATIONS!$X$2:$Y$9,2) + K517*VLOOKUP(J517,VALIDATIONS!$AA$2:$AB$6,2)          )</f>
        <v/>
      </c>
      <c r="N517" s="113"/>
    </row>
    <row r="518" spans="1:14" x14ac:dyDescent="0.25">
      <c r="A518" s="116"/>
      <c r="B518" s="113"/>
      <c r="C518" s="358"/>
      <c r="D518" s="113"/>
      <c r="E518" s="199"/>
      <c r="F518" s="199"/>
      <c r="G518" s="113"/>
      <c r="H518" s="358"/>
      <c r="I518" s="358"/>
      <c r="J518" s="358"/>
      <c r="M518" s="106" t="str">
        <f>IF(OR(H518="",I518="",J518="",K518="",L518=""),"",        L518*VLOOKUP(H518,VALIDATIONS!$X$2:$Y$9,2) + K518*VLOOKUP(J518,VALIDATIONS!$AA$2:$AB$6,2)          )</f>
        <v/>
      </c>
      <c r="N518" s="113"/>
    </row>
    <row r="519" spans="1:14" x14ac:dyDescent="0.25">
      <c r="A519" s="116"/>
      <c r="B519" s="113"/>
      <c r="C519" s="358"/>
      <c r="D519" s="113"/>
      <c r="E519" s="199"/>
      <c r="F519" s="199"/>
      <c r="G519" s="113"/>
      <c r="H519" s="358"/>
      <c r="I519" s="358"/>
      <c r="J519" s="358"/>
      <c r="M519" s="106" t="str">
        <f>IF(OR(H519="",I519="",J519="",K519="",L519=""),"",        L519*VLOOKUP(H519,VALIDATIONS!$X$2:$Y$9,2) + K519*VLOOKUP(J519,VALIDATIONS!$AA$2:$AB$6,2)          )</f>
        <v/>
      </c>
      <c r="N519" s="113"/>
    </row>
    <row r="520" spans="1:14" x14ac:dyDescent="0.25">
      <c r="A520" s="116"/>
      <c r="B520" s="113"/>
      <c r="C520" s="358"/>
      <c r="D520" s="113"/>
      <c r="E520" s="199"/>
      <c r="F520" s="199"/>
      <c r="G520" s="113"/>
      <c r="H520" s="358"/>
      <c r="I520" s="358"/>
      <c r="J520" s="358"/>
      <c r="M520" s="106" t="str">
        <f>IF(OR(H520="",I520="",J520="",K520="",L520=""),"",        L520*VLOOKUP(H520,VALIDATIONS!$X$2:$Y$9,2) + K520*VLOOKUP(J520,VALIDATIONS!$AA$2:$AB$6,2)          )</f>
        <v/>
      </c>
      <c r="N520" s="113"/>
    </row>
    <row r="521" spans="1:14" x14ac:dyDescent="0.25">
      <c r="A521" s="116"/>
      <c r="B521" s="113"/>
      <c r="C521" s="358"/>
      <c r="D521" s="113"/>
      <c r="E521" s="199"/>
      <c r="F521" s="199"/>
      <c r="G521" s="113"/>
      <c r="H521" s="358"/>
      <c r="I521" s="358"/>
      <c r="J521" s="358"/>
      <c r="M521" s="106" t="str">
        <f>IF(OR(H521="",I521="",J521="",K521="",L521=""),"",        L521*VLOOKUP(H521,VALIDATIONS!$X$2:$Y$9,2) + K521*VLOOKUP(J521,VALIDATIONS!$AA$2:$AB$6,2)          )</f>
        <v/>
      </c>
      <c r="N521" s="113"/>
    </row>
    <row r="522" spans="1:14" x14ac:dyDescent="0.25">
      <c r="A522" s="116"/>
      <c r="B522" s="113"/>
      <c r="C522" s="358"/>
      <c r="D522" s="113"/>
      <c r="E522" s="199"/>
      <c r="F522" s="199"/>
      <c r="G522" s="113"/>
      <c r="H522" s="358"/>
      <c r="I522" s="358"/>
      <c r="J522" s="358"/>
      <c r="M522" s="106" t="str">
        <f>IF(OR(H522="",I522="",J522="",K522="",L522=""),"",        L522*VLOOKUP(H522,VALIDATIONS!$X$2:$Y$9,2) + K522*VLOOKUP(J522,VALIDATIONS!$AA$2:$AB$6,2)          )</f>
        <v/>
      </c>
      <c r="N522" s="113"/>
    </row>
    <row r="523" spans="1:14" x14ac:dyDescent="0.25">
      <c r="A523" s="116"/>
      <c r="B523" s="113"/>
      <c r="C523" s="358"/>
      <c r="D523" s="113"/>
      <c r="E523" s="199"/>
      <c r="F523" s="199"/>
      <c r="G523" s="113"/>
      <c r="H523" s="358"/>
      <c r="I523" s="358"/>
      <c r="J523" s="358"/>
      <c r="M523" s="106" t="str">
        <f>IF(OR(H523="",I523="",J523="",K523="",L523=""),"",        L523*VLOOKUP(H523,VALIDATIONS!$X$2:$Y$9,2) + K523*VLOOKUP(J523,VALIDATIONS!$AA$2:$AB$6,2)          )</f>
        <v/>
      </c>
      <c r="N523" s="113"/>
    </row>
    <row r="524" spans="1:14" x14ac:dyDescent="0.25">
      <c r="A524" s="116"/>
      <c r="B524" s="113"/>
      <c r="C524" s="358"/>
      <c r="D524" s="113"/>
      <c r="E524" s="199"/>
      <c r="F524" s="199"/>
      <c r="G524" s="113"/>
      <c r="H524" s="358"/>
      <c r="I524" s="358"/>
      <c r="J524" s="358"/>
      <c r="M524" s="106" t="str">
        <f>IF(OR(H524="",I524="",J524="",K524="",L524=""),"",        L524*VLOOKUP(H524,VALIDATIONS!$X$2:$Y$9,2) + K524*VLOOKUP(J524,VALIDATIONS!$AA$2:$AB$6,2)          )</f>
        <v/>
      </c>
      <c r="N524" s="113"/>
    </row>
    <row r="525" spans="1:14" x14ac:dyDescent="0.25">
      <c r="A525" s="116"/>
      <c r="B525" s="113"/>
      <c r="C525" s="358"/>
      <c r="D525" s="113"/>
      <c r="E525" s="199"/>
      <c r="F525" s="199"/>
      <c r="G525" s="113"/>
      <c r="H525" s="358"/>
      <c r="I525" s="358"/>
      <c r="J525" s="358"/>
      <c r="M525" s="106" t="str">
        <f>IF(OR(H525="",I525="",J525="",K525="",L525=""),"",        L525*VLOOKUP(H525,VALIDATIONS!$X$2:$Y$9,2) + K525*VLOOKUP(J525,VALIDATIONS!$AA$2:$AB$6,2)          )</f>
        <v/>
      </c>
      <c r="N525" s="113"/>
    </row>
    <row r="526" spans="1:14" x14ac:dyDescent="0.25">
      <c r="A526" s="116"/>
      <c r="B526" s="113"/>
      <c r="C526" s="358"/>
      <c r="D526" s="113"/>
      <c r="E526" s="199"/>
      <c r="F526" s="199"/>
      <c r="G526" s="113"/>
      <c r="H526" s="358"/>
      <c r="I526" s="358"/>
      <c r="J526" s="358"/>
      <c r="M526" s="106" t="str">
        <f>IF(OR(H526="",I526="",J526="",K526="",L526=""),"",        L526*VLOOKUP(H526,VALIDATIONS!$X$2:$Y$9,2) + K526*VLOOKUP(J526,VALIDATIONS!$AA$2:$AB$6,2)          )</f>
        <v/>
      </c>
      <c r="N526" s="113"/>
    </row>
    <row r="527" spans="1:14" x14ac:dyDescent="0.25">
      <c r="A527" s="116"/>
      <c r="B527" s="113"/>
      <c r="C527" s="358"/>
      <c r="D527" s="113"/>
      <c r="E527" s="199"/>
      <c r="F527" s="199"/>
      <c r="G527" s="113"/>
      <c r="H527" s="358"/>
      <c r="I527" s="358"/>
      <c r="J527" s="358"/>
      <c r="M527" s="106" t="str">
        <f>IF(OR(H527="",I527="",J527="",K527="",L527=""),"",        L527*VLOOKUP(H527,VALIDATIONS!$X$2:$Y$9,2) + K527*VLOOKUP(J527,VALIDATIONS!$AA$2:$AB$6,2)          )</f>
        <v/>
      </c>
      <c r="N527" s="113"/>
    </row>
    <row r="528" spans="1:14" x14ac:dyDescent="0.25">
      <c r="A528" s="116"/>
      <c r="B528" s="113"/>
      <c r="C528" s="358"/>
      <c r="D528" s="113"/>
      <c r="E528" s="199"/>
      <c r="F528" s="199"/>
      <c r="G528" s="113"/>
      <c r="H528" s="358"/>
      <c r="I528" s="358"/>
      <c r="J528" s="358"/>
      <c r="M528" s="106" t="str">
        <f>IF(OR(H528="",I528="",J528="",K528="",L528=""),"",        L528*VLOOKUP(H528,VALIDATIONS!$X$2:$Y$9,2) + K528*VLOOKUP(J528,VALIDATIONS!$AA$2:$AB$6,2)          )</f>
        <v/>
      </c>
      <c r="N528" s="113"/>
    </row>
    <row r="529" spans="1:14" x14ac:dyDescent="0.25">
      <c r="A529" s="116"/>
      <c r="B529" s="113"/>
      <c r="C529" s="358"/>
      <c r="D529" s="113"/>
      <c r="E529" s="199"/>
      <c r="F529" s="199"/>
      <c r="G529" s="113"/>
      <c r="H529" s="358"/>
      <c r="I529" s="358"/>
      <c r="J529" s="358"/>
      <c r="M529" s="106" t="str">
        <f>IF(OR(H529="",I529="",J529="",K529="",L529=""),"",        L529*VLOOKUP(H529,VALIDATIONS!$X$2:$Y$9,2) + K529*VLOOKUP(J529,VALIDATIONS!$AA$2:$AB$6,2)          )</f>
        <v/>
      </c>
      <c r="N529" s="113"/>
    </row>
    <row r="530" spans="1:14" x14ac:dyDescent="0.25">
      <c r="A530" s="116"/>
      <c r="B530" s="113"/>
      <c r="C530" s="358"/>
      <c r="D530" s="113"/>
      <c r="E530" s="199"/>
      <c r="F530" s="199"/>
      <c r="G530" s="113"/>
      <c r="H530" s="358"/>
      <c r="I530" s="358"/>
      <c r="J530" s="358"/>
      <c r="M530" s="106" t="str">
        <f>IF(OR(H530="",I530="",J530="",K530="",L530=""),"",        L530*VLOOKUP(H530,VALIDATIONS!$X$2:$Y$9,2) + K530*VLOOKUP(J530,VALIDATIONS!$AA$2:$AB$6,2)          )</f>
        <v/>
      </c>
      <c r="N530" s="113"/>
    </row>
    <row r="531" spans="1:14" x14ac:dyDescent="0.25">
      <c r="A531" s="116"/>
      <c r="B531" s="113"/>
      <c r="C531" s="358"/>
      <c r="D531" s="113"/>
      <c r="E531" s="199"/>
      <c r="F531" s="199"/>
      <c r="G531" s="113"/>
      <c r="H531" s="358"/>
      <c r="I531" s="358"/>
      <c r="J531" s="358"/>
      <c r="M531" s="106" t="str">
        <f>IF(OR(H531="",I531="",J531="",K531="",L531=""),"",        L531*VLOOKUP(H531,VALIDATIONS!$X$2:$Y$9,2) + K531*VLOOKUP(J531,VALIDATIONS!$AA$2:$AB$6,2)          )</f>
        <v/>
      </c>
      <c r="N531" s="113"/>
    </row>
    <row r="532" spans="1:14" x14ac:dyDescent="0.25">
      <c r="A532" s="116"/>
      <c r="B532" s="113"/>
      <c r="C532" s="358"/>
      <c r="D532" s="113"/>
      <c r="E532" s="199"/>
      <c r="F532" s="199"/>
      <c r="G532" s="113"/>
      <c r="H532" s="358"/>
      <c r="I532" s="358"/>
      <c r="J532" s="358"/>
      <c r="M532" s="106" t="str">
        <f>IF(OR(H532="",I532="",J532="",K532="",L532=""),"",        L532*VLOOKUP(H532,VALIDATIONS!$X$2:$Y$9,2) + K532*VLOOKUP(J532,VALIDATIONS!$AA$2:$AB$6,2)          )</f>
        <v/>
      </c>
      <c r="N532" s="113"/>
    </row>
    <row r="533" spans="1:14" x14ac:dyDescent="0.25">
      <c r="A533" s="116"/>
      <c r="B533" s="113"/>
      <c r="C533" s="358"/>
      <c r="D533" s="113"/>
      <c r="E533" s="199"/>
      <c r="F533" s="199"/>
      <c r="G533" s="113"/>
      <c r="H533" s="358"/>
      <c r="I533" s="358"/>
      <c r="J533" s="358"/>
      <c r="M533" s="106" t="str">
        <f>IF(OR(H533="",I533="",J533="",K533="",L533=""),"",        L533*VLOOKUP(H533,VALIDATIONS!$X$2:$Y$9,2) + K533*VLOOKUP(J533,VALIDATIONS!$AA$2:$AB$6,2)          )</f>
        <v/>
      </c>
      <c r="N533" s="113"/>
    </row>
    <row r="534" spans="1:14" x14ac:dyDescent="0.25">
      <c r="A534" s="116"/>
      <c r="B534" s="113"/>
      <c r="C534" s="358"/>
      <c r="D534" s="113"/>
      <c r="E534" s="199"/>
      <c r="F534" s="199"/>
      <c r="G534" s="113"/>
      <c r="H534" s="358"/>
      <c r="I534" s="358"/>
      <c r="J534" s="358"/>
      <c r="M534" s="106" t="str">
        <f>IF(OR(H534="",I534="",J534="",K534="",L534=""),"",        L534*VLOOKUP(H534,VALIDATIONS!$X$2:$Y$9,2) + K534*VLOOKUP(J534,VALIDATIONS!$AA$2:$AB$6,2)          )</f>
        <v/>
      </c>
      <c r="N534" s="113"/>
    </row>
    <row r="535" spans="1:14" x14ac:dyDescent="0.25">
      <c r="A535" s="116"/>
      <c r="B535" s="113"/>
      <c r="C535" s="358"/>
      <c r="D535" s="113"/>
      <c r="E535" s="199"/>
      <c r="F535" s="199"/>
      <c r="G535" s="113"/>
      <c r="H535" s="358"/>
      <c r="I535" s="358"/>
      <c r="J535" s="358"/>
      <c r="M535" s="106" t="str">
        <f>IF(OR(H535="",I535="",J535="",K535="",L535=""),"",        L535*VLOOKUP(H535,VALIDATIONS!$X$2:$Y$9,2) + K535*VLOOKUP(J535,VALIDATIONS!$AA$2:$AB$6,2)          )</f>
        <v/>
      </c>
      <c r="N535" s="113"/>
    </row>
    <row r="536" spans="1:14" x14ac:dyDescent="0.25">
      <c r="A536" s="116"/>
      <c r="B536" s="113"/>
      <c r="C536" s="358"/>
      <c r="D536" s="113"/>
      <c r="E536" s="199"/>
      <c r="F536" s="199"/>
      <c r="G536" s="113"/>
      <c r="H536" s="358"/>
      <c r="I536" s="358"/>
      <c r="J536" s="358"/>
      <c r="M536" s="106" t="str">
        <f>IF(OR(H536="",I536="",J536="",K536="",L536=""),"",        L536*VLOOKUP(H536,VALIDATIONS!$X$2:$Y$9,2) + K536*VLOOKUP(J536,VALIDATIONS!$AA$2:$AB$6,2)          )</f>
        <v/>
      </c>
      <c r="N536" s="113"/>
    </row>
    <row r="537" spans="1:14" x14ac:dyDescent="0.25">
      <c r="A537" s="116"/>
      <c r="B537" s="113"/>
      <c r="C537" s="358"/>
      <c r="D537" s="113"/>
      <c r="E537" s="199"/>
      <c r="F537" s="199"/>
      <c r="G537" s="113"/>
      <c r="H537" s="358"/>
      <c r="I537" s="358"/>
      <c r="J537" s="358"/>
      <c r="M537" s="106" t="str">
        <f>IF(OR(H537="",I537="",J537="",K537="",L537=""),"",        L537*VLOOKUP(H537,VALIDATIONS!$X$2:$Y$9,2) + K537*VLOOKUP(J537,VALIDATIONS!$AA$2:$AB$6,2)          )</f>
        <v/>
      </c>
      <c r="N537" s="113"/>
    </row>
    <row r="538" spans="1:14" x14ac:dyDescent="0.25">
      <c r="A538" s="116"/>
      <c r="B538" s="113"/>
      <c r="C538" s="358"/>
      <c r="D538" s="113"/>
      <c r="E538" s="199"/>
      <c r="F538" s="199"/>
      <c r="G538" s="113"/>
      <c r="H538" s="358"/>
      <c r="I538" s="358"/>
      <c r="J538" s="358"/>
      <c r="M538" s="106" t="str">
        <f>IF(OR(H538="",I538="",J538="",K538="",L538=""),"",        L538*VLOOKUP(H538,VALIDATIONS!$X$2:$Y$9,2) + K538*VLOOKUP(J538,VALIDATIONS!$AA$2:$AB$6,2)          )</f>
        <v/>
      </c>
      <c r="N538" s="113"/>
    </row>
    <row r="539" spans="1:14" x14ac:dyDescent="0.25">
      <c r="A539" s="116"/>
      <c r="B539" s="113"/>
      <c r="C539" s="358"/>
      <c r="D539" s="113"/>
      <c r="E539" s="199"/>
      <c r="F539" s="199"/>
      <c r="G539" s="113"/>
      <c r="H539" s="358"/>
      <c r="I539" s="358"/>
      <c r="J539" s="358"/>
      <c r="M539" s="106" t="str">
        <f>IF(OR(H539="",I539="",J539="",K539="",L539=""),"",        L539*VLOOKUP(H539,VALIDATIONS!$X$2:$Y$9,2) + K539*VLOOKUP(J539,VALIDATIONS!$AA$2:$AB$6,2)          )</f>
        <v/>
      </c>
      <c r="N539" s="113"/>
    </row>
    <row r="540" spans="1:14" x14ac:dyDescent="0.25">
      <c r="A540" s="116"/>
      <c r="B540" s="113"/>
      <c r="C540" s="358"/>
      <c r="D540" s="113"/>
      <c r="E540" s="199"/>
      <c r="F540" s="199"/>
      <c r="G540" s="113"/>
      <c r="H540" s="358"/>
      <c r="I540" s="358"/>
      <c r="J540" s="358"/>
      <c r="M540" s="106" t="str">
        <f>IF(OR(H540="",I540="",J540="",K540="",L540=""),"",        L540*VLOOKUP(H540,VALIDATIONS!$X$2:$Y$9,2) + K540*VLOOKUP(J540,VALIDATIONS!$AA$2:$AB$6,2)          )</f>
        <v/>
      </c>
      <c r="N540" s="113"/>
    </row>
    <row r="541" spans="1:14" x14ac:dyDescent="0.25">
      <c r="A541" s="116"/>
      <c r="B541" s="113"/>
      <c r="C541" s="358"/>
      <c r="D541" s="113"/>
      <c r="E541" s="199"/>
      <c r="F541" s="199"/>
      <c r="G541" s="113"/>
      <c r="H541" s="358"/>
      <c r="I541" s="358"/>
      <c r="J541" s="358"/>
      <c r="M541" s="106" t="str">
        <f>IF(OR(H541="",I541="",J541="",K541="",L541=""),"",        L541*VLOOKUP(H541,VALIDATIONS!$X$2:$Y$9,2) + K541*VLOOKUP(J541,VALIDATIONS!$AA$2:$AB$6,2)          )</f>
        <v/>
      </c>
      <c r="N541" s="113"/>
    </row>
    <row r="542" spans="1:14" x14ac:dyDescent="0.25">
      <c r="A542" s="116"/>
      <c r="B542" s="113"/>
      <c r="C542" s="358"/>
      <c r="D542" s="113"/>
      <c r="E542" s="199"/>
      <c r="F542" s="199"/>
      <c r="G542" s="113"/>
      <c r="H542" s="358"/>
      <c r="I542" s="358"/>
      <c r="J542" s="358"/>
      <c r="M542" s="106" t="str">
        <f>IF(OR(H542="",I542="",J542="",K542="",L542=""),"",        L542*VLOOKUP(H542,VALIDATIONS!$X$2:$Y$9,2) + K542*VLOOKUP(J542,VALIDATIONS!$AA$2:$AB$6,2)          )</f>
        <v/>
      </c>
      <c r="N542" s="113"/>
    </row>
    <row r="543" spans="1:14" x14ac:dyDescent="0.25">
      <c r="A543" s="116"/>
      <c r="B543" s="113"/>
      <c r="C543" s="358"/>
      <c r="D543" s="113"/>
      <c r="E543" s="199"/>
      <c r="F543" s="199"/>
      <c r="G543" s="113"/>
      <c r="H543" s="358"/>
      <c r="I543" s="358"/>
      <c r="J543" s="358"/>
      <c r="M543" s="106" t="str">
        <f>IF(OR(H543="",I543="",J543="",K543="",L543=""),"",        L543*VLOOKUP(H543,VALIDATIONS!$X$2:$Y$9,2) + K543*VLOOKUP(J543,VALIDATIONS!$AA$2:$AB$6,2)          )</f>
        <v/>
      </c>
      <c r="N543" s="113"/>
    </row>
    <row r="544" spans="1:14" x14ac:dyDescent="0.25">
      <c r="A544" s="116"/>
      <c r="B544" s="113"/>
      <c r="C544" s="358"/>
      <c r="D544" s="113"/>
      <c r="E544" s="199"/>
      <c r="F544" s="199"/>
      <c r="G544" s="113"/>
      <c r="H544" s="358"/>
      <c r="I544" s="358"/>
      <c r="J544" s="358"/>
      <c r="M544" s="106" t="str">
        <f>IF(OR(H544="",I544="",J544="",K544="",L544=""),"",        L544*VLOOKUP(H544,VALIDATIONS!$X$2:$Y$9,2) + K544*VLOOKUP(J544,VALIDATIONS!$AA$2:$AB$6,2)          )</f>
        <v/>
      </c>
      <c r="N544" s="113"/>
    </row>
    <row r="545" spans="1:14" x14ac:dyDescent="0.25">
      <c r="A545" s="116"/>
      <c r="B545" s="113"/>
      <c r="C545" s="358"/>
      <c r="D545" s="113"/>
      <c r="E545" s="199"/>
      <c r="F545" s="199"/>
      <c r="G545" s="113"/>
      <c r="H545" s="358"/>
      <c r="I545" s="358"/>
      <c r="J545" s="358"/>
      <c r="M545" s="106" t="str">
        <f>IF(OR(H545="",I545="",J545="",K545="",L545=""),"",        L545*VLOOKUP(H545,VALIDATIONS!$X$2:$Y$9,2) + K545*VLOOKUP(J545,VALIDATIONS!$AA$2:$AB$6,2)          )</f>
        <v/>
      </c>
      <c r="N545" s="113"/>
    </row>
    <row r="546" spans="1:14" x14ac:dyDescent="0.25">
      <c r="A546" s="116"/>
      <c r="B546" s="113"/>
      <c r="C546" s="358"/>
      <c r="D546" s="113"/>
      <c r="E546" s="199"/>
      <c r="F546" s="199"/>
      <c r="G546" s="113"/>
      <c r="H546" s="358"/>
      <c r="I546" s="358"/>
      <c r="J546" s="358"/>
      <c r="M546" s="106" t="str">
        <f>IF(OR(H546="",I546="",J546="",K546="",L546=""),"",        L546*VLOOKUP(H546,VALIDATIONS!$X$2:$Y$9,2) + K546*VLOOKUP(J546,VALIDATIONS!$AA$2:$AB$6,2)          )</f>
        <v/>
      </c>
      <c r="N546" s="113"/>
    </row>
    <row r="547" spans="1:14" x14ac:dyDescent="0.25">
      <c r="A547" s="116"/>
      <c r="B547" s="113"/>
      <c r="C547" s="358"/>
      <c r="D547" s="113"/>
      <c r="E547" s="199"/>
      <c r="F547" s="199"/>
      <c r="G547" s="113"/>
      <c r="H547" s="358"/>
      <c r="I547" s="358"/>
      <c r="J547" s="358"/>
      <c r="M547" s="106" t="str">
        <f>IF(OR(H547="",I547="",J547="",K547="",L547=""),"",        L547*VLOOKUP(H547,VALIDATIONS!$X$2:$Y$9,2) + K547*VLOOKUP(J547,VALIDATIONS!$AA$2:$AB$6,2)          )</f>
        <v/>
      </c>
      <c r="N547" s="113"/>
    </row>
    <row r="548" spans="1:14" x14ac:dyDescent="0.25">
      <c r="A548" s="116"/>
      <c r="B548" s="113"/>
      <c r="C548" s="358"/>
      <c r="D548" s="113"/>
      <c r="E548" s="199"/>
      <c r="F548" s="199"/>
      <c r="G548" s="113"/>
      <c r="H548" s="358"/>
      <c r="I548" s="358"/>
      <c r="J548" s="358"/>
      <c r="M548" s="106" t="str">
        <f>IF(OR(H548="",I548="",J548="",K548="",L548=""),"",        L548*VLOOKUP(H548,VALIDATIONS!$X$2:$Y$9,2) + K548*VLOOKUP(J548,VALIDATIONS!$AA$2:$AB$6,2)          )</f>
        <v/>
      </c>
      <c r="N548" s="113"/>
    </row>
    <row r="549" spans="1:14" x14ac:dyDescent="0.25">
      <c r="A549" s="116"/>
      <c r="B549" s="113"/>
      <c r="C549" s="358"/>
      <c r="D549" s="113"/>
      <c r="E549" s="199"/>
      <c r="F549" s="199"/>
      <c r="G549" s="113"/>
      <c r="H549" s="358"/>
      <c r="I549" s="358"/>
      <c r="J549" s="358"/>
      <c r="M549" s="106" t="str">
        <f>IF(OR(H549="",I549="",J549="",K549="",L549=""),"",        L549*VLOOKUP(H549,VALIDATIONS!$X$2:$Y$9,2) + K549*VLOOKUP(J549,VALIDATIONS!$AA$2:$AB$6,2)          )</f>
        <v/>
      </c>
      <c r="N549" s="113"/>
    </row>
    <row r="550" spans="1:14" x14ac:dyDescent="0.25">
      <c r="A550" s="116"/>
      <c r="B550" s="113"/>
      <c r="C550" s="358"/>
      <c r="D550" s="113"/>
      <c r="E550" s="199"/>
      <c r="F550" s="199"/>
      <c r="G550" s="113"/>
      <c r="H550" s="358"/>
      <c r="I550" s="358"/>
      <c r="J550" s="358"/>
      <c r="M550" s="106" t="str">
        <f>IF(OR(H550="",I550="",J550="",K550="",L550=""),"",        L550*VLOOKUP(H550,VALIDATIONS!$X$2:$Y$9,2) + K550*VLOOKUP(J550,VALIDATIONS!$AA$2:$AB$6,2)          )</f>
        <v/>
      </c>
      <c r="N550" s="113"/>
    </row>
    <row r="551" spans="1:14" x14ac:dyDescent="0.25">
      <c r="A551" s="116"/>
      <c r="B551" s="113"/>
      <c r="C551" s="358"/>
      <c r="D551" s="113"/>
      <c r="E551" s="199"/>
      <c r="F551" s="199"/>
      <c r="G551" s="113"/>
      <c r="H551" s="358"/>
      <c r="I551" s="358"/>
      <c r="J551" s="358"/>
      <c r="M551" s="106" t="str">
        <f>IF(OR(H551="",I551="",J551="",K551="",L551=""),"",        L551*VLOOKUP(H551,VALIDATIONS!$X$2:$Y$9,2) + K551*VLOOKUP(J551,VALIDATIONS!$AA$2:$AB$6,2)          )</f>
        <v/>
      </c>
      <c r="N551" s="113"/>
    </row>
    <row r="552" spans="1:14" x14ac:dyDescent="0.25">
      <c r="A552" s="116"/>
      <c r="B552" s="113"/>
      <c r="C552" s="358"/>
      <c r="D552" s="113"/>
      <c r="E552" s="199"/>
      <c r="F552" s="199"/>
      <c r="G552" s="113"/>
      <c r="H552" s="358"/>
      <c r="I552" s="358"/>
      <c r="J552" s="358"/>
      <c r="M552" s="106" t="str">
        <f>IF(OR(H552="",I552="",J552="",K552="",L552=""),"",        L552*VLOOKUP(H552,VALIDATIONS!$X$2:$Y$9,2) + K552*VLOOKUP(J552,VALIDATIONS!$AA$2:$AB$6,2)          )</f>
        <v/>
      </c>
      <c r="N552" s="113"/>
    </row>
    <row r="553" spans="1:14" x14ac:dyDescent="0.25">
      <c r="A553" s="116"/>
      <c r="B553" s="113"/>
      <c r="C553" s="358"/>
      <c r="D553" s="113"/>
      <c r="E553" s="199"/>
      <c r="F553" s="199"/>
      <c r="G553" s="113"/>
      <c r="H553" s="358"/>
      <c r="I553" s="358"/>
      <c r="J553" s="358"/>
      <c r="M553" s="106" t="str">
        <f>IF(OR(H553="",I553="",J553="",K553="",L553=""),"",        L553*VLOOKUP(H553,VALIDATIONS!$X$2:$Y$9,2) + K553*VLOOKUP(J553,VALIDATIONS!$AA$2:$AB$6,2)          )</f>
        <v/>
      </c>
      <c r="N553" s="113"/>
    </row>
    <row r="554" spans="1:14" x14ac:dyDescent="0.25">
      <c r="A554" s="116"/>
      <c r="B554" s="113"/>
      <c r="C554" s="358"/>
      <c r="D554" s="113"/>
      <c r="E554" s="199"/>
      <c r="F554" s="199"/>
      <c r="G554" s="113"/>
      <c r="H554" s="358"/>
      <c r="I554" s="358"/>
      <c r="J554" s="358"/>
      <c r="M554" s="106" t="str">
        <f>IF(OR(H554="",I554="",J554="",K554="",L554=""),"",        L554*VLOOKUP(H554,VALIDATIONS!$X$2:$Y$9,2) + K554*VLOOKUP(J554,VALIDATIONS!$AA$2:$AB$6,2)          )</f>
        <v/>
      </c>
      <c r="N554" s="113"/>
    </row>
    <row r="555" spans="1:14" x14ac:dyDescent="0.25">
      <c r="A555" s="116"/>
      <c r="B555" s="113"/>
      <c r="C555" s="358"/>
      <c r="D555" s="113"/>
      <c r="E555" s="199"/>
      <c r="F555" s="199"/>
      <c r="G555" s="113"/>
      <c r="H555" s="358"/>
      <c r="I555" s="358"/>
      <c r="J555" s="358"/>
      <c r="M555" s="106" t="str">
        <f>IF(OR(H555="",I555="",J555="",K555="",L555=""),"",        L555*VLOOKUP(H555,VALIDATIONS!$X$2:$Y$9,2) + K555*VLOOKUP(J555,VALIDATIONS!$AA$2:$AB$6,2)          )</f>
        <v/>
      </c>
      <c r="N555" s="113"/>
    </row>
    <row r="556" spans="1:14" x14ac:dyDescent="0.25">
      <c r="A556" s="116"/>
      <c r="B556" s="113"/>
      <c r="C556" s="358"/>
      <c r="D556" s="113"/>
      <c r="E556" s="199"/>
      <c r="F556" s="199"/>
      <c r="G556" s="113"/>
      <c r="H556" s="358"/>
      <c r="I556" s="358"/>
      <c r="J556" s="358"/>
      <c r="M556" s="106" t="str">
        <f>IF(OR(H556="",I556="",J556="",K556="",L556=""),"",        L556*VLOOKUP(H556,VALIDATIONS!$X$2:$Y$9,2) + K556*VLOOKUP(J556,VALIDATIONS!$AA$2:$AB$6,2)          )</f>
        <v/>
      </c>
      <c r="N556" s="113"/>
    </row>
    <row r="557" spans="1:14" x14ac:dyDescent="0.25">
      <c r="A557" s="116"/>
      <c r="B557" s="113"/>
      <c r="C557" s="358"/>
      <c r="D557" s="113"/>
      <c r="E557" s="199"/>
      <c r="F557" s="199"/>
      <c r="G557" s="113"/>
      <c r="H557" s="358"/>
      <c r="I557" s="358"/>
      <c r="J557" s="358"/>
      <c r="M557" s="106" t="str">
        <f>IF(OR(H557="",I557="",J557="",K557="",L557=""),"",        L557*VLOOKUP(H557,VALIDATIONS!$X$2:$Y$9,2) + K557*VLOOKUP(J557,VALIDATIONS!$AA$2:$AB$6,2)          )</f>
        <v/>
      </c>
      <c r="N557" s="113"/>
    </row>
    <row r="558" spans="1:14" x14ac:dyDescent="0.25">
      <c r="A558" s="116"/>
      <c r="B558" s="113"/>
      <c r="C558" s="358"/>
      <c r="D558" s="113"/>
      <c r="E558" s="199"/>
      <c r="F558" s="199"/>
      <c r="G558" s="113"/>
      <c r="H558" s="358"/>
      <c r="I558" s="358"/>
      <c r="J558" s="358"/>
      <c r="M558" s="106" t="str">
        <f>IF(OR(H558="",I558="",J558="",K558="",L558=""),"",        L558*VLOOKUP(H558,VALIDATIONS!$X$2:$Y$9,2) + K558*VLOOKUP(J558,VALIDATIONS!$AA$2:$AB$6,2)          )</f>
        <v/>
      </c>
      <c r="N558" s="113"/>
    </row>
    <row r="559" spans="1:14" x14ac:dyDescent="0.25">
      <c r="A559" s="116"/>
      <c r="B559" s="113"/>
      <c r="C559" s="358"/>
      <c r="D559" s="113"/>
      <c r="E559" s="199"/>
      <c r="F559" s="199"/>
      <c r="G559" s="113"/>
      <c r="H559" s="358"/>
      <c r="I559" s="358"/>
      <c r="J559" s="358"/>
      <c r="M559" s="106" t="str">
        <f>IF(OR(H559="",I559="",J559="",K559="",L559=""),"",        L559*VLOOKUP(H559,VALIDATIONS!$X$2:$Y$9,2) + K559*VLOOKUP(J559,VALIDATIONS!$AA$2:$AB$6,2)          )</f>
        <v/>
      </c>
      <c r="N559" s="113"/>
    </row>
    <row r="560" spans="1:14" x14ac:dyDescent="0.25">
      <c r="A560" s="116"/>
      <c r="B560" s="113"/>
      <c r="C560" s="358"/>
      <c r="D560" s="113"/>
      <c r="E560" s="199"/>
      <c r="F560" s="199"/>
      <c r="G560" s="113"/>
      <c r="H560" s="358"/>
      <c r="I560" s="358"/>
      <c r="J560" s="358"/>
      <c r="M560" s="106" t="str">
        <f>IF(OR(H560="",I560="",J560="",K560="",L560=""),"",        L560*VLOOKUP(H560,VALIDATIONS!$X$2:$Y$9,2) + K560*VLOOKUP(J560,VALIDATIONS!$AA$2:$AB$6,2)          )</f>
        <v/>
      </c>
      <c r="N560" s="113"/>
    </row>
    <row r="561" spans="1:14" x14ac:dyDescent="0.25">
      <c r="A561" s="116"/>
      <c r="B561" s="113"/>
      <c r="C561" s="358"/>
      <c r="D561" s="113"/>
      <c r="E561" s="199"/>
      <c r="F561" s="199"/>
      <c r="G561" s="113"/>
      <c r="H561" s="358"/>
      <c r="I561" s="358"/>
      <c r="J561" s="358"/>
      <c r="M561" s="106" t="str">
        <f>IF(OR(H561="",I561="",J561="",K561="",L561=""),"",        L561*VLOOKUP(H561,VALIDATIONS!$X$2:$Y$9,2) + K561*VLOOKUP(J561,VALIDATIONS!$AA$2:$AB$6,2)          )</f>
        <v/>
      </c>
      <c r="N561" s="113"/>
    </row>
    <row r="562" spans="1:14" x14ac:dyDescent="0.25">
      <c r="A562" s="116"/>
      <c r="B562" s="113"/>
      <c r="C562" s="358"/>
      <c r="D562" s="113"/>
      <c r="E562" s="199"/>
      <c r="F562" s="199"/>
      <c r="G562" s="113"/>
      <c r="H562" s="358"/>
      <c r="I562" s="358"/>
      <c r="J562" s="358"/>
      <c r="M562" s="106" t="str">
        <f>IF(OR(H562="",I562="",J562="",K562="",L562=""),"",        L562*VLOOKUP(H562,VALIDATIONS!$X$2:$Y$9,2) + K562*VLOOKUP(J562,VALIDATIONS!$AA$2:$AB$6,2)          )</f>
        <v/>
      </c>
      <c r="N562" s="113"/>
    </row>
    <row r="563" spans="1:14" x14ac:dyDescent="0.25">
      <c r="A563" s="116"/>
      <c r="B563" s="113"/>
      <c r="C563" s="358"/>
      <c r="D563" s="113"/>
      <c r="E563" s="199"/>
      <c r="F563" s="199"/>
      <c r="G563" s="113"/>
      <c r="H563" s="358"/>
      <c r="I563" s="358"/>
      <c r="J563" s="358"/>
      <c r="M563" s="106" t="str">
        <f>IF(OR(H563="",I563="",J563="",K563="",L563=""),"",        L563*VLOOKUP(H563,VALIDATIONS!$X$2:$Y$9,2) + K563*VLOOKUP(J563,VALIDATIONS!$AA$2:$AB$6,2)          )</f>
        <v/>
      </c>
      <c r="N563" s="113"/>
    </row>
    <row r="564" spans="1:14" x14ac:dyDescent="0.25">
      <c r="A564" s="116"/>
      <c r="B564" s="113"/>
      <c r="C564" s="358"/>
      <c r="D564" s="113"/>
      <c r="E564" s="199"/>
      <c r="F564" s="199"/>
      <c r="G564" s="113"/>
      <c r="H564" s="358"/>
      <c r="I564" s="358"/>
      <c r="J564" s="358"/>
      <c r="M564" s="106" t="str">
        <f>IF(OR(H564="",I564="",J564="",K564="",L564=""),"",        L564*VLOOKUP(H564,VALIDATIONS!$X$2:$Y$9,2) + K564*VLOOKUP(J564,VALIDATIONS!$AA$2:$AB$6,2)          )</f>
        <v/>
      </c>
      <c r="N564" s="113"/>
    </row>
    <row r="565" spans="1:14" x14ac:dyDescent="0.25">
      <c r="A565" s="116"/>
      <c r="B565" s="113"/>
      <c r="C565" s="358"/>
      <c r="D565" s="113"/>
      <c r="E565" s="199"/>
      <c r="F565" s="199"/>
      <c r="G565" s="113"/>
      <c r="H565" s="358"/>
      <c r="I565" s="358"/>
      <c r="J565" s="358"/>
      <c r="M565" s="106" t="str">
        <f>IF(OR(H565="",I565="",J565="",K565="",L565=""),"",        L565*VLOOKUP(H565,VALIDATIONS!$X$2:$Y$9,2) + K565*VLOOKUP(J565,VALIDATIONS!$AA$2:$AB$6,2)          )</f>
        <v/>
      </c>
      <c r="N565" s="113"/>
    </row>
    <row r="566" spans="1:14" x14ac:dyDescent="0.25">
      <c r="A566" s="116"/>
      <c r="B566" s="113"/>
      <c r="C566" s="358"/>
      <c r="D566" s="113"/>
      <c r="E566" s="199"/>
      <c r="F566" s="199"/>
      <c r="G566" s="113"/>
      <c r="H566" s="358"/>
      <c r="I566" s="358"/>
      <c r="J566" s="358"/>
      <c r="M566" s="106" t="str">
        <f>IF(OR(H566="",I566="",J566="",K566="",L566=""),"",        L566*VLOOKUP(H566,VALIDATIONS!$X$2:$Y$9,2) + K566*VLOOKUP(J566,VALIDATIONS!$AA$2:$AB$6,2)          )</f>
        <v/>
      </c>
      <c r="N566" s="113"/>
    </row>
    <row r="567" spans="1:14" x14ac:dyDescent="0.25">
      <c r="A567" s="116"/>
      <c r="B567" s="113"/>
      <c r="C567" s="358"/>
      <c r="D567" s="113"/>
      <c r="E567" s="199"/>
      <c r="F567" s="199"/>
      <c r="G567" s="113"/>
      <c r="H567" s="358"/>
      <c r="I567" s="358"/>
      <c r="J567" s="358"/>
      <c r="M567" s="106" t="str">
        <f>IF(OR(H567="",I567="",J567="",K567="",L567=""),"",        L567*VLOOKUP(H567,VALIDATIONS!$X$2:$Y$9,2) + K567*VLOOKUP(J567,VALIDATIONS!$AA$2:$AB$6,2)          )</f>
        <v/>
      </c>
      <c r="N567" s="113"/>
    </row>
    <row r="568" spans="1:14" x14ac:dyDescent="0.25">
      <c r="A568" s="116"/>
      <c r="B568" s="113"/>
      <c r="C568" s="358"/>
      <c r="D568" s="113"/>
      <c r="E568" s="199"/>
      <c r="F568" s="199"/>
      <c r="G568" s="113"/>
      <c r="H568" s="358"/>
      <c r="I568" s="358"/>
      <c r="J568" s="358"/>
      <c r="M568" s="106" t="str">
        <f>IF(OR(H568="",I568="",J568="",K568="",L568=""),"",        L568*VLOOKUP(H568,VALIDATIONS!$X$2:$Y$9,2) + K568*VLOOKUP(J568,VALIDATIONS!$AA$2:$AB$6,2)          )</f>
        <v/>
      </c>
      <c r="N568" s="113"/>
    </row>
    <row r="569" spans="1:14" x14ac:dyDescent="0.25">
      <c r="A569" s="116"/>
      <c r="B569" s="113"/>
      <c r="C569" s="358"/>
      <c r="D569" s="113"/>
      <c r="E569" s="199"/>
      <c r="F569" s="199"/>
      <c r="G569" s="113"/>
      <c r="H569" s="358"/>
      <c r="I569" s="358"/>
      <c r="J569" s="358"/>
      <c r="M569" s="106" t="str">
        <f>IF(OR(H569="",I569="",J569="",K569="",L569=""),"",        L569*VLOOKUP(H569,VALIDATIONS!$X$2:$Y$9,2) + K569*VLOOKUP(J569,VALIDATIONS!$AA$2:$AB$6,2)          )</f>
        <v/>
      </c>
      <c r="N569" s="113"/>
    </row>
    <row r="570" spans="1:14" x14ac:dyDescent="0.25">
      <c r="A570" s="116"/>
      <c r="B570" s="113"/>
      <c r="C570" s="358"/>
      <c r="D570" s="113"/>
      <c r="E570" s="199"/>
      <c r="F570" s="199"/>
      <c r="G570" s="113"/>
      <c r="H570" s="358"/>
      <c r="I570" s="358"/>
      <c r="J570" s="358"/>
      <c r="M570" s="106" t="str">
        <f>IF(OR(H570="",I570="",J570="",K570="",L570=""),"",        L570*VLOOKUP(H570,VALIDATIONS!$X$2:$Y$9,2) + K570*VLOOKUP(J570,VALIDATIONS!$AA$2:$AB$6,2)          )</f>
        <v/>
      </c>
      <c r="N570" s="113"/>
    </row>
    <row r="571" spans="1:14" x14ac:dyDescent="0.25">
      <c r="A571" s="116"/>
      <c r="B571" s="113"/>
      <c r="C571" s="358"/>
      <c r="D571" s="113"/>
      <c r="E571" s="199"/>
      <c r="F571" s="199"/>
      <c r="G571" s="113"/>
      <c r="H571" s="358"/>
      <c r="I571" s="358"/>
      <c r="J571" s="358"/>
      <c r="M571" s="106" t="str">
        <f>IF(OR(H571="",I571="",J571="",K571="",L571=""),"",        L571*VLOOKUP(H571,VALIDATIONS!$X$2:$Y$9,2) + K571*VLOOKUP(J571,VALIDATIONS!$AA$2:$AB$6,2)          )</f>
        <v/>
      </c>
      <c r="N571" s="113"/>
    </row>
    <row r="572" spans="1:14" x14ac:dyDescent="0.25">
      <c r="A572" s="116"/>
      <c r="B572" s="113"/>
      <c r="C572" s="358"/>
      <c r="D572" s="113"/>
      <c r="E572" s="199"/>
      <c r="F572" s="199"/>
      <c r="G572" s="113"/>
      <c r="H572" s="358"/>
      <c r="I572" s="358"/>
      <c r="J572" s="358"/>
      <c r="M572" s="106" t="str">
        <f>IF(OR(H572="",I572="",J572="",K572="",L572=""),"",        L572*VLOOKUP(H572,VALIDATIONS!$X$2:$Y$9,2) + K572*VLOOKUP(J572,VALIDATIONS!$AA$2:$AB$6,2)          )</f>
        <v/>
      </c>
      <c r="N572" s="113"/>
    </row>
    <row r="573" spans="1:14" x14ac:dyDescent="0.25">
      <c r="A573" s="116"/>
      <c r="B573" s="113"/>
      <c r="C573" s="358"/>
      <c r="D573" s="113"/>
      <c r="E573" s="199"/>
      <c r="F573" s="199"/>
      <c r="G573" s="113"/>
      <c r="H573" s="358"/>
      <c r="I573" s="358"/>
      <c r="J573" s="358"/>
      <c r="M573" s="106" t="str">
        <f>IF(OR(H573="",I573="",J573="",K573="",L573=""),"",        L573*VLOOKUP(H573,VALIDATIONS!$X$2:$Y$9,2) + K573*VLOOKUP(J573,VALIDATIONS!$AA$2:$AB$6,2)          )</f>
        <v/>
      </c>
      <c r="N573" s="113"/>
    </row>
    <row r="574" spans="1:14" x14ac:dyDescent="0.25">
      <c r="A574" s="116"/>
      <c r="B574" s="113"/>
      <c r="C574" s="358"/>
      <c r="D574" s="113"/>
      <c r="E574" s="199"/>
      <c r="F574" s="199"/>
      <c r="G574" s="113"/>
      <c r="H574" s="358"/>
      <c r="I574" s="358"/>
      <c r="J574" s="358"/>
      <c r="M574" s="106" t="str">
        <f>IF(OR(H574="",I574="",J574="",K574="",L574=""),"",        L574*VLOOKUP(H574,VALIDATIONS!$X$2:$Y$9,2) + K574*VLOOKUP(J574,VALIDATIONS!$AA$2:$AB$6,2)          )</f>
        <v/>
      </c>
      <c r="N574" s="113"/>
    </row>
    <row r="575" spans="1:14" x14ac:dyDescent="0.25">
      <c r="A575" s="116"/>
      <c r="B575" s="113"/>
      <c r="C575" s="358"/>
      <c r="D575" s="113"/>
      <c r="E575" s="199"/>
      <c r="F575" s="199"/>
      <c r="G575" s="113"/>
      <c r="H575" s="358"/>
      <c r="I575" s="358"/>
      <c r="J575" s="358"/>
      <c r="M575" s="106" t="str">
        <f>IF(OR(H575="",I575="",J575="",K575="",L575=""),"",        L575*VLOOKUP(H575,VALIDATIONS!$X$2:$Y$9,2) + K575*VLOOKUP(J575,VALIDATIONS!$AA$2:$AB$6,2)          )</f>
        <v/>
      </c>
      <c r="N575" s="113"/>
    </row>
    <row r="576" spans="1:14" x14ac:dyDescent="0.25">
      <c r="A576" s="116"/>
      <c r="B576" s="113"/>
      <c r="C576" s="358"/>
      <c r="D576" s="113"/>
      <c r="E576" s="199"/>
      <c r="F576" s="199"/>
      <c r="G576" s="113"/>
      <c r="H576" s="358"/>
      <c r="I576" s="358"/>
      <c r="J576" s="358"/>
      <c r="M576" s="106" t="str">
        <f>IF(OR(H576="",I576="",J576="",K576="",L576=""),"",        L576*VLOOKUP(H576,VALIDATIONS!$X$2:$Y$9,2) + K576*VLOOKUP(J576,VALIDATIONS!$AA$2:$AB$6,2)          )</f>
        <v/>
      </c>
      <c r="N576" s="113"/>
    </row>
    <row r="577" spans="1:14" x14ac:dyDescent="0.25">
      <c r="A577" s="116"/>
      <c r="B577" s="113"/>
      <c r="C577" s="358"/>
      <c r="D577" s="113"/>
      <c r="E577" s="199"/>
      <c r="F577" s="199"/>
      <c r="G577" s="113"/>
      <c r="H577" s="358"/>
      <c r="I577" s="358"/>
      <c r="J577" s="358"/>
      <c r="M577" s="106" t="str">
        <f>IF(OR(H577="",I577="",J577="",K577="",L577=""),"",        L577*VLOOKUP(H577,VALIDATIONS!$X$2:$Y$9,2) + K577*VLOOKUP(J577,VALIDATIONS!$AA$2:$AB$6,2)          )</f>
        <v/>
      </c>
      <c r="N577" s="113"/>
    </row>
    <row r="578" spans="1:14" x14ac:dyDescent="0.25">
      <c r="A578" s="116"/>
      <c r="B578" s="113"/>
      <c r="C578" s="358"/>
      <c r="D578" s="113"/>
      <c r="E578" s="199"/>
      <c r="F578" s="199"/>
      <c r="G578" s="113"/>
      <c r="H578" s="358"/>
      <c r="I578" s="358"/>
      <c r="J578" s="358"/>
      <c r="M578" s="106" t="str">
        <f>IF(OR(H578="",I578="",J578="",K578="",L578=""),"",        L578*VLOOKUP(H578,VALIDATIONS!$X$2:$Y$9,2) + K578*VLOOKUP(J578,VALIDATIONS!$AA$2:$AB$6,2)          )</f>
        <v/>
      </c>
      <c r="N578" s="113"/>
    </row>
    <row r="579" spans="1:14" x14ac:dyDescent="0.25">
      <c r="A579" s="116"/>
      <c r="B579" s="113"/>
      <c r="C579" s="358"/>
      <c r="D579" s="113"/>
      <c r="E579" s="199"/>
      <c r="F579" s="199"/>
      <c r="G579" s="113"/>
      <c r="H579" s="358"/>
      <c r="I579" s="358"/>
      <c r="J579" s="358"/>
      <c r="M579" s="106" t="str">
        <f>IF(OR(H579="",I579="",J579="",K579="",L579=""),"",        L579*VLOOKUP(H579,VALIDATIONS!$X$2:$Y$9,2) + K579*VLOOKUP(J579,VALIDATIONS!$AA$2:$AB$6,2)          )</f>
        <v/>
      </c>
      <c r="N579" s="113"/>
    </row>
    <row r="580" spans="1:14" x14ac:dyDescent="0.25">
      <c r="A580" s="116"/>
      <c r="B580" s="113"/>
      <c r="C580" s="358"/>
      <c r="D580" s="113"/>
      <c r="E580" s="199"/>
      <c r="F580" s="199"/>
      <c r="G580" s="113"/>
      <c r="H580" s="358"/>
      <c r="I580" s="358"/>
      <c r="J580" s="358"/>
      <c r="M580" s="106" t="str">
        <f>IF(OR(H580="",I580="",J580="",K580="",L580=""),"",        L580*VLOOKUP(H580,VALIDATIONS!$X$2:$Y$9,2) + K580*VLOOKUP(J580,VALIDATIONS!$AA$2:$AB$6,2)          )</f>
        <v/>
      </c>
      <c r="N580" s="113"/>
    </row>
    <row r="581" spans="1:14" x14ac:dyDescent="0.25">
      <c r="A581" s="116"/>
      <c r="B581" s="113"/>
      <c r="C581" s="358"/>
      <c r="D581" s="113"/>
      <c r="E581" s="199"/>
      <c r="F581" s="199"/>
      <c r="G581" s="113"/>
      <c r="H581" s="358"/>
      <c r="I581" s="358"/>
      <c r="J581" s="358"/>
      <c r="M581" s="106" t="str">
        <f>IF(OR(H581="",I581="",J581="",K581="",L581=""),"",        L581*VLOOKUP(H581,VALIDATIONS!$X$2:$Y$9,2) + K581*VLOOKUP(J581,VALIDATIONS!$AA$2:$AB$6,2)          )</f>
        <v/>
      </c>
      <c r="N581" s="113"/>
    </row>
    <row r="582" spans="1:14" x14ac:dyDescent="0.25">
      <c r="A582" s="116"/>
      <c r="B582" s="113"/>
      <c r="C582" s="358"/>
      <c r="D582" s="113"/>
      <c r="E582" s="199"/>
      <c r="F582" s="199"/>
      <c r="G582" s="113"/>
      <c r="H582" s="358"/>
      <c r="I582" s="358"/>
      <c r="J582" s="358"/>
      <c r="M582" s="106" t="str">
        <f>IF(OR(H582="",I582="",J582="",K582="",L582=""),"",        L582*VLOOKUP(H582,VALIDATIONS!$X$2:$Y$9,2) + K582*VLOOKUP(J582,VALIDATIONS!$AA$2:$AB$6,2)          )</f>
        <v/>
      </c>
      <c r="N582" s="113"/>
    </row>
    <row r="583" spans="1:14" x14ac:dyDescent="0.25">
      <c r="A583" s="116"/>
      <c r="B583" s="113"/>
      <c r="C583" s="358"/>
      <c r="D583" s="113"/>
      <c r="E583" s="199"/>
      <c r="F583" s="199"/>
      <c r="G583" s="113"/>
      <c r="H583" s="358"/>
      <c r="I583" s="358"/>
      <c r="J583" s="358"/>
      <c r="M583" s="106" t="str">
        <f>IF(OR(H583="",I583="",J583="",K583="",L583=""),"",        L583*VLOOKUP(H583,VALIDATIONS!$X$2:$Y$9,2) + K583*VLOOKUP(J583,VALIDATIONS!$AA$2:$AB$6,2)          )</f>
        <v/>
      </c>
      <c r="N583" s="113"/>
    </row>
    <row r="584" spans="1:14" x14ac:dyDescent="0.25">
      <c r="A584" s="116"/>
      <c r="B584" s="113"/>
      <c r="C584" s="358"/>
      <c r="D584" s="113"/>
      <c r="E584" s="199"/>
      <c r="F584" s="199"/>
      <c r="G584" s="113"/>
      <c r="H584" s="358"/>
      <c r="I584" s="358"/>
      <c r="J584" s="358"/>
      <c r="M584" s="106" t="str">
        <f>IF(OR(H584="",I584="",J584="",K584="",L584=""),"",        L584*VLOOKUP(H584,VALIDATIONS!$X$2:$Y$9,2) + K584*VLOOKUP(J584,VALIDATIONS!$AA$2:$AB$6,2)          )</f>
        <v/>
      </c>
      <c r="N584" s="113"/>
    </row>
    <row r="585" spans="1:14" x14ac:dyDescent="0.25">
      <c r="A585" s="116"/>
      <c r="B585" s="113"/>
      <c r="C585" s="358"/>
      <c r="D585" s="113"/>
      <c r="E585" s="199"/>
      <c r="F585" s="199"/>
      <c r="G585" s="113"/>
      <c r="H585" s="358"/>
      <c r="I585" s="358"/>
      <c r="J585" s="358"/>
      <c r="M585" s="106" t="str">
        <f>IF(OR(H585="",I585="",J585="",K585="",L585=""),"",        L585*VLOOKUP(H585,VALIDATIONS!$X$2:$Y$9,2) + K585*VLOOKUP(J585,VALIDATIONS!$AA$2:$AB$6,2)          )</f>
        <v/>
      </c>
      <c r="N585" s="113"/>
    </row>
    <row r="586" spans="1:14" x14ac:dyDescent="0.25">
      <c r="A586" s="116"/>
      <c r="B586" s="113"/>
      <c r="C586" s="358"/>
      <c r="D586" s="113"/>
      <c r="E586" s="199"/>
      <c r="F586" s="199"/>
      <c r="G586" s="113"/>
      <c r="H586" s="358"/>
      <c r="I586" s="358"/>
      <c r="J586" s="358"/>
      <c r="M586" s="106" t="str">
        <f>IF(OR(H586="",I586="",J586="",K586="",L586=""),"",        L586*VLOOKUP(H586,VALIDATIONS!$X$2:$Y$9,2) + K586*VLOOKUP(J586,VALIDATIONS!$AA$2:$AB$6,2)          )</f>
        <v/>
      </c>
      <c r="N586" s="113"/>
    </row>
    <row r="587" spans="1:14" x14ac:dyDescent="0.25">
      <c r="A587" s="116"/>
      <c r="B587" s="113"/>
      <c r="C587" s="358"/>
      <c r="D587" s="113"/>
      <c r="E587" s="199"/>
      <c r="F587" s="199"/>
      <c r="G587" s="113"/>
      <c r="H587" s="358"/>
      <c r="I587" s="358"/>
      <c r="J587" s="358"/>
      <c r="M587" s="106" t="str">
        <f>IF(OR(H587="",I587="",J587="",K587="",L587=""),"",        L587*VLOOKUP(H587,VALIDATIONS!$X$2:$Y$9,2) + K587*VLOOKUP(J587,VALIDATIONS!$AA$2:$AB$6,2)          )</f>
        <v/>
      </c>
      <c r="N587" s="113"/>
    </row>
    <row r="588" spans="1:14" x14ac:dyDescent="0.25">
      <c r="A588" s="116"/>
      <c r="B588" s="113"/>
      <c r="C588" s="358"/>
      <c r="D588" s="113"/>
      <c r="E588" s="199"/>
      <c r="F588" s="199"/>
      <c r="G588" s="113"/>
      <c r="H588" s="358"/>
      <c r="I588" s="358"/>
      <c r="J588" s="358"/>
      <c r="M588" s="106" t="str">
        <f>IF(OR(H588="",I588="",J588="",K588="",L588=""),"",        L588*VLOOKUP(H588,VALIDATIONS!$X$2:$Y$9,2) + K588*VLOOKUP(J588,VALIDATIONS!$AA$2:$AB$6,2)          )</f>
        <v/>
      </c>
      <c r="N588" s="113"/>
    </row>
    <row r="589" spans="1:14" x14ac:dyDescent="0.25">
      <c r="A589" s="116"/>
      <c r="B589" s="113"/>
      <c r="C589" s="358"/>
      <c r="D589" s="113"/>
      <c r="E589" s="199"/>
      <c r="F589" s="199"/>
      <c r="G589" s="113"/>
      <c r="H589" s="358"/>
      <c r="I589" s="358"/>
      <c r="J589" s="358"/>
      <c r="M589" s="106" t="str">
        <f>IF(OR(H589="",I589="",J589="",K589="",L589=""),"",        L589*VLOOKUP(H589,VALIDATIONS!$X$2:$Y$9,2) + K589*VLOOKUP(J589,VALIDATIONS!$AA$2:$AB$6,2)          )</f>
        <v/>
      </c>
      <c r="N589" s="113"/>
    </row>
    <row r="590" spans="1:14" x14ac:dyDescent="0.25">
      <c r="A590" s="116"/>
      <c r="B590" s="113"/>
      <c r="C590" s="358"/>
      <c r="D590" s="113"/>
      <c r="E590" s="199"/>
      <c r="F590" s="199"/>
      <c r="G590" s="113"/>
      <c r="H590" s="358"/>
      <c r="I590" s="358"/>
      <c r="J590" s="358"/>
      <c r="M590" s="106" t="str">
        <f>IF(OR(H590="",I590="",J590="",K590="",L590=""),"",        L590*VLOOKUP(H590,VALIDATIONS!$X$2:$Y$9,2) + K590*VLOOKUP(J590,VALIDATIONS!$AA$2:$AB$6,2)          )</f>
        <v/>
      </c>
      <c r="N590" s="113"/>
    </row>
    <row r="591" spans="1:14" x14ac:dyDescent="0.25">
      <c r="A591" s="116"/>
      <c r="B591" s="113"/>
      <c r="C591" s="358"/>
      <c r="D591" s="113"/>
      <c r="E591" s="199"/>
      <c r="F591" s="199"/>
      <c r="G591" s="113"/>
      <c r="H591" s="358"/>
      <c r="I591" s="358"/>
      <c r="J591" s="358"/>
      <c r="M591" s="106" t="str">
        <f>IF(OR(H591="",I591="",J591="",K591="",L591=""),"",        L591*VLOOKUP(H591,VALIDATIONS!$X$2:$Y$9,2) + K591*VLOOKUP(J591,VALIDATIONS!$AA$2:$AB$6,2)          )</f>
        <v/>
      </c>
      <c r="N591" s="113"/>
    </row>
    <row r="592" spans="1:14" x14ac:dyDescent="0.25">
      <c r="A592" s="116"/>
      <c r="B592" s="113"/>
      <c r="C592" s="358"/>
      <c r="D592" s="113"/>
      <c r="E592" s="199"/>
      <c r="F592" s="199"/>
      <c r="G592" s="113"/>
      <c r="H592" s="358"/>
      <c r="I592" s="358"/>
      <c r="J592" s="358"/>
      <c r="M592" s="106" t="str">
        <f>IF(OR(H592="",I592="",J592="",K592="",L592=""),"",        L592*VLOOKUP(H592,VALIDATIONS!$X$2:$Y$9,2) + K592*VLOOKUP(J592,VALIDATIONS!$AA$2:$AB$6,2)          )</f>
        <v/>
      </c>
      <c r="N592" s="113"/>
    </row>
    <row r="593" spans="1:14" x14ac:dyDescent="0.25">
      <c r="A593" s="116"/>
      <c r="B593" s="113"/>
      <c r="C593" s="358"/>
      <c r="D593" s="113"/>
      <c r="E593" s="199"/>
      <c r="F593" s="199"/>
      <c r="G593" s="113"/>
      <c r="H593" s="358"/>
      <c r="I593" s="358"/>
      <c r="J593" s="358"/>
      <c r="M593" s="106" t="str">
        <f>IF(OR(H593="",I593="",J593="",K593="",L593=""),"",        L593*VLOOKUP(H593,VALIDATIONS!$X$2:$Y$9,2) + K593*VLOOKUP(J593,VALIDATIONS!$AA$2:$AB$6,2)          )</f>
        <v/>
      </c>
      <c r="N593" s="113"/>
    </row>
    <row r="594" spans="1:14" x14ac:dyDescent="0.25">
      <c r="A594" s="116"/>
      <c r="B594" s="113"/>
      <c r="C594" s="358"/>
      <c r="D594" s="113"/>
      <c r="E594" s="199"/>
      <c r="F594" s="199"/>
      <c r="G594" s="113"/>
      <c r="H594" s="358"/>
      <c r="I594" s="358"/>
      <c r="J594" s="358"/>
      <c r="M594" s="106" t="str">
        <f>IF(OR(H594="",I594="",J594="",K594="",L594=""),"",        L594*VLOOKUP(H594,VALIDATIONS!$X$2:$Y$9,2) + K594*VLOOKUP(J594,VALIDATIONS!$AA$2:$AB$6,2)          )</f>
        <v/>
      </c>
      <c r="N594" s="113"/>
    </row>
    <row r="595" spans="1:14" x14ac:dyDescent="0.25">
      <c r="A595" s="116"/>
      <c r="B595" s="113"/>
      <c r="C595" s="358"/>
      <c r="D595" s="113"/>
      <c r="E595" s="199"/>
      <c r="F595" s="199"/>
      <c r="G595" s="113"/>
      <c r="H595" s="358"/>
      <c r="I595" s="358"/>
      <c r="J595" s="358"/>
      <c r="M595" s="106" t="str">
        <f>IF(OR(H595="",I595="",J595="",K595="",L595=""),"",        L595*VLOOKUP(H595,VALIDATIONS!$X$2:$Y$9,2) + K595*VLOOKUP(J595,VALIDATIONS!$AA$2:$AB$6,2)          )</f>
        <v/>
      </c>
      <c r="N595" s="113"/>
    </row>
    <row r="596" spans="1:14" x14ac:dyDescent="0.25">
      <c r="A596" s="116"/>
      <c r="B596" s="113"/>
      <c r="C596" s="358"/>
      <c r="D596" s="113"/>
      <c r="E596" s="199"/>
      <c r="F596" s="199"/>
      <c r="G596" s="113"/>
      <c r="H596" s="358"/>
      <c r="I596" s="358"/>
      <c r="J596" s="358"/>
      <c r="M596" s="106" t="str">
        <f>IF(OR(H596="",I596="",J596="",K596="",L596=""),"",        L596*VLOOKUP(H596,VALIDATIONS!$X$2:$Y$9,2) + K596*VLOOKUP(J596,VALIDATIONS!$AA$2:$AB$6,2)          )</f>
        <v/>
      </c>
      <c r="N596" s="113"/>
    </row>
    <row r="597" spans="1:14" x14ac:dyDescent="0.25">
      <c r="A597" s="116"/>
      <c r="B597" s="113"/>
      <c r="C597" s="358"/>
      <c r="D597" s="113"/>
      <c r="E597" s="199"/>
      <c r="F597" s="199"/>
      <c r="G597" s="113"/>
      <c r="H597" s="358"/>
      <c r="I597" s="358"/>
      <c r="J597" s="358"/>
      <c r="M597" s="106" t="str">
        <f>IF(OR(H597="",I597="",J597="",K597="",L597=""),"",        L597*VLOOKUP(H597,VALIDATIONS!$X$2:$Y$9,2) + K597*VLOOKUP(J597,VALIDATIONS!$AA$2:$AB$6,2)          )</f>
        <v/>
      </c>
      <c r="N597" s="113"/>
    </row>
    <row r="598" spans="1:14" x14ac:dyDescent="0.25">
      <c r="A598" s="116"/>
      <c r="B598" s="113"/>
      <c r="C598" s="358"/>
      <c r="D598" s="113"/>
      <c r="E598" s="199"/>
      <c r="F598" s="199"/>
      <c r="G598" s="113"/>
      <c r="H598" s="358"/>
      <c r="I598" s="358"/>
      <c r="J598" s="358"/>
      <c r="M598" s="106" t="str">
        <f>IF(OR(H598="",I598="",J598="",K598="",L598=""),"",        L598*VLOOKUP(H598,VALIDATIONS!$X$2:$Y$9,2) + K598*VLOOKUP(J598,VALIDATIONS!$AA$2:$AB$6,2)          )</f>
        <v/>
      </c>
      <c r="N598" s="113"/>
    </row>
    <row r="599" spans="1:14" x14ac:dyDescent="0.25">
      <c r="A599" s="116"/>
      <c r="B599" s="113"/>
      <c r="C599" s="358"/>
      <c r="D599" s="113"/>
      <c r="E599" s="199"/>
      <c r="F599" s="199"/>
      <c r="G599" s="113"/>
      <c r="H599" s="358"/>
      <c r="I599" s="358"/>
      <c r="J599" s="358"/>
      <c r="M599" s="106" t="str">
        <f>IF(OR(H599="",I599="",J599="",K599="",L599=""),"",        L599*VLOOKUP(H599,VALIDATIONS!$X$2:$Y$9,2) + K599*VLOOKUP(J599,VALIDATIONS!$AA$2:$AB$6,2)          )</f>
        <v/>
      </c>
      <c r="N599" s="113"/>
    </row>
    <row r="600" spans="1:14" x14ac:dyDescent="0.25">
      <c r="A600" s="116"/>
      <c r="B600" s="113"/>
      <c r="C600" s="358"/>
      <c r="D600" s="113"/>
      <c r="E600" s="199"/>
      <c r="F600" s="199"/>
      <c r="G600" s="113"/>
      <c r="H600" s="358"/>
      <c r="I600" s="358"/>
      <c r="J600" s="358"/>
      <c r="M600" s="106" t="str">
        <f>IF(OR(H600="",I600="",J600="",K600="",L600=""),"",        L600*VLOOKUP(H600,VALIDATIONS!$X$2:$Y$9,2) + K600*VLOOKUP(J600,VALIDATIONS!$AA$2:$AB$6,2)          )</f>
        <v/>
      </c>
      <c r="N600" s="113"/>
    </row>
    <row r="601" spans="1:14" x14ac:dyDescent="0.25">
      <c r="A601" s="116"/>
      <c r="B601" s="113"/>
      <c r="C601" s="358"/>
      <c r="D601" s="113"/>
      <c r="E601" s="199"/>
      <c r="F601" s="199"/>
      <c r="G601" s="113"/>
      <c r="H601" s="358"/>
      <c r="I601" s="358"/>
      <c r="J601" s="358"/>
      <c r="M601" s="106" t="str">
        <f>IF(OR(H601="",I601="",J601="",K601="",L601=""),"",        L601*VLOOKUP(H601,VALIDATIONS!$X$2:$Y$9,2) + K601*VLOOKUP(J601,VALIDATIONS!$AA$2:$AB$6,2)          )</f>
        <v/>
      </c>
      <c r="N601" s="113"/>
    </row>
    <row r="602" spans="1:14" x14ac:dyDescent="0.25">
      <c r="A602" s="116"/>
      <c r="B602" s="113"/>
      <c r="C602" s="358"/>
      <c r="D602" s="113"/>
      <c r="E602" s="199"/>
      <c r="F602" s="199"/>
      <c r="G602" s="113"/>
      <c r="H602" s="358"/>
      <c r="I602" s="358"/>
      <c r="J602" s="358"/>
      <c r="M602" s="106" t="str">
        <f>IF(OR(H602="",I602="",J602="",K602="",L602=""),"",        L602*VLOOKUP(H602,VALIDATIONS!$X$2:$Y$9,2) + K602*VLOOKUP(J602,VALIDATIONS!$AA$2:$AB$6,2)          )</f>
        <v/>
      </c>
      <c r="N602" s="113"/>
    </row>
    <row r="603" spans="1:14" x14ac:dyDescent="0.25">
      <c r="A603" s="116"/>
      <c r="B603" s="113"/>
      <c r="C603" s="358"/>
      <c r="D603" s="113"/>
      <c r="E603" s="199"/>
      <c r="F603" s="199"/>
      <c r="G603" s="113"/>
      <c r="H603" s="358"/>
      <c r="I603" s="358"/>
      <c r="J603" s="358"/>
      <c r="M603" s="106" t="str">
        <f>IF(OR(H603="",I603="",J603="",K603="",L603=""),"",        L603*VLOOKUP(H603,VALIDATIONS!$X$2:$Y$9,2) + K603*VLOOKUP(J603,VALIDATIONS!$AA$2:$AB$6,2)          )</f>
        <v/>
      </c>
      <c r="N603" s="113"/>
    </row>
    <row r="604" spans="1:14" x14ac:dyDescent="0.25">
      <c r="A604" s="116"/>
      <c r="B604" s="113"/>
      <c r="C604" s="358"/>
      <c r="D604" s="113"/>
      <c r="E604" s="199"/>
      <c r="F604" s="199"/>
      <c r="G604" s="113"/>
      <c r="H604" s="358"/>
      <c r="I604" s="358"/>
      <c r="J604" s="358"/>
      <c r="M604" s="106" t="str">
        <f>IF(OR(H604="",I604="",J604="",K604="",L604=""),"",        L604*VLOOKUP(H604,VALIDATIONS!$X$2:$Y$9,2) + K604*VLOOKUP(J604,VALIDATIONS!$AA$2:$AB$6,2)          )</f>
        <v/>
      </c>
      <c r="N604" s="113"/>
    </row>
    <row r="605" spans="1:14" x14ac:dyDescent="0.25">
      <c r="A605" s="116"/>
      <c r="B605" s="113"/>
      <c r="C605" s="358"/>
      <c r="D605" s="113"/>
      <c r="E605" s="199"/>
      <c r="F605" s="199"/>
      <c r="G605" s="113"/>
      <c r="H605" s="358"/>
      <c r="I605" s="358"/>
      <c r="J605" s="358"/>
      <c r="M605" s="106" t="str">
        <f>IF(OR(H605="",I605="",J605="",K605="",L605=""),"",        L605*VLOOKUP(H605,VALIDATIONS!$X$2:$Y$9,2) + K605*VLOOKUP(J605,VALIDATIONS!$AA$2:$AB$6,2)          )</f>
        <v/>
      </c>
      <c r="N605" s="113"/>
    </row>
    <row r="606" spans="1:14" x14ac:dyDescent="0.25">
      <c r="A606" s="116"/>
      <c r="B606" s="113"/>
      <c r="C606" s="358"/>
      <c r="D606" s="113"/>
      <c r="E606" s="199"/>
      <c r="F606" s="199"/>
      <c r="G606" s="113"/>
      <c r="H606" s="358"/>
      <c r="I606" s="358"/>
      <c r="J606" s="358"/>
      <c r="M606" s="106" t="str">
        <f>IF(OR(H606="",I606="",J606="",K606="",L606=""),"",        L606*VLOOKUP(H606,VALIDATIONS!$X$2:$Y$9,2) + K606*VLOOKUP(J606,VALIDATIONS!$AA$2:$AB$6,2)          )</f>
        <v/>
      </c>
      <c r="N606" s="113"/>
    </row>
    <row r="607" spans="1:14" x14ac:dyDescent="0.25">
      <c r="A607" s="116"/>
      <c r="B607" s="113"/>
      <c r="C607" s="358"/>
      <c r="D607" s="113"/>
      <c r="E607" s="199"/>
      <c r="F607" s="199"/>
      <c r="G607" s="113"/>
      <c r="H607" s="358"/>
      <c r="I607" s="358"/>
      <c r="J607" s="358"/>
      <c r="M607" s="106" t="str">
        <f>IF(OR(H607="",I607="",J607="",K607="",L607=""),"",        L607*VLOOKUP(H607,VALIDATIONS!$X$2:$Y$9,2) + K607*VLOOKUP(J607,VALIDATIONS!$AA$2:$AB$6,2)          )</f>
        <v/>
      </c>
      <c r="N607" s="113"/>
    </row>
    <row r="608" spans="1:14" x14ac:dyDescent="0.25">
      <c r="A608" s="116"/>
      <c r="B608" s="113"/>
      <c r="C608" s="358"/>
      <c r="D608" s="113"/>
      <c r="E608" s="199"/>
      <c r="F608" s="199"/>
      <c r="G608" s="113"/>
      <c r="H608" s="358"/>
      <c r="I608" s="358"/>
      <c r="J608" s="358"/>
      <c r="M608" s="106" t="str">
        <f>IF(OR(H608="",I608="",J608="",K608="",L608=""),"",        L608*VLOOKUP(H608,VALIDATIONS!$X$2:$Y$9,2) + K608*VLOOKUP(J608,VALIDATIONS!$AA$2:$AB$6,2)          )</f>
        <v/>
      </c>
      <c r="N608" s="113"/>
    </row>
    <row r="609" spans="1:14" x14ac:dyDescent="0.25">
      <c r="A609" s="116"/>
      <c r="B609" s="113"/>
      <c r="C609" s="358"/>
      <c r="D609" s="113"/>
      <c r="E609" s="199"/>
      <c r="F609" s="199"/>
      <c r="G609" s="113"/>
      <c r="H609" s="358"/>
      <c r="I609" s="358"/>
      <c r="J609" s="358"/>
      <c r="M609" s="106" t="str">
        <f>IF(OR(H609="",I609="",J609="",K609="",L609=""),"",        L609*VLOOKUP(H609,VALIDATIONS!$X$2:$Y$9,2) + K609*VLOOKUP(J609,VALIDATIONS!$AA$2:$AB$6,2)          )</f>
        <v/>
      </c>
      <c r="N609" s="113"/>
    </row>
    <row r="610" spans="1:14" x14ac:dyDescent="0.25">
      <c r="A610" s="116"/>
      <c r="B610" s="113"/>
      <c r="C610" s="358"/>
      <c r="D610" s="113"/>
      <c r="E610" s="199"/>
      <c r="F610" s="199"/>
      <c r="G610" s="113"/>
      <c r="H610" s="358"/>
      <c r="I610" s="358"/>
      <c r="J610" s="358"/>
      <c r="M610" s="106" t="str">
        <f>IF(OR(H610="",I610="",J610="",K610="",L610=""),"",        L610*VLOOKUP(H610,VALIDATIONS!$X$2:$Y$9,2) + K610*VLOOKUP(J610,VALIDATIONS!$AA$2:$AB$6,2)          )</f>
        <v/>
      </c>
      <c r="N610" s="113"/>
    </row>
    <row r="611" spans="1:14" x14ac:dyDescent="0.25">
      <c r="A611" s="116"/>
      <c r="B611" s="113"/>
      <c r="C611" s="358"/>
      <c r="D611" s="113"/>
      <c r="E611" s="199"/>
      <c r="F611" s="199"/>
      <c r="G611" s="113"/>
      <c r="H611" s="358"/>
      <c r="I611" s="358"/>
      <c r="J611" s="358"/>
      <c r="M611" s="106" t="str">
        <f>IF(OR(H611="",I611="",J611="",K611="",L611=""),"",        L611*VLOOKUP(H611,VALIDATIONS!$X$2:$Y$9,2) + K611*VLOOKUP(J611,VALIDATIONS!$AA$2:$AB$6,2)          )</f>
        <v/>
      </c>
      <c r="N611" s="113"/>
    </row>
    <row r="612" spans="1:14" x14ac:dyDescent="0.25">
      <c r="A612" s="116"/>
      <c r="B612" s="113"/>
      <c r="C612" s="358"/>
      <c r="D612" s="113"/>
      <c r="E612" s="199"/>
      <c r="F612" s="199"/>
      <c r="G612" s="113"/>
      <c r="H612" s="358"/>
      <c r="I612" s="358"/>
      <c r="J612" s="358"/>
      <c r="M612" s="106" t="str">
        <f>IF(OR(H612="",I612="",J612="",K612="",L612=""),"",        L612*VLOOKUP(H612,VALIDATIONS!$X$2:$Y$9,2) + K612*VLOOKUP(J612,VALIDATIONS!$AA$2:$AB$6,2)          )</f>
        <v/>
      </c>
      <c r="N612" s="113"/>
    </row>
    <row r="613" spans="1:14" x14ac:dyDescent="0.25">
      <c r="A613" s="116"/>
      <c r="B613" s="113"/>
      <c r="C613" s="358"/>
      <c r="D613" s="113"/>
      <c r="E613" s="199"/>
      <c r="F613" s="199"/>
      <c r="G613" s="113"/>
      <c r="H613" s="358"/>
      <c r="I613" s="358"/>
      <c r="J613" s="358"/>
      <c r="M613" s="106" t="str">
        <f>IF(OR(H613="",I613="",J613="",K613="",L613=""),"",        L613*VLOOKUP(H613,VALIDATIONS!$X$2:$Y$9,2) + K613*VLOOKUP(J613,VALIDATIONS!$AA$2:$AB$6,2)          )</f>
        <v/>
      </c>
      <c r="N613" s="113"/>
    </row>
    <row r="614" spans="1:14" x14ac:dyDescent="0.25">
      <c r="A614" s="116"/>
      <c r="B614" s="113"/>
      <c r="C614" s="358"/>
      <c r="D614" s="113"/>
      <c r="E614" s="199"/>
      <c r="F614" s="199"/>
      <c r="G614" s="113"/>
      <c r="H614" s="358"/>
      <c r="I614" s="358"/>
      <c r="J614" s="358"/>
      <c r="M614" s="106" t="str">
        <f>IF(OR(H614="",I614="",J614="",K614="",L614=""),"",        L614*VLOOKUP(H614,VALIDATIONS!$X$2:$Y$9,2) + K614*VLOOKUP(J614,VALIDATIONS!$AA$2:$AB$6,2)          )</f>
        <v/>
      </c>
      <c r="N614" s="113"/>
    </row>
    <row r="615" spans="1:14" x14ac:dyDescent="0.25">
      <c r="A615" s="116"/>
      <c r="B615" s="113"/>
      <c r="C615" s="358"/>
      <c r="D615" s="113"/>
      <c r="E615" s="199"/>
      <c r="F615" s="199"/>
      <c r="G615" s="113"/>
      <c r="H615" s="358"/>
      <c r="I615" s="358"/>
      <c r="J615" s="358"/>
      <c r="M615" s="106" t="str">
        <f>IF(OR(H615="",I615="",J615="",K615="",L615=""),"",        L615*VLOOKUP(H615,VALIDATIONS!$X$2:$Y$9,2) + K615*VLOOKUP(J615,VALIDATIONS!$AA$2:$AB$6,2)          )</f>
        <v/>
      </c>
      <c r="N615" s="113"/>
    </row>
    <row r="616" spans="1:14" x14ac:dyDescent="0.25">
      <c r="A616" s="116"/>
      <c r="B616" s="113"/>
      <c r="C616" s="358"/>
      <c r="D616" s="113"/>
      <c r="E616" s="199"/>
      <c r="F616" s="199"/>
      <c r="G616" s="113"/>
      <c r="H616" s="358"/>
      <c r="I616" s="358"/>
      <c r="J616" s="358"/>
      <c r="M616" s="106" t="str">
        <f>IF(OR(H616="",I616="",J616="",K616="",L616=""),"",        L616*VLOOKUP(H616,VALIDATIONS!$X$2:$Y$9,2) + K616*VLOOKUP(J616,VALIDATIONS!$AA$2:$AB$6,2)          )</f>
        <v/>
      </c>
      <c r="N616" s="113"/>
    </row>
    <row r="617" spans="1:14" x14ac:dyDescent="0.25">
      <c r="A617" s="116"/>
      <c r="B617" s="113"/>
      <c r="C617" s="358"/>
      <c r="D617" s="113"/>
      <c r="E617" s="199"/>
      <c r="F617" s="199"/>
      <c r="G617" s="113"/>
      <c r="H617" s="358"/>
      <c r="I617" s="358"/>
      <c r="J617" s="358"/>
      <c r="M617" s="106" t="str">
        <f>IF(OR(H617="",I617="",J617="",K617="",L617=""),"",        L617*VLOOKUP(H617,VALIDATIONS!$X$2:$Y$9,2) + K617*VLOOKUP(J617,VALIDATIONS!$AA$2:$AB$6,2)          )</f>
        <v/>
      </c>
      <c r="N617" s="113"/>
    </row>
    <row r="618" spans="1:14" x14ac:dyDescent="0.25">
      <c r="A618" s="116"/>
      <c r="B618" s="113"/>
      <c r="C618" s="358"/>
      <c r="D618" s="113"/>
      <c r="E618" s="199"/>
      <c r="F618" s="199"/>
      <c r="G618" s="113"/>
      <c r="H618" s="358"/>
      <c r="I618" s="358"/>
      <c r="J618" s="358"/>
      <c r="M618" s="106" t="str">
        <f>IF(OR(H618="",I618="",J618="",K618="",L618=""),"",        L618*VLOOKUP(H618,VALIDATIONS!$X$2:$Y$9,2) + K618*VLOOKUP(J618,VALIDATIONS!$AA$2:$AB$6,2)          )</f>
        <v/>
      </c>
      <c r="N618" s="113"/>
    </row>
    <row r="619" spans="1:14" x14ac:dyDescent="0.25">
      <c r="A619" s="116"/>
      <c r="B619" s="113"/>
      <c r="C619" s="358"/>
      <c r="D619" s="113"/>
      <c r="E619" s="199"/>
      <c r="F619" s="199"/>
      <c r="G619" s="113"/>
      <c r="H619" s="358"/>
      <c r="I619" s="358"/>
      <c r="J619" s="358"/>
      <c r="M619" s="106" t="str">
        <f>IF(OR(H619="",I619="",J619="",K619="",L619=""),"",        L619*VLOOKUP(H619,VALIDATIONS!$X$2:$Y$9,2) + K619*VLOOKUP(J619,VALIDATIONS!$AA$2:$AB$6,2)          )</f>
        <v/>
      </c>
      <c r="N619" s="113"/>
    </row>
    <row r="620" spans="1:14" x14ac:dyDescent="0.25">
      <c r="A620" s="116"/>
      <c r="B620" s="113"/>
      <c r="C620" s="358"/>
      <c r="D620" s="113"/>
      <c r="E620" s="199"/>
      <c r="F620" s="199"/>
      <c r="G620" s="113"/>
      <c r="H620" s="358"/>
      <c r="I620" s="358"/>
      <c r="J620" s="358"/>
      <c r="M620" s="106" t="str">
        <f>IF(OR(H620="",I620="",J620="",K620="",L620=""),"",        L620*VLOOKUP(H620,VALIDATIONS!$X$2:$Y$9,2) + K620*VLOOKUP(J620,VALIDATIONS!$AA$2:$AB$6,2)          )</f>
        <v/>
      </c>
      <c r="N620" s="113"/>
    </row>
    <row r="621" spans="1:14" x14ac:dyDescent="0.25">
      <c r="A621" s="116"/>
      <c r="B621" s="113"/>
      <c r="C621" s="358"/>
      <c r="D621" s="113"/>
      <c r="E621" s="199"/>
      <c r="F621" s="199"/>
      <c r="G621" s="113"/>
      <c r="H621" s="358"/>
      <c r="I621" s="358"/>
      <c r="J621" s="358"/>
      <c r="M621" s="106" t="str">
        <f>IF(OR(H621="",I621="",J621="",K621="",L621=""),"",        L621*VLOOKUP(H621,VALIDATIONS!$X$2:$Y$9,2) + K621*VLOOKUP(J621,VALIDATIONS!$AA$2:$AB$6,2)          )</f>
        <v/>
      </c>
      <c r="N621" s="113"/>
    </row>
    <row r="622" spans="1:14" x14ac:dyDescent="0.25">
      <c r="A622" s="116"/>
      <c r="B622" s="113"/>
      <c r="C622" s="358"/>
      <c r="D622" s="113"/>
      <c r="E622" s="199"/>
      <c r="F622" s="199"/>
      <c r="G622" s="113"/>
      <c r="H622" s="358"/>
      <c r="I622" s="358"/>
      <c r="J622" s="358"/>
      <c r="M622" s="106" t="str">
        <f>IF(OR(H622="",I622="",J622="",K622="",L622=""),"",        L622*VLOOKUP(H622,VALIDATIONS!$X$2:$Y$9,2) + K622*VLOOKUP(J622,VALIDATIONS!$AA$2:$AB$6,2)          )</f>
        <v/>
      </c>
      <c r="N622" s="113"/>
    </row>
    <row r="623" spans="1:14" x14ac:dyDescent="0.25">
      <c r="A623" s="116"/>
      <c r="B623" s="113"/>
      <c r="C623" s="358"/>
      <c r="D623" s="113"/>
      <c r="E623" s="199"/>
      <c r="F623" s="199"/>
      <c r="G623" s="113"/>
      <c r="H623" s="358"/>
      <c r="I623" s="358"/>
      <c r="J623" s="358"/>
      <c r="M623" s="106" t="str">
        <f>IF(OR(H623="",I623="",J623="",K623="",L623=""),"",        L623*VLOOKUP(H623,VALIDATIONS!$X$2:$Y$9,2) + K623*VLOOKUP(J623,VALIDATIONS!$AA$2:$AB$6,2)          )</f>
        <v/>
      </c>
      <c r="N623" s="113"/>
    </row>
    <row r="624" spans="1:14" x14ac:dyDescent="0.25">
      <c r="A624" s="116"/>
      <c r="B624" s="113"/>
      <c r="C624" s="358"/>
      <c r="D624" s="113"/>
      <c r="E624" s="199"/>
      <c r="F624" s="199"/>
      <c r="G624" s="113"/>
      <c r="H624" s="358"/>
      <c r="I624" s="358"/>
      <c r="J624" s="358"/>
      <c r="M624" s="106" t="str">
        <f>IF(OR(H624="",I624="",J624="",K624="",L624=""),"",        L624*VLOOKUP(H624,VALIDATIONS!$X$2:$Y$9,2) + K624*VLOOKUP(J624,VALIDATIONS!$AA$2:$AB$6,2)          )</f>
        <v/>
      </c>
      <c r="N624" s="113"/>
    </row>
    <row r="625" spans="1:14" x14ac:dyDescent="0.25">
      <c r="A625" s="116"/>
      <c r="B625" s="113"/>
      <c r="C625" s="358"/>
      <c r="D625" s="113"/>
      <c r="E625" s="199"/>
      <c r="F625" s="199"/>
      <c r="G625" s="113"/>
      <c r="H625" s="358"/>
      <c r="I625" s="358"/>
      <c r="J625" s="358"/>
      <c r="M625" s="106" t="str">
        <f>IF(OR(H625="",I625="",J625="",K625="",L625=""),"",        L625*VLOOKUP(H625,VALIDATIONS!$X$2:$Y$9,2) + K625*VLOOKUP(J625,VALIDATIONS!$AA$2:$AB$6,2)          )</f>
        <v/>
      </c>
      <c r="N625" s="113"/>
    </row>
    <row r="626" spans="1:14" x14ac:dyDescent="0.25">
      <c r="A626" s="116"/>
      <c r="B626" s="113"/>
      <c r="C626" s="358"/>
      <c r="D626" s="113"/>
      <c r="E626" s="199"/>
      <c r="F626" s="199"/>
      <c r="G626" s="113"/>
      <c r="H626" s="358"/>
      <c r="I626" s="358"/>
      <c r="J626" s="358"/>
      <c r="M626" s="106" t="str">
        <f>IF(OR(H626="",I626="",J626="",K626="",L626=""),"",        L626*VLOOKUP(H626,VALIDATIONS!$X$2:$Y$9,2) + K626*VLOOKUP(J626,VALIDATIONS!$AA$2:$AB$6,2)          )</f>
        <v/>
      </c>
      <c r="N626" s="113"/>
    </row>
    <row r="627" spans="1:14" x14ac:dyDescent="0.25">
      <c r="A627" s="116"/>
      <c r="B627" s="113"/>
      <c r="C627" s="358"/>
      <c r="D627" s="113"/>
      <c r="E627" s="199"/>
      <c r="F627" s="199"/>
      <c r="G627" s="113"/>
      <c r="H627" s="358"/>
      <c r="I627" s="358"/>
      <c r="J627" s="358"/>
      <c r="M627" s="106" t="str">
        <f>IF(OR(H627="",I627="",J627="",K627="",L627=""),"",        L627*VLOOKUP(H627,VALIDATIONS!$X$2:$Y$9,2) + K627*VLOOKUP(J627,VALIDATIONS!$AA$2:$AB$6,2)          )</f>
        <v/>
      </c>
      <c r="N627" s="113"/>
    </row>
    <row r="628" spans="1:14" x14ac:dyDescent="0.25">
      <c r="A628" s="116"/>
      <c r="B628" s="113"/>
      <c r="C628" s="358"/>
      <c r="D628" s="113"/>
      <c r="E628" s="199"/>
      <c r="F628" s="199"/>
      <c r="G628" s="113"/>
      <c r="H628" s="358"/>
      <c r="I628" s="358"/>
      <c r="J628" s="358"/>
      <c r="M628" s="106" t="str">
        <f>IF(OR(H628="",I628="",J628="",K628="",L628=""),"",        L628*VLOOKUP(H628,VALIDATIONS!$X$2:$Y$9,2) + K628*VLOOKUP(J628,VALIDATIONS!$AA$2:$AB$6,2)          )</f>
        <v/>
      </c>
      <c r="N628" s="113"/>
    </row>
    <row r="629" spans="1:14" x14ac:dyDescent="0.25">
      <c r="A629" s="116"/>
      <c r="B629" s="113"/>
      <c r="C629" s="358"/>
      <c r="D629" s="113"/>
      <c r="E629" s="199"/>
      <c r="F629" s="199"/>
      <c r="G629" s="113"/>
      <c r="H629" s="358"/>
      <c r="I629" s="358"/>
      <c r="J629" s="358"/>
      <c r="M629" s="106" t="str">
        <f>IF(OR(H629="",I629="",J629="",K629="",L629=""),"",        L629*VLOOKUP(H629,VALIDATIONS!$X$2:$Y$9,2) + K629*VLOOKUP(J629,VALIDATIONS!$AA$2:$AB$6,2)          )</f>
        <v/>
      </c>
      <c r="N629" s="113"/>
    </row>
    <row r="630" spans="1:14" x14ac:dyDescent="0.25">
      <c r="A630" s="116"/>
      <c r="B630" s="113"/>
      <c r="C630" s="358"/>
      <c r="D630" s="113"/>
      <c r="E630" s="199"/>
      <c r="F630" s="199"/>
      <c r="G630" s="113"/>
      <c r="H630" s="358"/>
      <c r="I630" s="358"/>
      <c r="J630" s="358"/>
      <c r="M630" s="106" t="str">
        <f>IF(OR(H630="",I630="",J630="",K630="",L630=""),"",        L630*VLOOKUP(H630,VALIDATIONS!$X$2:$Y$9,2) + K630*VLOOKUP(J630,VALIDATIONS!$AA$2:$AB$6,2)          )</f>
        <v/>
      </c>
      <c r="N630" s="113"/>
    </row>
    <row r="631" spans="1:14" x14ac:dyDescent="0.25">
      <c r="A631" s="116"/>
      <c r="B631" s="113"/>
      <c r="C631" s="358"/>
      <c r="D631" s="113"/>
      <c r="E631" s="199"/>
      <c r="F631" s="199"/>
      <c r="G631" s="113"/>
      <c r="H631" s="358"/>
      <c r="I631" s="358"/>
      <c r="J631" s="358"/>
      <c r="M631" s="106" t="str">
        <f>IF(OR(H631="",I631="",J631="",K631="",L631=""),"",        L631*VLOOKUP(H631,VALIDATIONS!$X$2:$Y$9,2) + K631*VLOOKUP(J631,VALIDATIONS!$AA$2:$AB$6,2)          )</f>
        <v/>
      </c>
      <c r="N631" s="113"/>
    </row>
    <row r="632" spans="1:14" x14ac:dyDescent="0.25">
      <c r="A632" s="116"/>
      <c r="B632" s="113"/>
      <c r="C632" s="358"/>
      <c r="D632" s="113"/>
      <c r="E632" s="199"/>
      <c r="F632" s="199"/>
      <c r="G632" s="113"/>
      <c r="H632" s="358"/>
      <c r="I632" s="358"/>
      <c r="J632" s="358"/>
      <c r="M632" s="106" t="str">
        <f>IF(OR(H632="",I632="",J632="",K632="",L632=""),"",        L632*VLOOKUP(H632,VALIDATIONS!$X$2:$Y$9,2) + K632*VLOOKUP(J632,VALIDATIONS!$AA$2:$AB$6,2)          )</f>
        <v/>
      </c>
      <c r="N632" s="113"/>
    </row>
    <row r="633" spans="1:14" x14ac:dyDescent="0.25">
      <c r="A633" s="116"/>
      <c r="B633" s="113"/>
      <c r="C633" s="358"/>
      <c r="D633" s="113"/>
      <c r="E633" s="199"/>
      <c r="F633" s="199"/>
      <c r="G633" s="113"/>
      <c r="H633" s="358"/>
      <c r="I633" s="358"/>
      <c r="J633" s="358"/>
      <c r="M633" s="106" t="str">
        <f>IF(OR(H633="",I633="",J633="",K633="",L633=""),"",        L633*VLOOKUP(H633,VALIDATIONS!$X$2:$Y$9,2) + K633*VLOOKUP(J633,VALIDATIONS!$AA$2:$AB$6,2)          )</f>
        <v/>
      </c>
      <c r="N633" s="113"/>
    </row>
    <row r="634" spans="1:14" x14ac:dyDescent="0.25">
      <c r="A634" s="116"/>
      <c r="B634" s="113"/>
      <c r="C634" s="358"/>
      <c r="D634" s="113"/>
      <c r="E634" s="199"/>
      <c r="F634" s="199"/>
      <c r="G634" s="113"/>
      <c r="H634" s="358"/>
      <c r="I634" s="358"/>
      <c r="J634" s="358"/>
      <c r="M634" s="106" t="str">
        <f>IF(OR(H634="",I634="",J634="",K634="",L634=""),"",        L634*VLOOKUP(H634,VALIDATIONS!$X$2:$Y$9,2) + K634*VLOOKUP(J634,VALIDATIONS!$AA$2:$AB$6,2)          )</f>
        <v/>
      </c>
      <c r="N634" s="113"/>
    </row>
    <row r="635" spans="1:14" x14ac:dyDescent="0.25">
      <c r="A635" s="116"/>
      <c r="B635" s="113"/>
      <c r="C635" s="358"/>
      <c r="D635" s="113"/>
      <c r="E635" s="199"/>
      <c r="F635" s="199"/>
      <c r="G635" s="113"/>
      <c r="H635" s="358"/>
      <c r="I635" s="358"/>
      <c r="J635" s="358"/>
      <c r="M635" s="106" t="str">
        <f>IF(OR(H635="",I635="",J635="",K635="",L635=""),"",        L635*VLOOKUP(H635,VALIDATIONS!$X$2:$Y$9,2) + K635*VLOOKUP(J635,VALIDATIONS!$AA$2:$AB$6,2)          )</f>
        <v/>
      </c>
      <c r="N635" s="113"/>
    </row>
    <row r="636" spans="1:14" x14ac:dyDescent="0.25">
      <c r="A636" s="116"/>
      <c r="B636" s="113"/>
      <c r="C636" s="358"/>
      <c r="D636" s="113"/>
      <c r="E636" s="199"/>
      <c r="F636" s="199"/>
      <c r="G636" s="113"/>
      <c r="H636" s="358"/>
      <c r="I636" s="358"/>
      <c r="J636" s="358"/>
      <c r="M636" s="106" t="str">
        <f>IF(OR(H636="",I636="",J636="",K636="",L636=""),"",        L636*VLOOKUP(H636,VALIDATIONS!$X$2:$Y$9,2) + K636*VLOOKUP(J636,VALIDATIONS!$AA$2:$AB$6,2)          )</f>
        <v/>
      </c>
      <c r="N636" s="113"/>
    </row>
    <row r="637" spans="1:14" x14ac:dyDescent="0.25">
      <c r="A637" s="116"/>
      <c r="B637" s="113"/>
      <c r="C637" s="358"/>
      <c r="D637" s="113"/>
      <c r="E637" s="199"/>
      <c r="F637" s="199"/>
      <c r="G637" s="113"/>
      <c r="H637" s="358"/>
      <c r="I637" s="358"/>
      <c r="J637" s="358"/>
      <c r="M637" s="106" t="str">
        <f>IF(OR(H637="",I637="",J637="",K637="",L637=""),"",        L637*VLOOKUP(H637,VALIDATIONS!$X$2:$Y$9,2) + K637*VLOOKUP(J637,VALIDATIONS!$AA$2:$AB$6,2)          )</f>
        <v/>
      </c>
      <c r="N637" s="113"/>
    </row>
    <row r="638" spans="1:14" x14ac:dyDescent="0.25">
      <c r="A638" s="116"/>
      <c r="B638" s="113"/>
      <c r="C638" s="358"/>
      <c r="D638" s="113"/>
      <c r="E638" s="199"/>
      <c r="F638" s="199"/>
      <c r="G638" s="113"/>
      <c r="H638" s="358"/>
      <c r="I638" s="358"/>
      <c r="J638" s="358"/>
      <c r="M638" s="106" t="str">
        <f>IF(OR(H638="",I638="",J638="",K638="",L638=""),"",        L638*VLOOKUP(H638,VALIDATIONS!$X$2:$Y$9,2) + K638*VLOOKUP(J638,VALIDATIONS!$AA$2:$AB$6,2)          )</f>
        <v/>
      </c>
      <c r="N638" s="113"/>
    </row>
    <row r="639" spans="1:14" x14ac:dyDescent="0.25">
      <c r="A639" s="116"/>
      <c r="B639" s="113"/>
      <c r="C639" s="358"/>
      <c r="D639" s="113"/>
      <c r="E639" s="199"/>
      <c r="F639" s="199"/>
      <c r="G639" s="113"/>
      <c r="H639" s="358"/>
      <c r="I639" s="358"/>
      <c r="J639" s="358"/>
      <c r="M639" s="106" t="str">
        <f>IF(OR(H639="",I639="",J639="",K639="",L639=""),"",        L639*VLOOKUP(H639,VALIDATIONS!$X$2:$Y$9,2) + K639*VLOOKUP(J639,VALIDATIONS!$AA$2:$AB$6,2)          )</f>
        <v/>
      </c>
      <c r="N639" s="113"/>
    </row>
    <row r="640" spans="1:14" x14ac:dyDescent="0.25">
      <c r="A640" s="116"/>
      <c r="B640" s="113"/>
      <c r="C640" s="358"/>
      <c r="D640" s="113"/>
      <c r="E640" s="199"/>
      <c r="F640" s="199"/>
      <c r="G640" s="113"/>
      <c r="H640" s="358"/>
      <c r="I640" s="358"/>
      <c r="J640" s="358"/>
      <c r="M640" s="106" t="str">
        <f>IF(OR(H640="",I640="",J640="",K640="",L640=""),"",        L640*VLOOKUP(H640,VALIDATIONS!$X$2:$Y$9,2) + K640*VLOOKUP(J640,VALIDATIONS!$AA$2:$AB$6,2)          )</f>
        <v/>
      </c>
      <c r="N640" s="113"/>
    </row>
    <row r="641" spans="1:14" x14ac:dyDescent="0.25">
      <c r="A641" s="116"/>
      <c r="B641" s="113"/>
      <c r="C641" s="358"/>
      <c r="D641" s="113"/>
      <c r="E641" s="199"/>
      <c r="F641" s="199"/>
      <c r="G641" s="113"/>
      <c r="H641" s="358"/>
      <c r="I641" s="358"/>
      <c r="J641" s="358"/>
      <c r="M641" s="106" t="str">
        <f>IF(OR(H641="",I641="",J641="",K641="",L641=""),"",        L641*VLOOKUP(H641,VALIDATIONS!$X$2:$Y$9,2) + K641*VLOOKUP(J641,VALIDATIONS!$AA$2:$AB$6,2)          )</f>
        <v/>
      </c>
      <c r="N641" s="113"/>
    </row>
    <row r="642" spans="1:14" x14ac:dyDescent="0.25">
      <c r="A642" s="116"/>
      <c r="B642" s="113"/>
      <c r="C642" s="358"/>
      <c r="D642" s="113"/>
      <c r="E642" s="199"/>
      <c r="F642" s="199"/>
      <c r="G642" s="113"/>
      <c r="H642" s="358"/>
      <c r="I642" s="358"/>
      <c r="J642" s="358"/>
      <c r="M642" s="106" t="str">
        <f>IF(OR(H642="",I642="",J642="",K642="",L642=""),"",        L642*VLOOKUP(H642,VALIDATIONS!$X$2:$Y$9,2) + K642*VLOOKUP(J642,VALIDATIONS!$AA$2:$AB$6,2)          )</f>
        <v/>
      </c>
      <c r="N642" s="113"/>
    </row>
    <row r="643" spans="1:14" x14ac:dyDescent="0.25">
      <c r="A643" s="116"/>
      <c r="B643" s="113"/>
      <c r="C643" s="358"/>
      <c r="D643" s="113"/>
      <c r="E643" s="199"/>
      <c r="F643" s="199"/>
      <c r="G643" s="113"/>
      <c r="H643" s="358"/>
      <c r="I643" s="358"/>
      <c r="J643" s="358"/>
      <c r="M643" s="106" t="str">
        <f>IF(OR(H643="",I643="",J643="",K643="",L643=""),"",        L643*VLOOKUP(H643,VALIDATIONS!$X$2:$Y$9,2) + K643*VLOOKUP(J643,VALIDATIONS!$AA$2:$AB$6,2)          )</f>
        <v/>
      </c>
      <c r="N643" s="113"/>
    </row>
    <row r="644" spans="1:14" x14ac:dyDescent="0.25">
      <c r="A644" s="116"/>
      <c r="B644" s="113"/>
      <c r="C644" s="358"/>
      <c r="D644" s="113"/>
      <c r="E644" s="199"/>
      <c r="F644" s="199"/>
      <c r="G644" s="113"/>
      <c r="H644" s="358"/>
      <c r="I644" s="358"/>
      <c r="J644" s="358"/>
      <c r="M644" s="106" t="str">
        <f>IF(OR(H644="",I644="",J644="",K644="",L644=""),"",        L644*VLOOKUP(H644,VALIDATIONS!$X$2:$Y$9,2) + K644*VLOOKUP(J644,VALIDATIONS!$AA$2:$AB$6,2)          )</f>
        <v/>
      </c>
      <c r="N644" s="113"/>
    </row>
    <row r="645" spans="1:14" x14ac:dyDescent="0.25">
      <c r="A645" s="116"/>
      <c r="B645" s="113"/>
      <c r="C645" s="358"/>
      <c r="D645" s="113"/>
      <c r="E645" s="199"/>
      <c r="F645" s="199"/>
      <c r="G645" s="113"/>
      <c r="H645" s="358"/>
      <c r="I645" s="358"/>
      <c r="J645" s="358"/>
      <c r="M645" s="106" t="str">
        <f>IF(OR(H645="",I645="",J645="",K645="",L645=""),"",        L645*VLOOKUP(H645,VALIDATIONS!$X$2:$Y$9,2) + K645*VLOOKUP(J645,VALIDATIONS!$AA$2:$AB$6,2)          )</f>
        <v/>
      </c>
      <c r="N645" s="113"/>
    </row>
    <row r="646" spans="1:14" x14ac:dyDescent="0.25">
      <c r="A646" s="116"/>
      <c r="B646" s="113"/>
      <c r="C646" s="358"/>
      <c r="D646" s="113"/>
      <c r="E646" s="199"/>
      <c r="F646" s="199"/>
      <c r="G646" s="113"/>
      <c r="H646" s="358"/>
      <c r="I646" s="358"/>
      <c r="J646" s="358"/>
      <c r="M646" s="106" t="str">
        <f>IF(OR(H646="",I646="",J646="",K646="",L646=""),"",        L646*VLOOKUP(H646,VALIDATIONS!$X$2:$Y$9,2) + K646*VLOOKUP(J646,VALIDATIONS!$AA$2:$AB$6,2)          )</f>
        <v/>
      </c>
      <c r="N646" s="113"/>
    </row>
    <row r="647" spans="1:14" x14ac:dyDescent="0.25">
      <c r="A647" s="116"/>
      <c r="B647" s="113"/>
      <c r="C647" s="358"/>
      <c r="D647" s="113"/>
      <c r="E647" s="199"/>
      <c r="F647" s="199"/>
      <c r="G647" s="113"/>
      <c r="H647" s="358"/>
      <c r="I647" s="358"/>
      <c r="J647" s="358"/>
      <c r="M647" s="106" t="str">
        <f>IF(OR(H647="",I647="",J647="",K647="",L647=""),"",        L647*VLOOKUP(H647,VALIDATIONS!$X$2:$Y$9,2) + K647*VLOOKUP(J647,VALIDATIONS!$AA$2:$AB$6,2)          )</f>
        <v/>
      </c>
      <c r="N647" s="113"/>
    </row>
    <row r="648" spans="1:14" x14ac:dyDescent="0.25">
      <c r="A648" s="116"/>
      <c r="B648" s="113"/>
      <c r="C648" s="358"/>
      <c r="D648" s="113"/>
      <c r="E648" s="199"/>
      <c r="F648" s="199"/>
      <c r="G648" s="113"/>
      <c r="H648" s="358"/>
      <c r="I648" s="358"/>
      <c r="J648" s="358"/>
      <c r="M648" s="106" t="str">
        <f>IF(OR(H648="",I648="",J648="",K648="",L648=""),"",        L648*VLOOKUP(H648,VALIDATIONS!$X$2:$Y$9,2) + K648*VLOOKUP(J648,VALIDATIONS!$AA$2:$AB$6,2)          )</f>
        <v/>
      </c>
      <c r="N648" s="113"/>
    </row>
    <row r="649" spans="1:14" x14ac:dyDescent="0.25">
      <c r="A649" s="116"/>
      <c r="B649" s="113"/>
      <c r="C649" s="358"/>
      <c r="D649" s="113"/>
      <c r="E649" s="199"/>
      <c r="F649" s="199"/>
      <c r="G649" s="113"/>
      <c r="H649" s="358"/>
      <c r="I649" s="358"/>
      <c r="J649" s="358"/>
      <c r="M649" s="106" t="str">
        <f>IF(OR(H649="",I649="",J649="",K649="",L649=""),"",        L649*VLOOKUP(H649,VALIDATIONS!$X$2:$Y$9,2) + K649*VLOOKUP(J649,VALIDATIONS!$AA$2:$AB$6,2)          )</f>
        <v/>
      </c>
      <c r="N649" s="113"/>
    </row>
    <row r="650" spans="1:14" x14ac:dyDescent="0.25">
      <c r="A650" s="116"/>
      <c r="B650" s="113"/>
      <c r="C650" s="358"/>
      <c r="D650" s="113"/>
      <c r="E650" s="199"/>
      <c r="F650" s="199"/>
      <c r="G650" s="113"/>
      <c r="H650" s="358"/>
      <c r="I650" s="358"/>
      <c r="J650" s="358"/>
      <c r="M650" s="106" t="str">
        <f>IF(OR(H650="",I650="",J650="",K650="",L650=""),"",        L650*VLOOKUP(H650,VALIDATIONS!$X$2:$Y$9,2) + K650*VLOOKUP(J650,VALIDATIONS!$AA$2:$AB$6,2)          )</f>
        <v/>
      </c>
      <c r="N650" s="113"/>
    </row>
    <row r="651" spans="1:14" x14ac:dyDescent="0.25">
      <c r="A651" s="116"/>
      <c r="B651" s="113"/>
      <c r="C651" s="358"/>
      <c r="D651" s="113"/>
      <c r="E651" s="199"/>
      <c r="F651" s="199"/>
      <c r="G651" s="113"/>
      <c r="H651" s="358"/>
      <c r="I651" s="358"/>
      <c r="J651" s="358"/>
      <c r="M651" s="106" t="str">
        <f>IF(OR(H651="",I651="",J651="",K651="",L651=""),"",        L651*VLOOKUP(H651,VALIDATIONS!$X$2:$Y$9,2) + K651*VLOOKUP(J651,VALIDATIONS!$AA$2:$AB$6,2)          )</f>
        <v/>
      </c>
      <c r="N651" s="113"/>
    </row>
    <row r="652" spans="1:14" x14ac:dyDescent="0.25">
      <c r="A652" s="116"/>
      <c r="B652" s="113"/>
      <c r="C652" s="358"/>
      <c r="D652" s="113"/>
      <c r="E652" s="199"/>
      <c r="F652" s="199"/>
      <c r="G652" s="113"/>
      <c r="H652" s="358"/>
      <c r="I652" s="358"/>
      <c r="J652" s="358"/>
      <c r="M652" s="106" t="str">
        <f>IF(OR(H652="",I652="",J652="",K652="",L652=""),"",        L652*VLOOKUP(H652,VALIDATIONS!$X$2:$Y$9,2) + K652*VLOOKUP(J652,VALIDATIONS!$AA$2:$AB$6,2)          )</f>
        <v/>
      </c>
      <c r="N652" s="113"/>
    </row>
    <row r="653" spans="1:14" x14ac:dyDescent="0.25">
      <c r="A653" s="116"/>
      <c r="B653" s="113"/>
      <c r="C653" s="358"/>
      <c r="D653" s="113"/>
      <c r="E653" s="199"/>
      <c r="F653" s="199"/>
      <c r="G653" s="113"/>
      <c r="H653" s="358"/>
      <c r="I653" s="358"/>
      <c r="J653" s="358"/>
      <c r="M653" s="106" t="str">
        <f>IF(OR(H653="",I653="",J653="",K653="",L653=""),"",        L653*VLOOKUP(H653,VALIDATIONS!$X$2:$Y$9,2) + K653*VLOOKUP(J653,VALIDATIONS!$AA$2:$AB$6,2)          )</f>
        <v/>
      </c>
      <c r="N653" s="113"/>
    </row>
    <row r="654" spans="1:14" x14ac:dyDescent="0.25">
      <c r="A654" s="116"/>
      <c r="B654" s="113"/>
      <c r="C654" s="358"/>
      <c r="D654" s="113"/>
      <c r="E654" s="199"/>
      <c r="F654" s="199"/>
      <c r="G654" s="113"/>
      <c r="H654" s="358"/>
      <c r="I654" s="358"/>
      <c r="J654" s="358"/>
      <c r="M654" s="106" t="str">
        <f>IF(OR(H654="",I654="",J654="",K654="",L654=""),"",        L654*VLOOKUP(H654,VALIDATIONS!$X$2:$Y$9,2) + K654*VLOOKUP(J654,VALIDATIONS!$AA$2:$AB$6,2)          )</f>
        <v/>
      </c>
      <c r="N654" s="113"/>
    </row>
    <row r="655" spans="1:14" x14ac:dyDescent="0.25">
      <c r="A655" s="116"/>
      <c r="B655" s="113"/>
      <c r="C655" s="358"/>
      <c r="D655" s="113"/>
      <c r="E655" s="199"/>
      <c r="F655" s="199"/>
      <c r="G655" s="113"/>
      <c r="H655" s="358"/>
      <c r="I655" s="358"/>
      <c r="J655" s="358"/>
      <c r="M655" s="106" t="str">
        <f>IF(OR(H655="",I655="",J655="",K655="",L655=""),"",        L655*VLOOKUP(H655,VALIDATIONS!$X$2:$Y$9,2) + K655*VLOOKUP(J655,VALIDATIONS!$AA$2:$AB$6,2)          )</f>
        <v/>
      </c>
      <c r="N655" s="113"/>
    </row>
    <row r="656" spans="1:14" x14ac:dyDescent="0.25">
      <c r="A656" s="116"/>
      <c r="B656" s="113"/>
      <c r="C656" s="358"/>
      <c r="D656" s="113"/>
      <c r="E656" s="199"/>
      <c r="F656" s="199"/>
      <c r="G656" s="113"/>
      <c r="H656" s="358"/>
      <c r="I656" s="358"/>
      <c r="J656" s="358"/>
      <c r="M656" s="106" t="str">
        <f>IF(OR(H656="",I656="",J656="",K656="",L656=""),"",        L656*VLOOKUP(H656,VALIDATIONS!$X$2:$Y$9,2) + K656*VLOOKUP(J656,VALIDATIONS!$AA$2:$AB$6,2)          )</f>
        <v/>
      </c>
      <c r="N656" s="113"/>
    </row>
    <row r="657" spans="1:14" x14ac:dyDescent="0.25">
      <c r="A657" s="116"/>
      <c r="B657" s="113"/>
      <c r="C657" s="358"/>
      <c r="D657" s="113"/>
      <c r="E657" s="199"/>
      <c r="F657" s="199"/>
      <c r="G657" s="113"/>
      <c r="H657" s="358"/>
      <c r="I657" s="358"/>
      <c r="J657" s="358"/>
      <c r="M657" s="106" t="str">
        <f>IF(OR(H657="",I657="",J657="",K657="",L657=""),"",        L657*VLOOKUP(H657,VALIDATIONS!$X$2:$Y$9,2) + K657*VLOOKUP(J657,VALIDATIONS!$AA$2:$AB$6,2)          )</f>
        <v/>
      </c>
      <c r="N657" s="113"/>
    </row>
    <row r="658" spans="1:14" x14ac:dyDescent="0.25">
      <c r="A658" s="116"/>
      <c r="B658" s="113"/>
      <c r="C658" s="358"/>
      <c r="D658" s="113"/>
      <c r="E658" s="199"/>
      <c r="F658" s="199"/>
      <c r="G658" s="113"/>
      <c r="H658" s="358"/>
      <c r="I658" s="358"/>
      <c r="J658" s="358"/>
      <c r="M658" s="106" t="str">
        <f>IF(OR(H658="",I658="",J658="",K658="",L658=""),"",        L658*VLOOKUP(H658,VALIDATIONS!$X$2:$Y$9,2) + K658*VLOOKUP(J658,VALIDATIONS!$AA$2:$AB$6,2)          )</f>
        <v/>
      </c>
      <c r="N658" s="113"/>
    </row>
    <row r="659" spans="1:14" x14ac:dyDescent="0.25">
      <c r="A659" s="116"/>
      <c r="B659" s="113"/>
      <c r="C659" s="358"/>
      <c r="D659" s="113"/>
      <c r="E659" s="199"/>
      <c r="F659" s="199"/>
      <c r="G659" s="113"/>
      <c r="H659" s="358"/>
      <c r="I659" s="358"/>
      <c r="J659" s="358"/>
      <c r="M659" s="106" t="str">
        <f>IF(OR(H659="",I659="",J659="",K659="",L659=""),"",        L659*VLOOKUP(H659,VALIDATIONS!$X$2:$Y$9,2) + K659*VLOOKUP(J659,VALIDATIONS!$AA$2:$AB$6,2)          )</f>
        <v/>
      </c>
      <c r="N659" s="113"/>
    </row>
    <row r="660" spans="1:14" x14ac:dyDescent="0.25">
      <c r="A660" s="116"/>
      <c r="B660" s="113"/>
      <c r="C660" s="358"/>
      <c r="D660" s="113"/>
      <c r="E660" s="199"/>
      <c r="F660" s="199"/>
      <c r="G660" s="113"/>
      <c r="H660" s="358"/>
      <c r="I660" s="358"/>
      <c r="J660" s="358"/>
      <c r="M660" s="106" t="str">
        <f>IF(OR(H660="",I660="",J660="",K660="",L660=""),"",        L660*VLOOKUP(H660,VALIDATIONS!$X$2:$Y$9,2) + K660*VLOOKUP(J660,VALIDATIONS!$AA$2:$AB$6,2)          )</f>
        <v/>
      </c>
      <c r="N660" s="113"/>
    </row>
    <row r="661" spans="1:14" x14ac:dyDescent="0.25">
      <c r="A661" s="116"/>
      <c r="B661" s="113"/>
      <c r="C661" s="358"/>
      <c r="D661" s="113"/>
      <c r="E661" s="199"/>
      <c r="F661" s="199"/>
      <c r="G661" s="113"/>
      <c r="H661" s="358"/>
      <c r="I661" s="358"/>
      <c r="J661" s="358"/>
      <c r="M661" s="106" t="str">
        <f>IF(OR(H661="",I661="",J661="",K661="",L661=""),"",        L661*VLOOKUP(H661,VALIDATIONS!$X$2:$Y$9,2) + K661*VLOOKUP(J661,VALIDATIONS!$AA$2:$AB$6,2)          )</f>
        <v/>
      </c>
      <c r="N661" s="113"/>
    </row>
    <row r="662" spans="1:14" x14ac:dyDescent="0.25">
      <c r="A662" s="116"/>
      <c r="B662" s="113"/>
      <c r="C662" s="358"/>
      <c r="D662" s="113"/>
      <c r="E662" s="199"/>
      <c r="F662" s="199"/>
      <c r="G662" s="113"/>
      <c r="H662" s="358"/>
      <c r="I662" s="358"/>
      <c r="J662" s="358"/>
      <c r="M662" s="106" t="str">
        <f>IF(OR(H662="",I662="",J662="",K662="",L662=""),"",        L662*VLOOKUP(H662,VALIDATIONS!$X$2:$Y$9,2) + K662*VLOOKUP(J662,VALIDATIONS!$AA$2:$AB$6,2)          )</f>
        <v/>
      </c>
      <c r="N662" s="113"/>
    </row>
    <row r="663" spans="1:14" x14ac:dyDescent="0.25">
      <c r="A663" s="116"/>
      <c r="B663" s="113"/>
      <c r="C663" s="358"/>
      <c r="D663" s="113"/>
      <c r="E663" s="199"/>
      <c r="F663" s="199"/>
      <c r="G663" s="113"/>
      <c r="H663" s="358"/>
      <c r="I663" s="358"/>
      <c r="J663" s="358"/>
      <c r="M663" s="106" t="str">
        <f>IF(OR(H663="",I663="",J663="",K663="",L663=""),"",        L663*VLOOKUP(H663,VALIDATIONS!$X$2:$Y$9,2) + K663*VLOOKUP(J663,VALIDATIONS!$AA$2:$AB$6,2)          )</f>
        <v/>
      </c>
      <c r="N663" s="113"/>
    </row>
    <row r="664" spans="1:14" x14ac:dyDescent="0.25">
      <c r="A664" s="116"/>
      <c r="B664" s="113"/>
      <c r="C664" s="358"/>
      <c r="D664" s="113"/>
      <c r="E664" s="199"/>
      <c r="F664" s="199"/>
      <c r="G664" s="113"/>
      <c r="H664" s="358"/>
      <c r="I664" s="358"/>
      <c r="J664" s="358"/>
      <c r="M664" s="106" t="str">
        <f>IF(OR(H664="",I664="",J664="",K664="",L664=""),"",        L664*VLOOKUP(H664,VALIDATIONS!$X$2:$Y$9,2) + K664*VLOOKUP(J664,VALIDATIONS!$AA$2:$AB$6,2)          )</f>
        <v/>
      </c>
      <c r="N664" s="113"/>
    </row>
    <row r="665" spans="1:14" x14ac:dyDescent="0.25">
      <c r="A665" s="116"/>
      <c r="B665" s="113"/>
      <c r="C665" s="358"/>
      <c r="D665" s="113"/>
      <c r="E665" s="199"/>
      <c r="F665" s="199"/>
      <c r="G665" s="113"/>
      <c r="H665" s="358"/>
      <c r="I665" s="358"/>
      <c r="J665" s="358"/>
      <c r="M665" s="106" t="str">
        <f>IF(OR(H665="",I665="",J665="",K665="",L665=""),"",        L665*VLOOKUP(H665,VALIDATIONS!$X$2:$Y$9,2) + K665*VLOOKUP(J665,VALIDATIONS!$AA$2:$AB$6,2)          )</f>
        <v/>
      </c>
      <c r="N665" s="113"/>
    </row>
    <row r="666" spans="1:14" x14ac:dyDescent="0.25">
      <c r="A666" s="116"/>
      <c r="B666" s="113"/>
      <c r="C666" s="358"/>
      <c r="D666" s="113"/>
      <c r="E666" s="199"/>
      <c r="F666" s="199"/>
      <c r="G666" s="113"/>
      <c r="H666" s="358"/>
      <c r="I666" s="358"/>
      <c r="J666" s="358"/>
      <c r="M666" s="106" t="str">
        <f>IF(OR(H666="",I666="",J666="",K666="",L666=""),"",        L666*VLOOKUP(H666,VALIDATIONS!$X$2:$Y$9,2) + K666*VLOOKUP(J666,VALIDATIONS!$AA$2:$AB$6,2)          )</f>
        <v/>
      </c>
      <c r="N666" s="113"/>
    </row>
    <row r="667" spans="1:14" x14ac:dyDescent="0.25">
      <c r="A667" s="116"/>
      <c r="B667" s="113"/>
      <c r="C667" s="358"/>
      <c r="D667" s="113"/>
      <c r="E667" s="199"/>
      <c r="F667" s="199"/>
      <c r="G667" s="113"/>
      <c r="H667" s="358"/>
      <c r="I667" s="358"/>
      <c r="J667" s="358"/>
      <c r="M667" s="106" t="str">
        <f>IF(OR(H667="",I667="",J667="",K667="",L667=""),"",        L667*VLOOKUP(H667,VALIDATIONS!$X$2:$Y$9,2) + K667*VLOOKUP(J667,VALIDATIONS!$AA$2:$AB$6,2)          )</f>
        <v/>
      </c>
      <c r="N667" s="113"/>
    </row>
    <row r="668" spans="1:14" x14ac:dyDescent="0.25">
      <c r="A668" s="116"/>
      <c r="B668" s="113"/>
      <c r="C668" s="358"/>
      <c r="D668" s="113"/>
      <c r="E668" s="199"/>
      <c r="F668" s="199"/>
      <c r="G668" s="113"/>
      <c r="H668" s="358"/>
      <c r="I668" s="358"/>
      <c r="J668" s="358"/>
      <c r="M668" s="106" t="str">
        <f>IF(OR(H668="",I668="",J668="",K668="",L668=""),"",        L668*VLOOKUP(H668,VALIDATIONS!$X$2:$Y$9,2) + K668*VLOOKUP(J668,VALIDATIONS!$AA$2:$AB$6,2)          )</f>
        <v/>
      </c>
      <c r="N668" s="113"/>
    </row>
    <row r="669" spans="1:14" x14ac:dyDescent="0.25">
      <c r="A669" s="116"/>
      <c r="B669" s="113"/>
      <c r="C669" s="358"/>
      <c r="D669" s="113"/>
      <c r="E669" s="199"/>
      <c r="F669" s="199"/>
      <c r="G669" s="113"/>
      <c r="H669" s="358"/>
      <c r="I669" s="358"/>
      <c r="J669" s="358"/>
      <c r="M669" s="106" t="str">
        <f>IF(OR(H669="",I669="",J669="",K669="",L669=""),"",        L669*VLOOKUP(H669,VALIDATIONS!$X$2:$Y$9,2) + K669*VLOOKUP(J669,VALIDATIONS!$AA$2:$AB$6,2)          )</f>
        <v/>
      </c>
      <c r="N669" s="113"/>
    </row>
    <row r="670" spans="1:14" x14ac:dyDescent="0.25">
      <c r="A670" s="116"/>
      <c r="B670" s="113"/>
      <c r="C670" s="358"/>
      <c r="D670" s="113"/>
      <c r="E670" s="199"/>
      <c r="F670" s="199"/>
      <c r="G670" s="113"/>
      <c r="H670" s="358"/>
      <c r="I670" s="358"/>
      <c r="J670" s="358"/>
      <c r="M670" s="106" t="str">
        <f>IF(OR(H670="",I670="",J670="",K670="",L670=""),"",        L670*VLOOKUP(H670,VALIDATIONS!$X$2:$Y$9,2) + K670*VLOOKUP(J670,VALIDATIONS!$AA$2:$AB$6,2)          )</f>
        <v/>
      </c>
      <c r="N670" s="113"/>
    </row>
    <row r="671" spans="1:14" x14ac:dyDescent="0.25">
      <c r="A671" s="116"/>
      <c r="B671" s="113"/>
      <c r="C671" s="358"/>
      <c r="D671" s="113"/>
      <c r="E671" s="199"/>
      <c r="F671" s="199"/>
      <c r="G671" s="113"/>
      <c r="H671" s="358"/>
      <c r="I671" s="358"/>
      <c r="J671" s="358"/>
      <c r="M671" s="106" t="str">
        <f>IF(OR(H671="",I671="",J671="",K671="",L671=""),"",        L671*VLOOKUP(H671,VALIDATIONS!$X$2:$Y$9,2) + K671*VLOOKUP(J671,VALIDATIONS!$AA$2:$AB$6,2)          )</f>
        <v/>
      </c>
      <c r="N671" s="113"/>
    </row>
    <row r="672" spans="1:14" x14ac:dyDescent="0.25">
      <c r="A672" s="116"/>
      <c r="B672" s="113"/>
      <c r="C672" s="358"/>
      <c r="D672" s="113"/>
      <c r="E672" s="199"/>
      <c r="F672" s="199"/>
      <c r="G672" s="113"/>
      <c r="H672" s="358"/>
      <c r="I672" s="358"/>
      <c r="J672" s="358"/>
      <c r="M672" s="106" t="str">
        <f>IF(OR(H672="",I672="",J672="",K672="",L672=""),"",        L672*VLOOKUP(H672,VALIDATIONS!$X$2:$Y$9,2) + K672*VLOOKUP(J672,VALIDATIONS!$AA$2:$AB$6,2)          )</f>
        <v/>
      </c>
      <c r="N672" s="113"/>
    </row>
    <row r="673" spans="1:14" x14ac:dyDescent="0.25">
      <c r="A673" s="116"/>
      <c r="B673" s="113"/>
      <c r="C673" s="358"/>
      <c r="D673" s="113"/>
      <c r="E673" s="199"/>
      <c r="F673" s="199"/>
      <c r="G673" s="113"/>
      <c r="H673" s="358"/>
      <c r="I673" s="358"/>
      <c r="J673" s="358"/>
      <c r="M673" s="106" t="str">
        <f>IF(OR(H673="",I673="",J673="",K673="",L673=""),"",        L673*VLOOKUP(H673,VALIDATIONS!$X$2:$Y$9,2) + K673*VLOOKUP(J673,VALIDATIONS!$AA$2:$AB$6,2)          )</f>
        <v/>
      </c>
      <c r="N673" s="113"/>
    </row>
    <row r="674" spans="1:14" x14ac:dyDescent="0.25">
      <c r="A674" s="116"/>
      <c r="B674" s="113"/>
      <c r="C674" s="358"/>
      <c r="D674" s="113"/>
      <c r="E674" s="199"/>
      <c r="F674" s="199"/>
      <c r="G674" s="113"/>
      <c r="H674" s="358"/>
      <c r="I674" s="358"/>
      <c r="J674" s="358"/>
      <c r="M674" s="106" t="str">
        <f>IF(OR(H674="",I674="",J674="",K674="",L674=""),"",        L674*VLOOKUP(H674,VALIDATIONS!$X$2:$Y$9,2) + K674*VLOOKUP(J674,VALIDATIONS!$AA$2:$AB$6,2)          )</f>
        <v/>
      </c>
      <c r="N674" s="113"/>
    </row>
    <row r="675" spans="1:14" x14ac:dyDescent="0.25">
      <c r="A675" s="116"/>
      <c r="B675" s="113"/>
      <c r="C675" s="358"/>
      <c r="D675" s="113"/>
      <c r="E675" s="199"/>
      <c r="F675" s="199"/>
      <c r="G675" s="113"/>
      <c r="H675" s="358"/>
      <c r="I675" s="358"/>
      <c r="J675" s="358"/>
      <c r="M675" s="106" t="str">
        <f>IF(OR(H675="",I675="",J675="",K675="",L675=""),"",        L675*VLOOKUP(H675,VALIDATIONS!$X$2:$Y$9,2) + K675*VLOOKUP(J675,VALIDATIONS!$AA$2:$AB$6,2)          )</f>
        <v/>
      </c>
      <c r="N675" s="113"/>
    </row>
    <row r="676" spans="1:14" x14ac:dyDescent="0.25">
      <c r="A676" s="116"/>
      <c r="B676" s="113"/>
      <c r="C676" s="358"/>
      <c r="D676" s="113"/>
      <c r="E676" s="199"/>
      <c r="F676" s="199"/>
      <c r="G676" s="113"/>
      <c r="H676" s="358"/>
      <c r="I676" s="358"/>
      <c r="J676" s="358"/>
      <c r="M676" s="106" t="str">
        <f>IF(OR(H676="",I676="",J676="",K676="",L676=""),"",        L676*VLOOKUP(H676,VALIDATIONS!$X$2:$Y$9,2) + K676*VLOOKUP(J676,VALIDATIONS!$AA$2:$AB$6,2)          )</f>
        <v/>
      </c>
      <c r="N676" s="113"/>
    </row>
    <row r="677" spans="1:14" x14ac:dyDescent="0.25">
      <c r="A677" s="116"/>
      <c r="B677" s="113"/>
      <c r="C677" s="358"/>
      <c r="D677" s="113"/>
      <c r="E677" s="199"/>
      <c r="F677" s="199"/>
      <c r="G677" s="113"/>
      <c r="H677" s="358"/>
      <c r="I677" s="358"/>
      <c r="J677" s="358"/>
      <c r="M677" s="106" t="str">
        <f>IF(OR(H677="",I677="",J677="",K677="",L677=""),"",        L677*VLOOKUP(H677,VALIDATIONS!$X$2:$Y$9,2) + K677*VLOOKUP(J677,VALIDATIONS!$AA$2:$AB$6,2)          )</f>
        <v/>
      </c>
      <c r="N677" s="113"/>
    </row>
    <row r="678" spans="1:14" x14ac:dyDescent="0.25">
      <c r="A678" s="116"/>
      <c r="B678" s="113"/>
      <c r="C678" s="358"/>
      <c r="D678" s="113"/>
      <c r="E678" s="199"/>
      <c r="F678" s="199"/>
      <c r="G678" s="113"/>
      <c r="H678" s="358"/>
      <c r="I678" s="358"/>
      <c r="J678" s="358"/>
      <c r="M678" s="106" t="str">
        <f>IF(OR(H678="",I678="",J678="",K678="",L678=""),"",        L678*VLOOKUP(H678,VALIDATIONS!$X$2:$Y$9,2) + K678*VLOOKUP(J678,VALIDATIONS!$AA$2:$AB$6,2)          )</f>
        <v/>
      </c>
      <c r="N678" s="113"/>
    </row>
    <row r="679" spans="1:14" x14ac:dyDescent="0.25">
      <c r="A679" s="116"/>
      <c r="B679" s="113"/>
      <c r="C679" s="358"/>
      <c r="D679" s="113"/>
      <c r="E679" s="199"/>
      <c r="F679" s="199"/>
      <c r="G679" s="113"/>
      <c r="H679" s="358"/>
      <c r="I679" s="358"/>
      <c r="J679" s="358"/>
      <c r="M679" s="106" t="str">
        <f>IF(OR(H679="",I679="",J679="",K679="",L679=""),"",        L679*VLOOKUP(H679,VALIDATIONS!$X$2:$Y$9,2) + K679*VLOOKUP(J679,VALIDATIONS!$AA$2:$AB$6,2)          )</f>
        <v/>
      </c>
      <c r="N679" s="113"/>
    </row>
    <row r="680" spans="1:14" x14ac:dyDescent="0.25">
      <c r="A680" s="116"/>
      <c r="B680" s="113"/>
      <c r="C680" s="358"/>
      <c r="D680" s="113"/>
      <c r="E680" s="199"/>
      <c r="F680" s="199"/>
      <c r="G680" s="113"/>
      <c r="H680" s="358"/>
      <c r="I680" s="358"/>
      <c r="J680" s="358"/>
      <c r="M680" s="106" t="str">
        <f>IF(OR(H680="",I680="",J680="",K680="",L680=""),"",        L680*VLOOKUP(H680,VALIDATIONS!$X$2:$Y$9,2) + K680*VLOOKUP(J680,VALIDATIONS!$AA$2:$AB$6,2)          )</f>
        <v/>
      </c>
      <c r="N680" s="113"/>
    </row>
    <row r="681" spans="1:14" x14ac:dyDescent="0.25">
      <c r="A681" s="116"/>
      <c r="B681" s="113"/>
      <c r="C681" s="358"/>
      <c r="D681" s="113"/>
      <c r="E681" s="199"/>
      <c r="F681" s="199"/>
      <c r="G681" s="113"/>
      <c r="H681" s="358"/>
      <c r="I681" s="358"/>
      <c r="J681" s="358"/>
      <c r="M681" s="106" t="str">
        <f>IF(OR(H681="",I681="",J681="",K681="",L681=""),"",        L681*VLOOKUP(H681,VALIDATIONS!$X$2:$Y$9,2) + K681*VLOOKUP(J681,VALIDATIONS!$AA$2:$AB$6,2)          )</f>
        <v/>
      </c>
      <c r="N681" s="113"/>
    </row>
    <row r="682" spans="1:14" x14ac:dyDescent="0.25">
      <c r="A682" s="116"/>
      <c r="B682" s="113"/>
      <c r="C682" s="358"/>
      <c r="D682" s="113"/>
      <c r="E682" s="199"/>
      <c r="F682" s="199"/>
      <c r="G682" s="113"/>
      <c r="H682" s="358"/>
      <c r="I682" s="358"/>
      <c r="J682" s="358"/>
      <c r="M682" s="106" t="str">
        <f>IF(OR(H682="",I682="",J682="",K682="",L682=""),"",        L682*VLOOKUP(H682,VALIDATIONS!$X$2:$Y$9,2) + K682*VLOOKUP(J682,VALIDATIONS!$AA$2:$AB$6,2)          )</f>
        <v/>
      </c>
      <c r="N682" s="113"/>
    </row>
    <row r="683" spans="1:14" x14ac:dyDescent="0.25">
      <c r="A683" s="116"/>
      <c r="B683" s="113"/>
      <c r="C683" s="358"/>
      <c r="D683" s="113"/>
      <c r="E683" s="199"/>
      <c r="F683" s="199"/>
      <c r="G683" s="113"/>
      <c r="H683" s="358"/>
      <c r="I683" s="358"/>
      <c r="J683" s="358"/>
      <c r="M683" s="106" t="str">
        <f>IF(OR(H683="",I683="",J683="",K683="",L683=""),"",        L683*VLOOKUP(H683,VALIDATIONS!$X$2:$Y$9,2) + K683*VLOOKUP(J683,VALIDATIONS!$AA$2:$AB$6,2)          )</f>
        <v/>
      </c>
      <c r="N683" s="113"/>
    </row>
    <row r="684" spans="1:14" x14ac:dyDescent="0.25">
      <c r="A684" s="116"/>
      <c r="B684" s="113"/>
      <c r="C684" s="358"/>
      <c r="D684" s="113"/>
      <c r="E684" s="199"/>
      <c r="F684" s="199"/>
      <c r="G684" s="113"/>
      <c r="H684" s="358"/>
      <c r="I684" s="358"/>
      <c r="J684" s="358"/>
      <c r="M684" s="106" t="str">
        <f>IF(OR(H684="",I684="",J684="",K684="",L684=""),"",        L684*VLOOKUP(H684,VALIDATIONS!$X$2:$Y$9,2) + K684*VLOOKUP(J684,VALIDATIONS!$AA$2:$AB$6,2)          )</f>
        <v/>
      </c>
      <c r="N684" s="113"/>
    </row>
    <row r="685" spans="1:14" x14ac:dyDescent="0.25">
      <c r="A685" s="116"/>
      <c r="B685" s="113"/>
      <c r="C685" s="358"/>
      <c r="D685" s="113"/>
      <c r="E685" s="199"/>
      <c r="F685" s="199"/>
      <c r="G685" s="113"/>
      <c r="H685" s="358"/>
      <c r="I685" s="358"/>
      <c r="J685" s="358"/>
      <c r="M685" s="106" t="str">
        <f>IF(OR(H685="",I685="",J685="",K685="",L685=""),"",        L685*VLOOKUP(H685,VALIDATIONS!$X$2:$Y$9,2) + K685*VLOOKUP(J685,VALIDATIONS!$AA$2:$AB$6,2)          )</f>
        <v/>
      </c>
      <c r="N685" s="113"/>
    </row>
    <row r="686" spans="1:14" x14ac:dyDescent="0.25">
      <c r="A686" s="116"/>
      <c r="B686" s="113"/>
      <c r="C686" s="358"/>
      <c r="D686" s="113"/>
      <c r="E686" s="199"/>
      <c r="F686" s="199"/>
      <c r="G686" s="113"/>
      <c r="H686" s="358"/>
      <c r="I686" s="358"/>
      <c r="J686" s="358"/>
      <c r="M686" s="106" t="str">
        <f>IF(OR(H686="",I686="",J686="",K686="",L686=""),"",        L686*VLOOKUP(H686,VALIDATIONS!$X$2:$Y$9,2) + K686*VLOOKUP(J686,VALIDATIONS!$AA$2:$AB$6,2)          )</f>
        <v/>
      </c>
      <c r="N686" s="113"/>
    </row>
    <row r="687" spans="1:14" x14ac:dyDescent="0.25">
      <c r="A687" s="116"/>
      <c r="B687" s="113"/>
      <c r="C687" s="358"/>
      <c r="D687" s="113"/>
      <c r="E687" s="199"/>
      <c r="F687" s="199"/>
      <c r="G687" s="113"/>
      <c r="H687" s="358"/>
      <c r="I687" s="358"/>
      <c r="J687" s="358"/>
      <c r="M687" s="106" t="str">
        <f>IF(OR(H687="",I687="",J687="",K687="",L687=""),"",        L687*VLOOKUP(H687,VALIDATIONS!$X$2:$Y$9,2) + K687*VLOOKUP(J687,VALIDATIONS!$AA$2:$AB$6,2)          )</f>
        <v/>
      </c>
      <c r="N687" s="113"/>
    </row>
    <row r="688" spans="1:14" x14ac:dyDescent="0.25">
      <c r="A688" s="116"/>
      <c r="B688" s="113"/>
      <c r="C688" s="358"/>
      <c r="D688" s="113"/>
      <c r="E688" s="199"/>
      <c r="F688" s="199"/>
      <c r="G688" s="113"/>
      <c r="H688" s="358"/>
      <c r="I688" s="358"/>
      <c r="J688" s="358"/>
      <c r="M688" s="106" t="str">
        <f>IF(OR(H688="",I688="",J688="",K688="",L688=""),"",        L688*VLOOKUP(H688,VALIDATIONS!$X$2:$Y$9,2) + K688*VLOOKUP(J688,VALIDATIONS!$AA$2:$AB$6,2)          )</f>
        <v/>
      </c>
      <c r="N688" s="113"/>
    </row>
    <row r="689" spans="1:14" x14ac:dyDescent="0.25">
      <c r="A689" s="116"/>
      <c r="B689" s="113"/>
      <c r="C689" s="358"/>
      <c r="D689" s="113"/>
      <c r="E689" s="199"/>
      <c r="F689" s="199"/>
      <c r="G689" s="113"/>
      <c r="H689" s="358"/>
      <c r="I689" s="358"/>
      <c r="J689" s="358"/>
      <c r="M689" s="106" t="str">
        <f>IF(OR(H689="",I689="",J689="",K689="",L689=""),"",        L689*VLOOKUP(H689,VALIDATIONS!$X$2:$Y$9,2) + K689*VLOOKUP(J689,VALIDATIONS!$AA$2:$AB$6,2)          )</f>
        <v/>
      </c>
      <c r="N689" s="113"/>
    </row>
    <row r="690" spans="1:14" x14ac:dyDescent="0.25">
      <c r="A690" s="116"/>
      <c r="B690" s="113"/>
      <c r="C690" s="358"/>
      <c r="D690" s="113"/>
      <c r="E690" s="199"/>
      <c r="F690" s="199"/>
      <c r="G690" s="113"/>
      <c r="H690" s="358"/>
      <c r="I690" s="358"/>
      <c r="J690" s="358"/>
      <c r="M690" s="106" t="str">
        <f>IF(OR(H690="",I690="",J690="",K690="",L690=""),"",        L690*VLOOKUP(H690,VALIDATIONS!$X$2:$Y$9,2) + K690*VLOOKUP(J690,VALIDATIONS!$AA$2:$AB$6,2)          )</f>
        <v/>
      </c>
      <c r="N690" s="113"/>
    </row>
    <row r="691" spans="1:14" x14ac:dyDescent="0.25">
      <c r="A691" s="116"/>
      <c r="B691" s="113"/>
      <c r="C691" s="358"/>
      <c r="D691" s="113"/>
      <c r="E691" s="199"/>
      <c r="F691" s="199"/>
      <c r="G691" s="113"/>
      <c r="H691" s="358"/>
      <c r="I691" s="358"/>
      <c r="J691" s="358"/>
      <c r="M691" s="106" t="str">
        <f>IF(OR(H691="",I691="",J691="",K691="",L691=""),"",        L691*VLOOKUP(H691,VALIDATIONS!$X$2:$Y$9,2) + K691*VLOOKUP(J691,VALIDATIONS!$AA$2:$AB$6,2)          )</f>
        <v/>
      </c>
      <c r="N691" s="113"/>
    </row>
    <row r="692" spans="1:14" x14ac:dyDescent="0.25">
      <c r="A692" s="116"/>
      <c r="B692" s="113"/>
      <c r="C692" s="358"/>
      <c r="D692" s="113"/>
      <c r="E692" s="199"/>
      <c r="F692" s="199"/>
      <c r="G692" s="113"/>
      <c r="H692" s="358"/>
      <c r="I692" s="358"/>
      <c r="J692" s="358"/>
      <c r="M692" s="106" t="str">
        <f>IF(OR(H692="",I692="",J692="",K692="",L692=""),"",        L692*VLOOKUP(H692,VALIDATIONS!$X$2:$Y$9,2) + K692*VLOOKUP(J692,VALIDATIONS!$AA$2:$AB$6,2)          )</f>
        <v/>
      </c>
      <c r="N692" s="113"/>
    </row>
    <row r="693" spans="1:14" x14ac:dyDescent="0.25">
      <c r="A693" s="116"/>
      <c r="B693" s="113"/>
      <c r="C693" s="358"/>
      <c r="D693" s="113"/>
      <c r="E693" s="199"/>
      <c r="F693" s="199"/>
      <c r="G693" s="113"/>
      <c r="H693" s="358"/>
      <c r="I693" s="358"/>
      <c r="J693" s="358"/>
      <c r="M693" s="106" t="str">
        <f>IF(OR(H693="",I693="",J693="",K693="",L693=""),"",        L693*VLOOKUP(H693,VALIDATIONS!$X$2:$Y$9,2) + K693*VLOOKUP(J693,VALIDATIONS!$AA$2:$AB$6,2)          )</f>
        <v/>
      </c>
      <c r="N693" s="113"/>
    </row>
    <row r="694" spans="1:14" x14ac:dyDescent="0.25">
      <c r="A694" s="116"/>
      <c r="B694" s="113"/>
      <c r="C694" s="358"/>
      <c r="D694" s="113"/>
      <c r="E694" s="199"/>
      <c r="F694" s="199"/>
      <c r="G694" s="113"/>
      <c r="H694" s="358"/>
      <c r="I694" s="358"/>
      <c r="J694" s="358"/>
      <c r="M694" s="106" t="str">
        <f>IF(OR(H694="",I694="",J694="",K694="",L694=""),"",        L694*VLOOKUP(H694,VALIDATIONS!$X$2:$Y$9,2) + K694*VLOOKUP(J694,VALIDATIONS!$AA$2:$AB$6,2)          )</f>
        <v/>
      </c>
      <c r="N694" s="113"/>
    </row>
    <row r="695" spans="1:14" x14ac:dyDescent="0.25">
      <c r="A695" s="116"/>
      <c r="B695" s="113"/>
      <c r="C695" s="358"/>
      <c r="D695" s="113"/>
      <c r="E695" s="199"/>
      <c r="F695" s="199"/>
      <c r="G695" s="113"/>
      <c r="H695" s="358"/>
      <c r="I695" s="358"/>
      <c r="J695" s="358"/>
      <c r="M695" s="106" t="str">
        <f>IF(OR(H695="",I695="",J695="",K695="",L695=""),"",        L695*VLOOKUP(H695,VALIDATIONS!$X$2:$Y$9,2) + K695*VLOOKUP(J695,VALIDATIONS!$AA$2:$AB$6,2)          )</f>
        <v/>
      </c>
      <c r="N695" s="113"/>
    </row>
    <row r="696" spans="1:14" x14ac:dyDescent="0.25">
      <c r="A696" s="116"/>
      <c r="B696" s="113"/>
      <c r="C696" s="358"/>
      <c r="D696" s="113"/>
      <c r="E696" s="199"/>
      <c r="F696" s="199"/>
      <c r="G696" s="113"/>
      <c r="H696" s="358"/>
      <c r="I696" s="358"/>
      <c r="J696" s="358"/>
      <c r="M696" s="106" t="str">
        <f>IF(OR(H696="",I696="",J696="",K696="",L696=""),"",        L696*VLOOKUP(H696,VALIDATIONS!$X$2:$Y$9,2) + K696*VLOOKUP(J696,VALIDATIONS!$AA$2:$AB$6,2)          )</f>
        <v/>
      </c>
      <c r="N696" s="113"/>
    </row>
    <row r="697" spans="1:14" x14ac:dyDescent="0.25">
      <c r="A697" s="116"/>
      <c r="B697" s="113"/>
      <c r="C697" s="358"/>
      <c r="D697" s="113"/>
      <c r="E697" s="199"/>
      <c r="F697" s="199"/>
      <c r="G697" s="113"/>
      <c r="H697" s="358"/>
      <c r="I697" s="358"/>
      <c r="J697" s="358"/>
      <c r="M697" s="106" t="str">
        <f>IF(OR(H697="",I697="",J697="",K697="",L697=""),"",        L697*VLOOKUP(H697,VALIDATIONS!$X$2:$Y$9,2) + K697*VLOOKUP(J697,VALIDATIONS!$AA$2:$AB$6,2)          )</f>
        <v/>
      </c>
      <c r="N697" s="113"/>
    </row>
    <row r="698" spans="1:14" x14ac:dyDescent="0.25">
      <c r="A698" s="116"/>
      <c r="B698" s="113"/>
      <c r="C698" s="358"/>
      <c r="D698" s="113"/>
      <c r="E698" s="199"/>
      <c r="F698" s="199"/>
      <c r="G698" s="113"/>
      <c r="H698" s="358"/>
      <c r="I698" s="358"/>
      <c r="J698" s="358"/>
      <c r="M698" s="106" t="str">
        <f>IF(OR(H698="",I698="",J698="",K698="",L698=""),"",        L698*VLOOKUP(H698,VALIDATIONS!$X$2:$Y$9,2) + K698*VLOOKUP(J698,VALIDATIONS!$AA$2:$AB$6,2)          )</f>
        <v/>
      </c>
      <c r="N698" s="113"/>
    </row>
    <row r="699" spans="1:14" x14ac:dyDescent="0.25">
      <c r="A699" s="116"/>
      <c r="B699" s="113"/>
      <c r="C699" s="358"/>
      <c r="D699" s="113"/>
      <c r="E699" s="199"/>
      <c r="F699" s="199"/>
      <c r="G699" s="113"/>
      <c r="H699" s="358"/>
      <c r="I699" s="358"/>
      <c r="J699" s="358"/>
      <c r="M699" s="106" t="str">
        <f>IF(OR(H699="",I699="",J699="",K699="",L699=""),"",        L699*VLOOKUP(H699,VALIDATIONS!$X$2:$Y$9,2) + K699*VLOOKUP(J699,VALIDATIONS!$AA$2:$AB$6,2)          )</f>
        <v/>
      </c>
      <c r="N699" s="113"/>
    </row>
    <row r="700" spans="1:14" x14ac:dyDescent="0.25">
      <c r="A700" s="116"/>
      <c r="B700" s="113"/>
      <c r="C700" s="358"/>
      <c r="D700" s="113"/>
      <c r="E700" s="199"/>
      <c r="F700" s="199"/>
      <c r="G700" s="113"/>
      <c r="H700" s="358"/>
      <c r="I700" s="358"/>
      <c r="J700" s="358"/>
      <c r="M700" s="106" t="str">
        <f>IF(OR(H700="",I700="",J700="",K700="",L700=""),"",        L700*VLOOKUP(H700,VALIDATIONS!$X$2:$Y$9,2) + K700*VLOOKUP(J700,VALIDATIONS!$AA$2:$AB$6,2)          )</f>
        <v/>
      </c>
      <c r="N700" s="113"/>
    </row>
    <row r="701" spans="1:14" x14ac:dyDescent="0.25">
      <c r="A701" s="116"/>
      <c r="B701" s="113"/>
      <c r="C701" s="358"/>
      <c r="D701" s="113"/>
      <c r="E701" s="199"/>
      <c r="F701" s="199"/>
      <c r="G701" s="113"/>
      <c r="H701" s="358"/>
      <c r="I701" s="358"/>
      <c r="J701" s="358"/>
      <c r="M701" s="106" t="str">
        <f>IF(OR(H701="",I701="",J701="",K701="",L701=""),"",        L701*VLOOKUP(H701,VALIDATIONS!$X$2:$Y$9,2) + K701*VLOOKUP(J701,VALIDATIONS!$AA$2:$AB$6,2)          )</f>
        <v/>
      </c>
      <c r="N701" s="113"/>
    </row>
    <row r="702" spans="1:14" x14ac:dyDescent="0.25">
      <c r="A702" s="116"/>
      <c r="B702" s="113"/>
      <c r="C702" s="358"/>
      <c r="D702" s="113"/>
      <c r="E702" s="199"/>
      <c r="F702" s="199"/>
      <c r="G702" s="113"/>
      <c r="H702" s="358"/>
      <c r="I702" s="358"/>
      <c r="J702" s="358"/>
      <c r="M702" s="106" t="str">
        <f>IF(OR(H702="",I702="",J702="",K702="",L702=""),"",        L702*VLOOKUP(H702,VALIDATIONS!$X$2:$Y$9,2) + K702*VLOOKUP(J702,VALIDATIONS!$AA$2:$AB$6,2)          )</f>
        <v/>
      </c>
      <c r="N702" s="113"/>
    </row>
    <row r="703" spans="1:14" x14ac:dyDescent="0.25">
      <c r="A703" s="116"/>
      <c r="B703" s="113"/>
      <c r="C703" s="358"/>
      <c r="D703" s="113"/>
      <c r="E703" s="199"/>
      <c r="F703" s="199"/>
      <c r="G703" s="113"/>
      <c r="H703" s="358"/>
      <c r="I703" s="358"/>
      <c r="J703" s="358"/>
      <c r="M703" s="106" t="str">
        <f>IF(OR(H703="",I703="",J703="",K703="",L703=""),"",        L703*VLOOKUP(H703,VALIDATIONS!$X$2:$Y$9,2) + K703*VLOOKUP(J703,VALIDATIONS!$AA$2:$AB$6,2)          )</f>
        <v/>
      </c>
      <c r="N703" s="113"/>
    </row>
    <row r="704" spans="1:14" x14ac:dyDescent="0.25">
      <c r="A704" s="116"/>
      <c r="B704" s="113"/>
      <c r="C704" s="358"/>
      <c r="D704" s="113"/>
      <c r="E704" s="199"/>
      <c r="F704" s="199"/>
      <c r="G704" s="113"/>
      <c r="H704" s="358"/>
      <c r="I704" s="358"/>
      <c r="J704" s="358"/>
      <c r="M704" s="106" t="str">
        <f>IF(OR(H704="",I704="",J704="",K704="",L704=""),"",        L704*VLOOKUP(H704,VALIDATIONS!$X$2:$Y$9,2) + K704*VLOOKUP(J704,VALIDATIONS!$AA$2:$AB$6,2)          )</f>
        <v/>
      </c>
      <c r="N704" s="113"/>
    </row>
    <row r="705" spans="1:14" x14ac:dyDescent="0.25">
      <c r="A705" s="116"/>
      <c r="B705" s="113"/>
      <c r="C705" s="358"/>
      <c r="D705" s="113"/>
      <c r="E705" s="199"/>
      <c r="F705" s="199"/>
      <c r="G705" s="113"/>
      <c r="H705" s="358"/>
      <c r="I705" s="358"/>
      <c r="J705" s="358"/>
      <c r="M705" s="106" t="str">
        <f>IF(OR(H705="",I705="",J705="",K705="",L705=""),"",        L705*VLOOKUP(H705,VALIDATIONS!$X$2:$Y$9,2) + K705*VLOOKUP(J705,VALIDATIONS!$AA$2:$AB$6,2)          )</f>
        <v/>
      </c>
      <c r="N705" s="113"/>
    </row>
    <row r="706" spans="1:14" x14ac:dyDescent="0.25">
      <c r="A706" s="116"/>
      <c r="B706" s="113"/>
      <c r="C706" s="358"/>
      <c r="D706" s="113"/>
      <c r="E706" s="199"/>
      <c r="F706" s="199"/>
      <c r="G706" s="113"/>
      <c r="H706" s="358"/>
      <c r="I706" s="358"/>
      <c r="J706" s="358"/>
      <c r="M706" s="106" t="str">
        <f>IF(OR(H706="",I706="",J706="",K706="",L706=""),"",        L706*VLOOKUP(H706,VALIDATIONS!$X$2:$Y$9,2) + K706*VLOOKUP(J706,VALIDATIONS!$AA$2:$AB$6,2)          )</f>
        <v/>
      </c>
      <c r="N706" s="113"/>
    </row>
    <row r="707" spans="1:14" x14ac:dyDescent="0.25">
      <c r="A707" s="116"/>
      <c r="B707" s="113"/>
      <c r="C707" s="358"/>
      <c r="D707" s="113"/>
      <c r="E707" s="199"/>
      <c r="F707" s="199"/>
      <c r="G707" s="113"/>
      <c r="H707" s="358"/>
      <c r="I707" s="358"/>
      <c r="J707" s="358"/>
      <c r="M707" s="106" t="str">
        <f>IF(OR(H707="",I707="",J707="",K707="",L707=""),"",        L707*VLOOKUP(H707,VALIDATIONS!$X$2:$Y$9,2) + K707*VLOOKUP(J707,VALIDATIONS!$AA$2:$AB$6,2)          )</f>
        <v/>
      </c>
      <c r="N707" s="113"/>
    </row>
    <row r="708" spans="1:14" x14ac:dyDescent="0.25">
      <c r="A708" s="116"/>
      <c r="B708" s="113"/>
      <c r="C708" s="358"/>
      <c r="D708" s="113"/>
      <c r="E708" s="199"/>
      <c r="F708" s="199"/>
      <c r="G708" s="113"/>
      <c r="H708" s="358"/>
      <c r="I708" s="358"/>
      <c r="J708" s="358"/>
      <c r="M708" s="106" t="str">
        <f>IF(OR(H708="",I708="",J708="",K708="",L708=""),"",        L708*VLOOKUP(H708,VALIDATIONS!$X$2:$Y$9,2) + K708*VLOOKUP(J708,VALIDATIONS!$AA$2:$AB$6,2)          )</f>
        <v/>
      </c>
      <c r="N708" s="113"/>
    </row>
    <row r="709" spans="1:14" x14ac:dyDescent="0.25">
      <c r="A709" s="116"/>
      <c r="B709" s="113"/>
      <c r="C709" s="358"/>
      <c r="D709" s="113"/>
      <c r="E709" s="199"/>
      <c r="F709" s="199"/>
      <c r="G709" s="113"/>
      <c r="H709" s="358"/>
      <c r="I709" s="358"/>
      <c r="J709" s="358"/>
      <c r="M709" s="106" t="str">
        <f>IF(OR(H709="",I709="",J709="",K709="",L709=""),"",        L709*VLOOKUP(H709,VALIDATIONS!$X$2:$Y$9,2) + K709*VLOOKUP(J709,VALIDATIONS!$AA$2:$AB$6,2)          )</f>
        <v/>
      </c>
      <c r="N709" s="113"/>
    </row>
    <row r="710" spans="1:14" x14ac:dyDescent="0.25">
      <c r="A710" s="116"/>
      <c r="B710" s="113"/>
      <c r="C710" s="358"/>
      <c r="D710" s="113"/>
      <c r="E710" s="199"/>
      <c r="F710" s="199"/>
      <c r="G710" s="113"/>
      <c r="H710" s="358"/>
      <c r="I710" s="358"/>
      <c r="J710" s="358"/>
      <c r="M710" s="106" t="str">
        <f>IF(OR(H710="",I710="",J710="",K710="",L710=""),"",        L710*VLOOKUP(H710,VALIDATIONS!$X$2:$Y$9,2) + K710*VLOOKUP(J710,VALIDATIONS!$AA$2:$AB$6,2)          )</f>
        <v/>
      </c>
      <c r="N710" s="113"/>
    </row>
    <row r="711" spans="1:14" x14ac:dyDescent="0.25">
      <c r="A711" s="116"/>
      <c r="B711" s="113"/>
      <c r="C711" s="358"/>
      <c r="D711" s="113"/>
      <c r="E711" s="199"/>
      <c r="F711" s="199"/>
      <c r="G711" s="113"/>
      <c r="H711" s="358"/>
      <c r="I711" s="358"/>
      <c r="J711" s="358"/>
      <c r="M711" s="106" t="str">
        <f>IF(OR(H711="",I711="",J711="",K711="",L711=""),"",        L711*VLOOKUP(H711,VALIDATIONS!$X$2:$Y$9,2) + K711*VLOOKUP(J711,VALIDATIONS!$AA$2:$AB$6,2)          )</f>
        <v/>
      </c>
      <c r="N711" s="113"/>
    </row>
    <row r="712" spans="1:14" x14ac:dyDescent="0.25">
      <c r="A712" s="116"/>
      <c r="B712" s="113"/>
      <c r="C712" s="358"/>
      <c r="D712" s="113"/>
      <c r="E712" s="199"/>
      <c r="F712" s="199"/>
      <c r="G712" s="113"/>
      <c r="H712" s="358"/>
      <c r="I712" s="358"/>
      <c r="J712" s="358"/>
      <c r="M712" s="106" t="str">
        <f>IF(OR(H712="",I712="",J712="",K712="",L712=""),"",        L712*VLOOKUP(H712,VALIDATIONS!$X$2:$Y$9,2) + K712*VLOOKUP(J712,VALIDATIONS!$AA$2:$AB$6,2)          )</f>
        <v/>
      </c>
      <c r="N712" s="113"/>
    </row>
    <row r="713" spans="1:14" x14ac:dyDescent="0.25">
      <c r="A713" s="116"/>
      <c r="B713" s="113"/>
      <c r="C713" s="358"/>
      <c r="D713" s="113"/>
      <c r="E713" s="199"/>
      <c r="F713" s="199"/>
      <c r="G713" s="113"/>
      <c r="H713" s="358"/>
      <c r="I713" s="358"/>
      <c r="J713" s="358"/>
      <c r="M713" s="106" t="str">
        <f>IF(OR(H713="",I713="",J713="",K713="",L713=""),"",        L713*VLOOKUP(H713,VALIDATIONS!$X$2:$Y$9,2) + K713*VLOOKUP(J713,VALIDATIONS!$AA$2:$AB$6,2)          )</f>
        <v/>
      </c>
      <c r="N713" s="113"/>
    </row>
    <row r="714" spans="1:14" x14ac:dyDescent="0.25">
      <c r="A714" s="116"/>
      <c r="B714" s="113"/>
      <c r="C714" s="358"/>
      <c r="D714" s="113"/>
      <c r="E714" s="199"/>
      <c r="F714" s="199"/>
      <c r="G714" s="113"/>
      <c r="H714" s="358"/>
      <c r="I714" s="358"/>
      <c r="J714" s="358"/>
      <c r="M714" s="106" t="str">
        <f>IF(OR(H714="",I714="",J714="",K714="",L714=""),"",        L714*VLOOKUP(H714,VALIDATIONS!$X$2:$Y$9,2) + K714*VLOOKUP(J714,VALIDATIONS!$AA$2:$AB$6,2)          )</f>
        <v/>
      </c>
      <c r="N714" s="113"/>
    </row>
    <row r="715" spans="1:14" x14ac:dyDescent="0.25">
      <c r="A715" s="116"/>
      <c r="B715" s="113"/>
      <c r="C715" s="358"/>
      <c r="D715" s="113"/>
      <c r="E715" s="199"/>
      <c r="F715" s="199"/>
      <c r="G715" s="113"/>
      <c r="H715" s="358"/>
      <c r="I715" s="358"/>
      <c r="J715" s="358"/>
      <c r="M715" s="106" t="str">
        <f>IF(OR(H715="",I715="",J715="",K715="",L715=""),"",        L715*VLOOKUP(H715,VALIDATIONS!$X$2:$Y$9,2) + K715*VLOOKUP(J715,VALIDATIONS!$AA$2:$AB$6,2)          )</f>
        <v/>
      </c>
      <c r="N715" s="113"/>
    </row>
    <row r="716" spans="1:14" x14ac:dyDescent="0.25">
      <c r="A716" s="116"/>
      <c r="B716" s="113"/>
      <c r="C716" s="358"/>
      <c r="D716" s="113"/>
      <c r="E716" s="199"/>
      <c r="F716" s="199"/>
      <c r="G716" s="113"/>
      <c r="H716" s="358"/>
      <c r="I716" s="358"/>
      <c r="J716" s="358"/>
      <c r="M716" s="106" t="str">
        <f>IF(OR(H716="",I716="",J716="",K716="",L716=""),"",        L716*VLOOKUP(H716,VALIDATIONS!$X$2:$Y$9,2) + K716*VLOOKUP(J716,VALIDATIONS!$AA$2:$AB$6,2)          )</f>
        <v/>
      </c>
      <c r="N716" s="113"/>
    </row>
    <row r="717" spans="1:14" x14ac:dyDescent="0.25">
      <c r="A717" s="116"/>
      <c r="B717" s="113"/>
      <c r="C717" s="358"/>
      <c r="D717" s="113"/>
      <c r="E717" s="199"/>
      <c r="F717" s="199"/>
      <c r="G717" s="113"/>
      <c r="H717" s="358"/>
      <c r="I717" s="358"/>
      <c r="J717" s="358"/>
      <c r="M717" s="106" t="str">
        <f>IF(OR(H717="",I717="",J717="",K717="",L717=""),"",        L717*VLOOKUP(H717,VALIDATIONS!$X$2:$Y$9,2) + K717*VLOOKUP(J717,VALIDATIONS!$AA$2:$AB$6,2)          )</f>
        <v/>
      </c>
      <c r="N717" s="113"/>
    </row>
    <row r="718" spans="1:14" x14ac:dyDescent="0.25">
      <c r="A718" s="116"/>
      <c r="B718" s="113"/>
      <c r="C718" s="358"/>
      <c r="D718" s="113"/>
      <c r="E718" s="199"/>
      <c r="F718" s="199"/>
      <c r="G718" s="113"/>
      <c r="H718" s="358"/>
      <c r="I718" s="358"/>
      <c r="J718" s="358"/>
      <c r="M718" s="106" t="str">
        <f>IF(OR(H718="",I718="",J718="",K718="",L718=""),"",        L718*VLOOKUP(H718,VALIDATIONS!$X$2:$Y$9,2) + K718*VLOOKUP(J718,VALIDATIONS!$AA$2:$AB$6,2)          )</f>
        <v/>
      </c>
      <c r="N718" s="113"/>
    </row>
    <row r="719" spans="1:14" x14ac:dyDescent="0.25">
      <c r="A719" s="116"/>
      <c r="B719" s="113"/>
      <c r="C719" s="358"/>
      <c r="D719" s="113"/>
      <c r="E719" s="199"/>
      <c r="F719" s="199"/>
      <c r="G719" s="113"/>
      <c r="H719" s="358"/>
      <c r="I719" s="358"/>
      <c r="J719" s="358"/>
      <c r="M719" s="106" t="str">
        <f>IF(OR(H719="",I719="",J719="",K719="",L719=""),"",        L719*VLOOKUP(H719,VALIDATIONS!$X$2:$Y$9,2) + K719*VLOOKUP(J719,VALIDATIONS!$AA$2:$AB$6,2)          )</f>
        <v/>
      </c>
      <c r="N719" s="113"/>
    </row>
    <row r="720" spans="1:14" x14ac:dyDescent="0.25">
      <c r="A720" s="116"/>
      <c r="B720" s="113"/>
      <c r="C720" s="358"/>
      <c r="D720" s="113"/>
      <c r="E720" s="199"/>
      <c r="F720" s="199"/>
      <c r="G720" s="113"/>
      <c r="H720" s="358"/>
      <c r="I720" s="358"/>
      <c r="J720" s="358"/>
      <c r="M720" s="106" t="str">
        <f>IF(OR(H720="",I720="",J720="",K720="",L720=""),"",        L720*VLOOKUP(H720,VALIDATIONS!$X$2:$Y$9,2) + K720*VLOOKUP(J720,VALIDATIONS!$AA$2:$AB$6,2)          )</f>
        <v/>
      </c>
      <c r="N720" s="113"/>
    </row>
    <row r="721" spans="1:14" x14ac:dyDescent="0.25">
      <c r="A721" s="116"/>
      <c r="B721" s="113"/>
      <c r="C721" s="358"/>
      <c r="D721" s="113"/>
      <c r="E721" s="199"/>
      <c r="F721" s="199"/>
      <c r="G721" s="113"/>
      <c r="H721" s="358"/>
      <c r="I721" s="358"/>
      <c r="J721" s="358"/>
      <c r="M721" s="106" t="str">
        <f>IF(OR(H721="",I721="",J721="",K721="",L721=""),"",        L721*VLOOKUP(H721,VALIDATIONS!$X$2:$Y$9,2) + K721*VLOOKUP(J721,VALIDATIONS!$AA$2:$AB$6,2)          )</f>
        <v/>
      </c>
      <c r="N721" s="113"/>
    </row>
    <row r="722" spans="1:14" x14ac:dyDescent="0.25">
      <c r="A722" s="116"/>
      <c r="B722" s="113"/>
      <c r="C722" s="358"/>
      <c r="D722" s="113"/>
      <c r="E722" s="199"/>
      <c r="F722" s="199"/>
      <c r="G722" s="113"/>
      <c r="H722" s="358"/>
      <c r="I722" s="358"/>
      <c r="J722" s="358"/>
      <c r="M722" s="106" t="str">
        <f>IF(OR(H722="",I722="",J722="",K722="",L722=""),"",        L722*VLOOKUP(H722,VALIDATIONS!$X$2:$Y$9,2) + K722*VLOOKUP(J722,VALIDATIONS!$AA$2:$AB$6,2)          )</f>
        <v/>
      </c>
      <c r="N722" s="113"/>
    </row>
    <row r="723" spans="1:14" x14ac:dyDescent="0.25">
      <c r="A723" s="116"/>
      <c r="B723" s="113"/>
      <c r="C723" s="358"/>
      <c r="D723" s="113"/>
      <c r="E723" s="199"/>
      <c r="F723" s="199"/>
      <c r="G723" s="113"/>
      <c r="H723" s="358"/>
      <c r="I723" s="358"/>
      <c r="J723" s="358"/>
      <c r="M723" s="106" t="str">
        <f>IF(OR(H723="",I723="",J723="",K723="",L723=""),"",        L723*VLOOKUP(H723,VALIDATIONS!$X$2:$Y$9,2) + K723*VLOOKUP(J723,VALIDATIONS!$AA$2:$AB$6,2)          )</f>
        <v/>
      </c>
      <c r="N723" s="113"/>
    </row>
    <row r="724" spans="1:14" x14ac:dyDescent="0.25">
      <c r="A724" s="116"/>
      <c r="B724" s="113"/>
      <c r="C724" s="358"/>
      <c r="D724" s="113"/>
      <c r="E724" s="199"/>
      <c r="F724" s="199"/>
      <c r="G724" s="113"/>
      <c r="H724" s="358"/>
      <c r="I724" s="358"/>
      <c r="J724" s="358"/>
      <c r="M724" s="106" t="str">
        <f>IF(OR(H724="",I724="",J724="",K724="",L724=""),"",        L724*VLOOKUP(H724,VALIDATIONS!$X$2:$Y$9,2) + K724*VLOOKUP(J724,VALIDATIONS!$AA$2:$AB$6,2)          )</f>
        <v/>
      </c>
      <c r="N724" s="113"/>
    </row>
    <row r="725" spans="1:14" x14ac:dyDescent="0.25">
      <c r="A725" s="116"/>
      <c r="B725" s="113"/>
      <c r="C725" s="358"/>
      <c r="D725" s="113"/>
      <c r="E725" s="199"/>
      <c r="F725" s="199"/>
      <c r="G725" s="113"/>
      <c r="H725" s="358"/>
      <c r="I725" s="358"/>
      <c r="J725" s="358"/>
      <c r="M725" s="106" t="str">
        <f>IF(OR(H725="",I725="",J725="",K725="",L725=""),"",        L725*VLOOKUP(H725,VALIDATIONS!$X$2:$Y$9,2) + K725*VLOOKUP(J725,VALIDATIONS!$AA$2:$AB$6,2)          )</f>
        <v/>
      </c>
      <c r="N725" s="113"/>
    </row>
    <row r="726" spans="1:14" x14ac:dyDescent="0.25">
      <c r="A726" s="116"/>
      <c r="B726" s="113"/>
      <c r="C726" s="358"/>
      <c r="D726" s="113"/>
      <c r="E726" s="199"/>
      <c r="F726" s="199"/>
      <c r="G726" s="113"/>
      <c r="H726" s="358"/>
      <c r="I726" s="358"/>
      <c r="J726" s="358"/>
      <c r="M726" s="106" t="str">
        <f>IF(OR(H726="",I726="",J726="",K726="",L726=""),"",        L726*VLOOKUP(H726,VALIDATIONS!$X$2:$Y$9,2) + K726*VLOOKUP(J726,VALIDATIONS!$AA$2:$AB$6,2)          )</f>
        <v/>
      </c>
      <c r="N726" s="113"/>
    </row>
    <row r="727" spans="1:14" x14ac:dyDescent="0.25">
      <c r="A727" s="116"/>
      <c r="B727" s="113"/>
      <c r="C727" s="358"/>
      <c r="D727" s="113"/>
      <c r="E727" s="199"/>
      <c r="F727" s="199"/>
      <c r="G727" s="113"/>
      <c r="H727" s="358"/>
      <c r="I727" s="358"/>
      <c r="J727" s="358"/>
      <c r="M727" s="106" t="str">
        <f>IF(OR(H727="",I727="",J727="",K727="",L727=""),"",        L727*VLOOKUP(H727,VALIDATIONS!$X$2:$Y$9,2) + K727*VLOOKUP(J727,VALIDATIONS!$AA$2:$AB$6,2)          )</f>
        <v/>
      </c>
      <c r="N727" s="113"/>
    </row>
    <row r="728" spans="1:14" x14ac:dyDescent="0.25">
      <c r="A728" s="116"/>
      <c r="B728" s="113"/>
      <c r="C728" s="358"/>
      <c r="D728" s="113"/>
      <c r="E728" s="199"/>
      <c r="F728" s="199"/>
      <c r="G728" s="113"/>
      <c r="H728" s="358"/>
      <c r="I728" s="358"/>
      <c r="J728" s="358"/>
      <c r="M728" s="106" t="str">
        <f>IF(OR(H728="",I728="",J728="",K728="",L728=""),"",        L728*VLOOKUP(H728,VALIDATIONS!$X$2:$Y$9,2) + K728*VLOOKUP(J728,VALIDATIONS!$AA$2:$AB$6,2)          )</f>
        <v/>
      </c>
      <c r="N728" s="113"/>
    </row>
    <row r="729" spans="1:14" x14ac:dyDescent="0.25">
      <c r="A729" s="116"/>
      <c r="B729" s="113"/>
      <c r="C729" s="358"/>
      <c r="D729" s="113"/>
      <c r="E729" s="199"/>
      <c r="F729" s="199"/>
      <c r="G729" s="113"/>
      <c r="H729" s="358"/>
      <c r="I729" s="358"/>
      <c r="J729" s="358"/>
      <c r="M729" s="106" t="str">
        <f>IF(OR(H729="",I729="",J729="",K729="",L729=""),"",        L729*VLOOKUP(H729,VALIDATIONS!$X$2:$Y$9,2) + K729*VLOOKUP(J729,VALIDATIONS!$AA$2:$AB$6,2)          )</f>
        <v/>
      </c>
      <c r="N729" s="113"/>
    </row>
    <row r="730" spans="1:14" x14ac:dyDescent="0.25">
      <c r="A730" s="116"/>
      <c r="B730" s="113"/>
      <c r="C730" s="358"/>
      <c r="D730" s="113"/>
      <c r="E730" s="199"/>
      <c r="F730" s="199"/>
      <c r="G730" s="113"/>
      <c r="H730" s="358"/>
      <c r="I730" s="358"/>
      <c r="J730" s="358"/>
      <c r="M730" s="106" t="str">
        <f>IF(OR(H730="",I730="",J730="",K730="",L730=""),"",        L730*VLOOKUP(H730,VALIDATIONS!$X$2:$Y$9,2) + K730*VLOOKUP(J730,VALIDATIONS!$AA$2:$AB$6,2)          )</f>
        <v/>
      </c>
      <c r="N730" s="113"/>
    </row>
    <row r="731" spans="1:14" x14ac:dyDescent="0.25">
      <c r="A731" s="116"/>
      <c r="B731" s="113"/>
      <c r="C731" s="358"/>
      <c r="D731" s="113"/>
      <c r="E731" s="199"/>
      <c r="F731" s="199"/>
      <c r="G731" s="113"/>
      <c r="H731" s="358"/>
      <c r="I731" s="358"/>
      <c r="J731" s="358"/>
      <c r="M731" s="106" t="str">
        <f>IF(OR(H731="",I731="",J731="",K731="",L731=""),"",        L731*VLOOKUP(H731,VALIDATIONS!$X$2:$Y$9,2) + K731*VLOOKUP(J731,VALIDATIONS!$AA$2:$AB$6,2)          )</f>
        <v/>
      </c>
      <c r="N731" s="113"/>
    </row>
    <row r="732" spans="1:14" x14ac:dyDescent="0.25">
      <c r="A732" s="116"/>
      <c r="B732" s="113"/>
      <c r="C732" s="358"/>
      <c r="D732" s="113"/>
      <c r="E732" s="199"/>
      <c r="F732" s="199"/>
      <c r="G732" s="113"/>
      <c r="H732" s="358"/>
      <c r="I732" s="358"/>
      <c r="J732" s="358"/>
      <c r="M732" s="106" t="str">
        <f>IF(OR(H732="",I732="",J732="",K732="",L732=""),"",        L732*VLOOKUP(H732,VALIDATIONS!$X$2:$Y$9,2) + K732*VLOOKUP(J732,VALIDATIONS!$AA$2:$AB$6,2)          )</f>
        <v/>
      </c>
      <c r="N732" s="113"/>
    </row>
    <row r="733" spans="1:14" x14ac:dyDescent="0.25">
      <c r="A733" s="116"/>
      <c r="B733" s="113"/>
      <c r="C733" s="358"/>
      <c r="D733" s="113"/>
      <c r="E733" s="199"/>
      <c r="F733" s="199"/>
      <c r="G733" s="113"/>
      <c r="H733" s="358"/>
      <c r="I733" s="358"/>
      <c r="J733" s="358"/>
      <c r="M733" s="106" t="str">
        <f>IF(OR(H733="",I733="",J733="",K733="",L733=""),"",        L733*VLOOKUP(H733,VALIDATIONS!$X$2:$Y$9,2) + K733*VLOOKUP(J733,VALIDATIONS!$AA$2:$AB$6,2)          )</f>
        <v/>
      </c>
      <c r="N733" s="113"/>
    </row>
    <row r="734" spans="1:14" x14ac:dyDescent="0.25">
      <c r="A734" s="116"/>
      <c r="B734" s="113"/>
      <c r="C734" s="358"/>
      <c r="D734" s="113"/>
      <c r="E734" s="199"/>
      <c r="F734" s="199"/>
      <c r="G734" s="113"/>
      <c r="H734" s="358"/>
      <c r="I734" s="358"/>
      <c r="J734" s="358"/>
      <c r="M734" s="106" t="str">
        <f>IF(OR(H734="",I734="",J734="",K734="",L734=""),"",        L734*VLOOKUP(H734,VALIDATIONS!$X$2:$Y$9,2) + K734*VLOOKUP(J734,VALIDATIONS!$AA$2:$AB$6,2)          )</f>
        <v/>
      </c>
      <c r="N734" s="113"/>
    </row>
    <row r="735" spans="1:14" x14ac:dyDescent="0.25">
      <c r="A735" s="116"/>
      <c r="B735" s="113"/>
      <c r="C735" s="358"/>
      <c r="D735" s="113"/>
      <c r="E735" s="199"/>
      <c r="F735" s="199"/>
      <c r="G735" s="113"/>
      <c r="H735" s="358"/>
      <c r="I735" s="358"/>
      <c r="J735" s="358"/>
      <c r="M735" s="106" t="str">
        <f>IF(OR(H735="",I735="",J735="",K735="",L735=""),"",        L735*VLOOKUP(H735,VALIDATIONS!$X$2:$Y$9,2) + K735*VLOOKUP(J735,VALIDATIONS!$AA$2:$AB$6,2)          )</f>
        <v/>
      </c>
      <c r="N735" s="113"/>
    </row>
    <row r="736" spans="1:14" x14ac:dyDescent="0.25">
      <c r="A736" s="116"/>
      <c r="B736" s="113"/>
      <c r="C736" s="358"/>
      <c r="D736" s="113"/>
      <c r="E736" s="199"/>
      <c r="F736" s="199"/>
      <c r="G736" s="113"/>
      <c r="H736" s="358"/>
      <c r="I736" s="358"/>
      <c r="J736" s="358"/>
      <c r="M736" s="106" t="str">
        <f>IF(OR(H736="",I736="",J736="",K736="",L736=""),"",        L736*VLOOKUP(H736,VALIDATIONS!$X$2:$Y$9,2) + K736*VLOOKUP(J736,VALIDATIONS!$AA$2:$AB$6,2)          )</f>
        <v/>
      </c>
      <c r="N736" s="113"/>
    </row>
    <row r="737" spans="1:14" x14ac:dyDescent="0.25">
      <c r="A737" s="116"/>
      <c r="B737" s="113"/>
      <c r="C737" s="358"/>
      <c r="D737" s="113"/>
      <c r="E737" s="199"/>
      <c r="F737" s="199"/>
      <c r="G737" s="113"/>
      <c r="H737" s="358"/>
      <c r="I737" s="358"/>
      <c r="J737" s="358"/>
      <c r="M737" s="106" t="str">
        <f>IF(OR(H737="",I737="",J737="",K737="",L737=""),"",        L737*VLOOKUP(H737,VALIDATIONS!$X$2:$Y$9,2) + K737*VLOOKUP(J737,VALIDATIONS!$AA$2:$AB$6,2)          )</f>
        <v/>
      </c>
      <c r="N737" s="113"/>
    </row>
    <row r="738" spans="1:14" x14ac:dyDescent="0.25">
      <c r="A738" s="116"/>
      <c r="B738" s="113"/>
      <c r="C738" s="358"/>
      <c r="D738" s="113"/>
      <c r="E738" s="199"/>
      <c r="F738" s="199"/>
      <c r="G738" s="113"/>
      <c r="H738" s="358"/>
      <c r="I738" s="358"/>
      <c r="J738" s="358"/>
      <c r="M738" s="106" t="str">
        <f>IF(OR(H738="",I738="",J738="",K738="",L738=""),"",        L738*VLOOKUP(H738,VALIDATIONS!$X$2:$Y$9,2) + K738*VLOOKUP(J738,VALIDATIONS!$AA$2:$AB$6,2)          )</f>
        <v/>
      </c>
      <c r="N738" s="113"/>
    </row>
    <row r="739" spans="1:14" x14ac:dyDescent="0.25">
      <c r="A739" s="116"/>
      <c r="B739" s="113"/>
      <c r="C739" s="358"/>
      <c r="D739" s="113"/>
      <c r="E739" s="199"/>
      <c r="F739" s="199"/>
      <c r="G739" s="113"/>
      <c r="H739" s="358"/>
      <c r="I739" s="358"/>
      <c r="J739" s="358"/>
      <c r="M739" s="106" t="str">
        <f>IF(OR(H739="",I739="",J739="",K739="",L739=""),"",        L739*VLOOKUP(H739,VALIDATIONS!$X$2:$Y$9,2) + K739*VLOOKUP(J739,VALIDATIONS!$AA$2:$AB$6,2)          )</f>
        <v/>
      </c>
      <c r="N739" s="113"/>
    </row>
    <row r="740" spans="1:14" x14ac:dyDescent="0.25">
      <c r="A740" s="116"/>
      <c r="B740" s="113"/>
      <c r="C740" s="358"/>
      <c r="D740" s="113"/>
      <c r="E740" s="199"/>
      <c r="F740" s="199"/>
      <c r="G740" s="113"/>
      <c r="H740" s="358"/>
      <c r="I740" s="358"/>
      <c r="J740" s="358"/>
      <c r="M740" s="106" t="str">
        <f>IF(OR(H740="",I740="",J740="",K740="",L740=""),"",        L740*VLOOKUP(H740,VALIDATIONS!$X$2:$Y$9,2) + K740*VLOOKUP(J740,VALIDATIONS!$AA$2:$AB$6,2)          )</f>
        <v/>
      </c>
      <c r="N740" s="113"/>
    </row>
    <row r="741" spans="1:14" x14ac:dyDescent="0.25">
      <c r="A741" s="116"/>
      <c r="B741" s="113"/>
      <c r="C741" s="358"/>
      <c r="D741" s="113"/>
      <c r="E741" s="199"/>
      <c r="F741" s="199"/>
      <c r="G741" s="113"/>
      <c r="H741" s="358"/>
      <c r="I741" s="358"/>
      <c r="J741" s="358"/>
      <c r="M741" s="106" t="str">
        <f>IF(OR(H741="",I741="",J741="",K741="",L741=""),"",        L741*VLOOKUP(H741,VALIDATIONS!$X$2:$Y$9,2) + K741*VLOOKUP(J741,VALIDATIONS!$AA$2:$AB$6,2)          )</f>
        <v/>
      </c>
      <c r="N741" s="113"/>
    </row>
    <row r="742" spans="1:14" x14ac:dyDescent="0.25">
      <c r="A742" s="116"/>
      <c r="B742" s="113"/>
      <c r="C742" s="358"/>
      <c r="D742" s="113"/>
      <c r="E742" s="199"/>
      <c r="F742" s="199"/>
      <c r="G742" s="113"/>
      <c r="H742" s="358"/>
      <c r="I742" s="358"/>
      <c r="J742" s="358"/>
      <c r="M742" s="106" t="str">
        <f>IF(OR(H742="",I742="",J742="",K742="",L742=""),"",        L742*VLOOKUP(H742,VALIDATIONS!$X$2:$Y$9,2) + K742*VLOOKUP(J742,VALIDATIONS!$AA$2:$AB$6,2)          )</f>
        <v/>
      </c>
      <c r="N742" s="113"/>
    </row>
    <row r="743" spans="1:14" x14ac:dyDescent="0.25">
      <c r="A743" s="116"/>
      <c r="B743" s="113"/>
      <c r="C743" s="358"/>
      <c r="D743" s="113"/>
      <c r="E743" s="199"/>
      <c r="F743" s="199"/>
      <c r="G743" s="113"/>
      <c r="H743" s="358"/>
      <c r="I743" s="358"/>
      <c r="J743" s="358"/>
      <c r="M743" s="106" t="str">
        <f>IF(OR(H743="",I743="",J743="",K743="",L743=""),"",        L743*VLOOKUP(H743,VALIDATIONS!$X$2:$Y$9,2) + K743*VLOOKUP(J743,VALIDATIONS!$AA$2:$AB$6,2)          )</f>
        <v/>
      </c>
      <c r="N743" s="113"/>
    </row>
    <row r="744" spans="1:14" x14ac:dyDescent="0.25">
      <c r="A744" s="116"/>
      <c r="B744" s="113"/>
      <c r="C744" s="358"/>
      <c r="D744" s="113"/>
      <c r="E744" s="199"/>
      <c r="F744" s="199"/>
      <c r="G744" s="113"/>
      <c r="H744" s="358"/>
      <c r="I744" s="358"/>
      <c r="J744" s="358"/>
      <c r="M744" s="106" t="str">
        <f>IF(OR(H744="",I744="",J744="",K744="",L744=""),"",        L744*VLOOKUP(H744,VALIDATIONS!$X$2:$Y$9,2) + K744*VLOOKUP(J744,VALIDATIONS!$AA$2:$AB$6,2)          )</f>
        <v/>
      </c>
      <c r="N744" s="113"/>
    </row>
    <row r="745" spans="1:14" x14ac:dyDescent="0.25">
      <c r="A745" s="116"/>
      <c r="B745" s="113"/>
      <c r="C745" s="358"/>
      <c r="D745" s="113"/>
      <c r="E745" s="199"/>
      <c r="F745" s="199"/>
      <c r="G745" s="113"/>
      <c r="H745" s="358"/>
      <c r="I745" s="358"/>
      <c r="J745" s="358"/>
      <c r="M745" s="106" t="str">
        <f>IF(OR(H745="",I745="",J745="",K745="",L745=""),"",        L745*VLOOKUP(H745,VALIDATIONS!$X$2:$Y$9,2) + K745*VLOOKUP(J745,VALIDATIONS!$AA$2:$AB$6,2)          )</f>
        <v/>
      </c>
      <c r="N745" s="113"/>
    </row>
    <row r="746" spans="1:14" x14ac:dyDescent="0.25">
      <c r="A746" s="116"/>
      <c r="B746" s="113"/>
      <c r="C746" s="358"/>
      <c r="D746" s="113"/>
      <c r="E746" s="199"/>
      <c r="F746" s="199"/>
      <c r="G746" s="113"/>
      <c r="H746" s="358"/>
      <c r="I746" s="358"/>
      <c r="J746" s="358"/>
      <c r="M746" s="106" t="str">
        <f>IF(OR(H746="",I746="",J746="",K746="",L746=""),"",        L746*VLOOKUP(H746,VALIDATIONS!$X$2:$Y$9,2) + K746*VLOOKUP(J746,VALIDATIONS!$AA$2:$AB$6,2)          )</f>
        <v/>
      </c>
      <c r="N746" s="113"/>
    </row>
    <row r="747" spans="1:14" x14ac:dyDescent="0.25">
      <c r="A747" s="116"/>
      <c r="B747" s="113"/>
      <c r="C747" s="358"/>
      <c r="D747" s="113"/>
      <c r="E747" s="199"/>
      <c r="F747" s="199"/>
      <c r="G747" s="113"/>
      <c r="H747" s="358"/>
      <c r="I747" s="358"/>
      <c r="J747" s="358"/>
      <c r="M747" s="106" t="str">
        <f>IF(OR(H747="",I747="",J747="",K747="",L747=""),"",        L747*VLOOKUP(H747,VALIDATIONS!$X$2:$Y$9,2) + K747*VLOOKUP(J747,VALIDATIONS!$AA$2:$AB$6,2)          )</f>
        <v/>
      </c>
      <c r="N747" s="113"/>
    </row>
    <row r="748" spans="1:14" x14ac:dyDescent="0.25">
      <c r="A748" s="116"/>
      <c r="B748" s="113"/>
      <c r="C748" s="358"/>
      <c r="D748" s="113"/>
      <c r="E748" s="199"/>
      <c r="F748" s="199"/>
      <c r="G748" s="113"/>
      <c r="H748" s="358"/>
      <c r="I748" s="358"/>
      <c r="J748" s="358"/>
      <c r="M748" s="106" t="str">
        <f>IF(OR(H748="",I748="",J748="",K748="",L748=""),"",        L748*VLOOKUP(H748,VALIDATIONS!$X$2:$Y$9,2) + K748*VLOOKUP(J748,VALIDATIONS!$AA$2:$AB$6,2)          )</f>
        <v/>
      </c>
      <c r="N748" s="113"/>
    </row>
    <row r="749" spans="1:14" x14ac:dyDescent="0.25">
      <c r="A749" s="116"/>
      <c r="B749" s="113"/>
      <c r="C749" s="358"/>
      <c r="D749" s="113"/>
      <c r="E749" s="199"/>
      <c r="F749" s="199"/>
      <c r="G749" s="113"/>
      <c r="H749" s="358"/>
      <c r="I749" s="358"/>
      <c r="J749" s="358"/>
      <c r="M749" s="106" t="str">
        <f>IF(OR(H749="",I749="",J749="",K749="",L749=""),"",        L749*VLOOKUP(H749,VALIDATIONS!$X$2:$Y$9,2) + K749*VLOOKUP(J749,VALIDATIONS!$AA$2:$AB$6,2)          )</f>
        <v/>
      </c>
      <c r="N749" s="113"/>
    </row>
    <row r="750" spans="1:14" x14ac:dyDescent="0.25">
      <c r="A750" s="116"/>
      <c r="B750" s="113"/>
      <c r="C750" s="358"/>
      <c r="D750" s="113"/>
      <c r="E750" s="199"/>
      <c r="F750" s="199"/>
      <c r="G750" s="113"/>
      <c r="H750" s="358"/>
      <c r="I750" s="358"/>
      <c r="J750" s="358"/>
      <c r="M750" s="106" t="str">
        <f>IF(OR(H750="",I750="",J750="",K750="",L750=""),"",        L750*VLOOKUP(H750,VALIDATIONS!$X$2:$Y$9,2) + K750*VLOOKUP(J750,VALIDATIONS!$AA$2:$AB$6,2)          )</f>
        <v/>
      </c>
      <c r="N750" s="113"/>
    </row>
    <row r="751" spans="1:14" x14ac:dyDescent="0.25">
      <c r="A751" s="116"/>
      <c r="B751" s="113"/>
      <c r="C751" s="358"/>
      <c r="D751" s="113"/>
      <c r="E751" s="199"/>
      <c r="F751" s="199"/>
      <c r="G751" s="113"/>
      <c r="H751" s="358"/>
      <c r="I751" s="358"/>
      <c r="J751" s="358"/>
      <c r="M751" s="106" t="str">
        <f>IF(OR(H751="",I751="",J751="",K751="",L751=""),"",        L751*VLOOKUP(H751,VALIDATIONS!$X$2:$Y$9,2) + K751*VLOOKUP(J751,VALIDATIONS!$AA$2:$AB$6,2)          )</f>
        <v/>
      </c>
      <c r="N751" s="113"/>
    </row>
    <row r="752" spans="1:14" x14ac:dyDescent="0.25">
      <c r="A752" s="116"/>
      <c r="B752" s="113"/>
      <c r="C752" s="358"/>
      <c r="D752" s="113"/>
      <c r="E752" s="199"/>
      <c r="F752" s="199"/>
      <c r="G752" s="113"/>
      <c r="H752" s="358"/>
      <c r="I752" s="358"/>
      <c r="J752" s="358"/>
      <c r="M752" s="106" t="str">
        <f>IF(OR(H752="",I752="",J752="",K752="",L752=""),"",        L752*VLOOKUP(H752,VALIDATIONS!$X$2:$Y$9,2) + K752*VLOOKUP(J752,VALIDATIONS!$AA$2:$AB$6,2)          )</f>
        <v/>
      </c>
      <c r="N752" s="113"/>
    </row>
    <row r="753" spans="1:14" x14ac:dyDescent="0.25">
      <c r="A753" s="116"/>
      <c r="B753" s="113"/>
      <c r="C753" s="358"/>
      <c r="D753" s="113"/>
      <c r="E753" s="199"/>
      <c r="F753" s="199"/>
      <c r="G753" s="113"/>
      <c r="H753" s="358"/>
      <c r="I753" s="358"/>
      <c r="J753" s="358"/>
      <c r="M753" s="106" t="str">
        <f>IF(OR(H753="",I753="",J753="",K753="",L753=""),"",        L753*VLOOKUP(H753,VALIDATIONS!$X$2:$Y$9,2) + K753*VLOOKUP(J753,VALIDATIONS!$AA$2:$AB$6,2)          )</f>
        <v/>
      </c>
      <c r="N753" s="113"/>
    </row>
    <row r="754" spans="1:14" x14ac:dyDescent="0.25">
      <c r="A754" s="116"/>
      <c r="B754" s="113"/>
      <c r="C754" s="358"/>
      <c r="D754" s="113"/>
      <c r="E754" s="199"/>
      <c r="F754" s="199"/>
      <c r="G754" s="113"/>
      <c r="H754" s="358"/>
      <c r="I754" s="358"/>
      <c r="J754" s="358"/>
      <c r="M754" s="106" t="str">
        <f>IF(OR(H754="",I754="",J754="",K754="",L754=""),"",        L754*VLOOKUP(H754,VALIDATIONS!$X$2:$Y$9,2) + K754*VLOOKUP(J754,VALIDATIONS!$AA$2:$AB$6,2)          )</f>
        <v/>
      </c>
      <c r="N754" s="113"/>
    </row>
    <row r="755" spans="1:14" x14ac:dyDescent="0.25">
      <c r="A755" s="116"/>
      <c r="B755" s="113"/>
      <c r="C755" s="358"/>
      <c r="D755" s="113"/>
      <c r="E755" s="199"/>
      <c r="F755" s="199"/>
      <c r="G755" s="113"/>
      <c r="H755" s="358"/>
      <c r="I755" s="358"/>
      <c r="J755" s="358"/>
      <c r="M755" s="106" t="str">
        <f>IF(OR(H755="",I755="",J755="",K755="",L755=""),"",        L755*VLOOKUP(H755,VALIDATIONS!$X$2:$Y$9,2) + K755*VLOOKUP(J755,VALIDATIONS!$AA$2:$AB$6,2)          )</f>
        <v/>
      </c>
      <c r="N755" s="113"/>
    </row>
    <row r="756" spans="1:14" x14ac:dyDescent="0.25">
      <c r="A756" s="116"/>
      <c r="B756" s="113"/>
      <c r="C756" s="358"/>
      <c r="D756" s="113"/>
      <c r="E756" s="199"/>
      <c r="F756" s="199"/>
      <c r="G756" s="113"/>
      <c r="H756" s="358"/>
      <c r="I756" s="358"/>
      <c r="J756" s="358"/>
      <c r="M756" s="106" t="str">
        <f>IF(OR(H756="",I756="",J756="",K756="",L756=""),"",        L756*VLOOKUP(H756,VALIDATIONS!$X$2:$Y$9,2) + K756*VLOOKUP(J756,VALIDATIONS!$AA$2:$AB$6,2)          )</f>
        <v/>
      </c>
      <c r="N756" s="113"/>
    </row>
    <row r="757" spans="1:14" x14ac:dyDescent="0.25">
      <c r="A757" s="116"/>
      <c r="B757" s="113"/>
      <c r="C757" s="358"/>
      <c r="D757" s="113"/>
      <c r="E757" s="199"/>
      <c r="F757" s="199"/>
      <c r="G757" s="113"/>
      <c r="H757" s="358"/>
      <c r="I757" s="358"/>
      <c r="J757" s="358"/>
      <c r="M757" s="106" t="str">
        <f>IF(OR(H757="",I757="",J757="",K757="",L757=""),"",        L757*VLOOKUP(H757,VALIDATIONS!$X$2:$Y$9,2) + K757*VLOOKUP(J757,VALIDATIONS!$AA$2:$AB$6,2)          )</f>
        <v/>
      </c>
      <c r="N757" s="113"/>
    </row>
    <row r="758" spans="1:14" x14ac:dyDescent="0.25">
      <c r="A758" s="116"/>
      <c r="B758" s="113"/>
      <c r="C758" s="358"/>
      <c r="D758" s="113"/>
      <c r="E758" s="199"/>
      <c r="F758" s="199"/>
      <c r="G758" s="113"/>
      <c r="H758" s="358"/>
      <c r="I758" s="358"/>
      <c r="J758" s="358"/>
      <c r="M758" s="106" t="str">
        <f>IF(OR(H758="",I758="",J758="",K758="",L758=""),"",        L758*VLOOKUP(H758,VALIDATIONS!$X$2:$Y$9,2) + K758*VLOOKUP(J758,VALIDATIONS!$AA$2:$AB$6,2)          )</f>
        <v/>
      </c>
      <c r="N758" s="113"/>
    </row>
    <row r="759" spans="1:14" x14ac:dyDescent="0.25">
      <c r="A759" s="116"/>
      <c r="B759" s="113"/>
      <c r="C759" s="358"/>
      <c r="D759" s="113"/>
      <c r="E759" s="199"/>
      <c r="F759" s="199"/>
      <c r="G759" s="113"/>
      <c r="H759" s="358"/>
      <c r="I759" s="358"/>
      <c r="J759" s="358"/>
      <c r="M759" s="106" t="str">
        <f>IF(OR(H759="",I759="",J759="",K759="",L759=""),"",        L759*VLOOKUP(H759,VALIDATIONS!$X$2:$Y$9,2) + K759*VLOOKUP(J759,VALIDATIONS!$AA$2:$AB$6,2)          )</f>
        <v/>
      </c>
      <c r="N759" s="113"/>
    </row>
    <row r="760" spans="1:14" x14ac:dyDescent="0.25">
      <c r="A760" s="116"/>
      <c r="B760" s="113"/>
      <c r="C760" s="358"/>
      <c r="D760" s="113"/>
      <c r="E760" s="199"/>
      <c r="F760" s="199"/>
      <c r="G760" s="113"/>
      <c r="H760" s="358"/>
      <c r="I760" s="358"/>
      <c r="J760" s="358"/>
      <c r="M760" s="106" t="str">
        <f>IF(OR(H760="",I760="",J760="",K760="",L760=""),"",        L760*VLOOKUP(H760,VALIDATIONS!$X$2:$Y$9,2) + K760*VLOOKUP(J760,VALIDATIONS!$AA$2:$AB$6,2)          )</f>
        <v/>
      </c>
      <c r="N760" s="113"/>
    </row>
    <row r="761" spans="1:14" x14ac:dyDescent="0.25">
      <c r="A761" s="116"/>
      <c r="B761" s="113"/>
      <c r="C761" s="358"/>
      <c r="D761" s="113"/>
      <c r="E761" s="199"/>
      <c r="F761" s="199"/>
      <c r="G761" s="113"/>
      <c r="H761" s="358"/>
      <c r="I761" s="358"/>
      <c r="J761" s="358"/>
      <c r="M761" s="106" t="str">
        <f>IF(OR(H761="",I761="",J761="",K761="",L761=""),"",        L761*VLOOKUP(H761,VALIDATIONS!$X$2:$Y$9,2) + K761*VLOOKUP(J761,VALIDATIONS!$AA$2:$AB$6,2)          )</f>
        <v/>
      </c>
      <c r="N761" s="113"/>
    </row>
    <row r="762" spans="1:14" x14ac:dyDescent="0.25">
      <c r="A762" s="116"/>
      <c r="B762" s="113"/>
      <c r="C762" s="358"/>
      <c r="D762" s="113"/>
      <c r="E762" s="199"/>
      <c r="F762" s="199"/>
      <c r="G762" s="113"/>
      <c r="H762" s="358"/>
      <c r="I762" s="358"/>
      <c r="J762" s="358"/>
      <c r="M762" s="106" t="str">
        <f>IF(OR(H762="",I762="",J762="",K762="",L762=""),"",        L762*VLOOKUP(H762,VALIDATIONS!$X$2:$Y$9,2) + K762*VLOOKUP(J762,VALIDATIONS!$AA$2:$AB$6,2)          )</f>
        <v/>
      </c>
      <c r="N762" s="113"/>
    </row>
    <row r="763" spans="1:14" x14ac:dyDescent="0.25">
      <c r="A763" s="116"/>
      <c r="B763" s="113"/>
      <c r="C763" s="358"/>
      <c r="D763" s="113"/>
      <c r="E763" s="199"/>
      <c r="F763" s="199"/>
      <c r="G763" s="113"/>
      <c r="H763" s="358"/>
      <c r="I763" s="358"/>
      <c r="J763" s="358"/>
      <c r="M763" s="106" t="str">
        <f>IF(OR(H763="",I763="",J763="",K763="",L763=""),"",        L763*VLOOKUP(H763,VALIDATIONS!$X$2:$Y$9,2) + K763*VLOOKUP(J763,VALIDATIONS!$AA$2:$AB$6,2)          )</f>
        <v/>
      </c>
      <c r="N763" s="113"/>
    </row>
    <row r="764" spans="1:14" x14ac:dyDescent="0.25">
      <c r="A764" s="116"/>
      <c r="B764" s="113"/>
      <c r="C764" s="358"/>
      <c r="D764" s="113"/>
      <c r="E764" s="199"/>
      <c r="F764" s="199"/>
      <c r="G764" s="113"/>
      <c r="H764" s="358"/>
      <c r="I764" s="358"/>
      <c r="J764" s="358"/>
      <c r="M764" s="106" t="str">
        <f>IF(OR(H764="",I764="",J764="",K764="",L764=""),"",        L764*VLOOKUP(H764,VALIDATIONS!$X$2:$Y$9,2) + K764*VLOOKUP(J764,VALIDATIONS!$AA$2:$AB$6,2)          )</f>
        <v/>
      </c>
      <c r="N764" s="113"/>
    </row>
    <row r="765" spans="1:14" x14ac:dyDescent="0.25">
      <c r="A765" s="116"/>
      <c r="B765" s="113"/>
      <c r="C765" s="358"/>
      <c r="D765" s="113"/>
      <c r="E765" s="199"/>
      <c r="F765" s="199"/>
      <c r="G765" s="113"/>
      <c r="H765" s="358"/>
      <c r="I765" s="358"/>
      <c r="J765" s="358"/>
      <c r="M765" s="106" t="str">
        <f>IF(OR(H765="",I765="",J765="",K765="",L765=""),"",        L765*VLOOKUP(H765,VALIDATIONS!$X$2:$Y$9,2) + K765*VLOOKUP(J765,VALIDATIONS!$AA$2:$AB$6,2)          )</f>
        <v/>
      </c>
      <c r="N765" s="113"/>
    </row>
    <row r="766" spans="1:14" x14ac:dyDescent="0.25">
      <c r="A766" s="116"/>
      <c r="B766" s="113"/>
      <c r="C766" s="358"/>
      <c r="D766" s="113"/>
      <c r="E766" s="199"/>
      <c r="F766" s="199"/>
      <c r="G766" s="113"/>
      <c r="H766" s="358"/>
      <c r="I766" s="358"/>
      <c r="J766" s="358"/>
      <c r="M766" s="106" t="str">
        <f>IF(OR(H766="",I766="",J766="",K766="",L766=""),"",        L766*VLOOKUP(H766,VALIDATIONS!$X$2:$Y$9,2) + K766*VLOOKUP(J766,VALIDATIONS!$AA$2:$AB$6,2)          )</f>
        <v/>
      </c>
      <c r="N766" s="113"/>
    </row>
    <row r="767" spans="1:14" x14ac:dyDescent="0.25">
      <c r="A767" s="116"/>
      <c r="B767" s="113"/>
      <c r="C767" s="358"/>
      <c r="D767" s="113"/>
      <c r="E767" s="199"/>
      <c r="F767" s="199"/>
      <c r="G767" s="113"/>
      <c r="H767" s="358"/>
      <c r="I767" s="358"/>
      <c r="J767" s="358"/>
      <c r="M767" s="106" t="str">
        <f>IF(OR(H767="",I767="",J767="",K767="",L767=""),"",        L767*VLOOKUP(H767,VALIDATIONS!$X$2:$Y$9,2) + K767*VLOOKUP(J767,VALIDATIONS!$AA$2:$AB$6,2)          )</f>
        <v/>
      </c>
      <c r="N767" s="113"/>
    </row>
    <row r="768" spans="1:14" x14ac:dyDescent="0.25">
      <c r="A768" s="116"/>
      <c r="B768" s="113"/>
      <c r="C768" s="358"/>
      <c r="D768" s="113"/>
      <c r="E768" s="199"/>
      <c r="F768" s="199"/>
      <c r="G768" s="113"/>
      <c r="H768" s="358"/>
      <c r="I768" s="358"/>
      <c r="J768" s="358"/>
      <c r="M768" s="106" t="str">
        <f>IF(OR(H768="",I768="",J768="",K768="",L768=""),"",        L768*VLOOKUP(H768,VALIDATIONS!$X$2:$Y$9,2) + K768*VLOOKUP(J768,VALIDATIONS!$AA$2:$AB$6,2)          )</f>
        <v/>
      </c>
      <c r="N768" s="113"/>
    </row>
    <row r="769" spans="1:14" x14ac:dyDescent="0.25">
      <c r="A769" s="116"/>
      <c r="B769" s="113"/>
      <c r="C769" s="358"/>
      <c r="D769" s="113"/>
      <c r="E769" s="199"/>
      <c r="F769" s="199"/>
      <c r="G769" s="113"/>
      <c r="H769" s="358"/>
      <c r="I769" s="358"/>
      <c r="J769" s="358"/>
      <c r="M769" s="106" t="str">
        <f>IF(OR(H769="",I769="",J769="",K769="",L769=""),"",        L769*VLOOKUP(H769,VALIDATIONS!$X$2:$Y$9,2) + K769*VLOOKUP(J769,VALIDATIONS!$AA$2:$AB$6,2)          )</f>
        <v/>
      </c>
      <c r="N769" s="113"/>
    </row>
    <row r="770" spans="1:14" x14ac:dyDescent="0.25">
      <c r="A770" s="116"/>
      <c r="B770" s="113"/>
      <c r="C770" s="358"/>
      <c r="D770" s="113"/>
      <c r="E770" s="199"/>
      <c r="F770" s="199"/>
      <c r="G770" s="113"/>
      <c r="H770" s="358"/>
      <c r="I770" s="358"/>
      <c r="J770" s="358"/>
      <c r="M770" s="106" t="str">
        <f>IF(OR(H770="",I770="",J770="",K770="",L770=""),"",        L770*VLOOKUP(H770,VALIDATIONS!$X$2:$Y$9,2) + K770*VLOOKUP(J770,VALIDATIONS!$AA$2:$AB$6,2)          )</f>
        <v/>
      </c>
      <c r="N770" s="113"/>
    </row>
    <row r="771" spans="1:14" x14ac:dyDescent="0.25">
      <c r="A771" s="116"/>
      <c r="B771" s="113"/>
      <c r="C771" s="358"/>
      <c r="D771" s="113"/>
      <c r="E771" s="199"/>
      <c r="F771" s="199"/>
      <c r="G771" s="113"/>
      <c r="H771" s="358"/>
      <c r="I771" s="358"/>
      <c r="J771" s="358"/>
      <c r="M771" s="106" t="str">
        <f>IF(OR(H771="",I771="",J771="",K771="",L771=""),"",        L771*VLOOKUP(H771,VALIDATIONS!$X$2:$Y$9,2) + K771*VLOOKUP(J771,VALIDATIONS!$AA$2:$AB$6,2)          )</f>
        <v/>
      </c>
      <c r="N771" s="113"/>
    </row>
    <row r="772" spans="1:14" x14ac:dyDescent="0.25">
      <c r="A772" s="116"/>
      <c r="B772" s="113"/>
      <c r="C772" s="358"/>
      <c r="D772" s="113"/>
      <c r="E772" s="199"/>
      <c r="F772" s="199"/>
      <c r="G772" s="113"/>
      <c r="H772" s="358"/>
      <c r="I772" s="358"/>
      <c r="J772" s="358"/>
      <c r="M772" s="106" t="str">
        <f>IF(OR(H772="",I772="",J772="",K772="",L772=""),"",        L772*VLOOKUP(H772,VALIDATIONS!$X$2:$Y$9,2) + K772*VLOOKUP(J772,VALIDATIONS!$AA$2:$AB$6,2)          )</f>
        <v/>
      </c>
      <c r="N772" s="113"/>
    </row>
    <row r="773" spans="1:14" x14ac:dyDescent="0.25">
      <c r="A773" s="116"/>
      <c r="B773" s="113"/>
      <c r="C773" s="358"/>
      <c r="D773" s="113"/>
      <c r="E773" s="199"/>
      <c r="F773" s="199"/>
      <c r="G773" s="113"/>
      <c r="H773" s="358"/>
      <c r="I773" s="358"/>
      <c r="J773" s="358"/>
      <c r="M773" s="106" t="str">
        <f>IF(OR(H773="",I773="",J773="",K773="",L773=""),"",        L773*VLOOKUP(H773,VALIDATIONS!$X$2:$Y$9,2) + K773*VLOOKUP(J773,VALIDATIONS!$AA$2:$AB$6,2)          )</f>
        <v/>
      </c>
      <c r="N773" s="113"/>
    </row>
    <row r="774" spans="1:14" x14ac:dyDescent="0.25">
      <c r="A774" s="116"/>
      <c r="B774" s="113"/>
      <c r="C774" s="358"/>
      <c r="D774" s="113"/>
      <c r="E774" s="199"/>
      <c r="F774" s="199"/>
      <c r="G774" s="113"/>
      <c r="H774" s="358"/>
      <c r="I774" s="358"/>
      <c r="J774" s="358"/>
      <c r="M774" s="106" t="str">
        <f>IF(OR(H774="",I774="",J774="",K774="",L774=""),"",        L774*VLOOKUP(H774,VALIDATIONS!$X$2:$Y$9,2) + K774*VLOOKUP(J774,VALIDATIONS!$AA$2:$AB$6,2)          )</f>
        <v/>
      </c>
      <c r="N774" s="113"/>
    </row>
    <row r="775" spans="1:14" x14ac:dyDescent="0.25">
      <c r="A775" s="116"/>
      <c r="B775" s="113"/>
      <c r="C775" s="358"/>
      <c r="D775" s="113"/>
      <c r="E775" s="199"/>
      <c r="F775" s="199"/>
      <c r="G775" s="113"/>
      <c r="H775" s="358"/>
      <c r="I775" s="358"/>
      <c r="J775" s="358"/>
      <c r="M775" s="106" t="str">
        <f>IF(OR(H775="",I775="",J775="",K775="",L775=""),"",        L775*VLOOKUP(H775,VALIDATIONS!$X$2:$Y$9,2) + K775*VLOOKUP(J775,VALIDATIONS!$AA$2:$AB$6,2)          )</f>
        <v/>
      </c>
      <c r="N775" s="113"/>
    </row>
    <row r="776" spans="1:14" x14ac:dyDescent="0.25">
      <c r="A776" s="116"/>
      <c r="B776" s="113"/>
      <c r="C776" s="358"/>
      <c r="D776" s="113"/>
      <c r="E776" s="199"/>
      <c r="F776" s="199"/>
      <c r="G776" s="113"/>
      <c r="H776" s="358"/>
      <c r="I776" s="358"/>
      <c r="J776" s="358"/>
      <c r="M776" s="106" t="str">
        <f>IF(OR(H776="",I776="",J776="",K776="",L776=""),"",        L776*VLOOKUP(H776,VALIDATIONS!$X$2:$Y$9,2) + K776*VLOOKUP(J776,VALIDATIONS!$AA$2:$AB$6,2)          )</f>
        <v/>
      </c>
      <c r="N776" s="113"/>
    </row>
    <row r="777" spans="1:14" x14ac:dyDescent="0.25">
      <c r="A777" s="116"/>
      <c r="B777" s="113"/>
      <c r="C777" s="358"/>
      <c r="D777" s="113"/>
      <c r="E777" s="199"/>
      <c r="F777" s="199"/>
      <c r="G777" s="113"/>
      <c r="H777" s="358"/>
      <c r="I777" s="358"/>
      <c r="J777" s="358"/>
      <c r="M777" s="106" t="str">
        <f>IF(OR(H777="",I777="",J777="",K777="",L777=""),"",        L777*VLOOKUP(H777,VALIDATIONS!$X$2:$Y$9,2) + K777*VLOOKUP(J777,VALIDATIONS!$AA$2:$AB$6,2)          )</f>
        <v/>
      </c>
      <c r="N777" s="113"/>
    </row>
    <row r="778" spans="1:14" x14ac:dyDescent="0.25">
      <c r="A778" s="116"/>
      <c r="B778" s="113"/>
      <c r="C778" s="358"/>
      <c r="D778" s="113"/>
      <c r="E778" s="199"/>
      <c r="F778" s="199"/>
      <c r="G778" s="113"/>
      <c r="H778" s="358"/>
      <c r="I778" s="358"/>
      <c r="J778" s="358"/>
      <c r="M778" s="106" t="str">
        <f>IF(OR(H778="",I778="",J778="",K778="",L778=""),"",        L778*VLOOKUP(H778,VALIDATIONS!$X$2:$Y$9,2) + K778*VLOOKUP(J778,VALIDATIONS!$AA$2:$AB$6,2)          )</f>
        <v/>
      </c>
      <c r="N778" s="113"/>
    </row>
    <row r="779" spans="1:14" x14ac:dyDescent="0.25">
      <c r="A779" s="116"/>
      <c r="B779" s="113"/>
      <c r="C779" s="358"/>
      <c r="D779" s="113"/>
      <c r="E779" s="199"/>
      <c r="F779" s="199"/>
      <c r="G779" s="113"/>
      <c r="H779" s="358"/>
      <c r="I779" s="358"/>
      <c r="J779" s="358"/>
      <c r="M779" s="106" t="str">
        <f>IF(OR(H779="",I779="",J779="",K779="",L779=""),"",        L779*VLOOKUP(H779,VALIDATIONS!$X$2:$Y$9,2) + K779*VLOOKUP(J779,VALIDATIONS!$AA$2:$AB$6,2)          )</f>
        <v/>
      </c>
      <c r="N779" s="113"/>
    </row>
    <row r="780" spans="1:14" x14ac:dyDescent="0.25">
      <c r="A780" s="116"/>
      <c r="B780" s="113"/>
      <c r="C780" s="358"/>
      <c r="D780" s="113"/>
      <c r="E780" s="199"/>
      <c r="F780" s="199"/>
      <c r="G780" s="113"/>
      <c r="H780" s="358"/>
      <c r="I780" s="358"/>
      <c r="J780" s="358"/>
      <c r="M780" s="106" t="str">
        <f>IF(OR(H780="",I780="",J780="",K780="",L780=""),"",        L780*VLOOKUP(H780,VALIDATIONS!$X$2:$Y$9,2) + K780*VLOOKUP(J780,VALIDATIONS!$AA$2:$AB$6,2)          )</f>
        <v/>
      </c>
      <c r="N780" s="113"/>
    </row>
    <row r="781" spans="1:14" x14ac:dyDescent="0.25">
      <c r="A781" s="116"/>
      <c r="B781" s="113"/>
      <c r="C781" s="358"/>
      <c r="D781" s="113"/>
      <c r="E781" s="199"/>
      <c r="F781" s="199"/>
      <c r="G781" s="113"/>
      <c r="H781" s="358"/>
      <c r="I781" s="358"/>
      <c r="J781" s="358"/>
      <c r="M781" s="106" t="str">
        <f>IF(OR(H781="",I781="",J781="",K781="",L781=""),"",        L781*VLOOKUP(H781,VALIDATIONS!$X$2:$Y$9,2) + K781*VLOOKUP(J781,VALIDATIONS!$AA$2:$AB$6,2)          )</f>
        <v/>
      </c>
      <c r="N781" s="113"/>
    </row>
    <row r="782" spans="1:14" x14ac:dyDescent="0.25">
      <c r="A782" s="116"/>
      <c r="B782" s="113"/>
      <c r="C782" s="358"/>
      <c r="D782" s="113"/>
      <c r="E782" s="199"/>
      <c r="F782" s="199"/>
      <c r="G782" s="113"/>
      <c r="H782" s="358"/>
      <c r="I782" s="358"/>
      <c r="J782" s="358"/>
      <c r="M782" s="106" t="str">
        <f>IF(OR(H782="",I782="",J782="",K782="",L782=""),"",        L782*VLOOKUP(H782,VALIDATIONS!$X$2:$Y$9,2) + K782*VLOOKUP(J782,VALIDATIONS!$AA$2:$AB$6,2)          )</f>
        <v/>
      </c>
      <c r="N782" s="113"/>
    </row>
    <row r="783" spans="1:14" x14ac:dyDescent="0.25">
      <c r="A783" s="116"/>
      <c r="B783" s="113"/>
      <c r="C783" s="358"/>
      <c r="D783" s="113"/>
      <c r="E783" s="199"/>
      <c r="F783" s="199"/>
      <c r="G783" s="113"/>
      <c r="H783" s="358"/>
      <c r="I783" s="358"/>
      <c r="J783" s="358"/>
      <c r="M783" s="106" t="str">
        <f>IF(OR(H783="",I783="",J783="",K783="",L783=""),"",        L783*VLOOKUP(H783,VALIDATIONS!$X$2:$Y$9,2) + K783*VLOOKUP(J783,VALIDATIONS!$AA$2:$AB$6,2)          )</f>
        <v/>
      </c>
      <c r="N783" s="113"/>
    </row>
    <row r="784" spans="1:14" x14ac:dyDescent="0.25">
      <c r="A784" s="116"/>
      <c r="B784" s="113"/>
      <c r="C784" s="358"/>
      <c r="D784" s="113"/>
      <c r="E784" s="199"/>
      <c r="F784" s="199"/>
      <c r="G784" s="113"/>
      <c r="H784" s="358"/>
      <c r="I784" s="358"/>
      <c r="J784" s="358"/>
      <c r="M784" s="106" t="str">
        <f>IF(OR(H784="",I784="",J784="",K784="",L784=""),"",        L784*VLOOKUP(H784,VALIDATIONS!$X$2:$Y$9,2) + K784*VLOOKUP(J784,VALIDATIONS!$AA$2:$AB$6,2)          )</f>
        <v/>
      </c>
      <c r="N784" s="113"/>
    </row>
    <row r="785" spans="1:14" x14ac:dyDescent="0.25">
      <c r="A785" s="116"/>
      <c r="B785" s="113"/>
      <c r="C785" s="358"/>
      <c r="D785" s="113"/>
      <c r="E785" s="199"/>
      <c r="F785" s="199"/>
      <c r="G785" s="113"/>
      <c r="H785" s="358"/>
      <c r="I785" s="358"/>
      <c r="J785" s="358"/>
      <c r="M785" s="106" t="str">
        <f>IF(OR(H785="",I785="",J785="",K785="",L785=""),"",        L785*VLOOKUP(H785,VALIDATIONS!$X$2:$Y$9,2) + K785*VLOOKUP(J785,VALIDATIONS!$AA$2:$AB$6,2)          )</f>
        <v/>
      </c>
      <c r="N785" s="113"/>
    </row>
    <row r="786" spans="1:14" x14ac:dyDescent="0.25">
      <c r="A786" s="116"/>
      <c r="B786" s="113"/>
      <c r="C786" s="358"/>
      <c r="D786" s="113"/>
      <c r="E786" s="199"/>
      <c r="F786" s="199"/>
      <c r="G786" s="113"/>
      <c r="H786" s="358"/>
      <c r="I786" s="358"/>
      <c r="J786" s="358"/>
      <c r="M786" s="106" t="str">
        <f>IF(OR(H786="",I786="",J786="",K786="",L786=""),"",        L786*VLOOKUP(H786,VALIDATIONS!$X$2:$Y$9,2) + K786*VLOOKUP(J786,VALIDATIONS!$AA$2:$AB$6,2)          )</f>
        <v/>
      </c>
      <c r="N786" s="113"/>
    </row>
    <row r="787" spans="1:14" x14ac:dyDescent="0.25">
      <c r="A787" s="116"/>
      <c r="B787" s="113"/>
      <c r="C787" s="358"/>
      <c r="D787" s="113"/>
      <c r="E787" s="199"/>
      <c r="F787" s="199"/>
      <c r="G787" s="113"/>
      <c r="H787" s="358"/>
      <c r="I787" s="358"/>
      <c r="J787" s="358"/>
      <c r="M787" s="106" t="str">
        <f>IF(OR(H787="",I787="",J787="",K787="",L787=""),"",        L787*VLOOKUP(H787,VALIDATIONS!$X$2:$Y$9,2) + K787*VLOOKUP(J787,VALIDATIONS!$AA$2:$AB$6,2)          )</f>
        <v/>
      </c>
      <c r="N787" s="113"/>
    </row>
    <row r="788" spans="1:14" x14ac:dyDescent="0.25">
      <c r="A788" s="116"/>
      <c r="B788" s="113"/>
      <c r="C788" s="358"/>
      <c r="D788" s="113"/>
      <c r="E788" s="199"/>
      <c r="F788" s="199"/>
      <c r="G788" s="113"/>
      <c r="H788" s="358"/>
      <c r="I788" s="358"/>
      <c r="J788" s="358"/>
      <c r="M788" s="106" t="str">
        <f>IF(OR(H788="",I788="",J788="",K788="",L788=""),"",        L788*VLOOKUP(H788,VALIDATIONS!$X$2:$Y$9,2) + K788*VLOOKUP(J788,VALIDATIONS!$AA$2:$AB$6,2)          )</f>
        <v/>
      </c>
      <c r="N788" s="113"/>
    </row>
    <row r="789" spans="1:14" x14ac:dyDescent="0.25">
      <c r="A789" s="116"/>
      <c r="B789" s="113"/>
      <c r="C789" s="358"/>
      <c r="D789" s="113"/>
      <c r="E789" s="199"/>
      <c r="F789" s="199"/>
      <c r="G789" s="113"/>
      <c r="H789" s="358"/>
      <c r="I789" s="358"/>
      <c r="J789" s="358"/>
      <c r="M789" s="106" t="str">
        <f>IF(OR(H789="",I789="",J789="",K789="",L789=""),"",        L789*VLOOKUP(H789,VALIDATIONS!$X$2:$Y$9,2) + K789*VLOOKUP(J789,VALIDATIONS!$AA$2:$AB$6,2)          )</f>
        <v/>
      </c>
      <c r="N789" s="113"/>
    </row>
    <row r="790" spans="1:14" x14ac:dyDescent="0.25">
      <c r="A790" s="116"/>
      <c r="B790" s="113"/>
      <c r="C790" s="358"/>
      <c r="D790" s="113"/>
      <c r="E790" s="199"/>
      <c r="F790" s="199"/>
      <c r="G790" s="113"/>
      <c r="H790" s="358"/>
      <c r="I790" s="358"/>
      <c r="J790" s="358"/>
      <c r="M790" s="106" t="str">
        <f>IF(OR(H790="",I790="",J790="",K790="",L790=""),"",        L790*VLOOKUP(H790,VALIDATIONS!$X$2:$Y$9,2) + K790*VLOOKUP(J790,VALIDATIONS!$AA$2:$AB$6,2)          )</f>
        <v/>
      </c>
      <c r="N790" s="113"/>
    </row>
    <row r="791" spans="1:14" x14ac:dyDescent="0.25">
      <c r="A791" s="116"/>
      <c r="B791" s="113"/>
      <c r="C791" s="358"/>
      <c r="D791" s="113"/>
      <c r="E791" s="199"/>
      <c r="F791" s="199"/>
      <c r="G791" s="113"/>
      <c r="H791" s="358"/>
      <c r="I791" s="358"/>
      <c r="J791" s="358"/>
      <c r="M791" s="106" t="str">
        <f>IF(OR(H791="",I791="",J791="",K791="",L791=""),"",        L791*VLOOKUP(H791,VALIDATIONS!$X$2:$Y$9,2) + K791*VLOOKUP(J791,VALIDATIONS!$AA$2:$AB$6,2)          )</f>
        <v/>
      </c>
      <c r="N791" s="113"/>
    </row>
    <row r="792" spans="1:14" x14ac:dyDescent="0.25">
      <c r="A792" s="116"/>
      <c r="B792" s="113"/>
      <c r="C792" s="358"/>
      <c r="D792" s="113"/>
      <c r="E792" s="199"/>
      <c r="F792" s="199"/>
      <c r="G792" s="113"/>
      <c r="H792" s="358"/>
      <c r="I792" s="358"/>
      <c r="J792" s="358"/>
      <c r="M792" s="106" t="str">
        <f>IF(OR(H792="",I792="",J792="",K792="",L792=""),"",        L792*VLOOKUP(H792,VALIDATIONS!$X$2:$Y$9,2) + K792*VLOOKUP(J792,VALIDATIONS!$AA$2:$AB$6,2)          )</f>
        <v/>
      </c>
      <c r="N792" s="113"/>
    </row>
    <row r="793" spans="1:14" x14ac:dyDescent="0.25">
      <c r="A793" s="116"/>
      <c r="B793" s="113"/>
      <c r="C793" s="358"/>
      <c r="D793" s="113"/>
      <c r="E793" s="199"/>
      <c r="F793" s="199"/>
      <c r="G793" s="113"/>
      <c r="H793" s="358"/>
      <c r="I793" s="358"/>
      <c r="J793" s="358"/>
      <c r="M793" s="106" t="str">
        <f>IF(OR(H793="",I793="",J793="",K793="",L793=""),"",        L793*VLOOKUP(H793,VALIDATIONS!$X$2:$Y$9,2) + K793*VLOOKUP(J793,VALIDATIONS!$AA$2:$AB$6,2)          )</f>
        <v/>
      </c>
      <c r="N793" s="113"/>
    </row>
    <row r="794" spans="1:14" x14ac:dyDescent="0.25">
      <c r="A794" s="116"/>
      <c r="B794" s="113"/>
      <c r="C794" s="358"/>
      <c r="D794" s="113"/>
      <c r="E794" s="199"/>
      <c r="F794" s="199"/>
      <c r="G794" s="113"/>
      <c r="H794" s="358"/>
      <c r="I794" s="358"/>
      <c r="J794" s="358"/>
      <c r="M794" s="106" t="str">
        <f>IF(OR(H794="",I794="",J794="",K794="",L794=""),"",        L794*VLOOKUP(H794,VALIDATIONS!$X$2:$Y$9,2) + K794*VLOOKUP(J794,VALIDATIONS!$AA$2:$AB$6,2)          )</f>
        <v/>
      </c>
      <c r="N794" s="113"/>
    </row>
    <row r="795" spans="1:14" x14ac:dyDescent="0.25">
      <c r="A795" s="116"/>
      <c r="B795" s="113"/>
      <c r="C795" s="358"/>
      <c r="D795" s="113"/>
      <c r="E795" s="199"/>
      <c r="F795" s="199"/>
      <c r="G795" s="113"/>
      <c r="H795" s="358"/>
      <c r="I795" s="358"/>
      <c r="J795" s="358"/>
      <c r="M795" s="106" t="str">
        <f>IF(OR(H795="",I795="",J795="",K795="",L795=""),"",        L795*VLOOKUP(H795,VALIDATIONS!$X$2:$Y$9,2) + K795*VLOOKUP(J795,VALIDATIONS!$AA$2:$AB$6,2)          )</f>
        <v/>
      </c>
      <c r="N795" s="113"/>
    </row>
    <row r="796" spans="1:14" x14ac:dyDescent="0.25">
      <c r="A796" s="116"/>
      <c r="B796" s="113"/>
      <c r="C796" s="358"/>
      <c r="D796" s="113"/>
      <c r="E796" s="199"/>
      <c r="F796" s="199"/>
      <c r="G796" s="113"/>
      <c r="H796" s="358"/>
      <c r="I796" s="358"/>
      <c r="J796" s="358"/>
      <c r="M796" s="106" t="str">
        <f>IF(OR(H796="",I796="",J796="",K796="",L796=""),"",        L796*VLOOKUP(H796,VALIDATIONS!$X$2:$Y$9,2) + K796*VLOOKUP(J796,VALIDATIONS!$AA$2:$AB$6,2)          )</f>
        <v/>
      </c>
      <c r="N796" s="113"/>
    </row>
    <row r="797" spans="1:14" x14ac:dyDescent="0.25">
      <c r="A797" s="116"/>
      <c r="B797" s="113"/>
      <c r="C797" s="358"/>
      <c r="D797" s="113"/>
      <c r="E797" s="199"/>
      <c r="F797" s="199"/>
      <c r="G797" s="113"/>
      <c r="H797" s="358"/>
      <c r="I797" s="358"/>
      <c r="J797" s="358"/>
      <c r="M797" s="106" t="str">
        <f>IF(OR(H797="",I797="",J797="",K797="",L797=""),"",        L797*VLOOKUP(H797,VALIDATIONS!$X$2:$Y$9,2) + K797*VLOOKUP(J797,VALIDATIONS!$AA$2:$AB$6,2)          )</f>
        <v/>
      </c>
      <c r="N797" s="113"/>
    </row>
    <row r="798" spans="1:14" x14ac:dyDescent="0.25">
      <c r="A798" s="116"/>
      <c r="B798" s="113"/>
      <c r="C798" s="358"/>
      <c r="D798" s="113"/>
      <c r="E798" s="199"/>
      <c r="F798" s="199"/>
      <c r="G798" s="113"/>
      <c r="H798" s="358"/>
      <c r="I798" s="358"/>
      <c r="J798" s="358"/>
      <c r="M798" s="106" t="str">
        <f>IF(OR(H798="",I798="",J798="",K798="",L798=""),"",        L798*VLOOKUP(H798,VALIDATIONS!$X$2:$Y$9,2) + K798*VLOOKUP(J798,VALIDATIONS!$AA$2:$AB$6,2)          )</f>
        <v/>
      </c>
      <c r="N798" s="113"/>
    </row>
    <row r="799" spans="1:14" x14ac:dyDescent="0.25">
      <c r="A799" s="116"/>
      <c r="B799" s="113"/>
      <c r="C799" s="358"/>
      <c r="D799" s="113"/>
      <c r="E799" s="199"/>
      <c r="F799" s="199"/>
      <c r="G799" s="113"/>
      <c r="H799" s="358"/>
      <c r="I799" s="358"/>
      <c r="J799" s="358"/>
      <c r="M799" s="106" t="str">
        <f>IF(OR(H799="",I799="",J799="",K799="",L799=""),"",        L799*VLOOKUP(H799,VALIDATIONS!$X$2:$Y$9,2) + K799*VLOOKUP(J799,VALIDATIONS!$AA$2:$AB$6,2)          )</f>
        <v/>
      </c>
      <c r="N799" s="113"/>
    </row>
    <row r="800" spans="1:14" x14ac:dyDescent="0.25">
      <c r="A800" s="116"/>
      <c r="B800" s="113"/>
      <c r="C800" s="358"/>
      <c r="D800" s="113"/>
      <c r="E800" s="199"/>
      <c r="F800" s="199"/>
      <c r="G800" s="113"/>
      <c r="H800" s="358"/>
      <c r="I800" s="358"/>
      <c r="J800" s="358"/>
      <c r="M800" s="106" t="str">
        <f>IF(OR(H800="",I800="",J800="",K800="",L800=""),"",        L800*VLOOKUP(H800,VALIDATIONS!$X$2:$Y$9,2) + K800*VLOOKUP(J800,VALIDATIONS!$AA$2:$AB$6,2)          )</f>
        <v/>
      </c>
      <c r="N800" s="113"/>
    </row>
    <row r="801" spans="1:14" x14ac:dyDescent="0.25">
      <c r="A801" s="116"/>
      <c r="B801" s="113"/>
      <c r="C801" s="358"/>
      <c r="D801" s="113"/>
      <c r="E801" s="199"/>
      <c r="F801" s="199"/>
      <c r="G801" s="113"/>
      <c r="H801" s="358"/>
      <c r="I801" s="358"/>
      <c r="J801" s="358"/>
      <c r="M801" s="106" t="str">
        <f>IF(OR(H801="",I801="",J801="",K801="",L801=""),"",        L801*VLOOKUP(H801,VALIDATIONS!$X$2:$Y$9,2) + K801*VLOOKUP(J801,VALIDATIONS!$AA$2:$AB$6,2)          )</f>
        <v/>
      </c>
      <c r="N801" s="113"/>
    </row>
    <row r="802" spans="1:14" x14ac:dyDescent="0.25">
      <c r="A802" s="116"/>
      <c r="B802" s="113"/>
      <c r="C802" s="358"/>
      <c r="D802" s="113"/>
      <c r="E802" s="199"/>
      <c r="F802" s="199"/>
      <c r="G802" s="113"/>
      <c r="H802" s="358"/>
      <c r="I802" s="358"/>
      <c r="J802" s="358"/>
      <c r="M802" s="106" t="str">
        <f>IF(OR(H802="",I802="",J802="",K802="",L802=""),"",        L802*VLOOKUP(H802,VALIDATIONS!$X$2:$Y$9,2) + K802*VLOOKUP(J802,VALIDATIONS!$AA$2:$AB$6,2)          )</f>
        <v/>
      </c>
      <c r="N802" s="113"/>
    </row>
    <row r="803" spans="1:14" x14ac:dyDescent="0.25">
      <c r="A803" s="116"/>
      <c r="B803" s="113"/>
      <c r="C803" s="358"/>
      <c r="D803" s="113"/>
      <c r="E803" s="199"/>
      <c r="F803" s="199"/>
      <c r="G803" s="113"/>
      <c r="H803" s="358"/>
      <c r="I803" s="358"/>
      <c r="J803" s="358"/>
      <c r="M803" s="106" t="str">
        <f>IF(OR(H803="",I803="",J803="",K803="",L803=""),"",        L803*VLOOKUP(H803,VALIDATIONS!$X$2:$Y$9,2) + K803*VLOOKUP(J803,VALIDATIONS!$AA$2:$AB$6,2)          )</f>
        <v/>
      </c>
      <c r="N803" s="113"/>
    </row>
    <row r="804" spans="1:14" x14ac:dyDescent="0.25">
      <c r="A804" s="116"/>
      <c r="B804" s="113"/>
      <c r="C804" s="358"/>
      <c r="D804" s="113"/>
      <c r="E804" s="199"/>
      <c r="F804" s="199"/>
      <c r="G804" s="113"/>
      <c r="H804" s="358"/>
      <c r="I804" s="358"/>
      <c r="J804" s="358"/>
      <c r="M804" s="106" t="str">
        <f>IF(OR(H804="",I804="",J804="",K804="",L804=""),"",        L804*VLOOKUP(H804,VALIDATIONS!$X$2:$Y$9,2) + K804*VLOOKUP(J804,VALIDATIONS!$AA$2:$AB$6,2)          )</f>
        <v/>
      </c>
      <c r="N804" s="113"/>
    </row>
    <row r="805" spans="1:14" x14ac:dyDescent="0.25">
      <c r="A805" s="116"/>
      <c r="B805" s="113"/>
      <c r="C805" s="358"/>
      <c r="D805" s="113"/>
      <c r="E805" s="199"/>
      <c r="F805" s="199"/>
      <c r="G805" s="113"/>
      <c r="H805" s="358"/>
      <c r="I805" s="358"/>
      <c r="J805" s="358"/>
      <c r="M805" s="106" t="str">
        <f>IF(OR(H805="",I805="",J805="",K805="",L805=""),"",        L805*VLOOKUP(H805,VALIDATIONS!$X$2:$Y$9,2) + K805*VLOOKUP(J805,VALIDATIONS!$AA$2:$AB$6,2)          )</f>
        <v/>
      </c>
      <c r="N805" s="113"/>
    </row>
    <row r="806" spans="1:14" x14ac:dyDescent="0.25">
      <c r="A806" s="116"/>
      <c r="B806" s="113"/>
      <c r="C806" s="358"/>
      <c r="D806" s="113"/>
      <c r="E806" s="199"/>
      <c r="F806" s="199"/>
      <c r="G806" s="113"/>
      <c r="H806" s="358"/>
      <c r="I806" s="358"/>
      <c r="J806" s="358"/>
      <c r="M806" s="106" t="str">
        <f>IF(OR(H806="",I806="",J806="",K806="",L806=""),"",        L806*VLOOKUP(H806,VALIDATIONS!$X$2:$Y$9,2) + K806*VLOOKUP(J806,VALIDATIONS!$AA$2:$AB$6,2)          )</f>
        <v/>
      </c>
      <c r="N806" s="113"/>
    </row>
    <row r="807" spans="1:14" x14ac:dyDescent="0.25">
      <c r="A807" s="116"/>
      <c r="B807" s="113"/>
      <c r="C807" s="358"/>
      <c r="D807" s="113"/>
      <c r="E807" s="199"/>
      <c r="F807" s="199"/>
      <c r="G807" s="113"/>
      <c r="H807" s="358"/>
      <c r="I807" s="358"/>
      <c r="J807" s="358"/>
      <c r="M807" s="106" t="str">
        <f>IF(OR(H807="",I807="",J807="",K807="",L807=""),"",        L807*VLOOKUP(H807,VALIDATIONS!$X$2:$Y$9,2) + K807*VLOOKUP(J807,VALIDATIONS!$AA$2:$AB$6,2)          )</f>
        <v/>
      </c>
      <c r="N807" s="113"/>
    </row>
    <row r="808" spans="1:14" x14ac:dyDescent="0.25">
      <c r="A808" s="116"/>
      <c r="B808" s="113"/>
      <c r="C808" s="358"/>
      <c r="D808" s="113"/>
      <c r="E808" s="199"/>
      <c r="F808" s="199"/>
      <c r="G808" s="113"/>
      <c r="H808" s="358"/>
      <c r="I808" s="358"/>
      <c r="J808" s="358"/>
      <c r="M808" s="106" t="str">
        <f>IF(OR(H808="",I808="",J808="",K808="",L808=""),"",        L808*VLOOKUP(H808,VALIDATIONS!$X$2:$Y$9,2) + K808*VLOOKUP(J808,VALIDATIONS!$AA$2:$AB$6,2)          )</f>
        <v/>
      </c>
      <c r="N808" s="113"/>
    </row>
    <row r="809" spans="1:14" x14ac:dyDescent="0.25">
      <c r="A809" s="116"/>
      <c r="B809" s="113"/>
      <c r="C809" s="358"/>
      <c r="D809" s="113"/>
      <c r="E809" s="199"/>
      <c r="F809" s="199"/>
      <c r="G809" s="113"/>
      <c r="H809" s="358"/>
      <c r="I809" s="358"/>
      <c r="J809" s="358"/>
      <c r="M809" s="106" t="str">
        <f>IF(OR(H809="",I809="",J809="",K809="",L809=""),"",        L809*VLOOKUP(H809,VALIDATIONS!$X$2:$Y$9,2) + K809*VLOOKUP(J809,VALIDATIONS!$AA$2:$AB$6,2)          )</f>
        <v/>
      </c>
      <c r="N809" s="113"/>
    </row>
    <row r="810" spans="1:14" x14ac:dyDescent="0.25">
      <c r="A810" s="116"/>
      <c r="B810" s="113"/>
      <c r="C810" s="358"/>
      <c r="D810" s="113"/>
      <c r="E810" s="199"/>
      <c r="F810" s="199"/>
      <c r="G810" s="113"/>
      <c r="H810" s="358"/>
      <c r="I810" s="358"/>
      <c r="J810" s="358"/>
      <c r="M810" s="106" t="str">
        <f>IF(OR(H810="",I810="",J810="",K810="",L810=""),"",        L810*VLOOKUP(H810,VALIDATIONS!$X$2:$Y$9,2) + K810*VLOOKUP(J810,VALIDATIONS!$AA$2:$AB$6,2)          )</f>
        <v/>
      </c>
      <c r="N810" s="113"/>
    </row>
    <row r="811" spans="1:14" x14ac:dyDescent="0.25">
      <c r="A811" s="116"/>
      <c r="B811" s="113"/>
      <c r="C811" s="358"/>
      <c r="D811" s="113"/>
      <c r="E811" s="199"/>
      <c r="F811" s="199"/>
      <c r="G811" s="113"/>
      <c r="H811" s="358"/>
      <c r="I811" s="358"/>
      <c r="J811" s="358"/>
      <c r="M811" s="106" t="str">
        <f>IF(OR(H811="",I811="",J811="",K811="",L811=""),"",        L811*VLOOKUP(H811,VALIDATIONS!$X$2:$Y$9,2) + K811*VLOOKUP(J811,VALIDATIONS!$AA$2:$AB$6,2)          )</f>
        <v/>
      </c>
      <c r="N811" s="113"/>
    </row>
    <row r="812" spans="1:14" x14ac:dyDescent="0.25">
      <c r="A812" s="116"/>
      <c r="B812" s="113"/>
      <c r="C812" s="358"/>
      <c r="D812" s="113"/>
      <c r="E812" s="199"/>
      <c r="F812" s="199"/>
      <c r="G812" s="113"/>
      <c r="H812" s="358"/>
      <c r="I812" s="358"/>
      <c r="J812" s="358"/>
      <c r="M812" s="106" t="str">
        <f>IF(OR(H812="",I812="",J812="",K812="",L812=""),"",        L812*VLOOKUP(H812,VALIDATIONS!$X$2:$Y$9,2) + K812*VLOOKUP(J812,VALIDATIONS!$AA$2:$AB$6,2)          )</f>
        <v/>
      </c>
      <c r="N812" s="113"/>
    </row>
    <row r="813" spans="1:14" x14ac:dyDescent="0.25">
      <c r="A813" s="116"/>
      <c r="B813" s="113"/>
      <c r="C813" s="358"/>
      <c r="D813" s="113"/>
      <c r="E813" s="199"/>
      <c r="F813" s="199"/>
      <c r="G813" s="113"/>
      <c r="H813" s="358"/>
      <c r="I813" s="358"/>
      <c r="J813" s="358"/>
      <c r="M813" s="106" t="str">
        <f>IF(OR(H813="",I813="",J813="",K813="",L813=""),"",        L813*VLOOKUP(H813,VALIDATIONS!$X$2:$Y$9,2) + K813*VLOOKUP(J813,VALIDATIONS!$AA$2:$AB$6,2)          )</f>
        <v/>
      </c>
      <c r="N813" s="113"/>
    </row>
    <row r="814" spans="1:14" x14ac:dyDescent="0.25">
      <c r="A814" s="116"/>
      <c r="B814" s="113"/>
      <c r="C814" s="358"/>
      <c r="D814" s="113"/>
      <c r="E814" s="199"/>
      <c r="F814" s="199"/>
      <c r="G814" s="113"/>
      <c r="H814" s="358"/>
      <c r="I814" s="358"/>
      <c r="J814" s="358"/>
      <c r="M814" s="106" t="str">
        <f>IF(OR(H814="",I814="",J814="",K814="",L814=""),"",        L814*VLOOKUP(H814,VALIDATIONS!$X$2:$Y$9,2) + K814*VLOOKUP(J814,VALIDATIONS!$AA$2:$AB$6,2)          )</f>
        <v/>
      </c>
      <c r="N814" s="113"/>
    </row>
    <row r="815" spans="1:14" x14ac:dyDescent="0.25">
      <c r="A815" s="116"/>
      <c r="B815" s="113"/>
      <c r="C815" s="358"/>
      <c r="D815" s="113"/>
      <c r="E815" s="199"/>
      <c r="F815" s="199"/>
      <c r="G815" s="113"/>
      <c r="H815" s="358"/>
      <c r="I815" s="358"/>
      <c r="J815" s="358"/>
      <c r="M815" s="106" t="str">
        <f>IF(OR(H815="",I815="",J815="",K815="",L815=""),"",        L815*VLOOKUP(H815,VALIDATIONS!$X$2:$Y$9,2) + K815*VLOOKUP(J815,VALIDATIONS!$AA$2:$AB$6,2)          )</f>
        <v/>
      </c>
      <c r="N815" s="113"/>
    </row>
    <row r="816" spans="1:14" x14ac:dyDescent="0.25">
      <c r="A816" s="116"/>
      <c r="B816" s="113"/>
      <c r="C816" s="358"/>
      <c r="D816" s="113"/>
      <c r="E816" s="199"/>
      <c r="F816" s="199"/>
      <c r="G816" s="113"/>
      <c r="H816" s="358"/>
      <c r="I816" s="358"/>
      <c r="J816" s="358"/>
      <c r="M816" s="106" t="str">
        <f>IF(OR(H816="",I816="",J816="",K816="",L816=""),"",        L816*VLOOKUP(H816,VALIDATIONS!$X$2:$Y$9,2) + K816*VLOOKUP(J816,VALIDATIONS!$AA$2:$AB$6,2)          )</f>
        <v/>
      </c>
      <c r="N816" s="113"/>
    </row>
    <row r="817" spans="1:14" x14ac:dyDescent="0.25">
      <c r="A817" s="116"/>
      <c r="B817" s="113"/>
      <c r="C817" s="358"/>
      <c r="D817" s="113"/>
      <c r="E817" s="199"/>
      <c r="F817" s="199"/>
      <c r="G817" s="113"/>
      <c r="H817" s="358"/>
      <c r="I817" s="358"/>
      <c r="J817" s="358"/>
      <c r="M817" s="106" t="str">
        <f>IF(OR(H817="",I817="",J817="",K817="",L817=""),"",        L817*VLOOKUP(H817,VALIDATIONS!$X$2:$Y$9,2) + K817*VLOOKUP(J817,VALIDATIONS!$AA$2:$AB$6,2)          )</f>
        <v/>
      </c>
      <c r="N817" s="113"/>
    </row>
    <row r="818" spans="1:14" x14ac:dyDescent="0.25">
      <c r="A818" s="116"/>
      <c r="B818" s="113"/>
      <c r="C818" s="358"/>
      <c r="D818" s="113"/>
      <c r="E818" s="199"/>
      <c r="F818" s="199"/>
      <c r="G818" s="113"/>
      <c r="H818" s="358"/>
      <c r="I818" s="358"/>
      <c r="J818" s="358"/>
      <c r="M818" s="106" t="str">
        <f>IF(OR(H818="",I818="",J818="",K818="",L818=""),"",        L818*VLOOKUP(H818,VALIDATIONS!$X$2:$Y$9,2) + K818*VLOOKUP(J818,VALIDATIONS!$AA$2:$AB$6,2)          )</f>
        <v/>
      </c>
      <c r="N818" s="113"/>
    </row>
    <row r="819" spans="1:14" x14ac:dyDescent="0.25">
      <c r="A819" s="116"/>
      <c r="B819" s="113"/>
      <c r="C819" s="358"/>
      <c r="D819" s="113"/>
      <c r="E819" s="199"/>
      <c r="F819" s="199"/>
      <c r="G819" s="113"/>
      <c r="H819" s="358"/>
      <c r="I819" s="358"/>
      <c r="J819" s="358"/>
      <c r="M819" s="106" t="str">
        <f>IF(OR(H819="",I819="",J819="",K819="",L819=""),"",        L819*VLOOKUP(H819,VALIDATIONS!$X$2:$Y$9,2) + K819*VLOOKUP(J819,VALIDATIONS!$AA$2:$AB$6,2)          )</f>
        <v/>
      </c>
      <c r="N819" s="113"/>
    </row>
    <row r="820" spans="1:14" x14ac:dyDescent="0.25">
      <c r="A820" s="116"/>
      <c r="B820" s="113"/>
      <c r="C820" s="358"/>
      <c r="D820" s="113"/>
      <c r="E820" s="199"/>
      <c r="F820" s="199"/>
      <c r="G820" s="113"/>
      <c r="H820" s="358"/>
      <c r="I820" s="358"/>
      <c r="J820" s="358"/>
      <c r="M820" s="106" t="str">
        <f>IF(OR(H820="",I820="",J820="",K820="",L820=""),"",        L820*VLOOKUP(H820,VALIDATIONS!$X$2:$Y$9,2) + K820*VLOOKUP(J820,VALIDATIONS!$AA$2:$AB$6,2)          )</f>
        <v/>
      </c>
      <c r="N820" s="113"/>
    </row>
    <row r="821" spans="1:14" x14ac:dyDescent="0.25">
      <c r="A821" s="116"/>
      <c r="B821" s="113"/>
      <c r="C821" s="358"/>
      <c r="D821" s="113"/>
      <c r="E821" s="199"/>
      <c r="F821" s="199"/>
      <c r="G821" s="113"/>
      <c r="H821" s="358"/>
      <c r="I821" s="358"/>
      <c r="J821" s="358"/>
      <c r="M821" s="106" t="str">
        <f>IF(OR(H821="",I821="",J821="",K821="",L821=""),"",        L821*VLOOKUP(H821,VALIDATIONS!$X$2:$Y$9,2) + K821*VLOOKUP(J821,VALIDATIONS!$AA$2:$AB$6,2)          )</f>
        <v/>
      </c>
      <c r="N821" s="113"/>
    </row>
    <row r="822" spans="1:14" x14ac:dyDescent="0.25">
      <c r="A822" s="116"/>
      <c r="B822" s="113"/>
      <c r="C822" s="358"/>
      <c r="D822" s="113"/>
      <c r="E822" s="199"/>
      <c r="F822" s="199"/>
      <c r="G822" s="113"/>
      <c r="H822" s="358"/>
      <c r="I822" s="358"/>
      <c r="J822" s="358"/>
      <c r="M822" s="106" t="str">
        <f>IF(OR(H822="",I822="",J822="",K822="",L822=""),"",        L822*VLOOKUP(H822,VALIDATIONS!$X$2:$Y$9,2) + K822*VLOOKUP(J822,VALIDATIONS!$AA$2:$AB$6,2)          )</f>
        <v/>
      </c>
      <c r="N822" s="113"/>
    </row>
    <row r="823" spans="1:14" x14ac:dyDescent="0.25">
      <c r="A823" s="116"/>
      <c r="B823" s="113"/>
      <c r="C823" s="358"/>
      <c r="D823" s="113"/>
      <c r="E823" s="199"/>
      <c r="F823" s="199"/>
      <c r="G823" s="113"/>
      <c r="H823" s="358"/>
      <c r="I823" s="358"/>
      <c r="J823" s="358"/>
      <c r="M823" s="106" t="str">
        <f>IF(OR(H823="",I823="",J823="",K823="",L823=""),"",        L823*VLOOKUP(H823,VALIDATIONS!$X$2:$Y$9,2) + K823*VLOOKUP(J823,VALIDATIONS!$AA$2:$AB$6,2)          )</f>
        <v/>
      </c>
      <c r="N823" s="113"/>
    </row>
    <row r="824" spans="1:14" x14ac:dyDescent="0.25">
      <c r="A824" s="116"/>
      <c r="B824" s="113"/>
      <c r="C824" s="358"/>
      <c r="D824" s="113"/>
      <c r="E824" s="199"/>
      <c r="F824" s="199"/>
      <c r="G824" s="113"/>
      <c r="H824" s="358"/>
      <c r="I824" s="358"/>
      <c r="J824" s="358"/>
      <c r="M824" s="106" t="str">
        <f>IF(OR(H824="",I824="",J824="",K824="",L824=""),"",        L824*VLOOKUP(H824,VALIDATIONS!$X$2:$Y$9,2) + K824*VLOOKUP(J824,VALIDATIONS!$AA$2:$AB$6,2)          )</f>
        <v/>
      </c>
      <c r="N824" s="113"/>
    </row>
    <row r="825" spans="1:14" x14ac:dyDescent="0.25">
      <c r="A825" s="116"/>
      <c r="B825" s="113"/>
      <c r="C825" s="358"/>
      <c r="D825" s="113"/>
      <c r="E825" s="199"/>
      <c r="F825" s="199"/>
      <c r="G825" s="113"/>
      <c r="H825" s="358"/>
      <c r="I825" s="358"/>
      <c r="J825" s="358"/>
      <c r="M825" s="106" t="str">
        <f>IF(OR(H825="",I825="",J825="",K825="",L825=""),"",        L825*VLOOKUP(H825,VALIDATIONS!$X$2:$Y$9,2) + K825*VLOOKUP(J825,VALIDATIONS!$AA$2:$AB$6,2)          )</f>
        <v/>
      </c>
      <c r="N825" s="113"/>
    </row>
    <row r="826" spans="1:14" x14ac:dyDescent="0.25">
      <c r="A826" s="116"/>
      <c r="B826" s="113"/>
      <c r="C826" s="358"/>
      <c r="D826" s="113"/>
      <c r="E826" s="199"/>
      <c r="F826" s="199"/>
      <c r="G826" s="113"/>
      <c r="H826" s="358"/>
      <c r="I826" s="358"/>
      <c r="J826" s="358"/>
      <c r="M826" s="106" t="str">
        <f>IF(OR(H826="",I826="",J826="",K826="",L826=""),"",        L826*VLOOKUP(H826,VALIDATIONS!$X$2:$Y$9,2) + K826*VLOOKUP(J826,VALIDATIONS!$AA$2:$AB$6,2)          )</f>
        <v/>
      </c>
      <c r="N826" s="113"/>
    </row>
    <row r="827" spans="1:14" x14ac:dyDescent="0.25">
      <c r="A827" s="116"/>
      <c r="B827" s="113"/>
      <c r="C827" s="358"/>
      <c r="D827" s="113"/>
      <c r="E827" s="199"/>
      <c r="F827" s="199"/>
      <c r="G827" s="113"/>
      <c r="H827" s="358"/>
      <c r="I827" s="358"/>
      <c r="J827" s="358"/>
      <c r="M827" s="106" t="str">
        <f>IF(OR(H827="",I827="",J827="",K827="",L827=""),"",        L827*VLOOKUP(H827,VALIDATIONS!$X$2:$Y$9,2) + K827*VLOOKUP(J827,VALIDATIONS!$AA$2:$AB$6,2)          )</f>
        <v/>
      </c>
      <c r="N827" s="113"/>
    </row>
    <row r="828" spans="1:14" x14ac:dyDescent="0.25">
      <c r="A828" s="116"/>
      <c r="B828" s="113"/>
      <c r="C828" s="358"/>
      <c r="D828" s="113"/>
      <c r="E828" s="199"/>
      <c r="F828" s="199"/>
      <c r="G828" s="113"/>
      <c r="H828" s="358"/>
      <c r="I828" s="358"/>
      <c r="J828" s="358"/>
      <c r="M828" s="106" t="str">
        <f>IF(OR(H828="",I828="",J828="",K828="",L828=""),"",        L828*VLOOKUP(H828,VALIDATIONS!$X$2:$Y$9,2) + K828*VLOOKUP(J828,VALIDATIONS!$AA$2:$AB$6,2)          )</f>
        <v/>
      </c>
      <c r="N828" s="113"/>
    </row>
    <row r="829" spans="1:14" x14ac:dyDescent="0.25">
      <c r="A829" s="116"/>
      <c r="B829" s="113"/>
      <c r="C829" s="358"/>
      <c r="D829" s="113"/>
      <c r="E829" s="199"/>
      <c r="F829" s="199"/>
      <c r="G829" s="113"/>
      <c r="H829" s="358"/>
      <c r="I829" s="358"/>
      <c r="J829" s="358"/>
      <c r="M829" s="106" t="str">
        <f>IF(OR(H829="",I829="",J829="",K829="",L829=""),"",        L829*VLOOKUP(H829,VALIDATIONS!$X$2:$Y$9,2) + K829*VLOOKUP(J829,VALIDATIONS!$AA$2:$AB$6,2)          )</f>
        <v/>
      </c>
      <c r="N829" s="113"/>
    </row>
    <row r="830" spans="1:14" x14ac:dyDescent="0.25">
      <c r="A830" s="116"/>
      <c r="B830" s="113"/>
      <c r="C830" s="358"/>
      <c r="D830" s="113"/>
      <c r="E830" s="199"/>
      <c r="F830" s="199"/>
      <c r="G830" s="113"/>
      <c r="H830" s="358"/>
      <c r="I830" s="358"/>
      <c r="J830" s="358"/>
      <c r="M830" s="106" t="str">
        <f>IF(OR(H830="",I830="",J830="",K830="",L830=""),"",        L830*VLOOKUP(H830,VALIDATIONS!$X$2:$Y$9,2) + K830*VLOOKUP(J830,VALIDATIONS!$AA$2:$AB$6,2)          )</f>
        <v/>
      </c>
      <c r="N830" s="113"/>
    </row>
    <row r="831" spans="1:14" x14ac:dyDescent="0.25">
      <c r="A831" s="116"/>
      <c r="B831" s="113"/>
      <c r="C831" s="358"/>
      <c r="D831" s="113"/>
      <c r="E831" s="199"/>
      <c r="F831" s="199"/>
      <c r="G831" s="113"/>
      <c r="H831" s="358"/>
      <c r="I831" s="358"/>
      <c r="J831" s="358"/>
      <c r="M831" s="106" t="str">
        <f>IF(OR(H831="",I831="",J831="",K831="",L831=""),"",        L831*VLOOKUP(H831,VALIDATIONS!$X$2:$Y$9,2) + K831*VLOOKUP(J831,VALIDATIONS!$AA$2:$AB$6,2)          )</f>
        <v/>
      </c>
      <c r="N831" s="113"/>
    </row>
    <row r="832" spans="1:14" x14ac:dyDescent="0.25">
      <c r="A832" s="116"/>
      <c r="B832" s="113"/>
      <c r="C832" s="358"/>
      <c r="D832" s="113"/>
      <c r="E832" s="199"/>
      <c r="F832" s="199"/>
      <c r="G832" s="113"/>
      <c r="H832" s="358"/>
      <c r="I832" s="358"/>
      <c r="J832" s="358"/>
      <c r="M832" s="106" t="str">
        <f>IF(OR(H832="",I832="",J832="",K832="",L832=""),"",        L832*VLOOKUP(H832,VALIDATIONS!$X$2:$Y$9,2) + K832*VLOOKUP(J832,VALIDATIONS!$AA$2:$AB$6,2)          )</f>
        <v/>
      </c>
      <c r="N832" s="113"/>
    </row>
    <row r="833" spans="1:14" x14ac:dyDescent="0.25">
      <c r="A833" s="116"/>
      <c r="B833" s="113"/>
      <c r="C833" s="358"/>
      <c r="D833" s="113"/>
      <c r="E833" s="199"/>
      <c r="F833" s="199"/>
      <c r="G833" s="113"/>
      <c r="H833" s="358"/>
      <c r="I833" s="358"/>
      <c r="J833" s="358"/>
      <c r="M833" s="106" t="str">
        <f>IF(OR(H833="",I833="",J833="",K833="",L833=""),"",        L833*VLOOKUP(H833,VALIDATIONS!$X$2:$Y$9,2) + K833*VLOOKUP(J833,VALIDATIONS!$AA$2:$AB$6,2)          )</f>
        <v/>
      </c>
      <c r="N833" s="113"/>
    </row>
    <row r="834" spans="1:14" x14ac:dyDescent="0.25">
      <c r="A834" s="116"/>
      <c r="B834" s="113"/>
      <c r="C834" s="358"/>
      <c r="D834" s="113"/>
      <c r="E834" s="199"/>
      <c r="F834" s="199"/>
      <c r="G834" s="113"/>
      <c r="H834" s="358"/>
      <c r="I834" s="358"/>
      <c r="J834" s="358"/>
      <c r="M834" s="106" t="str">
        <f>IF(OR(H834="",I834="",J834="",K834="",L834=""),"",        L834*VLOOKUP(H834,VALIDATIONS!$X$2:$Y$9,2) + K834*VLOOKUP(J834,VALIDATIONS!$AA$2:$AB$6,2)          )</f>
        <v/>
      </c>
      <c r="N834" s="113"/>
    </row>
    <row r="835" spans="1:14" x14ac:dyDescent="0.25">
      <c r="A835" s="116"/>
      <c r="B835" s="113"/>
      <c r="C835" s="358"/>
      <c r="D835" s="113"/>
      <c r="E835" s="199"/>
      <c r="F835" s="199"/>
      <c r="G835" s="113"/>
      <c r="H835" s="358"/>
      <c r="I835" s="358"/>
      <c r="J835" s="358"/>
      <c r="M835" s="106" t="str">
        <f>IF(OR(H835="",I835="",J835="",K835="",L835=""),"",        L835*VLOOKUP(H835,VALIDATIONS!$X$2:$Y$9,2) + K835*VLOOKUP(J835,VALIDATIONS!$AA$2:$AB$6,2)          )</f>
        <v/>
      </c>
      <c r="N835" s="113"/>
    </row>
    <row r="836" spans="1:14" x14ac:dyDescent="0.25">
      <c r="A836" s="116"/>
      <c r="B836" s="113"/>
      <c r="C836" s="358"/>
      <c r="D836" s="113"/>
      <c r="E836" s="199"/>
      <c r="F836" s="199"/>
      <c r="G836" s="113"/>
      <c r="H836" s="358"/>
      <c r="I836" s="358"/>
      <c r="J836" s="358"/>
      <c r="M836" s="106" t="str">
        <f>IF(OR(H836="",I836="",J836="",K836="",L836=""),"",        L836*VLOOKUP(H836,VALIDATIONS!$X$2:$Y$9,2) + K836*VLOOKUP(J836,VALIDATIONS!$AA$2:$AB$6,2)          )</f>
        <v/>
      </c>
      <c r="N836" s="113"/>
    </row>
    <row r="837" spans="1:14" x14ac:dyDescent="0.25">
      <c r="A837" s="116"/>
      <c r="B837" s="113"/>
      <c r="C837" s="358"/>
      <c r="D837" s="113"/>
      <c r="E837" s="199"/>
      <c r="F837" s="199"/>
      <c r="G837" s="113"/>
      <c r="H837" s="358"/>
      <c r="I837" s="358"/>
      <c r="J837" s="358"/>
      <c r="M837" s="106" t="str">
        <f>IF(OR(H837="",I837="",J837="",K837="",L837=""),"",        L837*VLOOKUP(H837,VALIDATIONS!$X$2:$Y$9,2) + K837*VLOOKUP(J837,VALIDATIONS!$AA$2:$AB$6,2)          )</f>
        <v/>
      </c>
      <c r="N837" s="113"/>
    </row>
    <row r="838" spans="1:14" x14ac:dyDescent="0.25">
      <c r="A838" s="116"/>
      <c r="B838" s="113"/>
      <c r="C838" s="358"/>
      <c r="D838" s="113"/>
      <c r="E838" s="199"/>
      <c r="F838" s="199"/>
      <c r="G838" s="113"/>
      <c r="H838" s="358"/>
      <c r="I838" s="358"/>
      <c r="J838" s="358"/>
      <c r="M838" s="106" t="str">
        <f>IF(OR(H838="",I838="",J838="",K838="",L838=""),"",        L838*VLOOKUP(H838,VALIDATIONS!$X$2:$Y$9,2) + K838*VLOOKUP(J838,VALIDATIONS!$AA$2:$AB$6,2)          )</f>
        <v/>
      </c>
      <c r="N838" s="113"/>
    </row>
    <row r="839" spans="1:14" x14ac:dyDescent="0.25">
      <c r="A839" s="116"/>
      <c r="B839" s="113"/>
      <c r="C839" s="358"/>
      <c r="D839" s="113"/>
      <c r="E839" s="199"/>
      <c r="F839" s="199"/>
      <c r="G839" s="113"/>
      <c r="H839" s="358"/>
      <c r="I839" s="358"/>
      <c r="J839" s="358"/>
      <c r="M839" s="106" t="str">
        <f>IF(OR(H839="",I839="",J839="",K839="",L839=""),"",        L839*VLOOKUP(H839,VALIDATIONS!$X$2:$Y$9,2) + K839*VLOOKUP(J839,VALIDATIONS!$AA$2:$AB$6,2)          )</f>
        <v/>
      </c>
      <c r="N839" s="113"/>
    </row>
    <row r="840" spans="1:14" x14ac:dyDescent="0.25">
      <c r="A840" s="116"/>
      <c r="B840" s="113"/>
      <c r="C840" s="358"/>
      <c r="D840" s="113"/>
      <c r="E840" s="199"/>
      <c r="F840" s="199"/>
      <c r="G840" s="113"/>
      <c r="H840" s="358"/>
      <c r="I840" s="358"/>
      <c r="J840" s="358"/>
      <c r="M840" s="106" t="str">
        <f>IF(OR(H840="",I840="",J840="",K840="",L840=""),"",        L840*VLOOKUP(H840,VALIDATIONS!$X$2:$Y$9,2) + K840*VLOOKUP(J840,VALIDATIONS!$AA$2:$AB$6,2)          )</f>
        <v/>
      </c>
      <c r="N840" s="113"/>
    </row>
    <row r="841" spans="1:14" x14ac:dyDescent="0.25">
      <c r="A841" s="116"/>
      <c r="B841" s="113"/>
      <c r="C841" s="358"/>
      <c r="D841" s="113"/>
      <c r="E841" s="199"/>
      <c r="F841" s="199"/>
      <c r="G841" s="113"/>
      <c r="H841" s="358"/>
      <c r="I841" s="358"/>
      <c r="J841" s="358"/>
      <c r="M841" s="106" t="str">
        <f>IF(OR(H841="",I841="",J841="",K841="",L841=""),"",        L841*VLOOKUP(H841,VALIDATIONS!$X$2:$Y$9,2) + K841*VLOOKUP(J841,VALIDATIONS!$AA$2:$AB$6,2)          )</f>
        <v/>
      </c>
      <c r="N841" s="113"/>
    </row>
    <row r="842" spans="1:14" x14ac:dyDescent="0.25">
      <c r="A842" s="116"/>
      <c r="B842" s="113"/>
      <c r="C842" s="358"/>
      <c r="D842" s="113"/>
      <c r="E842" s="199"/>
      <c r="F842" s="199"/>
      <c r="G842" s="113"/>
      <c r="H842" s="358"/>
      <c r="I842" s="358"/>
      <c r="J842" s="358"/>
      <c r="M842" s="106" t="str">
        <f>IF(OR(H842="",I842="",J842="",K842="",L842=""),"",        L842*VLOOKUP(H842,VALIDATIONS!$X$2:$Y$9,2) + K842*VLOOKUP(J842,VALIDATIONS!$AA$2:$AB$6,2)          )</f>
        <v/>
      </c>
      <c r="N842" s="113"/>
    </row>
    <row r="843" spans="1:14" x14ac:dyDescent="0.25">
      <c r="A843" s="116"/>
      <c r="B843" s="113"/>
      <c r="C843" s="358"/>
      <c r="D843" s="113"/>
      <c r="E843" s="199"/>
      <c r="F843" s="199"/>
      <c r="G843" s="113"/>
      <c r="H843" s="358"/>
      <c r="I843" s="358"/>
      <c r="J843" s="358"/>
      <c r="M843" s="106" t="str">
        <f>IF(OR(H843="",I843="",J843="",K843="",L843=""),"",        L843*VLOOKUP(H843,VALIDATIONS!$X$2:$Y$9,2) + K843*VLOOKUP(J843,VALIDATIONS!$AA$2:$AB$6,2)          )</f>
        <v/>
      </c>
      <c r="N843" s="113"/>
    </row>
    <row r="844" spans="1:14" x14ac:dyDescent="0.25">
      <c r="A844" s="116"/>
      <c r="B844" s="113"/>
      <c r="C844" s="358"/>
      <c r="D844" s="113"/>
      <c r="E844" s="199"/>
      <c r="F844" s="199"/>
      <c r="G844" s="113"/>
      <c r="H844" s="358"/>
      <c r="I844" s="358"/>
      <c r="J844" s="358"/>
      <c r="M844" s="106" t="str">
        <f>IF(OR(H844="",I844="",J844="",K844="",L844=""),"",        L844*VLOOKUP(H844,VALIDATIONS!$X$2:$Y$9,2) + K844*VLOOKUP(J844,VALIDATIONS!$AA$2:$AB$6,2)          )</f>
        <v/>
      </c>
      <c r="N844" s="113"/>
    </row>
    <row r="845" spans="1:14" x14ac:dyDescent="0.25">
      <c r="A845" s="116"/>
      <c r="B845" s="113"/>
      <c r="C845" s="358"/>
      <c r="D845" s="113"/>
      <c r="E845" s="199"/>
      <c r="F845" s="199"/>
      <c r="G845" s="113"/>
      <c r="H845" s="358"/>
      <c r="I845" s="358"/>
      <c r="J845" s="358"/>
      <c r="M845" s="106" t="str">
        <f>IF(OR(H845="",I845="",J845="",K845="",L845=""),"",        L845*VLOOKUP(H845,VALIDATIONS!$X$2:$Y$9,2) + K845*VLOOKUP(J845,VALIDATIONS!$AA$2:$AB$6,2)          )</f>
        <v/>
      </c>
      <c r="N845" s="113"/>
    </row>
    <row r="846" spans="1:14" x14ac:dyDescent="0.25">
      <c r="A846" s="116"/>
      <c r="B846" s="113"/>
      <c r="C846" s="358"/>
      <c r="D846" s="113"/>
      <c r="E846" s="199"/>
      <c r="F846" s="199"/>
      <c r="G846" s="113"/>
      <c r="H846" s="358"/>
      <c r="I846" s="358"/>
      <c r="J846" s="358"/>
      <c r="M846" s="106" t="str">
        <f>IF(OR(H846="",I846="",J846="",K846="",L846=""),"",        L846*VLOOKUP(H846,VALIDATIONS!$X$2:$Y$9,2) + K846*VLOOKUP(J846,VALIDATIONS!$AA$2:$AB$6,2)          )</f>
        <v/>
      </c>
      <c r="N846" s="113"/>
    </row>
    <row r="847" spans="1:14" x14ac:dyDescent="0.25">
      <c r="A847" s="116"/>
      <c r="B847" s="113"/>
      <c r="C847" s="358"/>
      <c r="D847" s="113"/>
      <c r="E847" s="199"/>
      <c r="F847" s="199"/>
      <c r="G847" s="113"/>
      <c r="H847" s="358"/>
      <c r="I847" s="358"/>
      <c r="J847" s="358"/>
      <c r="M847" s="106" t="str">
        <f>IF(OR(H847="",I847="",J847="",K847="",L847=""),"",        L847*VLOOKUP(H847,VALIDATIONS!$X$2:$Y$9,2) + K847*VLOOKUP(J847,VALIDATIONS!$AA$2:$AB$6,2)          )</f>
        <v/>
      </c>
      <c r="N847" s="113"/>
    </row>
    <row r="848" spans="1:14" x14ac:dyDescent="0.25">
      <c r="A848" s="116"/>
      <c r="B848" s="113"/>
      <c r="C848" s="358"/>
      <c r="D848" s="113"/>
      <c r="E848" s="199"/>
      <c r="F848" s="199"/>
      <c r="G848" s="113"/>
      <c r="H848" s="358"/>
      <c r="I848" s="358"/>
      <c r="J848" s="358"/>
      <c r="M848" s="106" t="str">
        <f>IF(OR(H848="",I848="",J848="",K848="",L848=""),"",        L848*VLOOKUP(H848,VALIDATIONS!$X$2:$Y$9,2) + K848*VLOOKUP(J848,VALIDATIONS!$AA$2:$AB$6,2)          )</f>
        <v/>
      </c>
      <c r="N848" s="113"/>
    </row>
    <row r="849" spans="1:14" x14ac:dyDescent="0.25">
      <c r="A849" s="116"/>
      <c r="B849" s="113"/>
      <c r="C849" s="358"/>
      <c r="D849" s="113"/>
      <c r="E849" s="199"/>
      <c r="F849" s="199"/>
      <c r="G849" s="113"/>
      <c r="H849" s="358"/>
      <c r="I849" s="358"/>
      <c r="J849" s="358"/>
      <c r="M849" s="106" t="str">
        <f>IF(OR(H849="",I849="",J849="",K849="",L849=""),"",        L849*VLOOKUP(H849,VALIDATIONS!$X$2:$Y$9,2) + K849*VLOOKUP(J849,VALIDATIONS!$AA$2:$AB$6,2)          )</f>
        <v/>
      </c>
      <c r="N849" s="113"/>
    </row>
    <row r="850" spans="1:14" x14ac:dyDescent="0.25">
      <c r="A850" s="116"/>
      <c r="B850" s="113"/>
      <c r="C850" s="358"/>
      <c r="D850" s="113"/>
      <c r="E850" s="199"/>
      <c r="F850" s="199"/>
      <c r="G850" s="113"/>
      <c r="H850" s="358"/>
      <c r="I850" s="358"/>
      <c r="J850" s="358"/>
      <c r="M850" s="106" t="str">
        <f>IF(OR(H850="",I850="",J850="",K850="",L850=""),"",        L850*VLOOKUP(H850,VALIDATIONS!$X$2:$Y$9,2) + K850*VLOOKUP(J850,VALIDATIONS!$AA$2:$AB$6,2)          )</f>
        <v/>
      </c>
      <c r="N850" s="113"/>
    </row>
    <row r="851" spans="1:14" x14ac:dyDescent="0.25">
      <c r="A851" s="116"/>
      <c r="B851" s="113"/>
      <c r="C851" s="358"/>
      <c r="D851" s="113"/>
      <c r="E851" s="199"/>
      <c r="F851" s="199"/>
      <c r="G851" s="113"/>
      <c r="H851" s="358"/>
      <c r="I851" s="358"/>
      <c r="J851" s="358"/>
      <c r="M851" s="106" t="str">
        <f>IF(OR(H851="",I851="",J851="",K851="",L851=""),"",        L851*VLOOKUP(H851,VALIDATIONS!$X$2:$Y$9,2) + K851*VLOOKUP(J851,VALIDATIONS!$AA$2:$AB$6,2)          )</f>
        <v/>
      </c>
      <c r="N851" s="113"/>
    </row>
    <row r="852" spans="1:14" x14ac:dyDescent="0.25">
      <c r="A852" s="116"/>
      <c r="B852" s="113"/>
      <c r="C852" s="358"/>
      <c r="D852" s="113"/>
      <c r="E852" s="199"/>
      <c r="F852" s="199"/>
      <c r="G852" s="113"/>
      <c r="H852" s="358"/>
      <c r="I852" s="358"/>
      <c r="J852" s="358"/>
      <c r="M852" s="106" t="str">
        <f>IF(OR(H852="",I852="",J852="",K852="",L852=""),"",        L852*VLOOKUP(H852,VALIDATIONS!$X$2:$Y$9,2) + K852*VLOOKUP(J852,VALIDATIONS!$AA$2:$AB$6,2)          )</f>
        <v/>
      </c>
      <c r="N852" s="113"/>
    </row>
    <row r="853" spans="1:14" x14ac:dyDescent="0.25">
      <c r="A853" s="116"/>
      <c r="B853" s="113"/>
      <c r="C853" s="358"/>
      <c r="D853" s="113"/>
      <c r="E853" s="199"/>
      <c r="F853" s="199"/>
      <c r="G853" s="113"/>
      <c r="H853" s="358"/>
      <c r="I853" s="358"/>
      <c r="J853" s="358"/>
      <c r="M853" s="106" t="str">
        <f>IF(OR(H853="",I853="",J853="",K853="",L853=""),"",        L853*VLOOKUP(H853,VALIDATIONS!$X$2:$Y$9,2) + K853*VLOOKUP(J853,VALIDATIONS!$AA$2:$AB$6,2)          )</f>
        <v/>
      </c>
      <c r="N853" s="113"/>
    </row>
    <row r="854" spans="1:14" x14ac:dyDescent="0.25">
      <c r="A854" s="116"/>
      <c r="B854" s="113"/>
      <c r="C854" s="358"/>
      <c r="D854" s="113"/>
      <c r="E854" s="199"/>
      <c r="F854" s="199"/>
      <c r="G854" s="113"/>
      <c r="H854" s="358"/>
      <c r="I854" s="358"/>
      <c r="J854" s="358"/>
      <c r="M854" s="106" t="str">
        <f>IF(OR(H854="",I854="",J854="",K854="",L854=""),"",        L854*VLOOKUP(H854,VALIDATIONS!$X$2:$Y$9,2) + K854*VLOOKUP(J854,VALIDATIONS!$AA$2:$AB$6,2)          )</f>
        <v/>
      </c>
      <c r="N854" s="113"/>
    </row>
    <row r="855" spans="1:14" x14ac:dyDescent="0.25">
      <c r="A855" s="116"/>
      <c r="B855" s="113"/>
      <c r="C855" s="358"/>
      <c r="D855" s="113"/>
      <c r="E855" s="199"/>
      <c r="F855" s="199"/>
      <c r="G855" s="113"/>
      <c r="H855" s="358"/>
      <c r="I855" s="358"/>
      <c r="J855" s="358"/>
      <c r="M855" s="106" t="str">
        <f>IF(OR(H855="",I855="",J855="",K855="",L855=""),"",        L855*VLOOKUP(H855,VALIDATIONS!$X$2:$Y$9,2) + K855*VLOOKUP(J855,VALIDATIONS!$AA$2:$AB$6,2)          )</f>
        <v/>
      </c>
      <c r="N855" s="113"/>
    </row>
    <row r="856" spans="1:14" x14ac:dyDescent="0.25">
      <c r="A856" s="116"/>
      <c r="B856" s="113"/>
      <c r="C856" s="358"/>
      <c r="D856" s="113"/>
      <c r="E856" s="199"/>
      <c r="F856" s="199"/>
      <c r="G856" s="113"/>
      <c r="H856" s="358"/>
      <c r="I856" s="358"/>
      <c r="J856" s="358"/>
      <c r="M856" s="106" t="str">
        <f>IF(OR(H856="",I856="",J856="",K856="",L856=""),"",        L856*VLOOKUP(H856,VALIDATIONS!$X$2:$Y$9,2) + K856*VLOOKUP(J856,VALIDATIONS!$AA$2:$AB$6,2)          )</f>
        <v/>
      </c>
      <c r="N856" s="113"/>
    </row>
    <row r="857" spans="1:14" x14ac:dyDescent="0.25">
      <c r="A857" s="116"/>
      <c r="B857" s="113"/>
      <c r="C857" s="358"/>
      <c r="D857" s="113"/>
      <c r="E857" s="199"/>
      <c r="F857" s="199"/>
      <c r="G857" s="113"/>
      <c r="H857" s="358"/>
      <c r="I857" s="358"/>
      <c r="J857" s="358"/>
      <c r="M857" s="106" t="str">
        <f>IF(OR(H857="",I857="",J857="",K857="",L857=""),"",        L857*VLOOKUP(H857,VALIDATIONS!$X$2:$Y$9,2) + K857*VLOOKUP(J857,VALIDATIONS!$AA$2:$AB$6,2)          )</f>
        <v/>
      </c>
      <c r="N857" s="113"/>
    </row>
    <row r="858" spans="1:14" x14ac:dyDescent="0.25">
      <c r="A858" s="116"/>
      <c r="B858" s="113"/>
      <c r="C858" s="358"/>
      <c r="D858" s="113"/>
      <c r="E858" s="199"/>
      <c r="F858" s="199"/>
      <c r="G858" s="113"/>
      <c r="H858" s="358"/>
      <c r="I858" s="358"/>
      <c r="J858" s="358"/>
      <c r="M858" s="106" t="str">
        <f>IF(OR(H858="",I858="",J858="",K858="",L858=""),"",        L858*VLOOKUP(H858,VALIDATIONS!$X$2:$Y$9,2) + K858*VLOOKUP(J858,VALIDATIONS!$AA$2:$AB$6,2)          )</f>
        <v/>
      </c>
      <c r="N858" s="113"/>
    </row>
    <row r="859" spans="1:14" x14ac:dyDescent="0.25">
      <c r="A859" s="116"/>
      <c r="B859" s="113"/>
      <c r="C859" s="358"/>
      <c r="D859" s="113"/>
      <c r="E859" s="199"/>
      <c r="F859" s="199"/>
      <c r="G859" s="113"/>
      <c r="H859" s="358"/>
      <c r="I859" s="358"/>
      <c r="J859" s="358"/>
      <c r="M859" s="106" t="str">
        <f>IF(OR(H859="",I859="",J859="",K859="",L859=""),"",        L859*VLOOKUP(H859,VALIDATIONS!$X$2:$Y$9,2) + K859*VLOOKUP(J859,VALIDATIONS!$AA$2:$AB$6,2)          )</f>
        <v/>
      </c>
      <c r="N859" s="113"/>
    </row>
    <row r="860" spans="1:14" x14ac:dyDescent="0.25">
      <c r="A860" s="116"/>
      <c r="B860" s="113"/>
      <c r="C860" s="358"/>
      <c r="D860" s="113"/>
      <c r="E860" s="199"/>
      <c r="F860" s="199"/>
      <c r="G860" s="113"/>
      <c r="H860" s="358"/>
      <c r="I860" s="358"/>
      <c r="J860" s="358"/>
      <c r="M860" s="106" t="str">
        <f>IF(OR(H860="",I860="",J860="",K860="",L860=""),"",        L860*VLOOKUP(H860,VALIDATIONS!$X$2:$Y$9,2) + K860*VLOOKUP(J860,VALIDATIONS!$AA$2:$AB$6,2)          )</f>
        <v/>
      </c>
      <c r="N860" s="113"/>
    </row>
    <row r="861" spans="1:14" x14ac:dyDescent="0.25">
      <c r="A861" s="116"/>
      <c r="B861" s="113"/>
      <c r="C861" s="358"/>
      <c r="D861" s="113"/>
      <c r="E861" s="199"/>
      <c r="F861" s="199"/>
      <c r="G861" s="113"/>
      <c r="H861" s="358"/>
      <c r="I861" s="358"/>
      <c r="J861" s="358"/>
      <c r="M861" s="106" t="str">
        <f>IF(OR(H861="",I861="",J861="",K861="",L861=""),"",        L861*VLOOKUP(H861,VALIDATIONS!$X$2:$Y$9,2) + K861*VLOOKUP(J861,VALIDATIONS!$AA$2:$AB$6,2)          )</f>
        <v/>
      </c>
      <c r="N861" s="113"/>
    </row>
    <row r="862" spans="1:14" x14ac:dyDescent="0.25">
      <c r="A862" s="116"/>
      <c r="B862" s="113"/>
      <c r="C862" s="358"/>
      <c r="D862" s="113"/>
      <c r="E862" s="199"/>
      <c r="F862" s="199"/>
      <c r="G862" s="113"/>
      <c r="H862" s="358"/>
      <c r="I862" s="358"/>
      <c r="J862" s="358"/>
      <c r="M862" s="106" t="str">
        <f>IF(OR(H862="",I862="",J862="",K862="",L862=""),"",        L862*VLOOKUP(H862,VALIDATIONS!$X$2:$Y$9,2) + K862*VLOOKUP(J862,VALIDATIONS!$AA$2:$AB$6,2)          )</f>
        <v/>
      </c>
      <c r="N862" s="113"/>
    </row>
    <row r="863" spans="1:14" x14ac:dyDescent="0.25">
      <c r="A863" s="116"/>
      <c r="B863" s="113"/>
      <c r="C863" s="358"/>
      <c r="D863" s="113"/>
      <c r="E863" s="199"/>
      <c r="F863" s="199"/>
      <c r="G863" s="113"/>
      <c r="H863" s="358"/>
      <c r="I863" s="358"/>
      <c r="J863" s="358"/>
      <c r="M863" s="106" t="str">
        <f>IF(OR(H863="",I863="",J863="",K863="",L863=""),"",        L863*VLOOKUP(H863,VALIDATIONS!$X$2:$Y$9,2) + K863*VLOOKUP(J863,VALIDATIONS!$AA$2:$AB$6,2)          )</f>
        <v/>
      </c>
      <c r="N863" s="113"/>
    </row>
    <row r="864" spans="1:14" x14ac:dyDescent="0.25">
      <c r="A864" s="116"/>
      <c r="B864" s="113"/>
      <c r="C864" s="358"/>
      <c r="D864" s="113"/>
      <c r="E864" s="199"/>
      <c r="F864" s="199"/>
      <c r="G864" s="113"/>
      <c r="H864" s="358"/>
      <c r="I864" s="358"/>
      <c r="J864" s="358"/>
      <c r="M864" s="106" t="str">
        <f>IF(OR(H864="",I864="",J864="",K864="",L864=""),"",        L864*VLOOKUP(H864,VALIDATIONS!$X$2:$Y$9,2) + K864*VLOOKUP(J864,VALIDATIONS!$AA$2:$AB$6,2)          )</f>
        <v/>
      </c>
      <c r="N864" s="113"/>
    </row>
    <row r="865" spans="1:14" x14ac:dyDescent="0.25">
      <c r="A865" s="116"/>
      <c r="B865" s="113"/>
      <c r="C865" s="358"/>
      <c r="D865" s="113"/>
      <c r="E865" s="199"/>
      <c r="F865" s="199"/>
      <c r="G865" s="113"/>
      <c r="H865" s="358"/>
      <c r="I865" s="358"/>
      <c r="J865" s="358"/>
      <c r="M865" s="106" t="str">
        <f>IF(OR(H865="",I865="",J865="",K865="",L865=""),"",        L865*VLOOKUP(H865,VALIDATIONS!$X$2:$Y$9,2) + K865*VLOOKUP(J865,VALIDATIONS!$AA$2:$AB$6,2)          )</f>
        <v/>
      </c>
      <c r="N865" s="113"/>
    </row>
    <row r="866" spans="1:14" x14ac:dyDescent="0.25">
      <c r="A866" s="116"/>
      <c r="B866" s="113"/>
      <c r="C866" s="358"/>
      <c r="D866" s="113"/>
      <c r="E866" s="199"/>
      <c r="F866" s="199"/>
      <c r="G866" s="113"/>
      <c r="H866" s="358"/>
      <c r="I866" s="358"/>
      <c r="J866" s="358"/>
      <c r="M866" s="106" t="str">
        <f>IF(OR(H866="",I866="",J866="",K866="",L866=""),"",        L866*VLOOKUP(H866,VALIDATIONS!$X$2:$Y$9,2) + K866*VLOOKUP(J866,VALIDATIONS!$AA$2:$AB$6,2)          )</f>
        <v/>
      </c>
      <c r="N866" s="113"/>
    </row>
    <row r="867" spans="1:14" x14ac:dyDescent="0.25">
      <c r="A867" s="116"/>
      <c r="B867" s="113"/>
      <c r="C867" s="358"/>
      <c r="D867" s="113"/>
      <c r="E867" s="199"/>
      <c r="F867" s="199"/>
      <c r="G867" s="113"/>
      <c r="H867" s="358"/>
      <c r="I867" s="358"/>
      <c r="J867" s="358"/>
      <c r="M867" s="106" t="str">
        <f>IF(OR(H867="",I867="",J867="",K867="",L867=""),"",        L867*VLOOKUP(H867,VALIDATIONS!$X$2:$Y$9,2) + K867*VLOOKUP(J867,VALIDATIONS!$AA$2:$AB$6,2)          )</f>
        <v/>
      </c>
      <c r="N867" s="113"/>
    </row>
    <row r="868" spans="1:14" x14ac:dyDescent="0.25">
      <c r="A868" s="116"/>
      <c r="B868" s="113"/>
      <c r="C868" s="358"/>
      <c r="D868" s="113"/>
      <c r="E868" s="199"/>
      <c r="F868" s="199"/>
      <c r="G868" s="113"/>
      <c r="H868" s="358"/>
      <c r="I868" s="358"/>
      <c r="J868" s="358"/>
      <c r="M868" s="106" t="str">
        <f>IF(OR(H868="",I868="",J868="",K868="",L868=""),"",        L868*VLOOKUP(H868,VALIDATIONS!$X$2:$Y$9,2) + K868*VLOOKUP(J868,VALIDATIONS!$AA$2:$AB$6,2)          )</f>
        <v/>
      </c>
      <c r="N868" s="113"/>
    </row>
    <row r="869" spans="1:14" x14ac:dyDescent="0.25">
      <c r="A869" s="116"/>
      <c r="B869" s="113"/>
      <c r="C869" s="358"/>
      <c r="D869" s="113"/>
      <c r="E869" s="199"/>
      <c r="F869" s="199"/>
      <c r="G869" s="113"/>
      <c r="H869" s="358"/>
      <c r="I869" s="358"/>
      <c r="J869" s="358"/>
      <c r="M869" s="106" t="str">
        <f>IF(OR(H869="",I869="",J869="",K869="",L869=""),"",        L869*VLOOKUP(H869,VALIDATIONS!$X$2:$Y$9,2) + K869*VLOOKUP(J869,VALIDATIONS!$AA$2:$AB$6,2)          )</f>
        <v/>
      </c>
      <c r="N869" s="113"/>
    </row>
    <row r="870" spans="1:14" x14ac:dyDescent="0.25">
      <c r="A870" s="116"/>
      <c r="B870" s="113"/>
      <c r="C870" s="358"/>
      <c r="D870" s="113"/>
      <c r="E870" s="199"/>
      <c r="F870" s="199"/>
      <c r="G870" s="113"/>
      <c r="H870" s="358"/>
      <c r="I870" s="358"/>
      <c r="J870" s="358"/>
      <c r="M870" s="106" t="str">
        <f>IF(OR(H870="",I870="",J870="",K870="",L870=""),"",        L870*VLOOKUP(H870,VALIDATIONS!$X$2:$Y$9,2) + K870*VLOOKUP(J870,VALIDATIONS!$AA$2:$AB$6,2)          )</f>
        <v/>
      </c>
      <c r="N870" s="113"/>
    </row>
    <row r="871" spans="1:14" x14ac:dyDescent="0.25">
      <c r="A871" s="116"/>
      <c r="B871" s="113"/>
      <c r="C871" s="358"/>
      <c r="D871" s="113"/>
      <c r="E871" s="199"/>
      <c r="F871" s="199"/>
      <c r="G871" s="113"/>
      <c r="H871" s="358"/>
      <c r="I871" s="358"/>
      <c r="J871" s="358"/>
      <c r="M871" s="106" t="str">
        <f>IF(OR(H871="",I871="",J871="",K871="",L871=""),"",        L871*VLOOKUP(H871,VALIDATIONS!$X$2:$Y$9,2) + K871*VLOOKUP(J871,VALIDATIONS!$AA$2:$AB$6,2)          )</f>
        <v/>
      </c>
      <c r="N871" s="113"/>
    </row>
    <row r="872" spans="1:14" x14ac:dyDescent="0.25">
      <c r="A872" s="116"/>
      <c r="B872" s="113"/>
      <c r="C872" s="358"/>
      <c r="D872" s="113"/>
      <c r="E872" s="199"/>
      <c r="F872" s="199"/>
      <c r="G872" s="113"/>
      <c r="H872" s="358"/>
      <c r="I872" s="358"/>
      <c r="J872" s="358"/>
      <c r="M872" s="106" t="str">
        <f>IF(OR(H872="",I872="",J872="",K872="",L872=""),"",        L872*VLOOKUP(H872,VALIDATIONS!$X$2:$Y$9,2) + K872*VLOOKUP(J872,VALIDATIONS!$AA$2:$AB$6,2)          )</f>
        <v/>
      </c>
      <c r="N872" s="113"/>
    </row>
    <row r="873" spans="1:14" x14ac:dyDescent="0.25">
      <c r="A873" s="116"/>
      <c r="B873" s="113"/>
      <c r="C873" s="358"/>
      <c r="D873" s="113"/>
      <c r="E873" s="199"/>
      <c r="F873" s="199"/>
      <c r="G873" s="113"/>
      <c r="H873" s="358"/>
      <c r="I873" s="358"/>
      <c r="J873" s="358"/>
      <c r="M873" s="106" t="str">
        <f>IF(OR(H873="",I873="",J873="",K873="",L873=""),"",        L873*VLOOKUP(H873,VALIDATIONS!$X$2:$Y$9,2) + K873*VLOOKUP(J873,VALIDATIONS!$AA$2:$AB$6,2)          )</f>
        <v/>
      </c>
      <c r="N873" s="113"/>
    </row>
    <row r="874" spans="1:14" x14ac:dyDescent="0.25">
      <c r="A874" s="116"/>
      <c r="B874" s="113"/>
      <c r="C874" s="358"/>
      <c r="D874" s="113"/>
      <c r="E874" s="199"/>
      <c r="F874" s="199"/>
      <c r="G874" s="113"/>
      <c r="H874" s="358"/>
      <c r="I874" s="358"/>
      <c r="J874" s="358"/>
      <c r="M874" s="106" t="str">
        <f>IF(OR(H874="",I874="",J874="",K874="",L874=""),"",        L874*VLOOKUP(H874,VALIDATIONS!$X$2:$Y$9,2) + K874*VLOOKUP(J874,VALIDATIONS!$AA$2:$AB$6,2)          )</f>
        <v/>
      </c>
      <c r="N874" s="113"/>
    </row>
    <row r="875" spans="1:14" x14ac:dyDescent="0.25">
      <c r="A875" s="116"/>
      <c r="B875" s="113"/>
      <c r="C875" s="358"/>
      <c r="D875" s="113"/>
      <c r="E875" s="199"/>
      <c r="F875" s="199"/>
      <c r="G875" s="113"/>
      <c r="H875" s="358"/>
      <c r="I875" s="358"/>
      <c r="J875" s="358"/>
      <c r="M875" s="106" t="str">
        <f>IF(OR(H875="",I875="",J875="",K875="",L875=""),"",        L875*VLOOKUP(H875,VALIDATIONS!$X$2:$Y$9,2) + K875*VLOOKUP(J875,VALIDATIONS!$AA$2:$AB$6,2)          )</f>
        <v/>
      </c>
      <c r="N875" s="113"/>
    </row>
    <row r="876" spans="1:14" x14ac:dyDescent="0.25">
      <c r="A876" s="116"/>
      <c r="B876" s="113"/>
      <c r="C876" s="358"/>
      <c r="D876" s="113"/>
      <c r="E876" s="199"/>
      <c r="F876" s="199"/>
      <c r="G876" s="113"/>
      <c r="H876" s="358"/>
      <c r="I876" s="358"/>
      <c r="J876" s="358"/>
      <c r="M876" s="106" t="str">
        <f>IF(OR(H876="",I876="",J876="",K876="",L876=""),"",        L876*VLOOKUP(H876,VALIDATIONS!$X$2:$Y$9,2) + K876*VLOOKUP(J876,VALIDATIONS!$AA$2:$AB$6,2)          )</f>
        <v/>
      </c>
      <c r="N876" s="113"/>
    </row>
    <row r="877" spans="1:14" x14ac:dyDescent="0.25">
      <c r="A877" s="116"/>
      <c r="B877" s="113"/>
      <c r="C877" s="358"/>
      <c r="D877" s="113"/>
      <c r="E877" s="199"/>
      <c r="F877" s="199"/>
      <c r="G877" s="113"/>
      <c r="H877" s="358"/>
      <c r="I877" s="358"/>
      <c r="J877" s="358"/>
      <c r="M877" s="106" t="str">
        <f>IF(OR(H877="",I877="",J877="",K877="",L877=""),"",        L877*VLOOKUP(H877,VALIDATIONS!$X$2:$Y$9,2) + K877*VLOOKUP(J877,VALIDATIONS!$AA$2:$AB$6,2)          )</f>
        <v/>
      </c>
      <c r="N877" s="113"/>
    </row>
    <row r="878" spans="1:14" x14ac:dyDescent="0.25">
      <c r="A878" s="116"/>
      <c r="B878" s="113"/>
      <c r="C878" s="358"/>
      <c r="D878" s="113"/>
      <c r="E878" s="199"/>
      <c r="F878" s="199"/>
      <c r="G878" s="113"/>
      <c r="H878" s="358"/>
      <c r="I878" s="358"/>
      <c r="J878" s="358"/>
      <c r="M878" s="106" t="str">
        <f>IF(OR(H878="",I878="",J878="",K878="",L878=""),"",        L878*VLOOKUP(H878,VALIDATIONS!$X$2:$Y$9,2) + K878*VLOOKUP(J878,VALIDATIONS!$AA$2:$AB$6,2)          )</f>
        <v/>
      </c>
      <c r="N878" s="113"/>
    </row>
    <row r="879" spans="1:14" x14ac:dyDescent="0.25">
      <c r="A879" s="116"/>
      <c r="B879" s="113"/>
      <c r="C879" s="358"/>
      <c r="D879" s="113"/>
      <c r="E879" s="199"/>
      <c r="F879" s="199"/>
      <c r="G879" s="113"/>
      <c r="H879" s="358"/>
      <c r="I879" s="358"/>
      <c r="J879" s="358"/>
      <c r="M879" s="106" t="str">
        <f>IF(OR(H879="",I879="",J879="",K879="",L879=""),"",        L879*VLOOKUP(H879,VALIDATIONS!$X$2:$Y$9,2) + K879*VLOOKUP(J879,VALIDATIONS!$AA$2:$AB$6,2)          )</f>
        <v/>
      </c>
      <c r="N879" s="113"/>
    </row>
    <row r="880" spans="1:14" x14ac:dyDescent="0.25">
      <c r="A880" s="116"/>
      <c r="B880" s="113"/>
      <c r="C880" s="358"/>
      <c r="D880" s="113"/>
      <c r="E880" s="199"/>
      <c r="F880" s="199"/>
      <c r="G880" s="113"/>
      <c r="H880" s="358"/>
      <c r="I880" s="358"/>
      <c r="J880" s="358"/>
      <c r="M880" s="106" t="str">
        <f>IF(OR(H880="",I880="",J880="",K880="",L880=""),"",        L880*VLOOKUP(H880,VALIDATIONS!$X$2:$Y$9,2) + K880*VLOOKUP(J880,VALIDATIONS!$AA$2:$AB$6,2)          )</f>
        <v/>
      </c>
      <c r="N880" s="113"/>
    </row>
    <row r="881" spans="1:14" x14ac:dyDescent="0.25">
      <c r="A881" s="116"/>
      <c r="B881" s="113"/>
      <c r="C881" s="358"/>
      <c r="D881" s="113"/>
      <c r="E881" s="199"/>
      <c r="F881" s="199"/>
      <c r="G881" s="113"/>
      <c r="H881" s="358"/>
      <c r="I881" s="358"/>
      <c r="J881" s="358"/>
      <c r="M881" s="106" t="str">
        <f>IF(OR(H881="",I881="",J881="",K881="",L881=""),"",        L881*VLOOKUP(H881,VALIDATIONS!$X$2:$Y$9,2) + K881*VLOOKUP(J881,VALIDATIONS!$AA$2:$AB$6,2)          )</f>
        <v/>
      </c>
      <c r="N881" s="113"/>
    </row>
    <row r="882" spans="1:14" x14ac:dyDescent="0.25">
      <c r="A882" s="116"/>
      <c r="B882" s="113"/>
      <c r="C882" s="358"/>
      <c r="D882" s="113"/>
      <c r="E882" s="199"/>
      <c r="F882" s="199"/>
      <c r="G882" s="113"/>
      <c r="H882" s="358"/>
      <c r="I882" s="358"/>
      <c r="J882" s="358"/>
      <c r="M882" s="106" t="str">
        <f>IF(OR(H882="",I882="",J882="",K882="",L882=""),"",        L882*VLOOKUP(H882,VALIDATIONS!$X$2:$Y$9,2) + K882*VLOOKUP(J882,VALIDATIONS!$AA$2:$AB$6,2)          )</f>
        <v/>
      </c>
      <c r="N882" s="113"/>
    </row>
    <row r="883" spans="1:14" x14ac:dyDescent="0.25">
      <c r="A883" s="116"/>
      <c r="B883" s="113"/>
      <c r="C883" s="358"/>
      <c r="D883" s="113"/>
      <c r="E883" s="199"/>
      <c r="F883" s="199"/>
      <c r="G883" s="113"/>
      <c r="H883" s="358"/>
      <c r="I883" s="358"/>
      <c r="J883" s="358"/>
      <c r="M883" s="106" t="str">
        <f>IF(OR(H883="",I883="",J883="",K883="",L883=""),"",        L883*VLOOKUP(H883,VALIDATIONS!$X$2:$Y$9,2) + K883*VLOOKUP(J883,VALIDATIONS!$AA$2:$AB$6,2)          )</f>
        <v/>
      </c>
      <c r="N883" s="113"/>
    </row>
    <row r="884" spans="1:14" x14ac:dyDescent="0.25">
      <c r="A884" s="116"/>
      <c r="B884" s="113"/>
      <c r="C884" s="358"/>
      <c r="D884" s="113"/>
      <c r="E884" s="199"/>
      <c r="F884" s="199"/>
      <c r="G884" s="113"/>
      <c r="H884" s="358"/>
      <c r="I884" s="358"/>
      <c r="J884" s="358"/>
      <c r="M884" s="106" t="str">
        <f>IF(OR(H884="",I884="",J884="",K884="",L884=""),"",        L884*VLOOKUP(H884,VALIDATIONS!$X$2:$Y$9,2) + K884*VLOOKUP(J884,VALIDATIONS!$AA$2:$AB$6,2)          )</f>
        <v/>
      </c>
      <c r="N884" s="113"/>
    </row>
    <row r="885" spans="1:14" x14ac:dyDescent="0.25">
      <c r="A885" s="116"/>
      <c r="B885" s="113"/>
      <c r="C885" s="358"/>
      <c r="D885" s="113"/>
      <c r="E885" s="199"/>
      <c r="F885" s="199"/>
      <c r="G885" s="113"/>
      <c r="H885" s="358"/>
      <c r="I885" s="358"/>
      <c r="J885" s="358"/>
      <c r="M885" s="106" t="str">
        <f>IF(OR(H885="",I885="",J885="",K885="",L885=""),"",        L885*VLOOKUP(H885,VALIDATIONS!$X$2:$Y$9,2) + K885*VLOOKUP(J885,VALIDATIONS!$AA$2:$AB$6,2)          )</f>
        <v/>
      </c>
      <c r="N885" s="113"/>
    </row>
    <row r="886" spans="1:14" x14ac:dyDescent="0.25">
      <c r="A886" s="116"/>
      <c r="B886" s="113"/>
      <c r="C886" s="358"/>
      <c r="D886" s="113"/>
      <c r="E886" s="199"/>
      <c r="F886" s="199"/>
      <c r="G886" s="113"/>
      <c r="H886" s="358"/>
      <c r="I886" s="358"/>
      <c r="J886" s="358"/>
      <c r="M886" s="106" t="str">
        <f>IF(OR(H886="",I886="",J886="",K886="",L886=""),"",        L886*VLOOKUP(H886,VALIDATIONS!$X$2:$Y$9,2) + K886*VLOOKUP(J886,VALIDATIONS!$AA$2:$AB$6,2)          )</f>
        <v/>
      </c>
      <c r="N886" s="113"/>
    </row>
    <row r="887" spans="1:14" x14ac:dyDescent="0.25">
      <c r="A887" s="116"/>
      <c r="B887" s="113"/>
      <c r="C887" s="358"/>
      <c r="D887" s="113"/>
      <c r="E887" s="199"/>
      <c r="F887" s="199"/>
      <c r="G887" s="113"/>
      <c r="H887" s="358"/>
      <c r="I887" s="358"/>
      <c r="J887" s="358"/>
      <c r="M887" s="106" t="str">
        <f>IF(OR(H887="",I887="",J887="",K887="",L887=""),"",        L887*VLOOKUP(H887,VALIDATIONS!$X$2:$Y$9,2) + K887*VLOOKUP(J887,VALIDATIONS!$AA$2:$AB$6,2)          )</f>
        <v/>
      </c>
      <c r="N887" s="113"/>
    </row>
    <row r="888" spans="1:14" x14ac:dyDescent="0.25">
      <c r="A888" s="116"/>
      <c r="B888" s="113"/>
      <c r="C888" s="358"/>
      <c r="D888" s="113"/>
      <c r="E888" s="199"/>
      <c r="F888" s="199"/>
      <c r="G888" s="113"/>
      <c r="H888" s="358"/>
      <c r="I888" s="358"/>
      <c r="J888" s="358"/>
      <c r="M888" s="106" t="str">
        <f>IF(OR(H888="",I888="",J888="",K888="",L888=""),"",        L888*VLOOKUP(H888,VALIDATIONS!$X$2:$Y$9,2) + K888*VLOOKUP(J888,VALIDATIONS!$AA$2:$AB$6,2)          )</f>
        <v/>
      </c>
      <c r="N888" s="113"/>
    </row>
    <row r="889" spans="1:14" x14ac:dyDescent="0.25">
      <c r="A889" s="116"/>
      <c r="B889" s="113"/>
      <c r="C889" s="358"/>
      <c r="D889" s="113"/>
      <c r="E889" s="199"/>
      <c r="F889" s="199"/>
      <c r="G889" s="113"/>
      <c r="H889" s="358"/>
      <c r="I889" s="358"/>
      <c r="J889" s="358"/>
      <c r="M889" s="106" t="str">
        <f>IF(OR(H889="",I889="",J889="",K889="",L889=""),"",        L889*VLOOKUP(H889,VALIDATIONS!$X$2:$Y$9,2) + K889*VLOOKUP(J889,VALIDATIONS!$AA$2:$AB$6,2)          )</f>
        <v/>
      </c>
      <c r="N889" s="113"/>
    </row>
    <row r="890" spans="1:14" x14ac:dyDescent="0.25">
      <c r="A890" s="116"/>
      <c r="B890" s="113"/>
      <c r="C890" s="358"/>
      <c r="D890" s="113"/>
      <c r="E890" s="199"/>
      <c r="F890" s="199"/>
      <c r="G890" s="113"/>
      <c r="H890" s="358"/>
      <c r="I890" s="358"/>
      <c r="J890" s="358"/>
      <c r="M890" s="106" t="str">
        <f>IF(OR(H890="",I890="",J890="",K890="",L890=""),"",        L890*VLOOKUP(H890,VALIDATIONS!$X$2:$Y$9,2) + K890*VLOOKUP(J890,VALIDATIONS!$AA$2:$AB$6,2)          )</f>
        <v/>
      </c>
      <c r="N890" s="113"/>
    </row>
    <row r="891" spans="1:14" x14ac:dyDescent="0.25">
      <c r="A891" s="116"/>
      <c r="B891" s="113"/>
      <c r="C891" s="358"/>
      <c r="D891" s="113"/>
      <c r="E891" s="199"/>
      <c r="F891" s="199"/>
      <c r="G891" s="113"/>
      <c r="H891" s="358"/>
      <c r="I891" s="358"/>
      <c r="J891" s="358"/>
      <c r="M891" s="106" t="str">
        <f>IF(OR(H891="",I891="",J891="",K891="",L891=""),"",        L891*VLOOKUP(H891,VALIDATIONS!$X$2:$Y$9,2) + K891*VLOOKUP(J891,VALIDATIONS!$AA$2:$AB$6,2)          )</f>
        <v/>
      </c>
      <c r="N891" s="113"/>
    </row>
    <row r="892" spans="1:14" x14ac:dyDescent="0.25">
      <c r="A892" s="116"/>
      <c r="B892" s="113"/>
      <c r="C892" s="358"/>
      <c r="D892" s="113"/>
      <c r="E892" s="199"/>
      <c r="F892" s="199"/>
      <c r="G892" s="113"/>
      <c r="H892" s="358"/>
      <c r="I892" s="358"/>
      <c r="J892" s="358"/>
      <c r="M892" s="106" t="str">
        <f>IF(OR(H892="",I892="",J892="",K892="",L892=""),"",        L892*VLOOKUP(H892,VALIDATIONS!$X$2:$Y$9,2) + K892*VLOOKUP(J892,VALIDATIONS!$AA$2:$AB$6,2)          )</f>
        <v/>
      </c>
      <c r="N892" s="113"/>
    </row>
    <row r="893" spans="1:14" x14ac:dyDescent="0.25">
      <c r="A893" s="116"/>
      <c r="B893" s="113"/>
      <c r="C893" s="358"/>
      <c r="D893" s="113"/>
      <c r="E893" s="199"/>
      <c r="F893" s="199"/>
      <c r="G893" s="113"/>
      <c r="H893" s="358"/>
      <c r="I893" s="358"/>
      <c r="J893" s="358"/>
      <c r="M893" s="106" t="str">
        <f>IF(OR(H893="",I893="",J893="",K893="",L893=""),"",        L893*VLOOKUP(H893,VALIDATIONS!$X$2:$Y$9,2) + K893*VLOOKUP(J893,VALIDATIONS!$AA$2:$AB$6,2)          )</f>
        <v/>
      </c>
      <c r="N893" s="113"/>
    </row>
    <row r="894" spans="1:14" x14ac:dyDescent="0.25">
      <c r="A894" s="116"/>
      <c r="B894" s="113"/>
      <c r="C894" s="358"/>
      <c r="D894" s="113"/>
      <c r="E894" s="199"/>
      <c r="F894" s="199"/>
      <c r="G894" s="113"/>
      <c r="H894" s="358"/>
      <c r="I894" s="358"/>
      <c r="J894" s="358"/>
      <c r="M894" s="106" t="str">
        <f>IF(OR(H894="",I894="",J894="",K894="",L894=""),"",        L894*VLOOKUP(H894,VALIDATIONS!$X$2:$Y$9,2) + K894*VLOOKUP(J894,VALIDATIONS!$AA$2:$AB$6,2)          )</f>
        <v/>
      </c>
      <c r="N894" s="113"/>
    </row>
    <row r="895" spans="1:14" x14ac:dyDescent="0.25">
      <c r="A895" s="116"/>
      <c r="B895" s="113"/>
      <c r="C895" s="358"/>
      <c r="D895" s="113"/>
      <c r="E895" s="199"/>
      <c r="F895" s="199"/>
      <c r="G895" s="113"/>
      <c r="H895" s="358"/>
      <c r="I895" s="358"/>
      <c r="J895" s="358"/>
      <c r="M895" s="106" t="str">
        <f>IF(OR(H895="",I895="",J895="",K895="",L895=""),"",        L895*VLOOKUP(H895,VALIDATIONS!$X$2:$Y$9,2) + K895*VLOOKUP(J895,VALIDATIONS!$AA$2:$AB$6,2)          )</f>
        <v/>
      </c>
      <c r="N895" s="113"/>
    </row>
    <row r="896" spans="1:14" x14ac:dyDescent="0.25">
      <c r="A896" s="116"/>
      <c r="B896" s="113"/>
      <c r="C896" s="358"/>
      <c r="D896" s="113"/>
      <c r="E896" s="199"/>
      <c r="F896" s="199"/>
      <c r="G896" s="113"/>
      <c r="H896" s="358"/>
      <c r="I896" s="358"/>
      <c r="J896" s="358"/>
      <c r="M896" s="106" t="str">
        <f>IF(OR(H896="",I896="",J896="",K896="",L896=""),"",        L896*VLOOKUP(H896,VALIDATIONS!$X$2:$Y$9,2) + K896*VLOOKUP(J896,VALIDATIONS!$AA$2:$AB$6,2)          )</f>
        <v/>
      </c>
      <c r="N896" s="113"/>
    </row>
    <row r="897" spans="1:14" x14ac:dyDescent="0.25">
      <c r="A897" s="116"/>
      <c r="B897" s="113"/>
      <c r="C897" s="358"/>
      <c r="D897" s="113"/>
      <c r="E897" s="199"/>
      <c r="F897" s="199"/>
      <c r="G897" s="113"/>
      <c r="H897" s="358"/>
      <c r="I897" s="358"/>
      <c r="J897" s="358"/>
      <c r="M897" s="106" t="str">
        <f>IF(OR(H897="",I897="",J897="",K897="",L897=""),"",        L897*VLOOKUP(H897,VALIDATIONS!$X$2:$Y$9,2) + K897*VLOOKUP(J897,VALIDATIONS!$AA$2:$AB$6,2)          )</f>
        <v/>
      </c>
      <c r="N897" s="113"/>
    </row>
    <row r="898" spans="1:14" x14ac:dyDescent="0.25">
      <c r="A898" s="116"/>
      <c r="B898" s="113"/>
      <c r="C898" s="358"/>
      <c r="D898" s="113"/>
      <c r="E898" s="199"/>
      <c r="F898" s="199"/>
      <c r="G898" s="113"/>
      <c r="H898" s="358"/>
      <c r="I898" s="358"/>
      <c r="J898" s="358"/>
      <c r="M898" s="106" t="str">
        <f>IF(OR(H898="",I898="",J898="",K898="",L898=""),"",        L898*VLOOKUP(H898,VALIDATIONS!$X$2:$Y$9,2) + K898*VLOOKUP(J898,VALIDATIONS!$AA$2:$AB$6,2)          )</f>
        <v/>
      </c>
      <c r="N898" s="113"/>
    </row>
    <row r="899" spans="1:14" x14ac:dyDescent="0.25">
      <c r="A899" s="116"/>
      <c r="B899" s="113"/>
      <c r="C899" s="358"/>
      <c r="D899" s="113"/>
      <c r="E899" s="199"/>
      <c r="F899" s="199"/>
      <c r="G899" s="113"/>
      <c r="H899" s="358"/>
      <c r="I899" s="358"/>
      <c r="J899" s="358"/>
      <c r="M899" s="106" t="str">
        <f>IF(OR(H899="",I899="",J899="",K899="",L899=""),"",        L899*VLOOKUP(H899,VALIDATIONS!$X$2:$Y$9,2) + K899*VLOOKUP(J899,VALIDATIONS!$AA$2:$AB$6,2)          )</f>
        <v/>
      </c>
      <c r="N899" s="113"/>
    </row>
    <row r="900" spans="1:14" x14ac:dyDescent="0.25">
      <c r="A900" s="116"/>
      <c r="B900" s="113"/>
      <c r="C900" s="358"/>
      <c r="D900" s="113"/>
      <c r="E900" s="199"/>
      <c r="F900" s="199"/>
      <c r="G900" s="113"/>
      <c r="H900" s="358"/>
      <c r="I900" s="358"/>
      <c r="J900" s="358"/>
      <c r="M900" s="106" t="str">
        <f>IF(OR(H900="",I900="",J900="",K900="",L900=""),"",        L900*VLOOKUP(H900,VALIDATIONS!$X$2:$Y$9,2) + K900*VLOOKUP(J900,VALIDATIONS!$AA$2:$AB$6,2)          )</f>
        <v/>
      </c>
      <c r="N900" s="113"/>
    </row>
    <row r="901" spans="1:14" x14ac:dyDescent="0.25">
      <c r="A901" s="116"/>
      <c r="B901" s="113"/>
      <c r="C901" s="358"/>
      <c r="D901" s="113"/>
      <c r="E901" s="199"/>
      <c r="F901" s="199"/>
      <c r="G901" s="113"/>
      <c r="H901" s="358"/>
      <c r="I901" s="358"/>
      <c r="J901" s="358"/>
      <c r="M901" s="106" t="str">
        <f>IF(OR(H901="",I901="",J901="",K901="",L901=""),"",        L901*VLOOKUP(H901,VALIDATIONS!$X$2:$Y$9,2) + K901*VLOOKUP(J901,VALIDATIONS!$AA$2:$AB$6,2)          )</f>
        <v/>
      </c>
      <c r="N901" s="113"/>
    </row>
    <row r="902" spans="1:14" x14ac:dyDescent="0.25">
      <c r="A902" s="116"/>
      <c r="B902" s="113"/>
      <c r="C902" s="358"/>
      <c r="D902" s="113"/>
      <c r="E902" s="199"/>
      <c r="F902" s="199"/>
      <c r="G902" s="113"/>
      <c r="H902" s="358"/>
      <c r="I902" s="358"/>
      <c r="J902" s="358"/>
      <c r="M902" s="106" t="str">
        <f>IF(OR(H902="",I902="",J902="",K902="",L902=""),"",        L902*VLOOKUP(H902,VALIDATIONS!$X$2:$Y$9,2) + K902*VLOOKUP(J902,VALIDATIONS!$AA$2:$AB$6,2)          )</f>
        <v/>
      </c>
      <c r="N902" s="113"/>
    </row>
    <row r="903" spans="1:14" x14ac:dyDescent="0.25">
      <c r="A903" s="116"/>
      <c r="B903" s="113"/>
      <c r="C903" s="358"/>
      <c r="D903" s="113"/>
      <c r="E903" s="199"/>
      <c r="F903" s="199"/>
      <c r="G903" s="113"/>
      <c r="H903" s="358"/>
      <c r="I903" s="358"/>
      <c r="J903" s="358"/>
      <c r="M903" s="106" t="str">
        <f>IF(OR(H903="",I903="",J903="",K903="",L903=""),"",        L903*VLOOKUP(H903,VALIDATIONS!$X$2:$Y$9,2) + K903*VLOOKUP(J903,VALIDATIONS!$AA$2:$AB$6,2)          )</f>
        <v/>
      </c>
      <c r="N903" s="113"/>
    </row>
    <row r="904" spans="1:14" x14ac:dyDescent="0.25">
      <c r="A904" s="116"/>
      <c r="B904" s="113"/>
      <c r="C904" s="358"/>
      <c r="D904" s="113"/>
      <c r="E904" s="199"/>
      <c r="F904" s="199"/>
      <c r="G904" s="113"/>
      <c r="H904" s="358"/>
      <c r="I904" s="358"/>
      <c r="J904" s="358"/>
      <c r="M904" s="106" t="str">
        <f>IF(OR(H904="",I904="",J904="",K904="",L904=""),"",        L904*VLOOKUP(H904,VALIDATIONS!$X$2:$Y$9,2) + K904*VLOOKUP(J904,VALIDATIONS!$AA$2:$AB$6,2)          )</f>
        <v/>
      </c>
      <c r="N904" s="113"/>
    </row>
    <row r="905" spans="1:14" x14ac:dyDescent="0.25">
      <c r="A905" s="116"/>
      <c r="B905" s="113"/>
      <c r="C905" s="358"/>
      <c r="D905" s="113"/>
      <c r="E905" s="199"/>
      <c r="F905" s="199"/>
      <c r="G905" s="113"/>
      <c r="H905" s="358"/>
      <c r="I905" s="358"/>
      <c r="J905" s="358"/>
      <c r="M905" s="106" t="str">
        <f>IF(OR(H905="",I905="",J905="",K905="",L905=""),"",        L905*VLOOKUP(H905,VALIDATIONS!$X$2:$Y$9,2) + K905*VLOOKUP(J905,VALIDATIONS!$AA$2:$AB$6,2)          )</f>
        <v/>
      </c>
      <c r="N905" s="113"/>
    </row>
    <row r="906" spans="1:14" x14ac:dyDescent="0.25">
      <c r="A906" s="116"/>
      <c r="B906" s="113"/>
      <c r="C906" s="358"/>
      <c r="D906" s="113"/>
      <c r="E906" s="199"/>
      <c r="F906" s="199"/>
      <c r="G906" s="113"/>
      <c r="H906" s="358"/>
      <c r="I906" s="358"/>
      <c r="J906" s="358"/>
      <c r="M906" s="106" t="str">
        <f>IF(OR(H906="",I906="",J906="",K906="",L906=""),"",        L906*VLOOKUP(H906,VALIDATIONS!$X$2:$Y$9,2) + K906*VLOOKUP(J906,VALIDATIONS!$AA$2:$AB$6,2)          )</f>
        <v/>
      </c>
      <c r="N906" s="113"/>
    </row>
    <row r="907" spans="1:14" x14ac:dyDescent="0.25">
      <c r="A907" s="116"/>
      <c r="B907" s="113"/>
      <c r="C907" s="358"/>
      <c r="D907" s="113"/>
      <c r="E907" s="199"/>
      <c r="F907" s="199"/>
      <c r="G907" s="113"/>
      <c r="H907" s="358"/>
      <c r="I907" s="358"/>
      <c r="J907" s="358"/>
      <c r="M907" s="106" t="str">
        <f>IF(OR(H907="",I907="",J907="",K907="",L907=""),"",        L907*VLOOKUP(H907,VALIDATIONS!$X$2:$Y$9,2) + K907*VLOOKUP(J907,VALIDATIONS!$AA$2:$AB$6,2)          )</f>
        <v/>
      </c>
      <c r="N907" s="113"/>
    </row>
    <row r="908" spans="1:14" x14ac:dyDescent="0.25">
      <c r="A908" s="116"/>
      <c r="B908" s="113"/>
      <c r="C908" s="358"/>
      <c r="D908" s="113"/>
      <c r="E908" s="199"/>
      <c r="F908" s="199"/>
      <c r="G908" s="113"/>
      <c r="H908" s="358"/>
      <c r="I908" s="358"/>
      <c r="J908" s="358"/>
      <c r="M908" s="106" t="str">
        <f>IF(OR(H908="",I908="",J908="",K908="",L908=""),"",        L908*VLOOKUP(H908,VALIDATIONS!$X$2:$Y$9,2) + K908*VLOOKUP(J908,VALIDATIONS!$AA$2:$AB$6,2)          )</f>
        <v/>
      </c>
      <c r="N908" s="113"/>
    </row>
    <row r="909" spans="1:14" x14ac:dyDescent="0.25">
      <c r="A909" s="116"/>
      <c r="B909" s="113"/>
      <c r="C909" s="358"/>
      <c r="D909" s="113"/>
      <c r="E909" s="199"/>
      <c r="F909" s="199"/>
      <c r="G909" s="113"/>
      <c r="H909" s="358"/>
      <c r="I909" s="358"/>
      <c r="J909" s="358"/>
      <c r="M909" s="106" t="str">
        <f>IF(OR(H909="",I909="",J909="",K909="",L909=""),"",        L909*VLOOKUP(H909,VALIDATIONS!$X$2:$Y$9,2) + K909*VLOOKUP(J909,VALIDATIONS!$AA$2:$AB$6,2)          )</f>
        <v/>
      </c>
      <c r="N909" s="113"/>
    </row>
    <row r="910" spans="1:14" x14ac:dyDescent="0.25">
      <c r="A910" s="116"/>
      <c r="B910" s="113"/>
      <c r="C910" s="358"/>
      <c r="D910" s="113"/>
      <c r="E910" s="199"/>
      <c r="F910" s="199"/>
      <c r="G910" s="113"/>
      <c r="H910" s="358"/>
      <c r="I910" s="358"/>
      <c r="J910" s="358"/>
      <c r="M910" s="106" t="str">
        <f>IF(OR(H910="",I910="",J910="",K910="",L910=""),"",        L910*VLOOKUP(H910,VALIDATIONS!$X$2:$Y$9,2) + K910*VLOOKUP(J910,VALIDATIONS!$AA$2:$AB$6,2)          )</f>
        <v/>
      </c>
      <c r="N910" s="113"/>
    </row>
    <row r="911" spans="1:14" x14ac:dyDescent="0.25">
      <c r="A911" s="116"/>
      <c r="B911" s="113"/>
      <c r="C911" s="358"/>
      <c r="D911" s="113"/>
      <c r="E911" s="199"/>
      <c r="F911" s="199"/>
      <c r="G911" s="113"/>
      <c r="H911" s="358"/>
      <c r="I911" s="358"/>
      <c r="J911" s="358"/>
      <c r="M911" s="106" t="str">
        <f>IF(OR(H911="",I911="",J911="",K911="",L911=""),"",        L911*VLOOKUP(H911,VALIDATIONS!$X$2:$Y$9,2) + K911*VLOOKUP(J911,VALIDATIONS!$AA$2:$AB$6,2)          )</f>
        <v/>
      </c>
      <c r="N911" s="113"/>
    </row>
    <row r="912" spans="1:14" x14ac:dyDescent="0.25">
      <c r="A912" s="116"/>
      <c r="B912" s="113"/>
      <c r="C912" s="358"/>
      <c r="D912" s="113"/>
      <c r="E912" s="199"/>
      <c r="F912" s="199"/>
      <c r="G912" s="113"/>
      <c r="H912" s="358"/>
      <c r="I912" s="358"/>
      <c r="J912" s="358"/>
      <c r="M912" s="106" t="str">
        <f>IF(OR(H912="",I912="",J912="",K912="",L912=""),"",        L912*VLOOKUP(H912,VALIDATIONS!$X$2:$Y$9,2) + K912*VLOOKUP(J912,VALIDATIONS!$AA$2:$AB$6,2)          )</f>
        <v/>
      </c>
      <c r="N912" s="113"/>
    </row>
    <row r="913" spans="1:14" x14ac:dyDescent="0.25">
      <c r="A913" s="116"/>
      <c r="B913" s="113"/>
      <c r="C913" s="358"/>
      <c r="D913" s="113"/>
      <c r="E913" s="199"/>
      <c r="F913" s="199"/>
      <c r="G913" s="113"/>
      <c r="H913" s="358"/>
      <c r="I913" s="358"/>
      <c r="J913" s="358"/>
      <c r="M913" s="106" t="str">
        <f>IF(OR(H913="",I913="",J913="",K913="",L913=""),"",        L913*VLOOKUP(H913,VALIDATIONS!$X$2:$Y$9,2) + K913*VLOOKUP(J913,VALIDATIONS!$AA$2:$AB$6,2)          )</f>
        <v/>
      </c>
      <c r="N913" s="113"/>
    </row>
    <row r="914" spans="1:14" x14ac:dyDescent="0.25">
      <c r="A914" s="116"/>
      <c r="B914" s="113"/>
      <c r="C914" s="358"/>
      <c r="D914" s="113"/>
      <c r="E914" s="199"/>
      <c r="F914" s="199"/>
      <c r="G914" s="113"/>
      <c r="H914" s="358"/>
      <c r="I914" s="358"/>
      <c r="J914" s="358"/>
      <c r="M914" s="106" t="str">
        <f>IF(OR(H914="",I914="",J914="",K914="",L914=""),"",        L914*VLOOKUP(H914,VALIDATIONS!$X$2:$Y$9,2) + K914*VLOOKUP(J914,VALIDATIONS!$AA$2:$AB$6,2)          )</f>
        <v/>
      </c>
      <c r="N914" s="113"/>
    </row>
    <row r="915" spans="1:14" x14ac:dyDescent="0.25">
      <c r="A915" s="116"/>
      <c r="B915" s="113"/>
      <c r="C915" s="358"/>
      <c r="D915" s="113"/>
      <c r="E915" s="199"/>
      <c r="F915" s="199"/>
      <c r="G915" s="113"/>
      <c r="H915" s="358"/>
      <c r="I915" s="358"/>
      <c r="J915" s="358"/>
      <c r="M915" s="106" t="str">
        <f>IF(OR(H915="",I915="",J915="",K915="",L915=""),"",        L915*VLOOKUP(H915,VALIDATIONS!$X$2:$Y$9,2) + K915*VLOOKUP(J915,VALIDATIONS!$AA$2:$AB$6,2)          )</f>
        <v/>
      </c>
      <c r="N915" s="113"/>
    </row>
    <row r="916" spans="1:14" x14ac:dyDescent="0.25">
      <c r="A916" s="116"/>
      <c r="B916" s="113"/>
      <c r="C916" s="358"/>
      <c r="D916" s="113"/>
      <c r="E916" s="199"/>
      <c r="F916" s="199"/>
      <c r="G916" s="113"/>
      <c r="H916" s="358"/>
      <c r="I916" s="358"/>
      <c r="J916" s="358"/>
      <c r="M916" s="106" t="str">
        <f>IF(OR(H916="",I916="",J916="",K916="",L916=""),"",        L916*VLOOKUP(H916,VALIDATIONS!$X$2:$Y$9,2) + K916*VLOOKUP(J916,VALIDATIONS!$AA$2:$AB$6,2)          )</f>
        <v/>
      </c>
      <c r="N916" s="113"/>
    </row>
    <row r="917" spans="1:14" x14ac:dyDescent="0.25">
      <c r="A917" s="116"/>
      <c r="B917" s="113"/>
      <c r="C917" s="358"/>
      <c r="D917" s="113"/>
      <c r="E917" s="199"/>
      <c r="F917" s="199"/>
      <c r="G917" s="113"/>
      <c r="H917" s="358"/>
      <c r="I917" s="358"/>
      <c r="J917" s="358"/>
      <c r="M917" s="106" t="str">
        <f>IF(OR(H917="",I917="",J917="",K917="",L917=""),"",        L917*VLOOKUP(H917,VALIDATIONS!$X$2:$Y$9,2) + K917*VLOOKUP(J917,VALIDATIONS!$AA$2:$AB$6,2)          )</f>
        <v/>
      </c>
      <c r="N917" s="113"/>
    </row>
    <row r="918" spans="1:14" x14ac:dyDescent="0.25">
      <c r="A918" s="116"/>
      <c r="B918" s="113"/>
      <c r="C918" s="358"/>
      <c r="D918" s="113"/>
      <c r="E918" s="199"/>
      <c r="F918" s="199"/>
      <c r="G918" s="113"/>
      <c r="H918" s="358"/>
      <c r="I918" s="358"/>
      <c r="J918" s="358"/>
      <c r="M918" s="106" t="str">
        <f>IF(OR(H918="",I918="",J918="",K918="",L918=""),"",        L918*VLOOKUP(H918,VALIDATIONS!$X$2:$Y$9,2) + K918*VLOOKUP(J918,VALIDATIONS!$AA$2:$AB$6,2)          )</f>
        <v/>
      </c>
      <c r="N918" s="113"/>
    </row>
    <row r="919" spans="1:14" x14ac:dyDescent="0.25">
      <c r="A919" s="116"/>
      <c r="B919" s="113"/>
      <c r="C919" s="358"/>
      <c r="D919" s="113"/>
      <c r="E919" s="199"/>
      <c r="F919" s="199"/>
      <c r="G919" s="113"/>
      <c r="H919" s="358"/>
      <c r="I919" s="358"/>
      <c r="J919" s="358"/>
      <c r="M919" s="106" t="str">
        <f>IF(OR(H919="",I919="",J919="",K919="",L919=""),"",        L919*VLOOKUP(H919,VALIDATIONS!$X$2:$Y$9,2) + K919*VLOOKUP(J919,VALIDATIONS!$AA$2:$AB$6,2)          )</f>
        <v/>
      </c>
      <c r="N919" s="113"/>
    </row>
    <row r="920" spans="1:14" x14ac:dyDescent="0.25">
      <c r="A920" s="116"/>
      <c r="B920" s="113"/>
      <c r="C920" s="358"/>
      <c r="D920" s="113"/>
      <c r="E920" s="199"/>
      <c r="F920" s="199"/>
      <c r="G920" s="113"/>
      <c r="H920" s="358"/>
      <c r="I920" s="358"/>
      <c r="J920" s="358"/>
      <c r="M920" s="106" t="str">
        <f>IF(OR(H920="",I920="",J920="",K920="",L920=""),"",        L920*VLOOKUP(H920,VALIDATIONS!$X$2:$Y$9,2) + K920*VLOOKUP(J920,VALIDATIONS!$AA$2:$AB$6,2)          )</f>
        <v/>
      </c>
      <c r="N920" s="113"/>
    </row>
    <row r="921" spans="1:14" x14ac:dyDescent="0.25">
      <c r="A921" s="116"/>
      <c r="B921" s="113"/>
      <c r="C921" s="358"/>
      <c r="D921" s="113"/>
      <c r="E921" s="199"/>
      <c r="F921" s="199"/>
      <c r="G921" s="113"/>
      <c r="H921" s="358"/>
      <c r="I921" s="358"/>
      <c r="J921" s="358"/>
      <c r="M921" s="106" t="str">
        <f>IF(OR(H921="",I921="",J921="",K921="",L921=""),"",        L921*VLOOKUP(H921,VALIDATIONS!$X$2:$Y$9,2) + K921*VLOOKUP(J921,VALIDATIONS!$AA$2:$AB$6,2)          )</f>
        <v/>
      </c>
      <c r="N921" s="113"/>
    </row>
    <row r="922" spans="1:14" x14ac:dyDescent="0.25">
      <c r="A922" s="116"/>
      <c r="B922" s="113"/>
      <c r="C922" s="358"/>
      <c r="D922" s="113"/>
      <c r="E922" s="199"/>
      <c r="F922" s="199"/>
      <c r="G922" s="113"/>
      <c r="H922" s="358"/>
      <c r="I922" s="358"/>
      <c r="J922" s="358"/>
      <c r="M922" s="106" t="str">
        <f>IF(OR(H922="",I922="",J922="",K922="",L922=""),"",        L922*VLOOKUP(H922,VALIDATIONS!$X$2:$Y$9,2) + K922*VLOOKUP(J922,VALIDATIONS!$AA$2:$AB$6,2)          )</f>
        <v/>
      </c>
      <c r="N922" s="113"/>
    </row>
    <row r="923" spans="1:14" x14ac:dyDescent="0.25">
      <c r="A923" s="116"/>
      <c r="B923" s="113"/>
      <c r="C923" s="358"/>
      <c r="D923" s="113"/>
      <c r="E923" s="199"/>
      <c r="F923" s="199"/>
      <c r="G923" s="113"/>
      <c r="H923" s="358"/>
      <c r="I923" s="358"/>
      <c r="J923" s="358"/>
      <c r="M923" s="106" t="str">
        <f>IF(OR(H923="",I923="",J923="",K923="",L923=""),"",        L923*VLOOKUP(H923,VALIDATIONS!$X$2:$Y$9,2) + K923*VLOOKUP(J923,VALIDATIONS!$AA$2:$AB$6,2)          )</f>
        <v/>
      </c>
      <c r="N923" s="113"/>
    </row>
    <row r="924" spans="1:14" x14ac:dyDescent="0.25">
      <c r="A924" s="116"/>
      <c r="B924" s="113"/>
      <c r="C924" s="358"/>
      <c r="D924" s="113"/>
      <c r="E924" s="199"/>
      <c r="F924" s="199"/>
      <c r="G924" s="113"/>
      <c r="H924" s="358"/>
      <c r="I924" s="358"/>
      <c r="J924" s="358"/>
      <c r="M924" s="106" t="str">
        <f>IF(OR(H924="",I924="",J924="",K924="",L924=""),"",        L924*VLOOKUP(H924,VALIDATIONS!$X$2:$Y$9,2) + K924*VLOOKUP(J924,VALIDATIONS!$AA$2:$AB$6,2)          )</f>
        <v/>
      </c>
      <c r="N924" s="113"/>
    </row>
    <row r="925" spans="1:14" x14ac:dyDescent="0.25">
      <c r="A925" s="116"/>
      <c r="B925" s="113"/>
      <c r="C925" s="358"/>
      <c r="D925" s="113"/>
      <c r="E925" s="199"/>
      <c r="F925" s="199"/>
      <c r="G925" s="113"/>
      <c r="H925" s="358"/>
      <c r="I925" s="358"/>
      <c r="J925" s="358"/>
      <c r="M925" s="106" t="str">
        <f>IF(OR(H925="",I925="",J925="",K925="",L925=""),"",        L925*VLOOKUP(H925,VALIDATIONS!$X$2:$Y$9,2) + K925*VLOOKUP(J925,VALIDATIONS!$AA$2:$AB$6,2)          )</f>
        <v/>
      </c>
      <c r="N925" s="113"/>
    </row>
    <row r="926" spans="1:14" x14ac:dyDescent="0.25">
      <c r="A926" s="116"/>
      <c r="B926" s="113"/>
      <c r="C926" s="358"/>
      <c r="D926" s="113"/>
      <c r="E926" s="199"/>
      <c r="F926" s="199"/>
      <c r="G926" s="113"/>
      <c r="H926" s="358"/>
      <c r="I926" s="358"/>
      <c r="J926" s="358"/>
      <c r="M926" s="106" t="str">
        <f>IF(OR(H926="",I926="",J926="",K926="",L926=""),"",        L926*VLOOKUP(H926,VALIDATIONS!$X$2:$Y$9,2) + K926*VLOOKUP(J926,VALIDATIONS!$AA$2:$AB$6,2)          )</f>
        <v/>
      </c>
      <c r="N926" s="113"/>
    </row>
    <row r="927" spans="1:14" x14ac:dyDescent="0.25">
      <c r="A927" s="116"/>
      <c r="B927" s="113"/>
      <c r="C927" s="358"/>
      <c r="D927" s="113"/>
      <c r="E927" s="199"/>
      <c r="F927" s="199"/>
      <c r="G927" s="113"/>
      <c r="H927" s="358"/>
      <c r="I927" s="358"/>
      <c r="J927" s="358"/>
      <c r="M927" s="106" t="str">
        <f>IF(OR(H927="",I927="",J927="",K927="",L927=""),"",        L927*VLOOKUP(H927,VALIDATIONS!$X$2:$Y$9,2) + K927*VLOOKUP(J927,VALIDATIONS!$AA$2:$AB$6,2)          )</f>
        <v/>
      </c>
      <c r="N927" s="113"/>
    </row>
    <row r="928" spans="1:14" x14ac:dyDescent="0.25">
      <c r="A928" s="116"/>
      <c r="B928" s="113"/>
      <c r="C928" s="358"/>
      <c r="D928" s="113"/>
      <c r="E928" s="199"/>
      <c r="F928" s="199"/>
      <c r="G928" s="113"/>
      <c r="H928" s="358"/>
      <c r="I928" s="358"/>
      <c r="J928" s="358"/>
      <c r="M928" s="106" t="str">
        <f>IF(OR(H928="",I928="",J928="",K928="",L928=""),"",        L928*VLOOKUP(H928,VALIDATIONS!$X$2:$Y$9,2) + K928*VLOOKUP(J928,VALIDATIONS!$AA$2:$AB$6,2)          )</f>
        <v/>
      </c>
      <c r="N928" s="113"/>
    </row>
    <row r="929" spans="1:14" x14ac:dyDescent="0.25">
      <c r="A929" s="116"/>
      <c r="B929" s="113"/>
      <c r="C929" s="358"/>
      <c r="D929" s="113"/>
      <c r="E929" s="199"/>
      <c r="F929" s="199"/>
      <c r="G929" s="113"/>
      <c r="H929" s="358"/>
      <c r="I929" s="358"/>
      <c r="J929" s="358"/>
      <c r="M929" s="106" t="str">
        <f>IF(OR(H929="",I929="",J929="",K929="",L929=""),"",        L929*VLOOKUP(H929,VALIDATIONS!$X$2:$Y$9,2) + K929*VLOOKUP(J929,VALIDATIONS!$AA$2:$AB$6,2)          )</f>
        <v/>
      </c>
      <c r="N929" s="113"/>
    </row>
    <row r="930" spans="1:14" x14ac:dyDescent="0.25">
      <c r="A930" s="116"/>
      <c r="B930" s="113"/>
      <c r="C930" s="358"/>
      <c r="D930" s="113"/>
      <c r="E930" s="199"/>
      <c r="F930" s="199"/>
      <c r="G930" s="113"/>
      <c r="H930" s="358"/>
      <c r="I930" s="358"/>
      <c r="J930" s="358"/>
      <c r="M930" s="106" t="str">
        <f>IF(OR(H930="",I930="",J930="",K930="",L930=""),"",        L930*VLOOKUP(H930,VALIDATIONS!$X$2:$Y$9,2) + K930*VLOOKUP(J930,VALIDATIONS!$AA$2:$AB$6,2)          )</f>
        <v/>
      </c>
      <c r="N930" s="113"/>
    </row>
    <row r="931" spans="1:14" x14ac:dyDescent="0.25">
      <c r="A931" s="116"/>
      <c r="B931" s="113"/>
      <c r="C931" s="358"/>
      <c r="D931" s="113"/>
      <c r="E931" s="199"/>
      <c r="F931" s="199"/>
      <c r="G931" s="113"/>
      <c r="H931" s="358"/>
      <c r="I931" s="358"/>
      <c r="J931" s="358"/>
      <c r="M931" s="106" t="str">
        <f>IF(OR(H931="",I931="",J931="",K931="",L931=""),"",        L931*VLOOKUP(H931,VALIDATIONS!$X$2:$Y$9,2) + K931*VLOOKUP(J931,VALIDATIONS!$AA$2:$AB$6,2)          )</f>
        <v/>
      </c>
      <c r="N931" s="113"/>
    </row>
    <row r="932" spans="1:14" x14ac:dyDescent="0.25">
      <c r="A932" s="116"/>
      <c r="B932" s="113"/>
      <c r="C932" s="358"/>
      <c r="D932" s="113"/>
      <c r="E932" s="199"/>
      <c r="F932" s="199"/>
      <c r="G932" s="113"/>
      <c r="H932" s="358"/>
      <c r="I932" s="358"/>
      <c r="J932" s="358"/>
      <c r="M932" s="106" t="str">
        <f>IF(OR(H932="",I932="",J932="",K932="",L932=""),"",        L932*VLOOKUP(H932,VALIDATIONS!$X$2:$Y$9,2) + K932*VLOOKUP(J932,VALIDATIONS!$AA$2:$AB$6,2)          )</f>
        <v/>
      </c>
      <c r="N932" s="113"/>
    </row>
    <row r="933" spans="1:14" x14ac:dyDescent="0.25">
      <c r="A933" s="116"/>
      <c r="B933" s="113"/>
      <c r="C933" s="358"/>
      <c r="D933" s="113"/>
      <c r="E933" s="199"/>
      <c r="F933" s="199"/>
      <c r="G933" s="113"/>
      <c r="H933" s="358"/>
      <c r="I933" s="358"/>
      <c r="J933" s="358"/>
      <c r="M933" s="106" t="str">
        <f>IF(OR(H933="",I933="",J933="",K933="",L933=""),"",        L933*VLOOKUP(H933,VALIDATIONS!$X$2:$Y$9,2) + K933*VLOOKUP(J933,VALIDATIONS!$AA$2:$AB$6,2)          )</f>
        <v/>
      </c>
      <c r="N933" s="113"/>
    </row>
    <row r="934" spans="1:14" x14ac:dyDescent="0.25">
      <c r="A934" s="116"/>
      <c r="B934" s="113"/>
      <c r="C934" s="358"/>
      <c r="D934" s="113"/>
      <c r="E934" s="199"/>
      <c r="F934" s="199"/>
      <c r="G934" s="113"/>
      <c r="H934" s="358"/>
      <c r="I934" s="358"/>
      <c r="J934" s="358"/>
      <c r="M934" s="106" t="str">
        <f>IF(OR(H934="",I934="",J934="",K934="",L934=""),"",        L934*VLOOKUP(H934,VALIDATIONS!$X$2:$Y$9,2) + K934*VLOOKUP(J934,VALIDATIONS!$AA$2:$AB$6,2)          )</f>
        <v/>
      </c>
      <c r="N934" s="113"/>
    </row>
    <row r="935" spans="1:14" x14ac:dyDescent="0.25">
      <c r="A935" s="116"/>
      <c r="B935" s="113"/>
      <c r="C935" s="358"/>
      <c r="D935" s="113"/>
      <c r="E935" s="199"/>
      <c r="F935" s="199"/>
      <c r="G935" s="113"/>
      <c r="H935" s="358"/>
      <c r="I935" s="358"/>
      <c r="J935" s="358"/>
      <c r="M935" s="106" t="str">
        <f>IF(OR(H935="",I935="",J935="",K935="",L935=""),"",        L935*VLOOKUP(H935,VALIDATIONS!$X$2:$Y$9,2) + K935*VLOOKUP(J935,VALIDATIONS!$AA$2:$AB$6,2)          )</f>
        <v/>
      </c>
      <c r="N935" s="113"/>
    </row>
    <row r="936" spans="1:14" x14ac:dyDescent="0.25">
      <c r="A936" s="116"/>
      <c r="B936" s="113"/>
      <c r="C936" s="358"/>
      <c r="D936" s="113"/>
      <c r="E936" s="199"/>
      <c r="F936" s="199"/>
      <c r="G936" s="113"/>
      <c r="H936" s="358"/>
      <c r="I936" s="358"/>
      <c r="J936" s="358"/>
      <c r="M936" s="106" t="str">
        <f>IF(OR(H936="",I936="",J936="",K936="",L936=""),"",        L936*VLOOKUP(H936,VALIDATIONS!$X$2:$Y$9,2) + K936*VLOOKUP(J936,VALIDATIONS!$AA$2:$AB$6,2)          )</f>
        <v/>
      </c>
      <c r="N936" s="113"/>
    </row>
    <row r="937" spans="1:14" x14ac:dyDescent="0.25">
      <c r="A937" s="116"/>
      <c r="B937" s="113"/>
      <c r="C937" s="358"/>
      <c r="D937" s="113"/>
      <c r="E937" s="199"/>
      <c r="F937" s="199"/>
      <c r="G937" s="113"/>
      <c r="H937" s="358"/>
      <c r="I937" s="358"/>
      <c r="J937" s="358"/>
      <c r="M937" s="106" t="str">
        <f>IF(OR(H937="",I937="",J937="",K937="",L937=""),"",        L937*VLOOKUP(H937,VALIDATIONS!$X$2:$Y$9,2) + K937*VLOOKUP(J937,VALIDATIONS!$AA$2:$AB$6,2)          )</f>
        <v/>
      </c>
      <c r="N937" s="113"/>
    </row>
    <row r="938" spans="1:14" x14ac:dyDescent="0.25">
      <c r="A938" s="116"/>
      <c r="B938" s="113"/>
      <c r="C938" s="358"/>
      <c r="D938" s="113"/>
      <c r="E938" s="199"/>
      <c r="F938" s="199"/>
      <c r="G938" s="113"/>
      <c r="H938" s="358"/>
      <c r="I938" s="358"/>
      <c r="J938" s="358"/>
      <c r="M938" s="106" t="str">
        <f>IF(OR(H938="",I938="",J938="",K938="",L938=""),"",        L938*VLOOKUP(H938,VALIDATIONS!$X$2:$Y$9,2) + K938*VLOOKUP(J938,VALIDATIONS!$AA$2:$AB$6,2)          )</f>
        <v/>
      </c>
      <c r="N938" s="113"/>
    </row>
    <row r="939" spans="1:14" x14ac:dyDescent="0.25">
      <c r="A939" s="116"/>
      <c r="B939" s="113"/>
      <c r="C939" s="358"/>
      <c r="D939" s="113"/>
      <c r="E939" s="199"/>
      <c r="F939" s="199"/>
      <c r="G939" s="113"/>
      <c r="H939" s="358"/>
      <c r="I939" s="358"/>
      <c r="J939" s="358"/>
      <c r="M939" s="106" t="str">
        <f>IF(OR(H939="",I939="",J939="",K939="",L939=""),"",        L939*VLOOKUP(H939,VALIDATIONS!$X$2:$Y$9,2) + K939*VLOOKUP(J939,VALIDATIONS!$AA$2:$AB$6,2)          )</f>
        <v/>
      </c>
      <c r="N939" s="113"/>
    </row>
    <row r="940" spans="1:14" x14ac:dyDescent="0.25">
      <c r="A940" s="116"/>
      <c r="B940" s="113"/>
      <c r="C940" s="358"/>
      <c r="D940" s="113"/>
      <c r="E940" s="199"/>
      <c r="F940" s="199"/>
      <c r="G940" s="113"/>
      <c r="H940" s="358"/>
      <c r="I940" s="358"/>
      <c r="J940" s="358"/>
      <c r="M940" s="106" t="str">
        <f>IF(OR(H940="",I940="",J940="",K940="",L940=""),"",        L940*VLOOKUP(H940,VALIDATIONS!$X$2:$Y$9,2) + K940*VLOOKUP(J940,VALIDATIONS!$AA$2:$AB$6,2)          )</f>
        <v/>
      </c>
      <c r="N940" s="113"/>
    </row>
    <row r="941" spans="1:14" x14ac:dyDescent="0.25">
      <c r="A941" s="116"/>
      <c r="B941" s="113"/>
      <c r="C941" s="358"/>
      <c r="D941" s="113"/>
      <c r="E941" s="199"/>
      <c r="F941" s="199"/>
      <c r="G941" s="113"/>
      <c r="H941" s="358"/>
      <c r="I941" s="358"/>
      <c r="J941" s="358"/>
      <c r="M941" s="106" t="str">
        <f>IF(OR(H941="",I941="",J941="",K941="",L941=""),"",        L941*VLOOKUP(H941,VALIDATIONS!$X$2:$Y$9,2) + K941*VLOOKUP(J941,VALIDATIONS!$AA$2:$AB$6,2)          )</f>
        <v/>
      </c>
      <c r="N941" s="113"/>
    </row>
    <row r="942" spans="1:14" x14ac:dyDescent="0.25">
      <c r="A942" s="116"/>
      <c r="B942" s="113"/>
      <c r="C942" s="358"/>
      <c r="D942" s="113"/>
      <c r="E942" s="199"/>
      <c r="F942" s="199"/>
      <c r="G942" s="113"/>
      <c r="H942" s="358"/>
      <c r="I942" s="358"/>
      <c r="J942" s="358"/>
      <c r="M942" s="106" t="str">
        <f>IF(OR(H942="",I942="",J942="",K942="",L942=""),"",        L942*VLOOKUP(H942,VALIDATIONS!$X$2:$Y$9,2) + K942*VLOOKUP(J942,VALIDATIONS!$AA$2:$AB$6,2)          )</f>
        <v/>
      </c>
      <c r="N942" s="113"/>
    </row>
    <row r="943" spans="1:14" x14ac:dyDescent="0.25">
      <c r="A943" s="116"/>
      <c r="B943" s="113"/>
      <c r="C943" s="358"/>
      <c r="D943" s="113"/>
      <c r="E943" s="199"/>
      <c r="F943" s="199"/>
      <c r="G943" s="113"/>
      <c r="H943" s="358"/>
      <c r="I943" s="358"/>
      <c r="J943" s="358"/>
      <c r="M943" s="106" t="str">
        <f>IF(OR(H943="",I943="",J943="",K943="",L943=""),"",        L943*VLOOKUP(H943,VALIDATIONS!$X$2:$Y$9,2) + K943*VLOOKUP(J943,VALIDATIONS!$AA$2:$AB$6,2)          )</f>
        <v/>
      </c>
      <c r="N943" s="113"/>
    </row>
    <row r="944" spans="1:14" x14ac:dyDescent="0.25">
      <c r="A944" s="116"/>
      <c r="B944" s="113"/>
      <c r="C944" s="358"/>
      <c r="D944" s="113"/>
      <c r="E944" s="199"/>
      <c r="F944" s="199"/>
      <c r="G944" s="113"/>
      <c r="H944" s="358"/>
      <c r="I944" s="358"/>
      <c r="J944" s="358"/>
      <c r="M944" s="106" t="str">
        <f>IF(OR(H944="",I944="",J944="",K944="",L944=""),"",        L944*VLOOKUP(H944,VALIDATIONS!$X$2:$Y$9,2) + K944*VLOOKUP(J944,VALIDATIONS!$AA$2:$AB$6,2)          )</f>
        <v/>
      </c>
      <c r="N944" s="113"/>
    </row>
    <row r="945" spans="1:14" x14ac:dyDescent="0.25">
      <c r="A945" s="116"/>
      <c r="B945" s="113"/>
      <c r="C945" s="358"/>
      <c r="D945" s="113"/>
      <c r="E945" s="199"/>
      <c r="F945" s="199"/>
      <c r="G945" s="113"/>
      <c r="H945" s="358"/>
      <c r="I945" s="358"/>
      <c r="J945" s="358"/>
      <c r="M945" s="106" t="str">
        <f>IF(OR(H945="",I945="",J945="",K945="",L945=""),"",        L945*VLOOKUP(H945,VALIDATIONS!$X$2:$Y$9,2) + K945*VLOOKUP(J945,VALIDATIONS!$AA$2:$AB$6,2)          )</f>
        <v/>
      </c>
      <c r="N945" s="113"/>
    </row>
    <row r="946" spans="1:14" x14ac:dyDescent="0.25">
      <c r="A946" s="116"/>
      <c r="B946" s="113"/>
      <c r="C946" s="358"/>
      <c r="D946" s="113"/>
      <c r="E946" s="199"/>
      <c r="F946" s="199"/>
      <c r="G946" s="113"/>
      <c r="H946" s="358"/>
      <c r="I946" s="358"/>
      <c r="J946" s="358"/>
      <c r="M946" s="106" t="str">
        <f>IF(OR(H946="",I946="",J946="",K946="",L946=""),"",        L946*VLOOKUP(H946,VALIDATIONS!$X$2:$Y$9,2) + K946*VLOOKUP(J946,VALIDATIONS!$AA$2:$AB$6,2)          )</f>
        <v/>
      </c>
      <c r="N946" s="113"/>
    </row>
    <row r="947" spans="1:14" x14ac:dyDescent="0.25">
      <c r="A947" s="116"/>
      <c r="B947" s="113"/>
      <c r="C947" s="358"/>
      <c r="D947" s="113"/>
      <c r="E947" s="199"/>
      <c r="F947" s="199"/>
      <c r="G947" s="113"/>
      <c r="H947" s="358"/>
      <c r="I947" s="358"/>
      <c r="J947" s="358"/>
      <c r="M947" s="106" t="str">
        <f>IF(OR(H947="",I947="",J947="",K947="",L947=""),"",        L947*VLOOKUP(H947,VALIDATIONS!$X$2:$Y$9,2) + K947*VLOOKUP(J947,VALIDATIONS!$AA$2:$AB$6,2)          )</f>
        <v/>
      </c>
      <c r="N947" s="113"/>
    </row>
    <row r="948" spans="1:14" x14ac:dyDescent="0.25">
      <c r="A948" s="116"/>
      <c r="B948" s="113"/>
      <c r="C948" s="358"/>
      <c r="D948" s="113"/>
      <c r="E948" s="199"/>
      <c r="F948" s="199"/>
      <c r="G948" s="113"/>
      <c r="H948" s="358"/>
      <c r="I948" s="358"/>
      <c r="J948" s="358"/>
      <c r="M948" s="106" t="str">
        <f>IF(OR(H948="",I948="",J948="",K948="",L948=""),"",        L948*VLOOKUP(H948,VALIDATIONS!$X$2:$Y$9,2) + K948*VLOOKUP(J948,VALIDATIONS!$AA$2:$AB$6,2)          )</f>
        <v/>
      </c>
      <c r="N948" s="113"/>
    </row>
    <row r="949" spans="1:14" x14ac:dyDescent="0.25">
      <c r="A949" s="116"/>
      <c r="B949" s="113"/>
      <c r="C949" s="358"/>
      <c r="D949" s="113"/>
      <c r="E949" s="199"/>
      <c r="F949" s="199"/>
      <c r="G949" s="113"/>
      <c r="H949" s="358"/>
      <c r="I949" s="358"/>
      <c r="J949" s="358"/>
      <c r="M949" s="106" t="str">
        <f>IF(OR(H949="",I949="",J949="",K949="",L949=""),"",        L949*VLOOKUP(H949,VALIDATIONS!$X$2:$Y$9,2) + K949*VLOOKUP(J949,VALIDATIONS!$AA$2:$AB$6,2)          )</f>
        <v/>
      </c>
      <c r="N949" s="113"/>
    </row>
    <row r="950" spans="1:14" x14ac:dyDescent="0.25">
      <c r="A950" s="116"/>
      <c r="B950" s="113"/>
      <c r="C950" s="358"/>
      <c r="D950" s="113"/>
      <c r="E950" s="199"/>
      <c r="F950" s="199"/>
      <c r="G950" s="113"/>
      <c r="H950" s="358"/>
      <c r="I950" s="358"/>
      <c r="J950" s="358"/>
      <c r="M950" s="106" t="str">
        <f>IF(OR(H950="",I950="",J950="",K950="",L950=""),"",        L950*VLOOKUP(H950,VALIDATIONS!$X$2:$Y$9,2) + K950*VLOOKUP(J950,VALIDATIONS!$AA$2:$AB$6,2)          )</f>
        <v/>
      </c>
      <c r="N950" s="113"/>
    </row>
    <row r="951" spans="1:14" x14ac:dyDescent="0.25">
      <c r="A951" s="116"/>
      <c r="B951" s="113"/>
      <c r="C951" s="358"/>
      <c r="D951" s="113"/>
      <c r="E951" s="199"/>
      <c r="F951" s="199"/>
      <c r="G951" s="113"/>
      <c r="H951" s="358"/>
      <c r="I951" s="358"/>
      <c r="J951" s="358"/>
      <c r="M951" s="106" t="str">
        <f>IF(OR(H951="",I951="",J951="",K951="",L951=""),"",        L951*VLOOKUP(H951,VALIDATIONS!$X$2:$Y$9,2) + K951*VLOOKUP(J951,VALIDATIONS!$AA$2:$AB$6,2)          )</f>
        <v/>
      </c>
      <c r="N951" s="113"/>
    </row>
    <row r="952" spans="1:14" x14ac:dyDescent="0.25">
      <c r="A952" s="116"/>
      <c r="B952" s="113"/>
      <c r="C952" s="358"/>
      <c r="D952" s="113"/>
      <c r="E952" s="199"/>
      <c r="F952" s="199"/>
      <c r="G952" s="113"/>
      <c r="H952" s="358"/>
      <c r="I952" s="358"/>
      <c r="J952" s="358"/>
      <c r="M952" s="106" t="str">
        <f>IF(OR(H952="",I952="",J952="",K952="",L952=""),"",        L952*VLOOKUP(H952,VALIDATIONS!$X$2:$Y$9,2) + K952*VLOOKUP(J952,VALIDATIONS!$AA$2:$AB$6,2)          )</f>
        <v/>
      </c>
      <c r="N952" s="113"/>
    </row>
    <row r="953" spans="1:14" x14ac:dyDescent="0.25">
      <c r="A953" s="116"/>
      <c r="B953" s="113"/>
      <c r="C953" s="358"/>
      <c r="D953" s="113"/>
      <c r="E953" s="199"/>
      <c r="F953" s="199"/>
      <c r="G953" s="113"/>
      <c r="H953" s="358"/>
      <c r="I953" s="358"/>
      <c r="J953" s="358"/>
      <c r="M953" s="106" t="str">
        <f>IF(OR(H953="",I953="",J953="",K953="",L953=""),"",        L953*VLOOKUP(H953,VALIDATIONS!$X$2:$Y$9,2) + K953*VLOOKUP(J953,VALIDATIONS!$AA$2:$AB$6,2)          )</f>
        <v/>
      </c>
      <c r="N953" s="113"/>
    </row>
    <row r="954" spans="1:14" x14ac:dyDescent="0.25">
      <c r="A954" s="116"/>
      <c r="B954" s="113"/>
      <c r="C954" s="358"/>
      <c r="D954" s="113"/>
      <c r="E954" s="199"/>
      <c r="F954" s="199"/>
      <c r="G954" s="113"/>
      <c r="H954" s="358"/>
      <c r="I954" s="358"/>
      <c r="J954" s="358"/>
      <c r="M954" s="106" t="str">
        <f>IF(OR(H954="",I954="",J954="",K954="",L954=""),"",        L954*VLOOKUP(H954,VALIDATIONS!$X$2:$Y$9,2) + K954*VLOOKUP(J954,VALIDATIONS!$AA$2:$AB$6,2)          )</f>
        <v/>
      </c>
      <c r="N954" s="113"/>
    </row>
    <row r="955" spans="1:14" x14ac:dyDescent="0.25">
      <c r="A955" s="116"/>
      <c r="B955" s="113"/>
      <c r="C955" s="358"/>
      <c r="D955" s="113"/>
      <c r="E955" s="199"/>
      <c r="F955" s="199"/>
      <c r="G955" s="113"/>
      <c r="H955" s="358"/>
      <c r="I955" s="358"/>
      <c r="J955" s="358"/>
      <c r="M955" s="106" t="str">
        <f>IF(OR(H955="",I955="",J955="",K955="",L955=""),"",        L955*VLOOKUP(H955,VALIDATIONS!$X$2:$Y$9,2) + K955*VLOOKUP(J955,VALIDATIONS!$AA$2:$AB$6,2)          )</f>
        <v/>
      </c>
      <c r="N955" s="113"/>
    </row>
    <row r="956" spans="1:14" x14ac:dyDescent="0.25">
      <c r="A956" s="116"/>
      <c r="B956" s="113"/>
      <c r="C956" s="358"/>
      <c r="D956" s="113"/>
      <c r="E956" s="199"/>
      <c r="F956" s="199"/>
      <c r="G956" s="113"/>
      <c r="H956" s="358"/>
      <c r="I956" s="358"/>
      <c r="J956" s="358"/>
      <c r="M956" s="106" t="str">
        <f>IF(OR(H956="",I956="",J956="",K956="",L956=""),"",        L956*VLOOKUP(H956,VALIDATIONS!$X$2:$Y$9,2) + K956*VLOOKUP(J956,VALIDATIONS!$AA$2:$AB$6,2)          )</f>
        <v/>
      </c>
      <c r="N956" s="113"/>
    </row>
    <row r="957" spans="1:14" x14ac:dyDescent="0.25">
      <c r="A957" s="116"/>
      <c r="B957" s="113"/>
      <c r="C957" s="358"/>
      <c r="D957" s="113"/>
      <c r="E957" s="199"/>
      <c r="F957" s="199"/>
      <c r="G957" s="113"/>
      <c r="H957" s="358"/>
      <c r="I957" s="358"/>
      <c r="J957" s="358"/>
      <c r="M957" s="106" t="str">
        <f>IF(OR(H957="",I957="",J957="",K957="",L957=""),"",        L957*VLOOKUP(H957,VALIDATIONS!$X$2:$Y$9,2) + K957*VLOOKUP(J957,VALIDATIONS!$AA$2:$AB$6,2)          )</f>
        <v/>
      </c>
      <c r="N957" s="113"/>
    </row>
    <row r="958" spans="1:14" x14ac:dyDescent="0.25">
      <c r="A958" s="116"/>
      <c r="B958" s="113"/>
      <c r="C958" s="358"/>
      <c r="D958" s="113"/>
      <c r="E958" s="199"/>
      <c r="F958" s="199"/>
      <c r="G958" s="113"/>
      <c r="H958" s="358"/>
      <c r="I958" s="358"/>
      <c r="J958" s="358"/>
      <c r="M958" s="106" t="str">
        <f>IF(OR(H958="",I958="",J958="",K958="",L958=""),"",        L958*VLOOKUP(H958,VALIDATIONS!$X$2:$Y$9,2) + K958*VLOOKUP(J958,VALIDATIONS!$AA$2:$AB$6,2)          )</f>
        <v/>
      </c>
      <c r="N958" s="113"/>
    </row>
    <row r="959" spans="1:14" x14ac:dyDescent="0.25">
      <c r="A959" s="116"/>
      <c r="B959" s="113"/>
      <c r="C959" s="358"/>
      <c r="D959" s="113"/>
      <c r="E959" s="199"/>
      <c r="F959" s="199"/>
      <c r="G959" s="113"/>
      <c r="H959" s="358"/>
      <c r="I959" s="358"/>
      <c r="J959" s="358"/>
      <c r="M959" s="106" t="str">
        <f>IF(OR(H959="",I959="",J959="",K959="",L959=""),"",        L959*VLOOKUP(H959,VALIDATIONS!$X$2:$Y$9,2) + K959*VLOOKUP(J959,VALIDATIONS!$AA$2:$AB$6,2)          )</f>
        <v/>
      </c>
      <c r="N959" s="113"/>
    </row>
    <row r="960" spans="1:14" x14ac:dyDescent="0.25">
      <c r="A960" s="116"/>
      <c r="B960" s="113"/>
      <c r="C960" s="358"/>
      <c r="D960" s="113"/>
      <c r="E960" s="199"/>
      <c r="F960" s="199"/>
      <c r="G960" s="113"/>
      <c r="H960" s="358"/>
      <c r="I960" s="358"/>
      <c r="J960" s="358"/>
      <c r="M960" s="106" t="str">
        <f>IF(OR(H960="",I960="",J960="",K960="",L960=""),"",        L960*VLOOKUP(H960,VALIDATIONS!$X$2:$Y$9,2) + K960*VLOOKUP(J960,VALIDATIONS!$AA$2:$AB$6,2)          )</f>
        <v/>
      </c>
      <c r="N960" s="113"/>
    </row>
    <row r="961" spans="1:14" x14ac:dyDescent="0.25">
      <c r="A961" s="116"/>
      <c r="B961" s="113"/>
      <c r="C961" s="358"/>
      <c r="D961" s="113"/>
      <c r="E961" s="199"/>
      <c r="F961" s="199"/>
      <c r="G961" s="113"/>
      <c r="H961" s="358"/>
      <c r="I961" s="358"/>
      <c r="J961" s="358"/>
      <c r="M961" s="106" t="str">
        <f>IF(OR(H961="",I961="",J961="",K961="",L961=""),"",        L961*VLOOKUP(H961,VALIDATIONS!$X$2:$Y$9,2) + K961*VLOOKUP(J961,VALIDATIONS!$AA$2:$AB$6,2)          )</f>
        <v/>
      </c>
      <c r="N961" s="113"/>
    </row>
    <row r="962" spans="1:14" x14ac:dyDescent="0.25">
      <c r="A962" s="116"/>
      <c r="B962" s="113"/>
      <c r="C962" s="358"/>
      <c r="D962" s="113"/>
      <c r="E962" s="199"/>
      <c r="F962" s="199"/>
      <c r="G962" s="113"/>
      <c r="H962" s="358"/>
      <c r="I962" s="358"/>
      <c r="J962" s="358"/>
      <c r="M962" s="106" t="str">
        <f>IF(OR(H962="",I962="",J962="",K962="",L962=""),"",        L962*VLOOKUP(H962,VALIDATIONS!$X$2:$Y$9,2) + K962*VLOOKUP(J962,VALIDATIONS!$AA$2:$AB$6,2)          )</f>
        <v/>
      </c>
      <c r="N962" s="113"/>
    </row>
    <row r="963" spans="1:14" x14ac:dyDescent="0.25">
      <c r="A963" s="116"/>
      <c r="B963" s="113"/>
      <c r="C963" s="358"/>
      <c r="D963" s="113"/>
      <c r="E963" s="199"/>
      <c r="F963" s="199"/>
      <c r="G963" s="113"/>
      <c r="H963" s="358"/>
      <c r="I963" s="358"/>
      <c r="J963" s="358"/>
      <c r="M963" s="106" t="str">
        <f>IF(OR(H963="",I963="",J963="",K963="",L963=""),"",        L963*VLOOKUP(H963,VALIDATIONS!$X$2:$Y$9,2) + K963*VLOOKUP(J963,VALIDATIONS!$AA$2:$AB$6,2)          )</f>
        <v/>
      </c>
      <c r="N963" s="113"/>
    </row>
    <row r="964" spans="1:14" x14ac:dyDescent="0.25">
      <c r="A964" s="116"/>
      <c r="B964" s="113"/>
      <c r="C964" s="358"/>
      <c r="D964" s="113"/>
      <c r="E964" s="199"/>
      <c r="F964" s="199"/>
      <c r="G964" s="113"/>
      <c r="H964" s="358"/>
      <c r="I964" s="358"/>
      <c r="J964" s="358"/>
      <c r="M964" s="106" t="str">
        <f>IF(OR(H964="",I964="",J964="",K964="",L964=""),"",        L964*VLOOKUP(H964,VALIDATIONS!$X$2:$Y$9,2) + K964*VLOOKUP(J964,VALIDATIONS!$AA$2:$AB$6,2)          )</f>
        <v/>
      </c>
      <c r="N964" s="113"/>
    </row>
    <row r="965" spans="1:14" x14ac:dyDescent="0.25">
      <c r="A965" s="116"/>
      <c r="B965" s="113"/>
      <c r="C965" s="358"/>
      <c r="D965" s="113"/>
      <c r="E965" s="199"/>
      <c r="F965" s="199"/>
      <c r="G965" s="113"/>
      <c r="H965" s="358"/>
      <c r="I965" s="358"/>
      <c r="J965" s="358"/>
      <c r="M965" s="106" t="str">
        <f>IF(OR(H965="",I965="",J965="",K965="",L965=""),"",        L965*VLOOKUP(H965,VALIDATIONS!$X$2:$Y$9,2) + K965*VLOOKUP(J965,VALIDATIONS!$AA$2:$AB$6,2)          )</f>
        <v/>
      </c>
      <c r="N965" s="113"/>
    </row>
    <row r="966" spans="1:14" x14ac:dyDescent="0.25">
      <c r="A966" s="116"/>
      <c r="B966" s="113"/>
      <c r="C966" s="358"/>
      <c r="D966" s="113"/>
      <c r="E966" s="199"/>
      <c r="F966" s="199"/>
      <c r="G966" s="113"/>
      <c r="H966" s="358"/>
      <c r="I966" s="358"/>
      <c r="J966" s="358"/>
      <c r="M966" s="106" t="str">
        <f>IF(OR(H966="",I966="",J966="",K966="",L966=""),"",        L966*VLOOKUP(H966,VALIDATIONS!$X$2:$Y$9,2) + K966*VLOOKUP(J966,VALIDATIONS!$AA$2:$AB$6,2)          )</f>
        <v/>
      </c>
      <c r="N966" s="113"/>
    </row>
    <row r="967" spans="1:14" x14ac:dyDescent="0.25">
      <c r="A967" s="116"/>
      <c r="B967" s="113"/>
      <c r="C967" s="358"/>
      <c r="D967" s="113"/>
      <c r="E967" s="199"/>
      <c r="F967" s="199"/>
      <c r="G967" s="113"/>
      <c r="H967" s="358"/>
      <c r="I967" s="358"/>
      <c r="J967" s="358"/>
      <c r="M967" s="106" t="str">
        <f>IF(OR(H967="",I967="",J967="",K967="",L967=""),"",        L967*VLOOKUP(H967,VALIDATIONS!$X$2:$Y$9,2) + K967*VLOOKUP(J967,VALIDATIONS!$AA$2:$AB$6,2)          )</f>
        <v/>
      </c>
      <c r="N967" s="113"/>
    </row>
    <row r="968" spans="1:14" x14ac:dyDescent="0.25">
      <c r="A968" s="116"/>
      <c r="B968" s="113"/>
      <c r="C968" s="358"/>
      <c r="D968" s="113"/>
      <c r="E968" s="199"/>
      <c r="F968" s="199"/>
      <c r="G968" s="113"/>
      <c r="H968" s="358"/>
      <c r="I968" s="358"/>
      <c r="J968" s="358"/>
      <c r="M968" s="106" t="str">
        <f>IF(OR(H968="",I968="",J968="",K968="",L968=""),"",        L968*VLOOKUP(H968,VALIDATIONS!$X$2:$Y$9,2) + K968*VLOOKUP(J968,VALIDATIONS!$AA$2:$AB$6,2)          )</f>
        <v/>
      </c>
      <c r="N968" s="113"/>
    </row>
    <row r="969" spans="1:14" x14ac:dyDescent="0.25">
      <c r="A969" s="116"/>
      <c r="B969" s="113"/>
      <c r="C969" s="358"/>
      <c r="D969" s="113"/>
      <c r="E969" s="199"/>
      <c r="F969" s="199"/>
      <c r="G969" s="113"/>
      <c r="H969" s="358"/>
      <c r="I969" s="358"/>
      <c r="J969" s="358"/>
      <c r="M969" s="106" t="str">
        <f>IF(OR(H969="",I969="",J969="",K969="",L969=""),"",        L969*VLOOKUP(H969,VALIDATIONS!$X$2:$Y$9,2) + K969*VLOOKUP(J969,VALIDATIONS!$AA$2:$AB$6,2)          )</f>
        <v/>
      </c>
      <c r="N969" s="113"/>
    </row>
    <row r="970" spans="1:14" x14ac:dyDescent="0.25">
      <c r="A970" s="116"/>
      <c r="B970" s="113"/>
      <c r="C970" s="358"/>
      <c r="D970" s="113"/>
      <c r="E970" s="199"/>
      <c r="F970" s="199"/>
      <c r="G970" s="113"/>
      <c r="H970" s="358"/>
      <c r="I970" s="358"/>
      <c r="J970" s="358"/>
      <c r="M970" s="106" t="str">
        <f>IF(OR(H970="",I970="",J970="",K970="",L970=""),"",        L970*VLOOKUP(H970,VALIDATIONS!$X$2:$Y$9,2) + K970*VLOOKUP(J970,VALIDATIONS!$AA$2:$AB$6,2)          )</f>
        <v/>
      </c>
      <c r="N970" s="113"/>
    </row>
    <row r="971" spans="1:14" x14ac:dyDescent="0.25">
      <c r="A971" s="116"/>
      <c r="B971" s="113"/>
      <c r="C971" s="358"/>
      <c r="D971" s="113"/>
      <c r="E971" s="199"/>
      <c r="F971" s="199"/>
      <c r="G971" s="113"/>
      <c r="H971" s="358"/>
      <c r="I971" s="358"/>
      <c r="J971" s="358"/>
      <c r="M971" s="106" t="str">
        <f>IF(OR(H971="",I971="",J971="",K971="",L971=""),"",        L971*VLOOKUP(H971,VALIDATIONS!$X$2:$Y$9,2) + K971*VLOOKUP(J971,VALIDATIONS!$AA$2:$AB$6,2)          )</f>
        <v/>
      </c>
      <c r="N971" s="113"/>
    </row>
    <row r="972" spans="1:14" x14ac:dyDescent="0.25">
      <c r="A972" s="116"/>
      <c r="B972" s="113"/>
      <c r="C972" s="358"/>
      <c r="D972" s="113"/>
      <c r="E972" s="199"/>
      <c r="F972" s="199"/>
      <c r="G972" s="113"/>
      <c r="H972" s="358"/>
      <c r="I972" s="358"/>
      <c r="J972" s="358"/>
      <c r="M972" s="106" t="str">
        <f>IF(OR(H972="",I972="",J972="",K972="",L972=""),"",        L972*VLOOKUP(H972,VALIDATIONS!$X$2:$Y$9,2) + K972*VLOOKUP(J972,VALIDATIONS!$AA$2:$AB$6,2)          )</f>
        <v/>
      </c>
      <c r="N972" s="113"/>
    </row>
    <row r="973" spans="1:14" x14ac:dyDescent="0.25">
      <c r="A973" s="116"/>
      <c r="B973" s="113"/>
      <c r="C973" s="358"/>
      <c r="D973" s="113"/>
      <c r="E973" s="199"/>
      <c r="F973" s="199"/>
      <c r="G973" s="113"/>
      <c r="H973" s="358"/>
      <c r="I973" s="358"/>
      <c r="J973" s="358"/>
      <c r="M973" s="106" t="str">
        <f>IF(OR(H973="",I973="",J973="",K973="",L973=""),"",        L973*VLOOKUP(H973,VALIDATIONS!$X$2:$Y$9,2) + K973*VLOOKUP(J973,VALIDATIONS!$AA$2:$AB$6,2)          )</f>
        <v/>
      </c>
      <c r="N973" s="113"/>
    </row>
    <row r="974" spans="1:14" x14ac:dyDescent="0.25">
      <c r="A974" s="116"/>
      <c r="B974" s="113"/>
      <c r="C974" s="358"/>
      <c r="D974" s="113"/>
      <c r="E974" s="199"/>
      <c r="F974" s="199"/>
      <c r="G974" s="113"/>
      <c r="H974" s="358"/>
      <c r="I974" s="358"/>
      <c r="J974" s="358"/>
      <c r="M974" s="106" t="str">
        <f>IF(OR(H974="",I974="",J974="",K974="",L974=""),"",        L974*VLOOKUP(H974,VALIDATIONS!$X$2:$Y$9,2) + K974*VLOOKUP(J974,VALIDATIONS!$AA$2:$AB$6,2)          )</f>
        <v/>
      </c>
      <c r="N974" s="113"/>
    </row>
    <row r="975" spans="1:14" x14ac:dyDescent="0.25">
      <c r="A975" s="116"/>
      <c r="B975" s="113"/>
      <c r="C975" s="358"/>
      <c r="D975" s="113"/>
      <c r="E975" s="199"/>
      <c r="F975" s="199"/>
      <c r="G975" s="113"/>
      <c r="H975" s="358"/>
      <c r="I975" s="358"/>
      <c r="J975" s="358"/>
      <c r="M975" s="106" t="str">
        <f>IF(OR(H975="",I975="",J975="",K975="",L975=""),"",        L975*VLOOKUP(H975,VALIDATIONS!$X$2:$Y$9,2) + K975*VLOOKUP(J975,VALIDATIONS!$AA$2:$AB$6,2)          )</f>
        <v/>
      </c>
      <c r="N975" s="113"/>
    </row>
    <row r="976" spans="1:14" x14ac:dyDescent="0.25">
      <c r="A976" s="116"/>
      <c r="B976" s="113"/>
      <c r="C976" s="358"/>
      <c r="D976" s="113"/>
      <c r="E976" s="199"/>
      <c r="F976" s="199"/>
      <c r="G976" s="113"/>
      <c r="H976" s="358"/>
      <c r="I976" s="358"/>
      <c r="J976" s="358"/>
      <c r="M976" s="106" t="str">
        <f>IF(OR(H976="",I976="",J976="",K976="",L976=""),"",        L976*VLOOKUP(H976,VALIDATIONS!$X$2:$Y$9,2) + K976*VLOOKUP(J976,VALIDATIONS!$AA$2:$AB$6,2)          )</f>
        <v/>
      </c>
      <c r="N976" s="113"/>
    </row>
    <row r="977" spans="1:14" x14ac:dyDescent="0.25">
      <c r="A977" s="116"/>
      <c r="B977" s="113"/>
      <c r="C977" s="358"/>
      <c r="D977" s="113"/>
      <c r="E977" s="199"/>
      <c r="F977" s="199"/>
      <c r="G977" s="113"/>
      <c r="H977" s="358"/>
      <c r="I977" s="358"/>
      <c r="J977" s="358"/>
      <c r="M977" s="106" t="str">
        <f>IF(OR(H977="",I977="",J977="",K977="",L977=""),"",        L977*VLOOKUP(H977,VALIDATIONS!$X$2:$Y$9,2) + K977*VLOOKUP(J977,VALIDATIONS!$AA$2:$AB$6,2)          )</f>
        <v/>
      </c>
      <c r="N977" s="113"/>
    </row>
    <row r="978" spans="1:14" x14ac:dyDescent="0.25">
      <c r="A978" s="116"/>
      <c r="B978" s="113"/>
      <c r="C978" s="358"/>
      <c r="D978" s="113"/>
      <c r="E978" s="199"/>
      <c r="F978" s="199"/>
      <c r="G978" s="113"/>
      <c r="H978" s="358"/>
      <c r="I978" s="358"/>
      <c r="J978" s="358"/>
      <c r="M978" s="106" t="str">
        <f>IF(OR(H978="",I978="",J978="",K978="",L978=""),"",        L978*VLOOKUP(H978,VALIDATIONS!$X$2:$Y$9,2) + K978*VLOOKUP(J978,VALIDATIONS!$AA$2:$AB$6,2)          )</f>
        <v/>
      </c>
      <c r="N978" s="113"/>
    </row>
    <row r="979" spans="1:14" x14ac:dyDescent="0.25">
      <c r="A979" s="116"/>
      <c r="B979" s="113"/>
      <c r="C979" s="358"/>
      <c r="D979" s="113"/>
      <c r="E979" s="199"/>
      <c r="F979" s="199"/>
      <c r="G979" s="113"/>
      <c r="H979" s="358"/>
      <c r="I979" s="358"/>
      <c r="J979" s="358"/>
      <c r="M979" s="106" t="str">
        <f>IF(OR(H979="",I979="",J979="",K979="",L979=""),"",        L979*VLOOKUP(H979,VALIDATIONS!$X$2:$Y$9,2) + K979*VLOOKUP(J979,VALIDATIONS!$AA$2:$AB$6,2)          )</f>
        <v/>
      </c>
      <c r="N979" s="113"/>
    </row>
    <row r="980" spans="1:14" x14ac:dyDescent="0.25">
      <c r="A980" s="116"/>
      <c r="B980" s="113"/>
      <c r="C980" s="358"/>
      <c r="D980" s="113"/>
      <c r="E980" s="199"/>
      <c r="F980" s="199"/>
      <c r="G980" s="113"/>
      <c r="H980" s="358"/>
      <c r="I980" s="358"/>
      <c r="J980" s="358"/>
      <c r="M980" s="106" t="str">
        <f>IF(OR(H980="",I980="",J980="",K980="",L980=""),"",        L980*VLOOKUP(H980,VALIDATIONS!$X$2:$Y$9,2) + K980*VLOOKUP(J980,VALIDATIONS!$AA$2:$AB$6,2)          )</f>
        <v/>
      </c>
      <c r="N980" s="113"/>
    </row>
    <row r="981" spans="1:14" x14ac:dyDescent="0.25">
      <c r="A981" s="116"/>
      <c r="B981" s="113"/>
      <c r="C981" s="358"/>
      <c r="D981" s="113"/>
      <c r="E981" s="199"/>
      <c r="F981" s="199"/>
      <c r="G981" s="113"/>
      <c r="H981" s="358"/>
      <c r="I981" s="358"/>
      <c r="J981" s="358"/>
      <c r="M981" s="106" t="str">
        <f>IF(OR(H981="",I981="",J981="",K981="",L981=""),"",        L981*VLOOKUP(H981,VALIDATIONS!$X$2:$Y$9,2) + K981*VLOOKUP(J981,VALIDATIONS!$AA$2:$AB$6,2)          )</f>
        <v/>
      </c>
      <c r="N981" s="113"/>
    </row>
    <row r="982" spans="1:14" x14ac:dyDescent="0.25">
      <c r="A982" s="116"/>
      <c r="B982" s="113"/>
      <c r="C982" s="358"/>
      <c r="D982" s="113"/>
      <c r="E982" s="199"/>
      <c r="F982" s="199"/>
      <c r="G982" s="113"/>
      <c r="H982" s="358"/>
      <c r="I982" s="358"/>
      <c r="J982" s="358"/>
      <c r="M982" s="106" t="str">
        <f>IF(OR(H982="",I982="",J982="",K982="",L982=""),"",        L982*VLOOKUP(H982,VALIDATIONS!$X$2:$Y$9,2) + K982*VLOOKUP(J982,VALIDATIONS!$AA$2:$AB$6,2)          )</f>
        <v/>
      </c>
      <c r="N982" s="113"/>
    </row>
    <row r="983" spans="1:14" x14ac:dyDescent="0.25">
      <c r="A983" s="116"/>
      <c r="B983" s="113"/>
      <c r="C983" s="358"/>
      <c r="D983" s="113"/>
      <c r="E983" s="199"/>
      <c r="F983" s="199"/>
      <c r="G983" s="113"/>
      <c r="H983" s="358"/>
      <c r="I983" s="358"/>
      <c r="J983" s="358"/>
      <c r="M983" s="106" t="str">
        <f>IF(OR(H983="",I983="",J983="",K983="",L983=""),"",        L983*VLOOKUP(H983,VALIDATIONS!$X$2:$Y$9,2) + K983*VLOOKUP(J983,VALIDATIONS!$AA$2:$AB$6,2)          )</f>
        <v/>
      </c>
      <c r="N983" s="113"/>
    </row>
    <row r="984" spans="1:14" x14ac:dyDescent="0.25">
      <c r="A984" s="116"/>
      <c r="B984" s="113"/>
      <c r="C984" s="358"/>
      <c r="D984" s="113"/>
      <c r="E984" s="199"/>
      <c r="F984" s="199"/>
      <c r="G984" s="113"/>
      <c r="H984" s="358"/>
      <c r="I984" s="358"/>
      <c r="J984" s="358"/>
      <c r="M984" s="106" t="str">
        <f>IF(OR(H984="",I984="",J984="",K984="",L984=""),"",        L984*VLOOKUP(H984,VALIDATIONS!$X$2:$Y$9,2) + K984*VLOOKUP(J984,VALIDATIONS!$AA$2:$AB$6,2)          )</f>
        <v/>
      </c>
      <c r="N984" s="113"/>
    </row>
    <row r="985" spans="1:14" x14ac:dyDescent="0.25">
      <c r="A985" s="116"/>
      <c r="B985" s="113"/>
      <c r="C985" s="358"/>
      <c r="D985" s="113"/>
      <c r="E985" s="199"/>
      <c r="F985" s="199"/>
      <c r="G985" s="113"/>
      <c r="H985" s="358"/>
      <c r="I985" s="358"/>
      <c r="J985" s="358"/>
      <c r="M985" s="106" t="str">
        <f>IF(OR(H985="",I985="",J985="",K985="",L985=""),"",        L985*VLOOKUP(H985,VALIDATIONS!$X$2:$Y$9,2) + K985*VLOOKUP(J985,VALIDATIONS!$AA$2:$AB$6,2)          )</f>
        <v/>
      </c>
      <c r="N985" s="113"/>
    </row>
    <row r="986" spans="1:14" x14ac:dyDescent="0.25">
      <c r="A986" s="116"/>
      <c r="B986" s="113"/>
      <c r="C986" s="358"/>
      <c r="D986" s="113"/>
      <c r="E986" s="199"/>
      <c r="F986" s="199"/>
      <c r="G986" s="113"/>
      <c r="H986" s="358"/>
      <c r="I986" s="358"/>
      <c r="J986" s="358"/>
      <c r="M986" s="106" t="str">
        <f>IF(OR(H986="",I986="",J986="",K986="",L986=""),"",        L986*VLOOKUP(H986,VALIDATIONS!$X$2:$Y$9,2) + K986*VLOOKUP(J986,VALIDATIONS!$AA$2:$AB$6,2)          )</f>
        <v/>
      </c>
      <c r="N986" s="113"/>
    </row>
    <row r="987" spans="1:14" x14ac:dyDescent="0.25">
      <c r="A987" s="116"/>
      <c r="B987" s="113"/>
      <c r="C987" s="358"/>
      <c r="D987" s="113"/>
      <c r="E987" s="199"/>
      <c r="F987" s="199"/>
      <c r="G987" s="113"/>
      <c r="H987" s="358"/>
      <c r="I987" s="358"/>
      <c r="J987" s="358"/>
      <c r="M987" s="106" t="str">
        <f>IF(OR(H987="",I987="",J987="",K987="",L987=""),"",        L987*VLOOKUP(H987,VALIDATIONS!$X$2:$Y$9,2) + K987*VLOOKUP(J987,VALIDATIONS!$AA$2:$AB$6,2)          )</f>
        <v/>
      </c>
      <c r="N987" s="113"/>
    </row>
    <row r="988" spans="1:14" x14ac:dyDescent="0.25">
      <c r="A988" s="116"/>
      <c r="B988" s="113"/>
      <c r="C988" s="358"/>
      <c r="D988" s="113"/>
      <c r="E988" s="199"/>
      <c r="F988" s="199"/>
      <c r="G988" s="113"/>
      <c r="H988" s="358"/>
      <c r="I988" s="358"/>
      <c r="J988" s="358"/>
      <c r="M988" s="106" t="str">
        <f>IF(OR(H988="",I988="",J988="",K988="",L988=""),"",        L988*VLOOKUP(H988,VALIDATIONS!$X$2:$Y$9,2) + K988*VLOOKUP(J988,VALIDATIONS!$AA$2:$AB$6,2)          )</f>
        <v/>
      </c>
      <c r="N988" s="113"/>
    </row>
    <row r="989" spans="1:14" x14ac:dyDescent="0.25">
      <c r="A989" s="116"/>
      <c r="B989" s="113"/>
      <c r="C989" s="358"/>
      <c r="D989" s="113"/>
      <c r="E989" s="199"/>
      <c r="F989" s="199"/>
      <c r="G989" s="113"/>
      <c r="H989" s="358"/>
      <c r="I989" s="358"/>
      <c r="J989" s="358"/>
      <c r="M989" s="106" t="str">
        <f>IF(OR(H989="",I989="",J989="",K989="",L989=""),"",        L989*VLOOKUP(H989,VALIDATIONS!$X$2:$Y$9,2) + K989*VLOOKUP(J989,VALIDATIONS!$AA$2:$AB$6,2)          )</f>
        <v/>
      </c>
      <c r="N989" s="113"/>
    </row>
    <row r="990" spans="1:14" x14ac:dyDescent="0.25">
      <c r="A990" s="116"/>
      <c r="B990" s="113"/>
      <c r="C990" s="358"/>
      <c r="D990" s="113"/>
      <c r="E990" s="199"/>
      <c r="F990" s="199"/>
      <c r="G990" s="113"/>
      <c r="H990" s="358"/>
      <c r="I990" s="358"/>
      <c r="J990" s="358"/>
      <c r="M990" s="106" t="str">
        <f>IF(OR(H990="",I990="",J990="",K990="",L990=""),"",        L990*VLOOKUP(H990,VALIDATIONS!$X$2:$Y$9,2) + K990*VLOOKUP(J990,VALIDATIONS!$AA$2:$AB$6,2)          )</f>
        <v/>
      </c>
      <c r="N990" s="113"/>
    </row>
    <row r="991" spans="1:14" x14ac:dyDescent="0.25">
      <c r="A991" s="116"/>
      <c r="B991" s="113"/>
      <c r="C991" s="358"/>
      <c r="D991" s="113"/>
      <c r="E991" s="199"/>
      <c r="F991" s="199"/>
      <c r="G991" s="113"/>
      <c r="H991" s="358"/>
      <c r="I991" s="358"/>
      <c r="J991" s="358"/>
      <c r="M991" s="106" t="str">
        <f>IF(OR(H991="",I991="",J991="",K991="",L991=""),"",        L991*VLOOKUP(H991,VALIDATIONS!$X$2:$Y$9,2) + K991*VLOOKUP(J991,VALIDATIONS!$AA$2:$AB$6,2)          )</f>
        <v/>
      </c>
      <c r="N991" s="113"/>
    </row>
    <row r="992" spans="1:14" x14ac:dyDescent="0.25">
      <c r="A992" s="116"/>
      <c r="B992" s="113"/>
      <c r="C992" s="358"/>
      <c r="D992" s="113"/>
      <c r="E992" s="199"/>
      <c r="F992" s="199"/>
      <c r="G992" s="113"/>
      <c r="H992" s="358"/>
      <c r="I992" s="358"/>
      <c r="J992" s="358"/>
      <c r="M992" s="106" t="str">
        <f>IF(OR(H992="",I992="",J992="",K992="",L992=""),"",        L992*VLOOKUP(H992,VALIDATIONS!$X$2:$Y$9,2) + K992*VLOOKUP(J992,VALIDATIONS!$AA$2:$AB$6,2)          )</f>
        <v/>
      </c>
      <c r="N992" s="113"/>
    </row>
    <row r="993" spans="1:14" x14ac:dyDescent="0.25">
      <c r="A993" s="116"/>
      <c r="B993" s="113"/>
      <c r="C993" s="358"/>
      <c r="D993" s="113"/>
      <c r="E993" s="199"/>
      <c r="F993" s="199"/>
      <c r="G993" s="113"/>
      <c r="H993" s="358"/>
      <c r="I993" s="358"/>
      <c r="J993" s="358"/>
      <c r="M993" s="106" t="str">
        <f>IF(OR(H993="",I993="",J993="",K993="",L993=""),"",        L993*VLOOKUP(H993,VALIDATIONS!$X$2:$Y$9,2) + K993*VLOOKUP(J993,VALIDATIONS!$AA$2:$AB$6,2)          )</f>
        <v/>
      </c>
      <c r="N993" s="113"/>
    </row>
    <row r="994" spans="1:14" x14ac:dyDescent="0.25">
      <c r="A994" s="116"/>
      <c r="B994" s="113"/>
      <c r="C994" s="358"/>
      <c r="D994" s="113"/>
      <c r="E994" s="199"/>
      <c r="F994" s="199"/>
      <c r="G994" s="113"/>
      <c r="H994" s="358"/>
      <c r="I994" s="358"/>
      <c r="J994" s="358"/>
      <c r="M994" s="106" t="str">
        <f>IF(OR(H994="",I994="",J994="",K994="",L994=""),"",        L994*VLOOKUP(H994,VALIDATIONS!$X$2:$Y$9,2) + K994*VLOOKUP(J994,VALIDATIONS!$AA$2:$AB$6,2)          )</f>
        <v/>
      </c>
      <c r="N994" s="113"/>
    </row>
    <row r="995" spans="1:14" x14ac:dyDescent="0.25">
      <c r="A995" s="116"/>
      <c r="B995" s="113"/>
      <c r="C995" s="358"/>
      <c r="D995" s="113"/>
      <c r="E995" s="199"/>
      <c r="F995" s="199"/>
      <c r="G995" s="113"/>
      <c r="H995" s="358"/>
      <c r="I995" s="358"/>
      <c r="J995" s="358"/>
      <c r="M995" s="106" t="str">
        <f>IF(OR(H995="",I995="",J995="",K995="",L995=""),"",        L995*VLOOKUP(H995,VALIDATIONS!$X$2:$Y$9,2) + K995*VLOOKUP(J995,VALIDATIONS!$AA$2:$AB$6,2)          )</f>
        <v/>
      </c>
      <c r="N995" s="113"/>
    </row>
    <row r="996" spans="1:14" x14ac:dyDescent="0.25">
      <c r="A996" s="116"/>
      <c r="B996" s="113"/>
      <c r="C996" s="358"/>
      <c r="D996" s="113"/>
      <c r="E996" s="199"/>
      <c r="F996" s="199"/>
      <c r="G996" s="113"/>
      <c r="H996" s="358"/>
      <c r="I996" s="358"/>
      <c r="J996" s="358"/>
      <c r="M996" s="106" t="str">
        <f>IF(OR(H996="",I996="",J996="",K996="",L996=""),"",        L996*VLOOKUP(H996,VALIDATIONS!$X$2:$Y$9,2) + K996*VLOOKUP(J996,VALIDATIONS!$AA$2:$AB$6,2)          )</f>
        <v/>
      </c>
      <c r="N996" s="113"/>
    </row>
    <row r="997" spans="1:14" x14ac:dyDescent="0.25">
      <c r="A997" s="116"/>
      <c r="B997" s="113"/>
      <c r="C997" s="358"/>
      <c r="D997" s="113"/>
      <c r="E997" s="199"/>
      <c r="F997" s="199"/>
      <c r="G997" s="113"/>
      <c r="H997" s="358"/>
      <c r="I997" s="358"/>
      <c r="J997" s="358"/>
      <c r="M997" s="106" t="str">
        <f>IF(OR(H997="",I997="",J997="",K997="",L997=""),"",        L997*VLOOKUP(H997,VALIDATIONS!$X$2:$Y$9,2) + K997*VLOOKUP(J997,VALIDATIONS!$AA$2:$AB$6,2)          )</f>
        <v/>
      </c>
      <c r="N997" s="113"/>
    </row>
    <row r="998" spans="1:14" x14ac:dyDescent="0.25">
      <c r="A998" s="116"/>
      <c r="B998" s="113"/>
      <c r="C998" s="358"/>
      <c r="D998" s="113"/>
      <c r="E998" s="199"/>
      <c r="F998" s="199"/>
      <c r="G998" s="113"/>
      <c r="H998" s="358"/>
      <c r="I998" s="358"/>
      <c r="J998" s="358"/>
      <c r="M998" s="106" t="str">
        <f>IF(OR(H998="",I998="",J998="",K998="",L998=""),"",        L998*VLOOKUP(H998,VALIDATIONS!$X$2:$Y$9,2) + K998*VLOOKUP(J998,VALIDATIONS!$AA$2:$AB$6,2)          )</f>
        <v/>
      </c>
      <c r="N998" s="113"/>
    </row>
    <row r="999" spans="1:14" x14ac:dyDescent="0.25">
      <c r="A999" s="116"/>
      <c r="B999" s="113"/>
      <c r="C999" s="358"/>
      <c r="D999" s="113"/>
      <c r="E999" s="199"/>
      <c r="F999" s="199"/>
      <c r="G999" s="113"/>
      <c r="H999" s="358"/>
      <c r="I999" s="358"/>
      <c r="J999" s="358"/>
      <c r="M999" s="106" t="str">
        <f>IF(OR(H999="",I999="",J999="",K999="",L999=""),"",        L999*VLOOKUP(H999,VALIDATIONS!$X$2:$Y$9,2) + K999*VLOOKUP(J999,VALIDATIONS!$AA$2:$AB$6,2)          )</f>
        <v/>
      </c>
      <c r="N999" s="113"/>
    </row>
    <row r="1000" spans="1:14" x14ac:dyDescent="0.25">
      <c r="A1000" s="116"/>
      <c r="B1000" s="113"/>
      <c r="C1000" s="358"/>
      <c r="D1000" s="113"/>
      <c r="E1000" s="199"/>
      <c r="F1000" s="199"/>
      <c r="G1000" s="113"/>
      <c r="H1000" s="358"/>
      <c r="I1000" s="358"/>
      <c r="J1000" s="358"/>
      <c r="M1000" s="106" t="str">
        <f>IF(OR(H1000="",I1000="",J1000="",K1000="",L1000=""),"",        L1000*VLOOKUP(H1000,VALIDATIONS!$X$2:$Y$9,2) + K1000*VLOOKUP(J1000,VALIDATIONS!$AA$2:$AB$6,2)          )</f>
        <v/>
      </c>
      <c r="N1000" s="113"/>
    </row>
    <row r="1002" spans="1:14" x14ac:dyDescent="0.25">
      <c r="M1002" s="102">
        <f>SUM(M2:M1000)</f>
        <v>0</v>
      </c>
    </row>
  </sheetData>
  <sheetProtection algorithmName="SHA-512" hashValue="fCChIU77Q+6zih1XqA8Jewn49eMzxWfry3cKfNmYRU6miyW9R7lPGom7K9l8w3jHfCsIjOAsOMB7wRnNK+hYJw==" saltValue="6pi6AfbGkhZlvtPpOlpjRg==" spinCount="100000" sheet="1" objects="1" scenarios="1" selectLockedCells="1"/>
  <mergeCells count="1">
    <mergeCell ref="A2:A39"/>
  </mergeCells>
  <dataValidations count="4">
    <dataValidation type="list" allowBlank="1" showInputMessage="1" showErrorMessage="1" sqref="C2:C1000" xr:uid="{00000000-0002-0000-0300-000000000000}">
      <formula1>SuburbD</formula1>
    </dataValidation>
    <dataValidation type="list" allowBlank="1" showInputMessage="1" sqref="I2:I1000" xr:uid="{00000000-0002-0000-0300-000001000000}">
      <formula1>Street_Light_Wattage</formula1>
    </dataValidation>
    <dataValidation type="list" allowBlank="1" showInputMessage="1" showErrorMessage="1" sqref="J2:J1000" xr:uid="{00000000-0002-0000-0300-000002000000}">
      <formula1>Street_Light_Pole</formula1>
    </dataValidation>
    <dataValidation type="list" allowBlank="1" showInputMessage="1" showErrorMessage="1" sqref="H2:H1000" xr:uid="{00000000-0002-0000-0300-000003000000}">
      <formula1>Street_Light_Type</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theme="0" tint="-0.499984740745262"/>
  </sheetPr>
  <dimension ref="B1:S42"/>
  <sheetViews>
    <sheetView showRowColHeaders="0" zoomScale="75" zoomScaleNormal="75" workbookViewId="0">
      <selection activeCell="I29" sqref="I29:O30"/>
    </sheetView>
  </sheetViews>
  <sheetFormatPr defaultColWidth="9.140625" defaultRowHeight="15" x14ac:dyDescent="0.25"/>
  <cols>
    <col min="1" max="1" width="3.7109375" style="247" customWidth="1"/>
    <col min="2" max="2" width="2.7109375" style="247" customWidth="1"/>
    <col min="3" max="3" width="3.28515625" style="247" customWidth="1"/>
    <col min="4" max="17" width="10.7109375" style="247" customWidth="1"/>
    <col min="18" max="18" width="3.5703125" style="247" customWidth="1"/>
    <col min="19" max="19" width="3.28515625" style="247" customWidth="1"/>
    <col min="20" max="16384" width="9.140625" style="247"/>
  </cols>
  <sheetData>
    <row r="1" spans="2:19" ht="15.75" customHeight="1" thickBot="1" x14ac:dyDescent="0.3"/>
    <row r="2" spans="2:19" ht="15.75" customHeight="1" thickBot="1" x14ac:dyDescent="0.3">
      <c r="B2" s="244"/>
      <c r="C2" s="245"/>
      <c r="D2" s="245"/>
      <c r="E2" s="245"/>
      <c r="F2" s="245"/>
      <c r="G2" s="245"/>
      <c r="H2" s="245"/>
      <c r="I2" s="245"/>
      <c r="J2" s="245"/>
      <c r="K2" s="245"/>
      <c r="L2" s="245"/>
      <c r="M2" s="245"/>
      <c r="N2" s="245"/>
      <c r="O2" s="245"/>
      <c r="P2" s="245"/>
      <c r="Q2" s="245"/>
      <c r="R2" s="245"/>
      <c r="S2" s="246"/>
    </row>
    <row r="3" spans="2:19" x14ac:dyDescent="0.25">
      <c r="B3" s="248"/>
      <c r="C3" s="249"/>
      <c r="D3" s="250"/>
      <c r="E3" s="250"/>
      <c r="F3" s="250"/>
      <c r="G3" s="250"/>
      <c r="H3" s="250"/>
      <c r="I3" s="250"/>
      <c r="J3" s="250"/>
      <c r="K3" s="250"/>
      <c r="L3" s="250"/>
      <c r="M3" s="250"/>
      <c r="N3" s="250"/>
      <c r="O3" s="250"/>
      <c r="P3" s="250"/>
      <c r="Q3" s="250"/>
      <c r="R3" s="251"/>
      <c r="S3" s="252"/>
    </row>
    <row r="4" spans="2:19" ht="35.25" x14ac:dyDescent="0.25">
      <c r="B4" s="248"/>
      <c r="C4" s="253"/>
      <c r="D4" s="433" t="s">
        <v>825</v>
      </c>
      <c r="E4" s="433"/>
      <c r="F4" s="433"/>
      <c r="G4" s="433"/>
      <c r="H4" s="433"/>
      <c r="I4" s="433"/>
      <c r="J4" s="433"/>
      <c r="K4" s="433"/>
      <c r="L4" s="433"/>
      <c r="M4" s="433"/>
      <c r="N4" s="433"/>
      <c r="O4" s="433"/>
      <c r="P4" s="433"/>
      <c r="Q4" s="433"/>
      <c r="R4" s="254"/>
      <c r="S4" s="252"/>
    </row>
    <row r="5" spans="2:19" ht="23.25" x14ac:dyDescent="0.35">
      <c r="B5" s="248"/>
      <c r="C5" s="253"/>
      <c r="D5" s="434" t="s">
        <v>1120</v>
      </c>
      <c r="E5" s="434"/>
      <c r="F5" s="434"/>
      <c r="G5" s="434"/>
      <c r="H5" s="434"/>
      <c r="I5" s="434"/>
      <c r="J5" s="434"/>
      <c r="K5" s="434"/>
      <c r="L5" s="434"/>
      <c r="M5" s="434"/>
      <c r="N5" s="434"/>
      <c r="O5" s="434"/>
      <c r="P5" s="434"/>
      <c r="Q5" s="434"/>
      <c r="R5" s="254"/>
      <c r="S5" s="252"/>
    </row>
    <row r="6" spans="2:19" ht="20.25" x14ac:dyDescent="0.3">
      <c r="B6" s="248"/>
      <c r="C6" s="253"/>
      <c r="D6" s="255"/>
      <c r="E6" s="256"/>
      <c r="F6" s="256"/>
      <c r="G6" s="256"/>
      <c r="H6" s="256"/>
      <c r="I6" s="257"/>
      <c r="J6" s="256"/>
      <c r="K6" s="256"/>
      <c r="L6" s="257"/>
      <c r="M6" s="257"/>
      <c r="N6" s="257"/>
      <c r="O6" s="256"/>
      <c r="P6" s="256"/>
      <c r="Q6" s="256"/>
      <c r="R6" s="254"/>
      <c r="S6" s="252"/>
    </row>
    <row r="7" spans="2:19" ht="15" customHeight="1" x14ac:dyDescent="0.25">
      <c r="B7" s="248"/>
      <c r="C7" s="253"/>
      <c r="D7" s="258"/>
      <c r="E7" s="259"/>
      <c r="F7" s="259"/>
      <c r="G7" s="259"/>
      <c r="H7" s="259"/>
      <c r="I7" s="259"/>
      <c r="J7" s="259"/>
      <c r="K7" s="259"/>
      <c r="L7" s="259"/>
      <c r="M7" s="259"/>
      <c r="N7" s="259"/>
      <c r="O7" s="259"/>
      <c r="P7" s="259"/>
      <c r="Q7" s="260"/>
      <c r="R7" s="254"/>
      <c r="S7" s="252"/>
    </row>
    <row r="8" spans="2:19" ht="15" customHeight="1" x14ac:dyDescent="0.25">
      <c r="B8" s="248"/>
      <c r="C8" s="253"/>
      <c r="D8" s="261"/>
      <c r="E8" s="262"/>
      <c r="F8" s="262"/>
      <c r="G8" s="262"/>
      <c r="H8" s="262"/>
      <c r="I8" s="262"/>
      <c r="J8" s="262"/>
      <c r="K8" s="262"/>
      <c r="L8" s="262"/>
      <c r="M8" s="262"/>
      <c r="N8" s="262"/>
      <c r="O8" s="262"/>
      <c r="P8" s="262"/>
      <c r="Q8" s="263"/>
      <c r="R8" s="254"/>
      <c r="S8" s="252"/>
    </row>
    <row r="9" spans="2:19" ht="15" customHeight="1" x14ac:dyDescent="0.25">
      <c r="B9" s="248"/>
      <c r="C9" s="253"/>
      <c r="D9" s="261"/>
      <c r="E9" s="315"/>
      <c r="F9" s="316"/>
      <c r="G9" s="316"/>
      <c r="H9" s="316"/>
      <c r="I9" s="316"/>
      <c r="J9" s="316"/>
      <c r="K9" s="316"/>
      <c r="L9" s="316"/>
      <c r="M9" s="316"/>
      <c r="N9" s="316"/>
      <c r="O9" s="316"/>
      <c r="P9" s="317"/>
      <c r="Q9" s="263"/>
      <c r="R9" s="254"/>
      <c r="S9" s="252"/>
    </row>
    <row r="10" spans="2:19" ht="63.75" customHeight="1" x14ac:dyDescent="1.05">
      <c r="B10" s="248"/>
      <c r="C10" s="253"/>
      <c r="D10" s="261"/>
      <c r="E10" s="448" t="s">
        <v>881</v>
      </c>
      <c r="F10" s="449"/>
      <c r="G10" s="449"/>
      <c r="H10" s="449"/>
      <c r="I10" s="449"/>
      <c r="J10" s="449"/>
      <c r="K10" s="449"/>
      <c r="L10" s="449"/>
      <c r="M10" s="449"/>
      <c r="N10" s="449"/>
      <c r="O10" s="449"/>
      <c r="P10" s="450"/>
      <c r="Q10" s="263"/>
      <c r="R10" s="254"/>
      <c r="S10" s="252"/>
    </row>
    <row r="11" spans="2:19" ht="15" customHeight="1" x14ac:dyDescent="0.25">
      <c r="B11" s="248"/>
      <c r="C11" s="253"/>
      <c r="D11" s="261"/>
      <c r="E11" s="328"/>
      <c r="F11" s="149"/>
      <c r="G11" s="149"/>
      <c r="H11" s="149"/>
      <c r="I11" s="149"/>
      <c r="J11" s="149"/>
      <c r="K11" s="149"/>
      <c r="L11" s="149"/>
      <c r="M11" s="149"/>
      <c r="N11" s="149"/>
      <c r="O11" s="149"/>
      <c r="P11" s="320"/>
      <c r="Q11" s="263"/>
      <c r="R11" s="254"/>
      <c r="S11" s="252"/>
    </row>
    <row r="12" spans="2:19" ht="19.5" customHeight="1" x14ac:dyDescent="0.25">
      <c r="B12" s="248"/>
      <c r="C12" s="253"/>
      <c r="D12" s="261"/>
      <c r="E12" s="328"/>
      <c r="F12" s="149"/>
      <c r="G12" s="149"/>
      <c r="H12" s="149"/>
      <c r="I12" s="149"/>
      <c r="J12" s="149"/>
      <c r="K12" s="149"/>
      <c r="L12" s="149"/>
      <c r="M12" s="149"/>
      <c r="N12" s="149"/>
      <c r="O12" s="149"/>
      <c r="P12" s="320"/>
      <c r="Q12" s="263"/>
      <c r="R12" s="254"/>
      <c r="S12" s="252"/>
    </row>
    <row r="13" spans="2:19" ht="19.5" customHeight="1" x14ac:dyDescent="0.25">
      <c r="B13" s="248"/>
      <c r="C13" s="253"/>
      <c r="D13" s="261"/>
      <c r="E13" s="328"/>
      <c r="F13" s="149"/>
      <c r="G13" s="149"/>
      <c r="H13" s="149"/>
      <c r="I13" s="149"/>
      <c r="J13" s="149"/>
      <c r="K13" s="149"/>
      <c r="L13" s="149"/>
      <c r="M13" s="149"/>
      <c r="N13" s="149"/>
      <c r="O13" s="149"/>
      <c r="P13" s="320"/>
      <c r="Q13" s="263"/>
      <c r="R13" s="254"/>
      <c r="S13" s="252"/>
    </row>
    <row r="14" spans="2:19" ht="19.5" customHeight="1" x14ac:dyDescent="0.25">
      <c r="B14" s="248"/>
      <c r="C14" s="253"/>
      <c r="D14" s="261"/>
      <c r="E14" s="328"/>
      <c r="F14" s="149"/>
      <c r="G14" s="149"/>
      <c r="H14" s="149"/>
      <c r="I14" s="149"/>
      <c r="J14" s="149"/>
      <c r="K14" s="149"/>
      <c r="L14" s="149"/>
      <c r="M14" s="149"/>
      <c r="N14" s="149"/>
      <c r="O14" s="149"/>
      <c r="P14" s="320"/>
      <c r="Q14" s="263"/>
      <c r="R14" s="254"/>
      <c r="S14" s="252"/>
    </row>
    <row r="15" spans="2:19" ht="19.5" customHeight="1" x14ac:dyDescent="0.25">
      <c r="B15" s="248"/>
      <c r="C15" s="253"/>
      <c r="D15" s="261"/>
      <c r="E15" s="328"/>
      <c r="F15" s="149"/>
      <c r="G15" s="149"/>
      <c r="H15" s="149"/>
      <c r="I15" s="149"/>
      <c r="J15" s="149"/>
      <c r="K15" s="149"/>
      <c r="L15" s="149"/>
      <c r="M15" s="149"/>
      <c r="N15" s="149"/>
      <c r="O15" s="149"/>
      <c r="P15" s="320"/>
      <c r="Q15" s="263"/>
      <c r="R15" s="254"/>
      <c r="S15" s="252"/>
    </row>
    <row r="16" spans="2:19" ht="19.5" customHeight="1" x14ac:dyDescent="0.25">
      <c r="B16" s="248"/>
      <c r="C16" s="253"/>
      <c r="D16" s="261"/>
      <c r="E16" s="328"/>
      <c r="F16" s="149"/>
      <c r="G16" s="149"/>
      <c r="H16" s="149"/>
      <c r="I16" s="149"/>
      <c r="J16" s="149"/>
      <c r="K16" s="149"/>
      <c r="L16" s="149"/>
      <c r="M16" s="149"/>
      <c r="N16" s="149"/>
      <c r="O16" s="149"/>
      <c r="P16" s="320"/>
      <c r="Q16" s="263"/>
      <c r="R16" s="254"/>
      <c r="S16" s="252"/>
    </row>
    <row r="17" spans="2:19" ht="19.5" customHeight="1" x14ac:dyDescent="0.25">
      <c r="B17" s="248"/>
      <c r="C17" s="253"/>
      <c r="D17" s="261"/>
      <c r="E17" s="328"/>
      <c r="F17" s="446" t="s">
        <v>882</v>
      </c>
      <c r="G17" s="446"/>
      <c r="H17" s="447"/>
      <c r="I17" s="451"/>
      <c r="J17" s="452"/>
      <c r="K17" s="452"/>
      <c r="L17" s="452"/>
      <c r="M17" s="452"/>
      <c r="N17" s="452"/>
      <c r="O17" s="453"/>
      <c r="P17" s="320"/>
      <c r="Q17" s="263"/>
      <c r="R17" s="254"/>
      <c r="S17" s="252"/>
    </row>
    <row r="18" spans="2:19" ht="19.5" customHeight="1" x14ac:dyDescent="0.25">
      <c r="B18" s="248"/>
      <c r="C18" s="253"/>
      <c r="D18" s="261"/>
      <c r="E18" s="318"/>
      <c r="F18" s="446"/>
      <c r="G18" s="446"/>
      <c r="H18" s="447"/>
      <c r="I18" s="454"/>
      <c r="J18" s="455"/>
      <c r="K18" s="455"/>
      <c r="L18" s="455"/>
      <c r="M18" s="455"/>
      <c r="N18" s="455"/>
      <c r="O18" s="456"/>
      <c r="P18" s="320"/>
      <c r="Q18" s="263"/>
      <c r="R18" s="254"/>
      <c r="S18" s="252"/>
    </row>
    <row r="19" spans="2:19" ht="19.5" customHeight="1" x14ac:dyDescent="1.05">
      <c r="B19" s="248"/>
      <c r="C19" s="253"/>
      <c r="D19" s="261"/>
      <c r="E19" s="448"/>
      <c r="F19" s="449"/>
      <c r="G19" s="449"/>
      <c r="H19" s="449"/>
      <c r="I19" s="449"/>
      <c r="J19" s="449"/>
      <c r="K19" s="449"/>
      <c r="L19" s="449"/>
      <c r="M19" s="449"/>
      <c r="N19" s="449"/>
      <c r="O19" s="449"/>
      <c r="P19" s="450"/>
      <c r="Q19" s="263"/>
      <c r="R19" s="254"/>
      <c r="S19" s="252"/>
    </row>
    <row r="20" spans="2:19" s="284" customFormat="1" ht="19.5" customHeight="1" x14ac:dyDescent="0.25">
      <c r="B20" s="277"/>
      <c r="C20" s="278"/>
      <c r="D20" s="279"/>
      <c r="E20" s="321"/>
      <c r="F20" s="446" t="s">
        <v>883</v>
      </c>
      <c r="G20" s="446"/>
      <c r="H20" s="447"/>
      <c r="I20" s="451"/>
      <c r="J20" s="452"/>
      <c r="K20" s="452"/>
      <c r="L20" s="452"/>
      <c r="M20" s="452"/>
      <c r="N20" s="452"/>
      <c r="O20" s="453"/>
      <c r="P20" s="322"/>
      <c r="Q20" s="281"/>
      <c r="R20" s="282"/>
      <c r="S20" s="283"/>
    </row>
    <row r="21" spans="2:19" s="284" customFormat="1" ht="19.5" customHeight="1" x14ac:dyDescent="0.25">
      <c r="B21" s="277"/>
      <c r="C21" s="278"/>
      <c r="D21" s="279"/>
      <c r="E21" s="323"/>
      <c r="F21" s="446"/>
      <c r="G21" s="446"/>
      <c r="H21" s="447"/>
      <c r="I21" s="454"/>
      <c r="J21" s="455"/>
      <c r="K21" s="455"/>
      <c r="L21" s="455"/>
      <c r="M21" s="455"/>
      <c r="N21" s="455"/>
      <c r="O21" s="456"/>
      <c r="P21" s="322"/>
      <c r="Q21" s="281"/>
      <c r="R21" s="282"/>
      <c r="S21" s="283"/>
    </row>
    <row r="22" spans="2:19" s="293" customFormat="1" ht="19.5" customHeight="1" x14ac:dyDescent="0.2">
      <c r="B22" s="286"/>
      <c r="C22" s="287"/>
      <c r="D22" s="288"/>
      <c r="E22" s="325"/>
      <c r="F22" s="324"/>
      <c r="G22" s="326"/>
      <c r="H22" s="326"/>
      <c r="I22" s="326"/>
      <c r="J22" s="326"/>
      <c r="K22" s="326"/>
      <c r="L22" s="326"/>
      <c r="M22" s="326"/>
      <c r="N22" s="326"/>
      <c r="O22" s="326"/>
      <c r="P22" s="327"/>
      <c r="Q22" s="290"/>
      <c r="R22" s="291"/>
      <c r="S22" s="292"/>
    </row>
    <row r="23" spans="2:19" s="293" customFormat="1" ht="19.5" customHeight="1" x14ac:dyDescent="0.25">
      <c r="B23" s="286"/>
      <c r="C23" s="287"/>
      <c r="D23" s="288"/>
      <c r="E23" s="325"/>
      <c r="F23" s="446" t="s">
        <v>884</v>
      </c>
      <c r="G23" s="446"/>
      <c r="H23" s="447"/>
      <c r="I23" s="451"/>
      <c r="J23" s="452"/>
      <c r="K23" s="452"/>
      <c r="L23" s="452"/>
      <c r="M23" s="452"/>
      <c r="N23" s="452"/>
      <c r="O23" s="453"/>
      <c r="P23" s="327"/>
      <c r="Q23" s="290"/>
      <c r="R23" s="291"/>
      <c r="S23" s="292"/>
    </row>
    <row r="24" spans="2:19" ht="19.5" customHeight="1" x14ac:dyDescent="0.25">
      <c r="B24" s="248"/>
      <c r="C24" s="253"/>
      <c r="D24" s="261"/>
      <c r="E24" s="328"/>
      <c r="F24" s="446"/>
      <c r="G24" s="446"/>
      <c r="H24" s="447"/>
      <c r="I24" s="454"/>
      <c r="J24" s="455"/>
      <c r="K24" s="455"/>
      <c r="L24" s="455"/>
      <c r="M24" s="455"/>
      <c r="N24" s="455"/>
      <c r="O24" s="456"/>
      <c r="P24" s="320"/>
      <c r="Q24" s="263"/>
      <c r="R24" s="254"/>
      <c r="S24" s="252"/>
    </row>
    <row r="25" spans="2:19" ht="19.5" customHeight="1" x14ac:dyDescent="0.25">
      <c r="B25" s="248"/>
      <c r="C25" s="253"/>
      <c r="D25" s="261"/>
      <c r="E25" s="328"/>
      <c r="F25" s="326"/>
      <c r="G25" s="326"/>
      <c r="H25" s="326"/>
      <c r="I25" s="326"/>
      <c r="J25" s="326"/>
      <c r="K25" s="326"/>
      <c r="L25" s="326"/>
      <c r="M25" s="326"/>
      <c r="N25" s="326"/>
      <c r="O25" s="326"/>
      <c r="P25" s="320"/>
      <c r="Q25" s="263"/>
      <c r="R25" s="254"/>
      <c r="S25" s="252"/>
    </row>
    <row r="26" spans="2:19" ht="19.5" customHeight="1" x14ac:dyDescent="0.25">
      <c r="B26" s="248"/>
      <c r="C26" s="253"/>
      <c r="D26" s="261"/>
      <c r="E26" s="328"/>
      <c r="F26" s="446" t="s">
        <v>885</v>
      </c>
      <c r="G26" s="446"/>
      <c r="H26" s="447"/>
      <c r="I26" s="451"/>
      <c r="J26" s="452"/>
      <c r="K26" s="452"/>
      <c r="L26" s="452"/>
      <c r="M26" s="452"/>
      <c r="N26" s="452"/>
      <c r="O26" s="453"/>
      <c r="P26" s="320"/>
      <c r="Q26" s="263"/>
      <c r="R26" s="254"/>
      <c r="S26" s="252"/>
    </row>
    <row r="27" spans="2:19" ht="19.5" customHeight="1" x14ac:dyDescent="0.25">
      <c r="B27" s="248"/>
      <c r="C27" s="253"/>
      <c r="D27" s="261"/>
      <c r="E27" s="328"/>
      <c r="F27" s="446"/>
      <c r="G27" s="446"/>
      <c r="H27" s="447"/>
      <c r="I27" s="454"/>
      <c r="J27" s="455"/>
      <c r="K27" s="455"/>
      <c r="L27" s="455"/>
      <c r="M27" s="455"/>
      <c r="N27" s="455"/>
      <c r="O27" s="456"/>
      <c r="P27" s="320"/>
      <c r="Q27" s="263"/>
      <c r="R27" s="254"/>
      <c r="S27" s="252"/>
    </row>
    <row r="28" spans="2:19" ht="19.5" customHeight="1" x14ac:dyDescent="0.25">
      <c r="B28" s="248"/>
      <c r="C28" s="253"/>
      <c r="D28" s="261"/>
      <c r="E28" s="328"/>
      <c r="F28" s="324"/>
      <c r="G28" s="324"/>
      <c r="H28" s="324"/>
      <c r="I28" s="324"/>
      <c r="J28" s="324"/>
      <c r="K28" s="324"/>
      <c r="L28" s="319"/>
      <c r="M28" s="319"/>
      <c r="N28" s="319"/>
      <c r="O28" s="324"/>
      <c r="P28" s="320"/>
      <c r="Q28" s="263"/>
      <c r="R28" s="254"/>
      <c r="S28" s="252"/>
    </row>
    <row r="29" spans="2:19" ht="19.5" customHeight="1" x14ac:dyDescent="0.25">
      <c r="B29" s="248"/>
      <c r="C29" s="253"/>
      <c r="D29" s="261"/>
      <c r="E29" s="328"/>
      <c r="F29" s="446" t="s">
        <v>886</v>
      </c>
      <c r="G29" s="446"/>
      <c r="H29" s="447"/>
      <c r="I29" s="451"/>
      <c r="J29" s="452"/>
      <c r="K29" s="452"/>
      <c r="L29" s="452"/>
      <c r="M29" s="452"/>
      <c r="N29" s="452"/>
      <c r="O29" s="453"/>
      <c r="P29" s="320"/>
      <c r="Q29" s="263"/>
      <c r="R29" s="254"/>
      <c r="S29" s="252"/>
    </row>
    <row r="30" spans="2:19" ht="19.5" customHeight="1" x14ac:dyDescent="0.25">
      <c r="B30" s="248"/>
      <c r="C30" s="253"/>
      <c r="D30" s="261"/>
      <c r="E30" s="328"/>
      <c r="F30" s="446"/>
      <c r="G30" s="446"/>
      <c r="H30" s="447"/>
      <c r="I30" s="454"/>
      <c r="J30" s="455"/>
      <c r="K30" s="455"/>
      <c r="L30" s="455"/>
      <c r="M30" s="455"/>
      <c r="N30" s="455"/>
      <c r="O30" s="456"/>
      <c r="P30" s="320"/>
      <c r="Q30" s="263"/>
      <c r="R30" s="254"/>
      <c r="S30" s="252"/>
    </row>
    <row r="31" spans="2:19" ht="19.5" customHeight="1" x14ac:dyDescent="0.25">
      <c r="B31" s="248"/>
      <c r="C31" s="253"/>
      <c r="D31" s="261"/>
      <c r="E31" s="328"/>
      <c r="F31" s="326"/>
      <c r="G31" s="326"/>
      <c r="H31" s="326"/>
      <c r="I31" s="326"/>
      <c r="J31" s="326"/>
      <c r="K31" s="326"/>
      <c r="L31" s="326"/>
      <c r="M31" s="326"/>
      <c r="N31" s="326"/>
      <c r="O31" s="326"/>
      <c r="P31" s="320"/>
      <c r="Q31" s="263"/>
      <c r="R31" s="254"/>
      <c r="S31" s="252"/>
    </row>
    <row r="32" spans="2:19" ht="19.5" customHeight="1" x14ac:dyDescent="0.25">
      <c r="B32" s="248"/>
      <c r="C32" s="253"/>
      <c r="D32" s="261"/>
      <c r="E32" s="328"/>
      <c r="F32" s="446" t="s">
        <v>892</v>
      </c>
      <c r="G32" s="446"/>
      <c r="H32" s="446"/>
      <c r="I32" s="446"/>
      <c r="J32" s="447"/>
      <c r="K32" s="440"/>
      <c r="L32" s="441"/>
      <c r="M32" s="441"/>
      <c r="N32" s="441"/>
      <c r="O32" s="442"/>
      <c r="P32" s="320"/>
      <c r="Q32" s="263"/>
      <c r="R32" s="254"/>
      <c r="S32" s="252"/>
    </row>
    <row r="33" spans="2:19" ht="19.5" customHeight="1" x14ac:dyDescent="0.25">
      <c r="B33" s="248"/>
      <c r="C33" s="253"/>
      <c r="D33" s="261"/>
      <c r="E33" s="328"/>
      <c r="F33" s="446"/>
      <c r="G33" s="446"/>
      <c r="H33" s="446"/>
      <c r="I33" s="446"/>
      <c r="J33" s="447"/>
      <c r="K33" s="443"/>
      <c r="L33" s="444"/>
      <c r="M33" s="444"/>
      <c r="N33" s="444"/>
      <c r="O33" s="445"/>
      <c r="P33" s="320"/>
      <c r="Q33" s="263"/>
      <c r="R33" s="254"/>
      <c r="S33" s="252"/>
    </row>
    <row r="34" spans="2:19" ht="19.5" customHeight="1" x14ac:dyDescent="0.25">
      <c r="B34" s="248"/>
      <c r="C34" s="253"/>
      <c r="D34" s="261"/>
      <c r="E34" s="328"/>
      <c r="F34" s="324"/>
      <c r="G34" s="324"/>
      <c r="H34" s="324"/>
      <c r="I34" s="330"/>
      <c r="J34" s="330"/>
      <c r="K34" s="330"/>
      <c r="L34" s="330"/>
      <c r="M34" s="324"/>
      <c r="N34" s="324"/>
      <c r="O34" s="324"/>
      <c r="P34" s="320"/>
      <c r="Q34" s="263"/>
      <c r="R34" s="254"/>
      <c r="S34" s="252"/>
    </row>
    <row r="35" spans="2:19" ht="19.5" customHeight="1" x14ac:dyDescent="0.25">
      <c r="B35" s="248"/>
      <c r="C35" s="253"/>
      <c r="D35" s="261"/>
      <c r="E35" s="328"/>
      <c r="F35" s="347" t="s">
        <v>891</v>
      </c>
      <c r="G35" s="347"/>
      <c r="H35" s="347"/>
      <c r="I35" s="348"/>
      <c r="J35" s="348"/>
      <c r="K35" s="440"/>
      <c r="L35" s="441"/>
      <c r="M35" s="441"/>
      <c r="N35" s="441"/>
      <c r="O35" s="442"/>
      <c r="P35" s="320"/>
      <c r="Q35" s="263"/>
      <c r="R35" s="254"/>
      <c r="S35" s="252"/>
    </row>
    <row r="36" spans="2:19" ht="19.5" customHeight="1" x14ac:dyDescent="0.25">
      <c r="B36" s="248"/>
      <c r="C36" s="253"/>
      <c r="D36" s="261"/>
      <c r="E36" s="328"/>
      <c r="F36" s="347"/>
      <c r="G36" s="347"/>
      <c r="H36" s="349"/>
      <c r="I36" s="349"/>
      <c r="J36" s="349"/>
      <c r="K36" s="443"/>
      <c r="L36" s="444"/>
      <c r="M36" s="444"/>
      <c r="N36" s="444"/>
      <c r="O36" s="445"/>
      <c r="P36" s="320"/>
      <c r="Q36" s="263"/>
      <c r="R36" s="254"/>
      <c r="S36" s="252"/>
    </row>
    <row r="37" spans="2:19" ht="18" customHeight="1" x14ac:dyDescent="0.25">
      <c r="B37" s="248"/>
      <c r="C37" s="253"/>
      <c r="D37" s="261"/>
      <c r="E37" s="328"/>
      <c r="F37" s="149"/>
      <c r="G37" s="149"/>
      <c r="H37" s="329"/>
      <c r="I37" s="329"/>
      <c r="J37" s="329"/>
      <c r="K37" s="329"/>
      <c r="L37" s="329"/>
      <c r="M37" s="329"/>
      <c r="N37" s="331"/>
      <c r="O37" s="331"/>
      <c r="P37" s="320"/>
      <c r="Q37" s="263"/>
      <c r="R37" s="254"/>
      <c r="S37" s="252"/>
    </row>
    <row r="38" spans="2:19" ht="18" customHeight="1" x14ac:dyDescent="0.25">
      <c r="B38" s="248"/>
      <c r="C38" s="253"/>
      <c r="D38" s="261"/>
      <c r="E38" s="328"/>
      <c r="F38" s="332"/>
      <c r="G38" s="332"/>
      <c r="H38" s="329"/>
      <c r="I38" s="329"/>
      <c r="J38" s="329"/>
      <c r="K38" s="329"/>
      <c r="L38" s="329"/>
      <c r="M38" s="329"/>
      <c r="N38" s="329"/>
      <c r="O38" s="329"/>
      <c r="P38" s="333"/>
      <c r="Q38" s="263"/>
      <c r="R38" s="254"/>
      <c r="S38" s="252"/>
    </row>
    <row r="39" spans="2:19" ht="15" customHeight="1" x14ac:dyDescent="0.25">
      <c r="B39" s="248"/>
      <c r="C39" s="253"/>
      <c r="D39" s="261"/>
      <c r="E39" s="334"/>
      <c r="F39" s="335"/>
      <c r="G39" s="335"/>
      <c r="H39" s="335"/>
      <c r="I39" s="335"/>
      <c r="J39" s="335"/>
      <c r="K39" s="335"/>
      <c r="L39" s="335"/>
      <c r="M39" s="336"/>
      <c r="N39" s="336"/>
      <c r="O39" s="336"/>
      <c r="P39" s="337"/>
      <c r="Q39" s="263"/>
      <c r="R39" s="254"/>
      <c r="S39" s="252"/>
    </row>
    <row r="40" spans="2:19" ht="15" customHeight="1" x14ac:dyDescent="0.25">
      <c r="B40" s="248"/>
      <c r="C40" s="253"/>
      <c r="D40" s="303"/>
      <c r="E40" s="304"/>
      <c r="F40" s="304"/>
      <c r="G40" s="304"/>
      <c r="H40" s="304"/>
      <c r="I40" s="304"/>
      <c r="J40" s="304"/>
      <c r="K40" s="304"/>
      <c r="L40" s="304"/>
      <c r="M40" s="304"/>
      <c r="N40" s="304"/>
      <c r="O40" s="304"/>
      <c r="P40" s="304"/>
      <c r="Q40" s="305"/>
      <c r="R40" s="254"/>
      <c r="S40" s="252"/>
    </row>
    <row r="41" spans="2:19" ht="15.75" customHeight="1" thickBot="1" x14ac:dyDescent="0.3">
      <c r="B41" s="248"/>
      <c r="C41" s="306"/>
      <c r="D41" s="307"/>
      <c r="E41" s="307"/>
      <c r="F41" s="307"/>
      <c r="G41" s="307"/>
      <c r="H41" s="307"/>
      <c r="I41" s="307"/>
      <c r="J41" s="307"/>
      <c r="K41" s="307"/>
      <c r="L41" s="307"/>
      <c r="M41" s="307"/>
      <c r="N41" s="307"/>
      <c r="O41" s="307"/>
      <c r="P41" s="307"/>
      <c r="Q41" s="307"/>
      <c r="R41" s="308"/>
      <c r="S41" s="252"/>
    </row>
    <row r="42" spans="2:19" ht="15.75" customHeight="1" thickBot="1" x14ac:dyDescent="0.3">
      <c r="B42" s="309"/>
      <c r="C42" s="310"/>
      <c r="D42" s="310"/>
      <c r="E42" s="310"/>
      <c r="F42" s="310"/>
      <c r="G42" s="310"/>
      <c r="H42" s="310"/>
      <c r="I42" s="310"/>
      <c r="J42" s="310"/>
      <c r="K42" s="310"/>
      <c r="L42" s="310"/>
      <c r="M42" s="310"/>
      <c r="N42" s="310"/>
      <c r="O42" s="310"/>
      <c r="P42" s="310"/>
      <c r="Q42" s="310"/>
      <c r="R42" s="310"/>
      <c r="S42" s="311"/>
    </row>
  </sheetData>
  <sheetProtection algorithmName="SHA-512" hashValue="y1J7z02iCTyawUtP7TDKok2y2KAXlGiZt0NRfcdUGsSasI35s3aR0wpW4YDO3jhp7jIZ8SB1BivlJiAd6PtPdA==" saltValue="gQ0eyvXvJCoEIWwiLqdTOA==" spinCount="100000" sheet="1" objects="1" scenarios="1" selectLockedCells="1"/>
  <mergeCells count="17">
    <mergeCell ref="F29:H30"/>
    <mergeCell ref="K32:O33"/>
    <mergeCell ref="K35:O36"/>
    <mergeCell ref="F32:J33"/>
    <mergeCell ref="D4:Q4"/>
    <mergeCell ref="D5:Q5"/>
    <mergeCell ref="E19:P19"/>
    <mergeCell ref="E10:P10"/>
    <mergeCell ref="I17:O18"/>
    <mergeCell ref="I20:O21"/>
    <mergeCell ref="I23:O24"/>
    <mergeCell ref="I26:O27"/>
    <mergeCell ref="I29:O30"/>
    <mergeCell ref="F17:H18"/>
    <mergeCell ref="F20:H21"/>
    <mergeCell ref="F23:H24"/>
    <mergeCell ref="F26:H27"/>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7030A0"/>
  </sheetPr>
  <dimension ref="A1:J335"/>
  <sheetViews>
    <sheetView zoomScale="80" zoomScaleNormal="80" workbookViewId="0">
      <pane xSplit="1" ySplit="1" topLeftCell="B2" activePane="bottomRight" state="frozen"/>
      <selection activeCell="E26" sqref="E26"/>
      <selection pane="topRight" activeCell="E26" sqref="E26"/>
      <selection pane="bottomLeft" activeCell="E26" sqref="E26"/>
      <selection pane="bottomRight" activeCell="B11" sqref="B11"/>
    </sheetView>
  </sheetViews>
  <sheetFormatPr defaultColWidth="11.7109375" defaultRowHeight="12.75" x14ac:dyDescent="0.2"/>
  <cols>
    <col min="1" max="1" width="13.42578125" style="381" customWidth="1"/>
    <col min="2" max="2" width="67.5703125" style="82" customWidth="1"/>
    <col min="3" max="3" width="26.42578125" style="99" customWidth="1"/>
    <col min="4" max="4" width="29.42578125" style="82" bestFit="1" customWidth="1"/>
    <col min="5" max="5" width="30" style="99" bestFit="1" customWidth="1"/>
    <col min="6" max="6" width="16.28515625" style="101" customWidth="1"/>
    <col min="7" max="7" width="16.28515625" style="100" customWidth="1"/>
    <col min="8" max="8" width="29.85546875" style="99" customWidth="1"/>
    <col min="9" max="9" width="19.28515625" style="103" customWidth="1"/>
    <col min="10" max="10" width="44.7109375" style="82" customWidth="1"/>
    <col min="11" max="16384" width="11.7109375" style="86"/>
  </cols>
  <sheetData>
    <row r="1" spans="1:10" s="81" customFormat="1" ht="45" customHeight="1" x14ac:dyDescent="0.2">
      <c r="A1" s="239"/>
      <c r="B1" s="77" t="s">
        <v>702</v>
      </c>
      <c r="C1" s="353" t="s">
        <v>693</v>
      </c>
      <c r="D1" s="353" t="s">
        <v>703</v>
      </c>
      <c r="E1" s="353" t="s">
        <v>695</v>
      </c>
      <c r="F1" s="104" t="s">
        <v>895</v>
      </c>
      <c r="G1" s="78" t="s">
        <v>697</v>
      </c>
      <c r="H1" s="353" t="s">
        <v>698</v>
      </c>
      <c r="I1" s="79" t="s">
        <v>906</v>
      </c>
      <c r="J1" s="80" t="s">
        <v>700</v>
      </c>
    </row>
    <row r="2" spans="1:10" s="85" customFormat="1" ht="12.75" customHeight="1" x14ac:dyDescent="0.2">
      <c r="A2" s="483" t="s">
        <v>704</v>
      </c>
      <c r="B2" s="82"/>
      <c r="C2" s="354"/>
      <c r="D2" s="355"/>
      <c r="E2" s="356"/>
      <c r="F2" s="105" t="str">
        <f>IF(OR(D2="",E2=""),"",IF(D2="Structure", VLOOKUP(E2,VALIDATIONS!$O$2:$Q$9,2,FALSE),IF(D2="Building", VLOOKUP(E2,VALIDATIONS!$L$2:$N$10,2,FALSE))))</f>
        <v/>
      </c>
      <c r="G2" s="83"/>
      <c r="H2" s="354"/>
      <c r="I2" s="106" t="str">
        <f>IF(OR(G2="",D2="",E2=""),"",G2*(IF(AND(D2="Structure",E2&lt;&gt;""), VLOOKUP(E2,VALIDATIONS!$O$2:$Q$9,3),IF(AND(D2="Building",E2&lt;&gt;""), VLOOKUP(E2,VALIDATIONS!$L$2:$N$10,3)))))</f>
        <v/>
      </c>
      <c r="J2" s="82"/>
    </row>
    <row r="3" spans="1:10" x14ac:dyDescent="0.2">
      <c r="A3" s="483"/>
      <c r="C3" s="354"/>
      <c r="D3" s="355"/>
      <c r="E3" s="356"/>
      <c r="F3" s="105" t="str">
        <f>IF(OR(D3="",E3=""),"",IF(D3="Structure", VLOOKUP(E3,VALIDATIONS!$O$2:$Q$9,2,FALSE),IF(D3="Building", VLOOKUP(E3,VALIDATIONS!$L$2:$N$10,2,FALSE))))</f>
        <v/>
      </c>
      <c r="G3" s="83"/>
      <c r="H3" s="354"/>
      <c r="I3" s="106" t="str">
        <f>IF(OR(G3="",D3="",E3=""),"",G3*(IF(AND(D3="Structure",E3&lt;&gt;""), VLOOKUP(E3,VALIDATIONS!$O$2:$Q$9,3),IF(AND(D3="Building",E3&lt;&gt;""), VLOOKUP(E3,VALIDATIONS!$L$2:$N$10,3)))))</f>
        <v/>
      </c>
    </row>
    <row r="4" spans="1:10" s="88" customFormat="1" x14ac:dyDescent="0.2">
      <c r="A4" s="483"/>
      <c r="B4" s="82"/>
      <c r="C4" s="354"/>
      <c r="D4" s="355"/>
      <c r="E4" s="356"/>
      <c r="F4" s="105" t="str">
        <f>IF(OR(D4="",E4=""),"",IF(D4="Structure", VLOOKUP(E4,VALIDATIONS!$O$2:$Q$9,2,FALSE),IF(D4="Building", VLOOKUP(E4,VALIDATIONS!$L$2:$N$10,2,FALSE))))</f>
        <v/>
      </c>
      <c r="G4" s="83"/>
      <c r="H4" s="354"/>
      <c r="I4" s="106" t="str">
        <f>IF(OR(G4="",D4="",E4=""),"",G4*(IF(AND(D4="Structure",E4&lt;&gt;""), VLOOKUP(E4,VALIDATIONS!$O$2:$Q$9,3),IF(AND(D4="Building",E4&lt;&gt;""), VLOOKUP(E4,VALIDATIONS!$L$2:$N$10,3)))))</f>
        <v/>
      </c>
      <c r="J4" s="87"/>
    </row>
    <row r="5" spans="1:10" s="88" customFormat="1" x14ac:dyDescent="0.2">
      <c r="A5" s="483"/>
      <c r="B5" s="82"/>
      <c r="C5" s="354"/>
      <c r="D5" s="355"/>
      <c r="E5" s="356"/>
      <c r="F5" s="105" t="str">
        <f>IF(OR(D5="",E5=""),"",IF(D5="Structure", VLOOKUP(E5,VALIDATIONS!$O$2:$Q$9,2,FALSE),IF(D5="Building", VLOOKUP(E5,VALIDATIONS!$L$2:$N$10,2,FALSE))))</f>
        <v/>
      </c>
      <c r="G5" s="83"/>
      <c r="H5" s="354"/>
      <c r="I5" s="106" t="str">
        <f>IF(OR(G5="",D5="",E5=""),"",G5*(IF(AND(D5="Structure",E5&lt;&gt;""), VLOOKUP(E5,VALIDATIONS!$O$2:$Q$9,3),IF(AND(D5="Building",E5&lt;&gt;""), VLOOKUP(E5,VALIDATIONS!$L$2:$N$10,3)))))</f>
        <v/>
      </c>
      <c r="J5" s="87"/>
    </row>
    <row r="6" spans="1:10" s="88" customFormat="1" x14ac:dyDescent="0.2">
      <c r="A6" s="483"/>
      <c r="B6" s="82"/>
      <c r="C6" s="354"/>
      <c r="D6" s="355"/>
      <c r="E6" s="356"/>
      <c r="F6" s="105" t="str">
        <f>IF(OR(D6="",E6=""),"",IF(D6="Structure", VLOOKUP(E6,VALIDATIONS!$O$2:$Q$9,2,FALSE),IF(D6="Building", VLOOKUP(E6,VALIDATIONS!$L$2:$N$10,2,FALSE))))</f>
        <v/>
      </c>
      <c r="G6" s="83"/>
      <c r="H6" s="354"/>
      <c r="I6" s="106" t="str">
        <f>IF(OR(G6="",D6="",E6=""),"",G6*(IF(AND(D6="Structure",E6&lt;&gt;""), VLOOKUP(E6,VALIDATIONS!$O$2:$Q$9,3),IF(AND(D6="Building",E6&lt;&gt;""), VLOOKUP(E6,VALIDATIONS!$L$2:$N$10,3)))))</f>
        <v/>
      </c>
      <c r="J6" s="87"/>
    </row>
    <row r="7" spans="1:10" s="89" customFormat="1" x14ac:dyDescent="0.2">
      <c r="A7" s="483"/>
      <c r="B7" s="82"/>
      <c r="C7" s="354"/>
      <c r="D7" s="355"/>
      <c r="E7" s="356"/>
      <c r="F7" s="105" t="str">
        <f>IF(OR(D7="",E7=""),"",IF(D7="Structure", VLOOKUP(E7,VALIDATIONS!$O$2:$Q$9,2,FALSE),IF(D7="Building", VLOOKUP(E7,VALIDATIONS!$L$2:$N$10,2,FALSE))))</f>
        <v/>
      </c>
      <c r="G7" s="83"/>
      <c r="H7" s="354"/>
      <c r="I7" s="106" t="str">
        <f>IF(OR(G7="",D7="",E7=""),"",G7*(IF(AND(D7="Structure",E7&lt;&gt;""), VLOOKUP(E7,VALIDATIONS!$O$2:$Q$9,3),IF(AND(D7="Building",E7&lt;&gt;""), VLOOKUP(E7,VALIDATIONS!$L$2:$N$10,3)))))</f>
        <v/>
      </c>
      <c r="J7" s="87"/>
    </row>
    <row r="8" spans="1:10" s="90" customFormat="1" x14ac:dyDescent="0.2">
      <c r="A8" s="483"/>
      <c r="B8" s="82"/>
      <c r="C8" s="354"/>
      <c r="D8" s="355"/>
      <c r="E8" s="356"/>
      <c r="F8" s="105" t="str">
        <f>IF(OR(D8="",E8=""),"",IF(D8="Structure", VLOOKUP(E8,VALIDATIONS!$O$2:$Q$9,2,FALSE),IF(D8="Building", VLOOKUP(E8,VALIDATIONS!$L$2:$N$10,2,FALSE))))</f>
        <v/>
      </c>
      <c r="G8" s="83"/>
      <c r="H8" s="354"/>
      <c r="I8" s="106" t="str">
        <f>IF(OR(G8="",D8="",E8=""),"",G8*(IF(AND(D8="Structure",E8&lt;&gt;""), VLOOKUP(E8,VALIDATIONS!$O$2:$Q$9,3),IF(AND(D8="Building",E8&lt;&gt;""), VLOOKUP(E8,VALIDATIONS!$L$2:$N$10,3)))))</f>
        <v/>
      </c>
      <c r="J8" s="87"/>
    </row>
    <row r="9" spans="1:10" s="89" customFormat="1" x14ac:dyDescent="0.2">
      <c r="A9" s="483"/>
      <c r="B9" s="82"/>
      <c r="C9" s="354"/>
      <c r="D9" s="355"/>
      <c r="E9" s="356"/>
      <c r="F9" s="105" t="str">
        <f>IF(OR(D9="",E9=""),"",IF(D9="Structure", VLOOKUP(E9,VALIDATIONS!$O$2:$Q$9,2,FALSE),IF(D9="Building", VLOOKUP(E9,VALIDATIONS!$L$2:$N$10,2,FALSE))))</f>
        <v/>
      </c>
      <c r="G9" s="83"/>
      <c r="H9" s="354"/>
      <c r="I9" s="106" t="str">
        <f>IF(OR(G9="",D9="",E9=""),"",G9*(IF(AND(D9="Structure",E9&lt;&gt;""), VLOOKUP(E9,VALIDATIONS!$O$2:$Q$9,3),IF(AND(D9="Building",E9&lt;&gt;""), VLOOKUP(E9,VALIDATIONS!$L$2:$N$10,3)))))</f>
        <v/>
      </c>
      <c r="J9" s="87"/>
    </row>
    <row r="10" spans="1:10" s="89" customFormat="1" x14ac:dyDescent="0.2">
      <c r="A10" s="483"/>
      <c r="B10" s="82"/>
      <c r="C10" s="354"/>
      <c r="D10" s="355"/>
      <c r="E10" s="356"/>
      <c r="F10" s="105" t="str">
        <f>IF(OR(D10="",E10=""),"",IF(D10="Structure", VLOOKUP(E10,VALIDATIONS!$O$2:$Q$9,2,FALSE),IF(D10="Building", VLOOKUP(E10,VALIDATIONS!$L$2:$N$10,2,FALSE))))</f>
        <v/>
      </c>
      <c r="G10" s="83"/>
      <c r="H10" s="354"/>
      <c r="I10" s="106" t="str">
        <f>IF(OR(G10="",D10="",E10=""),"",G10*(IF(AND(D10="Structure",E10&lt;&gt;""), VLOOKUP(E10,VALIDATIONS!$O$2:$Q$9,3),IF(AND(D10="Building",E10&lt;&gt;""), VLOOKUP(E10,VALIDATIONS!$L$2:$N$10,3)))))</f>
        <v/>
      </c>
      <c r="J10" s="87"/>
    </row>
    <row r="11" spans="1:10" s="89" customFormat="1" x14ac:dyDescent="0.2">
      <c r="A11" s="483"/>
      <c r="B11" s="82"/>
      <c r="C11" s="354"/>
      <c r="D11" s="355"/>
      <c r="E11" s="356"/>
      <c r="F11" s="105" t="str">
        <f>IF(OR(D11="",E11=""),"",IF(D11="Structure", VLOOKUP(E11,VALIDATIONS!$O$2:$Q$9,2,FALSE),IF(D11="Building", VLOOKUP(E11,VALIDATIONS!$L$2:$N$10,2,FALSE))))</f>
        <v/>
      </c>
      <c r="G11" s="83"/>
      <c r="H11" s="354"/>
      <c r="I11" s="106" t="str">
        <f>IF(OR(G11="",D11="",E11=""),"",G11*(IF(AND(D11="Structure",E11&lt;&gt;""), VLOOKUP(E11,VALIDATIONS!$O$2:$Q$9,3),IF(AND(D11="Building",E11&lt;&gt;""), VLOOKUP(E11,VALIDATIONS!$L$2:$N$10,3)))))</f>
        <v/>
      </c>
      <c r="J11" s="87"/>
    </row>
    <row r="12" spans="1:10" s="89" customFormat="1" x14ac:dyDescent="0.2">
      <c r="A12" s="483"/>
      <c r="B12" s="82"/>
      <c r="C12" s="354"/>
      <c r="D12" s="355"/>
      <c r="E12" s="356"/>
      <c r="F12" s="105" t="str">
        <f>IF(OR(D12="",E12=""),"",IF(D12="Structure", VLOOKUP(E12,VALIDATIONS!$O$2:$Q$9,2,FALSE),IF(D12="Building", VLOOKUP(E12,VALIDATIONS!$L$2:$N$10,2,FALSE))))</f>
        <v/>
      </c>
      <c r="G12" s="83"/>
      <c r="H12" s="354"/>
      <c r="I12" s="106" t="str">
        <f>IF(OR(G12="",D12="",E12=""),"",G12*(IF(AND(D12="Structure",E12&lt;&gt;""), VLOOKUP(E12,VALIDATIONS!$O$2:$Q$9,3),IF(AND(D12="Building",E12&lt;&gt;""), VLOOKUP(E12,VALIDATIONS!$L$2:$N$10,3)))))</f>
        <v/>
      </c>
      <c r="J12" s="87"/>
    </row>
    <row r="13" spans="1:10" s="88" customFormat="1" x14ac:dyDescent="0.2">
      <c r="A13" s="483"/>
      <c r="B13" s="82"/>
      <c r="C13" s="354"/>
      <c r="D13" s="355"/>
      <c r="E13" s="356"/>
      <c r="F13" s="105" t="str">
        <f>IF(OR(D13="",E13=""),"",IF(D13="Structure", VLOOKUP(E13,VALIDATIONS!$O$2:$Q$9,2,FALSE),IF(D13="Building", VLOOKUP(E13,VALIDATIONS!$L$2:$N$10,2,FALSE))))</f>
        <v/>
      </c>
      <c r="G13" s="83"/>
      <c r="H13" s="354"/>
      <c r="I13" s="106" t="str">
        <f>IF(OR(G13="",D13="",E13=""),"",G13*(IF(AND(D13="Structure",E13&lt;&gt;""), VLOOKUP(E13,VALIDATIONS!$O$2:$Q$9,3),IF(AND(D13="Building",E13&lt;&gt;""), VLOOKUP(E13,VALIDATIONS!$L$2:$N$10,3)))))</f>
        <v/>
      </c>
      <c r="J13" s="87"/>
    </row>
    <row r="14" spans="1:10" s="88" customFormat="1" x14ac:dyDescent="0.2">
      <c r="A14" s="483"/>
      <c r="B14" s="82"/>
      <c r="C14" s="354"/>
      <c r="D14" s="355"/>
      <c r="E14" s="356"/>
      <c r="F14" s="105" t="str">
        <f>IF(OR(D14="",E14=""),"",IF(D14="Structure", VLOOKUP(E14,VALIDATIONS!$O$2:$Q$9,2,FALSE),IF(D14="Building", VLOOKUP(E14,VALIDATIONS!$L$2:$N$10,2,FALSE))))</f>
        <v/>
      </c>
      <c r="G14" s="83"/>
      <c r="H14" s="354"/>
      <c r="I14" s="106" t="str">
        <f>IF(OR(G14="",D14="",E14=""),"",G14*(IF(AND(D14="Structure",E14&lt;&gt;""), VLOOKUP(E14,VALIDATIONS!$O$2:$Q$9,3),IF(AND(D14="Building",E14&lt;&gt;""), VLOOKUP(E14,VALIDATIONS!$L$2:$N$10,3)))))</f>
        <v/>
      </c>
      <c r="J14" s="87"/>
    </row>
    <row r="15" spans="1:10" s="88" customFormat="1" x14ac:dyDescent="0.2">
      <c r="A15" s="483"/>
      <c r="B15" s="82"/>
      <c r="C15" s="354"/>
      <c r="D15" s="355"/>
      <c r="E15" s="356"/>
      <c r="F15" s="105" t="str">
        <f>IF(OR(D15="",E15=""),"",IF(D15="Structure", VLOOKUP(E15,VALIDATIONS!$O$2:$Q$9,2,FALSE),IF(D15="Building", VLOOKUP(E15,VALIDATIONS!$L$2:$N$10,2,FALSE))))</f>
        <v/>
      </c>
      <c r="G15" s="83"/>
      <c r="H15" s="354"/>
      <c r="I15" s="106" t="str">
        <f>IF(OR(G15="",D15="",E15=""),"",G15*(IF(AND(D15="Structure",E15&lt;&gt;""), VLOOKUP(E15,VALIDATIONS!$O$2:$Q$9,3),IF(AND(D15="Building",E15&lt;&gt;""), VLOOKUP(E15,VALIDATIONS!$L$2:$N$10,3)))))</f>
        <v/>
      </c>
      <c r="J15" s="87"/>
    </row>
    <row r="16" spans="1:10" s="88" customFormat="1" x14ac:dyDescent="0.2">
      <c r="A16" s="483"/>
      <c r="B16" s="82"/>
      <c r="C16" s="354"/>
      <c r="D16" s="355"/>
      <c r="E16" s="356"/>
      <c r="F16" s="105" t="str">
        <f>IF(OR(D16="",E16=""),"",IF(D16="Structure", VLOOKUP(E16,VALIDATIONS!$O$2:$Q$9,2,FALSE),IF(D16="Building", VLOOKUP(E16,VALIDATIONS!$L$2:$N$10,2,FALSE))))</f>
        <v/>
      </c>
      <c r="G16" s="83"/>
      <c r="H16" s="354"/>
      <c r="I16" s="106" t="str">
        <f>IF(OR(G16="",D16="",E16=""),"",G16*(IF(AND(D16="Structure",E16&lt;&gt;""), VLOOKUP(E16,VALIDATIONS!$O$2:$Q$9,3),IF(AND(D16="Building",E16&lt;&gt;""), VLOOKUP(E16,VALIDATIONS!$L$2:$N$10,3)))))</f>
        <v/>
      </c>
      <c r="J16" s="87"/>
    </row>
    <row r="17" spans="1:10" s="88" customFormat="1" x14ac:dyDescent="0.2">
      <c r="A17" s="483"/>
      <c r="B17" s="82"/>
      <c r="C17" s="354"/>
      <c r="D17" s="355"/>
      <c r="E17" s="356"/>
      <c r="F17" s="105" t="str">
        <f>IF(OR(D17="",E17=""),"",IF(D17="Structure", VLOOKUP(E17,VALIDATIONS!$O$2:$Q$9,2,FALSE),IF(D17="Building", VLOOKUP(E17,VALIDATIONS!$L$2:$N$10,2,FALSE))))</f>
        <v/>
      </c>
      <c r="G17" s="83"/>
      <c r="H17" s="354"/>
      <c r="I17" s="106" t="str">
        <f>IF(OR(G17="",D17="",E17=""),"",G17*(IF(AND(D17="Structure",E17&lt;&gt;""), VLOOKUP(E17,VALIDATIONS!$O$2:$Q$9,3),IF(AND(D17="Building",E17&lt;&gt;""), VLOOKUP(E17,VALIDATIONS!$L$2:$N$10,3)))))</f>
        <v/>
      </c>
      <c r="J17" s="87"/>
    </row>
    <row r="18" spans="1:10" s="88" customFormat="1" x14ac:dyDescent="0.2">
      <c r="A18" s="483"/>
      <c r="B18" s="82"/>
      <c r="C18" s="354"/>
      <c r="D18" s="355"/>
      <c r="E18" s="356"/>
      <c r="F18" s="105" t="str">
        <f>IF(OR(D18="",E18=""),"",IF(D18="Structure", VLOOKUP(E18,VALIDATIONS!$O$2:$Q$9,2,FALSE),IF(D18="Building", VLOOKUP(E18,VALIDATIONS!$L$2:$N$10,2,FALSE))))</f>
        <v/>
      </c>
      <c r="G18" s="83"/>
      <c r="H18" s="354"/>
      <c r="I18" s="106" t="str">
        <f>IF(OR(G18="",D18="",E18=""),"",G18*(IF(AND(D18="Structure",E18&lt;&gt;""), VLOOKUP(E18,VALIDATIONS!$O$2:$Q$9,3),IF(AND(D18="Building",E18&lt;&gt;""), VLOOKUP(E18,VALIDATIONS!$L$2:$N$10,3)))))</f>
        <v/>
      </c>
      <c r="J18" s="87"/>
    </row>
    <row r="19" spans="1:10" s="88" customFormat="1" x14ac:dyDescent="0.2">
      <c r="A19" s="483"/>
      <c r="B19" s="82"/>
      <c r="C19" s="354"/>
      <c r="D19" s="355"/>
      <c r="E19" s="356"/>
      <c r="F19" s="105" t="str">
        <f>IF(OR(D19="",E19=""),"",IF(D19="Structure", VLOOKUP(E19,VALIDATIONS!$O$2:$Q$9,2,FALSE),IF(D19="Building", VLOOKUP(E19,VALIDATIONS!$L$2:$N$10,2,FALSE))))</f>
        <v/>
      </c>
      <c r="G19" s="83"/>
      <c r="H19" s="354"/>
      <c r="I19" s="106" t="str">
        <f>IF(OR(G19="",D19="",E19=""),"",G19*(IF(AND(D19="Structure",E19&lt;&gt;""), VLOOKUP(E19,VALIDATIONS!$O$2:$Q$9,3),IF(AND(D19="Building",E19&lt;&gt;""), VLOOKUP(E19,VALIDATIONS!$L$2:$N$10,3)))))</f>
        <v/>
      </c>
      <c r="J19" s="87"/>
    </row>
    <row r="20" spans="1:10" s="88" customFormat="1" x14ac:dyDescent="0.2">
      <c r="A20" s="483"/>
      <c r="B20" s="82"/>
      <c r="C20" s="354"/>
      <c r="D20" s="355"/>
      <c r="E20" s="356"/>
      <c r="F20" s="105" t="str">
        <f>IF(OR(D20="",E20=""),"",IF(D20="Structure", VLOOKUP(E20,VALIDATIONS!$O$2:$Q$9,2,FALSE),IF(D20="Building", VLOOKUP(E20,VALIDATIONS!$L$2:$N$10,2,FALSE))))</f>
        <v/>
      </c>
      <c r="G20" s="83"/>
      <c r="H20" s="354"/>
      <c r="I20" s="106" t="str">
        <f>IF(OR(G20="",D20="",E20=""),"",G20*(IF(AND(D20="Structure",E20&lt;&gt;""), VLOOKUP(E20,VALIDATIONS!$O$2:$Q$9,3),IF(AND(D20="Building",E20&lt;&gt;""), VLOOKUP(E20,VALIDATIONS!$L$2:$N$10,3)))))</f>
        <v/>
      </c>
      <c r="J20" s="87"/>
    </row>
    <row r="21" spans="1:10" s="88" customFormat="1" x14ac:dyDescent="0.2">
      <c r="A21" s="483"/>
      <c r="B21" s="82"/>
      <c r="C21" s="354"/>
      <c r="D21" s="355"/>
      <c r="E21" s="356"/>
      <c r="F21" s="105" t="str">
        <f>IF(OR(D21="",E21=""),"",IF(D21="Structure", VLOOKUP(E21,VALIDATIONS!$O$2:$Q$9,2,FALSE),IF(D21="Building", VLOOKUP(E21,VALIDATIONS!$L$2:$N$10,2,FALSE))))</f>
        <v/>
      </c>
      <c r="G21" s="83"/>
      <c r="H21" s="354"/>
      <c r="I21" s="106" t="str">
        <f>IF(OR(G21="",D21="",E21=""),"",G21*(IF(AND(D21="Structure",E21&lt;&gt;""), VLOOKUP(E21,VALIDATIONS!$O$2:$Q$9,3),IF(AND(D21="Building",E21&lt;&gt;""), VLOOKUP(E21,VALIDATIONS!$L$2:$N$10,3)))))</f>
        <v/>
      </c>
      <c r="J21" s="87"/>
    </row>
    <row r="22" spans="1:10" s="88" customFormat="1" x14ac:dyDescent="0.2">
      <c r="A22" s="483"/>
      <c r="B22" s="82"/>
      <c r="C22" s="354"/>
      <c r="D22" s="355"/>
      <c r="E22" s="356"/>
      <c r="F22" s="105" t="str">
        <f>IF(OR(D22="",E22=""),"",IF(D22="Structure", VLOOKUP(E22,VALIDATIONS!$O$2:$Q$9,2,FALSE),IF(D22="Building", VLOOKUP(E22,VALIDATIONS!$L$2:$N$10,2,FALSE))))</f>
        <v/>
      </c>
      <c r="G22" s="83"/>
      <c r="H22" s="354"/>
      <c r="I22" s="106" t="str">
        <f>IF(OR(G22="",D22="",E22=""),"",G22*(IF(AND(D22="Structure",E22&lt;&gt;""), VLOOKUP(E22,VALIDATIONS!$O$2:$Q$9,3),IF(AND(D22="Building",E22&lt;&gt;""), VLOOKUP(E22,VALIDATIONS!$L$2:$N$10,3)))))</f>
        <v/>
      </c>
      <c r="J22" s="87"/>
    </row>
    <row r="23" spans="1:10" s="88" customFormat="1" x14ac:dyDescent="0.2">
      <c r="A23" s="483"/>
      <c r="B23" s="82"/>
      <c r="C23" s="354"/>
      <c r="D23" s="355"/>
      <c r="E23" s="356"/>
      <c r="F23" s="105" t="str">
        <f>IF(OR(D23="",E23=""),"",IF(D23="Structure", VLOOKUP(E23,VALIDATIONS!$O$2:$Q$9,2,FALSE),IF(D23="Building", VLOOKUP(E23,VALIDATIONS!$L$2:$N$10,2,FALSE))))</f>
        <v/>
      </c>
      <c r="G23" s="83"/>
      <c r="H23" s="354"/>
      <c r="I23" s="106" t="str">
        <f>IF(OR(G23="",D23="",E23=""),"",G23*(IF(AND(D23="Structure",E23&lt;&gt;""), VLOOKUP(E23,VALIDATIONS!$O$2:$Q$9,3),IF(AND(D23="Building",E23&lt;&gt;""), VLOOKUP(E23,VALIDATIONS!$L$2:$N$10,3)))))</f>
        <v/>
      </c>
      <c r="J23" s="87"/>
    </row>
    <row r="24" spans="1:10" s="88" customFormat="1" x14ac:dyDescent="0.2">
      <c r="A24" s="483"/>
      <c r="B24" s="82"/>
      <c r="C24" s="354"/>
      <c r="D24" s="355"/>
      <c r="E24" s="356"/>
      <c r="F24" s="105" t="str">
        <f>IF(OR(D24="",E24=""),"",IF(D24="Structure", VLOOKUP(E24,VALIDATIONS!$O$2:$Q$9,2,FALSE),IF(D24="Building", VLOOKUP(E24,VALIDATIONS!$L$2:$N$10,2,FALSE))))</f>
        <v/>
      </c>
      <c r="G24" s="83"/>
      <c r="H24" s="354"/>
      <c r="I24" s="106" t="str">
        <f>IF(OR(G24="",D24="",E24=""),"",G24*(IF(AND(D24="Structure",E24&lt;&gt;""), VLOOKUP(E24,VALIDATIONS!$O$2:$Q$9,3),IF(AND(D24="Building",E24&lt;&gt;""), VLOOKUP(E24,VALIDATIONS!$L$2:$N$10,3)))))</f>
        <v/>
      </c>
      <c r="J24" s="87"/>
    </row>
    <row r="25" spans="1:10" s="88" customFormat="1" x14ac:dyDescent="0.2">
      <c r="A25" s="483"/>
      <c r="B25" s="82"/>
      <c r="C25" s="354"/>
      <c r="D25" s="355"/>
      <c r="E25" s="356"/>
      <c r="F25" s="105" t="str">
        <f>IF(OR(D25="",E25=""),"",IF(D25="Structure", VLOOKUP(E25,VALIDATIONS!$O$2:$Q$9,2,FALSE),IF(D25="Building", VLOOKUP(E25,VALIDATIONS!$L$2:$N$10,2,FALSE))))</f>
        <v/>
      </c>
      <c r="G25" s="83"/>
      <c r="H25" s="354"/>
      <c r="I25" s="106" t="str">
        <f>IF(OR(G25="",D25="",E25=""),"",G25*(IF(AND(D25="Structure",E25&lt;&gt;""), VLOOKUP(E25,VALIDATIONS!$O$2:$Q$9,3),IF(AND(D25="Building",E25&lt;&gt;""), VLOOKUP(E25,VALIDATIONS!$L$2:$N$10,3)))))</f>
        <v/>
      </c>
      <c r="J25" s="87"/>
    </row>
    <row r="26" spans="1:10" s="88" customFormat="1" x14ac:dyDescent="0.2">
      <c r="A26" s="483"/>
      <c r="B26" s="82"/>
      <c r="C26" s="354"/>
      <c r="D26" s="355"/>
      <c r="E26" s="356"/>
      <c r="F26" s="105" t="str">
        <f>IF(OR(D26="",E26=""),"",IF(D26="Structure", VLOOKUP(E26,VALIDATIONS!$O$2:$Q$9,2,FALSE),IF(D26="Building", VLOOKUP(E26,VALIDATIONS!$L$2:$N$10,2,FALSE))))</f>
        <v/>
      </c>
      <c r="G26" s="83"/>
      <c r="H26" s="354"/>
      <c r="I26" s="106" t="str">
        <f>IF(OR(G26="",D26="",E26=""),"",G26*(IF(AND(D26="Structure",E26&lt;&gt;""), VLOOKUP(E26,VALIDATIONS!$O$2:$Q$9,3),IF(AND(D26="Building",E26&lt;&gt;""), VLOOKUP(E26,VALIDATIONS!$L$2:$N$10,3)))))</f>
        <v/>
      </c>
      <c r="J26" s="87"/>
    </row>
    <row r="27" spans="1:10" s="88" customFormat="1" x14ac:dyDescent="0.2">
      <c r="A27" s="483"/>
      <c r="B27" s="82"/>
      <c r="C27" s="354"/>
      <c r="D27" s="355"/>
      <c r="E27" s="356"/>
      <c r="F27" s="105" t="str">
        <f>IF(OR(D27="",E27=""),"",IF(D27="Structure", VLOOKUP(E27,VALIDATIONS!$O$2:$Q$9,2,FALSE),IF(D27="Building", VLOOKUP(E27,VALIDATIONS!$L$2:$N$10,2,FALSE))))</f>
        <v/>
      </c>
      <c r="G27" s="83"/>
      <c r="H27" s="354"/>
      <c r="I27" s="106" t="str">
        <f>IF(OR(G27="",D27="",E27=""),"",G27*(IF(AND(D27="Structure",E27&lt;&gt;""), VLOOKUP(E27,VALIDATIONS!$O$2:$Q$9,3),IF(AND(D27="Building",E27&lt;&gt;""), VLOOKUP(E27,VALIDATIONS!$L$2:$N$10,3)))))</f>
        <v/>
      </c>
      <c r="J27" s="87"/>
    </row>
    <row r="28" spans="1:10" s="88" customFormat="1" x14ac:dyDescent="0.2">
      <c r="A28" s="483"/>
      <c r="B28" s="82"/>
      <c r="C28" s="354"/>
      <c r="D28" s="355"/>
      <c r="E28" s="356"/>
      <c r="F28" s="105" t="str">
        <f>IF(OR(D28="",E28=""),"",IF(D28="Structure", VLOOKUP(E28,VALIDATIONS!$O$2:$Q$9,2,FALSE),IF(D28="Building", VLOOKUP(E28,VALIDATIONS!$L$2:$N$10,2,FALSE))))</f>
        <v/>
      </c>
      <c r="G28" s="83"/>
      <c r="H28" s="354"/>
      <c r="I28" s="106" t="str">
        <f>IF(OR(G28="",D28="",E28=""),"",G28*(IF(AND(D28="Structure",E28&lt;&gt;""), VLOOKUP(E28,VALIDATIONS!$O$2:$Q$9,3),IF(AND(D28="Building",E28&lt;&gt;""), VLOOKUP(E28,VALIDATIONS!$L$2:$N$10,3)))))</f>
        <v/>
      </c>
      <c r="J28" s="87"/>
    </row>
    <row r="29" spans="1:10" s="88" customFormat="1" x14ac:dyDescent="0.2">
      <c r="A29" s="483"/>
      <c r="B29" s="82"/>
      <c r="C29" s="354"/>
      <c r="D29" s="355"/>
      <c r="E29" s="356"/>
      <c r="F29" s="105" t="str">
        <f>IF(OR(D29="",E29=""),"",IF(D29="Structure", VLOOKUP(E29,VALIDATIONS!$O$2:$Q$9,2,FALSE),IF(D29="Building", VLOOKUP(E29,VALIDATIONS!$L$2:$N$10,2,FALSE))))</f>
        <v/>
      </c>
      <c r="G29" s="83"/>
      <c r="H29" s="354"/>
      <c r="I29" s="106" t="str">
        <f>IF(OR(G29="",D29="",E29=""),"",G29*(IF(AND(D29="Structure",E29&lt;&gt;""), VLOOKUP(E29,VALIDATIONS!$O$2:$Q$9,3),IF(AND(D29="Building",E29&lt;&gt;""), VLOOKUP(E29,VALIDATIONS!$L$2:$N$10,3)))))</f>
        <v/>
      </c>
      <c r="J29" s="87"/>
    </row>
    <row r="30" spans="1:10" s="88" customFormat="1" x14ac:dyDescent="0.2">
      <c r="A30" s="483"/>
      <c r="B30" s="82"/>
      <c r="C30" s="354"/>
      <c r="D30" s="355"/>
      <c r="E30" s="356"/>
      <c r="F30" s="105" t="str">
        <f>IF(OR(D30="",E30=""),"",IF(D30="Structure", VLOOKUP(E30,VALIDATIONS!$O$2:$Q$9,2,FALSE),IF(D30="Building", VLOOKUP(E30,VALIDATIONS!$L$2:$N$10,2,FALSE))))</f>
        <v/>
      </c>
      <c r="G30" s="83"/>
      <c r="H30" s="354"/>
      <c r="I30" s="106" t="str">
        <f>IF(OR(G30="",D30="",E30=""),"",G30*(IF(AND(D30="Structure",E30&lt;&gt;""), VLOOKUP(E30,VALIDATIONS!$O$2:$Q$9,3),IF(AND(D30="Building",E30&lt;&gt;""), VLOOKUP(E30,VALIDATIONS!$L$2:$N$10,3)))))</f>
        <v/>
      </c>
      <c r="J30" s="87"/>
    </row>
    <row r="31" spans="1:10" s="88" customFormat="1" x14ac:dyDescent="0.2">
      <c r="A31" s="483"/>
      <c r="B31" s="82"/>
      <c r="C31" s="354"/>
      <c r="D31" s="355"/>
      <c r="E31" s="356"/>
      <c r="F31" s="105" t="str">
        <f>IF(OR(D31="",E31=""),"",IF(D31="Structure", VLOOKUP(E31,VALIDATIONS!$O$2:$Q$9,2,FALSE),IF(D31="Building", VLOOKUP(E31,VALIDATIONS!$L$2:$N$10,2,FALSE))))</f>
        <v/>
      </c>
      <c r="G31" s="83"/>
      <c r="H31" s="354"/>
      <c r="I31" s="106" t="str">
        <f>IF(OR(G31="",D31="",E31=""),"",G31*(IF(AND(D31="Structure",E31&lt;&gt;""), VLOOKUP(E31,VALIDATIONS!$O$2:$Q$9,3),IF(AND(D31="Building",E31&lt;&gt;""), VLOOKUP(E31,VALIDATIONS!$L$2:$N$10,3)))))</f>
        <v/>
      </c>
      <c r="J31" s="87"/>
    </row>
    <row r="32" spans="1:10" s="88" customFormat="1" x14ac:dyDescent="0.2">
      <c r="A32" s="483"/>
      <c r="B32" s="82"/>
      <c r="C32" s="354"/>
      <c r="D32" s="355"/>
      <c r="E32" s="356"/>
      <c r="F32" s="105" t="str">
        <f>IF(OR(D32="",E32=""),"",IF(D32="Structure", VLOOKUP(E32,VALIDATIONS!$O$2:$Q$9,2,FALSE),IF(D32="Building", VLOOKUP(E32,VALIDATIONS!$L$2:$N$10,2,FALSE))))</f>
        <v/>
      </c>
      <c r="G32" s="83"/>
      <c r="H32" s="354"/>
      <c r="I32" s="106" t="str">
        <f>IF(OR(G32="",D32="",E32=""),"",G32*(IF(AND(D32="Structure",E32&lt;&gt;""), VLOOKUP(E32,VALIDATIONS!$O$2:$Q$9,3),IF(AND(D32="Building",E32&lt;&gt;""), VLOOKUP(E32,VALIDATIONS!$L$2:$N$10,3)))))</f>
        <v/>
      </c>
      <c r="J32" s="87"/>
    </row>
    <row r="33" spans="1:10" s="88" customFormat="1" x14ac:dyDescent="0.2">
      <c r="A33" s="483"/>
      <c r="B33" s="82"/>
      <c r="C33" s="354"/>
      <c r="D33" s="355"/>
      <c r="E33" s="356"/>
      <c r="F33" s="105" t="str">
        <f>IF(OR(D33="",E33=""),"",IF(D33="Structure", VLOOKUP(E33,VALIDATIONS!$O$2:$Q$9,2,FALSE),IF(D33="Building", VLOOKUP(E33,VALIDATIONS!$L$2:$N$10,2,FALSE))))</f>
        <v/>
      </c>
      <c r="G33" s="83"/>
      <c r="H33" s="354"/>
      <c r="I33" s="106" t="str">
        <f>IF(OR(G33="",D33="",E33=""),"",G33*(IF(AND(D33="Structure",E33&lt;&gt;""), VLOOKUP(E33,VALIDATIONS!$O$2:$Q$9,3),IF(AND(D33="Building",E33&lt;&gt;""), VLOOKUP(E33,VALIDATIONS!$L$2:$N$10,3)))))</f>
        <v/>
      </c>
      <c r="J33" s="87"/>
    </row>
    <row r="34" spans="1:10" s="88" customFormat="1" x14ac:dyDescent="0.2">
      <c r="A34" s="483"/>
      <c r="B34" s="82"/>
      <c r="C34" s="354"/>
      <c r="D34" s="355"/>
      <c r="E34" s="356"/>
      <c r="F34" s="105" t="str">
        <f>IF(OR(D34="",E34=""),"",IF(D34="Structure", VLOOKUP(E34,VALIDATIONS!$O$2:$Q$9,2,FALSE),IF(D34="Building", VLOOKUP(E34,VALIDATIONS!$L$2:$N$10,2,FALSE))))</f>
        <v/>
      </c>
      <c r="G34" s="83"/>
      <c r="H34" s="354"/>
      <c r="I34" s="106" t="str">
        <f>IF(OR(G34="",D34="",E34=""),"",G34*(IF(AND(D34="Structure",E34&lt;&gt;""), VLOOKUP(E34,VALIDATIONS!$O$2:$Q$9,3),IF(AND(D34="Building",E34&lt;&gt;""), VLOOKUP(E34,VALIDATIONS!$L$2:$N$10,3)))))</f>
        <v/>
      </c>
      <c r="J34" s="87"/>
    </row>
    <row r="35" spans="1:10" s="88" customFormat="1" x14ac:dyDescent="0.2">
      <c r="A35" s="483"/>
      <c r="B35" s="82"/>
      <c r="C35" s="354"/>
      <c r="D35" s="355"/>
      <c r="E35" s="356"/>
      <c r="F35" s="105" t="str">
        <f>IF(OR(D35="",E35=""),"",IF(D35="Structure", VLOOKUP(E35,VALIDATIONS!$O$2:$Q$9,2,FALSE),IF(D35="Building", VLOOKUP(E35,VALIDATIONS!$L$2:$N$10,2,FALSE))))</f>
        <v/>
      </c>
      <c r="G35" s="83"/>
      <c r="H35" s="354"/>
      <c r="I35" s="106" t="str">
        <f>IF(OR(G35="",D35="",E35=""),"",G35*(IF(AND(D35="Structure",E35&lt;&gt;""), VLOOKUP(E35,VALIDATIONS!$O$2:$Q$9,3),IF(AND(D35="Building",E35&lt;&gt;""), VLOOKUP(E35,VALIDATIONS!$L$2:$N$10,3)))))</f>
        <v/>
      </c>
      <c r="J35" s="87"/>
    </row>
    <row r="36" spans="1:10" s="88" customFormat="1" x14ac:dyDescent="0.2">
      <c r="A36" s="483"/>
      <c r="B36" s="82"/>
      <c r="C36" s="354"/>
      <c r="D36" s="355"/>
      <c r="E36" s="356"/>
      <c r="F36" s="105" t="str">
        <f>IF(OR(D36="",E36=""),"",IF(D36="Structure", VLOOKUP(E36,VALIDATIONS!$O$2:$Q$9,2,FALSE),IF(D36="Building", VLOOKUP(E36,VALIDATIONS!$L$2:$N$10,2,FALSE))))</f>
        <v/>
      </c>
      <c r="G36" s="83"/>
      <c r="H36" s="354"/>
      <c r="I36" s="106" t="str">
        <f>IF(OR(G36="",D36="",E36=""),"",G36*(IF(AND(D36="Structure",E36&lt;&gt;""), VLOOKUP(E36,VALIDATIONS!$O$2:$Q$9,3),IF(AND(D36="Building",E36&lt;&gt;""), VLOOKUP(E36,VALIDATIONS!$L$2:$N$10,3)))))</f>
        <v/>
      </c>
      <c r="J36" s="87"/>
    </row>
    <row r="37" spans="1:10" s="88" customFormat="1" x14ac:dyDescent="0.2">
      <c r="A37" s="483"/>
      <c r="B37" s="82"/>
      <c r="C37" s="354"/>
      <c r="D37" s="355"/>
      <c r="E37" s="356"/>
      <c r="F37" s="105" t="str">
        <f>IF(OR(D37="",E37=""),"",IF(D37="Structure", VLOOKUP(E37,VALIDATIONS!$O$2:$Q$9,2,FALSE),IF(D37="Building", VLOOKUP(E37,VALIDATIONS!$L$2:$N$10,2,FALSE))))</f>
        <v/>
      </c>
      <c r="G37" s="83"/>
      <c r="H37" s="354"/>
      <c r="I37" s="106" t="str">
        <f>IF(OR(G37="",D37="",E37=""),"",G37*(IF(AND(D37="Structure",E37&lt;&gt;""), VLOOKUP(E37,VALIDATIONS!$O$2:$Q$9,3),IF(AND(D37="Building",E37&lt;&gt;""), VLOOKUP(E37,VALIDATIONS!$L$2:$N$10,3)))))</f>
        <v/>
      </c>
      <c r="J37" s="87"/>
    </row>
    <row r="38" spans="1:10" s="88" customFormat="1" x14ac:dyDescent="0.2">
      <c r="A38" s="483"/>
      <c r="B38" s="82"/>
      <c r="C38" s="354"/>
      <c r="D38" s="355"/>
      <c r="E38" s="356"/>
      <c r="F38" s="105" t="str">
        <f>IF(OR(D38="",E38=""),"",IF(D38="Structure", VLOOKUP(E38,VALIDATIONS!$O$2:$Q$9,2,FALSE),IF(D38="Building", VLOOKUP(E38,VALIDATIONS!$L$2:$N$10,2,FALSE))))</f>
        <v/>
      </c>
      <c r="G38" s="83"/>
      <c r="H38" s="354"/>
      <c r="I38" s="106" t="str">
        <f>IF(OR(G38="",D38="",E38=""),"",G38*(IF(AND(D38="Structure",E38&lt;&gt;""), VLOOKUP(E38,VALIDATIONS!$O$2:$Q$9,3),IF(AND(D38="Building",E38&lt;&gt;""), VLOOKUP(E38,VALIDATIONS!$L$2:$N$10,3)))))</f>
        <v/>
      </c>
      <c r="J38" s="87"/>
    </row>
    <row r="39" spans="1:10" s="88" customFormat="1" x14ac:dyDescent="0.2">
      <c r="A39" s="483"/>
      <c r="B39" s="82"/>
      <c r="C39" s="354"/>
      <c r="D39" s="355"/>
      <c r="E39" s="356"/>
      <c r="F39" s="105" t="str">
        <f>IF(OR(D39="",E39=""),"",IF(D39="Structure", VLOOKUP(E39,VALIDATIONS!$O$2:$Q$9,2,FALSE),IF(D39="Building", VLOOKUP(E39,VALIDATIONS!$L$2:$N$10,2,FALSE))))</f>
        <v/>
      </c>
      <c r="G39" s="91"/>
      <c r="H39" s="354"/>
      <c r="I39" s="106" t="str">
        <f>IF(OR(G39="",D39="",E39=""),"",G39*(IF(AND(D39="Structure",E39&lt;&gt;""), VLOOKUP(E39,VALIDATIONS!$O$2:$Q$9,3),IF(AND(D39="Building",E39&lt;&gt;""), VLOOKUP(E39,VALIDATIONS!$L$2:$N$10,3)))))</f>
        <v/>
      </c>
      <c r="J39" s="87"/>
    </row>
    <row r="40" spans="1:10" s="88" customFormat="1" x14ac:dyDescent="0.2">
      <c r="A40" s="239"/>
      <c r="B40" s="82"/>
      <c r="C40" s="354"/>
      <c r="D40" s="355"/>
      <c r="E40" s="356"/>
      <c r="F40" s="105" t="str">
        <f>IF(OR(D40="",E40=""),"",IF(D40="Structure", VLOOKUP(E40,VALIDATIONS!$O$2:$Q$9,2,FALSE),IF(D40="Building", VLOOKUP(E40,VALIDATIONS!$L$2:$N$10,2,FALSE))))</f>
        <v/>
      </c>
      <c r="G40" s="83"/>
      <c r="H40" s="354"/>
      <c r="I40" s="106" t="str">
        <f>IF(OR(G40="",D40="",E40=""),"",G40*(IF(AND(D40="Structure",E40&lt;&gt;""), VLOOKUP(E40,VALIDATIONS!$O$2:$Q$9,3),IF(AND(D40="Building",E40&lt;&gt;""), VLOOKUP(E40,VALIDATIONS!$L$2:$N$10,3)))))</f>
        <v/>
      </c>
      <c r="J40" s="87"/>
    </row>
    <row r="41" spans="1:10" s="88" customFormat="1" x14ac:dyDescent="0.2">
      <c r="A41" s="239"/>
      <c r="B41" s="82"/>
      <c r="C41" s="354"/>
      <c r="D41" s="355"/>
      <c r="E41" s="356"/>
      <c r="F41" s="105" t="str">
        <f>IF(OR(D41="",E41=""),"",IF(D41="Structure", VLOOKUP(E41,VALIDATIONS!$O$2:$Q$9,2,FALSE),IF(D41="Building", VLOOKUP(E41,VALIDATIONS!$L$2:$N$10,2,FALSE))))</f>
        <v/>
      </c>
      <c r="G41" s="83"/>
      <c r="H41" s="354"/>
      <c r="I41" s="106" t="str">
        <f>IF(OR(G41="",D41="",E41=""),"",G41*(IF(AND(D41="Structure",E41&lt;&gt;""), VLOOKUP(E41,VALIDATIONS!$O$2:$Q$9,3),IF(AND(D41="Building",E41&lt;&gt;""), VLOOKUP(E41,VALIDATIONS!$L$2:$N$10,3)))))</f>
        <v/>
      </c>
      <c r="J41" s="87"/>
    </row>
    <row r="42" spans="1:10" s="88" customFormat="1" x14ac:dyDescent="0.2">
      <c r="A42" s="239"/>
      <c r="B42" s="82"/>
      <c r="C42" s="354"/>
      <c r="D42" s="355"/>
      <c r="E42" s="356"/>
      <c r="F42" s="105" t="str">
        <f>IF(OR(D42="",E42=""),"",IF(D42="Structure", VLOOKUP(E42,VALIDATIONS!$O$2:$Q$9,2,FALSE),IF(D42="Building", VLOOKUP(E42,VALIDATIONS!$L$2:$N$10,2,FALSE))))</f>
        <v/>
      </c>
      <c r="G42" s="83"/>
      <c r="H42" s="354"/>
      <c r="I42" s="106" t="str">
        <f>IF(OR(G42="",D42="",E42=""),"",G42*(IF(AND(D42="Structure",E42&lt;&gt;""), VLOOKUP(E42,VALIDATIONS!$O$2:$Q$9,3),IF(AND(D42="Building",E42&lt;&gt;""), VLOOKUP(E42,VALIDATIONS!$L$2:$N$10,3)))))</f>
        <v/>
      </c>
      <c r="J42" s="87"/>
    </row>
    <row r="43" spans="1:10" s="88" customFormat="1" x14ac:dyDescent="0.2">
      <c r="A43" s="239"/>
      <c r="B43" s="82"/>
      <c r="C43" s="354"/>
      <c r="D43" s="355"/>
      <c r="E43" s="356"/>
      <c r="F43" s="105" t="str">
        <f>IF(OR(D43="",E43=""),"",IF(D43="Structure", VLOOKUP(E43,VALIDATIONS!$O$2:$Q$9,2,FALSE),IF(D43="Building", VLOOKUP(E43,VALIDATIONS!$L$2:$N$10,2,FALSE))))</f>
        <v/>
      </c>
      <c r="G43" s="83"/>
      <c r="H43" s="354"/>
      <c r="I43" s="106" t="str">
        <f>IF(OR(G43="",D43="",E43=""),"",G43*(IF(AND(D43="Structure",E43&lt;&gt;""), VLOOKUP(E43,VALIDATIONS!$O$2:$Q$9,3),IF(AND(D43="Building",E43&lt;&gt;""), VLOOKUP(E43,VALIDATIONS!$L$2:$N$10,3)))))</f>
        <v/>
      </c>
      <c r="J43" s="87"/>
    </row>
    <row r="44" spans="1:10" s="88" customFormat="1" x14ac:dyDescent="0.2">
      <c r="A44" s="239"/>
      <c r="B44" s="82"/>
      <c r="C44" s="354"/>
      <c r="D44" s="355"/>
      <c r="E44" s="356"/>
      <c r="F44" s="105" t="str">
        <f>IF(OR(D44="",E44=""),"",IF(D44="Structure", VLOOKUP(E44,VALIDATIONS!$O$2:$Q$9,2,FALSE),IF(D44="Building", VLOOKUP(E44,VALIDATIONS!$L$2:$N$10,2,FALSE))))</f>
        <v/>
      </c>
      <c r="G44" s="83"/>
      <c r="H44" s="354"/>
      <c r="I44" s="106" t="str">
        <f>IF(OR(G44="",D44="",E44=""),"",G44*(IF(AND(D44="Structure",E44&lt;&gt;""), VLOOKUP(E44,VALIDATIONS!$O$2:$Q$9,3),IF(AND(D44="Building",E44&lt;&gt;""), VLOOKUP(E44,VALIDATIONS!$L$2:$N$10,3)))))</f>
        <v/>
      </c>
      <c r="J44" s="87"/>
    </row>
    <row r="45" spans="1:10" x14ac:dyDescent="0.2">
      <c r="A45" s="239"/>
      <c r="C45" s="354"/>
      <c r="D45" s="355"/>
      <c r="E45" s="356"/>
      <c r="F45" s="105" t="str">
        <f>IF(OR(D45="",E45=""),"",IF(D45="Structure", VLOOKUP(E45,VALIDATIONS!$O$2:$Q$9,2,FALSE),IF(D45="Building", VLOOKUP(E45,VALIDATIONS!$L$2:$N$10,2,FALSE))))</f>
        <v/>
      </c>
      <c r="G45" s="83"/>
      <c r="H45" s="354"/>
      <c r="I45" s="106" t="str">
        <f>IF(OR(G45="",D45="",E45=""),"",G45*(IF(AND(D45="Structure",E45&lt;&gt;""), VLOOKUP(E45,VALIDATIONS!$O$2:$Q$9,3),IF(AND(D45="Building",E45&lt;&gt;""), VLOOKUP(E45,VALIDATIONS!$L$2:$N$10,3)))))</f>
        <v/>
      </c>
    </row>
    <row r="46" spans="1:10" x14ac:dyDescent="0.2">
      <c r="A46" s="239"/>
      <c r="C46" s="354"/>
      <c r="D46" s="355"/>
      <c r="E46" s="356"/>
      <c r="F46" s="105" t="str">
        <f>IF(OR(D46="",E46=""),"",IF(D46="Structure", VLOOKUP(E46,VALIDATIONS!$O$2:$Q$9,2,FALSE),IF(D46="Building", VLOOKUP(E46,VALIDATIONS!$L$2:$N$10,2,FALSE))))</f>
        <v/>
      </c>
      <c r="G46" s="83"/>
      <c r="H46" s="354"/>
      <c r="I46" s="106" t="str">
        <f>IF(OR(G46="",D46="",E46=""),"",G46*(IF(AND(D46="Structure",E46&lt;&gt;""), VLOOKUP(E46,VALIDATIONS!$O$2:$Q$9,3),IF(AND(D46="Building",E46&lt;&gt;""), VLOOKUP(E46,VALIDATIONS!$L$2:$N$10,3)))))</f>
        <v/>
      </c>
    </row>
    <row r="47" spans="1:10" x14ac:dyDescent="0.2">
      <c r="A47" s="239"/>
      <c r="C47" s="354"/>
      <c r="D47" s="355"/>
      <c r="E47" s="356"/>
      <c r="F47" s="105" t="str">
        <f>IF(OR(D47="",E47=""),"",IF(D47="Structure", VLOOKUP(E47,VALIDATIONS!$O$2:$Q$9,2,FALSE),IF(D47="Building", VLOOKUP(E47,VALIDATIONS!$L$2:$N$10,2,FALSE))))</f>
        <v/>
      </c>
      <c r="G47" s="83"/>
      <c r="H47" s="354"/>
      <c r="I47" s="106" t="str">
        <f>IF(OR(G47="",D47="",E47=""),"",G47*(IF(AND(D47="Structure",E47&lt;&gt;""), VLOOKUP(E47,VALIDATIONS!$O$2:$Q$9,3),IF(AND(D47="Building",E47&lt;&gt;""), VLOOKUP(E47,VALIDATIONS!$L$2:$N$10,3)))))</f>
        <v/>
      </c>
    </row>
    <row r="48" spans="1:10" x14ac:dyDescent="0.2">
      <c r="A48" s="239"/>
      <c r="C48" s="354"/>
      <c r="D48" s="355"/>
      <c r="E48" s="356"/>
      <c r="F48" s="105" t="str">
        <f>IF(OR(D48="",E48=""),"",IF(D48="Structure", VLOOKUP(E48,VALIDATIONS!$O$2:$Q$9,2,FALSE),IF(D48="Building", VLOOKUP(E48,VALIDATIONS!$L$2:$N$10,2,FALSE))))</f>
        <v/>
      </c>
      <c r="G48" s="91"/>
      <c r="H48" s="354"/>
      <c r="I48" s="106" t="str">
        <f>IF(OR(G48="",D48="",E48=""),"",G48*(IF(AND(D48="Structure",E48&lt;&gt;""), VLOOKUP(E48,VALIDATIONS!$O$2:$Q$9,3),IF(AND(D48="Building",E48&lt;&gt;""), VLOOKUP(E48,VALIDATIONS!$L$2:$N$10,3)))))</f>
        <v/>
      </c>
    </row>
    <row r="49" spans="1:9" x14ac:dyDescent="0.2">
      <c r="A49" s="239"/>
      <c r="C49" s="354"/>
      <c r="D49" s="355"/>
      <c r="E49" s="356"/>
      <c r="F49" s="105" t="str">
        <f>IF(OR(D49="",E49=""),"",IF(D49="Structure", VLOOKUP(E49,VALIDATIONS!$O$2:$Q$9,2,FALSE),IF(D49="Building", VLOOKUP(E49,VALIDATIONS!$L$2:$N$10,2,FALSE))))</f>
        <v/>
      </c>
      <c r="G49" s="83"/>
      <c r="H49" s="354"/>
      <c r="I49" s="106" t="str">
        <f>IF(OR(G49="",D49="",E49=""),"",G49*(IF(AND(D49="Structure",E49&lt;&gt;""), VLOOKUP(E49,VALIDATIONS!$O$2:$Q$9,3),IF(AND(D49="Building",E49&lt;&gt;""), VLOOKUP(E49,VALIDATIONS!$L$2:$N$10,3)))))</f>
        <v/>
      </c>
    </row>
    <row r="50" spans="1:9" x14ac:dyDescent="0.2">
      <c r="A50" s="239"/>
      <c r="C50" s="354"/>
      <c r="D50" s="355"/>
      <c r="E50" s="356"/>
      <c r="F50" s="105" t="str">
        <f>IF(OR(D50="",E50=""),"",IF(D50="Structure", VLOOKUP(E50,VALIDATIONS!$O$2:$Q$9,2,FALSE),IF(D50="Building", VLOOKUP(E50,VALIDATIONS!$L$2:$N$10,2,FALSE))))</f>
        <v/>
      </c>
      <c r="G50" s="83"/>
      <c r="H50" s="354"/>
      <c r="I50" s="106" t="str">
        <f>IF(OR(G50="",D50="",E50=""),"",G50*(IF(AND(D50="Structure",E50&lt;&gt;""), VLOOKUP(E50,VALIDATIONS!$O$2:$Q$9,3),IF(AND(D50="Building",E50&lt;&gt;""), VLOOKUP(E50,VALIDATIONS!$L$2:$N$10,3)))))</f>
        <v/>
      </c>
    </row>
    <row r="51" spans="1:9" x14ac:dyDescent="0.2">
      <c r="A51" s="239"/>
      <c r="C51" s="354"/>
      <c r="D51" s="355"/>
      <c r="E51" s="356"/>
      <c r="F51" s="105" t="str">
        <f>IF(OR(D51="",E51=""),"",IF(D51="Structure", VLOOKUP(E51,VALIDATIONS!$O$2:$Q$9,2,FALSE),IF(D51="Building", VLOOKUP(E51,VALIDATIONS!$L$2:$N$10,2,FALSE))))</f>
        <v/>
      </c>
      <c r="G51" s="91"/>
      <c r="H51" s="354"/>
      <c r="I51" s="106" t="str">
        <f>IF(OR(G51="",D51="",E51=""),"",G51*(IF(AND(D51="Structure",E51&lt;&gt;""), VLOOKUP(E51,VALIDATIONS!$O$2:$Q$9,3),IF(AND(D51="Building",E51&lt;&gt;""), VLOOKUP(E51,VALIDATIONS!$L$2:$N$10,3)))))</f>
        <v/>
      </c>
    </row>
    <row r="52" spans="1:9" x14ac:dyDescent="0.2">
      <c r="A52" s="239"/>
      <c r="C52" s="354"/>
      <c r="D52" s="355"/>
      <c r="E52" s="356"/>
      <c r="F52" s="105" t="str">
        <f>IF(OR(D52="",E52=""),"",IF(D52="Structure", VLOOKUP(E52,VALIDATIONS!$O$2:$Q$9,2,FALSE),IF(D52="Building", VLOOKUP(E52,VALIDATIONS!$L$2:$N$10,2,FALSE))))</f>
        <v/>
      </c>
      <c r="G52" s="83"/>
      <c r="H52" s="354"/>
      <c r="I52" s="106" t="str">
        <f>IF(OR(G52="",D52="",E52=""),"",G52*(IF(AND(D52="Structure",E52&lt;&gt;""), VLOOKUP(E52,VALIDATIONS!$O$2:$Q$9,3),IF(AND(D52="Building",E52&lt;&gt;""), VLOOKUP(E52,VALIDATIONS!$L$2:$N$10,3)))))</f>
        <v/>
      </c>
    </row>
    <row r="53" spans="1:9" x14ac:dyDescent="0.2">
      <c r="A53" s="239"/>
      <c r="C53" s="354"/>
      <c r="D53" s="355"/>
      <c r="E53" s="356"/>
      <c r="F53" s="105" t="str">
        <f>IF(OR(D53="",E53=""),"",IF(D53="Structure", VLOOKUP(E53,VALIDATIONS!$O$2:$Q$9,2,FALSE),IF(D53="Building", VLOOKUP(E53,VALIDATIONS!$L$2:$N$10,2,FALSE))))</f>
        <v/>
      </c>
      <c r="G53" s="83"/>
      <c r="H53" s="354"/>
      <c r="I53" s="106" t="str">
        <f>IF(OR(G53="",D53="",E53=""),"",G53*(IF(AND(D53="Structure",E53&lt;&gt;""), VLOOKUP(E53,VALIDATIONS!$O$2:$Q$9,3),IF(AND(D53="Building",E53&lt;&gt;""), VLOOKUP(E53,VALIDATIONS!$L$2:$N$10,3)))))</f>
        <v/>
      </c>
    </row>
    <row r="54" spans="1:9" x14ac:dyDescent="0.2">
      <c r="A54" s="239"/>
      <c r="C54" s="354"/>
      <c r="D54" s="355"/>
      <c r="E54" s="356"/>
      <c r="F54" s="105" t="str">
        <f>IF(OR(D54="",E54=""),"",IF(D54="Structure", VLOOKUP(E54,VALIDATIONS!$O$2:$Q$9,2,FALSE),IF(D54="Building", VLOOKUP(E54,VALIDATIONS!$L$2:$N$10,2,FALSE))))</f>
        <v/>
      </c>
      <c r="G54" s="83"/>
      <c r="H54" s="354"/>
      <c r="I54" s="106" t="str">
        <f>IF(OR(G54="",D54="",E54=""),"",G54*(IF(AND(D54="Structure",E54&lt;&gt;""), VLOOKUP(E54,VALIDATIONS!$O$2:$Q$9,3),IF(AND(D54="Building",E54&lt;&gt;""), VLOOKUP(E54,VALIDATIONS!$L$2:$N$10,3)))))</f>
        <v/>
      </c>
    </row>
    <row r="55" spans="1:9" x14ac:dyDescent="0.2">
      <c r="A55" s="239"/>
      <c r="C55" s="354"/>
      <c r="D55" s="355"/>
      <c r="E55" s="356"/>
      <c r="F55" s="105" t="str">
        <f>IF(OR(D55="",E55=""),"",IF(D55="Structure", VLOOKUP(E55,VALIDATIONS!$O$2:$Q$9,2,FALSE),IF(D55="Building", VLOOKUP(E55,VALIDATIONS!$L$2:$N$10,2,FALSE))))</f>
        <v/>
      </c>
      <c r="G55" s="83"/>
      <c r="H55" s="354"/>
      <c r="I55" s="106" t="str">
        <f>IF(OR(G55="",D55="",E55=""),"",G55*(IF(AND(D55="Structure",E55&lt;&gt;""), VLOOKUP(E55,VALIDATIONS!$O$2:$Q$9,3),IF(AND(D55="Building",E55&lt;&gt;""), VLOOKUP(E55,VALIDATIONS!$L$2:$N$10,3)))))</f>
        <v/>
      </c>
    </row>
    <row r="56" spans="1:9" x14ac:dyDescent="0.2">
      <c r="A56" s="239"/>
      <c r="C56" s="354"/>
      <c r="D56" s="355"/>
      <c r="E56" s="356"/>
      <c r="F56" s="105" t="str">
        <f>IF(OR(D56="",E56=""),"",IF(D56="Structure", VLOOKUP(E56,VALIDATIONS!$O$2:$Q$9,2,FALSE),IF(D56="Building", VLOOKUP(E56,VALIDATIONS!$L$2:$N$10,2,FALSE))))</f>
        <v/>
      </c>
      <c r="G56" s="83"/>
      <c r="H56" s="354"/>
      <c r="I56" s="106" t="str">
        <f>IF(OR(G56="",D56="",E56=""),"",G56*(IF(AND(D56="Structure",E56&lt;&gt;""), VLOOKUP(E56,VALIDATIONS!$O$2:$Q$9,3),IF(AND(D56="Building",E56&lt;&gt;""), VLOOKUP(E56,VALIDATIONS!$L$2:$N$10,3)))))</f>
        <v/>
      </c>
    </row>
    <row r="57" spans="1:9" x14ac:dyDescent="0.2">
      <c r="A57" s="239"/>
      <c r="C57" s="354"/>
      <c r="D57" s="355"/>
      <c r="E57" s="356"/>
      <c r="F57" s="105" t="str">
        <f>IF(OR(D57="",E57=""),"",IF(D57="Structure", VLOOKUP(E57,VALIDATIONS!$O$2:$Q$9,2,FALSE),IF(D57="Building", VLOOKUP(E57,VALIDATIONS!$L$2:$N$10,2,FALSE))))</f>
        <v/>
      </c>
      <c r="G57" s="83"/>
      <c r="H57" s="354"/>
      <c r="I57" s="106" t="str">
        <f>IF(OR(G57="",D57="",E57=""),"",G57*(IF(AND(D57="Structure",E57&lt;&gt;""), VLOOKUP(E57,VALIDATIONS!$O$2:$Q$9,3),IF(AND(D57="Building",E57&lt;&gt;""), VLOOKUP(E57,VALIDATIONS!$L$2:$N$10,3)))))</f>
        <v/>
      </c>
    </row>
    <row r="58" spans="1:9" x14ac:dyDescent="0.2">
      <c r="A58" s="239"/>
      <c r="C58" s="354"/>
      <c r="D58" s="355"/>
      <c r="E58" s="356"/>
      <c r="F58" s="105" t="str">
        <f>IF(OR(D58="",E58=""),"",IF(D58="Structure", VLOOKUP(E58,VALIDATIONS!$O$2:$Q$9,2,FALSE),IF(D58="Building", VLOOKUP(E58,VALIDATIONS!$L$2:$N$10,2,FALSE))))</f>
        <v/>
      </c>
      <c r="G58" s="83"/>
      <c r="H58" s="354"/>
      <c r="I58" s="106" t="str">
        <f>IF(OR(G58="",D58="",E58=""),"",G58*(IF(AND(D58="Structure",E58&lt;&gt;""), VLOOKUP(E58,VALIDATIONS!$O$2:$Q$9,3),IF(AND(D58="Building",E58&lt;&gt;""), VLOOKUP(E58,VALIDATIONS!$L$2:$N$10,3)))))</f>
        <v/>
      </c>
    </row>
    <row r="59" spans="1:9" x14ac:dyDescent="0.2">
      <c r="A59" s="239"/>
      <c r="C59" s="354"/>
      <c r="D59" s="355"/>
      <c r="E59" s="356"/>
      <c r="F59" s="105" t="str">
        <f>IF(OR(D59="",E59=""),"",IF(D59="Structure", VLOOKUP(E59,VALIDATIONS!$O$2:$Q$9,2,FALSE),IF(D59="Building", VLOOKUP(E59,VALIDATIONS!$L$2:$N$10,2,FALSE))))</f>
        <v/>
      </c>
      <c r="G59" s="83"/>
      <c r="H59" s="354"/>
      <c r="I59" s="106" t="str">
        <f>IF(OR(G59="",D59="",E59=""),"",G59*(IF(AND(D59="Structure",E59&lt;&gt;""), VLOOKUP(E59,VALIDATIONS!$O$2:$Q$9,3),IF(AND(D59="Building",E59&lt;&gt;""), VLOOKUP(E59,VALIDATIONS!$L$2:$N$10,3)))))</f>
        <v/>
      </c>
    </row>
    <row r="60" spans="1:9" x14ac:dyDescent="0.2">
      <c r="A60" s="239"/>
      <c r="C60" s="354"/>
      <c r="D60" s="355"/>
      <c r="E60" s="356"/>
      <c r="F60" s="105" t="str">
        <f>IF(OR(D60="",E60=""),"",IF(D60="Structure", VLOOKUP(E60,VALIDATIONS!$O$2:$Q$9,2,FALSE),IF(D60="Building", VLOOKUP(E60,VALIDATIONS!$L$2:$N$10,2,FALSE))))</f>
        <v/>
      </c>
      <c r="G60" s="83"/>
      <c r="H60" s="354"/>
      <c r="I60" s="106" t="str">
        <f>IF(OR(G60="",D60="",E60=""),"",G60*(IF(AND(D60="Structure",E60&lt;&gt;""), VLOOKUP(E60,VALIDATIONS!$O$2:$Q$9,3),IF(AND(D60="Building",E60&lt;&gt;""), VLOOKUP(E60,VALIDATIONS!$L$2:$N$10,3)))))</f>
        <v/>
      </c>
    </row>
    <row r="61" spans="1:9" x14ac:dyDescent="0.2">
      <c r="A61" s="239"/>
      <c r="C61" s="354"/>
      <c r="D61" s="355"/>
      <c r="E61" s="356"/>
      <c r="F61" s="105" t="str">
        <f>IF(OR(D61="",E61=""),"",IF(D61="Structure", VLOOKUP(E61,VALIDATIONS!$O$2:$Q$9,2,FALSE),IF(D61="Building", VLOOKUP(E61,VALIDATIONS!$L$2:$N$10,2,FALSE))))</f>
        <v/>
      </c>
      <c r="G61" s="83"/>
      <c r="H61" s="354"/>
      <c r="I61" s="106" t="str">
        <f>IF(OR(G61="",D61="",E61=""),"",G61*(IF(AND(D61="Structure",E61&lt;&gt;""), VLOOKUP(E61,VALIDATIONS!$O$2:$Q$9,3),IF(AND(D61="Building",E61&lt;&gt;""), VLOOKUP(E61,VALIDATIONS!$L$2:$N$10,3)))))</f>
        <v/>
      </c>
    </row>
    <row r="62" spans="1:9" x14ac:dyDescent="0.2">
      <c r="A62" s="239"/>
      <c r="C62" s="354"/>
      <c r="D62" s="355"/>
      <c r="E62" s="356"/>
      <c r="F62" s="105" t="str">
        <f>IF(OR(D62="",E62=""),"",IF(D62="Structure", VLOOKUP(E62,VALIDATIONS!$O$2:$Q$9,2,FALSE),IF(D62="Building", VLOOKUP(E62,VALIDATIONS!$L$2:$N$10,2,FALSE))))</f>
        <v/>
      </c>
      <c r="G62" s="83"/>
      <c r="H62" s="354"/>
      <c r="I62" s="106" t="str">
        <f>IF(OR(G62="",D62="",E62=""),"",G62*(IF(AND(D62="Structure",E62&lt;&gt;""), VLOOKUP(E62,VALIDATIONS!$O$2:$Q$9,3),IF(AND(D62="Building",E62&lt;&gt;""), VLOOKUP(E62,VALIDATIONS!$L$2:$N$10,3)))))</f>
        <v/>
      </c>
    </row>
    <row r="63" spans="1:9" x14ac:dyDescent="0.2">
      <c r="A63" s="239"/>
      <c r="C63" s="354"/>
      <c r="D63" s="355"/>
      <c r="E63" s="356"/>
      <c r="F63" s="105" t="str">
        <f>IF(OR(D63="",E63=""),"",IF(D63="Structure", VLOOKUP(E63,VALIDATIONS!$O$2:$Q$9,2,FALSE),IF(D63="Building", VLOOKUP(E63,VALIDATIONS!$L$2:$N$10,2,FALSE))))</f>
        <v/>
      </c>
      <c r="G63" s="83"/>
      <c r="H63" s="354"/>
      <c r="I63" s="106" t="str">
        <f>IF(OR(G63="",D63="",E63=""),"",G63*(IF(AND(D63="Structure",E63&lt;&gt;""), VLOOKUP(E63,VALIDATIONS!$O$2:$Q$9,3),IF(AND(D63="Building",E63&lt;&gt;""), VLOOKUP(E63,VALIDATIONS!$L$2:$N$10,3)))))</f>
        <v/>
      </c>
    </row>
    <row r="64" spans="1:9" x14ac:dyDescent="0.2">
      <c r="A64" s="239"/>
      <c r="C64" s="354"/>
      <c r="D64" s="355"/>
      <c r="E64" s="356"/>
      <c r="F64" s="105" t="str">
        <f>IF(OR(D64="",E64=""),"",IF(D64="Structure", VLOOKUP(E64,VALIDATIONS!$O$2:$Q$9,2,FALSE),IF(D64="Building", VLOOKUP(E64,VALIDATIONS!$L$2:$N$10,2,FALSE))))</f>
        <v/>
      </c>
      <c r="G64" s="83"/>
      <c r="H64" s="354"/>
      <c r="I64" s="106" t="str">
        <f>IF(OR(G64="",D64="",E64=""),"",G64*(IF(AND(D64="Structure",E64&lt;&gt;""), VLOOKUP(E64,VALIDATIONS!$O$2:$Q$9,3),IF(AND(D64="Building",E64&lt;&gt;""), VLOOKUP(E64,VALIDATIONS!$L$2:$N$10,3)))))</f>
        <v/>
      </c>
    </row>
    <row r="65" spans="1:9" x14ac:dyDescent="0.2">
      <c r="A65" s="239"/>
      <c r="C65" s="354"/>
      <c r="D65" s="355"/>
      <c r="E65" s="356"/>
      <c r="F65" s="105" t="str">
        <f>IF(OR(D65="",E65=""),"",IF(D65="Structure", VLOOKUP(E65,VALIDATIONS!$O$2:$Q$9,2,FALSE),IF(D65="Building", VLOOKUP(E65,VALIDATIONS!$L$2:$N$10,2,FALSE))))</f>
        <v/>
      </c>
      <c r="G65" s="83"/>
      <c r="H65" s="354"/>
      <c r="I65" s="106" t="str">
        <f>IF(OR(G65="",D65="",E65=""),"",G65*(IF(AND(D65="Structure",E65&lt;&gt;""), VLOOKUP(E65,VALIDATIONS!$O$2:$Q$9,3),IF(AND(D65="Building",E65&lt;&gt;""), VLOOKUP(E65,VALIDATIONS!$L$2:$N$10,3)))))</f>
        <v/>
      </c>
    </row>
    <row r="66" spans="1:9" x14ac:dyDescent="0.2">
      <c r="A66" s="239"/>
      <c r="C66" s="354"/>
      <c r="D66" s="355"/>
      <c r="E66" s="356"/>
      <c r="F66" s="105" t="str">
        <f>IF(OR(D66="",E66=""),"",IF(D66="Structure", VLOOKUP(E66,VALIDATIONS!$O$2:$Q$9,2,FALSE),IF(D66="Building", VLOOKUP(E66,VALIDATIONS!$L$2:$N$10,2,FALSE))))</f>
        <v/>
      </c>
      <c r="G66" s="83"/>
      <c r="H66" s="354"/>
      <c r="I66" s="106" t="str">
        <f>IF(OR(G66="",D66="",E66=""),"",G66*(IF(AND(D66="Structure",E66&lt;&gt;""), VLOOKUP(E66,VALIDATIONS!$O$2:$Q$9,3),IF(AND(D66="Building",E66&lt;&gt;""), VLOOKUP(E66,VALIDATIONS!$L$2:$N$10,3)))))</f>
        <v/>
      </c>
    </row>
    <row r="67" spans="1:9" x14ac:dyDescent="0.2">
      <c r="A67" s="239"/>
      <c r="C67" s="354"/>
      <c r="D67" s="355"/>
      <c r="E67" s="356"/>
      <c r="F67" s="105" t="str">
        <f>IF(OR(D67="",E67=""),"",IF(D67="Structure", VLOOKUP(E67,VALIDATIONS!$O$2:$Q$9,2,FALSE),IF(D67="Building", VLOOKUP(E67,VALIDATIONS!$L$2:$N$10,2,FALSE))))</f>
        <v/>
      </c>
      <c r="G67" s="83"/>
      <c r="H67" s="354"/>
      <c r="I67" s="106" t="str">
        <f>IF(OR(G67="",D67="",E67=""),"",G67*(IF(AND(D67="Structure",E67&lt;&gt;""), VLOOKUP(E67,VALIDATIONS!$O$2:$Q$9,3),IF(AND(D67="Building",E67&lt;&gt;""), VLOOKUP(E67,VALIDATIONS!$L$2:$N$10,3)))))</f>
        <v/>
      </c>
    </row>
    <row r="68" spans="1:9" x14ac:dyDescent="0.2">
      <c r="A68" s="239"/>
      <c r="C68" s="354"/>
      <c r="D68" s="355"/>
      <c r="E68" s="356"/>
      <c r="F68" s="105" t="str">
        <f>IF(OR(D68="",E68=""),"",IF(D68="Structure", VLOOKUP(E68,VALIDATIONS!$O$2:$Q$9,2,FALSE),IF(D68="Building", VLOOKUP(E68,VALIDATIONS!$L$2:$N$10,2,FALSE))))</f>
        <v/>
      </c>
      <c r="G68" s="83"/>
      <c r="H68" s="354"/>
      <c r="I68" s="106" t="str">
        <f>IF(OR(G68="",D68="",E68=""),"",G68*(IF(AND(D68="Structure",E68&lt;&gt;""), VLOOKUP(E68,VALIDATIONS!$O$2:$Q$9,3),IF(AND(D68="Building",E68&lt;&gt;""), VLOOKUP(E68,VALIDATIONS!$L$2:$N$10,3)))))</f>
        <v/>
      </c>
    </row>
    <row r="69" spans="1:9" x14ac:dyDescent="0.2">
      <c r="A69" s="239"/>
      <c r="C69" s="354"/>
      <c r="D69" s="355"/>
      <c r="E69" s="356"/>
      <c r="F69" s="105" t="str">
        <f>IF(OR(D69="",E69=""),"",IF(D69="Structure", VLOOKUP(E69,VALIDATIONS!$O$2:$Q$9,2,FALSE),IF(D69="Building", VLOOKUP(E69,VALIDATIONS!$L$2:$N$10,2,FALSE))))</f>
        <v/>
      </c>
      <c r="G69" s="91"/>
      <c r="H69" s="354"/>
      <c r="I69" s="106" t="str">
        <f>IF(OR(G69="",D69="",E69=""),"",G69*(IF(AND(D69="Structure",E69&lt;&gt;""), VLOOKUP(E69,VALIDATIONS!$O$2:$Q$9,3),IF(AND(D69="Building",E69&lt;&gt;""), VLOOKUP(E69,VALIDATIONS!$L$2:$N$10,3)))))</f>
        <v/>
      </c>
    </row>
    <row r="70" spans="1:9" x14ac:dyDescent="0.2">
      <c r="A70" s="239"/>
      <c r="C70" s="354"/>
      <c r="D70" s="355"/>
      <c r="E70" s="356"/>
      <c r="F70" s="105" t="str">
        <f>IF(OR(D70="",E70=""),"",IF(D70="Structure", VLOOKUP(E70,VALIDATIONS!$O$2:$Q$9,2,FALSE),IF(D70="Building", VLOOKUP(E70,VALIDATIONS!$L$2:$N$10,2,FALSE))))</f>
        <v/>
      </c>
      <c r="G70" s="83"/>
      <c r="H70" s="354"/>
      <c r="I70" s="106" t="str">
        <f>IF(OR(G70="",D70="",E70=""),"",G70*(IF(AND(D70="Structure",E70&lt;&gt;""), VLOOKUP(E70,VALIDATIONS!$O$2:$Q$9,3),IF(AND(D70="Building",E70&lt;&gt;""), VLOOKUP(E70,VALIDATIONS!$L$2:$N$10,3)))))</f>
        <v/>
      </c>
    </row>
    <row r="71" spans="1:9" x14ac:dyDescent="0.2">
      <c r="A71" s="239"/>
      <c r="C71" s="354"/>
      <c r="D71" s="355"/>
      <c r="E71" s="356"/>
      <c r="F71" s="105" t="str">
        <f>IF(OR(D71="",E71=""),"",IF(D71="Structure", VLOOKUP(E71,VALIDATIONS!$O$2:$Q$9,2,FALSE),IF(D71="Building", VLOOKUP(E71,VALIDATIONS!$L$2:$N$10,2,FALSE))))</f>
        <v/>
      </c>
      <c r="G71" s="83"/>
      <c r="H71" s="354"/>
      <c r="I71" s="106" t="str">
        <f>IF(OR(G71="",D71="",E71=""),"",G71*(IF(AND(D71="Structure",E71&lt;&gt;""), VLOOKUP(E71,VALIDATIONS!$O$2:$Q$9,3),IF(AND(D71="Building",E71&lt;&gt;""), VLOOKUP(E71,VALIDATIONS!$L$2:$N$10,3)))))</f>
        <v/>
      </c>
    </row>
    <row r="72" spans="1:9" x14ac:dyDescent="0.2">
      <c r="A72" s="239"/>
      <c r="C72" s="354"/>
      <c r="D72" s="355"/>
      <c r="E72" s="356"/>
      <c r="F72" s="105" t="str">
        <f>IF(OR(D72="",E72=""),"",IF(D72="Structure", VLOOKUP(E72,VALIDATIONS!$O$2:$Q$9,2,FALSE),IF(D72="Building", VLOOKUP(E72,VALIDATIONS!$L$2:$N$10,2,FALSE))))</f>
        <v/>
      </c>
      <c r="G72" s="83"/>
      <c r="H72" s="354"/>
      <c r="I72" s="106" t="str">
        <f>IF(OR(G72="",D72="",E72=""),"",G72*(IF(AND(D72="Structure",E72&lt;&gt;""), VLOOKUP(E72,VALIDATIONS!$O$2:$Q$9,3),IF(AND(D72="Building",E72&lt;&gt;""), VLOOKUP(E72,VALIDATIONS!$L$2:$N$10,3)))))</f>
        <v/>
      </c>
    </row>
    <row r="73" spans="1:9" x14ac:dyDescent="0.2">
      <c r="A73" s="239"/>
      <c r="C73" s="354"/>
      <c r="D73" s="355"/>
      <c r="E73" s="356"/>
      <c r="F73" s="105" t="str">
        <f>IF(OR(D73="",E73=""),"",IF(D73="Structure", VLOOKUP(E73,VALIDATIONS!$O$2:$Q$9,2,FALSE),IF(D73="Building", VLOOKUP(E73,VALIDATIONS!$L$2:$N$10,2,FALSE))))</f>
        <v/>
      </c>
      <c r="G73" s="83"/>
      <c r="H73" s="354"/>
      <c r="I73" s="106" t="str">
        <f>IF(OR(G73="",D73="",E73=""),"",G73*(IF(AND(D73="Structure",E73&lt;&gt;""), VLOOKUP(E73,VALIDATIONS!$O$2:$Q$9,3),IF(AND(D73="Building",E73&lt;&gt;""), VLOOKUP(E73,VALIDATIONS!$L$2:$N$10,3)))))</f>
        <v/>
      </c>
    </row>
    <row r="74" spans="1:9" x14ac:dyDescent="0.2">
      <c r="A74" s="239"/>
      <c r="C74" s="354"/>
      <c r="D74" s="355"/>
      <c r="E74" s="356"/>
      <c r="F74" s="105" t="str">
        <f>IF(OR(D74="",E74=""),"",IF(D74="Structure", VLOOKUP(E74,VALIDATIONS!$O$2:$Q$9,2,FALSE),IF(D74="Building", VLOOKUP(E74,VALIDATIONS!$L$2:$N$10,2,FALSE))))</f>
        <v/>
      </c>
      <c r="G74" s="91"/>
      <c r="H74" s="354"/>
      <c r="I74" s="106" t="str">
        <f>IF(OR(G74="",D74="",E74=""),"",G74*(IF(AND(D74="Structure",E74&lt;&gt;""), VLOOKUP(E74,VALIDATIONS!$O$2:$Q$9,3),IF(AND(D74="Building",E74&lt;&gt;""), VLOOKUP(E74,VALIDATIONS!$L$2:$N$10,3)))))</f>
        <v/>
      </c>
    </row>
    <row r="75" spans="1:9" x14ac:dyDescent="0.2">
      <c r="A75" s="239"/>
      <c r="C75" s="354"/>
      <c r="D75" s="355"/>
      <c r="E75" s="356"/>
      <c r="F75" s="105" t="str">
        <f>IF(OR(D75="",E75=""),"",IF(D75="Structure", VLOOKUP(E75,VALIDATIONS!$O$2:$Q$9,2,FALSE),IF(D75="Building", VLOOKUP(E75,VALIDATIONS!$L$2:$N$10,2,FALSE))))</f>
        <v/>
      </c>
      <c r="G75" s="83"/>
      <c r="H75" s="354"/>
      <c r="I75" s="106" t="str">
        <f>IF(OR(G75="",D75="",E75=""),"",G75*(IF(AND(D75="Structure",E75&lt;&gt;""), VLOOKUP(E75,VALIDATIONS!$O$2:$Q$9,3),IF(AND(D75="Building",E75&lt;&gt;""), VLOOKUP(E75,VALIDATIONS!$L$2:$N$10,3)))))</f>
        <v/>
      </c>
    </row>
    <row r="76" spans="1:9" x14ac:dyDescent="0.2">
      <c r="A76" s="239"/>
      <c r="C76" s="354"/>
      <c r="D76" s="355"/>
      <c r="E76" s="356"/>
      <c r="F76" s="105" t="str">
        <f>IF(OR(D76="",E76=""),"",IF(D76="Structure", VLOOKUP(E76,VALIDATIONS!$O$2:$Q$9,2,FALSE),IF(D76="Building", VLOOKUP(E76,VALIDATIONS!$L$2:$N$10,2,FALSE))))</f>
        <v/>
      </c>
      <c r="G76" s="83"/>
      <c r="H76" s="354"/>
      <c r="I76" s="106" t="str">
        <f>IF(OR(G76="",D76="",E76=""),"",G76*(IF(AND(D76="Structure",E76&lt;&gt;""), VLOOKUP(E76,VALIDATIONS!$O$2:$Q$9,3),IF(AND(D76="Building",E76&lt;&gt;""), VLOOKUP(E76,VALIDATIONS!$L$2:$N$10,3)))))</f>
        <v/>
      </c>
    </row>
    <row r="77" spans="1:9" x14ac:dyDescent="0.2">
      <c r="A77" s="239"/>
      <c r="C77" s="354"/>
      <c r="D77" s="355"/>
      <c r="E77" s="356"/>
      <c r="F77" s="105" t="str">
        <f>IF(OR(D77="",E77=""),"",IF(D77="Structure", VLOOKUP(E77,VALIDATIONS!$O$2:$Q$9,2,FALSE),IF(D77="Building", VLOOKUP(E77,VALIDATIONS!$L$2:$N$10,2,FALSE))))</f>
        <v/>
      </c>
      <c r="G77" s="83"/>
      <c r="H77" s="354"/>
      <c r="I77" s="106" t="str">
        <f>IF(OR(G77="",D77="",E77=""),"",G77*(IF(AND(D77="Structure",E77&lt;&gt;""), VLOOKUP(E77,VALIDATIONS!$O$2:$Q$9,3),IF(AND(D77="Building",E77&lt;&gt;""), VLOOKUP(E77,VALIDATIONS!$L$2:$N$10,3)))))</f>
        <v/>
      </c>
    </row>
    <row r="78" spans="1:9" x14ac:dyDescent="0.2">
      <c r="A78" s="239"/>
      <c r="C78" s="354"/>
      <c r="D78" s="355"/>
      <c r="E78" s="356"/>
      <c r="F78" s="105" t="str">
        <f>IF(OR(D78="",E78=""),"",IF(D78="Structure", VLOOKUP(E78,VALIDATIONS!$O$2:$Q$9,2,FALSE),IF(D78="Building", VLOOKUP(E78,VALIDATIONS!$L$2:$N$10,2,FALSE))))</f>
        <v/>
      </c>
      <c r="G78" s="83"/>
      <c r="H78" s="354"/>
      <c r="I78" s="106" t="str">
        <f>IF(OR(G78="",D78="",E78=""),"",G78*(IF(AND(D78="Structure",E78&lt;&gt;""), VLOOKUP(E78,VALIDATIONS!$O$2:$Q$9,3),IF(AND(D78="Building",E78&lt;&gt;""), VLOOKUP(E78,VALIDATIONS!$L$2:$N$10,3)))))</f>
        <v/>
      </c>
    </row>
    <row r="79" spans="1:9" x14ac:dyDescent="0.2">
      <c r="A79" s="239"/>
      <c r="C79" s="354"/>
      <c r="D79" s="355"/>
      <c r="E79" s="356"/>
      <c r="F79" s="105" t="str">
        <f>IF(OR(D79="",E79=""),"",IF(D79="Structure", VLOOKUP(E79,VALIDATIONS!$O$2:$Q$9,2,FALSE),IF(D79="Building", VLOOKUP(E79,VALIDATIONS!$L$2:$N$10,2,FALSE))))</f>
        <v/>
      </c>
      <c r="G79" s="83"/>
      <c r="H79" s="354"/>
      <c r="I79" s="106" t="str">
        <f>IF(OR(G79="",D79="",E79=""),"",G79*(IF(AND(D79="Structure",E79&lt;&gt;""), VLOOKUP(E79,VALIDATIONS!$O$2:$Q$9,3),IF(AND(D79="Building",E79&lt;&gt;""), VLOOKUP(E79,VALIDATIONS!$L$2:$N$10,3)))))</f>
        <v/>
      </c>
    </row>
    <row r="80" spans="1:9" x14ac:dyDescent="0.2">
      <c r="A80" s="239"/>
      <c r="C80" s="354"/>
      <c r="D80" s="355"/>
      <c r="E80" s="356"/>
      <c r="F80" s="105" t="str">
        <f>IF(OR(D80="",E80=""),"",IF(D80="Structure", VLOOKUP(E80,VALIDATIONS!$O$2:$Q$9,2,FALSE),IF(D80="Building", VLOOKUP(E80,VALIDATIONS!$L$2:$N$10,2,FALSE))))</f>
        <v/>
      </c>
      <c r="G80" s="83"/>
      <c r="H80" s="354"/>
      <c r="I80" s="106" t="str">
        <f>IF(OR(G80="",D80="",E80=""),"",G80*(IF(AND(D80="Structure",E80&lt;&gt;""), VLOOKUP(E80,VALIDATIONS!$O$2:$Q$9,3),IF(AND(D80="Building",E80&lt;&gt;""), VLOOKUP(E80,VALIDATIONS!$L$2:$N$10,3)))))</f>
        <v/>
      </c>
    </row>
    <row r="81" spans="1:10" x14ac:dyDescent="0.2">
      <c r="A81" s="239"/>
      <c r="C81" s="354"/>
      <c r="D81" s="355"/>
      <c r="E81" s="356"/>
      <c r="F81" s="105" t="str">
        <f>IF(OR(D81="",E81=""),"",IF(D81="Structure", VLOOKUP(E81,VALIDATIONS!$O$2:$Q$9,2,FALSE),IF(D81="Building", VLOOKUP(E81,VALIDATIONS!$L$2:$N$10,2,FALSE))))</f>
        <v/>
      </c>
      <c r="G81" s="83"/>
      <c r="H81" s="354"/>
      <c r="I81" s="106" t="str">
        <f>IF(OR(G81="",D81="",E81=""),"",G81*(IF(AND(D81="Structure",E81&lt;&gt;""), VLOOKUP(E81,VALIDATIONS!$O$2:$Q$9,3),IF(AND(D81="Building",E81&lt;&gt;""), VLOOKUP(E81,VALIDATIONS!$L$2:$N$10,3)))))</f>
        <v/>
      </c>
    </row>
    <row r="82" spans="1:10" x14ac:dyDescent="0.2">
      <c r="A82" s="239"/>
      <c r="C82" s="354"/>
      <c r="D82" s="355"/>
      <c r="E82" s="356"/>
      <c r="F82" s="105" t="str">
        <f>IF(OR(D82="",E82=""),"",IF(D82="Structure", VLOOKUP(E82,VALIDATIONS!$O$2:$Q$9,2,FALSE),IF(D82="Building", VLOOKUP(E82,VALIDATIONS!$L$2:$N$10,2,FALSE))))</f>
        <v/>
      </c>
      <c r="G82" s="83"/>
      <c r="H82" s="354"/>
      <c r="I82" s="106" t="str">
        <f>IF(OR(G82="",D82="",E82=""),"",G82*(IF(AND(D82="Structure",E82&lt;&gt;""), VLOOKUP(E82,VALIDATIONS!$O$2:$Q$9,3),IF(AND(D82="Building",E82&lt;&gt;""), VLOOKUP(E82,VALIDATIONS!$L$2:$N$10,3)))))</f>
        <v/>
      </c>
    </row>
    <row r="83" spans="1:10" x14ac:dyDescent="0.2">
      <c r="A83" s="239"/>
      <c r="C83" s="354"/>
      <c r="D83" s="355"/>
      <c r="E83" s="356"/>
      <c r="F83" s="105" t="str">
        <f>IF(OR(D83="",E83=""),"",IF(D83="Structure", VLOOKUP(E83,VALIDATIONS!$O$2:$Q$9,2,FALSE),IF(D83="Building", VLOOKUP(E83,VALIDATIONS!$L$2:$N$10,2,FALSE))))</f>
        <v/>
      </c>
      <c r="G83" s="83"/>
      <c r="H83" s="354"/>
      <c r="I83" s="106" t="str">
        <f>IF(OR(G83="",D83="",E83=""),"",G83*(IF(AND(D83="Structure",E83&lt;&gt;""), VLOOKUP(E83,VALIDATIONS!$O$2:$Q$9,3),IF(AND(D83="Building",E83&lt;&gt;""), VLOOKUP(E83,VALIDATIONS!$L$2:$N$10,3)))))</f>
        <v/>
      </c>
    </row>
    <row r="84" spans="1:10" s="93" customFormat="1" x14ac:dyDescent="0.2">
      <c r="A84" s="239"/>
      <c r="B84" s="82"/>
      <c r="C84" s="354"/>
      <c r="D84" s="355"/>
      <c r="E84" s="356"/>
      <c r="F84" s="105" t="str">
        <f>IF(OR(D84="",E84=""),"",IF(D84="Structure", VLOOKUP(E84,VALIDATIONS!$O$2:$Q$9,2,FALSE),IF(D84="Building", VLOOKUP(E84,VALIDATIONS!$L$2:$N$10,2,FALSE))))</f>
        <v/>
      </c>
      <c r="G84" s="83"/>
      <c r="H84" s="354"/>
      <c r="I84" s="106" t="str">
        <f>IF(OR(G84="",D84="",E84=""),"",G84*(IF(AND(D84="Structure",E84&lt;&gt;""), VLOOKUP(E84,VALIDATIONS!$O$2:$Q$9,3),IF(AND(D84="Building",E84&lt;&gt;""), VLOOKUP(E84,VALIDATIONS!$L$2:$N$10,3)))))</f>
        <v/>
      </c>
      <c r="J84" s="82"/>
    </row>
    <row r="85" spans="1:10" x14ac:dyDescent="0.2">
      <c r="A85" s="239"/>
      <c r="C85" s="354"/>
      <c r="D85" s="355"/>
      <c r="E85" s="356"/>
      <c r="F85" s="105" t="str">
        <f>IF(OR(D85="",E85=""),"",IF(D85="Structure", VLOOKUP(E85,VALIDATIONS!$O$2:$Q$9,2,FALSE),IF(D85="Building", VLOOKUP(E85,VALIDATIONS!$L$2:$N$10,2,FALSE))))</f>
        <v/>
      </c>
      <c r="G85" s="83"/>
      <c r="H85" s="354"/>
      <c r="I85" s="106" t="str">
        <f>IF(OR(G85="",D85="",E85=""),"",G85*(IF(AND(D85="Structure",E85&lt;&gt;""), VLOOKUP(E85,VALIDATIONS!$O$2:$Q$9,3),IF(AND(D85="Building",E85&lt;&gt;""), VLOOKUP(E85,VALIDATIONS!$L$2:$N$10,3)))))</f>
        <v/>
      </c>
    </row>
    <row r="86" spans="1:10" x14ac:dyDescent="0.2">
      <c r="A86" s="239"/>
      <c r="C86" s="354"/>
      <c r="D86" s="355"/>
      <c r="E86" s="356"/>
      <c r="F86" s="105" t="str">
        <f>IF(OR(D86="",E86=""),"",IF(D86="Structure", VLOOKUP(E86,VALIDATIONS!$O$2:$Q$9,2,FALSE),IF(D86="Building", VLOOKUP(E86,VALIDATIONS!$L$2:$N$10,2,FALSE))))</f>
        <v/>
      </c>
      <c r="G86" s="83"/>
      <c r="H86" s="354"/>
      <c r="I86" s="106" t="str">
        <f>IF(OR(G86="",D86="",E86=""),"",G86*(IF(AND(D86="Structure",E86&lt;&gt;""), VLOOKUP(E86,VALIDATIONS!$O$2:$Q$9,3),IF(AND(D86="Building",E86&lt;&gt;""), VLOOKUP(E86,VALIDATIONS!$L$2:$N$10,3)))))</f>
        <v/>
      </c>
    </row>
    <row r="87" spans="1:10" x14ac:dyDescent="0.2">
      <c r="A87" s="239"/>
      <c r="C87" s="354"/>
      <c r="D87" s="355"/>
      <c r="E87" s="356"/>
      <c r="F87" s="105" t="str">
        <f>IF(OR(D87="",E87=""),"",IF(D87="Structure", VLOOKUP(E87,VALIDATIONS!$O$2:$Q$9,2,FALSE),IF(D87="Building", VLOOKUP(E87,VALIDATIONS!$L$2:$N$10,2,FALSE))))</f>
        <v/>
      </c>
      <c r="G87" s="83"/>
      <c r="H87" s="354"/>
      <c r="I87" s="106" t="str">
        <f>IF(OR(G87="",D87="",E87=""),"",G87*(IF(AND(D87="Structure",E87&lt;&gt;""), VLOOKUP(E87,VALIDATIONS!$O$2:$Q$9,3),IF(AND(D87="Building",E87&lt;&gt;""), VLOOKUP(E87,VALIDATIONS!$L$2:$N$10,3)))))</f>
        <v/>
      </c>
    </row>
    <row r="88" spans="1:10" x14ac:dyDescent="0.2">
      <c r="A88" s="239"/>
      <c r="C88" s="354"/>
      <c r="D88" s="355"/>
      <c r="E88" s="356"/>
      <c r="F88" s="105" t="str">
        <f>IF(OR(D88="",E88=""),"",IF(D88="Structure", VLOOKUP(E88,VALIDATIONS!$O$2:$Q$9,2,FALSE),IF(D88="Building", VLOOKUP(E88,VALIDATIONS!$L$2:$N$10,2,FALSE))))</f>
        <v/>
      </c>
      <c r="G88" s="83"/>
      <c r="H88" s="354"/>
      <c r="I88" s="106" t="str">
        <f>IF(OR(G88="",D88="",E88=""),"",G88*(IF(AND(D88="Structure",E88&lt;&gt;""), VLOOKUP(E88,VALIDATIONS!$O$2:$Q$9,3),IF(AND(D88="Building",E88&lt;&gt;""), VLOOKUP(E88,VALIDATIONS!$L$2:$N$10,3)))))</f>
        <v/>
      </c>
    </row>
    <row r="89" spans="1:10" x14ac:dyDescent="0.2">
      <c r="A89" s="239"/>
      <c r="C89" s="354"/>
      <c r="D89" s="355"/>
      <c r="E89" s="356"/>
      <c r="F89" s="105" t="str">
        <f>IF(OR(D89="",E89=""),"",IF(D89="Structure", VLOOKUP(E89,VALIDATIONS!$O$2:$Q$9,2,FALSE),IF(D89="Building", VLOOKUP(E89,VALIDATIONS!$L$2:$N$10,2,FALSE))))</f>
        <v/>
      </c>
      <c r="G89" s="83"/>
      <c r="H89" s="354"/>
      <c r="I89" s="106" t="str">
        <f>IF(OR(G89="",D89="",E89=""),"",G89*(IF(AND(D89="Structure",E89&lt;&gt;""), VLOOKUP(E89,VALIDATIONS!$O$2:$Q$9,3),IF(AND(D89="Building",E89&lt;&gt;""), VLOOKUP(E89,VALIDATIONS!$L$2:$N$10,3)))))</f>
        <v/>
      </c>
    </row>
    <row r="90" spans="1:10" x14ac:dyDescent="0.2">
      <c r="A90" s="239"/>
      <c r="C90" s="354"/>
      <c r="D90" s="355"/>
      <c r="E90" s="356"/>
      <c r="F90" s="105" t="str">
        <f>IF(OR(D90="",E90=""),"",IF(D90="Structure", VLOOKUP(E90,VALIDATIONS!$O$2:$Q$9,2,FALSE),IF(D90="Building", VLOOKUP(E90,VALIDATIONS!$L$2:$N$10,2,FALSE))))</f>
        <v/>
      </c>
      <c r="G90" s="83"/>
      <c r="H90" s="354"/>
      <c r="I90" s="106" t="str">
        <f>IF(OR(G90="",D90="",E90=""),"",G90*(IF(AND(D90="Structure",E90&lt;&gt;""), VLOOKUP(E90,VALIDATIONS!$O$2:$Q$9,3),IF(AND(D90="Building",E90&lt;&gt;""), VLOOKUP(E90,VALIDATIONS!$L$2:$N$10,3)))))</f>
        <v/>
      </c>
    </row>
    <row r="91" spans="1:10" x14ac:dyDescent="0.2">
      <c r="A91" s="239"/>
      <c r="C91" s="354"/>
      <c r="D91" s="355"/>
      <c r="E91" s="356"/>
      <c r="F91" s="105" t="str">
        <f>IF(OR(D91="",E91=""),"",IF(D91="Structure", VLOOKUP(E91,VALIDATIONS!$O$2:$Q$9,2,FALSE),IF(D91="Building", VLOOKUP(E91,VALIDATIONS!$L$2:$N$10,2,FALSE))))</f>
        <v/>
      </c>
      <c r="G91" s="83"/>
      <c r="H91" s="354"/>
      <c r="I91" s="106" t="str">
        <f>IF(OR(G91="",D91="",E91=""),"",G91*(IF(AND(D91="Structure",E91&lt;&gt;""), VLOOKUP(E91,VALIDATIONS!$O$2:$Q$9,3),IF(AND(D91="Building",E91&lt;&gt;""), VLOOKUP(E91,VALIDATIONS!$L$2:$N$10,3)))))</f>
        <v/>
      </c>
    </row>
    <row r="92" spans="1:10" x14ac:dyDescent="0.2">
      <c r="A92" s="239"/>
      <c r="C92" s="354"/>
      <c r="D92" s="355"/>
      <c r="E92" s="356"/>
      <c r="F92" s="105" t="str">
        <f>IF(OR(D92="",E92=""),"",IF(D92="Structure", VLOOKUP(E92,VALIDATIONS!$O$2:$Q$9,2,FALSE),IF(D92="Building", VLOOKUP(E92,VALIDATIONS!$L$2:$N$10,2,FALSE))))</f>
        <v/>
      </c>
      <c r="G92" s="83"/>
      <c r="H92" s="354"/>
      <c r="I92" s="106" t="str">
        <f>IF(OR(G92="",D92="",E92=""),"",G92*(IF(AND(D92="Structure",E92&lt;&gt;""), VLOOKUP(E92,VALIDATIONS!$O$2:$Q$9,3),IF(AND(D92="Building",E92&lt;&gt;""), VLOOKUP(E92,VALIDATIONS!$L$2:$N$10,3)))))</f>
        <v/>
      </c>
    </row>
    <row r="93" spans="1:10" x14ac:dyDescent="0.2">
      <c r="A93" s="239"/>
      <c r="C93" s="354"/>
      <c r="D93" s="355"/>
      <c r="E93" s="356"/>
      <c r="F93" s="105" t="str">
        <f>IF(OR(D93="",E93=""),"",IF(D93="Structure", VLOOKUP(E93,VALIDATIONS!$O$2:$Q$9,2,FALSE),IF(D93="Building", VLOOKUP(E93,VALIDATIONS!$L$2:$N$10,2,FALSE))))</f>
        <v/>
      </c>
      <c r="G93" s="83"/>
      <c r="H93" s="354"/>
      <c r="I93" s="106" t="str">
        <f>IF(OR(G93="",D93="",E93=""),"",G93*(IF(AND(D93="Structure",E93&lt;&gt;""), VLOOKUP(E93,VALIDATIONS!$O$2:$Q$9,3),IF(AND(D93="Building",E93&lt;&gt;""), VLOOKUP(E93,VALIDATIONS!$L$2:$N$10,3)))))</f>
        <v/>
      </c>
    </row>
    <row r="94" spans="1:10" x14ac:dyDescent="0.2">
      <c r="A94" s="239"/>
      <c r="C94" s="354"/>
      <c r="D94" s="355"/>
      <c r="E94" s="356"/>
      <c r="F94" s="105" t="str">
        <f>IF(OR(D94="",E94=""),"",IF(D94="Structure", VLOOKUP(E94,VALIDATIONS!$O$2:$Q$9,2,FALSE),IF(D94="Building", VLOOKUP(E94,VALIDATIONS!$L$2:$N$10,2,FALSE))))</f>
        <v/>
      </c>
      <c r="G94" s="83"/>
      <c r="H94" s="354"/>
      <c r="I94" s="106" t="str">
        <f>IF(OR(G94="",D94="",E94=""),"",G94*(IF(AND(D94="Structure",E94&lt;&gt;""), VLOOKUP(E94,VALIDATIONS!$O$2:$Q$9,3),IF(AND(D94="Building",E94&lt;&gt;""), VLOOKUP(E94,VALIDATIONS!$L$2:$N$10,3)))))</f>
        <v/>
      </c>
    </row>
    <row r="95" spans="1:10" x14ac:dyDescent="0.2">
      <c r="A95" s="239"/>
      <c r="C95" s="354"/>
      <c r="D95" s="355"/>
      <c r="E95" s="356"/>
      <c r="F95" s="105" t="str">
        <f>IF(OR(D95="",E95=""),"",IF(D95="Structure", VLOOKUP(E95,VALIDATIONS!$O$2:$Q$9,2,FALSE),IF(D95="Building", VLOOKUP(E95,VALIDATIONS!$L$2:$N$10,2,FALSE))))</f>
        <v/>
      </c>
      <c r="G95" s="83"/>
      <c r="H95" s="354"/>
      <c r="I95" s="106" t="str">
        <f>IF(OR(G95="",D95="",E95=""),"",G95*(IF(AND(D95="Structure",E95&lt;&gt;""), VLOOKUP(E95,VALIDATIONS!$O$2:$Q$9,3),IF(AND(D95="Building",E95&lt;&gt;""), VLOOKUP(E95,VALIDATIONS!$L$2:$N$10,3)))))</f>
        <v/>
      </c>
    </row>
    <row r="96" spans="1:10" x14ac:dyDescent="0.2">
      <c r="A96" s="239"/>
      <c r="C96" s="354"/>
      <c r="D96" s="355"/>
      <c r="E96" s="356"/>
      <c r="F96" s="105" t="str">
        <f>IF(OR(D96="",E96=""),"",IF(D96="Structure", VLOOKUP(E96,VALIDATIONS!$O$2:$Q$9,2,FALSE),IF(D96="Building", VLOOKUP(E96,VALIDATIONS!$L$2:$N$10,2,FALSE))))</f>
        <v/>
      </c>
      <c r="G96" s="83"/>
      <c r="H96" s="354"/>
      <c r="I96" s="106" t="str">
        <f>IF(OR(G96="",D96="",E96=""),"",G96*(IF(AND(D96="Structure",E96&lt;&gt;""), VLOOKUP(E96,VALIDATIONS!$O$2:$Q$9,3),IF(AND(D96="Building",E96&lt;&gt;""), VLOOKUP(E96,VALIDATIONS!$L$2:$N$10,3)))))</f>
        <v/>
      </c>
    </row>
    <row r="97" spans="1:10" x14ac:dyDescent="0.2">
      <c r="A97" s="239"/>
      <c r="C97" s="354"/>
      <c r="D97" s="355"/>
      <c r="E97" s="356"/>
      <c r="F97" s="105" t="str">
        <f>IF(OR(D97="",E97=""),"",IF(D97="Structure", VLOOKUP(E97,VALIDATIONS!$O$2:$Q$9,2,FALSE),IF(D97="Building", VLOOKUP(E97,VALIDATIONS!$L$2:$N$10,2,FALSE))))</f>
        <v/>
      </c>
      <c r="G97" s="83"/>
      <c r="H97" s="354"/>
      <c r="I97" s="106" t="str">
        <f>IF(OR(G97="",D97="",E97=""),"",G97*(IF(AND(D97="Structure",E97&lt;&gt;""), VLOOKUP(E97,VALIDATIONS!$O$2:$Q$9,3),IF(AND(D97="Building",E97&lt;&gt;""), VLOOKUP(E97,VALIDATIONS!$L$2:$N$10,3)))))</f>
        <v/>
      </c>
    </row>
    <row r="98" spans="1:10" x14ac:dyDescent="0.2">
      <c r="A98" s="239"/>
      <c r="C98" s="354"/>
      <c r="D98" s="355"/>
      <c r="E98" s="356"/>
      <c r="F98" s="105" t="str">
        <f>IF(OR(D98="",E98=""),"",IF(D98="Structure", VLOOKUP(E98,VALIDATIONS!$O$2:$Q$9,2,FALSE),IF(D98="Building", VLOOKUP(E98,VALIDATIONS!$L$2:$N$10,2,FALSE))))</f>
        <v/>
      </c>
      <c r="G98" s="83"/>
      <c r="H98" s="354"/>
      <c r="I98" s="106" t="str">
        <f>IF(OR(G98="",D98="",E98=""),"",G98*(IF(AND(D98="Structure",E98&lt;&gt;""), VLOOKUP(E98,VALIDATIONS!$O$2:$Q$9,3),IF(AND(D98="Building",E98&lt;&gt;""), VLOOKUP(E98,VALIDATIONS!$L$2:$N$10,3)))))</f>
        <v/>
      </c>
    </row>
    <row r="99" spans="1:10" x14ac:dyDescent="0.2">
      <c r="A99" s="239"/>
      <c r="C99" s="354"/>
      <c r="D99" s="355"/>
      <c r="E99" s="356"/>
      <c r="F99" s="105" t="str">
        <f>IF(OR(D99="",E99=""),"",IF(D99="Structure", VLOOKUP(E99,VALIDATIONS!$O$2:$Q$9,2,FALSE),IF(D99="Building", VLOOKUP(E99,VALIDATIONS!$L$2:$N$10,2,FALSE))))</f>
        <v/>
      </c>
      <c r="G99" s="83"/>
      <c r="H99" s="354"/>
      <c r="I99" s="106" t="str">
        <f>IF(OR(G99="",D99="",E99=""),"",G99*(IF(AND(D99="Structure",E99&lt;&gt;""), VLOOKUP(E99,VALIDATIONS!$O$2:$Q$9,3),IF(AND(D99="Building",E99&lt;&gt;""), VLOOKUP(E99,VALIDATIONS!$L$2:$N$10,3)))))</f>
        <v/>
      </c>
    </row>
    <row r="100" spans="1:10" x14ac:dyDescent="0.2">
      <c r="A100" s="239"/>
      <c r="C100" s="354"/>
      <c r="D100" s="355"/>
      <c r="E100" s="356"/>
      <c r="F100" s="105" t="str">
        <f>IF(OR(D100="",E100=""),"",IF(D100="Structure", VLOOKUP(E100,VALIDATIONS!$O$2:$Q$9,2,FALSE),IF(D100="Building", VLOOKUP(E100,VALIDATIONS!$L$2:$N$10,2,FALSE))))</f>
        <v/>
      </c>
      <c r="G100" s="83"/>
      <c r="H100" s="354"/>
      <c r="I100" s="106" t="str">
        <f>IF(OR(G100="",D100="",E100=""),"",G100*(IF(AND(D100="Structure",E100&lt;&gt;""), VLOOKUP(E100,VALIDATIONS!$O$2:$Q$9,3),IF(AND(D100="Building",E100&lt;&gt;""), VLOOKUP(E100,VALIDATIONS!$L$2:$N$10,3)))))</f>
        <v/>
      </c>
    </row>
    <row r="101" spans="1:10" x14ac:dyDescent="0.2">
      <c r="A101" s="239"/>
      <c r="C101" s="354"/>
      <c r="D101" s="355"/>
      <c r="E101" s="356"/>
      <c r="F101" s="105" t="str">
        <f>IF(OR(D101="",E101=""),"",IF(D101="Structure", VLOOKUP(E101,VALIDATIONS!$O$2:$Q$9,2,FALSE),IF(D101="Building", VLOOKUP(E101,VALIDATIONS!$L$2:$N$10,2,FALSE))))</f>
        <v/>
      </c>
      <c r="G101" s="83"/>
      <c r="H101" s="354"/>
      <c r="I101" s="106" t="str">
        <f>IF(OR(G101="",D101="",E101=""),"",G101*(IF(AND(D101="Structure",E101&lt;&gt;""), VLOOKUP(E101,VALIDATIONS!$O$2:$Q$9,3),IF(AND(D101="Building",E101&lt;&gt;""), VLOOKUP(E101,VALIDATIONS!$L$2:$N$10,3)))))</f>
        <v/>
      </c>
    </row>
    <row r="102" spans="1:10" x14ac:dyDescent="0.2">
      <c r="A102" s="239"/>
      <c r="C102" s="354"/>
      <c r="D102" s="355"/>
      <c r="E102" s="356"/>
      <c r="F102" s="105" t="str">
        <f>IF(OR(D102="",E102=""),"",IF(D102="Structure", VLOOKUP(E102,VALIDATIONS!$O$2:$Q$9,2,FALSE),IF(D102="Building", VLOOKUP(E102,VALIDATIONS!$L$2:$N$10,2,FALSE))))</f>
        <v/>
      </c>
      <c r="G102" s="83"/>
      <c r="H102" s="354"/>
      <c r="I102" s="106" t="str">
        <f>IF(OR(G102="",D102="",E102=""),"",G102*(IF(AND(D102="Structure",E102&lt;&gt;""), VLOOKUP(E102,VALIDATIONS!$O$2:$Q$9,3),IF(AND(D102="Building",E102&lt;&gt;""), VLOOKUP(E102,VALIDATIONS!$L$2:$N$10,3)))))</f>
        <v/>
      </c>
    </row>
    <row r="103" spans="1:10" x14ac:dyDescent="0.2">
      <c r="A103" s="239"/>
      <c r="C103" s="354"/>
      <c r="D103" s="355"/>
      <c r="E103" s="356"/>
      <c r="F103" s="105" t="str">
        <f>IF(OR(D103="",E103=""),"",IF(D103="Structure", VLOOKUP(E103,VALIDATIONS!$O$2:$Q$9,2,FALSE),IF(D103="Building", VLOOKUP(E103,VALIDATIONS!$L$2:$N$10,2,FALSE))))</f>
        <v/>
      </c>
      <c r="G103" s="83"/>
      <c r="H103" s="354"/>
      <c r="I103" s="106" t="str">
        <f>IF(OR(G103="",D103="",E103=""),"",G103*(IF(AND(D103="Structure",E103&lt;&gt;""), VLOOKUP(E103,VALIDATIONS!$O$2:$Q$9,3),IF(AND(D103="Building",E103&lt;&gt;""), VLOOKUP(E103,VALIDATIONS!$L$2:$N$10,3)))))</f>
        <v/>
      </c>
    </row>
    <row r="104" spans="1:10" x14ac:dyDescent="0.2">
      <c r="A104" s="239"/>
      <c r="C104" s="354"/>
      <c r="D104" s="355"/>
      <c r="E104" s="356"/>
      <c r="F104" s="105" t="str">
        <f>IF(OR(D104="",E104=""),"",IF(D104="Structure", VLOOKUP(E104,VALIDATIONS!$O$2:$Q$9,2,FALSE),IF(D104="Building", VLOOKUP(E104,VALIDATIONS!$L$2:$N$10,2,FALSE))))</f>
        <v/>
      </c>
      <c r="G104" s="83"/>
      <c r="H104" s="354"/>
      <c r="I104" s="106" t="str">
        <f>IF(OR(G104="",D104="",E104=""),"",G104*(IF(AND(D104="Structure",E104&lt;&gt;""), VLOOKUP(E104,VALIDATIONS!$O$2:$Q$9,3),IF(AND(D104="Building",E104&lt;&gt;""), VLOOKUP(E104,VALIDATIONS!$L$2:$N$10,3)))))</f>
        <v/>
      </c>
    </row>
    <row r="105" spans="1:10" x14ac:dyDescent="0.2">
      <c r="A105" s="239"/>
      <c r="C105" s="354"/>
      <c r="D105" s="355"/>
      <c r="E105" s="356"/>
      <c r="F105" s="105" t="str">
        <f>IF(OR(D105="",E105=""),"",IF(D105="Structure", VLOOKUP(E105,VALIDATIONS!$O$2:$Q$9,2,FALSE),IF(D105="Building", VLOOKUP(E105,VALIDATIONS!$L$2:$N$10,2,FALSE))))</f>
        <v/>
      </c>
      <c r="G105" s="94"/>
      <c r="H105" s="354"/>
      <c r="I105" s="106" t="str">
        <f>IF(OR(G105="",D105="",E105=""),"",G105*(IF(AND(D105="Structure",E105&lt;&gt;""), VLOOKUP(E105,VALIDATIONS!$O$2:$Q$9,3),IF(AND(D105="Building",E105&lt;&gt;""), VLOOKUP(E105,VALIDATIONS!$L$2:$N$10,3)))))</f>
        <v/>
      </c>
    </row>
    <row r="106" spans="1:10" s="96" customFormat="1" x14ac:dyDescent="0.2">
      <c r="A106" s="239"/>
      <c r="B106" s="82"/>
      <c r="C106" s="354"/>
      <c r="D106" s="355"/>
      <c r="E106" s="356"/>
      <c r="F106" s="105" t="str">
        <f>IF(OR(D106="",E106=""),"",IF(D106="Structure", VLOOKUP(E106,VALIDATIONS!$O$2:$Q$9,2,FALSE),IF(D106="Building", VLOOKUP(E106,VALIDATIONS!$L$2:$N$10,2,FALSE))))</f>
        <v/>
      </c>
      <c r="G106" s="83"/>
      <c r="H106" s="354"/>
      <c r="I106" s="106" t="str">
        <f>IF(OR(G106="",D106="",E106=""),"",G106*(IF(AND(D106="Structure",E106&lt;&gt;""), VLOOKUP(E106,VALIDATIONS!$O$2:$Q$9,3),IF(AND(D106="Building",E106&lt;&gt;""), VLOOKUP(E106,VALIDATIONS!$L$2:$N$10,3)))))</f>
        <v/>
      </c>
      <c r="J106" s="95"/>
    </row>
    <row r="107" spans="1:10" s="98" customFormat="1" x14ac:dyDescent="0.2">
      <c r="A107" s="239"/>
      <c r="B107" s="82"/>
      <c r="C107" s="354"/>
      <c r="D107" s="355"/>
      <c r="E107" s="356"/>
      <c r="F107" s="105" t="str">
        <f>IF(OR(D107="",E107=""),"",IF(D107="Structure", VLOOKUP(E107,VALIDATIONS!$O$2:$Q$9,2,FALSE),IF(D107="Building", VLOOKUP(E107,VALIDATIONS!$L$2:$N$10,2,FALSE))))</f>
        <v/>
      </c>
      <c r="G107" s="83"/>
      <c r="H107" s="354"/>
      <c r="I107" s="106" t="str">
        <f>IF(OR(G107="",D107="",E107=""),"",G107*(IF(AND(D107="Structure",E107&lt;&gt;""), VLOOKUP(E107,VALIDATIONS!$O$2:$Q$9,3),IF(AND(D107="Building",E107&lt;&gt;""), VLOOKUP(E107,VALIDATIONS!$L$2:$N$10,3)))))</f>
        <v/>
      </c>
      <c r="J107" s="97"/>
    </row>
    <row r="108" spans="1:10" s="96" customFormat="1" x14ac:dyDescent="0.2">
      <c r="A108" s="239"/>
      <c r="B108" s="82"/>
      <c r="C108" s="354"/>
      <c r="D108" s="355"/>
      <c r="E108" s="356"/>
      <c r="F108" s="105" t="str">
        <f>IF(OR(D108="",E108=""),"",IF(D108="Structure", VLOOKUP(E108,VALIDATIONS!$O$2:$Q$9,2,FALSE),IF(D108="Building", VLOOKUP(E108,VALIDATIONS!$L$2:$N$10,2,FALSE))))</f>
        <v/>
      </c>
      <c r="G108" s="83"/>
      <c r="H108" s="354"/>
      <c r="I108" s="106" t="str">
        <f>IF(OR(G108="",D108="",E108=""),"",G108*(IF(AND(D108="Structure",E108&lt;&gt;""), VLOOKUP(E108,VALIDATIONS!$O$2:$Q$9,3),IF(AND(D108="Building",E108&lt;&gt;""), VLOOKUP(E108,VALIDATIONS!$L$2:$N$10,3)))))</f>
        <v/>
      </c>
      <c r="J108" s="95"/>
    </row>
    <row r="109" spans="1:10" s="96" customFormat="1" x14ac:dyDescent="0.2">
      <c r="A109" s="239"/>
      <c r="B109" s="82"/>
      <c r="C109" s="354"/>
      <c r="D109" s="355"/>
      <c r="E109" s="356"/>
      <c r="F109" s="105" t="str">
        <f>IF(OR(D109="",E109=""),"",IF(D109="Structure", VLOOKUP(E109,VALIDATIONS!$O$2:$Q$9,2,FALSE),IF(D109="Building", VLOOKUP(E109,VALIDATIONS!$L$2:$N$10,2,FALSE))))</f>
        <v/>
      </c>
      <c r="G109" s="83"/>
      <c r="H109" s="354"/>
      <c r="I109" s="106" t="str">
        <f>IF(OR(G109="",D109="",E109=""),"",G109*(IF(AND(D109="Structure",E109&lt;&gt;""), VLOOKUP(E109,VALIDATIONS!$O$2:$Q$9,3),IF(AND(D109="Building",E109&lt;&gt;""), VLOOKUP(E109,VALIDATIONS!$L$2:$N$10,3)))))</f>
        <v/>
      </c>
      <c r="J109" s="95"/>
    </row>
    <row r="110" spans="1:10" x14ac:dyDescent="0.2">
      <c r="A110" s="239"/>
      <c r="C110" s="354"/>
      <c r="D110" s="355"/>
      <c r="E110" s="356"/>
      <c r="F110" s="105" t="str">
        <f>IF(OR(D110="",E110=""),"",IF(D110="Structure", VLOOKUP(E110,VALIDATIONS!$O$2:$Q$9,2,FALSE),IF(D110="Building", VLOOKUP(E110,VALIDATIONS!$L$2:$N$10,2,FALSE))))</f>
        <v/>
      </c>
      <c r="G110" s="83"/>
      <c r="H110" s="354"/>
      <c r="I110" s="106" t="str">
        <f>IF(OR(G110="",D110="",E110=""),"",G110*(IF(AND(D110="Structure",E110&lt;&gt;""), VLOOKUP(E110,VALIDATIONS!$O$2:$Q$9,3),IF(AND(D110="Building",E110&lt;&gt;""), VLOOKUP(E110,VALIDATIONS!$L$2:$N$10,3)))))</f>
        <v/>
      </c>
    </row>
    <row r="111" spans="1:10" x14ac:dyDescent="0.2">
      <c r="A111" s="239"/>
      <c r="C111" s="354"/>
      <c r="D111" s="355"/>
      <c r="E111" s="356"/>
      <c r="F111" s="105" t="str">
        <f>IF(OR(D111="",E111=""),"",IF(D111="Structure", VLOOKUP(E111,VALIDATIONS!$O$2:$Q$9,2,FALSE),IF(D111="Building", VLOOKUP(E111,VALIDATIONS!$L$2:$N$10,2,FALSE))))</f>
        <v/>
      </c>
      <c r="G111" s="83"/>
      <c r="H111" s="354"/>
      <c r="I111" s="106" t="str">
        <f>IF(OR(G111="",D111="",E111=""),"",G111*(IF(AND(D111="Structure",E111&lt;&gt;""), VLOOKUP(E111,VALIDATIONS!$O$2:$Q$9,3),IF(AND(D111="Building",E111&lt;&gt;""), VLOOKUP(E111,VALIDATIONS!$L$2:$N$10,3)))))</f>
        <v/>
      </c>
    </row>
    <row r="112" spans="1:10" x14ac:dyDescent="0.2">
      <c r="A112" s="239"/>
      <c r="C112" s="354"/>
      <c r="D112" s="355"/>
      <c r="E112" s="356"/>
      <c r="F112" s="105" t="str">
        <f>IF(OR(D112="",E112=""),"",IF(D112="Structure", VLOOKUP(E112,VALIDATIONS!$O$2:$Q$9,2,FALSE),IF(D112="Building", VLOOKUP(E112,VALIDATIONS!$L$2:$N$10,2,FALSE))))</f>
        <v/>
      </c>
      <c r="G112" s="83"/>
      <c r="H112" s="354"/>
      <c r="I112" s="106" t="str">
        <f>IF(OR(G112="",D112="",E112=""),"",G112*(IF(AND(D112="Structure",E112&lt;&gt;""), VLOOKUP(E112,VALIDATIONS!$O$2:$Q$9,3),IF(AND(D112="Building",E112&lt;&gt;""), VLOOKUP(E112,VALIDATIONS!$L$2:$N$10,3)))))</f>
        <v/>
      </c>
    </row>
    <row r="113" spans="1:9" x14ac:dyDescent="0.2">
      <c r="A113" s="239"/>
      <c r="C113" s="354"/>
      <c r="D113" s="355"/>
      <c r="E113" s="356"/>
      <c r="F113" s="105" t="str">
        <f>IF(OR(D113="",E113=""),"",IF(D113="Structure", VLOOKUP(E113,VALIDATIONS!$O$2:$Q$9,2,FALSE),IF(D113="Building", VLOOKUP(E113,VALIDATIONS!$L$2:$N$10,2,FALSE))))</f>
        <v/>
      </c>
      <c r="G113" s="83"/>
      <c r="H113" s="354"/>
      <c r="I113" s="106" t="str">
        <f>IF(OR(G113="",D113="",E113=""),"",G113*(IF(AND(D113="Structure",E113&lt;&gt;""), VLOOKUP(E113,VALIDATIONS!$O$2:$Q$9,3),IF(AND(D113="Building",E113&lt;&gt;""), VLOOKUP(E113,VALIDATIONS!$L$2:$N$10,3)))))</f>
        <v/>
      </c>
    </row>
    <row r="114" spans="1:9" x14ac:dyDescent="0.2">
      <c r="A114" s="239"/>
      <c r="C114" s="354"/>
      <c r="D114" s="355"/>
      <c r="E114" s="356"/>
      <c r="F114" s="105" t="str">
        <f>IF(OR(D114="",E114=""),"",IF(D114="Structure", VLOOKUP(E114,VALIDATIONS!$O$2:$Q$9,2,FALSE),IF(D114="Building", VLOOKUP(E114,VALIDATIONS!$L$2:$N$10,2,FALSE))))</f>
        <v/>
      </c>
      <c r="G114" s="83"/>
      <c r="H114" s="354"/>
      <c r="I114" s="106" t="str">
        <f>IF(OR(G114="",D114="",E114=""),"",G114*(IF(AND(D114="Structure",E114&lt;&gt;""), VLOOKUP(E114,VALIDATIONS!$O$2:$Q$9,3),IF(AND(D114="Building",E114&lt;&gt;""), VLOOKUP(E114,VALIDATIONS!$L$2:$N$10,3)))))</f>
        <v/>
      </c>
    </row>
    <row r="115" spans="1:9" x14ac:dyDescent="0.2">
      <c r="A115" s="239"/>
      <c r="C115" s="354"/>
      <c r="D115" s="355"/>
      <c r="E115" s="356"/>
      <c r="F115" s="105" t="str">
        <f>IF(OR(D115="",E115=""),"",IF(D115="Structure", VLOOKUP(E115,VALIDATIONS!$O$2:$Q$9,2,FALSE),IF(D115="Building", VLOOKUP(E115,VALIDATIONS!$L$2:$N$10,2,FALSE))))</f>
        <v/>
      </c>
      <c r="G115" s="83"/>
      <c r="H115" s="354"/>
      <c r="I115" s="106" t="str">
        <f>IF(OR(G115="",D115="",E115=""),"",G115*(IF(AND(D115="Structure",E115&lt;&gt;""), VLOOKUP(E115,VALIDATIONS!$O$2:$Q$9,3),IF(AND(D115="Building",E115&lt;&gt;""), VLOOKUP(E115,VALIDATIONS!$L$2:$N$10,3)))))</f>
        <v/>
      </c>
    </row>
    <row r="116" spans="1:9" x14ac:dyDescent="0.2">
      <c r="A116" s="239"/>
      <c r="C116" s="354"/>
      <c r="D116" s="355"/>
      <c r="E116" s="356"/>
      <c r="F116" s="105" t="str">
        <f>IF(OR(D116="",E116=""),"",IF(D116="Structure", VLOOKUP(E116,VALIDATIONS!$O$2:$Q$9,2,FALSE),IF(D116="Building", VLOOKUP(E116,VALIDATIONS!$L$2:$N$10,2,FALSE))))</f>
        <v/>
      </c>
      <c r="G116" s="83"/>
      <c r="H116" s="354"/>
      <c r="I116" s="106" t="str">
        <f>IF(OR(G116="",D116="",E116=""),"",G116*(IF(AND(D116="Structure",E116&lt;&gt;""), VLOOKUP(E116,VALIDATIONS!$O$2:$Q$9,3),IF(AND(D116="Building",E116&lt;&gt;""), VLOOKUP(E116,VALIDATIONS!$L$2:$N$10,3)))))</f>
        <v/>
      </c>
    </row>
    <row r="117" spans="1:9" x14ac:dyDescent="0.2">
      <c r="A117" s="239"/>
      <c r="C117" s="354"/>
      <c r="D117" s="355"/>
      <c r="E117" s="356"/>
      <c r="F117" s="105" t="str">
        <f>IF(OR(D117="",E117=""),"",IF(D117="Structure", VLOOKUP(E117,VALIDATIONS!$O$2:$Q$9,2,FALSE),IF(D117="Building", VLOOKUP(E117,VALIDATIONS!$L$2:$N$10,2,FALSE))))</f>
        <v/>
      </c>
      <c r="G117" s="83"/>
      <c r="H117" s="354"/>
      <c r="I117" s="106" t="str">
        <f>IF(OR(G117="",D117="",E117=""),"",G117*(IF(AND(D117="Structure",E117&lt;&gt;""), VLOOKUP(E117,VALIDATIONS!$O$2:$Q$9,3),IF(AND(D117="Building",E117&lt;&gt;""), VLOOKUP(E117,VALIDATIONS!$L$2:$N$10,3)))))</f>
        <v/>
      </c>
    </row>
    <row r="118" spans="1:9" x14ac:dyDescent="0.2">
      <c r="A118" s="239"/>
      <c r="C118" s="354"/>
      <c r="D118" s="355"/>
      <c r="E118" s="356"/>
      <c r="F118" s="105" t="str">
        <f>IF(OR(D118="",E118=""),"",IF(D118="Structure", VLOOKUP(E118,VALIDATIONS!$O$2:$Q$9,2,FALSE),IF(D118="Building", VLOOKUP(E118,VALIDATIONS!$L$2:$N$10,2,FALSE))))</f>
        <v/>
      </c>
      <c r="G118" s="83"/>
      <c r="H118" s="354"/>
      <c r="I118" s="106" t="str">
        <f>IF(OR(G118="",D118="",E118=""),"",G118*(IF(AND(D118="Structure",E118&lt;&gt;""), VLOOKUP(E118,VALIDATIONS!$O$2:$Q$9,3),IF(AND(D118="Building",E118&lt;&gt;""), VLOOKUP(E118,VALIDATIONS!$L$2:$N$10,3)))))</f>
        <v/>
      </c>
    </row>
    <row r="119" spans="1:9" x14ac:dyDescent="0.2">
      <c r="A119" s="239"/>
      <c r="C119" s="354"/>
      <c r="D119" s="355"/>
      <c r="E119" s="356"/>
      <c r="F119" s="105" t="str">
        <f>IF(OR(D119="",E119=""),"",IF(D119="Structure", VLOOKUP(E119,VALIDATIONS!$O$2:$Q$9,2,FALSE),IF(D119="Building", VLOOKUP(E119,VALIDATIONS!$L$2:$N$10,2,FALSE))))</f>
        <v/>
      </c>
      <c r="G119" s="83"/>
      <c r="H119" s="354"/>
      <c r="I119" s="106" t="str">
        <f>IF(OR(G119="",D119="",E119=""),"",G119*(IF(AND(D119="Structure",E119&lt;&gt;""), VLOOKUP(E119,VALIDATIONS!$O$2:$Q$9,3),IF(AND(D119="Building",E119&lt;&gt;""), VLOOKUP(E119,VALIDATIONS!$L$2:$N$10,3)))))</f>
        <v/>
      </c>
    </row>
    <row r="120" spans="1:9" x14ac:dyDescent="0.2">
      <c r="A120" s="239"/>
      <c r="C120" s="354"/>
      <c r="D120" s="355"/>
      <c r="E120" s="356"/>
      <c r="F120" s="105" t="str">
        <f>IF(OR(D120="",E120=""),"",IF(D120="Structure", VLOOKUP(E120,VALIDATIONS!$O$2:$Q$9,2,FALSE),IF(D120="Building", VLOOKUP(E120,VALIDATIONS!$L$2:$N$10,2,FALSE))))</f>
        <v/>
      </c>
      <c r="G120" s="83"/>
      <c r="H120" s="354"/>
      <c r="I120" s="106" t="str">
        <f>IF(OR(G120="",D120="",E120=""),"",G120*(IF(AND(D120="Structure",E120&lt;&gt;""), VLOOKUP(E120,VALIDATIONS!$O$2:$Q$9,3),IF(AND(D120="Building",E120&lt;&gt;""), VLOOKUP(E120,VALIDATIONS!$L$2:$N$10,3)))))</f>
        <v/>
      </c>
    </row>
    <row r="121" spans="1:9" x14ac:dyDescent="0.2">
      <c r="A121" s="239"/>
      <c r="C121" s="354"/>
      <c r="D121" s="355"/>
      <c r="E121" s="356"/>
      <c r="F121" s="105" t="str">
        <f>IF(OR(D121="",E121=""),"",IF(D121="Structure", VLOOKUP(E121,VALIDATIONS!$O$2:$Q$9,2,FALSE),IF(D121="Building", VLOOKUP(E121,VALIDATIONS!$L$2:$N$10,2,FALSE))))</f>
        <v/>
      </c>
      <c r="G121" s="83"/>
      <c r="H121" s="354"/>
      <c r="I121" s="106" t="str">
        <f>IF(OR(G121="",D121="",E121=""),"",G121*(IF(AND(D121="Structure",E121&lt;&gt;""), VLOOKUP(E121,VALIDATIONS!$O$2:$Q$9,3),IF(AND(D121="Building",E121&lt;&gt;""), VLOOKUP(E121,VALIDATIONS!$L$2:$N$10,3)))))</f>
        <v/>
      </c>
    </row>
    <row r="122" spans="1:9" x14ac:dyDescent="0.2">
      <c r="A122" s="239"/>
      <c r="C122" s="354"/>
      <c r="D122" s="355"/>
      <c r="E122" s="356"/>
      <c r="F122" s="105" t="str">
        <f>IF(OR(D122="",E122=""),"",IF(D122="Structure", VLOOKUP(E122,VALIDATIONS!$O$2:$Q$9,2,FALSE),IF(D122="Building", VLOOKUP(E122,VALIDATIONS!$L$2:$N$10,2,FALSE))))</f>
        <v/>
      </c>
      <c r="G122" s="83"/>
      <c r="H122" s="354"/>
      <c r="I122" s="106" t="str">
        <f>IF(OR(G122="",D122="",E122=""),"",G122*(IF(AND(D122="Structure",E122&lt;&gt;""), VLOOKUP(E122,VALIDATIONS!$O$2:$Q$9,3),IF(AND(D122="Building",E122&lt;&gt;""), VLOOKUP(E122,VALIDATIONS!$L$2:$N$10,3)))))</f>
        <v/>
      </c>
    </row>
    <row r="123" spans="1:9" x14ac:dyDescent="0.2">
      <c r="A123" s="239"/>
      <c r="C123" s="354"/>
      <c r="D123" s="355"/>
      <c r="E123" s="356"/>
      <c r="F123" s="105" t="str">
        <f>IF(OR(D123="",E123=""),"",IF(D123="Structure", VLOOKUP(E123,VALIDATIONS!$O$2:$Q$9,2,FALSE),IF(D123="Building", VLOOKUP(E123,VALIDATIONS!$L$2:$N$10,2,FALSE))))</f>
        <v/>
      </c>
      <c r="G123" s="83"/>
      <c r="H123" s="354"/>
      <c r="I123" s="106" t="str">
        <f>IF(OR(G123="",D123="",E123=""),"",G123*(IF(AND(D123="Structure",E123&lt;&gt;""), VLOOKUP(E123,VALIDATIONS!$O$2:$Q$9,3),IF(AND(D123="Building",E123&lt;&gt;""), VLOOKUP(E123,VALIDATIONS!$L$2:$N$10,3)))))</f>
        <v/>
      </c>
    </row>
    <row r="124" spans="1:9" x14ac:dyDescent="0.2">
      <c r="A124" s="239"/>
      <c r="C124" s="354"/>
      <c r="D124" s="355"/>
      <c r="E124" s="356"/>
      <c r="F124" s="105" t="str">
        <f>IF(OR(D124="",E124=""),"",IF(D124="Structure", VLOOKUP(E124,VALIDATIONS!$O$2:$Q$9,2,FALSE),IF(D124="Building", VLOOKUP(E124,VALIDATIONS!$L$2:$N$10,2,FALSE))))</f>
        <v/>
      </c>
      <c r="G124" s="83"/>
      <c r="H124" s="354"/>
      <c r="I124" s="106" t="str">
        <f>IF(OR(G124="",D124="",E124=""),"",G124*(IF(AND(D124="Structure",E124&lt;&gt;""), VLOOKUP(E124,VALIDATIONS!$O$2:$Q$9,3),IF(AND(D124="Building",E124&lt;&gt;""), VLOOKUP(E124,VALIDATIONS!$L$2:$N$10,3)))))</f>
        <v/>
      </c>
    </row>
    <row r="125" spans="1:9" x14ac:dyDescent="0.2">
      <c r="A125" s="239"/>
      <c r="C125" s="354"/>
      <c r="D125" s="355"/>
      <c r="E125" s="356"/>
      <c r="F125" s="105" t="str">
        <f>IF(OR(D125="",E125=""),"",IF(D125="Structure", VLOOKUP(E125,VALIDATIONS!$O$2:$Q$9,2,FALSE),IF(D125="Building", VLOOKUP(E125,VALIDATIONS!$L$2:$N$10,2,FALSE))))</f>
        <v/>
      </c>
      <c r="G125" s="83"/>
      <c r="H125" s="354"/>
      <c r="I125" s="106" t="str">
        <f>IF(OR(G125="",D125="",E125=""),"",G125*(IF(AND(D125="Structure",E125&lt;&gt;""), VLOOKUP(E125,VALIDATIONS!$O$2:$Q$9,3),IF(AND(D125="Building",E125&lt;&gt;""), VLOOKUP(E125,VALIDATIONS!$L$2:$N$10,3)))))</f>
        <v/>
      </c>
    </row>
    <row r="126" spans="1:9" x14ac:dyDescent="0.2">
      <c r="A126" s="239"/>
      <c r="C126" s="354"/>
      <c r="D126" s="355"/>
      <c r="E126" s="356"/>
      <c r="F126" s="105" t="str">
        <f>IF(OR(D126="",E126=""),"",IF(D126="Structure", VLOOKUP(E126,VALIDATIONS!$O$2:$Q$9,2,FALSE),IF(D126="Building", VLOOKUP(E126,VALIDATIONS!$L$2:$N$10,2,FALSE))))</f>
        <v/>
      </c>
      <c r="G126" s="83"/>
      <c r="H126" s="354"/>
      <c r="I126" s="106" t="str">
        <f>IF(OR(G126="",D126="",E126=""),"",G126*(IF(AND(D126="Structure",E126&lt;&gt;""), VLOOKUP(E126,VALIDATIONS!$O$2:$Q$9,3),IF(AND(D126="Building",E126&lt;&gt;""), VLOOKUP(E126,VALIDATIONS!$L$2:$N$10,3)))))</f>
        <v/>
      </c>
    </row>
    <row r="127" spans="1:9" x14ac:dyDescent="0.2">
      <c r="A127" s="239"/>
      <c r="C127" s="354"/>
      <c r="D127" s="355"/>
      <c r="E127" s="356"/>
      <c r="F127" s="105" t="str">
        <f>IF(OR(D127="",E127=""),"",IF(D127="Structure", VLOOKUP(E127,VALIDATIONS!$O$2:$Q$9,2,FALSE),IF(D127="Building", VLOOKUP(E127,VALIDATIONS!$L$2:$N$10,2,FALSE))))</f>
        <v/>
      </c>
      <c r="G127" s="83"/>
      <c r="H127" s="354"/>
      <c r="I127" s="106" t="str">
        <f>IF(OR(G127="",D127="",E127=""),"",G127*(IF(AND(D127="Structure",E127&lt;&gt;""), VLOOKUP(E127,VALIDATIONS!$O$2:$Q$9,3),IF(AND(D127="Building",E127&lt;&gt;""), VLOOKUP(E127,VALIDATIONS!$L$2:$N$10,3)))))</f>
        <v/>
      </c>
    </row>
    <row r="128" spans="1:9" x14ac:dyDescent="0.2">
      <c r="A128" s="239"/>
      <c r="C128" s="354"/>
      <c r="D128" s="355"/>
      <c r="E128" s="356"/>
      <c r="F128" s="105" t="str">
        <f>IF(OR(D128="",E128=""),"",IF(D128="Structure", VLOOKUP(E128,VALIDATIONS!$O$2:$Q$9,2,FALSE),IF(D128="Building", VLOOKUP(E128,VALIDATIONS!$L$2:$N$10,2,FALSE))))</f>
        <v/>
      </c>
      <c r="G128" s="83"/>
      <c r="H128" s="354"/>
      <c r="I128" s="106" t="str">
        <f>IF(OR(G128="",D128="",E128=""),"",G128*(IF(AND(D128="Structure",E128&lt;&gt;""), VLOOKUP(E128,VALIDATIONS!$O$2:$Q$9,3),IF(AND(D128="Building",E128&lt;&gt;""), VLOOKUP(E128,VALIDATIONS!$L$2:$N$10,3)))))</f>
        <v/>
      </c>
    </row>
    <row r="129" spans="1:9" x14ac:dyDescent="0.2">
      <c r="A129" s="239"/>
      <c r="C129" s="354"/>
      <c r="D129" s="355"/>
      <c r="E129" s="356"/>
      <c r="F129" s="105" t="str">
        <f>IF(OR(D129="",E129=""),"",IF(D129="Structure", VLOOKUP(E129,VALIDATIONS!$O$2:$Q$9,2,FALSE),IF(D129="Building", VLOOKUP(E129,VALIDATIONS!$L$2:$N$10,2,FALSE))))</f>
        <v/>
      </c>
      <c r="G129" s="83"/>
      <c r="H129" s="354"/>
      <c r="I129" s="106" t="str">
        <f>IF(OR(G129="",D129="",E129=""),"",G129*(IF(AND(D129="Structure",E129&lt;&gt;""), VLOOKUP(E129,VALIDATIONS!$O$2:$Q$9,3),IF(AND(D129="Building",E129&lt;&gt;""), VLOOKUP(E129,VALIDATIONS!$L$2:$N$10,3)))))</f>
        <v/>
      </c>
    </row>
    <row r="130" spans="1:9" x14ac:dyDescent="0.2">
      <c r="A130" s="239"/>
      <c r="C130" s="354"/>
      <c r="D130" s="355"/>
      <c r="E130" s="356"/>
      <c r="F130" s="105" t="str">
        <f>IF(OR(D130="",E130=""),"",IF(D130="Structure", VLOOKUP(E130,VALIDATIONS!$O$2:$Q$9,2,FALSE),IF(D130="Building", VLOOKUP(E130,VALIDATIONS!$L$2:$N$10,2,FALSE))))</f>
        <v/>
      </c>
      <c r="G130" s="83"/>
      <c r="H130" s="354"/>
      <c r="I130" s="106" t="str">
        <f>IF(OR(G130="",D130="",E130=""),"",G130*(IF(AND(D130="Structure",E130&lt;&gt;""), VLOOKUP(E130,VALIDATIONS!$O$2:$Q$9,3),IF(AND(D130="Building",E130&lt;&gt;""), VLOOKUP(E130,VALIDATIONS!$L$2:$N$10,3)))))</f>
        <v/>
      </c>
    </row>
    <row r="131" spans="1:9" x14ac:dyDescent="0.2">
      <c r="A131" s="239"/>
      <c r="C131" s="354"/>
      <c r="D131" s="355"/>
      <c r="E131" s="356"/>
      <c r="F131" s="105" t="str">
        <f>IF(OR(D131="",E131=""),"",IF(D131="Structure", VLOOKUP(E131,VALIDATIONS!$O$2:$Q$9,2,FALSE),IF(D131="Building", VLOOKUP(E131,VALIDATIONS!$L$2:$N$10,2,FALSE))))</f>
        <v/>
      </c>
      <c r="G131" s="83"/>
      <c r="H131" s="354"/>
      <c r="I131" s="106" t="str">
        <f>IF(OR(G131="",D131="",E131=""),"",G131*(IF(AND(D131="Structure",E131&lt;&gt;""), VLOOKUP(E131,VALIDATIONS!$O$2:$Q$9,3),IF(AND(D131="Building",E131&lt;&gt;""), VLOOKUP(E131,VALIDATIONS!$L$2:$N$10,3)))))</f>
        <v/>
      </c>
    </row>
    <row r="132" spans="1:9" x14ac:dyDescent="0.2">
      <c r="A132" s="239"/>
      <c r="C132" s="354"/>
      <c r="D132" s="355"/>
      <c r="E132" s="356"/>
      <c r="F132" s="105" t="str">
        <f>IF(OR(D132="",E132=""),"",IF(D132="Structure", VLOOKUP(E132,VALIDATIONS!$O$2:$Q$9,2,FALSE),IF(D132="Building", VLOOKUP(E132,VALIDATIONS!$L$2:$N$10,2,FALSE))))</f>
        <v/>
      </c>
      <c r="G132" s="83"/>
      <c r="H132" s="354"/>
      <c r="I132" s="106" t="str">
        <f>IF(OR(G132="",D132="",E132=""),"",G132*(IF(AND(D132="Structure",E132&lt;&gt;""), VLOOKUP(E132,VALIDATIONS!$O$2:$Q$9,3),IF(AND(D132="Building",E132&lt;&gt;""), VLOOKUP(E132,VALIDATIONS!$L$2:$N$10,3)))))</f>
        <v/>
      </c>
    </row>
    <row r="133" spans="1:9" x14ac:dyDescent="0.2">
      <c r="A133" s="239"/>
      <c r="C133" s="354"/>
      <c r="D133" s="355"/>
      <c r="E133" s="356"/>
      <c r="F133" s="105" t="str">
        <f>IF(OR(D133="",E133=""),"",IF(D133="Structure", VLOOKUP(E133,VALIDATIONS!$O$2:$Q$9,2,FALSE),IF(D133="Building", VLOOKUP(E133,VALIDATIONS!$L$2:$N$10,2,FALSE))))</f>
        <v/>
      </c>
      <c r="G133" s="83"/>
      <c r="H133" s="354"/>
      <c r="I133" s="106" t="str">
        <f>IF(OR(G133="",D133="",E133=""),"",G133*(IF(AND(D133="Structure",E133&lt;&gt;""), VLOOKUP(E133,VALIDATIONS!$O$2:$Q$9,3),IF(AND(D133="Building",E133&lt;&gt;""), VLOOKUP(E133,VALIDATIONS!$L$2:$N$10,3)))))</f>
        <v/>
      </c>
    </row>
    <row r="134" spans="1:9" x14ac:dyDescent="0.2">
      <c r="A134" s="239"/>
      <c r="C134" s="354"/>
      <c r="D134" s="355"/>
      <c r="E134" s="356"/>
      <c r="F134" s="105" t="str">
        <f>IF(OR(D134="",E134=""),"",IF(D134="Structure", VLOOKUP(E134,VALIDATIONS!$O$2:$Q$9,2,FALSE),IF(D134="Building", VLOOKUP(E134,VALIDATIONS!$L$2:$N$10,2,FALSE))))</f>
        <v/>
      </c>
      <c r="G134" s="83"/>
      <c r="H134" s="354"/>
      <c r="I134" s="106" t="str">
        <f>IF(OR(G134="",D134="",E134=""),"",G134*(IF(AND(D134="Structure",E134&lt;&gt;""), VLOOKUP(E134,VALIDATIONS!$O$2:$Q$9,3),IF(AND(D134="Building",E134&lt;&gt;""), VLOOKUP(E134,VALIDATIONS!$L$2:$N$10,3)))))</f>
        <v/>
      </c>
    </row>
    <row r="135" spans="1:9" x14ac:dyDescent="0.2">
      <c r="A135" s="239"/>
      <c r="C135" s="354"/>
      <c r="D135" s="355"/>
      <c r="E135" s="356"/>
      <c r="F135" s="105" t="str">
        <f>IF(OR(D135="",E135=""),"",IF(D135="Structure", VLOOKUP(E135,VALIDATIONS!$O$2:$Q$9,2,FALSE),IF(D135="Building", VLOOKUP(E135,VALIDATIONS!$L$2:$N$10,2,FALSE))))</f>
        <v/>
      </c>
      <c r="G135" s="83"/>
      <c r="H135" s="354"/>
      <c r="I135" s="106" t="str">
        <f>IF(OR(G135="",D135="",E135=""),"",G135*(IF(AND(D135="Structure",E135&lt;&gt;""), VLOOKUP(E135,VALIDATIONS!$O$2:$Q$9,3),IF(AND(D135="Building",E135&lt;&gt;""), VLOOKUP(E135,VALIDATIONS!$L$2:$N$10,3)))))</f>
        <v/>
      </c>
    </row>
    <row r="136" spans="1:9" x14ac:dyDescent="0.2">
      <c r="A136" s="239"/>
      <c r="C136" s="354"/>
      <c r="D136" s="355"/>
      <c r="E136" s="356"/>
      <c r="F136" s="105" t="str">
        <f>IF(OR(D136="",E136=""),"",IF(D136="Structure", VLOOKUP(E136,VALIDATIONS!$O$2:$Q$9,2,FALSE),IF(D136="Building", VLOOKUP(E136,VALIDATIONS!$L$2:$N$10,2,FALSE))))</f>
        <v/>
      </c>
      <c r="G136" s="83"/>
      <c r="H136" s="354"/>
      <c r="I136" s="106" t="str">
        <f>IF(OR(G136="",D136="",E136=""),"",G136*(IF(AND(D136="Structure",E136&lt;&gt;""), VLOOKUP(E136,VALIDATIONS!$O$2:$Q$9,3),IF(AND(D136="Building",E136&lt;&gt;""), VLOOKUP(E136,VALIDATIONS!$L$2:$N$10,3)))))</f>
        <v/>
      </c>
    </row>
    <row r="137" spans="1:9" x14ac:dyDescent="0.2">
      <c r="A137" s="239"/>
      <c r="C137" s="354"/>
      <c r="D137" s="355"/>
      <c r="E137" s="356"/>
      <c r="F137" s="105" t="str">
        <f>IF(OR(D137="",E137=""),"",IF(D137="Structure", VLOOKUP(E137,VALIDATIONS!$O$2:$Q$9,2,FALSE),IF(D137="Building", VLOOKUP(E137,VALIDATIONS!$L$2:$N$10,2,FALSE))))</f>
        <v/>
      </c>
      <c r="G137" s="83"/>
      <c r="H137" s="354"/>
      <c r="I137" s="106" t="str">
        <f>IF(OR(G137="",D137="",E137=""),"",G137*(IF(AND(D137="Structure",E137&lt;&gt;""), VLOOKUP(E137,VALIDATIONS!$O$2:$Q$9,3),IF(AND(D137="Building",E137&lt;&gt;""), VLOOKUP(E137,VALIDATIONS!$L$2:$N$10,3)))))</f>
        <v/>
      </c>
    </row>
    <row r="138" spans="1:9" x14ac:dyDescent="0.2">
      <c r="A138" s="239"/>
      <c r="C138" s="354"/>
      <c r="D138" s="355"/>
      <c r="E138" s="356"/>
      <c r="F138" s="105" t="str">
        <f>IF(OR(D138="",E138=""),"",IF(D138="Structure", VLOOKUP(E138,VALIDATIONS!$O$2:$Q$9,2,FALSE),IF(D138="Building", VLOOKUP(E138,VALIDATIONS!$L$2:$N$10,2,FALSE))))</f>
        <v/>
      </c>
      <c r="G138" s="83"/>
      <c r="H138" s="354"/>
      <c r="I138" s="106" t="str">
        <f>IF(OR(G138="",D138="",E138=""),"",G138*(IF(AND(D138="Structure",E138&lt;&gt;""), VLOOKUP(E138,VALIDATIONS!$O$2:$Q$9,3),IF(AND(D138="Building",E138&lt;&gt;""), VLOOKUP(E138,VALIDATIONS!$L$2:$N$10,3)))))</f>
        <v/>
      </c>
    </row>
    <row r="139" spans="1:9" x14ac:dyDescent="0.2">
      <c r="A139" s="239"/>
      <c r="C139" s="354"/>
      <c r="D139" s="355"/>
      <c r="E139" s="356"/>
      <c r="F139" s="105" t="str">
        <f>IF(OR(D139="",E139=""),"",IF(D139="Structure", VLOOKUP(E139,VALIDATIONS!$O$2:$Q$9,2,FALSE),IF(D139="Building", VLOOKUP(E139,VALIDATIONS!$L$2:$N$10,2,FALSE))))</f>
        <v/>
      </c>
      <c r="G139" s="83"/>
      <c r="H139" s="354"/>
      <c r="I139" s="106" t="str">
        <f>IF(OR(G139="",D139="",E139=""),"",G139*(IF(AND(D139="Structure",E139&lt;&gt;""), VLOOKUP(E139,VALIDATIONS!$O$2:$Q$9,3),IF(AND(D139="Building",E139&lt;&gt;""), VLOOKUP(E139,VALIDATIONS!$L$2:$N$10,3)))))</f>
        <v/>
      </c>
    </row>
    <row r="140" spans="1:9" x14ac:dyDescent="0.2">
      <c r="A140" s="239"/>
      <c r="C140" s="354"/>
      <c r="D140" s="355"/>
      <c r="E140" s="356"/>
      <c r="F140" s="105" t="str">
        <f>IF(OR(D140="",E140=""),"",IF(D140="Structure", VLOOKUP(E140,VALIDATIONS!$O$2:$Q$9,2,FALSE),IF(D140="Building", VLOOKUP(E140,VALIDATIONS!$L$2:$N$10,2,FALSE))))</f>
        <v/>
      </c>
      <c r="G140" s="83"/>
      <c r="H140" s="354"/>
      <c r="I140" s="106" t="str">
        <f>IF(OR(G140="",D140="",E140=""),"",G140*(IF(AND(D140="Structure",E140&lt;&gt;""), VLOOKUP(E140,VALIDATIONS!$O$2:$Q$9,3),IF(AND(D140="Building",E140&lt;&gt;""), VLOOKUP(E140,VALIDATIONS!$L$2:$N$10,3)))))</f>
        <v/>
      </c>
    </row>
    <row r="141" spans="1:9" x14ac:dyDescent="0.2">
      <c r="A141" s="239"/>
      <c r="C141" s="354"/>
      <c r="D141" s="355"/>
      <c r="E141" s="356"/>
      <c r="F141" s="105" t="str">
        <f>IF(OR(D141="",E141=""),"",IF(D141="Structure", VLOOKUP(E141,VALIDATIONS!$O$2:$Q$9,2,FALSE),IF(D141="Building", VLOOKUP(E141,VALIDATIONS!$L$2:$N$10,2,FALSE))))</f>
        <v/>
      </c>
      <c r="G141" s="83"/>
      <c r="H141" s="354"/>
      <c r="I141" s="106" t="str">
        <f>IF(OR(G141="",D141="",E141=""),"",G141*(IF(AND(D141="Structure",E141&lt;&gt;""), VLOOKUP(E141,VALIDATIONS!$O$2:$Q$9,3),IF(AND(D141="Building",E141&lt;&gt;""), VLOOKUP(E141,VALIDATIONS!$L$2:$N$10,3)))))</f>
        <v/>
      </c>
    </row>
    <row r="142" spans="1:9" x14ac:dyDescent="0.2">
      <c r="A142" s="239"/>
      <c r="C142" s="354"/>
      <c r="D142" s="355"/>
      <c r="E142" s="356"/>
      <c r="F142" s="105" t="str">
        <f>IF(OR(D142="",E142=""),"",IF(D142="Structure", VLOOKUP(E142,VALIDATIONS!$O$2:$Q$9,2,FALSE),IF(D142="Building", VLOOKUP(E142,VALIDATIONS!$L$2:$N$10,2,FALSE))))</f>
        <v/>
      </c>
      <c r="G142" s="83"/>
      <c r="H142" s="354"/>
      <c r="I142" s="106" t="str">
        <f>IF(OR(G142="",D142="",E142=""),"",G142*(IF(AND(D142="Structure",E142&lt;&gt;""), VLOOKUP(E142,VALIDATIONS!$O$2:$Q$9,3),IF(AND(D142="Building",E142&lt;&gt;""), VLOOKUP(E142,VALIDATIONS!$L$2:$N$10,3)))))</f>
        <v/>
      </c>
    </row>
    <row r="143" spans="1:9" x14ac:dyDescent="0.2">
      <c r="A143" s="239"/>
      <c r="C143" s="354"/>
      <c r="D143" s="355"/>
      <c r="E143" s="356"/>
      <c r="F143" s="105" t="str">
        <f>IF(OR(D143="",E143=""),"",IF(D143="Structure", VLOOKUP(E143,VALIDATIONS!$O$2:$Q$9,2,FALSE),IF(D143="Building", VLOOKUP(E143,VALIDATIONS!$L$2:$N$10,2,FALSE))))</f>
        <v/>
      </c>
      <c r="G143" s="83"/>
      <c r="H143" s="354"/>
      <c r="I143" s="106" t="str">
        <f>IF(OR(G143="",D143="",E143=""),"",G143*(IF(AND(D143="Structure",E143&lt;&gt;""), VLOOKUP(E143,VALIDATIONS!$O$2:$Q$9,3),IF(AND(D143="Building",E143&lt;&gt;""), VLOOKUP(E143,VALIDATIONS!$L$2:$N$10,3)))))</f>
        <v/>
      </c>
    </row>
    <row r="144" spans="1:9" x14ac:dyDescent="0.2">
      <c r="A144" s="239"/>
      <c r="C144" s="354"/>
      <c r="D144" s="355"/>
      <c r="E144" s="356"/>
      <c r="F144" s="105" t="str">
        <f>IF(OR(D144="",E144=""),"",IF(D144="Structure", VLOOKUP(E144,VALIDATIONS!$O$2:$Q$9,2,FALSE),IF(D144="Building", VLOOKUP(E144,VALIDATIONS!$L$2:$N$10,2,FALSE))))</f>
        <v/>
      </c>
      <c r="G144" s="83"/>
      <c r="H144" s="354"/>
      <c r="I144" s="106" t="str">
        <f>IF(OR(G144="",D144="",E144=""),"",G144*(IF(AND(D144="Structure",E144&lt;&gt;""), VLOOKUP(E144,VALIDATIONS!$O$2:$Q$9,3),IF(AND(D144="Building",E144&lt;&gt;""), VLOOKUP(E144,VALIDATIONS!$L$2:$N$10,3)))))</f>
        <v/>
      </c>
    </row>
    <row r="145" spans="1:9" x14ac:dyDescent="0.2">
      <c r="A145" s="239"/>
      <c r="C145" s="354"/>
      <c r="D145" s="355"/>
      <c r="E145" s="356"/>
      <c r="F145" s="105" t="str">
        <f>IF(OR(D145="",E145=""),"",IF(D145="Structure", VLOOKUP(E145,VALIDATIONS!$O$2:$Q$9,2,FALSE),IF(D145="Building", VLOOKUP(E145,VALIDATIONS!$L$2:$N$10,2,FALSE))))</f>
        <v/>
      </c>
      <c r="G145" s="83"/>
      <c r="H145" s="354"/>
      <c r="I145" s="106" t="str">
        <f>IF(OR(G145="",D145="",E145=""),"",G145*(IF(AND(D145="Structure",E145&lt;&gt;""), VLOOKUP(E145,VALIDATIONS!$O$2:$Q$9,3),IF(AND(D145="Building",E145&lt;&gt;""), VLOOKUP(E145,VALIDATIONS!$L$2:$N$10,3)))))</f>
        <v/>
      </c>
    </row>
    <row r="146" spans="1:9" x14ac:dyDescent="0.2">
      <c r="A146" s="239"/>
      <c r="C146" s="354"/>
      <c r="D146" s="355"/>
      <c r="E146" s="356"/>
      <c r="F146" s="105" t="str">
        <f>IF(OR(D146="",E146=""),"",IF(D146="Structure", VLOOKUP(E146,VALIDATIONS!$O$2:$Q$9,2,FALSE),IF(D146="Building", VLOOKUP(E146,VALIDATIONS!$L$2:$N$10,2,FALSE))))</f>
        <v/>
      </c>
      <c r="G146" s="83"/>
      <c r="H146" s="354"/>
      <c r="I146" s="106" t="str">
        <f>IF(OR(G146="",D146="",E146=""),"",G146*(IF(AND(D146="Structure",E146&lt;&gt;""), VLOOKUP(E146,VALIDATIONS!$O$2:$Q$9,3),IF(AND(D146="Building",E146&lt;&gt;""), VLOOKUP(E146,VALIDATIONS!$L$2:$N$10,3)))))</f>
        <v/>
      </c>
    </row>
    <row r="147" spans="1:9" x14ac:dyDescent="0.2">
      <c r="A147" s="239"/>
      <c r="C147" s="354"/>
      <c r="D147" s="355"/>
      <c r="E147" s="356"/>
      <c r="F147" s="105" t="str">
        <f>IF(OR(D147="",E147=""),"",IF(D147="Structure", VLOOKUP(E147,VALIDATIONS!$O$2:$Q$9,2,FALSE),IF(D147="Building", VLOOKUP(E147,VALIDATIONS!$L$2:$N$10,2,FALSE))))</f>
        <v/>
      </c>
      <c r="G147" s="83"/>
      <c r="H147" s="354"/>
      <c r="I147" s="106" t="str">
        <f>IF(OR(G147="",D147="",E147=""),"",G147*(IF(AND(D147="Structure",E147&lt;&gt;""), VLOOKUP(E147,VALIDATIONS!$O$2:$Q$9,3),IF(AND(D147="Building",E147&lt;&gt;""), VLOOKUP(E147,VALIDATIONS!$L$2:$N$10,3)))))</f>
        <v/>
      </c>
    </row>
    <row r="148" spans="1:9" x14ac:dyDescent="0.2">
      <c r="A148" s="239"/>
      <c r="C148" s="354"/>
      <c r="D148" s="355"/>
      <c r="E148" s="356"/>
      <c r="F148" s="105" t="str">
        <f>IF(OR(D148="",E148=""),"",IF(D148="Structure", VLOOKUP(E148,VALIDATIONS!$O$2:$Q$9,2,FALSE),IF(D148="Building", VLOOKUP(E148,VALIDATIONS!$L$2:$N$10,2,FALSE))))</f>
        <v/>
      </c>
      <c r="G148" s="91"/>
      <c r="H148" s="354"/>
      <c r="I148" s="106" t="str">
        <f>IF(OR(G148="",D148="",E148=""),"",G148*(IF(AND(D148="Structure",E148&lt;&gt;""), VLOOKUP(E148,VALIDATIONS!$O$2:$Q$9,3),IF(AND(D148="Building",E148&lt;&gt;""), VLOOKUP(E148,VALIDATIONS!$L$2:$N$10,3)))))</f>
        <v/>
      </c>
    </row>
    <row r="149" spans="1:9" x14ac:dyDescent="0.2">
      <c r="A149" s="239"/>
      <c r="C149" s="354"/>
      <c r="D149" s="355"/>
      <c r="E149" s="356"/>
      <c r="F149" s="105" t="str">
        <f>IF(OR(D149="",E149=""),"",IF(D149="Structure", VLOOKUP(E149,VALIDATIONS!$O$2:$Q$9,2,FALSE),IF(D149="Building", VLOOKUP(E149,VALIDATIONS!$L$2:$N$10,2,FALSE))))</f>
        <v/>
      </c>
      <c r="G149" s="91"/>
      <c r="H149" s="354"/>
      <c r="I149" s="106" t="str">
        <f>IF(OR(G149="",D149="",E149=""),"",G149*(IF(AND(D149="Structure",E149&lt;&gt;""), VLOOKUP(E149,VALIDATIONS!$O$2:$Q$9,3),IF(AND(D149="Building",E149&lt;&gt;""), VLOOKUP(E149,VALIDATIONS!$L$2:$N$10,3)))))</f>
        <v/>
      </c>
    </row>
    <row r="150" spans="1:9" x14ac:dyDescent="0.2">
      <c r="A150" s="239"/>
      <c r="C150" s="354"/>
      <c r="D150" s="355"/>
      <c r="E150" s="356"/>
      <c r="F150" s="105" t="str">
        <f>IF(OR(D150="",E150=""),"",IF(D150="Structure", VLOOKUP(E150,VALIDATIONS!$O$2:$Q$9,2,FALSE),IF(D150="Building", VLOOKUP(E150,VALIDATIONS!$L$2:$N$10,2,FALSE))))</f>
        <v/>
      </c>
      <c r="G150" s="83"/>
      <c r="H150" s="354"/>
      <c r="I150" s="106" t="str">
        <f>IF(OR(G150="",D150="",E150=""),"",G150*(IF(AND(D150="Structure",E150&lt;&gt;""), VLOOKUP(E150,VALIDATIONS!$O$2:$Q$9,3),IF(AND(D150="Building",E150&lt;&gt;""), VLOOKUP(E150,VALIDATIONS!$L$2:$N$10,3)))))</f>
        <v/>
      </c>
    </row>
    <row r="151" spans="1:9" x14ac:dyDescent="0.2">
      <c r="A151" s="239"/>
      <c r="C151" s="354"/>
      <c r="D151" s="355"/>
      <c r="E151" s="356"/>
      <c r="F151" s="105" t="str">
        <f>IF(OR(D151="",E151=""),"",IF(D151="Structure", VLOOKUP(E151,VALIDATIONS!$O$2:$Q$9,2,FALSE),IF(D151="Building", VLOOKUP(E151,VALIDATIONS!$L$2:$N$10,2,FALSE))))</f>
        <v/>
      </c>
      <c r="G151" s="83"/>
      <c r="H151" s="354"/>
      <c r="I151" s="106" t="str">
        <f>IF(OR(G151="",D151="",E151=""),"",G151*(IF(AND(D151="Structure",E151&lt;&gt;""), VLOOKUP(E151,VALIDATIONS!$O$2:$Q$9,3),IF(AND(D151="Building",E151&lt;&gt;""), VLOOKUP(E151,VALIDATIONS!$L$2:$N$10,3)))))</f>
        <v/>
      </c>
    </row>
    <row r="152" spans="1:9" x14ac:dyDescent="0.2">
      <c r="A152" s="239"/>
      <c r="C152" s="354"/>
      <c r="D152" s="355"/>
      <c r="E152" s="356"/>
      <c r="F152" s="105" t="str">
        <f>IF(OR(D152="",E152=""),"",IF(D152="Structure", VLOOKUP(E152,VALIDATIONS!$O$2:$Q$9,2,FALSE),IF(D152="Building", VLOOKUP(E152,VALIDATIONS!$L$2:$N$10,2,FALSE))))</f>
        <v/>
      </c>
      <c r="G152" s="83"/>
      <c r="H152" s="354"/>
      <c r="I152" s="106" t="str">
        <f>IF(OR(G152="",D152="",E152=""),"",G152*(IF(AND(D152="Structure",E152&lt;&gt;""), VLOOKUP(E152,VALIDATIONS!$O$2:$Q$9,3),IF(AND(D152="Building",E152&lt;&gt;""), VLOOKUP(E152,VALIDATIONS!$L$2:$N$10,3)))))</f>
        <v/>
      </c>
    </row>
    <row r="153" spans="1:9" x14ac:dyDescent="0.2">
      <c r="A153" s="239"/>
      <c r="C153" s="354"/>
      <c r="D153" s="355"/>
      <c r="E153" s="356"/>
      <c r="F153" s="105" t="str">
        <f>IF(OR(D153="",E153=""),"",IF(D153="Structure", VLOOKUP(E153,VALIDATIONS!$O$2:$Q$9,2,FALSE),IF(D153="Building", VLOOKUP(E153,VALIDATIONS!$L$2:$N$10,2,FALSE))))</f>
        <v/>
      </c>
      <c r="G153" s="83"/>
      <c r="H153" s="354"/>
      <c r="I153" s="106" t="str">
        <f>IF(OR(G153="",D153="",E153=""),"",G153*(IF(AND(D153="Structure",E153&lt;&gt;""), VLOOKUP(E153,VALIDATIONS!$O$2:$Q$9,3),IF(AND(D153="Building",E153&lt;&gt;""), VLOOKUP(E153,VALIDATIONS!$L$2:$N$10,3)))))</f>
        <v/>
      </c>
    </row>
    <row r="154" spans="1:9" x14ac:dyDescent="0.2">
      <c r="A154" s="239"/>
      <c r="C154" s="354"/>
      <c r="D154" s="355"/>
      <c r="E154" s="356"/>
      <c r="F154" s="105" t="str">
        <f>IF(OR(D154="",E154=""),"",IF(D154="Structure", VLOOKUP(E154,VALIDATIONS!$O$2:$Q$9,2,FALSE),IF(D154="Building", VLOOKUP(E154,VALIDATIONS!$L$2:$N$10,2,FALSE))))</f>
        <v/>
      </c>
      <c r="G154" s="83"/>
      <c r="H154" s="354"/>
      <c r="I154" s="106" t="str">
        <f>IF(OR(G154="",D154="",E154=""),"",G154*(IF(AND(D154="Structure",E154&lt;&gt;""), VLOOKUP(E154,VALIDATIONS!$O$2:$Q$9,3),IF(AND(D154="Building",E154&lt;&gt;""), VLOOKUP(E154,VALIDATIONS!$L$2:$N$10,3)))))</f>
        <v/>
      </c>
    </row>
    <row r="155" spans="1:9" x14ac:dyDescent="0.2">
      <c r="A155" s="239"/>
      <c r="C155" s="354"/>
      <c r="D155" s="355"/>
      <c r="E155" s="356"/>
      <c r="F155" s="105" t="str">
        <f>IF(OR(D155="",E155=""),"",IF(D155="Structure", VLOOKUP(E155,VALIDATIONS!$O$2:$Q$9,2,FALSE),IF(D155="Building", VLOOKUP(E155,VALIDATIONS!$L$2:$N$10,2,FALSE))))</f>
        <v/>
      </c>
      <c r="G155" s="83"/>
      <c r="H155" s="354"/>
      <c r="I155" s="106" t="str">
        <f>IF(OR(G155="",D155="",E155=""),"",G155*(IF(AND(D155="Structure",E155&lt;&gt;""), VLOOKUP(E155,VALIDATIONS!$O$2:$Q$9,3),IF(AND(D155="Building",E155&lt;&gt;""), VLOOKUP(E155,VALIDATIONS!$L$2:$N$10,3)))))</f>
        <v/>
      </c>
    </row>
    <row r="156" spans="1:9" x14ac:dyDescent="0.2">
      <c r="A156" s="239"/>
      <c r="C156" s="354"/>
      <c r="D156" s="355"/>
      <c r="E156" s="356"/>
      <c r="F156" s="105" t="str">
        <f>IF(OR(D156="",E156=""),"",IF(D156="Structure", VLOOKUP(E156,VALIDATIONS!$O$2:$Q$9,2,FALSE),IF(D156="Building", VLOOKUP(E156,VALIDATIONS!$L$2:$N$10,2,FALSE))))</f>
        <v/>
      </c>
      <c r="G156" s="83"/>
      <c r="H156" s="354"/>
      <c r="I156" s="106" t="str">
        <f>IF(OR(G156="",D156="",E156=""),"",G156*(IF(AND(D156="Structure",E156&lt;&gt;""), VLOOKUP(E156,VALIDATIONS!$O$2:$Q$9,3),IF(AND(D156="Building",E156&lt;&gt;""), VLOOKUP(E156,VALIDATIONS!$L$2:$N$10,3)))))</f>
        <v/>
      </c>
    </row>
    <row r="157" spans="1:9" x14ac:dyDescent="0.2">
      <c r="A157" s="239"/>
      <c r="C157" s="354"/>
      <c r="D157" s="355"/>
      <c r="E157" s="356"/>
      <c r="F157" s="105" t="str">
        <f>IF(OR(D157="",E157=""),"",IF(D157="Structure", VLOOKUP(E157,VALIDATIONS!$O$2:$Q$9,2,FALSE),IF(D157="Building", VLOOKUP(E157,VALIDATIONS!$L$2:$N$10,2,FALSE))))</f>
        <v/>
      </c>
      <c r="G157" s="83"/>
      <c r="H157" s="354"/>
      <c r="I157" s="106" t="str">
        <f>IF(OR(G157="",D157="",E157=""),"",G157*(IF(AND(D157="Structure",E157&lt;&gt;""), VLOOKUP(E157,VALIDATIONS!$O$2:$Q$9,3),IF(AND(D157="Building",E157&lt;&gt;""), VLOOKUP(E157,VALIDATIONS!$L$2:$N$10,3)))))</f>
        <v/>
      </c>
    </row>
    <row r="158" spans="1:9" x14ac:dyDescent="0.2">
      <c r="A158" s="239"/>
      <c r="C158" s="354"/>
      <c r="D158" s="355"/>
      <c r="E158" s="356"/>
      <c r="F158" s="105" t="str">
        <f>IF(OR(D158="",E158=""),"",IF(D158="Structure", VLOOKUP(E158,VALIDATIONS!$O$2:$Q$9,2,FALSE),IF(D158="Building", VLOOKUP(E158,VALIDATIONS!$L$2:$N$10,2,FALSE))))</f>
        <v/>
      </c>
      <c r="G158" s="83"/>
      <c r="H158" s="354"/>
      <c r="I158" s="106" t="str">
        <f>IF(OR(G158="",D158="",E158=""),"",G158*(IF(AND(D158="Structure",E158&lt;&gt;""), VLOOKUP(E158,VALIDATIONS!$O$2:$Q$9,3),IF(AND(D158="Building",E158&lt;&gt;""), VLOOKUP(E158,VALIDATIONS!$L$2:$N$10,3)))))</f>
        <v/>
      </c>
    </row>
    <row r="159" spans="1:9" x14ac:dyDescent="0.2">
      <c r="A159" s="239"/>
      <c r="C159" s="354"/>
      <c r="D159" s="355"/>
      <c r="E159" s="356"/>
      <c r="F159" s="105" t="str">
        <f>IF(OR(D159="",E159=""),"",IF(D159="Structure", VLOOKUP(E159,VALIDATIONS!$O$2:$Q$9,2,FALSE),IF(D159="Building", VLOOKUP(E159,VALIDATIONS!$L$2:$N$10,2,FALSE))))</f>
        <v/>
      </c>
      <c r="G159" s="83"/>
      <c r="H159" s="354"/>
      <c r="I159" s="106" t="str">
        <f>IF(OR(G159="",D159="",E159=""),"",G159*(IF(AND(D159="Structure",E159&lt;&gt;""), VLOOKUP(E159,VALIDATIONS!$O$2:$Q$9,3),IF(AND(D159="Building",E159&lt;&gt;""), VLOOKUP(E159,VALIDATIONS!$L$2:$N$10,3)))))</f>
        <v/>
      </c>
    </row>
    <row r="160" spans="1:9" x14ac:dyDescent="0.2">
      <c r="A160" s="239"/>
      <c r="C160" s="354"/>
      <c r="D160" s="355"/>
      <c r="E160" s="356"/>
      <c r="F160" s="105" t="str">
        <f>IF(OR(D160="",E160=""),"",IF(D160="Structure", VLOOKUP(E160,VALIDATIONS!$O$2:$Q$9,2,FALSE),IF(D160="Building", VLOOKUP(E160,VALIDATIONS!$L$2:$N$10,2,FALSE))))</f>
        <v/>
      </c>
      <c r="G160" s="83"/>
      <c r="H160" s="354"/>
      <c r="I160" s="106" t="str">
        <f>IF(OR(G160="",D160="",E160=""),"",G160*(IF(AND(D160="Structure",E160&lt;&gt;""), VLOOKUP(E160,VALIDATIONS!$O$2:$Q$9,3),IF(AND(D160="Building",E160&lt;&gt;""), VLOOKUP(E160,VALIDATIONS!$L$2:$N$10,3)))))</f>
        <v/>
      </c>
    </row>
    <row r="161" spans="1:9" x14ac:dyDescent="0.2">
      <c r="A161" s="239"/>
      <c r="C161" s="354"/>
      <c r="D161" s="355"/>
      <c r="E161" s="356"/>
      <c r="F161" s="105" t="str">
        <f>IF(OR(D161="",E161=""),"",IF(D161="Structure", VLOOKUP(E161,VALIDATIONS!$O$2:$Q$9,2,FALSE),IF(D161="Building", VLOOKUP(E161,VALIDATIONS!$L$2:$N$10,2,FALSE))))</f>
        <v/>
      </c>
      <c r="G161" s="83"/>
      <c r="H161" s="354"/>
      <c r="I161" s="106" t="str">
        <f>IF(OR(G161="",D161="",E161=""),"",G161*(IF(AND(D161="Structure",E161&lt;&gt;""), VLOOKUP(E161,VALIDATIONS!$O$2:$Q$9,3),IF(AND(D161="Building",E161&lt;&gt;""), VLOOKUP(E161,VALIDATIONS!$L$2:$N$10,3)))))</f>
        <v/>
      </c>
    </row>
    <row r="162" spans="1:9" x14ac:dyDescent="0.2">
      <c r="A162" s="239"/>
      <c r="C162" s="354"/>
      <c r="D162" s="355"/>
      <c r="E162" s="356"/>
      <c r="F162" s="105" t="str">
        <f>IF(OR(D162="",E162=""),"",IF(D162="Structure", VLOOKUP(E162,VALIDATIONS!$O$2:$Q$9,2,FALSE),IF(D162="Building", VLOOKUP(E162,VALIDATIONS!$L$2:$N$10,2,FALSE))))</f>
        <v/>
      </c>
      <c r="G162" s="83"/>
      <c r="H162" s="354"/>
      <c r="I162" s="106" t="str">
        <f>IF(OR(G162="",D162="",E162=""),"",G162*(IF(AND(D162="Structure",E162&lt;&gt;""), VLOOKUP(E162,VALIDATIONS!$O$2:$Q$9,3),IF(AND(D162="Building",E162&lt;&gt;""), VLOOKUP(E162,VALIDATIONS!$L$2:$N$10,3)))))</f>
        <v/>
      </c>
    </row>
    <row r="163" spans="1:9" x14ac:dyDescent="0.2">
      <c r="A163" s="239"/>
      <c r="C163" s="354"/>
      <c r="D163" s="355"/>
      <c r="E163" s="356"/>
      <c r="F163" s="105" t="str">
        <f>IF(OR(D163="",E163=""),"",IF(D163="Structure", VLOOKUP(E163,VALIDATIONS!$O$2:$Q$9,2,FALSE),IF(D163="Building", VLOOKUP(E163,VALIDATIONS!$L$2:$N$10,2,FALSE))))</f>
        <v/>
      </c>
      <c r="G163" s="83"/>
      <c r="H163" s="354"/>
      <c r="I163" s="106" t="str">
        <f>IF(OR(G163="",D163="",E163=""),"",G163*(IF(AND(D163="Structure",E163&lt;&gt;""), VLOOKUP(E163,VALIDATIONS!$O$2:$Q$9,3),IF(AND(D163="Building",E163&lt;&gt;""), VLOOKUP(E163,VALIDATIONS!$L$2:$N$10,3)))))</f>
        <v/>
      </c>
    </row>
    <row r="164" spans="1:9" x14ac:dyDescent="0.2">
      <c r="A164" s="239"/>
      <c r="C164" s="354"/>
      <c r="D164" s="355"/>
      <c r="E164" s="356"/>
      <c r="F164" s="105" t="str">
        <f>IF(OR(D164="",E164=""),"",IF(D164="Structure", VLOOKUP(E164,VALIDATIONS!$O$2:$Q$9,2,FALSE),IF(D164="Building", VLOOKUP(E164,VALIDATIONS!$L$2:$N$10,2,FALSE))))</f>
        <v/>
      </c>
      <c r="G164" s="83"/>
      <c r="H164" s="354"/>
      <c r="I164" s="106" t="str">
        <f>IF(OR(G164="",D164="",E164=""),"",G164*(IF(AND(D164="Structure",E164&lt;&gt;""), VLOOKUP(E164,VALIDATIONS!$O$2:$Q$9,3),IF(AND(D164="Building",E164&lt;&gt;""), VLOOKUP(E164,VALIDATIONS!$L$2:$N$10,3)))))</f>
        <v/>
      </c>
    </row>
    <row r="165" spans="1:9" x14ac:dyDescent="0.2">
      <c r="A165" s="239"/>
      <c r="C165" s="354"/>
      <c r="D165" s="355"/>
      <c r="E165" s="356"/>
      <c r="F165" s="105" t="str">
        <f>IF(OR(D165="",E165=""),"",IF(D165="Structure", VLOOKUP(E165,VALIDATIONS!$O$2:$Q$9,2,FALSE),IF(D165="Building", VLOOKUP(E165,VALIDATIONS!$L$2:$N$10,2,FALSE))))</f>
        <v/>
      </c>
      <c r="G165" s="83"/>
      <c r="H165" s="354"/>
      <c r="I165" s="106" t="str">
        <f>IF(OR(G165="",D165="",E165=""),"",G165*(IF(AND(D165="Structure",E165&lt;&gt;""), VLOOKUP(E165,VALIDATIONS!$O$2:$Q$9,3),IF(AND(D165="Building",E165&lt;&gt;""), VLOOKUP(E165,VALIDATIONS!$L$2:$N$10,3)))))</f>
        <v/>
      </c>
    </row>
    <row r="166" spans="1:9" x14ac:dyDescent="0.2">
      <c r="A166" s="239"/>
      <c r="C166" s="354"/>
      <c r="D166" s="355"/>
      <c r="E166" s="356"/>
      <c r="F166" s="105" t="str">
        <f>IF(OR(D166="",E166=""),"",IF(D166="Structure", VLOOKUP(E166,VALIDATIONS!$O$2:$Q$9,2,FALSE),IF(D166="Building", VLOOKUP(E166,VALIDATIONS!$L$2:$N$10,2,FALSE))))</f>
        <v/>
      </c>
      <c r="G166" s="83"/>
      <c r="H166" s="354"/>
      <c r="I166" s="106" t="str">
        <f>IF(OR(G166="",D166="",E166=""),"",G166*(IF(AND(D166="Structure",E166&lt;&gt;""), VLOOKUP(E166,VALIDATIONS!$O$2:$Q$9,3),IF(AND(D166="Building",E166&lt;&gt;""), VLOOKUP(E166,VALIDATIONS!$L$2:$N$10,3)))))</f>
        <v/>
      </c>
    </row>
    <row r="167" spans="1:9" x14ac:dyDescent="0.2">
      <c r="A167" s="239"/>
      <c r="C167" s="354"/>
      <c r="D167" s="355"/>
      <c r="E167" s="356"/>
      <c r="F167" s="105" t="str">
        <f>IF(OR(D167="",E167=""),"",IF(D167="Structure", VLOOKUP(E167,VALIDATIONS!$O$2:$Q$9,2,FALSE),IF(D167="Building", VLOOKUP(E167,VALIDATIONS!$L$2:$N$10,2,FALSE))))</f>
        <v/>
      </c>
      <c r="G167" s="83"/>
      <c r="H167" s="354"/>
      <c r="I167" s="106" t="str">
        <f>IF(OR(G167="",D167="",E167=""),"",G167*(IF(AND(D167="Structure",E167&lt;&gt;""), VLOOKUP(E167,VALIDATIONS!$O$2:$Q$9,3),IF(AND(D167="Building",E167&lt;&gt;""), VLOOKUP(E167,VALIDATIONS!$L$2:$N$10,3)))))</f>
        <v/>
      </c>
    </row>
    <row r="168" spans="1:9" x14ac:dyDescent="0.2">
      <c r="A168" s="239"/>
      <c r="C168" s="354"/>
      <c r="D168" s="355"/>
      <c r="E168" s="356"/>
      <c r="F168" s="105" t="str">
        <f>IF(OR(D168="",E168=""),"",IF(D168="Structure", VLOOKUP(E168,VALIDATIONS!$O$2:$Q$9,2,FALSE),IF(D168="Building", VLOOKUP(E168,VALIDATIONS!$L$2:$N$10,2,FALSE))))</f>
        <v/>
      </c>
      <c r="G168" s="83"/>
      <c r="H168" s="354"/>
      <c r="I168" s="106" t="str">
        <f>IF(OR(G168="",D168="",E168=""),"",G168*(IF(AND(D168="Structure",E168&lt;&gt;""), VLOOKUP(E168,VALIDATIONS!$O$2:$Q$9,3),IF(AND(D168="Building",E168&lt;&gt;""), VLOOKUP(E168,VALIDATIONS!$L$2:$N$10,3)))))</f>
        <v/>
      </c>
    </row>
    <row r="169" spans="1:9" x14ac:dyDescent="0.2">
      <c r="A169" s="239"/>
      <c r="C169" s="354"/>
      <c r="D169" s="355"/>
      <c r="E169" s="356"/>
      <c r="F169" s="105" t="str">
        <f>IF(OR(D169="",E169=""),"",IF(D169="Structure", VLOOKUP(E169,VALIDATIONS!$O$2:$Q$9,2,FALSE),IF(D169="Building", VLOOKUP(E169,VALIDATIONS!$L$2:$N$10,2,FALSE))))</f>
        <v/>
      </c>
      <c r="G169" s="83"/>
      <c r="H169" s="354"/>
      <c r="I169" s="106" t="str">
        <f>IF(OR(G169="",D169="",E169=""),"",G169*(IF(AND(D169="Structure",E169&lt;&gt;""), VLOOKUP(E169,VALIDATIONS!$O$2:$Q$9,3),IF(AND(D169="Building",E169&lt;&gt;""), VLOOKUP(E169,VALIDATIONS!$L$2:$N$10,3)))))</f>
        <v/>
      </c>
    </row>
    <row r="170" spans="1:9" x14ac:dyDescent="0.2">
      <c r="A170" s="239"/>
      <c r="C170" s="354"/>
      <c r="D170" s="355"/>
      <c r="E170" s="356"/>
      <c r="F170" s="105" t="str">
        <f>IF(OR(D170="",E170=""),"",IF(D170="Structure", VLOOKUP(E170,VALIDATIONS!$O$2:$Q$9,2,FALSE),IF(D170="Building", VLOOKUP(E170,VALIDATIONS!$L$2:$N$10,2,FALSE))))</f>
        <v/>
      </c>
      <c r="G170" s="83"/>
      <c r="H170" s="354"/>
      <c r="I170" s="106" t="str">
        <f>IF(OR(G170="",D170="",E170=""),"",G170*(IF(AND(D170="Structure",E170&lt;&gt;""), VLOOKUP(E170,VALIDATIONS!$O$2:$Q$9,3),IF(AND(D170="Building",E170&lt;&gt;""), VLOOKUP(E170,VALIDATIONS!$L$2:$N$10,3)))))</f>
        <v/>
      </c>
    </row>
    <row r="171" spans="1:9" x14ac:dyDescent="0.2">
      <c r="A171" s="239"/>
      <c r="C171" s="354"/>
      <c r="D171" s="355"/>
      <c r="E171" s="356"/>
      <c r="F171" s="105" t="str">
        <f>IF(OR(D171="",E171=""),"",IF(D171="Structure", VLOOKUP(E171,VALIDATIONS!$O$2:$Q$9,2,FALSE),IF(D171="Building", VLOOKUP(E171,VALIDATIONS!$L$2:$N$10,2,FALSE))))</f>
        <v/>
      </c>
      <c r="G171" s="83"/>
      <c r="H171" s="354"/>
      <c r="I171" s="106" t="str">
        <f>IF(OR(G171="",D171="",E171=""),"",G171*(IF(AND(D171="Structure",E171&lt;&gt;""), VLOOKUP(E171,VALIDATIONS!$O$2:$Q$9,3),IF(AND(D171="Building",E171&lt;&gt;""), VLOOKUP(E171,VALIDATIONS!$L$2:$N$10,3)))))</f>
        <v/>
      </c>
    </row>
    <row r="172" spans="1:9" x14ac:dyDescent="0.2">
      <c r="A172" s="239"/>
      <c r="C172" s="354"/>
      <c r="D172" s="355"/>
      <c r="E172" s="356"/>
      <c r="F172" s="105" t="str">
        <f>IF(OR(D172="",E172=""),"",IF(D172="Structure", VLOOKUP(E172,VALIDATIONS!$O$2:$Q$9,2,FALSE),IF(D172="Building", VLOOKUP(E172,VALIDATIONS!$L$2:$N$10,2,FALSE))))</f>
        <v/>
      </c>
      <c r="G172" s="83"/>
      <c r="H172" s="354"/>
      <c r="I172" s="106" t="str">
        <f>IF(OR(G172="",D172="",E172=""),"",G172*(IF(AND(D172="Structure",E172&lt;&gt;""), VLOOKUP(E172,VALIDATIONS!$O$2:$Q$9,3),IF(AND(D172="Building",E172&lt;&gt;""), VLOOKUP(E172,VALIDATIONS!$L$2:$N$10,3)))))</f>
        <v/>
      </c>
    </row>
    <row r="173" spans="1:9" x14ac:dyDescent="0.2">
      <c r="A173" s="239"/>
      <c r="C173" s="354"/>
      <c r="D173" s="355"/>
      <c r="E173" s="356"/>
      <c r="F173" s="105" t="str">
        <f>IF(OR(D173="",E173=""),"",IF(D173="Structure", VLOOKUP(E173,VALIDATIONS!$O$2:$Q$9,2,FALSE),IF(D173="Building", VLOOKUP(E173,VALIDATIONS!$L$2:$N$10,2,FALSE))))</f>
        <v/>
      </c>
      <c r="G173" s="83"/>
      <c r="H173" s="354"/>
      <c r="I173" s="106" t="str">
        <f>IF(OR(G173="",D173="",E173=""),"",G173*(IF(AND(D173="Structure",E173&lt;&gt;""), VLOOKUP(E173,VALIDATIONS!$O$2:$Q$9,3),IF(AND(D173="Building",E173&lt;&gt;""), VLOOKUP(E173,VALIDATIONS!$L$2:$N$10,3)))))</f>
        <v/>
      </c>
    </row>
    <row r="174" spans="1:9" x14ac:dyDescent="0.2">
      <c r="A174" s="239"/>
      <c r="C174" s="354"/>
      <c r="D174" s="355"/>
      <c r="E174" s="356"/>
      <c r="F174" s="105" t="str">
        <f>IF(OR(D174="",E174=""),"",IF(D174="Structure", VLOOKUP(E174,VALIDATIONS!$O$2:$Q$9,2,FALSE),IF(D174="Building", VLOOKUP(E174,VALIDATIONS!$L$2:$N$10,2,FALSE))))</f>
        <v/>
      </c>
      <c r="G174" s="83"/>
      <c r="H174" s="354"/>
      <c r="I174" s="106" t="str">
        <f>IF(OR(G174="",D174="",E174=""),"",G174*(IF(AND(D174="Structure",E174&lt;&gt;""), VLOOKUP(E174,VALIDATIONS!$O$2:$Q$9,3),IF(AND(D174="Building",E174&lt;&gt;""), VLOOKUP(E174,VALIDATIONS!$L$2:$N$10,3)))))</f>
        <v/>
      </c>
    </row>
    <row r="175" spans="1:9" x14ac:dyDescent="0.2">
      <c r="A175" s="239"/>
      <c r="C175" s="354"/>
      <c r="D175" s="355"/>
      <c r="E175" s="356"/>
      <c r="F175" s="105" t="str">
        <f>IF(OR(D175="",E175=""),"",IF(D175="Structure", VLOOKUP(E175,VALIDATIONS!$O$2:$Q$9,2,FALSE),IF(D175="Building", VLOOKUP(E175,VALIDATIONS!$L$2:$N$10,2,FALSE))))</f>
        <v/>
      </c>
      <c r="G175" s="83"/>
      <c r="H175" s="354"/>
      <c r="I175" s="106" t="str">
        <f>IF(OR(G175="",D175="",E175=""),"",G175*(IF(AND(D175="Structure",E175&lt;&gt;""), VLOOKUP(E175,VALIDATIONS!$O$2:$Q$9,3),IF(AND(D175="Building",E175&lt;&gt;""), VLOOKUP(E175,VALIDATIONS!$L$2:$N$10,3)))))</f>
        <v/>
      </c>
    </row>
    <row r="176" spans="1:9" x14ac:dyDescent="0.2">
      <c r="A176" s="239"/>
      <c r="C176" s="354"/>
      <c r="D176" s="355"/>
      <c r="E176" s="356"/>
      <c r="F176" s="105" t="str">
        <f>IF(OR(D176="",E176=""),"",IF(D176="Structure", VLOOKUP(E176,VALIDATIONS!$O$2:$Q$9,2,FALSE),IF(D176="Building", VLOOKUP(E176,VALIDATIONS!$L$2:$N$10,2,FALSE))))</f>
        <v/>
      </c>
      <c r="G176" s="83"/>
      <c r="H176" s="354"/>
      <c r="I176" s="106" t="str">
        <f>IF(OR(G176="",D176="",E176=""),"",G176*(IF(AND(D176="Structure",E176&lt;&gt;""), VLOOKUP(E176,VALIDATIONS!$O$2:$Q$9,3),IF(AND(D176="Building",E176&lt;&gt;""), VLOOKUP(E176,VALIDATIONS!$L$2:$N$10,3)))))</f>
        <v/>
      </c>
    </row>
    <row r="177" spans="1:9" x14ac:dyDescent="0.2">
      <c r="A177" s="239"/>
      <c r="C177" s="354"/>
      <c r="D177" s="355"/>
      <c r="E177" s="356"/>
      <c r="F177" s="105" t="str">
        <f>IF(OR(D177="",E177=""),"",IF(D177="Structure", VLOOKUP(E177,VALIDATIONS!$O$2:$Q$9,2,FALSE),IF(D177="Building", VLOOKUP(E177,VALIDATIONS!$L$2:$N$10,2,FALSE))))</f>
        <v/>
      </c>
      <c r="G177" s="83"/>
      <c r="H177" s="354"/>
      <c r="I177" s="106" t="str">
        <f>IF(OR(G177="",D177="",E177=""),"",G177*(IF(AND(D177="Structure",E177&lt;&gt;""), VLOOKUP(E177,VALIDATIONS!$O$2:$Q$9,3),IF(AND(D177="Building",E177&lt;&gt;""), VLOOKUP(E177,VALIDATIONS!$L$2:$N$10,3)))))</f>
        <v/>
      </c>
    </row>
    <row r="178" spans="1:9" x14ac:dyDescent="0.2">
      <c r="A178" s="239"/>
      <c r="C178" s="354"/>
      <c r="D178" s="355"/>
      <c r="E178" s="356"/>
      <c r="F178" s="105" t="str">
        <f>IF(OR(D178="",E178=""),"",IF(D178="Structure", VLOOKUP(E178,VALIDATIONS!$O$2:$Q$9,2,FALSE),IF(D178="Building", VLOOKUP(E178,VALIDATIONS!$L$2:$N$10,2,FALSE))))</f>
        <v/>
      </c>
      <c r="G178" s="83"/>
      <c r="H178" s="354"/>
      <c r="I178" s="106" t="str">
        <f>IF(OR(G178="",D178="",E178=""),"",G178*(IF(AND(D178="Structure",E178&lt;&gt;""), VLOOKUP(E178,VALIDATIONS!$O$2:$Q$9,3),IF(AND(D178="Building",E178&lt;&gt;""), VLOOKUP(E178,VALIDATIONS!$L$2:$N$10,3)))))</f>
        <v/>
      </c>
    </row>
    <row r="179" spans="1:9" x14ac:dyDescent="0.2">
      <c r="A179" s="239"/>
      <c r="C179" s="354"/>
      <c r="D179" s="355"/>
      <c r="E179" s="356"/>
      <c r="F179" s="105" t="str">
        <f>IF(OR(D179="",E179=""),"",IF(D179="Structure", VLOOKUP(E179,VALIDATIONS!$O$2:$Q$9,2,FALSE),IF(D179="Building", VLOOKUP(E179,VALIDATIONS!$L$2:$N$10,2,FALSE))))</f>
        <v/>
      </c>
      <c r="G179" s="83"/>
      <c r="H179" s="354"/>
      <c r="I179" s="106" t="str">
        <f>IF(OR(G179="",D179="",E179=""),"",G179*(IF(AND(D179="Structure",E179&lt;&gt;""), VLOOKUP(E179,VALIDATIONS!$O$2:$Q$9,3),IF(AND(D179="Building",E179&lt;&gt;""), VLOOKUP(E179,VALIDATIONS!$L$2:$N$10,3)))))</f>
        <v/>
      </c>
    </row>
    <row r="180" spans="1:9" x14ac:dyDescent="0.2">
      <c r="A180" s="239"/>
      <c r="C180" s="354"/>
      <c r="D180" s="355"/>
      <c r="E180" s="356"/>
      <c r="F180" s="105" t="str">
        <f>IF(OR(D180="",E180=""),"",IF(D180="Structure", VLOOKUP(E180,VALIDATIONS!$O$2:$Q$9,2,FALSE),IF(D180="Building", VLOOKUP(E180,VALIDATIONS!$L$2:$N$10,2,FALSE))))</f>
        <v/>
      </c>
      <c r="G180" s="83"/>
      <c r="H180" s="354"/>
      <c r="I180" s="106" t="str">
        <f>IF(OR(G180="",D180="",E180=""),"",G180*(IF(AND(D180="Structure",E180&lt;&gt;""), VLOOKUP(E180,VALIDATIONS!$O$2:$Q$9,3),IF(AND(D180="Building",E180&lt;&gt;""), VLOOKUP(E180,VALIDATIONS!$L$2:$N$10,3)))))</f>
        <v/>
      </c>
    </row>
    <row r="181" spans="1:9" x14ac:dyDescent="0.2">
      <c r="A181" s="239"/>
      <c r="C181" s="354"/>
      <c r="D181" s="355"/>
      <c r="E181" s="356"/>
      <c r="F181" s="105" t="str">
        <f>IF(OR(D181="",E181=""),"",IF(D181="Structure", VLOOKUP(E181,VALIDATIONS!$O$2:$Q$9,2,FALSE),IF(D181="Building", VLOOKUP(E181,VALIDATIONS!$L$2:$N$10,2,FALSE))))</f>
        <v/>
      </c>
      <c r="G181" s="83"/>
      <c r="H181" s="354"/>
      <c r="I181" s="106" t="str">
        <f>IF(OR(G181="",D181="",E181=""),"",G181*(IF(AND(D181="Structure",E181&lt;&gt;""), VLOOKUP(E181,VALIDATIONS!$O$2:$Q$9,3),IF(AND(D181="Building",E181&lt;&gt;""), VLOOKUP(E181,VALIDATIONS!$L$2:$N$10,3)))))</f>
        <v/>
      </c>
    </row>
    <row r="182" spans="1:9" x14ac:dyDescent="0.2">
      <c r="A182" s="239"/>
      <c r="C182" s="354"/>
      <c r="D182" s="355"/>
      <c r="E182" s="356"/>
      <c r="F182" s="105" t="str">
        <f>IF(OR(D182="",E182=""),"",IF(D182="Structure", VLOOKUP(E182,VALIDATIONS!$O$2:$Q$9,2,FALSE),IF(D182="Building", VLOOKUP(E182,VALIDATIONS!$L$2:$N$10,2,FALSE))))</f>
        <v/>
      </c>
      <c r="G182" s="83"/>
      <c r="H182" s="354"/>
      <c r="I182" s="106" t="str">
        <f>IF(OR(G182="",D182="",E182=""),"",G182*(IF(AND(D182="Structure",E182&lt;&gt;""), VLOOKUP(E182,VALIDATIONS!$O$2:$Q$9,3),IF(AND(D182="Building",E182&lt;&gt;""), VLOOKUP(E182,VALIDATIONS!$L$2:$N$10,3)))))</f>
        <v/>
      </c>
    </row>
    <row r="183" spans="1:9" x14ac:dyDescent="0.2">
      <c r="A183" s="239"/>
      <c r="C183" s="354"/>
      <c r="D183" s="355"/>
      <c r="E183" s="356"/>
      <c r="F183" s="105" t="str">
        <f>IF(OR(D183="",E183=""),"",IF(D183="Structure", VLOOKUP(E183,VALIDATIONS!$O$2:$Q$9,2,FALSE),IF(D183="Building", VLOOKUP(E183,VALIDATIONS!$L$2:$N$10,2,FALSE))))</f>
        <v/>
      </c>
      <c r="G183" s="83"/>
      <c r="H183" s="354"/>
      <c r="I183" s="106" t="str">
        <f>IF(OR(G183="",D183="",E183=""),"",G183*(IF(AND(D183="Structure",E183&lt;&gt;""), VLOOKUP(E183,VALIDATIONS!$O$2:$Q$9,3),IF(AND(D183="Building",E183&lt;&gt;""), VLOOKUP(E183,VALIDATIONS!$L$2:$N$10,3)))))</f>
        <v/>
      </c>
    </row>
    <row r="184" spans="1:9" x14ac:dyDescent="0.2">
      <c r="A184" s="239"/>
      <c r="C184" s="354"/>
      <c r="D184" s="355"/>
      <c r="E184" s="356"/>
      <c r="F184" s="105" t="str">
        <f>IF(OR(D184="",E184=""),"",IF(D184="Structure", VLOOKUP(E184,VALIDATIONS!$O$2:$Q$9,2,FALSE),IF(D184="Building", VLOOKUP(E184,VALIDATIONS!$L$2:$N$10,2,FALSE))))</f>
        <v/>
      </c>
      <c r="G184" s="83"/>
      <c r="H184" s="354"/>
      <c r="I184" s="106" t="str">
        <f>IF(OR(G184="",D184="",E184=""),"",G184*(IF(AND(D184="Structure",E184&lt;&gt;""), VLOOKUP(E184,VALIDATIONS!$O$2:$Q$9,3),IF(AND(D184="Building",E184&lt;&gt;""), VLOOKUP(E184,VALIDATIONS!$L$2:$N$10,3)))))</f>
        <v/>
      </c>
    </row>
    <row r="185" spans="1:9" x14ac:dyDescent="0.2">
      <c r="A185" s="239"/>
      <c r="C185" s="354"/>
      <c r="D185" s="355"/>
      <c r="E185" s="356"/>
      <c r="F185" s="105" t="str">
        <f>IF(OR(D185="",E185=""),"",IF(D185="Structure", VLOOKUP(E185,VALIDATIONS!$O$2:$Q$9,2,FALSE),IF(D185="Building", VLOOKUP(E185,VALIDATIONS!$L$2:$N$10,2,FALSE))))</f>
        <v/>
      </c>
      <c r="G185" s="83"/>
      <c r="H185" s="354"/>
      <c r="I185" s="106" t="str">
        <f>IF(OR(G185="",D185="",E185=""),"",G185*(IF(AND(D185="Structure",E185&lt;&gt;""), VLOOKUP(E185,VALIDATIONS!$O$2:$Q$9,3),IF(AND(D185="Building",E185&lt;&gt;""), VLOOKUP(E185,VALIDATIONS!$L$2:$N$10,3)))))</f>
        <v/>
      </c>
    </row>
    <row r="186" spans="1:9" x14ac:dyDescent="0.2">
      <c r="A186" s="239"/>
      <c r="C186" s="354"/>
      <c r="D186" s="355"/>
      <c r="E186" s="356"/>
      <c r="F186" s="105" t="str">
        <f>IF(OR(D186="",E186=""),"",IF(D186="Structure", VLOOKUP(E186,VALIDATIONS!$O$2:$Q$9,2,FALSE),IF(D186="Building", VLOOKUP(E186,VALIDATIONS!$L$2:$N$10,2,FALSE))))</f>
        <v/>
      </c>
      <c r="G186" s="83"/>
      <c r="H186" s="354"/>
      <c r="I186" s="106" t="str">
        <f>IF(OR(G186="",D186="",E186=""),"",G186*(IF(AND(D186="Structure",E186&lt;&gt;""), VLOOKUP(E186,VALIDATIONS!$O$2:$Q$9,3),IF(AND(D186="Building",E186&lt;&gt;""), VLOOKUP(E186,VALIDATIONS!$L$2:$N$10,3)))))</f>
        <v/>
      </c>
    </row>
    <row r="187" spans="1:9" x14ac:dyDescent="0.2">
      <c r="A187" s="239"/>
      <c r="C187" s="354"/>
      <c r="D187" s="355"/>
      <c r="E187" s="356"/>
      <c r="F187" s="105" t="str">
        <f>IF(OR(D187="",E187=""),"",IF(D187="Structure", VLOOKUP(E187,VALIDATIONS!$O$2:$Q$9,2,FALSE),IF(D187="Building", VLOOKUP(E187,VALIDATIONS!$L$2:$N$10,2,FALSE))))</f>
        <v/>
      </c>
      <c r="G187" s="83"/>
      <c r="H187" s="354"/>
      <c r="I187" s="106" t="str">
        <f>IF(OR(G187="",D187="",E187=""),"",G187*(IF(AND(D187="Structure",E187&lt;&gt;""), VLOOKUP(E187,VALIDATIONS!$O$2:$Q$9,3),IF(AND(D187="Building",E187&lt;&gt;""), VLOOKUP(E187,VALIDATIONS!$L$2:$N$10,3)))))</f>
        <v/>
      </c>
    </row>
    <row r="188" spans="1:9" x14ac:dyDescent="0.2">
      <c r="A188" s="239"/>
      <c r="C188" s="354"/>
      <c r="D188" s="355"/>
      <c r="E188" s="356"/>
      <c r="F188" s="105" t="str">
        <f>IF(OR(D188="",E188=""),"",IF(D188="Structure", VLOOKUP(E188,VALIDATIONS!$O$2:$Q$9,2,FALSE),IF(D188="Building", VLOOKUP(E188,VALIDATIONS!$L$2:$N$10,2,FALSE))))</f>
        <v/>
      </c>
      <c r="G188" s="83"/>
      <c r="H188" s="354"/>
      <c r="I188" s="106" t="str">
        <f>IF(OR(G188="",D188="",E188=""),"",G188*(IF(AND(D188="Structure",E188&lt;&gt;""), VLOOKUP(E188,VALIDATIONS!$O$2:$Q$9,3),IF(AND(D188="Building",E188&lt;&gt;""), VLOOKUP(E188,VALIDATIONS!$L$2:$N$10,3)))))</f>
        <v/>
      </c>
    </row>
    <row r="189" spans="1:9" x14ac:dyDescent="0.2">
      <c r="A189" s="239"/>
      <c r="C189" s="354"/>
      <c r="D189" s="355"/>
      <c r="E189" s="356"/>
      <c r="F189" s="105" t="str">
        <f>IF(OR(D189="",E189=""),"",IF(D189="Structure", VLOOKUP(E189,VALIDATIONS!$O$2:$Q$9,2,FALSE),IF(D189="Building", VLOOKUP(E189,VALIDATIONS!$L$2:$N$10,2,FALSE))))</f>
        <v/>
      </c>
      <c r="G189" s="83"/>
      <c r="H189" s="354"/>
      <c r="I189" s="106" t="str">
        <f>IF(OR(G189="",D189="",E189=""),"",G189*(IF(AND(D189="Structure",E189&lt;&gt;""), VLOOKUP(E189,VALIDATIONS!$O$2:$Q$9,3),IF(AND(D189="Building",E189&lt;&gt;""), VLOOKUP(E189,VALIDATIONS!$L$2:$N$10,3)))))</f>
        <v/>
      </c>
    </row>
    <row r="190" spans="1:9" x14ac:dyDescent="0.2">
      <c r="A190" s="239"/>
      <c r="C190" s="354"/>
      <c r="D190" s="355"/>
      <c r="E190" s="356"/>
      <c r="F190" s="105" t="str">
        <f>IF(OR(D190="",E190=""),"",IF(D190="Structure", VLOOKUP(E190,VALIDATIONS!$O$2:$Q$9,2,FALSE),IF(D190="Building", VLOOKUP(E190,VALIDATIONS!$L$2:$N$10,2,FALSE))))</f>
        <v/>
      </c>
      <c r="G190" s="83"/>
      <c r="H190" s="354"/>
      <c r="I190" s="106" t="str">
        <f>IF(OR(G190="",D190="",E190=""),"",G190*(IF(AND(D190="Structure",E190&lt;&gt;""), VLOOKUP(E190,VALIDATIONS!$O$2:$Q$9,3),IF(AND(D190="Building",E190&lt;&gt;""), VLOOKUP(E190,VALIDATIONS!$L$2:$N$10,3)))))</f>
        <v/>
      </c>
    </row>
    <row r="191" spans="1:9" x14ac:dyDescent="0.2">
      <c r="A191" s="239"/>
      <c r="C191" s="354"/>
      <c r="D191" s="355"/>
      <c r="E191" s="356"/>
      <c r="F191" s="105" t="str">
        <f>IF(OR(D191="",E191=""),"",IF(D191="Structure", VLOOKUP(E191,VALIDATIONS!$O$2:$Q$9,2,FALSE),IF(D191="Building", VLOOKUP(E191,VALIDATIONS!$L$2:$N$10,2,FALSE))))</f>
        <v/>
      </c>
      <c r="G191" s="83"/>
      <c r="H191" s="354"/>
      <c r="I191" s="106" t="str">
        <f>IF(OR(G191="",D191="",E191=""),"",G191*(IF(AND(D191="Structure",E191&lt;&gt;""), VLOOKUP(E191,VALIDATIONS!$O$2:$Q$9,3),IF(AND(D191="Building",E191&lt;&gt;""), VLOOKUP(E191,VALIDATIONS!$L$2:$N$10,3)))))</f>
        <v/>
      </c>
    </row>
    <row r="192" spans="1:9" x14ac:dyDescent="0.2">
      <c r="A192" s="239"/>
      <c r="C192" s="354"/>
      <c r="D192" s="355"/>
      <c r="E192" s="356"/>
      <c r="F192" s="105" t="str">
        <f>IF(OR(D192="",E192=""),"",IF(D192="Structure", VLOOKUP(E192,VALIDATIONS!$O$2:$Q$9,2,FALSE),IF(D192="Building", VLOOKUP(E192,VALIDATIONS!$L$2:$N$10,2,FALSE))))</f>
        <v/>
      </c>
      <c r="G192" s="83"/>
      <c r="H192" s="354"/>
      <c r="I192" s="106" t="str">
        <f>IF(OR(G192="",D192="",E192=""),"",G192*(IF(AND(D192="Structure",E192&lt;&gt;""), VLOOKUP(E192,VALIDATIONS!$O$2:$Q$9,3),IF(AND(D192="Building",E192&lt;&gt;""), VLOOKUP(E192,VALIDATIONS!$L$2:$N$10,3)))))</f>
        <v/>
      </c>
    </row>
    <row r="193" spans="1:9" x14ac:dyDescent="0.2">
      <c r="A193" s="239"/>
      <c r="C193" s="354"/>
      <c r="D193" s="355"/>
      <c r="E193" s="356"/>
      <c r="F193" s="105" t="str">
        <f>IF(OR(D193="",E193=""),"",IF(D193="Structure", VLOOKUP(E193,VALIDATIONS!$O$2:$Q$9,2,FALSE),IF(D193="Building", VLOOKUP(E193,VALIDATIONS!$L$2:$N$10,2,FALSE))))</f>
        <v/>
      </c>
      <c r="G193" s="83"/>
      <c r="H193" s="354"/>
      <c r="I193" s="106" t="str">
        <f>IF(OR(G193="",D193="",E193=""),"",G193*(IF(AND(D193="Structure",E193&lt;&gt;""), VLOOKUP(E193,VALIDATIONS!$O$2:$Q$9,3),IF(AND(D193="Building",E193&lt;&gt;""), VLOOKUP(E193,VALIDATIONS!$L$2:$N$10,3)))))</f>
        <v/>
      </c>
    </row>
    <row r="194" spans="1:9" x14ac:dyDescent="0.2">
      <c r="A194" s="239"/>
      <c r="C194" s="354"/>
      <c r="D194" s="355"/>
      <c r="E194" s="356"/>
      <c r="F194" s="105" t="str">
        <f>IF(OR(D194="",E194=""),"",IF(D194="Structure", VLOOKUP(E194,VALIDATIONS!$O$2:$Q$9,2,FALSE),IF(D194="Building", VLOOKUP(E194,VALIDATIONS!$L$2:$N$10,2,FALSE))))</f>
        <v/>
      </c>
      <c r="G194" s="83"/>
      <c r="H194" s="354"/>
      <c r="I194" s="106" t="str">
        <f>IF(OR(G194="",D194="",E194=""),"",G194*(IF(AND(D194="Structure",E194&lt;&gt;""), VLOOKUP(E194,VALIDATIONS!$O$2:$Q$9,3),IF(AND(D194="Building",E194&lt;&gt;""), VLOOKUP(E194,VALIDATIONS!$L$2:$N$10,3)))))</f>
        <v/>
      </c>
    </row>
    <row r="195" spans="1:9" x14ac:dyDescent="0.2">
      <c r="A195" s="239"/>
      <c r="C195" s="354"/>
      <c r="D195" s="355"/>
      <c r="E195" s="356"/>
      <c r="F195" s="105" t="str">
        <f>IF(OR(D195="",E195=""),"",IF(D195="Structure", VLOOKUP(E195,VALIDATIONS!$O$2:$Q$9,2,FALSE),IF(D195="Building", VLOOKUP(E195,VALIDATIONS!$L$2:$N$10,2,FALSE))))</f>
        <v/>
      </c>
      <c r="G195" s="83"/>
      <c r="H195" s="354"/>
      <c r="I195" s="106" t="str">
        <f>IF(OR(G195="",D195="",E195=""),"",G195*(IF(AND(D195="Structure",E195&lt;&gt;""), VLOOKUP(E195,VALIDATIONS!$O$2:$Q$9,3),IF(AND(D195="Building",E195&lt;&gt;""), VLOOKUP(E195,VALIDATIONS!$L$2:$N$10,3)))))</f>
        <v/>
      </c>
    </row>
    <row r="196" spans="1:9" x14ac:dyDescent="0.2">
      <c r="A196" s="239"/>
      <c r="C196" s="354"/>
      <c r="D196" s="355"/>
      <c r="E196" s="356"/>
      <c r="F196" s="105" t="str">
        <f>IF(OR(D196="",E196=""),"",IF(D196="Structure", VLOOKUP(E196,VALIDATIONS!$O$2:$Q$9,2,FALSE),IF(D196="Building", VLOOKUP(E196,VALIDATIONS!$L$2:$N$10,2,FALSE))))</f>
        <v/>
      </c>
      <c r="G196" s="83"/>
      <c r="H196" s="354"/>
      <c r="I196" s="106" t="str">
        <f>IF(OR(G196="",D196="",E196=""),"",G196*(IF(AND(D196="Structure",E196&lt;&gt;""), VLOOKUP(E196,VALIDATIONS!$O$2:$Q$9,3),IF(AND(D196="Building",E196&lt;&gt;""), VLOOKUP(E196,VALIDATIONS!$L$2:$N$10,3)))))</f>
        <v/>
      </c>
    </row>
    <row r="197" spans="1:9" x14ac:dyDescent="0.2">
      <c r="A197" s="239"/>
      <c r="C197" s="354"/>
      <c r="D197" s="355"/>
      <c r="E197" s="356"/>
      <c r="F197" s="105" t="str">
        <f>IF(OR(D197="",E197=""),"",IF(D197="Structure", VLOOKUP(E197,VALIDATIONS!$O$2:$Q$9,2,FALSE),IF(D197="Building", VLOOKUP(E197,VALIDATIONS!$L$2:$N$10,2,FALSE))))</f>
        <v/>
      </c>
      <c r="G197" s="83"/>
      <c r="H197" s="354"/>
      <c r="I197" s="106" t="str">
        <f>IF(OR(G197="",D197="",E197=""),"",G197*(IF(AND(D197="Structure",E197&lt;&gt;""), VLOOKUP(E197,VALIDATIONS!$O$2:$Q$9,3),IF(AND(D197="Building",E197&lt;&gt;""), VLOOKUP(E197,VALIDATIONS!$L$2:$N$10,3)))))</f>
        <v/>
      </c>
    </row>
    <row r="198" spans="1:9" x14ac:dyDescent="0.2">
      <c r="A198" s="239"/>
      <c r="C198" s="354"/>
      <c r="D198" s="355"/>
      <c r="E198" s="356"/>
      <c r="F198" s="105" t="str">
        <f>IF(OR(D198="",E198=""),"",IF(D198="Structure", VLOOKUP(E198,VALIDATIONS!$O$2:$Q$9,2,FALSE),IF(D198="Building", VLOOKUP(E198,VALIDATIONS!$L$2:$N$10,2,FALSE))))</f>
        <v/>
      </c>
      <c r="G198" s="83"/>
      <c r="H198" s="354"/>
      <c r="I198" s="106" t="str">
        <f>IF(OR(G198="",D198="",E198=""),"",G198*(IF(AND(D198="Structure",E198&lt;&gt;""), VLOOKUP(E198,VALIDATIONS!$O$2:$Q$9,3),IF(AND(D198="Building",E198&lt;&gt;""), VLOOKUP(E198,VALIDATIONS!$L$2:$N$10,3)))))</f>
        <v/>
      </c>
    </row>
    <row r="199" spans="1:9" x14ac:dyDescent="0.2">
      <c r="A199" s="239"/>
      <c r="C199" s="354"/>
      <c r="D199" s="355"/>
      <c r="E199" s="356"/>
      <c r="F199" s="105" t="str">
        <f>IF(OR(D199="",E199=""),"",IF(D199="Structure", VLOOKUP(E199,VALIDATIONS!$O$2:$Q$9,2,FALSE),IF(D199="Building", VLOOKUP(E199,VALIDATIONS!$L$2:$N$10,2,FALSE))))</f>
        <v/>
      </c>
      <c r="G199" s="83"/>
      <c r="H199" s="354"/>
      <c r="I199" s="106" t="str">
        <f>IF(OR(G199="",D199="",E199=""),"",G199*(IF(AND(D199="Structure",E199&lt;&gt;""), VLOOKUP(E199,VALIDATIONS!$O$2:$Q$9,3),IF(AND(D199="Building",E199&lt;&gt;""), VLOOKUP(E199,VALIDATIONS!$L$2:$N$10,3)))))</f>
        <v/>
      </c>
    </row>
    <row r="200" spans="1:9" x14ac:dyDescent="0.2">
      <c r="A200" s="239"/>
      <c r="C200" s="354"/>
      <c r="D200" s="355"/>
      <c r="E200" s="356"/>
      <c r="F200" s="105" t="str">
        <f>IF(OR(D200="",E200=""),"",IF(D200="Structure", VLOOKUP(E200,VALIDATIONS!$O$2:$Q$9,2,FALSE),IF(D200="Building", VLOOKUP(E200,VALIDATIONS!$L$2:$N$10,2,FALSE))))</f>
        <v/>
      </c>
      <c r="G200" s="83"/>
      <c r="H200" s="354"/>
      <c r="I200" s="106" t="str">
        <f>IF(OR(G200="",D200="",E200=""),"",G200*(IF(AND(D200="Structure",E200&lt;&gt;""), VLOOKUP(E200,VALIDATIONS!$O$2:$Q$9,3),IF(AND(D200="Building",E200&lt;&gt;""), VLOOKUP(E200,VALIDATIONS!$L$2:$N$10,3)))))</f>
        <v/>
      </c>
    </row>
    <row r="201" spans="1:9" x14ac:dyDescent="0.2">
      <c r="A201" s="239"/>
      <c r="C201" s="354"/>
      <c r="D201" s="355"/>
      <c r="E201" s="356"/>
      <c r="F201" s="105" t="str">
        <f>IF(OR(D201="",E201=""),"",IF(D201="Structure", VLOOKUP(E201,VALIDATIONS!$O$2:$Q$9,2,FALSE),IF(D201="Building", VLOOKUP(E201,VALIDATIONS!$L$2:$N$10,2,FALSE))))</f>
        <v/>
      </c>
      <c r="G201" s="83"/>
      <c r="H201" s="354"/>
      <c r="I201" s="106" t="str">
        <f>IF(OR(G201="",D201="",E201=""),"",G201*(IF(AND(D201="Structure",E201&lt;&gt;""), VLOOKUP(E201,VALIDATIONS!$O$2:$Q$9,3),IF(AND(D201="Building",E201&lt;&gt;""), VLOOKUP(E201,VALIDATIONS!$L$2:$N$10,3)))))</f>
        <v/>
      </c>
    </row>
    <row r="202" spans="1:9" x14ac:dyDescent="0.2">
      <c r="A202" s="239"/>
      <c r="C202" s="354"/>
      <c r="D202" s="355"/>
      <c r="E202" s="356"/>
      <c r="F202" s="105" t="str">
        <f>IF(OR(D202="",E202=""),"",IF(D202="Structure", VLOOKUP(E202,VALIDATIONS!$O$2:$Q$9,2,FALSE),IF(D202="Building", VLOOKUP(E202,VALIDATIONS!$L$2:$N$10,2,FALSE))))</f>
        <v/>
      </c>
      <c r="G202" s="83"/>
      <c r="H202" s="354"/>
      <c r="I202" s="106" t="str">
        <f>IF(OR(G202="",D202="",E202=""),"",G202*(IF(AND(D202="Structure",E202&lt;&gt;""), VLOOKUP(E202,VALIDATIONS!$O$2:$Q$9,3),IF(AND(D202="Building",E202&lt;&gt;""), VLOOKUP(E202,VALIDATIONS!$L$2:$N$10,3)))))</f>
        <v/>
      </c>
    </row>
    <row r="203" spans="1:9" x14ac:dyDescent="0.2">
      <c r="A203" s="239"/>
      <c r="C203" s="354"/>
      <c r="D203" s="355"/>
      <c r="E203" s="356"/>
      <c r="F203" s="105" t="str">
        <f>IF(OR(D203="",E203=""),"",IF(D203="Structure", VLOOKUP(E203,VALIDATIONS!$O$2:$Q$9,2,FALSE),IF(D203="Building", VLOOKUP(E203,VALIDATIONS!$L$2:$N$10,2,FALSE))))</f>
        <v/>
      </c>
      <c r="G203" s="83"/>
      <c r="H203" s="354"/>
      <c r="I203" s="106" t="str">
        <f>IF(OR(G203="",D203="",E203=""),"",G203*(IF(AND(D203="Structure",E203&lt;&gt;""), VLOOKUP(E203,VALIDATIONS!$O$2:$Q$9,3),IF(AND(D203="Building",E203&lt;&gt;""), VLOOKUP(E203,VALIDATIONS!$L$2:$N$10,3)))))</f>
        <v/>
      </c>
    </row>
    <row r="204" spans="1:9" x14ac:dyDescent="0.2">
      <c r="A204" s="239"/>
      <c r="C204" s="354"/>
      <c r="D204" s="355"/>
      <c r="E204" s="356"/>
      <c r="F204" s="105" t="str">
        <f>IF(OR(D204="",E204=""),"",IF(D204="Structure", VLOOKUP(E204,VALIDATIONS!$O$2:$Q$9,2,FALSE),IF(D204="Building", VLOOKUP(E204,VALIDATIONS!$L$2:$N$10,2,FALSE))))</f>
        <v/>
      </c>
      <c r="G204" s="83"/>
      <c r="H204" s="354"/>
      <c r="I204" s="106" t="str">
        <f>IF(OR(G204="",D204="",E204=""),"",G204*(IF(AND(D204="Structure",E204&lt;&gt;""), VLOOKUP(E204,VALIDATIONS!$O$2:$Q$9,3),IF(AND(D204="Building",E204&lt;&gt;""), VLOOKUP(E204,VALIDATIONS!$L$2:$N$10,3)))))</f>
        <v/>
      </c>
    </row>
    <row r="205" spans="1:9" x14ac:dyDescent="0.2">
      <c r="A205" s="239"/>
      <c r="C205" s="354"/>
      <c r="D205" s="355"/>
      <c r="E205" s="356"/>
      <c r="F205" s="105" t="str">
        <f>IF(OR(D205="",E205=""),"",IF(D205="Structure", VLOOKUP(E205,VALIDATIONS!$O$2:$Q$9,2,FALSE),IF(D205="Building", VLOOKUP(E205,VALIDATIONS!$L$2:$N$10,2,FALSE))))</f>
        <v/>
      </c>
      <c r="G205" s="83"/>
      <c r="H205" s="354"/>
      <c r="I205" s="106" t="str">
        <f>IF(OR(G205="",D205="",E205=""),"",G205*(IF(AND(D205="Structure",E205&lt;&gt;""), VLOOKUP(E205,VALIDATIONS!$O$2:$Q$9,3),IF(AND(D205="Building",E205&lt;&gt;""), VLOOKUP(E205,VALIDATIONS!$L$2:$N$10,3)))))</f>
        <v/>
      </c>
    </row>
    <row r="206" spans="1:9" x14ac:dyDescent="0.2">
      <c r="A206" s="239"/>
      <c r="C206" s="354"/>
      <c r="D206" s="355"/>
      <c r="E206" s="356"/>
      <c r="F206" s="105" t="str">
        <f>IF(OR(D206="",E206=""),"",IF(D206="Structure", VLOOKUP(E206,VALIDATIONS!$O$2:$Q$9,2,FALSE),IF(D206="Building", VLOOKUP(E206,VALIDATIONS!$L$2:$N$10,2,FALSE))))</f>
        <v/>
      </c>
      <c r="G206" s="83"/>
      <c r="H206" s="354"/>
      <c r="I206" s="106" t="str">
        <f>IF(OR(G206="",D206="",E206=""),"",G206*(IF(AND(D206="Structure",E206&lt;&gt;""), VLOOKUP(E206,VALIDATIONS!$O$2:$Q$9,3),IF(AND(D206="Building",E206&lt;&gt;""), VLOOKUP(E206,VALIDATIONS!$L$2:$N$10,3)))))</f>
        <v/>
      </c>
    </row>
    <row r="207" spans="1:9" x14ac:dyDescent="0.2">
      <c r="A207" s="239"/>
      <c r="C207" s="354"/>
      <c r="D207" s="355"/>
      <c r="E207" s="356"/>
      <c r="F207" s="105" t="str">
        <f>IF(OR(D207="",E207=""),"",IF(D207="Structure", VLOOKUP(E207,VALIDATIONS!$O$2:$Q$9,2,FALSE),IF(D207="Building", VLOOKUP(E207,VALIDATIONS!$L$2:$N$10,2,FALSE))))</f>
        <v/>
      </c>
      <c r="G207" s="83"/>
      <c r="H207" s="354"/>
      <c r="I207" s="106" t="str">
        <f>IF(OR(G207="",D207="",E207=""),"",G207*(IF(AND(D207="Structure",E207&lt;&gt;""), VLOOKUP(E207,VALIDATIONS!$O$2:$Q$9,3),IF(AND(D207="Building",E207&lt;&gt;""), VLOOKUP(E207,VALIDATIONS!$L$2:$N$10,3)))))</f>
        <v/>
      </c>
    </row>
    <row r="208" spans="1:9" x14ac:dyDescent="0.2">
      <c r="A208" s="239"/>
      <c r="C208" s="354"/>
      <c r="D208" s="355"/>
      <c r="E208" s="356"/>
      <c r="F208" s="105" t="str">
        <f>IF(OR(D208="",E208=""),"",IF(D208="Structure", VLOOKUP(E208,VALIDATIONS!$O$2:$Q$9,2,FALSE),IF(D208="Building", VLOOKUP(E208,VALIDATIONS!$L$2:$N$10,2,FALSE))))</f>
        <v/>
      </c>
      <c r="G208" s="83"/>
      <c r="H208" s="354"/>
      <c r="I208" s="106" t="str">
        <f>IF(OR(G208="",D208="",E208=""),"",G208*(IF(AND(D208="Structure",E208&lt;&gt;""), VLOOKUP(E208,VALIDATIONS!$O$2:$Q$9,3),IF(AND(D208="Building",E208&lt;&gt;""), VLOOKUP(E208,VALIDATIONS!$L$2:$N$10,3)))))</f>
        <v/>
      </c>
    </row>
    <row r="209" spans="1:9" x14ac:dyDescent="0.2">
      <c r="A209" s="239"/>
      <c r="C209" s="354"/>
      <c r="D209" s="355"/>
      <c r="E209" s="356"/>
      <c r="F209" s="105" t="str">
        <f>IF(OR(D209="",E209=""),"",IF(D209="Structure", VLOOKUP(E209,VALIDATIONS!$O$2:$Q$9,2,FALSE),IF(D209="Building", VLOOKUP(E209,VALIDATIONS!$L$2:$N$10,2,FALSE))))</f>
        <v/>
      </c>
      <c r="G209" s="83"/>
      <c r="H209" s="354"/>
      <c r="I209" s="106" t="str">
        <f>IF(OR(G209="",D209="",E209=""),"",G209*(IF(AND(D209="Structure",E209&lt;&gt;""), VLOOKUP(E209,VALIDATIONS!$O$2:$Q$9,3),IF(AND(D209="Building",E209&lt;&gt;""), VLOOKUP(E209,VALIDATIONS!$L$2:$N$10,3)))))</f>
        <v/>
      </c>
    </row>
    <row r="210" spans="1:9" x14ac:dyDescent="0.2">
      <c r="A210" s="239"/>
      <c r="C210" s="354"/>
      <c r="D210" s="355"/>
      <c r="E210" s="356"/>
      <c r="F210" s="105" t="str">
        <f>IF(OR(D210="",E210=""),"",IF(D210="Structure", VLOOKUP(E210,VALIDATIONS!$O$2:$Q$9,2,FALSE),IF(D210="Building", VLOOKUP(E210,VALIDATIONS!$L$2:$N$10,2,FALSE))))</f>
        <v/>
      </c>
      <c r="G210" s="83"/>
      <c r="H210" s="354"/>
      <c r="I210" s="106" t="str">
        <f>IF(OR(G210="",D210="",E210=""),"",G210*(IF(AND(D210="Structure",E210&lt;&gt;""), VLOOKUP(E210,VALIDATIONS!$O$2:$Q$9,3),IF(AND(D210="Building",E210&lt;&gt;""), VLOOKUP(E210,VALIDATIONS!$L$2:$N$10,3)))))</f>
        <v/>
      </c>
    </row>
    <row r="211" spans="1:9" x14ac:dyDescent="0.2">
      <c r="A211" s="239"/>
      <c r="C211" s="354"/>
      <c r="D211" s="355"/>
      <c r="E211" s="356"/>
      <c r="F211" s="105" t="str">
        <f>IF(OR(D211="",E211=""),"",IF(D211="Structure", VLOOKUP(E211,VALIDATIONS!$O$2:$Q$9,2,FALSE),IF(D211="Building", VLOOKUP(E211,VALIDATIONS!$L$2:$N$10,2,FALSE))))</f>
        <v/>
      </c>
      <c r="G211" s="83"/>
      <c r="H211" s="354"/>
      <c r="I211" s="106" t="str">
        <f>IF(OR(G211="",D211="",E211=""),"",G211*(IF(AND(D211="Structure",E211&lt;&gt;""), VLOOKUP(E211,VALIDATIONS!$O$2:$Q$9,3),IF(AND(D211="Building",E211&lt;&gt;""), VLOOKUP(E211,VALIDATIONS!$L$2:$N$10,3)))))</f>
        <v/>
      </c>
    </row>
    <row r="212" spans="1:9" x14ac:dyDescent="0.2">
      <c r="A212" s="239"/>
      <c r="C212" s="354"/>
      <c r="D212" s="355"/>
      <c r="E212" s="356"/>
      <c r="F212" s="105" t="str">
        <f>IF(OR(D212="",E212=""),"",IF(D212="Structure", VLOOKUP(E212,VALIDATIONS!$O$2:$Q$9,2,FALSE),IF(D212="Building", VLOOKUP(E212,VALIDATIONS!$L$2:$N$10,2,FALSE))))</f>
        <v/>
      </c>
      <c r="G212" s="83"/>
      <c r="H212" s="354"/>
      <c r="I212" s="106" t="str">
        <f>IF(OR(G212="",D212="",E212=""),"",G212*(IF(AND(D212="Structure",E212&lt;&gt;""), VLOOKUP(E212,VALIDATIONS!$O$2:$Q$9,3),IF(AND(D212="Building",E212&lt;&gt;""), VLOOKUP(E212,VALIDATIONS!$L$2:$N$10,3)))))</f>
        <v/>
      </c>
    </row>
    <row r="213" spans="1:9" x14ac:dyDescent="0.2">
      <c r="A213" s="239"/>
      <c r="C213" s="354"/>
      <c r="D213" s="355"/>
      <c r="E213" s="356"/>
      <c r="F213" s="105" t="str">
        <f>IF(OR(D213="",E213=""),"",IF(D213="Structure", VLOOKUP(E213,VALIDATIONS!$O$2:$Q$9,2,FALSE),IF(D213="Building", VLOOKUP(E213,VALIDATIONS!$L$2:$N$10,2,FALSE))))</f>
        <v/>
      </c>
      <c r="G213" s="83"/>
      <c r="H213" s="354"/>
      <c r="I213" s="106" t="str">
        <f>IF(OR(G213="",D213="",E213=""),"",G213*(IF(AND(D213="Structure",E213&lt;&gt;""), VLOOKUP(E213,VALIDATIONS!$O$2:$Q$9,3),IF(AND(D213="Building",E213&lt;&gt;""), VLOOKUP(E213,VALIDATIONS!$L$2:$N$10,3)))))</f>
        <v/>
      </c>
    </row>
    <row r="214" spans="1:9" x14ac:dyDescent="0.2">
      <c r="A214" s="239"/>
      <c r="C214" s="354"/>
      <c r="D214" s="355"/>
      <c r="E214" s="356"/>
      <c r="F214" s="105" t="str">
        <f>IF(OR(D214="",E214=""),"",IF(D214="Structure", VLOOKUP(E214,VALIDATIONS!$O$2:$Q$9,2,FALSE),IF(D214="Building", VLOOKUP(E214,VALIDATIONS!$L$2:$N$10,2,FALSE))))</f>
        <v/>
      </c>
      <c r="G214" s="83"/>
      <c r="H214" s="354"/>
      <c r="I214" s="106" t="str">
        <f>IF(OR(G214="",D214="",E214=""),"",G214*(IF(AND(D214="Structure",E214&lt;&gt;""), VLOOKUP(E214,VALIDATIONS!$O$2:$Q$9,3),IF(AND(D214="Building",E214&lt;&gt;""), VLOOKUP(E214,VALIDATIONS!$L$2:$N$10,3)))))</f>
        <v/>
      </c>
    </row>
    <row r="215" spans="1:9" x14ac:dyDescent="0.2">
      <c r="A215" s="239"/>
      <c r="C215" s="354"/>
      <c r="D215" s="355"/>
      <c r="E215" s="356"/>
      <c r="F215" s="105" t="str">
        <f>IF(OR(D215="",E215=""),"",IF(D215="Structure", VLOOKUP(E215,VALIDATIONS!$O$2:$Q$9,2,FALSE),IF(D215="Building", VLOOKUP(E215,VALIDATIONS!$L$2:$N$10,2,FALSE))))</f>
        <v/>
      </c>
      <c r="G215" s="83"/>
      <c r="H215" s="354"/>
      <c r="I215" s="106" t="str">
        <f>IF(OR(G215="",D215="",E215=""),"",G215*(IF(AND(D215="Structure",E215&lt;&gt;""), VLOOKUP(E215,VALIDATIONS!$O$2:$Q$9,3),IF(AND(D215="Building",E215&lt;&gt;""), VLOOKUP(E215,VALIDATIONS!$L$2:$N$10,3)))))</f>
        <v/>
      </c>
    </row>
    <row r="216" spans="1:9" x14ac:dyDescent="0.2">
      <c r="A216" s="239"/>
      <c r="C216" s="354"/>
      <c r="D216" s="355"/>
      <c r="E216" s="356"/>
      <c r="F216" s="105" t="str">
        <f>IF(OR(D216="",E216=""),"",IF(D216="Structure", VLOOKUP(E216,VALIDATIONS!$O$2:$Q$9,2,FALSE),IF(D216="Building", VLOOKUP(E216,VALIDATIONS!$L$2:$N$10,2,FALSE))))</f>
        <v/>
      </c>
      <c r="G216" s="83"/>
      <c r="H216" s="354"/>
      <c r="I216" s="106" t="str">
        <f>IF(OR(G216="",D216="",E216=""),"",G216*(IF(AND(D216="Structure",E216&lt;&gt;""), VLOOKUP(E216,VALIDATIONS!$O$2:$Q$9,3),IF(AND(D216="Building",E216&lt;&gt;""), VLOOKUP(E216,VALIDATIONS!$L$2:$N$10,3)))))</f>
        <v/>
      </c>
    </row>
    <row r="217" spans="1:9" x14ac:dyDescent="0.2">
      <c r="A217" s="239"/>
      <c r="C217" s="354"/>
      <c r="D217" s="355"/>
      <c r="E217" s="356"/>
      <c r="F217" s="105" t="str">
        <f>IF(OR(D217="",E217=""),"",IF(D217="Structure", VLOOKUP(E217,VALIDATIONS!$O$2:$Q$9,2,FALSE),IF(D217="Building", VLOOKUP(E217,VALIDATIONS!$L$2:$N$10,2,FALSE))))</f>
        <v/>
      </c>
      <c r="G217" s="83"/>
      <c r="H217" s="354"/>
      <c r="I217" s="106" t="str">
        <f>IF(OR(G217="",D217="",E217=""),"",G217*(IF(AND(D217="Structure",E217&lt;&gt;""), VLOOKUP(E217,VALIDATIONS!$O$2:$Q$9,3),IF(AND(D217="Building",E217&lt;&gt;""), VLOOKUP(E217,VALIDATIONS!$L$2:$N$10,3)))))</f>
        <v/>
      </c>
    </row>
    <row r="218" spans="1:9" x14ac:dyDescent="0.2">
      <c r="A218" s="239"/>
      <c r="C218" s="354"/>
      <c r="D218" s="355"/>
      <c r="E218" s="356"/>
      <c r="F218" s="105" t="str">
        <f>IF(OR(D218="",E218=""),"",IF(D218="Structure", VLOOKUP(E218,VALIDATIONS!$O$2:$Q$9,2,FALSE),IF(D218="Building", VLOOKUP(E218,VALIDATIONS!$L$2:$N$10,2,FALSE))))</f>
        <v/>
      </c>
      <c r="G218" s="83"/>
      <c r="H218" s="354"/>
      <c r="I218" s="106" t="str">
        <f>IF(OR(G218="",D218="",E218=""),"",G218*(IF(AND(D218="Structure",E218&lt;&gt;""), VLOOKUP(E218,VALIDATIONS!$O$2:$Q$9,3),IF(AND(D218="Building",E218&lt;&gt;""), VLOOKUP(E218,VALIDATIONS!$L$2:$N$10,3)))))</f>
        <v/>
      </c>
    </row>
    <row r="219" spans="1:9" x14ac:dyDescent="0.2">
      <c r="A219" s="239"/>
      <c r="C219" s="354"/>
      <c r="D219" s="355"/>
      <c r="E219" s="356"/>
      <c r="F219" s="105" t="str">
        <f>IF(OR(D219="",E219=""),"",IF(D219="Structure", VLOOKUP(E219,VALIDATIONS!$O$2:$Q$9,2,FALSE),IF(D219="Building", VLOOKUP(E219,VALIDATIONS!$L$2:$N$10,2,FALSE))))</f>
        <v/>
      </c>
      <c r="G219" s="83"/>
      <c r="H219" s="354"/>
      <c r="I219" s="106" t="str">
        <f>IF(OR(G219="",D219="",E219=""),"",G219*(IF(AND(D219="Structure",E219&lt;&gt;""), VLOOKUP(E219,VALIDATIONS!$O$2:$Q$9,3),IF(AND(D219="Building",E219&lt;&gt;""), VLOOKUP(E219,VALIDATIONS!$L$2:$N$10,3)))))</f>
        <v/>
      </c>
    </row>
    <row r="220" spans="1:9" x14ac:dyDescent="0.2">
      <c r="A220" s="239"/>
      <c r="C220" s="354"/>
      <c r="D220" s="355"/>
      <c r="E220" s="356"/>
      <c r="F220" s="105" t="str">
        <f>IF(OR(D220="",E220=""),"",IF(D220="Structure", VLOOKUP(E220,VALIDATIONS!$O$2:$Q$9,2,FALSE),IF(D220="Building", VLOOKUP(E220,VALIDATIONS!$L$2:$N$10,2,FALSE))))</f>
        <v/>
      </c>
      <c r="G220" s="83"/>
      <c r="H220" s="354"/>
      <c r="I220" s="106" t="str">
        <f>IF(OR(G220="",D220="",E220=""),"",G220*(IF(AND(D220="Structure",E220&lt;&gt;""), VLOOKUP(E220,VALIDATIONS!$O$2:$Q$9,3),IF(AND(D220="Building",E220&lt;&gt;""), VLOOKUP(E220,VALIDATIONS!$L$2:$N$10,3)))))</f>
        <v/>
      </c>
    </row>
    <row r="221" spans="1:9" x14ac:dyDescent="0.2">
      <c r="A221" s="239"/>
      <c r="C221" s="354"/>
      <c r="D221" s="355"/>
      <c r="E221" s="356"/>
      <c r="F221" s="105" t="str">
        <f>IF(OR(D221="",E221=""),"",IF(D221="Structure", VLOOKUP(E221,VALIDATIONS!$O$2:$Q$9,2,FALSE),IF(D221="Building", VLOOKUP(E221,VALIDATIONS!$L$2:$N$10,2,FALSE))))</f>
        <v/>
      </c>
      <c r="G221" s="83"/>
      <c r="H221" s="354"/>
      <c r="I221" s="106" t="str">
        <f>IF(OR(G221="",D221="",E221=""),"",G221*(IF(AND(D221="Structure",E221&lt;&gt;""), VLOOKUP(E221,VALIDATIONS!$O$2:$Q$9,3),IF(AND(D221="Building",E221&lt;&gt;""), VLOOKUP(E221,VALIDATIONS!$L$2:$N$10,3)))))</f>
        <v/>
      </c>
    </row>
    <row r="222" spans="1:9" x14ac:dyDescent="0.2">
      <c r="A222" s="239"/>
      <c r="C222" s="354"/>
      <c r="D222" s="355"/>
      <c r="E222" s="356"/>
      <c r="F222" s="105" t="str">
        <f>IF(OR(D222="",E222=""),"",IF(D222="Structure", VLOOKUP(E222,VALIDATIONS!$O$2:$Q$9,2,FALSE),IF(D222="Building", VLOOKUP(E222,VALIDATIONS!$L$2:$N$10,2,FALSE))))</f>
        <v/>
      </c>
      <c r="G222" s="83"/>
      <c r="H222" s="354"/>
      <c r="I222" s="106" t="str">
        <f>IF(OR(G222="",D222="",E222=""),"",G222*(IF(AND(D222="Structure",E222&lt;&gt;""), VLOOKUP(E222,VALIDATIONS!$O$2:$Q$9,3),IF(AND(D222="Building",E222&lt;&gt;""), VLOOKUP(E222,VALIDATIONS!$L$2:$N$10,3)))))</f>
        <v/>
      </c>
    </row>
    <row r="223" spans="1:9" x14ac:dyDescent="0.2">
      <c r="A223" s="239"/>
      <c r="C223" s="354"/>
      <c r="D223" s="355"/>
      <c r="E223" s="356"/>
      <c r="F223" s="105" t="str">
        <f>IF(OR(D223="",E223=""),"",IF(D223="Structure", VLOOKUP(E223,VALIDATIONS!$O$2:$Q$9,2,FALSE),IF(D223="Building", VLOOKUP(E223,VALIDATIONS!$L$2:$N$10,2,FALSE))))</f>
        <v/>
      </c>
      <c r="G223" s="83"/>
      <c r="H223" s="354"/>
      <c r="I223" s="106" t="str">
        <f>IF(OR(G223="",D223="",E223=""),"",G223*(IF(AND(D223="Structure",E223&lt;&gt;""), VLOOKUP(E223,VALIDATIONS!$O$2:$Q$9,3),IF(AND(D223="Building",E223&lt;&gt;""), VLOOKUP(E223,VALIDATIONS!$L$2:$N$10,3)))))</f>
        <v/>
      </c>
    </row>
    <row r="224" spans="1:9" x14ac:dyDescent="0.2">
      <c r="A224" s="239"/>
      <c r="C224" s="354"/>
      <c r="D224" s="355"/>
      <c r="E224" s="356"/>
      <c r="F224" s="105" t="str">
        <f>IF(OR(D224="",E224=""),"",IF(D224="Structure", VLOOKUP(E224,VALIDATIONS!$O$2:$Q$9,2,FALSE),IF(D224="Building", VLOOKUP(E224,VALIDATIONS!$L$2:$N$10,2,FALSE))))</f>
        <v/>
      </c>
      <c r="G224" s="83"/>
      <c r="H224" s="354"/>
      <c r="I224" s="106" t="str">
        <f>IF(OR(G224="",D224="",E224=""),"",G224*(IF(AND(D224="Structure",E224&lt;&gt;""), VLOOKUP(E224,VALIDATIONS!$O$2:$Q$9,3),IF(AND(D224="Building",E224&lt;&gt;""), VLOOKUP(E224,VALIDATIONS!$L$2:$N$10,3)))))</f>
        <v/>
      </c>
    </row>
    <row r="225" spans="1:9" x14ac:dyDescent="0.2">
      <c r="A225" s="239"/>
      <c r="C225" s="354"/>
      <c r="D225" s="355"/>
      <c r="E225" s="356"/>
      <c r="F225" s="105" t="str">
        <f>IF(OR(D225="",E225=""),"",IF(D225="Structure", VLOOKUP(E225,VALIDATIONS!$O$2:$Q$9,2,FALSE),IF(D225="Building", VLOOKUP(E225,VALIDATIONS!$L$2:$N$10,2,FALSE))))</f>
        <v/>
      </c>
      <c r="G225" s="83"/>
      <c r="H225" s="354"/>
      <c r="I225" s="106" t="str">
        <f>IF(OR(G225="",D225="",E225=""),"",G225*(IF(AND(D225="Structure",E225&lt;&gt;""), VLOOKUP(E225,VALIDATIONS!$O$2:$Q$9,3),IF(AND(D225="Building",E225&lt;&gt;""), VLOOKUP(E225,VALIDATIONS!$L$2:$N$10,3)))))</f>
        <v/>
      </c>
    </row>
    <row r="226" spans="1:9" x14ac:dyDescent="0.2">
      <c r="A226" s="239"/>
      <c r="C226" s="354"/>
      <c r="D226" s="355"/>
      <c r="E226" s="356"/>
      <c r="F226" s="105" t="str">
        <f>IF(OR(D226="",E226=""),"",IF(D226="Structure", VLOOKUP(E226,VALIDATIONS!$O$2:$Q$9,2,FALSE),IF(D226="Building", VLOOKUP(E226,VALIDATIONS!$L$2:$N$10,2,FALSE))))</f>
        <v/>
      </c>
      <c r="G226" s="83"/>
      <c r="H226" s="354"/>
      <c r="I226" s="106" t="str">
        <f>IF(OR(G226="",D226="",E226=""),"",G226*(IF(AND(D226="Structure",E226&lt;&gt;""), VLOOKUP(E226,VALIDATIONS!$O$2:$Q$9,3),IF(AND(D226="Building",E226&lt;&gt;""), VLOOKUP(E226,VALIDATIONS!$L$2:$N$10,3)))))</f>
        <v/>
      </c>
    </row>
    <row r="227" spans="1:9" x14ac:dyDescent="0.2">
      <c r="A227" s="239"/>
      <c r="C227" s="354"/>
      <c r="D227" s="355"/>
      <c r="E227" s="356"/>
      <c r="F227" s="105" t="str">
        <f>IF(OR(D227="",E227=""),"",IF(D227="Structure", VLOOKUP(E227,VALIDATIONS!$O$2:$Q$9,2,FALSE),IF(D227="Building", VLOOKUP(E227,VALIDATIONS!$L$2:$N$10,2,FALSE))))</f>
        <v/>
      </c>
      <c r="G227" s="83"/>
      <c r="H227" s="354"/>
      <c r="I227" s="106" t="str">
        <f>IF(OR(G227="",D227="",E227=""),"",G227*(IF(AND(D227="Structure",E227&lt;&gt;""), VLOOKUP(E227,VALIDATIONS!$O$2:$Q$9,3),IF(AND(D227="Building",E227&lt;&gt;""), VLOOKUP(E227,VALIDATIONS!$L$2:$N$10,3)))))</f>
        <v/>
      </c>
    </row>
    <row r="228" spans="1:9" x14ac:dyDescent="0.2">
      <c r="A228" s="239"/>
      <c r="C228" s="354"/>
      <c r="D228" s="355"/>
      <c r="E228" s="356"/>
      <c r="F228" s="105" t="str">
        <f>IF(OR(D228="",E228=""),"",IF(D228="Structure", VLOOKUP(E228,VALIDATIONS!$O$2:$Q$9,2,FALSE),IF(D228="Building", VLOOKUP(E228,VALIDATIONS!$L$2:$N$10,2,FALSE))))</f>
        <v/>
      </c>
      <c r="G228" s="83"/>
      <c r="H228" s="354"/>
      <c r="I228" s="106" t="str">
        <f>IF(OR(G228="",D228="",E228=""),"",G228*(IF(AND(D228="Structure",E228&lt;&gt;""), VLOOKUP(E228,VALIDATIONS!$O$2:$Q$9,3),IF(AND(D228="Building",E228&lt;&gt;""), VLOOKUP(E228,VALIDATIONS!$L$2:$N$10,3)))))</f>
        <v/>
      </c>
    </row>
    <row r="229" spans="1:9" x14ac:dyDescent="0.2">
      <c r="A229" s="239"/>
      <c r="C229" s="354"/>
      <c r="D229" s="355"/>
      <c r="E229" s="356"/>
      <c r="F229" s="105" t="str">
        <f>IF(OR(D229="",E229=""),"",IF(D229="Structure", VLOOKUP(E229,VALIDATIONS!$O$2:$Q$9,2,FALSE),IF(D229="Building", VLOOKUP(E229,VALIDATIONS!$L$2:$N$10,2,FALSE))))</f>
        <v/>
      </c>
      <c r="G229" s="83"/>
      <c r="H229" s="354"/>
      <c r="I229" s="106" t="str">
        <f>IF(OR(G229="",D229="",E229=""),"",G229*(IF(AND(D229="Structure",E229&lt;&gt;""), VLOOKUP(E229,VALIDATIONS!$O$2:$Q$9,3),IF(AND(D229="Building",E229&lt;&gt;""), VLOOKUP(E229,VALIDATIONS!$L$2:$N$10,3)))))</f>
        <v/>
      </c>
    </row>
    <row r="230" spans="1:9" x14ac:dyDescent="0.2">
      <c r="A230" s="239"/>
      <c r="C230" s="354"/>
      <c r="D230" s="355"/>
      <c r="E230" s="356"/>
      <c r="F230" s="105" t="str">
        <f>IF(OR(D230="",E230=""),"",IF(D230="Structure", VLOOKUP(E230,VALIDATIONS!$O$2:$Q$9,2,FALSE),IF(D230="Building", VLOOKUP(E230,VALIDATIONS!$L$2:$N$10,2,FALSE))))</f>
        <v/>
      </c>
      <c r="G230" s="83"/>
      <c r="H230" s="354"/>
      <c r="I230" s="106" t="str">
        <f>IF(OR(G230="",D230="",E230=""),"",G230*(IF(AND(D230="Structure",E230&lt;&gt;""), VLOOKUP(E230,VALIDATIONS!$O$2:$Q$9,3),IF(AND(D230="Building",E230&lt;&gt;""), VLOOKUP(E230,VALIDATIONS!$L$2:$N$10,3)))))</f>
        <v/>
      </c>
    </row>
    <row r="231" spans="1:9" x14ac:dyDescent="0.2">
      <c r="A231" s="239"/>
      <c r="C231" s="354"/>
      <c r="D231" s="355"/>
      <c r="E231" s="356"/>
      <c r="F231" s="105" t="str">
        <f>IF(OR(D231="",E231=""),"",IF(D231="Structure", VLOOKUP(E231,VALIDATIONS!$O$2:$Q$9,2,FALSE),IF(D231="Building", VLOOKUP(E231,VALIDATIONS!$L$2:$N$10,2,FALSE))))</f>
        <v/>
      </c>
      <c r="G231" s="83"/>
      <c r="H231" s="354"/>
      <c r="I231" s="106" t="str">
        <f>IF(OR(G231="",D231="",E231=""),"",G231*(IF(AND(D231="Structure",E231&lt;&gt;""), VLOOKUP(E231,VALIDATIONS!$O$2:$Q$9,3),IF(AND(D231="Building",E231&lt;&gt;""), VLOOKUP(E231,VALIDATIONS!$L$2:$N$10,3)))))</f>
        <v/>
      </c>
    </row>
    <row r="232" spans="1:9" x14ac:dyDescent="0.2">
      <c r="A232" s="239"/>
      <c r="C232" s="354"/>
      <c r="D232" s="355"/>
      <c r="E232" s="356"/>
      <c r="F232" s="105" t="str">
        <f>IF(OR(D232="",E232=""),"",IF(D232="Structure", VLOOKUP(E232,VALIDATIONS!$O$2:$Q$9,2,FALSE),IF(D232="Building", VLOOKUP(E232,VALIDATIONS!$L$2:$N$10,2,FALSE))))</f>
        <v/>
      </c>
      <c r="G232" s="83"/>
      <c r="H232" s="354"/>
      <c r="I232" s="106" t="str">
        <f>IF(OR(G232="",D232="",E232=""),"",G232*(IF(AND(D232="Structure",E232&lt;&gt;""), VLOOKUP(E232,VALIDATIONS!$O$2:$Q$9,3),IF(AND(D232="Building",E232&lt;&gt;""), VLOOKUP(E232,VALIDATIONS!$L$2:$N$10,3)))))</f>
        <v/>
      </c>
    </row>
    <row r="233" spans="1:9" x14ac:dyDescent="0.2">
      <c r="A233" s="239"/>
      <c r="C233" s="354"/>
      <c r="D233" s="355"/>
      <c r="E233" s="356"/>
      <c r="F233" s="105" t="str">
        <f>IF(OR(D233="",E233=""),"",IF(D233="Structure", VLOOKUP(E233,VALIDATIONS!$O$2:$Q$9,2,FALSE),IF(D233="Building", VLOOKUP(E233,VALIDATIONS!$L$2:$N$10,2,FALSE))))</f>
        <v/>
      </c>
      <c r="G233" s="83"/>
      <c r="H233" s="354"/>
      <c r="I233" s="106" t="str">
        <f>IF(OR(G233="",D233="",E233=""),"",G233*(IF(AND(D233="Structure",E233&lt;&gt;""), VLOOKUP(E233,VALIDATIONS!$O$2:$Q$9,3),IF(AND(D233="Building",E233&lt;&gt;""), VLOOKUP(E233,VALIDATIONS!$L$2:$N$10,3)))))</f>
        <v/>
      </c>
    </row>
    <row r="234" spans="1:9" x14ac:dyDescent="0.2">
      <c r="A234" s="239"/>
      <c r="C234" s="354"/>
      <c r="D234" s="355"/>
      <c r="E234" s="356"/>
      <c r="F234" s="105" t="str">
        <f>IF(OR(D234="",E234=""),"",IF(D234="Structure", VLOOKUP(E234,VALIDATIONS!$O$2:$Q$9,2,FALSE),IF(D234="Building", VLOOKUP(E234,VALIDATIONS!$L$2:$N$10,2,FALSE))))</f>
        <v/>
      </c>
      <c r="G234" s="83"/>
      <c r="H234" s="354"/>
      <c r="I234" s="106" t="str">
        <f>IF(OR(G234="",D234="",E234=""),"",G234*(IF(AND(D234="Structure",E234&lt;&gt;""), VLOOKUP(E234,VALIDATIONS!$O$2:$Q$9,3),IF(AND(D234="Building",E234&lt;&gt;""), VLOOKUP(E234,VALIDATIONS!$L$2:$N$10,3)))))</f>
        <v/>
      </c>
    </row>
    <row r="235" spans="1:9" x14ac:dyDescent="0.2">
      <c r="A235" s="239"/>
      <c r="C235" s="354"/>
      <c r="D235" s="355"/>
      <c r="E235" s="356"/>
      <c r="F235" s="105" t="str">
        <f>IF(OR(D235="",E235=""),"",IF(D235="Structure", VLOOKUP(E235,VALIDATIONS!$O$2:$Q$9,2,FALSE),IF(D235="Building", VLOOKUP(E235,VALIDATIONS!$L$2:$N$10,2,FALSE))))</f>
        <v/>
      </c>
      <c r="G235" s="83"/>
      <c r="H235" s="354"/>
      <c r="I235" s="106" t="str">
        <f>IF(OR(G235="",D235="",E235=""),"",G235*(IF(AND(D235="Structure",E235&lt;&gt;""), VLOOKUP(E235,VALIDATIONS!$O$2:$Q$9,3),IF(AND(D235="Building",E235&lt;&gt;""), VLOOKUP(E235,VALIDATIONS!$L$2:$N$10,3)))))</f>
        <v/>
      </c>
    </row>
    <row r="236" spans="1:9" x14ac:dyDescent="0.2">
      <c r="A236" s="239"/>
      <c r="C236" s="354"/>
      <c r="D236" s="355"/>
      <c r="E236" s="356"/>
      <c r="F236" s="105" t="str">
        <f>IF(OR(D236="",E236=""),"",IF(D236="Structure", VLOOKUP(E236,VALIDATIONS!$O$2:$Q$9,2,FALSE),IF(D236="Building", VLOOKUP(E236,VALIDATIONS!$L$2:$N$10,2,FALSE))))</f>
        <v/>
      </c>
      <c r="G236" s="83"/>
      <c r="H236" s="354"/>
      <c r="I236" s="106" t="str">
        <f>IF(OR(G236="",D236="",E236=""),"",G236*(IF(AND(D236="Structure",E236&lt;&gt;""), VLOOKUP(E236,VALIDATIONS!$O$2:$Q$9,3),IF(AND(D236="Building",E236&lt;&gt;""), VLOOKUP(E236,VALIDATIONS!$L$2:$N$10,3)))))</f>
        <v/>
      </c>
    </row>
    <row r="237" spans="1:9" x14ac:dyDescent="0.2">
      <c r="A237" s="239"/>
      <c r="C237" s="354"/>
      <c r="D237" s="355"/>
      <c r="E237" s="356"/>
      <c r="F237" s="105" t="str">
        <f>IF(OR(D237="",E237=""),"",IF(D237="Structure", VLOOKUP(E237,VALIDATIONS!$O$2:$Q$9,2,FALSE),IF(D237="Building", VLOOKUP(E237,VALIDATIONS!$L$2:$N$10,2,FALSE))))</f>
        <v/>
      </c>
      <c r="G237" s="83"/>
      <c r="H237" s="354"/>
      <c r="I237" s="106" t="str">
        <f>IF(OR(G237="",D237="",E237=""),"",G237*(IF(AND(D237="Structure",E237&lt;&gt;""), VLOOKUP(E237,VALIDATIONS!$O$2:$Q$9,3),IF(AND(D237="Building",E237&lt;&gt;""), VLOOKUP(E237,VALIDATIONS!$L$2:$N$10,3)))))</f>
        <v/>
      </c>
    </row>
    <row r="238" spans="1:9" x14ac:dyDescent="0.2">
      <c r="A238" s="239"/>
      <c r="C238" s="354"/>
      <c r="D238" s="355"/>
      <c r="E238" s="356"/>
      <c r="F238" s="105" t="str">
        <f>IF(OR(D238="",E238=""),"",IF(D238="Structure", VLOOKUP(E238,VALIDATIONS!$O$2:$Q$9,2,FALSE),IF(D238="Building", VLOOKUP(E238,VALIDATIONS!$L$2:$N$10,2,FALSE))))</f>
        <v/>
      </c>
      <c r="G238" s="83"/>
      <c r="H238" s="354"/>
      <c r="I238" s="106" t="str">
        <f>IF(OR(G238="",D238="",E238=""),"",G238*(IF(AND(D238="Structure",E238&lt;&gt;""), VLOOKUP(E238,VALIDATIONS!$O$2:$Q$9,3),IF(AND(D238="Building",E238&lt;&gt;""), VLOOKUP(E238,VALIDATIONS!$L$2:$N$10,3)))))</f>
        <v/>
      </c>
    </row>
    <row r="239" spans="1:9" x14ac:dyDescent="0.2">
      <c r="A239" s="239"/>
      <c r="C239" s="354"/>
      <c r="D239" s="355"/>
      <c r="E239" s="356"/>
      <c r="F239" s="105" t="str">
        <f>IF(OR(D239="",E239=""),"",IF(D239="Structure", VLOOKUP(E239,VALIDATIONS!$O$2:$Q$9,2,FALSE),IF(D239="Building", VLOOKUP(E239,VALIDATIONS!$L$2:$N$10,2,FALSE))))</f>
        <v/>
      </c>
      <c r="G239" s="83"/>
      <c r="H239" s="354"/>
      <c r="I239" s="106" t="str">
        <f>IF(OR(G239="",D239="",E239=""),"",G239*(IF(AND(D239="Structure",E239&lt;&gt;""), VLOOKUP(E239,VALIDATIONS!$O$2:$Q$9,3),IF(AND(D239="Building",E239&lt;&gt;""), VLOOKUP(E239,VALIDATIONS!$L$2:$N$10,3)))))</f>
        <v/>
      </c>
    </row>
    <row r="240" spans="1:9" x14ac:dyDescent="0.2">
      <c r="A240" s="239"/>
      <c r="C240" s="354"/>
      <c r="D240" s="355"/>
      <c r="E240" s="356"/>
      <c r="F240" s="105" t="str">
        <f>IF(OR(D240="",E240=""),"",IF(D240="Structure", VLOOKUP(E240,VALIDATIONS!$O$2:$Q$9,2,FALSE),IF(D240="Building", VLOOKUP(E240,VALIDATIONS!$L$2:$N$10,2,FALSE))))</f>
        <v/>
      </c>
      <c r="G240" s="83"/>
      <c r="H240" s="354"/>
      <c r="I240" s="106" t="str">
        <f>IF(OR(G240="",D240="",E240=""),"",G240*(IF(AND(D240="Structure",E240&lt;&gt;""), VLOOKUP(E240,VALIDATIONS!$O$2:$Q$9,3),IF(AND(D240="Building",E240&lt;&gt;""), VLOOKUP(E240,VALIDATIONS!$L$2:$N$10,3)))))</f>
        <v/>
      </c>
    </row>
    <row r="241" spans="1:9" x14ac:dyDescent="0.2">
      <c r="A241" s="239"/>
      <c r="C241" s="354"/>
      <c r="D241" s="355"/>
      <c r="E241" s="356"/>
      <c r="F241" s="105" t="str">
        <f>IF(OR(D241="",E241=""),"",IF(D241="Structure", VLOOKUP(E241,VALIDATIONS!$O$2:$Q$9,2,FALSE),IF(D241="Building", VLOOKUP(E241,VALIDATIONS!$L$2:$N$10,2,FALSE))))</f>
        <v/>
      </c>
      <c r="G241" s="83"/>
      <c r="H241" s="354"/>
      <c r="I241" s="106" t="str">
        <f>IF(OR(G241="",D241="",E241=""),"",G241*(IF(AND(D241="Structure",E241&lt;&gt;""), VLOOKUP(E241,VALIDATIONS!$O$2:$Q$9,3),IF(AND(D241="Building",E241&lt;&gt;""), VLOOKUP(E241,VALIDATIONS!$L$2:$N$10,3)))))</f>
        <v/>
      </c>
    </row>
    <row r="242" spans="1:9" x14ac:dyDescent="0.2">
      <c r="A242" s="239"/>
      <c r="C242" s="354"/>
      <c r="D242" s="355"/>
      <c r="E242" s="356"/>
      <c r="F242" s="105" t="str">
        <f>IF(OR(D242="",E242=""),"",IF(D242="Structure", VLOOKUP(E242,VALIDATIONS!$O$2:$Q$9,2,FALSE),IF(D242="Building", VLOOKUP(E242,VALIDATIONS!$L$2:$N$10,2,FALSE))))</f>
        <v/>
      </c>
      <c r="G242" s="83"/>
      <c r="H242" s="354"/>
      <c r="I242" s="106" t="str">
        <f>IF(OR(G242="",D242="",E242=""),"",G242*(IF(AND(D242="Structure",E242&lt;&gt;""), VLOOKUP(E242,VALIDATIONS!$O$2:$Q$9,3),IF(AND(D242="Building",E242&lt;&gt;""), VLOOKUP(E242,VALIDATIONS!$L$2:$N$10,3)))))</f>
        <v/>
      </c>
    </row>
    <row r="243" spans="1:9" x14ac:dyDescent="0.2">
      <c r="A243" s="239"/>
      <c r="C243" s="354"/>
      <c r="D243" s="355"/>
      <c r="E243" s="356"/>
      <c r="F243" s="105" t="str">
        <f>IF(OR(D243="",E243=""),"",IF(D243="Structure", VLOOKUP(E243,VALIDATIONS!$O$2:$Q$9,2,FALSE),IF(D243="Building", VLOOKUP(E243,VALIDATIONS!$L$2:$N$10,2,FALSE))))</f>
        <v/>
      </c>
      <c r="G243" s="83"/>
      <c r="H243" s="354"/>
      <c r="I243" s="106" t="str">
        <f>IF(OR(G243="",D243="",E243=""),"",G243*(IF(AND(D243="Structure",E243&lt;&gt;""), VLOOKUP(E243,VALIDATIONS!$O$2:$Q$9,3),IF(AND(D243="Building",E243&lt;&gt;""), VLOOKUP(E243,VALIDATIONS!$L$2:$N$10,3)))))</f>
        <v/>
      </c>
    </row>
    <row r="244" spans="1:9" x14ac:dyDescent="0.2">
      <c r="A244" s="239"/>
      <c r="C244" s="354"/>
      <c r="D244" s="355"/>
      <c r="E244" s="356"/>
      <c r="F244" s="105" t="str">
        <f>IF(OR(D244="",E244=""),"",IF(D244="Structure", VLOOKUP(E244,VALIDATIONS!$O$2:$Q$9,2,FALSE),IF(D244="Building", VLOOKUP(E244,VALIDATIONS!$L$2:$N$10,2,FALSE))))</f>
        <v/>
      </c>
      <c r="G244" s="83"/>
      <c r="H244" s="354"/>
      <c r="I244" s="106" t="str">
        <f>IF(OR(G244="",D244="",E244=""),"",G244*(IF(AND(D244="Structure",E244&lt;&gt;""), VLOOKUP(E244,VALIDATIONS!$O$2:$Q$9,3),IF(AND(D244="Building",E244&lt;&gt;""), VLOOKUP(E244,VALIDATIONS!$L$2:$N$10,3)))))</f>
        <v/>
      </c>
    </row>
    <row r="245" spans="1:9" x14ac:dyDescent="0.2">
      <c r="A245" s="239"/>
      <c r="C245" s="354"/>
      <c r="D245" s="355"/>
      <c r="E245" s="356"/>
      <c r="F245" s="105" t="str">
        <f>IF(OR(D245="",E245=""),"",IF(D245="Structure", VLOOKUP(E245,VALIDATIONS!$O$2:$Q$9,2,FALSE),IF(D245="Building", VLOOKUP(E245,VALIDATIONS!$L$2:$N$10,2,FALSE))))</f>
        <v/>
      </c>
      <c r="G245" s="83"/>
      <c r="H245" s="354"/>
      <c r="I245" s="106" t="str">
        <f>IF(OR(G245="",D245="",E245=""),"",G245*(IF(AND(D245="Structure",E245&lt;&gt;""), VLOOKUP(E245,VALIDATIONS!$O$2:$Q$9,3),IF(AND(D245="Building",E245&lt;&gt;""), VLOOKUP(E245,VALIDATIONS!$L$2:$N$10,3)))))</f>
        <v/>
      </c>
    </row>
    <row r="246" spans="1:9" x14ac:dyDescent="0.2">
      <c r="A246" s="239"/>
      <c r="C246" s="354"/>
      <c r="D246" s="355"/>
      <c r="E246" s="356"/>
      <c r="F246" s="105" t="str">
        <f>IF(OR(D246="",E246=""),"",IF(D246="Structure", VLOOKUP(E246,VALIDATIONS!$O$2:$Q$9,2,FALSE),IF(D246="Building", VLOOKUP(E246,VALIDATIONS!$L$2:$N$10,2,FALSE))))</f>
        <v/>
      </c>
      <c r="G246" s="83"/>
      <c r="H246" s="354"/>
      <c r="I246" s="106" t="str">
        <f>IF(OR(G246="",D246="",E246=""),"",G246*(IF(AND(D246="Structure",E246&lt;&gt;""), VLOOKUP(E246,VALIDATIONS!$O$2:$Q$9,3),IF(AND(D246="Building",E246&lt;&gt;""), VLOOKUP(E246,VALIDATIONS!$L$2:$N$10,3)))))</f>
        <v/>
      </c>
    </row>
    <row r="247" spans="1:9" x14ac:dyDescent="0.2">
      <c r="A247" s="239"/>
      <c r="C247" s="354"/>
      <c r="D247" s="355"/>
      <c r="E247" s="356"/>
      <c r="F247" s="105" t="str">
        <f>IF(OR(D247="",E247=""),"",IF(D247="Structure", VLOOKUP(E247,VALIDATIONS!$O$2:$Q$9,2,FALSE),IF(D247="Building", VLOOKUP(E247,VALIDATIONS!$L$2:$N$10,2,FALSE))))</f>
        <v/>
      </c>
      <c r="G247" s="83"/>
      <c r="H247" s="354"/>
      <c r="I247" s="106" t="str">
        <f>IF(OR(G247="",D247="",E247=""),"",G247*(IF(AND(D247="Structure",E247&lt;&gt;""), VLOOKUP(E247,VALIDATIONS!$O$2:$Q$9,3),IF(AND(D247="Building",E247&lt;&gt;""), VLOOKUP(E247,VALIDATIONS!$L$2:$N$10,3)))))</f>
        <v/>
      </c>
    </row>
    <row r="248" spans="1:9" x14ac:dyDescent="0.2">
      <c r="A248" s="239"/>
      <c r="C248" s="354"/>
      <c r="D248" s="355"/>
      <c r="E248" s="356"/>
      <c r="F248" s="105" t="str">
        <f>IF(OR(D248="",E248=""),"",IF(D248="Structure", VLOOKUP(E248,VALIDATIONS!$O$2:$Q$9,2,FALSE),IF(D248="Building", VLOOKUP(E248,VALIDATIONS!$L$2:$N$10,2,FALSE))))</f>
        <v/>
      </c>
      <c r="G248" s="83"/>
      <c r="H248" s="354"/>
      <c r="I248" s="106" t="str">
        <f>IF(OR(G248="",D248="",E248=""),"",G248*(IF(AND(D248="Structure",E248&lt;&gt;""), VLOOKUP(E248,VALIDATIONS!$O$2:$Q$9,3),IF(AND(D248="Building",E248&lt;&gt;""), VLOOKUP(E248,VALIDATIONS!$L$2:$N$10,3)))))</f>
        <v/>
      </c>
    </row>
    <row r="249" spans="1:9" x14ac:dyDescent="0.2">
      <c r="A249" s="239"/>
      <c r="C249" s="354"/>
      <c r="D249" s="355"/>
      <c r="E249" s="356"/>
      <c r="F249" s="105" t="str">
        <f>IF(OR(D249="",E249=""),"",IF(D249="Structure", VLOOKUP(E249,VALIDATIONS!$O$2:$Q$9,2,FALSE),IF(D249="Building", VLOOKUP(E249,VALIDATIONS!$L$2:$N$10,2,FALSE))))</f>
        <v/>
      </c>
      <c r="G249" s="83"/>
      <c r="H249" s="354"/>
      <c r="I249" s="106" t="str">
        <f>IF(OR(G249="",D249="",E249=""),"",G249*(IF(AND(D249="Structure",E249&lt;&gt;""), VLOOKUP(E249,VALIDATIONS!$O$2:$Q$9,3),IF(AND(D249="Building",E249&lt;&gt;""), VLOOKUP(E249,VALIDATIONS!$L$2:$N$10,3)))))</f>
        <v/>
      </c>
    </row>
    <row r="250" spans="1:9" x14ac:dyDescent="0.2">
      <c r="A250" s="239"/>
      <c r="C250" s="354"/>
      <c r="D250" s="355"/>
      <c r="E250" s="356"/>
      <c r="F250" s="105" t="str">
        <f>IF(OR(D250="",E250=""),"",IF(D250="Structure", VLOOKUP(E250,VALIDATIONS!$O$2:$Q$9,2,FALSE),IF(D250="Building", VLOOKUP(E250,VALIDATIONS!$L$2:$N$10,2,FALSE))))</f>
        <v/>
      </c>
      <c r="G250" s="83"/>
      <c r="H250" s="354"/>
      <c r="I250" s="106" t="str">
        <f>IF(OR(G250="",D250="",E250=""),"",G250*(IF(AND(D250="Structure",E250&lt;&gt;""), VLOOKUP(E250,VALIDATIONS!$O$2:$Q$9,3),IF(AND(D250="Building",E250&lt;&gt;""), VLOOKUP(E250,VALIDATIONS!$L$2:$N$10,3)))))</f>
        <v/>
      </c>
    </row>
    <row r="251" spans="1:9" x14ac:dyDescent="0.2">
      <c r="A251" s="239"/>
      <c r="C251" s="354"/>
      <c r="D251" s="355"/>
      <c r="E251" s="356"/>
      <c r="F251" s="105" t="str">
        <f>IF(OR(D251="",E251=""),"",IF(D251="Structure", VLOOKUP(E251,VALIDATIONS!$O$2:$Q$9,2,FALSE),IF(D251="Building", VLOOKUP(E251,VALIDATIONS!$L$2:$N$10,2,FALSE))))</f>
        <v/>
      </c>
      <c r="G251" s="83"/>
      <c r="H251" s="354"/>
      <c r="I251" s="106" t="str">
        <f>IF(OR(G251="",D251="",E251=""),"",G251*(IF(AND(D251="Structure",E251&lt;&gt;""), VLOOKUP(E251,VALIDATIONS!$O$2:$Q$9,3),IF(AND(D251="Building",E251&lt;&gt;""), VLOOKUP(E251,VALIDATIONS!$L$2:$N$10,3)))))</f>
        <v/>
      </c>
    </row>
    <row r="252" spans="1:9" x14ac:dyDescent="0.2">
      <c r="A252" s="239"/>
      <c r="C252" s="354"/>
      <c r="D252" s="355"/>
      <c r="E252" s="356"/>
      <c r="F252" s="105" t="str">
        <f>IF(OR(D252="",E252=""),"",IF(D252="Structure", VLOOKUP(E252,VALIDATIONS!$O$2:$Q$9,2,FALSE),IF(D252="Building", VLOOKUP(E252,VALIDATIONS!$L$2:$N$10,2,FALSE))))</f>
        <v/>
      </c>
      <c r="G252" s="83"/>
      <c r="H252" s="354"/>
      <c r="I252" s="106" t="str">
        <f>IF(OR(G252="",D252="",E252=""),"",G252*(IF(AND(D252="Structure",E252&lt;&gt;""), VLOOKUP(E252,VALIDATIONS!$O$2:$Q$9,3),IF(AND(D252="Building",E252&lt;&gt;""), VLOOKUP(E252,VALIDATIONS!$L$2:$N$10,3)))))</f>
        <v/>
      </c>
    </row>
    <row r="253" spans="1:9" x14ac:dyDescent="0.2">
      <c r="A253" s="239"/>
      <c r="C253" s="354"/>
      <c r="D253" s="355"/>
      <c r="E253" s="356"/>
      <c r="F253" s="105" t="str">
        <f>IF(OR(D253="",E253=""),"",IF(D253="Structure", VLOOKUP(E253,VALIDATIONS!$O$2:$Q$9,2,FALSE),IF(D253="Building", VLOOKUP(E253,VALIDATIONS!$L$2:$N$10,2,FALSE))))</f>
        <v/>
      </c>
      <c r="G253" s="83"/>
      <c r="H253" s="354"/>
      <c r="I253" s="106" t="str">
        <f>IF(OR(G253="",D253="",E253=""),"",G253*(IF(AND(D253="Structure",E253&lt;&gt;""), VLOOKUP(E253,VALIDATIONS!$O$2:$Q$9,3),IF(AND(D253="Building",E253&lt;&gt;""), VLOOKUP(E253,VALIDATIONS!$L$2:$N$10,3)))))</f>
        <v/>
      </c>
    </row>
    <row r="254" spans="1:9" x14ac:dyDescent="0.2">
      <c r="A254" s="239"/>
      <c r="C254" s="354"/>
      <c r="D254" s="355"/>
      <c r="E254" s="356"/>
      <c r="F254" s="105" t="str">
        <f>IF(OR(D254="",E254=""),"",IF(D254="Structure", VLOOKUP(E254,VALIDATIONS!$O$2:$Q$9,2,FALSE),IF(D254="Building", VLOOKUP(E254,VALIDATIONS!$L$2:$N$10,2,FALSE))))</f>
        <v/>
      </c>
      <c r="G254" s="83"/>
      <c r="H254" s="354"/>
      <c r="I254" s="106" t="str">
        <f>IF(OR(G254="",D254="",E254=""),"",G254*(IF(AND(D254="Structure",E254&lt;&gt;""), VLOOKUP(E254,VALIDATIONS!$O$2:$Q$9,3),IF(AND(D254="Building",E254&lt;&gt;""), VLOOKUP(E254,VALIDATIONS!$L$2:$N$10,3)))))</f>
        <v/>
      </c>
    </row>
    <row r="255" spans="1:9" x14ac:dyDescent="0.2">
      <c r="A255" s="239"/>
      <c r="C255" s="354"/>
      <c r="D255" s="355"/>
      <c r="E255" s="356"/>
      <c r="F255" s="105" t="str">
        <f>IF(OR(D255="",E255=""),"",IF(D255="Structure", VLOOKUP(E255,VALIDATIONS!$O$2:$Q$9,2,FALSE),IF(D255="Building", VLOOKUP(E255,VALIDATIONS!$L$2:$N$10,2,FALSE))))</f>
        <v/>
      </c>
      <c r="G255" s="83"/>
      <c r="H255" s="354"/>
      <c r="I255" s="106" t="str">
        <f>IF(OR(G255="",D255="",E255=""),"",G255*(IF(AND(D255="Structure",E255&lt;&gt;""), VLOOKUP(E255,VALIDATIONS!$O$2:$Q$9,3),IF(AND(D255="Building",E255&lt;&gt;""), VLOOKUP(E255,VALIDATIONS!$L$2:$N$10,3)))))</f>
        <v/>
      </c>
    </row>
    <row r="256" spans="1:9" x14ac:dyDescent="0.2">
      <c r="A256" s="239"/>
      <c r="C256" s="354"/>
      <c r="D256" s="355"/>
      <c r="E256" s="356"/>
      <c r="F256" s="105" t="str">
        <f>IF(OR(D256="",E256=""),"",IF(D256="Structure", VLOOKUP(E256,VALIDATIONS!$O$2:$Q$9,2,FALSE),IF(D256="Building", VLOOKUP(E256,VALIDATIONS!$L$2:$N$10,2,FALSE))))</f>
        <v/>
      </c>
      <c r="G256" s="83"/>
      <c r="H256" s="354"/>
      <c r="I256" s="106" t="str">
        <f>IF(OR(G256="",D256="",E256=""),"",G256*(IF(AND(D256="Structure",E256&lt;&gt;""), VLOOKUP(E256,VALIDATIONS!$O$2:$Q$9,3),IF(AND(D256="Building",E256&lt;&gt;""), VLOOKUP(E256,VALIDATIONS!$L$2:$N$10,3)))))</f>
        <v/>
      </c>
    </row>
    <row r="257" spans="1:9" x14ac:dyDescent="0.2">
      <c r="A257" s="239"/>
      <c r="C257" s="354"/>
      <c r="D257" s="355"/>
      <c r="E257" s="356"/>
      <c r="F257" s="105" t="str">
        <f>IF(OR(D257="",E257=""),"",IF(D257="Structure", VLOOKUP(E257,VALIDATIONS!$O$2:$Q$9,2,FALSE),IF(D257="Building", VLOOKUP(E257,VALIDATIONS!$L$2:$N$10,2,FALSE))))</f>
        <v/>
      </c>
      <c r="G257" s="83"/>
      <c r="H257" s="354"/>
      <c r="I257" s="106" t="str">
        <f>IF(OR(G257="",D257="",E257=""),"",G257*(IF(AND(D257="Structure",E257&lt;&gt;""), VLOOKUP(E257,VALIDATIONS!$O$2:$Q$9,3),IF(AND(D257="Building",E257&lt;&gt;""), VLOOKUP(E257,VALIDATIONS!$L$2:$N$10,3)))))</f>
        <v/>
      </c>
    </row>
    <row r="258" spans="1:9" x14ac:dyDescent="0.2">
      <c r="A258" s="239"/>
      <c r="C258" s="354"/>
      <c r="D258" s="355"/>
      <c r="E258" s="356"/>
      <c r="F258" s="105" t="str">
        <f>IF(OR(D258="",E258=""),"",IF(D258="Structure", VLOOKUP(E258,VALIDATIONS!$O$2:$Q$9,2,FALSE),IF(D258="Building", VLOOKUP(E258,VALIDATIONS!$L$2:$N$10,2,FALSE))))</f>
        <v/>
      </c>
      <c r="G258" s="83"/>
      <c r="H258" s="354"/>
      <c r="I258" s="106" t="str">
        <f>IF(OR(G258="",D258="",E258=""),"",G258*(IF(AND(D258="Structure",E258&lt;&gt;""), VLOOKUP(E258,VALIDATIONS!$O$2:$Q$9,3),IF(AND(D258="Building",E258&lt;&gt;""), VLOOKUP(E258,VALIDATIONS!$L$2:$N$10,3)))))</f>
        <v/>
      </c>
    </row>
    <row r="259" spans="1:9" x14ac:dyDescent="0.2">
      <c r="A259" s="239"/>
      <c r="C259" s="354"/>
      <c r="D259" s="355"/>
      <c r="E259" s="356"/>
      <c r="F259" s="105" t="str">
        <f>IF(OR(D259="",E259=""),"",IF(D259="Structure", VLOOKUP(E259,VALIDATIONS!$O$2:$Q$9,2,FALSE),IF(D259="Building", VLOOKUP(E259,VALIDATIONS!$L$2:$N$10,2,FALSE))))</f>
        <v/>
      </c>
      <c r="G259" s="83"/>
      <c r="H259" s="354"/>
      <c r="I259" s="106" t="str">
        <f>IF(OR(G259="",D259="",E259=""),"",G259*(IF(AND(D259="Structure",E259&lt;&gt;""), VLOOKUP(E259,VALIDATIONS!$O$2:$Q$9,3),IF(AND(D259="Building",E259&lt;&gt;""), VLOOKUP(E259,VALIDATIONS!$L$2:$N$10,3)))))</f>
        <v/>
      </c>
    </row>
    <row r="260" spans="1:9" x14ac:dyDescent="0.2">
      <c r="A260" s="239"/>
      <c r="C260" s="354"/>
      <c r="D260" s="355"/>
      <c r="E260" s="356"/>
      <c r="F260" s="105" t="str">
        <f>IF(OR(D260="",E260=""),"",IF(D260="Structure", VLOOKUP(E260,VALIDATIONS!$O$2:$Q$9,2,FALSE),IF(D260="Building", VLOOKUP(E260,VALIDATIONS!$L$2:$N$10,2,FALSE))))</f>
        <v/>
      </c>
      <c r="G260" s="83"/>
      <c r="H260" s="354"/>
      <c r="I260" s="106" t="str">
        <f>IF(OR(G260="",D260="",E260=""),"",G260*(IF(AND(D260="Structure",E260&lt;&gt;""), VLOOKUP(E260,VALIDATIONS!$O$2:$Q$9,3),IF(AND(D260="Building",E260&lt;&gt;""), VLOOKUP(E260,VALIDATIONS!$L$2:$N$10,3)))))</f>
        <v/>
      </c>
    </row>
    <row r="261" spans="1:9" x14ac:dyDescent="0.2">
      <c r="A261" s="239"/>
      <c r="C261" s="354"/>
      <c r="D261" s="355"/>
      <c r="E261" s="356"/>
      <c r="F261" s="105" t="str">
        <f>IF(OR(D261="",E261=""),"",IF(D261="Structure", VLOOKUP(E261,VALIDATIONS!$O$2:$Q$9,2,FALSE),IF(D261="Building", VLOOKUP(E261,VALIDATIONS!$L$2:$N$10,2,FALSE))))</f>
        <v/>
      </c>
      <c r="G261" s="83"/>
      <c r="H261" s="354"/>
      <c r="I261" s="106" t="str">
        <f>IF(OR(G261="",D261="",E261=""),"",G261*(IF(AND(D261="Structure",E261&lt;&gt;""), VLOOKUP(E261,VALIDATIONS!$O$2:$Q$9,3),IF(AND(D261="Building",E261&lt;&gt;""), VLOOKUP(E261,VALIDATIONS!$L$2:$N$10,3)))))</f>
        <v/>
      </c>
    </row>
    <row r="262" spans="1:9" x14ac:dyDescent="0.2">
      <c r="A262" s="239"/>
      <c r="C262" s="354"/>
      <c r="D262" s="355"/>
      <c r="E262" s="356"/>
      <c r="F262" s="105" t="str">
        <f>IF(OR(D262="",E262=""),"",IF(D262="Structure", VLOOKUP(E262,VALIDATIONS!$O$2:$Q$9,2,FALSE),IF(D262="Building", VLOOKUP(E262,VALIDATIONS!$L$2:$N$10,2,FALSE))))</f>
        <v/>
      </c>
      <c r="G262" s="83"/>
      <c r="H262" s="354"/>
      <c r="I262" s="106" t="str">
        <f>IF(OR(G262="",D262="",E262=""),"",G262*(IF(AND(D262="Structure",E262&lt;&gt;""), VLOOKUP(E262,VALIDATIONS!$O$2:$Q$9,3),IF(AND(D262="Building",E262&lt;&gt;""), VLOOKUP(E262,VALIDATIONS!$L$2:$N$10,3)))))</f>
        <v/>
      </c>
    </row>
    <row r="263" spans="1:9" x14ac:dyDescent="0.2">
      <c r="A263" s="239"/>
      <c r="C263" s="354"/>
      <c r="D263" s="355"/>
      <c r="E263" s="356"/>
      <c r="F263" s="105" t="str">
        <f>IF(OR(D263="",E263=""),"",IF(D263="Structure", VLOOKUP(E263,VALIDATIONS!$O$2:$Q$9,2,FALSE),IF(D263="Building", VLOOKUP(E263,VALIDATIONS!$L$2:$N$10,2,FALSE))))</f>
        <v/>
      </c>
      <c r="G263" s="83"/>
      <c r="H263" s="354"/>
      <c r="I263" s="106" t="str">
        <f>IF(OR(G263="",D263="",E263=""),"",G263*(IF(AND(D263="Structure",E263&lt;&gt;""), VLOOKUP(E263,VALIDATIONS!$O$2:$Q$9,3),IF(AND(D263="Building",E263&lt;&gt;""), VLOOKUP(E263,VALIDATIONS!$L$2:$N$10,3)))))</f>
        <v/>
      </c>
    </row>
    <row r="264" spans="1:9" x14ac:dyDescent="0.2">
      <c r="A264" s="239"/>
      <c r="C264" s="354"/>
      <c r="D264" s="355"/>
      <c r="E264" s="356"/>
      <c r="F264" s="105" t="str">
        <f>IF(OR(D264="",E264=""),"",IF(D264="Structure", VLOOKUP(E264,VALIDATIONS!$O$2:$Q$9,2,FALSE),IF(D264="Building", VLOOKUP(E264,VALIDATIONS!$L$2:$N$10,2,FALSE))))</f>
        <v/>
      </c>
      <c r="G264" s="83"/>
      <c r="H264" s="354"/>
      <c r="I264" s="106" t="str">
        <f>IF(OR(G264="",D264="",E264=""),"",G264*(IF(AND(D264="Structure",E264&lt;&gt;""), VLOOKUP(E264,VALIDATIONS!$O$2:$Q$9,3),IF(AND(D264="Building",E264&lt;&gt;""), VLOOKUP(E264,VALIDATIONS!$L$2:$N$10,3)))))</f>
        <v/>
      </c>
    </row>
    <row r="265" spans="1:9" x14ac:dyDescent="0.2">
      <c r="A265" s="239"/>
      <c r="C265" s="354"/>
      <c r="D265" s="355"/>
      <c r="E265" s="356"/>
      <c r="F265" s="105" t="str">
        <f>IF(OR(D265="",E265=""),"",IF(D265="Structure", VLOOKUP(E265,VALIDATIONS!$O$2:$Q$9,2,FALSE),IF(D265="Building", VLOOKUP(E265,VALIDATIONS!$L$2:$N$10,2,FALSE))))</f>
        <v/>
      </c>
      <c r="G265" s="83"/>
      <c r="H265" s="354"/>
      <c r="I265" s="106" t="str">
        <f>IF(OR(G265="",D265="",E265=""),"",G265*(IF(AND(D265="Structure",E265&lt;&gt;""), VLOOKUP(E265,VALIDATIONS!$O$2:$Q$9,3),IF(AND(D265="Building",E265&lt;&gt;""), VLOOKUP(E265,VALIDATIONS!$L$2:$N$10,3)))))</f>
        <v/>
      </c>
    </row>
    <row r="266" spans="1:9" x14ac:dyDescent="0.2">
      <c r="A266" s="239"/>
      <c r="C266" s="354"/>
      <c r="D266" s="355"/>
      <c r="E266" s="356"/>
      <c r="F266" s="105" t="str">
        <f>IF(OR(D266="",E266=""),"",IF(D266="Structure", VLOOKUP(E266,VALIDATIONS!$O$2:$Q$9,2,FALSE),IF(D266="Building", VLOOKUP(E266,VALIDATIONS!$L$2:$N$10,2,FALSE))))</f>
        <v/>
      </c>
      <c r="G266" s="83"/>
      <c r="H266" s="354"/>
      <c r="I266" s="106" t="str">
        <f>IF(OR(G266="",D266="",E266=""),"",G266*(IF(AND(D266="Structure",E266&lt;&gt;""), VLOOKUP(E266,VALIDATIONS!$O$2:$Q$9,3),IF(AND(D266="Building",E266&lt;&gt;""), VLOOKUP(E266,VALIDATIONS!$L$2:$N$10,3)))))</f>
        <v/>
      </c>
    </row>
    <row r="267" spans="1:9" x14ac:dyDescent="0.2">
      <c r="A267" s="239"/>
      <c r="C267" s="354"/>
      <c r="D267" s="355"/>
      <c r="E267" s="356"/>
      <c r="F267" s="105" t="str">
        <f>IF(OR(D267="",E267=""),"",IF(D267="Structure", VLOOKUP(E267,VALIDATIONS!$O$2:$Q$9,2,FALSE),IF(D267="Building", VLOOKUP(E267,VALIDATIONS!$L$2:$N$10,2,FALSE))))</f>
        <v/>
      </c>
      <c r="G267" s="83"/>
      <c r="H267" s="354"/>
      <c r="I267" s="106" t="str">
        <f>IF(OR(G267="",D267="",E267=""),"",G267*(IF(AND(D267="Structure",E267&lt;&gt;""), VLOOKUP(E267,VALIDATIONS!$O$2:$Q$9,3),IF(AND(D267="Building",E267&lt;&gt;""), VLOOKUP(E267,VALIDATIONS!$L$2:$N$10,3)))))</f>
        <v/>
      </c>
    </row>
    <row r="268" spans="1:9" x14ac:dyDescent="0.2">
      <c r="A268" s="239"/>
      <c r="C268" s="354"/>
      <c r="D268" s="355"/>
      <c r="E268" s="356"/>
      <c r="F268" s="105" t="str">
        <f>IF(OR(D268="",E268=""),"",IF(D268="Structure", VLOOKUP(E268,VALIDATIONS!$O$2:$Q$9,2,FALSE),IF(D268="Building", VLOOKUP(E268,VALIDATIONS!$L$2:$N$10,2,FALSE))))</f>
        <v/>
      </c>
      <c r="G268" s="83"/>
      <c r="H268" s="354"/>
      <c r="I268" s="106" t="str">
        <f>IF(OR(G268="",D268="",E268=""),"",G268*(IF(AND(D268="Structure",E268&lt;&gt;""), VLOOKUP(E268,VALIDATIONS!$O$2:$Q$9,3),IF(AND(D268="Building",E268&lt;&gt;""), VLOOKUP(E268,VALIDATIONS!$L$2:$N$10,3)))))</f>
        <v/>
      </c>
    </row>
    <row r="269" spans="1:9" x14ac:dyDescent="0.2">
      <c r="A269" s="239"/>
      <c r="C269" s="354"/>
      <c r="D269" s="355"/>
      <c r="E269" s="356"/>
      <c r="F269" s="105" t="str">
        <f>IF(OR(D269="",E269=""),"",IF(D269="Structure", VLOOKUP(E269,VALIDATIONS!$O$2:$Q$9,2,FALSE),IF(D269="Building", VLOOKUP(E269,VALIDATIONS!$L$2:$N$10,2,FALSE))))</f>
        <v/>
      </c>
      <c r="G269" s="83"/>
      <c r="H269" s="354"/>
      <c r="I269" s="106" t="str">
        <f>IF(OR(G269="",D269="",E269=""),"",G269*(IF(AND(D269="Structure",E269&lt;&gt;""), VLOOKUP(E269,VALIDATIONS!$O$2:$Q$9,3),IF(AND(D269="Building",E269&lt;&gt;""), VLOOKUP(E269,VALIDATIONS!$L$2:$N$10,3)))))</f>
        <v/>
      </c>
    </row>
    <row r="270" spans="1:9" x14ac:dyDescent="0.2">
      <c r="A270" s="239"/>
      <c r="C270" s="354"/>
      <c r="D270" s="355"/>
      <c r="E270" s="356"/>
      <c r="F270" s="105" t="str">
        <f>IF(OR(D270="",E270=""),"",IF(D270="Structure", VLOOKUP(E270,VALIDATIONS!$O$2:$Q$9,2,FALSE),IF(D270="Building", VLOOKUP(E270,VALIDATIONS!$L$2:$N$10,2,FALSE))))</f>
        <v/>
      </c>
      <c r="G270" s="83"/>
      <c r="H270" s="354"/>
      <c r="I270" s="106" t="str">
        <f>IF(OR(G270="",D270="",E270=""),"",G270*(IF(AND(D270="Structure",E270&lt;&gt;""), VLOOKUP(E270,VALIDATIONS!$O$2:$Q$9,3),IF(AND(D270="Building",E270&lt;&gt;""), VLOOKUP(E270,VALIDATIONS!$L$2:$N$10,3)))))</f>
        <v/>
      </c>
    </row>
    <row r="271" spans="1:9" x14ac:dyDescent="0.2">
      <c r="A271" s="239"/>
      <c r="C271" s="354"/>
      <c r="D271" s="355"/>
      <c r="E271" s="356"/>
      <c r="F271" s="105" t="str">
        <f>IF(OR(D271="",E271=""),"",IF(D271="Structure", VLOOKUP(E271,VALIDATIONS!$O$2:$Q$9,2,FALSE),IF(D271="Building", VLOOKUP(E271,VALIDATIONS!$L$2:$N$10,2,FALSE))))</f>
        <v/>
      </c>
      <c r="G271" s="83"/>
      <c r="H271" s="354"/>
      <c r="I271" s="106" t="str">
        <f>IF(OR(G271="",D271="",E271=""),"",G271*(IF(AND(D271="Structure",E271&lt;&gt;""), VLOOKUP(E271,VALIDATIONS!$O$2:$Q$9,3),IF(AND(D271="Building",E271&lt;&gt;""), VLOOKUP(E271,VALIDATIONS!$L$2:$N$10,3)))))</f>
        <v/>
      </c>
    </row>
    <row r="272" spans="1:9" x14ac:dyDescent="0.2">
      <c r="A272" s="239"/>
      <c r="C272" s="354"/>
      <c r="D272" s="355"/>
      <c r="E272" s="356"/>
      <c r="F272" s="105" t="str">
        <f>IF(OR(D272="",E272=""),"",IF(D272="Structure", VLOOKUP(E272,VALIDATIONS!$O$2:$Q$9,2,FALSE),IF(D272="Building", VLOOKUP(E272,VALIDATIONS!$L$2:$N$10,2,FALSE))))</f>
        <v/>
      </c>
      <c r="G272" s="83"/>
      <c r="H272" s="354"/>
      <c r="I272" s="106" t="str">
        <f>IF(OR(G272="",D272="",E272=""),"",G272*(IF(AND(D272="Structure",E272&lt;&gt;""), VLOOKUP(E272,VALIDATIONS!$O$2:$Q$9,3),IF(AND(D272="Building",E272&lt;&gt;""), VLOOKUP(E272,VALIDATIONS!$L$2:$N$10,3)))))</f>
        <v/>
      </c>
    </row>
    <row r="273" spans="1:9" x14ac:dyDescent="0.2">
      <c r="A273" s="239"/>
      <c r="C273" s="354"/>
      <c r="D273" s="355"/>
      <c r="E273" s="356"/>
      <c r="F273" s="105" t="str">
        <f>IF(OR(D273="",E273=""),"",IF(D273="Structure", VLOOKUP(E273,VALIDATIONS!$O$2:$Q$9,2,FALSE),IF(D273="Building", VLOOKUP(E273,VALIDATIONS!$L$2:$N$10,2,FALSE))))</f>
        <v/>
      </c>
      <c r="G273" s="83"/>
      <c r="H273" s="354"/>
      <c r="I273" s="106" t="str">
        <f>IF(OR(G273="",D273="",E273=""),"",G273*(IF(AND(D273="Structure",E273&lt;&gt;""), VLOOKUP(E273,VALIDATIONS!$O$2:$Q$9,3),IF(AND(D273="Building",E273&lt;&gt;""), VLOOKUP(E273,VALIDATIONS!$L$2:$N$10,3)))))</f>
        <v/>
      </c>
    </row>
    <row r="274" spans="1:9" x14ac:dyDescent="0.2">
      <c r="A274" s="239"/>
      <c r="C274" s="354"/>
      <c r="D274" s="355"/>
      <c r="E274" s="356"/>
      <c r="F274" s="105" t="str">
        <f>IF(OR(D274="",E274=""),"",IF(D274="Structure", VLOOKUP(E274,VALIDATIONS!$O$2:$Q$9,2,FALSE),IF(D274="Building", VLOOKUP(E274,VALIDATIONS!$L$2:$N$10,2,FALSE))))</f>
        <v/>
      </c>
      <c r="G274" s="83"/>
      <c r="H274" s="354"/>
      <c r="I274" s="106" t="str">
        <f>IF(OR(G274="",D274="",E274=""),"",G274*(IF(AND(D274="Structure",E274&lt;&gt;""), VLOOKUP(E274,VALIDATIONS!$O$2:$Q$9,3),IF(AND(D274="Building",E274&lt;&gt;""), VLOOKUP(E274,VALIDATIONS!$L$2:$N$10,3)))))</f>
        <v/>
      </c>
    </row>
    <row r="275" spans="1:9" x14ac:dyDescent="0.2">
      <c r="A275" s="239"/>
      <c r="C275" s="354"/>
      <c r="D275" s="355"/>
      <c r="E275" s="356"/>
      <c r="F275" s="105" t="str">
        <f>IF(OR(D275="",E275=""),"",IF(D275="Structure", VLOOKUP(E275,VALIDATIONS!$O$2:$Q$9,2,FALSE),IF(D275="Building", VLOOKUP(E275,VALIDATIONS!$L$2:$N$10,2,FALSE))))</f>
        <v/>
      </c>
      <c r="G275" s="83"/>
      <c r="H275" s="354"/>
      <c r="I275" s="106" t="str">
        <f>IF(OR(G275="",D275="",E275=""),"",G275*(IF(AND(D275="Structure",E275&lt;&gt;""), VLOOKUP(E275,VALIDATIONS!$O$2:$Q$9,3),IF(AND(D275="Building",E275&lt;&gt;""), VLOOKUP(E275,VALIDATIONS!$L$2:$N$10,3)))))</f>
        <v/>
      </c>
    </row>
    <row r="276" spans="1:9" x14ac:dyDescent="0.2">
      <c r="A276" s="239"/>
      <c r="C276" s="354"/>
      <c r="D276" s="355"/>
      <c r="E276" s="356"/>
      <c r="F276" s="105" t="str">
        <f>IF(OR(D276="",E276=""),"",IF(D276="Structure", VLOOKUP(E276,VALIDATIONS!$O$2:$Q$9,2,FALSE),IF(D276="Building", VLOOKUP(E276,VALIDATIONS!$L$2:$N$10,2,FALSE))))</f>
        <v/>
      </c>
      <c r="G276" s="83"/>
      <c r="H276" s="354"/>
      <c r="I276" s="106" t="str">
        <f>IF(OR(G276="",D276="",E276=""),"",G276*(IF(AND(D276="Structure",E276&lt;&gt;""), VLOOKUP(E276,VALIDATIONS!$O$2:$Q$9,3),IF(AND(D276="Building",E276&lt;&gt;""), VLOOKUP(E276,VALIDATIONS!$L$2:$N$10,3)))))</f>
        <v/>
      </c>
    </row>
    <row r="277" spans="1:9" x14ac:dyDescent="0.2">
      <c r="A277" s="239"/>
      <c r="C277" s="354"/>
      <c r="D277" s="355"/>
      <c r="E277" s="356"/>
      <c r="F277" s="105" t="str">
        <f>IF(OR(D277="",E277=""),"",IF(D277="Structure", VLOOKUP(E277,VALIDATIONS!$O$2:$Q$9,2,FALSE),IF(D277="Building", VLOOKUP(E277,VALIDATIONS!$L$2:$N$10,2,FALSE))))</f>
        <v/>
      </c>
      <c r="G277" s="83"/>
      <c r="H277" s="354"/>
      <c r="I277" s="106" t="str">
        <f>IF(OR(G277="",D277="",E277=""),"",G277*(IF(AND(D277="Structure",E277&lt;&gt;""), VLOOKUP(E277,VALIDATIONS!$O$2:$Q$9,3),IF(AND(D277="Building",E277&lt;&gt;""), VLOOKUP(E277,VALIDATIONS!$L$2:$N$10,3)))))</f>
        <v/>
      </c>
    </row>
    <row r="278" spans="1:9" x14ac:dyDescent="0.2">
      <c r="A278" s="239"/>
      <c r="C278" s="354"/>
      <c r="D278" s="355"/>
      <c r="E278" s="356"/>
      <c r="F278" s="105" t="str">
        <f>IF(OR(D278="",E278=""),"",IF(D278="Structure", VLOOKUP(E278,VALIDATIONS!$O$2:$Q$9,2,FALSE),IF(D278="Building", VLOOKUP(E278,VALIDATIONS!$L$2:$N$10,2,FALSE))))</f>
        <v/>
      </c>
      <c r="G278" s="83"/>
      <c r="H278" s="354"/>
      <c r="I278" s="106" t="str">
        <f>IF(OR(G278="",D278="",E278=""),"",G278*(IF(AND(D278="Structure",E278&lt;&gt;""), VLOOKUP(E278,VALIDATIONS!$O$2:$Q$9,3),IF(AND(D278="Building",E278&lt;&gt;""), VLOOKUP(E278,VALIDATIONS!$L$2:$N$10,3)))))</f>
        <v/>
      </c>
    </row>
    <row r="279" spans="1:9" x14ac:dyDescent="0.2">
      <c r="A279" s="239"/>
      <c r="C279" s="354"/>
      <c r="D279" s="355"/>
      <c r="E279" s="356"/>
      <c r="F279" s="105" t="str">
        <f>IF(OR(D279="",E279=""),"",IF(D279="Structure", VLOOKUP(E279,VALIDATIONS!$O$2:$Q$9,2,FALSE),IF(D279="Building", VLOOKUP(E279,VALIDATIONS!$L$2:$N$10,2,FALSE))))</f>
        <v/>
      </c>
      <c r="G279" s="83"/>
      <c r="H279" s="354"/>
      <c r="I279" s="106" t="str">
        <f>IF(OR(G279="",D279="",E279=""),"",G279*(IF(AND(D279="Structure",E279&lt;&gt;""), VLOOKUP(E279,VALIDATIONS!$O$2:$Q$9,3),IF(AND(D279="Building",E279&lt;&gt;""), VLOOKUP(E279,VALIDATIONS!$L$2:$N$10,3)))))</f>
        <v/>
      </c>
    </row>
    <row r="280" spans="1:9" x14ac:dyDescent="0.2">
      <c r="A280" s="239"/>
      <c r="C280" s="354"/>
      <c r="D280" s="355"/>
      <c r="E280" s="356"/>
      <c r="F280" s="105" t="str">
        <f>IF(OR(D280="",E280=""),"",IF(D280="Structure", VLOOKUP(E280,VALIDATIONS!$O$2:$Q$9,2,FALSE),IF(D280="Building", VLOOKUP(E280,VALIDATIONS!$L$2:$N$10,2,FALSE))))</f>
        <v/>
      </c>
      <c r="G280" s="83"/>
      <c r="H280" s="354"/>
      <c r="I280" s="106" t="str">
        <f>IF(OR(G280="",D280="",E280=""),"",G280*(IF(AND(D280="Structure",E280&lt;&gt;""), VLOOKUP(E280,VALIDATIONS!$O$2:$Q$9,3),IF(AND(D280="Building",E280&lt;&gt;""), VLOOKUP(E280,VALIDATIONS!$L$2:$N$10,3)))))</f>
        <v/>
      </c>
    </row>
    <row r="281" spans="1:9" x14ac:dyDescent="0.2">
      <c r="A281" s="239"/>
      <c r="C281" s="354"/>
      <c r="D281" s="355"/>
      <c r="E281" s="356"/>
      <c r="F281" s="105" t="str">
        <f>IF(OR(D281="",E281=""),"",IF(D281="Structure", VLOOKUP(E281,VALIDATIONS!$O$2:$Q$9,2,FALSE),IF(D281="Building", VLOOKUP(E281,VALIDATIONS!$L$2:$N$10,2,FALSE))))</f>
        <v/>
      </c>
      <c r="G281" s="83"/>
      <c r="H281" s="354"/>
      <c r="I281" s="106" t="str">
        <f>IF(OR(G281="",D281="",E281=""),"",G281*(IF(AND(D281="Structure",E281&lt;&gt;""), VLOOKUP(E281,VALIDATIONS!$O$2:$Q$9,3),IF(AND(D281="Building",E281&lt;&gt;""), VLOOKUP(E281,VALIDATIONS!$L$2:$N$10,3)))))</f>
        <v/>
      </c>
    </row>
    <row r="282" spans="1:9" x14ac:dyDescent="0.2">
      <c r="A282" s="239"/>
      <c r="C282" s="354"/>
      <c r="D282" s="355"/>
      <c r="E282" s="356"/>
      <c r="F282" s="105" t="str">
        <f>IF(OR(D282="",E282=""),"",IF(D282="Structure", VLOOKUP(E282,VALIDATIONS!$O$2:$Q$9,2,FALSE),IF(D282="Building", VLOOKUP(E282,VALIDATIONS!$L$2:$N$10,2,FALSE))))</f>
        <v/>
      </c>
      <c r="G282" s="83"/>
      <c r="H282" s="354"/>
      <c r="I282" s="106" t="str">
        <f>IF(OR(G282="",D282="",E282=""),"",G282*(IF(AND(D282="Structure",E282&lt;&gt;""), VLOOKUP(E282,VALIDATIONS!$O$2:$Q$9,3),IF(AND(D282="Building",E282&lt;&gt;""), VLOOKUP(E282,VALIDATIONS!$L$2:$N$10,3)))))</f>
        <v/>
      </c>
    </row>
    <row r="283" spans="1:9" x14ac:dyDescent="0.2">
      <c r="A283" s="239"/>
      <c r="C283" s="354"/>
      <c r="D283" s="355"/>
      <c r="E283" s="356"/>
      <c r="F283" s="105" t="str">
        <f>IF(OR(D283="",E283=""),"",IF(D283="Structure", VLOOKUP(E283,VALIDATIONS!$O$2:$Q$9,2,FALSE),IF(D283="Building", VLOOKUP(E283,VALIDATIONS!$L$2:$N$10,2,FALSE))))</f>
        <v/>
      </c>
      <c r="G283" s="83"/>
      <c r="H283" s="354"/>
      <c r="I283" s="106" t="str">
        <f>IF(OR(G283="",D283="",E283=""),"",G283*(IF(AND(D283="Structure",E283&lt;&gt;""), VLOOKUP(E283,VALIDATIONS!$O$2:$Q$9,3),IF(AND(D283="Building",E283&lt;&gt;""), VLOOKUP(E283,VALIDATIONS!$L$2:$N$10,3)))))</f>
        <v/>
      </c>
    </row>
    <row r="284" spans="1:9" x14ac:dyDescent="0.2">
      <c r="A284" s="239"/>
      <c r="C284" s="354"/>
      <c r="D284" s="355"/>
      <c r="E284" s="356"/>
      <c r="F284" s="105" t="str">
        <f>IF(OR(D284="",E284=""),"",IF(D284="Structure", VLOOKUP(E284,VALIDATIONS!$O$2:$Q$9,2,FALSE),IF(D284="Building", VLOOKUP(E284,VALIDATIONS!$L$2:$N$10,2,FALSE))))</f>
        <v/>
      </c>
      <c r="G284" s="83"/>
      <c r="H284" s="354"/>
      <c r="I284" s="106" t="str">
        <f>IF(OR(G284="",D284="",E284=""),"",G284*(IF(AND(D284="Structure",E284&lt;&gt;""), VLOOKUP(E284,VALIDATIONS!$O$2:$Q$9,3),IF(AND(D284="Building",E284&lt;&gt;""), VLOOKUP(E284,VALIDATIONS!$L$2:$N$10,3)))))</f>
        <v/>
      </c>
    </row>
    <row r="285" spans="1:9" x14ac:dyDescent="0.2">
      <c r="A285" s="239"/>
      <c r="C285" s="354"/>
      <c r="D285" s="355"/>
      <c r="E285" s="356"/>
      <c r="F285" s="105" t="str">
        <f>IF(OR(D285="",E285=""),"",IF(D285="Structure", VLOOKUP(E285,VALIDATIONS!$O$2:$Q$9,2,FALSE),IF(D285="Building", VLOOKUP(E285,VALIDATIONS!$L$2:$N$10,2,FALSE))))</f>
        <v/>
      </c>
      <c r="G285" s="83"/>
      <c r="H285" s="354"/>
      <c r="I285" s="106" t="str">
        <f>IF(OR(G285="",D285="",E285=""),"",G285*(IF(AND(D285="Structure",E285&lt;&gt;""), VLOOKUP(E285,VALIDATIONS!$O$2:$Q$9,3),IF(AND(D285="Building",E285&lt;&gt;""), VLOOKUP(E285,VALIDATIONS!$L$2:$N$10,3)))))</f>
        <v/>
      </c>
    </row>
    <row r="286" spans="1:9" x14ac:dyDescent="0.2">
      <c r="A286" s="239"/>
      <c r="C286" s="354"/>
      <c r="D286" s="355"/>
      <c r="E286" s="356"/>
      <c r="F286" s="105" t="str">
        <f>IF(OR(D286="",E286=""),"",IF(D286="Structure", VLOOKUP(E286,VALIDATIONS!$O$2:$Q$9,2,FALSE),IF(D286="Building", VLOOKUP(E286,VALIDATIONS!$L$2:$N$10,2,FALSE))))</f>
        <v/>
      </c>
      <c r="G286" s="83"/>
      <c r="H286" s="354"/>
      <c r="I286" s="106" t="str">
        <f>IF(OR(G286="",D286="",E286=""),"",G286*(IF(AND(D286="Structure",E286&lt;&gt;""), VLOOKUP(E286,VALIDATIONS!$O$2:$Q$9,3),IF(AND(D286="Building",E286&lt;&gt;""), VLOOKUP(E286,VALIDATIONS!$L$2:$N$10,3)))))</f>
        <v/>
      </c>
    </row>
    <row r="287" spans="1:9" x14ac:dyDescent="0.2">
      <c r="A287" s="239"/>
      <c r="C287" s="354"/>
      <c r="D287" s="355"/>
      <c r="E287" s="356"/>
      <c r="F287" s="105" t="str">
        <f>IF(OR(D287="",E287=""),"",IF(D287="Structure", VLOOKUP(E287,VALIDATIONS!$O$2:$Q$9,2,FALSE),IF(D287="Building", VLOOKUP(E287,VALIDATIONS!$L$2:$N$10,2,FALSE))))</f>
        <v/>
      </c>
      <c r="G287" s="83"/>
      <c r="H287" s="354"/>
      <c r="I287" s="106" t="str">
        <f>IF(OR(G287="",D287="",E287=""),"",G287*(IF(AND(D287="Structure",E287&lt;&gt;""), VLOOKUP(E287,VALIDATIONS!$O$2:$Q$9,3),IF(AND(D287="Building",E287&lt;&gt;""), VLOOKUP(E287,VALIDATIONS!$L$2:$N$10,3)))))</f>
        <v/>
      </c>
    </row>
    <row r="288" spans="1:9" x14ac:dyDescent="0.2">
      <c r="A288" s="239"/>
      <c r="C288" s="354"/>
      <c r="D288" s="355"/>
      <c r="E288" s="356"/>
      <c r="F288" s="105" t="str">
        <f>IF(OR(D288="",E288=""),"",IF(D288="Structure", VLOOKUP(E288,VALIDATIONS!$O$2:$Q$9,2,FALSE),IF(D288="Building", VLOOKUP(E288,VALIDATIONS!$L$2:$N$10,2,FALSE))))</f>
        <v/>
      </c>
      <c r="G288" s="83"/>
      <c r="H288" s="354"/>
      <c r="I288" s="106" t="str">
        <f>IF(OR(G288="",D288="",E288=""),"",G288*(IF(AND(D288="Structure",E288&lt;&gt;""), VLOOKUP(E288,VALIDATIONS!$O$2:$Q$9,3),IF(AND(D288="Building",E288&lt;&gt;""), VLOOKUP(E288,VALIDATIONS!$L$2:$N$10,3)))))</f>
        <v/>
      </c>
    </row>
    <row r="289" spans="1:9" x14ac:dyDescent="0.2">
      <c r="A289" s="239"/>
      <c r="C289" s="354"/>
      <c r="D289" s="355"/>
      <c r="E289" s="356"/>
      <c r="F289" s="105" t="str">
        <f>IF(OR(D289="",E289=""),"",IF(D289="Structure", VLOOKUP(E289,VALIDATIONS!$O$2:$Q$9,2,FALSE),IF(D289="Building", VLOOKUP(E289,VALIDATIONS!$L$2:$N$10,2,FALSE))))</f>
        <v/>
      </c>
      <c r="G289" s="83"/>
      <c r="H289" s="354"/>
      <c r="I289" s="106" t="str">
        <f>IF(OR(G289="",D289="",E289=""),"",G289*(IF(AND(D289="Structure",E289&lt;&gt;""), VLOOKUP(E289,VALIDATIONS!$O$2:$Q$9,3),IF(AND(D289="Building",E289&lt;&gt;""), VLOOKUP(E289,VALIDATIONS!$L$2:$N$10,3)))))</f>
        <v/>
      </c>
    </row>
    <row r="290" spans="1:9" x14ac:dyDescent="0.2">
      <c r="A290" s="239"/>
      <c r="C290" s="354"/>
      <c r="D290" s="355"/>
      <c r="E290" s="356"/>
      <c r="F290" s="105" t="str">
        <f>IF(OR(D290="",E290=""),"",IF(D290="Structure", VLOOKUP(E290,VALIDATIONS!$O$2:$Q$9,2,FALSE),IF(D290="Building", VLOOKUP(E290,VALIDATIONS!$L$2:$N$10,2,FALSE))))</f>
        <v/>
      </c>
      <c r="G290" s="83"/>
      <c r="H290" s="354"/>
      <c r="I290" s="106" t="str">
        <f>IF(OR(G290="",D290="",E290=""),"",G290*(IF(AND(D290="Structure",E290&lt;&gt;""), VLOOKUP(E290,VALIDATIONS!$O$2:$Q$9,3),IF(AND(D290="Building",E290&lt;&gt;""), VLOOKUP(E290,VALIDATIONS!$L$2:$N$10,3)))))</f>
        <v/>
      </c>
    </row>
    <row r="291" spans="1:9" x14ac:dyDescent="0.2">
      <c r="A291" s="239"/>
      <c r="C291" s="354"/>
      <c r="D291" s="355"/>
      <c r="E291" s="356"/>
      <c r="F291" s="105" t="str">
        <f>IF(OR(D291="",E291=""),"",IF(D291="Structure", VLOOKUP(E291,VALIDATIONS!$O$2:$Q$9,2,FALSE),IF(D291="Building", VLOOKUP(E291,VALIDATIONS!$L$2:$N$10,2,FALSE))))</f>
        <v/>
      </c>
      <c r="G291" s="83"/>
      <c r="H291" s="354"/>
      <c r="I291" s="106" t="str">
        <f>IF(OR(G291="",D291="",E291=""),"",G291*(IF(AND(D291="Structure",E291&lt;&gt;""), VLOOKUP(E291,VALIDATIONS!$O$2:$Q$9,3),IF(AND(D291="Building",E291&lt;&gt;""), VLOOKUP(E291,VALIDATIONS!$L$2:$N$10,3)))))</f>
        <v/>
      </c>
    </row>
    <row r="292" spans="1:9" x14ac:dyDescent="0.2">
      <c r="A292" s="239"/>
      <c r="C292" s="354"/>
      <c r="D292" s="355"/>
      <c r="E292" s="356"/>
      <c r="F292" s="105" t="str">
        <f>IF(OR(D292="",E292=""),"",IF(D292="Structure", VLOOKUP(E292,VALIDATIONS!$O$2:$Q$9,2,FALSE),IF(D292="Building", VLOOKUP(E292,VALIDATIONS!$L$2:$N$10,2,FALSE))))</f>
        <v/>
      </c>
      <c r="G292" s="83"/>
      <c r="H292" s="354"/>
      <c r="I292" s="106" t="str">
        <f>IF(OR(G292="",D292="",E292=""),"",G292*(IF(AND(D292="Structure",E292&lt;&gt;""), VLOOKUP(E292,VALIDATIONS!$O$2:$Q$9,3),IF(AND(D292="Building",E292&lt;&gt;""), VLOOKUP(E292,VALIDATIONS!$L$2:$N$10,3)))))</f>
        <v/>
      </c>
    </row>
    <row r="293" spans="1:9" x14ac:dyDescent="0.2">
      <c r="A293" s="239"/>
      <c r="C293" s="354"/>
      <c r="D293" s="355"/>
      <c r="E293" s="356"/>
      <c r="F293" s="105" t="str">
        <f>IF(OR(D293="",E293=""),"",IF(D293="Structure", VLOOKUP(E293,VALIDATIONS!$O$2:$Q$9,2,FALSE),IF(D293="Building", VLOOKUP(E293,VALIDATIONS!$L$2:$N$10,2,FALSE))))</f>
        <v/>
      </c>
      <c r="G293" s="83"/>
      <c r="H293" s="354"/>
      <c r="I293" s="106" t="str">
        <f>IF(OR(G293="",D293="",E293=""),"",G293*(IF(AND(D293="Structure",E293&lt;&gt;""), VLOOKUP(E293,VALIDATIONS!$O$2:$Q$9,3),IF(AND(D293="Building",E293&lt;&gt;""), VLOOKUP(E293,VALIDATIONS!$L$2:$N$10,3)))))</f>
        <v/>
      </c>
    </row>
    <row r="294" spans="1:9" x14ac:dyDescent="0.2">
      <c r="A294" s="239"/>
      <c r="C294" s="354"/>
      <c r="D294" s="355"/>
      <c r="E294" s="356"/>
      <c r="F294" s="105" t="str">
        <f>IF(OR(D294="",E294=""),"",IF(D294="Structure", VLOOKUP(E294,VALIDATIONS!$O$2:$Q$9,2,FALSE),IF(D294="Building", VLOOKUP(E294,VALIDATIONS!$L$2:$N$10,2,FALSE))))</f>
        <v/>
      </c>
      <c r="G294" s="83"/>
      <c r="H294" s="354"/>
      <c r="I294" s="106" t="str">
        <f>IF(OR(G294="",D294="",E294=""),"",G294*(IF(AND(D294="Structure",E294&lt;&gt;""), VLOOKUP(E294,VALIDATIONS!$O$2:$Q$9,3),IF(AND(D294="Building",E294&lt;&gt;""), VLOOKUP(E294,VALIDATIONS!$L$2:$N$10,3)))))</f>
        <v/>
      </c>
    </row>
    <row r="295" spans="1:9" x14ac:dyDescent="0.2">
      <c r="A295" s="239"/>
      <c r="C295" s="354"/>
      <c r="D295" s="355"/>
      <c r="E295" s="356"/>
      <c r="F295" s="105" t="str">
        <f>IF(OR(D295="",E295=""),"",IF(D295="Structure", VLOOKUP(E295,VALIDATIONS!$O$2:$Q$9,2,FALSE),IF(D295="Building", VLOOKUP(E295,VALIDATIONS!$L$2:$N$10,2,FALSE))))</f>
        <v/>
      </c>
      <c r="G295" s="83"/>
      <c r="H295" s="354"/>
      <c r="I295" s="106" t="str">
        <f>IF(OR(G295="",D295="",E295=""),"",G295*(IF(AND(D295="Structure",E295&lt;&gt;""), VLOOKUP(E295,VALIDATIONS!$O$2:$Q$9,3),IF(AND(D295="Building",E295&lt;&gt;""), VLOOKUP(E295,VALIDATIONS!$L$2:$N$10,3)))))</f>
        <v/>
      </c>
    </row>
    <row r="296" spans="1:9" x14ac:dyDescent="0.2">
      <c r="A296" s="239"/>
      <c r="C296" s="354"/>
      <c r="D296" s="355"/>
      <c r="E296" s="356"/>
      <c r="F296" s="105" t="str">
        <f>IF(OR(D296="",E296=""),"",IF(D296="Structure", VLOOKUP(E296,VALIDATIONS!$O$2:$Q$9,2,FALSE),IF(D296="Building", VLOOKUP(E296,VALIDATIONS!$L$2:$N$10,2,FALSE))))</f>
        <v/>
      </c>
      <c r="G296" s="83"/>
      <c r="H296" s="354"/>
      <c r="I296" s="106" t="str">
        <f>IF(OR(G296="",D296="",E296=""),"",G296*(IF(AND(D296="Structure",E296&lt;&gt;""), VLOOKUP(E296,VALIDATIONS!$O$2:$Q$9,3),IF(AND(D296="Building",E296&lt;&gt;""), VLOOKUP(E296,VALIDATIONS!$L$2:$N$10,3)))))</f>
        <v/>
      </c>
    </row>
    <row r="297" spans="1:9" x14ac:dyDescent="0.2">
      <c r="A297" s="239"/>
      <c r="C297" s="354"/>
      <c r="D297" s="355"/>
      <c r="E297" s="356"/>
      <c r="F297" s="105" t="str">
        <f>IF(OR(D297="",E297=""),"",IF(D297="Structure", VLOOKUP(E297,VALIDATIONS!$O$2:$Q$9,2,FALSE),IF(D297="Building", VLOOKUP(E297,VALIDATIONS!$L$2:$N$10,2,FALSE))))</f>
        <v/>
      </c>
      <c r="G297" s="83"/>
      <c r="H297" s="354"/>
      <c r="I297" s="106" t="str">
        <f>IF(OR(G297="",D297="",E297=""),"",G297*(IF(AND(D297="Structure",E297&lt;&gt;""), VLOOKUP(E297,VALIDATIONS!$O$2:$Q$9,3),IF(AND(D297="Building",E297&lt;&gt;""), VLOOKUP(E297,VALIDATIONS!$L$2:$N$10,3)))))</f>
        <v/>
      </c>
    </row>
    <row r="298" spans="1:9" x14ac:dyDescent="0.2">
      <c r="A298" s="239"/>
      <c r="C298" s="354"/>
      <c r="D298" s="355"/>
      <c r="E298" s="356"/>
      <c r="F298" s="105" t="str">
        <f>IF(OR(D298="",E298=""),"",IF(D298="Structure", VLOOKUP(E298,VALIDATIONS!$O$2:$Q$9,2,FALSE),IF(D298="Building", VLOOKUP(E298,VALIDATIONS!$L$2:$N$10,2,FALSE))))</f>
        <v/>
      </c>
      <c r="G298" s="83"/>
      <c r="H298" s="354"/>
      <c r="I298" s="106" t="str">
        <f>IF(OR(G298="",D298="",E298=""),"",G298*(IF(AND(D298="Structure",E298&lt;&gt;""), VLOOKUP(E298,VALIDATIONS!$O$2:$Q$9,3),IF(AND(D298="Building",E298&lt;&gt;""), VLOOKUP(E298,VALIDATIONS!$L$2:$N$10,3)))))</f>
        <v/>
      </c>
    </row>
    <row r="299" spans="1:9" x14ac:dyDescent="0.2">
      <c r="A299" s="239"/>
      <c r="C299" s="354"/>
      <c r="D299" s="355"/>
      <c r="E299" s="356"/>
      <c r="F299" s="105" t="str">
        <f>IF(OR(D299="",E299=""),"",IF(D299="Structure", VLOOKUP(E299,VALIDATIONS!$O$2:$Q$9,2,FALSE),IF(D299="Building", VLOOKUP(E299,VALIDATIONS!$L$2:$N$10,2,FALSE))))</f>
        <v/>
      </c>
      <c r="G299" s="83"/>
      <c r="H299" s="354"/>
      <c r="I299" s="106" t="str">
        <f>IF(OR(G299="",D299="",E299=""),"",G299*(IF(AND(D299="Structure",E299&lt;&gt;""), VLOOKUP(E299,VALIDATIONS!$O$2:$Q$9,3),IF(AND(D299="Building",E299&lt;&gt;""), VLOOKUP(E299,VALIDATIONS!$L$2:$N$10,3)))))</f>
        <v/>
      </c>
    </row>
    <row r="300" spans="1:9" x14ac:dyDescent="0.2">
      <c r="A300" s="239"/>
      <c r="C300" s="354"/>
      <c r="D300" s="355"/>
      <c r="E300" s="356"/>
      <c r="F300" s="105" t="str">
        <f>IF(OR(D300="",E300=""),"",IF(D300="Structure", VLOOKUP(E300,VALIDATIONS!$O$2:$Q$9,2,FALSE),IF(D300="Building", VLOOKUP(E300,VALIDATIONS!$L$2:$N$10,2,FALSE))))</f>
        <v/>
      </c>
      <c r="G300" s="83"/>
      <c r="H300" s="354"/>
      <c r="I300" s="106" t="str">
        <f>IF(OR(G300="",D300="",E300=""),"",G300*(IF(AND(D300="Structure",E300&lt;&gt;""), VLOOKUP(E300,VALIDATIONS!$O$2:$Q$9,3),IF(AND(D300="Building",E300&lt;&gt;""), VLOOKUP(E300,VALIDATIONS!$L$2:$N$10,3)))))</f>
        <v/>
      </c>
    </row>
    <row r="301" spans="1:9" x14ac:dyDescent="0.2">
      <c r="A301" s="239"/>
      <c r="C301" s="354"/>
      <c r="D301" s="355"/>
      <c r="E301" s="356"/>
      <c r="F301" s="105" t="str">
        <f>IF(OR(D301="",E301=""),"",IF(D301="Structure", VLOOKUP(E301,VALIDATIONS!$O$2:$Q$9,2,FALSE),IF(D301="Building", VLOOKUP(E301,VALIDATIONS!$L$2:$N$10,2,FALSE))))</f>
        <v/>
      </c>
      <c r="G301" s="83"/>
      <c r="H301" s="354"/>
      <c r="I301" s="106" t="str">
        <f>IF(OR(G301="",D301="",E301=""),"",G301*(IF(AND(D301="Structure",E301&lt;&gt;""), VLOOKUP(E301,VALIDATIONS!$O$2:$Q$9,3),IF(AND(D301="Building",E301&lt;&gt;""), VLOOKUP(E301,VALIDATIONS!$L$2:$N$10,3)))))</f>
        <v/>
      </c>
    </row>
    <row r="302" spans="1:9" x14ac:dyDescent="0.2">
      <c r="A302" s="239"/>
      <c r="C302" s="354"/>
      <c r="D302" s="355"/>
      <c r="E302" s="356"/>
      <c r="F302" s="105" t="str">
        <f>IF(OR(D302="",E302=""),"",IF(D302="Structure", VLOOKUP(E302,VALIDATIONS!$O$2:$Q$9,2,FALSE),IF(D302="Building", VLOOKUP(E302,VALIDATIONS!$L$2:$N$10,2,FALSE))))</f>
        <v/>
      </c>
      <c r="G302" s="83"/>
      <c r="H302" s="354"/>
      <c r="I302" s="106" t="str">
        <f>IF(OR(G302="",D302="",E302=""),"",G302*(IF(AND(D302="Structure",E302&lt;&gt;""), VLOOKUP(E302,VALIDATIONS!$O$2:$Q$9,3),IF(AND(D302="Building",E302&lt;&gt;""), VLOOKUP(E302,VALIDATIONS!$L$2:$N$10,3)))))</f>
        <v/>
      </c>
    </row>
    <row r="303" spans="1:9" x14ac:dyDescent="0.2">
      <c r="A303" s="239"/>
      <c r="C303" s="354"/>
      <c r="D303" s="355"/>
      <c r="E303" s="356"/>
      <c r="F303" s="105" t="str">
        <f>IF(OR(D303="",E303=""),"",IF(D303="Structure", VLOOKUP(E303,VALIDATIONS!$O$2:$Q$9,2,FALSE),IF(D303="Building", VLOOKUP(E303,VALIDATIONS!$L$2:$N$10,2,FALSE))))</f>
        <v/>
      </c>
      <c r="G303" s="83"/>
      <c r="H303" s="354"/>
      <c r="I303" s="106" t="str">
        <f>IF(OR(G303="",D303="",E303=""),"",G303*(IF(AND(D303="Structure",E303&lt;&gt;""), VLOOKUP(E303,VALIDATIONS!$O$2:$Q$9,3),IF(AND(D303="Building",E303&lt;&gt;""), VLOOKUP(E303,VALIDATIONS!$L$2:$N$10,3)))))</f>
        <v/>
      </c>
    </row>
    <row r="304" spans="1:9" x14ac:dyDescent="0.2">
      <c r="A304" s="239"/>
      <c r="C304" s="354"/>
      <c r="D304" s="355"/>
      <c r="E304" s="356"/>
      <c r="F304" s="105" t="str">
        <f>IF(OR(D304="",E304=""),"",IF(D304="Structure", VLOOKUP(E304,VALIDATIONS!$O$2:$Q$9,2,FALSE),IF(D304="Building", VLOOKUP(E304,VALIDATIONS!$L$2:$N$10,2,FALSE))))</f>
        <v/>
      </c>
      <c r="G304" s="83"/>
      <c r="H304" s="354"/>
      <c r="I304" s="106" t="str">
        <f>IF(OR(G304="",D304="",E304=""),"",G304*(IF(AND(D304="Structure",E304&lt;&gt;""), VLOOKUP(E304,VALIDATIONS!$O$2:$Q$9,3),IF(AND(D304="Building",E304&lt;&gt;""), VLOOKUP(E304,VALIDATIONS!$L$2:$N$10,3)))))</f>
        <v/>
      </c>
    </row>
    <row r="305" spans="1:9" x14ac:dyDescent="0.2">
      <c r="A305" s="239"/>
      <c r="C305" s="354"/>
      <c r="D305" s="355"/>
      <c r="E305" s="356"/>
      <c r="F305" s="105" t="str">
        <f>IF(OR(D305="",E305=""),"",IF(D305="Structure", VLOOKUP(E305,VALIDATIONS!$O$2:$Q$9,2,FALSE),IF(D305="Building", VLOOKUP(E305,VALIDATIONS!$L$2:$N$10,2,FALSE))))</f>
        <v/>
      </c>
      <c r="G305" s="83"/>
      <c r="H305" s="354"/>
      <c r="I305" s="106" t="str">
        <f>IF(OR(G305="",D305="",E305=""),"",G305*(IF(AND(D305="Structure",E305&lt;&gt;""), VLOOKUP(E305,VALIDATIONS!$O$2:$Q$9,3),IF(AND(D305="Building",E305&lt;&gt;""), VLOOKUP(E305,VALIDATIONS!$L$2:$N$10,3)))))</f>
        <v/>
      </c>
    </row>
    <row r="306" spans="1:9" x14ac:dyDescent="0.2">
      <c r="A306" s="239"/>
      <c r="C306" s="354"/>
      <c r="D306" s="355"/>
      <c r="E306" s="356"/>
      <c r="F306" s="105" t="str">
        <f>IF(OR(D306="",E306=""),"",IF(D306="Structure", VLOOKUP(E306,VALIDATIONS!$O$2:$Q$9,2,FALSE),IF(D306="Building", VLOOKUP(E306,VALIDATIONS!$L$2:$N$10,2,FALSE))))</f>
        <v/>
      </c>
      <c r="G306" s="83"/>
      <c r="H306" s="354"/>
      <c r="I306" s="106" t="str">
        <f>IF(OR(G306="",D306="",E306=""),"",G306*(IF(AND(D306="Structure",E306&lt;&gt;""), VLOOKUP(E306,VALIDATIONS!$O$2:$Q$9,3),IF(AND(D306="Building",E306&lt;&gt;""), VLOOKUP(E306,VALIDATIONS!$L$2:$N$10,3)))))</f>
        <v/>
      </c>
    </row>
    <row r="307" spans="1:9" x14ac:dyDescent="0.2">
      <c r="A307" s="239"/>
      <c r="C307" s="354"/>
      <c r="D307" s="355"/>
      <c r="E307" s="356"/>
      <c r="F307" s="105" t="str">
        <f>IF(OR(D307="",E307=""),"",IF(D307="Structure", VLOOKUP(E307,VALIDATIONS!$O$2:$Q$9,2,FALSE),IF(D307="Building", VLOOKUP(E307,VALIDATIONS!$L$2:$N$10,2,FALSE))))</f>
        <v/>
      </c>
      <c r="G307" s="83"/>
      <c r="H307" s="354"/>
      <c r="I307" s="106" t="str">
        <f>IF(OR(G307="",D307="",E307=""),"",G307*(IF(AND(D307="Structure",E307&lt;&gt;""), VLOOKUP(E307,VALIDATIONS!$O$2:$Q$9,3),IF(AND(D307="Building",E307&lt;&gt;""), VLOOKUP(E307,VALIDATIONS!$L$2:$N$10,3)))))</f>
        <v/>
      </c>
    </row>
    <row r="308" spans="1:9" x14ac:dyDescent="0.2">
      <c r="A308" s="239"/>
      <c r="C308" s="354"/>
      <c r="D308" s="355"/>
      <c r="E308" s="356"/>
      <c r="F308" s="105" t="str">
        <f>IF(OR(D308="",E308=""),"",IF(D308="Structure", VLOOKUP(E308,VALIDATIONS!$O$2:$Q$9,2,FALSE),IF(D308="Building", VLOOKUP(E308,VALIDATIONS!$L$2:$N$10,2,FALSE))))</f>
        <v/>
      </c>
      <c r="G308" s="83"/>
      <c r="H308" s="354"/>
      <c r="I308" s="106" t="str">
        <f>IF(OR(G308="",D308="",E308=""),"",G308*(IF(AND(D308="Structure",E308&lt;&gt;""), VLOOKUP(E308,VALIDATIONS!$O$2:$Q$9,3),IF(AND(D308="Building",E308&lt;&gt;""), VLOOKUP(E308,VALIDATIONS!$L$2:$N$10,3)))))</f>
        <v/>
      </c>
    </row>
    <row r="309" spans="1:9" x14ac:dyDescent="0.2">
      <c r="A309" s="239"/>
      <c r="C309" s="354"/>
      <c r="D309" s="355"/>
      <c r="E309" s="356"/>
      <c r="F309" s="105" t="str">
        <f>IF(OR(D309="",E309=""),"",IF(D309="Structure", VLOOKUP(E309,VALIDATIONS!$O$2:$Q$9,2,FALSE),IF(D309="Building", VLOOKUP(E309,VALIDATIONS!$L$2:$N$10,2,FALSE))))</f>
        <v/>
      </c>
      <c r="G309" s="83"/>
      <c r="H309" s="354"/>
      <c r="I309" s="106" t="str">
        <f>IF(OR(G309="",D309="",E309=""),"",G309*(IF(AND(D309="Structure",E309&lt;&gt;""), VLOOKUP(E309,VALIDATIONS!$O$2:$Q$9,3),IF(AND(D309="Building",E309&lt;&gt;""), VLOOKUP(E309,VALIDATIONS!$L$2:$N$10,3)))))</f>
        <v/>
      </c>
    </row>
    <row r="310" spans="1:9" x14ac:dyDescent="0.2">
      <c r="A310" s="239"/>
      <c r="C310" s="354"/>
      <c r="D310" s="355"/>
      <c r="E310" s="356"/>
      <c r="F310" s="105" t="str">
        <f>IF(OR(D310="",E310=""),"",IF(D310="Structure", VLOOKUP(E310,VALIDATIONS!$O$2:$Q$9,2,FALSE),IF(D310="Building", VLOOKUP(E310,VALIDATIONS!$L$2:$N$10,2,FALSE))))</f>
        <v/>
      </c>
      <c r="G310" s="83"/>
      <c r="H310" s="354"/>
      <c r="I310" s="106" t="str">
        <f>IF(OR(G310="",D310="",E310=""),"",G310*(IF(AND(D310="Structure",E310&lt;&gt;""), VLOOKUP(E310,VALIDATIONS!$O$2:$Q$9,3),IF(AND(D310="Building",E310&lt;&gt;""), VLOOKUP(E310,VALIDATIONS!$L$2:$N$10,3)))))</f>
        <v/>
      </c>
    </row>
    <row r="311" spans="1:9" x14ac:dyDescent="0.2">
      <c r="A311" s="239"/>
      <c r="C311" s="354"/>
      <c r="D311" s="355"/>
      <c r="E311" s="356"/>
      <c r="F311" s="105" t="str">
        <f>IF(OR(D311="",E311=""),"",IF(D311="Structure", VLOOKUP(E311,VALIDATIONS!$O$2:$Q$9,2,FALSE),IF(D311="Building", VLOOKUP(E311,VALIDATIONS!$L$2:$N$10,2,FALSE))))</f>
        <v/>
      </c>
      <c r="G311" s="83"/>
      <c r="H311" s="354"/>
      <c r="I311" s="106" t="str">
        <f>IF(OR(G311="",D311="",E311=""),"",G311*(IF(AND(D311="Structure",E311&lt;&gt;""), VLOOKUP(E311,VALIDATIONS!$O$2:$Q$9,3),IF(AND(D311="Building",E311&lt;&gt;""), VLOOKUP(E311,VALIDATIONS!$L$2:$N$10,3)))))</f>
        <v/>
      </c>
    </row>
    <row r="312" spans="1:9" x14ac:dyDescent="0.2">
      <c r="A312" s="239"/>
      <c r="C312" s="354"/>
      <c r="D312" s="355"/>
      <c r="E312" s="356"/>
      <c r="F312" s="105" t="str">
        <f>IF(OR(D312="",E312=""),"",IF(D312="Structure", VLOOKUP(E312,VALIDATIONS!$O$2:$Q$9,2,FALSE),IF(D312="Building", VLOOKUP(E312,VALIDATIONS!$L$2:$N$10,2,FALSE))))</f>
        <v/>
      </c>
      <c r="G312" s="83"/>
      <c r="H312" s="354"/>
      <c r="I312" s="106" t="str">
        <f>IF(OR(G312="",D312="",E312=""),"",G312*(IF(AND(D312="Structure",E312&lt;&gt;""), VLOOKUP(E312,VALIDATIONS!$O$2:$Q$9,3),IF(AND(D312="Building",E312&lt;&gt;""), VLOOKUP(E312,VALIDATIONS!$L$2:$N$10,3)))))</f>
        <v/>
      </c>
    </row>
    <row r="313" spans="1:9" x14ac:dyDescent="0.2">
      <c r="A313" s="239"/>
      <c r="C313" s="354"/>
      <c r="D313" s="355"/>
      <c r="E313" s="356"/>
      <c r="F313" s="105" t="str">
        <f>IF(OR(D313="",E313=""),"",IF(D313="Structure", VLOOKUP(E313,VALIDATIONS!$O$2:$Q$9,2,FALSE),IF(D313="Building", VLOOKUP(E313,VALIDATIONS!$L$2:$N$10,2,FALSE))))</f>
        <v/>
      </c>
      <c r="G313" s="83"/>
      <c r="H313" s="354"/>
      <c r="I313" s="106" t="str">
        <f>IF(OR(G313="",D313="",E313=""),"",G313*(IF(AND(D313="Structure",E313&lt;&gt;""), VLOOKUP(E313,VALIDATIONS!$O$2:$Q$9,3),IF(AND(D313="Building",E313&lt;&gt;""), VLOOKUP(E313,VALIDATIONS!$L$2:$N$10,3)))))</f>
        <v/>
      </c>
    </row>
    <row r="314" spans="1:9" x14ac:dyDescent="0.2">
      <c r="A314" s="239"/>
      <c r="C314" s="354"/>
      <c r="D314" s="355"/>
      <c r="E314" s="356"/>
      <c r="F314" s="105" t="str">
        <f>IF(OR(D314="",E314=""),"",IF(D314="Structure", VLOOKUP(E314,VALIDATIONS!$O$2:$Q$9,2,FALSE),IF(D314="Building", VLOOKUP(E314,VALIDATIONS!$L$2:$N$10,2,FALSE))))</f>
        <v/>
      </c>
      <c r="G314" s="83"/>
      <c r="H314" s="354"/>
      <c r="I314" s="106" t="str">
        <f>IF(OR(G314="",D314="",E314=""),"",G314*(IF(AND(D314="Structure",E314&lt;&gt;""), VLOOKUP(E314,VALIDATIONS!$O$2:$Q$9,3),IF(AND(D314="Building",E314&lt;&gt;""), VLOOKUP(E314,VALIDATIONS!$L$2:$N$10,3)))))</f>
        <v/>
      </c>
    </row>
    <row r="315" spans="1:9" x14ac:dyDescent="0.2">
      <c r="A315" s="239"/>
      <c r="C315" s="354"/>
      <c r="D315" s="355"/>
      <c r="E315" s="356"/>
      <c r="F315" s="105" t="str">
        <f>IF(OR(D315="",E315=""),"",IF(D315="Structure", VLOOKUP(E315,VALIDATIONS!$O$2:$Q$9,2,FALSE),IF(D315="Building", VLOOKUP(E315,VALIDATIONS!$L$2:$N$10,2,FALSE))))</f>
        <v/>
      </c>
      <c r="G315" s="83"/>
      <c r="H315" s="354"/>
      <c r="I315" s="106" t="str">
        <f>IF(OR(G315="",D315="",E315=""),"",G315*(IF(AND(D315="Structure",E315&lt;&gt;""), VLOOKUP(E315,VALIDATIONS!$O$2:$Q$9,3),IF(AND(D315="Building",E315&lt;&gt;""), VLOOKUP(E315,VALIDATIONS!$L$2:$N$10,3)))))</f>
        <v/>
      </c>
    </row>
    <row r="316" spans="1:9" x14ac:dyDescent="0.2">
      <c r="A316" s="239"/>
      <c r="C316" s="354"/>
      <c r="D316" s="355"/>
      <c r="E316" s="356"/>
      <c r="F316" s="105" t="str">
        <f>IF(OR(D316="",E316=""),"",IF(D316="Structure", VLOOKUP(E316,VALIDATIONS!$O$2:$Q$9,2,FALSE),IF(D316="Building", VLOOKUP(E316,VALIDATIONS!$L$2:$N$10,2,FALSE))))</f>
        <v/>
      </c>
      <c r="G316" s="83"/>
      <c r="H316" s="354"/>
      <c r="I316" s="106" t="str">
        <f>IF(OR(G316="",D316="",E316=""),"",G316*(IF(AND(D316="Structure",E316&lt;&gt;""), VLOOKUP(E316,VALIDATIONS!$O$2:$Q$9,3),IF(AND(D316="Building",E316&lt;&gt;""), VLOOKUP(E316,VALIDATIONS!$L$2:$N$10,3)))))</f>
        <v/>
      </c>
    </row>
    <row r="317" spans="1:9" x14ac:dyDescent="0.2">
      <c r="A317" s="239"/>
      <c r="C317" s="354"/>
      <c r="D317" s="355"/>
      <c r="E317" s="356"/>
      <c r="F317" s="105" t="str">
        <f>IF(OR(D317="",E317=""),"",IF(D317="Structure", VLOOKUP(E317,VALIDATIONS!$O$2:$Q$9,2,FALSE),IF(D317="Building", VLOOKUP(E317,VALIDATIONS!$L$2:$N$10,2,FALSE))))</f>
        <v/>
      </c>
      <c r="G317" s="83"/>
      <c r="H317" s="354"/>
      <c r="I317" s="106" t="str">
        <f>IF(OR(G317="",D317="",E317=""),"",G317*(IF(AND(D317="Structure",E317&lt;&gt;""), VLOOKUP(E317,VALIDATIONS!$O$2:$Q$9,3),IF(AND(D317="Building",E317&lt;&gt;""), VLOOKUP(E317,VALIDATIONS!$L$2:$N$10,3)))))</f>
        <v/>
      </c>
    </row>
    <row r="318" spans="1:9" x14ac:dyDescent="0.2">
      <c r="A318" s="239"/>
      <c r="C318" s="354"/>
      <c r="D318" s="355"/>
      <c r="E318" s="356"/>
      <c r="F318" s="105" t="str">
        <f>IF(OR(D318="",E318=""),"",IF(D318="Structure", VLOOKUP(E318,VALIDATIONS!$O$2:$Q$9,2,FALSE),IF(D318="Building", VLOOKUP(E318,VALIDATIONS!$L$2:$N$10,2,FALSE))))</f>
        <v/>
      </c>
      <c r="G318" s="83"/>
      <c r="H318" s="354"/>
      <c r="I318" s="106" t="str">
        <f>IF(OR(G318="",D318="",E318=""),"",G318*(IF(AND(D318="Structure",E318&lt;&gt;""), VLOOKUP(E318,VALIDATIONS!$O$2:$Q$9,3),IF(AND(D318="Building",E318&lt;&gt;""), VLOOKUP(E318,VALIDATIONS!$L$2:$N$10,3)))))</f>
        <v/>
      </c>
    </row>
    <row r="319" spans="1:9" x14ac:dyDescent="0.2">
      <c r="A319" s="239"/>
      <c r="C319" s="354"/>
      <c r="D319" s="355"/>
      <c r="E319" s="356"/>
      <c r="F319" s="105" t="str">
        <f>IF(OR(D319="",E319=""),"",IF(D319="Structure", VLOOKUP(E319,VALIDATIONS!$O$2:$Q$9,2,FALSE),IF(D319="Building", VLOOKUP(E319,VALIDATIONS!$L$2:$N$10,2,FALSE))))</f>
        <v/>
      </c>
      <c r="G319" s="83"/>
      <c r="H319" s="354"/>
      <c r="I319" s="106" t="str">
        <f>IF(OR(G319="",D319="",E319=""),"",G319*(IF(AND(D319="Structure",E319&lt;&gt;""), VLOOKUP(E319,VALIDATIONS!$O$2:$Q$9,3),IF(AND(D319="Building",E319&lt;&gt;""), VLOOKUP(E319,VALIDATIONS!$L$2:$N$10,3)))))</f>
        <v/>
      </c>
    </row>
    <row r="320" spans="1:9" x14ac:dyDescent="0.2">
      <c r="A320" s="239"/>
      <c r="C320" s="354"/>
      <c r="D320" s="355"/>
      <c r="E320" s="356"/>
      <c r="F320" s="105" t="str">
        <f>IF(OR(D320="",E320=""),"",IF(D320="Structure", VLOOKUP(E320,VALIDATIONS!$O$2:$Q$9,2,FALSE),IF(D320="Building", VLOOKUP(E320,VALIDATIONS!$L$2:$N$10,2,FALSE))))</f>
        <v/>
      </c>
      <c r="G320" s="83"/>
      <c r="H320" s="354"/>
      <c r="I320" s="106" t="str">
        <f>IF(OR(G320="",D320="",E320=""),"",G320*(IF(AND(D320="Structure",E320&lt;&gt;""), VLOOKUP(E320,VALIDATIONS!$O$2:$Q$9,3),IF(AND(D320="Building",E320&lt;&gt;""), VLOOKUP(E320,VALIDATIONS!$L$2:$N$10,3)))))</f>
        <v/>
      </c>
    </row>
    <row r="321" spans="1:10" x14ac:dyDescent="0.2">
      <c r="A321" s="239"/>
      <c r="C321" s="354"/>
      <c r="D321" s="355"/>
      <c r="E321" s="356"/>
      <c r="F321" s="105" t="str">
        <f>IF(OR(D321="",E321=""),"",IF(D321="Structure", VLOOKUP(E321,VALIDATIONS!$O$2:$Q$9,2,FALSE),IF(D321="Building", VLOOKUP(E321,VALIDATIONS!$L$2:$N$10,2,FALSE))))</f>
        <v/>
      </c>
      <c r="G321" s="83"/>
      <c r="H321" s="354"/>
      <c r="I321" s="106" t="str">
        <f>IF(OR(G321="",D321="",E321=""),"",G321*(IF(AND(D321="Structure",E321&lt;&gt;""), VLOOKUP(E321,VALIDATIONS!$O$2:$Q$9,3),IF(AND(D321="Building",E321&lt;&gt;""), VLOOKUP(E321,VALIDATIONS!$L$2:$N$10,3)))))</f>
        <v/>
      </c>
    </row>
    <row r="322" spans="1:10" x14ac:dyDescent="0.2">
      <c r="A322" s="239"/>
      <c r="C322" s="354"/>
      <c r="D322" s="355"/>
      <c r="E322" s="356"/>
      <c r="F322" s="105" t="str">
        <f>IF(OR(D322="",E322=""),"",IF(D322="Structure", VLOOKUP(E322,VALIDATIONS!$O$2:$Q$9,2,FALSE),IF(D322="Building", VLOOKUP(E322,VALIDATIONS!$L$2:$N$10,2,FALSE))))</f>
        <v/>
      </c>
      <c r="G322" s="83"/>
      <c r="H322" s="354"/>
      <c r="I322" s="106" t="str">
        <f>IF(OR(G322="",D322="",E322=""),"",G322*(IF(AND(D322="Structure",E322&lt;&gt;""), VLOOKUP(E322,VALIDATIONS!$O$2:$Q$9,3),IF(AND(D322="Building",E322&lt;&gt;""), VLOOKUP(E322,VALIDATIONS!$L$2:$N$10,3)))))</f>
        <v/>
      </c>
    </row>
    <row r="323" spans="1:10" x14ac:dyDescent="0.2">
      <c r="A323" s="239"/>
      <c r="C323" s="354"/>
      <c r="D323" s="355"/>
      <c r="E323" s="356"/>
      <c r="F323" s="105" t="str">
        <f>IF(OR(D323="",E323=""),"",IF(D323="Structure", VLOOKUP(E323,VALIDATIONS!$O$2:$Q$9,2,FALSE),IF(D323="Building", VLOOKUP(E323,VALIDATIONS!$L$2:$N$10,2,FALSE))))</f>
        <v/>
      </c>
      <c r="G323" s="83"/>
      <c r="H323" s="354"/>
      <c r="I323" s="106" t="str">
        <f>IF(OR(G323="",D323="",E323=""),"",G323*(IF(AND(D323="Structure",E323&lt;&gt;""), VLOOKUP(E323,VALIDATIONS!$O$2:$Q$9,3),IF(AND(D323="Building",E323&lt;&gt;""), VLOOKUP(E323,VALIDATIONS!$L$2:$N$10,3)))))</f>
        <v/>
      </c>
    </row>
    <row r="324" spans="1:10" x14ac:dyDescent="0.2">
      <c r="A324" s="239"/>
      <c r="C324" s="354"/>
      <c r="D324" s="355"/>
      <c r="E324" s="356"/>
      <c r="F324" s="105" t="str">
        <f>IF(OR(D324="",E324=""),"",IF(D324="Structure", VLOOKUP(E324,VALIDATIONS!$O$2:$Q$9,2,FALSE),IF(D324="Building", VLOOKUP(E324,VALIDATIONS!$L$2:$N$10,2,FALSE))))</f>
        <v/>
      </c>
      <c r="G324" s="83"/>
      <c r="H324" s="354"/>
      <c r="I324" s="106" t="str">
        <f>IF(OR(G324="",D324="",E324=""),"",G324*(IF(AND(D324="Structure",E324&lt;&gt;""), VLOOKUP(E324,VALIDATIONS!$O$2:$Q$9,3),IF(AND(D324="Building",E324&lt;&gt;""), VLOOKUP(E324,VALIDATIONS!$L$2:$N$10,3)))))</f>
        <v/>
      </c>
    </row>
    <row r="325" spans="1:10" x14ac:dyDescent="0.2">
      <c r="A325" s="239"/>
      <c r="C325" s="354"/>
      <c r="D325" s="355"/>
      <c r="E325" s="356"/>
      <c r="F325" s="105" t="str">
        <f>IF(OR(D325="",E325=""),"",IF(D325="Structure", VLOOKUP(E325,VALIDATIONS!$O$2:$Q$9,2,FALSE),IF(D325="Building", VLOOKUP(E325,VALIDATIONS!$L$2:$N$10,2,FALSE))))</f>
        <v/>
      </c>
      <c r="G325" s="83"/>
      <c r="H325" s="354"/>
      <c r="I325" s="106" t="str">
        <f>IF(OR(G325="",D325="",E325=""),"",G325*(IF(AND(D325="Structure",E325&lt;&gt;""), VLOOKUP(E325,VALIDATIONS!$O$2:$Q$9,3),IF(AND(D325="Building",E325&lt;&gt;""), VLOOKUP(E325,VALIDATIONS!$L$2:$N$10,3)))))</f>
        <v/>
      </c>
    </row>
    <row r="326" spans="1:10" x14ac:dyDescent="0.2">
      <c r="A326" s="239"/>
      <c r="C326" s="354"/>
      <c r="D326" s="355"/>
      <c r="E326" s="356"/>
      <c r="F326" s="105" t="str">
        <f>IF(OR(D326="",E326=""),"",IF(D326="Structure", VLOOKUP(E326,VALIDATIONS!$O$2:$Q$9,2,FALSE),IF(D326="Building", VLOOKUP(E326,VALIDATIONS!$L$2:$N$10,2,FALSE))))</f>
        <v/>
      </c>
      <c r="G326" s="83"/>
      <c r="H326" s="354"/>
      <c r="I326" s="106" t="str">
        <f>IF(OR(G326="",D326="",E326=""),"",G326*(IF(AND(D326="Structure",E326&lt;&gt;""), VLOOKUP(E326,VALIDATIONS!$O$2:$Q$9,3),IF(AND(D326="Building",E326&lt;&gt;""), VLOOKUP(E326,VALIDATIONS!$L$2:$N$10,3)))))</f>
        <v/>
      </c>
    </row>
    <row r="327" spans="1:10" x14ac:dyDescent="0.2">
      <c r="A327" s="239"/>
      <c r="C327" s="354"/>
      <c r="D327" s="355"/>
      <c r="E327" s="356"/>
      <c r="F327" s="105" t="str">
        <f>IF(OR(D327="",E327=""),"",IF(D327="Structure", VLOOKUP(E327,VALIDATIONS!$O$2:$Q$9,2,FALSE),IF(D327="Building", VLOOKUP(E327,VALIDATIONS!$L$2:$N$10,2,FALSE))))</f>
        <v/>
      </c>
      <c r="G327" s="83"/>
      <c r="H327" s="354"/>
      <c r="I327" s="106" t="str">
        <f>IF(OR(G327="",D327="",E327=""),"",G327*(IF(AND(D327="Structure",E327&lt;&gt;""), VLOOKUP(E327,VALIDATIONS!$O$2:$Q$9,3),IF(AND(D327="Building",E327&lt;&gt;""), VLOOKUP(E327,VALIDATIONS!$L$2:$N$10,3)))))</f>
        <v/>
      </c>
    </row>
    <row r="328" spans="1:10" x14ac:dyDescent="0.2">
      <c r="A328" s="239"/>
      <c r="C328" s="354"/>
      <c r="D328" s="355"/>
      <c r="E328" s="356"/>
      <c r="F328" s="105" t="str">
        <f>IF(OR(D328="",E328=""),"",IF(D328="Structure", VLOOKUP(E328,VALIDATIONS!$O$2:$Q$9,2,FALSE),IF(D328="Building", VLOOKUP(E328,VALIDATIONS!$L$2:$N$10,2,FALSE))))</f>
        <v/>
      </c>
      <c r="G328" s="83"/>
      <c r="H328" s="354"/>
      <c r="I328" s="106" t="str">
        <f>IF(OR(G328="",D328="",E328=""),"",G328*(IF(AND(D328="Structure",E328&lt;&gt;""), VLOOKUP(E328,VALIDATIONS!$O$2:$Q$9,3),IF(AND(D328="Building",E328&lt;&gt;""), VLOOKUP(E328,VALIDATIONS!$L$2:$N$10,3)))))</f>
        <v/>
      </c>
    </row>
    <row r="329" spans="1:10" x14ac:dyDescent="0.2">
      <c r="A329" s="239"/>
      <c r="C329" s="354"/>
      <c r="D329" s="355"/>
      <c r="E329" s="356"/>
      <c r="F329" s="105" t="str">
        <f>IF(OR(D329="",E329=""),"",IF(D329="Structure", VLOOKUP(E329,VALIDATIONS!$O$2:$Q$9,2,FALSE),IF(D329="Building", VLOOKUP(E329,VALIDATIONS!$L$2:$N$10,2,FALSE))))</f>
        <v/>
      </c>
      <c r="G329" s="83"/>
      <c r="H329" s="354"/>
      <c r="I329" s="106" t="str">
        <f>IF(OR(G329="",D329="",E329=""),"",G329*(IF(AND(D329="Structure",E329&lt;&gt;""), VLOOKUP(E329,VALIDATIONS!$O$2:$Q$9,3),IF(AND(D329="Building",E329&lt;&gt;""), VLOOKUP(E329,VALIDATIONS!$L$2:$N$10,3)))))</f>
        <v/>
      </c>
    </row>
    <row r="330" spans="1:10" x14ac:dyDescent="0.2">
      <c r="A330" s="239"/>
      <c r="C330" s="354"/>
      <c r="D330" s="355"/>
      <c r="E330" s="356"/>
      <c r="F330" s="105" t="str">
        <f>IF(OR(D330="",E330=""),"",IF(D330="Structure", VLOOKUP(E330,VALIDATIONS!$O$2:$Q$9,2,FALSE),IF(D330="Building", VLOOKUP(E330,VALIDATIONS!$L$2:$N$10,2,FALSE))))</f>
        <v/>
      </c>
      <c r="G330" s="83"/>
      <c r="H330" s="354"/>
      <c r="I330" s="106" t="str">
        <f>IF(OR(G330="",D330="",E330=""),"",G330*(IF(AND(D330="Structure",E330&lt;&gt;""), VLOOKUP(E330,VALIDATIONS!$O$2:$Q$9,3),IF(AND(D330="Building",E330&lt;&gt;""), VLOOKUP(E330,VALIDATIONS!$L$2:$N$10,3)))))</f>
        <v/>
      </c>
    </row>
    <row r="331" spans="1:10" x14ac:dyDescent="0.2">
      <c r="A331" s="239"/>
      <c r="C331" s="354"/>
      <c r="D331" s="355"/>
      <c r="E331" s="356"/>
      <c r="F331" s="105" t="str">
        <f>IF(OR(D331="",E331=""),"",IF(D331="Structure", VLOOKUP(E331,VALIDATIONS!$O$2:$Q$9,2,FALSE),IF(D331="Building", VLOOKUP(E331,VALIDATIONS!$L$2:$N$10,2,FALSE))))</f>
        <v/>
      </c>
      <c r="G331" s="83"/>
      <c r="H331" s="354"/>
      <c r="I331" s="106" t="str">
        <f>IF(OR(G331="",D331="",E331=""),"",G331*(IF(AND(D331="Structure",E331&lt;&gt;""), VLOOKUP(E331,VALIDATIONS!$O$2:$Q$9,3),IF(AND(D331="Building",E331&lt;&gt;""), VLOOKUP(E331,VALIDATIONS!$L$2:$N$10,3)))))</f>
        <v/>
      </c>
    </row>
    <row r="332" spans="1:10" x14ac:dyDescent="0.2">
      <c r="A332" s="239"/>
      <c r="C332" s="354"/>
      <c r="D332" s="355"/>
      <c r="E332" s="356"/>
      <c r="F332" s="105" t="str">
        <f>IF(OR(D332="",E332=""),"",IF(D332="Structure", VLOOKUP(E332,VALIDATIONS!$O$2:$Q$9,2,FALSE),IF(D332="Building", VLOOKUP(E332,VALIDATIONS!$L$2:$N$10,2,FALSE))))</f>
        <v/>
      </c>
      <c r="G332" s="83"/>
      <c r="H332" s="354"/>
      <c r="I332" s="106" t="str">
        <f>IF(OR(G332="",D332="",E332=""),"",G332*(IF(AND(D332="Structure",E332&lt;&gt;""), VLOOKUP(E332,VALIDATIONS!$O$2:$Q$9,3),IF(AND(D332="Building",E332&lt;&gt;""), VLOOKUP(E332,VALIDATIONS!$L$2:$N$10,3)))))</f>
        <v/>
      </c>
    </row>
    <row r="333" spans="1:10" x14ac:dyDescent="0.2">
      <c r="A333" s="239"/>
      <c r="C333" s="354"/>
      <c r="D333" s="355"/>
      <c r="E333" s="356"/>
      <c r="F333" s="105" t="str">
        <f>IF(OR(D333="",E333=""),"",IF(D333="Structure", VLOOKUP(E333,VALIDATIONS!$O$2:$Q$9,2,FALSE),IF(D333="Building", VLOOKUP(E333,VALIDATIONS!$L$2:$N$10,2,FALSE))))</f>
        <v/>
      </c>
      <c r="G333" s="83"/>
      <c r="H333" s="354"/>
      <c r="I333" s="106" t="str">
        <f>IF(OR(G333="",D333="",E333=""),"",G333*(IF(AND(D333="Structure",E333&lt;&gt;""), VLOOKUP(E333,VALIDATIONS!$O$2:$Q$9,3),IF(AND(D333="Building",E333&lt;&gt;""), VLOOKUP(E333,VALIDATIONS!$L$2:$N$10,3)))))</f>
        <v/>
      </c>
    </row>
    <row r="335" spans="1:10" x14ac:dyDescent="0.2">
      <c r="B335" s="86"/>
      <c r="I335" s="102">
        <f>SUM(I2:I333)</f>
        <v>0</v>
      </c>
      <c r="J335" s="86"/>
    </row>
  </sheetData>
  <sheetProtection algorithmName="SHA-512" hashValue="+O9fPU960JgiW4ypPLh7i+RiQ0qHAFuNedKnLN73Nhtc3rBcr20S0R81d8BlyfqXqh2S6ItMwztQtuWuUGbUfA==" saltValue="VUoaTWzTNqMHI6CWgd0OwA==" spinCount="100000" sheet="1" objects="1" scenarios="1" selectLockedCells="1"/>
  <mergeCells count="1">
    <mergeCell ref="A2:A39"/>
  </mergeCells>
  <dataValidations count="4">
    <dataValidation type="list" allowBlank="1" showInputMessage="1" showErrorMessage="1" sqref="C2:C333" xr:uid="{00000000-0002-0000-0100-000000000000}">
      <formula1>SuburbD</formula1>
    </dataValidation>
    <dataValidation type="list" allowBlank="1" showInputMessage="1" showErrorMessage="1" sqref="D2:D333" xr:uid="{00000000-0002-0000-0100-000001000000}">
      <formula1>BuildingType</formula1>
    </dataValidation>
    <dataValidation type="list" allowBlank="1" showInputMessage="1" showErrorMessage="1" sqref="E2:E333" xr:uid="{00000000-0002-0000-0100-000002000000}">
      <formula1>INDIRECT(D2)</formula1>
    </dataValidation>
    <dataValidation type="list" allowBlank="1" showInputMessage="1" showErrorMessage="1" sqref="H2:H333" xr:uid="{00000000-0002-0000-0100-000003000000}">
      <formula1>Question</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9" tint="-0.499984740745262"/>
  </sheetPr>
  <dimension ref="A1:K336"/>
  <sheetViews>
    <sheetView zoomScale="80" zoomScaleNormal="80" workbookViewId="0">
      <pane xSplit="1" ySplit="1" topLeftCell="B2" activePane="bottomRight" state="frozen"/>
      <selection pane="topRight" activeCell="B1" sqref="B1"/>
      <selection pane="bottomLeft" activeCell="A2" sqref="A2"/>
      <selection pane="bottomRight" activeCell="I16" sqref="I16"/>
    </sheetView>
  </sheetViews>
  <sheetFormatPr defaultColWidth="11.7109375" defaultRowHeight="12.75" x14ac:dyDescent="0.2"/>
  <cols>
    <col min="1" max="1" width="13.42578125" style="381" bestFit="1" customWidth="1"/>
    <col min="2" max="2" width="67.5703125" style="82" customWidth="1"/>
    <col min="3" max="3" width="26.42578125" style="99" customWidth="1"/>
    <col min="4" max="4" width="32.7109375" style="100" bestFit="1" customWidth="1"/>
    <col min="5" max="6" width="41.42578125" style="100" customWidth="1"/>
    <col min="7" max="7" width="16.28515625" style="101" customWidth="1"/>
    <col min="8" max="8" width="16.28515625" style="100" customWidth="1"/>
    <col min="9" max="9" width="29.85546875" style="99" customWidth="1"/>
    <col min="10" max="10" width="24" style="103" customWidth="1"/>
    <col min="11" max="11" width="53.42578125" style="82" customWidth="1"/>
    <col min="12" max="16384" width="11.7109375" style="86"/>
  </cols>
  <sheetData>
    <row r="1" spans="1:11" s="81" customFormat="1" ht="45" customHeight="1" x14ac:dyDescent="0.2">
      <c r="A1" s="239"/>
      <c r="B1" s="77" t="s">
        <v>692</v>
      </c>
      <c r="C1" s="353" t="s">
        <v>693</v>
      </c>
      <c r="D1" s="353" t="s">
        <v>694</v>
      </c>
      <c r="E1" s="78" t="s">
        <v>695</v>
      </c>
      <c r="F1" s="78" t="s">
        <v>696</v>
      </c>
      <c r="G1" s="353" t="s">
        <v>895</v>
      </c>
      <c r="H1" s="78" t="s">
        <v>697</v>
      </c>
      <c r="I1" s="353" t="s">
        <v>698</v>
      </c>
      <c r="J1" s="79" t="s">
        <v>699</v>
      </c>
      <c r="K1" s="80" t="s">
        <v>700</v>
      </c>
    </row>
    <row r="2" spans="1:11" s="85" customFormat="1" ht="12.75" customHeight="1" x14ac:dyDescent="0.2">
      <c r="A2" s="483" t="s">
        <v>701</v>
      </c>
      <c r="B2" s="82"/>
      <c r="C2" s="354"/>
      <c r="D2" s="354"/>
      <c r="E2" s="83"/>
      <c r="F2" s="83"/>
      <c r="G2" s="354"/>
      <c r="H2" s="83"/>
      <c r="I2" s="354"/>
      <c r="J2" s="84"/>
      <c r="K2" s="82"/>
    </row>
    <row r="3" spans="1:11" x14ac:dyDescent="0.2">
      <c r="A3" s="483"/>
      <c r="C3" s="354"/>
      <c r="D3" s="354"/>
      <c r="E3" s="83"/>
      <c r="F3" s="83"/>
      <c r="G3" s="354"/>
      <c r="H3" s="83"/>
      <c r="I3" s="354"/>
      <c r="J3" s="84"/>
    </row>
    <row r="4" spans="1:11" s="88" customFormat="1" x14ac:dyDescent="0.2">
      <c r="A4" s="483"/>
      <c r="B4" s="82"/>
      <c r="C4" s="354"/>
      <c r="D4" s="354"/>
      <c r="E4" s="83"/>
      <c r="F4" s="83"/>
      <c r="G4" s="354"/>
      <c r="H4" s="83"/>
      <c r="I4" s="354"/>
      <c r="J4" s="84"/>
      <c r="K4" s="87"/>
    </row>
    <row r="5" spans="1:11" s="88" customFormat="1" x14ac:dyDescent="0.2">
      <c r="A5" s="483"/>
      <c r="B5" s="82"/>
      <c r="C5" s="354"/>
      <c r="D5" s="354"/>
      <c r="E5" s="83"/>
      <c r="F5" s="83"/>
      <c r="G5" s="354"/>
      <c r="H5" s="83"/>
      <c r="I5" s="354"/>
      <c r="J5" s="84"/>
      <c r="K5" s="87"/>
    </row>
    <row r="6" spans="1:11" s="88" customFormat="1" x14ac:dyDescent="0.2">
      <c r="A6" s="483"/>
      <c r="B6" s="82"/>
      <c r="C6" s="354"/>
      <c r="D6" s="354"/>
      <c r="E6" s="83"/>
      <c r="F6" s="83"/>
      <c r="G6" s="354"/>
      <c r="H6" s="83"/>
      <c r="I6" s="354"/>
      <c r="J6" s="84"/>
      <c r="K6" s="87"/>
    </row>
    <row r="7" spans="1:11" s="89" customFormat="1" x14ac:dyDescent="0.2">
      <c r="A7" s="483"/>
      <c r="B7" s="82"/>
      <c r="C7" s="354"/>
      <c r="D7" s="354"/>
      <c r="E7" s="83"/>
      <c r="F7" s="83"/>
      <c r="G7" s="354"/>
      <c r="H7" s="83"/>
      <c r="I7" s="354"/>
      <c r="J7" s="84"/>
      <c r="K7" s="87"/>
    </row>
    <row r="8" spans="1:11" s="90" customFormat="1" x14ac:dyDescent="0.2">
      <c r="A8" s="483"/>
      <c r="B8" s="82"/>
      <c r="C8" s="354"/>
      <c r="D8" s="354"/>
      <c r="E8" s="83"/>
      <c r="F8" s="83"/>
      <c r="G8" s="354"/>
      <c r="H8" s="83"/>
      <c r="I8" s="354"/>
      <c r="J8" s="84"/>
      <c r="K8" s="87"/>
    </row>
    <row r="9" spans="1:11" s="89" customFormat="1" x14ac:dyDescent="0.2">
      <c r="A9" s="483"/>
      <c r="B9" s="82"/>
      <c r="C9" s="354"/>
      <c r="D9" s="354"/>
      <c r="E9" s="83"/>
      <c r="F9" s="83"/>
      <c r="G9" s="354"/>
      <c r="H9" s="83"/>
      <c r="I9" s="354"/>
      <c r="J9" s="84"/>
      <c r="K9" s="87"/>
    </row>
    <row r="10" spans="1:11" s="89" customFormat="1" x14ac:dyDescent="0.2">
      <c r="A10" s="483"/>
      <c r="B10" s="82"/>
      <c r="C10" s="354"/>
      <c r="D10" s="354"/>
      <c r="E10" s="83"/>
      <c r="F10" s="83"/>
      <c r="G10" s="354"/>
      <c r="H10" s="83"/>
      <c r="I10" s="354"/>
      <c r="J10" s="84"/>
      <c r="K10" s="87"/>
    </row>
    <row r="11" spans="1:11" s="89" customFormat="1" x14ac:dyDescent="0.2">
      <c r="A11" s="483"/>
      <c r="B11" s="82"/>
      <c r="C11" s="354"/>
      <c r="D11" s="354"/>
      <c r="E11" s="83"/>
      <c r="F11" s="83"/>
      <c r="G11" s="354"/>
      <c r="H11" s="83"/>
      <c r="I11" s="354"/>
      <c r="J11" s="84"/>
      <c r="K11" s="87"/>
    </row>
    <row r="12" spans="1:11" s="89" customFormat="1" x14ac:dyDescent="0.2">
      <c r="A12" s="483"/>
      <c r="B12" s="82"/>
      <c r="C12" s="354"/>
      <c r="D12" s="354"/>
      <c r="E12" s="83"/>
      <c r="F12" s="83"/>
      <c r="G12" s="354"/>
      <c r="H12" s="83"/>
      <c r="I12" s="354"/>
      <c r="J12" s="84"/>
      <c r="K12" s="87"/>
    </row>
    <row r="13" spans="1:11" s="88" customFormat="1" x14ac:dyDescent="0.2">
      <c r="A13" s="483"/>
      <c r="B13" s="82"/>
      <c r="C13" s="354"/>
      <c r="D13" s="354"/>
      <c r="E13" s="83"/>
      <c r="F13" s="83"/>
      <c r="G13" s="354"/>
      <c r="H13" s="83"/>
      <c r="I13" s="354"/>
      <c r="J13" s="84"/>
      <c r="K13" s="87"/>
    </row>
    <row r="14" spans="1:11" s="88" customFormat="1" x14ac:dyDescent="0.2">
      <c r="A14" s="483"/>
      <c r="B14" s="82"/>
      <c r="C14" s="354"/>
      <c r="D14" s="354"/>
      <c r="E14" s="83"/>
      <c r="F14" s="83"/>
      <c r="G14" s="354"/>
      <c r="H14" s="83"/>
      <c r="I14" s="354"/>
      <c r="J14" s="84"/>
      <c r="K14" s="87"/>
    </row>
    <row r="15" spans="1:11" s="88" customFormat="1" x14ac:dyDescent="0.2">
      <c r="A15" s="483"/>
      <c r="B15" s="82"/>
      <c r="C15" s="354"/>
      <c r="D15" s="354"/>
      <c r="E15" s="83"/>
      <c r="F15" s="83"/>
      <c r="G15" s="354"/>
      <c r="H15" s="83"/>
      <c r="I15" s="354"/>
      <c r="J15" s="84"/>
      <c r="K15" s="87"/>
    </row>
    <row r="16" spans="1:11" s="88" customFormat="1" x14ac:dyDescent="0.2">
      <c r="A16" s="483"/>
      <c r="B16" s="82"/>
      <c r="C16" s="354"/>
      <c r="D16" s="354"/>
      <c r="E16" s="83"/>
      <c r="F16" s="83"/>
      <c r="G16" s="354"/>
      <c r="H16" s="83"/>
      <c r="I16" s="354"/>
      <c r="J16" s="84"/>
      <c r="K16" s="87"/>
    </row>
    <row r="17" spans="1:11" s="88" customFormat="1" x14ac:dyDescent="0.2">
      <c r="A17" s="483"/>
      <c r="B17" s="82"/>
      <c r="C17" s="354"/>
      <c r="D17" s="354"/>
      <c r="E17" s="83"/>
      <c r="F17" s="83"/>
      <c r="G17" s="354"/>
      <c r="H17" s="83"/>
      <c r="I17" s="354"/>
      <c r="J17" s="84"/>
      <c r="K17" s="87"/>
    </row>
    <row r="18" spans="1:11" s="88" customFormat="1" x14ac:dyDescent="0.2">
      <c r="A18" s="483"/>
      <c r="B18" s="82"/>
      <c r="C18" s="354"/>
      <c r="D18" s="354"/>
      <c r="E18" s="83"/>
      <c r="F18" s="83"/>
      <c r="G18" s="354"/>
      <c r="H18" s="83"/>
      <c r="I18" s="354"/>
      <c r="J18" s="84"/>
      <c r="K18" s="87"/>
    </row>
    <row r="19" spans="1:11" s="88" customFormat="1" x14ac:dyDescent="0.2">
      <c r="A19" s="483"/>
      <c r="B19" s="82"/>
      <c r="C19" s="354"/>
      <c r="D19" s="354"/>
      <c r="E19" s="83"/>
      <c r="F19" s="83"/>
      <c r="G19" s="354"/>
      <c r="H19" s="83"/>
      <c r="I19" s="354"/>
      <c r="J19" s="84"/>
      <c r="K19" s="87"/>
    </row>
    <row r="20" spans="1:11" s="88" customFormat="1" x14ac:dyDescent="0.2">
      <c r="A20" s="483"/>
      <c r="B20" s="82"/>
      <c r="C20" s="354"/>
      <c r="D20" s="354"/>
      <c r="E20" s="83"/>
      <c r="F20" s="83"/>
      <c r="G20" s="354"/>
      <c r="H20" s="83"/>
      <c r="I20" s="354"/>
      <c r="J20" s="84"/>
      <c r="K20" s="87"/>
    </row>
    <row r="21" spans="1:11" s="88" customFormat="1" x14ac:dyDescent="0.2">
      <c r="A21" s="483"/>
      <c r="B21" s="82"/>
      <c r="C21" s="354"/>
      <c r="D21" s="354"/>
      <c r="E21" s="83"/>
      <c r="F21" s="83"/>
      <c r="G21" s="354"/>
      <c r="H21" s="83"/>
      <c r="I21" s="354"/>
      <c r="J21" s="84"/>
      <c r="K21" s="87"/>
    </row>
    <row r="22" spans="1:11" s="88" customFormat="1" x14ac:dyDescent="0.2">
      <c r="A22" s="483"/>
      <c r="B22" s="82"/>
      <c r="C22" s="354"/>
      <c r="D22" s="354"/>
      <c r="E22" s="83"/>
      <c r="F22" s="83"/>
      <c r="G22" s="354"/>
      <c r="H22" s="83"/>
      <c r="I22" s="354"/>
      <c r="J22" s="84"/>
      <c r="K22" s="87"/>
    </row>
    <row r="23" spans="1:11" s="88" customFormat="1" x14ac:dyDescent="0.2">
      <c r="A23" s="483"/>
      <c r="B23" s="82"/>
      <c r="C23" s="354"/>
      <c r="D23" s="354"/>
      <c r="E23" s="83"/>
      <c r="F23" s="83"/>
      <c r="G23" s="354"/>
      <c r="H23" s="83"/>
      <c r="I23" s="354"/>
      <c r="J23" s="84"/>
      <c r="K23" s="87"/>
    </row>
    <row r="24" spans="1:11" s="88" customFormat="1" x14ac:dyDescent="0.2">
      <c r="A24" s="483"/>
      <c r="B24" s="82"/>
      <c r="C24" s="354"/>
      <c r="D24" s="354"/>
      <c r="E24" s="83"/>
      <c r="F24" s="83"/>
      <c r="G24" s="354"/>
      <c r="H24" s="83"/>
      <c r="I24" s="354"/>
      <c r="J24" s="84"/>
      <c r="K24" s="87"/>
    </row>
    <row r="25" spans="1:11" s="88" customFormat="1" x14ac:dyDescent="0.2">
      <c r="A25" s="483"/>
      <c r="B25" s="82"/>
      <c r="C25" s="354"/>
      <c r="D25" s="354"/>
      <c r="E25" s="83"/>
      <c r="F25" s="83"/>
      <c r="G25" s="354"/>
      <c r="H25" s="83"/>
      <c r="I25" s="354"/>
      <c r="J25" s="84"/>
      <c r="K25" s="87"/>
    </row>
    <row r="26" spans="1:11" s="88" customFormat="1" x14ac:dyDescent="0.2">
      <c r="A26" s="483"/>
      <c r="B26" s="82"/>
      <c r="C26" s="354"/>
      <c r="D26" s="354"/>
      <c r="E26" s="83"/>
      <c r="F26" s="83"/>
      <c r="G26" s="354"/>
      <c r="H26" s="83"/>
      <c r="I26" s="354"/>
      <c r="J26" s="84"/>
      <c r="K26" s="87"/>
    </row>
    <row r="27" spans="1:11" s="88" customFormat="1" x14ac:dyDescent="0.2">
      <c r="A27" s="483"/>
      <c r="B27" s="82"/>
      <c r="C27" s="354"/>
      <c r="D27" s="354"/>
      <c r="E27" s="83"/>
      <c r="F27" s="83"/>
      <c r="G27" s="354"/>
      <c r="H27" s="83"/>
      <c r="I27" s="354"/>
      <c r="J27" s="84"/>
      <c r="K27" s="87"/>
    </row>
    <row r="28" spans="1:11" s="88" customFormat="1" x14ac:dyDescent="0.2">
      <c r="A28" s="483"/>
      <c r="B28" s="82"/>
      <c r="C28" s="354"/>
      <c r="D28" s="354"/>
      <c r="E28" s="83"/>
      <c r="F28" s="83"/>
      <c r="G28" s="354"/>
      <c r="H28" s="83"/>
      <c r="I28" s="354"/>
      <c r="J28" s="84"/>
      <c r="K28" s="87"/>
    </row>
    <row r="29" spans="1:11" s="88" customFormat="1" x14ac:dyDescent="0.2">
      <c r="A29" s="483"/>
      <c r="B29" s="82"/>
      <c r="C29" s="354"/>
      <c r="D29" s="354"/>
      <c r="E29" s="83"/>
      <c r="F29" s="83"/>
      <c r="G29" s="354"/>
      <c r="H29" s="83"/>
      <c r="I29" s="354"/>
      <c r="J29" s="84"/>
      <c r="K29" s="87"/>
    </row>
    <row r="30" spans="1:11" s="88" customFormat="1" x14ac:dyDescent="0.2">
      <c r="A30" s="483"/>
      <c r="B30" s="82"/>
      <c r="C30" s="354"/>
      <c r="D30" s="354"/>
      <c r="E30" s="83"/>
      <c r="F30" s="83"/>
      <c r="G30" s="354"/>
      <c r="H30" s="83"/>
      <c r="I30" s="354"/>
      <c r="J30" s="84"/>
      <c r="K30" s="87"/>
    </row>
    <row r="31" spans="1:11" s="88" customFormat="1" x14ac:dyDescent="0.2">
      <c r="A31" s="483"/>
      <c r="B31" s="82"/>
      <c r="C31" s="354"/>
      <c r="D31" s="354"/>
      <c r="E31" s="83"/>
      <c r="F31" s="83"/>
      <c r="G31" s="354"/>
      <c r="H31" s="83"/>
      <c r="I31" s="354"/>
      <c r="J31" s="84"/>
      <c r="K31" s="87"/>
    </row>
    <row r="32" spans="1:11" s="88" customFormat="1" x14ac:dyDescent="0.2">
      <c r="A32" s="483"/>
      <c r="B32" s="82"/>
      <c r="C32" s="354"/>
      <c r="D32" s="354"/>
      <c r="E32" s="83"/>
      <c r="F32" s="83"/>
      <c r="G32" s="354"/>
      <c r="H32" s="83"/>
      <c r="I32" s="354"/>
      <c r="J32" s="84"/>
      <c r="K32" s="87"/>
    </row>
    <row r="33" spans="1:11" s="88" customFormat="1" x14ac:dyDescent="0.2">
      <c r="A33" s="483"/>
      <c r="B33" s="82"/>
      <c r="C33" s="354"/>
      <c r="D33" s="354"/>
      <c r="E33" s="83"/>
      <c r="F33" s="83"/>
      <c r="G33" s="354"/>
      <c r="H33" s="83"/>
      <c r="I33" s="354"/>
      <c r="J33" s="84"/>
      <c r="K33" s="87"/>
    </row>
    <row r="34" spans="1:11" s="88" customFormat="1" x14ac:dyDescent="0.2">
      <c r="A34" s="483"/>
      <c r="B34" s="82"/>
      <c r="C34" s="354"/>
      <c r="D34" s="354"/>
      <c r="E34" s="83"/>
      <c r="F34" s="83"/>
      <c r="G34" s="354"/>
      <c r="H34" s="83"/>
      <c r="I34" s="354"/>
      <c r="J34" s="84"/>
      <c r="K34" s="87"/>
    </row>
    <row r="35" spans="1:11" s="88" customFormat="1" x14ac:dyDescent="0.2">
      <c r="A35" s="483"/>
      <c r="B35" s="82"/>
      <c r="C35" s="354"/>
      <c r="D35" s="354"/>
      <c r="E35" s="83"/>
      <c r="F35" s="83"/>
      <c r="G35" s="354"/>
      <c r="H35" s="83"/>
      <c r="I35" s="354"/>
      <c r="J35" s="84"/>
      <c r="K35" s="87"/>
    </row>
    <row r="36" spans="1:11" s="88" customFormat="1" x14ac:dyDescent="0.2">
      <c r="A36" s="483"/>
      <c r="B36" s="82"/>
      <c r="C36" s="354"/>
      <c r="D36" s="354"/>
      <c r="E36" s="83"/>
      <c r="F36" s="83"/>
      <c r="G36" s="354"/>
      <c r="H36" s="83"/>
      <c r="I36" s="354"/>
      <c r="J36" s="84"/>
      <c r="K36" s="87"/>
    </row>
    <row r="37" spans="1:11" s="88" customFormat="1" x14ac:dyDescent="0.2">
      <c r="A37" s="483"/>
      <c r="B37" s="82"/>
      <c r="C37" s="354"/>
      <c r="D37" s="354"/>
      <c r="E37" s="83"/>
      <c r="F37" s="83"/>
      <c r="G37" s="354"/>
      <c r="H37" s="83"/>
      <c r="I37" s="354"/>
      <c r="J37" s="84"/>
      <c r="K37" s="87"/>
    </row>
    <row r="38" spans="1:11" s="88" customFormat="1" x14ac:dyDescent="0.2">
      <c r="A38" s="483"/>
      <c r="B38" s="82"/>
      <c r="C38" s="354"/>
      <c r="D38" s="354"/>
      <c r="E38" s="83"/>
      <c r="F38" s="83"/>
      <c r="G38" s="354"/>
      <c r="H38" s="83"/>
      <c r="I38" s="354"/>
      <c r="J38" s="84"/>
      <c r="K38" s="87"/>
    </row>
    <row r="39" spans="1:11" s="88" customFormat="1" x14ac:dyDescent="0.2">
      <c r="A39" s="483"/>
      <c r="B39" s="82"/>
      <c r="C39" s="354"/>
      <c r="D39" s="354"/>
      <c r="E39" s="91"/>
      <c r="F39" s="91"/>
      <c r="G39" s="354"/>
      <c r="H39" s="91"/>
      <c r="I39" s="354"/>
      <c r="J39" s="84"/>
      <c r="K39" s="87"/>
    </row>
    <row r="40" spans="1:11" s="88" customFormat="1" x14ac:dyDescent="0.2">
      <c r="A40" s="239"/>
      <c r="B40" s="82"/>
      <c r="C40" s="354"/>
      <c r="D40" s="354"/>
      <c r="E40" s="83"/>
      <c r="F40" s="83"/>
      <c r="G40" s="354"/>
      <c r="H40" s="83"/>
      <c r="I40" s="354"/>
      <c r="J40" s="84"/>
      <c r="K40" s="87"/>
    </row>
    <row r="41" spans="1:11" s="88" customFormat="1" x14ac:dyDescent="0.2">
      <c r="A41" s="239"/>
      <c r="B41" s="82"/>
      <c r="C41" s="354"/>
      <c r="D41" s="354"/>
      <c r="E41" s="83"/>
      <c r="F41" s="83"/>
      <c r="G41" s="354"/>
      <c r="H41" s="83"/>
      <c r="I41" s="354"/>
      <c r="J41" s="84"/>
      <c r="K41" s="87"/>
    </row>
    <row r="42" spans="1:11" s="88" customFormat="1" x14ac:dyDescent="0.2">
      <c r="A42" s="239"/>
      <c r="B42" s="82"/>
      <c r="C42" s="354"/>
      <c r="D42" s="354"/>
      <c r="E42" s="83"/>
      <c r="F42" s="83"/>
      <c r="G42" s="354"/>
      <c r="H42" s="83"/>
      <c r="I42" s="354"/>
      <c r="J42" s="84"/>
      <c r="K42" s="87"/>
    </row>
    <row r="43" spans="1:11" s="88" customFormat="1" x14ac:dyDescent="0.2">
      <c r="A43" s="239"/>
      <c r="B43" s="82"/>
      <c r="C43" s="354"/>
      <c r="D43" s="354"/>
      <c r="E43" s="83"/>
      <c r="F43" s="83"/>
      <c r="G43" s="354"/>
      <c r="H43" s="83"/>
      <c r="I43" s="354"/>
      <c r="J43" s="84"/>
      <c r="K43" s="87"/>
    </row>
    <row r="44" spans="1:11" s="88" customFormat="1" x14ac:dyDescent="0.2">
      <c r="A44" s="239"/>
      <c r="B44" s="82"/>
      <c r="C44" s="354"/>
      <c r="D44" s="354"/>
      <c r="E44" s="83"/>
      <c r="F44" s="83"/>
      <c r="G44" s="354"/>
      <c r="H44" s="83"/>
      <c r="I44" s="354"/>
      <c r="J44" s="84"/>
      <c r="K44" s="87"/>
    </row>
    <row r="45" spans="1:11" x14ac:dyDescent="0.2">
      <c r="A45" s="239"/>
      <c r="C45" s="354"/>
      <c r="D45" s="354"/>
      <c r="E45" s="83"/>
      <c r="F45" s="83"/>
      <c r="G45" s="354"/>
      <c r="H45" s="83"/>
      <c r="I45" s="354"/>
      <c r="J45" s="84"/>
    </row>
    <row r="46" spans="1:11" x14ac:dyDescent="0.2">
      <c r="A46" s="239"/>
      <c r="C46" s="354"/>
      <c r="D46" s="354"/>
      <c r="E46" s="83"/>
      <c r="F46" s="83"/>
      <c r="G46" s="354"/>
      <c r="H46" s="83"/>
      <c r="I46" s="354"/>
      <c r="J46" s="84"/>
    </row>
    <row r="47" spans="1:11" x14ac:dyDescent="0.2">
      <c r="A47" s="239"/>
      <c r="C47" s="354"/>
      <c r="D47" s="354"/>
      <c r="E47" s="83"/>
      <c r="F47" s="83"/>
      <c r="G47" s="354"/>
      <c r="H47" s="83"/>
      <c r="I47" s="354"/>
      <c r="J47" s="84"/>
    </row>
    <row r="48" spans="1:11" x14ac:dyDescent="0.2">
      <c r="A48" s="239"/>
      <c r="C48" s="354"/>
      <c r="D48" s="354"/>
      <c r="E48" s="91"/>
      <c r="F48" s="91"/>
      <c r="G48" s="354"/>
      <c r="H48" s="91"/>
      <c r="I48" s="354"/>
      <c r="J48" s="84"/>
    </row>
    <row r="49" spans="1:10" x14ac:dyDescent="0.2">
      <c r="A49" s="239"/>
      <c r="C49" s="354"/>
      <c r="D49" s="354"/>
      <c r="E49" s="83"/>
      <c r="F49" s="83"/>
      <c r="G49" s="354"/>
      <c r="H49" s="83"/>
      <c r="I49" s="354"/>
      <c r="J49" s="84"/>
    </row>
    <row r="50" spans="1:10" x14ac:dyDescent="0.2">
      <c r="A50" s="239"/>
      <c r="C50" s="354"/>
      <c r="D50" s="354"/>
      <c r="E50" s="83"/>
      <c r="F50" s="83"/>
      <c r="G50" s="354"/>
      <c r="H50" s="83"/>
      <c r="I50" s="354"/>
      <c r="J50" s="84"/>
    </row>
    <row r="51" spans="1:10" x14ac:dyDescent="0.2">
      <c r="A51" s="239"/>
      <c r="C51" s="354"/>
      <c r="D51" s="354"/>
      <c r="E51" s="91"/>
      <c r="F51" s="91"/>
      <c r="G51" s="354"/>
      <c r="H51" s="91"/>
      <c r="I51" s="354"/>
      <c r="J51" s="84"/>
    </row>
    <row r="52" spans="1:10" x14ac:dyDescent="0.2">
      <c r="A52" s="239"/>
      <c r="C52" s="354"/>
      <c r="D52" s="354"/>
      <c r="E52" s="83"/>
      <c r="F52" s="83"/>
      <c r="G52" s="354"/>
      <c r="H52" s="83"/>
      <c r="I52" s="354"/>
      <c r="J52" s="84"/>
    </row>
    <row r="53" spans="1:10" x14ac:dyDescent="0.2">
      <c r="A53" s="239"/>
      <c r="C53" s="354"/>
      <c r="D53" s="354"/>
      <c r="E53" s="83"/>
      <c r="F53" s="83"/>
      <c r="G53" s="354"/>
      <c r="H53" s="83"/>
      <c r="I53" s="354"/>
      <c r="J53" s="84"/>
    </row>
    <row r="54" spans="1:10" x14ac:dyDescent="0.2">
      <c r="A54" s="239"/>
      <c r="C54" s="354"/>
      <c r="D54" s="354"/>
      <c r="E54" s="83"/>
      <c r="F54" s="83"/>
      <c r="G54" s="354"/>
      <c r="H54" s="83"/>
      <c r="I54" s="354"/>
      <c r="J54" s="84"/>
    </row>
    <row r="55" spans="1:10" x14ac:dyDescent="0.2">
      <c r="A55" s="239"/>
      <c r="C55" s="354"/>
      <c r="D55" s="354"/>
      <c r="E55" s="83"/>
      <c r="F55" s="83"/>
      <c r="G55" s="354"/>
      <c r="H55" s="83"/>
      <c r="I55" s="354"/>
      <c r="J55" s="84"/>
    </row>
    <row r="56" spans="1:10" x14ac:dyDescent="0.2">
      <c r="A56" s="239"/>
      <c r="C56" s="354"/>
      <c r="D56" s="354"/>
      <c r="E56" s="83"/>
      <c r="F56" s="83"/>
      <c r="G56" s="354"/>
      <c r="H56" s="83"/>
      <c r="I56" s="354"/>
      <c r="J56" s="84"/>
    </row>
    <row r="57" spans="1:10" x14ac:dyDescent="0.2">
      <c r="A57" s="239"/>
      <c r="C57" s="354"/>
      <c r="D57" s="354"/>
      <c r="E57" s="83"/>
      <c r="F57" s="83"/>
      <c r="G57" s="354"/>
      <c r="H57" s="83"/>
      <c r="I57" s="354"/>
      <c r="J57" s="84"/>
    </row>
    <row r="58" spans="1:10" x14ac:dyDescent="0.2">
      <c r="A58" s="239"/>
      <c r="C58" s="354"/>
      <c r="D58" s="354"/>
      <c r="E58" s="83"/>
      <c r="F58" s="83"/>
      <c r="G58" s="354"/>
      <c r="H58" s="83"/>
      <c r="I58" s="354"/>
      <c r="J58" s="84"/>
    </row>
    <row r="59" spans="1:10" x14ac:dyDescent="0.2">
      <c r="A59" s="239"/>
      <c r="C59" s="354"/>
      <c r="D59" s="354"/>
      <c r="E59" s="83"/>
      <c r="F59" s="83"/>
      <c r="G59" s="354"/>
      <c r="H59" s="83"/>
      <c r="I59" s="354"/>
      <c r="J59" s="84"/>
    </row>
    <row r="60" spans="1:10" x14ac:dyDescent="0.2">
      <c r="A60" s="239"/>
      <c r="C60" s="354"/>
      <c r="D60" s="354"/>
      <c r="E60" s="83"/>
      <c r="F60" s="83"/>
      <c r="G60" s="354"/>
      <c r="H60" s="83"/>
      <c r="I60" s="354"/>
      <c r="J60" s="84"/>
    </row>
    <row r="61" spans="1:10" x14ac:dyDescent="0.2">
      <c r="A61" s="239"/>
      <c r="C61" s="354"/>
      <c r="D61" s="354"/>
      <c r="E61" s="83"/>
      <c r="F61" s="83"/>
      <c r="G61" s="354"/>
      <c r="H61" s="83"/>
      <c r="I61" s="354"/>
      <c r="J61" s="84"/>
    </row>
    <row r="62" spans="1:10" x14ac:dyDescent="0.2">
      <c r="A62" s="239"/>
      <c r="C62" s="354"/>
      <c r="D62" s="354"/>
      <c r="E62" s="83"/>
      <c r="F62" s="83"/>
      <c r="G62" s="354"/>
      <c r="H62" s="83"/>
      <c r="I62" s="354"/>
      <c r="J62" s="84"/>
    </row>
    <row r="63" spans="1:10" x14ac:dyDescent="0.2">
      <c r="A63" s="239"/>
      <c r="C63" s="354"/>
      <c r="D63" s="354"/>
      <c r="E63" s="83"/>
      <c r="F63" s="83"/>
      <c r="G63" s="354"/>
      <c r="H63" s="83"/>
      <c r="I63" s="354"/>
      <c r="J63" s="84"/>
    </row>
    <row r="64" spans="1:10" x14ac:dyDescent="0.2">
      <c r="A64" s="239"/>
      <c r="C64" s="354"/>
      <c r="D64" s="354"/>
      <c r="E64" s="83"/>
      <c r="F64" s="83"/>
      <c r="G64" s="354"/>
      <c r="H64" s="83"/>
      <c r="I64" s="354"/>
      <c r="J64" s="84"/>
    </row>
    <row r="65" spans="1:10" x14ac:dyDescent="0.2">
      <c r="A65" s="239"/>
      <c r="C65" s="354"/>
      <c r="D65" s="354"/>
      <c r="E65" s="83"/>
      <c r="F65" s="83"/>
      <c r="G65" s="354"/>
      <c r="H65" s="83"/>
      <c r="I65" s="354"/>
      <c r="J65" s="84"/>
    </row>
    <row r="66" spans="1:10" x14ac:dyDescent="0.2">
      <c r="A66" s="239"/>
      <c r="C66" s="354"/>
      <c r="D66" s="354"/>
      <c r="E66" s="83"/>
      <c r="F66" s="83"/>
      <c r="G66" s="354"/>
      <c r="H66" s="83"/>
      <c r="I66" s="354"/>
      <c r="J66" s="84"/>
    </row>
    <row r="67" spans="1:10" x14ac:dyDescent="0.2">
      <c r="A67" s="239"/>
      <c r="C67" s="354"/>
      <c r="D67" s="354"/>
      <c r="E67" s="83"/>
      <c r="F67" s="83"/>
      <c r="G67" s="354"/>
      <c r="H67" s="83"/>
      <c r="I67" s="354"/>
      <c r="J67" s="84"/>
    </row>
    <row r="68" spans="1:10" x14ac:dyDescent="0.2">
      <c r="A68" s="239"/>
      <c r="C68" s="354"/>
      <c r="D68" s="354"/>
      <c r="E68" s="83"/>
      <c r="F68" s="83"/>
      <c r="G68" s="354"/>
      <c r="H68" s="83"/>
      <c r="I68" s="354"/>
      <c r="J68" s="84"/>
    </row>
    <row r="69" spans="1:10" x14ac:dyDescent="0.2">
      <c r="A69" s="239"/>
      <c r="C69" s="354"/>
      <c r="D69" s="354"/>
      <c r="E69" s="91"/>
      <c r="F69" s="91"/>
      <c r="G69" s="354"/>
      <c r="H69" s="91"/>
      <c r="I69" s="354"/>
      <c r="J69" s="84"/>
    </row>
    <row r="70" spans="1:10" x14ac:dyDescent="0.2">
      <c r="A70" s="239"/>
      <c r="C70" s="354"/>
      <c r="D70" s="354"/>
      <c r="E70" s="83"/>
      <c r="F70" s="83"/>
      <c r="G70" s="354"/>
      <c r="H70" s="83"/>
      <c r="I70" s="354"/>
      <c r="J70" s="84"/>
    </row>
    <row r="71" spans="1:10" x14ac:dyDescent="0.2">
      <c r="A71" s="239"/>
      <c r="C71" s="354"/>
      <c r="D71" s="354"/>
      <c r="E71" s="83"/>
      <c r="F71" s="83"/>
      <c r="G71" s="354"/>
      <c r="H71" s="83"/>
      <c r="I71" s="354"/>
      <c r="J71" s="84"/>
    </row>
    <row r="72" spans="1:10" x14ac:dyDescent="0.2">
      <c r="A72" s="239"/>
      <c r="C72" s="354"/>
      <c r="D72" s="354"/>
      <c r="E72" s="83"/>
      <c r="F72" s="83"/>
      <c r="G72" s="354"/>
      <c r="H72" s="83"/>
      <c r="I72" s="354"/>
      <c r="J72" s="84"/>
    </row>
    <row r="73" spans="1:10" x14ac:dyDescent="0.2">
      <c r="A73" s="239"/>
      <c r="C73" s="354"/>
      <c r="D73" s="354"/>
      <c r="E73" s="83"/>
      <c r="F73" s="83"/>
      <c r="G73" s="354"/>
      <c r="H73" s="83"/>
      <c r="I73" s="354"/>
      <c r="J73" s="84"/>
    </row>
    <row r="74" spans="1:10" x14ac:dyDescent="0.2">
      <c r="A74" s="239"/>
      <c r="C74" s="354"/>
      <c r="D74" s="354"/>
      <c r="E74" s="91"/>
      <c r="F74" s="91"/>
      <c r="G74" s="354"/>
      <c r="H74" s="91"/>
      <c r="I74" s="354"/>
      <c r="J74" s="84"/>
    </row>
    <row r="75" spans="1:10" x14ac:dyDescent="0.2">
      <c r="A75" s="239"/>
      <c r="C75" s="354"/>
      <c r="D75" s="354"/>
      <c r="E75" s="83"/>
      <c r="F75" s="83"/>
      <c r="G75" s="354"/>
      <c r="H75" s="83"/>
      <c r="I75" s="354"/>
      <c r="J75" s="84"/>
    </row>
    <row r="76" spans="1:10" x14ac:dyDescent="0.2">
      <c r="A76" s="239"/>
      <c r="C76" s="354"/>
      <c r="D76" s="354"/>
      <c r="E76" s="83"/>
      <c r="F76" s="83"/>
      <c r="G76" s="354"/>
      <c r="H76" s="83"/>
      <c r="I76" s="354"/>
      <c r="J76" s="84"/>
    </row>
    <row r="77" spans="1:10" x14ac:dyDescent="0.2">
      <c r="A77" s="239"/>
      <c r="C77" s="354"/>
      <c r="D77" s="354"/>
      <c r="E77" s="83"/>
      <c r="F77" s="83"/>
      <c r="G77" s="354"/>
      <c r="H77" s="83"/>
      <c r="I77" s="354"/>
      <c r="J77" s="84"/>
    </row>
    <row r="78" spans="1:10" x14ac:dyDescent="0.2">
      <c r="A78" s="239"/>
      <c r="C78" s="354"/>
      <c r="D78" s="354"/>
      <c r="E78" s="83"/>
      <c r="F78" s="83"/>
      <c r="G78" s="354"/>
      <c r="H78" s="83"/>
      <c r="I78" s="354"/>
      <c r="J78" s="84"/>
    </row>
    <row r="79" spans="1:10" x14ac:dyDescent="0.2">
      <c r="A79" s="239"/>
      <c r="C79" s="354"/>
      <c r="D79" s="354"/>
      <c r="E79" s="83"/>
      <c r="F79" s="83"/>
      <c r="G79" s="354"/>
      <c r="H79" s="83"/>
      <c r="I79" s="354"/>
      <c r="J79" s="84"/>
    </row>
    <row r="80" spans="1:10" x14ac:dyDescent="0.2">
      <c r="A80" s="239"/>
      <c r="C80" s="354"/>
      <c r="D80" s="354"/>
      <c r="E80" s="83"/>
      <c r="F80" s="83"/>
      <c r="G80" s="354"/>
      <c r="H80" s="83"/>
      <c r="I80" s="354"/>
      <c r="J80" s="84"/>
    </row>
    <row r="81" spans="1:11" x14ac:dyDescent="0.2">
      <c r="A81" s="239"/>
      <c r="C81" s="354"/>
      <c r="D81" s="354"/>
      <c r="E81" s="83"/>
      <c r="F81" s="83"/>
      <c r="G81" s="354"/>
      <c r="H81" s="83"/>
      <c r="I81" s="354"/>
      <c r="J81" s="84"/>
    </row>
    <row r="82" spans="1:11" x14ac:dyDescent="0.2">
      <c r="A82" s="239"/>
      <c r="C82" s="354"/>
      <c r="D82" s="354"/>
      <c r="E82" s="83"/>
      <c r="F82" s="83"/>
      <c r="G82" s="354"/>
      <c r="H82" s="83"/>
      <c r="I82" s="354"/>
      <c r="J82" s="84"/>
    </row>
    <row r="83" spans="1:11" x14ac:dyDescent="0.2">
      <c r="A83" s="239"/>
      <c r="C83" s="354"/>
      <c r="D83" s="354"/>
      <c r="E83" s="83"/>
      <c r="F83" s="83"/>
      <c r="G83" s="354"/>
      <c r="H83" s="83"/>
      <c r="I83" s="354"/>
      <c r="J83" s="84"/>
    </row>
    <row r="84" spans="1:11" s="93" customFormat="1" x14ac:dyDescent="0.2">
      <c r="A84" s="239"/>
      <c r="B84" s="82"/>
      <c r="C84" s="354"/>
      <c r="D84" s="354"/>
      <c r="E84" s="83"/>
      <c r="F84" s="83"/>
      <c r="G84" s="354"/>
      <c r="H84" s="83"/>
      <c r="I84" s="354"/>
      <c r="J84" s="84"/>
      <c r="K84" s="82"/>
    </row>
    <row r="85" spans="1:11" x14ac:dyDescent="0.2">
      <c r="A85" s="239"/>
      <c r="C85" s="354"/>
      <c r="D85" s="354"/>
      <c r="E85" s="83"/>
      <c r="F85" s="83"/>
      <c r="G85" s="354"/>
      <c r="H85" s="83"/>
      <c r="I85" s="354"/>
      <c r="J85" s="84"/>
    </row>
    <row r="86" spans="1:11" x14ac:dyDescent="0.2">
      <c r="A86" s="239"/>
      <c r="C86" s="354"/>
      <c r="D86" s="354"/>
      <c r="E86" s="83"/>
      <c r="F86" s="83"/>
      <c r="G86" s="354"/>
      <c r="H86" s="83"/>
      <c r="I86" s="354"/>
      <c r="J86" s="84"/>
    </row>
    <row r="87" spans="1:11" x14ac:dyDescent="0.2">
      <c r="A87" s="239"/>
      <c r="C87" s="354"/>
      <c r="D87" s="354"/>
      <c r="E87" s="83"/>
      <c r="F87" s="83"/>
      <c r="G87" s="354"/>
      <c r="H87" s="83"/>
      <c r="I87" s="354"/>
      <c r="J87" s="84"/>
    </row>
    <row r="88" spans="1:11" x14ac:dyDescent="0.2">
      <c r="A88" s="239"/>
      <c r="C88" s="354"/>
      <c r="D88" s="354"/>
      <c r="E88" s="83"/>
      <c r="F88" s="83"/>
      <c r="G88" s="354"/>
      <c r="H88" s="83"/>
      <c r="I88" s="354"/>
      <c r="J88" s="84"/>
    </row>
    <row r="89" spans="1:11" x14ac:dyDescent="0.2">
      <c r="A89" s="239"/>
      <c r="C89" s="354"/>
      <c r="D89" s="354"/>
      <c r="E89" s="83"/>
      <c r="F89" s="83"/>
      <c r="G89" s="354"/>
      <c r="H89" s="83"/>
      <c r="I89" s="354"/>
      <c r="J89" s="84"/>
    </row>
    <row r="90" spans="1:11" x14ac:dyDescent="0.2">
      <c r="A90" s="239"/>
      <c r="C90" s="354"/>
      <c r="D90" s="354"/>
      <c r="E90" s="83"/>
      <c r="F90" s="83"/>
      <c r="G90" s="354"/>
      <c r="H90" s="83"/>
      <c r="I90" s="354"/>
      <c r="J90" s="84"/>
    </row>
    <row r="91" spans="1:11" x14ac:dyDescent="0.2">
      <c r="A91" s="239"/>
      <c r="C91" s="354"/>
      <c r="D91" s="354"/>
      <c r="E91" s="83"/>
      <c r="F91" s="83"/>
      <c r="G91" s="354"/>
      <c r="H91" s="83"/>
      <c r="I91" s="354"/>
      <c r="J91" s="84"/>
    </row>
    <row r="92" spans="1:11" x14ac:dyDescent="0.2">
      <c r="A92" s="239"/>
      <c r="C92" s="354"/>
      <c r="D92" s="354"/>
      <c r="E92" s="83"/>
      <c r="F92" s="83"/>
      <c r="G92" s="354"/>
      <c r="H92" s="83"/>
      <c r="I92" s="354"/>
      <c r="J92" s="84"/>
    </row>
    <row r="93" spans="1:11" x14ac:dyDescent="0.2">
      <c r="A93" s="239"/>
      <c r="C93" s="354"/>
      <c r="D93" s="354"/>
      <c r="E93" s="83"/>
      <c r="F93" s="83"/>
      <c r="G93" s="354"/>
      <c r="H93" s="83"/>
      <c r="I93" s="354"/>
      <c r="J93" s="84"/>
    </row>
    <row r="94" spans="1:11" x14ac:dyDescent="0.2">
      <c r="A94" s="239"/>
      <c r="C94" s="354"/>
      <c r="D94" s="354"/>
      <c r="E94" s="83"/>
      <c r="F94" s="83"/>
      <c r="G94" s="354"/>
      <c r="H94" s="83"/>
      <c r="I94" s="354"/>
      <c r="J94" s="84"/>
    </row>
    <row r="95" spans="1:11" x14ac:dyDescent="0.2">
      <c r="A95" s="239"/>
      <c r="C95" s="354"/>
      <c r="D95" s="354"/>
      <c r="E95" s="83"/>
      <c r="F95" s="83"/>
      <c r="G95" s="354"/>
      <c r="H95" s="83"/>
      <c r="I95" s="354"/>
      <c r="J95" s="84"/>
    </row>
    <row r="96" spans="1:11" x14ac:dyDescent="0.2">
      <c r="A96" s="239"/>
      <c r="C96" s="354"/>
      <c r="D96" s="354"/>
      <c r="E96" s="83"/>
      <c r="F96" s="83"/>
      <c r="G96" s="354"/>
      <c r="H96" s="83"/>
      <c r="I96" s="354"/>
      <c r="J96" s="84"/>
    </row>
    <row r="97" spans="1:11" x14ac:dyDescent="0.2">
      <c r="A97" s="239"/>
      <c r="C97" s="354"/>
      <c r="D97" s="354"/>
      <c r="E97" s="83"/>
      <c r="F97" s="83"/>
      <c r="G97" s="354"/>
      <c r="H97" s="83"/>
      <c r="I97" s="354"/>
      <c r="J97" s="84"/>
    </row>
    <row r="98" spans="1:11" x14ac:dyDescent="0.2">
      <c r="A98" s="239"/>
      <c r="C98" s="354"/>
      <c r="D98" s="354"/>
      <c r="E98" s="83"/>
      <c r="F98" s="83"/>
      <c r="G98" s="354"/>
      <c r="H98" s="83"/>
      <c r="I98" s="354"/>
      <c r="J98" s="84"/>
    </row>
    <row r="99" spans="1:11" x14ac:dyDescent="0.2">
      <c r="A99" s="239"/>
      <c r="C99" s="354"/>
      <c r="D99" s="354"/>
      <c r="E99" s="83"/>
      <c r="F99" s="83"/>
      <c r="G99" s="354"/>
      <c r="H99" s="83"/>
      <c r="I99" s="354"/>
      <c r="J99" s="84"/>
    </row>
    <row r="100" spans="1:11" x14ac:dyDescent="0.2">
      <c r="A100" s="239"/>
      <c r="C100" s="354"/>
      <c r="D100" s="354"/>
      <c r="E100" s="83"/>
      <c r="F100" s="83"/>
      <c r="G100" s="354"/>
      <c r="H100" s="83"/>
      <c r="I100" s="354"/>
      <c r="J100" s="84"/>
    </row>
    <row r="101" spans="1:11" x14ac:dyDescent="0.2">
      <c r="A101" s="239"/>
      <c r="C101" s="354"/>
      <c r="D101" s="354"/>
      <c r="E101" s="83"/>
      <c r="F101" s="83"/>
      <c r="G101" s="354"/>
      <c r="H101" s="83"/>
      <c r="I101" s="354"/>
      <c r="J101" s="84"/>
    </row>
    <row r="102" spans="1:11" x14ac:dyDescent="0.2">
      <c r="A102" s="239"/>
      <c r="C102" s="354"/>
      <c r="D102" s="354"/>
      <c r="E102" s="83"/>
      <c r="F102" s="83"/>
      <c r="G102" s="354"/>
      <c r="H102" s="83"/>
      <c r="I102" s="354"/>
      <c r="J102" s="84"/>
    </row>
    <row r="103" spans="1:11" x14ac:dyDescent="0.2">
      <c r="A103" s="239"/>
      <c r="C103" s="354"/>
      <c r="D103" s="354"/>
      <c r="E103" s="83"/>
      <c r="F103" s="83"/>
      <c r="G103" s="354"/>
      <c r="H103" s="83"/>
      <c r="I103" s="354"/>
      <c r="J103" s="84"/>
    </row>
    <row r="104" spans="1:11" x14ac:dyDescent="0.2">
      <c r="A104" s="239"/>
      <c r="C104" s="354"/>
      <c r="D104" s="354"/>
      <c r="E104" s="83"/>
      <c r="F104" s="83"/>
      <c r="G104" s="354"/>
      <c r="H104" s="83"/>
      <c r="I104" s="354"/>
      <c r="J104" s="84"/>
    </row>
    <row r="105" spans="1:11" x14ac:dyDescent="0.2">
      <c r="A105" s="239"/>
      <c r="C105" s="354"/>
      <c r="D105" s="354"/>
      <c r="E105" s="94"/>
      <c r="F105" s="94"/>
      <c r="G105" s="354"/>
      <c r="H105" s="94"/>
      <c r="I105" s="354"/>
      <c r="J105" s="84"/>
    </row>
    <row r="106" spans="1:11" s="96" customFormat="1" x14ac:dyDescent="0.2">
      <c r="A106" s="239"/>
      <c r="B106" s="82"/>
      <c r="C106" s="354"/>
      <c r="D106" s="354"/>
      <c r="E106" s="83"/>
      <c r="F106" s="83"/>
      <c r="G106" s="354"/>
      <c r="H106" s="83"/>
      <c r="I106" s="354"/>
      <c r="J106" s="84"/>
      <c r="K106" s="95"/>
    </row>
    <row r="107" spans="1:11" s="98" customFormat="1" x14ac:dyDescent="0.2">
      <c r="A107" s="239"/>
      <c r="B107" s="82"/>
      <c r="C107" s="354"/>
      <c r="D107" s="354"/>
      <c r="E107" s="83"/>
      <c r="F107" s="83"/>
      <c r="G107" s="354"/>
      <c r="H107" s="83"/>
      <c r="I107" s="354"/>
      <c r="J107" s="84"/>
      <c r="K107" s="97"/>
    </row>
    <row r="108" spans="1:11" s="96" customFormat="1" x14ac:dyDescent="0.2">
      <c r="A108" s="239"/>
      <c r="B108" s="82"/>
      <c r="C108" s="354"/>
      <c r="D108" s="354"/>
      <c r="E108" s="83"/>
      <c r="F108" s="83"/>
      <c r="G108" s="354"/>
      <c r="H108" s="83"/>
      <c r="I108" s="354"/>
      <c r="J108" s="84"/>
      <c r="K108" s="95"/>
    </row>
    <row r="109" spans="1:11" s="96" customFormat="1" x14ac:dyDescent="0.2">
      <c r="A109" s="239"/>
      <c r="B109" s="82"/>
      <c r="C109" s="354"/>
      <c r="D109" s="354"/>
      <c r="E109" s="83"/>
      <c r="F109" s="83"/>
      <c r="G109" s="354"/>
      <c r="H109" s="83"/>
      <c r="I109" s="354"/>
      <c r="J109" s="84"/>
      <c r="K109" s="95"/>
    </row>
    <row r="110" spans="1:11" x14ac:dyDescent="0.2">
      <c r="A110" s="239"/>
      <c r="C110" s="354"/>
      <c r="D110" s="354"/>
      <c r="E110" s="83"/>
      <c r="F110" s="83"/>
      <c r="G110" s="354"/>
      <c r="H110" s="83"/>
      <c r="I110" s="354"/>
      <c r="J110" s="84"/>
    </row>
    <row r="111" spans="1:11" x14ac:dyDescent="0.2">
      <c r="A111" s="239"/>
      <c r="C111" s="354"/>
      <c r="D111" s="354"/>
      <c r="E111" s="83"/>
      <c r="F111" s="83"/>
      <c r="G111" s="354"/>
      <c r="H111" s="83"/>
      <c r="I111" s="354"/>
      <c r="J111" s="84"/>
    </row>
    <row r="112" spans="1:11" x14ac:dyDescent="0.2">
      <c r="A112" s="239"/>
      <c r="C112" s="354"/>
      <c r="D112" s="354"/>
      <c r="E112" s="83"/>
      <c r="F112" s="83"/>
      <c r="G112" s="354"/>
      <c r="H112" s="83"/>
      <c r="I112" s="354"/>
      <c r="J112" s="84"/>
    </row>
    <row r="113" spans="1:10" x14ac:dyDescent="0.2">
      <c r="A113" s="239"/>
      <c r="C113" s="354"/>
      <c r="D113" s="354"/>
      <c r="E113" s="83"/>
      <c r="F113" s="83"/>
      <c r="G113" s="354"/>
      <c r="H113" s="83"/>
      <c r="I113" s="354"/>
      <c r="J113" s="84"/>
    </row>
    <row r="114" spans="1:10" x14ac:dyDescent="0.2">
      <c r="A114" s="239"/>
      <c r="C114" s="354"/>
      <c r="D114" s="354"/>
      <c r="E114" s="83"/>
      <c r="F114" s="83"/>
      <c r="G114" s="354"/>
      <c r="H114" s="83"/>
      <c r="I114" s="354"/>
      <c r="J114" s="84"/>
    </row>
    <row r="115" spans="1:10" x14ac:dyDescent="0.2">
      <c r="A115" s="239"/>
      <c r="C115" s="354"/>
      <c r="D115" s="354"/>
      <c r="E115" s="83"/>
      <c r="F115" s="83"/>
      <c r="G115" s="354"/>
      <c r="H115" s="83"/>
      <c r="I115" s="354"/>
      <c r="J115" s="84"/>
    </row>
    <row r="116" spans="1:10" x14ac:dyDescent="0.2">
      <c r="A116" s="239"/>
      <c r="C116" s="354"/>
      <c r="D116" s="354"/>
      <c r="E116" s="83"/>
      <c r="F116" s="83"/>
      <c r="G116" s="354"/>
      <c r="H116" s="83"/>
      <c r="I116" s="354"/>
      <c r="J116" s="84"/>
    </row>
    <row r="117" spans="1:10" x14ac:dyDescent="0.2">
      <c r="A117" s="239"/>
      <c r="C117" s="354"/>
      <c r="D117" s="354"/>
      <c r="E117" s="83"/>
      <c r="F117" s="83"/>
      <c r="G117" s="354"/>
      <c r="H117" s="83"/>
      <c r="I117" s="354"/>
      <c r="J117" s="84"/>
    </row>
    <row r="118" spans="1:10" x14ac:dyDescent="0.2">
      <c r="A118" s="239"/>
      <c r="C118" s="354"/>
      <c r="D118" s="354"/>
      <c r="E118" s="83"/>
      <c r="F118" s="83"/>
      <c r="G118" s="354"/>
      <c r="H118" s="83"/>
      <c r="I118" s="354"/>
      <c r="J118" s="84"/>
    </row>
    <row r="119" spans="1:10" x14ac:dyDescent="0.2">
      <c r="A119" s="239"/>
      <c r="C119" s="354"/>
      <c r="D119" s="354"/>
      <c r="E119" s="83"/>
      <c r="F119" s="83"/>
      <c r="G119" s="354"/>
      <c r="H119" s="83"/>
      <c r="I119" s="354"/>
      <c r="J119" s="84"/>
    </row>
    <row r="120" spans="1:10" x14ac:dyDescent="0.2">
      <c r="A120" s="239"/>
      <c r="C120" s="354"/>
      <c r="D120" s="354"/>
      <c r="E120" s="83"/>
      <c r="F120" s="83"/>
      <c r="G120" s="354"/>
      <c r="H120" s="83"/>
      <c r="I120" s="354"/>
      <c r="J120" s="84"/>
    </row>
    <row r="121" spans="1:10" x14ac:dyDescent="0.2">
      <c r="A121" s="239"/>
      <c r="C121" s="354"/>
      <c r="D121" s="354"/>
      <c r="E121" s="83"/>
      <c r="F121" s="83"/>
      <c r="G121" s="354"/>
      <c r="H121" s="83"/>
      <c r="I121" s="354"/>
      <c r="J121" s="84"/>
    </row>
    <row r="122" spans="1:10" x14ac:dyDescent="0.2">
      <c r="A122" s="239"/>
      <c r="C122" s="354"/>
      <c r="D122" s="354"/>
      <c r="E122" s="83"/>
      <c r="F122" s="83"/>
      <c r="G122" s="354"/>
      <c r="H122" s="83"/>
      <c r="I122" s="354"/>
      <c r="J122" s="84"/>
    </row>
    <row r="123" spans="1:10" x14ac:dyDescent="0.2">
      <c r="A123" s="239"/>
      <c r="C123" s="354"/>
      <c r="D123" s="354"/>
      <c r="E123" s="83"/>
      <c r="F123" s="83"/>
      <c r="G123" s="354"/>
      <c r="H123" s="83"/>
      <c r="I123" s="354"/>
      <c r="J123" s="84"/>
    </row>
    <row r="124" spans="1:10" x14ac:dyDescent="0.2">
      <c r="A124" s="239"/>
      <c r="C124" s="354"/>
      <c r="D124" s="354"/>
      <c r="E124" s="83"/>
      <c r="F124" s="83"/>
      <c r="G124" s="354"/>
      <c r="H124" s="83"/>
      <c r="I124" s="354"/>
      <c r="J124" s="84"/>
    </row>
    <row r="125" spans="1:10" x14ac:dyDescent="0.2">
      <c r="A125" s="239"/>
      <c r="C125" s="354"/>
      <c r="D125" s="354"/>
      <c r="E125" s="83"/>
      <c r="F125" s="83"/>
      <c r="G125" s="354"/>
      <c r="H125" s="83"/>
      <c r="I125" s="354"/>
      <c r="J125" s="84"/>
    </row>
    <row r="126" spans="1:10" x14ac:dyDescent="0.2">
      <c r="A126" s="239"/>
      <c r="C126" s="354"/>
      <c r="D126" s="354"/>
      <c r="E126" s="83"/>
      <c r="F126" s="83"/>
      <c r="G126" s="354"/>
      <c r="H126" s="83"/>
      <c r="I126" s="354"/>
      <c r="J126" s="84"/>
    </row>
    <row r="127" spans="1:10" x14ac:dyDescent="0.2">
      <c r="A127" s="239"/>
      <c r="C127" s="354"/>
      <c r="D127" s="354"/>
      <c r="E127" s="83"/>
      <c r="F127" s="83"/>
      <c r="G127" s="354"/>
      <c r="H127" s="83"/>
      <c r="I127" s="354"/>
      <c r="J127" s="84"/>
    </row>
    <row r="128" spans="1:10" x14ac:dyDescent="0.2">
      <c r="A128" s="239"/>
      <c r="C128" s="354"/>
      <c r="D128" s="354"/>
      <c r="E128" s="83"/>
      <c r="F128" s="83"/>
      <c r="G128" s="354"/>
      <c r="H128" s="83"/>
      <c r="I128" s="354"/>
      <c r="J128" s="84"/>
    </row>
    <row r="129" spans="1:10" x14ac:dyDescent="0.2">
      <c r="A129" s="239"/>
      <c r="C129" s="354"/>
      <c r="D129" s="354"/>
      <c r="E129" s="83"/>
      <c r="F129" s="83"/>
      <c r="G129" s="354"/>
      <c r="H129" s="83"/>
      <c r="I129" s="354"/>
      <c r="J129" s="84"/>
    </row>
    <row r="130" spans="1:10" x14ac:dyDescent="0.2">
      <c r="A130" s="239"/>
      <c r="C130" s="354"/>
      <c r="D130" s="354"/>
      <c r="E130" s="83"/>
      <c r="F130" s="83"/>
      <c r="G130" s="354"/>
      <c r="H130" s="83"/>
      <c r="I130" s="354"/>
      <c r="J130" s="84"/>
    </row>
    <row r="131" spans="1:10" x14ac:dyDescent="0.2">
      <c r="A131" s="239"/>
      <c r="C131" s="354"/>
      <c r="D131" s="354"/>
      <c r="E131" s="83"/>
      <c r="F131" s="83"/>
      <c r="G131" s="354"/>
      <c r="H131" s="83"/>
      <c r="I131" s="354"/>
      <c r="J131" s="84"/>
    </row>
    <row r="132" spans="1:10" x14ac:dyDescent="0.2">
      <c r="A132" s="239"/>
      <c r="C132" s="354"/>
      <c r="D132" s="354"/>
      <c r="E132" s="83"/>
      <c r="F132" s="83"/>
      <c r="G132" s="354"/>
      <c r="H132" s="83"/>
      <c r="I132" s="354"/>
      <c r="J132" s="84"/>
    </row>
    <row r="133" spans="1:10" x14ac:dyDescent="0.2">
      <c r="A133" s="239"/>
      <c r="C133" s="354"/>
      <c r="D133" s="354"/>
      <c r="E133" s="83"/>
      <c r="F133" s="83"/>
      <c r="G133" s="354"/>
      <c r="H133" s="83"/>
      <c r="I133" s="354"/>
      <c r="J133" s="84"/>
    </row>
    <row r="134" spans="1:10" x14ac:dyDescent="0.2">
      <c r="A134" s="239"/>
      <c r="C134" s="354"/>
      <c r="D134" s="354"/>
      <c r="E134" s="83"/>
      <c r="F134" s="83"/>
      <c r="G134" s="354"/>
      <c r="H134" s="83"/>
      <c r="I134" s="354"/>
      <c r="J134" s="84"/>
    </row>
    <row r="135" spans="1:10" x14ac:dyDescent="0.2">
      <c r="A135" s="239"/>
      <c r="C135" s="354"/>
      <c r="D135" s="354"/>
      <c r="E135" s="83"/>
      <c r="F135" s="83"/>
      <c r="G135" s="354"/>
      <c r="H135" s="83"/>
      <c r="I135" s="354"/>
      <c r="J135" s="84"/>
    </row>
    <row r="136" spans="1:10" x14ac:dyDescent="0.2">
      <c r="A136" s="239"/>
      <c r="C136" s="354"/>
      <c r="D136" s="354"/>
      <c r="E136" s="83"/>
      <c r="F136" s="83"/>
      <c r="G136" s="354"/>
      <c r="H136" s="83"/>
      <c r="I136" s="354"/>
      <c r="J136" s="84"/>
    </row>
    <row r="137" spans="1:10" x14ac:dyDescent="0.2">
      <c r="A137" s="239"/>
      <c r="C137" s="354"/>
      <c r="D137" s="354"/>
      <c r="E137" s="83"/>
      <c r="F137" s="83"/>
      <c r="G137" s="354"/>
      <c r="H137" s="83"/>
      <c r="I137" s="354"/>
      <c r="J137" s="84"/>
    </row>
    <row r="138" spans="1:10" x14ac:dyDescent="0.2">
      <c r="A138" s="239"/>
      <c r="C138" s="354"/>
      <c r="D138" s="354"/>
      <c r="E138" s="83"/>
      <c r="F138" s="83"/>
      <c r="G138" s="354"/>
      <c r="H138" s="83"/>
      <c r="I138" s="354"/>
      <c r="J138" s="84"/>
    </row>
    <row r="139" spans="1:10" x14ac:dyDescent="0.2">
      <c r="A139" s="239"/>
      <c r="C139" s="354"/>
      <c r="D139" s="354"/>
      <c r="E139" s="83"/>
      <c r="F139" s="83"/>
      <c r="G139" s="354"/>
      <c r="H139" s="83"/>
      <c r="I139" s="354"/>
      <c r="J139" s="84"/>
    </row>
    <row r="140" spans="1:10" x14ac:dyDescent="0.2">
      <c r="A140" s="239"/>
      <c r="C140" s="354"/>
      <c r="D140" s="354"/>
      <c r="E140" s="83"/>
      <c r="F140" s="83"/>
      <c r="G140" s="354"/>
      <c r="H140" s="83"/>
      <c r="I140" s="354"/>
      <c r="J140" s="84"/>
    </row>
    <row r="141" spans="1:10" x14ac:dyDescent="0.2">
      <c r="A141" s="239"/>
      <c r="C141" s="354"/>
      <c r="D141" s="354"/>
      <c r="E141" s="83"/>
      <c r="F141" s="83"/>
      <c r="G141" s="354"/>
      <c r="H141" s="83"/>
      <c r="I141" s="354"/>
      <c r="J141" s="84"/>
    </row>
    <row r="142" spans="1:10" x14ac:dyDescent="0.2">
      <c r="A142" s="239"/>
      <c r="C142" s="354"/>
      <c r="D142" s="354"/>
      <c r="E142" s="83"/>
      <c r="F142" s="83"/>
      <c r="G142" s="354"/>
      <c r="H142" s="83"/>
      <c r="I142" s="354"/>
      <c r="J142" s="84"/>
    </row>
    <row r="143" spans="1:10" x14ac:dyDescent="0.2">
      <c r="A143" s="239"/>
      <c r="C143" s="354"/>
      <c r="D143" s="354"/>
      <c r="E143" s="83"/>
      <c r="F143" s="83"/>
      <c r="G143" s="354"/>
      <c r="H143" s="83"/>
      <c r="I143" s="354"/>
      <c r="J143" s="84"/>
    </row>
    <row r="144" spans="1:10" x14ac:dyDescent="0.2">
      <c r="A144" s="239"/>
      <c r="C144" s="354"/>
      <c r="D144" s="354"/>
      <c r="E144" s="83"/>
      <c r="F144" s="83"/>
      <c r="G144" s="354"/>
      <c r="H144" s="83"/>
      <c r="I144" s="354"/>
      <c r="J144" s="84"/>
    </row>
    <row r="145" spans="1:10" x14ac:dyDescent="0.2">
      <c r="A145" s="239"/>
      <c r="C145" s="354"/>
      <c r="D145" s="354"/>
      <c r="E145" s="83"/>
      <c r="F145" s="83"/>
      <c r="G145" s="354"/>
      <c r="H145" s="83"/>
      <c r="I145" s="354"/>
      <c r="J145" s="84"/>
    </row>
    <row r="146" spans="1:10" x14ac:dyDescent="0.2">
      <c r="A146" s="239"/>
      <c r="C146" s="354"/>
      <c r="D146" s="354"/>
      <c r="E146" s="83"/>
      <c r="F146" s="83"/>
      <c r="G146" s="354"/>
      <c r="H146" s="83"/>
      <c r="I146" s="354"/>
      <c r="J146" s="84"/>
    </row>
    <row r="147" spans="1:10" x14ac:dyDescent="0.2">
      <c r="A147" s="239"/>
      <c r="C147" s="354"/>
      <c r="D147" s="354"/>
      <c r="E147" s="83"/>
      <c r="F147" s="83"/>
      <c r="G147" s="354"/>
      <c r="H147" s="83"/>
      <c r="I147" s="354"/>
      <c r="J147" s="84"/>
    </row>
    <row r="148" spans="1:10" x14ac:dyDescent="0.2">
      <c r="A148" s="239"/>
      <c r="C148" s="354"/>
      <c r="D148" s="354"/>
      <c r="E148" s="91"/>
      <c r="F148" s="91"/>
      <c r="G148" s="354"/>
      <c r="H148" s="91"/>
      <c r="I148" s="354"/>
      <c r="J148" s="84"/>
    </row>
    <row r="149" spans="1:10" x14ac:dyDescent="0.2">
      <c r="A149" s="239"/>
      <c r="C149" s="354"/>
      <c r="D149" s="354"/>
      <c r="E149" s="91"/>
      <c r="F149" s="91"/>
      <c r="G149" s="354"/>
      <c r="H149" s="91"/>
      <c r="I149" s="354"/>
      <c r="J149" s="84"/>
    </row>
    <row r="150" spans="1:10" x14ac:dyDescent="0.2">
      <c r="A150" s="239"/>
      <c r="C150" s="354"/>
      <c r="D150" s="354"/>
      <c r="E150" s="83"/>
      <c r="F150" s="83"/>
      <c r="G150" s="354"/>
      <c r="H150" s="83"/>
      <c r="I150" s="354"/>
      <c r="J150" s="84"/>
    </row>
    <row r="151" spans="1:10" x14ac:dyDescent="0.2">
      <c r="A151" s="239"/>
      <c r="C151" s="354"/>
      <c r="D151" s="354"/>
      <c r="E151" s="83"/>
      <c r="F151" s="83"/>
      <c r="G151" s="354"/>
      <c r="H151" s="83"/>
      <c r="I151" s="354"/>
      <c r="J151" s="84"/>
    </row>
    <row r="152" spans="1:10" x14ac:dyDescent="0.2">
      <c r="A152" s="239"/>
      <c r="C152" s="354"/>
      <c r="D152" s="354"/>
      <c r="E152" s="83"/>
      <c r="F152" s="83"/>
      <c r="G152" s="354"/>
      <c r="H152" s="83"/>
      <c r="I152" s="354"/>
      <c r="J152" s="84"/>
    </row>
    <row r="153" spans="1:10" x14ac:dyDescent="0.2">
      <c r="A153" s="239"/>
      <c r="C153" s="354"/>
      <c r="D153" s="354"/>
      <c r="E153" s="83"/>
      <c r="F153" s="83"/>
      <c r="G153" s="354"/>
      <c r="H153" s="83"/>
      <c r="I153" s="354"/>
      <c r="J153" s="84"/>
    </row>
    <row r="154" spans="1:10" x14ac:dyDescent="0.2">
      <c r="A154" s="239"/>
      <c r="C154" s="354"/>
      <c r="D154" s="354"/>
      <c r="E154" s="83"/>
      <c r="F154" s="83"/>
      <c r="G154" s="354"/>
      <c r="H154" s="83"/>
      <c r="I154" s="354"/>
      <c r="J154" s="84"/>
    </row>
    <row r="155" spans="1:10" x14ac:dyDescent="0.2">
      <c r="A155" s="239"/>
      <c r="C155" s="354"/>
      <c r="D155" s="354"/>
      <c r="E155" s="83"/>
      <c r="F155" s="83"/>
      <c r="G155" s="354"/>
      <c r="H155" s="83"/>
      <c r="I155" s="354"/>
      <c r="J155" s="84"/>
    </row>
    <row r="156" spans="1:10" x14ac:dyDescent="0.2">
      <c r="A156" s="239"/>
      <c r="C156" s="354"/>
      <c r="D156" s="354"/>
      <c r="E156" s="83"/>
      <c r="F156" s="83"/>
      <c r="G156" s="354"/>
      <c r="H156" s="83"/>
      <c r="I156" s="354"/>
      <c r="J156" s="84"/>
    </row>
    <row r="157" spans="1:10" x14ac:dyDescent="0.2">
      <c r="A157" s="239"/>
      <c r="C157" s="354"/>
      <c r="D157" s="354"/>
      <c r="E157" s="83"/>
      <c r="F157" s="83"/>
      <c r="G157" s="354"/>
      <c r="H157" s="83"/>
      <c r="I157" s="354"/>
      <c r="J157" s="84"/>
    </row>
    <row r="158" spans="1:10" x14ac:dyDescent="0.2">
      <c r="A158" s="239"/>
      <c r="C158" s="354"/>
      <c r="D158" s="354"/>
      <c r="E158" s="83"/>
      <c r="F158" s="83"/>
      <c r="G158" s="354"/>
      <c r="H158" s="83"/>
      <c r="I158" s="354"/>
      <c r="J158" s="84"/>
    </row>
    <row r="159" spans="1:10" x14ac:dyDescent="0.2">
      <c r="A159" s="239"/>
      <c r="C159" s="354"/>
      <c r="D159" s="354"/>
      <c r="E159" s="83"/>
      <c r="F159" s="83"/>
      <c r="G159" s="354"/>
      <c r="H159" s="83"/>
      <c r="I159" s="354"/>
      <c r="J159" s="84"/>
    </row>
    <row r="160" spans="1:10" x14ac:dyDescent="0.2">
      <c r="A160" s="239"/>
      <c r="C160" s="354"/>
      <c r="D160" s="354"/>
      <c r="E160" s="83"/>
      <c r="F160" s="83"/>
      <c r="G160" s="354"/>
      <c r="H160" s="83"/>
      <c r="I160" s="354"/>
      <c r="J160" s="84"/>
    </row>
    <row r="161" spans="1:10" x14ac:dyDescent="0.2">
      <c r="A161" s="239"/>
      <c r="C161" s="354"/>
      <c r="D161" s="354"/>
      <c r="E161" s="83"/>
      <c r="F161" s="83"/>
      <c r="G161" s="354"/>
      <c r="H161" s="83"/>
      <c r="I161" s="354"/>
      <c r="J161" s="84"/>
    </row>
    <row r="162" spans="1:10" x14ac:dyDescent="0.2">
      <c r="A162" s="239"/>
      <c r="C162" s="354"/>
      <c r="D162" s="354"/>
      <c r="E162" s="83"/>
      <c r="F162" s="83"/>
      <c r="G162" s="354"/>
      <c r="H162" s="83"/>
      <c r="I162" s="354"/>
      <c r="J162" s="84"/>
    </row>
    <row r="163" spans="1:10" x14ac:dyDescent="0.2">
      <c r="A163" s="239"/>
      <c r="C163" s="354"/>
      <c r="D163" s="354"/>
      <c r="E163" s="83"/>
      <c r="F163" s="83"/>
      <c r="G163" s="354"/>
      <c r="H163" s="83"/>
      <c r="I163" s="354"/>
      <c r="J163" s="84"/>
    </row>
    <row r="164" spans="1:10" x14ac:dyDescent="0.2">
      <c r="A164" s="239"/>
      <c r="C164" s="354"/>
      <c r="D164" s="354"/>
      <c r="E164" s="83"/>
      <c r="F164" s="83"/>
      <c r="G164" s="354"/>
      <c r="H164" s="83"/>
      <c r="I164" s="354"/>
      <c r="J164" s="84"/>
    </row>
    <row r="165" spans="1:10" x14ac:dyDescent="0.2">
      <c r="A165" s="239"/>
      <c r="C165" s="354"/>
      <c r="D165" s="354"/>
      <c r="E165" s="83"/>
      <c r="F165" s="83"/>
      <c r="G165" s="354"/>
      <c r="H165" s="83"/>
      <c r="I165" s="354"/>
      <c r="J165" s="84"/>
    </row>
    <row r="166" spans="1:10" x14ac:dyDescent="0.2">
      <c r="A166" s="239"/>
      <c r="C166" s="354"/>
      <c r="D166" s="354"/>
      <c r="E166" s="83"/>
      <c r="F166" s="83"/>
      <c r="G166" s="354"/>
      <c r="H166" s="83"/>
      <c r="I166" s="354"/>
      <c r="J166" s="84"/>
    </row>
    <row r="167" spans="1:10" x14ac:dyDescent="0.2">
      <c r="A167" s="239"/>
      <c r="C167" s="354"/>
      <c r="D167" s="354"/>
      <c r="E167" s="83"/>
      <c r="F167" s="83"/>
      <c r="G167" s="354"/>
      <c r="H167" s="83"/>
      <c r="I167" s="354"/>
      <c r="J167" s="84"/>
    </row>
    <row r="168" spans="1:10" x14ac:dyDescent="0.2">
      <c r="A168" s="239"/>
      <c r="C168" s="354"/>
      <c r="D168" s="354"/>
      <c r="E168" s="83"/>
      <c r="F168" s="83"/>
      <c r="G168" s="354"/>
      <c r="H168" s="83"/>
      <c r="I168" s="354"/>
      <c r="J168" s="84"/>
    </row>
    <row r="169" spans="1:10" x14ac:dyDescent="0.2">
      <c r="A169" s="239"/>
      <c r="C169" s="354"/>
      <c r="D169" s="354"/>
      <c r="E169" s="83"/>
      <c r="F169" s="83"/>
      <c r="G169" s="354"/>
      <c r="H169" s="83"/>
      <c r="I169" s="354"/>
      <c r="J169" s="84"/>
    </row>
    <row r="170" spans="1:10" x14ac:dyDescent="0.2">
      <c r="A170" s="239"/>
      <c r="C170" s="354"/>
      <c r="D170" s="354"/>
      <c r="E170" s="83"/>
      <c r="F170" s="83"/>
      <c r="G170" s="354"/>
      <c r="H170" s="83"/>
      <c r="I170" s="354"/>
      <c r="J170" s="84"/>
    </row>
    <row r="171" spans="1:10" x14ac:dyDescent="0.2">
      <c r="A171" s="239"/>
      <c r="C171" s="354"/>
      <c r="D171" s="354"/>
      <c r="E171" s="83"/>
      <c r="F171" s="83"/>
      <c r="G171" s="354"/>
      <c r="H171" s="83"/>
      <c r="I171" s="354"/>
      <c r="J171" s="84"/>
    </row>
    <row r="172" spans="1:10" x14ac:dyDescent="0.2">
      <c r="A172" s="239"/>
      <c r="C172" s="354"/>
      <c r="D172" s="354"/>
      <c r="E172" s="83"/>
      <c r="F172" s="83"/>
      <c r="G172" s="354"/>
      <c r="H172" s="83"/>
      <c r="I172" s="354"/>
      <c r="J172" s="84"/>
    </row>
    <row r="173" spans="1:10" x14ac:dyDescent="0.2">
      <c r="A173" s="239"/>
      <c r="C173" s="354"/>
      <c r="D173" s="354"/>
      <c r="E173" s="83"/>
      <c r="F173" s="83"/>
      <c r="G173" s="354"/>
      <c r="H173" s="83"/>
      <c r="I173" s="354"/>
      <c r="J173" s="84"/>
    </row>
    <row r="174" spans="1:10" x14ac:dyDescent="0.2">
      <c r="A174" s="239"/>
      <c r="C174" s="354"/>
      <c r="D174" s="354"/>
      <c r="E174" s="83"/>
      <c r="F174" s="83"/>
      <c r="G174" s="354"/>
      <c r="H174" s="83"/>
      <c r="I174" s="354"/>
      <c r="J174" s="84"/>
    </row>
    <row r="175" spans="1:10" x14ac:dyDescent="0.2">
      <c r="A175" s="239"/>
      <c r="C175" s="354"/>
      <c r="D175" s="354"/>
      <c r="E175" s="83"/>
      <c r="F175" s="83"/>
      <c r="G175" s="354"/>
      <c r="H175" s="83"/>
      <c r="I175" s="354"/>
      <c r="J175" s="84"/>
    </row>
    <row r="176" spans="1:10" x14ac:dyDescent="0.2">
      <c r="A176" s="239"/>
      <c r="C176" s="354"/>
      <c r="D176" s="354"/>
      <c r="E176" s="83"/>
      <c r="F176" s="83"/>
      <c r="G176" s="354"/>
      <c r="H176" s="83"/>
      <c r="I176" s="354"/>
      <c r="J176" s="84"/>
    </row>
    <row r="177" spans="1:10" x14ac:dyDescent="0.2">
      <c r="A177" s="239"/>
      <c r="C177" s="354"/>
      <c r="D177" s="354"/>
      <c r="E177" s="83"/>
      <c r="F177" s="83"/>
      <c r="G177" s="354"/>
      <c r="H177" s="83"/>
      <c r="I177" s="354"/>
      <c r="J177" s="84"/>
    </row>
    <row r="178" spans="1:10" x14ac:dyDescent="0.2">
      <c r="A178" s="239"/>
      <c r="C178" s="354"/>
      <c r="D178" s="354"/>
      <c r="E178" s="83"/>
      <c r="F178" s="83"/>
      <c r="G178" s="354"/>
      <c r="H178" s="83"/>
      <c r="I178" s="354"/>
      <c r="J178" s="84"/>
    </row>
    <row r="179" spans="1:10" x14ac:dyDescent="0.2">
      <c r="A179" s="239"/>
      <c r="C179" s="354"/>
      <c r="D179" s="354"/>
      <c r="E179" s="83"/>
      <c r="F179" s="83"/>
      <c r="G179" s="354"/>
      <c r="H179" s="83"/>
      <c r="I179" s="354"/>
      <c r="J179" s="84"/>
    </row>
    <row r="180" spans="1:10" x14ac:dyDescent="0.2">
      <c r="A180" s="239"/>
      <c r="C180" s="354"/>
      <c r="D180" s="354"/>
      <c r="E180" s="83"/>
      <c r="F180" s="83"/>
      <c r="G180" s="354"/>
      <c r="H180" s="83"/>
      <c r="I180" s="354"/>
      <c r="J180" s="84"/>
    </row>
    <row r="181" spans="1:10" x14ac:dyDescent="0.2">
      <c r="A181" s="239"/>
      <c r="C181" s="354"/>
      <c r="D181" s="354"/>
      <c r="E181" s="83"/>
      <c r="F181" s="83"/>
      <c r="G181" s="354"/>
      <c r="H181" s="83"/>
      <c r="I181" s="354"/>
      <c r="J181" s="84"/>
    </row>
    <row r="182" spans="1:10" x14ac:dyDescent="0.2">
      <c r="A182" s="239"/>
      <c r="C182" s="354"/>
      <c r="D182" s="354"/>
      <c r="E182" s="83"/>
      <c r="F182" s="83"/>
      <c r="G182" s="354"/>
      <c r="H182" s="83"/>
      <c r="I182" s="354"/>
      <c r="J182" s="84"/>
    </row>
    <row r="183" spans="1:10" x14ac:dyDescent="0.2">
      <c r="A183" s="239"/>
      <c r="C183" s="354"/>
      <c r="D183" s="354"/>
      <c r="E183" s="83"/>
      <c r="F183" s="83"/>
      <c r="G183" s="354"/>
      <c r="H183" s="83"/>
      <c r="I183" s="354"/>
      <c r="J183" s="84"/>
    </row>
    <row r="184" spans="1:10" x14ac:dyDescent="0.2">
      <c r="A184" s="239"/>
      <c r="C184" s="354"/>
      <c r="D184" s="354"/>
      <c r="E184" s="83"/>
      <c r="F184" s="83"/>
      <c r="G184" s="354"/>
      <c r="H184" s="83"/>
      <c r="I184" s="354"/>
      <c r="J184" s="84"/>
    </row>
    <row r="185" spans="1:10" x14ac:dyDescent="0.2">
      <c r="A185" s="239"/>
      <c r="C185" s="354"/>
      <c r="D185" s="354"/>
      <c r="E185" s="83"/>
      <c r="F185" s="83"/>
      <c r="G185" s="354"/>
      <c r="H185" s="83"/>
      <c r="I185" s="354"/>
      <c r="J185" s="84"/>
    </row>
    <row r="186" spans="1:10" x14ac:dyDescent="0.2">
      <c r="A186" s="239"/>
      <c r="C186" s="354"/>
      <c r="D186" s="354"/>
      <c r="E186" s="83"/>
      <c r="F186" s="83"/>
      <c r="G186" s="354"/>
      <c r="H186" s="83"/>
      <c r="I186" s="354"/>
      <c r="J186" s="84"/>
    </row>
    <row r="187" spans="1:10" x14ac:dyDescent="0.2">
      <c r="A187" s="239"/>
      <c r="C187" s="354"/>
      <c r="D187" s="354"/>
      <c r="E187" s="83"/>
      <c r="F187" s="83"/>
      <c r="G187" s="354"/>
      <c r="H187" s="83"/>
      <c r="I187" s="354"/>
      <c r="J187" s="84"/>
    </row>
    <row r="188" spans="1:10" x14ac:dyDescent="0.2">
      <c r="A188" s="239"/>
      <c r="C188" s="354"/>
      <c r="D188" s="354"/>
      <c r="E188" s="83"/>
      <c r="F188" s="83"/>
      <c r="G188" s="354"/>
      <c r="H188" s="83"/>
      <c r="I188" s="354"/>
      <c r="J188" s="84"/>
    </row>
    <row r="189" spans="1:10" x14ac:dyDescent="0.2">
      <c r="A189" s="239"/>
      <c r="C189" s="354"/>
      <c r="D189" s="354"/>
      <c r="E189" s="83"/>
      <c r="F189" s="83"/>
      <c r="G189" s="354"/>
      <c r="H189" s="83"/>
      <c r="I189" s="354"/>
      <c r="J189" s="84"/>
    </row>
    <row r="190" spans="1:10" x14ac:dyDescent="0.2">
      <c r="A190" s="239"/>
      <c r="C190" s="354"/>
      <c r="D190" s="354"/>
      <c r="E190" s="83"/>
      <c r="F190" s="83"/>
      <c r="G190" s="354"/>
      <c r="H190" s="83"/>
      <c r="I190" s="354"/>
      <c r="J190" s="84"/>
    </row>
    <row r="191" spans="1:10" x14ac:dyDescent="0.2">
      <c r="A191" s="239"/>
      <c r="C191" s="354"/>
      <c r="D191" s="354"/>
      <c r="E191" s="83"/>
      <c r="F191" s="83"/>
      <c r="G191" s="354"/>
      <c r="H191" s="83"/>
      <c r="I191" s="354"/>
      <c r="J191" s="84"/>
    </row>
    <row r="192" spans="1:10" x14ac:dyDescent="0.2">
      <c r="A192" s="239"/>
      <c r="C192" s="354"/>
      <c r="D192" s="354"/>
      <c r="E192" s="83"/>
      <c r="F192" s="83"/>
      <c r="G192" s="354"/>
      <c r="H192" s="83"/>
      <c r="I192" s="354"/>
      <c r="J192" s="84"/>
    </row>
    <row r="193" spans="1:10" x14ac:dyDescent="0.2">
      <c r="A193" s="239"/>
      <c r="C193" s="354"/>
      <c r="D193" s="354"/>
      <c r="E193" s="83"/>
      <c r="F193" s="83"/>
      <c r="G193" s="354"/>
      <c r="H193" s="83"/>
      <c r="I193" s="354"/>
      <c r="J193" s="84"/>
    </row>
    <row r="194" spans="1:10" x14ac:dyDescent="0.2">
      <c r="A194" s="239"/>
      <c r="C194" s="354"/>
      <c r="D194" s="354"/>
      <c r="E194" s="83"/>
      <c r="F194" s="83"/>
      <c r="G194" s="354"/>
      <c r="H194" s="83"/>
      <c r="I194" s="354"/>
      <c r="J194" s="84"/>
    </row>
    <row r="195" spans="1:10" x14ac:dyDescent="0.2">
      <c r="A195" s="239"/>
      <c r="C195" s="354"/>
      <c r="D195" s="354"/>
      <c r="E195" s="83"/>
      <c r="F195" s="83"/>
      <c r="G195" s="354"/>
      <c r="H195" s="83"/>
      <c r="I195" s="354"/>
      <c r="J195" s="84"/>
    </row>
    <row r="196" spans="1:10" x14ac:dyDescent="0.2">
      <c r="A196" s="239"/>
      <c r="C196" s="354"/>
      <c r="D196" s="354"/>
      <c r="E196" s="83"/>
      <c r="F196" s="83"/>
      <c r="G196" s="354"/>
      <c r="H196" s="83"/>
      <c r="I196" s="354"/>
      <c r="J196" s="84"/>
    </row>
    <row r="197" spans="1:10" x14ac:dyDescent="0.2">
      <c r="A197" s="239"/>
      <c r="C197" s="354"/>
      <c r="D197" s="354"/>
      <c r="E197" s="83"/>
      <c r="F197" s="83"/>
      <c r="G197" s="354"/>
      <c r="H197" s="83"/>
      <c r="I197" s="354"/>
      <c r="J197" s="84"/>
    </row>
    <row r="198" spans="1:10" x14ac:dyDescent="0.2">
      <c r="A198" s="239"/>
      <c r="C198" s="354"/>
      <c r="D198" s="354"/>
      <c r="E198" s="83"/>
      <c r="F198" s="83"/>
      <c r="G198" s="354"/>
      <c r="H198" s="83"/>
      <c r="I198" s="354"/>
      <c r="J198" s="84"/>
    </row>
    <row r="199" spans="1:10" x14ac:dyDescent="0.2">
      <c r="A199" s="239"/>
      <c r="C199" s="354"/>
      <c r="D199" s="354"/>
      <c r="E199" s="83"/>
      <c r="F199" s="83"/>
      <c r="G199" s="354"/>
      <c r="H199" s="83"/>
      <c r="I199" s="354"/>
      <c r="J199" s="84"/>
    </row>
    <row r="200" spans="1:10" x14ac:dyDescent="0.2">
      <c r="A200" s="239"/>
      <c r="C200" s="354"/>
      <c r="D200" s="354"/>
      <c r="E200" s="83"/>
      <c r="F200" s="83"/>
      <c r="G200" s="354"/>
      <c r="H200" s="83"/>
      <c r="I200" s="354"/>
      <c r="J200" s="84"/>
    </row>
    <row r="201" spans="1:10" x14ac:dyDescent="0.2">
      <c r="A201" s="239"/>
      <c r="C201" s="354"/>
      <c r="D201" s="354"/>
      <c r="E201" s="83"/>
      <c r="F201" s="83"/>
      <c r="G201" s="354"/>
      <c r="H201" s="83"/>
      <c r="I201" s="354"/>
      <c r="J201" s="84"/>
    </row>
    <row r="202" spans="1:10" x14ac:dyDescent="0.2">
      <c r="A202" s="239"/>
      <c r="C202" s="354"/>
      <c r="D202" s="354"/>
      <c r="E202" s="83"/>
      <c r="F202" s="83"/>
      <c r="G202" s="354"/>
      <c r="H202" s="83"/>
      <c r="I202" s="354"/>
      <c r="J202" s="84"/>
    </row>
    <row r="203" spans="1:10" x14ac:dyDescent="0.2">
      <c r="A203" s="239"/>
      <c r="C203" s="354"/>
      <c r="D203" s="354"/>
      <c r="E203" s="83"/>
      <c r="F203" s="83"/>
      <c r="G203" s="354"/>
      <c r="H203" s="83"/>
      <c r="I203" s="354"/>
      <c r="J203" s="84"/>
    </row>
    <row r="204" spans="1:10" x14ac:dyDescent="0.2">
      <c r="A204" s="239"/>
      <c r="C204" s="354"/>
      <c r="D204" s="354"/>
      <c r="E204" s="83"/>
      <c r="F204" s="83"/>
      <c r="G204" s="354"/>
      <c r="H204" s="83"/>
      <c r="I204" s="354"/>
      <c r="J204" s="84"/>
    </row>
    <row r="205" spans="1:10" x14ac:dyDescent="0.2">
      <c r="A205" s="239"/>
      <c r="C205" s="354"/>
      <c r="D205" s="354"/>
      <c r="E205" s="83"/>
      <c r="F205" s="83"/>
      <c r="G205" s="354"/>
      <c r="H205" s="83"/>
      <c r="I205" s="354"/>
      <c r="J205" s="84"/>
    </row>
    <row r="206" spans="1:10" x14ac:dyDescent="0.2">
      <c r="A206" s="239"/>
      <c r="C206" s="354"/>
      <c r="D206" s="354"/>
      <c r="E206" s="83"/>
      <c r="F206" s="83"/>
      <c r="G206" s="354"/>
      <c r="H206" s="83"/>
      <c r="I206" s="354"/>
      <c r="J206" s="84"/>
    </row>
    <row r="207" spans="1:10" x14ac:dyDescent="0.2">
      <c r="A207" s="239"/>
      <c r="C207" s="354"/>
      <c r="D207" s="354"/>
      <c r="E207" s="83"/>
      <c r="F207" s="83"/>
      <c r="G207" s="354"/>
      <c r="H207" s="83"/>
      <c r="I207" s="354"/>
      <c r="J207" s="84"/>
    </row>
    <row r="208" spans="1:10" x14ac:dyDescent="0.2">
      <c r="A208" s="239"/>
      <c r="C208" s="354"/>
      <c r="D208" s="354"/>
      <c r="E208" s="83"/>
      <c r="F208" s="83"/>
      <c r="G208" s="354"/>
      <c r="H208" s="83"/>
      <c r="I208" s="354"/>
      <c r="J208" s="84"/>
    </row>
    <row r="209" spans="1:10" x14ac:dyDescent="0.2">
      <c r="A209" s="239"/>
      <c r="C209" s="354"/>
      <c r="D209" s="354"/>
      <c r="E209" s="83"/>
      <c r="F209" s="83"/>
      <c r="G209" s="354"/>
      <c r="H209" s="83"/>
      <c r="I209" s="354"/>
      <c r="J209" s="84"/>
    </row>
    <row r="210" spans="1:10" x14ac:dyDescent="0.2">
      <c r="A210" s="239"/>
      <c r="C210" s="354"/>
      <c r="D210" s="354"/>
      <c r="E210" s="83"/>
      <c r="F210" s="83"/>
      <c r="G210" s="354"/>
      <c r="H210" s="83"/>
      <c r="I210" s="354"/>
      <c r="J210" s="84"/>
    </row>
    <row r="211" spans="1:10" x14ac:dyDescent="0.2">
      <c r="A211" s="239"/>
      <c r="C211" s="354"/>
      <c r="D211" s="354"/>
      <c r="E211" s="83"/>
      <c r="F211" s="83"/>
      <c r="G211" s="354"/>
      <c r="H211" s="83"/>
      <c r="I211" s="354"/>
      <c r="J211" s="84"/>
    </row>
    <row r="212" spans="1:10" x14ac:dyDescent="0.2">
      <c r="A212" s="239"/>
      <c r="C212" s="354"/>
      <c r="D212" s="354"/>
      <c r="E212" s="83"/>
      <c r="F212" s="83"/>
      <c r="G212" s="354"/>
      <c r="H212" s="83"/>
      <c r="I212" s="354"/>
      <c r="J212" s="84"/>
    </row>
    <row r="213" spans="1:10" x14ac:dyDescent="0.2">
      <c r="A213" s="239"/>
      <c r="C213" s="354"/>
      <c r="D213" s="354"/>
      <c r="E213" s="83"/>
      <c r="F213" s="83"/>
      <c r="G213" s="354"/>
      <c r="H213" s="83"/>
      <c r="I213" s="354"/>
      <c r="J213" s="84"/>
    </row>
    <row r="214" spans="1:10" x14ac:dyDescent="0.2">
      <c r="A214" s="239"/>
      <c r="C214" s="354"/>
      <c r="D214" s="354"/>
      <c r="E214" s="83"/>
      <c r="F214" s="83"/>
      <c r="G214" s="354"/>
      <c r="H214" s="83"/>
      <c r="I214" s="354"/>
      <c r="J214" s="84"/>
    </row>
    <row r="215" spans="1:10" x14ac:dyDescent="0.2">
      <c r="A215" s="239"/>
      <c r="C215" s="354"/>
      <c r="D215" s="354"/>
      <c r="E215" s="83"/>
      <c r="F215" s="83"/>
      <c r="G215" s="354"/>
      <c r="H215" s="83"/>
      <c r="I215" s="354"/>
      <c r="J215" s="84"/>
    </row>
    <row r="216" spans="1:10" x14ac:dyDescent="0.2">
      <c r="A216" s="239"/>
      <c r="C216" s="354"/>
      <c r="D216" s="354"/>
      <c r="E216" s="83"/>
      <c r="F216" s="83"/>
      <c r="G216" s="354"/>
      <c r="H216" s="83"/>
      <c r="I216" s="354"/>
      <c r="J216" s="84"/>
    </row>
    <row r="217" spans="1:10" x14ac:dyDescent="0.2">
      <c r="A217" s="239"/>
      <c r="C217" s="354"/>
      <c r="D217" s="354"/>
      <c r="E217" s="83"/>
      <c r="F217" s="83"/>
      <c r="G217" s="354"/>
      <c r="H217" s="83"/>
      <c r="I217" s="354"/>
      <c r="J217" s="84"/>
    </row>
    <row r="218" spans="1:10" x14ac:dyDescent="0.2">
      <c r="A218" s="239"/>
      <c r="C218" s="354"/>
      <c r="D218" s="354"/>
      <c r="E218" s="83"/>
      <c r="F218" s="83"/>
      <c r="G218" s="354"/>
      <c r="H218" s="83"/>
      <c r="I218" s="354"/>
      <c r="J218" s="84"/>
    </row>
    <row r="219" spans="1:10" x14ac:dyDescent="0.2">
      <c r="A219" s="239"/>
      <c r="C219" s="354"/>
      <c r="D219" s="354"/>
      <c r="E219" s="83"/>
      <c r="F219" s="83"/>
      <c r="G219" s="354"/>
      <c r="H219" s="83"/>
      <c r="I219" s="354"/>
      <c r="J219" s="84"/>
    </row>
    <row r="220" spans="1:10" x14ac:dyDescent="0.2">
      <c r="A220" s="239"/>
      <c r="C220" s="354"/>
      <c r="D220" s="354"/>
      <c r="E220" s="83"/>
      <c r="F220" s="83"/>
      <c r="G220" s="354"/>
      <c r="H220" s="83"/>
      <c r="I220" s="354"/>
      <c r="J220" s="84"/>
    </row>
    <row r="221" spans="1:10" x14ac:dyDescent="0.2">
      <c r="A221" s="239"/>
      <c r="C221" s="354"/>
      <c r="D221" s="354"/>
      <c r="E221" s="83"/>
      <c r="F221" s="83"/>
      <c r="G221" s="354"/>
      <c r="H221" s="83"/>
      <c r="I221" s="354"/>
      <c r="J221" s="84"/>
    </row>
    <row r="222" spans="1:10" x14ac:dyDescent="0.2">
      <c r="A222" s="239"/>
      <c r="C222" s="354"/>
      <c r="D222" s="354"/>
      <c r="E222" s="83"/>
      <c r="F222" s="83"/>
      <c r="G222" s="354"/>
      <c r="H222" s="83"/>
      <c r="I222" s="354"/>
      <c r="J222" s="84"/>
    </row>
    <row r="223" spans="1:10" x14ac:dyDescent="0.2">
      <c r="A223" s="239"/>
      <c r="C223" s="354"/>
      <c r="D223" s="354"/>
      <c r="E223" s="83"/>
      <c r="F223" s="83"/>
      <c r="G223" s="354"/>
      <c r="H223" s="83"/>
      <c r="I223" s="354"/>
      <c r="J223" s="84"/>
    </row>
    <row r="224" spans="1:10" x14ac:dyDescent="0.2">
      <c r="A224" s="239"/>
      <c r="C224" s="354"/>
      <c r="D224" s="354"/>
      <c r="E224" s="83"/>
      <c r="F224" s="83"/>
      <c r="G224" s="354"/>
      <c r="H224" s="83"/>
      <c r="I224" s="354"/>
      <c r="J224" s="84"/>
    </row>
    <row r="225" spans="1:10" x14ac:dyDescent="0.2">
      <c r="A225" s="239"/>
      <c r="C225" s="354"/>
      <c r="D225" s="354"/>
      <c r="E225" s="83"/>
      <c r="F225" s="83"/>
      <c r="G225" s="354"/>
      <c r="H225" s="83"/>
      <c r="I225" s="354"/>
      <c r="J225" s="84"/>
    </row>
    <row r="226" spans="1:10" x14ac:dyDescent="0.2">
      <c r="A226" s="239"/>
      <c r="C226" s="354"/>
      <c r="D226" s="354"/>
      <c r="E226" s="83"/>
      <c r="F226" s="83"/>
      <c r="G226" s="354"/>
      <c r="H226" s="83"/>
      <c r="I226" s="354"/>
      <c r="J226" s="84"/>
    </row>
    <row r="227" spans="1:10" x14ac:dyDescent="0.2">
      <c r="A227" s="239"/>
      <c r="C227" s="354"/>
      <c r="D227" s="354"/>
      <c r="E227" s="83"/>
      <c r="F227" s="83"/>
      <c r="G227" s="354"/>
      <c r="H227" s="83"/>
      <c r="I227" s="354"/>
      <c r="J227" s="84"/>
    </row>
    <row r="228" spans="1:10" x14ac:dyDescent="0.2">
      <c r="A228" s="239"/>
      <c r="C228" s="354"/>
      <c r="D228" s="354"/>
      <c r="E228" s="83"/>
      <c r="F228" s="83"/>
      <c r="G228" s="354"/>
      <c r="H228" s="83"/>
      <c r="I228" s="354"/>
      <c r="J228" s="84"/>
    </row>
    <row r="229" spans="1:10" x14ac:dyDescent="0.2">
      <c r="A229" s="239"/>
      <c r="C229" s="354"/>
      <c r="D229" s="354"/>
      <c r="E229" s="83"/>
      <c r="F229" s="83"/>
      <c r="G229" s="354"/>
      <c r="H229" s="83"/>
      <c r="I229" s="354"/>
      <c r="J229" s="84"/>
    </row>
    <row r="230" spans="1:10" x14ac:dyDescent="0.2">
      <c r="A230" s="239"/>
      <c r="C230" s="354"/>
      <c r="D230" s="354"/>
      <c r="E230" s="83"/>
      <c r="F230" s="83"/>
      <c r="G230" s="354"/>
      <c r="H230" s="83"/>
      <c r="I230" s="354"/>
      <c r="J230" s="84"/>
    </row>
    <row r="231" spans="1:10" x14ac:dyDescent="0.2">
      <c r="A231" s="239"/>
      <c r="C231" s="354"/>
      <c r="D231" s="354"/>
      <c r="E231" s="83"/>
      <c r="F231" s="83"/>
      <c r="G231" s="354"/>
      <c r="H231" s="83"/>
      <c r="I231" s="354"/>
      <c r="J231" s="84"/>
    </row>
    <row r="232" spans="1:10" x14ac:dyDescent="0.2">
      <c r="A232" s="239"/>
      <c r="C232" s="354"/>
      <c r="D232" s="354"/>
      <c r="E232" s="83"/>
      <c r="F232" s="83"/>
      <c r="G232" s="354"/>
      <c r="H232" s="83"/>
      <c r="I232" s="354"/>
      <c r="J232" s="84"/>
    </row>
    <row r="233" spans="1:10" x14ac:dyDescent="0.2">
      <c r="A233" s="239"/>
      <c r="C233" s="354"/>
      <c r="D233" s="354"/>
      <c r="E233" s="83"/>
      <c r="F233" s="83"/>
      <c r="G233" s="354"/>
      <c r="H233" s="83"/>
      <c r="I233" s="354"/>
      <c r="J233" s="84"/>
    </row>
    <row r="234" spans="1:10" x14ac:dyDescent="0.2">
      <c r="A234" s="239"/>
      <c r="C234" s="354"/>
      <c r="D234" s="354"/>
      <c r="E234" s="83"/>
      <c r="F234" s="83"/>
      <c r="G234" s="354"/>
      <c r="H234" s="83"/>
      <c r="I234" s="354"/>
      <c r="J234" s="84"/>
    </row>
    <row r="235" spans="1:10" x14ac:dyDescent="0.2">
      <c r="A235" s="239"/>
      <c r="C235" s="354"/>
      <c r="D235" s="354"/>
      <c r="E235" s="83"/>
      <c r="F235" s="83"/>
      <c r="G235" s="354"/>
      <c r="H235" s="83"/>
      <c r="I235" s="354"/>
      <c r="J235" s="84"/>
    </row>
    <row r="236" spans="1:10" x14ac:dyDescent="0.2">
      <c r="A236" s="239"/>
      <c r="C236" s="354"/>
      <c r="D236" s="354"/>
      <c r="E236" s="83"/>
      <c r="F236" s="83"/>
      <c r="G236" s="354"/>
      <c r="H236" s="83"/>
      <c r="I236" s="354"/>
      <c r="J236" s="84"/>
    </row>
    <row r="237" spans="1:10" x14ac:dyDescent="0.2">
      <c r="A237" s="239"/>
      <c r="C237" s="354"/>
      <c r="D237" s="354"/>
      <c r="E237" s="83"/>
      <c r="F237" s="83"/>
      <c r="G237" s="354"/>
      <c r="H237" s="83"/>
      <c r="I237" s="354"/>
      <c r="J237" s="84"/>
    </row>
    <row r="238" spans="1:10" x14ac:dyDescent="0.2">
      <c r="A238" s="239"/>
      <c r="C238" s="354"/>
      <c r="D238" s="354"/>
      <c r="E238" s="83"/>
      <c r="F238" s="83"/>
      <c r="G238" s="354"/>
      <c r="H238" s="83"/>
      <c r="I238" s="354"/>
      <c r="J238" s="84"/>
    </row>
    <row r="239" spans="1:10" x14ac:dyDescent="0.2">
      <c r="A239" s="239"/>
      <c r="C239" s="354"/>
      <c r="D239" s="354"/>
      <c r="E239" s="83"/>
      <c r="F239" s="83"/>
      <c r="G239" s="354"/>
      <c r="H239" s="83"/>
      <c r="I239" s="354"/>
      <c r="J239" s="84"/>
    </row>
    <row r="240" spans="1:10" x14ac:dyDescent="0.2">
      <c r="A240" s="239"/>
      <c r="C240" s="354"/>
      <c r="D240" s="354"/>
      <c r="E240" s="83"/>
      <c r="F240" s="83"/>
      <c r="G240" s="354"/>
      <c r="H240" s="83"/>
      <c r="I240" s="354"/>
      <c r="J240" s="84"/>
    </row>
    <row r="241" spans="1:10" x14ac:dyDescent="0.2">
      <c r="A241" s="239"/>
      <c r="C241" s="354"/>
      <c r="D241" s="354"/>
      <c r="E241" s="83"/>
      <c r="F241" s="83"/>
      <c r="G241" s="354"/>
      <c r="H241" s="83"/>
      <c r="I241" s="354"/>
      <c r="J241" s="84"/>
    </row>
    <row r="242" spans="1:10" x14ac:dyDescent="0.2">
      <c r="A242" s="239"/>
      <c r="C242" s="354"/>
      <c r="D242" s="354"/>
      <c r="E242" s="83"/>
      <c r="F242" s="83"/>
      <c r="G242" s="354"/>
      <c r="H242" s="83"/>
      <c r="I242" s="354"/>
      <c r="J242" s="84"/>
    </row>
    <row r="243" spans="1:10" x14ac:dyDescent="0.2">
      <c r="A243" s="239"/>
      <c r="C243" s="354"/>
      <c r="D243" s="354"/>
      <c r="E243" s="83"/>
      <c r="F243" s="83"/>
      <c r="G243" s="354"/>
      <c r="H243" s="83"/>
      <c r="I243" s="354"/>
      <c r="J243" s="84"/>
    </row>
    <row r="244" spans="1:10" x14ac:dyDescent="0.2">
      <c r="A244" s="239"/>
      <c r="C244" s="354"/>
      <c r="D244" s="354"/>
      <c r="E244" s="83"/>
      <c r="F244" s="83"/>
      <c r="G244" s="354"/>
      <c r="H244" s="83"/>
      <c r="I244" s="354"/>
      <c r="J244" s="84"/>
    </row>
    <row r="245" spans="1:10" x14ac:dyDescent="0.2">
      <c r="A245" s="239"/>
      <c r="C245" s="354"/>
      <c r="D245" s="354"/>
      <c r="E245" s="83"/>
      <c r="F245" s="83"/>
      <c r="G245" s="354"/>
      <c r="H245" s="83"/>
      <c r="I245" s="354"/>
      <c r="J245" s="84"/>
    </row>
    <row r="246" spans="1:10" x14ac:dyDescent="0.2">
      <c r="A246" s="239"/>
      <c r="C246" s="354"/>
      <c r="D246" s="354"/>
      <c r="E246" s="83"/>
      <c r="F246" s="83"/>
      <c r="G246" s="354"/>
      <c r="H246" s="83"/>
      <c r="I246" s="354"/>
      <c r="J246" s="84"/>
    </row>
    <row r="247" spans="1:10" x14ac:dyDescent="0.2">
      <c r="A247" s="239"/>
      <c r="C247" s="354"/>
      <c r="D247" s="354"/>
      <c r="E247" s="83"/>
      <c r="F247" s="83"/>
      <c r="G247" s="354"/>
      <c r="H247" s="83"/>
      <c r="I247" s="354"/>
      <c r="J247" s="84"/>
    </row>
    <row r="248" spans="1:10" x14ac:dyDescent="0.2">
      <c r="A248" s="239"/>
      <c r="C248" s="354"/>
      <c r="D248" s="354"/>
      <c r="E248" s="83"/>
      <c r="F248" s="83"/>
      <c r="G248" s="354"/>
      <c r="H248" s="83"/>
      <c r="I248" s="354"/>
      <c r="J248" s="84"/>
    </row>
    <row r="249" spans="1:10" x14ac:dyDescent="0.2">
      <c r="A249" s="239"/>
      <c r="C249" s="354"/>
      <c r="D249" s="354"/>
      <c r="E249" s="83"/>
      <c r="F249" s="83"/>
      <c r="G249" s="354"/>
      <c r="H249" s="83"/>
      <c r="I249" s="354"/>
      <c r="J249" s="84"/>
    </row>
    <row r="250" spans="1:10" x14ac:dyDescent="0.2">
      <c r="A250" s="239"/>
      <c r="C250" s="354"/>
      <c r="D250" s="354"/>
      <c r="E250" s="83"/>
      <c r="F250" s="83"/>
      <c r="G250" s="354"/>
      <c r="H250" s="83"/>
      <c r="I250" s="354"/>
      <c r="J250" s="84"/>
    </row>
    <row r="251" spans="1:10" x14ac:dyDescent="0.2">
      <c r="A251" s="239"/>
      <c r="C251" s="354"/>
      <c r="D251" s="354"/>
      <c r="E251" s="83"/>
      <c r="F251" s="83"/>
      <c r="G251" s="354"/>
      <c r="H251" s="83"/>
      <c r="I251" s="354"/>
      <c r="J251" s="84"/>
    </row>
    <row r="252" spans="1:10" x14ac:dyDescent="0.2">
      <c r="A252" s="239"/>
      <c r="C252" s="354"/>
      <c r="D252" s="354"/>
      <c r="E252" s="83"/>
      <c r="F252" s="83"/>
      <c r="G252" s="354"/>
      <c r="H252" s="83"/>
      <c r="I252" s="354"/>
      <c r="J252" s="84"/>
    </row>
    <row r="253" spans="1:10" x14ac:dyDescent="0.2">
      <c r="A253" s="239"/>
      <c r="C253" s="354"/>
      <c r="D253" s="354"/>
      <c r="E253" s="83"/>
      <c r="F253" s="83"/>
      <c r="G253" s="354"/>
      <c r="H253" s="83"/>
      <c r="I253" s="354"/>
      <c r="J253" s="84"/>
    </row>
    <row r="254" spans="1:10" x14ac:dyDescent="0.2">
      <c r="A254" s="239"/>
      <c r="C254" s="354"/>
      <c r="D254" s="354"/>
      <c r="E254" s="83"/>
      <c r="F254" s="83"/>
      <c r="G254" s="354"/>
      <c r="H254" s="83"/>
      <c r="I254" s="354"/>
      <c r="J254" s="84"/>
    </row>
    <row r="255" spans="1:10" x14ac:dyDescent="0.2">
      <c r="A255" s="239"/>
      <c r="C255" s="354"/>
      <c r="D255" s="354"/>
      <c r="E255" s="83"/>
      <c r="F255" s="83"/>
      <c r="G255" s="354"/>
      <c r="H255" s="83"/>
      <c r="I255" s="354"/>
      <c r="J255" s="84"/>
    </row>
    <row r="256" spans="1:10" x14ac:dyDescent="0.2">
      <c r="A256" s="239"/>
      <c r="C256" s="354"/>
      <c r="D256" s="354"/>
      <c r="E256" s="83"/>
      <c r="F256" s="83"/>
      <c r="G256" s="354"/>
      <c r="H256" s="83"/>
      <c r="I256" s="354"/>
      <c r="J256" s="84"/>
    </row>
    <row r="257" spans="1:10" x14ac:dyDescent="0.2">
      <c r="A257" s="239"/>
      <c r="C257" s="354"/>
      <c r="D257" s="354"/>
      <c r="E257" s="83"/>
      <c r="F257" s="83"/>
      <c r="G257" s="354"/>
      <c r="H257" s="83"/>
      <c r="I257" s="354"/>
      <c r="J257" s="84"/>
    </row>
    <row r="258" spans="1:10" x14ac:dyDescent="0.2">
      <c r="A258" s="239"/>
      <c r="C258" s="354"/>
      <c r="D258" s="354"/>
      <c r="E258" s="83"/>
      <c r="F258" s="83"/>
      <c r="G258" s="354"/>
      <c r="H258" s="83"/>
      <c r="I258" s="354"/>
      <c r="J258" s="84"/>
    </row>
    <row r="259" spans="1:10" x14ac:dyDescent="0.2">
      <c r="A259" s="239"/>
      <c r="C259" s="354"/>
      <c r="D259" s="354"/>
      <c r="E259" s="83"/>
      <c r="F259" s="83"/>
      <c r="G259" s="354"/>
      <c r="H259" s="83"/>
      <c r="I259" s="354"/>
      <c r="J259" s="84"/>
    </row>
    <row r="260" spans="1:10" x14ac:dyDescent="0.2">
      <c r="A260" s="239"/>
      <c r="C260" s="354"/>
      <c r="D260" s="354"/>
      <c r="E260" s="83"/>
      <c r="F260" s="83"/>
      <c r="G260" s="354"/>
      <c r="H260" s="83"/>
      <c r="I260" s="354"/>
      <c r="J260" s="84"/>
    </row>
    <row r="261" spans="1:10" x14ac:dyDescent="0.2">
      <c r="A261" s="239"/>
      <c r="C261" s="354"/>
      <c r="D261" s="354"/>
      <c r="E261" s="83"/>
      <c r="F261" s="83"/>
      <c r="G261" s="354"/>
      <c r="H261" s="83"/>
      <c r="I261" s="354"/>
      <c r="J261" s="84"/>
    </row>
    <row r="262" spans="1:10" x14ac:dyDescent="0.2">
      <c r="A262" s="239"/>
      <c r="C262" s="354"/>
      <c r="D262" s="354"/>
      <c r="E262" s="83"/>
      <c r="F262" s="83"/>
      <c r="G262" s="354"/>
      <c r="H262" s="83"/>
      <c r="I262" s="354"/>
      <c r="J262" s="84"/>
    </row>
    <row r="263" spans="1:10" x14ac:dyDescent="0.2">
      <c r="A263" s="239"/>
      <c r="C263" s="354"/>
      <c r="D263" s="354"/>
      <c r="E263" s="83"/>
      <c r="F263" s="83"/>
      <c r="G263" s="354"/>
      <c r="H263" s="83"/>
      <c r="I263" s="354"/>
      <c r="J263" s="84"/>
    </row>
    <row r="264" spans="1:10" x14ac:dyDescent="0.2">
      <c r="A264" s="239"/>
      <c r="C264" s="354"/>
      <c r="D264" s="354"/>
      <c r="E264" s="83"/>
      <c r="F264" s="83"/>
      <c r="G264" s="354"/>
      <c r="H264" s="83"/>
      <c r="I264" s="354"/>
      <c r="J264" s="84"/>
    </row>
    <row r="265" spans="1:10" x14ac:dyDescent="0.2">
      <c r="A265" s="239"/>
      <c r="C265" s="354"/>
      <c r="D265" s="354"/>
      <c r="E265" s="83"/>
      <c r="F265" s="83"/>
      <c r="G265" s="354"/>
      <c r="H265" s="83"/>
      <c r="I265" s="354"/>
      <c r="J265" s="84"/>
    </row>
    <row r="266" spans="1:10" x14ac:dyDescent="0.2">
      <c r="A266" s="239"/>
      <c r="C266" s="354"/>
      <c r="D266" s="354"/>
      <c r="E266" s="83"/>
      <c r="F266" s="83"/>
      <c r="G266" s="354"/>
      <c r="H266" s="83"/>
      <c r="I266" s="354"/>
      <c r="J266" s="84"/>
    </row>
    <row r="267" spans="1:10" x14ac:dyDescent="0.2">
      <c r="A267" s="239"/>
      <c r="C267" s="354"/>
      <c r="D267" s="354"/>
      <c r="E267" s="83"/>
      <c r="F267" s="83"/>
      <c r="G267" s="354"/>
      <c r="H267" s="83"/>
      <c r="I267" s="354"/>
      <c r="J267" s="84"/>
    </row>
    <row r="268" spans="1:10" x14ac:dyDescent="0.2">
      <c r="A268" s="239"/>
      <c r="C268" s="354"/>
      <c r="D268" s="354"/>
      <c r="E268" s="83"/>
      <c r="F268" s="83"/>
      <c r="G268" s="354"/>
      <c r="H268" s="83"/>
      <c r="I268" s="354"/>
      <c r="J268" s="84"/>
    </row>
    <row r="269" spans="1:10" x14ac:dyDescent="0.2">
      <c r="A269" s="239"/>
      <c r="C269" s="354"/>
      <c r="D269" s="354"/>
      <c r="E269" s="83"/>
      <c r="F269" s="83"/>
      <c r="G269" s="354"/>
      <c r="H269" s="83"/>
      <c r="I269" s="354"/>
      <c r="J269" s="84"/>
    </row>
    <row r="270" spans="1:10" x14ac:dyDescent="0.2">
      <c r="A270" s="239"/>
      <c r="C270" s="354"/>
      <c r="D270" s="354"/>
      <c r="E270" s="83"/>
      <c r="F270" s="83"/>
      <c r="G270" s="354"/>
      <c r="H270" s="83"/>
      <c r="I270" s="354"/>
      <c r="J270" s="84"/>
    </row>
    <row r="271" spans="1:10" x14ac:dyDescent="0.2">
      <c r="A271" s="239"/>
      <c r="C271" s="354"/>
      <c r="D271" s="354"/>
      <c r="E271" s="83"/>
      <c r="F271" s="83"/>
      <c r="G271" s="354"/>
      <c r="H271" s="83"/>
      <c r="I271" s="354"/>
      <c r="J271" s="84"/>
    </row>
    <row r="272" spans="1:10" x14ac:dyDescent="0.2">
      <c r="A272" s="239"/>
      <c r="C272" s="354"/>
      <c r="D272" s="354"/>
      <c r="E272" s="83"/>
      <c r="F272" s="83"/>
      <c r="G272" s="354"/>
      <c r="H272" s="83"/>
      <c r="I272" s="354"/>
      <c r="J272" s="84"/>
    </row>
    <row r="273" spans="1:10" x14ac:dyDescent="0.2">
      <c r="A273" s="239"/>
      <c r="C273" s="354"/>
      <c r="D273" s="354"/>
      <c r="E273" s="83"/>
      <c r="F273" s="83"/>
      <c r="G273" s="354"/>
      <c r="H273" s="83"/>
      <c r="I273" s="354"/>
      <c r="J273" s="84"/>
    </row>
    <row r="274" spans="1:10" x14ac:dyDescent="0.2">
      <c r="A274" s="239"/>
      <c r="C274" s="354"/>
      <c r="D274" s="354"/>
      <c r="E274" s="83"/>
      <c r="F274" s="83"/>
      <c r="G274" s="354"/>
      <c r="H274" s="83"/>
      <c r="I274" s="354"/>
      <c r="J274" s="84"/>
    </row>
    <row r="275" spans="1:10" x14ac:dyDescent="0.2">
      <c r="A275" s="239"/>
      <c r="C275" s="354"/>
      <c r="D275" s="354"/>
      <c r="E275" s="83"/>
      <c r="F275" s="83"/>
      <c r="G275" s="354"/>
      <c r="H275" s="83"/>
      <c r="I275" s="354"/>
      <c r="J275" s="84"/>
    </row>
    <row r="276" spans="1:10" x14ac:dyDescent="0.2">
      <c r="A276" s="239"/>
      <c r="C276" s="354"/>
      <c r="D276" s="354"/>
      <c r="E276" s="83"/>
      <c r="F276" s="83"/>
      <c r="G276" s="354"/>
      <c r="H276" s="83"/>
      <c r="I276" s="354"/>
      <c r="J276" s="84"/>
    </row>
    <row r="277" spans="1:10" x14ac:dyDescent="0.2">
      <c r="A277" s="239"/>
      <c r="C277" s="354"/>
      <c r="D277" s="354"/>
      <c r="E277" s="83"/>
      <c r="F277" s="83"/>
      <c r="G277" s="354"/>
      <c r="H277" s="83"/>
      <c r="I277" s="354"/>
      <c r="J277" s="84"/>
    </row>
    <row r="278" spans="1:10" x14ac:dyDescent="0.2">
      <c r="A278" s="239"/>
      <c r="C278" s="354"/>
      <c r="D278" s="354"/>
      <c r="E278" s="83"/>
      <c r="F278" s="83"/>
      <c r="G278" s="354"/>
      <c r="H278" s="83"/>
      <c r="I278" s="354"/>
      <c r="J278" s="84"/>
    </row>
    <row r="279" spans="1:10" x14ac:dyDescent="0.2">
      <c r="A279" s="239"/>
      <c r="C279" s="354"/>
      <c r="D279" s="354"/>
      <c r="E279" s="83"/>
      <c r="F279" s="83"/>
      <c r="G279" s="354"/>
      <c r="H279" s="83"/>
      <c r="I279" s="354"/>
      <c r="J279" s="84"/>
    </row>
    <row r="280" spans="1:10" x14ac:dyDescent="0.2">
      <c r="A280" s="239"/>
      <c r="C280" s="354"/>
      <c r="D280" s="354"/>
      <c r="E280" s="83"/>
      <c r="F280" s="83"/>
      <c r="G280" s="354"/>
      <c r="H280" s="83"/>
      <c r="I280" s="354"/>
      <c r="J280" s="84"/>
    </row>
    <row r="281" spans="1:10" x14ac:dyDescent="0.2">
      <c r="A281" s="239"/>
      <c r="C281" s="354"/>
      <c r="D281" s="354"/>
      <c r="E281" s="83"/>
      <c r="F281" s="83"/>
      <c r="G281" s="354"/>
      <c r="H281" s="83"/>
      <c r="I281" s="354"/>
      <c r="J281" s="84"/>
    </row>
    <row r="282" spans="1:10" x14ac:dyDescent="0.2">
      <c r="A282" s="239"/>
      <c r="C282" s="354"/>
      <c r="D282" s="354"/>
      <c r="E282" s="83"/>
      <c r="F282" s="83"/>
      <c r="G282" s="354"/>
      <c r="H282" s="83"/>
      <c r="I282" s="354"/>
      <c r="J282" s="84"/>
    </row>
    <row r="283" spans="1:10" x14ac:dyDescent="0.2">
      <c r="A283" s="239"/>
      <c r="C283" s="354"/>
      <c r="D283" s="354"/>
      <c r="E283" s="83"/>
      <c r="F283" s="83"/>
      <c r="G283" s="354"/>
      <c r="H283" s="83"/>
      <c r="I283" s="354"/>
      <c r="J283" s="84"/>
    </row>
    <row r="284" spans="1:10" x14ac:dyDescent="0.2">
      <c r="A284" s="239"/>
      <c r="C284" s="354"/>
      <c r="D284" s="354"/>
      <c r="E284" s="83"/>
      <c r="F284" s="83"/>
      <c r="G284" s="354"/>
      <c r="H284" s="83"/>
      <c r="I284" s="354"/>
      <c r="J284" s="84"/>
    </row>
    <row r="285" spans="1:10" x14ac:dyDescent="0.2">
      <c r="A285" s="239"/>
      <c r="C285" s="354"/>
      <c r="D285" s="354"/>
      <c r="E285" s="83"/>
      <c r="F285" s="83"/>
      <c r="G285" s="354"/>
      <c r="H285" s="83"/>
      <c r="I285" s="354"/>
      <c r="J285" s="84"/>
    </row>
    <row r="286" spans="1:10" x14ac:dyDescent="0.2">
      <c r="A286" s="239"/>
      <c r="C286" s="354"/>
      <c r="D286" s="354"/>
      <c r="E286" s="83"/>
      <c r="F286" s="83"/>
      <c r="G286" s="354"/>
      <c r="H286" s="83"/>
      <c r="I286" s="354"/>
      <c r="J286" s="84"/>
    </row>
    <row r="287" spans="1:10" x14ac:dyDescent="0.2">
      <c r="A287" s="239"/>
      <c r="C287" s="354"/>
      <c r="D287" s="354"/>
      <c r="E287" s="83"/>
      <c r="F287" s="83"/>
      <c r="G287" s="354"/>
      <c r="H287" s="83"/>
      <c r="I287" s="354"/>
      <c r="J287" s="84"/>
    </row>
    <row r="288" spans="1:10" x14ac:dyDescent="0.2">
      <c r="A288" s="239"/>
      <c r="C288" s="354"/>
      <c r="D288" s="354"/>
      <c r="E288" s="83"/>
      <c r="F288" s="83"/>
      <c r="G288" s="354"/>
      <c r="H288" s="83"/>
      <c r="I288" s="354"/>
      <c r="J288" s="84"/>
    </row>
    <row r="289" spans="1:10" x14ac:dyDescent="0.2">
      <c r="A289" s="239"/>
      <c r="C289" s="354"/>
      <c r="D289" s="354"/>
      <c r="E289" s="83"/>
      <c r="F289" s="83"/>
      <c r="G289" s="354"/>
      <c r="H289" s="83"/>
      <c r="I289" s="354"/>
      <c r="J289" s="84"/>
    </row>
    <row r="290" spans="1:10" x14ac:dyDescent="0.2">
      <c r="A290" s="239"/>
      <c r="C290" s="354"/>
      <c r="D290" s="354"/>
      <c r="E290" s="83"/>
      <c r="F290" s="83"/>
      <c r="G290" s="354"/>
      <c r="H290" s="83"/>
      <c r="I290" s="354"/>
      <c r="J290" s="84"/>
    </row>
    <row r="291" spans="1:10" x14ac:dyDescent="0.2">
      <c r="A291" s="239"/>
      <c r="C291" s="354"/>
      <c r="D291" s="354"/>
      <c r="E291" s="83"/>
      <c r="F291" s="83"/>
      <c r="G291" s="354"/>
      <c r="H291" s="83"/>
      <c r="I291" s="354"/>
      <c r="J291" s="84"/>
    </row>
    <row r="292" spans="1:10" x14ac:dyDescent="0.2">
      <c r="A292" s="239"/>
      <c r="C292" s="354"/>
      <c r="D292" s="354"/>
      <c r="E292" s="83"/>
      <c r="F292" s="83"/>
      <c r="G292" s="354"/>
      <c r="H292" s="83"/>
      <c r="I292" s="354"/>
      <c r="J292" s="84"/>
    </row>
    <row r="293" spans="1:10" x14ac:dyDescent="0.2">
      <c r="A293" s="239"/>
      <c r="C293" s="354"/>
      <c r="D293" s="354"/>
      <c r="E293" s="83"/>
      <c r="F293" s="83"/>
      <c r="G293" s="354"/>
      <c r="H293" s="83"/>
      <c r="I293" s="354"/>
      <c r="J293" s="84"/>
    </row>
    <row r="294" spans="1:10" x14ac:dyDescent="0.2">
      <c r="A294" s="239"/>
      <c r="C294" s="354"/>
      <c r="D294" s="354"/>
      <c r="E294" s="83"/>
      <c r="F294" s="83"/>
      <c r="G294" s="354"/>
      <c r="H294" s="83"/>
      <c r="I294" s="354"/>
      <c r="J294" s="84"/>
    </row>
    <row r="295" spans="1:10" x14ac:dyDescent="0.2">
      <c r="A295" s="239"/>
      <c r="C295" s="354"/>
      <c r="D295" s="354"/>
      <c r="E295" s="83"/>
      <c r="F295" s="83"/>
      <c r="G295" s="354"/>
      <c r="H295" s="83"/>
      <c r="I295" s="354"/>
      <c r="J295" s="84"/>
    </row>
    <row r="296" spans="1:10" x14ac:dyDescent="0.2">
      <c r="A296" s="239"/>
      <c r="C296" s="354"/>
      <c r="D296" s="354"/>
      <c r="E296" s="83"/>
      <c r="F296" s="83"/>
      <c r="G296" s="354"/>
      <c r="H296" s="83"/>
      <c r="I296" s="354"/>
      <c r="J296" s="84"/>
    </row>
    <row r="297" spans="1:10" x14ac:dyDescent="0.2">
      <c r="A297" s="239"/>
      <c r="C297" s="354"/>
      <c r="D297" s="354"/>
      <c r="E297" s="83"/>
      <c r="F297" s="83"/>
      <c r="G297" s="354"/>
      <c r="H297" s="83"/>
      <c r="I297" s="354"/>
      <c r="J297" s="84"/>
    </row>
    <row r="298" spans="1:10" x14ac:dyDescent="0.2">
      <c r="A298" s="239"/>
      <c r="C298" s="354"/>
      <c r="D298" s="354"/>
      <c r="E298" s="83"/>
      <c r="F298" s="83"/>
      <c r="G298" s="354"/>
      <c r="H298" s="83"/>
      <c r="I298" s="354"/>
      <c r="J298" s="84"/>
    </row>
    <row r="299" spans="1:10" x14ac:dyDescent="0.2">
      <c r="A299" s="239"/>
      <c r="C299" s="354"/>
      <c r="D299" s="354"/>
      <c r="E299" s="83"/>
      <c r="F299" s="83"/>
      <c r="G299" s="354"/>
      <c r="H299" s="83"/>
      <c r="I299" s="354"/>
      <c r="J299" s="84"/>
    </row>
    <row r="300" spans="1:10" x14ac:dyDescent="0.2">
      <c r="A300" s="239"/>
      <c r="C300" s="354"/>
      <c r="D300" s="354"/>
      <c r="E300" s="83"/>
      <c r="F300" s="83"/>
      <c r="G300" s="354"/>
      <c r="H300" s="83"/>
      <c r="I300" s="354"/>
      <c r="J300" s="84"/>
    </row>
    <row r="301" spans="1:10" x14ac:dyDescent="0.2">
      <c r="A301" s="239"/>
      <c r="C301" s="354"/>
      <c r="D301" s="354"/>
      <c r="E301" s="83"/>
      <c r="F301" s="83"/>
      <c r="G301" s="354"/>
      <c r="H301" s="83"/>
      <c r="I301" s="354"/>
      <c r="J301" s="84"/>
    </row>
    <row r="302" spans="1:10" x14ac:dyDescent="0.2">
      <c r="A302" s="239"/>
      <c r="C302" s="354"/>
      <c r="D302" s="354"/>
      <c r="E302" s="83"/>
      <c r="F302" s="83"/>
      <c r="G302" s="354"/>
      <c r="H302" s="83"/>
      <c r="I302" s="354"/>
      <c r="J302" s="84"/>
    </row>
    <row r="303" spans="1:10" x14ac:dyDescent="0.2">
      <c r="A303" s="239"/>
      <c r="C303" s="354"/>
      <c r="D303" s="354"/>
      <c r="E303" s="83"/>
      <c r="F303" s="83"/>
      <c r="G303" s="354"/>
      <c r="H303" s="83"/>
      <c r="I303" s="354"/>
      <c r="J303" s="84"/>
    </row>
    <row r="304" spans="1:10" x14ac:dyDescent="0.2">
      <c r="A304" s="239"/>
      <c r="C304" s="354"/>
      <c r="D304" s="354"/>
      <c r="E304" s="83"/>
      <c r="F304" s="83"/>
      <c r="G304" s="354"/>
      <c r="H304" s="83"/>
      <c r="I304" s="354"/>
      <c r="J304" s="84"/>
    </row>
    <row r="305" spans="1:10" x14ac:dyDescent="0.2">
      <c r="A305" s="239"/>
      <c r="C305" s="354"/>
      <c r="D305" s="354"/>
      <c r="E305" s="83"/>
      <c r="F305" s="83"/>
      <c r="G305" s="354"/>
      <c r="H305" s="83"/>
      <c r="I305" s="354"/>
      <c r="J305" s="84"/>
    </row>
    <row r="306" spans="1:10" x14ac:dyDescent="0.2">
      <c r="A306" s="239"/>
      <c r="C306" s="354"/>
      <c r="D306" s="354"/>
      <c r="E306" s="83"/>
      <c r="F306" s="83"/>
      <c r="G306" s="354"/>
      <c r="H306" s="83"/>
      <c r="I306" s="354"/>
      <c r="J306" s="84"/>
    </row>
    <row r="307" spans="1:10" x14ac:dyDescent="0.2">
      <c r="A307" s="239"/>
      <c r="C307" s="354"/>
      <c r="D307" s="354"/>
      <c r="E307" s="83"/>
      <c r="F307" s="83"/>
      <c r="G307" s="354"/>
      <c r="H307" s="83"/>
      <c r="I307" s="354"/>
      <c r="J307" s="84"/>
    </row>
    <row r="308" spans="1:10" x14ac:dyDescent="0.2">
      <c r="A308" s="239"/>
      <c r="C308" s="354"/>
      <c r="D308" s="354"/>
      <c r="E308" s="83"/>
      <c r="F308" s="83"/>
      <c r="G308" s="354"/>
      <c r="H308" s="83"/>
      <c r="I308" s="354"/>
      <c r="J308" s="84"/>
    </row>
    <row r="309" spans="1:10" x14ac:dyDescent="0.2">
      <c r="A309" s="239"/>
      <c r="C309" s="354"/>
      <c r="D309" s="354"/>
      <c r="E309" s="83"/>
      <c r="F309" s="83"/>
      <c r="G309" s="354"/>
      <c r="H309" s="83"/>
      <c r="I309" s="354"/>
      <c r="J309" s="84"/>
    </row>
    <row r="310" spans="1:10" x14ac:dyDescent="0.2">
      <c r="A310" s="239"/>
      <c r="C310" s="354"/>
      <c r="D310" s="354"/>
      <c r="E310" s="83"/>
      <c r="F310" s="83"/>
      <c r="G310" s="354"/>
      <c r="H310" s="83"/>
      <c r="I310" s="354"/>
      <c r="J310" s="84"/>
    </row>
    <row r="311" spans="1:10" x14ac:dyDescent="0.2">
      <c r="A311" s="239"/>
      <c r="C311" s="354"/>
      <c r="D311" s="354"/>
      <c r="E311" s="83"/>
      <c r="F311" s="83"/>
      <c r="G311" s="354"/>
      <c r="H311" s="83"/>
      <c r="I311" s="354"/>
      <c r="J311" s="84"/>
    </row>
    <row r="312" spans="1:10" x14ac:dyDescent="0.2">
      <c r="A312" s="239"/>
      <c r="C312" s="354"/>
      <c r="D312" s="354"/>
      <c r="E312" s="83"/>
      <c r="F312" s="83"/>
      <c r="G312" s="354"/>
      <c r="H312" s="83"/>
      <c r="I312" s="354"/>
      <c r="J312" s="84"/>
    </row>
    <row r="313" spans="1:10" x14ac:dyDescent="0.2">
      <c r="A313" s="239"/>
      <c r="C313" s="354"/>
      <c r="D313" s="354"/>
      <c r="E313" s="83"/>
      <c r="F313" s="83"/>
      <c r="G313" s="354"/>
      <c r="H313" s="83"/>
      <c r="I313" s="354"/>
      <c r="J313" s="84"/>
    </row>
    <row r="314" spans="1:10" x14ac:dyDescent="0.2">
      <c r="A314" s="239"/>
      <c r="C314" s="354"/>
      <c r="D314" s="354"/>
      <c r="E314" s="83"/>
      <c r="F314" s="83"/>
      <c r="G314" s="354"/>
      <c r="H314" s="83"/>
      <c r="I314" s="354"/>
      <c r="J314" s="84"/>
    </row>
    <row r="315" spans="1:10" x14ac:dyDescent="0.2">
      <c r="A315" s="239"/>
      <c r="C315" s="354"/>
      <c r="D315" s="354"/>
      <c r="E315" s="83"/>
      <c r="F315" s="83"/>
      <c r="G315" s="354"/>
      <c r="H315" s="83"/>
      <c r="I315" s="354"/>
      <c r="J315" s="84"/>
    </row>
    <row r="316" spans="1:10" x14ac:dyDescent="0.2">
      <c r="A316" s="239"/>
      <c r="C316" s="354"/>
      <c r="D316" s="354"/>
      <c r="E316" s="83"/>
      <c r="F316" s="83"/>
      <c r="G316" s="354"/>
      <c r="H316" s="83"/>
      <c r="I316" s="354"/>
      <c r="J316" s="84"/>
    </row>
    <row r="317" spans="1:10" x14ac:dyDescent="0.2">
      <c r="A317" s="239"/>
      <c r="C317" s="354"/>
      <c r="D317" s="354"/>
      <c r="E317" s="83"/>
      <c r="F317" s="83"/>
      <c r="G317" s="354"/>
      <c r="H317" s="83"/>
      <c r="I317" s="354"/>
      <c r="J317" s="84"/>
    </row>
    <row r="318" spans="1:10" x14ac:dyDescent="0.2">
      <c r="A318" s="239"/>
      <c r="C318" s="354"/>
      <c r="D318" s="354"/>
      <c r="E318" s="83"/>
      <c r="F318" s="83"/>
      <c r="G318" s="354"/>
      <c r="H318" s="83"/>
      <c r="I318" s="354"/>
      <c r="J318" s="84"/>
    </row>
    <row r="319" spans="1:10" x14ac:dyDescent="0.2">
      <c r="A319" s="239"/>
      <c r="C319" s="354"/>
      <c r="D319" s="354"/>
      <c r="E319" s="83"/>
      <c r="F319" s="83"/>
      <c r="G319" s="354"/>
      <c r="H319" s="83"/>
      <c r="I319" s="354"/>
      <c r="J319" s="84"/>
    </row>
    <row r="320" spans="1:10" x14ac:dyDescent="0.2">
      <c r="A320" s="239"/>
      <c r="C320" s="354"/>
      <c r="D320" s="354"/>
      <c r="E320" s="83"/>
      <c r="F320" s="83"/>
      <c r="G320" s="354"/>
      <c r="H320" s="83"/>
      <c r="I320" s="354"/>
      <c r="J320" s="84"/>
    </row>
    <row r="321" spans="1:11" x14ac:dyDescent="0.2">
      <c r="A321" s="239"/>
      <c r="C321" s="354"/>
      <c r="D321" s="354"/>
      <c r="E321" s="83"/>
      <c r="F321" s="83"/>
      <c r="G321" s="354"/>
      <c r="H321" s="83"/>
      <c r="I321" s="354"/>
      <c r="J321" s="84"/>
    </row>
    <row r="322" spans="1:11" x14ac:dyDescent="0.2">
      <c r="A322" s="239"/>
      <c r="C322" s="354"/>
      <c r="D322" s="354"/>
      <c r="E322" s="83"/>
      <c r="F322" s="83"/>
      <c r="G322" s="354"/>
      <c r="H322" s="83"/>
      <c r="I322" s="354"/>
      <c r="J322" s="84"/>
    </row>
    <row r="323" spans="1:11" x14ac:dyDescent="0.2">
      <c r="A323" s="239"/>
      <c r="C323" s="354"/>
      <c r="D323" s="354"/>
      <c r="E323" s="83"/>
      <c r="F323" s="83"/>
      <c r="G323" s="354"/>
      <c r="H323" s="83"/>
      <c r="I323" s="354"/>
      <c r="J323" s="84"/>
    </row>
    <row r="324" spans="1:11" x14ac:dyDescent="0.2">
      <c r="A324" s="239"/>
      <c r="C324" s="354"/>
      <c r="D324" s="354"/>
      <c r="E324" s="83"/>
      <c r="F324" s="83"/>
      <c r="G324" s="354"/>
      <c r="H324" s="83"/>
      <c r="I324" s="354"/>
      <c r="J324" s="84"/>
    </row>
    <row r="325" spans="1:11" x14ac:dyDescent="0.2">
      <c r="A325" s="239"/>
      <c r="C325" s="354"/>
      <c r="D325" s="354"/>
      <c r="E325" s="83"/>
      <c r="F325" s="83"/>
      <c r="G325" s="354"/>
      <c r="H325" s="83"/>
      <c r="I325" s="354"/>
      <c r="J325" s="84"/>
    </row>
    <row r="326" spans="1:11" x14ac:dyDescent="0.2">
      <c r="A326" s="239"/>
      <c r="C326" s="354"/>
      <c r="D326" s="354"/>
      <c r="E326" s="83"/>
      <c r="F326" s="83"/>
      <c r="G326" s="354"/>
      <c r="H326" s="83"/>
      <c r="I326" s="354"/>
      <c r="J326" s="84"/>
    </row>
    <row r="327" spans="1:11" x14ac:dyDescent="0.2">
      <c r="A327" s="239"/>
      <c r="C327" s="354"/>
      <c r="D327" s="354"/>
      <c r="E327" s="83"/>
      <c r="F327" s="83"/>
      <c r="G327" s="354"/>
      <c r="H327" s="83"/>
      <c r="I327" s="354"/>
      <c r="J327" s="84"/>
    </row>
    <row r="328" spans="1:11" x14ac:dyDescent="0.2">
      <c r="A328" s="239"/>
      <c r="C328" s="354"/>
      <c r="D328" s="354"/>
      <c r="E328" s="83"/>
      <c r="F328" s="83"/>
      <c r="G328" s="354"/>
      <c r="H328" s="83"/>
      <c r="I328" s="354"/>
      <c r="J328" s="84"/>
    </row>
    <row r="329" spans="1:11" x14ac:dyDescent="0.2">
      <c r="A329" s="239"/>
      <c r="C329" s="354"/>
      <c r="D329" s="354"/>
      <c r="E329" s="83"/>
      <c r="F329" s="83"/>
      <c r="G329" s="354"/>
      <c r="H329" s="83"/>
      <c r="I329" s="354"/>
      <c r="J329" s="84"/>
    </row>
    <row r="330" spans="1:11" x14ac:dyDescent="0.2">
      <c r="A330" s="239"/>
      <c r="C330" s="354"/>
      <c r="D330" s="354"/>
      <c r="E330" s="83"/>
      <c r="F330" s="83"/>
      <c r="G330" s="354"/>
      <c r="H330" s="83"/>
      <c r="I330" s="354"/>
      <c r="J330" s="84"/>
    </row>
    <row r="331" spans="1:11" x14ac:dyDescent="0.2">
      <c r="A331" s="239"/>
      <c r="C331" s="354"/>
      <c r="D331" s="354"/>
      <c r="E331" s="83"/>
      <c r="F331" s="83"/>
      <c r="G331" s="354"/>
      <c r="H331" s="83"/>
      <c r="I331" s="354"/>
      <c r="J331" s="84"/>
    </row>
    <row r="332" spans="1:11" x14ac:dyDescent="0.2">
      <c r="A332" s="239"/>
      <c r="C332" s="354"/>
      <c r="D332" s="354"/>
      <c r="E332" s="83"/>
      <c r="F332" s="83"/>
      <c r="G332" s="354"/>
      <c r="H332" s="83"/>
      <c r="I332" s="354"/>
      <c r="J332" s="84"/>
    </row>
    <row r="333" spans="1:11" x14ac:dyDescent="0.2">
      <c r="A333" s="239"/>
      <c r="C333" s="354"/>
      <c r="D333" s="354"/>
      <c r="E333" s="83"/>
      <c r="F333" s="83"/>
      <c r="G333" s="354"/>
      <c r="H333" s="83"/>
      <c r="I333" s="354"/>
      <c r="J333" s="84"/>
    </row>
    <row r="335" spans="1:11" x14ac:dyDescent="0.2">
      <c r="B335" s="86"/>
      <c r="J335" s="102">
        <f>SUM(J2:J333)</f>
        <v>0</v>
      </c>
      <c r="K335" s="86"/>
    </row>
    <row r="336" spans="1:11" x14ac:dyDescent="0.2">
      <c r="B336" s="86"/>
    </row>
  </sheetData>
  <sheetProtection algorithmName="SHA-512" hashValue="rJThtfmWeNGLEQR8ypE0QszBLj16Y4L8911DduReQ2pQcBHQ5ZGvnJMFARH8R8KCXRcA2LsFdHEd3tq0sN2yiQ==" saltValue="cqHTAPlaiiiGQVCmI5ImiA==" spinCount="100000" sheet="1" objects="1" scenarios="1" selectLockedCells="1"/>
  <mergeCells count="1">
    <mergeCell ref="A2:A39"/>
  </mergeCells>
  <dataValidations count="4">
    <dataValidation type="list" allowBlank="1" showInputMessage="1" showErrorMessage="1" sqref="G2:G333" xr:uid="{00000000-0002-0000-0000-000000000000}">
      <formula1>UOM</formula1>
    </dataValidation>
    <dataValidation type="list" allowBlank="1" showInputMessage="1" showErrorMessage="1" sqref="D2:D333" xr:uid="{00000000-0002-0000-0000-000001000000}">
      <formula1>AssetGroup</formula1>
    </dataValidation>
    <dataValidation type="list" allowBlank="1" showInputMessage="1" showErrorMessage="1" sqref="I2:I333" xr:uid="{00000000-0002-0000-0000-000002000000}">
      <formula1>Question</formula1>
    </dataValidation>
    <dataValidation type="list" allowBlank="1" showInputMessage="1" showErrorMessage="1" sqref="C2:C333" xr:uid="{00000000-0002-0000-0000-000003000000}">
      <formula1>SuburbD</formula1>
    </dataValidation>
  </dataValidation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
    <tabColor rgb="FFFFFF00"/>
  </sheetPr>
  <dimension ref="A1:IN95"/>
  <sheetViews>
    <sheetView workbookViewId="0">
      <pane ySplit="1" topLeftCell="A2" activePane="bottomLeft" state="frozen"/>
      <selection pane="bottomLeft" activeCell="P16" sqref="P16"/>
    </sheetView>
  </sheetViews>
  <sheetFormatPr defaultColWidth="9.140625" defaultRowHeight="15" x14ac:dyDescent="0.25"/>
  <cols>
    <col min="1" max="1" width="28.7109375" style="23" bestFit="1" customWidth="1"/>
    <col min="2" max="2" width="11.140625" style="23" bestFit="1" customWidth="1"/>
    <col min="3" max="3" width="14" style="23" bestFit="1" customWidth="1"/>
    <col min="4" max="4" width="10.5703125" style="23" bestFit="1" customWidth="1"/>
    <col min="5" max="5" width="15" style="23" bestFit="1" customWidth="1"/>
    <col min="6" max="6" width="15.85546875" style="23" bestFit="1" customWidth="1"/>
    <col min="7" max="7" width="16.7109375" style="23" bestFit="1" customWidth="1"/>
    <col min="8" max="8" width="16.7109375" style="23" customWidth="1"/>
    <col min="9" max="9" width="35.140625" style="23" bestFit="1" customWidth="1"/>
    <col min="10" max="10" width="1.7109375" style="23" customWidth="1"/>
    <col min="11" max="11" width="15.140625" style="23" bestFit="1" customWidth="1"/>
    <col min="12" max="12" width="34.42578125" style="23" bestFit="1" customWidth="1"/>
    <col min="13" max="13" width="15.28515625" style="23" bestFit="1" customWidth="1"/>
    <col min="14" max="14" width="13.85546875" style="23" bestFit="1" customWidth="1"/>
    <col min="15" max="15" width="33.42578125" style="23" bestFit="1" customWidth="1"/>
    <col min="16" max="16" width="16.7109375" style="23" bestFit="1" customWidth="1"/>
    <col min="17" max="17" width="13.85546875" style="23" bestFit="1" customWidth="1"/>
    <col min="18" max="18" width="1.7109375" style="23" customWidth="1"/>
    <col min="19" max="19" width="41.28515625" style="23" bestFit="1" customWidth="1"/>
    <col min="20" max="20" width="15.140625" style="23" bestFit="1" customWidth="1"/>
    <col min="21" max="21" width="7" style="23" bestFit="1" customWidth="1"/>
    <col min="22" max="22" width="13.5703125" style="23" bestFit="1" customWidth="1"/>
    <col min="23" max="23" width="1.7109375" style="23" customWidth="1"/>
    <col min="24" max="24" width="24" style="23" bestFit="1" customWidth="1"/>
    <col min="25" max="25" width="13.85546875" style="23" bestFit="1" customWidth="1"/>
    <col min="26" max="26" width="22" style="23" bestFit="1" customWidth="1"/>
    <col min="27" max="27" width="18.5703125" style="23" bestFit="1" customWidth="1"/>
    <col min="28" max="28" width="13.85546875" style="23" bestFit="1" customWidth="1"/>
    <col min="29" max="29" width="1.7109375" style="23" customWidth="1"/>
    <col min="30" max="30" width="24.85546875" style="23" bestFit="1" customWidth="1"/>
    <col min="31" max="31" width="13.42578125" style="23" bestFit="1" customWidth="1"/>
    <col min="32" max="32" width="15.140625" style="23" bestFit="1" customWidth="1"/>
    <col min="33" max="33" width="13.42578125" style="23" bestFit="1" customWidth="1"/>
    <col min="34" max="34" width="1.7109375" style="23" customWidth="1"/>
    <col min="35" max="35" width="16.7109375" style="23" bestFit="1" customWidth="1"/>
    <col min="36" max="36" width="13.85546875" style="23" bestFit="1" customWidth="1"/>
    <col min="37" max="37" width="29.7109375" style="23" bestFit="1" customWidth="1"/>
    <col min="38" max="38" width="13.85546875" style="23" bestFit="1" customWidth="1"/>
    <col min="39" max="39" width="11" style="23" bestFit="1" customWidth="1"/>
    <col min="40" max="40" width="13" style="23" bestFit="1" customWidth="1"/>
    <col min="41" max="41" width="1.7109375" style="23" customWidth="1"/>
    <col min="42" max="42" width="27.140625" style="23" bestFit="1" customWidth="1"/>
    <col min="43" max="43" width="7.42578125" style="23" bestFit="1" customWidth="1"/>
    <col min="44" max="44" width="13.85546875" style="23" bestFit="1" customWidth="1"/>
    <col min="45" max="45" width="11.5703125" style="23" bestFit="1" customWidth="1"/>
    <col min="46" max="46" width="13.85546875" style="23" bestFit="1" customWidth="1"/>
    <col min="47" max="47" width="32.28515625" style="23" bestFit="1" customWidth="1"/>
    <col min="48" max="48" width="13.85546875" style="23" customWidth="1"/>
    <col min="49" max="49" width="17.5703125" style="23" bestFit="1" customWidth="1"/>
    <col min="50" max="50" width="13.85546875" style="23" customWidth="1"/>
    <col min="51" max="51" width="15.140625" style="23" bestFit="1" customWidth="1"/>
    <col min="52" max="52" width="13.85546875" style="23" bestFit="1" customWidth="1"/>
    <col min="53" max="53" width="1.7109375" style="23" customWidth="1"/>
    <col min="54" max="54" width="19.28515625" style="23" bestFit="1" customWidth="1"/>
    <col min="55" max="55" width="7.42578125" style="23" bestFit="1" customWidth="1"/>
    <col min="56" max="56" width="13.85546875" style="23" bestFit="1" customWidth="1"/>
    <col min="57" max="57" width="1.7109375" style="23" customWidth="1"/>
    <col min="58" max="58" width="24" style="23" bestFit="1" customWidth="1"/>
    <col min="59" max="59" width="13.85546875" style="23" bestFit="1" customWidth="1"/>
    <col min="60" max="60" width="1.7109375" style="23" customWidth="1"/>
    <col min="61" max="61" width="27.7109375" style="23" bestFit="1" customWidth="1"/>
    <col min="62" max="62" width="9.140625" style="23"/>
    <col min="63" max="63" width="15.5703125" style="23" bestFit="1" customWidth="1"/>
    <col min="64" max="64" width="7.42578125" style="23" bestFit="1" customWidth="1"/>
    <col min="65" max="65" width="13.85546875" style="23" bestFit="1" customWidth="1"/>
    <col min="66" max="66" width="9.140625" style="23"/>
    <col min="67" max="67" width="35" style="23" bestFit="1" customWidth="1"/>
    <col min="68" max="68" width="7.42578125" style="23" bestFit="1" customWidth="1"/>
    <col min="69" max="69" width="13.85546875" style="23" bestFit="1" customWidth="1"/>
    <col min="70" max="70" width="27.7109375" style="23" bestFit="1" customWidth="1"/>
    <col min="71" max="71" width="7.42578125" style="23" bestFit="1" customWidth="1"/>
    <col min="72" max="72" width="13.85546875" style="23" customWidth="1"/>
    <col min="73" max="73" width="1.7109375" style="23" customWidth="1"/>
    <col min="74" max="74" width="30" style="23" bestFit="1" customWidth="1"/>
    <col min="75" max="75" width="27.140625" style="23" bestFit="1" customWidth="1"/>
    <col min="76" max="76" width="7.42578125" style="23" bestFit="1" customWidth="1"/>
    <col min="77" max="77" width="12.140625" style="23" bestFit="1" customWidth="1"/>
    <col min="78" max="78" width="22" style="23" bestFit="1" customWidth="1"/>
    <col min="79" max="79" width="7.28515625" style="23" bestFit="1" customWidth="1"/>
    <col min="80" max="80" width="12.140625" style="23" bestFit="1" customWidth="1"/>
    <col min="81" max="81" width="1.7109375" style="23" customWidth="1"/>
    <col min="82" max="82" width="20" style="23" bestFit="1" customWidth="1"/>
    <col min="83" max="83" width="6.7109375" style="23" bestFit="1" customWidth="1"/>
    <col min="84" max="84" width="14.42578125" style="23" bestFit="1" customWidth="1"/>
    <col min="85" max="85" width="13.85546875" style="23" bestFit="1" customWidth="1"/>
    <col min="86" max="86" width="12.28515625" style="23" bestFit="1" customWidth="1"/>
    <col min="87" max="87" width="13.85546875" style="23" bestFit="1" customWidth="1"/>
    <col min="88" max="88" width="20" style="23" bestFit="1" customWidth="1"/>
    <col min="89" max="89" width="13.85546875" style="23" bestFit="1" customWidth="1"/>
    <col min="90" max="90" width="46.140625" style="23" bestFit="1" customWidth="1"/>
    <col min="91" max="91" width="13.85546875" style="23" bestFit="1" customWidth="1"/>
    <col min="92" max="92" width="39" style="23" bestFit="1" customWidth="1"/>
    <col min="93" max="93" width="13.85546875" style="23" bestFit="1" customWidth="1"/>
    <col min="94" max="94" width="17.7109375" style="23" bestFit="1" customWidth="1"/>
    <col min="95" max="95" width="13.85546875" style="23" customWidth="1"/>
    <col min="96" max="96" width="24.42578125" style="23" bestFit="1" customWidth="1"/>
    <col min="97" max="97" width="13.85546875" style="23" bestFit="1" customWidth="1"/>
    <col min="98" max="98" width="15" style="23" bestFit="1" customWidth="1"/>
    <col min="99" max="99" width="13.85546875" style="23" bestFit="1" customWidth="1"/>
    <col min="100" max="100" width="15" style="23" bestFit="1" customWidth="1"/>
    <col min="101" max="101" width="19.42578125" style="23" bestFit="1" customWidth="1"/>
    <col min="102" max="102" width="19.42578125" style="23" customWidth="1"/>
    <col min="103" max="103" width="27.7109375" style="23" bestFit="1" customWidth="1"/>
    <col min="104" max="104" width="12.28515625" style="23" bestFit="1" customWidth="1"/>
    <col min="105" max="105" width="7.28515625" style="23" bestFit="1" customWidth="1"/>
    <col min="106" max="106" width="21.85546875" style="23" bestFit="1" customWidth="1"/>
    <col min="107" max="108" width="24.140625" style="23" bestFit="1" customWidth="1"/>
    <col min="109" max="109" width="21.140625" style="23" bestFit="1" customWidth="1"/>
    <col min="110" max="110" width="20.7109375" style="23" bestFit="1" customWidth="1"/>
    <col min="111" max="112" width="23.140625" style="23" bestFit="1" customWidth="1"/>
    <col min="113" max="113" width="20.140625" style="23" bestFit="1" customWidth="1"/>
    <col min="114" max="114" width="20.85546875" style="23" bestFit="1" customWidth="1"/>
    <col min="115" max="116" width="23.28515625" style="23" bestFit="1" customWidth="1"/>
    <col min="117" max="117" width="20.28515625" style="23" bestFit="1" customWidth="1"/>
    <col min="118" max="118" width="15.42578125" style="23" bestFit="1" customWidth="1"/>
    <col min="119" max="119" width="20.5703125" style="23" bestFit="1" customWidth="1"/>
    <col min="120" max="122" width="22.5703125" style="23" bestFit="1" customWidth="1"/>
    <col min="123" max="123" width="31.7109375" style="23" bestFit="1" customWidth="1"/>
    <col min="124" max="124" width="26.5703125" style="23" bestFit="1" customWidth="1"/>
    <col min="125" max="125" width="17.7109375" style="23" bestFit="1" customWidth="1"/>
    <col min="126" max="126" width="1.7109375" style="23" customWidth="1"/>
    <col min="127" max="127" width="14.42578125" style="23" bestFit="1" customWidth="1"/>
    <col min="128" max="128" width="12.42578125" style="23" bestFit="1" customWidth="1"/>
    <col min="129" max="129" width="13.85546875" style="23" bestFit="1" customWidth="1"/>
    <col min="130" max="130" width="18.140625" style="23" bestFit="1" customWidth="1"/>
    <col min="131" max="131" width="19.7109375" style="23" bestFit="1" customWidth="1"/>
    <col min="132" max="132" width="13.85546875" style="23" bestFit="1" customWidth="1"/>
    <col min="133" max="133" width="18.140625" style="23" bestFit="1" customWidth="1"/>
    <col min="134" max="134" width="12.140625" style="23" bestFit="1" customWidth="1"/>
    <col min="135" max="135" width="13.85546875" style="23" bestFit="1" customWidth="1"/>
    <col min="136" max="136" width="18.140625" style="23" bestFit="1" customWidth="1"/>
    <col min="137" max="137" width="1.7109375" style="23" customWidth="1"/>
    <col min="138" max="138" width="32.140625" style="23" bestFit="1" customWidth="1"/>
    <col min="139" max="139" width="15.7109375" style="23" bestFit="1" customWidth="1"/>
    <col min="140" max="140" width="17.5703125" style="23" bestFit="1" customWidth="1"/>
    <col min="141" max="141" width="13.42578125" style="23" bestFit="1" customWidth="1"/>
    <col min="142" max="142" width="14.28515625" style="23" bestFit="1" customWidth="1"/>
    <col min="143" max="143" width="16.5703125" style="23" bestFit="1" customWidth="1"/>
    <col min="144" max="144" width="10.85546875" style="23" bestFit="1" customWidth="1"/>
    <col min="145" max="145" width="21" style="23" bestFit="1" customWidth="1"/>
    <col min="146" max="159" width="22.28515625" style="23" bestFit="1" customWidth="1"/>
    <col min="160" max="160" width="1.7109375" style="23" customWidth="1"/>
    <col min="161" max="161" width="20.28515625" style="23" bestFit="1" customWidth="1"/>
    <col min="162" max="162" width="13.7109375" style="23" bestFit="1" customWidth="1"/>
    <col min="163" max="164" width="6.85546875" style="23" customWidth="1"/>
    <col min="165" max="165" width="23.5703125" style="23" bestFit="1" customWidth="1"/>
    <col min="166" max="166" width="32.5703125" style="23" bestFit="1" customWidth="1"/>
    <col min="167" max="167" width="6.7109375" style="23" customWidth="1"/>
    <col min="168" max="168" width="32.42578125" style="23" bestFit="1" customWidth="1"/>
    <col min="169" max="169" width="13.85546875" style="23" bestFit="1" customWidth="1"/>
    <col min="170" max="170" width="15.42578125" style="23" bestFit="1" customWidth="1"/>
    <col min="171" max="171" width="7.28515625" style="23" bestFit="1" customWidth="1"/>
    <col min="172" max="172" width="22.7109375" style="23" bestFit="1" customWidth="1"/>
    <col min="173" max="174" width="25" style="23" bestFit="1" customWidth="1"/>
    <col min="175" max="175" width="22.140625" style="23" bestFit="1" customWidth="1"/>
    <col min="176" max="176" width="29" style="23" bestFit="1" customWidth="1"/>
    <col min="177" max="178" width="31.28515625" style="23" bestFit="1" customWidth="1"/>
    <col min="179" max="179" width="28.42578125" style="23" bestFit="1" customWidth="1"/>
    <col min="180" max="180" width="24.7109375" style="23" bestFit="1" customWidth="1"/>
    <col min="181" max="181" width="20.5703125" style="23" bestFit="1" customWidth="1"/>
    <col min="182" max="184" width="22.5703125" style="23" bestFit="1" customWidth="1"/>
    <col min="185" max="185" width="31.7109375" style="23" bestFit="1" customWidth="1"/>
    <col min="186" max="186" width="26.5703125" style="23" bestFit="1" customWidth="1"/>
    <col min="187" max="187" width="17.7109375" style="23" bestFit="1" customWidth="1"/>
    <col min="188" max="188" width="32" style="23" bestFit="1" customWidth="1"/>
    <col min="189" max="189" width="1.7109375" style="23" customWidth="1"/>
    <col min="190" max="190" width="19.85546875" style="23" bestFit="1" customWidth="1"/>
    <col min="191" max="191" width="14.5703125" style="23" bestFit="1" customWidth="1"/>
    <col min="192" max="192" width="13.42578125" style="23" bestFit="1" customWidth="1"/>
    <col min="193" max="193" width="7.140625" style="23" bestFit="1" customWidth="1"/>
    <col min="194" max="194" width="13.42578125" style="23" bestFit="1" customWidth="1"/>
    <col min="195" max="195" width="1.7109375" style="23" customWidth="1"/>
    <col min="196" max="196" width="20" style="23" bestFit="1" customWidth="1"/>
    <col min="197" max="197" width="33.140625" style="23" bestFit="1" customWidth="1"/>
    <col min="198" max="198" width="19.42578125" style="23" bestFit="1" customWidth="1"/>
    <col min="199" max="199" width="7.28515625" style="23" bestFit="1" customWidth="1"/>
    <col min="200" max="200" width="29.42578125" style="23" bestFit="1" customWidth="1"/>
    <col min="201" max="202" width="35.85546875" style="23" bestFit="1" customWidth="1"/>
    <col min="203" max="203" width="29.42578125" style="23" bestFit="1" customWidth="1"/>
    <col min="204" max="204" width="34.85546875" style="23" bestFit="1" customWidth="1"/>
    <col min="205" max="206" width="41.28515625" style="23" bestFit="1" customWidth="1"/>
    <col min="207" max="207" width="34.85546875" style="23" bestFit="1" customWidth="1"/>
    <col min="208" max="208" width="25.140625" style="23" bestFit="1" customWidth="1"/>
    <col min="209" max="210" width="31.5703125" style="23" bestFit="1" customWidth="1"/>
    <col min="211" max="211" width="25.140625" style="23" bestFit="1" customWidth="1"/>
    <col min="212" max="212" width="30.5703125" style="23" bestFit="1" customWidth="1"/>
    <col min="213" max="214" width="37" style="23" bestFit="1" customWidth="1"/>
    <col min="215" max="215" width="30.5703125" style="23" bestFit="1" customWidth="1"/>
    <col min="216" max="216" width="26.85546875" style="23" bestFit="1" customWidth="1"/>
    <col min="217" max="218" width="33.42578125" style="23" bestFit="1" customWidth="1"/>
    <col min="219" max="219" width="26.85546875" style="23" bestFit="1" customWidth="1"/>
    <col min="220" max="220" width="15.42578125" style="23" bestFit="1" customWidth="1"/>
    <col min="221" max="221" width="20.5703125" style="23" bestFit="1" customWidth="1"/>
    <col min="222" max="224" width="22.5703125" style="23" bestFit="1" customWidth="1"/>
    <col min="225" max="225" width="31.7109375" style="23" bestFit="1" customWidth="1"/>
    <col min="226" max="226" width="26.5703125" style="23" bestFit="1" customWidth="1"/>
    <col min="227" max="227" width="17.7109375" style="23" bestFit="1" customWidth="1"/>
    <col min="228" max="228" width="13.42578125" style="23" bestFit="1" customWidth="1"/>
    <col min="229" max="229" width="19.140625" style="23" bestFit="1" customWidth="1"/>
    <col min="230" max="230" width="13.85546875" style="23" bestFit="1" customWidth="1"/>
    <col min="231" max="231" width="1.7109375" style="23" customWidth="1"/>
    <col min="232" max="237" width="9.140625" style="23"/>
    <col min="239" max="239" width="37.5703125" style="23" bestFit="1" customWidth="1"/>
    <col min="240" max="240" width="11.7109375" style="23" bestFit="1" customWidth="1"/>
    <col min="241" max="241" width="13.85546875" style="23" bestFit="1" customWidth="1"/>
    <col min="242" max="242" width="4.140625" style="23" customWidth="1"/>
    <col min="243" max="243" width="5.7109375" style="23" bestFit="1" customWidth="1"/>
    <col min="244" max="244" width="41.5703125" style="23" bestFit="1" customWidth="1"/>
    <col min="245" max="245" width="4" style="23" customWidth="1"/>
    <col min="246" max="246" width="6.28515625" style="23" bestFit="1" customWidth="1"/>
    <col min="247" max="247" width="19.42578125" style="23" bestFit="1" customWidth="1"/>
    <col min="248" max="16384" width="9.140625" style="23"/>
  </cols>
  <sheetData>
    <row r="1" spans="1:248" x14ac:dyDescent="0.25">
      <c r="A1" s="1" t="s">
        <v>0</v>
      </c>
      <c r="B1" s="1" t="s">
        <v>1</v>
      </c>
      <c r="C1" s="1" t="s">
        <v>2</v>
      </c>
      <c r="D1" s="1" t="s">
        <v>3</v>
      </c>
      <c r="E1" s="1" t="s">
        <v>4</v>
      </c>
      <c r="F1" s="1" t="s">
        <v>5</v>
      </c>
      <c r="G1" s="1" t="s">
        <v>6</v>
      </c>
      <c r="H1" s="2" t="s">
        <v>7</v>
      </c>
      <c r="I1" s="2" t="s">
        <v>8</v>
      </c>
      <c r="J1" s="3"/>
      <c r="K1" s="4" t="s">
        <v>9</v>
      </c>
      <c r="L1" s="4" t="s">
        <v>10</v>
      </c>
      <c r="M1" s="4" t="s">
        <v>11</v>
      </c>
      <c r="N1" s="5" t="s">
        <v>12</v>
      </c>
      <c r="O1" s="4" t="s">
        <v>13</v>
      </c>
      <c r="P1" s="4" t="s">
        <v>14</v>
      </c>
      <c r="Q1" s="5" t="s">
        <v>12</v>
      </c>
      <c r="R1" s="3"/>
      <c r="S1" s="4" t="s">
        <v>1089</v>
      </c>
      <c r="T1" s="4" t="s">
        <v>1093</v>
      </c>
      <c r="U1" s="4" t="s">
        <v>7</v>
      </c>
      <c r="V1" s="5" t="s">
        <v>12</v>
      </c>
      <c r="W1" s="411"/>
      <c r="X1" s="6" t="s">
        <v>15</v>
      </c>
      <c r="Y1" s="6" t="s">
        <v>12</v>
      </c>
      <c r="Z1" s="6" t="s">
        <v>16</v>
      </c>
      <c r="AA1" s="6" t="s">
        <v>17</v>
      </c>
      <c r="AB1" s="6" t="s">
        <v>12</v>
      </c>
      <c r="AC1" s="3"/>
      <c r="AD1" s="6" t="s">
        <v>18</v>
      </c>
      <c r="AE1" s="6" t="s">
        <v>19</v>
      </c>
      <c r="AF1" s="6" t="s">
        <v>20</v>
      </c>
      <c r="AG1" s="6" t="s">
        <v>19</v>
      </c>
      <c r="AH1" s="3"/>
      <c r="AI1" s="6" t="s">
        <v>21</v>
      </c>
      <c r="AJ1" s="6" t="s">
        <v>12</v>
      </c>
      <c r="AK1" s="6" t="s">
        <v>22</v>
      </c>
      <c r="AL1" s="6" t="s">
        <v>12</v>
      </c>
      <c r="AM1" s="6" t="s">
        <v>23</v>
      </c>
      <c r="AN1" s="6" t="s">
        <v>24</v>
      </c>
      <c r="AO1" s="3"/>
      <c r="AP1" s="6" t="s">
        <v>25</v>
      </c>
      <c r="AQ1" s="6" t="s">
        <v>7</v>
      </c>
      <c r="AR1" s="6" t="s">
        <v>12</v>
      </c>
      <c r="AS1" s="6" t="s">
        <v>26</v>
      </c>
      <c r="AT1" s="6" t="s">
        <v>12</v>
      </c>
      <c r="AU1" s="6" t="s">
        <v>100</v>
      </c>
      <c r="AV1" s="6"/>
      <c r="AW1" s="6" t="s">
        <v>27</v>
      </c>
      <c r="AX1" s="6" t="s">
        <v>12</v>
      </c>
      <c r="AY1" s="6" t="s">
        <v>28</v>
      </c>
      <c r="AZ1" s="6" t="s">
        <v>12</v>
      </c>
      <c r="BA1" s="3"/>
      <c r="BB1" s="7" t="s">
        <v>29</v>
      </c>
      <c r="BC1" s="7" t="s">
        <v>7</v>
      </c>
      <c r="BD1" s="7" t="s">
        <v>12</v>
      </c>
      <c r="BE1" s="3"/>
      <c r="BF1" s="8" t="s">
        <v>30</v>
      </c>
      <c r="BG1" s="7" t="s">
        <v>12</v>
      </c>
      <c r="BH1" s="3"/>
      <c r="BI1" s="6" t="s">
        <v>31</v>
      </c>
      <c r="BJ1" s="8" t="s">
        <v>32</v>
      </c>
      <c r="BK1" s="8" t="s">
        <v>33</v>
      </c>
      <c r="BL1" s="7" t="s">
        <v>7</v>
      </c>
      <c r="BM1" s="7" t="s">
        <v>12</v>
      </c>
      <c r="BN1" s="8" t="s">
        <v>34</v>
      </c>
      <c r="BO1" s="8" t="s">
        <v>35</v>
      </c>
      <c r="BP1" s="7" t="s">
        <v>7</v>
      </c>
      <c r="BQ1" s="7" t="s">
        <v>12</v>
      </c>
      <c r="BR1" s="8" t="s">
        <v>36</v>
      </c>
      <c r="BS1" s="7" t="s">
        <v>7</v>
      </c>
      <c r="BT1" s="7" t="s">
        <v>12</v>
      </c>
      <c r="BU1" s="3"/>
      <c r="BV1" s="9" t="s">
        <v>37</v>
      </c>
      <c r="BW1" s="9" t="s">
        <v>38</v>
      </c>
      <c r="BX1" s="9" t="s">
        <v>7</v>
      </c>
      <c r="BY1" s="9" t="s">
        <v>12</v>
      </c>
      <c r="BZ1" s="9" t="s">
        <v>39</v>
      </c>
      <c r="CA1" s="9" t="s">
        <v>7</v>
      </c>
      <c r="CB1" s="9" t="s">
        <v>12</v>
      </c>
      <c r="CC1" s="3"/>
      <c r="CD1" s="9" t="s">
        <v>40</v>
      </c>
      <c r="CE1" s="9"/>
      <c r="CF1" s="10" t="s">
        <v>41</v>
      </c>
      <c r="CG1" s="10" t="s">
        <v>12</v>
      </c>
      <c r="CH1" s="10" t="s">
        <v>42</v>
      </c>
      <c r="CI1" s="10" t="s">
        <v>12</v>
      </c>
      <c r="CJ1" s="10" t="s">
        <v>43</v>
      </c>
      <c r="CK1" s="10" t="s">
        <v>12</v>
      </c>
      <c r="CL1" s="385" t="s">
        <v>44</v>
      </c>
      <c r="CM1" s="10" t="s">
        <v>12</v>
      </c>
      <c r="CN1" s="10" t="s">
        <v>44</v>
      </c>
      <c r="CO1" s="10" t="s">
        <v>12</v>
      </c>
      <c r="CP1" s="10" t="s">
        <v>45</v>
      </c>
      <c r="CQ1" s="10" t="s">
        <v>12</v>
      </c>
      <c r="CR1" s="10" t="s">
        <v>46</v>
      </c>
      <c r="CS1" s="10" t="s">
        <v>12</v>
      </c>
      <c r="CT1" s="10" t="s">
        <v>47</v>
      </c>
      <c r="CU1" s="10" t="s">
        <v>12</v>
      </c>
      <c r="CV1" s="11" t="s">
        <v>48</v>
      </c>
      <c r="CW1" s="11" t="s">
        <v>49</v>
      </c>
      <c r="CX1" s="11" t="s">
        <v>916</v>
      </c>
      <c r="CY1" s="11" t="s">
        <v>50</v>
      </c>
      <c r="CZ1" s="11" t="s">
        <v>51</v>
      </c>
      <c r="DA1" s="11"/>
      <c r="DB1" s="12" t="s">
        <v>52</v>
      </c>
      <c r="DC1" s="12" t="s">
        <v>53</v>
      </c>
      <c r="DD1" s="12" t="s">
        <v>54</v>
      </c>
      <c r="DE1" s="12" t="s">
        <v>55</v>
      </c>
      <c r="DF1" s="11" t="s">
        <v>56</v>
      </c>
      <c r="DG1" s="11" t="s">
        <v>57</v>
      </c>
      <c r="DH1" s="11" t="s">
        <v>58</v>
      </c>
      <c r="DI1" s="11" t="s">
        <v>59</v>
      </c>
      <c r="DJ1" s="12" t="s">
        <v>60</v>
      </c>
      <c r="DK1" s="12" t="s">
        <v>61</v>
      </c>
      <c r="DL1" s="12" t="s">
        <v>62</v>
      </c>
      <c r="DM1" s="12" t="s">
        <v>63</v>
      </c>
      <c r="DN1" s="13" t="s">
        <v>64</v>
      </c>
      <c r="DO1" s="13" t="s">
        <v>65</v>
      </c>
      <c r="DP1" s="13" t="s">
        <v>66</v>
      </c>
      <c r="DQ1" s="13" t="s">
        <v>67</v>
      </c>
      <c r="DR1" s="13" t="s">
        <v>68</v>
      </c>
      <c r="DS1" s="13" t="s">
        <v>69</v>
      </c>
      <c r="DT1" s="13" t="s">
        <v>70</v>
      </c>
      <c r="DU1" s="13" t="s">
        <v>71</v>
      </c>
      <c r="DV1" s="3"/>
      <c r="DW1" s="14" t="s">
        <v>72</v>
      </c>
      <c r="DX1" s="14" t="s">
        <v>73</v>
      </c>
      <c r="DY1" s="14" t="s">
        <v>12</v>
      </c>
      <c r="DZ1" s="14" t="s">
        <v>74</v>
      </c>
      <c r="EA1" s="14" t="s">
        <v>75</v>
      </c>
      <c r="EB1" s="14" t="s">
        <v>12</v>
      </c>
      <c r="EC1" s="14" t="s">
        <v>74</v>
      </c>
      <c r="ED1" s="14" t="s">
        <v>76</v>
      </c>
      <c r="EE1" s="14" t="s">
        <v>12</v>
      </c>
      <c r="EF1" s="14" t="s">
        <v>74</v>
      </c>
      <c r="EG1" s="3"/>
      <c r="EH1" s="15" t="s">
        <v>77</v>
      </c>
      <c r="EI1" s="15" t="s">
        <v>19</v>
      </c>
      <c r="EJ1" s="15" t="s">
        <v>78</v>
      </c>
      <c r="EK1" s="15" t="s">
        <v>19</v>
      </c>
      <c r="EL1" s="15" t="s">
        <v>79</v>
      </c>
      <c r="EM1" s="15" t="s">
        <v>80</v>
      </c>
      <c r="EN1" s="16" t="s">
        <v>81</v>
      </c>
      <c r="EO1" s="17" t="s">
        <v>82</v>
      </c>
      <c r="EP1" s="17" t="s">
        <v>83</v>
      </c>
      <c r="EQ1" s="17" t="s">
        <v>84</v>
      </c>
      <c r="ER1" s="17" t="s">
        <v>85</v>
      </c>
      <c r="ES1" s="17" t="s">
        <v>86</v>
      </c>
      <c r="ET1" s="17" t="s">
        <v>87</v>
      </c>
      <c r="EU1" s="17" t="s">
        <v>88</v>
      </c>
      <c r="EV1" s="17" t="s">
        <v>89</v>
      </c>
      <c r="EW1" s="17" t="s">
        <v>90</v>
      </c>
      <c r="EX1" s="17" t="s">
        <v>91</v>
      </c>
      <c r="EY1" s="17" t="s">
        <v>92</v>
      </c>
      <c r="EZ1" s="17" t="s">
        <v>93</v>
      </c>
      <c r="FA1" s="17" t="s">
        <v>94</v>
      </c>
      <c r="FB1" s="17" t="s">
        <v>95</v>
      </c>
      <c r="FC1" s="18" t="s">
        <v>96</v>
      </c>
      <c r="FD1" s="3"/>
      <c r="FE1" s="19" t="s">
        <v>97</v>
      </c>
      <c r="FF1" s="13" t="s">
        <v>98</v>
      </c>
      <c r="FG1" s="13"/>
      <c r="FH1" s="13"/>
      <c r="FI1" s="13" t="s">
        <v>99</v>
      </c>
      <c r="FJ1" s="13" t="s">
        <v>100</v>
      </c>
      <c r="FK1" s="13"/>
      <c r="FL1" s="19" t="s">
        <v>101</v>
      </c>
      <c r="FM1" s="20" t="s">
        <v>12</v>
      </c>
      <c r="FN1" s="19" t="s">
        <v>64</v>
      </c>
      <c r="FO1" s="20"/>
      <c r="FP1" s="20" t="s">
        <v>102</v>
      </c>
      <c r="FQ1" s="20" t="s">
        <v>103</v>
      </c>
      <c r="FR1" s="20" t="s">
        <v>104</v>
      </c>
      <c r="FS1" s="20" t="s">
        <v>105</v>
      </c>
      <c r="FT1" s="20" t="s">
        <v>106</v>
      </c>
      <c r="FU1" s="20" t="s">
        <v>107</v>
      </c>
      <c r="FV1" s="20" t="s">
        <v>108</v>
      </c>
      <c r="FW1" s="20" t="s">
        <v>109</v>
      </c>
      <c r="FX1" s="20" t="s">
        <v>110</v>
      </c>
      <c r="FY1" s="13" t="s">
        <v>65</v>
      </c>
      <c r="FZ1" s="13" t="s">
        <v>66</v>
      </c>
      <c r="GA1" s="13" t="s">
        <v>67</v>
      </c>
      <c r="GB1" s="13" t="s">
        <v>68</v>
      </c>
      <c r="GC1" s="13" t="s">
        <v>69</v>
      </c>
      <c r="GD1" s="13" t="s">
        <v>70</v>
      </c>
      <c r="GE1" s="13" t="s">
        <v>71</v>
      </c>
      <c r="GF1" s="19" t="s">
        <v>111</v>
      </c>
      <c r="GG1" s="3"/>
      <c r="GH1" s="21" t="s">
        <v>112</v>
      </c>
      <c r="GI1" s="21" t="s">
        <v>113</v>
      </c>
      <c r="GJ1" s="21" t="s">
        <v>19</v>
      </c>
      <c r="GK1" s="21" t="s">
        <v>114</v>
      </c>
      <c r="GL1" s="21" t="s">
        <v>19</v>
      </c>
      <c r="GM1" s="3"/>
      <c r="GN1" s="21" t="s">
        <v>115</v>
      </c>
      <c r="GO1" s="21" t="s">
        <v>116</v>
      </c>
      <c r="GP1" s="21" t="s">
        <v>117</v>
      </c>
      <c r="GQ1" s="21"/>
      <c r="GR1" s="22" t="s">
        <v>118</v>
      </c>
      <c r="GS1" s="22" t="s">
        <v>119</v>
      </c>
      <c r="GT1" s="22" t="s">
        <v>120</v>
      </c>
      <c r="GU1" s="22" t="s">
        <v>121</v>
      </c>
      <c r="GV1" s="21" t="s">
        <v>122</v>
      </c>
      <c r="GW1" s="21" t="s">
        <v>123</v>
      </c>
      <c r="GX1" s="21" t="s">
        <v>124</v>
      </c>
      <c r="GY1" s="21" t="s">
        <v>125</v>
      </c>
      <c r="GZ1" s="22" t="s">
        <v>126</v>
      </c>
      <c r="HA1" s="22" t="s">
        <v>127</v>
      </c>
      <c r="HB1" s="22" t="s">
        <v>128</v>
      </c>
      <c r="HC1" s="22" t="s">
        <v>129</v>
      </c>
      <c r="HD1" s="21" t="s">
        <v>130</v>
      </c>
      <c r="HE1" s="21" t="s">
        <v>131</v>
      </c>
      <c r="HF1" s="21" t="s">
        <v>132</v>
      </c>
      <c r="HG1" s="21" t="s">
        <v>133</v>
      </c>
      <c r="HH1" s="22" t="s">
        <v>134</v>
      </c>
      <c r="HI1" s="22" t="s">
        <v>135</v>
      </c>
      <c r="HJ1" s="22" t="s">
        <v>136</v>
      </c>
      <c r="HK1" s="22" t="s">
        <v>137</v>
      </c>
      <c r="HL1" s="13" t="s">
        <v>64</v>
      </c>
      <c r="HM1" s="13" t="s">
        <v>65</v>
      </c>
      <c r="HN1" s="13" t="s">
        <v>66</v>
      </c>
      <c r="HO1" s="13" t="s">
        <v>67</v>
      </c>
      <c r="HP1" s="13" t="s">
        <v>68</v>
      </c>
      <c r="HQ1" s="13" t="s">
        <v>69</v>
      </c>
      <c r="HR1" s="13" t="s">
        <v>70</v>
      </c>
      <c r="HS1" s="13" t="s">
        <v>71</v>
      </c>
      <c r="HT1" s="21" t="s">
        <v>138</v>
      </c>
      <c r="HU1" s="21" t="s">
        <v>139</v>
      </c>
      <c r="HV1" s="21" t="s">
        <v>12</v>
      </c>
      <c r="HW1" s="3"/>
      <c r="IE1" s="388" t="s">
        <v>937</v>
      </c>
      <c r="IF1" s="388" t="s">
        <v>936</v>
      </c>
      <c r="IG1" s="388" t="s">
        <v>938</v>
      </c>
      <c r="IH1" s="389"/>
      <c r="II1" s="389"/>
      <c r="IJ1" s="389"/>
      <c r="IK1" s="389"/>
      <c r="IL1" s="389"/>
      <c r="IM1" s="389"/>
      <c r="IN1" s="389"/>
    </row>
    <row r="2" spans="1:248" ht="15.75" thickBot="1" x14ac:dyDescent="0.3">
      <c r="A2" s="24" t="s">
        <v>140</v>
      </c>
      <c r="B2" s="24" t="s">
        <v>141</v>
      </c>
      <c r="C2" s="24" t="s">
        <v>142</v>
      </c>
      <c r="D2" s="24" t="s">
        <v>143</v>
      </c>
      <c r="E2" s="24" t="s">
        <v>144</v>
      </c>
      <c r="F2" s="24" t="s">
        <v>145</v>
      </c>
      <c r="G2" s="24" t="s">
        <v>145</v>
      </c>
      <c r="H2" s="24" t="s">
        <v>146</v>
      </c>
      <c r="I2" s="24" t="s">
        <v>147</v>
      </c>
      <c r="K2" s="25" t="s">
        <v>10</v>
      </c>
      <c r="L2" s="25" t="s">
        <v>148</v>
      </c>
      <c r="M2" s="25" t="s">
        <v>149</v>
      </c>
      <c r="N2" s="26">
        <v>1976</v>
      </c>
      <c r="O2" s="25" t="s">
        <v>150</v>
      </c>
      <c r="P2" s="25" t="s">
        <v>151</v>
      </c>
      <c r="Q2" s="26">
        <v>2500</v>
      </c>
      <c r="S2" s="25" t="s">
        <v>1098</v>
      </c>
      <c r="T2" s="25" t="s">
        <v>1090</v>
      </c>
      <c r="U2" s="25" t="s">
        <v>149</v>
      </c>
      <c r="V2" s="26">
        <v>15</v>
      </c>
      <c r="X2" s="27" t="s">
        <v>152</v>
      </c>
      <c r="Y2" s="28">
        <v>3500</v>
      </c>
      <c r="Z2" s="27">
        <v>20</v>
      </c>
      <c r="AA2" s="27" t="s">
        <v>153</v>
      </c>
      <c r="AB2" s="28">
        <v>500</v>
      </c>
      <c r="AD2" s="27" t="s">
        <v>154</v>
      </c>
      <c r="AE2" s="28">
        <v>600</v>
      </c>
      <c r="AF2" s="27" t="s">
        <v>155</v>
      </c>
      <c r="AG2" s="28">
        <v>2500</v>
      </c>
      <c r="AI2" s="27" t="s">
        <v>156</v>
      </c>
      <c r="AJ2" s="28">
        <v>0</v>
      </c>
      <c r="AK2" s="27" t="s">
        <v>1076</v>
      </c>
      <c r="AL2" s="28">
        <v>100</v>
      </c>
      <c r="AM2" s="27" t="s">
        <v>143</v>
      </c>
      <c r="AN2" s="27" t="s">
        <v>157</v>
      </c>
      <c r="AP2" s="27" t="s">
        <v>158</v>
      </c>
      <c r="AQ2" s="27" t="s">
        <v>149</v>
      </c>
      <c r="AR2" s="28">
        <v>1600</v>
      </c>
      <c r="AS2" s="27" t="s">
        <v>159</v>
      </c>
      <c r="AT2" s="28">
        <v>1250</v>
      </c>
      <c r="AU2" s="28" t="s">
        <v>189</v>
      </c>
      <c r="AV2" s="375">
        <v>1</v>
      </c>
      <c r="AW2" s="27" t="s">
        <v>159</v>
      </c>
      <c r="AX2" s="28">
        <v>500</v>
      </c>
      <c r="AY2" s="27" t="s">
        <v>28</v>
      </c>
      <c r="AZ2" s="28">
        <v>1500</v>
      </c>
      <c r="BB2" s="27" t="s">
        <v>160</v>
      </c>
      <c r="BC2" s="27" t="s">
        <v>146</v>
      </c>
      <c r="BD2" s="28">
        <v>20</v>
      </c>
      <c r="BF2" s="29" t="s">
        <v>161</v>
      </c>
      <c r="BG2" s="28">
        <v>75</v>
      </c>
      <c r="BI2" s="27" t="s">
        <v>35</v>
      </c>
      <c r="BJ2" s="27" t="s">
        <v>162</v>
      </c>
      <c r="BK2" s="27" t="s">
        <v>160</v>
      </c>
      <c r="BL2" s="27" t="s">
        <v>163</v>
      </c>
      <c r="BM2" s="28">
        <f>25/0.03</f>
        <v>833.33333333333337</v>
      </c>
      <c r="BN2" s="27" t="s">
        <v>164</v>
      </c>
      <c r="BO2" s="27" t="s">
        <v>160</v>
      </c>
      <c r="BP2" s="27" t="s">
        <v>149</v>
      </c>
      <c r="BQ2" s="30">
        <v>25</v>
      </c>
      <c r="BR2" s="27" t="s">
        <v>165</v>
      </c>
      <c r="BS2" s="27" t="s">
        <v>163</v>
      </c>
      <c r="BT2" s="30">
        <v>25</v>
      </c>
      <c r="BV2" s="31" t="s">
        <v>166</v>
      </c>
      <c r="BW2" s="31" t="s">
        <v>167</v>
      </c>
      <c r="BX2" s="31" t="s">
        <v>149</v>
      </c>
      <c r="BY2" s="32">
        <v>900</v>
      </c>
      <c r="BZ2" s="31" t="s">
        <v>168</v>
      </c>
      <c r="CA2" s="31" t="s">
        <v>151</v>
      </c>
      <c r="CB2" s="32">
        <v>1350</v>
      </c>
      <c r="CD2" s="31" t="s">
        <v>169</v>
      </c>
      <c r="CE2" s="31" t="s">
        <v>170</v>
      </c>
      <c r="CF2" s="31" t="s">
        <v>169</v>
      </c>
      <c r="CG2" s="32">
        <v>150</v>
      </c>
      <c r="CH2" s="31" t="s">
        <v>171</v>
      </c>
      <c r="CI2" s="32">
        <v>300</v>
      </c>
      <c r="CJ2" s="31" t="s">
        <v>172</v>
      </c>
      <c r="CK2" s="32">
        <v>250</v>
      </c>
      <c r="CL2" s="44" t="s">
        <v>173</v>
      </c>
      <c r="CM2" s="32">
        <v>2189.8000000000002</v>
      </c>
      <c r="CN2" s="31" t="s">
        <v>174</v>
      </c>
      <c r="CO2" s="32">
        <f>1774.8-206</f>
        <v>1568.8</v>
      </c>
      <c r="CP2" s="32" t="s">
        <v>164</v>
      </c>
      <c r="CQ2" s="32">
        <v>0</v>
      </c>
      <c r="CR2" s="31" t="s">
        <v>175</v>
      </c>
      <c r="CS2" s="32">
        <v>2650</v>
      </c>
      <c r="CT2" s="31" t="s">
        <v>176</v>
      </c>
      <c r="CU2" s="32">
        <v>225</v>
      </c>
      <c r="CV2" s="33" t="s">
        <v>177</v>
      </c>
      <c r="CW2" s="34" t="s">
        <v>857</v>
      </c>
      <c r="CX2" s="34" t="s">
        <v>919</v>
      </c>
      <c r="CY2" s="34" t="s">
        <v>178</v>
      </c>
      <c r="CZ2" s="34" t="s">
        <v>179</v>
      </c>
      <c r="DA2" s="34">
        <v>100</v>
      </c>
      <c r="DB2" s="32">
        <v>68</v>
      </c>
      <c r="DC2" s="35">
        <v>97.92</v>
      </c>
      <c r="DD2" s="35">
        <v>142.80000000000001</v>
      </c>
      <c r="DE2" s="35">
        <v>181.33333333333331</v>
      </c>
      <c r="DF2" s="35">
        <f t="shared" ref="DF2" si="0">1.05*DJ2</f>
        <v>110.25</v>
      </c>
      <c r="DG2" s="35">
        <v>158.76</v>
      </c>
      <c r="DH2" s="35">
        <v>231.52500000000001</v>
      </c>
      <c r="DI2" s="35">
        <v>294</v>
      </c>
      <c r="DJ2" s="35">
        <v>105</v>
      </c>
      <c r="DK2" s="35">
        <v>151.19999999999999</v>
      </c>
      <c r="DL2" s="35">
        <v>220.5</v>
      </c>
      <c r="DM2" s="35">
        <v>280</v>
      </c>
      <c r="DN2" s="36" t="s">
        <v>180</v>
      </c>
      <c r="DO2" s="36">
        <f>FY2</f>
        <v>6</v>
      </c>
      <c r="DP2" s="36">
        <f t="shared" ref="DP2:DU17" si="1">FZ2</f>
        <v>16</v>
      </c>
      <c r="DQ2" s="36">
        <f t="shared" si="1"/>
        <v>33</v>
      </c>
      <c r="DR2" s="36">
        <f t="shared" si="1"/>
        <v>48</v>
      </c>
      <c r="DS2" s="36">
        <f t="shared" si="1"/>
        <v>42</v>
      </c>
      <c r="DT2" s="36">
        <f t="shared" si="1"/>
        <v>81</v>
      </c>
      <c r="DU2" s="36">
        <f t="shared" si="1"/>
        <v>95</v>
      </c>
      <c r="DW2" s="34" t="s">
        <v>73</v>
      </c>
      <c r="DX2" s="34" t="s">
        <v>181</v>
      </c>
      <c r="DY2" s="32">
        <v>110</v>
      </c>
      <c r="DZ2" s="37">
        <v>290</v>
      </c>
      <c r="EA2" s="34" t="s">
        <v>182</v>
      </c>
      <c r="EB2" s="32">
        <v>175</v>
      </c>
      <c r="EC2" s="37">
        <v>200</v>
      </c>
      <c r="ED2" s="34" t="s">
        <v>183</v>
      </c>
      <c r="EE2" s="37">
        <v>68</v>
      </c>
      <c r="EF2" s="37">
        <v>150</v>
      </c>
      <c r="EH2" s="38" t="s">
        <v>184</v>
      </c>
      <c r="EI2" s="39">
        <v>7500</v>
      </c>
      <c r="EJ2" s="38" t="s">
        <v>185</v>
      </c>
      <c r="EK2" s="39">
        <v>1500</v>
      </c>
      <c r="EL2" s="38">
        <v>5</v>
      </c>
      <c r="EM2" s="38">
        <v>5</v>
      </c>
      <c r="EN2" s="40">
        <v>5</v>
      </c>
      <c r="EO2" s="41">
        <f>EP2+(EP2-EQ2)</f>
        <v>236500</v>
      </c>
      <c r="EP2" s="41">
        <f>EQ2+(EQ2-ER2)</f>
        <v>246125</v>
      </c>
      <c r="EQ2" s="41">
        <f>ER2+(ER2-ES2)</f>
        <v>255750</v>
      </c>
      <c r="ER2" s="41">
        <f>ES2+(ES2-ET2)</f>
        <v>265375</v>
      </c>
      <c r="ES2" s="42">
        <v>275000</v>
      </c>
      <c r="ET2" s="41">
        <f t="shared" ref="ET2:ET41" si="2">ES2+(EX2-ES2)/5</f>
        <v>284625</v>
      </c>
      <c r="EU2" s="41">
        <f t="shared" ref="EU2:EU41" si="3">ET2+(EX2-ES2)/5</f>
        <v>294250</v>
      </c>
      <c r="EV2" s="41">
        <f t="shared" ref="EV2:EV41" si="4">EU2+(EX2-ES2)/5</f>
        <v>303875</v>
      </c>
      <c r="EW2" s="41">
        <f t="shared" ref="EW2:EW41" si="5">EV2+(EX2-ES2)/5</f>
        <v>313500</v>
      </c>
      <c r="EX2" s="42">
        <f>1.175*ES2</f>
        <v>323125</v>
      </c>
      <c r="EY2" s="41">
        <f>EX2+(EX2-EW2)</f>
        <v>332750</v>
      </c>
      <c r="EZ2" s="41">
        <f>EY2+(EY2-EX2)</f>
        <v>342375</v>
      </c>
      <c r="FA2" s="41">
        <f>EZ2+(EZ2-EY2)</f>
        <v>352000</v>
      </c>
      <c r="FB2" s="41">
        <f>FA2+(FA2-EZ2)</f>
        <v>361625</v>
      </c>
      <c r="FC2" s="43">
        <f>FB2+(FB2-FA2)</f>
        <v>371250</v>
      </c>
      <c r="FE2" s="44" t="s">
        <v>186</v>
      </c>
      <c r="FF2" s="36" t="s">
        <v>187</v>
      </c>
      <c r="FG2" s="45">
        <v>3</v>
      </c>
      <c r="FH2" s="45">
        <v>12</v>
      </c>
      <c r="FI2" s="36" t="s">
        <v>188</v>
      </c>
      <c r="FJ2" s="36" t="s">
        <v>189</v>
      </c>
      <c r="FK2" s="45">
        <v>1</v>
      </c>
      <c r="FL2" s="38" t="s">
        <v>190</v>
      </c>
      <c r="FM2" s="39">
        <v>500</v>
      </c>
      <c r="FN2" s="38" t="s">
        <v>180</v>
      </c>
      <c r="FO2" s="38">
        <v>100</v>
      </c>
      <c r="FP2" s="39">
        <v>150</v>
      </c>
      <c r="FQ2" s="39">
        <v>216</v>
      </c>
      <c r="FR2" s="39">
        <v>315</v>
      </c>
      <c r="FS2" s="39">
        <v>400</v>
      </c>
      <c r="FT2" s="46">
        <f>FT4*FP2/FP4</f>
        <v>141.42857142857142</v>
      </c>
      <c r="FU2" s="46">
        <f>FU4*FQ2/FQ4</f>
        <v>220.35483870967741</v>
      </c>
      <c r="FV2" s="46">
        <f>FV4*FR2/FR4</f>
        <v>307.75862068965517</v>
      </c>
      <c r="FW2" s="46">
        <f>FW4*FS2/FS4</f>
        <v>381.81818181818181</v>
      </c>
      <c r="FX2" s="39">
        <v>115</v>
      </c>
      <c r="FY2" s="36">
        <v>6</v>
      </c>
      <c r="FZ2" s="36">
        <v>16</v>
      </c>
      <c r="GA2" s="36">
        <v>33</v>
      </c>
      <c r="GB2" s="36">
        <v>48</v>
      </c>
      <c r="GC2" s="36">
        <v>42</v>
      </c>
      <c r="GD2" s="36">
        <v>81</v>
      </c>
      <c r="GE2" s="36">
        <v>95</v>
      </c>
      <c r="GF2" s="38" t="s">
        <v>191</v>
      </c>
      <c r="GH2" s="47" t="s">
        <v>113</v>
      </c>
      <c r="GI2" s="47">
        <v>10</v>
      </c>
      <c r="GJ2" s="48">
        <v>80000</v>
      </c>
      <c r="GK2" s="47">
        <v>5</v>
      </c>
      <c r="GL2" s="48">
        <v>50000</v>
      </c>
      <c r="GN2" s="47" t="s">
        <v>192</v>
      </c>
      <c r="GO2" s="49" t="s">
        <v>191</v>
      </c>
      <c r="GP2" s="49" t="s">
        <v>193</v>
      </c>
      <c r="GQ2" s="49">
        <v>50</v>
      </c>
      <c r="GR2" s="50">
        <f>GR3*($HM$2/$HM$3)</f>
        <v>106.66666666666667</v>
      </c>
      <c r="GS2" s="51">
        <v>153.6</v>
      </c>
      <c r="GT2" s="51">
        <v>224.00000000000003</v>
      </c>
      <c r="GU2" s="51">
        <v>284.44444444444446</v>
      </c>
      <c r="GV2" s="50">
        <f>GV3*($HM$2/$HM$3)</f>
        <v>66.666666666666671</v>
      </c>
      <c r="GW2" s="51">
        <v>96</v>
      </c>
      <c r="GX2" s="51">
        <v>140.00000000000003</v>
      </c>
      <c r="GY2" s="51">
        <v>177.77777777777777</v>
      </c>
      <c r="GZ2" s="48">
        <v>62</v>
      </c>
      <c r="HA2" s="51">
        <v>89.28</v>
      </c>
      <c r="HB2" s="51">
        <v>130.20000000000002</v>
      </c>
      <c r="HC2" s="51">
        <v>165.33333333333331</v>
      </c>
      <c r="HD2" s="50">
        <f>HD3*($HM$2/$HM$3)</f>
        <v>54.4</v>
      </c>
      <c r="HE2" s="51">
        <v>78.335999999999999</v>
      </c>
      <c r="HF2" s="51">
        <v>114.24</v>
      </c>
      <c r="HG2" s="51">
        <v>145.06666666666666</v>
      </c>
      <c r="HH2" s="50">
        <f>HH3*($HM$2/$HM$3)</f>
        <v>146.66666666666671</v>
      </c>
      <c r="HI2" s="51">
        <v>211.20000000000007</v>
      </c>
      <c r="HJ2" s="51">
        <v>308.00000000000011</v>
      </c>
      <c r="HK2" s="51">
        <v>391.1111111111112</v>
      </c>
      <c r="HL2" s="52" t="str">
        <f>GP2</f>
        <v>50 mm</v>
      </c>
      <c r="HM2" s="50">
        <v>4</v>
      </c>
      <c r="HN2" s="53">
        <f t="shared" ref="HN2:HS4" si="6">HN3*HM2/HM3</f>
        <v>10.666666666666666</v>
      </c>
      <c r="HO2" s="53">
        <f t="shared" si="6"/>
        <v>22</v>
      </c>
      <c r="HP2" s="53">
        <f t="shared" si="6"/>
        <v>32</v>
      </c>
      <c r="HQ2" s="53">
        <f t="shared" si="6"/>
        <v>28</v>
      </c>
      <c r="HR2" s="53">
        <f t="shared" si="6"/>
        <v>54</v>
      </c>
      <c r="HS2" s="53">
        <f t="shared" si="6"/>
        <v>63.333333333333336</v>
      </c>
      <c r="HT2" s="49" t="s">
        <v>138</v>
      </c>
      <c r="HU2" s="49" t="s">
        <v>279</v>
      </c>
      <c r="HV2" s="48">
        <v>100</v>
      </c>
      <c r="IE2" s="400" t="s">
        <v>1052</v>
      </c>
      <c r="IF2" s="401" t="s">
        <v>1051</v>
      </c>
      <c r="IG2" s="402" t="s">
        <v>1068</v>
      </c>
      <c r="IH2" s="389"/>
      <c r="II2" s="389"/>
      <c r="IJ2" s="389"/>
      <c r="IK2" s="389"/>
      <c r="IL2" s="389"/>
      <c r="IM2" s="389"/>
      <c r="IN2" s="389"/>
    </row>
    <row r="3" spans="1:248" ht="15.75" thickBot="1" x14ac:dyDescent="0.3">
      <c r="A3" s="24" t="s">
        <v>195</v>
      </c>
      <c r="B3" s="24" t="s">
        <v>196</v>
      </c>
      <c r="C3" s="24" t="s">
        <v>197</v>
      </c>
      <c r="D3" s="24" t="s">
        <v>198</v>
      </c>
      <c r="E3" s="24" t="s">
        <v>199</v>
      </c>
      <c r="F3" s="24" t="s">
        <v>200</v>
      </c>
      <c r="G3" s="24" t="s">
        <v>201</v>
      </c>
      <c r="H3" s="24" t="s">
        <v>202</v>
      </c>
      <c r="I3" s="24" t="s">
        <v>203</v>
      </c>
      <c r="K3" s="25" t="s">
        <v>13</v>
      </c>
      <c r="L3" s="25" t="s">
        <v>204</v>
      </c>
      <c r="M3" s="25" t="s">
        <v>149</v>
      </c>
      <c r="N3" s="26">
        <v>2400</v>
      </c>
      <c r="O3" s="25" t="s">
        <v>205</v>
      </c>
      <c r="P3" s="25" t="s">
        <v>146</v>
      </c>
      <c r="Q3" s="26">
        <v>60</v>
      </c>
      <c r="S3" s="25" t="s">
        <v>1101</v>
      </c>
      <c r="T3" s="25" t="s">
        <v>1091</v>
      </c>
      <c r="U3" s="25" t="s">
        <v>149</v>
      </c>
      <c r="V3" s="26">
        <v>15</v>
      </c>
      <c r="X3" s="27" t="s">
        <v>206</v>
      </c>
      <c r="Y3" s="28">
        <v>3500</v>
      </c>
      <c r="Z3" s="27">
        <v>40</v>
      </c>
      <c r="AA3" s="27" t="s">
        <v>207</v>
      </c>
      <c r="AB3" s="28">
        <v>0</v>
      </c>
      <c r="AD3" s="27" t="s">
        <v>208</v>
      </c>
      <c r="AE3" s="28">
        <v>450</v>
      </c>
      <c r="AF3" s="27" t="s">
        <v>209</v>
      </c>
      <c r="AG3" s="28">
        <v>2000</v>
      </c>
      <c r="AI3" s="27" t="s">
        <v>210</v>
      </c>
      <c r="AJ3" s="28">
        <v>20</v>
      </c>
      <c r="AK3" s="27" t="s">
        <v>1078</v>
      </c>
      <c r="AL3" s="28">
        <v>125</v>
      </c>
      <c r="AM3" s="27" t="s">
        <v>211</v>
      </c>
      <c r="AN3" s="27" t="s">
        <v>212</v>
      </c>
      <c r="AP3" s="27" t="s">
        <v>213</v>
      </c>
      <c r="AQ3" s="27" t="s">
        <v>149</v>
      </c>
      <c r="AR3" s="28">
        <v>2150</v>
      </c>
      <c r="AS3" s="27" t="s">
        <v>214</v>
      </c>
      <c r="AT3" s="28">
        <v>500</v>
      </c>
      <c r="AU3" s="28" t="s">
        <v>239</v>
      </c>
      <c r="AV3" s="375">
        <v>1.25</v>
      </c>
      <c r="AW3" s="27" t="s">
        <v>214</v>
      </c>
      <c r="AX3" s="28">
        <v>300</v>
      </c>
      <c r="BB3" s="27" t="s">
        <v>215</v>
      </c>
      <c r="BC3" s="27" t="s">
        <v>146</v>
      </c>
      <c r="BD3" s="28">
        <v>90</v>
      </c>
      <c r="BF3" s="29" t="s">
        <v>216</v>
      </c>
      <c r="BG3" s="28">
        <v>85</v>
      </c>
      <c r="BI3" s="27" t="s">
        <v>217</v>
      </c>
      <c r="BJ3" s="27" t="s">
        <v>34</v>
      </c>
      <c r="BK3" s="27" t="s">
        <v>159</v>
      </c>
      <c r="BL3" s="27" t="s">
        <v>163</v>
      </c>
      <c r="BM3" s="28">
        <v>200</v>
      </c>
      <c r="BO3" s="27" t="s">
        <v>218</v>
      </c>
      <c r="BP3" s="27" t="s">
        <v>149</v>
      </c>
      <c r="BQ3" s="30">
        <v>6</v>
      </c>
      <c r="BR3" s="27" t="s">
        <v>164</v>
      </c>
      <c r="BS3" s="27" t="s">
        <v>163</v>
      </c>
      <c r="BT3" s="30">
        <v>0</v>
      </c>
      <c r="BV3" s="31" t="s">
        <v>219</v>
      </c>
      <c r="BW3" s="31" t="s">
        <v>220</v>
      </c>
      <c r="BX3" s="31" t="s">
        <v>149</v>
      </c>
      <c r="BY3" s="32">
        <v>800</v>
      </c>
      <c r="BZ3" s="31" t="s">
        <v>221</v>
      </c>
      <c r="CA3" s="31" t="s">
        <v>151</v>
      </c>
      <c r="CB3" s="32">
        <v>400</v>
      </c>
      <c r="CD3" s="31" t="s">
        <v>171</v>
      </c>
      <c r="CE3" s="31" t="s">
        <v>170</v>
      </c>
      <c r="CF3" s="54"/>
      <c r="CG3" s="54"/>
      <c r="CH3" s="54"/>
      <c r="CI3" s="54"/>
      <c r="CJ3" s="54"/>
      <c r="CK3" s="54"/>
      <c r="CL3" s="44" t="s">
        <v>222</v>
      </c>
      <c r="CM3" s="32">
        <v>1568.8</v>
      </c>
      <c r="CN3" s="31" t="s">
        <v>223</v>
      </c>
      <c r="CO3" s="32">
        <v>1638.8</v>
      </c>
      <c r="CP3" s="55" t="s">
        <v>224</v>
      </c>
      <c r="CQ3" s="35">
        <v>800</v>
      </c>
      <c r="CR3" s="31" t="s">
        <v>225</v>
      </c>
      <c r="CS3" s="32">
        <v>2115</v>
      </c>
      <c r="CT3" s="54"/>
      <c r="CU3" s="54"/>
      <c r="CV3" s="33" t="s">
        <v>226</v>
      </c>
      <c r="CW3" s="34" t="s">
        <v>914</v>
      </c>
      <c r="CX3" s="34" t="s">
        <v>917</v>
      </c>
      <c r="CY3" s="34" t="s">
        <v>227</v>
      </c>
      <c r="CZ3" s="34" t="s">
        <v>228</v>
      </c>
      <c r="DA3" s="34">
        <v>125</v>
      </c>
      <c r="DB3" s="35">
        <f t="shared" ref="DB3:DF3" si="7">(DB4+DB2)/2</f>
        <v>76</v>
      </c>
      <c r="DC3" s="35">
        <v>108.50461538461538</v>
      </c>
      <c r="DD3" s="35">
        <v>155.04</v>
      </c>
      <c r="DE3" s="35">
        <v>196.43076923076924</v>
      </c>
      <c r="DF3" s="35">
        <f t="shared" si="7"/>
        <v>118.125</v>
      </c>
      <c r="DG3" s="35">
        <v>168.64615384615382</v>
      </c>
      <c r="DH3" s="35">
        <v>240.97499999999999</v>
      </c>
      <c r="DI3" s="35">
        <v>305.30769230769232</v>
      </c>
      <c r="DJ3" s="35">
        <f>(DJ4+DJ2)/2</f>
        <v>112.5</v>
      </c>
      <c r="DK3" s="35">
        <v>160.61538461538461</v>
      </c>
      <c r="DL3" s="35">
        <v>229.5</v>
      </c>
      <c r="DM3" s="35">
        <v>290.76923076923077</v>
      </c>
      <c r="DN3" s="36" t="s">
        <v>229</v>
      </c>
      <c r="DO3" s="56">
        <f t="shared" ref="DO3:DU28" si="8">FY3</f>
        <v>6.5</v>
      </c>
      <c r="DP3" s="56">
        <f t="shared" si="1"/>
        <v>17</v>
      </c>
      <c r="DQ3" s="56">
        <f t="shared" si="1"/>
        <v>33.5</v>
      </c>
      <c r="DR3" s="56">
        <f t="shared" si="1"/>
        <v>49.5</v>
      </c>
      <c r="DS3" s="56">
        <f t="shared" si="1"/>
        <v>51.5</v>
      </c>
      <c r="DT3" s="56">
        <f t="shared" si="1"/>
        <v>106</v>
      </c>
      <c r="DU3" s="56">
        <f t="shared" si="1"/>
        <v>98.5</v>
      </c>
      <c r="DW3" s="34" t="s">
        <v>75</v>
      </c>
      <c r="DX3" s="34" t="s">
        <v>230</v>
      </c>
      <c r="DY3" s="32">
        <v>125</v>
      </c>
      <c r="DZ3" s="37">
        <v>345</v>
      </c>
      <c r="EA3" s="34" t="s">
        <v>231</v>
      </c>
      <c r="EB3" s="32">
        <v>200</v>
      </c>
      <c r="EC3" s="37">
        <v>250</v>
      </c>
      <c r="ED3" s="34" t="s">
        <v>232</v>
      </c>
      <c r="EE3" s="37">
        <v>68</v>
      </c>
      <c r="EF3" s="37">
        <v>200</v>
      </c>
      <c r="EH3" s="38" t="s">
        <v>233</v>
      </c>
      <c r="EI3" s="39" t="s">
        <v>234</v>
      </c>
      <c r="EJ3" s="38" t="s">
        <v>235</v>
      </c>
      <c r="EK3" s="39">
        <v>1250</v>
      </c>
      <c r="EL3" s="38">
        <v>10</v>
      </c>
      <c r="EM3" s="38">
        <v>10</v>
      </c>
      <c r="EN3" s="40">
        <v>10</v>
      </c>
      <c r="EO3" s="41">
        <f t="shared" ref="EO3:ER19" si="9">EP3+(EP3-EQ3)</f>
        <v>275200</v>
      </c>
      <c r="EP3" s="41">
        <f t="shared" si="9"/>
        <v>286400</v>
      </c>
      <c r="EQ3" s="41">
        <f t="shared" si="9"/>
        <v>297600</v>
      </c>
      <c r="ER3" s="41">
        <f t="shared" si="9"/>
        <v>308800</v>
      </c>
      <c r="ES3" s="57">
        <v>320000</v>
      </c>
      <c r="ET3" s="41">
        <f t="shared" si="2"/>
        <v>331200</v>
      </c>
      <c r="EU3" s="41">
        <f t="shared" si="3"/>
        <v>342400</v>
      </c>
      <c r="EV3" s="41">
        <f t="shared" si="4"/>
        <v>353600</v>
      </c>
      <c r="EW3" s="41">
        <f t="shared" si="5"/>
        <v>364800</v>
      </c>
      <c r="EX3" s="42">
        <f t="shared" ref="EX3:EX41" si="10">1.175*ES3</f>
        <v>376000</v>
      </c>
      <c r="EY3" s="41">
        <f t="shared" ref="EY3:FC41" si="11">EX3+(EX3-EW3)</f>
        <v>387200</v>
      </c>
      <c r="EZ3" s="41">
        <f t="shared" si="11"/>
        <v>398400</v>
      </c>
      <c r="FA3" s="41">
        <f t="shared" si="11"/>
        <v>409600</v>
      </c>
      <c r="FB3" s="41">
        <f t="shared" si="11"/>
        <v>420800</v>
      </c>
      <c r="FC3" s="43">
        <f t="shared" si="11"/>
        <v>432000</v>
      </c>
      <c r="FE3" s="44" t="s">
        <v>236</v>
      </c>
      <c r="FF3" s="36" t="s">
        <v>237</v>
      </c>
      <c r="FG3" s="45">
        <v>4</v>
      </c>
      <c r="FH3" s="45">
        <v>13</v>
      </c>
      <c r="FI3" s="36" t="s">
        <v>238</v>
      </c>
      <c r="FJ3" s="36" t="s">
        <v>239</v>
      </c>
      <c r="FK3" s="45">
        <v>16</v>
      </c>
      <c r="FL3" s="38" t="s">
        <v>240</v>
      </c>
      <c r="FM3" s="39">
        <v>150</v>
      </c>
      <c r="FN3" s="38" t="s">
        <v>229</v>
      </c>
      <c r="FO3" s="38">
        <v>125</v>
      </c>
      <c r="FP3" s="46">
        <f>FP4-(FP4-FP2)*(FO4-FO3)/(FO4-FO2)</f>
        <v>162.5</v>
      </c>
      <c r="FQ3" s="46">
        <f>FQ4-(FQ4-FQ2)*(FO4-FO3)/(FO4-FO2)</f>
        <v>232</v>
      </c>
      <c r="FR3" s="46">
        <f>FR4-(FR4-FR2)*(FO4-FO3)/(FO4-FO2)</f>
        <v>331.5</v>
      </c>
      <c r="FS3" s="46">
        <f>FS4-(FS4-FS2)*(FO4-FO3)/(FO4-FO2)</f>
        <v>420</v>
      </c>
      <c r="FT3" s="46">
        <f>FT4-(FT4-FT2)*(FO4-FO3)/(FO4-FO2)</f>
        <v>153.21428571428572</v>
      </c>
      <c r="FU3" s="46">
        <f>FU4-(FU4-FU2)*(FO4-FO3)/(FO4-FO2)</f>
        <v>236.67741935483872</v>
      </c>
      <c r="FV3" s="46">
        <f>FV4-(FV4-FV2)*(FO4-FO3)/(FO4-FO2)</f>
        <v>323.87931034482756</v>
      </c>
      <c r="FW3" s="46">
        <f>FW4-(FW4-FW2)*(FO4-FO3)/(FO4-FO2)</f>
        <v>400.90909090909088</v>
      </c>
      <c r="FX3" s="46">
        <f>FX4-(FX4-FX2)*(FO4-FO3)/(FO4-FO2)</f>
        <v>137.5</v>
      </c>
      <c r="FY3" s="56">
        <f>FY4-(FY4-FY2)*(FO4-FO3)/(FO4-FO2)</f>
        <v>6.5</v>
      </c>
      <c r="FZ3" s="56">
        <f>FZ4-(FZ4-FZ2)*(FO4-FO3)/(FO4-FO2)</f>
        <v>17</v>
      </c>
      <c r="GA3" s="56">
        <f>GA4-(GA4-GA2)*(FO4-FO3)/(FO4-FO2)</f>
        <v>33.5</v>
      </c>
      <c r="GB3" s="56">
        <f>GB4-(GB4-GB2)*(FO4-FO3)/(FO4-FO2)</f>
        <v>49.5</v>
      </c>
      <c r="GC3" s="56">
        <f>GC4-(GC4-GC2)*(FO4-FO3)/(FO4-FO2)</f>
        <v>51.5</v>
      </c>
      <c r="GD3" s="56">
        <f>GD4-(GD4-GD2)*(FO4-FO3)/(FO4-FO2)</f>
        <v>106</v>
      </c>
      <c r="GE3" s="56">
        <f>GE4-(GE4-GE2)*(FO4-FO3)/(FO4-FO2)</f>
        <v>98.5</v>
      </c>
      <c r="GF3" s="38" t="s">
        <v>241</v>
      </c>
      <c r="GH3" s="47" t="s">
        <v>114</v>
      </c>
      <c r="GI3" s="47">
        <v>20</v>
      </c>
      <c r="GJ3" s="48">
        <v>115000</v>
      </c>
      <c r="GK3" s="47">
        <v>10</v>
      </c>
      <c r="GL3" s="58">
        <f>GL2+(GL24-GL2)*(GK3-GK2)/(GK24-GK2)</f>
        <v>60681.818181818184</v>
      </c>
      <c r="GN3" s="47" t="s">
        <v>242</v>
      </c>
      <c r="GO3" s="49" t="s">
        <v>241</v>
      </c>
      <c r="GP3" s="49" t="s">
        <v>243</v>
      </c>
      <c r="GQ3" s="49">
        <v>63</v>
      </c>
      <c r="GR3" s="50">
        <f>GR4*($HM$3/$HM$4)</f>
        <v>120.00000000000001</v>
      </c>
      <c r="GS3" s="51">
        <v>171.32307692307694</v>
      </c>
      <c r="GT3" s="51">
        <v>244.80000000000004</v>
      </c>
      <c r="GU3" s="51">
        <v>310.15384615384619</v>
      </c>
      <c r="GV3" s="50">
        <f>GV4*($HM$3/$HM$4)</f>
        <v>75.000000000000014</v>
      </c>
      <c r="GW3" s="51">
        <v>107.07692307692309</v>
      </c>
      <c r="GX3" s="51">
        <v>153.00000000000003</v>
      </c>
      <c r="GY3" s="51">
        <v>193.8461538461539</v>
      </c>
      <c r="GZ3" s="58">
        <f>GZ4-(GZ4-GZ2)*(GQ4-GQ3)/(GQ4-GQ2)</f>
        <v>69.8</v>
      </c>
      <c r="HA3" s="51">
        <v>99.652923076923059</v>
      </c>
      <c r="HB3" s="51">
        <v>142.392</v>
      </c>
      <c r="HC3" s="51">
        <v>180.40615384615384</v>
      </c>
      <c r="HD3" s="50">
        <f>HD4*($HM$3/$HM$4)</f>
        <v>61.2</v>
      </c>
      <c r="HE3" s="51">
        <v>87.374769230769232</v>
      </c>
      <c r="HF3" s="51">
        <v>124.84800000000001</v>
      </c>
      <c r="HG3" s="51">
        <v>158.17846153846156</v>
      </c>
      <c r="HH3" s="50">
        <f>HH4*($HM$3/$HM$4)</f>
        <v>165.00000000000006</v>
      </c>
      <c r="HI3" s="51">
        <v>235.56923076923084</v>
      </c>
      <c r="HJ3" s="51">
        <v>336.60000000000014</v>
      </c>
      <c r="HK3" s="51">
        <v>426.46153846153862</v>
      </c>
      <c r="HL3" s="52" t="str">
        <f t="shared" ref="HL3:HL4" si="12">GP3</f>
        <v>63 mm</v>
      </c>
      <c r="HM3" s="50">
        <v>4.5</v>
      </c>
      <c r="HN3" s="53">
        <f t="shared" si="6"/>
        <v>12</v>
      </c>
      <c r="HO3" s="53">
        <f t="shared" si="6"/>
        <v>24.75</v>
      </c>
      <c r="HP3" s="53">
        <f t="shared" si="6"/>
        <v>36</v>
      </c>
      <c r="HQ3" s="53">
        <f t="shared" si="6"/>
        <v>31.5</v>
      </c>
      <c r="HR3" s="53">
        <f t="shared" si="6"/>
        <v>60.75</v>
      </c>
      <c r="HS3" s="53">
        <f t="shared" si="6"/>
        <v>71.25</v>
      </c>
      <c r="HT3" s="49" t="s">
        <v>244</v>
      </c>
      <c r="HU3" s="49" t="s">
        <v>335</v>
      </c>
      <c r="HV3" s="48">
        <v>1250</v>
      </c>
      <c r="IE3" s="400" t="s">
        <v>1044</v>
      </c>
      <c r="IF3" s="401" t="s">
        <v>1067</v>
      </c>
      <c r="IG3" s="402" t="s">
        <v>1068</v>
      </c>
      <c r="IH3" s="389"/>
      <c r="II3" s="391" t="s">
        <v>939</v>
      </c>
      <c r="IJ3" s="392" t="s">
        <v>940</v>
      </c>
      <c r="IK3" s="389"/>
      <c r="IL3" s="393" t="s">
        <v>941</v>
      </c>
      <c r="IM3" s="393" t="s">
        <v>942</v>
      </c>
      <c r="IN3" s="389"/>
    </row>
    <row r="4" spans="1:248" ht="15.75" thickBot="1" x14ac:dyDescent="0.3">
      <c r="A4" s="24" t="s">
        <v>280</v>
      </c>
      <c r="B4" s="59"/>
      <c r="C4" s="24" t="s">
        <v>246</v>
      </c>
      <c r="D4" s="24" t="s">
        <v>142</v>
      </c>
      <c r="F4" s="59"/>
      <c r="G4" s="59"/>
      <c r="H4" s="24" t="s">
        <v>247</v>
      </c>
      <c r="I4" s="24" t="s">
        <v>248</v>
      </c>
      <c r="J4" s="59"/>
      <c r="L4" s="25" t="s">
        <v>210</v>
      </c>
      <c r="M4" s="25" t="s">
        <v>149</v>
      </c>
      <c r="N4" s="26">
        <v>1500</v>
      </c>
      <c r="O4" s="25" t="s">
        <v>249</v>
      </c>
      <c r="P4" s="25" t="s">
        <v>146</v>
      </c>
      <c r="Q4" s="26">
        <v>175</v>
      </c>
      <c r="R4" s="59"/>
      <c r="S4" s="25" t="s">
        <v>1102</v>
      </c>
      <c r="T4" s="25" t="s">
        <v>1092</v>
      </c>
      <c r="U4" s="25" t="s">
        <v>149</v>
      </c>
      <c r="V4" s="26">
        <v>15</v>
      </c>
      <c r="W4" s="59"/>
      <c r="X4" s="27" t="s">
        <v>250</v>
      </c>
      <c r="Y4" s="28">
        <v>3500</v>
      </c>
      <c r="Z4" s="27">
        <v>50</v>
      </c>
      <c r="AA4" s="27" t="s">
        <v>251</v>
      </c>
      <c r="AB4" s="28">
        <v>1000</v>
      </c>
      <c r="AC4" s="59"/>
      <c r="AD4" s="27" t="s">
        <v>252</v>
      </c>
      <c r="AE4" s="28">
        <v>350</v>
      </c>
      <c r="AF4" s="27" t="s">
        <v>164</v>
      </c>
      <c r="AG4" s="28">
        <v>0</v>
      </c>
      <c r="AI4" s="27" t="s">
        <v>253</v>
      </c>
      <c r="AJ4" s="28">
        <v>40</v>
      </c>
      <c r="AK4" s="27" t="s">
        <v>1079</v>
      </c>
      <c r="AL4" s="28">
        <v>150</v>
      </c>
      <c r="AM4" s="27" t="s">
        <v>254</v>
      </c>
      <c r="AN4" s="27" t="s">
        <v>255</v>
      </c>
      <c r="AP4" s="27" t="s">
        <v>256</v>
      </c>
      <c r="AQ4" s="27" t="s">
        <v>149</v>
      </c>
      <c r="AR4" s="28">
        <v>1750</v>
      </c>
      <c r="AS4" s="27" t="s">
        <v>164</v>
      </c>
      <c r="AT4" s="28">
        <v>0</v>
      </c>
      <c r="AU4" s="28" t="s">
        <v>276</v>
      </c>
      <c r="AV4" s="375">
        <v>1.5</v>
      </c>
      <c r="AW4" s="27" t="s">
        <v>164</v>
      </c>
      <c r="AX4" s="28">
        <v>0</v>
      </c>
      <c r="BB4" s="27" t="s">
        <v>257</v>
      </c>
      <c r="BC4" s="27" t="s">
        <v>146</v>
      </c>
      <c r="BD4" s="28">
        <v>90</v>
      </c>
      <c r="BF4" s="29" t="s">
        <v>258</v>
      </c>
      <c r="BG4" s="28">
        <v>85</v>
      </c>
      <c r="BI4" s="27" t="s">
        <v>259</v>
      </c>
      <c r="BK4" s="27" t="s">
        <v>260</v>
      </c>
      <c r="BL4" s="27" t="s">
        <v>163</v>
      </c>
      <c r="BM4" s="28">
        <v>150</v>
      </c>
      <c r="BO4" s="27" t="s">
        <v>261</v>
      </c>
      <c r="BP4" s="27" t="s">
        <v>149</v>
      </c>
      <c r="BQ4" s="30">
        <v>6.5</v>
      </c>
      <c r="BV4" s="54"/>
      <c r="BW4" s="31" t="s">
        <v>262</v>
      </c>
      <c r="BX4" s="31" t="s">
        <v>146</v>
      </c>
      <c r="BY4" s="32">
        <v>250</v>
      </c>
      <c r="BZ4" s="31" t="s">
        <v>263</v>
      </c>
      <c r="CA4" s="31" t="s">
        <v>151</v>
      </c>
      <c r="CB4" s="32">
        <v>350</v>
      </c>
      <c r="CD4" s="31" t="s">
        <v>172</v>
      </c>
      <c r="CE4" s="31" t="s">
        <v>170</v>
      </c>
      <c r="CF4" s="54"/>
      <c r="CG4" s="54"/>
      <c r="CH4" s="54"/>
      <c r="CI4" s="54"/>
      <c r="CJ4" s="54"/>
      <c r="CK4" s="54"/>
      <c r="CL4" s="44" t="s">
        <v>264</v>
      </c>
      <c r="CM4" s="32">
        <v>2047.8</v>
      </c>
      <c r="CN4" s="31" t="s">
        <v>265</v>
      </c>
      <c r="CO4" s="32">
        <v>1198.8</v>
      </c>
      <c r="CP4" s="55" t="s">
        <v>266</v>
      </c>
      <c r="CQ4" s="32">
        <f>CM6-CM3</f>
        <v>824.00000000000023</v>
      </c>
      <c r="CR4" s="31" t="s">
        <v>267</v>
      </c>
      <c r="CS4" s="32">
        <v>2115</v>
      </c>
      <c r="CT4" s="54"/>
      <c r="CU4" s="54"/>
      <c r="CX4" s="34" t="s">
        <v>178</v>
      </c>
      <c r="CY4" s="34" t="s">
        <v>268</v>
      </c>
      <c r="CZ4" s="34" t="s">
        <v>269</v>
      </c>
      <c r="DA4" s="34">
        <v>150</v>
      </c>
      <c r="DB4" s="32">
        <v>84</v>
      </c>
      <c r="DC4" s="35">
        <v>119.03999999999999</v>
      </c>
      <c r="DD4" s="35">
        <v>167.04000000000002</v>
      </c>
      <c r="DE4" s="35">
        <v>211.2</v>
      </c>
      <c r="DF4" s="35">
        <f>1.05*DJ4</f>
        <v>126</v>
      </c>
      <c r="DG4" s="35">
        <v>178.55999999999997</v>
      </c>
      <c r="DH4" s="35">
        <v>250.56</v>
      </c>
      <c r="DI4" s="35">
        <v>316.8</v>
      </c>
      <c r="DJ4" s="35">
        <v>120</v>
      </c>
      <c r="DK4" s="35">
        <v>170.05714285714285</v>
      </c>
      <c r="DL4" s="35">
        <v>238.62857142857143</v>
      </c>
      <c r="DM4" s="35">
        <v>301.71428571428572</v>
      </c>
      <c r="DN4" s="36" t="s">
        <v>270</v>
      </c>
      <c r="DO4" s="36">
        <f t="shared" si="8"/>
        <v>7</v>
      </c>
      <c r="DP4" s="36">
        <f t="shared" si="1"/>
        <v>18</v>
      </c>
      <c r="DQ4" s="36">
        <f t="shared" si="1"/>
        <v>34</v>
      </c>
      <c r="DR4" s="36">
        <f t="shared" si="1"/>
        <v>51</v>
      </c>
      <c r="DS4" s="36">
        <f t="shared" si="1"/>
        <v>61</v>
      </c>
      <c r="DT4" s="36">
        <f t="shared" si="1"/>
        <v>131</v>
      </c>
      <c r="DU4" s="36">
        <f t="shared" si="1"/>
        <v>102</v>
      </c>
      <c r="DW4" s="34" t="s">
        <v>76</v>
      </c>
      <c r="DX4" s="34" t="s">
        <v>271</v>
      </c>
      <c r="DY4" s="37">
        <v>150</v>
      </c>
      <c r="DZ4" s="35">
        <v>375</v>
      </c>
      <c r="EA4" s="34" t="s">
        <v>272</v>
      </c>
      <c r="EB4" s="32">
        <v>200</v>
      </c>
      <c r="EC4" s="37">
        <v>250</v>
      </c>
      <c r="ED4" s="34" t="s">
        <v>273</v>
      </c>
      <c r="EE4" s="32">
        <v>68</v>
      </c>
      <c r="EF4" s="37">
        <v>250</v>
      </c>
      <c r="EJ4" s="38" t="s">
        <v>274</v>
      </c>
      <c r="EK4" s="39">
        <v>750</v>
      </c>
      <c r="EL4" s="38">
        <v>15</v>
      </c>
      <c r="EM4" s="38">
        <v>15</v>
      </c>
      <c r="EN4" s="40">
        <v>15</v>
      </c>
      <c r="EO4" s="41">
        <f t="shared" si="9"/>
        <v>318200</v>
      </c>
      <c r="EP4" s="41">
        <f t="shared" si="9"/>
        <v>331150</v>
      </c>
      <c r="EQ4" s="41">
        <f t="shared" si="9"/>
        <v>344100</v>
      </c>
      <c r="ER4" s="41">
        <f t="shared" si="9"/>
        <v>357050</v>
      </c>
      <c r="ES4" s="60">
        <f>ES5-(ES5-ES3)*(EN5-EN4)/(EN5-EN3)</f>
        <v>370000</v>
      </c>
      <c r="ET4" s="41">
        <f t="shared" si="2"/>
        <v>382950</v>
      </c>
      <c r="EU4" s="41">
        <f t="shared" si="3"/>
        <v>395900</v>
      </c>
      <c r="EV4" s="41">
        <f t="shared" si="4"/>
        <v>408850</v>
      </c>
      <c r="EW4" s="41">
        <f t="shared" si="5"/>
        <v>421800</v>
      </c>
      <c r="EX4" s="42">
        <f t="shared" si="10"/>
        <v>434750</v>
      </c>
      <c r="EY4" s="41">
        <f t="shared" si="11"/>
        <v>447700</v>
      </c>
      <c r="EZ4" s="41">
        <f t="shared" si="11"/>
        <v>460650</v>
      </c>
      <c r="FA4" s="41">
        <f t="shared" si="11"/>
        <v>473600</v>
      </c>
      <c r="FB4" s="41">
        <f t="shared" si="11"/>
        <v>486550</v>
      </c>
      <c r="FC4" s="43">
        <f t="shared" si="11"/>
        <v>499500</v>
      </c>
      <c r="FE4" s="54"/>
      <c r="FF4" s="36" t="s">
        <v>275</v>
      </c>
      <c r="FG4" s="45">
        <v>5</v>
      </c>
      <c r="FH4" s="45">
        <v>14</v>
      </c>
      <c r="FJ4" s="36" t="s">
        <v>276</v>
      </c>
      <c r="FK4" s="45">
        <v>17</v>
      </c>
      <c r="FL4" s="44" t="s">
        <v>866</v>
      </c>
      <c r="FM4" s="39">
        <v>3500</v>
      </c>
      <c r="FN4" s="38" t="s">
        <v>270</v>
      </c>
      <c r="FO4" s="38">
        <v>150</v>
      </c>
      <c r="FP4" s="39">
        <v>175</v>
      </c>
      <c r="FQ4" s="39">
        <v>248</v>
      </c>
      <c r="FR4" s="39">
        <v>348</v>
      </c>
      <c r="FS4" s="39">
        <v>440</v>
      </c>
      <c r="FT4" s="39">
        <v>165</v>
      </c>
      <c r="FU4" s="39">
        <v>253</v>
      </c>
      <c r="FV4" s="39">
        <v>340</v>
      </c>
      <c r="FW4" s="39">
        <v>420</v>
      </c>
      <c r="FX4" s="39">
        <v>160</v>
      </c>
      <c r="FY4" s="36">
        <v>7</v>
      </c>
      <c r="FZ4" s="36">
        <v>18</v>
      </c>
      <c r="GA4" s="36">
        <v>34</v>
      </c>
      <c r="GB4" s="36">
        <v>51</v>
      </c>
      <c r="GC4" s="36">
        <v>61</v>
      </c>
      <c r="GD4" s="36">
        <v>131</v>
      </c>
      <c r="GE4" s="36">
        <v>102</v>
      </c>
      <c r="GF4" s="38" t="s">
        <v>277</v>
      </c>
      <c r="GI4" s="47">
        <v>30</v>
      </c>
      <c r="GJ4" s="48">
        <v>140000</v>
      </c>
      <c r="GK4" s="47">
        <v>15</v>
      </c>
      <c r="GL4" s="58">
        <f>GL2+(GL24-GL2)*(GK4-GK2)/(GK24-GK2)</f>
        <v>71363.636363636368</v>
      </c>
      <c r="GO4" s="49" t="s">
        <v>277</v>
      </c>
      <c r="GP4" s="49" t="s">
        <v>278</v>
      </c>
      <c r="GQ4" s="49">
        <v>80</v>
      </c>
      <c r="GR4" s="50">
        <f>GR5*($HM$4/$HM$5)</f>
        <v>133.33333333333334</v>
      </c>
      <c r="GS4" s="51">
        <v>188.95238095238096</v>
      </c>
      <c r="GT4" s="51">
        <v>265.14285714285717</v>
      </c>
      <c r="GU4" s="51">
        <v>335.23809523809524</v>
      </c>
      <c r="GV4" s="50">
        <f>GV5*($HM$4/$HM$5)</f>
        <v>83.333333333333343</v>
      </c>
      <c r="GW4" s="51">
        <v>118.0952380952381</v>
      </c>
      <c r="GX4" s="51">
        <v>165.71428571428575</v>
      </c>
      <c r="GY4" s="51">
        <v>209.52380952380955</v>
      </c>
      <c r="GZ4" s="48">
        <v>80</v>
      </c>
      <c r="HA4" s="51">
        <v>113.37142857142857</v>
      </c>
      <c r="HB4" s="51">
        <v>159.08571428571429</v>
      </c>
      <c r="HC4" s="51">
        <v>201.14285714285714</v>
      </c>
      <c r="HD4" s="48">
        <v>68</v>
      </c>
      <c r="HE4" s="51">
        <v>96.365714285714276</v>
      </c>
      <c r="HF4" s="51">
        <v>135.22285714285715</v>
      </c>
      <c r="HG4" s="51">
        <v>170.97142857142856</v>
      </c>
      <c r="HH4" s="50">
        <f>HH5*($HM$4/$HM$5)</f>
        <v>183.3333333333334</v>
      </c>
      <c r="HI4" s="51">
        <v>259.80952380952391</v>
      </c>
      <c r="HJ4" s="51">
        <v>364.57142857142873</v>
      </c>
      <c r="HK4" s="51">
        <v>460.95238095238113</v>
      </c>
      <c r="HL4" s="52" t="str">
        <f t="shared" si="12"/>
        <v>80 mm</v>
      </c>
      <c r="HM4" s="50">
        <v>5</v>
      </c>
      <c r="HN4" s="53">
        <f>HN5*HM4/HM5</f>
        <v>13.333333333333334</v>
      </c>
      <c r="HO4" s="53">
        <f t="shared" si="6"/>
        <v>27.5</v>
      </c>
      <c r="HP4" s="53">
        <f t="shared" si="6"/>
        <v>40</v>
      </c>
      <c r="HQ4" s="53">
        <f t="shared" si="6"/>
        <v>35</v>
      </c>
      <c r="HR4" s="53">
        <f t="shared" si="6"/>
        <v>67.5</v>
      </c>
      <c r="HS4" s="53">
        <f t="shared" si="6"/>
        <v>79.166666666666671</v>
      </c>
      <c r="HU4" s="49" t="s">
        <v>354</v>
      </c>
      <c r="HV4" s="48">
        <v>0</v>
      </c>
      <c r="IE4" s="400" t="s">
        <v>1050</v>
      </c>
      <c r="IF4" s="401" t="s">
        <v>1049</v>
      </c>
      <c r="IG4" s="402" t="s">
        <v>1068</v>
      </c>
      <c r="IH4" s="389"/>
      <c r="II4" s="391" t="s">
        <v>943</v>
      </c>
      <c r="IJ4" s="392" t="s">
        <v>944</v>
      </c>
      <c r="IK4" s="389"/>
      <c r="IL4" s="392" t="s">
        <v>945</v>
      </c>
      <c r="IM4" s="392" t="s">
        <v>946</v>
      </c>
      <c r="IN4" s="389"/>
    </row>
    <row r="5" spans="1:248" ht="15.75" thickBot="1" x14ac:dyDescent="0.3">
      <c r="A5" s="24" t="s">
        <v>310</v>
      </c>
      <c r="B5" s="59"/>
      <c r="C5" s="59"/>
      <c r="D5" s="24" t="s">
        <v>197</v>
      </c>
      <c r="F5" s="59"/>
      <c r="G5" s="59"/>
      <c r="H5" s="24" t="s">
        <v>151</v>
      </c>
      <c r="I5" s="24" t="s">
        <v>281</v>
      </c>
      <c r="J5" s="59"/>
      <c r="L5" s="25" t="s">
        <v>282</v>
      </c>
      <c r="M5" s="25" t="s">
        <v>149</v>
      </c>
      <c r="N5" s="26">
        <v>1100</v>
      </c>
      <c r="O5" s="25" t="s">
        <v>283</v>
      </c>
      <c r="P5" s="25" t="s">
        <v>151</v>
      </c>
      <c r="Q5" s="26">
        <v>500</v>
      </c>
      <c r="R5" s="59"/>
      <c r="S5" s="25" t="s">
        <v>1103</v>
      </c>
      <c r="T5" s="25" t="s">
        <v>1100</v>
      </c>
      <c r="U5" s="25" t="s">
        <v>149</v>
      </c>
      <c r="V5" s="26">
        <v>15</v>
      </c>
      <c r="W5" s="59"/>
      <c r="X5" s="27" t="s">
        <v>284</v>
      </c>
      <c r="Y5" s="28">
        <v>3500</v>
      </c>
      <c r="Z5" s="27">
        <v>70</v>
      </c>
      <c r="AA5" s="27" t="s">
        <v>285</v>
      </c>
      <c r="AB5" s="28">
        <v>500</v>
      </c>
      <c r="AC5" s="59"/>
      <c r="AD5" s="27" t="s">
        <v>210</v>
      </c>
      <c r="AE5" s="28">
        <v>150</v>
      </c>
      <c r="AF5" s="27" t="s">
        <v>210</v>
      </c>
      <c r="AG5" s="28">
        <v>1500</v>
      </c>
      <c r="AI5" s="27" t="s">
        <v>286</v>
      </c>
      <c r="AJ5" s="28">
        <v>20</v>
      </c>
      <c r="AK5" s="27" t="s">
        <v>1077</v>
      </c>
      <c r="AL5" s="28">
        <v>250</v>
      </c>
      <c r="AM5" s="27" t="s">
        <v>287</v>
      </c>
      <c r="AP5" s="27" t="s">
        <v>288</v>
      </c>
      <c r="AQ5" s="27" t="s">
        <v>146</v>
      </c>
      <c r="AR5" s="28">
        <v>50</v>
      </c>
      <c r="AS5" s="27" t="s">
        <v>289</v>
      </c>
      <c r="AT5" s="28">
        <v>1250</v>
      </c>
      <c r="AW5" s="27" t="s">
        <v>289</v>
      </c>
      <c r="AX5" s="28">
        <v>500</v>
      </c>
      <c r="BB5" s="27" t="s">
        <v>290</v>
      </c>
      <c r="BC5" s="27" t="s">
        <v>146</v>
      </c>
      <c r="BD5" s="28">
        <v>90</v>
      </c>
      <c r="BF5" s="29" t="s">
        <v>291</v>
      </c>
      <c r="BG5" s="28">
        <v>60</v>
      </c>
      <c r="BK5" s="27" t="s">
        <v>292</v>
      </c>
      <c r="BL5" s="27" t="s">
        <v>163</v>
      </c>
      <c r="BM5" s="28">
        <v>120</v>
      </c>
      <c r="BO5" s="27" t="s">
        <v>293</v>
      </c>
      <c r="BP5" s="27" t="s">
        <v>149</v>
      </c>
      <c r="BQ5" s="30">
        <v>7</v>
      </c>
      <c r="BW5" s="31" t="s">
        <v>294</v>
      </c>
      <c r="BX5" s="31" t="s">
        <v>146</v>
      </c>
      <c r="BY5" s="32">
        <v>165</v>
      </c>
      <c r="BZ5" s="31" t="s">
        <v>295</v>
      </c>
      <c r="CA5" s="31" t="s">
        <v>151</v>
      </c>
      <c r="CB5" s="32">
        <v>5000</v>
      </c>
      <c r="CD5" s="31" t="s">
        <v>296</v>
      </c>
      <c r="CE5" s="31" t="s">
        <v>170</v>
      </c>
      <c r="CF5" s="54"/>
      <c r="CG5" s="54"/>
      <c r="CH5" s="54"/>
      <c r="CI5" s="54"/>
      <c r="CJ5" s="54"/>
      <c r="CK5" s="54"/>
      <c r="CL5" s="44" t="s">
        <v>297</v>
      </c>
      <c r="CM5" s="32">
        <v>2232.8000000000002</v>
      </c>
      <c r="CN5" s="31" t="s">
        <v>298</v>
      </c>
      <c r="CO5" s="32">
        <v>1843.8</v>
      </c>
      <c r="CP5" s="55" t="s">
        <v>299</v>
      </c>
      <c r="CQ5" s="35">
        <f>CQ4+($CQ$17-$CQ$4)/13</f>
        <v>845.53846153846177</v>
      </c>
      <c r="CR5" s="31" t="s">
        <v>300</v>
      </c>
      <c r="CS5" s="32">
        <v>550</v>
      </c>
      <c r="CT5" s="54"/>
      <c r="CU5" s="54"/>
      <c r="CX5" s="34" t="s">
        <v>210</v>
      </c>
      <c r="CZ5" s="34" t="s">
        <v>301</v>
      </c>
      <c r="DA5" s="34">
        <v>175</v>
      </c>
      <c r="DB5" s="35">
        <f t="shared" ref="DB5:DJ5" si="13">(DB6+DB4)/2</f>
        <v>92</v>
      </c>
      <c r="DC5" s="35">
        <v>127.24067796610169</v>
      </c>
      <c r="DD5" s="35">
        <v>161.85762711864405</v>
      </c>
      <c r="DE5" s="35">
        <v>222.9830508474576</v>
      </c>
      <c r="DF5" s="35">
        <f t="shared" si="13"/>
        <v>131.25</v>
      </c>
      <c r="DG5" s="35">
        <v>181.52542372881356</v>
      </c>
      <c r="DH5" s="35">
        <v>230.91101694915253</v>
      </c>
      <c r="DI5" s="35">
        <v>318.11440677966101</v>
      </c>
      <c r="DJ5" s="35">
        <f t="shared" si="13"/>
        <v>125</v>
      </c>
      <c r="DK5" s="35">
        <v>172.88135593220338</v>
      </c>
      <c r="DL5" s="35">
        <v>219.91525423728811</v>
      </c>
      <c r="DM5" s="35">
        <v>302.96610169491521</v>
      </c>
      <c r="DN5" s="36" t="s">
        <v>302</v>
      </c>
      <c r="DO5" s="56">
        <f t="shared" si="8"/>
        <v>7.5</v>
      </c>
      <c r="DP5" s="56">
        <f t="shared" si="1"/>
        <v>18</v>
      </c>
      <c r="DQ5" s="56">
        <f t="shared" si="1"/>
        <v>35.5</v>
      </c>
      <c r="DR5" s="56">
        <f t="shared" si="1"/>
        <v>52.5</v>
      </c>
      <c r="DS5" s="56">
        <f t="shared" si="1"/>
        <v>71</v>
      </c>
      <c r="DT5" s="56">
        <f t="shared" si="1"/>
        <v>146.5</v>
      </c>
      <c r="DU5" s="56">
        <f t="shared" si="1"/>
        <v>104.16666666666667</v>
      </c>
      <c r="DX5" s="34" t="s">
        <v>303</v>
      </c>
      <c r="DY5" s="32">
        <f>185*1.1</f>
        <v>203.50000000000003</v>
      </c>
      <c r="DZ5" s="32">
        <v>420</v>
      </c>
      <c r="EA5" s="34" t="s">
        <v>304</v>
      </c>
      <c r="EB5" s="32">
        <v>225</v>
      </c>
      <c r="EC5" s="37">
        <v>250</v>
      </c>
      <c r="ED5" s="34" t="s">
        <v>305</v>
      </c>
      <c r="EE5" s="32">
        <v>84</v>
      </c>
      <c r="EF5" s="37">
        <v>300</v>
      </c>
      <c r="EJ5" s="38" t="s">
        <v>164</v>
      </c>
      <c r="EK5" s="39">
        <v>0</v>
      </c>
      <c r="EL5" s="38">
        <v>20</v>
      </c>
      <c r="EM5" s="38">
        <v>20</v>
      </c>
      <c r="EN5" s="40">
        <v>20</v>
      </c>
      <c r="EO5" s="41">
        <f t="shared" si="9"/>
        <v>361200</v>
      </c>
      <c r="EP5" s="41">
        <f t="shared" si="9"/>
        <v>375900</v>
      </c>
      <c r="EQ5" s="41">
        <f t="shared" si="9"/>
        <v>390600</v>
      </c>
      <c r="ER5" s="41">
        <f t="shared" si="9"/>
        <v>405300</v>
      </c>
      <c r="ES5" s="57">
        <v>420000</v>
      </c>
      <c r="ET5" s="41">
        <f t="shared" si="2"/>
        <v>434700</v>
      </c>
      <c r="EU5" s="41">
        <f t="shared" si="3"/>
        <v>449400</v>
      </c>
      <c r="EV5" s="41">
        <f t="shared" si="4"/>
        <v>464100</v>
      </c>
      <c r="EW5" s="41">
        <f t="shared" si="5"/>
        <v>478800</v>
      </c>
      <c r="EX5" s="42">
        <f t="shared" si="10"/>
        <v>493500</v>
      </c>
      <c r="EY5" s="41">
        <f t="shared" si="11"/>
        <v>508200</v>
      </c>
      <c r="EZ5" s="41">
        <f t="shared" si="11"/>
        <v>522900</v>
      </c>
      <c r="FA5" s="41">
        <f t="shared" si="11"/>
        <v>537600</v>
      </c>
      <c r="FB5" s="41">
        <f t="shared" si="11"/>
        <v>552300</v>
      </c>
      <c r="FC5" s="43">
        <f t="shared" si="11"/>
        <v>567000</v>
      </c>
      <c r="FF5" s="36" t="s">
        <v>306</v>
      </c>
      <c r="FG5" s="45">
        <v>6</v>
      </c>
      <c r="FH5" s="45">
        <v>15</v>
      </c>
      <c r="FL5" s="38" t="s">
        <v>387</v>
      </c>
      <c r="FM5" s="39">
        <v>500</v>
      </c>
      <c r="FN5" s="38" t="s">
        <v>302</v>
      </c>
      <c r="FO5" s="38">
        <v>175</v>
      </c>
      <c r="FP5" s="46">
        <f>FP6-(FP6-FP4)*(FO6-FO5)/(FO6-FO4)</f>
        <v>196.66666666666669</v>
      </c>
      <c r="FQ5" s="46">
        <f>FQ6-(FQ6-FQ4)*(FO6-FO5)/(FO6-FO4)</f>
        <v>272</v>
      </c>
      <c r="FR5" s="46">
        <f>FR6-(FR6-FR4)*(FO6-FO5)/(FO6-FO4)</f>
        <v>346</v>
      </c>
      <c r="FS5" s="46">
        <f>FS6-(FS6-FS4)*(FO6-FO5)/(FO6-FO4)</f>
        <v>476.66666666666669</v>
      </c>
      <c r="FT5" s="46">
        <f>FT6-(FT6-FT4)*(FO6-FO5)/(FO6-FO4)</f>
        <v>183.33333333333331</v>
      </c>
      <c r="FU5" s="46">
        <f>FU6-(FU6-FU4)*(FO6-FO5)/(FO6-FO4)</f>
        <v>273.66666666666663</v>
      </c>
      <c r="FV5" s="46">
        <f>FV6-(FV6-FV4)*(FO6-FO5)/(FO6-FO4)</f>
        <v>363.33333333333337</v>
      </c>
      <c r="FW5" s="46">
        <f>FW6-(FW6-FW4)*(FO6-FO5)/(FO6-FO4)</f>
        <v>448.33333333333337</v>
      </c>
      <c r="FX5" s="46">
        <f>FX6-(FX6-FX4)*(FO6-FO5)/(FO6-FO4)</f>
        <v>175</v>
      </c>
      <c r="FY5" s="56">
        <f>FY6-(FY6-FY4)*(FO6-FO5)/(FO6-FO4)</f>
        <v>7.5</v>
      </c>
      <c r="FZ5" s="56">
        <f>FZ6-(FZ6-FZ4)*(FO6-FO5)/(FO6-FO4)</f>
        <v>18</v>
      </c>
      <c r="GA5" s="56">
        <f>GA6-(GA6-GA4)*(FO6-FO5)/(FO6-FO4)</f>
        <v>35.5</v>
      </c>
      <c r="GB5" s="56">
        <f>GB6-(GB6-GB4)*(FO6-FO5)/(FO6-FO4)</f>
        <v>52.5</v>
      </c>
      <c r="GC5" s="56">
        <f>GC6-(GC6-GC4)*(FO6-FO5)/(FO6-FO4)</f>
        <v>71</v>
      </c>
      <c r="GD5" s="56">
        <f>GD6-(GD6-GD4)*(FO6-FO5)/(FO6-FO4)</f>
        <v>146.5</v>
      </c>
      <c r="GE5" s="56">
        <f>GE7-(GE7-GE4)*(FO7-FO5)/(FO7-FO4)</f>
        <v>104.16666666666667</v>
      </c>
      <c r="GF5" s="38" t="s">
        <v>307</v>
      </c>
      <c r="GI5" s="47">
        <v>40</v>
      </c>
      <c r="GJ5" s="58">
        <f>GJ6-(GJ6-GJ4)*(GI6-GI5)/(GI6-GI4)</f>
        <v>165000</v>
      </c>
      <c r="GK5" s="47">
        <v>20</v>
      </c>
      <c r="GL5" s="58">
        <f>GL2+(GL24-GL2)*(GK5-GK2)/(GK24-GK2)</f>
        <v>82045.454545454544</v>
      </c>
      <c r="GO5" s="49" t="s">
        <v>308</v>
      </c>
      <c r="GP5" s="49" t="s">
        <v>180</v>
      </c>
      <c r="GQ5" s="49">
        <v>100</v>
      </c>
      <c r="GR5" s="48">
        <v>160</v>
      </c>
      <c r="GS5" s="51">
        <v>230.39999999999998</v>
      </c>
      <c r="GT5" s="51">
        <v>336</v>
      </c>
      <c r="GU5" s="51">
        <v>426.66666666666663</v>
      </c>
      <c r="GV5" s="48">
        <v>100</v>
      </c>
      <c r="GW5" s="51">
        <v>144</v>
      </c>
      <c r="GX5" s="51">
        <v>210</v>
      </c>
      <c r="GY5" s="51">
        <v>266.66666666666663</v>
      </c>
      <c r="GZ5" s="48">
        <v>95</v>
      </c>
      <c r="HA5" s="51">
        <v>136.79999999999998</v>
      </c>
      <c r="HB5" s="51">
        <v>199.5</v>
      </c>
      <c r="HC5" s="51">
        <v>253.33333333333331</v>
      </c>
      <c r="HD5" s="48">
        <v>85</v>
      </c>
      <c r="HE5" s="51">
        <v>122.39999999999999</v>
      </c>
      <c r="HF5" s="51">
        <v>178.5</v>
      </c>
      <c r="HG5" s="51">
        <v>226.66666666666666</v>
      </c>
      <c r="HH5" s="50">
        <f>HH6*($HM$5/$HM$6)</f>
        <v>220.00000000000009</v>
      </c>
      <c r="HI5" s="51">
        <v>316.80000000000013</v>
      </c>
      <c r="HJ5" s="51">
        <v>462.00000000000017</v>
      </c>
      <c r="HK5" s="51">
        <v>586.66666666666686</v>
      </c>
      <c r="HL5" s="36" t="s">
        <v>180</v>
      </c>
      <c r="HM5" s="36">
        <f t="shared" ref="HM5:HS41" si="14">FY2</f>
        <v>6</v>
      </c>
      <c r="HN5" s="36">
        <f t="shared" si="14"/>
        <v>16</v>
      </c>
      <c r="HO5" s="36">
        <f t="shared" si="14"/>
        <v>33</v>
      </c>
      <c r="HP5" s="36">
        <f t="shared" si="14"/>
        <v>48</v>
      </c>
      <c r="HQ5" s="36">
        <f t="shared" si="14"/>
        <v>42</v>
      </c>
      <c r="HR5" s="36">
        <f t="shared" si="14"/>
        <v>81</v>
      </c>
      <c r="HS5" s="36">
        <f t="shared" si="14"/>
        <v>95</v>
      </c>
      <c r="HU5" s="49" t="s">
        <v>1088</v>
      </c>
      <c r="HV5" s="48">
        <v>250</v>
      </c>
      <c r="IE5" s="400" t="s">
        <v>1046</v>
      </c>
      <c r="IF5" s="401" t="s">
        <v>1045</v>
      </c>
      <c r="IG5" s="402" t="s">
        <v>1068</v>
      </c>
      <c r="IH5" s="389"/>
      <c r="II5" s="391" t="s">
        <v>947</v>
      </c>
      <c r="IJ5" s="392" t="s">
        <v>948</v>
      </c>
      <c r="IK5" s="389"/>
      <c r="IL5" s="392" t="s">
        <v>949</v>
      </c>
      <c r="IM5" s="392" t="s">
        <v>950</v>
      </c>
      <c r="IN5" s="389"/>
    </row>
    <row r="6" spans="1:248" ht="15.75" thickBot="1" x14ac:dyDescent="0.3">
      <c r="A6" s="24" t="s">
        <v>336</v>
      </c>
      <c r="B6" s="59"/>
      <c r="C6" s="59"/>
      <c r="D6" s="59"/>
      <c r="E6" s="59"/>
      <c r="F6" s="59"/>
      <c r="G6" s="59"/>
      <c r="H6" s="24" t="s">
        <v>170</v>
      </c>
      <c r="I6" s="24" t="s">
        <v>311</v>
      </c>
      <c r="J6" s="59"/>
      <c r="L6" s="25" t="s">
        <v>312</v>
      </c>
      <c r="M6" s="25" t="s">
        <v>149</v>
      </c>
      <c r="N6" s="26">
        <v>1500</v>
      </c>
      <c r="O6" s="25" t="s">
        <v>313</v>
      </c>
      <c r="P6" s="25" t="s">
        <v>151</v>
      </c>
      <c r="Q6" s="26">
        <v>950</v>
      </c>
      <c r="R6" s="59"/>
      <c r="S6" s="25" t="s">
        <v>1099</v>
      </c>
      <c r="T6" s="59"/>
      <c r="U6" s="59"/>
      <c r="V6" s="59"/>
      <c r="W6" s="59"/>
      <c r="X6" s="27" t="s">
        <v>314</v>
      </c>
      <c r="Y6" s="28">
        <v>3500</v>
      </c>
      <c r="Z6" s="27">
        <v>80</v>
      </c>
      <c r="AA6" s="27" t="s">
        <v>315</v>
      </c>
      <c r="AB6" s="28">
        <v>500</v>
      </c>
      <c r="AC6" s="59"/>
      <c r="AD6" s="27" t="s">
        <v>316</v>
      </c>
      <c r="AE6" s="28">
        <v>250</v>
      </c>
      <c r="AM6" s="27" t="s">
        <v>317</v>
      </c>
      <c r="BB6" s="27" t="s">
        <v>318</v>
      </c>
      <c r="BC6" s="27" t="s">
        <v>146</v>
      </c>
      <c r="BD6" s="28">
        <v>90</v>
      </c>
      <c r="BF6" s="29" t="s">
        <v>319</v>
      </c>
      <c r="BG6" s="28">
        <v>75</v>
      </c>
      <c r="BK6" s="27" t="s">
        <v>320</v>
      </c>
      <c r="BL6" s="27" t="s">
        <v>163</v>
      </c>
      <c r="BM6" s="28">
        <v>20</v>
      </c>
      <c r="BO6" s="27" t="s">
        <v>321</v>
      </c>
      <c r="BP6" s="27" t="s">
        <v>149</v>
      </c>
      <c r="BQ6" s="30">
        <v>5</v>
      </c>
      <c r="BV6" s="54"/>
      <c r="BW6" s="31" t="s">
        <v>322</v>
      </c>
      <c r="BX6" s="31" t="s">
        <v>146</v>
      </c>
      <c r="BY6" s="32">
        <v>500</v>
      </c>
      <c r="BZ6" s="31" t="s">
        <v>323</v>
      </c>
      <c r="CA6" s="31" t="s">
        <v>151</v>
      </c>
      <c r="CB6" s="32">
        <v>750</v>
      </c>
      <c r="CD6" s="31" t="s">
        <v>225</v>
      </c>
      <c r="CE6" s="31" t="s">
        <v>170</v>
      </c>
      <c r="CF6" s="54"/>
      <c r="CG6" s="54"/>
      <c r="CH6" s="54"/>
      <c r="CI6" s="54"/>
      <c r="CJ6" s="54"/>
      <c r="CK6" s="54"/>
      <c r="CL6" s="44" t="s">
        <v>324</v>
      </c>
      <c r="CM6" s="32">
        <v>2392.8000000000002</v>
      </c>
      <c r="CN6" s="31" t="s">
        <v>325</v>
      </c>
      <c r="CO6" s="32">
        <v>2124.8000000000002</v>
      </c>
      <c r="CP6" s="55" t="s">
        <v>326</v>
      </c>
      <c r="CQ6" s="35">
        <f t="shared" ref="CQ6:CQ16" si="15">CQ5+($CQ$17-$CQ$4)/13</f>
        <v>867.07692307692332</v>
      </c>
      <c r="CR6" s="54"/>
      <c r="CS6" s="54"/>
      <c r="CT6" s="54"/>
      <c r="CU6" s="54"/>
      <c r="CW6" s="61" t="s">
        <v>327</v>
      </c>
      <c r="CZ6" s="34" t="s">
        <v>328</v>
      </c>
      <c r="DA6" s="34">
        <v>200</v>
      </c>
      <c r="DB6" s="32">
        <v>100</v>
      </c>
      <c r="DC6" s="35">
        <v>135.57251908396947</v>
      </c>
      <c r="DD6" s="35">
        <v>157.55725190839692</v>
      </c>
      <c r="DE6" s="35">
        <v>235.1145038167939</v>
      </c>
      <c r="DF6" s="35">
        <f t="shared" ref="DF6" si="16">1.05*DJ6</f>
        <v>136.5</v>
      </c>
      <c r="DG6" s="35">
        <v>185.05648854961831</v>
      </c>
      <c r="DH6" s="35">
        <v>215.06564885496181</v>
      </c>
      <c r="DI6" s="35">
        <v>320.93129770992363</v>
      </c>
      <c r="DJ6" s="35">
        <v>130</v>
      </c>
      <c r="DK6" s="35">
        <v>176.24427480916029</v>
      </c>
      <c r="DL6" s="35">
        <v>204.824427480916</v>
      </c>
      <c r="DM6" s="35">
        <v>305.64885496183206</v>
      </c>
      <c r="DN6" s="36" t="s">
        <v>329</v>
      </c>
      <c r="DO6" s="36">
        <f t="shared" si="8"/>
        <v>8</v>
      </c>
      <c r="DP6" s="36">
        <f t="shared" si="1"/>
        <v>18</v>
      </c>
      <c r="DQ6" s="36">
        <f t="shared" si="1"/>
        <v>37</v>
      </c>
      <c r="DR6" s="36">
        <f t="shared" si="1"/>
        <v>54</v>
      </c>
      <c r="DS6" s="36">
        <f t="shared" si="1"/>
        <v>81</v>
      </c>
      <c r="DT6" s="36">
        <f t="shared" si="1"/>
        <v>162</v>
      </c>
      <c r="DU6" s="56">
        <f t="shared" si="1"/>
        <v>106.33333333333334</v>
      </c>
      <c r="DX6" s="34" t="s">
        <v>330</v>
      </c>
      <c r="DY6" s="35">
        <v>319</v>
      </c>
      <c r="DZ6" s="35">
        <v>420</v>
      </c>
      <c r="EA6" s="34" t="s">
        <v>331</v>
      </c>
      <c r="EB6" s="32">
        <v>325</v>
      </c>
      <c r="EC6" s="37">
        <v>250</v>
      </c>
      <c r="ED6" s="34" t="s">
        <v>332</v>
      </c>
      <c r="EE6" s="32">
        <v>137</v>
      </c>
      <c r="EF6" s="35">
        <v>365</v>
      </c>
      <c r="EL6" s="38">
        <v>25</v>
      </c>
      <c r="EM6" s="38">
        <v>25</v>
      </c>
      <c r="EN6" s="40">
        <v>25</v>
      </c>
      <c r="EO6" s="41">
        <f t="shared" si="9"/>
        <v>408500</v>
      </c>
      <c r="EP6" s="41">
        <f t="shared" si="9"/>
        <v>425125</v>
      </c>
      <c r="EQ6" s="41">
        <f t="shared" si="9"/>
        <v>441750</v>
      </c>
      <c r="ER6" s="41">
        <f t="shared" si="9"/>
        <v>458375</v>
      </c>
      <c r="ES6" s="60">
        <f>ES7-(ES7-ES5)*(EN7-EN6)/(EN7-EN5)</f>
        <v>475000</v>
      </c>
      <c r="ET6" s="41">
        <f t="shared" si="2"/>
        <v>491625</v>
      </c>
      <c r="EU6" s="41">
        <f t="shared" si="3"/>
        <v>508250</v>
      </c>
      <c r="EV6" s="41">
        <f t="shared" si="4"/>
        <v>524875</v>
      </c>
      <c r="EW6" s="41">
        <f t="shared" si="5"/>
        <v>541500</v>
      </c>
      <c r="EX6" s="42">
        <f t="shared" si="10"/>
        <v>558125</v>
      </c>
      <c r="EY6" s="41">
        <f t="shared" si="11"/>
        <v>574750</v>
      </c>
      <c r="EZ6" s="41">
        <f t="shared" si="11"/>
        <v>591375</v>
      </c>
      <c r="FA6" s="41">
        <f t="shared" si="11"/>
        <v>608000</v>
      </c>
      <c r="FB6" s="41">
        <f t="shared" si="11"/>
        <v>624625</v>
      </c>
      <c r="FC6" s="43">
        <f t="shared" si="11"/>
        <v>641250</v>
      </c>
      <c r="FL6" s="38" t="s">
        <v>412</v>
      </c>
      <c r="FM6" s="39">
        <v>2500</v>
      </c>
      <c r="FN6" s="38" t="s">
        <v>329</v>
      </c>
      <c r="FO6" s="38">
        <v>200</v>
      </c>
      <c r="FP6" s="46">
        <f>FP7-(FP7-FP4)*(FO7-FO6)/(FO7-FO4)</f>
        <v>218.33333333333334</v>
      </c>
      <c r="FQ6" s="46">
        <f>FQ7-(FQ7-FQ4)*(FO7-FO6)/(FO7-FO4)</f>
        <v>296</v>
      </c>
      <c r="FR6" s="46">
        <f>FR7-(FR7-FR4)*(FO7-FO6)/(FO7-FO4)</f>
        <v>344</v>
      </c>
      <c r="FS6" s="46">
        <f>FS7-(FS7-FS4)*(FO7-FO6)/(FO7-FO4)</f>
        <v>513.33333333333337</v>
      </c>
      <c r="FT6" s="46">
        <f>FT7-(FT7-FT4)*(FO7-FO6)/(FO7-FO4)</f>
        <v>201.66666666666666</v>
      </c>
      <c r="FU6" s="46">
        <f>FU7-(FU7-FU4)*(FO7-FO6)/(FO7-FO4)</f>
        <v>294.33333333333331</v>
      </c>
      <c r="FV6" s="46">
        <f>FV7-(FV7-FV4)*(FO7-FO6)/(FO7-FO4)</f>
        <v>386.66666666666669</v>
      </c>
      <c r="FW6" s="46">
        <f>FW7-(FW7-FW4)*(FO7-FO6)/(FO7-FO4)</f>
        <v>476.66666666666669</v>
      </c>
      <c r="FX6" s="39">
        <v>190</v>
      </c>
      <c r="FY6" s="36">
        <v>8</v>
      </c>
      <c r="FZ6" s="36">
        <v>18</v>
      </c>
      <c r="GA6" s="36">
        <v>37</v>
      </c>
      <c r="GB6" s="36">
        <v>54</v>
      </c>
      <c r="GC6" s="36">
        <v>81</v>
      </c>
      <c r="GD6" s="36">
        <v>162</v>
      </c>
      <c r="GE6" s="56">
        <f>GE7-(GE7-GE5)*(FO7-FO6)/(FO7-FO5)</f>
        <v>106.33333333333334</v>
      </c>
      <c r="GF6" s="38" t="s">
        <v>333</v>
      </c>
      <c r="GI6" s="47">
        <v>50</v>
      </c>
      <c r="GJ6" s="48">
        <v>190000</v>
      </c>
      <c r="GK6" s="47">
        <v>25</v>
      </c>
      <c r="GL6" s="58">
        <f>GL2+(GL24-GL2)*(GK6-GK2)/(GK24-GK2)</f>
        <v>92727.272727272735</v>
      </c>
      <c r="GO6" s="49" t="s">
        <v>334</v>
      </c>
      <c r="GP6" s="49" t="s">
        <v>229</v>
      </c>
      <c r="GQ6" s="49">
        <v>125</v>
      </c>
      <c r="GR6" s="58">
        <f>GR7-(GR7-GR5)*(GQ7-GQ6)/(GQ7-GQ5)</f>
        <v>180</v>
      </c>
      <c r="GS6" s="51">
        <v>256.98461538461538</v>
      </c>
      <c r="GT6" s="51">
        <v>367.2</v>
      </c>
      <c r="GU6" s="51">
        <v>465.23076923076928</v>
      </c>
      <c r="GV6" s="58">
        <f>GV7-(GV7-GV5)*(GQ7-GQ6)/(GQ7-GQ5)</f>
        <v>125</v>
      </c>
      <c r="GW6" s="51">
        <v>178.46153846153845</v>
      </c>
      <c r="GX6" s="51">
        <v>255</v>
      </c>
      <c r="GY6" s="51">
        <v>323.07692307692309</v>
      </c>
      <c r="GZ6" s="58">
        <f>GZ7-(GZ7-GZ5)*(GQ7-GQ6)/(GQ7-GQ5)</f>
        <v>117.5</v>
      </c>
      <c r="HA6" s="51">
        <v>167.75384615384615</v>
      </c>
      <c r="HB6" s="51">
        <v>239.70000000000002</v>
      </c>
      <c r="HC6" s="51">
        <v>303.69230769230774</v>
      </c>
      <c r="HD6" s="58">
        <f>HD7-(HD7-HD5)*(GQ7-GQ6)/(GQ7-GQ5)</f>
        <v>100</v>
      </c>
      <c r="HE6" s="51">
        <v>142.76923076923077</v>
      </c>
      <c r="HF6" s="51">
        <v>204</v>
      </c>
      <c r="HG6" s="51">
        <v>258.46153846153845</v>
      </c>
      <c r="HH6" s="50">
        <f>HH7*($HM$6/$HM$7)</f>
        <v>238.3333333333334</v>
      </c>
      <c r="HI6" s="51">
        <v>340.26666666666677</v>
      </c>
      <c r="HJ6" s="51">
        <v>486.20000000000016</v>
      </c>
      <c r="HK6" s="51">
        <v>616.00000000000023</v>
      </c>
      <c r="HL6" s="36" t="s">
        <v>229</v>
      </c>
      <c r="HM6" s="56">
        <f t="shared" si="14"/>
        <v>6.5</v>
      </c>
      <c r="HN6" s="56">
        <f t="shared" si="14"/>
        <v>17</v>
      </c>
      <c r="HO6" s="56">
        <f t="shared" si="14"/>
        <v>33.5</v>
      </c>
      <c r="HP6" s="56">
        <f t="shared" si="14"/>
        <v>49.5</v>
      </c>
      <c r="HQ6" s="56">
        <f t="shared" si="14"/>
        <v>51.5</v>
      </c>
      <c r="HR6" s="56">
        <f t="shared" si="14"/>
        <v>106</v>
      </c>
      <c r="HS6" s="56">
        <f t="shared" si="14"/>
        <v>98.5</v>
      </c>
      <c r="HU6" s="49" t="s">
        <v>371</v>
      </c>
      <c r="HV6" s="48">
        <v>5000</v>
      </c>
      <c r="IE6" s="400"/>
      <c r="IF6" s="401"/>
      <c r="IG6" s="402"/>
      <c r="IH6" s="389"/>
      <c r="II6" s="391" t="s">
        <v>951</v>
      </c>
      <c r="IJ6" s="392" t="s">
        <v>952</v>
      </c>
      <c r="IK6" s="389"/>
      <c r="IL6" s="392" t="s">
        <v>953</v>
      </c>
      <c r="IM6" s="392" t="s">
        <v>954</v>
      </c>
      <c r="IN6" s="389"/>
    </row>
    <row r="7" spans="1:248" ht="15.75" thickBot="1" x14ac:dyDescent="0.3">
      <c r="A7" s="24" t="s">
        <v>934</v>
      </c>
      <c r="B7" s="59"/>
      <c r="C7" s="59"/>
      <c r="D7" s="59"/>
      <c r="E7" s="59"/>
      <c r="F7" s="59"/>
      <c r="G7" s="59"/>
      <c r="H7" s="59"/>
      <c r="I7" s="24" t="s">
        <v>896</v>
      </c>
      <c r="J7" s="59"/>
      <c r="L7" s="25" t="s">
        <v>337</v>
      </c>
      <c r="M7" s="25" t="s">
        <v>149</v>
      </c>
      <c r="N7" s="26">
        <v>750</v>
      </c>
      <c r="O7" s="25" t="s">
        <v>338</v>
      </c>
      <c r="P7" s="25" t="s">
        <v>146</v>
      </c>
      <c r="Q7" s="26">
        <v>250</v>
      </c>
      <c r="R7" s="59"/>
      <c r="S7" s="25" t="s">
        <v>1104</v>
      </c>
      <c r="T7" s="59"/>
      <c r="U7" s="59"/>
      <c r="V7" s="59"/>
      <c r="W7" s="59"/>
      <c r="X7" s="27" t="s">
        <v>339</v>
      </c>
      <c r="Y7" s="28">
        <v>3500</v>
      </c>
      <c r="Z7" s="27">
        <v>100</v>
      </c>
      <c r="AC7" s="59"/>
      <c r="AD7" s="27" t="s">
        <v>340</v>
      </c>
      <c r="AE7" s="28">
        <v>150</v>
      </c>
      <c r="BB7" s="27" t="s">
        <v>162</v>
      </c>
      <c r="BC7" s="27" t="s">
        <v>146</v>
      </c>
      <c r="BD7" s="28">
        <v>15</v>
      </c>
      <c r="BF7" s="29" t="s">
        <v>341</v>
      </c>
      <c r="BG7" s="28">
        <v>85</v>
      </c>
      <c r="BK7" s="27" t="s">
        <v>289</v>
      </c>
      <c r="BL7" s="27" t="s">
        <v>163</v>
      </c>
      <c r="BM7" s="28">
        <v>60</v>
      </c>
      <c r="BO7" s="27" t="s">
        <v>342</v>
      </c>
      <c r="BP7" s="27" t="s">
        <v>149</v>
      </c>
      <c r="BQ7" s="30">
        <v>4</v>
      </c>
      <c r="BW7" s="31" t="s">
        <v>343</v>
      </c>
      <c r="BX7" s="31" t="s">
        <v>146</v>
      </c>
      <c r="BY7" s="32">
        <v>1000</v>
      </c>
      <c r="CD7" s="31" t="s">
        <v>176</v>
      </c>
      <c r="CE7" s="31" t="s">
        <v>146</v>
      </c>
      <c r="CF7" s="62"/>
      <c r="CG7" s="62"/>
      <c r="CH7" s="62"/>
      <c r="CI7" s="62"/>
      <c r="CJ7" s="62"/>
      <c r="CK7" s="62"/>
      <c r="CL7" s="44" t="s">
        <v>344</v>
      </c>
      <c r="CM7" s="32">
        <v>1774.8</v>
      </c>
      <c r="CN7" s="31" t="s">
        <v>42</v>
      </c>
      <c r="CO7" s="32">
        <v>750</v>
      </c>
      <c r="CP7" s="55" t="s">
        <v>346</v>
      </c>
      <c r="CQ7" s="35">
        <f t="shared" si="15"/>
        <v>888.61538461538487</v>
      </c>
      <c r="CR7" s="62"/>
      <c r="CS7" s="62"/>
      <c r="CT7" s="62"/>
      <c r="CU7" s="62"/>
      <c r="CW7" s="61" t="s">
        <v>327</v>
      </c>
      <c r="CX7" s="61"/>
      <c r="CZ7" s="34" t="s">
        <v>347</v>
      </c>
      <c r="DA7" s="34">
        <v>225</v>
      </c>
      <c r="DB7" s="32">
        <v>137</v>
      </c>
      <c r="DC7" s="35">
        <v>182.66666666666666</v>
      </c>
      <c r="DD7" s="35">
        <v>195.22499999999999</v>
      </c>
      <c r="DE7" s="35">
        <v>313.95833333333331</v>
      </c>
      <c r="DF7" s="35">
        <f>1.05*DJ7</f>
        <v>147</v>
      </c>
      <c r="DG7" s="35">
        <v>196</v>
      </c>
      <c r="DH7" s="35">
        <v>209.47499999999999</v>
      </c>
      <c r="DI7" s="35">
        <v>336.875</v>
      </c>
      <c r="DJ7" s="35">
        <v>140</v>
      </c>
      <c r="DK7" s="35">
        <v>186.66666666666666</v>
      </c>
      <c r="DL7" s="35">
        <v>199.5</v>
      </c>
      <c r="DM7" s="35">
        <v>320.83333333333331</v>
      </c>
      <c r="DN7" s="36" t="s">
        <v>348</v>
      </c>
      <c r="DO7" s="56">
        <f t="shared" si="8"/>
        <v>8.5</v>
      </c>
      <c r="DP7" s="56">
        <f t="shared" si="1"/>
        <v>19</v>
      </c>
      <c r="DQ7" s="56">
        <f t="shared" si="1"/>
        <v>38</v>
      </c>
      <c r="DR7" s="56">
        <f t="shared" si="1"/>
        <v>56</v>
      </c>
      <c r="DS7" s="56">
        <f t="shared" si="1"/>
        <v>91.5</v>
      </c>
      <c r="DT7" s="56">
        <f t="shared" si="1"/>
        <v>182.5</v>
      </c>
      <c r="DU7" s="56">
        <f t="shared" si="1"/>
        <v>108.5</v>
      </c>
      <c r="DX7" s="34" t="s">
        <v>349</v>
      </c>
      <c r="DY7" s="32">
        <f>370*1.1</f>
        <v>407.00000000000006</v>
      </c>
      <c r="DZ7" s="32">
        <v>420</v>
      </c>
      <c r="EA7" s="34" t="s">
        <v>350</v>
      </c>
      <c r="EB7" s="32">
        <v>325</v>
      </c>
      <c r="EC7" s="37">
        <v>275</v>
      </c>
      <c r="ED7" s="34" t="s">
        <v>351</v>
      </c>
      <c r="EE7" s="37">
        <v>185</v>
      </c>
      <c r="EF7" s="35">
        <v>400</v>
      </c>
      <c r="EL7" s="38">
        <v>30</v>
      </c>
      <c r="EM7" s="38">
        <v>30</v>
      </c>
      <c r="EN7" s="40">
        <v>30</v>
      </c>
      <c r="EO7" s="41">
        <f t="shared" si="9"/>
        <v>455800</v>
      </c>
      <c r="EP7" s="41">
        <f t="shared" si="9"/>
        <v>474350</v>
      </c>
      <c r="EQ7" s="41">
        <f t="shared" si="9"/>
        <v>492900</v>
      </c>
      <c r="ER7" s="41">
        <f t="shared" si="9"/>
        <v>511450</v>
      </c>
      <c r="ES7" s="57">
        <v>530000</v>
      </c>
      <c r="ET7" s="41">
        <f t="shared" si="2"/>
        <v>548550</v>
      </c>
      <c r="EU7" s="41">
        <f t="shared" si="3"/>
        <v>567100</v>
      </c>
      <c r="EV7" s="41">
        <f t="shared" si="4"/>
        <v>585650</v>
      </c>
      <c r="EW7" s="41">
        <f t="shared" si="5"/>
        <v>604200</v>
      </c>
      <c r="EX7" s="42">
        <f t="shared" si="10"/>
        <v>622750</v>
      </c>
      <c r="EY7" s="41">
        <f t="shared" si="11"/>
        <v>641300</v>
      </c>
      <c r="EZ7" s="41">
        <f t="shared" si="11"/>
        <v>659850</v>
      </c>
      <c r="FA7" s="41">
        <f t="shared" si="11"/>
        <v>678400</v>
      </c>
      <c r="FB7" s="41">
        <f t="shared" si="11"/>
        <v>696950</v>
      </c>
      <c r="FC7" s="43">
        <f t="shared" si="11"/>
        <v>715500</v>
      </c>
      <c r="FL7" s="38" t="s">
        <v>927</v>
      </c>
      <c r="FM7" s="39">
        <v>500</v>
      </c>
      <c r="FN7" s="38" t="s">
        <v>348</v>
      </c>
      <c r="FO7" s="38">
        <v>225</v>
      </c>
      <c r="FP7" s="39">
        <v>240</v>
      </c>
      <c r="FQ7" s="39">
        <v>320</v>
      </c>
      <c r="FR7" s="39">
        <v>342</v>
      </c>
      <c r="FS7" s="39">
        <v>550</v>
      </c>
      <c r="FT7" s="39">
        <v>220</v>
      </c>
      <c r="FU7" s="39">
        <v>315</v>
      </c>
      <c r="FV7" s="39">
        <v>410</v>
      </c>
      <c r="FW7" s="39">
        <v>505</v>
      </c>
      <c r="FX7" s="46">
        <f>FX8-(FX8-FX6)*(FO8-FO7)/(FO8-FO6)</f>
        <v>212.5</v>
      </c>
      <c r="FY7" s="56">
        <f>FY8-(FY8-FY6)*(FO8-FO7)/(FO8-FO6)</f>
        <v>8.5</v>
      </c>
      <c r="FZ7" s="56">
        <f>FZ8-(FZ8-FZ6)*(FO8-FO7)/(FO8-FO6)</f>
        <v>19</v>
      </c>
      <c r="GA7" s="56">
        <f>GA8-(GA8-GA6)*(FO8-FO7)/(FO8-FO6)</f>
        <v>38</v>
      </c>
      <c r="GB7" s="56">
        <f>GB8-(GB8-GB6)*(FO8-FO7)/(FO8-FO6)</f>
        <v>56</v>
      </c>
      <c r="GC7" s="56">
        <f>GC8-(GC8-GC6)*(FO8-FO7)/(FO8-FO6)</f>
        <v>91.5</v>
      </c>
      <c r="GD7" s="56">
        <f>GD8-(GD8-GD6)*(FO8-FO7)/(FO8-FO6)</f>
        <v>182.5</v>
      </c>
      <c r="GE7" s="56">
        <f>GE10-(GE10-GE4)*(FO10-FO7)/(FO10-FO4)</f>
        <v>108.5</v>
      </c>
      <c r="GF7" s="38" t="s">
        <v>352</v>
      </c>
      <c r="GI7" s="47">
        <v>60</v>
      </c>
      <c r="GJ7" s="58">
        <f>GJ11-(GJ11-GJ6)*(GI11-GI7)/(GI11-GI6)</f>
        <v>226000</v>
      </c>
      <c r="GK7" s="47">
        <v>30</v>
      </c>
      <c r="GL7" s="58">
        <f>GL2+(GL24-GL2)*(GK7-GK2)/(GK24-GK2)</f>
        <v>103409.09090909091</v>
      </c>
      <c r="GO7" s="49" t="s">
        <v>353</v>
      </c>
      <c r="GP7" s="49" t="s">
        <v>270</v>
      </c>
      <c r="GQ7" s="49">
        <v>150</v>
      </c>
      <c r="GR7" s="48">
        <v>200</v>
      </c>
      <c r="GS7" s="51">
        <v>283.42857142857139</v>
      </c>
      <c r="GT7" s="51">
        <v>397.71428571428572</v>
      </c>
      <c r="GU7" s="51">
        <v>502.85714285714283</v>
      </c>
      <c r="GV7" s="48">
        <v>150</v>
      </c>
      <c r="GW7" s="51">
        <v>212.57142857142856</v>
      </c>
      <c r="GX7" s="51">
        <v>298.28571428571428</v>
      </c>
      <c r="GY7" s="51">
        <v>377.14285714285711</v>
      </c>
      <c r="GZ7" s="48">
        <v>140</v>
      </c>
      <c r="HA7" s="51">
        <v>198.39999999999998</v>
      </c>
      <c r="HB7" s="51">
        <v>278.40000000000003</v>
      </c>
      <c r="HC7" s="51">
        <v>352</v>
      </c>
      <c r="HD7" s="48">
        <v>115</v>
      </c>
      <c r="HE7" s="51">
        <v>162.97142857142856</v>
      </c>
      <c r="HF7" s="51">
        <v>228.68571428571428</v>
      </c>
      <c r="HG7" s="51">
        <v>289.14285714285711</v>
      </c>
      <c r="HH7" s="50">
        <f>HH8*($HM$7/$HM$8)</f>
        <v>256.66666666666674</v>
      </c>
      <c r="HI7" s="51">
        <v>363.73333333333341</v>
      </c>
      <c r="HJ7" s="51">
        <v>510.40000000000015</v>
      </c>
      <c r="HK7" s="51">
        <v>645.33333333333348</v>
      </c>
      <c r="HL7" s="36" t="s">
        <v>270</v>
      </c>
      <c r="HM7" s="36">
        <f t="shared" si="14"/>
        <v>7</v>
      </c>
      <c r="HN7" s="36">
        <f t="shared" si="14"/>
        <v>18</v>
      </c>
      <c r="HO7" s="36">
        <f t="shared" si="14"/>
        <v>34</v>
      </c>
      <c r="HP7" s="36">
        <f t="shared" si="14"/>
        <v>51</v>
      </c>
      <c r="HQ7" s="36">
        <f t="shared" si="14"/>
        <v>61</v>
      </c>
      <c r="HR7" s="36">
        <f t="shared" si="14"/>
        <v>131</v>
      </c>
      <c r="HS7" s="36">
        <f t="shared" si="14"/>
        <v>102</v>
      </c>
      <c r="HU7" s="49" t="s">
        <v>388</v>
      </c>
      <c r="HV7" s="48">
        <v>600</v>
      </c>
      <c r="IE7" s="400" t="s">
        <v>1063</v>
      </c>
      <c r="IF7" s="401" t="s">
        <v>1062</v>
      </c>
      <c r="IG7" s="402" t="s">
        <v>1068</v>
      </c>
      <c r="IH7" s="389"/>
      <c r="II7" s="391" t="s">
        <v>955</v>
      </c>
      <c r="IJ7" s="392" t="s">
        <v>956</v>
      </c>
      <c r="IK7" s="389"/>
      <c r="IL7" s="392" t="s">
        <v>957</v>
      </c>
      <c r="IM7" s="392" t="s">
        <v>958</v>
      </c>
      <c r="IN7" s="389"/>
    </row>
    <row r="8" spans="1:248" ht="15.75" thickBot="1" x14ac:dyDescent="0.3">
      <c r="A8" s="24" t="s">
        <v>372</v>
      </c>
      <c r="B8" s="59"/>
      <c r="C8" s="59"/>
      <c r="D8" s="59"/>
      <c r="E8" s="59"/>
      <c r="F8" s="59"/>
      <c r="G8" s="59"/>
      <c r="H8" s="59"/>
      <c r="I8" s="59"/>
      <c r="J8" s="59"/>
      <c r="L8" s="25" t="s">
        <v>355</v>
      </c>
      <c r="M8" s="25" t="s">
        <v>149</v>
      </c>
      <c r="N8" s="26">
        <v>600</v>
      </c>
      <c r="O8" s="25" t="s">
        <v>356</v>
      </c>
      <c r="P8" s="25" t="s">
        <v>149</v>
      </c>
      <c r="Q8" s="26">
        <v>600</v>
      </c>
      <c r="R8" s="59"/>
      <c r="S8" s="59"/>
      <c r="T8" s="59"/>
      <c r="U8" s="59"/>
      <c r="V8" s="59"/>
      <c r="W8" s="59"/>
      <c r="X8" s="27" t="s">
        <v>357</v>
      </c>
      <c r="Y8" s="28">
        <v>3500</v>
      </c>
      <c r="Z8" s="27">
        <v>150</v>
      </c>
      <c r="AA8" s="63"/>
      <c r="AB8" s="63"/>
      <c r="AC8" s="59"/>
      <c r="AD8" s="27" t="s">
        <v>358</v>
      </c>
      <c r="AE8" s="28">
        <v>300</v>
      </c>
      <c r="BB8" s="27" t="s">
        <v>359</v>
      </c>
      <c r="BC8" s="27" t="s">
        <v>146</v>
      </c>
      <c r="BD8" s="28">
        <v>15</v>
      </c>
      <c r="BF8" s="29" t="s">
        <v>360</v>
      </c>
      <c r="BG8" s="28">
        <v>90</v>
      </c>
      <c r="BK8" s="27" t="s">
        <v>361</v>
      </c>
      <c r="BL8" s="27" t="s">
        <v>163</v>
      </c>
      <c r="BM8" s="28">
        <v>120</v>
      </c>
      <c r="BO8" s="27" t="s">
        <v>362</v>
      </c>
      <c r="BP8" s="27" t="s">
        <v>149</v>
      </c>
      <c r="BQ8" s="30">
        <v>5</v>
      </c>
      <c r="CD8" s="64"/>
      <c r="CE8" s="64"/>
      <c r="CF8" s="54"/>
      <c r="CG8" s="54"/>
      <c r="CH8" s="54"/>
      <c r="CI8" s="54"/>
      <c r="CJ8" s="54"/>
      <c r="CK8" s="54"/>
      <c r="CL8" s="44" t="s">
        <v>363</v>
      </c>
      <c r="CM8" s="32">
        <v>2392.8000000000002</v>
      </c>
      <c r="CN8" s="31" t="s">
        <v>924</v>
      </c>
      <c r="CO8" s="32">
        <v>425</v>
      </c>
      <c r="CP8" s="55" t="s">
        <v>365</v>
      </c>
      <c r="CQ8" s="35">
        <f t="shared" si="15"/>
        <v>910.15384615384642</v>
      </c>
      <c r="CR8" s="54"/>
      <c r="CS8" s="54"/>
      <c r="CT8" s="54"/>
      <c r="CU8" s="54"/>
      <c r="CW8" s="61" t="s">
        <v>327</v>
      </c>
      <c r="CX8" s="61"/>
      <c r="CZ8" s="34" t="s">
        <v>366</v>
      </c>
      <c r="DA8" s="34">
        <v>250</v>
      </c>
      <c r="DB8" s="35">
        <f>DB7+(DB10-DB7)/3</f>
        <v>161.33333333333334</v>
      </c>
      <c r="DC8" s="35">
        <v>205.50793650793653</v>
      </c>
      <c r="DD8" s="35">
        <v>240.84761904761908</v>
      </c>
      <c r="DE8" s="35">
        <v>340.91269841269843</v>
      </c>
      <c r="DF8" s="35">
        <f t="shared" ref="DF8:DJ8" si="17">DF7+(DF10-DF7)/3</f>
        <v>158</v>
      </c>
      <c r="DG8" s="35">
        <v>201.26190476190479</v>
      </c>
      <c r="DH8" s="35">
        <v>235.87142857142857</v>
      </c>
      <c r="DI8" s="35">
        <v>333.86904761904765</v>
      </c>
      <c r="DJ8" s="35">
        <f t="shared" si="17"/>
        <v>146.66666666666666</v>
      </c>
      <c r="DK8" s="35">
        <v>186.82539682539684</v>
      </c>
      <c r="DL8" s="35">
        <v>218.95238095238093</v>
      </c>
      <c r="DM8" s="35">
        <v>309.92063492063488</v>
      </c>
      <c r="DN8" s="36" t="s">
        <v>367</v>
      </c>
      <c r="DO8" s="36">
        <f t="shared" si="8"/>
        <v>9</v>
      </c>
      <c r="DP8" s="36">
        <f t="shared" si="1"/>
        <v>20</v>
      </c>
      <c r="DQ8" s="36">
        <f t="shared" si="1"/>
        <v>39</v>
      </c>
      <c r="DR8" s="36">
        <f t="shared" si="1"/>
        <v>58</v>
      </c>
      <c r="DS8" s="36">
        <f t="shared" si="1"/>
        <v>102</v>
      </c>
      <c r="DT8" s="36">
        <f t="shared" si="1"/>
        <v>203</v>
      </c>
      <c r="DU8" s="56">
        <f t="shared" si="1"/>
        <v>110.66666666666667</v>
      </c>
      <c r="DX8" s="34" t="s">
        <v>368</v>
      </c>
      <c r="DY8" s="35">
        <v>465</v>
      </c>
      <c r="DZ8" s="35">
        <v>550</v>
      </c>
      <c r="EA8" s="34" t="s">
        <v>369</v>
      </c>
      <c r="EB8" s="32">
        <v>350</v>
      </c>
      <c r="EC8" s="37">
        <v>300</v>
      </c>
      <c r="ED8" s="34" t="s">
        <v>370</v>
      </c>
      <c r="EE8" s="32">
        <v>210</v>
      </c>
      <c r="EF8" s="32">
        <v>420</v>
      </c>
      <c r="EL8" s="38">
        <v>35</v>
      </c>
      <c r="EM8" s="38">
        <v>35</v>
      </c>
      <c r="EN8" s="40">
        <v>35</v>
      </c>
      <c r="EO8" s="41">
        <f t="shared" si="9"/>
        <v>498800</v>
      </c>
      <c r="EP8" s="41">
        <f t="shared" si="9"/>
        <v>519100</v>
      </c>
      <c r="EQ8" s="41">
        <f t="shared" si="9"/>
        <v>539400</v>
      </c>
      <c r="ER8" s="41">
        <f t="shared" si="9"/>
        <v>559700</v>
      </c>
      <c r="ES8" s="60">
        <f>ES9-(ES9-ES7)*(EN9-EN8)/(EN9-EN7)</f>
        <v>580000</v>
      </c>
      <c r="ET8" s="41">
        <f t="shared" si="2"/>
        <v>600300</v>
      </c>
      <c r="EU8" s="41">
        <f t="shared" si="3"/>
        <v>620600</v>
      </c>
      <c r="EV8" s="41">
        <f t="shared" si="4"/>
        <v>640900</v>
      </c>
      <c r="EW8" s="41">
        <f t="shared" si="5"/>
        <v>661200</v>
      </c>
      <c r="EX8" s="42">
        <f t="shared" si="10"/>
        <v>681500</v>
      </c>
      <c r="EY8" s="41">
        <f t="shared" si="11"/>
        <v>701800</v>
      </c>
      <c r="EZ8" s="41">
        <f t="shared" si="11"/>
        <v>722100</v>
      </c>
      <c r="FA8" s="41">
        <f t="shared" si="11"/>
        <v>742400</v>
      </c>
      <c r="FB8" s="41">
        <f t="shared" si="11"/>
        <v>762700</v>
      </c>
      <c r="FC8" s="43">
        <f t="shared" si="11"/>
        <v>783000</v>
      </c>
      <c r="FL8" s="38" t="s">
        <v>930</v>
      </c>
      <c r="FM8" s="39">
        <v>500</v>
      </c>
      <c r="FN8" s="38" t="s">
        <v>367</v>
      </c>
      <c r="FO8" s="38">
        <v>250</v>
      </c>
      <c r="FP8" s="46">
        <f>FP10-(FP10-FP7)*(FO10-FO8)/(FO10-FO7)</f>
        <v>280</v>
      </c>
      <c r="FQ8" s="46">
        <f>FQ10-(FQ10-FQ7)*(FO10-FO8)/(FO10-FO7)</f>
        <v>356.66666666666669</v>
      </c>
      <c r="FR8" s="46">
        <f>FR10-(FR10-FR7)*(FO10-FO8)/(FO10-FO7)</f>
        <v>418</v>
      </c>
      <c r="FS8" s="46">
        <f>FS10-(FS10-FS7)*(FO10-FO8)/(FO10-FO7)</f>
        <v>591.66666666666663</v>
      </c>
      <c r="FT8" s="46">
        <f>FT10-(FT10-FT7)*(FO10-FO8)/(FO10-FO7)</f>
        <v>256.66666666666669</v>
      </c>
      <c r="FU8" s="46">
        <f>FU10-(FU10-FU7)*(FO10-FO8)/(FO10-FO7)</f>
        <v>352.33333333333331</v>
      </c>
      <c r="FV8" s="46">
        <f>FV10-(FV10-FV7)*(FO10-FO8)/(FO10-FO7)</f>
        <v>446.66666666666669</v>
      </c>
      <c r="FW8" s="46">
        <f>FW10-(FW10-FW7)*(FO10-FO8)/(FO10-FO7)</f>
        <v>541.66666666666663</v>
      </c>
      <c r="FX8" s="39">
        <v>235</v>
      </c>
      <c r="FY8" s="36">
        <v>9</v>
      </c>
      <c r="FZ8" s="36">
        <v>20</v>
      </c>
      <c r="GA8" s="36">
        <v>39</v>
      </c>
      <c r="GB8" s="36">
        <v>58</v>
      </c>
      <c r="GC8" s="36">
        <v>102</v>
      </c>
      <c r="GD8" s="36">
        <v>203</v>
      </c>
      <c r="GE8" s="56">
        <f>GE10-(GE10-GE7)*(FO10-FO8)/(FO10-FO7)</f>
        <v>110.66666666666667</v>
      </c>
      <c r="GI8" s="47">
        <v>70</v>
      </c>
      <c r="GJ8" s="58">
        <f>GJ11-(GJ11-GJ6)*(GI11-GI8)/(GI11-GI6)</f>
        <v>262000</v>
      </c>
      <c r="GK8" s="47">
        <v>35</v>
      </c>
      <c r="GL8" s="58">
        <f>GL2+(GL24-GL2)*(GK8-GK2)/(GK24-GK2)</f>
        <v>114090.90909090909</v>
      </c>
      <c r="GP8" s="49" t="s">
        <v>302</v>
      </c>
      <c r="GQ8" s="49">
        <v>175</v>
      </c>
      <c r="GR8" s="58">
        <f>GR9-(GR9-GR7)*(GQ9-GQ8)/(GQ9-GQ7)</f>
        <v>225</v>
      </c>
      <c r="GS8" s="51">
        <v>311.18644067796612</v>
      </c>
      <c r="GT8" s="51">
        <v>395.84745762711862</v>
      </c>
      <c r="GU8" s="51">
        <v>545.33898305084745</v>
      </c>
      <c r="GV8" s="58">
        <f>GV9-(GV9-GV7)*(GQ9-GQ8)/(GQ9-GQ7)</f>
        <v>170</v>
      </c>
      <c r="GW8" s="51">
        <v>235.11864406779659</v>
      </c>
      <c r="GX8" s="51">
        <v>299.0847457627118</v>
      </c>
      <c r="GY8" s="51">
        <v>412.03389830508468</v>
      </c>
      <c r="GZ8" s="58">
        <f>GZ9-(GZ9-GZ7)*(GQ9-GQ8)/(GQ9-GQ7)</f>
        <v>165</v>
      </c>
      <c r="HA8" s="51">
        <v>228.20338983050846</v>
      </c>
      <c r="HB8" s="51">
        <v>290.28813559322032</v>
      </c>
      <c r="HC8" s="51">
        <v>399.91525423728808</v>
      </c>
      <c r="HD8" s="58">
        <f>HD9-(HD9-HD7)*(GQ9-GQ8)/(GQ9-GQ7)</f>
        <v>137.5</v>
      </c>
      <c r="HE8" s="51">
        <v>190.16949152542372</v>
      </c>
      <c r="HF8" s="51">
        <v>241.90677966101691</v>
      </c>
      <c r="HG8" s="51">
        <v>333.26271186440675</v>
      </c>
      <c r="HH8" s="50">
        <f>HH9*($HM$8/$HM$9)</f>
        <v>275.00000000000006</v>
      </c>
      <c r="HI8" s="51">
        <v>380.3389830508475</v>
      </c>
      <c r="HJ8" s="51">
        <v>483.81355932203394</v>
      </c>
      <c r="HK8" s="51">
        <v>666.52542372881362</v>
      </c>
      <c r="HL8" s="36" t="s">
        <v>302</v>
      </c>
      <c r="HM8" s="56">
        <f t="shared" si="14"/>
        <v>7.5</v>
      </c>
      <c r="HN8" s="56">
        <f t="shared" si="14"/>
        <v>18</v>
      </c>
      <c r="HO8" s="56">
        <f t="shared" si="14"/>
        <v>35.5</v>
      </c>
      <c r="HP8" s="56">
        <f t="shared" si="14"/>
        <v>52.5</v>
      </c>
      <c r="HQ8" s="56">
        <f t="shared" si="14"/>
        <v>71</v>
      </c>
      <c r="HR8" s="56">
        <f t="shared" si="14"/>
        <v>146.5</v>
      </c>
      <c r="HS8" s="56">
        <f t="shared" si="14"/>
        <v>104.16666666666667</v>
      </c>
      <c r="HU8" s="49" t="s">
        <v>932</v>
      </c>
      <c r="HV8" s="48">
        <v>500</v>
      </c>
      <c r="IE8" s="400" t="s">
        <v>1016</v>
      </c>
      <c r="IF8" s="401" t="s">
        <v>1057</v>
      </c>
      <c r="IG8" s="402" t="s">
        <v>1068</v>
      </c>
      <c r="IH8" s="389"/>
      <c r="II8" s="391" t="s">
        <v>959</v>
      </c>
      <c r="IJ8" s="392" t="s">
        <v>960</v>
      </c>
      <c r="IK8" s="389"/>
      <c r="IL8" s="389"/>
      <c r="IM8" s="389"/>
      <c r="IN8" s="389"/>
    </row>
    <row r="9" spans="1:248" ht="15.75" thickBot="1" x14ac:dyDescent="0.3">
      <c r="A9" s="24" t="s">
        <v>389</v>
      </c>
      <c r="B9" s="59"/>
      <c r="C9" s="59"/>
      <c r="D9" s="59"/>
      <c r="E9" s="59"/>
      <c r="F9" s="59"/>
      <c r="G9" s="59"/>
      <c r="H9" s="59"/>
      <c r="I9" s="59"/>
      <c r="J9" s="59"/>
      <c r="L9" s="25" t="s">
        <v>373</v>
      </c>
      <c r="M9" s="25" t="s">
        <v>149</v>
      </c>
      <c r="N9" s="26">
        <v>1750</v>
      </c>
      <c r="O9" s="25" t="s">
        <v>374</v>
      </c>
      <c r="P9" s="25" t="s">
        <v>151</v>
      </c>
      <c r="Q9" s="26">
        <v>25000</v>
      </c>
      <c r="R9" s="59"/>
      <c r="S9" s="59"/>
      <c r="T9" s="59"/>
      <c r="U9" s="59"/>
      <c r="V9" s="59"/>
      <c r="W9" s="59"/>
      <c r="X9" s="27" t="s">
        <v>210</v>
      </c>
      <c r="Y9" s="28">
        <v>3500</v>
      </c>
      <c r="Z9" s="27">
        <v>200</v>
      </c>
      <c r="AA9" s="63"/>
      <c r="AB9" s="63"/>
      <c r="AC9" s="59"/>
      <c r="BB9" s="27" t="s">
        <v>375</v>
      </c>
      <c r="BC9" s="27" t="s">
        <v>146</v>
      </c>
      <c r="BD9" s="28">
        <v>15</v>
      </c>
      <c r="BF9" s="29" t="s">
        <v>376</v>
      </c>
      <c r="BG9" s="28">
        <v>250</v>
      </c>
      <c r="BK9" s="27" t="s">
        <v>377</v>
      </c>
      <c r="BL9" s="27" t="s">
        <v>163</v>
      </c>
      <c r="BM9" s="28">
        <v>120</v>
      </c>
      <c r="BO9" s="27" t="s">
        <v>378</v>
      </c>
      <c r="BP9" s="27" t="s">
        <v>149</v>
      </c>
      <c r="BQ9" s="30">
        <v>5.5</v>
      </c>
      <c r="CD9" s="64"/>
      <c r="CE9" s="64"/>
      <c r="CF9" s="54"/>
      <c r="CG9" s="54"/>
      <c r="CH9" s="54"/>
      <c r="CI9" s="54"/>
      <c r="CJ9" s="54"/>
      <c r="CK9" s="54"/>
      <c r="CL9" s="44" t="s">
        <v>379</v>
      </c>
      <c r="CM9" s="32">
        <v>2672.8</v>
      </c>
      <c r="CN9" s="31" t="s">
        <v>923</v>
      </c>
      <c r="CO9" s="32">
        <v>550</v>
      </c>
      <c r="CP9" s="55" t="s">
        <v>381</v>
      </c>
      <c r="CQ9" s="35">
        <f t="shared" si="15"/>
        <v>931.69230769230796</v>
      </c>
      <c r="CR9" s="54"/>
      <c r="CS9" s="54"/>
      <c r="CT9" s="54"/>
      <c r="CU9" s="54"/>
      <c r="CW9" s="61" t="s">
        <v>327</v>
      </c>
      <c r="CX9" s="61"/>
      <c r="CZ9" s="34" t="s">
        <v>382</v>
      </c>
      <c r="DA9" s="34">
        <v>275</v>
      </c>
      <c r="DB9" s="35">
        <f>DB8+(DB10-DB7)/3</f>
        <v>185.66666666666669</v>
      </c>
      <c r="DC9" s="35">
        <v>228.21527777777783</v>
      </c>
      <c r="DD9" s="35">
        <v>286.6229166666667</v>
      </c>
      <c r="DE9" s="35">
        <v>367.46527777777777</v>
      </c>
      <c r="DF9" s="35">
        <f t="shared" ref="DF9:DJ9" si="18">DF8+(DF10-DF7)/3</f>
        <v>169</v>
      </c>
      <c r="DG9" s="35">
        <v>207.72916666666669</v>
      </c>
      <c r="DH9" s="35">
        <v>260.89375000000001</v>
      </c>
      <c r="DI9" s="35">
        <v>334.47916666666663</v>
      </c>
      <c r="DJ9" s="35">
        <f t="shared" si="18"/>
        <v>153.33333333333331</v>
      </c>
      <c r="DK9" s="35">
        <v>188.4722222222222</v>
      </c>
      <c r="DL9" s="35">
        <v>236.70833333333329</v>
      </c>
      <c r="DM9" s="35">
        <v>303.47222222222217</v>
      </c>
      <c r="DN9" s="36" t="s">
        <v>383</v>
      </c>
      <c r="DO9" s="56">
        <f t="shared" si="8"/>
        <v>10.5</v>
      </c>
      <c r="DP9" s="56">
        <f t="shared" si="1"/>
        <v>20</v>
      </c>
      <c r="DQ9" s="56">
        <f t="shared" si="1"/>
        <v>40.5</v>
      </c>
      <c r="DR9" s="56">
        <f t="shared" si="1"/>
        <v>60.5</v>
      </c>
      <c r="DS9" s="56">
        <f t="shared" si="1"/>
        <v>112</v>
      </c>
      <c r="DT9" s="56">
        <f t="shared" si="1"/>
        <v>223.5</v>
      </c>
      <c r="DU9" s="56">
        <f t="shared" si="1"/>
        <v>112.83333333333334</v>
      </c>
      <c r="DX9" s="34" t="s">
        <v>384</v>
      </c>
      <c r="DY9" s="32">
        <v>530</v>
      </c>
      <c r="DZ9" s="32">
        <v>740</v>
      </c>
      <c r="EA9" s="34" t="s">
        <v>385</v>
      </c>
      <c r="EB9" s="32">
        <v>375</v>
      </c>
      <c r="EC9" s="37">
        <v>300</v>
      </c>
      <c r="ED9" s="34" t="s">
        <v>386</v>
      </c>
      <c r="EE9" s="32">
        <v>260</v>
      </c>
      <c r="EF9" s="35">
        <v>420</v>
      </c>
      <c r="EL9" s="38">
        <v>40</v>
      </c>
      <c r="EM9" s="38">
        <v>40</v>
      </c>
      <c r="EN9" s="40">
        <v>40</v>
      </c>
      <c r="EO9" s="41">
        <f t="shared" si="9"/>
        <v>541800</v>
      </c>
      <c r="EP9" s="41">
        <f t="shared" si="9"/>
        <v>563850</v>
      </c>
      <c r="EQ9" s="41">
        <f t="shared" si="9"/>
        <v>585900</v>
      </c>
      <c r="ER9" s="41">
        <f t="shared" si="9"/>
        <v>607950</v>
      </c>
      <c r="ES9" s="57">
        <v>630000</v>
      </c>
      <c r="ET9" s="41">
        <f t="shared" si="2"/>
        <v>652050</v>
      </c>
      <c r="EU9" s="41">
        <f t="shared" si="3"/>
        <v>674100</v>
      </c>
      <c r="EV9" s="41">
        <f t="shared" si="4"/>
        <v>696150</v>
      </c>
      <c r="EW9" s="41">
        <f t="shared" si="5"/>
        <v>718200</v>
      </c>
      <c r="EX9" s="42">
        <f t="shared" si="10"/>
        <v>740250</v>
      </c>
      <c r="EY9" s="41">
        <f t="shared" si="11"/>
        <v>762300</v>
      </c>
      <c r="EZ9" s="41">
        <f t="shared" si="11"/>
        <v>784350</v>
      </c>
      <c r="FA9" s="41">
        <f t="shared" si="11"/>
        <v>806400</v>
      </c>
      <c r="FB9" s="41">
        <f t="shared" si="11"/>
        <v>828450</v>
      </c>
      <c r="FC9" s="43">
        <f t="shared" si="11"/>
        <v>850500</v>
      </c>
      <c r="FL9" s="38" t="s">
        <v>928</v>
      </c>
      <c r="FM9" s="39">
        <v>500</v>
      </c>
      <c r="FN9" s="38" t="s">
        <v>383</v>
      </c>
      <c r="FO9" s="38">
        <v>275</v>
      </c>
      <c r="FP9" s="46">
        <f>FP10-(FP10-FP8)*(FO10-FO9)/(FO10-FO8)</f>
        <v>320</v>
      </c>
      <c r="FQ9" s="46">
        <f>FQ10-(FQ10-FQ8)*(FO10-FO9)/(FO10-FO8)</f>
        <v>393.33333333333337</v>
      </c>
      <c r="FR9" s="46">
        <f>FR10-(FR10-FR8)*(FO10-FO9)/(FO10-FO8)</f>
        <v>494</v>
      </c>
      <c r="FS9" s="46">
        <f>FS10-(FS10-FS8)*(FO10-FO9)/(FO10-FO8)</f>
        <v>633.33333333333326</v>
      </c>
      <c r="FT9" s="46">
        <f>FT10-(FT10-FT8)*(FO10-FO9)/(FO10-FO8)</f>
        <v>293.33333333333337</v>
      </c>
      <c r="FU9" s="46">
        <f>FU10-(FU10-FU8)*(FO10-FO9)/(FO10-FO8)</f>
        <v>389.66666666666663</v>
      </c>
      <c r="FV9" s="46">
        <f>FV10-(FV10-FV8)*(FO10-FO9)/(FO10-FO8)</f>
        <v>483.33333333333337</v>
      </c>
      <c r="FW9" s="46">
        <f>FW10-(FW10-FW8)*(FO10-FO9)/(FO10-FO8)</f>
        <v>578.33333333333326</v>
      </c>
      <c r="FX9" s="46">
        <f>FX10-(FX10-FX8)*(FO10-FO9)/(FO10-FO8)</f>
        <v>265</v>
      </c>
      <c r="FY9" s="56">
        <f>FY10-(FY10-FY8)*(FO10-FO9)/(FO10-FO8)</f>
        <v>10.5</v>
      </c>
      <c r="FZ9" s="56">
        <f>FZ10-(FZ10-FZ8)*(FO10-FO9)/(FO10-FO8)</f>
        <v>20</v>
      </c>
      <c r="GA9" s="56">
        <f>GA10-(GA10-GA8)*(FO10-FO9)/(FO10-FO8)</f>
        <v>40.5</v>
      </c>
      <c r="GB9" s="56">
        <f>GB10-(GB10-GB8)*(FO10-FO9)/(FO10-FO8)</f>
        <v>60.5</v>
      </c>
      <c r="GC9" s="56">
        <f>GC10-(GC10-GC8)*(FO10-FO9)/(FO10-FO8)</f>
        <v>112</v>
      </c>
      <c r="GD9" s="56">
        <f>GD10-(GD10-GD8)*(FO10-FO9)/(FO10-FO8)</f>
        <v>223.5</v>
      </c>
      <c r="GE9" s="56">
        <f>GE10-(GE10-GE8)*(FO10-FO9)/(FO10-FO8)</f>
        <v>112.83333333333334</v>
      </c>
      <c r="GI9" s="47">
        <v>80</v>
      </c>
      <c r="GJ9" s="58">
        <f>GJ11-(GJ11-GJ6)*(GI11-GI9)/(GI11-GI6)</f>
        <v>298000</v>
      </c>
      <c r="GK9" s="47">
        <v>40</v>
      </c>
      <c r="GL9" s="58">
        <f>GL2+(GL24-GL2)*(GK9-GK2)/(GK24-GK2)</f>
        <v>124772.72727272728</v>
      </c>
      <c r="GP9" s="49" t="s">
        <v>329</v>
      </c>
      <c r="GQ9" s="49">
        <v>200</v>
      </c>
      <c r="GR9" s="48">
        <v>250</v>
      </c>
      <c r="GS9" s="51">
        <v>338.93129770992363</v>
      </c>
      <c r="GT9" s="51">
        <v>393.89312977099235</v>
      </c>
      <c r="GU9" s="51">
        <v>587.78625954198469</v>
      </c>
      <c r="GV9" s="48">
        <v>190</v>
      </c>
      <c r="GW9" s="51">
        <v>257.58778625954199</v>
      </c>
      <c r="GX9" s="51">
        <v>299.35877862595419</v>
      </c>
      <c r="GY9" s="51">
        <v>446.71755725190837</v>
      </c>
      <c r="GZ9" s="48">
        <v>190</v>
      </c>
      <c r="HA9" s="51">
        <v>257.58778625954199</v>
      </c>
      <c r="HB9" s="51">
        <v>299.35877862595419</v>
      </c>
      <c r="HC9" s="51">
        <v>446.71755725190837</v>
      </c>
      <c r="HD9" s="48">
        <v>160</v>
      </c>
      <c r="HE9" s="51">
        <v>216.91603053435114</v>
      </c>
      <c r="HF9" s="51">
        <v>252.09160305343511</v>
      </c>
      <c r="HG9" s="51">
        <v>376.18320610687022</v>
      </c>
      <c r="HH9" s="50">
        <f>HH10*($HM$9/$HM$10)</f>
        <v>293.33333333333337</v>
      </c>
      <c r="HI9" s="51">
        <v>397.67938931297715</v>
      </c>
      <c r="HJ9" s="51">
        <v>462.16793893129773</v>
      </c>
      <c r="HK9" s="51">
        <v>689.66921119592882</v>
      </c>
      <c r="HL9" s="36" t="s">
        <v>329</v>
      </c>
      <c r="HM9" s="36">
        <f t="shared" si="14"/>
        <v>8</v>
      </c>
      <c r="HN9" s="36">
        <f t="shared" si="14"/>
        <v>18</v>
      </c>
      <c r="HO9" s="36">
        <f t="shared" si="14"/>
        <v>37</v>
      </c>
      <c r="HP9" s="36">
        <f t="shared" si="14"/>
        <v>54</v>
      </c>
      <c r="HQ9" s="36">
        <f t="shared" si="14"/>
        <v>81</v>
      </c>
      <c r="HR9" s="36">
        <f t="shared" si="14"/>
        <v>162</v>
      </c>
      <c r="HS9" s="56">
        <f t="shared" si="14"/>
        <v>106.33333333333334</v>
      </c>
      <c r="HU9" s="49" t="s">
        <v>931</v>
      </c>
      <c r="HV9" s="48">
        <v>500</v>
      </c>
      <c r="IE9" s="400" t="s">
        <v>1059</v>
      </c>
      <c r="IF9" s="401" t="s">
        <v>1058</v>
      </c>
      <c r="IG9" s="402" t="s">
        <v>1068</v>
      </c>
      <c r="IH9" s="389"/>
      <c r="II9" s="391" t="s">
        <v>961</v>
      </c>
      <c r="IJ9" s="392" t="s">
        <v>962</v>
      </c>
      <c r="IK9" s="389"/>
      <c r="IL9" s="389"/>
      <c r="IM9" s="389"/>
      <c r="IN9" s="389"/>
    </row>
    <row r="10" spans="1:248" ht="15.75" thickBot="1" x14ac:dyDescent="0.3">
      <c r="A10" s="24" t="s">
        <v>402</v>
      </c>
      <c r="B10" s="59"/>
      <c r="C10" s="59"/>
      <c r="D10" s="59"/>
      <c r="E10" s="59"/>
      <c r="F10" s="59"/>
      <c r="G10" s="59"/>
      <c r="H10" s="59"/>
      <c r="I10" s="59"/>
      <c r="J10" s="59"/>
      <c r="L10" s="25" t="s">
        <v>390</v>
      </c>
      <c r="M10" s="25" t="s">
        <v>149</v>
      </c>
      <c r="N10" s="26">
        <v>2500</v>
      </c>
      <c r="R10" s="59"/>
      <c r="S10" s="59"/>
      <c r="T10" s="59"/>
      <c r="U10" s="59"/>
      <c r="V10" s="59"/>
      <c r="W10" s="59"/>
      <c r="Z10" s="27">
        <v>250</v>
      </c>
      <c r="AA10" s="63"/>
      <c r="AB10" s="63"/>
      <c r="AC10" s="59"/>
      <c r="BB10" s="27" t="s">
        <v>391</v>
      </c>
      <c r="BC10" s="27" t="s">
        <v>146</v>
      </c>
      <c r="BD10" s="28">
        <v>90</v>
      </c>
      <c r="BK10" s="27" t="s">
        <v>164</v>
      </c>
      <c r="BL10" s="27" t="s">
        <v>163</v>
      </c>
      <c r="BM10" s="28">
        <v>0</v>
      </c>
      <c r="BO10" s="27" t="s">
        <v>392</v>
      </c>
      <c r="BP10" s="27" t="s">
        <v>149</v>
      </c>
      <c r="BQ10" s="30">
        <v>6</v>
      </c>
      <c r="CD10" s="64"/>
      <c r="CE10" s="64"/>
      <c r="CF10" s="54"/>
      <c r="CG10" s="54"/>
      <c r="CH10" s="54"/>
      <c r="CI10" s="54"/>
      <c r="CJ10" s="54"/>
      <c r="CK10" s="54"/>
      <c r="CL10" s="44" t="s">
        <v>393</v>
      </c>
      <c r="CM10" s="32">
        <v>2818.8</v>
      </c>
      <c r="CN10" s="31" t="s">
        <v>425</v>
      </c>
      <c r="CO10" s="32">
        <v>1250</v>
      </c>
      <c r="CP10" s="55" t="s">
        <v>395</v>
      </c>
      <c r="CQ10" s="35">
        <f t="shared" si="15"/>
        <v>953.23076923076951</v>
      </c>
      <c r="CR10" s="54"/>
      <c r="CS10" s="54"/>
      <c r="CT10" s="54"/>
      <c r="CU10" s="54"/>
      <c r="CW10" s="61" t="s">
        <v>327</v>
      </c>
      <c r="CX10" s="61"/>
      <c r="CZ10" s="34" t="s">
        <v>396</v>
      </c>
      <c r="DA10" s="34">
        <v>300</v>
      </c>
      <c r="DB10" s="32">
        <v>210</v>
      </c>
      <c r="DC10" s="35">
        <v>250.83333333333331</v>
      </c>
      <c r="DD10" s="35">
        <v>332.5</v>
      </c>
      <c r="DE10" s="35">
        <v>393.75</v>
      </c>
      <c r="DF10" s="32">
        <v>180</v>
      </c>
      <c r="DG10" s="35">
        <v>215</v>
      </c>
      <c r="DH10" s="35">
        <v>285</v>
      </c>
      <c r="DI10" s="35">
        <v>337.5</v>
      </c>
      <c r="DJ10" s="32">
        <v>160</v>
      </c>
      <c r="DK10" s="35">
        <v>191.11111111111111</v>
      </c>
      <c r="DL10" s="35">
        <v>253.33333333333331</v>
      </c>
      <c r="DM10" s="35">
        <v>300</v>
      </c>
      <c r="DN10" s="36" t="s">
        <v>397</v>
      </c>
      <c r="DO10" s="36">
        <f t="shared" si="8"/>
        <v>12</v>
      </c>
      <c r="DP10" s="36">
        <f t="shared" si="1"/>
        <v>20</v>
      </c>
      <c r="DQ10" s="36">
        <f t="shared" si="1"/>
        <v>42</v>
      </c>
      <c r="DR10" s="36">
        <f t="shared" si="1"/>
        <v>63</v>
      </c>
      <c r="DS10" s="36">
        <f t="shared" si="1"/>
        <v>122</v>
      </c>
      <c r="DT10" s="36">
        <f t="shared" si="1"/>
        <v>244</v>
      </c>
      <c r="DU10" s="36">
        <f t="shared" si="1"/>
        <v>115</v>
      </c>
      <c r="DX10" s="34" t="s">
        <v>398</v>
      </c>
      <c r="DY10" s="35">
        <v>675</v>
      </c>
      <c r="DZ10" s="35">
        <v>850</v>
      </c>
      <c r="EA10" s="34" t="s">
        <v>399</v>
      </c>
      <c r="EB10" s="32">
        <v>385</v>
      </c>
      <c r="EC10" s="37">
        <v>300</v>
      </c>
      <c r="ED10" s="34" t="s">
        <v>400</v>
      </c>
      <c r="EE10" s="37">
        <v>290</v>
      </c>
      <c r="EF10" s="35">
        <v>420</v>
      </c>
      <c r="EL10" s="38">
        <v>45</v>
      </c>
      <c r="EM10" s="38">
        <v>45</v>
      </c>
      <c r="EN10" s="40">
        <v>45</v>
      </c>
      <c r="EO10" s="41">
        <f t="shared" si="9"/>
        <v>580500</v>
      </c>
      <c r="EP10" s="41">
        <f t="shared" si="9"/>
        <v>604125</v>
      </c>
      <c r="EQ10" s="41">
        <f t="shared" si="9"/>
        <v>627750</v>
      </c>
      <c r="ER10" s="41">
        <f t="shared" si="9"/>
        <v>651375</v>
      </c>
      <c r="ES10" s="60">
        <f>ES11-(ES11-ES9)*(EN11-EN10)/(EN11-EN9)</f>
        <v>675000</v>
      </c>
      <c r="ET10" s="41">
        <f t="shared" si="2"/>
        <v>698625</v>
      </c>
      <c r="EU10" s="41">
        <f t="shared" si="3"/>
        <v>722250</v>
      </c>
      <c r="EV10" s="41">
        <f t="shared" si="4"/>
        <v>745875</v>
      </c>
      <c r="EW10" s="41">
        <f t="shared" si="5"/>
        <v>769500</v>
      </c>
      <c r="EX10" s="42">
        <f t="shared" si="10"/>
        <v>793125</v>
      </c>
      <c r="EY10" s="41">
        <f t="shared" si="11"/>
        <v>816750</v>
      </c>
      <c r="EZ10" s="41">
        <f t="shared" si="11"/>
        <v>840375</v>
      </c>
      <c r="FA10" s="41">
        <f t="shared" si="11"/>
        <v>864000</v>
      </c>
      <c r="FB10" s="41">
        <f t="shared" si="11"/>
        <v>887625</v>
      </c>
      <c r="FC10" s="43">
        <f t="shared" si="11"/>
        <v>911250</v>
      </c>
      <c r="FL10" s="38" t="s">
        <v>929</v>
      </c>
      <c r="FM10" s="39">
        <v>500</v>
      </c>
      <c r="FN10" s="38" t="s">
        <v>397</v>
      </c>
      <c r="FO10" s="38">
        <v>300</v>
      </c>
      <c r="FP10" s="39">
        <v>360</v>
      </c>
      <c r="FQ10" s="39">
        <v>430</v>
      </c>
      <c r="FR10" s="39">
        <v>570</v>
      </c>
      <c r="FS10" s="39">
        <v>675</v>
      </c>
      <c r="FT10" s="39">
        <v>330</v>
      </c>
      <c r="FU10" s="39">
        <v>427</v>
      </c>
      <c r="FV10" s="39">
        <v>520</v>
      </c>
      <c r="FW10" s="39">
        <v>615</v>
      </c>
      <c r="FX10" s="39">
        <v>295</v>
      </c>
      <c r="FY10" s="36">
        <v>12</v>
      </c>
      <c r="FZ10" s="36">
        <v>20</v>
      </c>
      <c r="GA10" s="36">
        <v>42</v>
      </c>
      <c r="GB10" s="36">
        <v>63</v>
      </c>
      <c r="GC10" s="36">
        <v>122</v>
      </c>
      <c r="GD10" s="36">
        <v>244</v>
      </c>
      <c r="GE10" s="36">
        <v>115</v>
      </c>
      <c r="GI10" s="47">
        <v>90</v>
      </c>
      <c r="GJ10" s="58">
        <f>GJ11-(GJ11-GJ6)*(GI11-GI10)/(GI11-GI6)</f>
        <v>334000</v>
      </c>
      <c r="GK10" s="47">
        <v>45</v>
      </c>
      <c r="GL10" s="58">
        <f>GL2+(GL24-GL2)*(GK10-GK2)/(GK24-GK2)</f>
        <v>135454.54545454547</v>
      </c>
      <c r="GP10" s="49" t="s">
        <v>348</v>
      </c>
      <c r="GQ10" s="49">
        <v>225</v>
      </c>
      <c r="GR10" s="58">
        <f>GR11-(GR11-GR9)*(GQ11-GQ10)/(GQ11-GQ9)</f>
        <v>270</v>
      </c>
      <c r="GS10" s="51">
        <v>360</v>
      </c>
      <c r="GT10" s="51">
        <v>384.75</v>
      </c>
      <c r="GU10" s="51">
        <v>618.75</v>
      </c>
      <c r="GV10" s="58">
        <f>GV11-(GV11-GV9)*(GQ11-GQ10)/(GQ11-GQ9)</f>
        <v>210</v>
      </c>
      <c r="GW10" s="51">
        <v>280</v>
      </c>
      <c r="GX10" s="51">
        <v>299.25</v>
      </c>
      <c r="GY10" s="51">
        <v>481.24999999999994</v>
      </c>
      <c r="GZ10" s="58">
        <f>GZ11-(GZ11-GZ9)*(GQ11-GQ10)/(GQ11-GQ9)</f>
        <v>220</v>
      </c>
      <c r="HA10" s="51">
        <v>293.33333333333331</v>
      </c>
      <c r="HB10" s="51">
        <v>313.5</v>
      </c>
      <c r="HC10" s="51">
        <v>504.16666666666663</v>
      </c>
      <c r="HD10" s="58">
        <f>HD11-(HD11-HD9)*(GQ11-GQ10)/(GQ11-GQ9)</f>
        <v>180</v>
      </c>
      <c r="HE10" s="51">
        <v>240</v>
      </c>
      <c r="HF10" s="51">
        <v>256.5</v>
      </c>
      <c r="HG10" s="51">
        <v>412.5</v>
      </c>
      <c r="HH10" s="50">
        <f>HH11*($HM$10/$HM$11)</f>
        <v>311.66666666666669</v>
      </c>
      <c r="HI10" s="51">
        <v>415.55555555555554</v>
      </c>
      <c r="HJ10" s="51">
        <v>444.12500000000006</v>
      </c>
      <c r="HK10" s="51">
        <v>714.23611111111109</v>
      </c>
      <c r="HL10" s="36" t="s">
        <v>348</v>
      </c>
      <c r="HM10" s="56">
        <f t="shared" si="14"/>
        <v>8.5</v>
      </c>
      <c r="HN10" s="56">
        <f t="shared" si="14"/>
        <v>19</v>
      </c>
      <c r="HO10" s="56">
        <f t="shared" si="14"/>
        <v>38</v>
      </c>
      <c r="HP10" s="56">
        <f t="shared" si="14"/>
        <v>56</v>
      </c>
      <c r="HQ10" s="56">
        <f t="shared" si="14"/>
        <v>91.5</v>
      </c>
      <c r="HR10" s="56">
        <f t="shared" si="14"/>
        <v>182.5</v>
      </c>
      <c r="HS10" s="56">
        <f t="shared" si="14"/>
        <v>108.5</v>
      </c>
      <c r="HU10" s="49" t="s">
        <v>933</v>
      </c>
      <c r="HV10" s="48">
        <v>500</v>
      </c>
      <c r="IE10" s="400" t="s">
        <v>1065</v>
      </c>
      <c r="IF10" s="401" t="s">
        <v>1064</v>
      </c>
      <c r="IG10" s="402" t="s">
        <v>1068</v>
      </c>
      <c r="IH10" s="389"/>
      <c r="II10" s="391" t="s">
        <v>963</v>
      </c>
      <c r="IJ10" s="392" t="s">
        <v>964</v>
      </c>
      <c r="IK10" s="389"/>
      <c r="IL10" s="389"/>
      <c r="IM10" s="389"/>
      <c r="IN10" s="389"/>
    </row>
    <row r="11" spans="1:248" ht="15.75" thickBot="1" x14ac:dyDescent="0.3">
      <c r="A11" s="24" t="s">
        <v>414</v>
      </c>
      <c r="B11" s="59"/>
      <c r="C11" s="59"/>
      <c r="D11" s="59"/>
      <c r="E11" s="59"/>
      <c r="F11" s="59"/>
      <c r="G11" s="59"/>
      <c r="H11" s="59"/>
      <c r="I11" s="59"/>
      <c r="J11" s="59"/>
      <c r="K11" s="59"/>
      <c r="L11" s="59"/>
      <c r="M11" s="59"/>
      <c r="N11" s="59"/>
      <c r="O11" s="59"/>
      <c r="P11" s="59"/>
      <c r="Q11" s="59"/>
      <c r="R11" s="59"/>
      <c r="S11" s="59"/>
      <c r="T11" s="59"/>
      <c r="U11" s="59"/>
      <c r="V11" s="59"/>
      <c r="W11" s="59"/>
      <c r="Z11" s="27">
        <v>400</v>
      </c>
      <c r="AA11" s="63" t="s">
        <v>327</v>
      </c>
      <c r="AB11" s="63"/>
      <c r="AC11" s="59"/>
      <c r="BB11" s="27" t="s">
        <v>403</v>
      </c>
      <c r="BC11" s="27" t="s">
        <v>146</v>
      </c>
      <c r="BD11" s="28">
        <v>75</v>
      </c>
      <c r="BO11" s="27" t="s">
        <v>164</v>
      </c>
      <c r="BP11" s="27" t="s">
        <v>149</v>
      </c>
      <c r="BQ11" s="30">
        <v>0</v>
      </c>
      <c r="CD11" s="64"/>
      <c r="CE11" s="64"/>
      <c r="CF11" s="54"/>
      <c r="CG11" s="54"/>
      <c r="CH11" s="54"/>
      <c r="CI11" s="54"/>
      <c r="CJ11" s="54"/>
      <c r="CK11" s="54"/>
      <c r="CL11" s="44" t="s">
        <v>404</v>
      </c>
      <c r="CM11" s="32">
        <v>2818.8</v>
      </c>
      <c r="CN11" s="31" t="s">
        <v>434</v>
      </c>
      <c r="CO11" s="32">
        <v>2111.8000000000002</v>
      </c>
      <c r="CP11" s="55" t="s">
        <v>406</v>
      </c>
      <c r="CQ11" s="35">
        <f t="shared" si="15"/>
        <v>974.76923076923106</v>
      </c>
      <c r="CR11" s="54"/>
      <c r="CS11" s="54"/>
      <c r="CT11" s="54"/>
      <c r="CU11" s="54"/>
      <c r="CW11" s="61" t="s">
        <v>327</v>
      </c>
      <c r="CX11" s="61"/>
      <c r="CZ11" s="34" t="s">
        <v>407</v>
      </c>
      <c r="DA11" s="34">
        <v>325</v>
      </c>
      <c r="DB11" s="35">
        <f>DB10+(DB13-DB10)/3</f>
        <v>226.66666666666666</v>
      </c>
      <c r="DC11" s="35">
        <v>271.62534435261705</v>
      </c>
      <c r="DD11" s="35">
        <v>345.61983471074382</v>
      </c>
      <c r="DE11" s="35">
        <v>406.50137741046836</v>
      </c>
      <c r="DF11" s="35">
        <f t="shared" ref="DF11" si="19">DF10+(DF13-DF10)/3</f>
        <v>196.66666666666666</v>
      </c>
      <c r="DG11" s="35">
        <v>235.67493112947656</v>
      </c>
      <c r="DH11" s="35">
        <v>299.87603305785126</v>
      </c>
      <c r="DI11" s="35">
        <v>352.69972451790636</v>
      </c>
      <c r="DJ11" s="35">
        <f t="shared" ref="DJ11" si="20">DJ10+(DJ13-DJ10)/3</f>
        <v>180</v>
      </c>
      <c r="DK11" s="35">
        <v>215.70247933884298</v>
      </c>
      <c r="DL11" s="35">
        <v>274.4628099173554</v>
      </c>
      <c r="DM11" s="35">
        <v>322.80991735537197</v>
      </c>
      <c r="DN11" s="36" t="s">
        <v>408</v>
      </c>
      <c r="DO11" s="56">
        <f t="shared" si="8"/>
        <v>13</v>
      </c>
      <c r="DP11" s="56">
        <f t="shared" si="1"/>
        <v>21.333333333333332</v>
      </c>
      <c r="DQ11" s="56">
        <f t="shared" si="1"/>
        <v>45</v>
      </c>
      <c r="DR11" s="56">
        <f t="shared" si="1"/>
        <v>67.666666666666671</v>
      </c>
      <c r="DS11" s="56">
        <f t="shared" si="1"/>
        <v>135.33333333333334</v>
      </c>
      <c r="DT11" s="56">
        <f t="shared" si="1"/>
        <v>271.33333333333331</v>
      </c>
      <c r="DU11" s="56">
        <f t="shared" si="1"/>
        <v>115.875</v>
      </c>
      <c r="DX11" s="34" t="s">
        <v>409</v>
      </c>
      <c r="DY11" s="32">
        <v>800</v>
      </c>
      <c r="DZ11" s="32">
        <v>1150</v>
      </c>
      <c r="EA11" s="34" t="s">
        <v>410</v>
      </c>
      <c r="EB11" s="32">
        <v>400</v>
      </c>
      <c r="EC11" s="32">
        <v>382</v>
      </c>
      <c r="ED11" s="34" t="s">
        <v>411</v>
      </c>
      <c r="EE11" s="37">
        <f>0.75*DY7</f>
        <v>305.25000000000006</v>
      </c>
      <c r="EF11" s="32">
        <v>420</v>
      </c>
      <c r="EL11" s="38">
        <v>50</v>
      </c>
      <c r="EM11" s="38">
        <v>50</v>
      </c>
      <c r="EN11" s="40">
        <v>50</v>
      </c>
      <c r="EO11" s="41">
        <f t="shared" si="9"/>
        <v>619200</v>
      </c>
      <c r="EP11" s="41">
        <f t="shared" si="9"/>
        <v>644400</v>
      </c>
      <c r="EQ11" s="41">
        <f t="shared" si="9"/>
        <v>669600</v>
      </c>
      <c r="ER11" s="41">
        <f t="shared" si="9"/>
        <v>694800</v>
      </c>
      <c r="ES11" s="57">
        <v>720000</v>
      </c>
      <c r="ET11" s="41">
        <f t="shared" si="2"/>
        <v>745200</v>
      </c>
      <c r="EU11" s="41">
        <f t="shared" si="3"/>
        <v>770400</v>
      </c>
      <c r="EV11" s="41">
        <f t="shared" si="4"/>
        <v>795600</v>
      </c>
      <c r="EW11" s="41">
        <f t="shared" si="5"/>
        <v>820800</v>
      </c>
      <c r="EX11" s="42">
        <f t="shared" si="10"/>
        <v>846000</v>
      </c>
      <c r="EY11" s="41">
        <f t="shared" si="11"/>
        <v>871200</v>
      </c>
      <c r="EZ11" s="41">
        <f t="shared" si="11"/>
        <v>896400</v>
      </c>
      <c r="FA11" s="41">
        <f t="shared" si="11"/>
        <v>921600</v>
      </c>
      <c r="FB11" s="41">
        <f t="shared" si="11"/>
        <v>946800</v>
      </c>
      <c r="FC11" s="43">
        <f t="shared" si="11"/>
        <v>972000</v>
      </c>
      <c r="FL11" s="38" t="s">
        <v>926</v>
      </c>
      <c r="FM11" s="39">
        <v>500</v>
      </c>
      <c r="FN11" s="38" t="s">
        <v>408</v>
      </c>
      <c r="FO11" s="38">
        <v>325</v>
      </c>
      <c r="FP11" s="46">
        <f>FP13-(FP13-FP10)*(FO13-FO11)/(FO13-FO10)</f>
        <v>403.33333333333331</v>
      </c>
      <c r="FQ11" s="46">
        <f>FQ13-(FQ13-FQ10)*(FO13-FO11)/(FO13-FO10)</f>
        <v>483.33333333333331</v>
      </c>
      <c r="FR11" s="46">
        <f>FR13-(FR13-FR10)*(FO13-FO11)/(FO13-FO10)</f>
        <v>615</v>
      </c>
      <c r="FS11" s="46">
        <f>FS13-(FS13-FS10)*(FO13-FO11)/(FO13-FO10)</f>
        <v>723.33333333333337</v>
      </c>
      <c r="FT11" s="46">
        <f>FT13-(FT13-FT10)*(FO13-FO11)/(FO13-FO10)</f>
        <v>370</v>
      </c>
      <c r="FU11" s="46">
        <f>FU13-(FU13-FU10)*(FO13-FO11)/(FO13-FO10)</f>
        <v>469</v>
      </c>
      <c r="FV11" s="46">
        <f>FV13-(FV13-FV10)*(FO13-FO11)/(FO13-FO10)</f>
        <v>566.66666666666663</v>
      </c>
      <c r="FW11" s="46">
        <f>FW13-(FW13-FW10)*(FO13-FO11)/(FO13-FO10)</f>
        <v>665</v>
      </c>
      <c r="FX11" s="46">
        <f>FX13-(FX13-FX10)*(FO13-FO11)/(FO13-FO10)</f>
        <v>330</v>
      </c>
      <c r="FY11" s="56">
        <f>FY13-(FY13-FY10)*(FO13-FO11)/(FO13-FO10)</f>
        <v>13</v>
      </c>
      <c r="FZ11" s="56">
        <f>FZ13-(FZ13-FZ10)*(FO13-FO11)/(FO13-FO10)</f>
        <v>21.333333333333332</v>
      </c>
      <c r="GA11" s="56">
        <f>GA13-(GA13-GA10)*(FO13-FO11)/(FO13-FO10)</f>
        <v>45</v>
      </c>
      <c r="GB11" s="56">
        <f>GB13-(GB13-GB10)*(FO13-FO11)/(FO13-FO10)</f>
        <v>67.666666666666671</v>
      </c>
      <c r="GC11" s="56">
        <f>GC13-(GC13-GC10)*(FO13-FO11)/(FO13-FO10)</f>
        <v>135.33333333333334</v>
      </c>
      <c r="GD11" s="56">
        <f>GD13-(GD13-GD10)*(FO13-FO11)/(FO13-FO10)</f>
        <v>271.33333333333331</v>
      </c>
      <c r="GE11" s="56">
        <f>GE18-(GE18-GE10)*(FO18-FO11)/(FO18-FO10)</f>
        <v>115.875</v>
      </c>
      <c r="GI11" s="47">
        <v>100</v>
      </c>
      <c r="GJ11" s="48">
        <v>370000</v>
      </c>
      <c r="GK11" s="47">
        <v>50</v>
      </c>
      <c r="GL11" s="58">
        <f>GL2+(GL24-GL2)*(GK11-GK2)/(GK24-GK2)</f>
        <v>146136.36363636365</v>
      </c>
      <c r="GP11" s="49" t="s">
        <v>367</v>
      </c>
      <c r="GQ11" s="49">
        <v>250</v>
      </c>
      <c r="GR11" s="48">
        <v>290</v>
      </c>
      <c r="GS11" s="51">
        <v>369.40476190476193</v>
      </c>
      <c r="GT11" s="51">
        <v>432.92857142857144</v>
      </c>
      <c r="GU11" s="51">
        <v>612.79761904761904</v>
      </c>
      <c r="GV11" s="48">
        <v>230</v>
      </c>
      <c r="GW11" s="51">
        <v>292.97619047619048</v>
      </c>
      <c r="GX11" s="51">
        <v>343.35714285714289</v>
      </c>
      <c r="GY11" s="51">
        <v>486.01190476190476</v>
      </c>
      <c r="GZ11" s="48">
        <v>250</v>
      </c>
      <c r="HA11" s="51">
        <v>318.45238095238096</v>
      </c>
      <c r="HB11" s="51">
        <v>373.21428571428572</v>
      </c>
      <c r="HC11" s="51">
        <v>528.27380952380952</v>
      </c>
      <c r="HD11" s="48">
        <v>200</v>
      </c>
      <c r="HE11" s="51">
        <v>254.76190476190479</v>
      </c>
      <c r="HF11" s="51">
        <v>298.57142857142856</v>
      </c>
      <c r="HG11" s="51">
        <v>422.61904761904765</v>
      </c>
      <c r="HH11" s="50">
        <f>HH12*($HM$11/$HM$12)</f>
        <v>330</v>
      </c>
      <c r="HI11" s="51">
        <v>420.35714285714289</v>
      </c>
      <c r="HJ11" s="51">
        <v>492.64285714285717</v>
      </c>
      <c r="HK11" s="51">
        <v>697.32142857142856</v>
      </c>
      <c r="HL11" s="36" t="s">
        <v>367</v>
      </c>
      <c r="HM11" s="36">
        <f t="shared" si="14"/>
        <v>9</v>
      </c>
      <c r="HN11" s="36">
        <f t="shared" si="14"/>
        <v>20</v>
      </c>
      <c r="HO11" s="36">
        <f t="shared" si="14"/>
        <v>39</v>
      </c>
      <c r="HP11" s="36">
        <f t="shared" si="14"/>
        <v>58</v>
      </c>
      <c r="HQ11" s="36">
        <f t="shared" si="14"/>
        <v>102</v>
      </c>
      <c r="HR11" s="36">
        <f t="shared" si="14"/>
        <v>203</v>
      </c>
      <c r="HS11" s="56">
        <f t="shared" si="14"/>
        <v>110.66666666666667</v>
      </c>
      <c r="HU11" s="49" t="s">
        <v>926</v>
      </c>
      <c r="HV11" s="48">
        <v>500</v>
      </c>
      <c r="IE11" s="400"/>
      <c r="IF11" s="401"/>
      <c r="IG11" s="402"/>
      <c r="IH11" s="389"/>
      <c r="II11" s="391" t="s">
        <v>967</v>
      </c>
      <c r="IJ11" s="392" t="s">
        <v>968</v>
      </c>
      <c r="IK11" s="389"/>
      <c r="IL11" s="389"/>
      <c r="IM11" s="389"/>
      <c r="IN11" s="389"/>
    </row>
    <row r="12" spans="1:248" ht="15.75" thickBot="1" x14ac:dyDescent="0.3">
      <c r="A12" s="24" t="s">
        <v>423</v>
      </c>
      <c r="B12" s="59"/>
      <c r="C12" s="59"/>
      <c r="D12" s="59"/>
      <c r="E12" s="59"/>
      <c r="F12" s="59"/>
      <c r="G12" s="59"/>
      <c r="H12" s="59"/>
      <c r="I12" s="59"/>
      <c r="J12" s="59"/>
      <c r="K12" s="59"/>
      <c r="L12" s="59"/>
      <c r="M12" s="59"/>
      <c r="N12" s="59"/>
      <c r="O12" s="59"/>
      <c r="P12" s="59"/>
      <c r="Q12" s="59"/>
      <c r="R12" s="59"/>
      <c r="S12" s="59"/>
      <c r="T12" s="59"/>
      <c r="U12" s="59"/>
      <c r="V12" s="59"/>
      <c r="W12" s="59"/>
      <c r="Z12" s="27">
        <v>500</v>
      </c>
      <c r="AA12" s="63" t="s">
        <v>327</v>
      </c>
      <c r="AB12" s="63"/>
      <c r="AC12" s="59"/>
      <c r="CD12" s="64"/>
      <c r="CE12" s="64"/>
      <c r="CF12" s="54"/>
      <c r="CG12" s="54"/>
      <c r="CH12" s="54"/>
      <c r="CI12" s="54"/>
      <c r="CJ12" s="54"/>
      <c r="CK12" s="54"/>
      <c r="CL12" s="44" t="s">
        <v>415</v>
      </c>
      <c r="CM12" s="32">
        <v>2900.8</v>
      </c>
      <c r="CN12" s="31" t="s">
        <v>451</v>
      </c>
      <c r="CO12" s="32">
        <v>2111.8000000000002</v>
      </c>
      <c r="CP12" s="55" t="s">
        <v>417</v>
      </c>
      <c r="CQ12" s="35">
        <f t="shared" si="15"/>
        <v>996.30769230769261</v>
      </c>
      <c r="CR12" s="54"/>
      <c r="CS12" s="54"/>
      <c r="CT12" s="54"/>
      <c r="CU12" s="54"/>
      <c r="CW12" s="61" t="s">
        <v>327</v>
      </c>
      <c r="CX12" s="61"/>
      <c r="CZ12" s="34" t="s">
        <v>418</v>
      </c>
      <c r="DA12" s="34">
        <v>350</v>
      </c>
      <c r="DB12" s="35">
        <f>DB11+(DB13-DB10)/3</f>
        <v>243.33333333333331</v>
      </c>
      <c r="DC12" s="35">
        <v>292.36318407960198</v>
      </c>
      <c r="DD12" s="35">
        <v>359.55223880597015</v>
      </c>
      <c r="DE12" s="35">
        <v>420.38557213930352</v>
      </c>
      <c r="DF12" s="35">
        <f t="shared" ref="DF12" si="21">DF11+(DF13-DF10)/3</f>
        <v>213.33333333333331</v>
      </c>
      <c r="DG12" s="35">
        <v>256.31840796019901</v>
      </c>
      <c r="DH12" s="35">
        <v>315.2238805970149</v>
      </c>
      <c r="DI12" s="35">
        <v>368.55721393034827</v>
      </c>
      <c r="DJ12" s="35">
        <f t="shared" ref="DJ12" si="22">DJ11+(DJ13-DJ10)/3</f>
        <v>200</v>
      </c>
      <c r="DK12" s="35">
        <v>240.29850746268659</v>
      </c>
      <c r="DL12" s="35">
        <v>295.52238805970148</v>
      </c>
      <c r="DM12" s="35">
        <v>345.52238805970154</v>
      </c>
      <c r="DN12" s="36" t="s">
        <v>419</v>
      </c>
      <c r="DO12" s="56">
        <f t="shared" si="8"/>
        <v>14</v>
      </c>
      <c r="DP12" s="56">
        <f t="shared" si="1"/>
        <v>22.666666666666664</v>
      </c>
      <c r="DQ12" s="56">
        <f t="shared" si="1"/>
        <v>48</v>
      </c>
      <c r="DR12" s="56">
        <f t="shared" si="1"/>
        <v>72.333333333333343</v>
      </c>
      <c r="DS12" s="56">
        <f t="shared" si="1"/>
        <v>148.66666666666669</v>
      </c>
      <c r="DT12" s="56">
        <f t="shared" si="1"/>
        <v>298.66666666666663</v>
      </c>
      <c r="DU12" s="56">
        <f t="shared" si="1"/>
        <v>116.75</v>
      </c>
      <c r="DX12" s="34" t="s">
        <v>420</v>
      </c>
      <c r="DY12" s="35">
        <v>900</v>
      </c>
      <c r="DZ12" s="35">
        <v>1350</v>
      </c>
      <c r="EA12" s="34" t="s">
        <v>421</v>
      </c>
      <c r="EB12" s="32">
        <v>410</v>
      </c>
      <c r="EC12" s="32">
        <v>382</v>
      </c>
      <c r="ED12" s="34" t="s">
        <v>422</v>
      </c>
      <c r="EE12" s="37">
        <f>0.75*DY8</f>
        <v>348.75</v>
      </c>
      <c r="EF12" s="35">
        <v>585</v>
      </c>
      <c r="EL12" s="38">
        <v>55</v>
      </c>
      <c r="EM12" s="38">
        <v>55</v>
      </c>
      <c r="EN12" s="40">
        <v>55</v>
      </c>
      <c r="EO12" s="41">
        <f t="shared" si="9"/>
        <v>653600</v>
      </c>
      <c r="EP12" s="41">
        <f t="shared" si="9"/>
        <v>680200</v>
      </c>
      <c r="EQ12" s="41">
        <f t="shared" si="9"/>
        <v>706800</v>
      </c>
      <c r="ER12" s="41">
        <f t="shared" si="9"/>
        <v>733400</v>
      </c>
      <c r="ES12" s="60">
        <f>ES13-(ES13-ES11)*(EN13-EN12)/(EN13-EN11)</f>
        <v>760000</v>
      </c>
      <c r="ET12" s="41">
        <f t="shared" si="2"/>
        <v>786600</v>
      </c>
      <c r="EU12" s="41">
        <f t="shared" si="3"/>
        <v>813200</v>
      </c>
      <c r="EV12" s="41">
        <f t="shared" si="4"/>
        <v>839800</v>
      </c>
      <c r="EW12" s="41">
        <f t="shared" si="5"/>
        <v>866400</v>
      </c>
      <c r="EX12" s="42">
        <f t="shared" si="10"/>
        <v>893000</v>
      </c>
      <c r="EY12" s="41">
        <f t="shared" si="11"/>
        <v>919600</v>
      </c>
      <c r="EZ12" s="41">
        <f t="shared" si="11"/>
        <v>946200</v>
      </c>
      <c r="FA12" s="41">
        <f t="shared" si="11"/>
        <v>972800</v>
      </c>
      <c r="FB12" s="41">
        <f t="shared" si="11"/>
        <v>999400</v>
      </c>
      <c r="FC12" s="43">
        <f t="shared" si="11"/>
        <v>1026000</v>
      </c>
      <c r="FL12" s="38" t="s">
        <v>925</v>
      </c>
      <c r="FM12" s="39">
        <v>500</v>
      </c>
      <c r="FN12" s="38" t="s">
        <v>419</v>
      </c>
      <c r="FO12" s="38">
        <v>350</v>
      </c>
      <c r="FP12" s="46">
        <f>FP13-(FP13-FP11)*(FO13-FO12)/(FO13-FO11)</f>
        <v>446.66666666666663</v>
      </c>
      <c r="FQ12" s="46">
        <f>FQ13-(FQ13-FQ11)*(FO13-FO12)/(FO13-FO11)</f>
        <v>536.66666666666663</v>
      </c>
      <c r="FR12" s="46">
        <f>FR13-(FR13-FR11)*(FO13-FO12)/(FO13-FO11)</f>
        <v>660</v>
      </c>
      <c r="FS12" s="46">
        <f>FS13-(FS13-FS11)*(FO13-FO12)/(FO13-FO11)</f>
        <v>771.66666666666674</v>
      </c>
      <c r="FT12" s="46">
        <f>FT13-(FT13-FT11)*(FO13-FO12)/(FO13-FO11)</f>
        <v>410</v>
      </c>
      <c r="FU12" s="46">
        <f>FU13-(FU13-FU11)*(FO13-FO12)/(FO13-FO11)</f>
        <v>511</v>
      </c>
      <c r="FV12" s="46">
        <f>FV13-(FV13-FV11)*(FO13-FO12)/(FO13-FO11)</f>
        <v>613.33333333333326</v>
      </c>
      <c r="FW12" s="46">
        <f>FW13-(FW13-FW11)*(FO13-FO12)/(FO13-FO11)</f>
        <v>715</v>
      </c>
      <c r="FX12" s="46">
        <f>FX13-(FX13-FX11)*(FO13-FO12)/(FO13-FO11)</f>
        <v>365</v>
      </c>
      <c r="FY12" s="56">
        <f>FY13-(FY13-FY11)*(FO13-FO12)/(FO13-FO11)</f>
        <v>14</v>
      </c>
      <c r="FZ12" s="56">
        <f>FZ13-(FZ13-FZ11)*(FO13-FO12)/(FO13-FO11)</f>
        <v>22.666666666666664</v>
      </c>
      <c r="GA12" s="56">
        <f>GA13-(GA13-GA11)*(FO13-FO12)/(FO13-FO11)</f>
        <v>48</v>
      </c>
      <c r="GB12" s="56">
        <f>GB13-(GB13-GB11)*(FO13-FO12)/(FO13-FO11)</f>
        <v>72.333333333333343</v>
      </c>
      <c r="GC12" s="56">
        <f>GC13-(GC13-GC11)*(FO13-FO12)/(FO13-FO11)</f>
        <v>148.66666666666669</v>
      </c>
      <c r="GD12" s="56">
        <f>GD13-(GD13-GD11)*(FO13-FO12)/(FO13-FO11)</f>
        <v>298.66666666666663</v>
      </c>
      <c r="GE12" s="56">
        <f>GE18-(GE18-GE10)*(FO18-FO12)/(FO18-FO10)</f>
        <v>116.75</v>
      </c>
      <c r="GI12" s="49">
        <v>200</v>
      </c>
      <c r="GJ12" s="48">
        <v>580000</v>
      </c>
      <c r="GK12" s="47">
        <v>55</v>
      </c>
      <c r="GL12" s="58">
        <f>GL2+(GL24-GL2)*(GK12-GK2)/(GK24-GK2)</f>
        <v>156818.18181818182</v>
      </c>
      <c r="GP12" s="49" t="s">
        <v>383</v>
      </c>
      <c r="GQ12" s="49">
        <v>275</v>
      </c>
      <c r="GR12" s="58">
        <f>GR13-(GR13-GR11)*(GQ13-GQ12)/(GQ13-GQ11)</f>
        <v>315</v>
      </c>
      <c r="GS12" s="51">
        <v>387.1875</v>
      </c>
      <c r="GT12" s="51">
        <v>486.28125</v>
      </c>
      <c r="GU12" s="51">
        <v>623.4375</v>
      </c>
      <c r="GV12" s="58">
        <f>GV13-(GV13-GV11)*(GQ13-GQ12)/(GQ13-GQ11)</f>
        <v>260</v>
      </c>
      <c r="GW12" s="51">
        <v>319.58333333333337</v>
      </c>
      <c r="GX12" s="51">
        <v>401.375</v>
      </c>
      <c r="GY12" s="51">
        <v>514.58333333333326</v>
      </c>
      <c r="GZ12" s="58">
        <f>GZ13-(GZ13-GZ11)*(GQ13-GQ12)/(GQ13-GQ11)</f>
        <v>285</v>
      </c>
      <c r="HA12" s="51">
        <v>350.3125</v>
      </c>
      <c r="HB12" s="51">
        <v>439.96875</v>
      </c>
      <c r="HC12" s="51">
        <v>564.0625</v>
      </c>
      <c r="HD12" s="58">
        <f>HD13-(HD13-HD11)*(GQ13-GQ12)/(GQ13-GQ11)</f>
        <v>225</v>
      </c>
      <c r="HE12" s="51">
        <v>276.5625</v>
      </c>
      <c r="HF12" s="51">
        <v>347.34375</v>
      </c>
      <c r="HG12" s="51">
        <v>445.31249999999994</v>
      </c>
      <c r="HH12" s="50">
        <f>HH13*($HM$12/$HM$13)</f>
        <v>385</v>
      </c>
      <c r="HI12" s="51">
        <v>473.22916666666669</v>
      </c>
      <c r="HJ12" s="51">
        <v>594.34375</v>
      </c>
      <c r="HK12" s="51">
        <v>761.97916666666663</v>
      </c>
      <c r="HL12" s="36" t="s">
        <v>383</v>
      </c>
      <c r="HM12" s="56">
        <f t="shared" si="14"/>
        <v>10.5</v>
      </c>
      <c r="HN12" s="56">
        <f t="shared" si="14"/>
        <v>20</v>
      </c>
      <c r="HO12" s="56">
        <f t="shared" si="14"/>
        <v>40.5</v>
      </c>
      <c r="HP12" s="56">
        <f t="shared" si="14"/>
        <v>60.5</v>
      </c>
      <c r="HQ12" s="56">
        <f t="shared" si="14"/>
        <v>112</v>
      </c>
      <c r="HR12" s="56">
        <f t="shared" si="14"/>
        <v>223.5</v>
      </c>
      <c r="HS12" s="56">
        <f t="shared" si="14"/>
        <v>112.83333333333334</v>
      </c>
      <c r="HU12" s="49" t="s">
        <v>925</v>
      </c>
      <c r="HV12" s="48">
        <v>500</v>
      </c>
      <c r="IE12" s="400" t="s">
        <v>1061</v>
      </c>
      <c r="IF12" s="401" t="s">
        <v>1066</v>
      </c>
      <c r="IG12" s="402" t="s">
        <v>1068</v>
      </c>
      <c r="IH12" s="389"/>
      <c r="II12" s="394" t="s">
        <v>969</v>
      </c>
      <c r="IJ12" s="392" t="s">
        <v>970</v>
      </c>
      <c r="IK12" s="389"/>
      <c r="IL12" s="389"/>
      <c r="IM12" s="389"/>
      <c r="IN12" s="389"/>
    </row>
    <row r="13" spans="1:248" ht="15.75" thickBot="1" x14ac:dyDescent="0.3">
      <c r="A13" s="24" t="s">
        <v>432</v>
      </c>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CD13" s="64"/>
      <c r="CE13" s="64"/>
      <c r="CF13" s="54"/>
      <c r="CG13" s="54"/>
      <c r="CH13" s="54"/>
      <c r="CI13" s="54"/>
      <c r="CJ13" s="54"/>
      <c r="CK13" s="54"/>
      <c r="CL13" s="44" t="s">
        <v>424</v>
      </c>
      <c r="CM13" s="32">
        <v>2900.8</v>
      </c>
      <c r="CN13" s="31" t="s">
        <v>460</v>
      </c>
      <c r="CO13" s="32">
        <v>1960.8</v>
      </c>
      <c r="CP13" s="55" t="s">
        <v>426</v>
      </c>
      <c r="CQ13" s="35">
        <f t="shared" si="15"/>
        <v>1017.8461538461542</v>
      </c>
      <c r="CR13" s="54"/>
      <c r="CS13" s="54"/>
      <c r="CT13" s="54"/>
      <c r="CU13" s="54"/>
      <c r="CW13" s="61" t="s">
        <v>327</v>
      </c>
      <c r="CX13" s="61"/>
      <c r="CZ13" s="34" t="s">
        <v>427</v>
      </c>
      <c r="DA13" s="34">
        <v>375</v>
      </c>
      <c r="DB13" s="32">
        <v>260</v>
      </c>
      <c r="DC13" s="35">
        <v>313.0612244897959</v>
      </c>
      <c r="DD13" s="35">
        <v>374.08163265306121</v>
      </c>
      <c r="DE13" s="35">
        <v>435.10204081632656</v>
      </c>
      <c r="DF13" s="32">
        <v>230</v>
      </c>
      <c r="DG13" s="35">
        <v>276.9387755102041</v>
      </c>
      <c r="DH13" s="35">
        <v>330.91836734693874</v>
      </c>
      <c r="DI13" s="35">
        <v>384.89795918367349</v>
      </c>
      <c r="DJ13" s="32">
        <v>220</v>
      </c>
      <c r="DK13" s="35">
        <v>264.89795918367349</v>
      </c>
      <c r="DL13" s="35">
        <v>316.53061224489795</v>
      </c>
      <c r="DM13" s="35">
        <v>368.16326530612247</v>
      </c>
      <c r="DN13" s="36" t="s">
        <v>428</v>
      </c>
      <c r="DO13" s="36">
        <f t="shared" si="8"/>
        <v>15</v>
      </c>
      <c r="DP13" s="36">
        <f t="shared" si="1"/>
        <v>24</v>
      </c>
      <c r="DQ13" s="36">
        <f t="shared" si="1"/>
        <v>51</v>
      </c>
      <c r="DR13" s="36">
        <f t="shared" si="1"/>
        <v>77</v>
      </c>
      <c r="DS13" s="36">
        <f t="shared" si="1"/>
        <v>162</v>
      </c>
      <c r="DT13" s="36">
        <f t="shared" si="1"/>
        <v>326</v>
      </c>
      <c r="DU13" s="56">
        <f t="shared" si="1"/>
        <v>117.625</v>
      </c>
      <c r="DX13" s="34" t="s">
        <v>429</v>
      </c>
      <c r="DY13" s="32">
        <v>1030</v>
      </c>
      <c r="DZ13" s="32">
        <v>1500</v>
      </c>
      <c r="EA13" s="34" t="s">
        <v>430</v>
      </c>
      <c r="EB13" s="32">
        <v>430</v>
      </c>
      <c r="EC13" s="32">
        <v>382</v>
      </c>
      <c r="ED13" s="34" t="s">
        <v>431</v>
      </c>
      <c r="EE13" s="37">
        <f>0.75*DY9</f>
        <v>397.5</v>
      </c>
      <c r="EF13" s="32">
        <v>740</v>
      </c>
      <c r="EL13" s="38">
        <v>60</v>
      </c>
      <c r="EM13" s="38">
        <v>60</v>
      </c>
      <c r="EN13" s="40">
        <v>60</v>
      </c>
      <c r="EO13" s="41">
        <f t="shared" si="9"/>
        <v>688000</v>
      </c>
      <c r="EP13" s="41">
        <f t="shared" si="9"/>
        <v>716000</v>
      </c>
      <c r="EQ13" s="41">
        <f t="shared" si="9"/>
        <v>744000</v>
      </c>
      <c r="ER13" s="41">
        <f t="shared" si="9"/>
        <v>772000</v>
      </c>
      <c r="ES13" s="65">
        <v>800000</v>
      </c>
      <c r="ET13" s="41">
        <f t="shared" si="2"/>
        <v>828000</v>
      </c>
      <c r="EU13" s="41">
        <f t="shared" si="3"/>
        <v>856000</v>
      </c>
      <c r="EV13" s="41">
        <f t="shared" si="4"/>
        <v>884000</v>
      </c>
      <c r="EW13" s="41">
        <f t="shared" si="5"/>
        <v>912000</v>
      </c>
      <c r="EX13" s="42">
        <f t="shared" si="10"/>
        <v>940000</v>
      </c>
      <c r="EY13" s="41">
        <f t="shared" si="11"/>
        <v>968000</v>
      </c>
      <c r="EZ13" s="41">
        <f t="shared" si="11"/>
        <v>996000</v>
      </c>
      <c r="FA13" s="41">
        <f t="shared" si="11"/>
        <v>1024000</v>
      </c>
      <c r="FB13" s="41">
        <f t="shared" si="11"/>
        <v>1052000</v>
      </c>
      <c r="FC13" s="43">
        <f t="shared" si="11"/>
        <v>1080000</v>
      </c>
      <c r="FN13" s="38" t="s">
        <v>428</v>
      </c>
      <c r="FO13" s="38">
        <v>375</v>
      </c>
      <c r="FP13" s="39">
        <v>490</v>
      </c>
      <c r="FQ13" s="39">
        <v>590</v>
      </c>
      <c r="FR13" s="39">
        <v>705</v>
      </c>
      <c r="FS13" s="39">
        <v>820</v>
      </c>
      <c r="FT13" s="39">
        <v>450</v>
      </c>
      <c r="FU13" s="39">
        <v>553</v>
      </c>
      <c r="FV13" s="39">
        <v>660</v>
      </c>
      <c r="FW13" s="39">
        <v>765</v>
      </c>
      <c r="FX13" s="39">
        <v>400</v>
      </c>
      <c r="FY13" s="36">
        <v>15</v>
      </c>
      <c r="FZ13" s="36">
        <v>24</v>
      </c>
      <c r="GA13" s="36">
        <v>51</v>
      </c>
      <c r="GB13" s="36">
        <v>77</v>
      </c>
      <c r="GC13" s="36">
        <v>162</v>
      </c>
      <c r="GD13" s="36">
        <v>326</v>
      </c>
      <c r="GE13" s="56">
        <f>GE18-(GE18-GE10)*(FO18-FO13)/(FO18-FO10)</f>
        <v>117.625</v>
      </c>
      <c r="GI13" s="49">
        <v>300</v>
      </c>
      <c r="GJ13" s="58">
        <f>GJ14-(GJ14-GJ12)*(GI14-GI13)/(GI14-GI12)</f>
        <v>765000</v>
      </c>
      <c r="GK13" s="47">
        <v>60</v>
      </c>
      <c r="GL13" s="58">
        <f>GL2+(GL24-GL2)*(GK13-GK2)/(GK24-GK2)</f>
        <v>167500</v>
      </c>
      <c r="GP13" s="49" t="s">
        <v>397</v>
      </c>
      <c r="GQ13" s="49">
        <v>300</v>
      </c>
      <c r="GR13" s="48">
        <v>340</v>
      </c>
      <c r="GS13" s="51">
        <v>406.11111111111109</v>
      </c>
      <c r="GT13" s="51">
        <v>538.33333333333326</v>
      </c>
      <c r="GU13" s="51">
        <v>637.5</v>
      </c>
      <c r="GV13" s="48">
        <v>290</v>
      </c>
      <c r="GW13" s="51">
        <v>346.38888888888886</v>
      </c>
      <c r="GX13" s="51">
        <v>459.16666666666663</v>
      </c>
      <c r="GY13" s="51">
        <v>543.75</v>
      </c>
      <c r="GZ13" s="48">
        <v>320</v>
      </c>
      <c r="HA13" s="51">
        <v>382.22222222222223</v>
      </c>
      <c r="HB13" s="51">
        <v>506.66666666666663</v>
      </c>
      <c r="HC13" s="51">
        <v>600</v>
      </c>
      <c r="HD13" s="48">
        <v>250</v>
      </c>
      <c r="HE13" s="51">
        <v>298.61111111111109</v>
      </c>
      <c r="HF13" s="51">
        <v>395.83333333333331</v>
      </c>
      <c r="HG13" s="51">
        <v>468.75</v>
      </c>
      <c r="HH13" s="48">
        <v>440</v>
      </c>
      <c r="HI13" s="51">
        <v>525.55555555555554</v>
      </c>
      <c r="HJ13" s="51">
        <v>696.66666666666663</v>
      </c>
      <c r="HK13" s="51">
        <v>825</v>
      </c>
      <c r="HL13" s="36" t="s">
        <v>397</v>
      </c>
      <c r="HM13" s="36">
        <f t="shared" si="14"/>
        <v>12</v>
      </c>
      <c r="HN13" s="36">
        <f t="shared" si="14"/>
        <v>20</v>
      </c>
      <c r="HO13" s="36">
        <f t="shared" si="14"/>
        <v>42</v>
      </c>
      <c r="HP13" s="36">
        <f t="shared" si="14"/>
        <v>63</v>
      </c>
      <c r="HQ13" s="36">
        <f t="shared" si="14"/>
        <v>122</v>
      </c>
      <c r="HR13" s="36">
        <f t="shared" si="14"/>
        <v>244</v>
      </c>
      <c r="HS13" s="36">
        <f t="shared" si="14"/>
        <v>115</v>
      </c>
      <c r="IE13" s="400" t="s">
        <v>1048</v>
      </c>
      <c r="IF13" s="401" t="s">
        <v>1047</v>
      </c>
      <c r="IG13" s="402" t="s">
        <v>1068</v>
      </c>
      <c r="IH13" s="389"/>
      <c r="II13" s="394" t="s">
        <v>971</v>
      </c>
      <c r="IJ13" s="392" t="s">
        <v>972</v>
      </c>
      <c r="IK13" s="389"/>
      <c r="IL13" s="389"/>
      <c r="IM13" s="389"/>
      <c r="IN13" s="389"/>
    </row>
    <row r="14" spans="1:248" ht="15.75" thickBot="1" x14ac:dyDescent="0.3">
      <c r="A14" s="24" t="s">
        <v>441</v>
      </c>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CD14" s="64"/>
      <c r="CE14" s="64"/>
      <c r="CF14" s="54"/>
      <c r="CG14" s="54"/>
      <c r="CH14" s="54"/>
      <c r="CI14" s="54"/>
      <c r="CJ14" s="54"/>
      <c r="CK14" s="54"/>
      <c r="CL14" s="44" t="s">
        <v>433</v>
      </c>
      <c r="CM14" s="32">
        <v>2900.8</v>
      </c>
      <c r="CN14" s="31" t="s">
        <v>468</v>
      </c>
      <c r="CO14" s="32">
        <v>1855.8</v>
      </c>
      <c r="CP14" s="55" t="s">
        <v>435</v>
      </c>
      <c r="CQ14" s="35">
        <f t="shared" si="15"/>
        <v>1039.3846153846157</v>
      </c>
      <c r="CR14" s="54"/>
      <c r="CS14" s="54"/>
      <c r="CT14" s="54"/>
      <c r="CU14" s="54"/>
      <c r="CW14" s="61" t="s">
        <v>327</v>
      </c>
      <c r="CX14" s="61"/>
      <c r="CZ14" s="34" t="s">
        <v>436</v>
      </c>
      <c r="DA14" s="34">
        <v>400</v>
      </c>
      <c r="DB14" s="35">
        <f>DB13+(DB16-DB13)/3</f>
        <v>273.33333333333331</v>
      </c>
      <c r="DC14" s="35">
        <v>322.61743589743594</v>
      </c>
      <c r="DD14" s="35">
        <v>382.66666666666669</v>
      </c>
      <c r="DE14" s="35">
        <v>439.01538461538462</v>
      </c>
      <c r="DF14" s="35">
        <f t="shared" ref="DF14" si="23">DF13+(DF16-DF13)/3</f>
        <v>253.33333333333334</v>
      </c>
      <c r="DG14" s="35">
        <v>299.01128205128214</v>
      </c>
      <c r="DH14" s="35">
        <v>354.66666666666669</v>
      </c>
      <c r="DI14" s="35">
        <v>406.89230769230772</v>
      </c>
      <c r="DJ14" s="35">
        <f t="shared" ref="DJ14" si="24">DJ13+(DJ16-DJ13)/3</f>
        <v>246.66666666666666</v>
      </c>
      <c r="DK14" s="35">
        <v>291.14256410256417</v>
      </c>
      <c r="DL14" s="35">
        <v>345.33333333333337</v>
      </c>
      <c r="DM14" s="35">
        <v>396.18461538461537</v>
      </c>
      <c r="DN14" s="36" t="s">
        <v>437</v>
      </c>
      <c r="DO14" s="56">
        <f t="shared" si="8"/>
        <v>16.333333333333332</v>
      </c>
      <c r="DP14" s="56">
        <f t="shared" si="1"/>
        <v>25</v>
      </c>
      <c r="DQ14" s="56">
        <f t="shared" si="1"/>
        <v>53</v>
      </c>
      <c r="DR14" s="56">
        <f t="shared" si="1"/>
        <v>80</v>
      </c>
      <c r="DS14" s="56">
        <f t="shared" si="1"/>
        <v>175.66666666666666</v>
      </c>
      <c r="DT14" s="56">
        <f t="shared" si="1"/>
        <v>353</v>
      </c>
      <c r="DU14" s="56">
        <f t="shared" si="1"/>
        <v>118.5</v>
      </c>
      <c r="DX14" s="34" t="s">
        <v>438</v>
      </c>
      <c r="DY14" s="35">
        <v>1195</v>
      </c>
      <c r="DZ14" s="35">
        <v>2400</v>
      </c>
      <c r="EA14" s="34" t="s">
        <v>439</v>
      </c>
      <c r="EB14" s="32">
        <f t="shared" ref="EB14:EB17" si="25">( 1221.6*(  MID(EA14,6,4) * RIGHT(EA14,4) /1000000   )^-0.491)  *(  MID(EA14,6,4) * RIGHT(EA14,4) /1000000   )</f>
        <v>571.72861050172401</v>
      </c>
      <c r="EC14" s="37">
        <v>450</v>
      </c>
      <c r="ED14" s="34" t="s">
        <v>440</v>
      </c>
      <c r="EE14" s="37">
        <f>0.75*DY11</f>
        <v>600</v>
      </c>
      <c r="EF14" s="32">
        <v>1150</v>
      </c>
      <c r="EL14" s="38">
        <v>65</v>
      </c>
      <c r="EM14" s="38">
        <v>65</v>
      </c>
      <c r="EN14" s="40">
        <v>65</v>
      </c>
      <c r="EO14" s="41">
        <f t="shared" si="9"/>
        <v>720250</v>
      </c>
      <c r="EP14" s="41">
        <f t="shared" si="9"/>
        <v>749562.5</v>
      </c>
      <c r="EQ14" s="41">
        <f t="shared" si="9"/>
        <v>778875</v>
      </c>
      <c r="ER14" s="41">
        <f t="shared" si="9"/>
        <v>808187.5</v>
      </c>
      <c r="ES14" s="60">
        <f>ES17-(ES17-ES13)*(EN17-EN14)/(EN17-EN13)</f>
        <v>837500</v>
      </c>
      <c r="ET14" s="41">
        <f t="shared" si="2"/>
        <v>866812.5</v>
      </c>
      <c r="EU14" s="41">
        <f t="shared" si="3"/>
        <v>896125</v>
      </c>
      <c r="EV14" s="41">
        <f t="shared" si="4"/>
        <v>925437.5</v>
      </c>
      <c r="EW14" s="41">
        <f t="shared" si="5"/>
        <v>954750</v>
      </c>
      <c r="EX14" s="42">
        <f t="shared" si="10"/>
        <v>984062.5</v>
      </c>
      <c r="EY14" s="41">
        <f t="shared" si="11"/>
        <v>1013375</v>
      </c>
      <c r="EZ14" s="41">
        <f t="shared" si="11"/>
        <v>1042687.5</v>
      </c>
      <c r="FA14" s="41">
        <f t="shared" si="11"/>
        <v>1072000</v>
      </c>
      <c r="FB14" s="41">
        <f t="shared" si="11"/>
        <v>1101312.5</v>
      </c>
      <c r="FC14" s="43">
        <f t="shared" si="11"/>
        <v>1130625</v>
      </c>
      <c r="FN14" s="38" t="s">
        <v>437</v>
      </c>
      <c r="FO14" s="38">
        <v>400</v>
      </c>
      <c r="FP14" s="46">
        <f>FP16-(FP16-FP13)*(FO16-FO14)/(FO16-FO13)</f>
        <v>541.66666666666663</v>
      </c>
      <c r="FQ14" s="46">
        <f>FQ16-(FQ16-FQ13)*(FO16-FO14)/(FO16-FO13)</f>
        <v>639.33333333333337</v>
      </c>
      <c r="FR14" s="46">
        <f>FR16-(FR16-FR13)*(FO16-FO14)/(FO16-FO13)</f>
        <v>758.33333333333337</v>
      </c>
      <c r="FS14" s="46">
        <f>FS16-(FS16-FS13)*(FO16-FO14)/(FO16-FO13)</f>
        <v>870</v>
      </c>
      <c r="FT14" s="46">
        <f>FT16-(FT16-FT13)*(FO16-FO14)/(FO16-FO13)</f>
        <v>490</v>
      </c>
      <c r="FU14" s="46">
        <f>FU16-(FU16-FU13)*(FO16-FO14)/(FO16-FO13)</f>
        <v>592</v>
      </c>
      <c r="FV14" s="46">
        <f>FV16-(FV16-FV13)*(FO16-FO14)/(FO16-FO13)</f>
        <v>698.33333333333337</v>
      </c>
      <c r="FW14" s="46">
        <f>FW16-(FW16-FW13)*(FO16-FO14)/(FO16-FO13)</f>
        <v>803.33333333333337</v>
      </c>
      <c r="FX14" s="46">
        <f>FX16-(FX16-FX13)*(FO16-FO14)/(FO16-FO13)</f>
        <v>435</v>
      </c>
      <c r="FY14" s="56">
        <f>FY16-(FY16-FY13)*(FO16-FO14)/(FO16-FO13)</f>
        <v>16.333333333333332</v>
      </c>
      <c r="FZ14" s="56">
        <f>FZ16-(FZ16-FZ13)*(FO16-FO14)/(FO16-FO13)</f>
        <v>25</v>
      </c>
      <c r="GA14" s="56">
        <f>GA16-(GA16-GA13)*(FO16-FO14)/(FO16-FO13)</f>
        <v>53</v>
      </c>
      <c r="GB14" s="56">
        <f>GB16-(GB16-GB13)*(FO16-FO14)/(FO16-FO13)</f>
        <v>80</v>
      </c>
      <c r="GC14" s="56">
        <f>GC16-(GC16-GC13)*(FO16-FO14)/(FO16-FO13)</f>
        <v>175.66666666666666</v>
      </c>
      <c r="GD14" s="56">
        <f>GD16-(GD16-GD13)*(FO16-FO14)/(FO16-FO13)</f>
        <v>353</v>
      </c>
      <c r="GE14" s="56">
        <f>GE18-(GE18-GE10)*(FO18-FO14)/(FO18-FO10)</f>
        <v>118.5</v>
      </c>
      <c r="GI14" s="47">
        <v>400</v>
      </c>
      <c r="GJ14" s="48">
        <v>950000</v>
      </c>
      <c r="GK14" s="47">
        <v>65</v>
      </c>
      <c r="GL14" s="58">
        <f>GL2+(GL24-GL2)*(GK14-GK2)/(GK24-GK2)</f>
        <v>178181.81818181818</v>
      </c>
      <c r="GP14" s="49" t="s">
        <v>408</v>
      </c>
      <c r="GQ14" s="49">
        <v>325</v>
      </c>
      <c r="GR14" s="58">
        <f>GR15-(GR15-GR13)*(GQ16-GQ14)/(GQ16-GQ13)</f>
        <v>360</v>
      </c>
      <c r="GS14" s="51">
        <v>431.40495867768595</v>
      </c>
      <c r="GT14" s="51">
        <v>548.9256198347108</v>
      </c>
      <c r="GU14" s="51">
        <v>645.61983471074393</v>
      </c>
      <c r="GV14" s="58">
        <f>GV15-(GV15-GV13)*(GQ16-GQ14)/(GQ16-GQ13)</f>
        <v>312.22222222222223</v>
      </c>
      <c r="GW14" s="51">
        <v>374.15059687786959</v>
      </c>
      <c r="GX14" s="51">
        <v>476.07438016528931</v>
      </c>
      <c r="GY14" s="51">
        <v>559.93572084481184</v>
      </c>
      <c r="GZ14" s="58">
        <f>GZ15-(GZ15-GZ13)*(GQ16-GQ14)/(GQ16-GQ13)</f>
        <v>342.22222222222223</v>
      </c>
      <c r="HA14" s="51">
        <v>410.1010101010101</v>
      </c>
      <c r="HB14" s="51">
        <v>521.81818181818187</v>
      </c>
      <c r="HC14" s="51">
        <v>613.73737373737379</v>
      </c>
      <c r="HD14" s="58">
        <f>HD15-(HD15-HD13)*(GQ16-GQ14)/(GQ16-GQ13)</f>
        <v>276.66666666666669</v>
      </c>
      <c r="HE14" s="51">
        <v>331.54269972451795</v>
      </c>
      <c r="HF14" s="51">
        <v>421.85950413223145</v>
      </c>
      <c r="HG14" s="51">
        <v>496.17079889807172</v>
      </c>
      <c r="HH14" s="58">
        <f>HH15-(HH15-HH13)*(GQ16-GQ14)/(GQ16-GQ13)</f>
        <v>466.66666666666669</v>
      </c>
      <c r="HI14" s="51">
        <v>559.22865013774106</v>
      </c>
      <c r="HJ14" s="51">
        <v>711.57024793388439</v>
      </c>
      <c r="HK14" s="51">
        <v>836.91460055096434</v>
      </c>
      <c r="HL14" s="36" t="s">
        <v>408</v>
      </c>
      <c r="HM14" s="56">
        <f t="shared" si="14"/>
        <v>13</v>
      </c>
      <c r="HN14" s="56">
        <f t="shared" si="14"/>
        <v>21.333333333333332</v>
      </c>
      <c r="HO14" s="56">
        <f t="shared" si="14"/>
        <v>45</v>
      </c>
      <c r="HP14" s="56">
        <f t="shared" si="14"/>
        <v>67.666666666666671</v>
      </c>
      <c r="HQ14" s="56">
        <f t="shared" si="14"/>
        <v>135.33333333333334</v>
      </c>
      <c r="HR14" s="56">
        <f t="shared" si="14"/>
        <v>271.33333333333331</v>
      </c>
      <c r="HS14" s="56">
        <f t="shared" si="14"/>
        <v>115.875</v>
      </c>
      <c r="IE14" s="400" t="s">
        <v>1081</v>
      </c>
      <c r="IF14" s="401" t="s">
        <v>1082</v>
      </c>
      <c r="IG14" s="402" t="s">
        <v>1068</v>
      </c>
      <c r="IH14" s="389"/>
      <c r="II14" s="394" t="s">
        <v>973</v>
      </c>
      <c r="IJ14" s="392" t="s">
        <v>974</v>
      </c>
      <c r="IK14" s="389"/>
      <c r="IL14" s="389"/>
      <c r="IM14" s="389"/>
      <c r="IN14" s="389"/>
    </row>
    <row r="15" spans="1:248" ht="15.75" thickBot="1" x14ac:dyDescent="0.3">
      <c r="A15" s="24" t="s">
        <v>449</v>
      </c>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CD15" s="64"/>
      <c r="CE15" s="64"/>
      <c r="CF15" s="54"/>
      <c r="CG15" s="54"/>
      <c r="CH15" s="54"/>
      <c r="CI15" s="54"/>
      <c r="CJ15" s="54"/>
      <c r="CK15" s="54"/>
      <c r="CL15" s="44" t="s">
        <v>442</v>
      </c>
      <c r="CM15" s="32">
        <v>3422.8</v>
      </c>
      <c r="CP15" s="55" t="s">
        <v>443</v>
      </c>
      <c r="CQ15" s="35">
        <f t="shared" si="15"/>
        <v>1060.9230769230771</v>
      </c>
      <c r="CR15" s="54"/>
      <c r="CS15" s="54"/>
      <c r="CT15" s="54"/>
      <c r="CU15" s="54"/>
      <c r="CW15" s="61" t="s">
        <v>327</v>
      </c>
      <c r="CX15" s="61"/>
      <c r="CZ15" s="34" t="s">
        <v>444</v>
      </c>
      <c r="DA15" s="34">
        <v>425</v>
      </c>
      <c r="DB15" s="35">
        <f>DB14+(DB16-DB13)/3</f>
        <v>286.66666666666663</v>
      </c>
      <c r="DC15" s="35">
        <v>332.72659176029964</v>
      </c>
      <c r="DD15" s="35">
        <v>392.15355805243451</v>
      </c>
      <c r="DE15" s="35">
        <v>444.49438202247194</v>
      </c>
      <c r="DF15" s="35">
        <f t="shared" ref="DF15" si="26">DF14+(DF16-DF13)/3</f>
        <v>276.66666666666669</v>
      </c>
      <c r="DG15" s="35">
        <v>321.11985018726597</v>
      </c>
      <c r="DH15" s="35">
        <v>378.4737827715357</v>
      </c>
      <c r="DI15" s="35">
        <v>428.98876404494393</v>
      </c>
      <c r="DJ15" s="35">
        <f t="shared" ref="DJ15" si="27">DJ14+(DJ16-DJ13)/3</f>
        <v>273.33333333333331</v>
      </c>
      <c r="DK15" s="35">
        <v>317.25093632958806</v>
      </c>
      <c r="DL15" s="35">
        <v>373.91385767790268</v>
      </c>
      <c r="DM15" s="35">
        <v>423.82022471910113</v>
      </c>
      <c r="DN15" s="36" t="s">
        <v>445</v>
      </c>
      <c r="DO15" s="56">
        <f t="shared" si="8"/>
        <v>17.666666666666664</v>
      </c>
      <c r="DP15" s="56">
        <f t="shared" si="1"/>
        <v>26</v>
      </c>
      <c r="DQ15" s="56">
        <f t="shared" si="1"/>
        <v>55</v>
      </c>
      <c r="DR15" s="56">
        <f t="shared" si="1"/>
        <v>83</v>
      </c>
      <c r="DS15" s="56">
        <f t="shared" si="1"/>
        <v>189.33333333333331</v>
      </c>
      <c r="DT15" s="56">
        <f t="shared" si="1"/>
        <v>380</v>
      </c>
      <c r="DU15" s="56">
        <f t="shared" si="1"/>
        <v>119.375</v>
      </c>
      <c r="DX15" s="34" t="s">
        <v>446</v>
      </c>
      <c r="DY15" s="32">
        <v>1420</v>
      </c>
      <c r="DZ15" s="32">
        <v>3400</v>
      </c>
      <c r="EA15" s="34" t="s">
        <v>447</v>
      </c>
      <c r="EB15" s="32">
        <f t="shared" si="25"/>
        <v>702.78159063313785</v>
      </c>
      <c r="EC15" s="37">
        <v>450</v>
      </c>
      <c r="ED15" s="34" t="s">
        <v>448</v>
      </c>
      <c r="EE15" s="37">
        <f>0.75*DY13</f>
        <v>772.5</v>
      </c>
      <c r="EF15" s="32">
        <v>1500</v>
      </c>
      <c r="EL15" s="38">
        <v>70</v>
      </c>
      <c r="EM15" s="38">
        <v>70</v>
      </c>
      <c r="EN15" s="40">
        <v>70</v>
      </c>
      <c r="EO15" s="41">
        <f t="shared" si="9"/>
        <v>752500</v>
      </c>
      <c r="EP15" s="41">
        <f t="shared" si="9"/>
        <v>783125</v>
      </c>
      <c r="EQ15" s="41">
        <f t="shared" si="9"/>
        <v>813750</v>
      </c>
      <c r="ER15" s="41">
        <f t="shared" si="9"/>
        <v>844375</v>
      </c>
      <c r="ES15" s="60">
        <f>ES17-(ES17-ES14)*(EN17-EN15)/(EN17-EN14)</f>
        <v>875000</v>
      </c>
      <c r="ET15" s="41">
        <f t="shared" si="2"/>
        <v>905625</v>
      </c>
      <c r="EU15" s="41">
        <f t="shared" si="3"/>
        <v>936250</v>
      </c>
      <c r="EV15" s="41">
        <f t="shared" si="4"/>
        <v>966875</v>
      </c>
      <c r="EW15" s="41">
        <f t="shared" si="5"/>
        <v>997500</v>
      </c>
      <c r="EX15" s="42">
        <f t="shared" si="10"/>
        <v>1028125</v>
      </c>
      <c r="EY15" s="41">
        <f t="shared" si="11"/>
        <v>1058750</v>
      </c>
      <c r="EZ15" s="41">
        <f t="shared" si="11"/>
        <v>1089375</v>
      </c>
      <c r="FA15" s="41">
        <f t="shared" si="11"/>
        <v>1120000</v>
      </c>
      <c r="FB15" s="41">
        <f t="shared" si="11"/>
        <v>1150625</v>
      </c>
      <c r="FC15" s="43">
        <f t="shared" si="11"/>
        <v>1181250</v>
      </c>
      <c r="FN15" s="38" t="s">
        <v>445</v>
      </c>
      <c r="FO15" s="38">
        <v>425</v>
      </c>
      <c r="FP15" s="46">
        <f>FP16-(FP16-FP14)*(FO16-FO15)/(FO16-FO14)</f>
        <v>593.33333333333326</v>
      </c>
      <c r="FQ15" s="46">
        <f>FQ16-(FQ16-FQ14)*(FO16-FO15)/(FO16-FO14)</f>
        <v>688.66666666666674</v>
      </c>
      <c r="FR15" s="46">
        <f>FR16-(FR16-FR14)*(FO16-FO15)/(FO16-FO14)</f>
        <v>811.66666666666674</v>
      </c>
      <c r="FS15" s="46">
        <f>FS16-(FS16-FS14)*(FO16-FO15)/(FO16-FO14)</f>
        <v>920</v>
      </c>
      <c r="FT15" s="46">
        <f>FT16-(FT16-FT14)*(FO16-FO15)/(FO16-FO14)</f>
        <v>530</v>
      </c>
      <c r="FU15" s="46">
        <f>FU16-(FU16-FU14)*(FO16-FO15)/(FO16-FO14)</f>
        <v>631</v>
      </c>
      <c r="FV15" s="46">
        <f>FV16-(FV16-FV14)*(FO16-FO15)/(FO16-FO14)</f>
        <v>736.66666666666674</v>
      </c>
      <c r="FW15" s="46">
        <f>FW16-(FW16-FW14)*(FO16-FO15)/(FO16-FO14)</f>
        <v>841.66666666666674</v>
      </c>
      <c r="FX15" s="46">
        <f>FX16-(FX16-FX14)*(FO16-FO15)/(FO16-FO14)</f>
        <v>470</v>
      </c>
      <c r="FY15" s="56">
        <f>FY16-(FY16-FY14)*(FO16-FO15)/(FO16-FO14)</f>
        <v>17.666666666666664</v>
      </c>
      <c r="FZ15" s="56">
        <f>FZ16-(FZ16-FZ14)*(FO16-FO15)/(FO16-FO14)</f>
        <v>26</v>
      </c>
      <c r="GA15" s="56">
        <f>GA16-(GA16-GA14)*(FO16-FO15)/(FO16-FO14)</f>
        <v>55</v>
      </c>
      <c r="GB15" s="56">
        <f>GB16-(GB16-GB14)*(FO16-FO15)/(FO16-FO14)</f>
        <v>83</v>
      </c>
      <c r="GC15" s="56">
        <f>GC16-(GC16-GC14)*(FO16-FO15)/(FO16-FO14)</f>
        <v>189.33333333333331</v>
      </c>
      <c r="GD15" s="56">
        <f>GD16-(GD16-GD14)*(FO16-FO15)/(FO16-FO14)</f>
        <v>380</v>
      </c>
      <c r="GE15" s="56">
        <f>GE18-(GE18-GE10)*(FO18-FO15)/(FO18-FO10)</f>
        <v>119.375</v>
      </c>
      <c r="GI15" s="49">
        <v>500</v>
      </c>
      <c r="GJ15" s="58">
        <f>GJ16-(GJ16-GJ14)*(GI16-GI15)/(GI16-GI14)</f>
        <v>1160000</v>
      </c>
      <c r="GK15" s="47">
        <v>70</v>
      </c>
      <c r="GL15" s="58">
        <f>GL2+(GL24-GL2)*(GK15-GK2)/(GK24-GK2)</f>
        <v>188863.63636363635</v>
      </c>
      <c r="GP15" s="49" t="s">
        <v>419</v>
      </c>
      <c r="GQ15" s="49">
        <v>350</v>
      </c>
      <c r="GR15" s="58">
        <f>GR16-(GR16-GR13)*(GQ16-GQ15)/(GQ16-GQ13)</f>
        <v>400</v>
      </c>
      <c r="GS15" s="51">
        <v>480.59701492537317</v>
      </c>
      <c r="GT15" s="51">
        <v>591.04477611940297</v>
      </c>
      <c r="GU15" s="51">
        <v>691.04477611940308</v>
      </c>
      <c r="GV15" s="58">
        <f>GV16-(GV16-GV13)*(GQ16-GQ15)/(GQ16-GQ13)</f>
        <v>356.66666666666669</v>
      </c>
      <c r="GW15" s="51">
        <v>428.53233830845772</v>
      </c>
      <c r="GX15" s="51">
        <v>527.01492537313436</v>
      </c>
      <c r="GY15" s="51">
        <v>616.1815920398011</v>
      </c>
      <c r="GZ15" s="58">
        <f>GZ16-(GZ16-GZ13)*(GQ16-GQ15)/(GQ16-GQ13)</f>
        <v>386.66666666666669</v>
      </c>
      <c r="HA15" s="51">
        <v>464.57711442786075</v>
      </c>
      <c r="HB15" s="51">
        <v>571.34328358208961</v>
      </c>
      <c r="HC15" s="51">
        <v>668.00995024875635</v>
      </c>
      <c r="HD15" s="58">
        <f>HD16-(HD16-HD13)*(GQ16-GQ15)/(GQ16-GQ13)</f>
        <v>330</v>
      </c>
      <c r="HE15" s="51">
        <v>396.49253731343282</v>
      </c>
      <c r="HF15" s="51">
        <v>487.61194029850748</v>
      </c>
      <c r="HG15" s="51">
        <v>570.11194029850753</v>
      </c>
      <c r="HH15" s="58">
        <f>HH16-(HH16-HH13)*(GQ16-GQ15)/(GQ16-GQ13)</f>
        <v>520</v>
      </c>
      <c r="HI15" s="51">
        <v>624.77611940298505</v>
      </c>
      <c r="HJ15" s="51">
        <v>768.35820895522386</v>
      </c>
      <c r="HK15" s="51">
        <v>898.35820895522397</v>
      </c>
      <c r="HL15" s="36" t="s">
        <v>419</v>
      </c>
      <c r="HM15" s="56">
        <f t="shared" si="14"/>
        <v>14</v>
      </c>
      <c r="HN15" s="56">
        <f t="shared" si="14"/>
        <v>22.666666666666664</v>
      </c>
      <c r="HO15" s="56">
        <f t="shared" si="14"/>
        <v>48</v>
      </c>
      <c r="HP15" s="56">
        <f t="shared" si="14"/>
        <v>72.333333333333343</v>
      </c>
      <c r="HQ15" s="56">
        <f t="shared" si="14"/>
        <v>148.66666666666669</v>
      </c>
      <c r="HR15" s="56">
        <f t="shared" si="14"/>
        <v>298.66666666666663</v>
      </c>
      <c r="HS15" s="56">
        <f t="shared" si="14"/>
        <v>116.75</v>
      </c>
      <c r="IE15" s="400" t="s">
        <v>1056</v>
      </c>
      <c r="IF15" s="401" t="s">
        <v>1055</v>
      </c>
      <c r="IG15" s="402" t="s">
        <v>1068</v>
      </c>
      <c r="IH15" s="389"/>
      <c r="II15" s="394" t="s">
        <v>975</v>
      </c>
      <c r="IJ15" s="392" t="s">
        <v>976</v>
      </c>
      <c r="IK15" s="389"/>
      <c r="IL15" s="389"/>
      <c r="IM15" s="389"/>
      <c r="IN15" s="389"/>
    </row>
    <row r="16" spans="1:248" ht="15.75" thickBot="1" x14ac:dyDescent="0.3">
      <c r="A16" s="24" t="s">
        <v>458</v>
      </c>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CD16" s="64"/>
      <c r="CE16" s="64"/>
      <c r="CF16" s="54"/>
      <c r="CG16" s="54"/>
      <c r="CH16" s="54"/>
      <c r="CI16" s="54"/>
      <c r="CJ16" s="54"/>
      <c r="CK16" s="54"/>
      <c r="CL16" s="44" t="s">
        <v>450</v>
      </c>
      <c r="CM16" s="32">
        <v>3422.8</v>
      </c>
      <c r="CP16" s="55" t="s">
        <v>452</v>
      </c>
      <c r="CQ16" s="35">
        <f t="shared" si="15"/>
        <v>1082.4615384615386</v>
      </c>
      <c r="CR16" s="54"/>
      <c r="CS16" s="54"/>
      <c r="CT16" s="54"/>
      <c r="CU16" s="54"/>
      <c r="CW16" s="61" t="s">
        <v>327</v>
      </c>
      <c r="CX16" s="61"/>
      <c r="CZ16" s="34" t="s">
        <v>453</v>
      </c>
      <c r="DA16" s="34">
        <v>450</v>
      </c>
      <c r="DB16" s="35">
        <v>300</v>
      </c>
      <c r="DC16" s="35">
        <v>343.25581395348831</v>
      </c>
      <c r="DD16" s="35">
        <v>402.32558139534882</v>
      </c>
      <c r="DE16" s="35">
        <v>451.16279069767444</v>
      </c>
      <c r="DF16" s="32">
        <v>300</v>
      </c>
      <c r="DG16" s="35">
        <v>343.25581395348831</v>
      </c>
      <c r="DH16" s="35">
        <v>402.32558139534882</v>
      </c>
      <c r="DI16" s="35">
        <v>451.16279069767444</v>
      </c>
      <c r="DJ16" s="32">
        <v>300</v>
      </c>
      <c r="DK16" s="35">
        <v>343.25581395348831</v>
      </c>
      <c r="DL16" s="35">
        <v>402.32558139534882</v>
      </c>
      <c r="DM16" s="35">
        <v>451.16279069767444</v>
      </c>
      <c r="DN16" s="36" t="s">
        <v>454</v>
      </c>
      <c r="DO16" s="36">
        <f t="shared" si="8"/>
        <v>19</v>
      </c>
      <c r="DP16" s="36">
        <f t="shared" si="1"/>
        <v>27</v>
      </c>
      <c r="DQ16" s="36">
        <f t="shared" si="1"/>
        <v>57</v>
      </c>
      <c r="DR16" s="36">
        <f t="shared" si="1"/>
        <v>86</v>
      </c>
      <c r="DS16" s="36">
        <f t="shared" si="1"/>
        <v>203</v>
      </c>
      <c r="DT16" s="36">
        <f t="shared" si="1"/>
        <v>407</v>
      </c>
      <c r="DU16" s="56">
        <f t="shared" si="1"/>
        <v>120.25</v>
      </c>
      <c r="DX16" s="34" t="s">
        <v>455</v>
      </c>
      <c r="DY16" s="35">
        <v>1645</v>
      </c>
      <c r="DZ16" s="35">
        <v>3950</v>
      </c>
      <c r="EA16" s="34" t="s">
        <v>456</v>
      </c>
      <c r="EB16" s="32">
        <v>710</v>
      </c>
      <c r="EC16" s="37">
        <v>450</v>
      </c>
      <c r="ED16" s="34" t="s">
        <v>457</v>
      </c>
      <c r="EE16" s="37">
        <f>0.75*DY15</f>
        <v>1065</v>
      </c>
      <c r="EF16" s="32">
        <v>3400</v>
      </c>
      <c r="EL16" s="38">
        <v>75</v>
      </c>
      <c r="EM16" s="38">
        <v>75</v>
      </c>
      <c r="EN16" s="40">
        <v>75</v>
      </c>
      <c r="EO16" s="41">
        <f t="shared" si="9"/>
        <v>784750</v>
      </c>
      <c r="EP16" s="41">
        <f t="shared" si="9"/>
        <v>816687.5</v>
      </c>
      <c r="EQ16" s="41">
        <f t="shared" si="9"/>
        <v>848625</v>
      </c>
      <c r="ER16" s="41">
        <f t="shared" si="9"/>
        <v>880562.5</v>
      </c>
      <c r="ES16" s="60">
        <f>ES17-(ES17-ES15)*(EN17-EN16)/(EN17-EN15)</f>
        <v>912500</v>
      </c>
      <c r="ET16" s="41">
        <f t="shared" si="2"/>
        <v>944437.5</v>
      </c>
      <c r="EU16" s="41">
        <f t="shared" si="3"/>
        <v>976375</v>
      </c>
      <c r="EV16" s="41">
        <f t="shared" si="4"/>
        <v>1008312.5</v>
      </c>
      <c r="EW16" s="41">
        <f t="shared" si="5"/>
        <v>1040250</v>
      </c>
      <c r="EX16" s="42">
        <f t="shared" si="10"/>
        <v>1072187.5</v>
      </c>
      <c r="EY16" s="41">
        <f t="shared" si="11"/>
        <v>1104125</v>
      </c>
      <c r="EZ16" s="41">
        <f t="shared" si="11"/>
        <v>1136062.5</v>
      </c>
      <c r="FA16" s="41">
        <f t="shared" si="11"/>
        <v>1168000</v>
      </c>
      <c r="FB16" s="41">
        <f t="shared" si="11"/>
        <v>1199937.5</v>
      </c>
      <c r="FC16" s="43">
        <f t="shared" si="11"/>
        <v>1231875</v>
      </c>
      <c r="FN16" s="38" t="s">
        <v>454</v>
      </c>
      <c r="FO16" s="38">
        <v>450</v>
      </c>
      <c r="FP16" s="39">
        <v>645</v>
      </c>
      <c r="FQ16" s="39">
        <v>738</v>
      </c>
      <c r="FR16" s="39">
        <v>865</v>
      </c>
      <c r="FS16" s="39">
        <v>970</v>
      </c>
      <c r="FT16" s="39">
        <v>570</v>
      </c>
      <c r="FU16" s="39">
        <v>670</v>
      </c>
      <c r="FV16" s="39">
        <v>775</v>
      </c>
      <c r="FW16" s="39">
        <v>880</v>
      </c>
      <c r="FX16" s="39">
        <v>505</v>
      </c>
      <c r="FY16" s="36">
        <v>19</v>
      </c>
      <c r="FZ16" s="36">
        <v>27</v>
      </c>
      <c r="GA16" s="36">
        <v>57</v>
      </c>
      <c r="GB16" s="36">
        <v>86</v>
      </c>
      <c r="GC16" s="36">
        <v>203</v>
      </c>
      <c r="GD16" s="36">
        <v>407</v>
      </c>
      <c r="GE16" s="56">
        <f>GE18-(GE18-GE10)*(FO18-FO16)/(FO18-FO10)</f>
        <v>120.25</v>
      </c>
      <c r="GI16" s="49">
        <v>600</v>
      </c>
      <c r="GJ16" s="48">
        <v>1370000</v>
      </c>
      <c r="GK16" s="47">
        <v>75</v>
      </c>
      <c r="GL16" s="58">
        <f>GL2+(GL24-GL2)*(GK16-GK2)/(GK24-GK2)</f>
        <v>199545.45454545456</v>
      </c>
      <c r="GP16" s="49" t="s">
        <v>428</v>
      </c>
      <c r="GQ16" s="49">
        <v>375</v>
      </c>
      <c r="GR16" s="48">
        <v>430</v>
      </c>
      <c r="GS16" s="51">
        <v>517.75510204081638</v>
      </c>
      <c r="GT16" s="51">
        <v>618.67346938775506</v>
      </c>
      <c r="GU16" s="51">
        <v>719.59183673469386</v>
      </c>
      <c r="GV16" s="48">
        <v>390</v>
      </c>
      <c r="GW16" s="51">
        <v>469.59183673469386</v>
      </c>
      <c r="GX16" s="51">
        <v>561.12244897959181</v>
      </c>
      <c r="GY16" s="51">
        <v>652.65306122448987</v>
      </c>
      <c r="GZ16" s="48">
        <v>420</v>
      </c>
      <c r="HA16" s="51">
        <v>505.71428571428572</v>
      </c>
      <c r="HB16" s="51">
        <v>604.28571428571422</v>
      </c>
      <c r="HC16" s="51">
        <v>702.85714285714289</v>
      </c>
      <c r="HD16" s="48">
        <v>370</v>
      </c>
      <c r="HE16" s="51">
        <v>445.51020408163265</v>
      </c>
      <c r="HF16" s="51">
        <v>532.34693877551013</v>
      </c>
      <c r="HG16" s="51">
        <v>619.18367346938783</v>
      </c>
      <c r="HH16" s="48">
        <v>560</v>
      </c>
      <c r="HI16" s="51">
        <v>674.28571428571433</v>
      </c>
      <c r="HJ16" s="51">
        <v>805.71428571428567</v>
      </c>
      <c r="HK16" s="51">
        <v>937.14285714285722</v>
      </c>
      <c r="HL16" s="36" t="s">
        <v>428</v>
      </c>
      <c r="HM16" s="36">
        <f t="shared" si="14"/>
        <v>15</v>
      </c>
      <c r="HN16" s="36">
        <f t="shared" si="14"/>
        <v>24</v>
      </c>
      <c r="HO16" s="36">
        <f t="shared" si="14"/>
        <v>51</v>
      </c>
      <c r="HP16" s="36">
        <f t="shared" si="14"/>
        <v>77</v>
      </c>
      <c r="HQ16" s="36">
        <f t="shared" si="14"/>
        <v>162</v>
      </c>
      <c r="HR16" s="36">
        <f t="shared" si="14"/>
        <v>326</v>
      </c>
      <c r="HS16" s="56">
        <f t="shared" si="14"/>
        <v>117.625</v>
      </c>
      <c r="IE16" s="400" t="s">
        <v>1054</v>
      </c>
      <c r="IF16" s="401" t="s">
        <v>1053</v>
      </c>
      <c r="IG16" s="402" t="s">
        <v>1068</v>
      </c>
      <c r="IH16" s="389"/>
      <c r="II16" s="394" t="s">
        <v>977</v>
      </c>
      <c r="IJ16" s="392" t="s">
        <v>978</v>
      </c>
      <c r="IK16" s="389"/>
      <c r="IL16" s="389"/>
      <c r="IM16" s="389"/>
      <c r="IN16" s="389"/>
    </row>
    <row r="17" spans="1:248" ht="15.75" thickBot="1" x14ac:dyDescent="0.3">
      <c r="A17" s="24" t="s">
        <v>466</v>
      </c>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CD17" s="64"/>
      <c r="CE17" s="64"/>
      <c r="CF17" s="54"/>
      <c r="CG17" s="54"/>
      <c r="CH17" s="54"/>
      <c r="CI17" s="54"/>
      <c r="CJ17" s="54"/>
      <c r="CK17" s="54"/>
      <c r="CL17" s="44" t="s">
        <v>459</v>
      </c>
      <c r="CM17" s="32">
        <v>3422.8</v>
      </c>
      <c r="CP17" s="55" t="s">
        <v>461</v>
      </c>
      <c r="CQ17" s="32">
        <f>CM9-CM3</f>
        <v>1104.0000000000002</v>
      </c>
      <c r="CR17" s="54"/>
      <c r="CS17" s="54"/>
      <c r="CT17" s="54"/>
      <c r="CU17" s="54"/>
      <c r="CW17" s="61" t="s">
        <v>327</v>
      </c>
      <c r="CX17" s="61"/>
      <c r="CZ17" s="34" t="s">
        <v>462</v>
      </c>
      <c r="DA17" s="34">
        <v>475</v>
      </c>
      <c r="DB17" s="35">
        <f>0.95*MAX(DF17,DJ17)</f>
        <v>304</v>
      </c>
      <c r="DC17" s="35">
        <v>341.70035842293908</v>
      </c>
      <c r="DD17" s="35">
        <v>399.88530465949822</v>
      </c>
      <c r="DE17" s="35">
        <v>448.91756272401432</v>
      </c>
      <c r="DF17" s="35">
        <f t="shared" ref="DF17" si="28">DF16+(DF19-DF16)/3</f>
        <v>316.66666666666669</v>
      </c>
      <c r="DG17" s="35">
        <v>355.93787335722823</v>
      </c>
      <c r="DH17" s="35">
        <v>416.54719235364399</v>
      </c>
      <c r="DI17" s="35">
        <v>467.62246117084828</v>
      </c>
      <c r="DJ17" s="35">
        <f t="shared" ref="DJ17" si="29">DJ16+(DJ19-DJ16)/3</f>
        <v>320</v>
      </c>
      <c r="DK17" s="35">
        <v>359.68458781362011</v>
      </c>
      <c r="DL17" s="35">
        <v>420.9318996415771</v>
      </c>
      <c r="DM17" s="35">
        <v>472.54480286738351</v>
      </c>
      <c r="DN17" s="36" t="s">
        <v>463</v>
      </c>
      <c r="DO17" s="56">
        <f t="shared" si="8"/>
        <v>19.5</v>
      </c>
      <c r="DP17" s="56">
        <f t="shared" si="1"/>
        <v>28</v>
      </c>
      <c r="DQ17" s="56">
        <f t="shared" si="1"/>
        <v>60</v>
      </c>
      <c r="DR17" s="56">
        <f t="shared" si="1"/>
        <v>90.5</v>
      </c>
      <c r="DS17" s="56">
        <f t="shared" si="1"/>
        <v>217</v>
      </c>
      <c r="DT17" s="56">
        <f t="shared" si="1"/>
        <v>432</v>
      </c>
      <c r="DU17" s="56">
        <f t="shared" si="1"/>
        <v>121.125</v>
      </c>
      <c r="DX17" s="34" t="s">
        <v>464</v>
      </c>
      <c r="DY17" s="32">
        <v>1800</v>
      </c>
      <c r="DZ17" s="32">
        <v>4700</v>
      </c>
      <c r="EA17" s="34" t="s">
        <v>465</v>
      </c>
      <c r="EB17" s="32">
        <f t="shared" si="25"/>
        <v>627.32584462116438</v>
      </c>
      <c r="EC17" s="37">
        <v>500</v>
      </c>
      <c r="EL17" s="38">
        <v>80</v>
      </c>
      <c r="EN17" s="40">
        <v>80</v>
      </c>
      <c r="EO17" s="41">
        <f t="shared" si="9"/>
        <v>817000</v>
      </c>
      <c r="EP17" s="41">
        <f t="shared" si="9"/>
        <v>850250</v>
      </c>
      <c r="EQ17" s="41">
        <f t="shared" si="9"/>
        <v>883500</v>
      </c>
      <c r="ER17" s="41">
        <f t="shared" si="9"/>
        <v>916750</v>
      </c>
      <c r="ES17" s="65">
        <v>950000</v>
      </c>
      <c r="ET17" s="41">
        <f t="shared" si="2"/>
        <v>983250</v>
      </c>
      <c r="EU17" s="41">
        <f t="shared" si="3"/>
        <v>1016500</v>
      </c>
      <c r="EV17" s="41">
        <f t="shared" si="4"/>
        <v>1049750</v>
      </c>
      <c r="EW17" s="41">
        <f t="shared" si="5"/>
        <v>1083000</v>
      </c>
      <c r="EX17" s="42">
        <f t="shared" si="10"/>
        <v>1116250</v>
      </c>
      <c r="EY17" s="41">
        <f t="shared" si="11"/>
        <v>1149500</v>
      </c>
      <c r="EZ17" s="41">
        <f t="shared" si="11"/>
        <v>1182750</v>
      </c>
      <c r="FA17" s="41">
        <f t="shared" si="11"/>
        <v>1216000</v>
      </c>
      <c r="FB17" s="41">
        <f t="shared" si="11"/>
        <v>1249250</v>
      </c>
      <c r="FC17" s="43">
        <f t="shared" si="11"/>
        <v>1282500</v>
      </c>
      <c r="FN17" s="38" t="s">
        <v>463</v>
      </c>
      <c r="FO17" s="38">
        <v>475</v>
      </c>
      <c r="FP17" s="46">
        <f>FP18-(FP18-FP16)*(FO18-FO17)/(FO18-FO16)</f>
        <v>697.5</v>
      </c>
      <c r="FQ17" s="46">
        <f>FQ18-(FQ18-FQ16)*(FO18-FO17)/(FO18-FO16)</f>
        <v>784</v>
      </c>
      <c r="FR17" s="46">
        <f>FR18-(FR18-FR16)*(FO18-FO17)/(FO18-FO16)</f>
        <v>917.5</v>
      </c>
      <c r="FS17" s="46">
        <f>FS18-(FS18-FS16)*(FO18-FO17)/(FO18-FO16)</f>
        <v>1030</v>
      </c>
      <c r="FT17" s="46">
        <f>FT18-(FT18-FT16)*(FO18-FO17)/(FO18-FO16)</f>
        <v>617.5</v>
      </c>
      <c r="FU17" s="46">
        <f>FU18-(FU18-FU16)*(FO18-FO17)/(FO18-FO16)</f>
        <v>722.5</v>
      </c>
      <c r="FV17" s="46">
        <f>FV18-(FV18-FV16)*(FO18-FO17)/(FO18-FO16)</f>
        <v>830</v>
      </c>
      <c r="FW17" s="46">
        <f>FW18-(FW18-FW16)*(FO18-FO17)/(FO18-FO16)</f>
        <v>935</v>
      </c>
      <c r="FX17" s="46">
        <f>FX18-(FX18-FX16)*(FO18-FO17)/(FO18-FO16)</f>
        <v>542.5</v>
      </c>
      <c r="FY17" s="56">
        <f>FY18-(FY18-FY16)*(FO18-FO17)/(FO18-FO16)</f>
        <v>19.5</v>
      </c>
      <c r="FZ17" s="56">
        <f>FZ18-(FZ18-FZ16)*(FO18-FO17)/(FO18-FO16)</f>
        <v>28</v>
      </c>
      <c r="GA17" s="56">
        <f>GA18-(GA18-GA16)*(FO18-FO17)/(FO18-FO16)</f>
        <v>60</v>
      </c>
      <c r="GB17" s="56">
        <f>GB18-(GB18-GB16)*(FO18-FO17)/(FO18-FO16)</f>
        <v>90.5</v>
      </c>
      <c r="GC17" s="56">
        <f>GC18-(GC18-GC16)*(FO18-FO17)/(FO18-FO16)</f>
        <v>217</v>
      </c>
      <c r="GD17" s="56">
        <f>GD18-(GD18-GD16)*(FO18-FO17)/(FO18-FO16)</f>
        <v>432</v>
      </c>
      <c r="GE17" s="56">
        <f>GE18-(GE18-GE10)*(FO18-FO17)/(FO18-FO10)</f>
        <v>121.125</v>
      </c>
      <c r="GI17" s="47">
        <v>700</v>
      </c>
      <c r="GJ17" s="58">
        <f>GJ18-(GJ18-GJ16)*(GI18-GI17)/(GI18-GI16)</f>
        <v>1585000</v>
      </c>
      <c r="GK17" s="47">
        <v>80</v>
      </c>
      <c r="GL17" s="58">
        <f>GL2+(GL24-GL2)*(GK17-GK2)/(GK24-GK2)</f>
        <v>210227.27272727274</v>
      </c>
      <c r="GP17" s="49" t="s">
        <v>437</v>
      </c>
      <c r="GQ17" s="49">
        <v>400</v>
      </c>
      <c r="GR17" s="50">
        <f>GR16/($HM$16/$HM$17)</f>
        <v>468.22222222222223</v>
      </c>
      <c r="GS17" s="51">
        <v>552.64629059829065</v>
      </c>
      <c r="GT17" s="51">
        <v>655.51111111111118</v>
      </c>
      <c r="GU17" s="51">
        <v>752.03692307692313</v>
      </c>
      <c r="GV17" s="58">
        <f>GV18-(GV18-GV16)*(GQ19-GQ17)/(GQ19-GQ16)</f>
        <v>416.66666666666669</v>
      </c>
      <c r="GW17" s="51">
        <v>491.79487179487188</v>
      </c>
      <c r="GX17" s="51">
        <v>583.33333333333337</v>
      </c>
      <c r="GY17" s="51">
        <v>669.23076923076928</v>
      </c>
      <c r="GZ17" s="50">
        <f>GZ16/($HM$16/$HM$17)</f>
        <v>457.33333333333331</v>
      </c>
      <c r="HA17" s="51">
        <v>539.79405128205133</v>
      </c>
      <c r="HB17" s="51">
        <v>640.26666666666665</v>
      </c>
      <c r="HC17" s="51">
        <v>734.54769230769227</v>
      </c>
      <c r="HD17" s="50">
        <f>HD16/($HM$16/$HM$17)</f>
        <v>402.88888888888886</v>
      </c>
      <c r="HE17" s="51">
        <v>475.53285470085473</v>
      </c>
      <c r="HF17" s="51">
        <v>564.04444444444448</v>
      </c>
      <c r="HG17" s="51">
        <v>647.10153846153844</v>
      </c>
      <c r="HH17" s="58">
        <f>HH18-(HH18-HH16)*(GQ19-GQ17)/(GQ19-GQ16)</f>
        <v>580</v>
      </c>
      <c r="HI17" s="51">
        <v>684.57846153846162</v>
      </c>
      <c r="HJ17" s="51">
        <v>812.00000000000011</v>
      </c>
      <c r="HK17" s="51">
        <v>931.56923076923078</v>
      </c>
      <c r="HL17" s="36" t="s">
        <v>437</v>
      </c>
      <c r="HM17" s="56">
        <f t="shared" si="14"/>
        <v>16.333333333333332</v>
      </c>
      <c r="HN17" s="56">
        <f t="shared" si="14"/>
        <v>25</v>
      </c>
      <c r="HO17" s="56">
        <f t="shared" si="14"/>
        <v>53</v>
      </c>
      <c r="HP17" s="56">
        <f t="shared" si="14"/>
        <v>80</v>
      </c>
      <c r="HQ17" s="56">
        <f t="shared" si="14"/>
        <v>175.66666666666666</v>
      </c>
      <c r="HR17" s="56">
        <f t="shared" si="14"/>
        <v>353</v>
      </c>
      <c r="HS17" s="56">
        <f t="shared" si="14"/>
        <v>118.5</v>
      </c>
      <c r="IE17" s="400" t="s">
        <v>966</v>
      </c>
      <c r="IF17" s="401" t="s">
        <v>965</v>
      </c>
      <c r="IG17" s="402" t="s">
        <v>1068</v>
      </c>
      <c r="IH17" s="389"/>
      <c r="II17" s="394" t="s">
        <v>979</v>
      </c>
      <c r="IJ17" s="392" t="s">
        <v>980</v>
      </c>
      <c r="IK17" s="389"/>
      <c r="IL17" s="389"/>
      <c r="IM17" s="389"/>
      <c r="IN17" s="389"/>
    </row>
    <row r="18" spans="1:248" ht="15.75" thickBot="1" x14ac:dyDescent="0.3">
      <c r="A18" s="24" t="s">
        <v>474</v>
      </c>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CD18" s="64"/>
      <c r="CE18" s="64"/>
      <c r="CF18" s="54"/>
      <c r="CG18" s="54"/>
      <c r="CH18" s="54"/>
      <c r="CI18" s="54"/>
      <c r="CJ18" s="54"/>
      <c r="CK18" s="54"/>
      <c r="CL18" s="44" t="s">
        <v>467</v>
      </c>
      <c r="CM18" s="32">
        <v>3422.8</v>
      </c>
      <c r="CP18" s="55" t="s">
        <v>469</v>
      </c>
      <c r="CQ18" s="35">
        <f>CQ17+($CQ$20-$CQ$17)/3</f>
        <v>1152.666666666667</v>
      </c>
      <c r="CR18" s="54"/>
      <c r="CS18" s="54"/>
      <c r="CT18" s="54"/>
      <c r="CU18" s="54"/>
      <c r="CW18" s="61" t="s">
        <v>327</v>
      </c>
      <c r="CX18" s="61"/>
      <c r="CZ18" s="34" t="s">
        <v>470</v>
      </c>
      <c r="DA18" s="34">
        <v>500</v>
      </c>
      <c r="DB18" s="35">
        <f t="shared" ref="DB18:DB22" si="30">0.95*MAX(DF18,DJ18)</f>
        <v>323</v>
      </c>
      <c r="DC18" s="35">
        <v>357.45333333333332</v>
      </c>
      <c r="DD18" s="35">
        <v>417.74666666666661</v>
      </c>
      <c r="DE18" s="35">
        <v>469.42666666666668</v>
      </c>
      <c r="DF18" s="35">
        <f t="shared" ref="DF18" si="31">DF17+(DF19-DF16)/3</f>
        <v>333.33333333333337</v>
      </c>
      <c r="DG18" s="35">
        <v>368.88888888888891</v>
      </c>
      <c r="DH18" s="35">
        <v>431.11111111111114</v>
      </c>
      <c r="DI18" s="35">
        <v>484.44444444444451</v>
      </c>
      <c r="DJ18" s="35">
        <f t="shared" ref="DJ18" si="32">DJ17+(DJ19-DJ16)/3</f>
        <v>340</v>
      </c>
      <c r="DK18" s="35">
        <v>376.26666666666665</v>
      </c>
      <c r="DL18" s="35">
        <v>439.73333333333329</v>
      </c>
      <c r="DM18" s="35">
        <v>494.13333333333333</v>
      </c>
      <c r="DN18" s="36" t="s">
        <v>471</v>
      </c>
      <c r="DO18" s="36">
        <f t="shared" si="8"/>
        <v>20</v>
      </c>
      <c r="DP18" s="36">
        <f t="shared" si="8"/>
        <v>29</v>
      </c>
      <c r="DQ18" s="36">
        <f t="shared" si="8"/>
        <v>63</v>
      </c>
      <c r="DR18" s="36">
        <f t="shared" si="8"/>
        <v>95</v>
      </c>
      <c r="DS18" s="36">
        <f t="shared" si="8"/>
        <v>231</v>
      </c>
      <c r="DT18" s="36">
        <f t="shared" si="8"/>
        <v>457</v>
      </c>
      <c r="DU18" s="36">
        <f t="shared" si="8"/>
        <v>122</v>
      </c>
      <c r="DX18" s="34" t="s">
        <v>472</v>
      </c>
      <c r="DY18" s="35">
        <v>1990</v>
      </c>
      <c r="DZ18" s="35">
        <v>4850</v>
      </c>
      <c r="EA18" s="34" t="s">
        <v>473</v>
      </c>
      <c r="EB18" s="32">
        <v>777</v>
      </c>
      <c r="EC18" s="37">
        <v>500</v>
      </c>
      <c r="EL18" s="38">
        <v>85</v>
      </c>
      <c r="EN18" s="40">
        <v>85</v>
      </c>
      <c r="EO18" s="41">
        <f t="shared" si="9"/>
        <v>842800</v>
      </c>
      <c r="EP18" s="41">
        <f t="shared" si="9"/>
        <v>877100</v>
      </c>
      <c r="EQ18" s="41">
        <f t="shared" si="9"/>
        <v>911400</v>
      </c>
      <c r="ER18" s="41">
        <f t="shared" si="9"/>
        <v>945700</v>
      </c>
      <c r="ES18" s="60">
        <f>ES21-(ES21-ES17)*(EN21-EN18)/(EN21-EN17)</f>
        <v>980000</v>
      </c>
      <c r="ET18" s="41">
        <f t="shared" si="2"/>
        <v>1014300</v>
      </c>
      <c r="EU18" s="41">
        <f t="shared" si="3"/>
        <v>1048600</v>
      </c>
      <c r="EV18" s="41">
        <f t="shared" si="4"/>
        <v>1082900</v>
      </c>
      <c r="EW18" s="41">
        <f t="shared" si="5"/>
        <v>1117200</v>
      </c>
      <c r="EX18" s="42">
        <f t="shared" si="10"/>
        <v>1151500</v>
      </c>
      <c r="EY18" s="41">
        <f t="shared" si="11"/>
        <v>1185800</v>
      </c>
      <c r="EZ18" s="41">
        <f t="shared" si="11"/>
        <v>1220100</v>
      </c>
      <c r="FA18" s="41">
        <f t="shared" si="11"/>
        <v>1254400</v>
      </c>
      <c r="FB18" s="41">
        <f t="shared" si="11"/>
        <v>1288700</v>
      </c>
      <c r="FC18" s="43">
        <f t="shared" si="11"/>
        <v>1323000</v>
      </c>
      <c r="FN18" s="38" t="s">
        <v>471</v>
      </c>
      <c r="FO18" s="38">
        <v>500</v>
      </c>
      <c r="FP18" s="39">
        <v>750</v>
      </c>
      <c r="FQ18" s="39">
        <v>830</v>
      </c>
      <c r="FR18" s="39">
        <v>970</v>
      </c>
      <c r="FS18" s="39">
        <v>1090</v>
      </c>
      <c r="FT18" s="39">
        <v>665</v>
      </c>
      <c r="FU18" s="39">
        <v>775</v>
      </c>
      <c r="FV18" s="39">
        <v>885</v>
      </c>
      <c r="FW18" s="39">
        <v>990</v>
      </c>
      <c r="FX18" s="39">
        <v>580</v>
      </c>
      <c r="FY18" s="36">
        <v>20</v>
      </c>
      <c r="FZ18" s="36">
        <v>29</v>
      </c>
      <c r="GA18" s="36">
        <v>63</v>
      </c>
      <c r="GB18" s="36">
        <v>95</v>
      </c>
      <c r="GC18" s="36">
        <v>231</v>
      </c>
      <c r="GD18" s="36">
        <v>457</v>
      </c>
      <c r="GE18" s="36">
        <v>122</v>
      </c>
      <c r="GI18" s="49">
        <v>800</v>
      </c>
      <c r="GJ18" s="48">
        <v>1800000</v>
      </c>
      <c r="GK18" s="47">
        <v>85</v>
      </c>
      <c r="GL18" s="58">
        <f>GL2+(GL24-GL2)*(GK18-GK2)/(GK24-GK2)</f>
        <v>220909.09090909091</v>
      </c>
      <c r="GP18" s="49" t="s">
        <v>445</v>
      </c>
      <c r="GQ18" s="49">
        <v>425</v>
      </c>
      <c r="GR18" s="50">
        <f>GR17/($HM$17/$HM$18)</f>
        <v>506.44444444444446</v>
      </c>
      <c r="GS18" s="51">
        <v>587.81697877652948</v>
      </c>
      <c r="GT18" s="51">
        <v>692.80461922596771</v>
      </c>
      <c r="GU18" s="51">
        <v>785.27340823970053</v>
      </c>
      <c r="GV18" s="58">
        <f>GV19-(GV19-GV16)*(GQ19-GQ18)/(GQ19-GQ16)</f>
        <v>470</v>
      </c>
      <c r="GW18" s="51">
        <v>545.51685393258435</v>
      </c>
      <c r="GX18" s="51">
        <v>642.94943820224739</v>
      </c>
      <c r="GY18" s="51">
        <v>728.76404494382029</v>
      </c>
      <c r="GZ18" s="50">
        <f>GZ17/($HM$17/$HM$18)</f>
        <v>494.66666666666663</v>
      </c>
      <c r="HA18" s="51">
        <v>574.14681647940085</v>
      </c>
      <c r="HB18" s="51">
        <v>676.69288389513122</v>
      </c>
      <c r="HC18" s="51">
        <v>767.01123595505624</v>
      </c>
      <c r="HD18" s="50">
        <f>HD17/($HM$17/$HM$18)</f>
        <v>435.77777777777771</v>
      </c>
      <c r="HE18" s="51">
        <v>505.79600499375783</v>
      </c>
      <c r="HF18" s="51">
        <v>596.13420724094885</v>
      </c>
      <c r="HG18" s="51">
        <v>675.70037453183522</v>
      </c>
      <c r="HH18" s="58">
        <f>HH19-(HH19-HH16)*(GQ19-GQ18)/(GQ19-GQ16)</f>
        <v>620</v>
      </c>
      <c r="HI18" s="51">
        <v>719.61797752809002</v>
      </c>
      <c r="HJ18" s="51">
        <v>848.14606741573061</v>
      </c>
      <c r="HK18" s="51">
        <v>961.34831460674172</v>
      </c>
      <c r="HL18" s="36" t="s">
        <v>445</v>
      </c>
      <c r="HM18" s="56">
        <f t="shared" si="14"/>
        <v>17.666666666666664</v>
      </c>
      <c r="HN18" s="56">
        <f t="shared" si="14"/>
        <v>26</v>
      </c>
      <c r="HO18" s="56">
        <f t="shared" si="14"/>
        <v>55</v>
      </c>
      <c r="HP18" s="56">
        <f t="shared" si="14"/>
        <v>83</v>
      </c>
      <c r="HQ18" s="56">
        <f t="shared" si="14"/>
        <v>189.33333333333331</v>
      </c>
      <c r="HR18" s="56">
        <f t="shared" si="14"/>
        <v>380</v>
      </c>
      <c r="HS18" s="56">
        <f t="shared" si="14"/>
        <v>119.375</v>
      </c>
      <c r="IE18" s="38"/>
      <c r="IF18" s="38"/>
      <c r="IG18" s="38"/>
      <c r="IH18" s="389"/>
      <c r="II18" s="394" t="s">
        <v>981</v>
      </c>
      <c r="IJ18" s="392" t="s">
        <v>982</v>
      </c>
      <c r="IK18" s="389"/>
      <c r="IL18" s="389"/>
      <c r="IM18" s="389"/>
      <c r="IN18" s="389"/>
    </row>
    <row r="19" spans="1:248" ht="15.75" thickBot="1" x14ac:dyDescent="0.3">
      <c r="A19" s="24" t="s">
        <v>481</v>
      </c>
      <c r="B19" s="59"/>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CD19" s="64"/>
      <c r="CE19" s="64"/>
      <c r="CF19" s="54"/>
      <c r="CG19" s="54"/>
      <c r="CH19" s="54"/>
      <c r="CI19" s="54"/>
      <c r="CJ19" s="54"/>
      <c r="CK19" s="54"/>
      <c r="CL19" s="44" t="s">
        <v>475</v>
      </c>
      <c r="CM19" s="32">
        <v>3445.8</v>
      </c>
      <c r="CP19" s="55" t="s">
        <v>476</v>
      </c>
      <c r="CQ19" s="35">
        <f>CQ18+($CQ$20-$CQ$17)/3</f>
        <v>1201.3333333333337</v>
      </c>
      <c r="CR19" s="54"/>
      <c r="CS19" s="54"/>
      <c r="CT19" s="54"/>
      <c r="CU19" s="54"/>
      <c r="CW19" s="61" t="s">
        <v>327</v>
      </c>
      <c r="CX19" s="61"/>
      <c r="CZ19" s="34" t="s">
        <v>477</v>
      </c>
      <c r="DA19" s="34">
        <v>525</v>
      </c>
      <c r="DB19" s="35">
        <f t="shared" si="30"/>
        <v>342</v>
      </c>
      <c r="DC19" s="35">
        <v>377.37931034482756</v>
      </c>
      <c r="DD19" s="35">
        <v>438.48902821316614</v>
      </c>
      <c r="DE19" s="35">
        <v>488.87774294670845</v>
      </c>
      <c r="DF19" s="32">
        <v>350</v>
      </c>
      <c r="DG19" s="35">
        <v>386.20689655172413</v>
      </c>
      <c r="DH19" s="35">
        <v>448.74608150470215</v>
      </c>
      <c r="DI19" s="35">
        <v>500.31347962382443</v>
      </c>
      <c r="DJ19" s="32">
        <v>360</v>
      </c>
      <c r="DK19" s="35">
        <v>397.24137931034483</v>
      </c>
      <c r="DL19" s="35">
        <v>461.56739811912223</v>
      </c>
      <c r="DM19" s="35">
        <v>514.60815047021936</v>
      </c>
      <c r="DN19" s="36" t="s">
        <v>478</v>
      </c>
      <c r="DO19" s="56">
        <f t="shared" si="8"/>
        <v>21.25</v>
      </c>
      <c r="DP19" s="56">
        <f t="shared" si="8"/>
        <v>30.25</v>
      </c>
      <c r="DQ19" s="56">
        <f t="shared" si="8"/>
        <v>63.75</v>
      </c>
      <c r="DR19" s="56">
        <f t="shared" si="8"/>
        <v>96.75</v>
      </c>
      <c r="DS19" s="56">
        <f t="shared" si="8"/>
        <v>241</v>
      </c>
      <c r="DT19" s="56">
        <f t="shared" si="8"/>
        <v>476.5</v>
      </c>
      <c r="DU19" s="56">
        <f t="shared" si="8"/>
        <v>125.5</v>
      </c>
      <c r="DX19" s="34" t="s">
        <v>479</v>
      </c>
      <c r="DY19" s="35">
        <v>2420</v>
      </c>
      <c r="DZ19" s="35">
        <f>DZ18+250</f>
        <v>5100</v>
      </c>
      <c r="EA19" s="34" t="s">
        <v>480</v>
      </c>
      <c r="EB19" s="32">
        <f>( 1221.6*(  MID(EA19,6,4) * RIGHT(EA19,4) /1000000   )^-0.491)  *(  MID(EA19,6,4) * RIGHT(EA19,4) /1000000   )</f>
        <v>892.72448776851013</v>
      </c>
      <c r="EC19" s="37">
        <v>500</v>
      </c>
      <c r="EL19" s="38">
        <v>90</v>
      </c>
      <c r="EN19" s="40">
        <v>90</v>
      </c>
      <c r="EO19" s="41">
        <f t="shared" si="9"/>
        <v>868600</v>
      </c>
      <c r="EP19" s="41">
        <f t="shared" si="9"/>
        <v>903950</v>
      </c>
      <c r="EQ19" s="41">
        <f t="shared" si="9"/>
        <v>939300</v>
      </c>
      <c r="ER19" s="41">
        <f t="shared" si="9"/>
        <v>974650</v>
      </c>
      <c r="ES19" s="60">
        <f>ES21-(ES21-ES18)*(EN21-EN19)/(EN21-EN18)</f>
        <v>1010000</v>
      </c>
      <c r="ET19" s="41">
        <f t="shared" si="2"/>
        <v>1045350</v>
      </c>
      <c r="EU19" s="41">
        <f t="shared" si="3"/>
        <v>1080700</v>
      </c>
      <c r="EV19" s="41">
        <f t="shared" si="4"/>
        <v>1116050</v>
      </c>
      <c r="EW19" s="41">
        <f t="shared" si="5"/>
        <v>1151400</v>
      </c>
      <c r="EX19" s="42">
        <f t="shared" si="10"/>
        <v>1186750</v>
      </c>
      <c r="EY19" s="41">
        <f t="shared" si="11"/>
        <v>1222100</v>
      </c>
      <c r="EZ19" s="41">
        <f t="shared" si="11"/>
        <v>1257450</v>
      </c>
      <c r="FA19" s="41">
        <f t="shared" si="11"/>
        <v>1292800</v>
      </c>
      <c r="FB19" s="41">
        <f t="shared" si="11"/>
        <v>1328150</v>
      </c>
      <c r="FC19" s="43">
        <f t="shared" si="11"/>
        <v>1363500</v>
      </c>
      <c r="FN19" s="38" t="s">
        <v>478</v>
      </c>
      <c r="FO19" s="38">
        <v>525</v>
      </c>
      <c r="FP19" s="46">
        <f>FP22-(FP22-FP18)*(FO22-FO19)/(FO22-FO18)</f>
        <v>797.5</v>
      </c>
      <c r="FQ19" s="46">
        <f>FQ22-(FQ22-FQ18)*(FO22-FO19)/(FO22-FO18)</f>
        <v>880</v>
      </c>
      <c r="FR19" s="46">
        <f>FR22-(FR22-FR18)*(FO22-FO19)/(FO22-FO18)</f>
        <v>1022.5</v>
      </c>
      <c r="FS19" s="46">
        <f>FS22-(FS22-FS18)*(FO22-FO19)/(FO22-FO18)</f>
        <v>1140</v>
      </c>
      <c r="FT19" s="46">
        <f>FT22-(FT22-FT18)*(FO22-FO19)/(FO22-FO18)</f>
        <v>710</v>
      </c>
      <c r="FU19" s="46">
        <f>FU22-(FU22-FU18)*(FO22-FO19)/(FO22-FO18)</f>
        <v>831.25</v>
      </c>
      <c r="FV19" s="46">
        <f>FV22-(FV22-FV18)*(FO22-FO19)/(FO22-FO18)</f>
        <v>941.25</v>
      </c>
      <c r="FW19" s="46">
        <f>FW22-(FW22-FW18)*(FO22-FO19)/(FO22-FO18)</f>
        <v>1047.5</v>
      </c>
      <c r="FX19" s="46">
        <f>FX22-(FX22-FX18)*(FO22-FO19)/(FO22-FO18)</f>
        <v>620</v>
      </c>
      <c r="FY19" s="56">
        <f>FY22-(FY22-FY18)*(FO22-FO19)/(FO22-FO18)</f>
        <v>21.25</v>
      </c>
      <c r="FZ19" s="56">
        <f>FZ22-(FZ22-FZ18)*(FO22-FO19)/(FO22-FO18)</f>
        <v>30.25</v>
      </c>
      <c r="GA19" s="56">
        <f>GA22-(GA22-GA18)*(FO22-FO19)/(FO22-FO18)</f>
        <v>63.75</v>
      </c>
      <c r="GB19" s="56">
        <f>GB22-(GB22-GB18)*(FO22-FO19)/(FO22-FO18)</f>
        <v>96.75</v>
      </c>
      <c r="GC19" s="56">
        <f>GC22-(GC22-GC18)*(FO22-FO19)/(FO22-FO18)</f>
        <v>241</v>
      </c>
      <c r="GD19" s="56">
        <f>GD22-(GD22-GD18)*(FO22-FO19)/(FO22-FO18)</f>
        <v>476.5</v>
      </c>
      <c r="GE19" s="56">
        <f>GE22-(GE22-GE18)*(FO22-FO19)/(FO22-FO18)</f>
        <v>125.5</v>
      </c>
      <c r="GI19" s="49">
        <v>900</v>
      </c>
      <c r="GJ19" s="58">
        <f>GJ20-(GJ20-GJ18)*(GI20-GI19)/(GI20-GI18)</f>
        <v>2000000</v>
      </c>
      <c r="GK19" s="47">
        <v>90</v>
      </c>
      <c r="GL19" s="58">
        <f>GL2+(GL24-GL2)*(GK19-GK2)/(GK24-GK2)</f>
        <v>231590.90909090909</v>
      </c>
      <c r="GP19" s="49" t="s">
        <v>454</v>
      </c>
      <c r="GQ19" s="49">
        <v>450</v>
      </c>
      <c r="GR19" s="50">
        <f>GR18/($HM$18/$HM$19)</f>
        <v>544.66666666666674</v>
      </c>
      <c r="GS19" s="51">
        <v>623.20000000000005</v>
      </c>
      <c r="GT19" s="51">
        <v>730.44444444444446</v>
      </c>
      <c r="GU19" s="51">
        <v>819.1111111111112</v>
      </c>
      <c r="GV19" s="48">
        <v>510</v>
      </c>
      <c r="GW19" s="51">
        <v>583.53488372093022</v>
      </c>
      <c r="GX19" s="51">
        <v>683.95348837209303</v>
      </c>
      <c r="GY19" s="51">
        <v>766.97674418604652</v>
      </c>
      <c r="GZ19" s="50">
        <f>GZ18/($HM$18/$HM$19)</f>
        <v>532</v>
      </c>
      <c r="HA19" s="51">
        <v>608.70697674418602</v>
      </c>
      <c r="HB19" s="51">
        <v>713.45736434108528</v>
      </c>
      <c r="HC19" s="51">
        <v>800.06201550387595</v>
      </c>
      <c r="HD19" s="50">
        <f>HD18/($HM$18/$HM$19)</f>
        <v>468.66666666666663</v>
      </c>
      <c r="HE19" s="51">
        <v>536.24186046511613</v>
      </c>
      <c r="HF19" s="51">
        <v>628.52196382428929</v>
      </c>
      <c r="HG19" s="51">
        <v>704.81653746770019</v>
      </c>
      <c r="HH19" s="48">
        <v>650</v>
      </c>
      <c r="HI19" s="51">
        <v>743.72093023255809</v>
      </c>
      <c r="HJ19" s="51">
        <v>871.7054263565891</v>
      </c>
      <c r="HK19" s="51">
        <v>977.51937984496124</v>
      </c>
      <c r="HL19" s="36" t="s">
        <v>454</v>
      </c>
      <c r="HM19" s="36">
        <f t="shared" si="14"/>
        <v>19</v>
      </c>
      <c r="HN19" s="36">
        <f t="shared" si="14"/>
        <v>27</v>
      </c>
      <c r="HO19" s="36">
        <f t="shared" si="14"/>
        <v>57</v>
      </c>
      <c r="HP19" s="36">
        <f t="shared" si="14"/>
        <v>86</v>
      </c>
      <c r="HQ19" s="36">
        <f t="shared" si="14"/>
        <v>203</v>
      </c>
      <c r="HR19" s="36">
        <f t="shared" si="14"/>
        <v>407</v>
      </c>
      <c r="HS19" s="56">
        <f t="shared" si="14"/>
        <v>120.25</v>
      </c>
      <c r="IE19" s="400" t="str">
        <f>IG19&amp;" -OTHER"</f>
        <v>ADVISORY -OTHER</v>
      </c>
      <c r="IF19" s="401" t="s">
        <v>1071</v>
      </c>
      <c r="IG19" s="402" t="s">
        <v>1068</v>
      </c>
      <c r="IH19" s="389"/>
      <c r="II19" s="394" t="s">
        <v>983</v>
      </c>
      <c r="IJ19" s="392" t="s">
        <v>984</v>
      </c>
      <c r="IK19" s="389"/>
      <c r="IL19" s="389"/>
      <c r="IM19" s="389"/>
      <c r="IN19" s="389"/>
    </row>
    <row r="20" spans="1:248" ht="15.75" thickBot="1" x14ac:dyDescent="0.3">
      <c r="A20" s="24" t="s">
        <v>488</v>
      </c>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CD20" s="64"/>
      <c r="CE20" s="64"/>
      <c r="CF20" s="54"/>
      <c r="CG20" s="54"/>
      <c r="CH20" s="54"/>
      <c r="CI20" s="54"/>
      <c r="CJ20" s="54"/>
      <c r="CK20" s="54"/>
      <c r="CL20" s="44" t="s">
        <v>482</v>
      </c>
      <c r="CM20" s="32">
        <v>3696.8</v>
      </c>
      <c r="CP20" s="55" t="s">
        <v>483</v>
      </c>
      <c r="CQ20" s="32">
        <f>CM10-CM3</f>
        <v>1250.0000000000002</v>
      </c>
      <c r="CR20" s="54"/>
      <c r="CS20" s="54"/>
      <c r="CT20" s="54"/>
      <c r="CU20" s="54"/>
      <c r="CW20" s="61" t="s">
        <v>327</v>
      </c>
      <c r="CX20" s="61"/>
      <c r="CZ20" s="34" t="s">
        <v>484</v>
      </c>
      <c r="DA20" s="34">
        <v>550</v>
      </c>
      <c r="DB20" s="35">
        <f t="shared" si="30"/>
        <v>354.66666666666663</v>
      </c>
      <c r="DC20" s="35">
        <v>390.34319526627218</v>
      </c>
      <c r="DD20" s="35">
        <v>451.20315581854038</v>
      </c>
      <c r="DE20" s="35">
        <v>499.47140039447731</v>
      </c>
      <c r="DF20" s="35">
        <f t="shared" ref="DF20" si="33">DF19+(DF22-DF19)/3</f>
        <v>366.66666666666669</v>
      </c>
      <c r="DG20" s="35">
        <v>403.5502958579882</v>
      </c>
      <c r="DH20" s="35">
        <v>466.46942800788958</v>
      </c>
      <c r="DI20" s="35">
        <v>516.37080867850102</v>
      </c>
      <c r="DJ20" s="35">
        <f t="shared" ref="DJ20" si="34">DJ19+(DJ22-DJ19)/3</f>
        <v>373.33333333333331</v>
      </c>
      <c r="DK20" s="35">
        <v>410.88757396449705</v>
      </c>
      <c r="DL20" s="35">
        <v>474.95069033530569</v>
      </c>
      <c r="DM20" s="35">
        <v>525.75936883629197</v>
      </c>
      <c r="DN20" s="36" t="s">
        <v>485</v>
      </c>
      <c r="DO20" s="56">
        <f t="shared" si="8"/>
        <v>22.5</v>
      </c>
      <c r="DP20" s="56">
        <f t="shared" si="8"/>
        <v>31.5</v>
      </c>
      <c r="DQ20" s="56">
        <f t="shared" si="8"/>
        <v>64.5</v>
      </c>
      <c r="DR20" s="56">
        <f t="shared" si="8"/>
        <v>98.5</v>
      </c>
      <c r="DS20" s="56">
        <f t="shared" si="8"/>
        <v>251</v>
      </c>
      <c r="DT20" s="56">
        <f t="shared" si="8"/>
        <v>496</v>
      </c>
      <c r="DU20" s="56">
        <f t="shared" si="8"/>
        <v>129</v>
      </c>
      <c r="DX20" s="34" t="s">
        <v>486</v>
      </c>
      <c r="DY20" s="32">
        <v>2850</v>
      </c>
      <c r="DZ20" s="35">
        <f t="shared" ref="DZ20:DZ31" si="35">DZ19+250</f>
        <v>5350</v>
      </c>
      <c r="EA20" s="34" t="s">
        <v>487</v>
      </c>
      <c r="EB20" s="32">
        <f>( 1221.6*(  MID(EA20,6,4) * RIGHT(EA20,4) /1000000   )^-0.491)  *(  MID(EA20,6,4) * RIGHT(EA20,4) /1000000   )</f>
        <v>1000.1028028583473</v>
      </c>
      <c r="EC20" s="37">
        <v>500</v>
      </c>
      <c r="EL20" s="38">
        <v>95</v>
      </c>
      <c r="EN20" s="40">
        <v>95</v>
      </c>
      <c r="EO20" s="41">
        <f>EP20+(EP20-EQ20)</f>
        <v>894400</v>
      </c>
      <c r="EP20" s="41">
        <f t="shared" ref="EP20:ER41" si="36">EQ20+(EQ20-ER20)</f>
        <v>930800</v>
      </c>
      <c r="EQ20" s="41">
        <f t="shared" si="36"/>
        <v>967200</v>
      </c>
      <c r="ER20" s="41">
        <f t="shared" si="36"/>
        <v>1003600</v>
      </c>
      <c r="ES20" s="60">
        <f>ES21-(ES21-ES19)*(EN21-EN20)/(EN21-EN19)</f>
        <v>1040000</v>
      </c>
      <c r="ET20" s="41">
        <f t="shared" si="2"/>
        <v>1076400</v>
      </c>
      <c r="EU20" s="41">
        <f t="shared" si="3"/>
        <v>1112800</v>
      </c>
      <c r="EV20" s="41">
        <f t="shared" si="4"/>
        <v>1149200</v>
      </c>
      <c r="EW20" s="41">
        <f t="shared" si="5"/>
        <v>1185600</v>
      </c>
      <c r="EX20" s="42">
        <f t="shared" si="10"/>
        <v>1222000</v>
      </c>
      <c r="EY20" s="41">
        <f t="shared" si="11"/>
        <v>1258400</v>
      </c>
      <c r="EZ20" s="41">
        <f t="shared" si="11"/>
        <v>1294800</v>
      </c>
      <c r="FA20" s="41">
        <f t="shared" si="11"/>
        <v>1331200</v>
      </c>
      <c r="FB20" s="41">
        <f t="shared" si="11"/>
        <v>1367600</v>
      </c>
      <c r="FC20" s="43">
        <f t="shared" si="11"/>
        <v>1404000</v>
      </c>
      <c r="FN20" s="38" t="s">
        <v>485</v>
      </c>
      <c r="FO20" s="38">
        <v>550</v>
      </c>
      <c r="FP20" s="46">
        <f>FP22-(FP22-FP19)*(FO22-FO20)/(FO22-FO19)</f>
        <v>845</v>
      </c>
      <c r="FQ20" s="46">
        <f>FQ22-(FQ22-FQ19)*(FO22-FO20)/(FO22-FO19)</f>
        <v>930</v>
      </c>
      <c r="FR20" s="46">
        <f>FR22-(FR22-FR19)*(FO22-FO20)/(FO22-FO19)</f>
        <v>1075</v>
      </c>
      <c r="FS20" s="46">
        <f>FS22-(FS22-FS19)*(FO22-FO20)/(FO22-FO19)</f>
        <v>1190</v>
      </c>
      <c r="FT20" s="46">
        <f>FT22-(FT22-FT19)*(FO22-FO20)/(FO22-FO19)</f>
        <v>755</v>
      </c>
      <c r="FU20" s="46">
        <f>FU22-(FU22-FU19)*(FO22-FO20)/(FO22-FO19)</f>
        <v>887.5</v>
      </c>
      <c r="FV20" s="46">
        <f>FV22-(FV22-FV19)*(FO22-FO20)/(FO22-FO19)</f>
        <v>997.5</v>
      </c>
      <c r="FW20" s="46">
        <f>FW22-(FW22-FW19)*(FO22-FO20)/(FO22-FO19)</f>
        <v>1105</v>
      </c>
      <c r="FX20" s="46">
        <f>FX22-(FX22-FX19)*(FO22-FO20)/(FO22-FO19)</f>
        <v>660</v>
      </c>
      <c r="FY20" s="56">
        <f>FY22-(FY22-FY19)*(FO22-FO20)/(FO22-FO19)</f>
        <v>22.5</v>
      </c>
      <c r="FZ20" s="56">
        <f>FZ22-(FZ22-FZ19)*(FO22-FO20)/(FO22-FO19)</f>
        <v>31.5</v>
      </c>
      <c r="GA20" s="56">
        <f>GA22-(GA22-GA19)*(FO22-FO20)/(FO22-FO19)</f>
        <v>64.5</v>
      </c>
      <c r="GB20" s="56">
        <f>GB22-(GB22-GB19)*(FO22-FO20)/(FO22-FO19)</f>
        <v>98.5</v>
      </c>
      <c r="GC20" s="56">
        <f>GC22-(GC22-GC19)*(FO22-FO20)/(FO22-FO19)</f>
        <v>251</v>
      </c>
      <c r="GD20" s="56">
        <f>GD22-(GD22-GD19)*(FO22-FO20)/(FO22-FO19)</f>
        <v>496</v>
      </c>
      <c r="GE20" s="56">
        <f>GE22-(GE22-GE19)*(FO22-FO20)/(FO22-FO19)</f>
        <v>129</v>
      </c>
      <c r="GI20" s="47">
        <v>1000</v>
      </c>
      <c r="GJ20" s="48">
        <v>2200000</v>
      </c>
      <c r="GK20" s="47">
        <v>95</v>
      </c>
      <c r="GL20" s="58">
        <f>GL2+(GL24-GL2)*(GK20-GK2)/(GK24-GK2)</f>
        <v>242272.72727272726</v>
      </c>
      <c r="GP20" s="49" t="s">
        <v>463</v>
      </c>
      <c r="GQ20" s="49">
        <v>475</v>
      </c>
      <c r="GR20" s="50">
        <f>GR19/($HM$19/$HM$20)</f>
        <v>559.00000000000011</v>
      </c>
      <c r="GS20" s="51">
        <v>628.32401433691768</v>
      </c>
      <c r="GT20" s="51">
        <v>735.31541218638017</v>
      </c>
      <c r="GU20" s="51">
        <v>825.47670250896067</v>
      </c>
      <c r="GV20" s="58">
        <f>GV21-(GV21-GV19)*(GQ21-GQ20)/(GQ21-GQ19)</f>
        <v>550</v>
      </c>
      <c r="GW20" s="51">
        <v>618.2078853046595</v>
      </c>
      <c r="GX20" s="51">
        <v>723.47670250896067</v>
      </c>
      <c r="GY20" s="51">
        <v>812.18637992831543</v>
      </c>
      <c r="GZ20" s="50">
        <f>GZ19/($HM$19/$HM$20)</f>
        <v>546</v>
      </c>
      <c r="HA20" s="51">
        <v>613.71182795698928</v>
      </c>
      <c r="HB20" s="51">
        <v>718.21505376344089</v>
      </c>
      <c r="HC20" s="51">
        <v>806.27956989247309</v>
      </c>
      <c r="HD20" s="50">
        <f>HD19/($HM$19/$HM$20)</f>
        <v>480.99999999999994</v>
      </c>
      <c r="HE20" s="51">
        <v>540.65089605734761</v>
      </c>
      <c r="HF20" s="51">
        <v>632.71326164874552</v>
      </c>
      <c r="HG20" s="51">
        <v>710.29390681003576</v>
      </c>
      <c r="HH20" s="58">
        <f>HH21-(HH21-HH19)*(GQ21-GQ20)/(GQ21-GQ19)</f>
        <v>685</v>
      </c>
      <c r="HI20" s="51">
        <v>769.94982078853047</v>
      </c>
      <c r="HJ20" s="51">
        <v>901.05734767025092</v>
      </c>
      <c r="HK20" s="51">
        <v>1011.5412186379928</v>
      </c>
      <c r="HL20" s="36" t="s">
        <v>463</v>
      </c>
      <c r="HM20" s="56">
        <f t="shared" si="14"/>
        <v>19.5</v>
      </c>
      <c r="HN20" s="56">
        <f t="shared" si="14"/>
        <v>28</v>
      </c>
      <c r="HO20" s="56">
        <f t="shared" si="14"/>
        <v>60</v>
      </c>
      <c r="HP20" s="56">
        <f t="shared" si="14"/>
        <v>90.5</v>
      </c>
      <c r="HQ20" s="56">
        <f t="shared" si="14"/>
        <v>217</v>
      </c>
      <c r="HR20" s="56">
        <f t="shared" si="14"/>
        <v>432</v>
      </c>
      <c r="HS20" s="56">
        <f t="shared" si="14"/>
        <v>121.125</v>
      </c>
      <c r="IE20" s="398"/>
      <c r="IH20" s="389"/>
      <c r="II20" s="395" t="s">
        <v>985</v>
      </c>
      <c r="IJ20" s="392" t="s">
        <v>986</v>
      </c>
      <c r="IK20" s="389"/>
      <c r="IL20" s="389"/>
      <c r="IM20" s="389"/>
      <c r="IN20" s="389"/>
    </row>
    <row r="21" spans="1:248" ht="15.75" thickBot="1" x14ac:dyDescent="0.3">
      <c r="A21" s="24" t="s">
        <v>495</v>
      </c>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CD21" s="64"/>
      <c r="CE21" s="64"/>
      <c r="CF21" s="54"/>
      <c r="CG21" s="54"/>
      <c r="CH21" s="54"/>
      <c r="CI21" s="54"/>
      <c r="CJ21" s="54"/>
      <c r="CK21" s="54"/>
      <c r="CL21" s="44" t="s">
        <v>489</v>
      </c>
      <c r="CM21" s="32">
        <v>5206.8</v>
      </c>
      <c r="CP21" s="55" t="s">
        <v>490</v>
      </c>
      <c r="CQ21" s="35">
        <f>CQ20+($CQ$26-$CQ$20)/6</f>
        <v>1263.666666666667</v>
      </c>
      <c r="CR21" s="54"/>
      <c r="CS21" s="54"/>
      <c r="CT21" s="54"/>
      <c r="CU21" s="54"/>
      <c r="CW21" s="61" t="s">
        <v>327</v>
      </c>
      <c r="CX21" s="61"/>
      <c r="CZ21" s="34" t="s">
        <v>491</v>
      </c>
      <c r="DA21" s="34">
        <v>575</v>
      </c>
      <c r="DB21" s="35">
        <f t="shared" si="30"/>
        <v>367.33333333333326</v>
      </c>
      <c r="DC21" s="35">
        <v>403.3464052287581</v>
      </c>
      <c r="DD21" s="35">
        <v>464.05415499533137</v>
      </c>
      <c r="DE21" s="35">
        <v>510.35667600373472</v>
      </c>
      <c r="DF21" s="35">
        <f t="shared" ref="DF21" si="37">DF20+(DF22-DF19)/3</f>
        <v>383.33333333333337</v>
      </c>
      <c r="DG21" s="35">
        <v>420.91503267973866</v>
      </c>
      <c r="DH21" s="35">
        <v>484.2670401493931</v>
      </c>
      <c r="DI21" s="35">
        <v>532.58636788048557</v>
      </c>
      <c r="DJ21" s="35">
        <f t="shared" ref="DJ21" si="38">DJ20+(DJ22-DJ19)/3</f>
        <v>386.66666666666663</v>
      </c>
      <c r="DK21" s="35">
        <v>424.57516339869278</v>
      </c>
      <c r="DL21" s="35">
        <v>488.47805788982254</v>
      </c>
      <c r="DM21" s="35">
        <v>537.21755368814183</v>
      </c>
      <c r="DN21" s="36" t="s">
        <v>492</v>
      </c>
      <c r="DO21" s="56">
        <f t="shared" si="8"/>
        <v>23.75</v>
      </c>
      <c r="DP21" s="56">
        <f t="shared" si="8"/>
        <v>32.75</v>
      </c>
      <c r="DQ21" s="56">
        <f t="shared" si="8"/>
        <v>65.25</v>
      </c>
      <c r="DR21" s="56">
        <f t="shared" si="8"/>
        <v>100.25</v>
      </c>
      <c r="DS21" s="56">
        <f t="shared" si="8"/>
        <v>261</v>
      </c>
      <c r="DT21" s="56">
        <f t="shared" si="8"/>
        <v>515.5</v>
      </c>
      <c r="DU21" s="56">
        <f t="shared" si="8"/>
        <v>132.5</v>
      </c>
      <c r="DX21" s="34" t="s">
        <v>493</v>
      </c>
      <c r="DY21" s="35">
        <f xml:space="preserve"> 0.0004*RIGHT(DX21,4)^2 + 0.3527*RIGHT(DX21,4) + 149.5</f>
        <v>2654.17</v>
      </c>
      <c r="DZ21" s="35">
        <f t="shared" si="35"/>
        <v>5600</v>
      </c>
      <c r="EA21" s="34" t="s">
        <v>494</v>
      </c>
      <c r="EB21" s="32">
        <v>910</v>
      </c>
      <c r="EC21" s="37">
        <v>550</v>
      </c>
      <c r="EL21" s="38">
        <v>100</v>
      </c>
      <c r="EN21" s="40">
        <v>100</v>
      </c>
      <c r="EO21" s="41">
        <f t="shared" ref="EO21:EO41" si="39">EP21+(EP21-EQ21)</f>
        <v>920200</v>
      </c>
      <c r="EP21" s="41">
        <f t="shared" si="36"/>
        <v>957650</v>
      </c>
      <c r="EQ21" s="41">
        <f t="shared" si="36"/>
        <v>995100</v>
      </c>
      <c r="ER21" s="41">
        <f t="shared" si="36"/>
        <v>1032550</v>
      </c>
      <c r="ES21" s="65">
        <v>1070000</v>
      </c>
      <c r="ET21" s="41">
        <f t="shared" si="2"/>
        <v>1107450</v>
      </c>
      <c r="EU21" s="41">
        <f t="shared" si="3"/>
        <v>1144900</v>
      </c>
      <c r="EV21" s="41">
        <f t="shared" si="4"/>
        <v>1182350</v>
      </c>
      <c r="EW21" s="41">
        <f t="shared" si="5"/>
        <v>1219800</v>
      </c>
      <c r="EX21" s="42">
        <f t="shared" si="10"/>
        <v>1257250</v>
      </c>
      <c r="EY21" s="41">
        <f t="shared" si="11"/>
        <v>1294700</v>
      </c>
      <c r="EZ21" s="41">
        <f t="shared" si="11"/>
        <v>1332150</v>
      </c>
      <c r="FA21" s="41">
        <f t="shared" si="11"/>
        <v>1369600</v>
      </c>
      <c r="FB21" s="41">
        <f t="shared" si="11"/>
        <v>1407050</v>
      </c>
      <c r="FC21" s="43">
        <f t="shared" si="11"/>
        <v>1444500</v>
      </c>
      <c r="FN21" s="38" t="s">
        <v>492</v>
      </c>
      <c r="FO21" s="38">
        <v>575</v>
      </c>
      <c r="FP21" s="46">
        <f>FP22-(FP22-FP20)*(FO22-FO21)/(FO22-FO20)</f>
        <v>892.5</v>
      </c>
      <c r="FQ21" s="46">
        <f>FQ22-(FQ22-FQ20)*(FO22-FO21)/(FO22-FO20)</f>
        <v>980</v>
      </c>
      <c r="FR21" s="46">
        <f>FR22-(FR22-FR20)*(FO22-FO21)/(FO22-FO20)</f>
        <v>1127.5</v>
      </c>
      <c r="FS21" s="46">
        <f>FS22-(FS22-FS20)*(FO22-FO21)/(FO22-FO20)</f>
        <v>1240</v>
      </c>
      <c r="FT21" s="46">
        <f>FT22-(FT22-FT20)*(FO22-FO21)/(FO22-FO20)</f>
        <v>800</v>
      </c>
      <c r="FU21" s="46">
        <f>FU22-(FU22-FU20)*(FO22-FO21)/(FO22-FO20)</f>
        <v>943.75</v>
      </c>
      <c r="FV21" s="46">
        <f>FV22-(FV22-FV20)*(FO22-FO21)/(FO22-FO20)</f>
        <v>1053.75</v>
      </c>
      <c r="FW21" s="46">
        <f>FW22-(FW22-FW20)*(FO22-FO21)/(FO22-FO20)</f>
        <v>1162.5</v>
      </c>
      <c r="FX21" s="46">
        <f>FX22-(FX22-FX20)*(FO22-FO21)/(FO22-FO20)</f>
        <v>700</v>
      </c>
      <c r="FY21" s="56">
        <f>FY22-(FY22-FY20)*(FO22-FO21)/(FO22-FO20)</f>
        <v>23.75</v>
      </c>
      <c r="FZ21" s="56">
        <f>FZ22-(FZ22-FZ20)*(FO22-FO21)/(FO22-FO20)</f>
        <v>32.75</v>
      </c>
      <c r="GA21" s="56">
        <f>GA22-(GA22-GA20)*(FO22-FO21)/(FO22-FO20)</f>
        <v>65.25</v>
      </c>
      <c r="GB21" s="56">
        <f>GB22-(GB22-GB20)*(FO22-FO21)/(FO22-FO20)</f>
        <v>100.25</v>
      </c>
      <c r="GC21" s="56">
        <f>GC22-(GC22-GC20)*(FO22-FO21)/(FO22-FO20)</f>
        <v>261</v>
      </c>
      <c r="GD21" s="56">
        <f>GD22-(GD22-GD20)*(FO22-FO21)/(FO22-FO20)</f>
        <v>515.5</v>
      </c>
      <c r="GE21" s="56">
        <f>GE22-(GE22-GE20)*(FO22-FO21)/(FO22-FO20)</f>
        <v>132.5</v>
      </c>
      <c r="GI21" s="49">
        <v>1100</v>
      </c>
      <c r="GJ21" s="58">
        <f>GJ22-(GJ22-GJ20)*(GI22-GI21)/(GI22-GI20)</f>
        <v>2450000</v>
      </c>
      <c r="GK21" s="47">
        <v>100</v>
      </c>
      <c r="GL21" s="58">
        <f>GL2+(GL24-GL2)*(GK21-GK2)/(GK24-GK2)</f>
        <v>252954.54545454544</v>
      </c>
      <c r="GP21" s="49" t="s">
        <v>471</v>
      </c>
      <c r="GQ21" s="49">
        <v>500</v>
      </c>
      <c r="GR21" s="50">
        <f>GR20/($HM$20/$HM$21)</f>
        <v>573.33333333333348</v>
      </c>
      <c r="GS21" s="51">
        <v>634.48888888888905</v>
      </c>
      <c r="GT21" s="51">
        <v>741.51111111111129</v>
      </c>
      <c r="GU21" s="51">
        <v>833.24444444444464</v>
      </c>
      <c r="GV21" s="48">
        <v>590</v>
      </c>
      <c r="GW21" s="51">
        <v>652.93333333333339</v>
      </c>
      <c r="GX21" s="51">
        <v>763.06666666666661</v>
      </c>
      <c r="GY21" s="51">
        <v>857.4666666666667</v>
      </c>
      <c r="GZ21" s="50">
        <f>GZ20/($HM$20/$HM$21)</f>
        <v>560</v>
      </c>
      <c r="HA21" s="51">
        <v>619.73333333333335</v>
      </c>
      <c r="HB21" s="51">
        <v>724.26666666666665</v>
      </c>
      <c r="HC21" s="51">
        <v>813.86666666666667</v>
      </c>
      <c r="HD21" s="50">
        <f>HD20/($HM$20/$HM$21)</f>
        <v>493.33333333333331</v>
      </c>
      <c r="HE21" s="51">
        <v>545.95555555555552</v>
      </c>
      <c r="HF21" s="51">
        <v>638.04444444444437</v>
      </c>
      <c r="HG21" s="51">
        <v>716.97777777777776</v>
      </c>
      <c r="HH21" s="48">
        <v>720</v>
      </c>
      <c r="HI21" s="51">
        <v>796.80000000000007</v>
      </c>
      <c r="HJ21" s="51">
        <v>931.19999999999993</v>
      </c>
      <c r="HK21" s="51">
        <v>1046.4000000000001</v>
      </c>
      <c r="HL21" s="36" t="s">
        <v>471</v>
      </c>
      <c r="HM21" s="36">
        <f t="shared" si="14"/>
        <v>20</v>
      </c>
      <c r="HN21" s="36">
        <f t="shared" si="14"/>
        <v>29</v>
      </c>
      <c r="HO21" s="36">
        <f t="shared" si="14"/>
        <v>63</v>
      </c>
      <c r="HP21" s="36">
        <f t="shared" si="14"/>
        <v>95</v>
      </c>
      <c r="HQ21" s="36">
        <f t="shared" si="14"/>
        <v>231</v>
      </c>
      <c r="HR21" s="36">
        <f t="shared" si="14"/>
        <v>457</v>
      </c>
      <c r="HS21" s="36">
        <f t="shared" si="14"/>
        <v>122</v>
      </c>
      <c r="IE21" s="407" t="s">
        <v>1010</v>
      </c>
      <c r="IF21" s="408" t="s">
        <v>1009</v>
      </c>
      <c r="IG21" s="409" t="s">
        <v>1069</v>
      </c>
      <c r="IH21" s="389"/>
      <c r="II21" s="395" t="s">
        <v>987</v>
      </c>
      <c r="IJ21" s="392" t="s">
        <v>988</v>
      </c>
      <c r="IK21" s="389"/>
      <c r="IL21" s="389"/>
      <c r="IM21" s="389"/>
      <c r="IN21" s="389"/>
    </row>
    <row r="22" spans="1:248" ht="15.75" thickBot="1" x14ac:dyDescent="0.3">
      <c r="A22" s="24" t="s">
        <v>501</v>
      </c>
      <c r="B22" s="59"/>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CD22" s="64"/>
      <c r="CE22" s="64"/>
      <c r="CF22" s="54"/>
      <c r="CG22" s="54"/>
      <c r="CH22" s="54"/>
      <c r="CI22" s="54"/>
      <c r="CJ22" s="54"/>
      <c r="CK22" s="54"/>
      <c r="CL22" s="44" t="s">
        <v>223</v>
      </c>
      <c r="CM22" s="32">
        <v>1638.8</v>
      </c>
      <c r="CP22" s="55" t="s">
        <v>496</v>
      </c>
      <c r="CQ22" s="35">
        <f t="shared" ref="CQ22:CQ25" si="40">CQ21+($CQ$26-$CQ$20)/6</f>
        <v>1277.3333333333337</v>
      </c>
      <c r="CR22" s="54"/>
      <c r="CS22" s="54"/>
      <c r="CT22" s="54"/>
      <c r="CU22" s="54"/>
      <c r="CW22" s="61" t="s">
        <v>327</v>
      </c>
      <c r="CX22" s="61"/>
      <c r="CZ22" s="34" t="s">
        <v>497</v>
      </c>
      <c r="DA22" s="34">
        <v>600</v>
      </c>
      <c r="DB22" s="35">
        <f t="shared" si="30"/>
        <v>380</v>
      </c>
      <c r="DC22" s="35">
        <v>416.38297872340422</v>
      </c>
      <c r="DD22" s="35">
        <v>477.02127659574467</v>
      </c>
      <c r="DE22" s="35">
        <v>521.48936170212767</v>
      </c>
      <c r="DF22" s="32">
        <v>400</v>
      </c>
      <c r="DG22" s="35">
        <v>438.2978723404255</v>
      </c>
      <c r="DH22" s="35">
        <v>502.12765957446805</v>
      </c>
      <c r="DI22" s="35">
        <v>548.936170212766</v>
      </c>
      <c r="DJ22" s="32">
        <v>400</v>
      </c>
      <c r="DK22" s="35">
        <v>438.2978723404255</v>
      </c>
      <c r="DL22" s="35">
        <v>502.12765957446805</v>
      </c>
      <c r="DM22" s="35">
        <v>548.936170212766</v>
      </c>
      <c r="DN22" s="36" t="s">
        <v>498</v>
      </c>
      <c r="DO22" s="36">
        <f t="shared" si="8"/>
        <v>25</v>
      </c>
      <c r="DP22" s="36">
        <f t="shared" si="8"/>
        <v>34</v>
      </c>
      <c r="DQ22" s="36">
        <f t="shared" si="8"/>
        <v>66</v>
      </c>
      <c r="DR22" s="36">
        <f t="shared" si="8"/>
        <v>102</v>
      </c>
      <c r="DS22" s="36">
        <f t="shared" si="8"/>
        <v>271</v>
      </c>
      <c r="DT22" s="36">
        <f t="shared" si="8"/>
        <v>535</v>
      </c>
      <c r="DU22" s="36">
        <f t="shared" si="8"/>
        <v>136</v>
      </c>
      <c r="DX22" s="34" t="s">
        <v>499</v>
      </c>
      <c r="DY22" s="35">
        <f xml:space="preserve"> 0.0004*RIGHT(DX22,4)^2 + 0.3527*RIGHT(DX22,4) + 0</f>
        <v>3150.48</v>
      </c>
      <c r="DZ22" s="35">
        <f t="shared" si="35"/>
        <v>5850</v>
      </c>
      <c r="EA22" s="34" t="s">
        <v>500</v>
      </c>
      <c r="EB22" s="32">
        <v>1100</v>
      </c>
      <c r="EC22" s="37">
        <v>550</v>
      </c>
      <c r="EL22" s="38">
        <v>105</v>
      </c>
      <c r="EN22" s="40">
        <v>105</v>
      </c>
      <c r="EO22" s="41">
        <f t="shared" si="39"/>
        <v>944925</v>
      </c>
      <c r="EP22" s="41">
        <f t="shared" si="36"/>
        <v>983381.25</v>
      </c>
      <c r="EQ22" s="41">
        <f t="shared" si="36"/>
        <v>1021837.5</v>
      </c>
      <c r="ER22" s="41">
        <f t="shared" si="36"/>
        <v>1060293.75</v>
      </c>
      <c r="ES22" s="60">
        <f>ES29-(ES29-ES21)*(EN29-EN22)/(EN29-EN21)</f>
        <v>1098750</v>
      </c>
      <c r="ET22" s="41">
        <f t="shared" si="2"/>
        <v>1137206.25</v>
      </c>
      <c r="EU22" s="41">
        <f t="shared" si="3"/>
        <v>1175662.5</v>
      </c>
      <c r="EV22" s="41">
        <f t="shared" si="4"/>
        <v>1214118.75</v>
      </c>
      <c r="EW22" s="41">
        <f t="shared" si="5"/>
        <v>1252575</v>
      </c>
      <c r="EX22" s="42">
        <f t="shared" si="10"/>
        <v>1291031.25</v>
      </c>
      <c r="EY22" s="41">
        <f t="shared" si="11"/>
        <v>1329487.5</v>
      </c>
      <c r="EZ22" s="41">
        <f t="shared" si="11"/>
        <v>1367943.75</v>
      </c>
      <c r="FA22" s="41">
        <f t="shared" si="11"/>
        <v>1406400</v>
      </c>
      <c r="FB22" s="41">
        <f t="shared" si="11"/>
        <v>1444856.25</v>
      </c>
      <c r="FC22" s="43">
        <f t="shared" si="11"/>
        <v>1483312.5</v>
      </c>
      <c r="FN22" s="38" t="s">
        <v>498</v>
      </c>
      <c r="FO22" s="38">
        <v>600</v>
      </c>
      <c r="FP22" s="39">
        <v>940</v>
      </c>
      <c r="FQ22" s="39">
        <v>1030</v>
      </c>
      <c r="FR22" s="39">
        <v>1180</v>
      </c>
      <c r="FS22" s="39">
        <v>1290</v>
      </c>
      <c r="FT22" s="39">
        <v>845</v>
      </c>
      <c r="FU22" s="39">
        <v>1000</v>
      </c>
      <c r="FV22" s="39">
        <v>1110</v>
      </c>
      <c r="FW22" s="39">
        <v>1220</v>
      </c>
      <c r="FX22" s="39">
        <v>740</v>
      </c>
      <c r="FY22" s="36">
        <v>25</v>
      </c>
      <c r="FZ22" s="36">
        <v>34</v>
      </c>
      <c r="GA22" s="36">
        <v>66</v>
      </c>
      <c r="GB22" s="36">
        <v>102</v>
      </c>
      <c r="GC22" s="36">
        <v>271</v>
      </c>
      <c r="GD22" s="36">
        <v>535</v>
      </c>
      <c r="GE22" s="36">
        <v>136</v>
      </c>
      <c r="GI22" s="49">
        <v>1200</v>
      </c>
      <c r="GJ22" s="48">
        <v>2700000</v>
      </c>
      <c r="GK22" s="47">
        <v>105</v>
      </c>
      <c r="GL22" s="58">
        <f>GL2+(GL24-GL2)*(GK22-GK2)/(GK24-GK2)</f>
        <v>263636.36363636365</v>
      </c>
      <c r="GP22" s="49" t="s">
        <v>478</v>
      </c>
      <c r="GQ22" s="49">
        <v>525</v>
      </c>
      <c r="GR22" s="50">
        <f>GR21/($HM$21/$HM$22)</f>
        <v>609.16666666666686</v>
      </c>
      <c r="GS22" s="51">
        <v>672.1839080459772</v>
      </c>
      <c r="GT22" s="51">
        <v>781.03187042842239</v>
      </c>
      <c r="GU22" s="51">
        <v>870.7836990595614</v>
      </c>
      <c r="GV22" s="58">
        <f>GV25-(GV25-GV21)*(GQ25-GQ22)/(GQ25-GQ21)</f>
        <v>630</v>
      </c>
      <c r="GW22" s="51">
        <v>695.17241379310349</v>
      </c>
      <c r="GX22" s="51">
        <v>807.74294670846393</v>
      </c>
      <c r="GY22" s="51">
        <v>900.5642633228839</v>
      </c>
      <c r="GZ22" s="50">
        <f>GZ21/($HM$21/$HM$22)</f>
        <v>595</v>
      </c>
      <c r="HA22" s="51">
        <v>656.55172413793105</v>
      </c>
      <c r="HB22" s="51">
        <v>762.86833855799364</v>
      </c>
      <c r="HC22" s="51">
        <v>850.53291536050153</v>
      </c>
      <c r="HD22" s="50">
        <f>HD21/($HM$21/$HM$22)</f>
        <v>524.16666666666663</v>
      </c>
      <c r="HE22" s="51">
        <v>578.39080459770105</v>
      </c>
      <c r="HF22" s="51">
        <v>672.05067920585157</v>
      </c>
      <c r="HG22" s="51">
        <v>749.27899686520368</v>
      </c>
      <c r="HH22" s="58">
        <f>HH25-(HH25-HH21)*(GQ25-GQ22)/(GQ25-GQ21)</f>
        <v>755</v>
      </c>
      <c r="HI22" s="51">
        <v>833.10344827586209</v>
      </c>
      <c r="HJ22" s="51">
        <v>968.00940438871464</v>
      </c>
      <c r="HK22" s="51">
        <v>1079.2476489028213</v>
      </c>
      <c r="HL22" s="36" t="s">
        <v>478</v>
      </c>
      <c r="HM22" s="56">
        <f t="shared" si="14"/>
        <v>21.25</v>
      </c>
      <c r="HN22" s="56">
        <f t="shared" si="14"/>
        <v>30.25</v>
      </c>
      <c r="HO22" s="56">
        <f t="shared" si="14"/>
        <v>63.75</v>
      </c>
      <c r="HP22" s="56">
        <f t="shared" si="14"/>
        <v>96.75</v>
      </c>
      <c r="HQ22" s="56">
        <f t="shared" si="14"/>
        <v>241</v>
      </c>
      <c r="HR22" s="56">
        <f t="shared" si="14"/>
        <v>476.5</v>
      </c>
      <c r="HS22" s="56">
        <f t="shared" si="14"/>
        <v>125.5</v>
      </c>
      <c r="IE22" s="407" t="s">
        <v>1014</v>
      </c>
      <c r="IF22" s="408" t="s">
        <v>1015</v>
      </c>
      <c r="IG22" s="409" t="s">
        <v>1069</v>
      </c>
      <c r="IH22" s="389"/>
      <c r="II22" s="395" t="s">
        <v>989</v>
      </c>
      <c r="IJ22" s="392" t="s">
        <v>990</v>
      </c>
      <c r="IK22" s="389"/>
      <c r="IL22" s="389"/>
      <c r="IM22" s="389"/>
      <c r="IN22" s="389"/>
    </row>
    <row r="23" spans="1:248" ht="15.75" thickBot="1" x14ac:dyDescent="0.3">
      <c r="A23" s="24" t="s">
        <v>508</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CD23" s="64"/>
      <c r="CE23" s="64"/>
      <c r="CF23" s="54"/>
      <c r="CG23" s="54"/>
      <c r="CH23" s="54"/>
      <c r="CI23" s="54"/>
      <c r="CJ23" s="54"/>
      <c r="CK23" s="54"/>
      <c r="CL23" s="44" t="s">
        <v>502</v>
      </c>
      <c r="CM23" s="32">
        <v>1198.8</v>
      </c>
      <c r="CP23" s="55" t="s">
        <v>503</v>
      </c>
      <c r="CQ23" s="35">
        <f t="shared" si="40"/>
        <v>1291.0000000000005</v>
      </c>
      <c r="CR23" s="54"/>
      <c r="CS23" s="54"/>
      <c r="CT23" s="54"/>
      <c r="CU23" s="54"/>
      <c r="CW23" s="61" t="s">
        <v>327</v>
      </c>
      <c r="CX23" s="61"/>
      <c r="CZ23" s="34" t="s">
        <v>504</v>
      </c>
      <c r="DA23" s="34">
        <v>625</v>
      </c>
      <c r="DB23" s="35">
        <f>0.9*MAX(DF23,DJ23)</f>
        <v>384</v>
      </c>
      <c r="DC23" s="35">
        <v>422.52473548824503</v>
      </c>
      <c r="DD23" s="35">
        <v>481.48495860713444</v>
      </c>
      <c r="DE23" s="35">
        <v>524.74812991710928</v>
      </c>
      <c r="DF23" s="35">
        <f>DF22+(DF28-DF22)/6</f>
        <v>426.66666666666669</v>
      </c>
      <c r="DG23" s="35">
        <v>469.47192832027224</v>
      </c>
      <c r="DH23" s="35">
        <v>534.98328734126051</v>
      </c>
      <c r="DI23" s="35">
        <v>583.05347768567697</v>
      </c>
      <c r="DJ23" s="35">
        <f>DJ22+(DJ28-DJ22)/6</f>
        <v>421.66666666666669</v>
      </c>
      <c r="DK23" s="35">
        <v>463.97030416026905</v>
      </c>
      <c r="DL23" s="35">
        <v>528.7139519427302</v>
      </c>
      <c r="DM23" s="35">
        <v>576.22081974404796</v>
      </c>
      <c r="DN23" s="36" t="s">
        <v>505</v>
      </c>
      <c r="DO23" s="56">
        <f t="shared" si="8"/>
        <v>27</v>
      </c>
      <c r="DP23" s="56">
        <f t="shared" si="8"/>
        <v>35.333333333333336</v>
      </c>
      <c r="DQ23" s="56">
        <f t="shared" si="8"/>
        <v>69.333333333333329</v>
      </c>
      <c r="DR23" s="56">
        <f t="shared" si="8"/>
        <v>107.66666666666667</v>
      </c>
      <c r="DS23" s="56">
        <f t="shared" si="8"/>
        <v>284.66666666666669</v>
      </c>
      <c r="DT23" s="56">
        <f t="shared" si="8"/>
        <v>563.33333333333337</v>
      </c>
      <c r="DU23" s="56">
        <f t="shared" si="8"/>
        <v>138.33333333333334</v>
      </c>
      <c r="DX23" s="34" t="s">
        <v>506</v>
      </c>
      <c r="DY23" s="35">
        <f xml:space="preserve"> 0.0004*RIGHT(DX23,4)^2 + 0.3527*RIGHT(DX23,4) + 0</f>
        <v>3868.29</v>
      </c>
      <c r="DZ23" s="35">
        <f t="shared" si="35"/>
        <v>6100</v>
      </c>
      <c r="EA23" s="34" t="s">
        <v>507</v>
      </c>
      <c r="EB23" s="32">
        <v>1250</v>
      </c>
      <c r="EC23" s="37">
        <v>550</v>
      </c>
      <c r="EL23" s="38">
        <v>110</v>
      </c>
      <c r="EN23" s="40">
        <v>110</v>
      </c>
      <c r="EO23" s="41">
        <f t="shared" si="39"/>
        <v>969650</v>
      </c>
      <c r="EP23" s="41">
        <f t="shared" si="36"/>
        <v>1009112.5</v>
      </c>
      <c r="EQ23" s="41">
        <f t="shared" si="36"/>
        <v>1048575</v>
      </c>
      <c r="ER23" s="41">
        <f t="shared" si="36"/>
        <v>1088037.5</v>
      </c>
      <c r="ES23" s="60">
        <f>ES29-(ES29-ES21)*(EN29-EN23)/(EN29-EN21)</f>
        <v>1127500</v>
      </c>
      <c r="ET23" s="41">
        <f t="shared" si="2"/>
        <v>1166962.5</v>
      </c>
      <c r="EU23" s="41">
        <f t="shared" si="3"/>
        <v>1206425</v>
      </c>
      <c r="EV23" s="41">
        <f t="shared" si="4"/>
        <v>1245887.5</v>
      </c>
      <c r="EW23" s="41">
        <f t="shared" si="5"/>
        <v>1285350</v>
      </c>
      <c r="EX23" s="42">
        <f t="shared" si="10"/>
        <v>1324812.5</v>
      </c>
      <c r="EY23" s="41">
        <f t="shared" si="11"/>
        <v>1364275</v>
      </c>
      <c r="EZ23" s="41">
        <f t="shared" si="11"/>
        <v>1403737.5</v>
      </c>
      <c r="FA23" s="41">
        <f t="shared" si="11"/>
        <v>1443200</v>
      </c>
      <c r="FB23" s="41">
        <f t="shared" si="11"/>
        <v>1482662.5</v>
      </c>
      <c r="FC23" s="43">
        <f t="shared" si="11"/>
        <v>1522125</v>
      </c>
      <c r="FN23" s="38" t="s">
        <v>505</v>
      </c>
      <c r="FO23" s="38">
        <v>625</v>
      </c>
      <c r="FP23" s="46">
        <f>FP25-(FP25-FP22)*(FO25-FO23)/(FO25-FO22)</f>
        <v>989.13214990138067</v>
      </c>
      <c r="FQ23" s="46">
        <f>FQ25-(FQ25-FQ22)*(FO25-FO23)/(FO25-FO22)</f>
        <v>1088.3666666666666</v>
      </c>
      <c r="FR23" s="46">
        <f>FR25-(FR25-FR22)*(FO25-FO23)/(FO25-FO22)</f>
        <v>1240.2402402402402</v>
      </c>
      <c r="FS23" s="46">
        <f>FS25-(FS25-FS22)*(FO25-FO23)/(FO25-FO22)</f>
        <v>1351.6803278688524</v>
      </c>
      <c r="FT23" s="46">
        <f>FT25-(FT25-FT22)*(FO25-FO23)/(FO25-FO22)</f>
        <v>889.16666666666663</v>
      </c>
      <c r="FU23" s="46">
        <f>FU25-(FU25-FU22)*(FO25-FO23)/(FO25-FO22)</f>
        <v>1056.6666666666667</v>
      </c>
      <c r="FV23" s="46">
        <f>FV25-(FV25-FV22)*(FO25-FO23)/(FO25-FO22)</f>
        <v>1166.6666666666667</v>
      </c>
      <c r="FW23" s="46">
        <f>FW25-(FW25-FW22)*(FO25-FO23)/(FO25-FO22)</f>
        <v>1278.3333333333333</v>
      </c>
      <c r="FX23" s="46">
        <f>FX25-(FX25-FX22)*(FO25-FO23)/(FO25-FO22)</f>
        <v>776.66666666666663</v>
      </c>
      <c r="FY23" s="56">
        <f>FY25-(FY25-FY22)*(FO25-FO23)/(FO25-FO22)</f>
        <v>27</v>
      </c>
      <c r="FZ23" s="56">
        <f>FZ25-(FZ25-FZ22)*(FO25-FO23)/(FO25-FO22)</f>
        <v>35.333333333333336</v>
      </c>
      <c r="GA23" s="56">
        <f>GA25-(GA25-GA22)*(FO25-FO23)/(FO25-FO22)</f>
        <v>69.333333333333329</v>
      </c>
      <c r="GB23" s="56">
        <f>GB25-(GB25-GB22)*(FO25-FO23)/(FO25-FO22)</f>
        <v>107.66666666666667</v>
      </c>
      <c r="GC23" s="56">
        <f>GC25-(GC25-GC22)*(FO25-FO23)/(FO25-FO22)</f>
        <v>284.66666666666669</v>
      </c>
      <c r="GD23" s="56">
        <f>GD25-(GD25-GD22)*(FO25-FO23)/(FO25-FO22)</f>
        <v>563.33333333333337</v>
      </c>
      <c r="GE23" s="56">
        <f>GE25-(GE25-GE22)*(FO25-FO23)/(FO25-FO22)</f>
        <v>138.33333333333334</v>
      </c>
      <c r="GI23" s="47">
        <v>1300</v>
      </c>
      <c r="GJ23" s="58">
        <f>GJ24-(GJ24-GJ22)*(GI24-GI23)/(GI24-GI22)</f>
        <v>2925000</v>
      </c>
      <c r="GK23" s="47">
        <v>110</v>
      </c>
      <c r="GL23" s="58">
        <f>GL2+(GL24-GL2)*(GK23-GK2)/(GK24-GK2)</f>
        <v>274318.18181818182</v>
      </c>
      <c r="GP23" s="49" t="s">
        <v>485</v>
      </c>
      <c r="GQ23" s="49">
        <v>550</v>
      </c>
      <c r="GR23" s="50">
        <f>GR22/($HM$22/$HM$23)</f>
        <v>645.00000000000023</v>
      </c>
      <c r="GS23" s="51">
        <v>709.88165680473401</v>
      </c>
      <c r="GT23" s="51">
        <v>820.56213017751509</v>
      </c>
      <c r="GU23" s="51">
        <v>908.34319526627257</v>
      </c>
      <c r="GV23" s="58">
        <f>GV25-(GV25-GV22)*(GQ25-GQ23)/(GQ25-GQ22)</f>
        <v>670</v>
      </c>
      <c r="GW23" s="51">
        <v>737.39644970414201</v>
      </c>
      <c r="GX23" s="51">
        <v>852.36686390532543</v>
      </c>
      <c r="GY23" s="51">
        <v>943.5502958579882</v>
      </c>
      <c r="GZ23" s="50">
        <f>GZ22/($HM$22/$HM$23)</f>
        <v>630</v>
      </c>
      <c r="HA23" s="51">
        <v>693.37278106508882</v>
      </c>
      <c r="HB23" s="51">
        <v>801.47928994082849</v>
      </c>
      <c r="HC23" s="51">
        <v>887.21893491124263</v>
      </c>
      <c r="HD23" s="50">
        <f>HD22/($HM$22/$HM$23)</f>
        <v>555</v>
      </c>
      <c r="HE23" s="51">
        <v>610.828402366864</v>
      </c>
      <c r="HF23" s="51">
        <v>706.06508875739644</v>
      </c>
      <c r="HG23" s="51">
        <v>781.59763313609471</v>
      </c>
      <c r="HH23" s="58">
        <f>HH25-(HH25-HH22)*(GQ25-GQ23)/(GQ25-GQ22)</f>
        <v>790</v>
      </c>
      <c r="HI23" s="51">
        <v>869.46745562130184</v>
      </c>
      <c r="HJ23" s="51">
        <v>1005.0295857988166</v>
      </c>
      <c r="HK23" s="51">
        <v>1112.5443786982248</v>
      </c>
      <c r="HL23" s="36" t="s">
        <v>485</v>
      </c>
      <c r="HM23" s="56">
        <f t="shared" si="14"/>
        <v>22.5</v>
      </c>
      <c r="HN23" s="56">
        <f t="shared" si="14"/>
        <v>31.5</v>
      </c>
      <c r="HO23" s="56">
        <f t="shared" si="14"/>
        <v>64.5</v>
      </c>
      <c r="HP23" s="56">
        <f t="shared" si="14"/>
        <v>98.5</v>
      </c>
      <c r="HQ23" s="56">
        <f t="shared" si="14"/>
        <v>251</v>
      </c>
      <c r="HR23" s="56">
        <f t="shared" si="14"/>
        <v>496</v>
      </c>
      <c r="HS23" s="56">
        <f t="shared" si="14"/>
        <v>129</v>
      </c>
      <c r="IE23" s="407" t="s">
        <v>1012</v>
      </c>
      <c r="IF23" s="408" t="s">
        <v>1011</v>
      </c>
      <c r="IG23" s="409" t="s">
        <v>1069</v>
      </c>
      <c r="IH23" s="389"/>
      <c r="II23" s="395" t="s">
        <v>991</v>
      </c>
      <c r="IJ23" s="392" t="s">
        <v>992</v>
      </c>
      <c r="IK23" s="389"/>
      <c r="IL23" s="389"/>
      <c r="IM23" s="389"/>
      <c r="IN23" s="389"/>
    </row>
    <row r="24" spans="1:248" ht="15.75" thickBot="1" x14ac:dyDescent="0.3">
      <c r="A24" s="24" t="s">
        <v>514</v>
      </c>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CD24" s="64"/>
      <c r="CE24" s="64"/>
      <c r="CF24" s="54"/>
      <c r="CG24" s="54"/>
      <c r="CH24" s="54"/>
      <c r="CI24" s="54"/>
      <c r="CJ24" s="54"/>
      <c r="CK24" s="54"/>
      <c r="CL24" s="44" t="s">
        <v>298</v>
      </c>
      <c r="CM24" s="32">
        <v>1843.8</v>
      </c>
      <c r="CP24" s="55" t="s">
        <v>509</v>
      </c>
      <c r="CQ24" s="35">
        <f t="shared" si="40"/>
        <v>1304.6666666666672</v>
      </c>
      <c r="CR24" s="54"/>
      <c r="CS24" s="54"/>
      <c r="CT24" s="54"/>
      <c r="CU24" s="54"/>
      <c r="CW24" s="61" t="s">
        <v>327</v>
      </c>
      <c r="CX24" s="61"/>
      <c r="CZ24" s="34" t="s">
        <v>510</v>
      </c>
      <c r="DA24" s="34">
        <v>650</v>
      </c>
      <c r="DB24" s="35">
        <f>0.9*MAX(DF24,DJ24)</f>
        <v>408.00000000000006</v>
      </c>
      <c r="DC24" s="35">
        <v>450.62437386018235</v>
      </c>
      <c r="DD24" s="35">
        <v>511.04139489033105</v>
      </c>
      <c r="DE24" s="35">
        <v>555.39918655638053</v>
      </c>
      <c r="DF24" s="35">
        <f>DF23+(DF28-DF22)/6</f>
        <v>453.33333333333337</v>
      </c>
      <c r="DG24" s="35">
        <v>500.69374873353593</v>
      </c>
      <c r="DH24" s="35">
        <v>567.82377210036782</v>
      </c>
      <c r="DI24" s="35">
        <v>617.1102072848671</v>
      </c>
      <c r="DJ24" s="35">
        <f>DJ23+(DJ28-DJ22)/6</f>
        <v>443.33333333333337</v>
      </c>
      <c r="DK24" s="35">
        <v>489.64903368794324</v>
      </c>
      <c r="DL24" s="35">
        <v>555.29824771580081</v>
      </c>
      <c r="DM24" s="35">
        <v>603.4974821241716</v>
      </c>
      <c r="DN24" s="36" t="s">
        <v>511</v>
      </c>
      <c r="DO24" s="56">
        <f t="shared" si="8"/>
        <v>29</v>
      </c>
      <c r="DP24" s="56">
        <f t="shared" si="8"/>
        <v>36.666666666666671</v>
      </c>
      <c r="DQ24" s="56">
        <f t="shared" si="8"/>
        <v>72.666666666666657</v>
      </c>
      <c r="DR24" s="56">
        <f t="shared" si="8"/>
        <v>113.33333333333334</v>
      </c>
      <c r="DS24" s="56">
        <f t="shared" si="8"/>
        <v>298.33333333333337</v>
      </c>
      <c r="DT24" s="56">
        <f t="shared" si="8"/>
        <v>591.66666666666674</v>
      </c>
      <c r="DU24" s="56">
        <f t="shared" si="8"/>
        <v>140.66666666666669</v>
      </c>
      <c r="DX24" s="34" t="s">
        <v>512</v>
      </c>
      <c r="DY24" s="35">
        <f t="shared" ref="DY24:DY31" si="41" xml:space="preserve"> 0.0004*RIGHT(DX24,4)^2 + 0.3527*RIGHT(DX24,4) + 0</f>
        <v>4658.1000000000004</v>
      </c>
      <c r="DZ24" s="35">
        <f t="shared" si="35"/>
        <v>6350</v>
      </c>
      <c r="EA24" s="34" t="s">
        <v>513</v>
      </c>
      <c r="EB24" s="32">
        <v>1650</v>
      </c>
      <c r="EC24" s="37">
        <v>550</v>
      </c>
      <c r="EL24" s="38">
        <v>115</v>
      </c>
      <c r="EN24" s="40">
        <v>115</v>
      </c>
      <c r="EO24" s="41">
        <f t="shared" si="39"/>
        <v>994375</v>
      </c>
      <c r="EP24" s="41">
        <f t="shared" si="36"/>
        <v>1034843.75</v>
      </c>
      <c r="EQ24" s="41">
        <f t="shared" si="36"/>
        <v>1075312.5</v>
      </c>
      <c r="ER24" s="41">
        <f t="shared" si="36"/>
        <v>1115781.25</v>
      </c>
      <c r="ES24" s="60">
        <f>ES29-(ES29-ES21)*(EN29-EN24)/(EN29-EN21)</f>
        <v>1156250</v>
      </c>
      <c r="ET24" s="41">
        <f t="shared" si="2"/>
        <v>1196718.75</v>
      </c>
      <c r="EU24" s="41">
        <f t="shared" si="3"/>
        <v>1237187.5</v>
      </c>
      <c r="EV24" s="41">
        <f t="shared" si="4"/>
        <v>1277656.25</v>
      </c>
      <c r="EW24" s="41">
        <f t="shared" si="5"/>
        <v>1318125</v>
      </c>
      <c r="EX24" s="42">
        <f t="shared" si="10"/>
        <v>1358593.75</v>
      </c>
      <c r="EY24" s="41">
        <f t="shared" si="11"/>
        <v>1399062.5</v>
      </c>
      <c r="EZ24" s="41">
        <f t="shared" si="11"/>
        <v>1439531.25</v>
      </c>
      <c r="FA24" s="41">
        <f t="shared" si="11"/>
        <v>1480000</v>
      </c>
      <c r="FB24" s="41">
        <f t="shared" si="11"/>
        <v>1520468.75</v>
      </c>
      <c r="FC24" s="43">
        <f t="shared" si="11"/>
        <v>1560937.5</v>
      </c>
      <c r="FN24" s="38" t="s">
        <v>511</v>
      </c>
      <c r="FO24" s="38">
        <v>650</v>
      </c>
      <c r="FP24" s="46">
        <f>FP25-(FP25-FP23)*(FO25-FO24)/(FO25-FO23)</f>
        <v>1038.2642998027613</v>
      </c>
      <c r="FQ24" s="46">
        <f>FQ25-(FQ25-FQ23)*(FO25-FO24)/(FO25-FO23)</f>
        <v>1146.7333333333331</v>
      </c>
      <c r="FR24" s="46">
        <f>FR25-(FR25-FR23)*(FO25-FO24)/(FO25-FO23)</f>
        <v>1300.4804804804803</v>
      </c>
      <c r="FS24" s="46">
        <f>FS25-(FS25-FS23)*(FO25-FO24)/(FO25-FO23)</f>
        <v>1413.3606557377047</v>
      </c>
      <c r="FT24" s="46">
        <f>FT25-(FT25-FT23)*(FO25-FO24)/(FO25-FO23)</f>
        <v>933.33333333333326</v>
      </c>
      <c r="FU24" s="46">
        <f>FU25-(FU25-FU23)*(FO25-FO24)/(FO25-FO23)</f>
        <v>1113.3333333333335</v>
      </c>
      <c r="FV24" s="46">
        <f>FV25-(FV25-FV23)*(FO25-FO24)/(FO25-FO23)</f>
        <v>1223.3333333333335</v>
      </c>
      <c r="FW24" s="46">
        <f>FW25-(FW25-FW23)*(FO25-FO24)/(FO25-FO23)</f>
        <v>1336.6666666666665</v>
      </c>
      <c r="FX24" s="46">
        <f>FX25-(FX25-FX23)*(FO25-FO24)/(FO25-FO23)</f>
        <v>813.33333333333326</v>
      </c>
      <c r="FY24" s="56">
        <f>FY25-(FY25-FY23)*(FO25-FO24)/(FO25-FO23)</f>
        <v>29</v>
      </c>
      <c r="FZ24" s="56">
        <f>FZ25-(FZ25-FZ23)*(FO25-FO24)/(FO25-FO23)</f>
        <v>36.666666666666671</v>
      </c>
      <c r="GA24" s="56">
        <f>GA25-(GA25-GA23)*(FO25-FO24)/(FO25-FO23)</f>
        <v>72.666666666666657</v>
      </c>
      <c r="GB24" s="56">
        <f>GB25-(GB25-GB23)*(FO25-FO24)/(FO25-FO23)</f>
        <v>113.33333333333334</v>
      </c>
      <c r="GC24" s="56">
        <f>GC25-(GC25-GC23)*(FO25-FO24)/(FO25-FO23)</f>
        <v>298.33333333333337</v>
      </c>
      <c r="GD24" s="56">
        <f>GD25-(GD25-GD23)*(FO25-FO24)/(FO25-FO23)</f>
        <v>591.66666666666674</v>
      </c>
      <c r="GE24" s="56">
        <f>GE25-(GE25-GE23)*(FO25-FO24)/(FO25-FO23)</f>
        <v>140.66666666666669</v>
      </c>
      <c r="GI24" s="49">
        <v>1400</v>
      </c>
      <c r="GJ24" s="48">
        <v>3150000</v>
      </c>
      <c r="GK24" s="47">
        <v>115</v>
      </c>
      <c r="GL24" s="48">
        <v>285000</v>
      </c>
      <c r="GP24" s="49" t="s">
        <v>492</v>
      </c>
      <c r="GQ24" s="49">
        <v>575</v>
      </c>
      <c r="GR24" s="50">
        <f>GR23/($HM$23/$HM$24)</f>
        <v>680.8333333333336</v>
      </c>
      <c r="GS24" s="51">
        <v>747.58169934640557</v>
      </c>
      <c r="GT24" s="51">
        <v>860.1003734827267</v>
      </c>
      <c r="GU24" s="51">
        <v>945.91970121381917</v>
      </c>
      <c r="GV24" s="58">
        <f>GV25-(GV25-GV23)*(GQ25-GQ24)/(GQ25-GQ23)</f>
        <v>710</v>
      </c>
      <c r="GW24" s="51">
        <v>779.60784313725492</v>
      </c>
      <c r="GX24" s="51">
        <v>896.94677871148451</v>
      </c>
      <c r="GY24" s="51">
        <v>986.44257703081234</v>
      </c>
      <c r="GZ24" s="50">
        <f>GZ23/($HM$23/$HM$24)</f>
        <v>665</v>
      </c>
      <c r="HA24" s="51">
        <v>730.1960784313726</v>
      </c>
      <c r="HB24" s="51">
        <v>840.0980392156863</v>
      </c>
      <c r="HC24" s="51">
        <v>923.92156862745094</v>
      </c>
      <c r="HD24" s="50">
        <f>HD23/($HM$23/$HM$24)</f>
        <v>585.83333333333337</v>
      </c>
      <c r="HE24" s="51">
        <v>643.26797385620921</v>
      </c>
      <c r="HF24" s="51">
        <v>740.08636788048557</v>
      </c>
      <c r="HG24" s="51">
        <v>813.93090569561161</v>
      </c>
      <c r="HH24" s="58">
        <f>HH25-(HH25-HH23)*(GQ25-GQ24)/(GQ25-GQ23)</f>
        <v>825</v>
      </c>
      <c r="HI24" s="51">
        <v>905.88235294117658</v>
      </c>
      <c r="HJ24" s="51">
        <v>1042.2268907563025</v>
      </c>
      <c r="HK24" s="51">
        <v>1146.2184873949579</v>
      </c>
      <c r="HL24" s="36" t="s">
        <v>492</v>
      </c>
      <c r="HM24" s="56">
        <f t="shared" si="14"/>
        <v>23.75</v>
      </c>
      <c r="HN24" s="56">
        <f t="shared" si="14"/>
        <v>32.75</v>
      </c>
      <c r="HO24" s="56">
        <f t="shared" si="14"/>
        <v>65.25</v>
      </c>
      <c r="HP24" s="56">
        <f t="shared" si="14"/>
        <v>100.25</v>
      </c>
      <c r="HQ24" s="56">
        <f t="shared" si="14"/>
        <v>261</v>
      </c>
      <c r="HR24" s="56">
        <f t="shared" si="14"/>
        <v>515.5</v>
      </c>
      <c r="HS24" s="56">
        <f t="shared" si="14"/>
        <v>132.5</v>
      </c>
      <c r="IE24" s="407" t="s">
        <v>1080</v>
      </c>
      <c r="IF24" s="408" t="s">
        <v>1013</v>
      </c>
      <c r="IG24" s="409" t="s">
        <v>1069</v>
      </c>
      <c r="IH24" s="389"/>
      <c r="II24" s="395" t="s">
        <v>993</v>
      </c>
      <c r="IJ24" s="392" t="s">
        <v>994</v>
      </c>
      <c r="IK24" s="389"/>
      <c r="IL24" s="389"/>
      <c r="IM24" s="389"/>
      <c r="IN24" s="389"/>
    </row>
    <row r="25" spans="1:248" ht="15.75" thickBot="1" x14ac:dyDescent="0.3">
      <c r="A25" s="24" t="s">
        <v>521</v>
      </c>
      <c r="B25" s="59"/>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CD25" s="64"/>
      <c r="CE25" s="64"/>
      <c r="CF25" s="54"/>
      <c r="CG25" s="54"/>
      <c r="CH25" s="54"/>
      <c r="CI25" s="54"/>
      <c r="CJ25" s="54"/>
      <c r="CK25" s="54"/>
      <c r="CL25" s="44" t="s">
        <v>515</v>
      </c>
      <c r="CM25" s="32">
        <v>1638.3</v>
      </c>
      <c r="CN25" s="386"/>
      <c r="CP25" s="55" t="s">
        <v>516</v>
      </c>
      <c r="CQ25" s="35">
        <f t="shared" si="40"/>
        <v>1318.3333333333339</v>
      </c>
      <c r="CR25" s="54"/>
      <c r="CS25" s="54"/>
      <c r="CT25" s="54"/>
      <c r="CU25" s="54"/>
      <c r="CW25" s="61" t="s">
        <v>327</v>
      </c>
      <c r="CX25" s="61"/>
      <c r="CZ25" s="34" t="s">
        <v>517</v>
      </c>
      <c r="DA25" s="34">
        <v>675</v>
      </c>
      <c r="DB25" s="35">
        <f t="shared" ref="DB25:DB28" si="42">0.9*MAX(DF25,DJ25)</f>
        <v>432.00000000000006</v>
      </c>
      <c r="DC25" s="35">
        <v>478.76117320563753</v>
      </c>
      <c r="DD25" s="35">
        <v>540.58604983609075</v>
      </c>
      <c r="DE25" s="35">
        <v>586.00311330003569</v>
      </c>
      <c r="DF25" s="35">
        <f>DF24+(DF28-DF22)/6</f>
        <v>480.00000000000006</v>
      </c>
      <c r="DG25" s="35">
        <v>531.95685911737496</v>
      </c>
      <c r="DH25" s="35">
        <v>600.65116648454523</v>
      </c>
      <c r="DI25" s="35">
        <v>651.11457033337297</v>
      </c>
      <c r="DJ25" s="35">
        <f>DJ24+(DJ28-DJ22)/6</f>
        <v>465.00000000000006</v>
      </c>
      <c r="DK25" s="35">
        <v>515.33320726995703</v>
      </c>
      <c r="DL25" s="35">
        <v>581.88081753190318</v>
      </c>
      <c r="DM25" s="35">
        <v>630.76724001045511</v>
      </c>
      <c r="DN25" s="36" t="s">
        <v>518</v>
      </c>
      <c r="DO25" s="56">
        <f t="shared" si="8"/>
        <v>31</v>
      </c>
      <c r="DP25" s="56">
        <f t="shared" si="8"/>
        <v>38</v>
      </c>
      <c r="DQ25" s="56">
        <f t="shared" si="8"/>
        <v>76</v>
      </c>
      <c r="DR25" s="56">
        <f t="shared" si="8"/>
        <v>119</v>
      </c>
      <c r="DS25" s="56">
        <f t="shared" si="8"/>
        <v>312</v>
      </c>
      <c r="DT25" s="56">
        <f t="shared" si="8"/>
        <v>620</v>
      </c>
      <c r="DU25" s="56">
        <f t="shared" si="8"/>
        <v>143</v>
      </c>
      <c r="DX25" s="34" t="s">
        <v>519</v>
      </c>
      <c r="DY25" s="35">
        <f t="shared" si="41"/>
        <v>5519.91</v>
      </c>
      <c r="DZ25" s="35">
        <f t="shared" si="35"/>
        <v>6600</v>
      </c>
      <c r="EA25" s="34" t="s">
        <v>520</v>
      </c>
      <c r="EB25" s="32">
        <v>846</v>
      </c>
      <c r="EC25" s="32">
        <v>582</v>
      </c>
      <c r="EL25" s="38">
        <v>120</v>
      </c>
      <c r="EN25" s="40">
        <v>120</v>
      </c>
      <c r="EO25" s="41">
        <f t="shared" si="39"/>
        <v>1019100</v>
      </c>
      <c r="EP25" s="41">
        <f t="shared" si="36"/>
        <v>1060575</v>
      </c>
      <c r="EQ25" s="41">
        <f t="shared" si="36"/>
        <v>1102050</v>
      </c>
      <c r="ER25" s="41">
        <f t="shared" si="36"/>
        <v>1143525</v>
      </c>
      <c r="ES25" s="60">
        <f>ES29-(ES29-ES21)*(EN29-EN25)/(EN29-EN21)</f>
        <v>1185000</v>
      </c>
      <c r="ET25" s="41">
        <f t="shared" si="2"/>
        <v>1226475</v>
      </c>
      <c r="EU25" s="41">
        <f t="shared" si="3"/>
        <v>1267950</v>
      </c>
      <c r="EV25" s="41">
        <f t="shared" si="4"/>
        <v>1309425</v>
      </c>
      <c r="EW25" s="41">
        <f t="shared" si="5"/>
        <v>1350900</v>
      </c>
      <c r="EX25" s="42">
        <f t="shared" si="10"/>
        <v>1392375</v>
      </c>
      <c r="EY25" s="41">
        <f t="shared" si="11"/>
        <v>1433850</v>
      </c>
      <c r="EZ25" s="41">
        <f t="shared" si="11"/>
        <v>1475325</v>
      </c>
      <c r="FA25" s="41">
        <f t="shared" si="11"/>
        <v>1516800</v>
      </c>
      <c r="FB25" s="41">
        <f t="shared" si="11"/>
        <v>1558275</v>
      </c>
      <c r="FC25" s="43">
        <f t="shared" si="11"/>
        <v>1599750</v>
      </c>
      <c r="FN25" s="38" t="s">
        <v>518</v>
      </c>
      <c r="FO25" s="38">
        <v>675</v>
      </c>
      <c r="FP25" s="46">
        <f>FP28-(FP28-FP22)*(FO28-FO25)/(FO28-FO22)</f>
        <v>1087.396449704142</v>
      </c>
      <c r="FQ25" s="46">
        <f>FQ28-(FQ28-FQ22)*(FO28-FO25)/(FO28-FO22)</f>
        <v>1205.0999999999999</v>
      </c>
      <c r="FR25" s="46">
        <f>FR28-(FR28-FR22)*(FO28-FO25)/(FO28-FO22)</f>
        <v>1360.7207207207207</v>
      </c>
      <c r="FS25" s="46">
        <f>FS28-(FS28-FS22)*(FO28-FO25)/(FO28-FO22)</f>
        <v>1475.0409836065573</v>
      </c>
      <c r="FT25" s="46">
        <f>FT28-(FT28-FT22)*(FO28-FO25)/(FO28-FO22)</f>
        <v>977.5</v>
      </c>
      <c r="FU25" s="46">
        <f>FU28-(FU28-FU22)*(FO28-FO25)/(FO28-FO22)</f>
        <v>1170</v>
      </c>
      <c r="FV25" s="46">
        <f>FV28-(FV28-FV22)*(FO28-FO25)/(FO28-FO22)</f>
        <v>1280</v>
      </c>
      <c r="FW25" s="46">
        <f>FW28-(FW28-FW22)*(FO28-FO25)/(FO28-FO22)</f>
        <v>1395</v>
      </c>
      <c r="FX25" s="46">
        <f>FX28-(FX28-FX22)*(FO28-FO25)/(FO28-FO22)</f>
        <v>850</v>
      </c>
      <c r="FY25" s="56">
        <f>FY28-(FY28-FY22)*(FO28-FO25)/(FO28-FO22)</f>
        <v>31</v>
      </c>
      <c r="FZ25" s="56">
        <f>FZ28-(FZ28-FZ22)*(FO28-FO25)/(FO28-FO22)</f>
        <v>38</v>
      </c>
      <c r="GA25" s="56">
        <f>GA28-(GA28-GA22)*(FO28-FO25)/(FO28-FO22)</f>
        <v>76</v>
      </c>
      <c r="GB25" s="56">
        <f>GB28-(GB28-GB22)*(FO28-FO25)/(FO28-FO22)</f>
        <v>119</v>
      </c>
      <c r="GC25" s="56">
        <f>GC28-(GC28-GC22)*(FO28-FO25)/(FO28-FO22)</f>
        <v>312</v>
      </c>
      <c r="GD25" s="56">
        <f>GD28-(GD28-GD22)*(FO28-FO25)/(FO28-FO22)</f>
        <v>620</v>
      </c>
      <c r="GE25" s="56">
        <f>GE28-(GE28-GE22)*(FO28-FO25)/(FO28-FO22)</f>
        <v>143</v>
      </c>
      <c r="GI25" s="47">
        <v>1500</v>
      </c>
      <c r="GJ25" s="58">
        <f>GJ26-(GJ26-GJ24)*(GI26-GI25)/(GI26-GI24)</f>
        <v>3375000</v>
      </c>
      <c r="GK25" s="47">
        <v>120</v>
      </c>
      <c r="GL25" s="58">
        <f>GL24+(GL27-GL24)*(GK25-GK24)/(GK27-GK24)</f>
        <v>303333.33333333331</v>
      </c>
      <c r="GP25" s="49" t="s">
        <v>498</v>
      </c>
      <c r="GQ25" s="49">
        <v>600</v>
      </c>
      <c r="GR25" s="50">
        <f>GR24/($HM$24/$HM$25)</f>
        <v>716.66666666666697</v>
      </c>
      <c r="GS25" s="51">
        <v>785.28368794326275</v>
      </c>
      <c r="GT25" s="51">
        <v>899.6453900709223</v>
      </c>
      <c r="GU25" s="51">
        <v>983.51063829787279</v>
      </c>
      <c r="GV25" s="48">
        <v>750</v>
      </c>
      <c r="GW25" s="51">
        <v>821.80851063829789</v>
      </c>
      <c r="GX25" s="51">
        <v>941.48936170212755</v>
      </c>
      <c r="GY25" s="51">
        <v>1029.2553191489362</v>
      </c>
      <c r="GZ25" s="50">
        <f>GZ24/($HM$24/$HM$25)</f>
        <v>700</v>
      </c>
      <c r="HA25" s="51">
        <v>767.02127659574467</v>
      </c>
      <c r="HB25" s="51">
        <v>878.72340425531911</v>
      </c>
      <c r="HC25" s="51">
        <v>960.63829787234044</v>
      </c>
      <c r="HD25" s="50">
        <f>HD24/($HM$24/$HM$25)</f>
        <v>616.66666666666674</v>
      </c>
      <c r="HE25" s="51">
        <v>675.70921985815608</v>
      </c>
      <c r="HF25" s="51">
        <v>774.11347517730496</v>
      </c>
      <c r="HG25" s="51">
        <v>846.276595744681</v>
      </c>
      <c r="HH25" s="48">
        <v>860</v>
      </c>
      <c r="HI25" s="51">
        <v>942.34042553191489</v>
      </c>
      <c r="HJ25" s="51">
        <v>1079.5744680851062</v>
      </c>
      <c r="HK25" s="51">
        <v>1180.2127659574469</v>
      </c>
      <c r="HL25" s="36" t="s">
        <v>498</v>
      </c>
      <c r="HM25" s="36">
        <f t="shared" si="14"/>
        <v>25</v>
      </c>
      <c r="HN25" s="36">
        <f t="shared" si="14"/>
        <v>34</v>
      </c>
      <c r="HO25" s="36">
        <f t="shared" si="14"/>
        <v>66</v>
      </c>
      <c r="HP25" s="36">
        <f t="shared" si="14"/>
        <v>102</v>
      </c>
      <c r="HQ25" s="36">
        <f t="shared" si="14"/>
        <v>271</v>
      </c>
      <c r="HR25" s="36">
        <f t="shared" si="14"/>
        <v>535</v>
      </c>
      <c r="HS25" s="36">
        <f t="shared" si="14"/>
        <v>136</v>
      </c>
      <c r="IE25" s="410"/>
      <c r="IF25" s="410"/>
      <c r="IG25" s="410"/>
      <c r="IH25" s="389"/>
      <c r="II25" s="395" t="s">
        <v>995</v>
      </c>
      <c r="IJ25" s="392" t="s">
        <v>996</v>
      </c>
      <c r="IK25" s="389"/>
      <c r="IL25" s="389"/>
      <c r="IM25" s="389"/>
      <c r="IN25" s="389"/>
    </row>
    <row r="26" spans="1:248" ht="15.75" thickBot="1" x14ac:dyDescent="0.3">
      <c r="A26" s="24" t="s">
        <v>528</v>
      </c>
      <c r="B26" s="59"/>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CD26" s="64"/>
      <c r="CE26" s="64"/>
      <c r="CF26" s="54"/>
      <c r="CG26" s="54"/>
      <c r="CH26" s="54"/>
      <c r="CI26" s="54"/>
      <c r="CJ26" s="54"/>
      <c r="CK26" s="54"/>
      <c r="CL26" s="44" t="s">
        <v>522</v>
      </c>
      <c r="CM26" s="32">
        <v>1503.8</v>
      </c>
      <c r="CP26" s="55" t="s">
        <v>523</v>
      </c>
      <c r="CQ26" s="32">
        <f>CM12-CM3</f>
        <v>1332.0000000000002</v>
      </c>
      <c r="CR26" s="54"/>
      <c r="CS26" s="54"/>
      <c r="CT26" s="54"/>
      <c r="CU26" s="54"/>
      <c r="CW26" s="61" t="s">
        <v>327</v>
      </c>
      <c r="CX26" s="61"/>
      <c r="CZ26" s="34" t="s">
        <v>524</v>
      </c>
      <c r="DA26" s="34">
        <v>700</v>
      </c>
      <c r="DB26" s="35">
        <f t="shared" si="42"/>
        <v>456.00000000000006</v>
      </c>
      <c r="DC26" s="35">
        <v>506.93031411613623</v>
      </c>
      <c r="DD26" s="35">
        <v>570.1204513666421</v>
      </c>
      <c r="DE26" s="35">
        <v>616.56602242654367</v>
      </c>
      <c r="DF26" s="35">
        <f>DF25+(DF28-DF22)/6</f>
        <v>506.66666666666674</v>
      </c>
      <c r="DG26" s="35">
        <v>563.25590457348471</v>
      </c>
      <c r="DH26" s="35">
        <v>633.4671681851579</v>
      </c>
      <c r="DI26" s="35">
        <v>685.07335825171515</v>
      </c>
      <c r="DJ26" s="35">
        <f>DJ25+(DJ28-DJ22)/6</f>
        <v>486.66666666666674</v>
      </c>
      <c r="DK26" s="35">
        <v>541.02211886663667</v>
      </c>
      <c r="DL26" s="35">
        <v>608.46188523048056</v>
      </c>
      <c r="DM26" s="35">
        <v>658.03098884704218</v>
      </c>
      <c r="DN26" s="36" t="s">
        <v>525</v>
      </c>
      <c r="DO26" s="56">
        <f t="shared" si="8"/>
        <v>33</v>
      </c>
      <c r="DP26" s="56">
        <f t="shared" si="8"/>
        <v>39.333333333333336</v>
      </c>
      <c r="DQ26" s="56">
        <f t="shared" si="8"/>
        <v>79.333333333333329</v>
      </c>
      <c r="DR26" s="56">
        <f t="shared" si="8"/>
        <v>124.66666666666667</v>
      </c>
      <c r="DS26" s="56">
        <f t="shared" si="8"/>
        <v>325.66666666666669</v>
      </c>
      <c r="DT26" s="56">
        <f t="shared" si="8"/>
        <v>648.33333333333337</v>
      </c>
      <c r="DU26" s="56">
        <f t="shared" si="8"/>
        <v>145.33333333333334</v>
      </c>
      <c r="DX26" s="34" t="s">
        <v>526</v>
      </c>
      <c r="DY26" s="35">
        <f t="shared" si="41"/>
        <v>6453.72</v>
      </c>
      <c r="DZ26" s="35">
        <f t="shared" si="35"/>
        <v>6850</v>
      </c>
      <c r="EA26" s="34" t="s">
        <v>527</v>
      </c>
      <c r="EB26" s="32">
        <f>( 1221.6*(  MID(EA26,6,4) * RIGHT(EA26,4) /1000000   )^-0.491)  *(  MID(EA26,6,4) * RIGHT(EA26,4) /1000000   )</f>
        <v>726.25142399210597</v>
      </c>
      <c r="EC26" s="32">
        <v>582</v>
      </c>
      <c r="EL26" s="38">
        <v>125</v>
      </c>
      <c r="EN26" s="40">
        <v>125</v>
      </c>
      <c r="EO26" s="41">
        <f t="shared" si="39"/>
        <v>1043825</v>
      </c>
      <c r="EP26" s="41">
        <f t="shared" si="36"/>
        <v>1086306.25</v>
      </c>
      <c r="EQ26" s="41">
        <f t="shared" si="36"/>
        <v>1128787.5</v>
      </c>
      <c r="ER26" s="41">
        <f t="shared" si="36"/>
        <v>1171268.75</v>
      </c>
      <c r="ES26" s="60">
        <f>ES29-(ES29-ES21)*(EN29-EN26)/(EN29-EN21)</f>
        <v>1213750</v>
      </c>
      <c r="ET26" s="41">
        <f t="shared" si="2"/>
        <v>1256231.25</v>
      </c>
      <c r="EU26" s="41">
        <f t="shared" si="3"/>
        <v>1298712.5</v>
      </c>
      <c r="EV26" s="41">
        <f t="shared" si="4"/>
        <v>1341193.75</v>
      </c>
      <c r="EW26" s="41">
        <f t="shared" si="5"/>
        <v>1383675</v>
      </c>
      <c r="EX26" s="42">
        <f t="shared" si="10"/>
        <v>1426156.25</v>
      </c>
      <c r="EY26" s="41">
        <f t="shared" si="11"/>
        <v>1468637.5</v>
      </c>
      <c r="EZ26" s="41">
        <f t="shared" si="11"/>
        <v>1511118.75</v>
      </c>
      <c r="FA26" s="41">
        <f t="shared" si="11"/>
        <v>1553600</v>
      </c>
      <c r="FB26" s="41">
        <f t="shared" si="11"/>
        <v>1596081.25</v>
      </c>
      <c r="FC26" s="43">
        <f t="shared" si="11"/>
        <v>1638562.5</v>
      </c>
      <c r="FN26" s="38" t="s">
        <v>525</v>
      </c>
      <c r="FO26" s="38">
        <v>700</v>
      </c>
      <c r="FP26" s="46">
        <f>FP28-(FP28-FP25)*(FO28-FO26)/(FO28-FO25)</f>
        <v>1136.5285996055227</v>
      </c>
      <c r="FQ26" s="46">
        <f>FQ28-(FQ28-FQ25)*(FO28-FO26)/(FO28-FO25)</f>
        <v>1263.4666666666665</v>
      </c>
      <c r="FR26" s="46">
        <f>FR28-(FR28-FR25)*(FO28-FO26)/(FO28-FO25)</f>
        <v>1420.9609609609608</v>
      </c>
      <c r="FS26" s="46">
        <f>FS28-(FS28-FS25)*(FO28-FO26)/(FO28-FO25)</f>
        <v>1536.7213114754097</v>
      </c>
      <c r="FT26" s="46">
        <f>FT28-(FT28-FT25)*(FO28-FO26)/(FO28-FO25)</f>
        <v>1021.6666666666666</v>
      </c>
      <c r="FU26" s="46">
        <f>FU28-(FU28-FU25)*(FO28-FO26)/(FO28-FO25)</f>
        <v>1226.6666666666667</v>
      </c>
      <c r="FV26" s="46">
        <f>FV28-(FV28-FV25)*(FO28-FO26)/(FO28-FO25)</f>
        <v>1336.6666666666667</v>
      </c>
      <c r="FW26" s="46">
        <f>FW28-(FW28-FW25)*(FO28-FO26)/(FO28-FO25)</f>
        <v>1453.3333333333333</v>
      </c>
      <c r="FX26" s="46">
        <f>FX28-(FX28-FX25)*(FO28-FO26)/(FO28-FO25)</f>
        <v>886.66666666666663</v>
      </c>
      <c r="FY26" s="56">
        <f>FY28-(FY28-FY25)*(FO28-FO26)/(FO28-FO25)</f>
        <v>33</v>
      </c>
      <c r="FZ26" s="56">
        <f>FZ28-(FZ28-FZ25)*(FO28-FO26)/(FO28-FO25)</f>
        <v>39.333333333333336</v>
      </c>
      <c r="GA26" s="56">
        <f>GA28-(GA28-GA25)*(FO28-FO26)/(FO28-FO25)</f>
        <v>79.333333333333329</v>
      </c>
      <c r="GB26" s="56">
        <f>GB28-(GB28-GB25)*(FO28-FO26)/(FO28-FO25)</f>
        <v>124.66666666666667</v>
      </c>
      <c r="GC26" s="56">
        <f>GC28-(GC28-GC25)*(FO28-FO26)/(FO28-FO25)</f>
        <v>325.66666666666669</v>
      </c>
      <c r="GD26" s="56">
        <f>GD28-(GD28-GD25)*(FO28-FO26)/(FO28-FO25)</f>
        <v>648.33333333333337</v>
      </c>
      <c r="GE26" s="56">
        <f>GE28-(GE28-GE25)*(FO28-FO26)/(FO28-FO25)</f>
        <v>145.33333333333334</v>
      </c>
      <c r="GI26" s="49">
        <v>1600</v>
      </c>
      <c r="GJ26" s="48">
        <v>3600000</v>
      </c>
      <c r="GK26" s="47">
        <v>125</v>
      </c>
      <c r="GL26" s="58">
        <f>GL24+(GL27-GL24)*(GK26-GK24)/(GK27-GK24)</f>
        <v>321666.66666666669</v>
      </c>
      <c r="GP26" s="49" t="s">
        <v>505</v>
      </c>
      <c r="GQ26" s="49">
        <v>625</v>
      </c>
      <c r="GR26" s="50">
        <f>GR25/($HM$25/$HM$26)</f>
        <v>774.00000000000034</v>
      </c>
      <c r="GS26" s="51">
        <v>851.65141996849422</v>
      </c>
      <c r="GT26" s="51">
        <v>970.49311969250584</v>
      </c>
      <c r="GU26" s="51">
        <v>1057.6954493641738</v>
      </c>
      <c r="GV26" s="58">
        <f>GV28-(GV28-GV25)*(GQ28-GQ26)/(GQ28-GQ25)</f>
        <v>791.66666666666663</v>
      </c>
      <c r="GW26" s="51">
        <v>871.09049200050504</v>
      </c>
      <c r="GX26" s="51">
        <v>992.64477143397949</v>
      </c>
      <c r="GY26" s="51">
        <v>1081.8375074245957</v>
      </c>
      <c r="GZ26" s="50">
        <f>GZ25/($HM$25/$HM$26)</f>
        <v>756</v>
      </c>
      <c r="HA26" s="51">
        <v>831.84557299248229</v>
      </c>
      <c r="HB26" s="51">
        <v>947.92351225779601</v>
      </c>
      <c r="HC26" s="51">
        <v>1033.0978807743088</v>
      </c>
      <c r="HD26" s="50">
        <f>HD25/($HM$25/$HM$26)</f>
        <v>666.00000000000011</v>
      </c>
      <c r="HE26" s="51">
        <v>732.816338112425</v>
      </c>
      <c r="HF26" s="51">
        <v>835.07547508424898</v>
      </c>
      <c r="HG26" s="51">
        <v>910.11003782498653</v>
      </c>
      <c r="HH26" s="58">
        <f>HH28-(HH28-HH25)*(GQ28-GQ26)/(GQ28-GQ25)</f>
        <v>891.66666666666663</v>
      </c>
      <c r="HI26" s="51">
        <v>981.12297520056882</v>
      </c>
      <c r="HJ26" s="51">
        <v>1118.0314794045873</v>
      </c>
      <c r="HK26" s="51">
        <v>1218.4906662571764</v>
      </c>
      <c r="HL26" s="36" t="s">
        <v>505</v>
      </c>
      <c r="HM26" s="56">
        <f t="shared" si="14"/>
        <v>27</v>
      </c>
      <c r="HN26" s="56">
        <f t="shared" si="14"/>
        <v>35.333333333333336</v>
      </c>
      <c r="HO26" s="56">
        <f t="shared" si="14"/>
        <v>69.333333333333329</v>
      </c>
      <c r="HP26" s="56">
        <f t="shared" si="14"/>
        <v>107.66666666666667</v>
      </c>
      <c r="HQ26" s="56">
        <f t="shared" si="14"/>
        <v>284.66666666666669</v>
      </c>
      <c r="HR26" s="56">
        <f t="shared" si="14"/>
        <v>563.33333333333337</v>
      </c>
      <c r="HS26" s="56">
        <f t="shared" si="14"/>
        <v>138.33333333333334</v>
      </c>
      <c r="IE26" s="407" t="str">
        <f>IG26&amp;" -OTHER"</f>
        <v>INFORMATION -OTHER</v>
      </c>
      <c r="IF26" s="408" t="s">
        <v>1073</v>
      </c>
      <c r="IG26" s="409" t="s">
        <v>1069</v>
      </c>
      <c r="IH26" s="389"/>
      <c r="II26" s="395" t="s">
        <v>997</v>
      </c>
      <c r="IJ26" s="392" t="s">
        <v>998</v>
      </c>
      <c r="IK26" s="389"/>
      <c r="IL26" s="389"/>
      <c r="IM26" s="389"/>
      <c r="IN26" s="389"/>
    </row>
    <row r="27" spans="1:248" ht="15.75" thickBot="1" x14ac:dyDescent="0.3">
      <c r="A27" s="24" t="s">
        <v>535</v>
      </c>
      <c r="B27" s="59"/>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CD27" s="64"/>
      <c r="CE27" s="64"/>
      <c r="CF27" s="54"/>
      <c r="CG27" s="54"/>
      <c r="CH27" s="54"/>
      <c r="CI27" s="54"/>
      <c r="CJ27" s="54"/>
      <c r="CK27" s="54"/>
      <c r="CL27" s="44" t="s">
        <v>529</v>
      </c>
      <c r="CM27" s="32">
        <v>1843.8</v>
      </c>
      <c r="CP27" s="55" t="s">
        <v>530</v>
      </c>
      <c r="CQ27" s="35">
        <f>CQ26+($CQ$32-$CQ$26)/6</f>
        <v>1419.0000000000002</v>
      </c>
      <c r="CR27" s="54"/>
      <c r="CS27" s="54"/>
      <c r="CT27" s="54"/>
      <c r="CU27" s="54"/>
      <c r="CW27" s="61" t="s">
        <v>327</v>
      </c>
      <c r="CX27" s="61"/>
      <c r="CZ27" s="34" t="s">
        <v>531</v>
      </c>
      <c r="DA27" s="34">
        <v>725</v>
      </c>
      <c r="DB27" s="35">
        <f t="shared" si="42"/>
        <v>480.00000000000006</v>
      </c>
      <c r="DC27" s="35">
        <v>535.12777602182553</v>
      </c>
      <c r="DD27" s="35">
        <v>599.64587414423556</v>
      </c>
      <c r="DE27" s="35">
        <v>647.09301307673832</v>
      </c>
      <c r="DF27" s="35">
        <f>DF26+(DF28-DF22)/6</f>
        <v>533.33333333333337</v>
      </c>
      <c r="DG27" s="35">
        <v>594.58641780202834</v>
      </c>
      <c r="DH27" s="35">
        <v>666.27319349359493</v>
      </c>
      <c r="DI27" s="35">
        <v>718.99223675193139</v>
      </c>
      <c r="DJ27" s="35">
        <f>DJ26+(DJ28-DJ22)/6</f>
        <v>508.33333333333343</v>
      </c>
      <c r="DK27" s="35">
        <v>566.7151794675583</v>
      </c>
      <c r="DL27" s="35">
        <v>635.0416375485828</v>
      </c>
      <c r="DM27" s="35">
        <v>685.28947565418468</v>
      </c>
      <c r="DN27" s="36" t="s">
        <v>532</v>
      </c>
      <c r="DO27" s="56">
        <f t="shared" si="8"/>
        <v>35</v>
      </c>
      <c r="DP27" s="56">
        <f t="shared" si="8"/>
        <v>40.666666666666671</v>
      </c>
      <c r="DQ27" s="56">
        <f t="shared" si="8"/>
        <v>82.666666666666657</v>
      </c>
      <c r="DR27" s="56">
        <f t="shared" si="8"/>
        <v>130.33333333333334</v>
      </c>
      <c r="DS27" s="56">
        <f t="shared" si="8"/>
        <v>339.33333333333337</v>
      </c>
      <c r="DT27" s="56">
        <f t="shared" si="8"/>
        <v>676.66666666666674</v>
      </c>
      <c r="DU27" s="56">
        <f t="shared" si="8"/>
        <v>147.66666666666669</v>
      </c>
      <c r="DX27" s="34" t="s">
        <v>533</v>
      </c>
      <c r="DY27" s="35">
        <f t="shared" si="41"/>
        <v>7459.53</v>
      </c>
      <c r="DZ27" s="35">
        <f t="shared" si="35"/>
        <v>7100</v>
      </c>
      <c r="EA27" s="34" t="s">
        <v>534</v>
      </c>
      <c r="EB27" s="32">
        <f>( 1221.6*(  MID(EA27,6,4) * RIGHT(EA27,4) /1000000   )^-0.491)  *(  MID(EA27,6,4) * RIGHT(EA27,4) /1000000   )</f>
        <v>892.72448776851013</v>
      </c>
      <c r="EC27" s="32">
        <v>582</v>
      </c>
      <c r="EL27" s="38">
        <v>130</v>
      </c>
      <c r="EN27" s="40">
        <v>130</v>
      </c>
      <c r="EO27" s="41">
        <f t="shared" si="39"/>
        <v>1068550</v>
      </c>
      <c r="EP27" s="41">
        <f t="shared" si="36"/>
        <v>1112037.5</v>
      </c>
      <c r="EQ27" s="41">
        <f t="shared" si="36"/>
        <v>1155525</v>
      </c>
      <c r="ER27" s="41">
        <f t="shared" si="36"/>
        <v>1199012.5</v>
      </c>
      <c r="ES27" s="60">
        <f>ES29-(ES29-ES21)*(EN29-EN27)/(EN29-EN21)</f>
        <v>1242500</v>
      </c>
      <c r="ET27" s="41">
        <f t="shared" si="2"/>
        <v>1285987.5</v>
      </c>
      <c r="EU27" s="41">
        <f t="shared" si="3"/>
        <v>1329475</v>
      </c>
      <c r="EV27" s="41">
        <f t="shared" si="4"/>
        <v>1372962.5</v>
      </c>
      <c r="EW27" s="41">
        <f t="shared" si="5"/>
        <v>1416450</v>
      </c>
      <c r="EX27" s="42">
        <f t="shared" si="10"/>
        <v>1459937.5</v>
      </c>
      <c r="EY27" s="41">
        <f t="shared" si="11"/>
        <v>1503425</v>
      </c>
      <c r="EZ27" s="41">
        <f t="shared" si="11"/>
        <v>1546912.5</v>
      </c>
      <c r="FA27" s="41">
        <f t="shared" si="11"/>
        <v>1590400</v>
      </c>
      <c r="FB27" s="41">
        <f t="shared" si="11"/>
        <v>1633887.5</v>
      </c>
      <c r="FC27" s="43">
        <f t="shared" si="11"/>
        <v>1677375</v>
      </c>
      <c r="FN27" s="38" t="s">
        <v>532</v>
      </c>
      <c r="FO27" s="38">
        <v>725</v>
      </c>
      <c r="FP27" s="46">
        <f>FP28-(FP28-FP26)*(FO28-FO27)/(FO28-FO26)</f>
        <v>1185.6607495069034</v>
      </c>
      <c r="FQ27" s="46">
        <f>FQ28-(FQ28-FQ26)*(FO28-FO27)/(FO28-FO26)</f>
        <v>1321.833333333333</v>
      </c>
      <c r="FR27" s="46">
        <f>FR28-(FR28-FR26)*(FO28-FO27)/(FO28-FO26)</f>
        <v>1481.201201201201</v>
      </c>
      <c r="FS27" s="46">
        <f>FS28-(FS28-FS26)*(FO28-FO27)/(FO28-FO26)</f>
        <v>1598.4016393442621</v>
      </c>
      <c r="FT27" s="46">
        <f>FT28-(FT28-FT26)*(FO28-FO27)/(FO28-FO26)</f>
        <v>1065.8333333333333</v>
      </c>
      <c r="FU27" s="46">
        <f>FU28-(FU28-FU26)*(FO28-FO27)/(FO28-FO26)</f>
        <v>1283.3333333333335</v>
      </c>
      <c r="FV27" s="46">
        <f>FV28-(FV28-FV26)*(FO28-FO27)/(FO28-FO26)</f>
        <v>1393.3333333333335</v>
      </c>
      <c r="FW27" s="46">
        <f>FW28-(FW28-FW26)*(FO28-FO27)/(FO28-FO26)</f>
        <v>1511.6666666666665</v>
      </c>
      <c r="FX27" s="46">
        <f>FX28-(FX28-FX26)*(FO28-FO27)/(FO28-FO26)</f>
        <v>923.33333333333326</v>
      </c>
      <c r="FY27" s="56">
        <f>FY28-(FY28-FY26)*(FO28-FO27)/(FO28-FO26)</f>
        <v>35</v>
      </c>
      <c r="FZ27" s="56">
        <f>FZ28-(FZ28-FZ26)*(FO28-FO27)/(FO28-FO26)</f>
        <v>40.666666666666671</v>
      </c>
      <c r="GA27" s="56">
        <f>GA28-(GA28-GA26)*(FO28-FO27)/(FO28-FO26)</f>
        <v>82.666666666666657</v>
      </c>
      <c r="GB27" s="56">
        <f>GB28-(GB28-GB26)*(FO28-FO27)/(FO28-FO26)</f>
        <v>130.33333333333334</v>
      </c>
      <c r="GC27" s="56">
        <f>GC28-(GC28-GC26)*(FO28-FO27)/(FO28-FO26)</f>
        <v>339.33333333333337</v>
      </c>
      <c r="GD27" s="56">
        <f>GD28-(GD28-GD26)*(FO28-FO27)/(FO28-FO26)</f>
        <v>676.66666666666674</v>
      </c>
      <c r="GE27" s="56">
        <f>GE28-(GE28-GE26)*(FO28-FO27)/(FO28-FO26)</f>
        <v>147.66666666666669</v>
      </c>
      <c r="GI27" s="54"/>
      <c r="GK27" s="47">
        <v>130</v>
      </c>
      <c r="GL27" s="48">
        <v>340000</v>
      </c>
      <c r="GP27" s="49" t="s">
        <v>511</v>
      </c>
      <c r="GQ27" s="49">
        <v>650</v>
      </c>
      <c r="GR27" s="50">
        <f>GR26/($HM$26/$HM$27)</f>
        <v>831.33333333333371</v>
      </c>
      <c r="GS27" s="51">
        <v>918.18397745694051</v>
      </c>
      <c r="GT27" s="51">
        <v>1041.2885938369984</v>
      </c>
      <c r="GU27" s="51">
        <v>1131.6712183591612</v>
      </c>
      <c r="GV27" s="58">
        <f>GV28-(GV28-GV26)*(GQ28-GQ27)/(GQ28-GQ26)</f>
        <v>833.33333333333326</v>
      </c>
      <c r="GW27" s="51">
        <v>920.39292046605851</v>
      </c>
      <c r="GX27" s="51">
        <v>1043.7936987139112</v>
      </c>
      <c r="GY27" s="51">
        <v>1134.3937633912997</v>
      </c>
      <c r="GZ27" s="50">
        <f>GZ26/($HM$26/$HM$27)</f>
        <v>812</v>
      </c>
      <c r="HA27" s="51">
        <v>896.83086170212755</v>
      </c>
      <c r="HB27" s="51">
        <v>1017.0725800268351</v>
      </c>
      <c r="HC27" s="51">
        <v>1105.3532830484826</v>
      </c>
      <c r="HD27" s="50">
        <f>HD26/($HM$26/$HM$27)</f>
        <v>715.33333333333348</v>
      </c>
      <c r="HE27" s="51">
        <v>790.0652829280649</v>
      </c>
      <c r="HF27" s="51">
        <v>895.99251097602166</v>
      </c>
      <c r="HG27" s="51">
        <v>973.76360649509195</v>
      </c>
      <c r="HH27" s="58">
        <f>HH28-(HH28-HH26)*(GQ28-GQ27)/(GQ28-GQ26)</f>
        <v>923.33333333333326</v>
      </c>
      <c r="HI27" s="51">
        <v>1019.7953558763928</v>
      </c>
      <c r="HJ27" s="51">
        <v>1156.5234181750136</v>
      </c>
      <c r="HK27" s="51">
        <v>1256.90828983756</v>
      </c>
      <c r="HL27" s="36" t="s">
        <v>511</v>
      </c>
      <c r="HM27" s="56">
        <f t="shared" si="14"/>
        <v>29</v>
      </c>
      <c r="HN27" s="56">
        <f t="shared" si="14"/>
        <v>36.666666666666671</v>
      </c>
      <c r="HO27" s="56">
        <f t="shared" si="14"/>
        <v>72.666666666666657</v>
      </c>
      <c r="HP27" s="56">
        <f t="shared" si="14"/>
        <v>113.33333333333334</v>
      </c>
      <c r="HQ27" s="56">
        <f t="shared" si="14"/>
        <v>298.33333333333337</v>
      </c>
      <c r="HR27" s="56">
        <f t="shared" si="14"/>
        <v>591.66666666666674</v>
      </c>
      <c r="HS27" s="56">
        <f t="shared" si="14"/>
        <v>140.66666666666669</v>
      </c>
      <c r="IH27" s="389"/>
      <c r="II27" s="395" t="s">
        <v>999</v>
      </c>
      <c r="IJ27" s="392" t="s">
        <v>1000</v>
      </c>
      <c r="IK27" s="389"/>
      <c r="IL27" s="389"/>
      <c r="IM27" s="389"/>
      <c r="IN27" s="389"/>
    </row>
    <row r="28" spans="1:248" ht="15.75" thickBot="1" x14ac:dyDescent="0.3">
      <c r="A28" s="24" t="s">
        <v>542</v>
      </c>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CD28" s="64"/>
      <c r="CE28" s="64"/>
      <c r="CF28" s="54"/>
      <c r="CG28" s="54"/>
      <c r="CH28" s="54"/>
      <c r="CI28" s="54"/>
      <c r="CJ28" s="54"/>
      <c r="CK28" s="54"/>
      <c r="CL28" s="44" t="s">
        <v>536</v>
      </c>
      <c r="CM28" s="32">
        <v>2112.8000000000002</v>
      </c>
      <c r="CP28" s="55" t="s">
        <v>537</v>
      </c>
      <c r="CQ28" s="35">
        <f t="shared" ref="CQ28:CQ31" si="43">CQ27+($CQ$32-$CQ$26)/6</f>
        <v>1506.0000000000002</v>
      </c>
      <c r="CR28" s="54"/>
      <c r="CS28" s="54"/>
      <c r="CT28" s="54"/>
      <c r="CU28" s="54"/>
      <c r="CW28" s="61" t="s">
        <v>327</v>
      </c>
      <c r="CX28" s="61"/>
      <c r="CZ28" s="34" t="s">
        <v>538</v>
      </c>
      <c r="DA28" s="34">
        <v>750</v>
      </c>
      <c r="DB28" s="35">
        <f t="shared" si="42"/>
        <v>504</v>
      </c>
      <c r="DC28" s="35">
        <v>563.35017826336968</v>
      </c>
      <c r="DD28" s="35">
        <v>629.16338995694946</v>
      </c>
      <c r="DE28" s="35">
        <v>677.58837281648584</v>
      </c>
      <c r="DF28" s="32">
        <v>560</v>
      </c>
      <c r="DG28" s="35">
        <v>625.94464251485522</v>
      </c>
      <c r="DH28" s="35">
        <v>699.07043328549935</v>
      </c>
      <c r="DI28" s="35">
        <v>752.87596979609543</v>
      </c>
      <c r="DJ28" s="32">
        <v>530</v>
      </c>
      <c r="DK28" s="35">
        <v>592.4118938087023</v>
      </c>
      <c r="DL28" s="35">
        <v>661.62023150234768</v>
      </c>
      <c r="DM28" s="35">
        <v>712.54332855701887</v>
      </c>
      <c r="DN28" s="36" t="s">
        <v>539</v>
      </c>
      <c r="DO28" s="36">
        <f t="shared" si="8"/>
        <v>37</v>
      </c>
      <c r="DP28" s="36">
        <f t="shared" si="8"/>
        <v>42</v>
      </c>
      <c r="DQ28" s="36">
        <f t="shared" si="8"/>
        <v>86</v>
      </c>
      <c r="DR28" s="36">
        <f t="shared" si="8"/>
        <v>136</v>
      </c>
      <c r="DS28" s="36">
        <f t="shared" si="8"/>
        <v>353</v>
      </c>
      <c r="DT28" s="36">
        <f t="shared" si="8"/>
        <v>705</v>
      </c>
      <c r="DU28" s="36">
        <f t="shared" si="8"/>
        <v>150</v>
      </c>
      <c r="DX28" s="34" t="s">
        <v>540</v>
      </c>
      <c r="DY28" s="35">
        <f t="shared" si="41"/>
        <v>8537.34</v>
      </c>
      <c r="DZ28" s="35">
        <f t="shared" si="35"/>
        <v>7350</v>
      </c>
      <c r="EA28" s="34" t="s">
        <v>541</v>
      </c>
      <c r="EB28" s="32">
        <v>975</v>
      </c>
      <c r="EC28" s="32">
        <v>582</v>
      </c>
      <c r="EL28" s="38">
        <v>135</v>
      </c>
      <c r="EN28" s="40">
        <v>135</v>
      </c>
      <c r="EO28" s="41">
        <f t="shared" si="39"/>
        <v>1093275</v>
      </c>
      <c r="EP28" s="41">
        <f t="shared" si="36"/>
        <v>1137768.75</v>
      </c>
      <c r="EQ28" s="41">
        <f t="shared" si="36"/>
        <v>1182262.5</v>
      </c>
      <c r="ER28" s="41">
        <f t="shared" si="36"/>
        <v>1226756.25</v>
      </c>
      <c r="ES28" s="60">
        <f>ES29-(ES29-ES21)*(EN29-EN28)/(EN29-EN21)</f>
        <v>1271250</v>
      </c>
      <c r="ET28" s="41">
        <f t="shared" si="2"/>
        <v>1315743.75</v>
      </c>
      <c r="EU28" s="41">
        <f t="shared" si="3"/>
        <v>1360237.5</v>
      </c>
      <c r="EV28" s="41">
        <f t="shared" si="4"/>
        <v>1404731.25</v>
      </c>
      <c r="EW28" s="41">
        <f t="shared" si="5"/>
        <v>1449225</v>
      </c>
      <c r="EX28" s="42">
        <f t="shared" si="10"/>
        <v>1493718.75</v>
      </c>
      <c r="EY28" s="41">
        <f t="shared" si="11"/>
        <v>1538212.5</v>
      </c>
      <c r="EZ28" s="41">
        <f t="shared" si="11"/>
        <v>1582706.25</v>
      </c>
      <c r="FA28" s="41">
        <f t="shared" si="11"/>
        <v>1627200</v>
      </c>
      <c r="FB28" s="41">
        <f t="shared" si="11"/>
        <v>1671693.75</v>
      </c>
      <c r="FC28" s="43">
        <f t="shared" si="11"/>
        <v>1716187.5</v>
      </c>
      <c r="FN28" s="38" t="s">
        <v>539</v>
      </c>
      <c r="FO28" s="38">
        <v>750</v>
      </c>
      <c r="FP28" s="46">
        <f>FP22/(FT22/FT28)</f>
        <v>1234.792899408284</v>
      </c>
      <c r="FQ28" s="46">
        <f>FQ22/(FU22/FU28)</f>
        <v>1380.1999999999998</v>
      </c>
      <c r="FR28" s="46">
        <f>FR22/(FV22/FV28)</f>
        <v>1541.4414414414414</v>
      </c>
      <c r="FS28" s="46">
        <f>FS22/(FW22/FW28)</f>
        <v>1660.0819672131147</v>
      </c>
      <c r="FT28" s="39">
        <v>1110</v>
      </c>
      <c r="FU28" s="39">
        <v>1340</v>
      </c>
      <c r="FV28" s="39">
        <v>1450</v>
      </c>
      <c r="FW28" s="39">
        <v>1570</v>
      </c>
      <c r="FX28" s="39">
        <v>960</v>
      </c>
      <c r="FY28" s="36">
        <v>37</v>
      </c>
      <c r="FZ28" s="36">
        <v>42</v>
      </c>
      <c r="GA28" s="36">
        <v>86</v>
      </c>
      <c r="GB28" s="36">
        <v>136</v>
      </c>
      <c r="GC28" s="36">
        <v>353</v>
      </c>
      <c r="GD28" s="36">
        <v>705</v>
      </c>
      <c r="GE28" s="36">
        <v>150</v>
      </c>
      <c r="GP28" s="49" t="s">
        <v>518</v>
      </c>
      <c r="GQ28" s="49">
        <v>675</v>
      </c>
      <c r="GR28" s="50">
        <f>GR27/($HM$27/$HM$28)</f>
        <v>888.66666666666708</v>
      </c>
      <c r="GS28" s="51">
        <v>984.85901833814046</v>
      </c>
      <c r="GT28" s="51">
        <v>1112.0388957276375</v>
      </c>
      <c r="GU28" s="51">
        <v>1205.46628090887</v>
      </c>
      <c r="GV28" s="58">
        <f>GV31-(GV31-GV25)*(GQ31-GQ28)/(GQ31-GQ25)</f>
        <v>875</v>
      </c>
      <c r="GW28" s="51">
        <v>969.71302443271475</v>
      </c>
      <c r="GX28" s="51">
        <v>1094.9370222374521</v>
      </c>
      <c r="GY28" s="51">
        <v>1186.927602170211</v>
      </c>
      <c r="GZ28" s="50">
        <f>GZ27/($HM$27/$HM$28)</f>
        <v>868</v>
      </c>
      <c r="HA28" s="51">
        <v>961.95532023725309</v>
      </c>
      <c r="HB28" s="51">
        <v>1086.1775260595525</v>
      </c>
      <c r="HC28" s="51">
        <v>1177.4321813528493</v>
      </c>
      <c r="HD28" s="50">
        <f>HD27/($HM$27/$HM$28)</f>
        <v>764.66666666666686</v>
      </c>
      <c r="HE28" s="51">
        <v>847.43682973281841</v>
      </c>
      <c r="HF28" s="51">
        <v>956.87067771912984</v>
      </c>
      <c r="HG28" s="51">
        <v>1037.2616835727486</v>
      </c>
      <c r="HH28" s="58">
        <f>HH31-(HH31-HH25)*(GQ31-GQ28)/(GQ31-GQ25)</f>
        <v>955</v>
      </c>
      <c r="HI28" s="51">
        <v>1058.3725009522773</v>
      </c>
      <c r="HJ28" s="51">
        <v>1195.0455499848763</v>
      </c>
      <c r="HK28" s="51">
        <v>1295.4466972257731</v>
      </c>
      <c r="HL28" s="36" t="s">
        <v>518</v>
      </c>
      <c r="HM28" s="56">
        <f t="shared" si="14"/>
        <v>31</v>
      </c>
      <c r="HN28" s="56">
        <f t="shared" si="14"/>
        <v>38</v>
      </c>
      <c r="HO28" s="56">
        <f t="shared" si="14"/>
        <v>76</v>
      </c>
      <c r="HP28" s="56">
        <f t="shared" si="14"/>
        <v>119</v>
      </c>
      <c r="HQ28" s="56">
        <f t="shared" si="14"/>
        <v>312</v>
      </c>
      <c r="HR28" s="56">
        <f t="shared" si="14"/>
        <v>620</v>
      </c>
      <c r="HS28" s="56">
        <f t="shared" si="14"/>
        <v>143</v>
      </c>
      <c r="IE28" s="403" t="s">
        <v>1020</v>
      </c>
      <c r="IF28" s="404" t="s">
        <v>1019</v>
      </c>
      <c r="IG28" s="405" t="s">
        <v>1070</v>
      </c>
      <c r="IH28" s="389"/>
      <c r="II28" s="395" t="s">
        <v>1001</v>
      </c>
      <c r="IJ28" s="392" t="s">
        <v>1002</v>
      </c>
      <c r="IK28" s="389"/>
      <c r="IL28" s="389"/>
      <c r="IM28" s="389"/>
      <c r="IN28" s="389"/>
    </row>
    <row r="29" spans="1:248" ht="15.75" thickBot="1" x14ac:dyDescent="0.3">
      <c r="A29" s="24" t="s">
        <v>548</v>
      </c>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CD29" s="64"/>
      <c r="CE29" s="64"/>
      <c r="CF29" s="54"/>
      <c r="CG29" s="54"/>
      <c r="CH29" s="54"/>
      <c r="CI29" s="54"/>
      <c r="CJ29" s="54"/>
      <c r="CK29" s="54"/>
      <c r="CL29" s="44" t="s">
        <v>325</v>
      </c>
      <c r="CM29" s="32">
        <v>2124.8000000000002</v>
      </c>
      <c r="CP29" s="55" t="s">
        <v>543</v>
      </c>
      <c r="CQ29" s="35">
        <f t="shared" si="43"/>
        <v>1593.0000000000002</v>
      </c>
      <c r="CR29" s="54"/>
      <c r="CS29" s="54"/>
      <c r="CT29" s="54"/>
      <c r="CU29" s="54"/>
      <c r="CW29" s="61" t="s">
        <v>327</v>
      </c>
      <c r="CX29" s="61"/>
      <c r="CZ29" s="34" t="s">
        <v>544</v>
      </c>
      <c r="DA29" s="34">
        <v>825</v>
      </c>
      <c r="DB29" s="35">
        <f>0.8*MAX(DF29,DJ29)</f>
        <v>558.6</v>
      </c>
      <c r="DC29" s="35">
        <v>624.37978090856802</v>
      </c>
      <c r="DD29" s="35">
        <v>697.32275720228563</v>
      </c>
      <c r="DE29" s="35">
        <v>750.99377987160506</v>
      </c>
      <c r="DF29" s="35">
        <f>1.05*DJ29</f>
        <v>698.25</v>
      </c>
      <c r="DG29" s="35">
        <v>780.47472613570994</v>
      </c>
      <c r="DH29" s="35">
        <v>871.65344650285704</v>
      </c>
      <c r="DI29" s="35">
        <v>938.74222483950632</v>
      </c>
      <c r="DJ29" s="35">
        <f>DJ30-(DJ30-DJ28)*(DA30-DA29)/(DA30-DA28)</f>
        <v>665</v>
      </c>
      <c r="DK29" s="35">
        <v>743.30926298639042</v>
      </c>
      <c r="DL29" s="35">
        <v>830.14613952653053</v>
      </c>
      <c r="DM29" s="35">
        <v>894.04021413286318</v>
      </c>
      <c r="DN29" s="66" t="s">
        <v>545</v>
      </c>
      <c r="DO29" s="67">
        <f>FY29</f>
        <v>39</v>
      </c>
      <c r="DP29" s="67">
        <f t="shared" ref="DP29:DU42" si="44">FZ29</f>
        <v>44</v>
      </c>
      <c r="DQ29" s="67">
        <f t="shared" si="44"/>
        <v>89</v>
      </c>
      <c r="DR29" s="67">
        <f t="shared" si="44"/>
        <v>142</v>
      </c>
      <c r="DS29" s="67">
        <f t="shared" si="44"/>
        <v>367</v>
      </c>
      <c r="DT29" s="67">
        <f t="shared" si="44"/>
        <v>720</v>
      </c>
      <c r="DU29" s="67">
        <f t="shared" si="44"/>
        <v>152</v>
      </c>
      <c r="DX29" s="34" t="s">
        <v>546</v>
      </c>
      <c r="DY29" s="35">
        <f t="shared" si="41"/>
        <v>9687.15</v>
      </c>
      <c r="DZ29" s="35">
        <f t="shared" si="35"/>
        <v>7600</v>
      </c>
      <c r="EA29" s="34" t="s">
        <v>547</v>
      </c>
      <c r="EB29" s="32">
        <f>( 1221.6*(  MID(EA29,6,4) * RIGHT(EA29,4) /1000000   )^-0.491)  *(  MID(EA29,6,4) * RIGHT(EA29,4) /1000000   )</f>
        <v>1157.8131061266763</v>
      </c>
      <c r="EC29" s="32">
        <v>582</v>
      </c>
      <c r="EL29" s="38">
        <v>140</v>
      </c>
      <c r="EN29" s="40">
        <v>140</v>
      </c>
      <c r="EO29" s="41">
        <f t="shared" si="39"/>
        <v>1118000</v>
      </c>
      <c r="EP29" s="41">
        <f t="shared" si="36"/>
        <v>1163500</v>
      </c>
      <c r="EQ29" s="41">
        <f t="shared" si="36"/>
        <v>1209000</v>
      </c>
      <c r="ER29" s="41">
        <f t="shared" si="36"/>
        <v>1254500</v>
      </c>
      <c r="ES29" s="65">
        <v>1300000</v>
      </c>
      <c r="ET29" s="41">
        <f t="shared" si="2"/>
        <v>1345500</v>
      </c>
      <c r="EU29" s="41">
        <f t="shared" si="3"/>
        <v>1391000</v>
      </c>
      <c r="EV29" s="41">
        <f t="shared" si="4"/>
        <v>1436500</v>
      </c>
      <c r="EW29" s="41">
        <f t="shared" si="5"/>
        <v>1482000</v>
      </c>
      <c r="EX29" s="42">
        <f t="shared" si="10"/>
        <v>1527500</v>
      </c>
      <c r="EY29" s="41">
        <f t="shared" si="11"/>
        <v>1573000</v>
      </c>
      <c r="EZ29" s="41">
        <f t="shared" si="11"/>
        <v>1618500</v>
      </c>
      <c r="FA29" s="41">
        <f t="shared" si="11"/>
        <v>1664000</v>
      </c>
      <c r="FB29" s="41">
        <f t="shared" si="11"/>
        <v>1709500</v>
      </c>
      <c r="FC29" s="43">
        <f t="shared" si="11"/>
        <v>1755000</v>
      </c>
      <c r="FN29" s="66" t="s">
        <v>545</v>
      </c>
      <c r="FO29" s="66">
        <v>825</v>
      </c>
      <c r="FP29" s="53">
        <f>FP28/($FY$28/$FY$29)</f>
        <v>1301.5384615384617</v>
      </c>
      <c r="FQ29" s="53">
        <f>FQ28/($FY$28/$FY$29)</f>
        <v>1454.8054054054053</v>
      </c>
      <c r="FR29" s="53">
        <f>FR28/($FY$28/$FY$29)</f>
        <v>1624.7626004382762</v>
      </c>
      <c r="FS29" s="53">
        <f>FS28/($FY$28/$FY$29)</f>
        <v>1749.8161276030128</v>
      </c>
      <c r="FT29" s="53">
        <f t="shared" ref="FT29:FX29" si="45">FT28/($FY$28/$FY$29)</f>
        <v>1170</v>
      </c>
      <c r="FU29" s="53">
        <f t="shared" si="45"/>
        <v>1412.4324324324325</v>
      </c>
      <c r="FV29" s="53">
        <f t="shared" si="45"/>
        <v>1528.3783783783783</v>
      </c>
      <c r="FW29" s="53">
        <f t="shared" si="45"/>
        <v>1654.864864864865</v>
      </c>
      <c r="FX29" s="53">
        <f t="shared" si="45"/>
        <v>1011.891891891892</v>
      </c>
      <c r="FY29" s="67">
        <v>39</v>
      </c>
      <c r="FZ29" s="67">
        <v>44</v>
      </c>
      <c r="GA29" s="67">
        <v>89</v>
      </c>
      <c r="GB29" s="67">
        <v>142</v>
      </c>
      <c r="GC29" s="67">
        <v>367</v>
      </c>
      <c r="GD29" s="67">
        <v>720</v>
      </c>
      <c r="GE29" s="67">
        <v>152</v>
      </c>
      <c r="GP29" s="49" t="s">
        <v>525</v>
      </c>
      <c r="GQ29" s="49">
        <v>700</v>
      </c>
      <c r="GR29" s="50">
        <f>GR28/($HM$28/$HM$29)</f>
        <v>946.00000000000034</v>
      </c>
      <c r="GS29" s="51">
        <v>1051.6580639339145</v>
      </c>
      <c r="GT29" s="51">
        <v>1182.7498837562359</v>
      </c>
      <c r="GU29" s="51">
        <v>1279.1040728410317</v>
      </c>
      <c r="GV29" s="58">
        <f>GV31-(GV31-GV28)*(GQ31-GQ29)/(GQ31-GQ28)</f>
        <v>916.66666666666663</v>
      </c>
      <c r="GW29" s="51">
        <v>1019.0485115638702</v>
      </c>
      <c r="GX29" s="51">
        <v>1146.075468756042</v>
      </c>
      <c r="GY29" s="51">
        <v>1239.4419310475107</v>
      </c>
      <c r="GZ29" s="50">
        <f>GZ28/($HM$28/$HM$29)</f>
        <v>924</v>
      </c>
      <c r="HA29" s="51">
        <v>1027.2008996563811</v>
      </c>
      <c r="HB29" s="51">
        <v>1155.2440725060903</v>
      </c>
      <c r="HC29" s="51">
        <v>1249.357466495891</v>
      </c>
      <c r="HD29" s="50">
        <f>HD28/($HM$28/$HM$29)</f>
        <v>814.00000000000011</v>
      </c>
      <c r="HE29" s="51">
        <v>904.91507826871691</v>
      </c>
      <c r="HF29" s="51">
        <v>1017.7150162553655</v>
      </c>
      <c r="HG29" s="51">
        <v>1100.6244347701897</v>
      </c>
      <c r="HH29" s="58">
        <f>HH31-(HH31-HH28)*(GQ31-GQ29)/(GQ31-GQ28)</f>
        <v>986.66666666666663</v>
      </c>
      <c r="HI29" s="51">
        <v>1096.8667615378383</v>
      </c>
      <c r="HJ29" s="51">
        <v>1233.5939590974126</v>
      </c>
      <c r="HK29" s="51">
        <v>1334.090223963866</v>
      </c>
      <c r="HL29" s="36" t="s">
        <v>525</v>
      </c>
      <c r="HM29" s="56">
        <f t="shared" si="14"/>
        <v>33</v>
      </c>
      <c r="HN29" s="56">
        <f t="shared" si="14"/>
        <v>39.333333333333336</v>
      </c>
      <c r="HO29" s="56">
        <f t="shared" si="14"/>
        <v>79.333333333333329</v>
      </c>
      <c r="HP29" s="56">
        <f t="shared" si="14"/>
        <v>124.66666666666667</v>
      </c>
      <c r="HQ29" s="56">
        <f t="shared" si="14"/>
        <v>325.66666666666669</v>
      </c>
      <c r="HR29" s="56">
        <f t="shared" si="14"/>
        <v>648.33333333333337</v>
      </c>
      <c r="HS29" s="56">
        <f t="shared" si="14"/>
        <v>145.33333333333334</v>
      </c>
      <c r="IE29" s="403" t="s">
        <v>1022</v>
      </c>
      <c r="IF29" s="404" t="s">
        <v>1021</v>
      </c>
      <c r="IG29" s="405" t="s">
        <v>1070</v>
      </c>
      <c r="IH29" s="389"/>
      <c r="II29" s="395" t="s">
        <v>1003</v>
      </c>
      <c r="IJ29" s="392" t="s">
        <v>1004</v>
      </c>
      <c r="IK29" s="389"/>
      <c r="IL29" s="389"/>
      <c r="IM29" s="389"/>
      <c r="IN29" s="389"/>
    </row>
    <row r="30" spans="1:248" ht="15.75" thickBot="1" x14ac:dyDescent="0.3">
      <c r="A30" s="24" t="s">
        <v>554</v>
      </c>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CD30" s="64"/>
      <c r="CE30" s="64"/>
      <c r="CF30" s="54"/>
      <c r="CG30" s="54"/>
      <c r="CH30" s="54"/>
      <c r="CI30" s="54"/>
      <c r="CJ30" s="54"/>
      <c r="CK30" s="54"/>
      <c r="CL30" s="44" t="s">
        <v>345</v>
      </c>
      <c r="CM30" s="32">
        <v>1198.8</v>
      </c>
      <c r="CP30" s="55" t="s">
        <v>549</v>
      </c>
      <c r="CQ30" s="35">
        <f t="shared" si="43"/>
        <v>1680.0000000000002</v>
      </c>
      <c r="CR30" s="54"/>
      <c r="CS30" s="54"/>
      <c r="CT30" s="54"/>
      <c r="CU30" s="54"/>
      <c r="CW30" s="61" t="s">
        <v>327</v>
      </c>
      <c r="CX30" s="61"/>
      <c r="CZ30" s="34" t="s">
        <v>550</v>
      </c>
      <c r="DA30" s="34">
        <v>900</v>
      </c>
      <c r="DB30" s="35">
        <f t="shared" ref="DB30:DB32" si="46">0.8*MAX(DF30,DJ30)</f>
        <v>672</v>
      </c>
      <c r="DC30" s="35">
        <v>751.13357101782617</v>
      </c>
      <c r="DD30" s="35">
        <v>838.88451994259924</v>
      </c>
      <c r="DE30" s="35">
        <v>903.45116375531416</v>
      </c>
      <c r="DF30" s="35">
        <f t="shared" ref="DF30:DF42" si="47">1.05*DJ30</f>
        <v>840</v>
      </c>
      <c r="DG30" s="35">
        <v>938.91696377228266</v>
      </c>
      <c r="DH30" s="35">
        <v>1048.605649928249</v>
      </c>
      <c r="DI30" s="35">
        <v>1129.3139546941427</v>
      </c>
      <c r="DJ30" s="32">
        <v>800</v>
      </c>
      <c r="DK30" s="35">
        <v>894.20663216407877</v>
      </c>
      <c r="DL30" s="35">
        <v>998.67204755071339</v>
      </c>
      <c r="DM30" s="35">
        <v>1075.5370997087073</v>
      </c>
      <c r="DN30" s="66" t="s">
        <v>551</v>
      </c>
      <c r="DO30" s="67">
        <f t="shared" ref="DO30:DO42" si="48">FY30</f>
        <v>41</v>
      </c>
      <c r="DP30" s="67">
        <f t="shared" si="44"/>
        <v>46</v>
      </c>
      <c r="DQ30" s="67">
        <f t="shared" si="44"/>
        <v>92</v>
      </c>
      <c r="DR30" s="67">
        <f t="shared" si="44"/>
        <v>147</v>
      </c>
      <c r="DS30" s="67">
        <f t="shared" si="44"/>
        <v>381</v>
      </c>
      <c r="DT30" s="67">
        <f t="shared" si="44"/>
        <v>735</v>
      </c>
      <c r="DU30" s="67">
        <f t="shared" si="44"/>
        <v>154</v>
      </c>
      <c r="DX30" s="34" t="s">
        <v>552</v>
      </c>
      <c r="DY30" s="35">
        <f t="shared" si="41"/>
        <v>10908.96</v>
      </c>
      <c r="DZ30" s="35">
        <f t="shared" si="35"/>
        <v>7850</v>
      </c>
      <c r="EA30" s="34" t="s">
        <v>553</v>
      </c>
      <c r="EB30" s="32">
        <v>1200</v>
      </c>
      <c r="EC30" s="32">
        <v>582</v>
      </c>
      <c r="EL30" s="38">
        <v>145</v>
      </c>
      <c r="EN30" s="40">
        <v>145</v>
      </c>
      <c r="EO30" s="41">
        <f t="shared" si="39"/>
        <v>1139500</v>
      </c>
      <c r="EP30" s="41">
        <f t="shared" si="36"/>
        <v>1185875</v>
      </c>
      <c r="EQ30" s="41">
        <f t="shared" si="36"/>
        <v>1232250</v>
      </c>
      <c r="ER30" s="41">
        <f t="shared" si="36"/>
        <v>1278625</v>
      </c>
      <c r="ES30" s="60">
        <f>ES37-(ES37-ES29)*(EN37-EN30)/(EN37-EN29)</f>
        <v>1325000</v>
      </c>
      <c r="ET30" s="41">
        <f t="shared" si="2"/>
        <v>1371375</v>
      </c>
      <c r="EU30" s="41">
        <f t="shared" si="3"/>
        <v>1417750</v>
      </c>
      <c r="EV30" s="41">
        <f t="shared" si="4"/>
        <v>1464125</v>
      </c>
      <c r="EW30" s="41">
        <f t="shared" si="5"/>
        <v>1510500</v>
      </c>
      <c r="EX30" s="42">
        <f t="shared" si="10"/>
        <v>1556875</v>
      </c>
      <c r="EY30" s="41">
        <f t="shared" si="11"/>
        <v>1603250</v>
      </c>
      <c r="EZ30" s="41">
        <f t="shared" si="11"/>
        <v>1649625</v>
      </c>
      <c r="FA30" s="41">
        <f t="shared" si="11"/>
        <v>1696000</v>
      </c>
      <c r="FB30" s="41">
        <f t="shared" si="11"/>
        <v>1742375</v>
      </c>
      <c r="FC30" s="43">
        <f t="shared" si="11"/>
        <v>1788750</v>
      </c>
      <c r="FN30" s="66" t="s">
        <v>551</v>
      </c>
      <c r="FO30" s="66">
        <v>900</v>
      </c>
      <c r="FP30" s="53">
        <f>FP29/($FY$29/$FY$30)</f>
        <v>1368.2840236686393</v>
      </c>
      <c r="FQ30" s="53">
        <f>FQ29/($FY$29/$FY$30)</f>
        <v>1529.4108108108107</v>
      </c>
      <c r="FR30" s="53">
        <f>FR29/($FY$29/$FY$30)</f>
        <v>1708.083759435111</v>
      </c>
      <c r="FS30" s="53">
        <f>FS29/($FY$29/$FY$30)</f>
        <v>1839.5502879929109</v>
      </c>
      <c r="FT30" s="53">
        <f t="shared" ref="FT30:FX30" si="49">FT29/($FY$29/$FY$30)</f>
        <v>1230</v>
      </c>
      <c r="FU30" s="53">
        <f t="shared" si="49"/>
        <v>1484.864864864865</v>
      </c>
      <c r="FV30" s="53">
        <f t="shared" si="49"/>
        <v>1606.7567567567569</v>
      </c>
      <c r="FW30" s="53">
        <f t="shared" si="49"/>
        <v>1739.72972972973</v>
      </c>
      <c r="FX30" s="53">
        <f t="shared" si="49"/>
        <v>1063.783783783784</v>
      </c>
      <c r="FY30" s="67">
        <v>41</v>
      </c>
      <c r="FZ30" s="67">
        <v>46</v>
      </c>
      <c r="GA30" s="67">
        <v>92</v>
      </c>
      <c r="GB30" s="67">
        <v>147</v>
      </c>
      <c r="GC30" s="67">
        <v>381</v>
      </c>
      <c r="GD30" s="67">
        <v>735</v>
      </c>
      <c r="GE30" s="67">
        <v>154</v>
      </c>
      <c r="GP30" s="49" t="s">
        <v>532</v>
      </c>
      <c r="GQ30" s="49">
        <v>725</v>
      </c>
      <c r="GR30" s="50">
        <f>GR29/($HM$29/$HM$30)</f>
        <v>1003.3333333333337</v>
      </c>
      <c r="GS30" s="51">
        <v>1118.5656984900661</v>
      </c>
      <c r="GT30" s="51">
        <v>1253.4264452598259</v>
      </c>
      <c r="GU30" s="51">
        <v>1352.6041453895714</v>
      </c>
      <c r="GV30" s="58">
        <f>GV31-(GV31-GV29)*(GQ31-GQ30)/(GQ31-GQ29)</f>
        <v>958.33333333333326</v>
      </c>
      <c r="GW30" s="51">
        <v>1068.3974694880196</v>
      </c>
      <c r="GX30" s="51">
        <v>1197.2096445588033</v>
      </c>
      <c r="GY30" s="51">
        <v>1291.9391754136266</v>
      </c>
      <c r="GZ30" s="50">
        <f>GZ29/($HM$29/$HM$30)</f>
        <v>980</v>
      </c>
      <c r="HA30" s="51">
        <v>1092.552542711227</v>
      </c>
      <c r="HB30" s="51">
        <v>1224.2769930444806</v>
      </c>
      <c r="HC30" s="51">
        <v>1321.1482350316737</v>
      </c>
      <c r="HD30" s="50">
        <f>HD29/($HM$29/$HM$30)</f>
        <v>863.33333333333348</v>
      </c>
      <c r="HE30" s="51">
        <v>962.48676381703353</v>
      </c>
      <c r="HF30" s="51">
        <v>1078.529731967757</v>
      </c>
      <c r="HG30" s="51">
        <v>1163.868683242189</v>
      </c>
      <c r="HH30" s="58">
        <f>HH31-(HH31-HH29)*(GQ31-GQ30)/(GQ31-GQ29)</f>
        <v>1018.3333333333333</v>
      </c>
      <c r="HI30" s="51">
        <v>1135.2884414907478</v>
      </c>
      <c r="HJ30" s="51">
        <v>1272.1653788268327</v>
      </c>
      <c r="HK30" s="51">
        <v>1372.8258020482187</v>
      </c>
      <c r="HL30" s="36" t="s">
        <v>532</v>
      </c>
      <c r="HM30" s="56">
        <f t="shared" si="14"/>
        <v>35</v>
      </c>
      <c r="HN30" s="56">
        <f t="shared" si="14"/>
        <v>40.666666666666671</v>
      </c>
      <c r="HO30" s="56">
        <f t="shared" si="14"/>
        <v>82.666666666666657</v>
      </c>
      <c r="HP30" s="56">
        <f t="shared" si="14"/>
        <v>130.33333333333334</v>
      </c>
      <c r="HQ30" s="56">
        <f t="shared" si="14"/>
        <v>339.33333333333337</v>
      </c>
      <c r="HR30" s="56">
        <f t="shared" si="14"/>
        <v>676.66666666666674</v>
      </c>
      <c r="HS30" s="56">
        <f t="shared" si="14"/>
        <v>147.66666666666669</v>
      </c>
      <c r="IE30" s="403" t="s">
        <v>1018</v>
      </c>
      <c r="IF30" s="404" t="s">
        <v>1017</v>
      </c>
      <c r="IG30" s="405" t="s">
        <v>1070</v>
      </c>
      <c r="IH30" s="389"/>
      <c r="II30" s="395" t="s">
        <v>1005</v>
      </c>
      <c r="IJ30" s="392" t="s">
        <v>1006</v>
      </c>
      <c r="IK30" s="389"/>
      <c r="IL30" s="389"/>
      <c r="IM30" s="389"/>
      <c r="IN30" s="389"/>
    </row>
    <row r="31" spans="1:248" ht="15.75" thickBot="1" x14ac:dyDescent="0.3">
      <c r="A31" s="24" t="s">
        <v>560</v>
      </c>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CD31" s="64"/>
      <c r="CE31" s="64"/>
      <c r="CF31" s="54"/>
      <c r="CG31" s="54"/>
      <c r="CH31" s="54"/>
      <c r="CI31" s="54"/>
      <c r="CJ31" s="54"/>
      <c r="CK31" s="54"/>
      <c r="CL31" s="44" t="s">
        <v>364</v>
      </c>
      <c r="CM31" s="32">
        <v>1115.8</v>
      </c>
      <c r="CP31" s="55" t="s">
        <v>555</v>
      </c>
      <c r="CQ31" s="35">
        <f t="shared" si="43"/>
        <v>1767.0000000000002</v>
      </c>
      <c r="CR31" s="54"/>
      <c r="CS31" s="54"/>
      <c r="CT31" s="54"/>
      <c r="CU31" s="54"/>
      <c r="CW31" s="61" t="s">
        <v>327</v>
      </c>
      <c r="CX31" s="61"/>
      <c r="CZ31" s="34" t="s">
        <v>556</v>
      </c>
      <c r="DA31" s="34">
        <v>975</v>
      </c>
      <c r="DB31" s="35">
        <f t="shared" si="46"/>
        <v>777</v>
      </c>
      <c r="DC31" s="35">
        <v>868.4981914893616</v>
      </c>
      <c r="DD31" s="35">
        <v>969.96022618363043</v>
      </c>
      <c r="DE31" s="35">
        <v>1044.6154080920821</v>
      </c>
      <c r="DF31" s="35">
        <f t="shared" si="47"/>
        <v>971.25</v>
      </c>
      <c r="DG31" s="35">
        <v>1085.6227393617021</v>
      </c>
      <c r="DH31" s="35">
        <v>1212.450282729538</v>
      </c>
      <c r="DI31" s="35">
        <v>1305.7692601151027</v>
      </c>
      <c r="DJ31" s="35">
        <f>DJ34-(DJ34-DJ30)*(DA34-DA31)/(DA34-DA30)</f>
        <v>925</v>
      </c>
      <c r="DK31" s="35">
        <v>1033.9264184397161</v>
      </c>
      <c r="DL31" s="35">
        <v>1154.7145549805123</v>
      </c>
      <c r="DM31" s="35">
        <v>1243.589771538193</v>
      </c>
      <c r="DN31" s="66" t="s">
        <v>557</v>
      </c>
      <c r="DO31" s="67">
        <f t="shared" si="48"/>
        <v>43</v>
      </c>
      <c r="DP31" s="67">
        <f t="shared" si="44"/>
        <v>47</v>
      </c>
      <c r="DQ31" s="67">
        <f t="shared" si="44"/>
        <v>95</v>
      </c>
      <c r="DR31" s="67">
        <f t="shared" si="44"/>
        <v>152</v>
      </c>
      <c r="DS31" s="67">
        <f t="shared" si="44"/>
        <v>395</v>
      </c>
      <c r="DT31" s="67">
        <f t="shared" si="44"/>
        <v>750</v>
      </c>
      <c r="DU31" s="67">
        <f t="shared" si="44"/>
        <v>156</v>
      </c>
      <c r="DX31" s="34" t="s">
        <v>558</v>
      </c>
      <c r="DY31" s="35">
        <f t="shared" si="41"/>
        <v>12202.77</v>
      </c>
      <c r="DZ31" s="35">
        <f t="shared" si="35"/>
        <v>8100</v>
      </c>
      <c r="EA31" s="34" t="s">
        <v>559</v>
      </c>
      <c r="EB31" s="32">
        <v>1478</v>
      </c>
      <c r="EC31" s="32">
        <v>582</v>
      </c>
      <c r="EL31" s="38">
        <v>150</v>
      </c>
      <c r="EN31" s="40">
        <v>150</v>
      </c>
      <c r="EO31" s="41">
        <f t="shared" si="39"/>
        <v>1161000</v>
      </c>
      <c r="EP31" s="41">
        <f t="shared" si="36"/>
        <v>1208250</v>
      </c>
      <c r="EQ31" s="41">
        <f t="shared" si="36"/>
        <v>1255500</v>
      </c>
      <c r="ER31" s="41">
        <f t="shared" si="36"/>
        <v>1302750</v>
      </c>
      <c r="ES31" s="60">
        <f>ES37-(ES37-ES29)*(EN37-EN31)/(EN37-EN29)</f>
        <v>1350000</v>
      </c>
      <c r="ET31" s="41">
        <f t="shared" si="2"/>
        <v>1397250</v>
      </c>
      <c r="EU31" s="41">
        <f t="shared" si="3"/>
        <v>1444500</v>
      </c>
      <c r="EV31" s="41">
        <f t="shared" si="4"/>
        <v>1491750</v>
      </c>
      <c r="EW31" s="41">
        <f t="shared" si="5"/>
        <v>1539000</v>
      </c>
      <c r="EX31" s="42">
        <f t="shared" si="10"/>
        <v>1586250</v>
      </c>
      <c r="EY31" s="41">
        <f t="shared" si="11"/>
        <v>1633500</v>
      </c>
      <c r="EZ31" s="41">
        <f t="shared" si="11"/>
        <v>1680750</v>
      </c>
      <c r="FA31" s="41">
        <f t="shared" si="11"/>
        <v>1728000</v>
      </c>
      <c r="FB31" s="41">
        <f t="shared" si="11"/>
        <v>1775250</v>
      </c>
      <c r="FC31" s="43">
        <f t="shared" si="11"/>
        <v>1822500</v>
      </c>
      <c r="FN31" s="66" t="s">
        <v>557</v>
      </c>
      <c r="FO31" s="66">
        <v>975</v>
      </c>
      <c r="FP31" s="53">
        <f>FP30/($FY$30/$FY$31)</f>
        <v>1435.0295857988167</v>
      </c>
      <c r="FQ31" s="53">
        <f>FQ30/($FY$30/$FY$31)</f>
        <v>1604.0162162162162</v>
      </c>
      <c r="FR31" s="53">
        <f>FR30/($FY$30/$FY$31)</f>
        <v>1791.4049184319456</v>
      </c>
      <c r="FS31" s="53">
        <f>FS30/($FY$30/$FY$31)</f>
        <v>1929.2844483828089</v>
      </c>
      <c r="FT31" s="53">
        <f t="shared" ref="FT31:FX31" si="50">FT30/($FY$30/$FY$31)</f>
        <v>1290</v>
      </c>
      <c r="FU31" s="53">
        <f t="shared" si="50"/>
        <v>1557.2972972972975</v>
      </c>
      <c r="FV31" s="53">
        <f t="shared" si="50"/>
        <v>1685.1351351351352</v>
      </c>
      <c r="FW31" s="53">
        <f t="shared" si="50"/>
        <v>1824.5945945945948</v>
      </c>
      <c r="FX31" s="53">
        <f t="shared" si="50"/>
        <v>1115.6756756756758</v>
      </c>
      <c r="FY31" s="67">
        <v>43</v>
      </c>
      <c r="FZ31" s="67">
        <v>47</v>
      </c>
      <c r="GA31" s="67">
        <v>95</v>
      </c>
      <c r="GB31" s="67">
        <v>152</v>
      </c>
      <c r="GC31" s="67">
        <v>395</v>
      </c>
      <c r="GD31" s="67">
        <v>750</v>
      </c>
      <c r="GE31" s="67">
        <v>156</v>
      </c>
      <c r="GP31" s="49" t="s">
        <v>539</v>
      </c>
      <c r="GQ31" s="49">
        <v>750</v>
      </c>
      <c r="GR31" s="50">
        <f>GR30/($HM$30/$HM$31)</f>
        <v>1060.666666666667</v>
      </c>
      <c r="GS31" s="51">
        <v>1185.568959810875</v>
      </c>
      <c r="GT31" s="51">
        <v>1324.072689710988</v>
      </c>
      <c r="GU31" s="51">
        <v>1425.982938030462</v>
      </c>
      <c r="GV31" s="48">
        <v>1000</v>
      </c>
      <c r="GW31" s="51">
        <v>1117.7582902050985</v>
      </c>
      <c r="GX31" s="51">
        <v>1248.3400594383918</v>
      </c>
      <c r="GY31" s="51">
        <v>1344.4213746358846</v>
      </c>
      <c r="GZ31" s="50">
        <f>GZ30/($HM$30/$HM$31)</f>
        <v>1036</v>
      </c>
      <c r="HA31" s="51">
        <v>1157.9975886524821</v>
      </c>
      <c r="HB31" s="51">
        <v>1293.280301578174</v>
      </c>
      <c r="HC31" s="51">
        <v>1392.8205441227765</v>
      </c>
      <c r="HD31" s="50">
        <f>HD30/($HM$30/$HM$31)</f>
        <v>912.66666666666686</v>
      </c>
      <c r="HE31" s="51">
        <v>1020.1407328605202</v>
      </c>
      <c r="HF31" s="51">
        <v>1139.3183609141058</v>
      </c>
      <c r="HG31" s="51">
        <v>1227.008574584351</v>
      </c>
      <c r="HH31" s="48">
        <v>1050</v>
      </c>
      <c r="HI31" s="51">
        <v>1173.6462047153536</v>
      </c>
      <c r="HJ31" s="51">
        <v>1310.7570624103114</v>
      </c>
      <c r="HK31" s="51">
        <v>1411.6424433676789</v>
      </c>
      <c r="HL31" s="36" t="s">
        <v>539</v>
      </c>
      <c r="HM31" s="36">
        <f t="shared" si="14"/>
        <v>37</v>
      </c>
      <c r="HN31" s="36">
        <f t="shared" si="14"/>
        <v>42</v>
      </c>
      <c r="HO31" s="36">
        <f t="shared" si="14"/>
        <v>86</v>
      </c>
      <c r="HP31" s="36">
        <f t="shared" si="14"/>
        <v>136</v>
      </c>
      <c r="HQ31" s="36">
        <f t="shared" si="14"/>
        <v>353</v>
      </c>
      <c r="HR31" s="36">
        <f t="shared" si="14"/>
        <v>705</v>
      </c>
      <c r="HS31" s="36">
        <f t="shared" si="14"/>
        <v>150</v>
      </c>
      <c r="IC31"/>
      <c r="IE31" s="24"/>
      <c r="IF31" s="24"/>
      <c r="IG31" s="24"/>
      <c r="IH31" s="389"/>
      <c r="II31" s="395" t="s">
        <v>1007</v>
      </c>
      <c r="IJ31" s="392" t="s">
        <v>1008</v>
      </c>
      <c r="IK31" s="389"/>
      <c r="IL31" s="389"/>
      <c r="IM31" s="389"/>
      <c r="IN31" s="389"/>
    </row>
    <row r="32" spans="1:248" x14ac:dyDescent="0.25">
      <c r="A32" s="24" t="s">
        <v>565</v>
      </c>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CD32" s="64"/>
      <c r="CE32" s="64"/>
      <c r="CF32" s="54"/>
      <c r="CG32" s="54"/>
      <c r="CH32" s="54"/>
      <c r="CI32" s="54"/>
      <c r="CJ32" s="54"/>
      <c r="CK32" s="54"/>
      <c r="CL32" s="44" t="s">
        <v>380</v>
      </c>
      <c r="CM32" s="32">
        <v>1115.8</v>
      </c>
      <c r="CP32" s="55" t="s">
        <v>561</v>
      </c>
      <c r="CQ32" s="32">
        <f>CM15-CM3</f>
        <v>1854.0000000000002</v>
      </c>
      <c r="CR32" s="54"/>
      <c r="CS32" s="54"/>
      <c r="CT32" s="54"/>
      <c r="CU32" s="54"/>
      <c r="CW32" s="61" t="s">
        <v>327</v>
      </c>
      <c r="CX32" s="61"/>
      <c r="CZ32" s="34" t="s">
        <v>562</v>
      </c>
      <c r="DA32" s="34">
        <v>1050</v>
      </c>
      <c r="DB32" s="35">
        <f t="shared" si="46"/>
        <v>882</v>
      </c>
      <c r="DC32" s="35">
        <v>985.86281196089703</v>
      </c>
      <c r="DD32" s="35">
        <v>1101.0359324246615</v>
      </c>
      <c r="DE32" s="35">
        <v>1185.7796524288501</v>
      </c>
      <c r="DF32" s="35">
        <f t="shared" si="47"/>
        <v>1102.5</v>
      </c>
      <c r="DG32" s="35">
        <v>1232.3285149511212</v>
      </c>
      <c r="DH32" s="35">
        <v>1376.294915530827</v>
      </c>
      <c r="DI32" s="35">
        <v>1482.2245655360625</v>
      </c>
      <c r="DJ32" s="35">
        <f>DJ34-(DJ34-DJ31)*(DA34-DA32)/(DA34-DA31)</f>
        <v>1050</v>
      </c>
      <c r="DK32" s="35">
        <v>1173.6462047153536</v>
      </c>
      <c r="DL32" s="35">
        <v>1310.7570624103114</v>
      </c>
      <c r="DM32" s="35">
        <v>1411.6424433676787</v>
      </c>
      <c r="DN32" s="66" t="s">
        <v>563</v>
      </c>
      <c r="DO32" s="67">
        <f t="shared" si="48"/>
        <v>45</v>
      </c>
      <c r="DP32" s="67">
        <f t="shared" si="44"/>
        <v>49</v>
      </c>
      <c r="DQ32" s="67">
        <f t="shared" si="44"/>
        <v>98</v>
      </c>
      <c r="DR32" s="67">
        <f t="shared" si="44"/>
        <v>157</v>
      </c>
      <c r="DS32" s="67">
        <f t="shared" si="44"/>
        <v>408</v>
      </c>
      <c r="DT32" s="67">
        <f t="shared" si="44"/>
        <v>765</v>
      </c>
      <c r="DU32" s="67">
        <f t="shared" si="44"/>
        <v>158</v>
      </c>
      <c r="EA32" s="34" t="s">
        <v>564</v>
      </c>
      <c r="EB32" s="32">
        <v>1478</v>
      </c>
      <c r="EC32" s="68">
        <f>0.5*(EC33+EC31)</f>
        <v>1032</v>
      </c>
      <c r="EL32" s="38">
        <v>155</v>
      </c>
      <c r="EN32" s="40">
        <v>155</v>
      </c>
      <c r="EO32" s="41">
        <f t="shared" si="39"/>
        <v>1182500</v>
      </c>
      <c r="EP32" s="41">
        <f t="shared" si="36"/>
        <v>1230625</v>
      </c>
      <c r="EQ32" s="41">
        <f t="shared" si="36"/>
        <v>1278750</v>
      </c>
      <c r="ER32" s="41">
        <f t="shared" si="36"/>
        <v>1326875</v>
      </c>
      <c r="ES32" s="60">
        <f>ES37-(ES37-ES29)*(EN37-EN32)/(EN37-EN29)</f>
        <v>1375000</v>
      </c>
      <c r="ET32" s="41">
        <f t="shared" si="2"/>
        <v>1423125</v>
      </c>
      <c r="EU32" s="41">
        <f t="shared" si="3"/>
        <v>1471250</v>
      </c>
      <c r="EV32" s="41">
        <f t="shared" si="4"/>
        <v>1519375</v>
      </c>
      <c r="EW32" s="41">
        <f t="shared" si="5"/>
        <v>1567500</v>
      </c>
      <c r="EX32" s="42">
        <f t="shared" si="10"/>
        <v>1615625</v>
      </c>
      <c r="EY32" s="41">
        <f t="shared" si="11"/>
        <v>1663750</v>
      </c>
      <c r="EZ32" s="41">
        <f t="shared" si="11"/>
        <v>1711875</v>
      </c>
      <c r="FA32" s="41">
        <f t="shared" si="11"/>
        <v>1760000</v>
      </c>
      <c r="FB32" s="41">
        <f t="shared" si="11"/>
        <v>1808125</v>
      </c>
      <c r="FC32" s="43">
        <f t="shared" si="11"/>
        <v>1856250</v>
      </c>
      <c r="FN32" s="66" t="s">
        <v>563</v>
      </c>
      <c r="FO32" s="66">
        <v>1050</v>
      </c>
      <c r="FP32" s="53">
        <f>FP31/($FY$31/$FY$32)</f>
        <v>1501.7751479289941</v>
      </c>
      <c r="FQ32" s="53">
        <f>FQ31/($FY$31/$FY$32)</f>
        <v>1678.6216216216214</v>
      </c>
      <c r="FR32" s="53">
        <f>FR31/($FY$31/$FY$32)</f>
        <v>1874.7260774287802</v>
      </c>
      <c r="FS32" s="53">
        <f>FS31/($FY$31/$FY$32)</f>
        <v>2019.018608772707</v>
      </c>
      <c r="FT32" s="53">
        <f t="shared" ref="FT32:FX32" si="51">FT31/($FY$31/$FY$32)</f>
        <v>1350</v>
      </c>
      <c r="FU32" s="53">
        <f t="shared" si="51"/>
        <v>1629.7297297297298</v>
      </c>
      <c r="FV32" s="53">
        <f t="shared" si="51"/>
        <v>1763.5135135135135</v>
      </c>
      <c r="FW32" s="53">
        <f t="shared" si="51"/>
        <v>1909.4594594594596</v>
      </c>
      <c r="FX32" s="53">
        <f t="shared" si="51"/>
        <v>1167.5675675675677</v>
      </c>
      <c r="FY32" s="67">
        <v>45</v>
      </c>
      <c r="FZ32" s="67">
        <v>49</v>
      </c>
      <c r="GA32" s="67">
        <v>98</v>
      </c>
      <c r="GB32" s="67">
        <v>157</v>
      </c>
      <c r="GC32" s="67">
        <v>408</v>
      </c>
      <c r="GD32" s="67">
        <v>765</v>
      </c>
      <c r="GE32" s="67">
        <v>158</v>
      </c>
      <c r="GP32" s="49" t="s">
        <v>545</v>
      </c>
      <c r="GQ32" s="49">
        <v>825</v>
      </c>
      <c r="GR32" s="50">
        <f>GR31/($HM$31/$HM$32)</f>
        <v>1118.0000000000005</v>
      </c>
      <c r="GS32" s="51">
        <v>1249.6537684493005</v>
      </c>
      <c r="GT32" s="51">
        <v>1395.6441864521225</v>
      </c>
      <c r="GU32" s="51">
        <v>1503.0630968429193</v>
      </c>
      <c r="GV32" s="50">
        <f>GV31/($HM$31/$HM$32)</f>
        <v>1054.0540540540542</v>
      </c>
      <c r="GW32" s="51">
        <v>1178.177657243212</v>
      </c>
      <c r="GX32" s="51">
        <v>1315.8179004891158</v>
      </c>
      <c r="GY32" s="51">
        <v>1417.0928002918783</v>
      </c>
      <c r="GZ32" s="50">
        <f>GZ31/($HM$31/$HM$32)</f>
        <v>1092</v>
      </c>
      <c r="HA32" s="51">
        <v>1220.5920529039674</v>
      </c>
      <c r="HB32" s="51">
        <v>1363.1873449067239</v>
      </c>
      <c r="HC32" s="51">
        <v>1468.1081411023858</v>
      </c>
      <c r="HD32" s="50">
        <f>HD31/($HM$31/$HM$32)</f>
        <v>962.00000000000023</v>
      </c>
      <c r="HE32" s="51">
        <v>1075.283475177305</v>
      </c>
      <c r="HF32" s="51">
        <v>1200.9031371797332</v>
      </c>
      <c r="HG32" s="51">
        <v>1293.3333623997212</v>
      </c>
      <c r="HH32" s="58">
        <f>(HH33+HH31)/2</f>
        <v>1175</v>
      </c>
      <c r="HI32" s="51">
        <v>1313.3659909909907</v>
      </c>
      <c r="HJ32" s="51">
        <v>1466.7995698401103</v>
      </c>
      <c r="HK32" s="51">
        <v>1579.6951151971641</v>
      </c>
      <c r="HL32" s="66" t="s">
        <v>545</v>
      </c>
      <c r="HM32" s="67">
        <f t="shared" si="14"/>
        <v>39</v>
      </c>
      <c r="HN32" s="67">
        <f t="shared" si="14"/>
        <v>44</v>
      </c>
      <c r="HO32" s="67">
        <f t="shared" si="14"/>
        <v>89</v>
      </c>
      <c r="HP32" s="67">
        <f t="shared" si="14"/>
        <v>142</v>
      </c>
      <c r="HQ32" s="67">
        <f t="shared" si="14"/>
        <v>367</v>
      </c>
      <c r="HR32" s="67">
        <f t="shared" si="14"/>
        <v>720</v>
      </c>
      <c r="HS32" s="67">
        <f t="shared" si="14"/>
        <v>152</v>
      </c>
      <c r="IE32" s="403" t="s">
        <v>1026</v>
      </c>
      <c r="IF32" s="404" t="s">
        <v>1025</v>
      </c>
      <c r="IG32" s="405" t="s">
        <v>1070</v>
      </c>
      <c r="IH32" s="389"/>
      <c r="II32" s="389"/>
      <c r="IJ32" s="389"/>
      <c r="IK32" s="389"/>
      <c r="IL32" s="389"/>
      <c r="IM32" s="389"/>
      <c r="IN32" s="389"/>
    </row>
    <row r="33" spans="1:248" x14ac:dyDescent="0.25">
      <c r="A33" s="24" t="s">
        <v>570</v>
      </c>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CD33" s="64"/>
      <c r="CE33" s="64"/>
      <c r="CF33" s="54"/>
      <c r="CG33" s="54"/>
      <c r="CH33" s="54"/>
      <c r="CI33" s="54"/>
      <c r="CJ33" s="54"/>
      <c r="CK33" s="54"/>
      <c r="CL33" s="44" t="s">
        <v>394</v>
      </c>
      <c r="CM33" s="32">
        <v>1115.8</v>
      </c>
      <c r="CP33" s="55" t="s">
        <v>566</v>
      </c>
      <c r="CQ33" s="35">
        <f>CQ32+($CQ$38-$CQ$32)/6</f>
        <v>1899.666666666667</v>
      </c>
      <c r="CR33" s="54"/>
      <c r="CS33" s="54"/>
      <c r="CT33" s="54"/>
      <c r="CU33" s="54"/>
      <c r="CW33" s="61" t="s">
        <v>327</v>
      </c>
      <c r="CX33" s="61"/>
      <c r="CZ33" s="34" t="s">
        <v>567</v>
      </c>
      <c r="DA33" s="34">
        <v>1125</v>
      </c>
      <c r="DB33" s="35">
        <f>0.75*MAX(DF33,DJ33)</f>
        <v>925.3125</v>
      </c>
      <c r="DC33" s="35">
        <v>1034.2757179054054</v>
      </c>
      <c r="DD33" s="35">
        <v>1155.1046612490868</v>
      </c>
      <c r="DE33" s="35">
        <v>1244.009903217767</v>
      </c>
      <c r="DF33" s="35">
        <f t="shared" si="47"/>
        <v>1233.75</v>
      </c>
      <c r="DG33" s="35">
        <v>1379.0342905405405</v>
      </c>
      <c r="DH33" s="35">
        <v>1540.1395483321157</v>
      </c>
      <c r="DI33" s="35">
        <v>1658.6798709570226</v>
      </c>
      <c r="DJ33" s="35">
        <f>DJ34-(DJ34-DJ32)*(DA34-DA33)/(DA34-DA32)</f>
        <v>1175</v>
      </c>
      <c r="DK33" s="35">
        <v>1313.3659909909909</v>
      </c>
      <c r="DL33" s="35">
        <v>1466.7995698401103</v>
      </c>
      <c r="DM33" s="35">
        <v>1579.6951151971643</v>
      </c>
      <c r="DN33" s="66" t="s">
        <v>568</v>
      </c>
      <c r="DO33" s="67">
        <f t="shared" si="48"/>
        <v>47</v>
      </c>
      <c r="DP33" s="67">
        <f t="shared" si="44"/>
        <v>51</v>
      </c>
      <c r="DQ33" s="67">
        <f t="shared" si="44"/>
        <v>100</v>
      </c>
      <c r="DR33" s="67">
        <f t="shared" si="44"/>
        <v>162</v>
      </c>
      <c r="DS33" s="67">
        <f t="shared" si="44"/>
        <v>421</v>
      </c>
      <c r="DT33" s="67">
        <f t="shared" si="44"/>
        <v>780</v>
      </c>
      <c r="DU33" s="67">
        <f t="shared" si="44"/>
        <v>160</v>
      </c>
      <c r="EA33" s="34" t="s">
        <v>569</v>
      </c>
      <c r="EB33" s="32">
        <f>( 1221.6*(  MID(EA33,6,4) * RIGHT(EA33,4) /1000000   )^-0.491)  *(  MID(EA33,6,4) * RIGHT(EA33,4) /1000000   )</f>
        <v>813.606095347429</v>
      </c>
      <c r="EC33" s="32">
        <v>1482</v>
      </c>
      <c r="EL33" s="38">
        <v>160</v>
      </c>
      <c r="EN33" s="40">
        <v>160</v>
      </c>
      <c r="EO33" s="41">
        <f t="shared" si="39"/>
        <v>1204000</v>
      </c>
      <c r="EP33" s="41">
        <f t="shared" si="36"/>
        <v>1253000</v>
      </c>
      <c r="EQ33" s="41">
        <f t="shared" si="36"/>
        <v>1302000</v>
      </c>
      <c r="ER33" s="41">
        <f t="shared" si="36"/>
        <v>1351000</v>
      </c>
      <c r="ES33" s="60">
        <f>ES37-(ES37-ES29)*(EN37-EN33)/(EN37-EN29)</f>
        <v>1400000</v>
      </c>
      <c r="ET33" s="41">
        <f t="shared" si="2"/>
        <v>1449000</v>
      </c>
      <c r="EU33" s="41">
        <f t="shared" si="3"/>
        <v>1498000</v>
      </c>
      <c r="EV33" s="41">
        <f t="shared" si="4"/>
        <v>1547000</v>
      </c>
      <c r="EW33" s="41">
        <f t="shared" si="5"/>
        <v>1596000</v>
      </c>
      <c r="EX33" s="42">
        <f t="shared" si="10"/>
        <v>1645000</v>
      </c>
      <c r="EY33" s="41">
        <f t="shared" si="11"/>
        <v>1694000</v>
      </c>
      <c r="EZ33" s="41">
        <f t="shared" si="11"/>
        <v>1743000</v>
      </c>
      <c r="FA33" s="41">
        <f t="shared" si="11"/>
        <v>1792000</v>
      </c>
      <c r="FB33" s="41">
        <f t="shared" si="11"/>
        <v>1841000</v>
      </c>
      <c r="FC33" s="43">
        <f t="shared" si="11"/>
        <v>1890000</v>
      </c>
      <c r="FN33" s="66" t="s">
        <v>568</v>
      </c>
      <c r="FO33" s="66">
        <v>1125</v>
      </c>
      <c r="FP33" s="53">
        <f>FP32/($FY$32/$FY$33)</f>
        <v>1568.5207100591715</v>
      </c>
      <c r="FQ33" s="53">
        <f>FQ32/($FY$32/$FY$33)</f>
        <v>1753.2270270270267</v>
      </c>
      <c r="FR33" s="53">
        <f>FR32/($FY$32/$FY$33)</f>
        <v>1958.0472364256148</v>
      </c>
      <c r="FS33" s="53">
        <f>FS32/($FY$32/$FY$33)</f>
        <v>2108.7527691626051</v>
      </c>
      <c r="FT33" s="53">
        <f t="shared" ref="FT33:FX33" si="52">FT32/($FY$32/$FY$33)</f>
        <v>1410</v>
      </c>
      <c r="FU33" s="53">
        <f t="shared" si="52"/>
        <v>1702.1621621621621</v>
      </c>
      <c r="FV33" s="53">
        <f t="shared" si="52"/>
        <v>1841.8918918918919</v>
      </c>
      <c r="FW33" s="53">
        <f t="shared" si="52"/>
        <v>1994.3243243243244</v>
      </c>
      <c r="FX33" s="53">
        <f t="shared" si="52"/>
        <v>1219.4594594594596</v>
      </c>
      <c r="FY33" s="67">
        <v>47</v>
      </c>
      <c r="FZ33" s="67">
        <v>51</v>
      </c>
      <c r="GA33" s="67">
        <v>100</v>
      </c>
      <c r="GB33" s="67">
        <v>162</v>
      </c>
      <c r="GC33" s="67">
        <v>421</v>
      </c>
      <c r="GD33" s="67">
        <v>780</v>
      </c>
      <c r="GE33" s="67">
        <v>160</v>
      </c>
      <c r="GP33" s="49" t="s">
        <v>551</v>
      </c>
      <c r="GQ33" s="49">
        <v>900</v>
      </c>
      <c r="GR33" s="50">
        <f>GR32/($HM$32/$HM$33)</f>
        <v>1175.3333333333339</v>
      </c>
      <c r="GS33" s="51">
        <v>1313.7385770877263</v>
      </c>
      <c r="GT33" s="51">
        <v>1467.2156831932573</v>
      </c>
      <c r="GU33" s="51">
        <v>1580.1432556553766</v>
      </c>
      <c r="GV33" s="50">
        <f>GV32/($HM$32/$HM$33)</f>
        <v>1108.1081081081084</v>
      </c>
      <c r="GW33" s="51">
        <v>1238.5970242813255</v>
      </c>
      <c r="GX33" s="51">
        <v>1383.2957415398398</v>
      </c>
      <c r="GY33" s="51">
        <v>1489.7642259478721</v>
      </c>
      <c r="GZ33" s="50">
        <f>GZ32/($HM$32/$HM$33)</f>
        <v>1148</v>
      </c>
      <c r="HA33" s="51">
        <v>1283.186517155453</v>
      </c>
      <c r="HB33" s="51">
        <v>1433.0943882352738</v>
      </c>
      <c r="HC33" s="51">
        <v>1543.395738081995</v>
      </c>
      <c r="HD33" s="50">
        <f>HD32/($HM$32/$HM$33)</f>
        <v>1011.3333333333336</v>
      </c>
      <c r="HE33" s="51">
        <v>1130.4262174940898</v>
      </c>
      <c r="HF33" s="51">
        <v>1262.4879134453606</v>
      </c>
      <c r="HG33" s="51">
        <v>1359.6581502150912</v>
      </c>
      <c r="HH33" s="48">
        <v>1300</v>
      </c>
      <c r="HI33" s="51">
        <v>1453.0857772666279</v>
      </c>
      <c r="HJ33" s="51">
        <v>1622.8420772699094</v>
      </c>
      <c r="HK33" s="51">
        <v>1747.7477870266493</v>
      </c>
      <c r="HL33" s="66" t="s">
        <v>551</v>
      </c>
      <c r="HM33" s="67">
        <f t="shared" si="14"/>
        <v>41</v>
      </c>
      <c r="HN33" s="67">
        <f t="shared" si="14"/>
        <v>46</v>
      </c>
      <c r="HO33" s="67">
        <f t="shared" si="14"/>
        <v>92</v>
      </c>
      <c r="HP33" s="67">
        <f t="shared" si="14"/>
        <v>147</v>
      </c>
      <c r="HQ33" s="67">
        <f t="shared" si="14"/>
        <v>381</v>
      </c>
      <c r="HR33" s="67">
        <f t="shared" si="14"/>
        <v>735</v>
      </c>
      <c r="HS33" s="67">
        <f t="shared" si="14"/>
        <v>154</v>
      </c>
      <c r="IE33" s="403" t="s">
        <v>1060</v>
      </c>
      <c r="IF33" s="404" t="s">
        <v>1031</v>
      </c>
      <c r="IG33" s="405" t="s">
        <v>1070</v>
      </c>
      <c r="IH33" s="389"/>
      <c r="II33" s="389"/>
      <c r="IJ33" s="389"/>
      <c r="IK33" s="389"/>
      <c r="IL33" s="389"/>
      <c r="IM33" s="389"/>
      <c r="IN33" s="389"/>
    </row>
    <row r="34" spans="1:248" x14ac:dyDescent="0.25">
      <c r="A34" s="24" t="s">
        <v>575</v>
      </c>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CD34" s="64"/>
      <c r="CE34" s="64"/>
      <c r="CF34" s="54"/>
      <c r="CG34" s="54"/>
      <c r="CH34" s="54"/>
      <c r="CI34" s="54"/>
      <c r="CJ34" s="54"/>
      <c r="CK34" s="54"/>
      <c r="CL34" s="44" t="s">
        <v>405</v>
      </c>
      <c r="CM34" s="32">
        <v>1115.8</v>
      </c>
      <c r="CP34" s="55" t="s">
        <v>571</v>
      </c>
      <c r="CQ34" s="35">
        <f t="shared" ref="CQ34:CQ37" si="53">CQ33+($CQ$38-$CQ$32)/6</f>
        <v>1945.3333333333335</v>
      </c>
      <c r="CR34" s="54"/>
      <c r="CS34" s="54"/>
      <c r="CT34" s="54"/>
      <c r="CU34" s="54"/>
      <c r="CW34" s="61" t="s">
        <v>327</v>
      </c>
      <c r="CX34" s="61"/>
      <c r="CZ34" s="34" t="s">
        <v>572</v>
      </c>
      <c r="DA34" s="34">
        <v>1200</v>
      </c>
      <c r="DB34" s="35">
        <f>0.75*MAX(DF34,DJ34)</f>
        <v>1023.75</v>
      </c>
      <c r="DC34" s="35">
        <v>1144.3050495974694</v>
      </c>
      <c r="DD34" s="35">
        <v>1277.9881358500536</v>
      </c>
      <c r="DE34" s="35">
        <v>1376.3513822834866</v>
      </c>
      <c r="DF34" s="35">
        <f t="shared" si="47"/>
        <v>1365</v>
      </c>
      <c r="DG34" s="35">
        <v>1525.7400661299594</v>
      </c>
      <c r="DH34" s="35">
        <v>1703.9841811334047</v>
      </c>
      <c r="DI34" s="35">
        <v>1835.1351763779821</v>
      </c>
      <c r="DJ34" s="32">
        <v>1300</v>
      </c>
      <c r="DK34" s="35">
        <v>1453.0857772666279</v>
      </c>
      <c r="DL34" s="35">
        <v>1622.8420772699094</v>
      </c>
      <c r="DM34" s="35">
        <v>1747.7477870266498</v>
      </c>
      <c r="DN34" s="66" t="s">
        <v>573</v>
      </c>
      <c r="DO34" s="67">
        <f t="shared" si="48"/>
        <v>49</v>
      </c>
      <c r="DP34" s="67">
        <f t="shared" si="44"/>
        <v>52</v>
      </c>
      <c r="DQ34" s="67">
        <f t="shared" si="44"/>
        <v>102</v>
      </c>
      <c r="DR34" s="67">
        <f t="shared" si="44"/>
        <v>166</v>
      </c>
      <c r="DS34" s="67">
        <f t="shared" si="44"/>
        <v>434</v>
      </c>
      <c r="DT34" s="67">
        <f t="shared" si="44"/>
        <v>795</v>
      </c>
      <c r="DU34" s="67">
        <f t="shared" si="44"/>
        <v>162</v>
      </c>
      <c r="EA34" s="34" t="s">
        <v>574</v>
      </c>
      <c r="EB34" s="32">
        <f>( 1221.6*(  MID(EA34,6,4) * RIGHT(EA34,4) /1000000   )^-0.491)  *(  MID(EA34,6,4) * RIGHT(EA34,4) /1000000   )</f>
        <v>1000.1028028583473</v>
      </c>
      <c r="EC34" s="32">
        <v>1482</v>
      </c>
      <c r="EL34" s="38">
        <v>165</v>
      </c>
      <c r="EN34" s="40">
        <v>165</v>
      </c>
      <c r="EO34" s="41">
        <f t="shared" si="39"/>
        <v>1225500</v>
      </c>
      <c r="EP34" s="41">
        <f t="shared" si="36"/>
        <v>1275375</v>
      </c>
      <c r="EQ34" s="41">
        <f t="shared" si="36"/>
        <v>1325250</v>
      </c>
      <c r="ER34" s="41">
        <f t="shared" si="36"/>
        <v>1375125</v>
      </c>
      <c r="ES34" s="60">
        <f>ES37-(ES37-ES29)*(EN37-EN34)/(EN37-EN29)</f>
        <v>1425000</v>
      </c>
      <c r="ET34" s="41">
        <f t="shared" si="2"/>
        <v>1474875</v>
      </c>
      <c r="EU34" s="41">
        <f t="shared" si="3"/>
        <v>1524750</v>
      </c>
      <c r="EV34" s="41">
        <f t="shared" si="4"/>
        <v>1574625</v>
      </c>
      <c r="EW34" s="41">
        <f t="shared" si="5"/>
        <v>1624500</v>
      </c>
      <c r="EX34" s="42">
        <f t="shared" si="10"/>
        <v>1674375</v>
      </c>
      <c r="EY34" s="41">
        <f t="shared" si="11"/>
        <v>1724250</v>
      </c>
      <c r="EZ34" s="41">
        <f t="shared" si="11"/>
        <v>1774125</v>
      </c>
      <c r="FA34" s="41">
        <f t="shared" si="11"/>
        <v>1824000</v>
      </c>
      <c r="FB34" s="41">
        <f t="shared" si="11"/>
        <v>1873875</v>
      </c>
      <c r="FC34" s="43">
        <f t="shared" si="11"/>
        <v>1923750</v>
      </c>
      <c r="FN34" s="66" t="s">
        <v>573</v>
      </c>
      <c r="FO34" s="66">
        <v>1200</v>
      </c>
      <c r="FP34" s="53">
        <f>FP33/($FY$33/$FY$34)</f>
        <v>1635.2662721893491</v>
      </c>
      <c r="FQ34" s="53">
        <f>FQ33/($FY$33/$FY$34)</f>
        <v>1827.8324324324321</v>
      </c>
      <c r="FR34" s="53">
        <f>FR33/($FY$33/$FY$34)</f>
        <v>2041.3683954224496</v>
      </c>
      <c r="FS34" s="53">
        <f>FS33/($FY$33/$FY$34)</f>
        <v>2198.4869295525032</v>
      </c>
      <c r="FT34" s="53">
        <f t="shared" ref="FT34:FX34" si="54">FT33/($FY$33/$FY$34)</f>
        <v>1470</v>
      </c>
      <c r="FU34" s="53">
        <f t="shared" si="54"/>
        <v>1774.5945945945946</v>
      </c>
      <c r="FV34" s="53">
        <f t="shared" si="54"/>
        <v>1920.2702702702704</v>
      </c>
      <c r="FW34" s="53">
        <f t="shared" si="54"/>
        <v>2079.1891891891892</v>
      </c>
      <c r="FX34" s="53">
        <f t="shared" si="54"/>
        <v>1271.3513513513515</v>
      </c>
      <c r="FY34" s="67">
        <v>49</v>
      </c>
      <c r="FZ34" s="67">
        <v>52</v>
      </c>
      <c r="GA34" s="67">
        <v>102</v>
      </c>
      <c r="GB34" s="67">
        <v>166</v>
      </c>
      <c r="GC34" s="67">
        <v>434</v>
      </c>
      <c r="GD34" s="67">
        <v>795</v>
      </c>
      <c r="GE34" s="67">
        <v>162</v>
      </c>
      <c r="GP34" s="49" t="s">
        <v>557</v>
      </c>
      <c r="GQ34" s="49">
        <v>975</v>
      </c>
      <c r="GR34" s="50">
        <f>GR33/($HM$33/$HM$34)</f>
        <v>1232.6666666666672</v>
      </c>
      <c r="GS34" s="51">
        <v>1377.8233857261521</v>
      </c>
      <c r="GT34" s="51">
        <v>1538.7871799343916</v>
      </c>
      <c r="GU34" s="51">
        <v>1657.2234144678341</v>
      </c>
      <c r="GV34" s="50">
        <f>GV33/($HM$33/$HM$34)</f>
        <v>1162.1621621621623</v>
      </c>
      <c r="GW34" s="51">
        <v>1299.0163913194392</v>
      </c>
      <c r="GX34" s="51">
        <v>1450.7735825905636</v>
      </c>
      <c r="GY34" s="51">
        <v>1562.4356516038658</v>
      </c>
      <c r="GZ34" s="50">
        <f>GZ33/($HM$33/$HM$34)</f>
        <v>1204</v>
      </c>
      <c r="HA34" s="51">
        <v>1345.7809814069387</v>
      </c>
      <c r="HB34" s="51">
        <v>1503.0014315638236</v>
      </c>
      <c r="HC34" s="51">
        <v>1618.6833350616048</v>
      </c>
      <c r="HD34" s="50">
        <f>HD33/($HM$33/$HM$34)</f>
        <v>1060.666666666667</v>
      </c>
      <c r="HE34" s="51">
        <v>1185.568959810875</v>
      </c>
      <c r="HF34" s="51">
        <v>1324.072689710988</v>
      </c>
      <c r="HG34" s="51">
        <v>1425.9829380304618</v>
      </c>
      <c r="HH34" s="58">
        <f>(HH35+HH33)/2</f>
        <v>1475</v>
      </c>
      <c r="HI34" s="51">
        <v>1648.6934780525205</v>
      </c>
      <c r="HJ34" s="51">
        <v>1841.3015876716279</v>
      </c>
      <c r="HK34" s="51">
        <v>1983.0215275879295</v>
      </c>
      <c r="HL34" s="66" t="s">
        <v>557</v>
      </c>
      <c r="HM34" s="67">
        <f t="shared" si="14"/>
        <v>43</v>
      </c>
      <c r="HN34" s="67">
        <f t="shared" si="14"/>
        <v>47</v>
      </c>
      <c r="HO34" s="67">
        <f t="shared" si="14"/>
        <v>95</v>
      </c>
      <c r="HP34" s="67">
        <f t="shared" si="14"/>
        <v>152</v>
      </c>
      <c r="HQ34" s="67">
        <f t="shared" si="14"/>
        <v>395</v>
      </c>
      <c r="HR34" s="67">
        <f t="shared" si="14"/>
        <v>750</v>
      </c>
      <c r="HS34" s="67">
        <f t="shared" si="14"/>
        <v>156</v>
      </c>
      <c r="IE34" s="403" t="s">
        <v>1033</v>
      </c>
      <c r="IF34" s="404" t="s">
        <v>1032</v>
      </c>
      <c r="IG34" s="405" t="s">
        <v>1070</v>
      </c>
      <c r="IH34"/>
      <c r="II34"/>
      <c r="IJ34" s="389"/>
      <c r="IK34" s="389"/>
      <c r="IL34" s="389"/>
      <c r="IM34" s="389"/>
      <c r="IN34" s="389"/>
    </row>
    <row r="35" spans="1:248" x14ac:dyDescent="0.25">
      <c r="A35" s="24" t="s">
        <v>580</v>
      </c>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CD35" s="64"/>
      <c r="CE35" s="64"/>
      <c r="CF35" s="54"/>
      <c r="CG35" s="54"/>
      <c r="CH35" s="54"/>
      <c r="CI35" s="54"/>
      <c r="CJ35" s="54"/>
      <c r="CK35" s="54"/>
      <c r="CL35" s="44" t="s">
        <v>416</v>
      </c>
      <c r="CM35" s="32">
        <v>1115.8</v>
      </c>
      <c r="CP35" s="55" t="s">
        <v>576</v>
      </c>
      <c r="CQ35" s="35">
        <f t="shared" si="53"/>
        <v>1991</v>
      </c>
      <c r="CR35" s="54"/>
      <c r="CS35" s="54"/>
      <c r="CT35" s="54"/>
      <c r="CU35" s="54"/>
      <c r="CW35" s="61" t="s">
        <v>327</v>
      </c>
      <c r="CX35" s="61"/>
      <c r="CZ35" s="34" t="s">
        <v>577</v>
      </c>
      <c r="DA35" s="34">
        <v>1275</v>
      </c>
      <c r="DB35" s="35">
        <f>0.75*MAX(DF35,DJ35)</f>
        <v>1141.875</v>
      </c>
      <c r="DC35" s="35">
        <v>1276.3402476279468</v>
      </c>
      <c r="DD35" s="35">
        <v>1425.4483053712138</v>
      </c>
      <c r="DE35" s="35">
        <v>1535.1611571623507</v>
      </c>
      <c r="DF35" s="35">
        <f t="shared" si="47"/>
        <v>1522.5</v>
      </c>
      <c r="DG35" s="35">
        <v>1701.7869968372624</v>
      </c>
      <c r="DH35" s="35">
        <v>1900.5977404949517</v>
      </c>
      <c r="DI35" s="35">
        <v>2046.8815428831344</v>
      </c>
      <c r="DJ35" s="35">
        <f>DJ38-(DJ38-DJ34)*(DA38-DA35)/(DA38-DA34)</f>
        <v>1450</v>
      </c>
      <c r="DK35" s="35">
        <v>1620.7495207973927</v>
      </c>
      <c r="DL35" s="35">
        <v>1810.0930861856684</v>
      </c>
      <c r="DM35" s="35">
        <v>1949.4109932220326</v>
      </c>
      <c r="DN35" s="66" t="s">
        <v>578</v>
      </c>
      <c r="DO35" s="67">
        <f t="shared" si="48"/>
        <v>51</v>
      </c>
      <c r="DP35" s="67">
        <f t="shared" si="44"/>
        <v>54</v>
      </c>
      <c r="DQ35" s="67">
        <f t="shared" si="44"/>
        <v>104</v>
      </c>
      <c r="DR35" s="67">
        <f t="shared" si="44"/>
        <v>170</v>
      </c>
      <c r="DS35" s="67">
        <f t="shared" si="44"/>
        <v>447</v>
      </c>
      <c r="DT35" s="67">
        <f t="shared" si="44"/>
        <v>810</v>
      </c>
      <c r="DU35" s="67">
        <f t="shared" si="44"/>
        <v>164</v>
      </c>
      <c r="EA35" s="34" t="s">
        <v>579</v>
      </c>
      <c r="EB35" s="32">
        <f>( 1221.6*(  MID(EA35,6,4) * RIGHT(EA35,4) /1000000   )^-0.491)  *(  MID(EA35,6,4) * RIGHT(EA35,4) /1000000   )</f>
        <v>1157.8131061266763</v>
      </c>
      <c r="EC35" s="32">
        <v>1482</v>
      </c>
      <c r="EL35" s="38">
        <v>170</v>
      </c>
      <c r="EN35" s="40">
        <v>170</v>
      </c>
      <c r="EO35" s="41">
        <f t="shared" si="39"/>
        <v>1247000</v>
      </c>
      <c r="EP35" s="41">
        <f t="shared" si="36"/>
        <v>1297750</v>
      </c>
      <c r="EQ35" s="41">
        <f t="shared" si="36"/>
        <v>1348500</v>
      </c>
      <c r="ER35" s="41">
        <f t="shared" si="36"/>
        <v>1399250</v>
      </c>
      <c r="ES35" s="60">
        <f>ES37-(ES37-ES29)*(EN37-EN35)/(EN37-EN29)</f>
        <v>1450000</v>
      </c>
      <c r="ET35" s="41">
        <f t="shared" si="2"/>
        <v>1500750</v>
      </c>
      <c r="EU35" s="41">
        <f t="shared" si="3"/>
        <v>1551500</v>
      </c>
      <c r="EV35" s="41">
        <f t="shared" si="4"/>
        <v>1602250</v>
      </c>
      <c r="EW35" s="41">
        <f t="shared" si="5"/>
        <v>1653000</v>
      </c>
      <c r="EX35" s="42">
        <f t="shared" si="10"/>
        <v>1703750</v>
      </c>
      <c r="EY35" s="41">
        <f t="shared" si="11"/>
        <v>1754500</v>
      </c>
      <c r="EZ35" s="41">
        <f t="shared" si="11"/>
        <v>1805250</v>
      </c>
      <c r="FA35" s="41">
        <f t="shared" si="11"/>
        <v>1856000</v>
      </c>
      <c r="FB35" s="41">
        <f t="shared" si="11"/>
        <v>1906750</v>
      </c>
      <c r="FC35" s="43">
        <f t="shared" si="11"/>
        <v>1957500</v>
      </c>
      <c r="FN35" s="66" t="s">
        <v>578</v>
      </c>
      <c r="FO35" s="66">
        <v>1275</v>
      </c>
      <c r="FP35" s="53">
        <f>FP34/($FY$34/$FY$35)</f>
        <v>1702.0118343195265</v>
      </c>
      <c r="FQ35" s="53">
        <f>FQ34/($FY$34/$FY$35)</f>
        <v>1902.4378378378374</v>
      </c>
      <c r="FR35" s="53">
        <f>FR34/($FY$34/$FY$35)</f>
        <v>2124.6895544192844</v>
      </c>
      <c r="FS35" s="53">
        <f>FS34/($FY$34/$FY$35)</f>
        <v>2288.2210899424012</v>
      </c>
      <c r="FT35" s="53">
        <f t="shared" ref="FT35:FX35" si="55">FT34/($FY$34/$FY$35)</f>
        <v>1530</v>
      </c>
      <c r="FU35" s="53">
        <f t="shared" si="55"/>
        <v>1847.0270270270269</v>
      </c>
      <c r="FV35" s="53">
        <f t="shared" si="55"/>
        <v>1998.6486486486488</v>
      </c>
      <c r="FW35" s="53">
        <f t="shared" si="55"/>
        <v>2164.0540540540542</v>
      </c>
      <c r="FX35" s="53">
        <f t="shared" si="55"/>
        <v>1323.2432432432433</v>
      </c>
      <c r="FY35" s="67">
        <v>51</v>
      </c>
      <c r="FZ35" s="67">
        <v>54</v>
      </c>
      <c r="GA35" s="67">
        <v>104</v>
      </c>
      <c r="GB35" s="67">
        <v>170</v>
      </c>
      <c r="GC35" s="67">
        <v>447</v>
      </c>
      <c r="GD35" s="67">
        <v>810</v>
      </c>
      <c r="GE35" s="67">
        <v>164</v>
      </c>
      <c r="GP35" s="49" t="s">
        <v>563</v>
      </c>
      <c r="GQ35" s="49">
        <v>1050</v>
      </c>
      <c r="GR35" s="50">
        <f>GR34/($HM$34/$HM$35)</f>
        <v>1290.0000000000005</v>
      </c>
      <c r="GS35" s="51">
        <v>1441.9081943645779</v>
      </c>
      <c r="GT35" s="51">
        <v>1610.3586766755259</v>
      </c>
      <c r="GU35" s="51">
        <v>1734.3035732802914</v>
      </c>
      <c r="GV35" s="50">
        <f>GV34/($HM$34/$HM$35)</f>
        <v>1216.2162162162163</v>
      </c>
      <c r="GW35" s="51">
        <v>1359.4357583575525</v>
      </c>
      <c r="GX35" s="51">
        <v>1518.2514236412874</v>
      </c>
      <c r="GY35" s="51">
        <v>1635.1070772598594</v>
      </c>
      <c r="GZ35" s="50">
        <f>GZ34/($HM$34/$HM$35)</f>
        <v>1260</v>
      </c>
      <c r="HA35" s="51">
        <v>1408.3754456584243</v>
      </c>
      <c r="HB35" s="51">
        <v>1572.9084748923735</v>
      </c>
      <c r="HC35" s="51">
        <v>1693.9709320412144</v>
      </c>
      <c r="HD35" s="50">
        <f>HD34/($HM$34/$HM$35)</f>
        <v>1110.0000000000002</v>
      </c>
      <c r="HE35" s="51">
        <v>1240.7117021276597</v>
      </c>
      <c r="HF35" s="51">
        <v>1385.6574659766152</v>
      </c>
      <c r="HG35" s="51">
        <v>1492.307725845832</v>
      </c>
      <c r="HH35" s="48">
        <v>1650</v>
      </c>
      <c r="HI35" s="51">
        <v>1844.3011788384129</v>
      </c>
      <c r="HJ35" s="51">
        <v>2059.7610980733466</v>
      </c>
      <c r="HK35" s="51">
        <v>2218.2952681492093</v>
      </c>
      <c r="HL35" s="66" t="s">
        <v>563</v>
      </c>
      <c r="HM35" s="67">
        <f t="shared" si="14"/>
        <v>45</v>
      </c>
      <c r="HN35" s="67">
        <f t="shared" si="14"/>
        <v>49</v>
      </c>
      <c r="HO35" s="67">
        <f t="shared" si="14"/>
        <v>98</v>
      </c>
      <c r="HP35" s="67">
        <f t="shared" si="14"/>
        <v>157</v>
      </c>
      <c r="HQ35" s="67">
        <f t="shared" si="14"/>
        <v>408</v>
      </c>
      <c r="HR35" s="67">
        <f t="shared" si="14"/>
        <v>765</v>
      </c>
      <c r="HS35" s="67">
        <f t="shared" si="14"/>
        <v>158</v>
      </c>
      <c r="IE35" s="24"/>
      <c r="IF35" s="24"/>
      <c r="IG35" s="24"/>
      <c r="IH35" s="389"/>
      <c r="II35" s="389"/>
      <c r="IJ35" s="389"/>
      <c r="IK35" s="389"/>
      <c r="IL35" s="389"/>
      <c r="IM35" s="389"/>
      <c r="IN35" s="389"/>
    </row>
    <row r="36" spans="1:248" x14ac:dyDescent="0.25">
      <c r="A36" s="24" t="s">
        <v>585</v>
      </c>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CD36" s="64"/>
      <c r="CE36" s="64"/>
      <c r="CF36" s="54"/>
      <c r="CG36" s="54"/>
      <c r="CH36" s="54"/>
      <c r="CI36" s="54"/>
      <c r="CJ36" s="54"/>
      <c r="CK36" s="54"/>
      <c r="CL36" s="44" t="s">
        <v>425</v>
      </c>
      <c r="CM36" s="32">
        <v>2065.8000000000002</v>
      </c>
      <c r="CP36" s="55" t="s">
        <v>581</v>
      </c>
      <c r="CQ36" s="35">
        <f t="shared" si="53"/>
        <v>2036.6666666666665</v>
      </c>
      <c r="CR36" s="54"/>
      <c r="CS36" s="54"/>
      <c r="CT36" s="54"/>
      <c r="CU36" s="54"/>
      <c r="CW36" s="61" t="s">
        <v>327</v>
      </c>
      <c r="CX36" s="61"/>
      <c r="CZ36" s="34" t="s">
        <v>582</v>
      </c>
      <c r="DA36" s="34">
        <v>1350</v>
      </c>
      <c r="DB36" s="35">
        <f>0.7*MAX(DF36,DJ36)</f>
        <v>1176</v>
      </c>
      <c r="DC36" s="35">
        <v>1314.483749281196</v>
      </c>
      <c r="DD36" s="35">
        <v>1468.047909899549</v>
      </c>
      <c r="DE36" s="35">
        <v>1581.0395365718002</v>
      </c>
      <c r="DF36" s="35">
        <f t="shared" si="47"/>
        <v>1680</v>
      </c>
      <c r="DG36" s="35">
        <v>1877.8339275445658</v>
      </c>
      <c r="DH36" s="35">
        <v>2097.2112998564985</v>
      </c>
      <c r="DI36" s="35">
        <v>2258.6279093882863</v>
      </c>
      <c r="DJ36" s="35">
        <f>DJ38-(DJ38-DJ35)*(DA38-DA36)/(DA38-DA35)</f>
        <v>1600</v>
      </c>
      <c r="DK36" s="35">
        <v>1788.4132643281578</v>
      </c>
      <c r="DL36" s="35">
        <v>1997.3440951014272</v>
      </c>
      <c r="DM36" s="35">
        <v>2151.0741994174155</v>
      </c>
      <c r="DN36" s="66" t="s">
        <v>583</v>
      </c>
      <c r="DO36" s="67">
        <f t="shared" si="48"/>
        <v>53</v>
      </c>
      <c r="DP36" s="67">
        <f t="shared" si="44"/>
        <v>57</v>
      </c>
      <c r="DQ36" s="67">
        <f t="shared" si="44"/>
        <v>106</v>
      </c>
      <c r="DR36" s="67">
        <f t="shared" si="44"/>
        <v>174</v>
      </c>
      <c r="DS36" s="67">
        <f t="shared" si="44"/>
        <v>459</v>
      </c>
      <c r="DT36" s="67">
        <f t="shared" si="44"/>
        <v>825</v>
      </c>
      <c r="DU36" s="67">
        <f t="shared" si="44"/>
        <v>166</v>
      </c>
      <c r="EA36" s="34" t="s">
        <v>584</v>
      </c>
      <c r="EB36" s="32">
        <f>( 1221.6*(  MID(EA36,6,4) * RIGHT(EA36,4) /1000000   )^-0.491)  *(  MID(EA36,6,4) * RIGHT(EA36,4) /1000000   )</f>
        <v>1423.2097562260194</v>
      </c>
      <c r="EC36" s="32">
        <v>1482</v>
      </c>
      <c r="EL36" s="38">
        <v>175</v>
      </c>
      <c r="EN36" s="40">
        <v>175</v>
      </c>
      <c r="EO36" s="41">
        <f t="shared" si="39"/>
        <v>1268500</v>
      </c>
      <c r="EP36" s="41">
        <f t="shared" si="36"/>
        <v>1320125</v>
      </c>
      <c r="EQ36" s="41">
        <f t="shared" si="36"/>
        <v>1371750</v>
      </c>
      <c r="ER36" s="41">
        <f t="shared" si="36"/>
        <v>1423375</v>
      </c>
      <c r="ES36" s="60">
        <f>ES37-(ES37-ES29)*(EN37-EN36)/(EN37-EN29)</f>
        <v>1475000</v>
      </c>
      <c r="ET36" s="41">
        <f t="shared" si="2"/>
        <v>1526625</v>
      </c>
      <c r="EU36" s="41">
        <f t="shared" si="3"/>
        <v>1578250</v>
      </c>
      <c r="EV36" s="41">
        <f t="shared" si="4"/>
        <v>1629875</v>
      </c>
      <c r="EW36" s="41">
        <f t="shared" si="5"/>
        <v>1681500</v>
      </c>
      <c r="EX36" s="42">
        <f t="shared" si="10"/>
        <v>1733125</v>
      </c>
      <c r="EY36" s="41">
        <f t="shared" si="11"/>
        <v>1784750</v>
      </c>
      <c r="EZ36" s="41">
        <f t="shared" si="11"/>
        <v>1836375</v>
      </c>
      <c r="FA36" s="41">
        <f t="shared" si="11"/>
        <v>1888000</v>
      </c>
      <c r="FB36" s="41">
        <f t="shared" si="11"/>
        <v>1939625</v>
      </c>
      <c r="FC36" s="43">
        <f t="shared" si="11"/>
        <v>1991250</v>
      </c>
      <c r="FN36" s="66" t="s">
        <v>583</v>
      </c>
      <c r="FO36" s="66">
        <v>1350</v>
      </c>
      <c r="FP36" s="53">
        <f>FP35/($FY$35/$FY$36)</f>
        <v>1768.7573964497039</v>
      </c>
      <c r="FQ36" s="53">
        <f>FQ35/($FY$35/$FY$36)</f>
        <v>1977.0432432432428</v>
      </c>
      <c r="FR36" s="53">
        <f>FR35/($FY$35/$FY$36)</f>
        <v>2208.010713416119</v>
      </c>
      <c r="FS36" s="53">
        <f>FS35/($FY$35/$FY$36)</f>
        <v>2377.9552503322993</v>
      </c>
      <c r="FT36" s="53">
        <f t="shared" ref="FT36:FX36" si="56">FT35/($FY$35/$FY$36)</f>
        <v>1590</v>
      </c>
      <c r="FU36" s="53">
        <f t="shared" si="56"/>
        <v>1919.4594594594594</v>
      </c>
      <c r="FV36" s="53">
        <f t="shared" si="56"/>
        <v>2077.0270270270271</v>
      </c>
      <c r="FW36" s="53">
        <f t="shared" si="56"/>
        <v>2248.9189189189192</v>
      </c>
      <c r="FX36" s="53">
        <f t="shared" si="56"/>
        <v>1375.1351351351352</v>
      </c>
      <c r="FY36" s="67">
        <v>53</v>
      </c>
      <c r="FZ36" s="67">
        <v>57</v>
      </c>
      <c r="GA36" s="67">
        <v>106</v>
      </c>
      <c r="GB36" s="67">
        <v>174</v>
      </c>
      <c r="GC36" s="67">
        <v>459</v>
      </c>
      <c r="GD36" s="67">
        <v>825</v>
      </c>
      <c r="GE36" s="67">
        <v>166</v>
      </c>
      <c r="GP36" s="49" t="s">
        <v>568</v>
      </c>
      <c r="GQ36" s="49">
        <v>1125</v>
      </c>
      <c r="GR36" s="50">
        <f>GR35/($HM$35/$HM$36)</f>
        <v>1347.3333333333337</v>
      </c>
      <c r="GS36" s="51">
        <v>1505.9930030030034</v>
      </c>
      <c r="GT36" s="51">
        <v>1681.9301734166604</v>
      </c>
      <c r="GU36" s="51">
        <v>1811.3837320927491</v>
      </c>
      <c r="GV36" s="50">
        <f>GV35/($HM$35/$HM$36)</f>
        <v>1270.2702702702702</v>
      </c>
      <c r="GW36" s="51">
        <v>1419.8551253956657</v>
      </c>
      <c r="GX36" s="51">
        <v>1585.7292646920112</v>
      </c>
      <c r="GY36" s="51">
        <v>1707.7785029158533</v>
      </c>
      <c r="GZ36" s="50">
        <f>GZ35/($HM$35/$HM$36)</f>
        <v>1316</v>
      </c>
      <c r="HA36" s="51">
        <v>1470.9699099099098</v>
      </c>
      <c r="HB36" s="51">
        <v>1642.8155182209237</v>
      </c>
      <c r="HC36" s="51">
        <v>1769.2585290208242</v>
      </c>
      <c r="HD36" s="50">
        <f>HD35/($HM$35/$HM$36)</f>
        <v>1159.3333333333335</v>
      </c>
      <c r="HE36" s="51">
        <v>1295.8544444444444</v>
      </c>
      <c r="HF36" s="51">
        <v>1447.2422422422424</v>
      </c>
      <c r="HG36" s="51">
        <v>1558.6325136612024</v>
      </c>
      <c r="HH36" s="58">
        <f>(HH37+HH35)/2</f>
        <v>1800</v>
      </c>
      <c r="HI36" s="51">
        <v>2011.9649223691777</v>
      </c>
      <c r="HJ36" s="51">
        <v>2247.0121069891052</v>
      </c>
      <c r="HK36" s="51">
        <v>2419.9584743445921</v>
      </c>
      <c r="HL36" s="66" t="s">
        <v>568</v>
      </c>
      <c r="HM36" s="67">
        <f t="shared" si="14"/>
        <v>47</v>
      </c>
      <c r="HN36" s="67">
        <f t="shared" si="14"/>
        <v>51</v>
      </c>
      <c r="HO36" s="67">
        <f t="shared" si="14"/>
        <v>100</v>
      </c>
      <c r="HP36" s="67">
        <f t="shared" si="14"/>
        <v>162</v>
      </c>
      <c r="HQ36" s="67">
        <f t="shared" si="14"/>
        <v>421</v>
      </c>
      <c r="HR36" s="67">
        <f t="shared" si="14"/>
        <v>780</v>
      </c>
      <c r="HS36" s="67">
        <f t="shared" si="14"/>
        <v>160</v>
      </c>
      <c r="IE36" s="403" t="s">
        <v>1028</v>
      </c>
      <c r="IF36" s="404" t="s">
        <v>1027</v>
      </c>
      <c r="IG36" s="405" t="s">
        <v>1070</v>
      </c>
      <c r="IH36" s="389"/>
      <c r="II36" s="389"/>
      <c r="IJ36" s="389"/>
      <c r="IK36" s="389"/>
      <c r="IL36" s="389"/>
      <c r="IM36" s="389"/>
      <c r="IN36" s="389"/>
    </row>
    <row r="37" spans="1:248" x14ac:dyDescent="0.25">
      <c r="A37" s="24" t="s">
        <v>591</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CD37" s="64"/>
      <c r="CE37" s="64"/>
      <c r="CF37" s="54"/>
      <c r="CG37" s="54"/>
      <c r="CH37" s="54"/>
      <c r="CI37" s="54"/>
      <c r="CJ37" s="54"/>
      <c r="CK37" s="54"/>
      <c r="CL37" s="44" t="s">
        <v>586</v>
      </c>
      <c r="CM37" s="32">
        <v>1491.8</v>
      </c>
      <c r="CP37" s="55" t="s">
        <v>587</v>
      </c>
      <c r="CQ37" s="35">
        <f t="shared" si="53"/>
        <v>2082.333333333333</v>
      </c>
      <c r="CR37" s="54"/>
      <c r="CS37" s="54"/>
      <c r="CT37" s="54"/>
      <c r="CU37" s="54"/>
      <c r="CW37" s="61" t="s">
        <v>327</v>
      </c>
      <c r="CX37" s="61"/>
      <c r="CZ37" s="34" t="s">
        <v>588</v>
      </c>
      <c r="DA37" s="34">
        <v>1425</v>
      </c>
      <c r="DB37" s="35">
        <f t="shared" ref="DB37:DB38" si="57">0.7*MAX(DF37,DJ37)</f>
        <v>1286.25</v>
      </c>
      <c r="DC37" s="35">
        <v>1437.716600776308</v>
      </c>
      <c r="DD37" s="35">
        <v>1605.6774014526318</v>
      </c>
      <c r="DE37" s="35">
        <v>1729.2619931254067</v>
      </c>
      <c r="DF37" s="35">
        <f t="shared" si="47"/>
        <v>1837.5</v>
      </c>
      <c r="DG37" s="35">
        <v>2053.8808582518686</v>
      </c>
      <c r="DH37" s="35">
        <v>2293.8248592180453</v>
      </c>
      <c r="DI37" s="35">
        <v>2470.3742758934382</v>
      </c>
      <c r="DJ37" s="35">
        <f>DJ38-(DJ38-DJ36)*(DA38-DA37)/(DA38-DA36)</f>
        <v>1750</v>
      </c>
      <c r="DK37" s="35">
        <v>1956.0770078589226</v>
      </c>
      <c r="DL37" s="35">
        <v>2184.5951040171858</v>
      </c>
      <c r="DM37" s="35">
        <v>2352.7374056127983</v>
      </c>
      <c r="DN37" s="66" t="s">
        <v>589</v>
      </c>
      <c r="DO37" s="67">
        <f t="shared" si="48"/>
        <v>55</v>
      </c>
      <c r="DP37" s="67">
        <f t="shared" si="44"/>
        <v>58</v>
      </c>
      <c r="DQ37" s="67">
        <f t="shared" si="44"/>
        <v>108</v>
      </c>
      <c r="DR37" s="67">
        <f t="shared" si="44"/>
        <v>178</v>
      </c>
      <c r="DS37" s="67">
        <f t="shared" si="44"/>
        <v>471</v>
      </c>
      <c r="DT37" s="67">
        <f t="shared" si="44"/>
        <v>840</v>
      </c>
      <c r="DU37" s="67">
        <f t="shared" si="44"/>
        <v>168</v>
      </c>
      <c r="EA37" s="34" t="s">
        <v>590</v>
      </c>
      <c r="EB37" s="32">
        <v>1478</v>
      </c>
      <c r="EC37" s="32">
        <v>1482</v>
      </c>
      <c r="EL37" s="38">
        <v>180</v>
      </c>
      <c r="EN37" s="40">
        <v>180</v>
      </c>
      <c r="EO37" s="41">
        <f t="shared" si="39"/>
        <v>1290000</v>
      </c>
      <c r="EP37" s="41">
        <f t="shared" si="36"/>
        <v>1342500</v>
      </c>
      <c r="EQ37" s="41">
        <f t="shared" si="36"/>
        <v>1395000</v>
      </c>
      <c r="ER37" s="41">
        <f t="shared" si="36"/>
        <v>1447500</v>
      </c>
      <c r="ES37" s="65">
        <v>1500000</v>
      </c>
      <c r="ET37" s="41">
        <f t="shared" si="2"/>
        <v>1552500</v>
      </c>
      <c r="EU37" s="41">
        <f t="shared" si="3"/>
        <v>1605000</v>
      </c>
      <c r="EV37" s="41">
        <f t="shared" si="4"/>
        <v>1657500</v>
      </c>
      <c r="EW37" s="41">
        <f t="shared" si="5"/>
        <v>1710000</v>
      </c>
      <c r="EX37" s="42">
        <f t="shared" si="10"/>
        <v>1762500</v>
      </c>
      <c r="EY37" s="41">
        <f t="shared" si="11"/>
        <v>1815000</v>
      </c>
      <c r="EZ37" s="41">
        <f t="shared" si="11"/>
        <v>1867500</v>
      </c>
      <c r="FA37" s="41">
        <f t="shared" si="11"/>
        <v>1920000</v>
      </c>
      <c r="FB37" s="41">
        <f t="shared" si="11"/>
        <v>1972500</v>
      </c>
      <c r="FC37" s="43">
        <f t="shared" si="11"/>
        <v>2025000</v>
      </c>
      <c r="FN37" s="66" t="s">
        <v>589</v>
      </c>
      <c r="FO37" s="66">
        <v>1425</v>
      </c>
      <c r="FP37" s="53">
        <f>FP36/($FY$36/$FY$37)</f>
        <v>1835.5029585798816</v>
      </c>
      <c r="FQ37" s="53">
        <f>FQ36/($FY$36/$FY$37)</f>
        <v>2051.6486486486483</v>
      </c>
      <c r="FR37" s="53">
        <f>FR36/($FY$36/$FY$37)</f>
        <v>2291.3318724129535</v>
      </c>
      <c r="FS37" s="53">
        <f>FS36/($FY$36/$FY$37)</f>
        <v>2467.6894107221974</v>
      </c>
      <c r="FT37" s="53">
        <f t="shared" ref="FT37:FX37" si="58">FT36/($FY$36/$FY$37)</f>
        <v>1650</v>
      </c>
      <c r="FU37" s="53">
        <f t="shared" si="58"/>
        <v>1991.8918918918919</v>
      </c>
      <c r="FV37" s="53">
        <f t="shared" si="58"/>
        <v>2155.4054054054054</v>
      </c>
      <c r="FW37" s="53">
        <f t="shared" si="58"/>
        <v>2333.7837837837842</v>
      </c>
      <c r="FX37" s="53">
        <f t="shared" si="58"/>
        <v>1427.0270270270271</v>
      </c>
      <c r="FY37" s="67">
        <v>55</v>
      </c>
      <c r="FZ37" s="67">
        <v>58</v>
      </c>
      <c r="GA37" s="67">
        <v>108</v>
      </c>
      <c r="GB37" s="67">
        <v>178</v>
      </c>
      <c r="GC37" s="67">
        <v>471</v>
      </c>
      <c r="GD37" s="67">
        <v>840</v>
      </c>
      <c r="GE37" s="67">
        <v>168</v>
      </c>
      <c r="GN37" s="69"/>
      <c r="GP37" s="49" t="s">
        <v>573</v>
      </c>
      <c r="GQ37" s="49">
        <v>1200</v>
      </c>
      <c r="GR37" s="50">
        <f>GR36/($HM$36/$HM$37)</f>
        <v>1404.6666666666672</v>
      </c>
      <c r="GS37" s="51">
        <v>1570.0778116414288</v>
      </c>
      <c r="GT37" s="51">
        <v>1753.5016701577949</v>
      </c>
      <c r="GU37" s="51">
        <v>1888.4638909052064</v>
      </c>
      <c r="GV37" s="50">
        <f>GV36/($HM$36/$HM$37)</f>
        <v>1324.3243243243244</v>
      </c>
      <c r="GW37" s="51">
        <v>1480.274492433779</v>
      </c>
      <c r="GX37" s="51">
        <v>1653.2071057427352</v>
      </c>
      <c r="GY37" s="51">
        <v>1780.4499285718471</v>
      </c>
      <c r="GZ37" s="50">
        <f>GZ36/($HM$36/$HM$37)</f>
        <v>1372</v>
      </c>
      <c r="HA37" s="51">
        <v>1533.5643741613951</v>
      </c>
      <c r="HB37" s="51">
        <v>1712.7225615494735</v>
      </c>
      <c r="HC37" s="51">
        <v>1844.5461260004333</v>
      </c>
      <c r="HD37" s="50">
        <f>HD36/($HM$36/$HM$37)</f>
        <v>1208.666666666667</v>
      </c>
      <c r="HE37" s="51">
        <v>1350.9971867612294</v>
      </c>
      <c r="HF37" s="51">
        <v>1508.82701850787</v>
      </c>
      <c r="HG37" s="51">
        <v>1624.9573014765726</v>
      </c>
      <c r="HH37" s="48">
        <v>1950</v>
      </c>
      <c r="HI37" s="51">
        <v>2179.628665899942</v>
      </c>
      <c r="HJ37" s="51">
        <v>2434.2631159048638</v>
      </c>
      <c r="HK37" s="51">
        <v>2621.6216805399745</v>
      </c>
      <c r="HL37" s="66" t="s">
        <v>573</v>
      </c>
      <c r="HM37" s="67">
        <f t="shared" si="14"/>
        <v>49</v>
      </c>
      <c r="HN37" s="67">
        <f t="shared" si="14"/>
        <v>52</v>
      </c>
      <c r="HO37" s="67">
        <f t="shared" si="14"/>
        <v>102</v>
      </c>
      <c r="HP37" s="67">
        <f t="shared" si="14"/>
        <v>166</v>
      </c>
      <c r="HQ37" s="67">
        <f t="shared" si="14"/>
        <v>434</v>
      </c>
      <c r="HR37" s="67">
        <f t="shared" si="14"/>
        <v>795</v>
      </c>
      <c r="HS37" s="67">
        <f t="shared" si="14"/>
        <v>162</v>
      </c>
      <c r="IE37" s="403" t="s">
        <v>1030</v>
      </c>
      <c r="IF37" s="404" t="s">
        <v>1029</v>
      </c>
      <c r="IG37" s="405" t="s">
        <v>1070</v>
      </c>
      <c r="IH37"/>
      <c r="II37"/>
      <c r="IJ37" s="389"/>
      <c r="IK37" s="389"/>
      <c r="IL37" s="389"/>
      <c r="IM37" s="389"/>
      <c r="IN37" s="389"/>
    </row>
    <row r="38" spans="1:248" x14ac:dyDescent="0.25">
      <c r="A38" s="24" t="s">
        <v>597</v>
      </c>
      <c r="B38" s="5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CD38" s="64"/>
      <c r="CE38" s="64"/>
      <c r="CF38" s="54"/>
      <c r="CG38" s="54"/>
      <c r="CH38" s="54"/>
      <c r="CI38" s="54"/>
      <c r="CJ38" s="54"/>
      <c r="CK38" s="54"/>
      <c r="CL38" s="44" t="s">
        <v>592</v>
      </c>
      <c r="CM38" s="32">
        <v>1824.8</v>
      </c>
      <c r="CP38" s="55" t="s">
        <v>593</v>
      </c>
      <c r="CQ38" s="32">
        <f>CM20-CM3</f>
        <v>2128</v>
      </c>
      <c r="CR38" s="54"/>
      <c r="CS38" s="54"/>
      <c r="CT38" s="54"/>
      <c r="CU38" s="54"/>
      <c r="CW38" s="61" t="s">
        <v>327</v>
      </c>
      <c r="CX38" s="61"/>
      <c r="CZ38" s="34" t="s">
        <v>594</v>
      </c>
      <c r="DA38" s="34">
        <v>1500</v>
      </c>
      <c r="DB38" s="35">
        <f t="shared" si="57"/>
        <v>1396.5</v>
      </c>
      <c r="DC38" s="35">
        <v>1560.9494522714203</v>
      </c>
      <c r="DD38" s="35">
        <v>1743.3068930057145</v>
      </c>
      <c r="DE38" s="35">
        <v>1877.4844496790129</v>
      </c>
      <c r="DF38" s="35">
        <f t="shared" si="47"/>
        <v>1995</v>
      </c>
      <c r="DG38" s="35">
        <v>2229.9277889591717</v>
      </c>
      <c r="DH38" s="35">
        <v>2490.4384185795921</v>
      </c>
      <c r="DI38" s="35">
        <v>2682.12064239859</v>
      </c>
      <c r="DJ38" s="32">
        <v>1900</v>
      </c>
      <c r="DK38" s="35">
        <v>2123.7407513896874</v>
      </c>
      <c r="DL38" s="35">
        <v>2371.8461129329448</v>
      </c>
      <c r="DM38" s="35">
        <v>2554.4006118081807</v>
      </c>
      <c r="DN38" s="66" t="s">
        <v>595</v>
      </c>
      <c r="DO38" s="67">
        <f t="shared" si="48"/>
        <v>57</v>
      </c>
      <c r="DP38" s="67">
        <f t="shared" si="44"/>
        <v>60</v>
      </c>
      <c r="DQ38" s="67">
        <f t="shared" si="44"/>
        <v>110</v>
      </c>
      <c r="DR38" s="67">
        <f t="shared" si="44"/>
        <v>181</v>
      </c>
      <c r="DS38" s="67">
        <f t="shared" si="44"/>
        <v>483</v>
      </c>
      <c r="DT38" s="67">
        <f t="shared" si="44"/>
        <v>855</v>
      </c>
      <c r="DU38" s="67">
        <f t="shared" si="44"/>
        <v>170</v>
      </c>
      <c r="EA38" s="34" t="s">
        <v>596</v>
      </c>
      <c r="EB38" s="32">
        <v>1645</v>
      </c>
      <c r="EC38" s="32">
        <v>1482</v>
      </c>
      <c r="EL38" s="38">
        <v>185</v>
      </c>
      <c r="EN38" s="40">
        <v>185</v>
      </c>
      <c r="EO38" s="41">
        <f t="shared" si="39"/>
        <v>1311500</v>
      </c>
      <c r="EP38" s="41">
        <f t="shared" si="36"/>
        <v>1364875</v>
      </c>
      <c r="EQ38" s="41">
        <f t="shared" si="36"/>
        <v>1418250</v>
      </c>
      <c r="ER38" s="41">
        <f t="shared" si="36"/>
        <v>1471625</v>
      </c>
      <c r="ES38" s="60">
        <f>ES41-(ES41-ES37)*(EN41-EN38)/(EN41-EN37)</f>
        <v>1525000</v>
      </c>
      <c r="ET38" s="41">
        <f t="shared" si="2"/>
        <v>1578375</v>
      </c>
      <c r="EU38" s="41">
        <f t="shared" si="3"/>
        <v>1631750</v>
      </c>
      <c r="EV38" s="41">
        <f t="shared" si="4"/>
        <v>1685125</v>
      </c>
      <c r="EW38" s="41">
        <f t="shared" si="5"/>
        <v>1738500</v>
      </c>
      <c r="EX38" s="42">
        <f t="shared" si="10"/>
        <v>1791875</v>
      </c>
      <c r="EY38" s="41">
        <f t="shared" si="11"/>
        <v>1845250</v>
      </c>
      <c r="EZ38" s="41">
        <f t="shared" si="11"/>
        <v>1898625</v>
      </c>
      <c r="FA38" s="41">
        <f t="shared" si="11"/>
        <v>1952000</v>
      </c>
      <c r="FB38" s="41">
        <f t="shared" si="11"/>
        <v>2005375</v>
      </c>
      <c r="FC38" s="43">
        <f t="shared" si="11"/>
        <v>2058750</v>
      </c>
      <c r="FN38" s="66" t="s">
        <v>595</v>
      </c>
      <c r="FO38" s="66">
        <v>1500</v>
      </c>
      <c r="FP38" s="53">
        <f>FP37/($FY$37/$FY$38)</f>
        <v>1902.248520710059</v>
      </c>
      <c r="FQ38" s="53">
        <f>FQ37/($FY$37/$FY$38)</f>
        <v>2126.2540540540535</v>
      </c>
      <c r="FR38" s="53">
        <f>FR37/($FY$37/$FY$38)</f>
        <v>2374.6530314097881</v>
      </c>
      <c r="FS38" s="53">
        <f>FS37/($FY$37/$FY$38)</f>
        <v>2557.4235711120955</v>
      </c>
      <c r="FT38" s="53">
        <f t="shared" ref="FT38:FX38" si="59">FT37/($FY$37/$FY$38)</f>
        <v>1710</v>
      </c>
      <c r="FU38" s="53">
        <f t="shared" si="59"/>
        <v>2064.3243243243242</v>
      </c>
      <c r="FV38" s="53">
        <f t="shared" si="59"/>
        <v>2233.7837837837837</v>
      </c>
      <c r="FW38" s="53">
        <f t="shared" si="59"/>
        <v>2418.6486486486492</v>
      </c>
      <c r="FX38" s="53">
        <f t="shared" si="59"/>
        <v>1478.918918918919</v>
      </c>
      <c r="FY38" s="67">
        <v>57</v>
      </c>
      <c r="FZ38" s="67">
        <v>60</v>
      </c>
      <c r="GA38" s="67">
        <v>110</v>
      </c>
      <c r="GB38" s="67">
        <v>181</v>
      </c>
      <c r="GC38" s="67">
        <v>483</v>
      </c>
      <c r="GD38" s="67">
        <v>855</v>
      </c>
      <c r="GE38" s="67">
        <v>170</v>
      </c>
      <c r="GP38" s="70" t="str">
        <f>HL38</f>
        <v>1275 mm</v>
      </c>
      <c r="GQ38" s="70">
        <v>1275</v>
      </c>
      <c r="GR38" s="50">
        <f>GR37/($HM$37/$HM$38)</f>
        <v>1462.0000000000005</v>
      </c>
      <c r="GS38" s="51">
        <v>1634.1626202798543</v>
      </c>
      <c r="GT38" s="51">
        <v>1825.0731668989297</v>
      </c>
      <c r="GU38" s="51">
        <v>1965.5440497176639</v>
      </c>
      <c r="GV38" s="50">
        <f>GV37/($HM$37/$HM$38)</f>
        <v>1378.3783783783783</v>
      </c>
      <c r="GW38" s="51">
        <v>1540.6938594718924</v>
      </c>
      <c r="GX38" s="51">
        <v>1720.6849467934592</v>
      </c>
      <c r="GY38" s="51">
        <v>1853.1213542278408</v>
      </c>
      <c r="GZ38" s="50">
        <f>GZ37/($HM$37/$HM$38)</f>
        <v>1428</v>
      </c>
      <c r="HA38" s="51">
        <v>1596.1588384128806</v>
      </c>
      <c r="HB38" s="51">
        <v>1782.6296048780237</v>
      </c>
      <c r="HC38" s="51">
        <v>1919.8337229800431</v>
      </c>
      <c r="HD38" s="50">
        <f>HD37/($HM$37/$HM$38)</f>
        <v>1258.0000000000002</v>
      </c>
      <c r="HE38" s="51">
        <v>1406.1399290780141</v>
      </c>
      <c r="HF38" s="51">
        <v>1570.4117947734974</v>
      </c>
      <c r="HG38" s="51">
        <v>1691.2820892919431</v>
      </c>
      <c r="HH38" s="50">
        <f>HH37/($HM$38/$HM$39)</f>
        <v>2026.4705882352941</v>
      </c>
      <c r="HI38" s="51">
        <v>2265.1042998568023</v>
      </c>
      <c r="HJ38" s="51">
        <v>2529.7244145678001</v>
      </c>
      <c r="HK38" s="51">
        <v>2724.4303738944841</v>
      </c>
      <c r="HL38" s="66" t="s">
        <v>578</v>
      </c>
      <c r="HM38" s="67">
        <f t="shared" si="14"/>
        <v>51</v>
      </c>
      <c r="HN38" s="67">
        <f t="shared" si="14"/>
        <v>54</v>
      </c>
      <c r="HO38" s="67">
        <f t="shared" si="14"/>
        <v>104</v>
      </c>
      <c r="HP38" s="67">
        <f t="shared" si="14"/>
        <v>170</v>
      </c>
      <c r="HQ38" s="67">
        <f t="shared" si="14"/>
        <v>447</v>
      </c>
      <c r="HR38" s="67">
        <f t="shared" si="14"/>
        <v>810</v>
      </c>
      <c r="HS38" s="67">
        <f t="shared" si="14"/>
        <v>164</v>
      </c>
      <c r="IE38" s="24"/>
      <c r="IF38" s="24"/>
      <c r="IG38" s="24"/>
      <c r="IH38"/>
      <c r="II38"/>
      <c r="IJ38" s="389"/>
      <c r="IK38" s="389"/>
      <c r="IL38" s="389"/>
      <c r="IM38" s="389"/>
      <c r="IN38" s="389"/>
    </row>
    <row r="39" spans="1:248" x14ac:dyDescent="0.25">
      <c r="A39" s="24" t="s">
        <v>603</v>
      </c>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CD39" s="64"/>
      <c r="CE39" s="64"/>
      <c r="CF39" s="54"/>
      <c r="CG39" s="54"/>
      <c r="CH39" s="54"/>
      <c r="CI39" s="54"/>
      <c r="CJ39" s="54"/>
      <c r="CK39" s="54"/>
      <c r="CL39" s="44" t="s">
        <v>598</v>
      </c>
      <c r="CM39" s="32">
        <v>2457.8000000000002</v>
      </c>
      <c r="CP39" s="55" t="s">
        <v>599</v>
      </c>
      <c r="CQ39" s="35">
        <f>CQ38+($CQ$66-$CQ$38)/28</f>
        <v>2185.9285714285716</v>
      </c>
      <c r="CR39" s="54"/>
      <c r="CS39" s="54"/>
      <c r="CT39" s="54"/>
      <c r="CU39" s="54"/>
      <c r="CW39" s="61" t="s">
        <v>327</v>
      </c>
      <c r="CX39" s="61"/>
      <c r="CZ39" s="34" t="s">
        <v>600</v>
      </c>
      <c r="DA39" s="34">
        <v>1575</v>
      </c>
      <c r="DB39" s="35">
        <f>0.65*MAX(DF39,DJ39)</f>
        <v>1458.84375</v>
      </c>
      <c r="DC39" s="35">
        <v>1630.6346956763941</v>
      </c>
      <c r="DD39" s="35">
        <v>1821.1330935863264</v>
      </c>
      <c r="DE39" s="35">
        <v>1961.3007197539685</v>
      </c>
      <c r="DF39" s="35">
        <f t="shared" si="47"/>
        <v>2244.375</v>
      </c>
      <c r="DG39" s="35">
        <v>2508.6687625790678</v>
      </c>
      <c r="DH39" s="35">
        <v>2801.7432209020403</v>
      </c>
      <c r="DI39" s="35">
        <v>3017.3857226984132</v>
      </c>
      <c r="DJ39" s="35">
        <f>DJ42-(DJ42-DJ38)*(DA42-DA39)/(DA42-DA38)</f>
        <v>2137.5</v>
      </c>
      <c r="DK39" s="35">
        <v>2389.2083453133978</v>
      </c>
      <c r="DL39" s="35">
        <v>2668.3268770495624</v>
      </c>
      <c r="DM39" s="35">
        <v>2873.7006882842029</v>
      </c>
      <c r="DN39" s="66" t="s">
        <v>601</v>
      </c>
      <c r="DO39" s="67">
        <f t="shared" si="48"/>
        <v>59</v>
      </c>
      <c r="DP39" s="67">
        <f t="shared" si="44"/>
        <v>62</v>
      </c>
      <c r="DQ39" s="67">
        <f t="shared" si="44"/>
        <v>111</v>
      </c>
      <c r="DR39" s="67">
        <f t="shared" si="44"/>
        <v>184</v>
      </c>
      <c r="DS39" s="67">
        <f t="shared" si="44"/>
        <v>495</v>
      </c>
      <c r="DT39" s="67">
        <f t="shared" si="44"/>
        <v>870</v>
      </c>
      <c r="DU39" s="67">
        <f t="shared" si="44"/>
        <v>172</v>
      </c>
      <c r="EA39" s="34" t="s">
        <v>602</v>
      </c>
      <c r="EB39" s="32">
        <v>1478</v>
      </c>
      <c r="EC39" s="68">
        <f>0.5*(EC40+EC38)</f>
        <v>1632</v>
      </c>
      <c r="EL39" s="38">
        <v>190</v>
      </c>
      <c r="EN39" s="40">
        <v>190</v>
      </c>
      <c r="EO39" s="41">
        <f t="shared" si="39"/>
        <v>1333000</v>
      </c>
      <c r="EP39" s="41">
        <f t="shared" si="36"/>
        <v>1387250</v>
      </c>
      <c r="EQ39" s="41">
        <f t="shared" si="36"/>
        <v>1441500</v>
      </c>
      <c r="ER39" s="41">
        <f t="shared" si="36"/>
        <v>1495750</v>
      </c>
      <c r="ES39" s="60">
        <f>ES41-(ES41-ES38)*(EN41-EN39)/(EN41-EN38)</f>
        <v>1550000</v>
      </c>
      <c r="ET39" s="41">
        <f t="shared" si="2"/>
        <v>1604250</v>
      </c>
      <c r="EU39" s="41">
        <f t="shared" si="3"/>
        <v>1658500</v>
      </c>
      <c r="EV39" s="41">
        <f t="shared" si="4"/>
        <v>1712750</v>
      </c>
      <c r="EW39" s="41">
        <f t="shared" si="5"/>
        <v>1767000</v>
      </c>
      <c r="EX39" s="42">
        <f t="shared" si="10"/>
        <v>1821250</v>
      </c>
      <c r="EY39" s="41">
        <f t="shared" si="11"/>
        <v>1875500</v>
      </c>
      <c r="EZ39" s="41">
        <f t="shared" si="11"/>
        <v>1929750</v>
      </c>
      <c r="FA39" s="41">
        <f t="shared" si="11"/>
        <v>1984000</v>
      </c>
      <c r="FB39" s="41">
        <f t="shared" si="11"/>
        <v>2038250</v>
      </c>
      <c r="FC39" s="43">
        <f t="shared" si="11"/>
        <v>2092500</v>
      </c>
      <c r="FN39" s="66" t="s">
        <v>601</v>
      </c>
      <c r="FO39" s="66">
        <v>1575</v>
      </c>
      <c r="FP39" s="53">
        <f>FP38/($FY$38/$FY$39)</f>
        <v>1968.9940828402366</v>
      </c>
      <c r="FQ39" s="53">
        <f>FQ38/($FY$38/$FY$39)</f>
        <v>2200.8594594594588</v>
      </c>
      <c r="FR39" s="53">
        <f>FR38/($FY$38/$FY$39)</f>
        <v>2457.9741904066227</v>
      </c>
      <c r="FS39" s="53">
        <f>FS38/($FY$38/$FY$39)</f>
        <v>2647.1577315019936</v>
      </c>
      <c r="FT39" s="53">
        <f t="shared" ref="FT39:FX39" si="60">FT38/($FY$38/$FY$39)</f>
        <v>1770</v>
      </c>
      <c r="FU39" s="53">
        <f t="shared" si="60"/>
        <v>2136.7567567567567</v>
      </c>
      <c r="FV39" s="53">
        <f t="shared" si="60"/>
        <v>2312.1621621621621</v>
      </c>
      <c r="FW39" s="53">
        <f t="shared" si="60"/>
        <v>2503.5135135135142</v>
      </c>
      <c r="FX39" s="53">
        <f t="shared" si="60"/>
        <v>1530.8108108108108</v>
      </c>
      <c r="FY39" s="67">
        <v>59</v>
      </c>
      <c r="FZ39" s="67">
        <v>62</v>
      </c>
      <c r="GA39" s="67">
        <v>111</v>
      </c>
      <c r="GB39" s="67">
        <v>184</v>
      </c>
      <c r="GC39" s="67">
        <v>495</v>
      </c>
      <c r="GD39" s="67">
        <v>870</v>
      </c>
      <c r="GE39" s="67">
        <v>172</v>
      </c>
      <c r="GP39" s="70" t="str">
        <f t="shared" ref="GP39:GP45" si="61">HL39</f>
        <v>1350 mm</v>
      </c>
      <c r="GQ39" s="70">
        <v>1350</v>
      </c>
      <c r="GR39" s="50">
        <f>GR38/($HM$38/$HM$39)</f>
        <v>1519.3333333333337</v>
      </c>
      <c r="GS39" s="51">
        <v>1698.2474289182803</v>
      </c>
      <c r="GT39" s="51">
        <v>1896.644663640064</v>
      </c>
      <c r="GU39" s="51">
        <v>2042.6242085301212</v>
      </c>
      <c r="GV39" s="50">
        <f>GV38/($HM$38/$HM$39)</f>
        <v>1432.4324324324323</v>
      </c>
      <c r="GW39" s="51">
        <v>1601.1132265100059</v>
      </c>
      <c r="GX39" s="51">
        <v>1788.162787844183</v>
      </c>
      <c r="GY39" s="51">
        <v>1925.7927798838346</v>
      </c>
      <c r="GZ39" s="50">
        <f>GZ38/($HM$38/$HM$39)</f>
        <v>1484</v>
      </c>
      <c r="HA39" s="51">
        <v>1658.7533026643664</v>
      </c>
      <c r="HB39" s="51">
        <v>1852.5366482065738</v>
      </c>
      <c r="HC39" s="51">
        <v>1995.1213199596527</v>
      </c>
      <c r="HD39" s="50">
        <f>HD38/($HM$38/$HM$39)</f>
        <v>1307.3333333333335</v>
      </c>
      <c r="HE39" s="51">
        <v>1461.2826713947991</v>
      </c>
      <c r="HF39" s="51">
        <v>1631.9965710391245</v>
      </c>
      <c r="HG39" s="51">
        <v>1757.6068771073133</v>
      </c>
      <c r="HH39" s="50">
        <f>HH38/($HM$39/$HM$40)</f>
        <v>2102.9411764705883</v>
      </c>
      <c r="HI39" s="51">
        <v>2350.5799338136635</v>
      </c>
      <c r="HJ39" s="51">
        <v>2625.1857132307364</v>
      </c>
      <c r="HK39" s="51">
        <v>2827.2390672489928</v>
      </c>
      <c r="HL39" s="66" t="s">
        <v>583</v>
      </c>
      <c r="HM39" s="67">
        <f t="shared" si="14"/>
        <v>53</v>
      </c>
      <c r="HN39" s="67">
        <f t="shared" si="14"/>
        <v>57</v>
      </c>
      <c r="HO39" s="67">
        <f t="shared" si="14"/>
        <v>106</v>
      </c>
      <c r="HP39" s="67">
        <f t="shared" si="14"/>
        <v>174</v>
      </c>
      <c r="HQ39" s="67">
        <f t="shared" si="14"/>
        <v>459</v>
      </c>
      <c r="HR39" s="67">
        <f t="shared" si="14"/>
        <v>825</v>
      </c>
      <c r="HS39" s="67">
        <f t="shared" si="14"/>
        <v>166</v>
      </c>
      <c r="IE39" s="403" t="s">
        <v>1041</v>
      </c>
      <c r="IF39" s="404" t="s">
        <v>1040</v>
      </c>
      <c r="IG39" s="405" t="s">
        <v>1070</v>
      </c>
      <c r="IH39"/>
      <c r="II39"/>
      <c r="IJ39" s="389"/>
      <c r="IK39" s="389"/>
      <c r="IL39" s="389"/>
      <c r="IM39" s="389"/>
      <c r="IN39" s="389"/>
    </row>
    <row r="40" spans="1:248" x14ac:dyDescent="0.25">
      <c r="A40" s="24" t="s">
        <v>609</v>
      </c>
      <c r="CD40" s="64"/>
      <c r="CE40" s="64"/>
      <c r="CF40" s="54"/>
      <c r="CG40" s="54"/>
      <c r="CH40" s="54"/>
      <c r="CI40" s="54"/>
      <c r="CJ40" s="54"/>
      <c r="CK40" s="54"/>
      <c r="CL40" s="44" t="s">
        <v>604</v>
      </c>
      <c r="CM40" s="32">
        <v>2457.8000000000002</v>
      </c>
      <c r="CP40" s="55" t="s">
        <v>605</v>
      </c>
      <c r="CQ40" s="35">
        <f t="shared" ref="CQ40:CQ64" si="62">CQ39+($CQ$66-$CQ$38)/28</f>
        <v>2243.8571428571431</v>
      </c>
      <c r="CR40" s="54"/>
      <c r="CS40" s="54"/>
      <c r="CT40" s="54"/>
      <c r="CU40" s="54"/>
      <c r="CW40" s="61" t="s">
        <v>327</v>
      </c>
      <c r="CX40" s="61"/>
      <c r="CZ40" s="34" t="s">
        <v>606</v>
      </c>
      <c r="DA40" s="34">
        <v>1650</v>
      </c>
      <c r="DB40" s="35">
        <f t="shared" ref="DB40:DB41" si="63">0.65*MAX(DF40,DJ40)</f>
        <v>1620.9375</v>
      </c>
      <c r="DC40" s="35">
        <v>1811.8163285293267</v>
      </c>
      <c r="DD40" s="35">
        <v>2023.4812150959181</v>
      </c>
      <c r="DE40" s="35">
        <v>2179.2230219488538</v>
      </c>
      <c r="DF40" s="35">
        <f t="shared" si="47"/>
        <v>2493.75</v>
      </c>
      <c r="DG40" s="35">
        <v>2787.4097361989643</v>
      </c>
      <c r="DH40" s="35">
        <v>3113.0480232244895</v>
      </c>
      <c r="DI40" s="35">
        <v>3352.6508029982369</v>
      </c>
      <c r="DJ40" s="35">
        <f>DJ42-(DJ42-DJ39)*(DA42-DA40)/(DA42-DA39)</f>
        <v>2375</v>
      </c>
      <c r="DK40" s="35">
        <v>2654.6759392371087</v>
      </c>
      <c r="DL40" s="35">
        <v>2964.8076411661805</v>
      </c>
      <c r="DM40" s="35">
        <v>3193.0007647602256</v>
      </c>
      <c r="DN40" s="66" t="s">
        <v>607</v>
      </c>
      <c r="DO40" s="67">
        <f t="shared" si="48"/>
        <v>61</v>
      </c>
      <c r="DP40" s="67">
        <f t="shared" si="44"/>
        <v>64</v>
      </c>
      <c r="DQ40" s="67">
        <f t="shared" si="44"/>
        <v>112</v>
      </c>
      <c r="DR40" s="67">
        <f t="shared" si="44"/>
        <v>187</v>
      </c>
      <c r="DS40" s="67">
        <f t="shared" si="44"/>
        <v>505</v>
      </c>
      <c r="DT40" s="67">
        <f t="shared" si="44"/>
        <v>885</v>
      </c>
      <c r="DU40" s="67">
        <f t="shared" si="44"/>
        <v>174</v>
      </c>
      <c r="EA40" s="34" t="s">
        <v>608</v>
      </c>
      <c r="EB40" s="32">
        <f>( 1221.6*(  MID(EA40,6,4) * RIGHT(EA40,4) /1000000   )^-0.491)  *(  MID(EA40,6,4) * RIGHT(EA40,4) /1000000   )</f>
        <v>892.72448776851013</v>
      </c>
      <c r="EC40" s="32">
        <v>1782</v>
      </c>
      <c r="EL40" s="38">
        <v>195</v>
      </c>
      <c r="EN40" s="40">
        <v>195</v>
      </c>
      <c r="EO40" s="41">
        <f t="shared" si="39"/>
        <v>1354500</v>
      </c>
      <c r="EP40" s="41">
        <f t="shared" si="36"/>
        <v>1409625</v>
      </c>
      <c r="EQ40" s="41">
        <f t="shared" si="36"/>
        <v>1464750</v>
      </c>
      <c r="ER40" s="41">
        <f t="shared" si="36"/>
        <v>1519875</v>
      </c>
      <c r="ES40" s="60">
        <f>ES41-(ES41-ES39)*(EN41-EN40)/(EN41-EN39)</f>
        <v>1575000</v>
      </c>
      <c r="ET40" s="41">
        <f t="shared" si="2"/>
        <v>1630125</v>
      </c>
      <c r="EU40" s="41">
        <f t="shared" si="3"/>
        <v>1685250</v>
      </c>
      <c r="EV40" s="41">
        <f t="shared" si="4"/>
        <v>1740375</v>
      </c>
      <c r="EW40" s="41">
        <f t="shared" si="5"/>
        <v>1795500</v>
      </c>
      <c r="EX40" s="42">
        <f t="shared" si="10"/>
        <v>1850625</v>
      </c>
      <c r="EY40" s="41">
        <f t="shared" si="11"/>
        <v>1905750</v>
      </c>
      <c r="EZ40" s="41">
        <f t="shared" si="11"/>
        <v>1960875</v>
      </c>
      <c r="FA40" s="41">
        <f t="shared" si="11"/>
        <v>2016000</v>
      </c>
      <c r="FB40" s="41">
        <f t="shared" si="11"/>
        <v>2071125</v>
      </c>
      <c r="FC40" s="43">
        <f t="shared" si="11"/>
        <v>2126250</v>
      </c>
      <c r="FN40" s="66" t="s">
        <v>607</v>
      </c>
      <c r="FO40" s="66">
        <v>1650</v>
      </c>
      <c r="FP40" s="53">
        <f>FP39/($FY$39/$FY$40)</f>
        <v>2035.7396449704142</v>
      </c>
      <c r="FQ40" s="53">
        <f>FQ39/($FY$39/$FY$40)</f>
        <v>2275.4648648648645</v>
      </c>
      <c r="FR40" s="53">
        <f>FR39/($FY$39/$FY$40)</f>
        <v>2541.2953494034573</v>
      </c>
      <c r="FS40" s="53">
        <f>FS39/($FY$39/$FY$40)</f>
        <v>2736.8918918918916</v>
      </c>
      <c r="FT40" s="53">
        <f t="shared" ref="FT40:FX40" si="64">FT39/($FY$39/$FY$40)</f>
        <v>1830</v>
      </c>
      <c r="FU40" s="53">
        <f t="shared" si="64"/>
        <v>2209.1891891891892</v>
      </c>
      <c r="FV40" s="53">
        <f t="shared" si="64"/>
        <v>2390.5405405405404</v>
      </c>
      <c r="FW40" s="53">
        <f t="shared" si="64"/>
        <v>2588.3783783783792</v>
      </c>
      <c r="FX40" s="53">
        <f t="shared" si="64"/>
        <v>1582.7027027027027</v>
      </c>
      <c r="FY40" s="67">
        <v>61</v>
      </c>
      <c r="FZ40" s="67">
        <v>64</v>
      </c>
      <c r="GA40" s="67">
        <v>112</v>
      </c>
      <c r="GB40" s="67">
        <v>187</v>
      </c>
      <c r="GC40" s="67">
        <v>505</v>
      </c>
      <c r="GD40" s="67">
        <v>885</v>
      </c>
      <c r="GE40" s="67">
        <v>174</v>
      </c>
      <c r="GP40" s="70" t="str">
        <f t="shared" si="61"/>
        <v>1425 mm</v>
      </c>
      <c r="GQ40" s="70">
        <v>1425</v>
      </c>
      <c r="GR40" s="50">
        <f>GR39/($HM$39/$HM$40)</f>
        <v>1576.666666666667</v>
      </c>
      <c r="GS40" s="51">
        <v>1762.3322375567059</v>
      </c>
      <c r="GT40" s="51">
        <v>1968.2161603811985</v>
      </c>
      <c r="GU40" s="51">
        <v>2119.7043673425783</v>
      </c>
      <c r="GV40" s="50">
        <f>GV39/($HM$39/$HM$40)</f>
        <v>1486.4864864864865</v>
      </c>
      <c r="GW40" s="51">
        <v>1661.5325935481196</v>
      </c>
      <c r="GX40" s="51">
        <v>1855.640628894907</v>
      </c>
      <c r="GY40" s="51">
        <v>1998.4642055398285</v>
      </c>
      <c r="GZ40" s="50">
        <f>GZ39/($HM$39/$HM$40)</f>
        <v>1540</v>
      </c>
      <c r="HA40" s="51">
        <v>1721.3477669158519</v>
      </c>
      <c r="HB40" s="51">
        <v>1922.4436915351237</v>
      </c>
      <c r="HC40" s="51">
        <v>2070.4089169392623</v>
      </c>
      <c r="HD40" s="50">
        <f>HD39/($HM$39/$HM$40)</f>
        <v>1356.6666666666667</v>
      </c>
      <c r="HE40" s="51">
        <v>1516.4254137115838</v>
      </c>
      <c r="HF40" s="51">
        <v>1693.5813473047519</v>
      </c>
      <c r="HG40" s="51">
        <v>1823.9316649226835</v>
      </c>
      <c r="HH40" s="50">
        <f>HH39/($HM$40/$HM$41)</f>
        <v>2179.4117647058824</v>
      </c>
      <c r="HI40" s="51">
        <v>2436.0555677705238</v>
      </c>
      <c r="HJ40" s="51">
        <v>2720.6470118936722</v>
      </c>
      <c r="HK40" s="51">
        <v>2930.0477606035015</v>
      </c>
      <c r="HL40" s="66" t="s">
        <v>589</v>
      </c>
      <c r="HM40" s="67">
        <f t="shared" si="14"/>
        <v>55</v>
      </c>
      <c r="HN40" s="67">
        <f t="shared" si="14"/>
        <v>58</v>
      </c>
      <c r="HO40" s="67">
        <f t="shared" si="14"/>
        <v>108</v>
      </c>
      <c r="HP40" s="67">
        <f t="shared" si="14"/>
        <v>178</v>
      </c>
      <c r="HQ40" s="67">
        <f t="shared" si="14"/>
        <v>471</v>
      </c>
      <c r="HR40" s="67">
        <f t="shared" si="14"/>
        <v>840</v>
      </c>
      <c r="HS40" s="67">
        <f t="shared" si="14"/>
        <v>168</v>
      </c>
      <c r="IE40" s="403" t="s">
        <v>1043</v>
      </c>
      <c r="IF40" s="404" t="s">
        <v>1042</v>
      </c>
      <c r="IG40" s="405" t="s">
        <v>1070</v>
      </c>
      <c r="IH40" s="389"/>
      <c r="II40" s="389"/>
      <c r="IJ40" s="389"/>
      <c r="IK40" s="389"/>
      <c r="IL40" s="389"/>
      <c r="IM40" s="389"/>
      <c r="IN40" s="389"/>
    </row>
    <row r="41" spans="1:248" x14ac:dyDescent="0.25">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CD41" s="64"/>
      <c r="CE41" s="64"/>
      <c r="CF41" s="54"/>
      <c r="CG41" s="54"/>
      <c r="CH41" s="54"/>
      <c r="CI41" s="54"/>
      <c r="CJ41" s="54"/>
      <c r="CK41" s="54"/>
      <c r="CL41" s="44" t="s">
        <v>610</v>
      </c>
      <c r="CM41" s="32">
        <v>2750</v>
      </c>
      <c r="CP41" s="55" t="s">
        <v>611</v>
      </c>
      <c r="CQ41" s="35">
        <f t="shared" si="62"/>
        <v>2301.7857142857147</v>
      </c>
      <c r="CR41" s="54"/>
      <c r="CS41" s="54"/>
      <c r="CT41" s="54"/>
      <c r="CU41" s="54"/>
      <c r="CW41" s="61" t="s">
        <v>327</v>
      </c>
      <c r="CX41" s="61"/>
      <c r="CZ41" s="34" t="s">
        <v>612</v>
      </c>
      <c r="DA41" s="34">
        <v>1725</v>
      </c>
      <c r="DB41" s="35">
        <f t="shared" si="63"/>
        <v>1783.03125</v>
      </c>
      <c r="DC41" s="35">
        <v>1992.9979613822593</v>
      </c>
      <c r="DD41" s="35">
        <v>2225.82933660551</v>
      </c>
      <c r="DE41" s="35">
        <v>2397.1453241437393</v>
      </c>
      <c r="DF41" s="35">
        <f t="shared" si="47"/>
        <v>2743.125</v>
      </c>
      <c r="DG41" s="35">
        <v>3066.1507098188608</v>
      </c>
      <c r="DH41" s="35">
        <v>3424.3528255469382</v>
      </c>
      <c r="DI41" s="35">
        <v>3687.9158832980602</v>
      </c>
      <c r="DJ41" s="35">
        <f>DJ42-(DJ42-DJ40)*(DA42-DA41)/(DA42-DA40)</f>
        <v>2612.5</v>
      </c>
      <c r="DK41" s="35">
        <v>2920.1435331608195</v>
      </c>
      <c r="DL41" s="35">
        <v>3261.2884052827985</v>
      </c>
      <c r="DM41" s="35">
        <v>3512.3008412362478</v>
      </c>
      <c r="DN41" s="66" t="s">
        <v>613</v>
      </c>
      <c r="DO41" s="67">
        <f t="shared" si="48"/>
        <v>63</v>
      </c>
      <c r="DP41" s="67">
        <f t="shared" si="44"/>
        <v>65</v>
      </c>
      <c r="DQ41" s="67">
        <f t="shared" si="44"/>
        <v>113</v>
      </c>
      <c r="DR41" s="67">
        <f t="shared" si="44"/>
        <v>190</v>
      </c>
      <c r="DS41" s="67">
        <f t="shared" si="44"/>
        <v>515</v>
      </c>
      <c r="DT41" s="67">
        <f t="shared" si="44"/>
        <v>900</v>
      </c>
      <c r="DU41" s="67">
        <f t="shared" si="44"/>
        <v>176</v>
      </c>
      <c r="EA41" s="34" t="s">
        <v>614</v>
      </c>
      <c r="EB41" s="32">
        <f>( 1221.6*(  MID(EA41,6,4) * RIGHT(EA41,4) /1000000   )^-0.491)  *(  MID(EA41,6,4) * RIGHT(EA41,4) /1000000   )</f>
        <v>1097.356899736986</v>
      </c>
      <c r="EC41" s="32">
        <v>1782</v>
      </c>
      <c r="EL41" s="38">
        <v>200</v>
      </c>
      <c r="EN41" s="71">
        <v>200</v>
      </c>
      <c r="EO41" s="72">
        <f t="shared" si="39"/>
        <v>1376000</v>
      </c>
      <c r="EP41" s="72">
        <f t="shared" si="36"/>
        <v>1432000</v>
      </c>
      <c r="EQ41" s="72">
        <f t="shared" si="36"/>
        <v>1488000</v>
      </c>
      <c r="ER41" s="72">
        <f t="shared" si="36"/>
        <v>1544000</v>
      </c>
      <c r="ES41" s="73">
        <v>1600000</v>
      </c>
      <c r="ET41" s="72">
        <f t="shared" si="2"/>
        <v>1656000</v>
      </c>
      <c r="EU41" s="72">
        <f t="shared" si="3"/>
        <v>1712000</v>
      </c>
      <c r="EV41" s="72">
        <f t="shared" si="4"/>
        <v>1768000</v>
      </c>
      <c r="EW41" s="72">
        <f t="shared" si="5"/>
        <v>1824000</v>
      </c>
      <c r="EX41" s="74">
        <f t="shared" si="10"/>
        <v>1880000</v>
      </c>
      <c r="EY41" s="72">
        <f t="shared" si="11"/>
        <v>1936000</v>
      </c>
      <c r="EZ41" s="72">
        <f t="shared" si="11"/>
        <v>1992000</v>
      </c>
      <c r="FA41" s="72">
        <f t="shared" si="11"/>
        <v>2048000</v>
      </c>
      <c r="FB41" s="72">
        <f t="shared" si="11"/>
        <v>2104000</v>
      </c>
      <c r="FC41" s="75">
        <f t="shared" si="11"/>
        <v>2160000</v>
      </c>
      <c r="FN41" s="66" t="s">
        <v>613</v>
      </c>
      <c r="FO41" s="66">
        <v>1725</v>
      </c>
      <c r="FP41" s="53">
        <f>FP40/($FY$40/$FY$41)</f>
        <v>2102.4852071005917</v>
      </c>
      <c r="FQ41" s="53">
        <f>FQ40/($FY$40/$FY$41)</f>
        <v>2350.0702702702697</v>
      </c>
      <c r="FR41" s="53">
        <f>FR40/($FY$40/$FY$41)</f>
        <v>2624.6165084002919</v>
      </c>
      <c r="FS41" s="53">
        <f>FS40/($FY$40/$FY$41)</f>
        <v>2826.6260522817897</v>
      </c>
      <c r="FT41" s="53">
        <f t="shared" ref="FT41:FX41" si="65">FT40/($FY$40/$FY$41)</f>
        <v>1890</v>
      </c>
      <c r="FU41" s="53">
        <f t="shared" si="65"/>
        <v>2281.6216216216217</v>
      </c>
      <c r="FV41" s="53">
        <f t="shared" si="65"/>
        <v>2468.9189189189187</v>
      </c>
      <c r="FW41" s="53">
        <f t="shared" si="65"/>
        <v>2673.2432432432443</v>
      </c>
      <c r="FX41" s="53">
        <f t="shared" si="65"/>
        <v>1634.5945945945946</v>
      </c>
      <c r="FY41" s="67">
        <v>63</v>
      </c>
      <c r="FZ41" s="67">
        <v>65</v>
      </c>
      <c r="GA41" s="67">
        <v>113</v>
      </c>
      <c r="GB41" s="67">
        <v>190</v>
      </c>
      <c r="GC41" s="67">
        <v>515</v>
      </c>
      <c r="GD41" s="67">
        <v>900</v>
      </c>
      <c r="GE41" s="67">
        <v>176</v>
      </c>
      <c r="GP41" s="70" t="str">
        <f t="shared" si="61"/>
        <v>1500 mm</v>
      </c>
      <c r="GQ41" s="70">
        <v>1500</v>
      </c>
      <c r="GR41" s="50">
        <f>GR40/($HM$40/$HM$41)</f>
        <v>1634.0000000000002</v>
      </c>
      <c r="GS41" s="51">
        <v>1826.4170461951314</v>
      </c>
      <c r="GT41" s="51">
        <v>2039.7876571223328</v>
      </c>
      <c r="GU41" s="51">
        <v>2196.7845261550356</v>
      </c>
      <c r="GV41" s="50">
        <f>GV40/($HM$40/$HM$41)</f>
        <v>1540.5405405405404</v>
      </c>
      <c r="GW41" s="51">
        <v>1721.9519605862329</v>
      </c>
      <c r="GX41" s="51">
        <v>1923.1184699456307</v>
      </c>
      <c r="GY41" s="51">
        <v>2071.135631195822</v>
      </c>
      <c r="GZ41" s="50">
        <f>GZ40/($HM$40/$HM$41)</f>
        <v>1596</v>
      </c>
      <c r="HA41" s="51">
        <v>1783.9422311673375</v>
      </c>
      <c r="HB41" s="51">
        <v>1992.3507348636736</v>
      </c>
      <c r="HC41" s="51">
        <v>2145.6965139188719</v>
      </c>
      <c r="HD41" s="50">
        <f>HD40/($HM$40/$HM$41)</f>
        <v>1406</v>
      </c>
      <c r="HE41" s="51">
        <v>1571.5681560283688</v>
      </c>
      <c r="HF41" s="51">
        <v>1755.1661235703791</v>
      </c>
      <c r="HG41" s="51">
        <v>1890.2564527380539</v>
      </c>
      <c r="HH41" s="50">
        <f>HH40/($HM$41/$HM$42)</f>
        <v>2255.8823529411766</v>
      </c>
      <c r="HI41" s="51">
        <v>2521.5312017273845</v>
      </c>
      <c r="HJ41" s="51">
        <v>2816.1083105566081</v>
      </c>
      <c r="HK41" s="51">
        <v>3032.8564539580107</v>
      </c>
      <c r="HL41" s="66" t="s">
        <v>595</v>
      </c>
      <c r="HM41" s="67">
        <f t="shared" si="14"/>
        <v>57</v>
      </c>
      <c r="HN41" s="67">
        <f t="shared" si="14"/>
        <v>60</v>
      </c>
      <c r="HO41" s="67">
        <f t="shared" si="14"/>
        <v>110</v>
      </c>
      <c r="HP41" s="67">
        <f t="shared" ref="HP41:HS45" si="66">GB38</f>
        <v>181</v>
      </c>
      <c r="HQ41" s="67">
        <f t="shared" si="66"/>
        <v>483</v>
      </c>
      <c r="HR41" s="67">
        <f t="shared" si="66"/>
        <v>855</v>
      </c>
      <c r="HS41" s="67">
        <f t="shared" si="66"/>
        <v>170</v>
      </c>
      <c r="IE41" s="24"/>
      <c r="IF41" s="24"/>
      <c r="IG41" s="24"/>
      <c r="IH41"/>
      <c r="II41" s="389"/>
      <c r="IJ41" s="389"/>
      <c r="IK41" s="389"/>
      <c r="IL41" s="389"/>
      <c r="IM41" s="389"/>
      <c r="IN41" s="389"/>
    </row>
    <row r="42" spans="1:248" x14ac:dyDescent="0.25">
      <c r="B42" s="59"/>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CD42" s="64"/>
      <c r="CE42" s="64"/>
      <c r="CF42" s="54"/>
      <c r="CG42" s="54"/>
      <c r="CH42" s="54"/>
      <c r="CI42" s="54"/>
      <c r="CJ42" s="54"/>
      <c r="CK42" s="54"/>
      <c r="CL42" s="44" t="s">
        <v>434</v>
      </c>
      <c r="CM42" s="32">
        <v>2111.8000000000002</v>
      </c>
      <c r="CP42" s="55" t="s">
        <v>615</v>
      </c>
      <c r="CQ42" s="35">
        <f t="shared" si="62"/>
        <v>2359.7142857142862</v>
      </c>
      <c r="CR42" s="54"/>
      <c r="CS42" s="54"/>
      <c r="CT42" s="54"/>
      <c r="CU42" s="54"/>
      <c r="CW42" s="61" t="s">
        <v>327</v>
      </c>
      <c r="CX42" s="61"/>
      <c r="CZ42" s="34" t="s">
        <v>616</v>
      </c>
      <c r="DA42" s="34">
        <v>1800</v>
      </c>
      <c r="DB42" s="35">
        <f>0.6*MAX(DF42,DJ42)</f>
        <v>1795.5</v>
      </c>
      <c r="DC42" s="35">
        <v>2006.9350100632541</v>
      </c>
      <c r="DD42" s="35">
        <v>2241.3945767216323</v>
      </c>
      <c r="DE42" s="35">
        <v>2413.908578158731</v>
      </c>
      <c r="DF42" s="35">
        <f t="shared" si="47"/>
        <v>2992.5</v>
      </c>
      <c r="DG42" s="35">
        <v>3344.8916834387569</v>
      </c>
      <c r="DH42" s="35">
        <v>3735.6576278693874</v>
      </c>
      <c r="DI42" s="35">
        <v>4023.1809635978848</v>
      </c>
      <c r="DJ42" s="32">
        <v>2850</v>
      </c>
      <c r="DK42" s="35">
        <v>3185.6111270845304</v>
      </c>
      <c r="DL42" s="35">
        <v>3557.7691693994166</v>
      </c>
      <c r="DM42" s="35">
        <v>3831.600917712271</v>
      </c>
      <c r="DN42" s="66" t="s">
        <v>617</v>
      </c>
      <c r="DO42" s="67">
        <f t="shared" si="48"/>
        <v>65</v>
      </c>
      <c r="DP42" s="67">
        <f t="shared" si="44"/>
        <v>66</v>
      </c>
      <c r="DQ42" s="67">
        <f t="shared" si="44"/>
        <v>114</v>
      </c>
      <c r="DR42" s="67">
        <f t="shared" si="44"/>
        <v>192</v>
      </c>
      <c r="DS42" s="67">
        <f t="shared" si="44"/>
        <v>525</v>
      </c>
      <c r="DT42" s="67">
        <f t="shared" si="44"/>
        <v>915</v>
      </c>
      <c r="DU42" s="67">
        <f t="shared" si="44"/>
        <v>178</v>
      </c>
      <c r="EA42" s="34" t="s">
        <v>618</v>
      </c>
      <c r="EB42" s="32">
        <f>( 1221.6*(  MID(EA42,6,4) * RIGHT(EA42,4) /1000000   )^-0.491)  *(  MID(EA42,6,4) * RIGHT(EA42,4) /1000000   )</f>
        <v>1270.4035994927369</v>
      </c>
      <c r="EC42" s="32">
        <v>1782</v>
      </c>
      <c r="FN42" s="66" t="s">
        <v>617</v>
      </c>
      <c r="FO42" s="66">
        <v>1800</v>
      </c>
      <c r="FP42" s="53">
        <f>FP41/($FY$41/$FY$42)</f>
        <v>2169.2307692307691</v>
      </c>
      <c r="FQ42" s="53">
        <f>FQ41/($FY$41/$FY$42)</f>
        <v>2424.6756756756749</v>
      </c>
      <c r="FR42" s="53">
        <f>FR41/($FY$41/$FY$42)</f>
        <v>2707.9376673971265</v>
      </c>
      <c r="FS42" s="53">
        <f>FS41/($FY$41/$FY$42)</f>
        <v>2916.3602126716878</v>
      </c>
      <c r="FT42" s="53">
        <f t="shared" ref="FT42:FX42" si="67">FT41/($FY$41/$FY$42)</f>
        <v>1950</v>
      </c>
      <c r="FU42" s="53">
        <f t="shared" si="67"/>
        <v>2354.0540540540542</v>
      </c>
      <c r="FV42" s="53">
        <f t="shared" si="67"/>
        <v>2547.2972972972971</v>
      </c>
      <c r="FW42" s="53">
        <f t="shared" si="67"/>
        <v>2758.1081081081093</v>
      </c>
      <c r="FX42" s="53">
        <f t="shared" si="67"/>
        <v>1686.4864864864865</v>
      </c>
      <c r="FY42" s="67">
        <v>65</v>
      </c>
      <c r="FZ42" s="67">
        <v>66</v>
      </c>
      <c r="GA42" s="67">
        <v>114</v>
      </c>
      <c r="GB42" s="67">
        <v>192</v>
      </c>
      <c r="GC42" s="67">
        <v>525</v>
      </c>
      <c r="GD42" s="67">
        <v>915</v>
      </c>
      <c r="GE42" s="67">
        <v>178</v>
      </c>
      <c r="GP42" s="70" t="str">
        <f t="shared" si="61"/>
        <v>1575 mm</v>
      </c>
      <c r="GQ42" s="70">
        <v>1575</v>
      </c>
      <c r="GR42" s="50">
        <f>GR41/($HM$41/$HM$42)</f>
        <v>1691.3333333333337</v>
      </c>
      <c r="GS42" s="51">
        <v>1890.501854833557</v>
      </c>
      <c r="GT42" s="51">
        <v>2111.3591538634669</v>
      </c>
      <c r="GU42" s="51">
        <v>2273.8646849674928</v>
      </c>
      <c r="GV42" s="50">
        <f>GV41/($HM$41/$HM$42)</f>
        <v>1594.5945945945946</v>
      </c>
      <c r="GW42" s="51">
        <v>1782.3713276243461</v>
      </c>
      <c r="GX42" s="51">
        <v>1990.5963109963545</v>
      </c>
      <c r="GY42" s="51">
        <v>2143.8070568518156</v>
      </c>
      <c r="GZ42" s="50">
        <f>GZ41/($HM$41/$HM$42)</f>
        <v>1652</v>
      </c>
      <c r="HA42" s="51">
        <v>1846.5366954188225</v>
      </c>
      <c r="HB42" s="51">
        <v>2062.2577781922232</v>
      </c>
      <c r="HC42" s="51">
        <v>2220.984110898481</v>
      </c>
      <c r="HD42" s="50">
        <f>HD41/($HM$41/$HM$42)</f>
        <v>1455.3333333333333</v>
      </c>
      <c r="HE42" s="51">
        <v>1626.7108983451531</v>
      </c>
      <c r="HF42" s="51">
        <v>1816.7508998360061</v>
      </c>
      <c r="HG42" s="51">
        <v>1956.5812405534236</v>
      </c>
      <c r="HH42" s="50">
        <f>HH41/($HM$42/$HM$43)</f>
        <v>2332.3529411764707</v>
      </c>
      <c r="HI42" s="51">
        <v>2607.0068356842444</v>
      </c>
      <c r="HJ42" s="51">
        <v>2911.5696092195435</v>
      </c>
      <c r="HK42" s="51">
        <v>3135.6651473125189</v>
      </c>
      <c r="HL42" s="66" t="s">
        <v>601</v>
      </c>
      <c r="HM42" s="67">
        <f t="shared" ref="HM42:HO45" si="68">FY39</f>
        <v>59</v>
      </c>
      <c r="HN42" s="67">
        <f t="shared" si="68"/>
        <v>62</v>
      </c>
      <c r="HO42" s="67">
        <f t="shared" si="68"/>
        <v>111</v>
      </c>
      <c r="HP42" s="67">
        <f t="shared" si="66"/>
        <v>184</v>
      </c>
      <c r="HQ42" s="67">
        <f t="shared" si="66"/>
        <v>495</v>
      </c>
      <c r="HR42" s="67">
        <f t="shared" si="66"/>
        <v>870</v>
      </c>
      <c r="HS42" s="67">
        <f t="shared" si="66"/>
        <v>172</v>
      </c>
      <c r="IE42" s="403" t="s">
        <v>1024</v>
      </c>
      <c r="IF42" s="404" t="s">
        <v>1023</v>
      </c>
      <c r="IG42" s="405" t="s">
        <v>1070</v>
      </c>
      <c r="IH42" s="389"/>
      <c r="II42" s="389"/>
      <c r="IJ42" s="389"/>
      <c r="IK42" s="389"/>
      <c r="IL42" s="389"/>
      <c r="IM42" s="389"/>
      <c r="IN42" s="389"/>
    </row>
    <row r="43" spans="1:248" x14ac:dyDescent="0.25">
      <c r="B43" s="59"/>
      <c r="C43" s="59"/>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CD43" s="64"/>
      <c r="CE43" s="64"/>
      <c r="CF43" s="54"/>
      <c r="CG43" s="54"/>
      <c r="CH43" s="54"/>
      <c r="CI43" s="54"/>
      <c r="CJ43" s="54"/>
      <c r="CK43" s="54"/>
      <c r="CL43" s="44" t="s">
        <v>451</v>
      </c>
      <c r="CM43" s="32">
        <v>2111.8000000000002</v>
      </c>
      <c r="CP43" s="55" t="s">
        <v>619</v>
      </c>
      <c r="CQ43" s="35">
        <f t="shared" si="62"/>
        <v>2417.6428571428578</v>
      </c>
      <c r="CR43" s="54"/>
      <c r="CS43" s="54"/>
      <c r="CT43" s="54"/>
      <c r="CU43" s="54"/>
      <c r="CW43" s="61" t="s">
        <v>327</v>
      </c>
      <c r="CX43" s="61"/>
      <c r="EA43" s="34" t="s">
        <v>620</v>
      </c>
      <c r="EB43" s="32">
        <f>( 1221.6*(  MID(EA43,6,4) * RIGHT(EA43,4) /1000000   )^-0.491)  *(  MID(EA43,6,4) * RIGHT(EA43,4) /1000000   )</f>
        <v>1423.2097562260194</v>
      </c>
      <c r="EC43" s="32">
        <v>1782</v>
      </c>
      <c r="FP43" s="50"/>
      <c r="FQ43" s="50"/>
      <c r="FR43" s="50"/>
      <c r="FS43" s="50"/>
      <c r="FT43" s="50"/>
      <c r="FU43" s="50"/>
      <c r="FV43" s="50"/>
      <c r="FW43" s="50"/>
      <c r="FX43" s="50"/>
      <c r="FY43" s="51"/>
      <c r="FZ43" s="51"/>
      <c r="GA43" s="51"/>
      <c r="GB43" s="51"/>
      <c r="GC43" s="51"/>
      <c r="GD43" s="51"/>
      <c r="GE43" s="51"/>
      <c r="GP43" s="70" t="str">
        <f t="shared" si="61"/>
        <v>1650 mm</v>
      </c>
      <c r="GQ43" s="70">
        <v>1650</v>
      </c>
      <c r="GR43" s="50">
        <f>GR42/($HM$42/$HM$43)</f>
        <v>1748.6666666666672</v>
      </c>
      <c r="GS43" s="51">
        <v>1954.5866634719828</v>
      </c>
      <c r="GT43" s="51">
        <v>2182.9306506046019</v>
      </c>
      <c r="GU43" s="51">
        <v>2350.9448437799506</v>
      </c>
      <c r="GV43" s="50">
        <f>GV42/($HM$42/$HM$43)</f>
        <v>1648.6486486486488</v>
      </c>
      <c r="GW43" s="51">
        <v>1842.7906946624596</v>
      </c>
      <c r="GX43" s="51">
        <v>2058.0741520470783</v>
      </c>
      <c r="GY43" s="51">
        <v>2216.4784825078095</v>
      </c>
      <c r="GZ43" s="50">
        <f>GZ42/($HM$42/$HM$43)</f>
        <v>1708</v>
      </c>
      <c r="HA43" s="51">
        <v>1909.1311596703081</v>
      </c>
      <c r="HB43" s="51">
        <v>2132.1648215207733</v>
      </c>
      <c r="HC43" s="51">
        <v>2296.2717078780906</v>
      </c>
      <c r="HD43" s="50">
        <f>HD42/($HM$42/$HM$43)</f>
        <v>1504.6666666666667</v>
      </c>
      <c r="HE43" s="51">
        <v>1681.8536406619382</v>
      </c>
      <c r="HF43" s="51">
        <v>1878.3356761016337</v>
      </c>
      <c r="HG43" s="51">
        <v>2022.9060283687941</v>
      </c>
      <c r="HH43" s="50">
        <f>HH42/($HM$43/$HM$44)</f>
        <v>2408.8235294117649</v>
      </c>
      <c r="HI43" s="51">
        <v>2692.4824696411051</v>
      </c>
      <c r="HJ43" s="51">
        <v>3007.0309078824794</v>
      </c>
      <c r="HK43" s="51">
        <v>3238.4738406670276</v>
      </c>
      <c r="HL43" s="66" t="s">
        <v>607</v>
      </c>
      <c r="HM43" s="67">
        <f t="shared" si="68"/>
        <v>61</v>
      </c>
      <c r="HN43" s="67">
        <f t="shared" si="68"/>
        <v>64</v>
      </c>
      <c r="HO43" s="67">
        <f t="shared" si="68"/>
        <v>112</v>
      </c>
      <c r="HP43" s="67">
        <f t="shared" si="66"/>
        <v>187</v>
      </c>
      <c r="HQ43" s="67">
        <f t="shared" si="66"/>
        <v>505</v>
      </c>
      <c r="HR43" s="67">
        <f t="shared" si="66"/>
        <v>885</v>
      </c>
      <c r="HS43" s="67">
        <f t="shared" si="66"/>
        <v>174</v>
      </c>
      <c r="IE43" s="403" t="s">
        <v>1087</v>
      </c>
      <c r="IF43" s="404" t="s">
        <v>1037</v>
      </c>
      <c r="IG43" s="405" t="s">
        <v>1070</v>
      </c>
      <c r="IH43" s="389"/>
      <c r="II43" s="389"/>
      <c r="IJ43" s="389"/>
      <c r="IK43" s="389"/>
      <c r="IL43" s="389"/>
      <c r="IM43" s="389"/>
      <c r="IN43" s="389"/>
    </row>
    <row r="44" spans="1:248" x14ac:dyDescent="0.25">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CD44" s="64"/>
      <c r="CE44" s="64"/>
      <c r="CF44" s="54"/>
      <c r="CG44" s="54"/>
      <c r="CH44" s="54"/>
      <c r="CI44" s="54"/>
      <c r="CJ44" s="54"/>
      <c r="CK44" s="54"/>
      <c r="CL44" s="44" t="s">
        <v>621</v>
      </c>
      <c r="CM44" s="32">
        <v>2111.8000000000002</v>
      </c>
      <c r="CP44" s="55" t="s">
        <v>622</v>
      </c>
      <c r="CQ44" s="35">
        <f t="shared" si="62"/>
        <v>2475.5714285714294</v>
      </c>
      <c r="CR44" s="54"/>
      <c r="CS44" s="54"/>
      <c r="CT44" s="54"/>
      <c r="CU44" s="54"/>
      <c r="CW44" s="61" t="s">
        <v>327</v>
      </c>
      <c r="CX44" s="61"/>
      <c r="EA44" s="34" t="s">
        <v>623</v>
      </c>
      <c r="EB44" s="32">
        <f>( 1221.6*(  MID(EA44,6,4) * RIGHT(EA44,4) /1000000   )^-0.491)  *(  MID(EA44,6,4) * RIGHT(EA44,4) /1000000   )</f>
        <v>1561.6085079493798</v>
      </c>
      <c r="EC44" s="32">
        <v>1782</v>
      </c>
      <c r="FN44" s="23">
        <v>1</v>
      </c>
      <c r="FO44" s="23">
        <v>2</v>
      </c>
      <c r="FP44" s="23">
        <v>3</v>
      </c>
      <c r="FQ44" s="23">
        <v>4</v>
      </c>
      <c r="FR44" s="23">
        <v>5</v>
      </c>
      <c r="FS44" s="23">
        <v>6</v>
      </c>
      <c r="FT44" s="23">
        <v>7</v>
      </c>
      <c r="FU44" s="23">
        <v>8</v>
      </c>
      <c r="FV44" s="23">
        <v>9</v>
      </c>
      <c r="FW44" s="23">
        <v>10</v>
      </c>
      <c r="FX44" s="23">
        <v>11</v>
      </c>
      <c r="FY44" s="23">
        <v>12</v>
      </c>
      <c r="FZ44" s="23">
        <v>13</v>
      </c>
      <c r="GA44" s="23">
        <v>14</v>
      </c>
      <c r="GB44" s="23">
        <v>15</v>
      </c>
      <c r="GC44" s="23">
        <v>16</v>
      </c>
      <c r="GD44" s="23">
        <v>17</v>
      </c>
      <c r="GE44" s="23">
        <v>18</v>
      </c>
      <c r="GP44" s="70" t="str">
        <f t="shared" si="61"/>
        <v>1725 mm</v>
      </c>
      <c r="GQ44" s="70">
        <v>1725</v>
      </c>
      <c r="GR44" s="50">
        <f>GR43/($HM$43/$HM$44)</f>
        <v>1806.0000000000005</v>
      </c>
      <c r="GS44" s="51">
        <v>2018.6714721104083</v>
      </c>
      <c r="GT44" s="51">
        <v>2254.5021473457359</v>
      </c>
      <c r="GU44" s="51">
        <v>2428.0250025924079</v>
      </c>
      <c r="GV44" s="50">
        <f>GV43/($HM$43/$HM$44)</f>
        <v>1702.7027027027027</v>
      </c>
      <c r="GW44" s="51">
        <v>1903.2100617005731</v>
      </c>
      <c r="GX44" s="51">
        <v>2125.5519930978021</v>
      </c>
      <c r="GY44" s="51">
        <v>2289.149908163803</v>
      </c>
      <c r="GZ44" s="50">
        <f>GZ43/($HM$43/$HM$44)</f>
        <v>1764</v>
      </c>
      <c r="HA44" s="51">
        <v>1971.7256239217936</v>
      </c>
      <c r="HB44" s="51">
        <v>2202.071864849323</v>
      </c>
      <c r="HC44" s="51">
        <v>2371.5593048577002</v>
      </c>
      <c r="HD44" s="50">
        <f>HD43/($HM$43/$HM$44)</f>
        <v>1554</v>
      </c>
      <c r="HE44" s="51">
        <v>1736.996382978723</v>
      </c>
      <c r="HF44" s="51">
        <v>1939.9204523672609</v>
      </c>
      <c r="HG44" s="51">
        <v>2089.2308161841643</v>
      </c>
      <c r="HH44" s="50">
        <f>HH43/($HM$44/$HM$45)</f>
        <v>2485.294117647059</v>
      </c>
      <c r="HI44" s="51">
        <v>2777.9581035979654</v>
      </c>
      <c r="HJ44" s="51">
        <v>3102.4922065454152</v>
      </c>
      <c r="HK44" s="51">
        <v>3341.2825340215363</v>
      </c>
      <c r="HL44" s="66" t="s">
        <v>613</v>
      </c>
      <c r="HM44" s="67">
        <f t="shared" si="68"/>
        <v>63</v>
      </c>
      <c r="HN44" s="67">
        <f t="shared" si="68"/>
        <v>65</v>
      </c>
      <c r="HO44" s="67">
        <f t="shared" si="68"/>
        <v>113</v>
      </c>
      <c r="HP44" s="67">
        <f t="shared" si="66"/>
        <v>190</v>
      </c>
      <c r="HQ44" s="67">
        <f t="shared" si="66"/>
        <v>515</v>
      </c>
      <c r="HR44" s="67">
        <f t="shared" si="66"/>
        <v>900</v>
      </c>
      <c r="HS44" s="67">
        <f t="shared" si="66"/>
        <v>176</v>
      </c>
      <c r="IE44" s="403" t="s">
        <v>1039</v>
      </c>
      <c r="IF44" s="404" t="s">
        <v>1038</v>
      </c>
      <c r="IG44" s="405" t="s">
        <v>1070</v>
      </c>
      <c r="IH44" s="389"/>
      <c r="II44" s="389"/>
      <c r="IJ44" s="389"/>
      <c r="IK44" s="389"/>
      <c r="IL44" s="389"/>
      <c r="IM44" s="389"/>
      <c r="IN44" s="389"/>
    </row>
    <row r="45" spans="1:248" x14ac:dyDescent="0.25">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CD45" s="64"/>
      <c r="CE45" s="64"/>
      <c r="CF45" s="54"/>
      <c r="CG45" s="54"/>
      <c r="CH45" s="54"/>
      <c r="CI45" s="54"/>
      <c r="CJ45" s="54"/>
      <c r="CK45" s="54"/>
      <c r="CL45" s="44" t="s">
        <v>460</v>
      </c>
      <c r="CM45" s="32">
        <v>1960.8</v>
      </c>
      <c r="CP45" s="55" t="s">
        <v>624</v>
      </c>
      <c r="CQ45" s="35">
        <f t="shared" si="62"/>
        <v>2533.5000000000009</v>
      </c>
      <c r="CR45" s="54"/>
      <c r="CS45" s="54"/>
      <c r="CT45" s="54"/>
      <c r="CU45" s="54"/>
      <c r="CW45" s="61" t="s">
        <v>327</v>
      </c>
      <c r="CX45" s="61"/>
      <c r="CZ45" s="23">
        <v>1</v>
      </c>
      <c r="DA45" s="23">
        <v>2</v>
      </c>
      <c r="DB45" s="23">
        <v>3</v>
      </c>
      <c r="DC45" s="23">
        <v>4</v>
      </c>
      <c r="DD45" s="23">
        <v>5</v>
      </c>
      <c r="DE45" s="23">
        <v>6</v>
      </c>
      <c r="DF45" s="23">
        <v>7</v>
      </c>
      <c r="DG45" s="23">
        <v>8</v>
      </c>
      <c r="DH45" s="23">
        <v>9</v>
      </c>
      <c r="DI45" s="23">
        <v>10</v>
      </c>
      <c r="DJ45" s="23">
        <v>11</v>
      </c>
      <c r="DK45" s="23">
        <v>12</v>
      </c>
      <c r="DL45" s="23">
        <v>13</v>
      </c>
      <c r="DM45" s="23">
        <v>14</v>
      </c>
      <c r="DN45" s="23">
        <v>15</v>
      </c>
      <c r="DO45" s="23">
        <v>16</v>
      </c>
      <c r="DP45" s="23">
        <v>17</v>
      </c>
      <c r="DQ45" s="23">
        <v>18</v>
      </c>
      <c r="DR45" s="23">
        <v>19</v>
      </c>
      <c r="DS45" s="23">
        <v>20</v>
      </c>
      <c r="DT45" s="23">
        <v>21</v>
      </c>
      <c r="DU45" s="23">
        <v>22</v>
      </c>
      <c r="EA45" s="34" t="s">
        <v>625</v>
      </c>
      <c r="EB45" s="32">
        <v>1583</v>
      </c>
      <c r="EC45" s="32">
        <v>1782</v>
      </c>
      <c r="FP45" s="50"/>
      <c r="FQ45" s="50"/>
      <c r="FR45" s="50"/>
      <c r="FS45" s="50"/>
      <c r="FT45" s="50"/>
      <c r="FU45" s="50"/>
      <c r="FV45" s="50"/>
      <c r="FW45" s="50"/>
      <c r="FX45" s="50"/>
      <c r="FY45" s="51"/>
      <c r="FZ45" s="51"/>
      <c r="GA45" s="51"/>
      <c r="GB45" s="51"/>
      <c r="GC45" s="51"/>
      <c r="GD45" s="51"/>
      <c r="GE45" s="51"/>
      <c r="GP45" s="70" t="str">
        <f t="shared" si="61"/>
        <v>1800 mm</v>
      </c>
      <c r="GQ45" s="70">
        <v>1800</v>
      </c>
      <c r="GR45" s="50">
        <f>GR44/($HM$44/$HM$45)</f>
        <v>1863.3333333333337</v>
      </c>
      <c r="GS45" s="51">
        <v>2082.7562807488339</v>
      </c>
      <c r="GT45" s="51">
        <v>2326.0736440868704</v>
      </c>
      <c r="GU45" s="51">
        <v>2505.1051614048656</v>
      </c>
      <c r="GV45" s="50">
        <f>GV44/($HM$44/$HM$45)</f>
        <v>1756.7567567567567</v>
      </c>
      <c r="GW45" s="51">
        <v>1963.6294287386863</v>
      </c>
      <c r="GX45" s="51">
        <v>2193.0298341485259</v>
      </c>
      <c r="GY45" s="51">
        <v>2361.821333819797</v>
      </c>
      <c r="GZ45" s="50">
        <f>GZ44/($HM$44/$HM$45)</f>
        <v>1820</v>
      </c>
      <c r="HA45" s="51">
        <v>2034.3200881732791</v>
      </c>
      <c r="HB45" s="51">
        <v>2271.9789081778731</v>
      </c>
      <c r="HC45" s="51">
        <v>2446.8469018373098</v>
      </c>
      <c r="HD45" s="50">
        <f>HD44/($HM$44/$HM$45)</f>
        <v>1603.3333333333333</v>
      </c>
      <c r="HE45" s="51">
        <v>1792.1391252955077</v>
      </c>
      <c r="HF45" s="51">
        <v>2001.505228632888</v>
      </c>
      <c r="HG45" s="51">
        <v>2155.5556039995349</v>
      </c>
      <c r="HH45" s="50">
        <f>HH44/($HM$44/$HM$45)</f>
        <v>2564.1923436041084</v>
      </c>
      <c r="HI45" s="51">
        <v>2866.1472497439322</v>
      </c>
      <c r="HJ45" s="51">
        <v>3200.9840226262218</v>
      </c>
      <c r="HK45" s="51">
        <v>3447.3549954190462</v>
      </c>
      <c r="HL45" s="66" t="s">
        <v>617</v>
      </c>
      <c r="HM45" s="67">
        <f t="shared" si="68"/>
        <v>65</v>
      </c>
      <c r="HN45" s="67">
        <f t="shared" si="68"/>
        <v>66</v>
      </c>
      <c r="HO45" s="67">
        <f t="shared" si="68"/>
        <v>114</v>
      </c>
      <c r="HP45" s="67">
        <f t="shared" si="66"/>
        <v>192</v>
      </c>
      <c r="HQ45" s="67">
        <f t="shared" si="66"/>
        <v>525</v>
      </c>
      <c r="HR45" s="67">
        <f t="shared" si="66"/>
        <v>915</v>
      </c>
      <c r="HS45" s="67">
        <f t="shared" si="66"/>
        <v>178</v>
      </c>
      <c r="IE45" s="403" t="s">
        <v>1086</v>
      </c>
      <c r="IF45" s="404" t="s">
        <v>1034</v>
      </c>
      <c r="IG45" s="405" t="s">
        <v>1070</v>
      </c>
      <c r="IH45"/>
      <c r="II45"/>
      <c r="IJ45"/>
      <c r="IK45" s="389"/>
      <c r="IL45" s="389"/>
      <c r="IM45" s="389"/>
      <c r="IN45" s="389"/>
    </row>
    <row r="46" spans="1:248" x14ac:dyDescent="0.25">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CD46" s="64"/>
      <c r="CE46" s="64"/>
      <c r="CF46" s="54"/>
      <c r="CG46" s="54"/>
      <c r="CH46" s="54"/>
      <c r="CI46" s="54"/>
      <c r="CJ46" s="54"/>
      <c r="CK46" s="54"/>
      <c r="CL46" s="44" t="s">
        <v>468</v>
      </c>
      <c r="CM46" s="32">
        <v>1855.8</v>
      </c>
      <c r="CP46" s="55" t="s">
        <v>626</v>
      </c>
      <c r="CQ46" s="35">
        <f t="shared" si="62"/>
        <v>2591.4285714285725</v>
      </c>
      <c r="CR46" s="54"/>
      <c r="CS46" s="54"/>
      <c r="CT46" s="54"/>
      <c r="CU46" s="54"/>
      <c r="CW46" s="61" t="s">
        <v>327</v>
      </c>
      <c r="CX46" s="61"/>
      <c r="EA46" s="34" t="s">
        <v>627</v>
      </c>
      <c r="EB46" s="32">
        <v>1819</v>
      </c>
      <c r="EC46" s="32">
        <v>1782</v>
      </c>
      <c r="FP46" s="50"/>
      <c r="FQ46" s="50"/>
      <c r="FR46" s="50"/>
      <c r="FS46" s="50"/>
      <c r="FT46" s="50"/>
      <c r="FU46" s="50"/>
      <c r="FV46" s="50"/>
      <c r="FW46" s="50"/>
      <c r="FX46" s="50"/>
      <c r="FY46" s="51"/>
      <c r="FZ46" s="51"/>
      <c r="GA46" s="51"/>
      <c r="GB46" s="51"/>
      <c r="GC46" s="51"/>
      <c r="GD46" s="51"/>
      <c r="GE46" s="51"/>
      <c r="IE46" s="403" t="s">
        <v>1036</v>
      </c>
      <c r="IF46" s="404" t="s">
        <v>1035</v>
      </c>
      <c r="IG46" s="405" t="s">
        <v>1070</v>
      </c>
      <c r="IH46" s="389"/>
      <c r="II46" s="389"/>
      <c r="IJ46" s="389"/>
      <c r="IK46" s="389"/>
      <c r="IL46" s="389"/>
      <c r="IM46" s="389"/>
      <c r="IN46" s="389"/>
    </row>
    <row r="47" spans="1:248" x14ac:dyDescent="0.25">
      <c r="B47" s="59"/>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CP47" s="55" t="s">
        <v>628</v>
      </c>
      <c r="CQ47" s="35">
        <f t="shared" si="62"/>
        <v>2649.357142857144</v>
      </c>
      <c r="EA47" s="34" t="s">
        <v>629</v>
      </c>
      <c r="EB47" s="32">
        <f>( 1221.6*(  MID(EA47,6,4) * RIGHT(EA47,4) /1000000   )^-0.491)  *(  MID(EA47,6,4) * RIGHT(EA47,4) /1000000   )</f>
        <v>1374.0977595826976</v>
      </c>
      <c r="EC47" s="32">
        <v>2082</v>
      </c>
      <c r="FP47" s="50"/>
      <c r="FQ47" s="50"/>
      <c r="FR47" s="50"/>
      <c r="FS47" s="50"/>
      <c r="FT47" s="50"/>
      <c r="FU47" s="50"/>
      <c r="FV47" s="50"/>
      <c r="FW47" s="50"/>
      <c r="FX47" s="50"/>
      <c r="FY47" s="51"/>
      <c r="FZ47" s="51"/>
      <c r="GA47" s="51"/>
      <c r="GB47" s="51"/>
      <c r="GC47" s="51"/>
      <c r="GD47" s="51"/>
      <c r="GE47" s="51"/>
      <c r="IE47" s="406"/>
      <c r="IF47" s="406"/>
      <c r="IG47" s="406"/>
      <c r="IH47" s="389"/>
      <c r="II47" s="389"/>
      <c r="IJ47" s="389"/>
      <c r="IK47" s="389"/>
      <c r="IL47" s="389"/>
      <c r="IM47" s="389"/>
      <c r="IN47" s="389"/>
    </row>
    <row r="48" spans="1:248" x14ac:dyDescent="0.25">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CP48" s="55" t="s">
        <v>630</v>
      </c>
      <c r="CQ48" s="35">
        <f t="shared" si="62"/>
        <v>2707.2857142857156</v>
      </c>
      <c r="EA48" s="34" t="s">
        <v>631</v>
      </c>
      <c r="EB48" s="32">
        <f>( 1221.6*(  MID(EA48,6,4) * RIGHT(EA48,4) /1000000   )^-0.491)  *(  MID(EA48,6,4) * RIGHT(EA48,4) /1000000   )</f>
        <v>1689.0716879071545</v>
      </c>
      <c r="EC48" s="32">
        <v>2082</v>
      </c>
      <c r="FP48" s="50"/>
      <c r="FQ48" s="50"/>
      <c r="FR48" s="50"/>
      <c r="FS48" s="50"/>
      <c r="FT48" s="50"/>
      <c r="FU48" s="50"/>
      <c r="FV48" s="50"/>
      <c r="FW48" s="50"/>
      <c r="FX48" s="50"/>
      <c r="FY48" s="51"/>
      <c r="FZ48" s="51"/>
      <c r="GA48" s="51"/>
      <c r="GB48" s="51"/>
      <c r="GC48" s="51"/>
      <c r="GD48" s="51"/>
      <c r="GE48" s="51"/>
      <c r="IE48" s="403" t="str">
        <f>IG48&amp;" -OTHER"</f>
        <v>REGULATORY -OTHER</v>
      </c>
      <c r="IF48" s="404" t="s">
        <v>1072</v>
      </c>
      <c r="IG48" s="405" t="s">
        <v>1070</v>
      </c>
      <c r="IH48" s="389"/>
      <c r="II48" s="389"/>
      <c r="IJ48" s="389"/>
      <c r="IK48" s="389"/>
      <c r="IL48" s="389"/>
      <c r="IM48" s="389"/>
      <c r="IN48" s="389"/>
    </row>
    <row r="49" spans="2:248" x14ac:dyDescent="0.25">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CP49" s="55" t="s">
        <v>632</v>
      </c>
      <c r="CQ49" s="35">
        <f t="shared" si="62"/>
        <v>2765.2142857142871</v>
      </c>
      <c r="EA49" s="34" t="s">
        <v>633</v>
      </c>
      <c r="EB49" s="32">
        <v>1825</v>
      </c>
      <c r="EC49" s="32">
        <v>2082</v>
      </c>
      <c r="FP49" s="50"/>
      <c r="FQ49" s="50"/>
      <c r="FR49" s="50"/>
      <c r="FS49" s="50"/>
      <c r="FT49" s="50"/>
      <c r="FU49" s="50"/>
      <c r="FV49" s="50"/>
      <c r="FW49" s="50"/>
      <c r="FX49" s="50"/>
      <c r="FY49" s="51"/>
      <c r="FZ49" s="51"/>
      <c r="GA49" s="51"/>
      <c r="GB49" s="51"/>
      <c r="GC49" s="51"/>
      <c r="GD49" s="51"/>
      <c r="GE49" s="51"/>
      <c r="GP49" s="23">
        <v>1</v>
      </c>
      <c r="GQ49" s="23">
        <v>2</v>
      </c>
      <c r="GR49" s="23">
        <v>3</v>
      </c>
      <c r="GV49" s="23">
        <v>4</v>
      </c>
      <c r="GZ49" s="23">
        <v>5</v>
      </c>
      <c r="HD49" s="23">
        <v>6</v>
      </c>
      <c r="HH49" s="23">
        <v>7</v>
      </c>
      <c r="HL49" s="23">
        <v>8</v>
      </c>
      <c r="HM49" s="23">
        <v>9</v>
      </c>
      <c r="HN49" s="23">
        <v>10</v>
      </c>
      <c r="HO49" s="23">
        <v>11</v>
      </c>
      <c r="HP49" s="23">
        <v>12</v>
      </c>
      <c r="HQ49" s="23">
        <v>13</v>
      </c>
      <c r="HR49" s="23">
        <v>14</v>
      </c>
      <c r="HS49" s="23">
        <v>15</v>
      </c>
      <c r="II49" s="389"/>
      <c r="IJ49" s="389"/>
      <c r="IK49" s="389"/>
      <c r="IL49" s="389"/>
      <c r="IM49" s="389"/>
      <c r="IN49" s="389"/>
    </row>
    <row r="50" spans="2:248" x14ac:dyDescent="0.25">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CP50" s="55" t="s">
        <v>634</v>
      </c>
      <c r="CQ50" s="35">
        <f t="shared" si="62"/>
        <v>2823.1428571428587</v>
      </c>
      <c r="EA50" s="34" t="s">
        <v>635</v>
      </c>
      <c r="EB50" s="32">
        <f>( 1221.6*(  MID(EA50,6,4) * RIGHT(EA50,4) /1000000   )^-0.491)  *(  MID(EA50,6,4) * RIGHT(EA50,4) /1000000   )</f>
        <v>2190.6303279915392</v>
      </c>
      <c r="EC50" s="32">
        <v>2082</v>
      </c>
      <c r="FP50" s="50"/>
      <c r="FQ50" s="50"/>
      <c r="FR50" s="50"/>
      <c r="FS50" s="50"/>
      <c r="FT50" s="50"/>
      <c r="FU50" s="50"/>
      <c r="FV50" s="50"/>
      <c r="FW50" s="50"/>
      <c r="FX50" s="50"/>
      <c r="FY50" s="51"/>
      <c r="FZ50" s="51"/>
      <c r="GA50" s="51"/>
      <c r="GB50" s="51"/>
      <c r="GC50" s="51"/>
      <c r="GD50" s="51"/>
      <c r="GE50" s="51"/>
      <c r="IH50" s="389"/>
      <c r="II50" s="389"/>
      <c r="IJ50" s="389"/>
      <c r="IK50" s="389"/>
      <c r="IL50" s="389"/>
      <c r="IM50" s="389"/>
      <c r="IN50" s="389"/>
    </row>
    <row r="51" spans="2:248" x14ac:dyDescent="0.25">
      <c r="B51" s="59"/>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CP51" s="55" t="s">
        <v>636</v>
      </c>
      <c r="CQ51" s="35">
        <f t="shared" si="62"/>
        <v>2881.0714285714303</v>
      </c>
      <c r="EA51" s="34" t="s">
        <v>637</v>
      </c>
      <c r="EB51" s="32">
        <f>( 1221.6*(  MID(EA51,6,4) * RIGHT(EA51,4) /1000000   )^-0.491)  *(  MID(EA51,6,4) * RIGHT(EA51,4) /1000000   )</f>
        <v>2403.656202466515</v>
      </c>
      <c r="EC51" s="32">
        <v>2082</v>
      </c>
      <c r="FP51" s="50"/>
      <c r="FQ51" s="50"/>
      <c r="FR51" s="50"/>
      <c r="FS51" s="50"/>
      <c r="FT51" s="50"/>
      <c r="FU51" s="50"/>
      <c r="FV51" s="50"/>
      <c r="FW51" s="50"/>
      <c r="FX51" s="50"/>
      <c r="FY51" s="51"/>
      <c r="FZ51" s="51"/>
      <c r="GA51" s="51"/>
      <c r="GB51" s="51"/>
      <c r="GC51" s="51"/>
      <c r="GD51" s="51"/>
      <c r="GE51" s="51"/>
      <c r="IH51" s="389"/>
      <c r="II51" s="389"/>
      <c r="IJ51" s="389"/>
      <c r="IK51" s="389"/>
      <c r="IL51" s="389"/>
      <c r="IM51" s="389"/>
      <c r="IN51" s="389"/>
    </row>
    <row r="52" spans="2:248" x14ac:dyDescent="0.25">
      <c r="B52" s="59"/>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CP52" s="55" t="s">
        <v>638</v>
      </c>
      <c r="CQ52" s="35">
        <f t="shared" si="62"/>
        <v>2939.0000000000018</v>
      </c>
      <c r="EA52" s="34" t="s">
        <v>639</v>
      </c>
      <c r="EB52" s="32">
        <v>2341</v>
      </c>
      <c r="EC52" s="32">
        <v>2082</v>
      </c>
      <c r="FP52" s="50"/>
      <c r="FQ52" s="50"/>
      <c r="FR52" s="50"/>
      <c r="FS52" s="50"/>
      <c r="FT52" s="50"/>
      <c r="FU52" s="50"/>
      <c r="FV52" s="50"/>
      <c r="FW52" s="50"/>
      <c r="FX52" s="50"/>
      <c r="FY52" s="50"/>
      <c r="FZ52" s="50"/>
      <c r="GA52" s="50"/>
      <c r="GB52" s="50"/>
      <c r="GC52" s="50"/>
      <c r="GD52" s="50"/>
      <c r="GE52" s="50"/>
      <c r="IH52" s="389"/>
      <c r="II52" s="389"/>
      <c r="IJ52" s="389"/>
      <c r="IK52" s="389"/>
      <c r="IL52" s="389"/>
      <c r="IM52" s="389"/>
      <c r="IN52" s="389"/>
    </row>
    <row r="53" spans="2:248" x14ac:dyDescent="0.25">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CP53" s="55" t="s">
        <v>640</v>
      </c>
      <c r="CQ53" s="35">
        <f t="shared" si="62"/>
        <v>2996.9285714285734</v>
      </c>
      <c r="EA53" s="34" t="s">
        <v>641</v>
      </c>
      <c r="EB53" s="32">
        <f>( 1221.6*(  MID(EA53,6,4) * RIGHT(EA53,4) /1000000   )^-0.491)  *(  MID(EA53,6,4) * RIGHT(EA53,4) /1000000   )</f>
        <v>1470.7387414166958</v>
      </c>
      <c r="EC53" s="32">
        <v>2382</v>
      </c>
      <c r="FP53" s="50"/>
      <c r="FQ53" s="50"/>
      <c r="FR53" s="50"/>
      <c r="FS53" s="50"/>
      <c r="FT53" s="50"/>
      <c r="FU53" s="50"/>
      <c r="FV53" s="50"/>
      <c r="FW53" s="50"/>
      <c r="FX53" s="50"/>
      <c r="FY53" s="50"/>
      <c r="FZ53" s="50"/>
      <c r="GA53" s="50"/>
      <c r="GB53" s="50"/>
      <c r="GC53" s="50"/>
      <c r="GD53" s="50"/>
      <c r="GE53" s="50"/>
      <c r="IH53" s="389"/>
      <c r="II53" s="389"/>
      <c r="IJ53" s="389"/>
      <c r="IK53" s="389"/>
      <c r="IL53" s="389"/>
      <c r="IM53" s="389"/>
      <c r="IN53" s="389"/>
    </row>
    <row r="54" spans="2:248" x14ac:dyDescent="0.25">
      <c r="B54" s="59"/>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CP54" s="55" t="s">
        <v>642</v>
      </c>
      <c r="CQ54" s="35">
        <f t="shared" si="62"/>
        <v>3054.8571428571449</v>
      </c>
      <c r="EA54" s="34" t="s">
        <v>643</v>
      </c>
      <c r="EB54" s="32">
        <f>( 1221.6*(  MID(EA54,6,4) * RIGHT(EA54,4) /1000000   )^-0.491)  *(  MID(EA54,6,4) * RIGHT(EA54,4) /1000000   )</f>
        <v>1647.6415262674052</v>
      </c>
      <c r="EC54" s="32">
        <v>2382</v>
      </c>
      <c r="FP54" s="50"/>
      <c r="FQ54" s="50"/>
      <c r="FR54" s="50"/>
      <c r="FS54" s="50"/>
      <c r="FT54" s="50"/>
      <c r="FU54" s="50"/>
      <c r="FV54" s="50"/>
      <c r="FW54" s="50"/>
      <c r="FX54" s="50"/>
      <c r="FY54" s="50"/>
      <c r="FZ54" s="50"/>
      <c r="GA54" s="50"/>
      <c r="GB54" s="50"/>
      <c r="GC54" s="50"/>
      <c r="GD54" s="50"/>
      <c r="GE54" s="50"/>
      <c r="IH54" s="389"/>
      <c r="II54" s="389"/>
      <c r="IJ54" s="389"/>
      <c r="IK54" s="389"/>
      <c r="IL54" s="389"/>
      <c r="IM54" s="389"/>
      <c r="IN54" s="389"/>
    </row>
    <row r="55" spans="2:248" x14ac:dyDescent="0.25">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CP55" s="55" t="s">
        <v>644</v>
      </c>
      <c r="CQ55" s="35">
        <f t="shared" si="62"/>
        <v>3112.7857142857165</v>
      </c>
      <c r="EA55" s="34" t="s">
        <v>645</v>
      </c>
      <c r="EB55" s="32">
        <f>( 1221.6*(  MID(EA55,6,4) * RIGHT(EA55,4) /1000000   )^-0.491)  *(  MID(EA55,6,4) * RIGHT(EA55,4) /1000000   )</f>
        <v>1807.8649434590222</v>
      </c>
      <c r="EC55" s="32">
        <v>2382</v>
      </c>
      <c r="FP55" s="50"/>
      <c r="FQ55" s="50"/>
      <c r="FR55" s="50"/>
      <c r="FS55" s="50"/>
      <c r="FT55" s="50"/>
      <c r="FU55" s="50"/>
      <c r="FV55" s="50"/>
      <c r="FW55" s="50"/>
      <c r="FX55" s="50"/>
      <c r="FY55" s="50"/>
      <c r="FZ55" s="50"/>
      <c r="GA55" s="50"/>
      <c r="GB55" s="50"/>
      <c r="GC55" s="50"/>
      <c r="GD55" s="50"/>
      <c r="GE55" s="50"/>
      <c r="IH55" s="389"/>
      <c r="II55" s="389"/>
      <c r="IJ55" s="389"/>
      <c r="IK55" s="389"/>
      <c r="IL55" s="389"/>
      <c r="IM55" s="389"/>
      <c r="IN55" s="389"/>
    </row>
    <row r="56" spans="2:248" x14ac:dyDescent="0.25">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CP56" s="55" t="s">
        <v>646</v>
      </c>
      <c r="CQ56" s="35">
        <f t="shared" si="62"/>
        <v>3170.7142857142881</v>
      </c>
      <c r="EA56" s="34" t="s">
        <v>647</v>
      </c>
      <c r="EB56" s="32">
        <v>2071</v>
      </c>
      <c r="EC56" s="32">
        <v>2382</v>
      </c>
      <c r="FP56" s="50"/>
      <c r="FQ56" s="50"/>
      <c r="FR56" s="50"/>
      <c r="FS56" s="50"/>
      <c r="FT56" s="50"/>
      <c r="FU56" s="50"/>
      <c r="FV56" s="50"/>
      <c r="FW56" s="50"/>
      <c r="FX56" s="50"/>
      <c r="FY56" s="50"/>
      <c r="FZ56" s="50"/>
      <c r="GA56" s="50"/>
      <c r="GB56" s="50"/>
      <c r="GC56" s="50"/>
      <c r="GD56" s="50"/>
      <c r="GE56" s="50"/>
      <c r="IH56"/>
      <c r="II56"/>
      <c r="IJ56" s="389"/>
      <c r="IK56" s="389"/>
      <c r="IL56" s="389"/>
      <c r="IM56" s="389"/>
      <c r="IN56" s="389"/>
    </row>
    <row r="57" spans="2:248" x14ac:dyDescent="0.25">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CP57" s="55" t="s">
        <v>648</v>
      </c>
      <c r="CQ57" s="35">
        <f t="shared" si="62"/>
        <v>3228.6428571428596</v>
      </c>
      <c r="EA57" s="34" t="s">
        <v>649</v>
      </c>
      <c r="EB57" s="32">
        <f>( 1221.6*(  MID(EA57,6,4) * RIGHT(EA57,4) /1000000   )^-0.491)  *(  MID(EA57,6,4) * RIGHT(EA57,4) /1000000   )</f>
        <v>2344.6984532439456</v>
      </c>
      <c r="EC57" s="32">
        <v>2382</v>
      </c>
      <c r="FP57" s="50"/>
      <c r="FQ57" s="50"/>
      <c r="FR57" s="50"/>
      <c r="FS57" s="50"/>
      <c r="FT57" s="50"/>
      <c r="FU57" s="50"/>
      <c r="FV57" s="50"/>
      <c r="FW57" s="50"/>
      <c r="FX57" s="50"/>
      <c r="FY57" s="50"/>
      <c r="FZ57" s="50"/>
      <c r="GA57" s="50"/>
      <c r="GB57" s="50"/>
      <c r="GC57" s="50"/>
      <c r="GD57" s="50"/>
      <c r="GE57" s="50"/>
      <c r="IH57" s="389"/>
      <c r="II57" s="389"/>
      <c r="IJ57" s="389"/>
      <c r="IK57" s="389"/>
      <c r="IL57" s="389"/>
      <c r="IM57" s="389"/>
      <c r="IN57" s="389"/>
    </row>
    <row r="58" spans="2:248" x14ac:dyDescent="0.25">
      <c r="B58" s="59"/>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CP58" s="55" t="s">
        <v>650</v>
      </c>
      <c r="CQ58" s="35">
        <f t="shared" si="62"/>
        <v>3286.5714285714312</v>
      </c>
      <c r="EA58" s="34" t="s">
        <v>651</v>
      </c>
      <c r="EB58" s="32">
        <v>2400</v>
      </c>
      <c r="EC58" s="32">
        <v>2382</v>
      </c>
      <c r="IH58"/>
      <c r="II58"/>
      <c r="IJ58" s="389"/>
      <c r="IK58" s="389"/>
      <c r="IL58" s="389"/>
      <c r="IM58" s="389"/>
      <c r="IN58" s="389"/>
    </row>
    <row r="59" spans="2:248" x14ac:dyDescent="0.25">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CP59" s="55" t="s">
        <v>652</v>
      </c>
      <c r="CQ59" s="35">
        <f t="shared" si="62"/>
        <v>3344.5000000000027</v>
      </c>
      <c r="EA59" s="34" t="s">
        <v>653</v>
      </c>
      <c r="EB59" s="32">
        <v>2544</v>
      </c>
      <c r="EC59" s="32">
        <v>2382</v>
      </c>
      <c r="IH59"/>
      <c r="II59"/>
      <c r="IJ59" s="389"/>
      <c r="IK59" s="389"/>
      <c r="IL59" s="389"/>
      <c r="IM59" s="389"/>
      <c r="IN59" s="389"/>
    </row>
    <row r="60" spans="2:248" x14ac:dyDescent="0.25">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CP60" s="55" t="s">
        <v>654</v>
      </c>
      <c r="CQ60" s="35">
        <f t="shared" si="62"/>
        <v>3402.4285714285743</v>
      </c>
      <c r="EA60" s="34" t="s">
        <v>655</v>
      </c>
      <c r="EB60" s="32">
        <v>2781</v>
      </c>
      <c r="EC60" s="32">
        <v>2382</v>
      </c>
      <c r="IH60"/>
      <c r="II60"/>
      <c r="IJ60" s="389"/>
      <c r="IK60" s="389"/>
      <c r="IL60" s="389"/>
      <c r="IM60" s="389"/>
      <c r="IN60" s="389"/>
    </row>
    <row r="61" spans="2:248" x14ac:dyDescent="0.25">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CP61" s="55" t="s">
        <v>656</v>
      </c>
      <c r="CQ61" s="35">
        <f t="shared" si="62"/>
        <v>3460.3571428571458</v>
      </c>
      <c r="EA61" s="34" t="s">
        <v>657</v>
      </c>
      <c r="EB61" s="32">
        <f>( 1221.6*(  MID(EA61,6,4) * RIGHT(EA61,4) /1000000   )^-0.491)  *(  MID(EA61,6,4) * RIGHT(EA61,4) /1000000   )</f>
        <v>1561.6085079493798</v>
      </c>
      <c r="EC61" s="32">
        <v>2682</v>
      </c>
      <c r="IH61" s="389"/>
      <c r="II61" s="389"/>
      <c r="IJ61" s="389"/>
      <c r="IK61" s="389"/>
      <c r="IL61" s="389"/>
      <c r="IM61" s="389"/>
      <c r="IN61" s="389"/>
    </row>
    <row r="62" spans="2:248" x14ac:dyDescent="0.25">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CP62" s="55" t="s">
        <v>658</v>
      </c>
      <c r="CQ62" s="35">
        <f t="shared" si="62"/>
        <v>3518.2857142857174</v>
      </c>
      <c r="EA62" s="34" t="s">
        <v>659</v>
      </c>
      <c r="EB62" s="32">
        <v>2143</v>
      </c>
      <c r="EC62" s="32">
        <v>2682</v>
      </c>
      <c r="IH62"/>
      <c r="II62"/>
      <c r="IJ62" s="389"/>
      <c r="IK62" s="389"/>
      <c r="IL62" s="389"/>
      <c r="IM62" s="389"/>
      <c r="IN62" s="389"/>
    </row>
    <row r="63" spans="2:248" x14ac:dyDescent="0.25">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CP63" s="55" t="s">
        <v>660</v>
      </c>
      <c r="CQ63" s="35">
        <f t="shared" si="62"/>
        <v>3576.214285714289</v>
      </c>
      <c r="EA63" s="34" t="s">
        <v>661</v>
      </c>
      <c r="EB63" s="32">
        <v>2279</v>
      </c>
      <c r="EC63" s="32">
        <v>2682</v>
      </c>
      <c r="IH63"/>
      <c r="II63"/>
      <c r="IJ63"/>
      <c r="IK63" s="389"/>
      <c r="IL63" s="389"/>
      <c r="IM63" s="389"/>
      <c r="IN63" s="389"/>
    </row>
    <row r="64" spans="2:248" x14ac:dyDescent="0.25">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CP64" s="55" t="s">
        <v>662</v>
      </c>
      <c r="CQ64" s="35">
        <f t="shared" si="62"/>
        <v>3634.1428571428605</v>
      </c>
      <c r="EA64" s="34" t="s">
        <v>663</v>
      </c>
      <c r="EB64" s="32">
        <f>( 1221.6*(  MID(EA64,6,4) * RIGHT(EA64,4) /1000000   )^-0.491)  *(  MID(EA64,6,4) * RIGHT(EA64,4) /1000000   )</f>
        <v>2489.565923608252</v>
      </c>
      <c r="EC64" s="32">
        <v>2682</v>
      </c>
      <c r="IH64"/>
      <c r="II64"/>
      <c r="IJ64"/>
      <c r="IK64" s="389"/>
      <c r="IL64" s="389"/>
      <c r="IM64" s="389"/>
      <c r="IN64" s="389"/>
    </row>
    <row r="65" spans="2:248" x14ac:dyDescent="0.25">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CP65" s="55" t="s">
        <v>664</v>
      </c>
      <c r="CQ65" s="32">
        <f>CM21-CM3</f>
        <v>3638</v>
      </c>
      <c r="EA65" s="34" t="s">
        <v>665</v>
      </c>
      <c r="EB65" s="32">
        <f>( 1221.6*(  MID(EA65,6,4) * RIGHT(EA65,4) /1000000   )^-0.491)  *(  MID(EA65,6,4) * RIGHT(EA65,4) /1000000   )</f>
        <v>2731.6615210092009</v>
      </c>
      <c r="EC65" s="32">
        <v>2682</v>
      </c>
      <c r="IH65"/>
      <c r="II65"/>
      <c r="IJ65"/>
      <c r="IK65" s="389"/>
      <c r="IL65" s="389"/>
      <c r="IM65" s="389"/>
      <c r="IN65" s="389"/>
    </row>
    <row r="66" spans="2:248" x14ac:dyDescent="0.25">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CP66" s="55" t="s">
        <v>666</v>
      </c>
      <c r="CQ66" s="35">
        <v>3750</v>
      </c>
      <c r="EA66" s="34" t="s">
        <v>667</v>
      </c>
      <c r="EB66" s="32">
        <v>3002</v>
      </c>
      <c r="EC66" s="32">
        <v>2682</v>
      </c>
      <c r="IH66" s="389"/>
      <c r="II66" s="389"/>
      <c r="IJ66" s="389"/>
      <c r="IK66" s="389"/>
      <c r="IL66" s="389"/>
      <c r="IM66" s="389"/>
      <c r="IN66" s="389"/>
    </row>
    <row r="67" spans="2:248" x14ac:dyDescent="0.25">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EA67" s="34" t="s">
        <v>668</v>
      </c>
      <c r="EB67" s="32">
        <f>( 1221.6*(  MID(EA67,6,4) * RIGHT(EA67,4) /1000000   )^-0.491)  *(  MID(EA67,6,4) * RIGHT(EA67,4) /1000000   )</f>
        <v>2025.3178017578437</v>
      </c>
      <c r="EC67" s="32">
        <v>2982</v>
      </c>
      <c r="IH67" s="389"/>
      <c r="II67" s="389"/>
      <c r="IJ67" s="389"/>
      <c r="IK67" s="389"/>
      <c r="IL67" s="389"/>
      <c r="IM67" s="389"/>
      <c r="IN67" s="389"/>
    </row>
    <row r="68" spans="2:248" x14ac:dyDescent="0.25">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EA68" s="34" t="s">
        <v>669</v>
      </c>
      <c r="EB68" s="32">
        <f>( 1221.6*(  MID(EA68,6,4) * RIGHT(EA68,4) /1000000   )^-0.491)  *(  MID(EA68,6,4) * RIGHT(EA68,4) /1000000   )</f>
        <v>2344.6984532439456</v>
      </c>
      <c r="EC68" s="32">
        <v>2982</v>
      </c>
      <c r="IH68" s="389"/>
      <c r="II68" s="389"/>
      <c r="IJ68" s="389"/>
      <c r="IK68" s="389"/>
      <c r="IL68" s="389"/>
      <c r="IM68" s="389"/>
      <c r="IN68" s="389"/>
    </row>
    <row r="69" spans="2:248" x14ac:dyDescent="0.25">
      <c r="B69" s="59"/>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EA69" s="34" t="s">
        <v>670</v>
      </c>
      <c r="EB69" s="32">
        <f>( 1221.6*(  MID(EA69,6,4) * RIGHT(EA69,4) /1000000   )^-0.491)  *(  MID(EA69,6,4) * RIGHT(EA69,4) /1000000   )</f>
        <v>2626.7224962187443</v>
      </c>
      <c r="EC69" s="32">
        <v>2982</v>
      </c>
      <c r="IH69" s="389"/>
      <c r="II69" s="389"/>
      <c r="IJ69" s="389"/>
      <c r="IK69" s="389"/>
      <c r="IL69" s="389"/>
      <c r="IM69" s="389"/>
      <c r="IN69" s="389"/>
    </row>
    <row r="70" spans="2:248" x14ac:dyDescent="0.25">
      <c r="B70" s="59"/>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EA70" s="34" t="s">
        <v>671</v>
      </c>
      <c r="EB70" s="32">
        <f>( 1221.6*(  MID(EA70,6,4) * RIGHT(EA70,4) /1000000   )^-0.491)  *(  MID(EA70,6,4) * RIGHT(EA70,4) /1000000   )</f>
        <v>2882.1557610695577</v>
      </c>
      <c r="EC70" s="32">
        <v>2982</v>
      </c>
      <c r="IH70"/>
      <c r="II70"/>
      <c r="IJ70"/>
      <c r="IK70" s="389"/>
      <c r="IL70" s="389"/>
      <c r="IM70" s="389"/>
      <c r="IN70" s="389"/>
    </row>
    <row r="71" spans="2:248" x14ac:dyDescent="0.25">
      <c r="B71" s="59"/>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EA71" s="34" t="s">
        <v>672</v>
      </c>
      <c r="EB71" s="32">
        <v>3112</v>
      </c>
      <c r="EC71" s="32">
        <v>2982</v>
      </c>
      <c r="IH71" s="389"/>
      <c r="II71" s="389"/>
      <c r="IJ71" s="389"/>
      <c r="IK71" s="389"/>
      <c r="IL71" s="389"/>
      <c r="IM71" s="389"/>
      <c r="IN71" s="389"/>
    </row>
    <row r="72" spans="2:248" x14ac:dyDescent="0.25">
      <c r="B72" s="59"/>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EA72" s="34" t="s">
        <v>673</v>
      </c>
      <c r="EB72" s="32">
        <f>( 1221.6*(  MID(EA72,6,4) * RIGHT(EA72,4) /1000000   )^-0.491)  *(  MID(EA72,6,4) * RIGHT(EA72,4) /1000000   )</f>
        <v>3336.65469642473</v>
      </c>
      <c r="EC72" s="32">
        <v>2982</v>
      </c>
      <c r="IH72" s="389"/>
      <c r="II72" s="389"/>
      <c r="IJ72" s="389"/>
      <c r="IK72" s="389"/>
      <c r="IL72" s="389"/>
      <c r="IM72" s="389"/>
      <c r="IN72" s="389"/>
    </row>
    <row r="73" spans="2:248" x14ac:dyDescent="0.25">
      <c r="B73" s="59"/>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EA73" s="34" t="s">
        <v>674</v>
      </c>
      <c r="EB73" s="32">
        <f>( 1221.6*(  MID(EA73,6,4) * RIGHT(EA73,4) /1000000   )^-0.491)  *(  MID(EA73,6,4) * RIGHT(EA73,4) /1000000   )</f>
        <v>3542.8103002216603</v>
      </c>
      <c r="EC73" s="32">
        <v>2982</v>
      </c>
      <c r="IH73" s="389"/>
      <c r="II73" s="389"/>
      <c r="IJ73" s="389"/>
      <c r="IK73" s="389"/>
      <c r="IL73" s="389"/>
      <c r="IM73" s="389"/>
      <c r="IN73" s="389"/>
    </row>
    <row r="74" spans="2:248" x14ac:dyDescent="0.25">
      <c r="B74" s="59"/>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EA74" s="34" t="s">
        <v>675</v>
      </c>
      <c r="EB74" s="32">
        <v>2546</v>
      </c>
      <c r="EC74" s="32">
        <v>3282</v>
      </c>
      <c r="IH74" s="389"/>
      <c r="II74" s="389"/>
      <c r="IJ74" s="389"/>
      <c r="IK74" s="389"/>
      <c r="IL74" s="389"/>
      <c r="IM74" s="389"/>
      <c r="IN74" s="389"/>
    </row>
    <row r="75" spans="2:248" x14ac:dyDescent="0.25">
      <c r="B75" s="59"/>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EA75" s="34" t="s">
        <v>676</v>
      </c>
      <c r="EB75" s="32">
        <f>( 1221.6*(  MID(EA75,6,4) * RIGHT(EA75,4) /1000000   )^-0.491)  *(  MID(EA75,6,4) * RIGHT(EA75,4) /1000000   )</f>
        <v>2461.250819132882</v>
      </c>
      <c r="EC75" s="32">
        <v>3282</v>
      </c>
      <c r="IH75" s="389"/>
      <c r="II75" s="389"/>
      <c r="IJ75" s="389"/>
      <c r="IK75" s="389"/>
      <c r="IL75" s="389"/>
      <c r="IM75" s="389"/>
      <c r="IN75" s="389"/>
    </row>
    <row r="76" spans="2:248" x14ac:dyDescent="0.25">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EA76" s="34" t="s">
        <v>677</v>
      </c>
      <c r="EB76" s="32">
        <f>( 1221.6*(  MID(EA76,6,4) * RIGHT(EA76,4) /1000000   )^-0.491)  *(  MID(EA76,6,4) * RIGHT(EA76,4) /1000000   )</f>
        <v>2757.2939652468508</v>
      </c>
      <c r="EC76" s="32">
        <v>3282</v>
      </c>
      <c r="IH76" s="389"/>
      <c r="II76" s="389"/>
      <c r="IJ76" s="389"/>
      <c r="IK76" s="389"/>
      <c r="IL76" s="389"/>
      <c r="IM76" s="389"/>
      <c r="IN76" s="389"/>
    </row>
    <row r="77" spans="2:248" x14ac:dyDescent="0.25">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EA77" s="34" t="s">
        <v>678</v>
      </c>
      <c r="EB77" s="32">
        <f>( 1221.6*(  MID(EA77,6,4) * RIGHT(EA77,4) /1000000   )^-0.491)  *(  MID(EA77,6,4) * RIGHT(EA77,4) /1000000   )</f>
        <v>3025.4245350768651</v>
      </c>
      <c r="EC77" s="32">
        <v>3282</v>
      </c>
      <c r="IH77" s="389"/>
      <c r="II77" s="389"/>
      <c r="IJ77" s="389"/>
      <c r="IK77" s="389"/>
      <c r="IL77" s="389"/>
      <c r="IM77" s="389"/>
      <c r="IN77" s="389"/>
    </row>
    <row r="78" spans="2:248" x14ac:dyDescent="0.25">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EA78" s="34" t="s">
        <v>679</v>
      </c>
      <c r="EB78" s="32">
        <v>3375</v>
      </c>
      <c r="EC78" s="32">
        <v>3282</v>
      </c>
      <c r="IH78" s="389"/>
      <c r="II78" s="389"/>
      <c r="IJ78" s="389"/>
      <c r="IK78" s="389"/>
      <c r="IL78" s="389"/>
      <c r="IM78" s="389"/>
      <c r="IN78" s="389"/>
    </row>
    <row r="79" spans="2:248" x14ac:dyDescent="0.25">
      <c r="EA79" s="34" t="s">
        <v>680</v>
      </c>
      <c r="EB79" s="32">
        <f t="shared" ref="EB79:EB85" si="69">( 1221.6*(  MID(EA79,6,4) * RIGHT(EA79,4) /1000000   )^-0.491)  *(  MID(EA79,6,4) * RIGHT(EA79,4) /1000000   )</f>
        <v>3502.516109641721</v>
      </c>
      <c r="EC79" s="32">
        <v>3282</v>
      </c>
      <c r="IE79" s="398"/>
      <c r="IJ79" s="389"/>
      <c r="IK79" s="389"/>
      <c r="IL79" s="389"/>
      <c r="IM79" s="389"/>
      <c r="IN79" s="389"/>
    </row>
    <row r="80" spans="2:248" x14ac:dyDescent="0.25">
      <c r="EA80" s="34" t="s">
        <v>681</v>
      </c>
      <c r="EB80" s="32">
        <f t="shared" si="69"/>
        <v>3718.9194804086655</v>
      </c>
      <c r="EC80" s="32">
        <v>3282</v>
      </c>
      <c r="IE80" s="398"/>
      <c r="IH80" s="389"/>
      <c r="II80" s="389"/>
      <c r="IJ80" s="389"/>
      <c r="IK80" s="389"/>
      <c r="IL80" s="389"/>
      <c r="IM80" s="389"/>
      <c r="IN80" s="389"/>
    </row>
    <row r="81" spans="131:248" x14ac:dyDescent="0.25">
      <c r="EA81" s="34" t="s">
        <v>682</v>
      </c>
      <c r="EB81" s="32">
        <f t="shared" si="69"/>
        <v>3923.8042938254443</v>
      </c>
      <c r="EC81" s="32">
        <v>3282</v>
      </c>
      <c r="IE81" s="398"/>
      <c r="IH81" s="389"/>
      <c r="II81" s="389"/>
      <c r="IJ81" s="389"/>
      <c r="IK81" s="389"/>
      <c r="IL81" s="389"/>
      <c r="IM81" s="389"/>
      <c r="IN81" s="389"/>
    </row>
    <row r="82" spans="131:248" x14ac:dyDescent="0.25">
      <c r="EA82" s="34" t="s">
        <v>683</v>
      </c>
      <c r="EB82" s="32">
        <f t="shared" si="69"/>
        <v>2882.1557610695577</v>
      </c>
      <c r="EC82" s="32">
        <v>3582</v>
      </c>
      <c r="IE82" s="398"/>
      <c r="IH82" s="389"/>
      <c r="II82" s="389"/>
      <c r="IJ82" s="389"/>
      <c r="IK82" s="389"/>
      <c r="IL82" s="389"/>
      <c r="IM82" s="389"/>
      <c r="IN82" s="389"/>
    </row>
    <row r="83" spans="131:248" x14ac:dyDescent="0.25">
      <c r="EA83" s="34" t="s">
        <v>684</v>
      </c>
      <c r="EB83" s="32">
        <f t="shared" si="69"/>
        <v>3162.4284038471505</v>
      </c>
      <c r="EC83" s="32">
        <v>3582</v>
      </c>
      <c r="IE83" s="398"/>
      <c r="IH83" s="389"/>
      <c r="II83" s="389"/>
      <c r="IJ83" s="389"/>
      <c r="IK83" s="389"/>
      <c r="IL83" s="389"/>
      <c r="IM83" s="389"/>
      <c r="IN83" s="389"/>
    </row>
    <row r="84" spans="131:248" x14ac:dyDescent="0.25">
      <c r="EA84" s="34" t="s">
        <v>685</v>
      </c>
      <c r="EB84" s="32">
        <f t="shared" si="69"/>
        <v>3420.5553151000017</v>
      </c>
      <c r="EC84" s="32">
        <v>3582</v>
      </c>
      <c r="IE84" s="398"/>
      <c r="IH84" s="389"/>
      <c r="II84" s="389"/>
      <c r="IJ84" s="389"/>
      <c r="IK84" s="389"/>
      <c r="IL84" s="389"/>
      <c r="IM84" s="389"/>
      <c r="IN84" s="389"/>
    </row>
    <row r="85" spans="131:248" x14ac:dyDescent="0.25">
      <c r="EA85" s="34" t="s">
        <v>686</v>
      </c>
      <c r="EB85" s="32">
        <f t="shared" si="69"/>
        <v>3661.1246790797209</v>
      </c>
      <c r="EC85" s="32">
        <v>3582</v>
      </c>
      <c r="IE85" s="398"/>
      <c r="IH85" s="389"/>
      <c r="II85" s="389"/>
      <c r="IJ85" s="389"/>
      <c r="IK85" s="389"/>
      <c r="IL85" s="389"/>
      <c r="IM85" s="389"/>
      <c r="IN85" s="389"/>
    </row>
    <row r="86" spans="131:248" x14ac:dyDescent="0.25">
      <c r="EA86" s="34" t="s">
        <v>687</v>
      </c>
      <c r="EB86" s="32">
        <v>4077</v>
      </c>
      <c r="EC86" s="32">
        <v>3582</v>
      </c>
      <c r="IE86" s="397"/>
      <c r="IF86" s="390"/>
      <c r="IG86" s="389"/>
      <c r="IH86" s="389"/>
      <c r="II86" s="389"/>
      <c r="IJ86" s="389"/>
      <c r="IK86" s="389"/>
      <c r="IL86" s="389"/>
      <c r="IM86" s="389"/>
      <c r="IN86" s="389"/>
    </row>
    <row r="87" spans="131:248" x14ac:dyDescent="0.25">
      <c r="EA87" s="34" t="s">
        <v>688</v>
      </c>
      <c r="EB87" s="32">
        <f>( 1221.6*(  MID(EA87,6,4) * RIGHT(EA87,4) /1000000   )^-0.491)  *(  MID(EA87,6,4) * RIGHT(EA87,4) /1000000   )</f>
        <v>4101.4905531648737</v>
      </c>
      <c r="EC87" s="32">
        <v>3582</v>
      </c>
      <c r="IE87" s="397"/>
      <c r="IF87" s="390"/>
      <c r="IG87" s="389"/>
      <c r="IH87" s="389"/>
      <c r="II87" s="389"/>
      <c r="IJ87" s="389"/>
      <c r="IK87" s="389"/>
      <c r="IL87" s="389"/>
      <c r="IM87" s="389"/>
      <c r="IN87" s="389"/>
    </row>
    <row r="88" spans="131:248" x14ac:dyDescent="0.25">
      <c r="EA88" s="34" t="s">
        <v>689</v>
      </c>
      <c r="EB88" s="32">
        <f>( 1221.6*(  MID(EA88,6,4) * RIGHT(EA88,4) /1000000   )^-0.491)  *(  MID(EA88,6,4) * RIGHT(EA88,4) /1000000   )</f>
        <v>4305.3711105905486</v>
      </c>
      <c r="EC88" s="32">
        <v>3582</v>
      </c>
      <c r="IE88" s="397"/>
      <c r="IF88" s="390"/>
      <c r="IG88" s="389"/>
      <c r="IH88" s="389"/>
      <c r="II88" s="389"/>
      <c r="IJ88" s="389"/>
      <c r="IK88" s="389"/>
      <c r="IL88" s="389"/>
      <c r="IM88" s="389"/>
      <c r="IN88" s="389"/>
    </row>
    <row r="89" spans="131:248" x14ac:dyDescent="0.25">
      <c r="EA89" s="34" t="s">
        <v>690</v>
      </c>
      <c r="EB89" s="32">
        <v>6224</v>
      </c>
      <c r="EC89" s="32">
        <v>5964</v>
      </c>
      <c r="IE89" s="397"/>
      <c r="IF89" s="390"/>
      <c r="IG89" s="389"/>
      <c r="IH89" s="389"/>
      <c r="II89" s="389"/>
      <c r="IJ89" s="389"/>
      <c r="IK89" s="389"/>
      <c r="IL89" s="389"/>
      <c r="IM89" s="389"/>
      <c r="IN89" s="389"/>
    </row>
    <row r="90" spans="131:248" x14ac:dyDescent="0.25">
      <c r="EA90" s="34" t="s">
        <v>691</v>
      </c>
      <c r="EB90" s="32">
        <v>6974</v>
      </c>
      <c r="EC90" s="32">
        <v>6000</v>
      </c>
      <c r="IE90" s="397"/>
      <c r="IF90" s="390"/>
      <c r="IG90" s="389"/>
      <c r="IH90" s="389"/>
      <c r="II90" s="389"/>
      <c r="IJ90" s="389"/>
      <c r="IK90" s="389"/>
      <c r="IL90" s="389"/>
      <c r="IM90" s="389"/>
      <c r="IN90" s="389"/>
    </row>
    <row r="91" spans="131:248" x14ac:dyDescent="0.25">
      <c r="IE91" s="396"/>
      <c r="IF91" s="390"/>
      <c r="IG91" s="389"/>
      <c r="IH91" s="389"/>
      <c r="II91" s="389"/>
      <c r="IJ91" s="389"/>
      <c r="IK91" s="389"/>
      <c r="IL91" s="389"/>
      <c r="IM91" s="389"/>
      <c r="IN91" s="389"/>
    </row>
    <row r="92" spans="131:248" x14ac:dyDescent="0.25">
      <c r="IE92" s="396"/>
      <c r="IF92" s="390"/>
      <c r="IG92" s="389"/>
      <c r="IH92" s="389"/>
      <c r="II92" s="389"/>
      <c r="IJ92" s="389"/>
      <c r="IK92" s="389"/>
      <c r="IL92" s="389"/>
      <c r="IM92" s="389"/>
      <c r="IN92" s="389"/>
    </row>
    <row r="93" spans="131:248" x14ac:dyDescent="0.25">
      <c r="IE93" s="396"/>
      <c r="IF93" s="390"/>
      <c r="IG93" s="389"/>
      <c r="IH93" s="389"/>
      <c r="II93" s="389"/>
      <c r="IJ93" s="389"/>
      <c r="IK93" s="389"/>
      <c r="IL93" s="389"/>
      <c r="IM93" s="389"/>
      <c r="IN93" s="389"/>
    </row>
    <row r="94" spans="131:248" x14ac:dyDescent="0.25">
      <c r="IE94" s="396"/>
      <c r="IF94" s="390"/>
      <c r="IG94" s="389"/>
      <c r="IH94" s="389"/>
      <c r="II94" s="389"/>
      <c r="IJ94" s="389"/>
      <c r="IK94" s="389"/>
      <c r="IL94" s="389"/>
      <c r="IM94" s="389"/>
      <c r="IN94" s="389"/>
    </row>
    <row r="95" spans="131:248" x14ac:dyDescent="0.25">
      <c r="IE95" s="396"/>
      <c r="IF95" s="390"/>
      <c r="IG95" s="389"/>
      <c r="IH95" s="389"/>
      <c r="II95" s="389"/>
      <c r="IJ95" s="389"/>
      <c r="IK95" s="389"/>
      <c r="IL95" s="389"/>
      <c r="IM95" s="389"/>
      <c r="IN95" s="389"/>
    </row>
  </sheetData>
  <sheetProtection algorithmName="SHA-512" hashValue="NKRSeLVEqgVGhrIt/hSyCOB3/r1c3j9Gd0RreX4EWhFY9Jaccg6zCw73+dcZpVX577FvXSwuWmhUzDPF0U5wnA==" saltValue="BAlYc5aZMa1Bh4hj/DT3+A==" spinCount="100000" sheet="1" selectLockedCells="1"/>
  <autoFilter ref="IE1:IG1" xr:uid="{00000000-0009-0000-0000-00001B00000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theme="0" tint="-0.499984740745262"/>
  </sheetPr>
  <dimension ref="B1:S61"/>
  <sheetViews>
    <sheetView zoomScale="75" zoomScaleNormal="75" workbookViewId="0">
      <selection activeCell="D6" sqref="D6"/>
    </sheetView>
  </sheetViews>
  <sheetFormatPr defaultColWidth="9.140625" defaultRowHeight="15" x14ac:dyDescent="0.25"/>
  <cols>
    <col min="1" max="1" width="3.7109375" style="247" customWidth="1"/>
    <col min="2" max="2" width="2.7109375" style="247" customWidth="1"/>
    <col min="3" max="3" width="3.28515625" style="247" customWidth="1"/>
    <col min="4" max="17" width="10.7109375" style="247" customWidth="1"/>
    <col min="18" max="18" width="3.5703125" style="247" customWidth="1"/>
    <col min="19" max="19" width="3.28515625" style="247" customWidth="1"/>
    <col min="20" max="16384" width="9.140625" style="247"/>
  </cols>
  <sheetData>
    <row r="1" spans="2:19" ht="15.75" customHeight="1" thickBot="1" x14ac:dyDescent="0.3"/>
    <row r="2" spans="2:19" ht="15.75" customHeight="1" thickBot="1" x14ac:dyDescent="0.3">
      <c r="B2" s="244"/>
      <c r="C2" s="245"/>
      <c r="D2" s="245"/>
      <c r="E2" s="245"/>
      <c r="F2" s="245"/>
      <c r="G2" s="245"/>
      <c r="H2" s="245"/>
      <c r="I2" s="245"/>
      <c r="J2" s="245"/>
      <c r="K2" s="245"/>
      <c r="L2" s="245"/>
      <c r="M2" s="245"/>
      <c r="N2" s="245"/>
      <c r="O2" s="245"/>
      <c r="P2" s="245"/>
      <c r="Q2" s="245"/>
      <c r="R2" s="245"/>
      <c r="S2" s="246"/>
    </row>
    <row r="3" spans="2:19" x14ac:dyDescent="0.25">
      <c r="B3" s="248"/>
      <c r="C3" s="249"/>
      <c r="D3" s="250"/>
      <c r="E3" s="250"/>
      <c r="F3" s="250"/>
      <c r="G3" s="250"/>
      <c r="H3" s="250"/>
      <c r="I3" s="250"/>
      <c r="J3" s="250"/>
      <c r="K3" s="250"/>
      <c r="L3" s="250"/>
      <c r="M3" s="250"/>
      <c r="N3" s="250"/>
      <c r="O3" s="250"/>
      <c r="P3" s="250"/>
      <c r="Q3" s="250"/>
      <c r="R3" s="251"/>
      <c r="S3" s="252"/>
    </row>
    <row r="4" spans="2:19" ht="35.25" x14ac:dyDescent="0.25">
      <c r="B4" s="248"/>
      <c r="C4" s="253"/>
      <c r="D4" s="433" t="s">
        <v>825</v>
      </c>
      <c r="E4" s="433"/>
      <c r="F4" s="433"/>
      <c r="G4" s="433"/>
      <c r="H4" s="433"/>
      <c r="I4" s="433"/>
      <c r="J4" s="433"/>
      <c r="K4" s="433"/>
      <c r="L4" s="433"/>
      <c r="M4" s="433"/>
      <c r="N4" s="433"/>
      <c r="O4" s="433"/>
      <c r="P4" s="433"/>
      <c r="Q4" s="433"/>
      <c r="R4" s="254"/>
      <c r="S4" s="252"/>
    </row>
    <row r="5" spans="2:19" ht="23.25" x14ac:dyDescent="0.35">
      <c r="B5" s="248"/>
      <c r="C5" s="253"/>
      <c r="D5" s="434" t="s">
        <v>1121</v>
      </c>
      <c r="E5" s="434"/>
      <c r="F5" s="434"/>
      <c r="G5" s="434"/>
      <c r="H5" s="434"/>
      <c r="I5" s="434"/>
      <c r="J5" s="434"/>
      <c r="K5" s="434"/>
      <c r="L5" s="434"/>
      <c r="M5" s="434"/>
      <c r="N5" s="434"/>
      <c r="O5" s="434"/>
      <c r="P5" s="434"/>
      <c r="Q5" s="434"/>
      <c r="R5" s="254"/>
      <c r="S5" s="252"/>
    </row>
    <row r="6" spans="2:19" ht="20.25" x14ac:dyDescent="0.3">
      <c r="B6" s="248"/>
      <c r="C6" s="253"/>
      <c r="D6" s="255"/>
      <c r="E6" s="256"/>
      <c r="F6" s="256"/>
      <c r="G6" s="256"/>
      <c r="H6" s="256"/>
      <c r="I6" s="257"/>
      <c r="J6" s="256"/>
      <c r="K6" s="256"/>
      <c r="L6" s="257"/>
      <c r="M6" s="257"/>
      <c r="N6" s="257"/>
      <c r="O6" s="256"/>
      <c r="P6" s="256"/>
      <c r="Q6" s="256"/>
      <c r="R6" s="254"/>
      <c r="S6" s="252"/>
    </row>
    <row r="7" spans="2:19" x14ac:dyDescent="0.25">
      <c r="B7" s="248"/>
      <c r="C7" s="253"/>
      <c r="D7" s="258"/>
      <c r="E7" s="259"/>
      <c r="F7" s="259"/>
      <c r="G7" s="259"/>
      <c r="H7" s="259"/>
      <c r="I7" s="259"/>
      <c r="J7" s="259"/>
      <c r="K7" s="259"/>
      <c r="L7" s="259"/>
      <c r="M7" s="259"/>
      <c r="N7" s="259"/>
      <c r="O7" s="259"/>
      <c r="P7" s="259"/>
      <c r="Q7" s="260"/>
      <c r="R7" s="254"/>
      <c r="S7" s="252"/>
    </row>
    <row r="8" spans="2:19" x14ac:dyDescent="0.25">
      <c r="B8" s="248"/>
      <c r="C8" s="253"/>
      <c r="D8" s="261"/>
      <c r="E8" s="262"/>
      <c r="F8" s="262"/>
      <c r="G8" s="262"/>
      <c r="H8" s="262"/>
      <c r="I8" s="262"/>
      <c r="J8" s="262"/>
      <c r="K8" s="262"/>
      <c r="L8" s="262"/>
      <c r="M8" s="262"/>
      <c r="N8" s="262"/>
      <c r="O8" s="262"/>
      <c r="P8" s="262"/>
      <c r="Q8" s="263"/>
      <c r="R8" s="254"/>
      <c r="S8" s="252"/>
    </row>
    <row r="9" spans="2:19" ht="15" customHeight="1" x14ac:dyDescent="0.25">
      <c r="B9" s="248"/>
      <c r="C9" s="253"/>
      <c r="D9" s="261"/>
      <c r="E9" s="312"/>
      <c r="F9" s="313"/>
      <c r="G9" s="313"/>
      <c r="H9" s="313"/>
      <c r="I9" s="313"/>
      <c r="J9" s="313"/>
      <c r="K9" s="313"/>
      <c r="L9" s="313"/>
      <c r="M9" s="313"/>
      <c r="N9" s="313"/>
      <c r="O9" s="313"/>
      <c r="P9" s="314"/>
      <c r="Q9" s="263"/>
      <c r="R9" s="254"/>
      <c r="S9" s="252"/>
    </row>
    <row r="10" spans="2:19" ht="63.75" customHeight="1" x14ac:dyDescent="1.05">
      <c r="B10" s="248"/>
      <c r="C10" s="253"/>
      <c r="D10" s="261"/>
      <c r="E10" s="435" t="s">
        <v>1119</v>
      </c>
      <c r="F10" s="436"/>
      <c r="G10" s="436"/>
      <c r="H10" s="436"/>
      <c r="I10" s="436"/>
      <c r="J10" s="436"/>
      <c r="K10" s="436"/>
      <c r="L10" s="436"/>
      <c r="M10" s="436"/>
      <c r="N10" s="436"/>
      <c r="O10" s="436"/>
      <c r="P10" s="437"/>
      <c r="Q10" s="263"/>
      <c r="R10" s="254"/>
      <c r="S10" s="252"/>
    </row>
    <row r="11" spans="2:19" ht="15" customHeight="1" x14ac:dyDescent="0.25">
      <c r="B11" s="248"/>
      <c r="C11" s="253"/>
      <c r="D11" s="261"/>
      <c r="E11" s="412"/>
      <c r="F11" s="413"/>
      <c r="G11" s="413"/>
      <c r="H11" s="413"/>
      <c r="I11" s="413"/>
      <c r="J11" s="413"/>
      <c r="K11" s="413"/>
      <c r="L11" s="413"/>
      <c r="M11" s="413"/>
      <c r="N11" s="413"/>
      <c r="O11" s="413"/>
      <c r="P11" s="414"/>
      <c r="Q11" s="263"/>
      <c r="R11" s="254"/>
      <c r="S11" s="252"/>
    </row>
    <row r="12" spans="2:19" ht="19.5" customHeight="1" x14ac:dyDescent="0.25">
      <c r="B12" s="248"/>
      <c r="C12" s="253"/>
      <c r="D12" s="261"/>
      <c r="E12" s="457" t="s">
        <v>871</v>
      </c>
      <c r="F12" s="458"/>
      <c r="G12" s="458"/>
      <c r="H12" s="458"/>
      <c r="I12" s="458"/>
      <c r="J12" s="458"/>
      <c r="K12" s="458"/>
      <c r="L12" s="458"/>
      <c r="M12" s="458"/>
      <c r="N12" s="458"/>
      <c r="O12" s="458"/>
      <c r="P12" s="459"/>
      <c r="Q12" s="263"/>
      <c r="R12" s="254"/>
      <c r="S12" s="252"/>
    </row>
    <row r="13" spans="2:19" ht="19.5" customHeight="1" x14ac:dyDescent="0.25">
      <c r="B13" s="248"/>
      <c r="C13" s="253"/>
      <c r="D13" s="261"/>
      <c r="E13" s="457"/>
      <c r="F13" s="458"/>
      <c r="G13" s="458"/>
      <c r="H13" s="458"/>
      <c r="I13" s="458"/>
      <c r="J13" s="458"/>
      <c r="K13" s="458"/>
      <c r="L13" s="458"/>
      <c r="M13" s="458"/>
      <c r="N13" s="458"/>
      <c r="O13" s="458"/>
      <c r="P13" s="459"/>
      <c r="Q13" s="263"/>
      <c r="R13" s="254"/>
      <c r="S13" s="252"/>
    </row>
    <row r="14" spans="2:19" ht="19.5" customHeight="1" x14ac:dyDescent="0.25">
      <c r="B14" s="248"/>
      <c r="C14" s="253"/>
      <c r="D14" s="261"/>
      <c r="E14" s="457" t="s">
        <v>872</v>
      </c>
      <c r="F14" s="458"/>
      <c r="G14" s="458"/>
      <c r="H14" s="458"/>
      <c r="I14" s="458"/>
      <c r="J14" s="458"/>
      <c r="K14" s="458"/>
      <c r="L14" s="458"/>
      <c r="M14" s="458"/>
      <c r="N14" s="458"/>
      <c r="O14" s="458"/>
      <c r="P14" s="459"/>
      <c r="Q14" s="263"/>
      <c r="R14" s="254"/>
      <c r="S14" s="252"/>
    </row>
    <row r="15" spans="2:19" ht="19.5" customHeight="1" x14ac:dyDescent="0.25">
      <c r="B15" s="248"/>
      <c r="C15" s="253"/>
      <c r="D15" s="261"/>
      <c r="E15" s="457"/>
      <c r="F15" s="458"/>
      <c r="G15" s="458"/>
      <c r="H15" s="458"/>
      <c r="I15" s="458"/>
      <c r="J15" s="458"/>
      <c r="K15" s="458"/>
      <c r="L15" s="458"/>
      <c r="M15" s="458"/>
      <c r="N15" s="458"/>
      <c r="O15" s="458"/>
      <c r="P15" s="459"/>
      <c r="Q15" s="263"/>
      <c r="R15" s="254"/>
      <c r="S15" s="252"/>
    </row>
    <row r="16" spans="2:19" ht="19.5" customHeight="1" x14ac:dyDescent="0.25">
      <c r="B16" s="248"/>
      <c r="C16" s="253"/>
      <c r="D16" s="261"/>
      <c r="E16" s="457" t="s">
        <v>873</v>
      </c>
      <c r="F16" s="458"/>
      <c r="G16" s="458"/>
      <c r="H16" s="458"/>
      <c r="I16" s="458"/>
      <c r="J16" s="458"/>
      <c r="K16" s="458"/>
      <c r="L16" s="458"/>
      <c r="M16" s="458"/>
      <c r="N16" s="458"/>
      <c r="O16" s="458"/>
      <c r="P16" s="459"/>
      <c r="Q16" s="263"/>
      <c r="R16" s="254"/>
      <c r="S16" s="252"/>
    </row>
    <row r="17" spans="2:19" ht="19.5" customHeight="1" x14ac:dyDescent="0.25">
      <c r="B17" s="248"/>
      <c r="C17" s="253"/>
      <c r="D17" s="261"/>
      <c r="E17" s="457"/>
      <c r="F17" s="458"/>
      <c r="G17" s="458"/>
      <c r="H17" s="458"/>
      <c r="I17" s="458"/>
      <c r="J17" s="458"/>
      <c r="K17" s="458"/>
      <c r="L17" s="458"/>
      <c r="M17" s="458"/>
      <c r="N17" s="458"/>
      <c r="O17" s="458"/>
      <c r="P17" s="459"/>
      <c r="Q17" s="263"/>
      <c r="R17" s="254"/>
      <c r="S17" s="252"/>
    </row>
    <row r="18" spans="2:19" ht="19.5" customHeight="1" x14ac:dyDescent="0.25">
      <c r="B18" s="248"/>
      <c r="C18" s="253"/>
      <c r="D18" s="261"/>
      <c r="E18" s="462" t="s">
        <v>874</v>
      </c>
      <c r="F18" s="463"/>
      <c r="G18" s="463"/>
      <c r="H18" s="463"/>
      <c r="I18" s="463"/>
      <c r="J18" s="463"/>
      <c r="K18" s="463"/>
      <c r="L18" s="463"/>
      <c r="M18" s="463"/>
      <c r="N18" s="463"/>
      <c r="O18" s="463"/>
      <c r="P18" s="464"/>
      <c r="Q18" s="263"/>
      <c r="R18" s="254"/>
      <c r="S18" s="252"/>
    </row>
    <row r="19" spans="2:19" s="284" customFormat="1" ht="19.5" customHeight="1" x14ac:dyDescent="0.25">
      <c r="B19" s="277"/>
      <c r="C19" s="278"/>
      <c r="D19" s="279"/>
      <c r="E19" s="462"/>
      <c r="F19" s="463"/>
      <c r="G19" s="463"/>
      <c r="H19" s="463"/>
      <c r="I19" s="463"/>
      <c r="J19" s="463"/>
      <c r="K19" s="463"/>
      <c r="L19" s="463"/>
      <c r="M19" s="463"/>
      <c r="N19" s="463"/>
      <c r="O19" s="463"/>
      <c r="P19" s="464"/>
      <c r="Q19" s="281"/>
      <c r="R19" s="282"/>
      <c r="S19" s="283"/>
    </row>
    <row r="20" spans="2:19" s="284" customFormat="1" ht="19.5" customHeight="1" x14ac:dyDescent="0.25">
      <c r="B20" s="277"/>
      <c r="C20" s="278"/>
      <c r="D20" s="279"/>
      <c r="E20" s="457" t="s">
        <v>875</v>
      </c>
      <c r="F20" s="458"/>
      <c r="G20" s="458"/>
      <c r="H20" s="458"/>
      <c r="I20" s="458"/>
      <c r="J20" s="458"/>
      <c r="K20" s="458"/>
      <c r="L20" s="458"/>
      <c r="M20" s="458"/>
      <c r="N20" s="458"/>
      <c r="O20" s="458"/>
      <c r="P20" s="459"/>
      <c r="Q20" s="281"/>
      <c r="R20" s="282"/>
      <c r="S20" s="283"/>
    </row>
    <row r="21" spans="2:19" s="293" customFormat="1" ht="19.5" customHeight="1" x14ac:dyDescent="0.25">
      <c r="B21" s="286"/>
      <c r="C21" s="287"/>
      <c r="D21" s="288"/>
      <c r="E21" s="457"/>
      <c r="F21" s="458"/>
      <c r="G21" s="458"/>
      <c r="H21" s="458"/>
      <c r="I21" s="458"/>
      <c r="J21" s="458"/>
      <c r="K21" s="458"/>
      <c r="L21" s="458"/>
      <c r="M21" s="458"/>
      <c r="N21" s="458"/>
      <c r="O21" s="458"/>
      <c r="P21" s="459"/>
      <c r="Q21" s="290"/>
      <c r="R21" s="291"/>
      <c r="S21" s="292"/>
    </row>
    <row r="22" spans="2:19" ht="19.5" customHeight="1" x14ac:dyDescent="0.25">
      <c r="B22" s="248"/>
      <c r="C22" s="253"/>
      <c r="D22" s="261"/>
      <c r="E22" s="457" t="s">
        <v>876</v>
      </c>
      <c r="F22" s="458"/>
      <c r="G22" s="458"/>
      <c r="H22" s="458"/>
      <c r="I22" s="458"/>
      <c r="J22" s="458"/>
      <c r="K22" s="458"/>
      <c r="L22" s="458"/>
      <c r="M22" s="458"/>
      <c r="N22" s="458"/>
      <c r="O22" s="458"/>
      <c r="P22" s="459"/>
      <c r="Q22" s="263"/>
      <c r="R22" s="254"/>
      <c r="S22" s="252"/>
    </row>
    <row r="23" spans="2:19" ht="19.5" customHeight="1" x14ac:dyDescent="0.25">
      <c r="B23" s="248"/>
      <c r="C23" s="253"/>
      <c r="D23" s="261"/>
      <c r="E23" s="457"/>
      <c r="F23" s="458"/>
      <c r="G23" s="458"/>
      <c r="H23" s="458"/>
      <c r="I23" s="458"/>
      <c r="J23" s="458"/>
      <c r="K23" s="458"/>
      <c r="L23" s="458"/>
      <c r="M23" s="458"/>
      <c r="N23" s="458"/>
      <c r="O23" s="458"/>
      <c r="P23" s="459"/>
      <c r="Q23" s="263"/>
      <c r="R23" s="254"/>
      <c r="S23" s="252"/>
    </row>
    <row r="24" spans="2:19" ht="19.5" customHeight="1" x14ac:dyDescent="0.25">
      <c r="B24" s="248"/>
      <c r="C24" s="253"/>
      <c r="D24" s="261"/>
      <c r="E24" s="457" t="s">
        <v>893</v>
      </c>
      <c r="F24" s="458"/>
      <c r="G24" s="458"/>
      <c r="H24" s="458"/>
      <c r="I24" s="458"/>
      <c r="J24" s="458"/>
      <c r="K24" s="458"/>
      <c r="L24" s="458"/>
      <c r="M24" s="458"/>
      <c r="N24" s="458"/>
      <c r="O24" s="458"/>
      <c r="P24" s="459"/>
      <c r="Q24" s="263"/>
      <c r="R24" s="254"/>
      <c r="S24" s="252"/>
    </row>
    <row r="25" spans="2:19" ht="19.5" customHeight="1" x14ac:dyDescent="0.25">
      <c r="B25" s="248"/>
      <c r="C25" s="253"/>
      <c r="D25" s="261"/>
      <c r="E25" s="457"/>
      <c r="F25" s="458"/>
      <c r="G25" s="458"/>
      <c r="H25" s="458"/>
      <c r="I25" s="458"/>
      <c r="J25" s="458"/>
      <c r="K25" s="458"/>
      <c r="L25" s="458"/>
      <c r="M25" s="458"/>
      <c r="N25" s="458"/>
      <c r="O25" s="458"/>
      <c r="P25" s="459"/>
      <c r="Q25" s="263"/>
      <c r="R25" s="254"/>
      <c r="S25" s="252"/>
    </row>
    <row r="26" spans="2:19" ht="19.5" customHeight="1" x14ac:dyDescent="0.25">
      <c r="B26" s="248"/>
      <c r="C26" s="253"/>
      <c r="D26" s="261"/>
      <c r="E26" s="462" t="s">
        <v>894</v>
      </c>
      <c r="F26" s="463"/>
      <c r="G26" s="463"/>
      <c r="H26" s="463"/>
      <c r="I26" s="463"/>
      <c r="J26" s="463"/>
      <c r="K26" s="463"/>
      <c r="L26" s="463"/>
      <c r="M26" s="463"/>
      <c r="N26" s="463"/>
      <c r="O26" s="463"/>
      <c r="P26" s="464"/>
      <c r="Q26" s="263"/>
      <c r="R26" s="254"/>
      <c r="S26" s="252"/>
    </row>
    <row r="27" spans="2:19" ht="19.5" customHeight="1" x14ac:dyDescent="0.25">
      <c r="B27" s="248"/>
      <c r="C27" s="253"/>
      <c r="D27" s="261"/>
      <c r="E27" s="462"/>
      <c r="F27" s="463"/>
      <c r="G27" s="463"/>
      <c r="H27" s="463"/>
      <c r="I27" s="463"/>
      <c r="J27" s="463"/>
      <c r="K27" s="463"/>
      <c r="L27" s="463"/>
      <c r="M27" s="463"/>
      <c r="N27" s="463"/>
      <c r="O27" s="463"/>
      <c r="P27" s="464"/>
      <c r="Q27" s="263"/>
      <c r="R27" s="254"/>
      <c r="S27" s="252"/>
    </row>
    <row r="28" spans="2:19" ht="19.5" customHeight="1" x14ac:dyDescent="0.25">
      <c r="B28" s="248"/>
      <c r="C28" s="253"/>
      <c r="D28" s="261"/>
      <c r="E28" s="457" t="s">
        <v>1118</v>
      </c>
      <c r="F28" s="458"/>
      <c r="G28" s="458"/>
      <c r="H28" s="458"/>
      <c r="I28" s="458"/>
      <c r="J28" s="458"/>
      <c r="K28" s="458"/>
      <c r="L28" s="458"/>
      <c r="M28" s="458"/>
      <c r="N28" s="458"/>
      <c r="O28" s="458"/>
      <c r="P28" s="459"/>
      <c r="Q28" s="263"/>
      <c r="R28" s="254"/>
      <c r="S28" s="252"/>
    </row>
    <row r="29" spans="2:19" ht="19.5" customHeight="1" x14ac:dyDescent="0.25">
      <c r="B29" s="248"/>
      <c r="C29" s="253"/>
      <c r="D29" s="261"/>
      <c r="E29" s="457"/>
      <c r="F29" s="458"/>
      <c r="G29" s="458"/>
      <c r="H29" s="458"/>
      <c r="I29" s="458"/>
      <c r="J29" s="458"/>
      <c r="K29" s="458"/>
      <c r="L29" s="458"/>
      <c r="M29" s="458"/>
      <c r="N29" s="458"/>
      <c r="O29" s="458"/>
      <c r="P29" s="459"/>
      <c r="Q29" s="263"/>
      <c r="R29" s="254"/>
      <c r="S29" s="252"/>
    </row>
    <row r="30" spans="2:19" ht="19.5" customHeight="1" x14ac:dyDescent="0.25">
      <c r="B30" s="248"/>
      <c r="C30" s="253"/>
      <c r="D30" s="261"/>
      <c r="E30" s="457" t="s">
        <v>903</v>
      </c>
      <c r="F30" s="458"/>
      <c r="G30" s="458"/>
      <c r="H30" s="458"/>
      <c r="I30" s="458"/>
      <c r="J30" s="458"/>
      <c r="K30" s="458"/>
      <c r="L30" s="458"/>
      <c r="M30" s="458"/>
      <c r="N30" s="458"/>
      <c r="O30" s="458"/>
      <c r="P30" s="459"/>
      <c r="Q30" s="263"/>
      <c r="R30" s="254"/>
      <c r="S30" s="252"/>
    </row>
    <row r="31" spans="2:19" ht="19.5" customHeight="1" x14ac:dyDescent="0.25">
      <c r="B31" s="248"/>
      <c r="C31" s="253"/>
      <c r="D31" s="261"/>
      <c r="E31" s="457"/>
      <c r="F31" s="458"/>
      <c r="G31" s="458"/>
      <c r="H31" s="458"/>
      <c r="I31" s="458"/>
      <c r="J31" s="458"/>
      <c r="K31" s="458"/>
      <c r="L31" s="458"/>
      <c r="M31" s="458"/>
      <c r="N31" s="458"/>
      <c r="O31" s="458"/>
      <c r="P31" s="459"/>
      <c r="Q31" s="263"/>
      <c r="R31" s="254"/>
      <c r="S31" s="252"/>
    </row>
    <row r="32" spans="2:19" ht="19.5" customHeight="1" x14ac:dyDescent="0.25">
      <c r="B32" s="248"/>
      <c r="C32" s="253"/>
      <c r="D32" s="261"/>
      <c r="E32" s="457" t="s">
        <v>904</v>
      </c>
      <c r="F32" s="458"/>
      <c r="G32" s="458"/>
      <c r="H32" s="458"/>
      <c r="I32" s="458"/>
      <c r="J32" s="458"/>
      <c r="K32" s="458"/>
      <c r="L32" s="458"/>
      <c r="M32" s="458"/>
      <c r="N32" s="458"/>
      <c r="O32" s="458"/>
      <c r="P32" s="459"/>
      <c r="Q32" s="263"/>
      <c r="R32" s="254"/>
      <c r="S32" s="252"/>
    </row>
    <row r="33" spans="2:19" ht="19.5" customHeight="1" x14ac:dyDescent="0.25">
      <c r="B33" s="248"/>
      <c r="C33" s="253"/>
      <c r="D33" s="261"/>
      <c r="E33" s="457"/>
      <c r="F33" s="458"/>
      <c r="G33" s="458"/>
      <c r="H33" s="458"/>
      <c r="I33" s="458"/>
      <c r="J33" s="458"/>
      <c r="K33" s="458"/>
      <c r="L33" s="458"/>
      <c r="M33" s="458"/>
      <c r="N33" s="458"/>
      <c r="O33" s="458"/>
      <c r="P33" s="459"/>
      <c r="Q33" s="263"/>
      <c r="R33" s="254"/>
      <c r="S33" s="252"/>
    </row>
    <row r="34" spans="2:19" ht="19.5" customHeight="1" x14ac:dyDescent="0.25">
      <c r="B34" s="248"/>
      <c r="C34" s="253"/>
      <c r="D34" s="261"/>
      <c r="E34" s="457" t="s">
        <v>905</v>
      </c>
      <c r="F34" s="458"/>
      <c r="G34" s="458"/>
      <c r="H34" s="458"/>
      <c r="I34" s="458"/>
      <c r="J34" s="458"/>
      <c r="K34" s="458"/>
      <c r="L34" s="458"/>
      <c r="M34" s="458"/>
      <c r="N34" s="458"/>
      <c r="O34" s="458"/>
      <c r="P34" s="459"/>
      <c r="Q34" s="263"/>
      <c r="R34" s="254"/>
      <c r="S34" s="252"/>
    </row>
    <row r="35" spans="2:19" ht="19.5" customHeight="1" x14ac:dyDescent="0.25">
      <c r="B35" s="248"/>
      <c r="C35" s="253"/>
      <c r="D35" s="261"/>
      <c r="E35" s="457"/>
      <c r="F35" s="458"/>
      <c r="G35" s="458"/>
      <c r="H35" s="458"/>
      <c r="I35" s="458"/>
      <c r="J35" s="458"/>
      <c r="K35" s="458"/>
      <c r="L35" s="458"/>
      <c r="M35" s="458"/>
      <c r="N35" s="458"/>
      <c r="O35" s="458"/>
      <c r="P35" s="459"/>
      <c r="Q35" s="263"/>
      <c r="R35" s="254"/>
      <c r="S35" s="252"/>
    </row>
    <row r="36" spans="2:19" ht="19.5" customHeight="1" x14ac:dyDescent="0.25">
      <c r="B36" s="248"/>
      <c r="C36" s="253"/>
      <c r="D36" s="261"/>
      <c r="E36" s="457" t="s">
        <v>897</v>
      </c>
      <c r="F36" s="458"/>
      <c r="G36" s="458"/>
      <c r="H36" s="458"/>
      <c r="I36" s="458"/>
      <c r="J36" s="458"/>
      <c r="K36" s="458"/>
      <c r="L36" s="458"/>
      <c r="M36" s="458"/>
      <c r="N36" s="458"/>
      <c r="O36" s="458"/>
      <c r="P36" s="459"/>
      <c r="Q36" s="263"/>
      <c r="R36" s="254"/>
      <c r="S36" s="252"/>
    </row>
    <row r="37" spans="2:19" ht="19.5" customHeight="1" x14ac:dyDescent="0.25">
      <c r="B37" s="248"/>
      <c r="C37" s="253"/>
      <c r="D37" s="261"/>
      <c r="E37" s="457"/>
      <c r="F37" s="458"/>
      <c r="G37" s="458"/>
      <c r="H37" s="458"/>
      <c r="I37" s="458"/>
      <c r="J37" s="458"/>
      <c r="K37" s="458"/>
      <c r="L37" s="458"/>
      <c r="M37" s="458"/>
      <c r="N37" s="458"/>
      <c r="O37" s="458"/>
      <c r="P37" s="459"/>
      <c r="Q37" s="263"/>
      <c r="R37" s="254"/>
      <c r="S37" s="252"/>
    </row>
    <row r="38" spans="2:19" ht="19.5" customHeight="1" x14ac:dyDescent="0.25">
      <c r="B38" s="248"/>
      <c r="C38" s="253"/>
      <c r="D38" s="261"/>
      <c r="E38" s="457" t="s">
        <v>900</v>
      </c>
      <c r="F38" s="458"/>
      <c r="G38" s="458"/>
      <c r="H38" s="458"/>
      <c r="I38" s="458"/>
      <c r="J38" s="458"/>
      <c r="K38" s="458"/>
      <c r="L38" s="458"/>
      <c r="M38" s="458"/>
      <c r="N38" s="458"/>
      <c r="O38" s="458"/>
      <c r="P38" s="459"/>
      <c r="Q38" s="263"/>
      <c r="R38" s="254"/>
      <c r="S38" s="252"/>
    </row>
    <row r="39" spans="2:19" ht="19.5" customHeight="1" x14ac:dyDescent="0.25">
      <c r="B39" s="248"/>
      <c r="C39" s="253"/>
      <c r="D39" s="261"/>
      <c r="E39" s="457"/>
      <c r="F39" s="458"/>
      <c r="G39" s="458"/>
      <c r="H39" s="458"/>
      <c r="I39" s="458"/>
      <c r="J39" s="458"/>
      <c r="K39" s="458"/>
      <c r="L39" s="458"/>
      <c r="M39" s="458"/>
      <c r="N39" s="458"/>
      <c r="O39" s="458"/>
      <c r="P39" s="459"/>
      <c r="Q39" s="263"/>
      <c r="R39" s="254"/>
      <c r="S39" s="252"/>
    </row>
    <row r="40" spans="2:19" ht="19.5" customHeight="1" x14ac:dyDescent="0.25">
      <c r="B40" s="248"/>
      <c r="C40" s="253"/>
      <c r="D40" s="261"/>
      <c r="E40" s="457" t="s">
        <v>901</v>
      </c>
      <c r="F40" s="458"/>
      <c r="G40" s="458"/>
      <c r="H40" s="458"/>
      <c r="I40" s="458"/>
      <c r="J40" s="458"/>
      <c r="K40" s="458"/>
      <c r="L40" s="458"/>
      <c r="M40" s="458"/>
      <c r="N40" s="458"/>
      <c r="O40" s="458"/>
      <c r="P40" s="459"/>
      <c r="Q40" s="263"/>
      <c r="R40" s="254"/>
      <c r="S40" s="252"/>
    </row>
    <row r="41" spans="2:19" ht="19.5" customHeight="1" x14ac:dyDescent="0.25">
      <c r="B41" s="248"/>
      <c r="C41" s="253"/>
      <c r="D41" s="261"/>
      <c r="E41" s="457"/>
      <c r="F41" s="458"/>
      <c r="G41" s="458"/>
      <c r="H41" s="458"/>
      <c r="I41" s="458"/>
      <c r="J41" s="458"/>
      <c r="K41" s="458"/>
      <c r="L41" s="458"/>
      <c r="M41" s="458"/>
      <c r="N41" s="458"/>
      <c r="O41" s="458"/>
      <c r="P41" s="459"/>
      <c r="Q41" s="263"/>
      <c r="R41" s="254"/>
      <c r="S41" s="252"/>
    </row>
    <row r="42" spans="2:19" ht="19.5" customHeight="1" x14ac:dyDescent="0.25">
      <c r="B42" s="248"/>
      <c r="C42" s="253"/>
      <c r="D42" s="261"/>
      <c r="E42" s="457" t="s">
        <v>902</v>
      </c>
      <c r="F42" s="458"/>
      <c r="G42" s="458"/>
      <c r="H42" s="458"/>
      <c r="I42" s="458"/>
      <c r="J42" s="458"/>
      <c r="K42" s="458"/>
      <c r="L42" s="458"/>
      <c r="M42" s="458"/>
      <c r="N42" s="458"/>
      <c r="O42" s="458"/>
      <c r="P42" s="459"/>
      <c r="Q42" s="263"/>
      <c r="R42" s="254"/>
      <c r="S42" s="252"/>
    </row>
    <row r="43" spans="2:19" ht="19.5" customHeight="1" x14ac:dyDescent="0.25">
      <c r="B43" s="248"/>
      <c r="C43" s="253"/>
      <c r="D43" s="261"/>
      <c r="E43" s="457"/>
      <c r="F43" s="458"/>
      <c r="G43" s="458"/>
      <c r="H43" s="458"/>
      <c r="I43" s="458"/>
      <c r="J43" s="458"/>
      <c r="K43" s="458"/>
      <c r="L43" s="458"/>
      <c r="M43" s="458"/>
      <c r="N43" s="458"/>
      <c r="O43" s="458"/>
      <c r="P43" s="459"/>
      <c r="Q43" s="263"/>
      <c r="R43" s="254"/>
      <c r="S43" s="252"/>
    </row>
    <row r="44" spans="2:19" ht="19.5" customHeight="1" x14ac:dyDescent="0.25">
      <c r="B44" s="248"/>
      <c r="C44" s="253"/>
      <c r="D44" s="261"/>
      <c r="E44" s="457" t="s">
        <v>913</v>
      </c>
      <c r="F44" s="458"/>
      <c r="G44" s="458"/>
      <c r="H44" s="458"/>
      <c r="I44" s="458"/>
      <c r="J44" s="458"/>
      <c r="K44" s="458"/>
      <c r="L44" s="458"/>
      <c r="M44" s="458"/>
      <c r="N44" s="458"/>
      <c r="O44" s="458"/>
      <c r="P44" s="459"/>
      <c r="Q44" s="263"/>
      <c r="R44" s="254"/>
      <c r="S44" s="252"/>
    </row>
    <row r="45" spans="2:19" ht="19.5" customHeight="1" x14ac:dyDescent="0.25">
      <c r="B45" s="248"/>
      <c r="C45" s="253"/>
      <c r="D45" s="261"/>
      <c r="E45" s="457"/>
      <c r="F45" s="458"/>
      <c r="G45" s="458"/>
      <c r="H45" s="458"/>
      <c r="I45" s="458"/>
      <c r="J45" s="458"/>
      <c r="K45" s="458"/>
      <c r="L45" s="458"/>
      <c r="M45" s="458"/>
      <c r="N45" s="458"/>
      <c r="O45" s="458"/>
      <c r="P45" s="459"/>
      <c r="Q45" s="263"/>
      <c r="R45" s="254"/>
      <c r="S45" s="252"/>
    </row>
    <row r="46" spans="2:19" ht="19.5" customHeight="1" x14ac:dyDescent="0.25">
      <c r="B46" s="248"/>
      <c r="C46" s="253"/>
      <c r="D46" s="261"/>
      <c r="E46" s="457" t="s">
        <v>898</v>
      </c>
      <c r="F46" s="458"/>
      <c r="G46" s="458"/>
      <c r="H46" s="458"/>
      <c r="I46" s="458"/>
      <c r="J46" s="458"/>
      <c r="K46" s="458"/>
      <c r="L46" s="458"/>
      <c r="M46" s="458"/>
      <c r="N46" s="458"/>
      <c r="O46" s="458"/>
      <c r="P46" s="459"/>
      <c r="Q46" s="263"/>
      <c r="R46" s="254"/>
      <c r="S46" s="252"/>
    </row>
    <row r="47" spans="2:19" ht="19.5" customHeight="1" x14ac:dyDescent="0.25">
      <c r="B47" s="248"/>
      <c r="C47" s="253"/>
      <c r="D47" s="261"/>
      <c r="E47" s="457"/>
      <c r="F47" s="458"/>
      <c r="G47" s="458"/>
      <c r="H47" s="458"/>
      <c r="I47" s="458"/>
      <c r="J47" s="458"/>
      <c r="K47" s="458"/>
      <c r="L47" s="458"/>
      <c r="M47" s="458"/>
      <c r="N47" s="458"/>
      <c r="O47" s="458"/>
      <c r="P47" s="459"/>
      <c r="Q47" s="263"/>
      <c r="R47" s="254"/>
      <c r="S47" s="252"/>
    </row>
    <row r="48" spans="2:19" ht="19.5" customHeight="1" x14ac:dyDescent="0.25">
      <c r="B48" s="248"/>
      <c r="C48" s="253"/>
      <c r="D48" s="261"/>
      <c r="E48" s="462" t="s">
        <v>899</v>
      </c>
      <c r="F48" s="458"/>
      <c r="G48" s="458"/>
      <c r="H48" s="458"/>
      <c r="I48" s="458"/>
      <c r="J48" s="458"/>
      <c r="K48" s="458"/>
      <c r="L48" s="458"/>
      <c r="M48" s="458"/>
      <c r="N48" s="458"/>
      <c r="O48" s="458"/>
      <c r="P48" s="459"/>
      <c r="Q48" s="263"/>
      <c r="R48" s="254"/>
      <c r="S48" s="252"/>
    </row>
    <row r="49" spans="2:19" ht="19.5" customHeight="1" x14ac:dyDescent="0.25">
      <c r="B49" s="248"/>
      <c r="C49" s="253"/>
      <c r="D49" s="261"/>
      <c r="E49" s="457"/>
      <c r="F49" s="458"/>
      <c r="G49" s="458"/>
      <c r="H49" s="458"/>
      <c r="I49" s="458"/>
      <c r="J49" s="458"/>
      <c r="K49" s="458"/>
      <c r="L49" s="458"/>
      <c r="M49" s="458"/>
      <c r="N49" s="458"/>
      <c r="O49" s="458"/>
      <c r="P49" s="459"/>
      <c r="Q49" s="263"/>
      <c r="R49" s="254"/>
      <c r="S49" s="252"/>
    </row>
    <row r="50" spans="2:19" ht="19.5" customHeight="1" x14ac:dyDescent="0.25">
      <c r="B50" s="248"/>
      <c r="C50" s="253"/>
      <c r="D50" s="261"/>
      <c r="E50" s="457" t="s">
        <v>880</v>
      </c>
      <c r="F50" s="458"/>
      <c r="G50" s="458"/>
      <c r="H50" s="458"/>
      <c r="I50" s="458"/>
      <c r="J50" s="458"/>
      <c r="K50" s="458"/>
      <c r="L50" s="458"/>
      <c r="M50" s="458"/>
      <c r="N50" s="458"/>
      <c r="O50" s="458"/>
      <c r="P50" s="459"/>
      <c r="Q50" s="263"/>
      <c r="R50" s="254"/>
      <c r="S50" s="252"/>
    </row>
    <row r="51" spans="2:19" ht="19.5" customHeight="1" x14ac:dyDescent="0.25">
      <c r="B51" s="248"/>
      <c r="C51" s="253"/>
      <c r="D51" s="261"/>
      <c r="E51" s="457"/>
      <c r="F51" s="458"/>
      <c r="G51" s="458"/>
      <c r="H51" s="458"/>
      <c r="I51" s="458"/>
      <c r="J51" s="458"/>
      <c r="K51" s="458"/>
      <c r="L51" s="458"/>
      <c r="M51" s="458"/>
      <c r="N51" s="458"/>
      <c r="O51" s="458"/>
      <c r="P51" s="459"/>
      <c r="Q51" s="263"/>
      <c r="R51" s="254"/>
      <c r="S51" s="252"/>
    </row>
    <row r="52" spans="2:19" ht="19.5" customHeight="1" x14ac:dyDescent="0.25">
      <c r="B52" s="248"/>
      <c r="C52" s="253"/>
      <c r="D52" s="261"/>
      <c r="E52" s="457" t="s">
        <v>878</v>
      </c>
      <c r="F52" s="458"/>
      <c r="G52" s="458"/>
      <c r="H52" s="458"/>
      <c r="I52" s="458"/>
      <c r="J52" s="458"/>
      <c r="K52" s="458"/>
      <c r="L52" s="458"/>
      <c r="M52" s="458"/>
      <c r="N52" s="458"/>
      <c r="O52" s="458"/>
      <c r="P52" s="459"/>
      <c r="Q52" s="263"/>
      <c r="R52" s="254"/>
      <c r="S52" s="252"/>
    </row>
    <row r="53" spans="2:19" ht="19.5" customHeight="1" x14ac:dyDescent="0.25">
      <c r="B53" s="248"/>
      <c r="C53" s="253"/>
      <c r="D53" s="261"/>
      <c r="E53" s="457"/>
      <c r="F53" s="458"/>
      <c r="G53" s="458"/>
      <c r="H53" s="458"/>
      <c r="I53" s="458"/>
      <c r="J53" s="458"/>
      <c r="K53" s="458"/>
      <c r="L53" s="458"/>
      <c r="M53" s="458"/>
      <c r="N53" s="458"/>
      <c r="O53" s="458"/>
      <c r="P53" s="459"/>
      <c r="Q53" s="263"/>
      <c r="R53" s="254"/>
      <c r="S53" s="252"/>
    </row>
    <row r="54" spans="2:19" ht="19.5" customHeight="1" x14ac:dyDescent="0.25">
      <c r="B54" s="248"/>
      <c r="C54" s="253"/>
      <c r="D54" s="261"/>
      <c r="E54" s="457" t="s">
        <v>879</v>
      </c>
      <c r="F54" s="458"/>
      <c r="G54" s="458"/>
      <c r="H54" s="458"/>
      <c r="I54" s="458"/>
      <c r="J54" s="458"/>
      <c r="K54" s="458"/>
      <c r="L54" s="458"/>
      <c r="M54" s="458"/>
      <c r="N54" s="458"/>
      <c r="O54" s="458"/>
      <c r="P54" s="459"/>
      <c r="Q54" s="263"/>
      <c r="R54" s="254"/>
      <c r="S54" s="252"/>
    </row>
    <row r="55" spans="2:19" ht="19.5" customHeight="1" x14ac:dyDescent="0.25">
      <c r="B55" s="248"/>
      <c r="C55" s="253"/>
      <c r="D55" s="261"/>
      <c r="E55" s="457"/>
      <c r="F55" s="458"/>
      <c r="G55" s="458"/>
      <c r="H55" s="458"/>
      <c r="I55" s="458"/>
      <c r="J55" s="458"/>
      <c r="K55" s="458"/>
      <c r="L55" s="458"/>
      <c r="M55" s="458"/>
      <c r="N55" s="458"/>
      <c r="O55" s="458"/>
      <c r="P55" s="459"/>
      <c r="Q55" s="263"/>
      <c r="R55" s="254"/>
      <c r="S55" s="252"/>
    </row>
    <row r="56" spans="2:19" ht="19.5" customHeight="1" x14ac:dyDescent="0.25">
      <c r="B56" s="248"/>
      <c r="C56" s="253"/>
      <c r="D56" s="261"/>
      <c r="E56" s="457" t="s">
        <v>877</v>
      </c>
      <c r="F56" s="458"/>
      <c r="G56" s="458"/>
      <c r="H56" s="458"/>
      <c r="I56" s="458"/>
      <c r="J56" s="458"/>
      <c r="K56" s="458"/>
      <c r="L56" s="458"/>
      <c r="M56" s="460" t="s">
        <v>1097</v>
      </c>
      <c r="N56" s="460"/>
      <c r="O56" s="460"/>
      <c r="P56" s="461"/>
      <c r="Q56" s="263"/>
      <c r="R56" s="254"/>
      <c r="S56" s="252"/>
    </row>
    <row r="57" spans="2:19" ht="19.5" customHeight="1" x14ac:dyDescent="0.25">
      <c r="B57" s="248"/>
      <c r="C57" s="253"/>
      <c r="D57" s="261"/>
      <c r="E57" s="457"/>
      <c r="F57" s="458"/>
      <c r="G57" s="458"/>
      <c r="H57" s="458"/>
      <c r="I57" s="458"/>
      <c r="J57" s="458"/>
      <c r="K57" s="458"/>
      <c r="L57" s="458"/>
      <c r="M57" s="460"/>
      <c r="N57" s="460"/>
      <c r="O57" s="460"/>
      <c r="P57" s="461"/>
      <c r="Q57" s="263"/>
      <c r="R57" s="254"/>
      <c r="S57" s="252"/>
    </row>
    <row r="58" spans="2:19" ht="15" customHeight="1" x14ac:dyDescent="0.25">
      <c r="B58" s="248"/>
      <c r="C58" s="253"/>
      <c r="D58" s="261"/>
      <c r="E58" s="300"/>
      <c r="F58" s="301"/>
      <c r="G58" s="301"/>
      <c r="H58" s="301"/>
      <c r="I58" s="301"/>
      <c r="J58" s="301"/>
      <c r="K58" s="301"/>
      <c r="L58" s="301"/>
      <c r="M58" s="301"/>
      <c r="N58" s="301"/>
      <c r="O58" s="301"/>
      <c r="P58" s="302"/>
      <c r="Q58" s="263"/>
      <c r="R58" s="254"/>
      <c r="S58" s="252"/>
    </row>
    <row r="59" spans="2:19" x14ac:dyDescent="0.25">
      <c r="B59" s="248"/>
      <c r="C59" s="253"/>
      <c r="D59" s="303"/>
      <c r="E59" s="304"/>
      <c r="F59" s="304"/>
      <c r="G59" s="304"/>
      <c r="H59" s="304"/>
      <c r="I59" s="304"/>
      <c r="J59" s="304"/>
      <c r="K59" s="304"/>
      <c r="L59" s="304"/>
      <c r="M59" s="304"/>
      <c r="N59" s="304"/>
      <c r="O59" s="304"/>
      <c r="P59" s="304"/>
      <c r="Q59" s="305"/>
      <c r="R59" s="254"/>
      <c r="S59" s="252"/>
    </row>
    <row r="60" spans="2:19" ht="15.75" customHeight="1" thickBot="1" x14ac:dyDescent="0.3">
      <c r="B60" s="248"/>
      <c r="C60" s="306"/>
      <c r="D60" s="307"/>
      <c r="E60" s="307"/>
      <c r="F60" s="307"/>
      <c r="G60" s="307"/>
      <c r="H60" s="307"/>
      <c r="I60" s="307"/>
      <c r="J60" s="307"/>
      <c r="K60" s="307"/>
      <c r="L60" s="307"/>
      <c r="M60" s="307"/>
      <c r="N60" s="307"/>
      <c r="O60" s="307"/>
      <c r="P60" s="307"/>
      <c r="Q60" s="307"/>
      <c r="R60" s="308"/>
      <c r="S60" s="252"/>
    </row>
    <row r="61" spans="2:19" ht="15.75" customHeight="1" thickBot="1" x14ac:dyDescent="0.3">
      <c r="B61" s="309"/>
      <c r="C61" s="310"/>
      <c r="D61" s="310"/>
      <c r="E61" s="310"/>
      <c r="F61" s="310"/>
      <c r="G61" s="310"/>
      <c r="H61" s="310"/>
      <c r="I61" s="310"/>
      <c r="J61" s="310"/>
      <c r="K61" s="310"/>
      <c r="L61" s="310"/>
      <c r="M61" s="310"/>
      <c r="N61" s="310"/>
      <c r="O61" s="310"/>
      <c r="P61" s="310"/>
      <c r="Q61" s="310"/>
      <c r="R61" s="310"/>
      <c r="S61" s="311"/>
    </row>
  </sheetData>
  <sheetProtection algorithmName="SHA-512" hashValue="8xhaIzLnj1Iz5ADOwrmuhViumnj8YI7NxhpCFuqfWJ7NOcLg5VZG61V6SIEKE+CF6MPt5G8fVS8ndWvyqE0p6A==" saltValue="Sq+MapEpxEvgnKklXfyBEA==" spinCount="100000" sheet="1" objects="1" scenarios="1" selectLockedCells="1"/>
  <mergeCells count="27">
    <mergeCell ref="E14:P15"/>
    <mergeCell ref="D4:Q4"/>
    <mergeCell ref="D5:Q5"/>
    <mergeCell ref="E10:P10"/>
    <mergeCell ref="E12:P13"/>
    <mergeCell ref="E28:P29"/>
    <mergeCell ref="E30:P31"/>
    <mergeCell ref="E32:P33"/>
    <mergeCell ref="E16:P17"/>
    <mergeCell ref="E18:P19"/>
    <mergeCell ref="E20:P21"/>
    <mergeCell ref="E22:P23"/>
    <mergeCell ref="E24:P25"/>
    <mergeCell ref="E26:P27"/>
    <mergeCell ref="E34:P35"/>
    <mergeCell ref="E36:P37"/>
    <mergeCell ref="E38:P39"/>
    <mergeCell ref="E40:P41"/>
    <mergeCell ref="E42:P43"/>
    <mergeCell ref="E54:P55"/>
    <mergeCell ref="E56:L57"/>
    <mergeCell ref="M56:P57"/>
    <mergeCell ref="E44:P45"/>
    <mergeCell ref="E46:P47"/>
    <mergeCell ref="E48:P49"/>
    <mergeCell ref="E50:P51"/>
    <mergeCell ref="E52:P53"/>
  </mergeCells>
  <hyperlinks>
    <hyperlink ref="M56" r:id="rId1" xr:uid="{31207BC1-2002-4EA8-A562-F39729AC2BF6}"/>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tabColor theme="0" tint="-0.499984740745262"/>
  </sheetPr>
  <dimension ref="B1:CQ42"/>
  <sheetViews>
    <sheetView zoomScale="75" zoomScaleNormal="75" workbookViewId="0">
      <selection activeCell="BO51" sqref="BO51"/>
    </sheetView>
  </sheetViews>
  <sheetFormatPr defaultColWidth="9.140625" defaultRowHeight="15" x14ac:dyDescent="0.25"/>
  <cols>
    <col min="1" max="1" width="3.7109375" style="247" customWidth="1"/>
    <col min="2" max="2" width="2.7109375" style="247" customWidth="1"/>
    <col min="3" max="3" width="3.28515625" style="247" customWidth="1"/>
    <col min="4" max="17" width="10.7109375" style="247" customWidth="1"/>
    <col min="18" max="18" width="3.5703125" style="247" customWidth="1"/>
    <col min="19" max="19" width="3.28515625" style="247" customWidth="1"/>
    <col min="20" max="20" width="9.140625" style="247"/>
    <col min="21" max="21" width="2.7109375" style="247" customWidth="1"/>
    <col min="22" max="22" width="3.28515625" style="247" customWidth="1"/>
    <col min="23" max="36" width="10.7109375" style="247" customWidth="1"/>
    <col min="37" max="37" width="3.5703125" style="247" customWidth="1"/>
    <col min="38" max="38" width="3.28515625" style="247" customWidth="1"/>
    <col min="39" max="39" width="9.140625" style="247"/>
    <col min="40" max="40" width="2.7109375" style="247" customWidth="1"/>
    <col min="41" max="41" width="3.28515625" style="247" customWidth="1"/>
    <col min="42" max="55" width="10.7109375" style="247" customWidth="1"/>
    <col min="56" max="56" width="3.5703125" style="247" customWidth="1"/>
    <col min="57" max="57" width="3.28515625" style="247" customWidth="1"/>
    <col min="58" max="58" width="9.140625" style="247"/>
    <col min="59" max="59" width="2.7109375" style="247" customWidth="1"/>
    <col min="60" max="60" width="3.28515625" style="247" customWidth="1"/>
    <col min="61" max="74" width="10.7109375" style="247" customWidth="1"/>
    <col min="75" max="75" width="3.5703125" style="247" customWidth="1"/>
    <col min="76" max="76" width="3.28515625" style="247" customWidth="1"/>
    <col min="77" max="77" width="9.140625" style="247"/>
    <col min="78" max="78" width="2.7109375" style="247" customWidth="1"/>
    <col min="79" max="79" width="3.28515625" style="247" customWidth="1"/>
    <col min="80" max="93" width="10.7109375" style="247" customWidth="1"/>
    <col min="94" max="94" width="3.5703125" style="247" customWidth="1"/>
    <col min="95" max="95" width="3.28515625" style="247" customWidth="1"/>
    <col min="96" max="16384" width="9.140625" style="247"/>
  </cols>
  <sheetData>
    <row r="1" spans="2:95" ht="15.75" customHeight="1" thickBot="1" x14ac:dyDescent="0.3"/>
    <row r="2" spans="2:95" ht="15.75" customHeight="1" thickBot="1" x14ac:dyDescent="0.3">
      <c r="B2" s="244"/>
      <c r="C2" s="245"/>
      <c r="D2" s="245"/>
      <c r="E2" s="245"/>
      <c r="F2" s="245"/>
      <c r="G2" s="245"/>
      <c r="H2" s="245"/>
      <c r="I2" s="245"/>
      <c r="J2" s="245"/>
      <c r="K2" s="245"/>
      <c r="L2" s="245"/>
      <c r="M2" s="245"/>
      <c r="N2" s="245"/>
      <c r="O2" s="245"/>
      <c r="P2" s="245"/>
      <c r="Q2" s="245"/>
      <c r="R2" s="245"/>
      <c r="S2" s="246"/>
      <c r="U2" s="244"/>
      <c r="V2" s="245"/>
      <c r="W2" s="245"/>
      <c r="X2" s="245"/>
      <c r="Y2" s="245"/>
      <c r="Z2" s="245"/>
      <c r="AA2" s="245"/>
      <c r="AB2" s="245"/>
      <c r="AC2" s="245"/>
      <c r="AD2" s="245"/>
      <c r="AE2" s="245"/>
      <c r="AF2" s="245"/>
      <c r="AG2" s="245"/>
      <c r="AH2" s="245"/>
      <c r="AI2" s="245"/>
      <c r="AJ2" s="245"/>
      <c r="AK2" s="245"/>
      <c r="AL2" s="246"/>
      <c r="AN2" s="244"/>
      <c r="AO2" s="245"/>
      <c r="AP2" s="245"/>
      <c r="AQ2" s="245"/>
      <c r="AR2" s="245"/>
      <c r="AS2" s="245"/>
      <c r="AT2" s="245"/>
      <c r="AU2" s="245"/>
      <c r="AV2" s="245"/>
      <c r="AW2" s="245"/>
      <c r="AX2" s="245"/>
      <c r="AY2" s="245"/>
      <c r="AZ2" s="245"/>
      <c r="BA2" s="245"/>
      <c r="BB2" s="245"/>
      <c r="BC2" s="245"/>
      <c r="BD2" s="245"/>
      <c r="BE2" s="246"/>
      <c r="BG2" s="244"/>
      <c r="BH2" s="245"/>
      <c r="BI2" s="245"/>
      <c r="BJ2" s="245"/>
      <c r="BK2" s="245"/>
      <c r="BL2" s="245"/>
      <c r="BM2" s="245"/>
      <c r="BN2" s="245"/>
      <c r="BO2" s="245"/>
      <c r="BP2" s="245"/>
      <c r="BQ2" s="245"/>
      <c r="BR2" s="245"/>
      <c r="BS2" s="245"/>
      <c r="BT2" s="245"/>
      <c r="BU2" s="245"/>
      <c r="BV2" s="245"/>
      <c r="BW2" s="245"/>
      <c r="BX2" s="246"/>
      <c r="BZ2" s="244"/>
      <c r="CA2" s="245"/>
      <c r="CB2" s="245"/>
      <c r="CC2" s="245"/>
      <c r="CD2" s="245"/>
      <c r="CE2" s="245"/>
      <c r="CF2" s="245"/>
      <c r="CG2" s="245"/>
      <c r="CH2" s="245"/>
      <c r="CI2" s="245"/>
      <c r="CJ2" s="245"/>
      <c r="CK2" s="245"/>
      <c r="CL2" s="245"/>
      <c r="CM2" s="245"/>
      <c r="CN2" s="245"/>
      <c r="CO2" s="245"/>
      <c r="CP2" s="245"/>
      <c r="CQ2" s="246"/>
    </row>
    <row r="3" spans="2:95" x14ac:dyDescent="0.25">
      <c r="B3" s="248"/>
      <c r="C3" s="249"/>
      <c r="D3" s="250"/>
      <c r="E3" s="250"/>
      <c r="F3" s="250"/>
      <c r="G3" s="250"/>
      <c r="H3" s="250"/>
      <c r="I3" s="250"/>
      <c r="J3" s="250"/>
      <c r="K3" s="250"/>
      <c r="L3" s="250"/>
      <c r="M3" s="250"/>
      <c r="N3" s="250"/>
      <c r="O3" s="250"/>
      <c r="P3" s="250"/>
      <c r="Q3" s="250"/>
      <c r="R3" s="251"/>
      <c r="S3" s="252"/>
      <c r="U3" s="248"/>
      <c r="V3" s="249"/>
      <c r="W3" s="250"/>
      <c r="X3" s="250"/>
      <c r="Y3" s="250"/>
      <c r="Z3" s="250"/>
      <c r="AA3" s="250"/>
      <c r="AB3" s="250"/>
      <c r="AC3" s="250"/>
      <c r="AD3" s="250"/>
      <c r="AE3" s="250"/>
      <c r="AF3" s="250"/>
      <c r="AG3" s="250"/>
      <c r="AH3" s="250"/>
      <c r="AI3" s="250"/>
      <c r="AJ3" s="250"/>
      <c r="AK3" s="251"/>
      <c r="AL3" s="252"/>
      <c r="AN3" s="248"/>
      <c r="AO3" s="249"/>
      <c r="AP3" s="250"/>
      <c r="AQ3" s="250"/>
      <c r="AR3" s="250"/>
      <c r="AS3" s="250"/>
      <c r="AT3" s="250"/>
      <c r="AU3" s="250"/>
      <c r="AV3" s="250"/>
      <c r="AW3" s="250"/>
      <c r="AX3" s="250"/>
      <c r="AY3" s="250"/>
      <c r="AZ3" s="250"/>
      <c r="BA3" s="250"/>
      <c r="BB3" s="250"/>
      <c r="BC3" s="250"/>
      <c r="BD3" s="251"/>
      <c r="BE3" s="252"/>
      <c r="BG3" s="248"/>
      <c r="BH3" s="249"/>
      <c r="BI3" s="250"/>
      <c r="BJ3" s="250"/>
      <c r="BK3" s="250"/>
      <c r="BL3" s="250"/>
      <c r="BM3" s="250"/>
      <c r="BN3" s="250"/>
      <c r="BO3" s="250"/>
      <c r="BP3" s="250"/>
      <c r="BQ3" s="250"/>
      <c r="BR3" s="250"/>
      <c r="BS3" s="250"/>
      <c r="BT3" s="250"/>
      <c r="BU3" s="250"/>
      <c r="BV3" s="250"/>
      <c r="BW3" s="251"/>
      <c r="BX3" s="252"/>
      <c r="BZ3" s="248"/>
      <c r="CA3" s="249"/>
      <c r="CB3" s="250"/>
      <c r="CC3" s="250"/>
      <c r="CD3" s="250"/>
      <c r="CE3" s="250"/>
      <c r="CF3" s="250"/>
      <c r="CG3" s="250"/>
      <c r="CH3" s="250"/>
      <c r="CI3" s="250"/>
      <c r="CJ3" s="250"/>
      <c r="CK3" s="250"/>
      <c r="CL3" s="250"/>
      <c r="CM3" s="250"/>
      <c r="CN3" s="250"/>
      <c r="CO3" s="250"/>
      <c r="CP3" s="251"/>
      <c r="CQ3" s="252"/>
    </row>
    <row r="4" spans="2:95" ht="35.25" x14ac:dyDescent="0.25">
      <c r="B4" s="248"/>
      <c r="C4" s="253"/>
      <c r="D4" s="433" t="s">
        <v>825</v>
      </c>
      <c r="E4" s="433"/>
      <c r="F4" s="433"/>
      <c r="G4" s="433"/>
      <c r="H4" s="433"/>
      <c r="I4" s="433"/>
      <c r="J4" s="433"/>
      <c r="K4" s="433"/>
      <c r="L4" s="433"/>
      <c r="M4" s="433"/>
      <c r="N4" s="433"/>
      <c r="O4" s="433"/>
      <c r="P4" s="433"/>
      <c r="Q4" s="433"/>
      <c r="R4" s="254"/>
      <c r="S4" s="252"/>
      <c r="U4" s="248"/>
      <c r="V4" s="253"/>
      <c r="W4" s="433" t="s">
        <v>825</v>
      </c>
      <c r="X4" s="433"/>
      <c r="Y4" s="433"/>
      <c r="Z4" s="433"/>
      <c r="AA4" s="433"/>
      <c r="AB4" s="433"/>
      <c r="AC4" s="433"/>
      <c r="AD4" s="433"/>
      <c r="AE4" s="433"/>
      <c r="AF4" s="433"/>
      <c r="AG4" s="433"/>
      <c r="AH4" s="433"/>
      <c r="AI4" s="433"/>
      <c r="AJ4" s="433"/>
      <c r="AK4" s="254"/>
      <c r="AL4" s="252"/>
      <c r="AN4" s="248"/>
      <c r="AO4" s="253"/>
      <c r="AP4" s="433" t="s">
        <v>825</v>
      </c>
      <c r="AQ4" s="433"/>
      <c r="AR4" s="433"/>
      <c r="AS4" s="433"/>
      <c r="AT4" s="433"/>
      <c r="AU4" s="433"/>
      <c r="AV4" s="433"/>
      <c r="AW4" s="433"/>
      <c r="AX4" s="433"/>
      <c r="AY4" s="433"/>
      <c r="AZ4" s="433"/>
      <c r="BA4" s="433"/>
      <c r="BB4" s="433"/>
      <c r="BC4" s="433"/>
      <c r="BD4" s="254"/>
      <c r="BE4" s="252"/>
      <c r="BG4" s="248"/>
      <c r="BH4" s="253"/>
      <c r="BI4" s="433" t="s">
        <v>825</v>
      </c>
      <c r="BJ4" s="433"/>
      <c r="BK4" s="433"/>
      <c r="BL4" s="433"/>
      <c r="BM4" s="433"/>
      <c r="BN4" s="433"/>
      <c r="BO4" s="433"/>
      <c r="BP4" s="433"/>
      <c r="BQ4" s="433"/>
      <c r="BR4" s="433"/>
      <c r="BS4" s="433"/>
      <c r="BT4" s="433"/>
      <c r="BU4" s="433"/>
      <c r="BV4" s="433"/>
      <c r="BW4" s="254"/>
      <c r="BX4" s="252"/>
      <c r="BZ4" s="248"/>
      <c r="CA4" s="253"/>
      <c r="CB4" s="433" t="s">
        <v>825</v>
      </c>
      <c r="CC4" s="433"/>
      <c r="CD4" s="433"/>
      <c r="CE4" s="433"/>
      <c r="CF4" s="433"/>
      <c r="CG4" s="433"/>
      <c r="CH4" s="433"/>
      <c r="CI4" s="433"/>
      <c r="CJ4" s="433"/>
      <c r="CK4" s="433"/>
      <c r="CL4" s="433"/>
      <c r="CM4" s="433"/>
      <c r="CN4" s="433"/>
      <c r="CO4" s="433"/>
      <c r="CP4" s="254"/>
      <c r="CQ4" s="252"/>
    </row>
    <row r="5" spans="2:95" ht="23.25" x14ac:dyDescent="0.35">
      <c r="B5" s="248"/>
      <c r="C5" s="253"/>
      <c r="D5" s="434" t="s">
        <v>1121</v>
      </c>
      <c r="E5" s="434"/>
      <c r="F5" s="434"/>
      <c r="G5" s="434"/>
      <c r="H5" s="434"/>
      <c r="I5" s="434"/>
      <c r="J5" s="434"/>
      <c r="K5" s="434"/>
      <c r="L5" s="434"/>
      <c r="M5" s="434"/>
      <c r="N5" s="434"/>
      <c r="O5" s="434"/>
      <c r="P5" s="434"/>
      <c r="Q5" s="434"/>
      <c r="R5" s="254"/>
      <c r="S5" s="252"/>
      <c r="U5" s="248"/>
      <c r="V5" s="253"/>
      <c r="W5" s="434" t="s">
        <v>1121</v>
      </c>
      <c r="X5" s="434"/>
      <c r="Y5" s="434"/>
      <c r="Z5" s="434"/>
      <c r="AA5" s="434"/>
      <c r="AB5" s="434"/>
      <c r="AC5" s="434"/>
      <c r="AD5" s="434"/>
      <c r="AE5" s="434"/>
      <c r="AF5" s="434"/>
      <c r="AG5" s="434"/>
      <c r="AH5" s="434"/>
      <c r="AI5" s="434"/>
      <c r="AJ5" s="434"/>
      <c r="AK5" s="254"/>
      <c r="AL5" s="252"/>
      <c r="AN5" s="248"/>
      <c r="AO5" s="253"/>
      <c r="AP5" s="434" t="s">
        <v>1121</v>
      </c>
      <c r="AQ5" s="434"/>
      <c r="AR5" s="434"/>
      <c r="AS5" s="434"/>
      <c r="AT5" s="434"/>
      <c r="AU5" s="434"/>
      <c r="AV5" s="434"/>
      <c r="AW5" s="434"/>
      <c r="AX5" s="434"/>
      <c r="AY5" s="434"/>
      <c r="AZ5" s="434"/>
      <c r="BA5" s="434"/>
      <c r="BB5" s="434"/>
      <c r="BC5" s="434"/>
      <c r="BD5" s="254"/>
      <c r="BE5" s="252"/>
      <c r="BG5" s="248"/>
      <c r="BH5" s="253"/>
      <c r="BI5" s="434" t="s">
        <v>1121</v>
      </c>
      <c r="BJ5" s="434"/>
      <c r="BK5" s="434"/>
      <c r="BL5" s="434"/>
      <c r="BM5" s="434"/>
      <c r="BN5" s="434"/>
      <c r="BO5" s="434"/>
      <c r="BP5" s="434"/>
      <c r="BQ5" s="434"/>
      <c r="BR5" s="434"/>
      <c r="BS5" s="434"/>
      <c r="BT5" s="434"/>
      <c r="BU5" s="434"/>
      <c r="BV5" s="434"/>
      <c r="BW5" s="254"/>
      <c r="BX5" s="252"/>
      <c r="BZ5" s="248"/>
      <c r="CA5" s="253"/>
      <c r="CB5" s="434" t="s">
        <v>1121</v>
      </c>
      <c r="CC5" s="434"/>
      <c r="CD5" s="434"/>
      <c r="CE5" s="434"/>
      <c r="CF5" s="434"/>
      <c r="CG5" s="434"/>
      <c r="CH5" s="434"/>
      <c r="CI5" s="434"/>
      <c r="CJ5" s="434"/>
      <c r="CK5" s="434"/>
      <c r="CL5" s="434"/>
      <c r="CM5" s="434"/>
      <c r="CN5" s="434"/>
      <c r="CO5" s="434"/>
      <c r="CP5" s="254"/>
      <c r="CQ5" s="252"/>
    </row>
    <row r="6" spans="2:95" ht="20.25" x14ac:dyDescent="0.3">
      <c r="B6" s="248"/>
      <c r="C6" s="253"/>
      <c r="D6" s="255"/>
      <c r="E6" s="256"/>
      <c r="F6" s="256"/>
      <c r="G6" s="256"/>
      <c r="H6" s="256"/>
      <c r="I6" s="257"/>
      <c r="J6" s="256"/>
      <c r="K6" s="256"/>
      <c r="L6" s="257"/>
      <c r="M6" s="257"/>
      <c r="N6" s="257"/>
      <c r="O6" s="256"/>
      <c r="P6" s="256"/>
      <c r="Q6" s="256"/>
      <c r="R6" s="254"/>
      <c r="S6" s="252"/>
      <c r="U6" s="248"/>
      <c r="V6" s="253"/>
      <c r="W6" s="255"/>
      <c r="X6" s="256"/>
      <c r="Y6" s="256"/>
      <c r="Z6" s="256"/>
      <c r="AA6" s="256"/>
      <c r="AB6" s="257"/>
      <c r="AC6" s="256"/>
      <c r="AD6" s="256"/>
      <c r="AE6" s="257"/>
      <c r="AF6" s="257"/>
      <c r="AG6" s="257"/>
      <c r="AH6" s="256"/>
      <c r="AI6" s="256"/>
      <c r="AJ6" s="256"/>
      <c r="AK6" s="254"/>
      <c r="AL6" s="252"/>
      <c r="AN6" s="248"/>
      <c r="AO6" s="253"/>
      <c r="AP6" s="255"/>
      <c r="AQ6" s="256"/>
      <c r="AR6" s="256"/>
      <c r="AS6" s="256"/>
      <c r="AT6" s="256"/>
      <c r="AU6" s="257"/>
      <c r="AV6" s="256"/>
      <c r="AW6" s="256"/>
      <c r="AX6" s="257"/>
      <c r="AY6" s="257"/>
      <c r="AZ6" s="257"/>
      <c r="BA6" s="256"/>
      <c r="BB6" s="256"/>
      <c r="BC6" s="256"/>
      <c r="BD6" s="254"/>
      <c r="BE6" s="252"/>
      <c r="BG6" s="248"/>
      <c r="BH6" s="253"/>
      <c r="BI6" s="255"/>
      <c r="BJ6" s="256"/>
      <c r="BK6" s="256"/>
      <c r="BL6" s="256"/>
      <c r="BM6" s="256"/>
      <c r="BN6" s="257"/>
      <c r="BO6" s="256"/>
      <c r="BP6" s="256"/>
      <c r="BQ6" s="257"/>
      <c r="BR6" s="257"/>
      <c r="BS6" s="257"/>
      <c r="BT6" s="256"/>
      <c r="BU6" s="256"/>
      <c r="BV6" s="256"/>
      <c r="BW6" s="254"/>
      <c r="BX6" s="252"/>
      <c r="BZ6" s="248"/>
      <c r="CA6" s="253"/>
      <c r="CB6" s="255"/>
      <c r="CC6" s="256"/>
      <c r="CD6" s="256"/>
      <c r="CE6" s="256"/>
      <c r="CF6" s="256"/>
      <c r="CG6" s="257"/>
      <c r="CH6" s="256"/>
      <c r="CI6" s="256"/>
      <c r="CJ6" s="257"/>
      <c r="CK6" s="257"/>
      <c r="CL6" s="257"/>
      <c r="CM6" s="256"/>
      <c r="CN6" s="256"/>
      <c r="CO6" s="256"/>
      <c r="CP6" s="254"/>
      <c r="CQ6" s="252"/>
    </row>
    <row r="7" spans="2:95" x14ac:dyDescent="0.25">
      <c r="B7" s="248"/>
      <c r="C7" s="253"/>
      <c r="D7" s="258"/>
      <c r="E7" s="259"/>
      <c r="F7" s="259"/>
      <c r="G7" s="259"/>
      <c r="H7" s="259"/>
      <c r="I7" s="259"/>
      <c r="J7" s="259"/>
      <c r="K7" s="259"/>
      <c r="L7" s="259"/>
      <c r="M7" s="259"/>
      <c r="N7" s="259"/>
      <c r="O7" s="259"/>
      <c r="P7" s="259"/>
      <c r="Q7" s="260"/>
      <c r="R7" s="254"/>
      <c r="S7" s="252"/>
      <c r="U7" s="248"/>
      <c r="V7" s="253"/>
      <c r="W7" s="258"/>
      <c r="X7" s="259"/>
      <c r="Y7" s="259"/>
      <c r="Z7" s="259"/>
      <c r="AA7" s="259"/>
      <c r="AB7" s="259"/>
      <c r="AC7" s="259"/>
      <c r="AD7" s="259"/>
      <c r="AE7" s="259"/>
      <c r="AF7" s="259"/>
      <c r="AG7" s="259"/>
      <c r="AH7" s="259"/>
      <c r="AI7" s="259"/>
      <c r="AJ7" s="260"/>
      <c r="AK7" s="254"/>
      <c r="AL7" s="252"/>
      <c r="AN7" s="248"/>
      <c r="AO7" s="253"/>
      <c r="AP7" s="258"/>
      <c r="AQ7" s="259"/>
      <c r="AR7" s="259"/>
      <c r="AS7" s="259"/>
      <c r="AT7" s="259"/>
      <c r="AU7" s="259"/>
      <c r="AV7" s="259"/>
      <c r="AW7" s="259"/>
      <c r="AX7" s="259"/>
      <c r="AY7" s="259"/>
      <c r="AZ7" s="259"/>
      <c r="BA7" s="259"/>
      <c r="BB7" s="259"/>
      <c r="BC7" s="260"/>
      <c r="BD7" s="254"/>
      <c r="BE7" s="252"/>
      <c r="BG7" s="248"/>
      <c r="BH7" s="253"/>
      <c r="BI7" s="258"/>
      <c r="BJ7" s="259"/>
      <c r="BK7" s="259"/>
      <c r="BL7" s="259"/>
      <c r="BM7" s="259"/>
      <c r="BN7" s="259"/>
      <c r="BO7" s="259"/>
      <c r="BP7" s="259"/>
      <c r="BQ7" s="259"/>
      <c r="BR7" s="259"/>
      <c r="BS7" s="259"/>
      <c r="BT7" s="259"/>
      <c r="BU7" s="259"/>
      <c r="BV7" s="260"/>
      <c r="BW7" s="254"/>
      <c r="BX7" s="252"/>
      <c r="BZ7" s="248"/>
      <c r="CA7" s="253"/>
      <c r="CB7" s="258"/>
      <c r="CC7" s="259"/>
      <c r="CD7" s="259"/>
      <c r="CE7" s="259"/>
      <c r="CF7" s="259"/>
      <c r="CG7" s="259"/>
      <c r="CH7" s="259"/>
      <c r="CI7" s="259"/>
      <c r="CJ7" s="259"/>
      <c r="CK7" s="259"/>
      <c r="CL7" s="259"/>
      <c r="CM7" s="259"/>
      <c r="CN7" s="259"/>
      <c r="CO7" s="260"/>
      <c r="CP7" s="254"/>
      <c r="CQ7" s="252"/>
    </row>
    <row r="8" spans="2:95" x14ac:dyDescent="0.25">
      <c r="B8" s="248"/>
      <c r="C8" s="253"/>
      <c r="D8" s="261"/>
      <c r="E8" s="262"/>
      <c r="F8" s="262"/>
      <c r="G8" s="262"/>
      <c r="H8" s="262"/>
      <c r="I8" s="262"/>
      <c r="J8" s="262"/>
      <c r="K8" s="262"/>
      <c r="L8" s="262"/>
      <c r="M8" s="262"/>
      <c r="N8" s="262"/>
      <c r="O8" s="262"/>
      <c r="P8" s="262"/>
      <c r="Q8" s="263"/>
      <c r="R8" s="254"/>
      <c r="S8" s="252"/>
      <c r="U8" s="248"/>
      <c r="V8" s="253"/>
      <c r="W8" s="261"/>
      <c r="X8" s="262"/>
      <c r="Y8" s="262"/>
      <c r="Z8" s="262"/>
      <c r="AA8" s="262"/>
      <c r="AB8" s="262"/>
      <c r="AC8" s="262"/>
      <c r="AD8" s="262"/>
      <c r="AE8" s="262"/>
      <c r="AF8" s="262"/>
      <c r="AG8" s="262"/>
      <c r="AH8" s="262"/>
      <c r="AI8" s="262"/>
      <c r="AJ8" s="263"/>
      <c r="AK8" s="254"/>
      <c r="AL8" s="252"/>
      <c r="AN8" s="248"/>
      <c r="AO8" s="253"/>
      <c r="AP8" s="261"/>
      <c r="AQ8" s="262"/>
      <c r="AR8" s="262"/>
      <c r="AS8" s="262"/>
      <c r="AT8" s="262"/>
      <c r="AU8" s="262"/>
      <c r="AV8" s="262"/>
      <c r="AW8" s="262"/>
      <c r="AX8" s="262"/>
      <c r="AY8" s="262"/>
      <c r="AZ8" s="262"/>
      <c r="BA8" s="262"/>
      <c r="BB8" s="262"/>
      <c r="BC8" s="263"/>
      <c r="BD8" s="254"/>
      <c r="BE8" s="252"/>
      <c r="BG8" s="248"/>
      <c r="BH8" s="253"/>
      <c r="BI8" s="261"/>
      <c r="BJ8" s="262"/>
      <c r="BK8" s="262"/>
      <c r="BL8" s="262"/>
      <c r="BM8" s="262"/>
      <c r="BN8" s="262"/>
      <c r="BO8" s="262"/>
      <c r="BP8" s="262"/>
      <c r="BQ8" s="262"/>
      <c r="BR8" s="262"/>
      <c r="BS8" s="262"/>
      <c r="BT8" s="262"/>
      <c r="BU8" s="262"/>
      <c r="BV8" s="263"/>
      <c r="BW8" s="254"/>
      <c r="BX8" s="252"/>
      <c r="BZ8" s="248"/>
      <c r="CA8" s="253"/>
      <c r="CB8" s="261"/>
      <c r="CC8" s="262"/>
      <c r="CD8" s="262"/>
      <c r="CE8" s="262"/>
      <c r="CF8" s="262"/>
      <c r="CG8" s="262"/>
      <c r="CH8" s="262"/>
      <c r="CI8" s="262"/>
      <c r="CJ8" s="262"/>
      <c r="CK8" s="262"/>
      <c r="CL8" s="262"/>
      <c r="CM8" s="262"/>
      <c r="CN8" s="262"/>
      <c r="CO8" s="263"/>
      <c r="CP8" s="254"/>
      <c r="CQ8" s="252"/>
    </row>
    <row r="9" spans="2:95" ht="15" customHeight="1" x14ac:dyDescent="0.25">
      <c r="B9" s="248"/>
      <c r="C9" s="253"/>
      <c r="D9" s="261"/>
      <c r="E9" s="264"/>
      <c r="F9" s="265"/>
      <c r="G9" s="265"/>
      <c r="H9" s="265"/>
      <c r="I9" s="265"/>
      <c r="J9" s="265"/>
      <c r="K9" s="265"/>
      <c r="L9" s="265"/>
      <c r="M9" s="265"/>
      <c r="N9" s="265"/>
      <c r="O9" s="265"/>
      <c r="P9" s="266"/>
      <c r="Q9" s="263"/>
      <c r="R9" s="254"/>
      <c r="S9" s="252"/>
      <c r="U9" s="248"/>
      <c r="V9" s="253"/>
      <c r="W9" s="261"/>
      <c r="X9" s="264"/>
      <c r="Y9" s="265"/>
      <c r="Z9" s="265"/>
      <c r="AA9" s="265"/>
      <c r="AB9" s="265"/>
      <c r="AC9" s="265"/>
      <c r="AD9" s="265"/>
      <c r="AE9" s="265"/>
      <c r="AF9" s="265"/>
      <c r="AG9" s="265"/>
      <c r="AH9" s="265"/>
      <c r="AI9" s="266"/>
      <c r="AJ9" s="263"/>
      <c r="AK9" s="254"/>
      <c r="AL9" s="252"/>
      <c r="AN9" s="248"/>
      <c r="AO9" s="253"/>
      <c r="AP9" s="261"/>
      <c r="AQ9" s="264"/>
      <c r="AR9" s="265"/>
      <c r="AS9" s="265"/>
      <c r="AT9" s="265"/>
      <c r="AU9" s="265"/>
      <c r="AV9" s="265"/>
      <c r="AW9" s="265"/>
      <c r="AX9" s="265"/>
      <c r="AY9" s="265"/>
      <c r="AZ9" s="265"/>
      <c r="BA9" s="265"/>
      <c r="BB9" s="266"/>
      <c r="BC9" s="263"/>
      <c r="BD9" s="254"/>
      <c r="BE9" s="252"/>
      <c r="BG9" s="248"/>
      <c r="BH9" s="253"/>
      <c r="BI9" s="261"/>
      <c r="BJ9" s="264"/>
      <c r="BK9" s="265"/>
      <c r="BL9" s="265"/>
      <c r="BM9" s="265"/>
      <c r="BN9" s="265"/>
      <c r="BO9" s="265"/>
      <c r="BP9" s="265"/>
      <c r="BQ9" s="265"/>
      <c r="BR9" s="265"/>
      <c r="BS9" s="265"/>
      <c r="BT9" s="265"/>
      <c r="BU9" s="266"/>
      <c r="BV9" s="263"/>
      <c r="BW9" s="254"/>
      <c r="BX9" s="252"/>
      <c r="BZ9" s="248"/>
      <c r="CA9" s="253"/>
      <c r="CB9" s="261"/>
      <c r="CC9" s="264"/>
      <c r="CD9" s="265"/>
      <c r="CE9" s="265"/>
      <c r="CF9" s="265"/>
      <c r="CG9" s="265"/>
      <c r="CH9" s="265"/>
      <c r="CI9" s="265"/>
      <c r="CJ9" s="265"/>
      <c r="CK9" s="265"/>
      <c r="CL9" s="265"/>
      <c r="CM9" s="265"/>
      <c r="CN9" s="266"/>
      <c r="CO9" s="263"/>
      <c r="CP9" s="254"/>
      <c r="CQ9" s="252"/>
    </row>
    <row r="10" spans="2:95" ht="63.75" customHeight="1" x14ac:dyDescent="1.05">
      <c r="B10" s="248"/>
      <c r="C10" s="253"/>
      <c r="D10" s="261"/>
      <c r="E10" s="435" t="s">
        <v>863</v>
      </c>
      <c r="F10" s="436"/>
      <c r="G10" s="436"/>
      <c r="H10" s="436"/>
      <c r="I10" s="436"/>
      <c r="J10" s="436"/>
      <c r="K10" s="436"/>
      <c r="L10" s="436"/>
      <c r="M10" s="436"/>
      <c r="N10" s="436"/>
      <c r="O10" s="436"/>
      <c r="P10" s="437"/>
      <c r="Q10" s="263"/>
      <c r="R10" s="254"/>
      <c r="S10" s="252"/>
      <c r="U10" s="248"/>
      <c r="V10" s="253"/>
      <c r="W10" s="261"/>
      <c r="X10" s="435" t="s">
        <v>1083</v>
      </c>
      <c r="Y10" s="436"/>
      <c r="Z10" s="436"/>
      <c r="AA10" s="436"/>
      <c r="AB10" s="436"/>
      <c r="AC10" s="436"/>
      <c r="AD10" s="436"/>
      <c r="AE10" s="436"/>
      <c r="AF10" s="436"/>
      <c r="AG10" s="436"/>
      <c r="AH10" s="436"/>
      <c r="AI10" s="437"/>
      <c r="AJ10" s="263"/>
      <c r="AK10" s="254"/>
      <c r="AL10" s="252"/>
      <c r="AN10" s="248"/>
      <c r="AO10" s="253"/>
      <c r="AP10" s="261"/>
      <c r="AQ10" s="435" t="s">
        <v>849</v>
      </c>
      <c r="AR10" s="436"/>
      <c r="AS10" s="436"/>
      <c r="AT10" s="436"/>
      <c r="AU10" s="436"/>
      <c r="AV10" s="436"/>
      <c r="AW10" s="436"/>
      <c r="AX10" s="436"/>
      <c r="AY10" s="436"/>
      <c r="AZ10" s="436"/>
      <c r="BA10" s="436"/>
      <c r="BB10" s="437"/>
      <c r="BC10" s="263"/>
      <c r="BD10" s="254"/>
      <c r="BE10" s="252"/>
      <c r="BG10" s="248"/>
      <c r="BH10" s="253"/>
      <c r="BI10" s="261"/>
      <c r="BJ10" s="435" t="s">
        <v>833</v>
      </c>
      <c r="BK10" s="436"/>
      <c r="BL10" s="436"/>
      <c r="BM10" s="436"/>
      <c r="BN10" s="436"/>
      <c r="BO10" s="436"/>
      <c r="BP10" s="436"/>
      <c r="BQ10" s="436"/>
      <c r="BR10" s="436"/>
      <c r="BS10" s="436"/>
      <c r="BT10" s="436"/>
      <c r="BU10" s="437"/>
      <c r="BV10" s="263"/>
      <c r="BW10" s="254"/>
      <c r="BX10" s="252"/>
      <c r="BZ10" s="248"/>
      <c r="CA10" s="253"/>
      <c r="CB10" s="261"/>
      <c r="CC10" s="435" t="s">
        <v>826</v>
      </c>
      <c r="CD10" s="436"/>
      <c r="CE10" s="436"/>
      <c r="CF10" s="436"/>
      <c r="CG10" s="436"/>
      <c r="CH10" s="436"/>
      <c r="CI10" s="436"/>
      <c r="CJ10" s="436"/>
      <c r="CK10" s="436"/>
      <c r="CL10" s="436"/>
      <c r="CM10" s="436"/>
      <c r="CN10" s="437"/>
      <c r="CO10" s="263"/>
      <c r="CP10" s="254"/>
      <c r="CQ10" s="252"/>
    </row>
    <row r="11" spans="2:95" ht="15" customHeight="1" x14ac:dyDescent="0.25">
      <c r="B11" s="248"/>
      <c r="C11" s="253"/>
      <c r="D11" s="261"/>
      <c r="E11" s="267"/>
      <c r="F11" s="158"/>
      <c r="G11" s="158"/>
      <c r="H11" s="158"/>
      <c r="I11" s="158"/>
      <c r="J11" s="158"/>
      <c r="K11" s="158"/>
      <c r="L11" s="158"/>
      <c r="M11" s="158"/>
      <c r="N11" s="158"/>
      <c r="O11" s="158"/>
      <c r="P11" s="268"/>
      <c r="Q11" s="263"/>
      <c r="R11" s="254"/>
      <c r="S11" s="252"/>
      <c r="U11" s="248"/>
      <c r="V11" s="253"/>
      <c r="W11" s="261"/>
      <c r="X11" s="267"/>
      <c r="Y11" s="158"/>
      <c r="Z11" s="158"/>
      <c r="AA11" s="158"/>
      <c r="AB11" s="158"/>
      <c r="AC11" s="158"/>
      <c r="AD11" s="158"/>
      <c r="AE11" s="158"/>
      <c r="AF11" s="158"/>
      <c r="AG11" s="158"/>
      <c r="AH11" s="158"/>
      <c r="AI11" s="268"/>
      <c r="AJ11" s="263"/>
      <c r="AK11" s="254"/>
      <c r="AL11" s="252"/>
      <c r="AN11" s="248"/>
      <c r="AO11" s="253"/>
      <c r="AP11" s="261"/>
      <c r="AQ11" s="267"/>
      <c r="AR11" s="158"/>
      <c r="AS11" s="158"/>
      <c r="AT11" s="158"/>
      <c r="AU11" s="158"/>
      <c r="AV11" s="158"/>
      <c r="AW11" s="158"/>
      <c r="AX11" s="158"/>
      <c r="AY11" s="158"/>
      <c r="AZ11" s="158"/>
      <c r="BA11" s="158"/>
      <c r="BB11" s="268"/>
      <c r="BC11" s="263"/>
      <c r="BD11" s="254"/>
      <c r="BE11" s="252"/>
      <c r="BG11" s="248"/>
      <c r="BH11" s="253"/>
      <c r="BI11" s="261"/>
      <c r="BJ11" s="267"/>
      <c r="BK11" s="158"/>
      <c r="BL11" s="158"/>
      <c r="BM11" s="158"/>
      <c r="BN11" s="158"/>
      <c r="BO11" s="158"/>
      <c r="BP11" s="158"/>
      <c r="BQ11" s="158"/>
      <c r="BR11" s="158"/>
      <c r="BS11" s="158"/>
      <c r="BT11" s="158"/>
      <c r="BU11" s="268"/>
      <c r="BV11" s="263"/>
      <c r="BW11" s="254"/>
      <c r="BX11" s="252"/>
      <c r="BZ11" s="248"/>
      <c r="CA11" s="253"/>
      <c r="CB11" s="261"/>
      <c r="CC11" s="267"/>
      <c r="CD11" s="158"/>
      <c r="CE11" s="158"/>
      <c r="CF11" s="158"/>
      <c r="CG11" s="158"/>
      <c r="CH11" s="158"/>
      <c r="CI11" s="158"/>
      <c r="CJ11" s="158"/>
      <c r="CK11" s="158"/>
      <c r="CL11" s="158"/>
      <c r="CM11" s="158"/>
      <c r="CN11" s="268"/>
      <c r="CO11" s="263"/>
      <c r="CP11" s="254"/>
      <c r="CQ11" s="252"/>
    </row>
    <row r="12" spans="2:95" ht="19.5" customHeight="1" x14ac:dyDescent="0.25">
      <c r="B12" s="248"/>
      <c r="C12" s="253"/>
      <c r="D12" s="261"/>
      <c r="E12" s="267"/>
      <c r="F12" s="269" t="s">
        <v>694</v>
      </c>
      <c r="G12" s="270"/>
      <c r="H12" s="270"/>
      <c r="I12" s="270"/>
      <c r="J12" s="271"/>
      <c r="K12" s="271" t="s">
        <v>827</v>
      </c>
      <c r="L12" s="271"/>
      <c r="M12" s="272"/>
      <c r="N12" s="272"/>
      <c r="O12" s="271" t="s">
        <v>828</v>
      </c>
      <c r="P12" s="273"/>
      <c r="Q12" s="263"/>
      <c r="R12" s="254"/>
      <c r="S12" s="252"/>
      <c r="U12" s="248"/>
      <c r="V12" s="253"/>
      <c r="W12" s="261"/>
      <c r="X12" s="267"/>
      <c r="Y12" s="269" t="s">
        <v>694</v>
      </c>
      <c r="Z12" s="270"/>
      <c r="AA12" s="270"/>
      <c r="AB12" s="270"/>
      <c r="AC12" s="271"/>
      <c r="AD12" s="271" t="s">
        <v>827</v>
      </c>
      <c r="AE12" s="271"/>
      <c r="AF12" s="272"/>
      <c r="AG12" s="272"/>
      <c r="AH12" s="271" t="s">
        <v>828</v>
      </c>
      <c r="AI12" s="273"/>
      <c r="AJ12" s="263"/>
      <c r="AK12" s="254"/>
      <c r="AL12" s="252"/>
      <c r="AN12" s="248"/>
      <c r="AO12" s="253"/>
      <c r="AP12" s="261"/>
      <c r="AQ12" s="267"/>
      <c r="AR12" s="269" t="s">
        <v>694</v>
      </c>
      <c r="AS12" s="270"/>
      <c r="AT12" s="270"/>
      <c r="AU12" s="270"/>
      <c r="AV12" s="271"/>
      <c r="AW12" s="271" t="s">
        <v>827</v>
      </c>
      <c r="AX12" s="271"/>
      <c r="AY12" s="272"/>
      <c r="AZ12" s="272"/>
      <c r="BA12" s="271" t="s">
        <v>828</v>
      </c>
      <c r="BB12" s="273"/>
      <c r="BC12" s="263"/>
      <c r="BD12" s="254"/>
      <c r="BE12" s="252"/>
      <c r="BG12" s="248"/>
      <c r="BH12" s="253"/>
      <c r="BI12" s="261"/>
      <c r="BJ12" s="267"/>
      <c r="BK12" s="269" t="s">
        <v>694</v>
      </c>
      <c r="BL12" s="270"/>
      <c r="BM12" s="270"/>
      <c r="BN12" s="270"/>
      <c r="BO12" s="271"/>
      <c r="BP12" s="271" t="s">
        <v>827</v>
      </c>
      <c r="BQ12" s="271"/>
      <c r="BR12" s="272"/>
      <c r="BS12" s="272"/>
      <c r="BT12" s="271" t="s">
        <v>828</v>
      </c>
      <c r="BU12" s="273"/>
      <c r="BV12" s="263"/>
      <c r="BW12" s="254"/>
      <c r="BX12" s="252"/>
      <c r="BZ12" s="248"/>
      <c r="CA12" s="253"/>
      <c r="CB12" s="261"/>
      <c r="CC12" s="267"/>
      <c r="CD12" s="269" t="s">
        <v>694</v>
      </c>
      <c r="CE12" s="270"/>
      <c r="CF12" s="270"/>
      <c r="CG12" s="270"/>
      <c r="CH12" s="271"/>
      <c r="CI12" s="271" t="s">
        <v>827</v>
      </c>
      <c r="CJ12" s="271"/>
      <c r="CK12" s="272"/>
      <c r="CL12" s="272"/>
      <c r="CM12" s="271" t="s">
        <v>828</v>
      </c>
      <c r="CN12" s="273"/>
      <c r="CO12" s="263"/>
      <c r="CP12" s="254"/>
      <c r="CQ12" s="252"/>
    </row>
    <row r="13" spans="2:95" ht="19.5" customHeight="1" x14ac:dyDescent="0.25">
      <c r="B13" s="248"/>
      <c r="C13" s="253"/>
      <c r="D13" s="261"/>
      <c r="E13" s="267"/>
      <c r="F13" s="158"/>
      <c r="G13" s="158"/>
      <c r="H13" s="158"/>
      <c r="I13" s="158"/>
      <c r="J13" s="158"/>
      <c r="K13" s="158"/>
      <c r="L13" s="158"/>
      <c r="M13" s="116"/>
      <c r="N13" s="116"/>
      <c r="O13" s="158"/>
      <c r="P13" s="268"/>
      <c r="Q13" s="263"/>
      <c r="R13" s="254"/>
      <c r="S13" s="252"/>
      <c r="U13" s="248"/>
      <c r="V13" s="253"/>
      <c r="W13" s="261"/>
      <c r="X13" s="267"/>
      <c r="Y13" s="158"/>
      <c r="Z13" s="158"/>
      <c r="AA13" s="158"/>
      <c r="AB13" s="158"/>
      <c r="AC13" s="158"/>
      <c r="AD13" s="158"/>
      <c r="AE13" s="158"/>
      <c r="AF13" s="116"/>
      <c r="AG13" s="116"/>
      <c r="AH13" s="158"/>
      <c r="AI13" s="268"/>
      <c r="AJ13" s="263"/>
      <c r="AK13" s="254"/>
      <c r="AL13" s="252"/>
      <c r="AN13" s="248"/>
      <c r="AO13" s="253"/>
      <c r="AP13" s="261"/>
      <c r="AQ13" s="267"/>
      <c r="AR13" s="158"/>
      <c r="AS13" s="158"/>
      <c r="AT13" s="158"/>
      <c r="AU13" s="158"/>
      <c r="AV13" s="158"/>
      <c r="AW13" s="158"/>
      <c r="AX13" s="158"/>
      <c r="AY13" s="116"/>
      <c r="AZ13" s="116"/>
      <c r="BA13" s="158"/>
      <c r="BB13" s="268"/>
      <c r="BC13" s="263"/>
      <c r="BD13" s="254"/>
      <c r="BE13" s="252"/>
      <c r="BG13" s="248"/>
      <c r="BH13" s="253"/>
      <c r="BI13" s="261"/>
      <c r="BJ13" s="267"/>
      <c r="BK13" s="158"/>
      <c r="BL13" s="158"/>
      <c r="BM13" s="158"/>
      <c r="BN13" s="158"/>
      <c r="BO13" s="158"/>
      <c r="BP13" s="158"/>
      <c r="BQ13" s="158"/>
      <c r="BR13" s="116"/>
      <c r="BS13" s="116"/>
      <c r="BT13" s="158"/>
      <c r="BU13" s="268"/>
      <c r="BV13" s="263"/>
      <c r="BW13" s="254"/>
      <c r="BX13" s="252"/>
      <c r="BZ13" s="248"/>
      <c r="CA13" s="253"/>
      <c r="CB13" s="261"/>
      <c r="CC13" s="267"/>
      <c r="CD13" s="158"/>
      <c r="CE13" s="158"/>
      <c r="CF13" s="158"/>
      <c r="CG13" s="158"/>
      <c r="CH13" s="158"/>
      <c r="CI13" s="158"/>
      <c r="CJ13" s="158"/>
      <c r="CK13" s="116"/>
      <c r="CL13" s="116"/>
      <c r="CM13" s="158"/>
      <c r="CN13" s="268"/>
      <c r="CO13" s="263"/>
      <c r="CP13" s="254"/>
      <c r="CQ13" s="252"/>
    </row>
    <row r="14" spans="2:95" ht="19.5" customHeight="1" x14ac:dyDescent="0.25">
      <c r="B14" s="248"/>
      <c r="C14" s="253"/>
      <c r="D14" s="261"/>
      <c r="E14" s="267"/>
      <c r="F14" s="350" t="s">
        <v>864</v>
      </c>
      <c r="G14" s="351"/>
      <c r="H14" s="351"/>
      <c r="I14" s="351"/>
      <c r="J14" s="274"/>
      <c r="K14" s="274" t="s">
        <v>857</v>
      </c>
      <c r="L14" s="274"/>
      <c r="M14" s="116"/>
      <c r="N14" s="116"/>
      <c r="O14" s="274" t="s">
        <v>146</v>
      </c>
      <c r="P14" s="275"/>
      <c r="Q14" s="263"/>
      <c r="R14" s="254"/>
      <c r="S14" s="252"/>
      <c r="U14" s="248"/>
      <c r="V14" s="253"/>
      <c r="W14" s="261"/>
      <c r="X14" s="267"/>
      <c r="Y14" s="350" t="s">
        <v>856</v>
      </c>
      <c r="Z14" s="351"/>
      <c r="AA14" s="351"/>
      <c r="AB14" s="351"/>
      <c r="AC14" s="274"/>
      <c r="AD14" s="274" t="s">
        <v>857</v>
      </c>
      <c r="AE14" s="274"/>
      <c r="AF14" s="116"/>
      <c r="AG14" s="116"/>
      <c r="AH14" s="274" t="s">
        <v>146</v>
      </c>
      <c r="AI14" s="275"/>
      <c r="AJ14" s="263"/>
      <c r="AK14" s="254"/>
      <c r="AL14" s="252"/>
      <c r="AN14" s="248"/>
      <c r="AO14" s="253"/>
      <c r="AP14" s="261"/>
      <c r="AQ14" s="267"/>
      <c r="AR14" s="350" t="s">
        <v>776</v>
      </c>
      <c r="AS14" s="351"/>
      <c r="AT14" s="351"/>
      <c r="AU14" s="351"/>
      <c r="AV14" s="274"/>
      <c r="AW14" s="274" t="s">
        <v>73</v>
      </c>
      <c r="AX14" s="274"/>
      <c r="AY14" s="116"/>
      <c r="AZ14" s="116"/>
      <c r="BA14" s="274" t="s">
        <v>146</v>
      </c>
      <c r="BB14" s="275"/>
      <c r="BC14" s="263"/>
      <c r="BD14" s="254"/>
      <c r="BE14" s="252"/>
      <c r="BG14" s="248"/>
      <c r="BH14" s="253"/>
      <c r="BI14" s="261"/>
      <c r="BJ14" s="267"/>
      <c r="BK14" s="350" t="s">
        <v>834</v>
      </c>
      <c r="BL14" s="351"/>
      <c r="BM14" s="351"/>
      <c r="BN14" s="351"/>
      <c r="BO14" s="274"/>
      <c r="BP14" s="274" t="s">
        <v>33</v>
      </c>
      <c r="BQ14" s="274"/>
      <c r="BR14" s="116"/>
      <c r="BS14" s="116"/>
      <c r="BT14" s="274" t="s">
        <v>149</v>
      </c>
      <c r="BU14" s="275"/>
      <c r="BV14" s="263"/>
      <c r="BW14" s="254"/>
      <c r="BX14" s="252"/>
      <c r="BZ14" s="248"/>
      <c r="CA14" s="253"/>
      <c r="CB14" s="261"/>
      <c r="CC14" s="267"/>
      <c r="CD14" s="350" t="s">
        <v>10</v>
      </c>
      <c r="CE14" s="351"/>
      <c r="CF14" s="351"/>
      <c r="CG14" s="351"/>
      <c r="CH14" s="274"/>
      <c r="CI14" s="274"/>
      <c r="CJ14" s="274"/>
      <c r="CK14" s="116"/>
      <c r="CL14" s="116"/>
      <c r="CM14" s="274"/>
      <c r="CN14" s="275"/>
      <c r="CO14" s="263"/>
      <c r="CP14" s="254"/>
      <c r="CQ14" s="252"/>
    </row>
    <row r="15" spans="2:95" ht="19.5" customHeight="1" x14ac:dyDescent="0.25">
      <c r="B15" s="248"/>
      <c r="C15" s="253"/>
      <c r="D15" s="261"/>
      <c r="E15" s="267"/>
      <c r="F15" s="274"/>
      <c r="G15" s="274"/>
      <c r="H15" s="274"/>
      <c r="I15" s="274"/>
      <c r="J15" s="274"/>
      <c r="K15" s="274" t="s">
        <v>858</v>
      </c>
      <c r="L15" s="274"/>
      <c r="M15" s="116"/>
      <c r="N15" s="116"/>
      <c r="O15" s="274" t="s">
        <v>146</v>
      </c>
      <c r="P15" s="275"/>
      <c r="Q15" s="263"/>
      <c r="R15" s="254"/>
      <c r="S15" s="252"/>
      <c r="U15" s="248"/>
      <c r="V15" s="253"/>
      <c r="W15" s="261"/>
      <c r="X15" s="267"/>
      <c r="Y15" s="274"/>
      <c r="Z15" s="274"/>
      <c r="AA15" s="274"/>
      <c r="AB15" s="274"/>
      <c r="AC15" s="274"/>
      <c r="AD15" s="274" t="s">
        <v>858</v>
      </c>
      <c r="AE15" s="274"/>
      <c r="AF15" s="116"/>
      <c r="AG15" s="116"/>
      <c r="AH15" s="274" t="s">
        <v>146</v>
      </c>
      <c r="AI15" s="275"/>
      <c r="AJ15" s="263"/>
      <c r="AK15" s="254"/>
      <c r="AL15" s="252"/>
      <c r="AN15" s="248"/>
      <c r="AO15" s="253"/>
      <c r="AP15" s="261"/>
      <c r="AQ15" s="267"/>
      <c r="AR15" s="274"/>
      <c r="AS15" s="274"/>
      <c r="AT15" s="274"/>
      <c r="AU15" s="274"/>
      <c r="AV15" s="274"/>
      <c r="AW15" s="274" t="s">
        <v>75</v>
      </c>
      <c r="AX15" s="274"/>
      <c r="AY15" s="116"/>
      <c r="AZ15" s="116"/>
      <c r="BA15" s="274" t="s">
        <v>146</v>
      </c>
      <c r="BB15" s="275"/>
      <c r="BC15" s="263"/>
      <c r="BD15" s="254"/>
      <c r="BE15" s="252"/>
      <c r="BG15" s="248"/>
      <c r="BH15" s="253"/>
      <c r="BI15" s="261"/>
      <c r="BJ15" s="267"/>
      <c r="BK15" s="274"/>
      <c r="BL15" s="274"/>
      <c r="BM15" s="274"/>
      <c r="BN15" s="274"/>
      <c r="BO15" s="274"/>
      <c r="BP15" s="274" t="s">
        <v>35</v>
      </c>
      <c r="BQ15" s="274"/>
      <c r="BR15" s="116"/>
      <c r="BS15" s="116"/>
      <c r="BT15" s="274" t="s">
        <v>149</v>
      </c>
      <c r="BU15" s="275"/>
      <c r="BV15" s="263"/>
      <c r="BW15" s="254"/>
      <c r="BX15" s="252"/>
      <c r="BZ15" s="248"/>
      <c r="CA15" s="253"/>
      <c r="CB15" s="261"/>
      <c r="CC15" s="267"/>
      <c r="CD15" s="274"/>
      <c r="CE15" s="274" t="s">
        <v>204</v>
      </c>
      <c r="CF15" s="274"/>
      <c r="CG15" s="274"/>
      <c r="CH15" s="274"/>
      <c r="CI15" s="274"/>
      <c r="CJ15" s="274"/>
      <c r="CK15" s="116"/>
      <c r="CL15" s="116"/>
      <c r="CM15" s="274" t="s">
        <v>149</v>
      </c>
      <c r="CN15" s="275"/>
      <c r="CO15" s="263"/>
      <c r="CP15" s="254"/>
      <c r="CQ15" s="252"/>
    </row>
    <row r="16" spans="2:95" ht="19.5" customHeight="1" x14ac:dyDescent="0.25">
      <c r="B16" s="248"/>
      <c r="C16" s="253"/>
      <c r="D16" s="261"/>
      <c r="E16" s="267"/>
      <c r="F16" s="274"/>
      <c r="G16" s="274"/>
      <c r="H16" s="274"/>
      <c r="I16" s="274"/>
      <c r="J16" s="274"/>
      <c r="K16" s="274"/>
      <c r="L16" s="274"/>
      <c r="M16" s="116"/>
      <c r="N16" s="116"/>
      <c r="O16" s="274"/>
      <c r="P16" s="275"/>
      <c r="Q16" s="263"/>
      <c r="R16" s="254"/>
      <c r="S16" s="252"/>
      <c r="U16" s="248"/>
      <c r="V16" s="253"/>
      <c r="W16" s="261"/>
      <c r="X16" s="267"/>
      <c r="Y16" s="274"/>
      <c r="Z16" s="274"/>
      <c r="AA16" s="274"/>
      <c r="AB16" s="274"/>
      <c r="AC16" s="274"/>
      <c r="AD16" s="274"/>
      <c r="AE16" s="274"/>
      <c r="AF16" s="116"/>
      <c r="AG16" s="116"/>
      <c r="AH16" s="274"/>
      <c r="AI16" s="275"/>
      <c r="AJ16" s="263"/>
      <c r="AK16" s="254"/>
      <c r="AL16" s="252"/>
      <c r="AN16" s="248"/>
      <c r="AO16" s="253"/>
      <c r="AP16" s="261"/>
      <c r="AQ16" s="267"/>
      <c r="AR16" s="274"/>
      <c r="AS16" s="274"/>
      <c r="AT16" s="274"/>
      <c r="AU16" s="274"/>
      <c r="AV16" s="274"/>
      <c r="AW16" s="274" t="s">
        <v>76</v>
      </c>
      <c r="AX16" s="274"/>
      <c r="AY16" s="116"/>
      <c r="AZ16" s="116"/>
      <c r="BA16" s="274" t="s">
        <v>146</v>
      </c>
      <c r="BB16" s="275"/>
      <c r="BC16" s="263"/>
      <c r="BD16" s="254"/>
      <c r="BE16" s="252"/>
      <c r="BG16" s="248"/>
      <c r="BH16" s="253"/>
      <c r="BI16" s="261"/>
      <c r="BJ16" s="267"/>
      <c r="BK16" s="274"/>
      <c r="BL16" s="274"/>
      <c r="BM16" s="274"/>
      <c r="BN16" s="274"/>
      <c r="BO16" s="274"/>
      <c r="BP16" s="274"/>
      <c r="BQ16" s="274"/>
      <c r="BR16" s="116"/>
      <c r="BS16" s="116"/>
      <c r="BT16" s="274"/>
      <c r="BU16" s="275"/>
      <c r="BV16" s="263"/>
      <c r="BW16" s="254"/>
      <c r="BX16" s="252"/>
      <c r="BZ16" s="248"/>
      <c r="CA16" s="253"/>
      <c r="CB16" s="261"/>
      <c r="CC16" s="267"/>
      <c r="CD16" s="274"/>
      <c r="CE16" s="274" t="s">
        <v>829</v>
      </c>
      <c r="CF16" s="274"/>
      <c r="CG16" s="274"/>
      <c r="CH16" s="274"/>
      <c r="CI16" s="274"/>
      <c r="CJ16" s="274"/>
      <c r="CK16" s="116"/>
      <c r="CL16" s="116"/>
      <c r="CM16" s="274" t="s">
        <v>149</v>
      </c>
      <c r="CN16" s="275"/>
      <c r="CO16" s="263"/>
      <c r="CP16" s="254"/>
      <c r="CQ16" s="252"/>
    </row>
    <row r="17" spans="2:95" ht="19.5" customHeight="1" x14ac:dyDescent="0.25">
      <c r="B17" s="248"/>
      <c r="C17" s="253"/>
      <c r="D17" s="261"/>
      <c r="E17" s="267"/>
      <c r="F17" s="274"/>
      <c r="G17" s="274"/>
      <c r="H17" s="274"/>
      <c r="I17" s="274"/>
      <c r="J17" s="274"/>
      <c r="K17" s="274"/>
      <c r="L17" s="274"/>
      <c r="M17" s="116"/>
      <c r="N17" s="116"/>
      <c r="O17" s="274"/>
      <c r="P17" s="275"/>
      <c r="Q17" s="263"/>
      <c r="R17" s="254"/>
      <c r="S17" s="252"/>
      <c r="U17" s="248"/>
      <c r="V17" s="253"/>
      <c r="W17" s="261"/>
      <c r="X17" s="267"/>
      <c r="Y17" s="274"/>
      <c r="Z17" s="274"/>
      <c r="AA17" s="274"/>
      <c r="AB17" s="274"/>
      <c r="AC17" s="274"/>
      <c r="AD17" s="274"/>
      <c r="AE17" s="274"/>
      <c r="AF17" s="116"/>
      <c r="AG17" s="116"/>
      <c r="AH17" s="274"/>
      <c r="AI17" s="275"/>
      <c r="AJ17" s="263"/>
      <c r="AK17" s="254"/>
      <c r="AL17" s="252"/>
      <c r="AN17" s="248"/>
      <c r="AO17" s="253"/>
      <c r="AP17" s="261"/>
      <c r="AQ17" s="267"/>
      <c r="AR17" s="274"/>
      <c r="AS17" s="274"/>
      <c r="AT17" s="274"/>
      <c r="AU17" s="274"/>
      <c r="AV17" s="274"/>
      <c r="AW17" s="274" t="s">
        <v>42</v>
      </c>
      <c r="AX17" s="274"/>
      <c r="AY17" s="116"/>
      <c r="AZ17" s="116"/>
      <c r="BA17" s="274" t="s">
        <v>831</v>
      </c>
      <c r="BB17" s="275"/>
      <c r="BC17" s="263"/>
      <c r="BD17" s="254"/>
      <c r="BE17" s="252"/>
      <c r="BG17" s="248"/>
      <c r="BH17" s="253"/>
      <c r="BI17" s="261"/>
      <c r="BJ17" s="267"/>
      <c r="BK17" s="350" t="s">
        <v>835</v>
      </c>
      <c r="BL17" s="351"/>
      <c r="BM17" s="351"/>
      <c r="BN17" s="351"/>
      <c r="BO17" s="274"/>
      <c r="BP17" s="274" t="s">
        <v>836</v>
      </c>
      <c r="BQ17" s="274"/>
      <c r="BR17" s="276"/>
      <c r="BS17" s="276"/>
      <c r="BT17" s="274" t="s">
        <v>149</v>
      </c>
      <c r="BU17" s="275"/>
      <c r="BV17" s="263"/>
      <c r="BW17" s="254"/>
      <c r="BX17" s="252"/>
      <c r="BZ17" s="248"/>
      <c r="CA17" s="253"/>
      <c r="CB17" s="261"/>
      <c r="CC17" s="267"/>
      <c r="CD17" s="274"/>
      <c r="CE17" s="274" t="s">
        <v>312</v>
      </c>
      <c r="CF17" s="274"/>
      <c r="CG17" s="274"/>
      <c r="CH17" s="274"/>
      <c r="CI17" s="274"/>
      <c r="CJ17" s="274"/>
      <c r="CK17" s="116"/>
      <c r="CL17" s="116"/>
      <c r="CM17" s="274" t="s">
        <v>149</v>
      </c>
      <c r="CN17" s="275"/>
      <c r="CO17" s="263"/>
      <c r="CP17" s="254"/>
      <c r="CQ17" s="252"/>
    </row>
    <row r="18" spans="2:95" ht="19.5" customHeight="1" x14ac:dyDescent="0.25">
      <c r="B18" s="248"/>
      <c r="C18" s="253"/>
      <c r="D18" s="261"/>
      <c r="E18" s="267"/>
      <c r="F18" s="350" t="s">
        <v>865</v>
      </c>
      <c r="G18" s="351"/>
      <c r="H18" s="351"/>
      <c r="I18" s="351"/>
      <c r="J18" s="274"/>
      <c r="K18" s="274" t="s">
        <v>190</v>
      </c>
      <c r="L18" s="274"/>
      <c r="M18" s="116"/>
      <c r="N18" s="116"/>
      <c r="O18" s="274" t="s">
        <v>831</v>
      </c>
      <c r="P18" s="275"/>
      <c r="Q18" s="263"/>
      <c r="R18" s="254"/>
      <c r="S18" s="252"/>
      <c r="U18" s="248"/>
      <c r="V18" s="253"/>
      <c r="W18" s="261"/>
      <c r="X18" s="267"/>
      <c r="Y18" s="350" t="s">
        <v>859</v>
      </c>
      <c r="Z18" s="351"/>
      <c r="AA18" s="351"/>
      <c r="AB18" s="351"/>
      <c r="AC18" s="274"/>
      <c r="AD18" s="274" t="s">
        <v>194</v>
      </c>
      <c r="AE18" s="274"/>
      <c r="AF18" s="116"/>
      <c r="AG18" s="116"/>
      <c r="AH18" s="274" t="s">
        <v>831</v>
      </c>
      <c r="AI18" s="275"/>
      <c r="AJ18" s="263"/>
      <c r="AK18" s="254"/>
      <c r="AL18" s="252"/>
      <c r="AN18" s="248"/>
      <c r="AO18" s="253"/>
      <c r="AP18" s="261"/>
      <c r="AQ18" s="267"/>
      <c r="AR18" s="274"/>
      <c r="AS18" s="274"/>
      <c r="AT18" s="274"/>
      <c r="AU18" s="274"/>
      <c r="AV18" s="274"/>
      <c r="AW18" s="274"/>
      <c r="AX18" s="274"/>
      <c r="AY18" s="116"/>
      <c r="AZ18" s="116"/>
      <c r="BA18" s="274"/>
      <c r="BB18" s="275"/>
      <c r="BC18" s="263"/>
      <c r="BD18" s="254"/>
      <c r="BE18" s="252"/>
      <c r="BG18" s="248"/>
      <c r="BH18" s="253"/>
      <c r="BI18" s="261"/>
      <c r="BJ18" s="267"/>
      <c r="BK18" s="274"/>
      <c r="BL18" s="274"/>
      <c r="BM18" s="274"/>
      <c r="BN18" s="274"/>
      <c r="BO18" s="274"/>
      <c r="BP18" s="274" t="s">
        <v>837</v>
      </c>
      <c r="BQ18" s="274"/>
      <c r="BR18" s="276"/>
      <c r="BS18" s="276"/>
      <c r="BT18" s="274" t="s">
        <v>149</v>
      </c>
      <c r="BU18" s="275"/>
      <c r="BV18" s="263"/>
      <c r="BW18" s="254"/>
      <c r="BX18" s="252"/>
      <c r="BZ18" s="248"/>
      <c r="CA18" s="253"/>
      <c r="CB18" s="261"/>
      <c r="CC18" s="267"/>
      <c r="CD18" s="274"/>
      <c r="CE18" s="274" t="s">
        <v>1094</v>
      </c>
      <c r="CF18" s="274"/>
      <c r="CG18" s="274"/>
      <c r="CH18" s="274"/>
      <c r="CI18" s="274"/>
      <c r="CJ18" s="274"/>
      <c r="CK18" s="116"/>
      <c r="CL18" s="116"/>
      <c r="CM18" s="274" t="s">
        <v>149</v>
      </c>
      <c r="CN18" s="275"/>
      <c r="CO18" s="263"/>
      <c r="CP18" s="254"/>
      <c r="CQ18" s="252"/>
    </row>
    <row r="19" spans="2:95" ht="19.5" customHeight="1" x14ac:dyDescent="0.25">
      <c r="B19" s="248"/>
      <c r="C19" s="253"/>
      <c r="D19" s="261"/>
      <c r="E19" s="267"/>
      <c r="F19" s="468" t="s">
        <v>1105</v>
      </c>
      <c r="G19" s="468"/>
      <c r="H19" s="468"/>
      <c r="I19" s="468"/>
      <c r="J19" s="274"/>
      <c r="K19" s="274" t="s">
        <v>240</v>
      </c>
      <c r="L19" s="274"/>
      <c r="M19" s="116"/>
      <c r="N19" s="116"/>
      <c r="O19" s="274" t="s">
        <v>831</v>
      </c>
      <c r="P19" s="275"/>
      <c r="Q19" s="263"/>
      <c r="R19" s="254"/>
      <c r="S19" s="252"/>
      <c r="U19" s="248"/>
      <c r="V19" s="253"/>
      <c r="W19" s="261"/>
      <c r="X19" s="267"/>
      <c r="Y19" s="468" t="s">
        <v>1084</v>
      </c>
      <c r="Z19" s="468"/>
      <c r="AA19" s="468"/>
      <c r="AB19" s="468"/>
      <c r="AC19" s="274"/>
      <c r="AD19" s="274" t="s">
        <v>245</v>
      </c>
      <c r="AE19" s="274"/>
      <c r="AF19" s="116"/>
      <c r="AG19" s="116"/>
      <c r="AH19" s="274" t="s">
        <v>831</v>
      </c>
      <c r="AI19" s="275"/>
      <c r="AJ19" s="263"/>
      <c r="AK19" s="254"/>
      <c r="AL19" s="252"/>
      <c r="AN19" s="248"/>
      <c r="AO19" s="253"/>
      <c r="AP19" s="261"/>
      <c r="AQ19" s="267"/>
      <c r="AR19" s="350" t="s">
        <v>850</v>
      </c>
      <c r="AS19" s="351"/>
      <c r="AT19" s="351"/>
      <c r="AU19" s="351"/>
      <c r="AV19" s="274"/>
      <c r="AW19" s="274" t="s">
        <v>73</v>
      </c>
      <c r="AX19" s="274"/>
      <c r="AY19" s="276"/>
      <c r="AZ19" s="276"/>
      <c r="BA19" s="274" t="s">
        <v>146</v>
      </c>
      <c r="BB19" s="275"/>
      <c r="BC19" s="263"/>
      <c r="BD19" s="254"/>
      <c r="BE19" s="252"/>
      <c r="BG19" s="248"/>
      <c r="BH19" s="253"/>
      <c r="BI19" s="261"/>
      <c r="BJ19" s="267"/>
      <c r="BK19" s="274"/>
      <c r="BL19" s="274"/>
      <c r="BM19" s="274"/>
      <c r="BN19" s="274"/>
      <c r="BO19" s="274"/>
      <c r="BP19" s="274"/>
      <c r="BQ19" s="274"/>
      <c r="BR19" s="285"/>
      <c r="BS19" s="285"/>
      <c r="BT19" s="274"/>
      <c r="BU19" s="275"/>
      <c r="BV19" s="263"/>
      <c r="BW19" s="254"/>
      <c r="BX19" s="252"/>
      <c r="BZ19" s="248"/>
      <c r="CA19" s="253"/>
      <c r="CB19" s="261"/>
      <c r="CC19" s="267"/>
      <c r="CD19" s="274"/>
      <c r="CE19" s="274" t="s">
        <v>830</v>
      </c>
      <c r="CF19" s="274"/>
      <c r="CG19" s="274"/>
      <c r="CH19" s="274"/>
      <c r="CI19" s="274"/>
      <c r="CJ19" s="274"/>
      <c r="CK19" s="276"/>
      <c r="CL19" s="276"/>
      <c r="CM19" s="274" t="s">
        <v>149</v>
      </c>
      <c r="CN19" s="275"/>
      <c r="CO19" s="263"/>
      <c r="CP19" s="254"/>
      <c r="CQ19" s="252"/>
    </row>
    <row r="20" spans="2:95" s="284" customFormat="1" ht="19.5" customHeight="1" x14ac:dyDescent="0.25">
      <c r="B20" s="277"/>
      <c r="C20" s="278"/>
      <c r="D20" s="279"/>
      <c r="E20" s="280"/>
      <c r="F20" s="468"/>
      <c r="G20" s="468"/>
      <c r="H20" s="468"/>
      <c r="I20" s="468"/>
      <c r="J20" s="274"/>
      <c r="K20" s="274" t="s">
        <v>225</v>
      </c>
      <c r="L20" s="274"/>
      <c r="M20" s="276"/>
      <c r="N20" s="276"/>
      <c r="O20" s="274" t="s">
        <v>831</v>
      </c>
      <c r="P20" s="275"/>
      <c r="Q20" s="281"/>
      <c r="R20" s="282"/>
      <c r="S20" s="283"/>
      <c r="U20" s="277"/>
      <c r="V20" s="278"/>
      <c r="W20" s="279"/>
      <c r="X20" s="280"/>
      <c r="Y20" s="468"/>
      <c r="Z20" s="468"/>
      <c r="AA20" s="468"/>
      <c r="AB20" s="468"/>
      <c r="AC20" s="274"/>
      <c r="AD20" s="274" t="s">
        <v>279</v>
      </c>
      <c r="AE20" s="274"/>
      <c r="AF20" s="276"/>
      <c r="AG20" s="276"/>
      <c r="AH20" s="274" t="s">
        <v>831</v>
      </c>
      <c r="AI20" s="275"/>
      <c r="AJ20" s="281"/>
      <c r="AK20" s="282"/>
      <c r="AL20" s="283"/>
      <c r="AN20" s="277"/>
      <c r="AO20" s="278"/>
      <c r="AP20" s="279"/>
      <c r="AQ20" s="280"/>
      <c r="AR20" s="274"/>
      <c r="AS20" s="274"/>
      <c r="AT20" s="274"/>
      <c r="AU20" s="274"/>
      <c r="AV20" s="274"/>
      <c r="AW20" s="274" t="s">
        <v>851</v>
      </c>
      <c r="AX20" s="274"/>
      <c r="AY20" s="276"/>
      <c r="AZ20" s="276"/>
      <c r="BA20" s="274" t="s">
        <v>146</v>
      </c>
      <c r="BB20" s="275"/>
      <c r="BC20" s="281"/>
      <c r="BD20" s="282"/>
      <c r="BE20" s="283"/>
      <c r="BG20" s="277"/>
      <c r="BH20" s="278"/>
      <c r="BI20" s="279"/>
      <c r="BJ20" s="280"/>
      <c r="BK20" s="350" t="s">
        <v>736</v>
      </c>
      <c r="BL20" s="352"/>
      <c r="BM20" s="352"/>
      <c r="BN20" s="352"/>
      <c r="BO20" s="274"/>
      <c r="BP20" s="274" t="s">
        <v>838</v>
      </c>
      <c r="BQ20" s="274"/>
      <c r="BR20" s="285"/>
      <c r="BS20" s="285"/>
      <c r="BT20" s="274" t="s">
        <v>146</v>
      </c>
      <c r="BU20" s="275"/>
      <c r="BV20" s="281"/>
      <c r="BW20" s="282"/>
      <c r="BX20" s="283"/>
      <c r="BZ20" s="277"/>
      <c r="CA20" s="278"/>
      <c r="CB20" s="279"/>
      <c r="CC20" s="280"/>
      <c r="CD20" s="274"/>
      <c r="CE20" s="274" t="s">
        <v>210</v>
      </c>
      <c r="CF20" s="274"/>
      <c r="CG20" s="274"/>
      <c r="CH20" s="274"/>
      <c r="CI20" s="274"/>
      <c r="CJ20" s="274"/>
      <c r="CK20" s="285"/>
      <c r="CL20" s="285"/>
      <c r="CM20" s="274" t="s">
        <v>149</v>
      </c>
      <c r="CN20" s="275"/>
      <c r="CO20" s="281"/>
      <c r="CP20" s="282"/>
      <c r="CQ20" s="283"/>
    </row>
    <row r="21" spans="2:95" s="284" customFormat="1" ht="19.5" customHeight="1" x14ac:dyDescent="0.25">
      <c r="B21" s="277"/>
      <c r="C21" s="278"/>
      <c r="D21" s="279"/>
      <c r="E21" s="280"/>
      <c r="F21" s="468"/>
      <c r="G21" s="468"/>
      <c r="H21" s="468"/>
      <c r="I21" s="468"/>
      <c r="J21" s="274"/>
      <c r="K21" s="274" t="s">
        <v>935</v>
      </c>
      <c r="L21" s="274"/>
      <c r="M21" s="276"/>
      <c r="N21" s="276"/>
      <c r="O21" s="274" t="s">
        <v>831</v>
      </c>
      <c r="P21" s="275"/>
      <c r="Q21" s="281"/>
      <c r="R21" s="282"/>
      <c r="S21" s="283"/>
      <c r="U21" s="277"/>
      <c r="V21" s="278"/>
      <c r="W21" s="279"/>
      <c r="X21" s="280"/>
      <c r="Y21" s="468"/>
      <c r="Z21" s="468"/>
      <c r="AA21" s="468"/>
      <c r="AB21" s="468"/>
      <c r="AC21" s="274"/>
      <c r="AD21" s="274" t="s">
        <v>309</v>
      </c>
      <c r="AE21" s="274"/>
      <c r="AF21" s="276"/>
      <c r="AG21" s="276"/>
      <c r="AH21" s="274" t="s">
        <v>831</v>
      </c>
      <c r="AI21" s="275"/>
      <c r="AJ21" s="281"/>
      <c r="AK21" s="282"/>
      <c r="AL21" s="283"/>
      <c r="AN21" s="277"/>
      <c r="AO21" s="278"/>
      <c r="AP21" s="279"/>
      <c r="AQ21" s="280"/>
      <c r="AR21" s="274"/>
      <c r="AS21" s="274"/>
      <c r="AT21" s="274"/>
      <c r="AU21" s="274"/>
      <c r="AV21" s="274"/>
      <c r="AW21" s="274" t="s">
        <v>76</v>
      </c>
      <c r="AX21" s="274"/>
      <c r="AY21" s="285"/>
      <c r="AZ21" s="285"/>
      <c r="BA21" s="274" t="s">
        <v>146</v>
      </c>
      <c r="BB21" s="275"/>
      <c r="BC21" s="281"/>
      <c r="BD21" s="282"/>
      <c r="BE21" s="283"/>
      <c r="BG21" s="277"/>
      <c r="BH21" s="278"/>
      <c r="BI21" s="279"/>
      <c r="BJ21" s="280"/>
      <c r="BK21" s="274"/>
      <c r="BL21" s="274"/>
      <c r="BM21" s="274"/>
      <c r="BN21" s="274"/>
      <c r="BO21" s="274"/>
      <c r="BP21" s="274"/>
      <c r="BQ21" s="274"/>
      <c r="BR21" s="285"/>
      <c r="BS21" s="285"/>
      <c r="BT21" s="274"/>
      <c r="BU21" s="275"/>
      <c r="BV21" s="281"/>
      <c r="BW21" s="282"/>
      <c r="BX21" s="283"/>
      <c r="BZ21" s="277"/>
      <c r="CA21" s="278"/>
      <c r="CB21" s="279"/>
      <c r="CC21" s="280"/>
      <c r="CD21" s="274"/>
      <c r="CE21" s="274"/>
      <c r="CF21" s="274"/>
      <c r="CG21" s="274"/>
      <c r="CH21" s="274"/>
      <c r="CI21" s="274"/>
      <c r="CJ21" s="274"/>
      <c r="CK21" s="285"/>
      <c r="CL21" s="285"/>
      <c r="CM21" s="274"/>
      <c r="CN21" s="275"/>
      <c r="CO21" s="281"/>
      <c r="CP21" s="282"/>
      <c r="CQ21" s="283"/>
    </row>
    <row r="22" spans="2:95" s="293" customFormat="1" ht="19.5" customHeight="1" x14ac:dyDescent="0.25">
      <c r="B22" s="286"/>
      <c r="C22" s="287"/>
      <c r="D22" s="288"/>
      <c r="E22" s="289"/>
      <c r="F22" s="468"/>
      <c r="G22" s="468"/>
      <c r="H22" s="468"/>
      <c r="I22" s="468"/>
      <c r="J22" s="274"/>
      <c r="K22" s="274" t="s">
        <v>867</v>
      </c>
      <c r="L22" s="274"/>
      <c r="M22" s="285"/>
      <c r="N22" s="285"/>
      <c r="O22" s="274" t="s">
        <v>831</v>
      </c>
      <c r="P22" s="275"/>
      <c r="Q22" s="290"/>
      <c r="R22" s="291"/>
      <c r="S22" s="292"/>
      <c r="U22" s="286"/>
      <c r="V22" s="287"/>
      <c r="W22" s="288"/>
      <c r="X22" s="289"/>
      <c r="Y22" s="468"/>
      <c r="Z22" s="468"/>
      <c r="AA22" s="468"/>
      <c r="AB22" s="468"/>
      <c r="AC22" s="274"/>
      <c r="AD22" s="274" t="s">
        <v>335</v>
      </c>
      <c r="AE22" s="274"/>
      <c r="AF22" s="285"/>
      <c r="AG22" s="285"/>
      <c r="AH22" s="274" t="s">
        <v>831</v>
      </c>
      <c r="AI22" s="275"/>
      <c r="AJ22" s="290"/>
      <c r="AK22" s="291"/>
      <c r="AL22" s="292"/>
      <c r="AN22" s="286"/>
      <c r="AO22" s="287"/>
      <c r="AP22" s="288"/>
      <c r="AQ22" s="289"/>
      <c r="AR22" s="274"/>
      <c r="AS22" s="274"/>
      <c r="AT22" s="274"/>
      <c r="AU22" s="274"/>
      <c r="AV22" s="274"/>
      <c r="AW22" s="274" t="s">
        <v>852</v>
      </c>
      <c r="AX22" s="274"/>
      <c r="AY22" s="285"/>
      <c r="AZ22" s="285"/>
      <c r="BA22" s="274" t="s">
        <v>831</v>
      </c>
      <c r="BB22" s="275"/>
      <c r="BC22" s="290"/>
      <c r="BD22" s="291"/>
      <c r="BE22" s="292"/>
      <c r="BG22" s="286"/>
      <c r="BH22" s="287"/>
      <c r="BI22" s="288"/>
      <c r="BJ22" s="289"/>
      <c r="BK22" s="350" t="s">
        <v>839</v>
      </c>
      <c r="BL22" s="352"/>
      <c r="BM22" s="352"/>
      <c r="BN22" s="352"/>
      <c r="BO22" s="274"/>
      <c r="BP22" s="274" t="s">
        <v>159</v>
      </c>
      <c r="BQ22" s="274"/>
      <c r="BR22" s="285"/>
      <c r="BS22" s="285"/>
      <c r="BT22" s="274" t="s">
        <v>149</v>
      </c>
      <c r="BU22" s="275"/>
      <c r="BV22" s="290"/>
      <c r="BW22" s="291"/>
      <c r="BX22" s="292"/>
      <c r="BZ22" s="286"/>
      <c r="CA22" s="287"/>
      <c r="CB22" s="288"/>
      <c r="CC22" s="289"/>
      <c r="CD22" s="350" t="s">
        <v>13</v>
      </c>
      <c r="CE22" s="352"/>
      <c r="CF22" s="352"/>
      <c r="CG22" s="352"/>
      <c r="CH22" s="294"/>
      <c r="CI22" s="294"/>
      <c r="CJ22" s="274"/>
      <c r="CK22" s="116"/>
      <c r="CL22" s="116"/>
      <c r="CM22" s="274"/>
      <c r="CN22" s="275"/>
      <c r="CO22" s="290"/>
      <c r="CP22" s="291"/>
      <c r="CQ22" s="292"/>
    </row>
    <row r="23" spans="2:95" s="293" customFormat="1" ht="19.5" customHeight="1" x14ac:dyDescent="0.25">
      <c r="B23" s="286"/>
      <c r="C23" s="287"/>
      <c r="D23" s="288"/>
      <c r="E23" s="289"/>
      <c r="F23" s="468"/>
      <c r="G23" s="468"/>
      <c r="H23" s="468"/>
      <c r="I23" s="468"/>
      <c r="J23" s="274"/>
      <c r="K23" s="274" t="s">
        <v>868</v>
      </c>
      <c r="L23" s="274"/>
      <c r="M23" s="285"/>
      <c r="N23" s="285"/>
      <c r="O23" s="274" t="s">
        <v>831</v>
      </c>
      <c r="P23" s="275"/>
      <c r="Q23" s="290"/>
      <c r="R23" s="291"/>
      <c r="S23" s="292"/>
      <c r="U23" s="286"/>
      <c r="V23" s="287"/>
      <c r="W23" s="288"/>
      <c r="X23" s="289"/>
      <c r="Y23" s="468"/>
      <c r="Z23" s="468"/>
      <c r="AA23" s="468"/>
      <c r="AB23" s="468"/>
      <c r="AC23" s="274"/>
      <c r="AD23" s="274" t="s">
        <v>354</v>
      </c>
      <c r="AE23" s="274"/>
      <c r="AF23" s="285"/>
      <c r="AG23" s="285"/>
      <c r="AH23" s="274" t="s">
        <v>831</v>
      </c>
      <c r="AI23" s="275"/>
      <c r="AJ23" s="290"/>
      <c r="AK23" s="291"/>
      <c r="AL23" s="292"/>
      <c r="AN23" s="286"/>
      <c r="AO23" s="287"/>
      <c r="AP23" s="288"/>
      <c r="AQ23" s="289"/>
      <c r="AR23" s="274"/>
      <c r="AS23" s="274"/>
      <c r="AT23" s="274"/>
      <c r="AU23" s="274"/>
      <c r="AV23" s="274"/>
      <c r="AW23" s="274"/>
      <c r="AX23" s="274"/>
      <c r="AY23" s="285"/>
      <c r="AZ23" s="285"/>
      <c r="BA23" s="274"/>
      <c r="BB23" s="275"/>
      <c r="BC23" s="290"/>
      <c r="BD23" s="291"/>
      <c r="BE23" s="292"/>
      <c r="BG23" s="286"/>
      <c r="BH23" s="287"/>
      <c r="BI23" s="288"/>
      <c r="BJ23" s="289"/>
      <c r="BK23" s="274"/>
      <c r="BL23" s="274"/>
      <c r="BM23" s="274"/>
      <c r="BN23" s="274"/>
      <c r="BO23" s="274"/>
      <c r="BP23" s="274" t="s">
        <v>840</v>
      </c>
      <c r="BQ23" s="274"/>
      <c r="BR23" s="285"/>
      <c r="BS23" s="285"/>
      <c r="BT23" s="274" t="s">
        <v>149</v>
      </c>
      <c r="BU23" s="275"/>
      <c r="BV23" s="290"/>
      <c r="BW23" s="291"/>
      <c r="BX23" s="292"/>
      <c r="BZ23" s="286"/>
      <c r="CA23" s="287"/>
      <c r="CB23" s="288"/>
      <c r="CC23" s="289"/>
      <c r="CD23" s="274"/>
      <c r="CE23" s="274" t="s">
        <v>150</v>
      </c>
      <c r="CF23" s="274"/>
      <c r="CG23" s="274"/>
      <c r="CH23" s="274"/>
      <c r="CI23" s="274"/>
      <c r="CJ23" s="274"/>
      <c r="CK23" s="116"/>
      <c r="CL23" s="116"/>
      <c r="CM23" s="274" t="s">
        <v>831</v>
      </c>
      <c r="CN23" s="275"/>
      <c r="CO23" s="290"/>
      <c r="CP23" s="291"/>
      <c r="CQ23" s="292"/>
    </row>
    <row r="24" spans="2:95" ht="19.5" customHeight="1" x14ac:dyDescent="0.25">
      <c r="B24" s="248"/>
      <c r="C24" s="253"/>
      <c r="D24" s="261"/>
      <c r="E24" s="267"/>
      <c r="F24" s="468"/>
      <c r="G24" s="468"/>
      <c r="H24" s="468"/>
      <c r="I24" s="468"/>
      <c r="J24" s="274"/>
      <c r="K24" s="274" t="s">
        <v>387</v>
      </c>
      <c r="L24" s="274"/>
      <c r="M24" s="116"/>
      <c r="N24" s="116"/>
      <c r="O24" s="274" t="s">
        <v>831</v>
      </c>
      <c r="P24" s="275"/>
      <c r="Q24" s="263"/>
      <c r="R24" s="254"/>
      <c r="S24" s="252"/>
      <c r="U24" s="248"/>
      <c r="V24" s="253"/>
      <c r="W24" s="261"/>
      <c r="X24" s="267"/>
      <c r="Y24" s="468"/>
      <c r="Z24" s="468"/>
      <c r="AA24" s="468"/>
      <c r="AB24" s="468"/>
      <c r="AC24" s="274"/>
      <c r="AD24" s="274" t="s">
        <v>371</v>
      </c>
      <c r="AE24" s="274"/>
      <c r="AF24" s="116"/>
      <c r="AG24" s="116"/>
      <c r="AH24" s="274" t="s">
        <v>831</v>
      </c>
      <c r="AI24" s="275"/>
      <c r="AJ24" s="263"/>
      <c r="AK24" s="254"/>
      <c r="AL24" s="252"/>
      <c r="AN24" s="248"/>
      <c r="AO24" s="253"/>
      <c r="AP24" s="261"/>
      <c r="AQ24" s="267"/>
      <c r="AR24" s="350" t="s">
        <v>853</v>
      </c>
      <c r="AS24" s="352"/>
      <c r="AT24" s="352"/>
      <c r="AU24" s="352"/>
      <c r="AV24" s="294"/>
      <c r="AW24" s="294"/>
      <c r="AX24" s="274"/>
      <c r="AY24" s="116"/>
      <c r="AZ24" s="116"/>
      <c r="BA24" s="274"/>
      <c r="BB24" s="275"/>
      <c r="BC24" s="263"/>
      <c r="BD24" s="254"/>
      <c r="BE24" s="252"/>
      <c r="BG24" s="248"/>
      <c r="BH24" s="253"/>
      <c r="BI24" s="261"/>
      <c r="BJ24" s="267"/>
      <c r="BK24" s="274"/>
      <c r="BL24" s="274"/>
      <c r="BM24" s="274"/>
      <c r="BN24" s="274"/>
      <c r="BO24" s="274"/>
      <c r="BP24" s="274" t="s">
        <v>289</v>
      </c>
      <c r="BQ24" s="274"/>
      <c r="BR24" s="116"/>
      <c r="BS24" s="116"/>
      <c r="BT24" s="274" t="s">
        <v>149</v>
      </c>
      <c r="BU24" s="275"/>
      <c r="BV24" s="263"/>
      <c r="BW24" s="254"/>
      <c r="BX24" s="252"/>
      <c r="BZ24" s="248"/>
      <c r="CA24" s="253"/>
      <c r="CB24" s="261"/>
      <c r="CC24" s="267"/>
      <c r="CD24" s="274"/>
      <c r="CE24" s="274" t="s">
        <v>205</v>
      </c>
      <c r="CF24" s="274"/>
      <c r="CG24" s="274"/>
      <c r="CH24" s="274"/>
      <c r="CI24" s="274"/>
      <c r="CJ24" s="274"/>
      <c r="CK24" s="116"/>
      <c r="CL24" s="116"/>
      <c r="CM24" s="274" t="s">
        <v>146</v>
      </c>
      <c r="CN24" s="275"/>
      <c r="CO24" s="263"/>
      <c r="CP24" s="254"/>
      <c r="CQ24" s="252"/>
    </row>
    <row r="25" spans="2:95" ht="19.5" customHeight="1" x14ac:dyDescent="0.25">
      <c r="B25" s="248"/>
      <c r="C25" s="253"/>
      <c r="D25" s="261"/>
      <c r="E25" s="267"/>
      <c r="F25" s="468"/>
      <c r="G25" s="468"/>
      <c r="H25" s="468"/>
      <c r="I25" s="468"/>
      <c r="J25" s="294"/>
      <c r="K25" s="274" t="s">
        <v>401</v>
      </c>
      <c r="L25" s="274"/>
      <c r="M25" s="116"/>
      <c r="N25" s="116"/>
      <c r="O25" s="274" t="s">
        <v>831</v>
      </c>
      <c r="P25" s="275"/>
      <c r="Q25" s="263"/>
      <c r="R25" s="254"/>
      <c r="S25" s="252"/>
      <c r="U25" s="248"/>
      <c r="V25" s="253"/>
      <c r="W25" s="261"/>
      <c r="X25" s="267"/>
      <c r="Y25" s="468"/>
      <c r="Z25" s="468"/>
      <c r="AA25" s="468"/>
      <c r="AB25" s="468"/>
      <c r="AC25" s="294"/>
      <c r="AD25" s="274" t="s">
        <v>388</v>
      </c>
      <c r="AE25" s="274"/>
      <c r="AF25" s="116"/>
      <c r="AG25" s="116"/>
      <c r="AH25" s="274" t="s">
        <v>831</v>
      </c>
      <c r="AI25" s="275"/>
      <c r="AJ25" s="263"/>
      <c r="AK25" s="254"/>
      <c r="AL25" s="252"/>
      <c r="AN25" s="248"/>
      <c r="AO25" s="253"/>
      <c r="AP25" s="261"/>
      <c r="AQ25" s="267"/>
      <c r="AR25" s="274"/>
      <c r="AS25" s="274" t="s">
        <v>166</v>
      </c>
      <c r="AT25" s="274"/>
      <c r="AU25" s="274"/>
      <c r="AV25" s="274"/>
      <c r="AW25" s="274" t="s">
        <v>167</v>
      </c>
      <c r="AX25" s="274"/>
      <c r="AY25" s="116"/>
      <c r="AZ25" s="116"/>
      <c r="BA25" s="274" t="s">
        <v>149</v>
      </c>
      <c r="BB25" s="275"/>
      <c r="BC25" s="263"/>
      <c r="BD25" s="254"/>
      <c r="BE25" s="252"/>
      <c r="BG25" s="248"/>
      <c r="BH25" s="253"/>
      <c r="BI25" s="261"/>
      <c r="BJ25" s="267"/>
      <c r="BK25" s="274"/>
      <c r="BL25" s="274"/>
      <c r="BM25" s="274"/>
      <c r="BN25" s="274"/>
      <c r="BO25" s="274"/>
      <c r="BP25" s="274"/>
      <c r="BQ25" s="274"/>
      <c r="BR25" s="116"/>
      <c r="BS25" s="116"/>
      <c r="BT25" s="274"/>
      <c r="BU25" s="275"/>
      <c r="BV25" s="263"/>
      <c r="BW25" s="254"/>
      <c r="BX25" s="252"/>
      <c r="BZ25" s="248"/>
      <c r="CA25" s="253"/>
      <c r="CB25" s="261"/>
      <c r="CC25" s="267"/>
      <c r="CD25" s="274"/>
      <c r="CE25" s="274" t="s">
        <v>249</v>
      </c>
      <c r="CF25" s="274"/>
      <c r="CG25" s="274"/>
      <c r="CH25" s="274"/>
      <c r="CI25" s="274"/>
      <c r="CJ25" s="274"/>
      <c r="CK25" s="116"/>
      <c r="CL25" s="116"/>
      <c r="CM25" s="274" t="s">
        <v>831</v>
      </c>
      <c r="CN25" s="275"/>
      <c r="CO25" s="263"/>
      <c r="CP25" s="254"/>
      <c r="CQ25" s="252"/>
    </row>
    <row r="26" spans="2:95" ht="19.5" customHeight="1" x14ac:dyDescent="0.25">
      <c r="B26" s="248"/>
      <c r="C26" s="253"/>
      <c r="D26" s="261"/>
      <c r="E26" s="267"/>
      <c r="F26" s="468"/>
      <c r="G26" s="468"/>
      <c r="H26" s="468"/>
      <c r="I26" s="468"/>
      <c r="J26" s="274"/>
      <c r="K26" s="274" t="s">
        <v>412</v>
      </c>
      <c r="L26" s="274"/>
      <c r="M26" s="116"/>
      <c r="N26" s="116"/>
      <c r="O26" s="274" t="s">
        <v>831</v>
      </c>
      <c r="P26" s="275"/>
      <c r="Q26" s="263"/>
      <c r="R26" s="254"/>
      <c r="S26" s="252"/>
      <c r="U26" s="248"/>
      <c r="V26" s="253"/>
      <c r="W26" s="261"/>
      <c r="X26" s="267"/>
      <c r="Y26" s="468"/>
      <c r="Z26" s="468"/>
      <c r="AA26" s="468"/>
      <c r="AB26" s="468"/>
      <c r="AC26" s="274"/>
      <c r="AD26" s="274" t="s">
        <v>401</v>
      </c>
      <c r="AE26" s="274"/>
      <c r="AF26" s="116"/>
      <c r="AG26" s="116"/>
      <c r="AH26" s="274" t="s">
        <v>831</v>
      </c>
      <c r="AI26" s="275"/>
      <c r="AJ26" s="263"/>
      <c r="AK26" s="254"/>
      <c r="AL26" s="252"/>
      <c r="AN26" s="248"/>
      <c r="AO26" s="253"/>
      <c r="AP26" s="261"/>
      <c r="AQ26" s="267"/>
      <c r="AR26" s="274"/>
      <c r="AS26" s="274"/>
      <c r="AT26" s="274"/>
      <c r="AU26" s="274"/>
      <c r="AV26" s="274"/>
      <c r="AW26" s="274" t="s">
        <v>922</v>
      </c>
      <c r="AX26" s="274"/>
      <c r="AY26" s="116"/>
      <c r="AZ26" s="116"/>
      <c r="BA26" s="274" t="s">
        <v>146</v>
      </c>
      <c r="BB26" s="275"/>
      <c r="BC26" s="263"/>
      <c r="BD26" s="254"/>
      <c r="BE26" s="252"/>
      <c r="BG26" s="248"/>
      <c r="BH26" s="253"/>
      <c r="BI26" s="261"/>
      <c r="BJ26" s="267"/>
      <c r="BK26" s="350" t="s">
        <v>841</v>
      </c>
      <c r="BL26" s="352"/>
      <c r="BM26" s="352"/>
      <c r="BN26" s="352"/>
      <c r="BO26" s="274"/>
      <c r="BP26" s="274" t="s">
        <v>842</v>
      </c>
      <c r="BQ26" s="274"/>
      <c r="BR26" s="116"/>
      <c r="BS26" s="116"/>
      <c r="BT26" s="274" t="s">
        <v>831</v>
      </c>
      <c r="BU26" s="275"/>
      <c r="BV26" s="263"/>
      <c r="BW26" s="254"/>
      <c r="BX26" s="252"/>
      <c r="BZ26" s="248"/>
      <c r="CA26" s="253"/>
      <c r="CB26" s="261"/>
      <c r="CC26" s="267"/>
      <c r="CD26" s="274"/>
      <c r="CE26" s="274" t="s">
        <v>283</v>
      </c>
      <c r="CF26" s="274"/>
      <c r="CG26" s="274"/>
      <c r="CH26" s="274"/>
      <c r="CI26" s="274"/>
      <c r="CJ26" s="274"/>
      <c r="CK26" s="116"/>
      <c r="CL26" s="116"/>
      <c r="CM26" s="274" t="s">
        <v>831</v>
      </c>
      <c r="CN26" s="275"/>
      <c r="CO26" s="263"/>
      <c r="CP26" s="254"/>
      <c r="CQ26" s="252"/>
    </row>
    <row r="27" spans="2:95" ht="19.5" customHeight="1" x14ac:dyDescent="0.25">
      <c r="B27" s="248"/>
      <c r="C27" s="253"/>
      <c r="D27" s="261"/>
      <c r="E27" s="267"/>
      <c r="F27" s="274"/>
      <c r="G27" s="274"/>
      <c r="H27" s="274"/>
      <c r="I27" s="274"/>
      <c r="J27" s="274"/>
      <c r="K27" s="274"/>
      <c r="L27" s="274"/>
      <c r="M27" s="116"/>
      <c r="N27" s="116"/>
      <c r="O27" s="274"/>
      <c r="P27" s="295"/>
      <c r="Q27" s="263"/>
      <c r="R27" s="254"/>
      <c r="S27" s="252"/>
      <c r="U27" s="248"/>
      <c r="V27" s="253"/>
      <c r="W27" s="261"/>
      <c r="X27" s="267"/>
      <c r="Y27" s="274"/>
      <c r="Z27" s="274"/>
      <c r="AA27" s="274"/>
      <c r="AB27" s="274"/>
      <c r="AC27" s="274"/>
      <c r="AD27" s="274" t="s">
        <v>413</v>
      </c>
      <c r="AE27" s="274"/>
      <c r="AF27" s="116"/>
      <c r="AG27" s="116"/>
      <c r="AH27" s="274" t="s">
        <v>831</v>
      </c>
      <c r="AI27" s="295"/>
      <c r="AJ27" s="263"/>
      <c r="AK27" s="254"/>
      <c r="AL27" s="252"/>
      <c r="AN27" s="248"/>
      <c r="AO27" s="253"/>
      <c r="AP27" s="261"/>
      <c r="AQ27" s="267"/>
      <c r="AR27" s="274"/>
      <c r="AS27" s="274"/>
      <c r="AT27" s="274"/>
      <c r="AU27" s="274"/>
      <c r="AV27" s="274"/>
      <c r="AW27" s="274" t="s">
        <v>854</v>
      </c>
      <c r="AX27" s="274"/>
      <c r="AY27" s="116"/>
      <c r="AZ27" s="116"/>
      <c r="BA27" s="274" t="s">
        <v>149</v>
      </c>
      <c r="BB27" s="295"/>
      <c r="BC27" s="263"/>
      <c r="BD27" s="254"/>
      <c r="BE27" s="252"/>
      <c r="BG27" s="248"/>
      <c r="BH27" s="253"/>
      <c r="BI27" s="261"/>
      <c r="BJ27" s="267"/>
      <c r="BK27" s="274"/>
      <c r="BL27" s="274"/>
      <c r="BM27" s="274"/>
      <c r="BN27" s="274"/>
      <c r="BO27" s="274"/>
      <c r="BP27" s="274" t="s">
        <v>21</v>
      </c>
      <c r="BQ27" s="274"/>
      <c r="BR27" s="116"/>
      <c r="BS27" s="116"/>
      <c r="BT27" s="274" t="s">
        <v>831</v>
      </c>
      <c r="BU27" s="295"/>
      <c r="BV27" s="263"/>
      <c r="BW27" s="254"/>
      <c r="BX27" s="252"/>
      <c r="BZ27" s="248"/>
      <c r="CA27" s="253"/>
      <c r="CB27" s="261"/>
      <c r="CC27" s="267"/>
      <c r="CD27" s="296"/>
      <c r="CE27" s="274" t="s">
        <v>313</v>
      </c>
      <c r="CF27" s="274"/>
      <c r="CG27" s="274"/>
      <c r="CH27" s="274"/>
      <c r="CI27" s="274"/>
      <c r="CJ27" s="274"/>
      <c r="CK27" s="116"/>
      <c r="CL27" s="116"/>
      <c r="CM27" s="274" t="s">
        <v>831</v>
      </c>
      <c r="CN27" s="295"/>
      <c r="CO27" s="263"/>
      <c r="CP27" s="254"/>
      <c r="CQ27" s="252"/>
    </row>
    <row r="28" spans="2:95" ht="19.5" customHeight="1" x14ac:dyDescent="0.25">
      <c r="B28" s="248"/>
      <c r="C28" s="253"/>
      <c r="D28" s="261"/>
      <c r="E28" s="267"/>
      <c r="F28" s="274"/>
      <c r="G28" s="274"/>
      <c r="H28" s="274"/>
      <c r="I28" s="274"/>
      <c r="J28" s="274"/>
      <c r="K28" s="274"/>
      <c r="L28" s="274"/>
      <c r="M28" s="116"/>
      <c r="N28" s="116"/>
      <c r="O28" s="274"/>
      <c r="P28" s="275"/>
      <c r="Q28" s="263"/>
      <c r="R28" s="254"/>
      <c r="S28" s="252"/>
      <c r="U28" s="248"/>
      <c r="V28" s="253"/>
      <c r="W28" s="261"/>
      <c r="X28" s="267"/>
      <c r="Y28" s="274"/>
      <c r="Z28" s="274"/>
      <c r="AA28" s="274"/>
      <c r="AB28" s="274"/>
      <c r="AC28" s="274"/>
      <c r="AD28" s="274"/>
      <c r="AE28" s="274"/>
      <c r="AF28" s="116"/>
      <c r="AG28" s="116"/>
      <c r="AH28" s="274"/>
      <c r="AI28" s="275"/>
      <c r="AJ28" s="263"/>
      <c r="AK28" s="254"/>
      <c r="AL28" s="252"/>
      <c r="AN28" s="248"/>
      <c r="AO28" s="253"/>
      <c r="AP28" s="261"/>
      <c r="AQ28" s="267"/>
      <c r="AR28" s="274"/>
      <c r="AS28" s="274"/>
      <c r="AT28" s="274"/>
      <c r="AU28" s="274"/>
      <c r="AV28" s="274"/>
      <c r="AW28" s="274" t="s">
        <v>855</v>
      </c>
      <c r="AX28" s="274"/>
      <c r="AY28" s="116"/>
      <c r="AZ28" s="116"/>
      <c r="BA28" s="274" t="s">
        <v>146</v>
      </c>
      <c r="BB28" s="275"/>
      <c r="BC28" s="263"/>
      <c r="BD28" s="254"/>
      <c r="BE28" s="252"/>
      <c r="BG28" s="248"/>
      <c r="BH28" s="253"/>
      <c r="BI28" s="261"/>
      <c r="BJ28" s="267"/>
      <c r="BK28" s="274"/>
      <c r="BL28" s="274"/>
      <c r="BM28" s="274"/>
      <c r="BN28" s="274"/>
      <c r="BO28" s="274"/>
      <c r="BP28" s="274"/>
      <c r="BQ28" s="274"/>
      <c r="BR28" s="116"/>
      <c r="BS28" s="116"/>
      <c r="BT28" s="274"/>
      <c r="BU28" s="275"/>
      <c r="BV28" s="263"/>
      <c r="BW28" s="254"/>
      <c r="BX28" s="252"/>
      <c r="BZ28" s="248"/>
      <c r="CA28" s="253"/>
      <c r="CB28" s="261"/>
      <c r="CC28" s="267"/>
      <c r="CD28" s="274"/>
      <c r="CE28" s="274" t="s">
        <v>338</v>
      </c>
      <c r="CF28" s="274"/>
      <c r="CG28" s="274"/>
      <c r="CH28" s="274"/>
      <c r="CI28" s="274"/>
      <c r="CJ28" s="274"/>
      <c r="CK28" s="116"/>
      <c r="CL28" s="116"/>
      <c r="CM28" s="274" t="s">
        <v>146</v>
      </c>
      <c r="CN28" s="275"/>
      <c r="CO28" s="263"/>
      <c r="CP28" s="254"/>
      <c r="CQ28" s="252"/>
    </row>
    <row r="29" spans="2:95" ht="19.5" customHeight="1" x14ac:dyDescent="0.25">
      <c r="B29" s="248"/>
      <c r="C29" s="253"/>
      <c r="D29" s="261"/>
      <c r="E29" s="267"/>
      <c r="F29" s="350" t="s">
        <v>869</v>
      </c>
      <c r="G29" s="352"/>
      <c r="H29" s="352"/>
      <c r="I29" s="352"/>
      <c r="J29" s="274"/>
      <c r="K29" s="274" t="s">
        <v>78</v>
      </c>
      <c r="L29" s="274"/>
      <c r="M29" s="116"/>
      <c r="N29" s="116"/>
      <c r="O29" s="274" t="s">
        <v>149</v>
      </c>
      <c r="P29" s="275"/>
      <c r="Q29" s="263"/>
      <c r="R29" s="254"/>
      <c r="S29" s="252"/>
      <c r="U29" s="248"/>
      <c r="V29" s="253"/>
      <c r="W29" s="261"/>
      <c r="X29" s="267"/>
      <c r="Y29" s="350" t="s">
        <v>860</v>
      </c>
      <c r="Z29" s="352"/>
      <c r="AA29" s="352"/>
      <c r="AB29" s="352"/>
      <c r="AC29" s="274"/>
      <c r="AD29" s="274" t="s">
        <v>78</v>
      </c>
      <c r="AE29" s="274"/>
      <c r="AF29" s="116"/>
      <c r="AG29" s="116"/>
      <c r="AH29" s="274" t="s">
        <v>149</v>
      </c>
      <c r="AI29" s="275"/>
      <c r="AJ29" s="263"/>
      <c r="AK29" s="254"/>
      <c r="AL29" s="252"/>
      <c r="AN29" s="248"/>
      <c r="AO29" s="253"/>
      <c r="AP29" s="261"/>
      <c r="AQ29" s="267"/>
      <c r="AR29" s="296"/>
      <c r="AS29" s="274"/>
      <c r="AT29" s="274"/>
      <c r="AU29" s="274"/>
      <c r="AV29" s="274"/>
      <c r="AW29" s="274"/>
      <c r="AX29" s="274"/>
      <c r="AY29" s="116"/>
      <c r="AZ29" s="116"/>
      <c r="BA29" s="274"/>
      <c r="BB29" s="275"/>
      <c r="BC29" s="263"/>
      <c r="BD29" s="254"/>
      <c r="BE29" s="252"/>
      <c r="BG29" s="248"/>
      <c r="BH29" s="253"/>
      <c r="BI29" s="261"/>
      <c r="BJ29" s="267"/>
      <c r="BK29" s="350" t="s">
        <v>843</v>
      </c>
      <c r="BL29" s="352"/>
      <c r="BM29" s="352"/>
      <c r="BN29" s="352"/>
      <c r="BO29" s="274"/>
      <c r="BP29" s="274"/>
      <c r="BQ29" s="274"/>
      <c r="BR29" s="116"/>
      <c r="BS29" s="116"/>
      <c r="BT29" s="274"/>
      <c r="BU29" s="275"/>
      <c r="BV29" s="263"/>
      <c r="BW29" s="254"/>
      <c r="BX29" s="252"/>
      <c r="BZ29" s="248"/>
      <c r="CA29" s="253"/>
      <c r="CB29" s="261"/>
      <c r="CC29" s="267"/>
      <c r="CD29" s="274"/>
      <c r="CE29" s="274" t="s">
        <v>356</v>
      </c>
      <c r="CF29" s="274"/>
      <c r="CG29" s="274"/>
      <c r="CH29" s="274"/>
      <c r="CI29" s="274"/>
      <c r="CJ29" s="274"/>
      <c r="CK29" s="116"/>
      <c r="CL29" s="116"/>
      <c r="CM29" s="274" t="s">
        <v>149</v>
      </c>
      <c r="CN29" s="275"/>
      <c r="CO29" s="263"/>
      <c r="CP29" s="254"/>
      <c r="CQ29" s="252"/>
    </row>
    <row r="30" spans="2:95" ht="19.5" customHeight="1" x14ac:dyDescent="0.25">
      <c r="B30" s="248"/>
      <c r="C30" s="253"/>
      <c r="D30" s="261"/>
      <c r="E30" s="267"/>
      <c r="F30" s="296"/>
      <c r="G30" s="274"/>
      <c r="H30" s="274"/>
      <c r="I30" s="274"/>
      <c r="J30" s="274"/>
      <c r="K30" s="274" t="s">
        <v>79</v>
      </c>
      <c r="L30" s="274"/>
      <c r="M30" s="116"/>
      <c r="N30" s="116"/>
      <c r="O30" s="274" t="s">
        <v>870</v>
      </c>
      <c r="P30" s="275"/>
      <c r="Q30" s="263"/>
      <c r="R30" s="254"/>
      <c r="S30" s="252"/>
      <c r="U30" s="248"/>
      <c r="V30" s="253"/>
      <c r="W30" s="261"/>
      <c r="X30" s="267"/>
      <c r="Y30" s="296"/>
      <c r="Z30" s="274"/>
      <c r="AA30" s="274"/>
      <c r="AB30" s="274"/>
      <c r="AC30" s="274"/>
      <c r="AD30" s="274" t="s">
        <v>861</v>
      </c>
      <c r="AE30" s="274"/>
      <c r="AF30" s="116"/>
      <c r="AG30" s="116"/>
      <c r="AH30" s="274" t="s">
        <v>862</v>
      </c>
      <c r="AI30" s="275"/>
      <c r="AJ30" s="263"/>
      <c r="AK30" s="254"/>
      <c r="AL30" s="252"/>
      <c r="AN30" s="248"/>
      <c r="AO30" s="253"/>
      <c r="AP30" s="261"/>
      <c r="AQ30" s="267"/>
      <c r="AR30" s="274"/>
      <c r="AS30" s="274" t="s">
        <v>219</v>
      </c>
      <c r="AT30" s="274"/>
      <c r="AU30" s="274"/>
      <c r="AV30" s="274"/>
      <c r="AW30" s="274" t="s">
        <v>168</v>
      </c>
      <c r="AX30" s="274"/>
      <c r="AY30" s="116"/>
      <c r="AZ30" s="116"/>
      <c r="BA30" s="274" t="s">
        <v>831</v>
      </c>
      <c r="BB30" s="275"/>
      <c r="BC30" s="263"/>
      <c r="BD30" s="254"/>
      <c r="BE30" s="252"/>
      <c r="BG30" s="248"/>
      <c r="BH30" s="253"/>
      <c r="BI30" s="261"/>
      <c r="BJ30" s="267"/>
      <c r="BK30" s="274"/>
      <c r="BL30" s="274" t="s">
        <v>844</v>
      </c>
      <c r="BM30" s="274"/>
      <c r="BN30" s="274"/>
      <c r="BO30" s="274"/>
      <c r="BP30" s="274" t="s">
        <v>845</v>
      </c>
      <c r="BQ30" s="274"/>
      <c r="BR30" s="116"/>
      <c r="BS30" s="116"/>
      <c r="BT30" s="274" t="s">
        <v>146</v>
      </c>
      <c r="BU30" s="275"/>
      <c r="BV30" s="263"/>
      <c r="BW30" s="254"/>
      <c r="BX30" s="252"/>
      <c r="BZ30" s="248"/>
      <c r="CA30" s="253"/>
      <c r="CB30" s="261"/>
      <c r="CC30" s="267"/>
      <c r="CD30" s="274"/>
      <c r="CE30" s="274" t="s">
        <v>374</v>
      </c>
      <c r="CF30" s="274"/>
      <c r="CG30" s="274"/>
      <c r="CH30" s="274"/>
      <c r="CI30" s="274"/>
      <c r="CJ30" s="274"/>
      <c r="CK30" s="116"/>
      <c r="CL30" s="116"/>
      <c r="CM30" s="274" t="s">
        <v>831</v>
      </c>
      <c r="CN30" s="275"/>
      <c r="CO30" s="263"/>
      <c r="CP30" s="254"/>
      <c r="CQ30" s="252"/>
    </row>
    <row r="31" spans="2:95" ht="19.5" customHeight="1" x14ac:dyDescent="0.25">
      <c r="B31" s="248"/>
      <c r="C31" s="253"/>
      <c r="D31" s="261"/>
      <c r="E31" s="267"/>
      <c r="F31" s="274"/>
      <c r="G31" s="274"/>
      <c r="H31" s="274"/>
      <c r="I31" s="274"/>
      <c r="J31" s="274"/>
      <c r="K31" s="274" t="s">
        <v>80</v>
      </c>
      <c r="L31" s="274"/>
      <c r="M31" s="116"/>
      <c r="N31" s="116"/>
      <c r="O31" s="274" t="s">
        <v>146</v>
      </c>
      <c r="P31" s="275"/>
      <c r="Q31" s="263"/>
      <c r="R31" s="254"/>
      <c r="S31" s="252"/>
      <c r="U31" s="248"/>
      <c r="V31" s="253"/>
      <c r="W31" s="261"/>
      <c r="X31" s="267"/>
      <c r="Y31" s="274"/>
      <c r="Z31" s="274"/>
      <c r="AA31" s="274"/>
      <c r="AB31" s="274"/>
      <c r="AC31" s="274"/>
      <c r="AD31" s="274"/>
      <c r="AE31" s="274"/>
      <c r="AF31" s="116"/>
      <c r="AG31" s="116"/>
      <c r="AH31" s="274"/>
      <c r="AI31" s="275"/>
      <c r="AJ31" s="263"/>
      <c r="AK31" s="254"/>
      <c r="AL31" s="252"/>
      <c r="AN31" s="248"/>
      <c r="AO31" s="253"/>
      <c r="AP31" s="261"/>
      <c r="AQ31" s="267"/>
      <c r="AR31" s="274"/>
      <c r="AS31" s="274"/>
      <c r="AT31" s="274"/>
      <c r="AU31" s="274"/>
      <c r="AV31" s="274"/>
      <c r="AW31" s="274" t="s">
        <v>221</v>
      </c>
      <c r="AX31" s="274"/>
      <c r="AY31" s="116"/>
      <c r="AZ31" s="116"/>
      <c r="BA31" s="274" t="s">
        <v>831</v>
      </c>
      <c r="BB31" s="275"/>
      <c r="BC31" s="263"/>
      <c r="BD31" s="254"/>
      <c r="BE31" s="252"/>
      <c r="BG31" s="248"/>
      <c r="BH31" s="253"/>
      <c r="BI31" s="261"/>
      <c r="BJ31" s="267"/>
      <c r="BK31" s="274"/>
      <c r="BL31" s="274"/>
      <c r="BM31" s="274"/>
      <c r="BN31" s="274"/>
      <c r="BO31" s="274"/>
      <c r="BP31" s="274" t="s">
        <v>846</v>
      </c>
      <c r="BQ31" s="274"/>
      <c r="BR31" s="116"/>
      <c r="BS31" s="116"/>
      <c r="BT31" s="274" t="s">
        <v>146</v>
      </c>
      <c r="BU31" s="275"/>
      <c r="BV31" s="263"/>
      <c r="BW31" s="254"/>
      <c r="BX31" s="252"/>
      <c r="BZ31" s="248"/>
      <c r="CA31" s="253"/>
      <c r="CB31" s="261"/>
      <c r="CC31" s="267"/>
      <c r="CD31" s="274"/>
      <c r="CE31" s="274" t="s">
        <v>210</v>
      </c>
      <c r="CF31" s="274"/>
      <c r="CG31" s="274"/>
      <c r="CH31" s="274"/>
      <c r="CI31" s="274"/>
      <c r="CJ31" s="274"/>
      <c r="CK31" s="116"/>
      <c r="CL31" s="116"/>
      <c r="CM31" s="274" t="s">
        <v>831</v>
      </c>
      <c r="CN31" s="275"/>
      <c r="CO31" s="263"/>
      <c r="CP31" s="254"/>
      <c r="CQ31" s="252"/>
    </row>
    <row r="32" spans="2:95" ht="19.5" customHeight="1" x14ac:dyDescent="0.25">
      <c r="B32" s="248"/>
      <c r="C32" s="253"/>
      <c r="D32" s="261"/>
      <c r="E32" s="267"/>
      <c r="F32" s="274"/>
      <c r="G32" s="274"/>
      <c r="H32" s="274"/>
      <c r="I32" s="274"/>
      <c r="J32" s="274"/>
      <c r="K32" s="274"/>
      <c r="L32" s="274"/>
      <c r="M32" s="116"/>
      <c r="N32" s="116"/>
      <c r="O32" s="274"/>
      <c r="P32" s="275"/>
      <c r="Q32" s="263"/>
      <c r="R32" s="254"/>
      <c r="S32" s="252"/>
      <c r="U32" s="248"/>
      <c r="V32" s="253"/>
      <c r="W32" s="261"/>
      <c r="X32" s="267"/>
      <c r="Y32" s="274"/>
      <c r="Z32" s="274"/>
      <c r="AA32" s="274"/>
      <c r="AB32" s="274"/>
      <c r="AC32" s="274"/>
      <c r="AD32" s="274"/>
      <c r="AE32" s="274"/>
      <c r="AF32" s="116"/>
      <c r="AG32" s="116"/>
      <c r="AH32" s="274"/>
      <c r="AI32" s="275"/>
      <c r="AJ32" s="263"/>
      <c r="AK32" s="254"/>
      <c r="AL32" s="252"/>
      <c r="AN32" s="248"/>
      <c r="AO32" s="253"/>
      <c r="AP32" s="261"/>
      <c r="AQ32" s="267"/>
      <c r="AR32" s="274"/>
      <c r="AS32" s="274"/>
      <c r="AT32" s="274"/>
      <c r="AU32" s="274"/>
      <c r="AV32" s="274"/>
      <c r="AW32" s="274" t="s">
        <v>263</v>
      </c>
      <c r="AX32" s="274"/>
      <c r="AY32" s="116"/>
      <c r="AZ32" s="116"/>
      <c r="BA32" s="274" t="s">
        <v>831</v>
      </c>
      <c r="BB32" s="275"/>
      <c r="BC32" s="263"/>
      <c r="BD32" s="254"/>
      <c r="BE32" s="252"/>
      <c r="BG32" s="248"/>
      <c r="BH32" s="253"/>
      <c r="BI32" s="261"/>
      <c r="BJ32" s="267"/>
      <c r="BK32" s="274"/>
      <c r="BL32" s="274"/>
      <c r="BM32" s="274"/>
      <c r="BN32" s="274"/>
      <c r="BO32" s="274"/>
      <c r="BP32" s="274"/>
      <c r="BQ32" s="274"/>
      <c r="BR32" s="116"/>
      <c r="BS32" s="116"/>
      <c r="BT32" s="274"/>
      <c r="BU32" s="275"/>
      <c r="BV32" s="263"/>
      <c r="BW32" s="254"/>
      <c r="BX32" s="252"/>
      <c r="BZ32" s="248"/>
      <c r="CA32" s="253"/>
      <c r="CB32" s="261"/>
      <c r="CC32" s="267"/>
      <c r="CD32" s="274"/>
      <c r="CE32" s="274"/>
      <c r="CF32" s="274"/>
      <c r="CG32" s="274"/>
      <c r="CH32" s="274"/>
      <c r="CI32" s="274"/>
      <c r="CJ32" s="274"/>
      <c r="CK32" s="116"/>
      <c r="CL32" s="116"/>
      <c r="CM32" s="274"/>
      <c r="CN32" s="275"/>
      <c r="CO32" s="263"/>
      <c r="CP32" s="254"/>
      <c r="CQ32" s="252"/>
    </row>
    <row r="33" spans="2:95" ht="19.5" customHeight="1" x14ac:dyDescent="0.25">
      <c r="B33" s="248"/>
      <c r="C33" s="253"/>
      <c r="D33" s="261"/>
      <c r="E33" s="267"/>
      <c r="F33" s="274"/>
      <c r="G33" s="274"/>
      <c r="H33" s="274"/>
      <c r="I33" s="274"/>
      <c r="J33" s="274"/>
      <c r="K33" s="274"/>
      <c r="L33" s="274"/>
      <c r="M33" s="116"/>
      <c r="N33" s="116"/>
      <c r="O33" s="274"/>
      <c r="P33" s="275"/>
      <c r="Q33" s="263"/>
      <c r="R33" s="254"/>
      <c r="S33" s="252"/>
      <c r="U33" s="248"/>
      <c r="V33" s="253"/>
      <c r="W33" s="261"/>
      <c r="X33" s="267"/>
      <c r="Y33" s="274"/>
      <c r="Z33" s="274"/>
      <c r="AA33" s="274"/>
      <c r="AB33" s="274"/>
      <c r="AC33" s="274"/>
      <c r="AD33" s="274"/>
      <c r="AE33" s="274"/>
      <c r="AF33" s="116"/>
      <c r="AG33" s="116"/>
      <c r="AH33" s="274"/>
      <c r="AI33" s="275"/>
      <c r="AJ33" s="263"/>
      <c r="AK33" s="254"/>
      <c r="AL33" s="252"/>
      <c r="AN33" s="248"/>
      <c r="AO33" s="253"/>
      <c r="AP33" s="261"/>
      <c r="AQ33" s="267"/>
      <c r="AR33" s="274"/>
      <c r="AS33" s="274"/>
      <c r="AT33" s="274"/>
      <c r="AU33" s="274"/>
      <c r="AV33" s="274"/>
      <c r="AW33" s="274" t="s">
        <v>295</v>
      </c>
      <c r="AX33" s="274"/>
      <c r="AY33" s="116"/>
      <c r="AZ33" s="116"/>
      <c r="BA33" s="274" t="s">
        <v>831</v>
      </c>
      <c r="BB33" s="275"/>
      <c r="BC33" s="263"/>
      <c r="BD33" s="254"/>
      <c r="BE33" s="252"/>
      <c r="BG33" s="248"/>
      <c r="BH33" s="253"/>
      <c r="BI33" s="261"/>
      <c r="BJ33" s="267"/>
      <c r="BK33" s="274"/>
      <c r="BL33" s="274" t="s">
        <v>20</v>
      </c>
      <c r="BM33" s="274"/>
      <c r="BN33" s="274"/>
      <c r="BO33" s="274"/>
      <c r="BP33" s="274" t="s">
        <v>155</v>
      </c>
      <c r="BQ33" s="274"/>
      <c r="BR33" s="116"/>
      <c r="BS33" s="116"/>
      <c r="BT33" s="274" t="s">
        <v>831</v>
      </c>
      <c r="BU33" s="275"/>
      <c r="BV33" s="263"/>
      <c r="BW33" s="254"/>
      <c r="BX33" s="252"/>
      <c r="BZ33" s="248"/>
      <c r="CA33" s="253"/>
      <c r="CB33" s="261"/>
      <c r="CC33" s="267"/>
      <c r="CD33" s="350" t="s">
        <v>1095</v>
      </c>
      <c r="CE33" s="352"/>
      <c r="CF33" s="352"/>
      <c r="CG33" s="352"/>
      <c r="CH33" s="294"/>
      <c r="CI33" s="294"/>
      <c r="CJ33" s="274"/>
      <c r="CK33" s="116"/>
      <c r="CL33" s="116"/>
      <c r="CM33" s="274"/>
      <c r="CN33" s="275"/>
      <c r="CO33" s="263"/>
      <c r="CP33" s="254"/>
      <c r="CQ33" s="252"/>
    </row>
    <row r="34" spans="2:95" ht="19.5" customHeight="1" x14ac:dyDescent="0.25">
      <c r="B34" s="248"/>
      <c r="C34" s="253"/>
      <c r="D34" s="261"/>
      <c r="E34" s="267"/>
      <c r="F34" s="274"/>
      <c r="G34" s="274"/>
      <c r="H34" s="274"/>
      <c r="I34" s="274"/>
      <c r="J34" s="274"/>
      <c r="K34" s="274"/>
      <c r="L34" s="274"/>
      <c r="M34" s="116"/>
      <c r="N34" s="116"/>
      <c r="O34" s="274"/>
      <c r="P34" s="275"/>
      <c r="Q34" s="263"/>
      <c r="R34" s="254"/>
      <c r="S34" s="252"/>
      <c r="U34" s="248"/>
      <c r="V34" s="253"/>
      <c r="W34" s="261"/>
      <c r="X34" s="267"/>
      <c r="Y34" s="274"/>
      <c r="Z34" s="274"/>
      <c r="AA34" s="274"/>
      <c r="AB34" s="274"/>
      <c r="AC34" s="274"/>
      <c r="AD34" s="274"/>
      <c r="AE34" s="274"/>
      <c r="AF34" s="116"/>
      <c r="AG34" s="116"/>
      <c r="AH34" s="274"/>
      <c r="AI34" s="275"/>
      <c r="AJ34" s="263"/>
      <c r="AK34" s="254"/>
      <c r="AL34" s="252"/>
      <c r="AN34" s="248"/>
      <c r="AO34" s="253"/>
      <c r="AP34" s="261"/>
      <c r="AQ34" s="267"/>
      <c r="AR34" s="274"/>
      <c r="AS34" s="274"/>
      <c r="AT34" s="274"/>
      <c r="AU34" s="274"/>
      <c r="AV34" s="274"/>
      <c r="AW34" s="274" t="s">
        <v>323</v>
      </c>
      <c r="AX34" s="274"/>
      <c r="AY34" s="116"/>
      <c r="AZ34" s="116"/>
      <c r="BA34" s="274" t="s">
        <v>831</v>
      </c>
      <c r="BB34" s="275"/>
      <c r="BC34" s="263"/>
      <c r="BD34" s="254"/>
      <c r="BE34" s="252"/>
      <c r="BG34" s="248"/>
      <c r="BH34" s="253"/>
      <c r="BI34" s="261"/>
      <c r="BJ34" s="267"/>
      <c r="BK34" s="274"/>
      <c r="BL34" s="274"/>
      <c r="BM34" s="274"/>
      <c r="BN34" s="274"/>
      <c r="BO34" s="274"/>
      <c r="BP34" s="274" t="s">
        <v>209</v>
      </c>
      <c r="BQ34" s="274"/>
      <c r="BR34" s="116"/>
      <c r="BS34" s="116"/>
      <c r="BT34" s="274" t="s">
        <v>831</v>
      </c>
      <c r="BU34" s="275"/>
      <c r="BV34" s="263"/>
      <c r="BW34" s="254"/>
      <c r="BX34" s="252"/>
      <c r="BZ34" s="248"/>
      <c r="CA34" s="253"/>
      <c r="CB34" s="261"/>
      <c r="CC34" s="267"/>
      <c r="CD34" s="274"/>
      <c r="CE34" s="274" t="s">
        <v>1096</v>
      </c>
      <c r="CF34" s="274"/>
      <c r="CG34" s="274"/>
      <c r="CH34" s="274"/>
      <c r="CI34" s="274"/>
      <c r="CJ34" s="274"/>
      <c r="CK34" s="116"/>
      <c r="CL34" s="116"/>
      <c r="CM34" s="274" t="s">
        <v>149</v>
      </c>
      <c r="CN34" s="275"/>
      <c r="CO34" s="263"/>
      <c r="CP34" s="254"/>
      <c r="CQ34" s="252"/>
    </row>
    <row r="35" spans="2:95" ht="19.5" customHeight="1" x14ac:dyDescent="0.25">
      <c r="B35" s="248"/>
      <c r="C35" s="253"/>
      <c r="D35" s="261"/>
      <c r="E35" s="267"/>
      <c r="F35" s="274"/>
      <c r="G35" s="274"/>
      <c r="H35" s="274"/>
      <c r="I35" s="274"/>
      <c r="J35" s="274"/>
      <c r="K35" s="274"/>
      <c r="L35" s="274"/>
      <c r="M35" s="116"/>
      <c r="N35" s="116"/>
      <c r="O35" s="274"/>
      <c r="P35" s="275"/>
      <c r="Q35" s="263"/>
      <c r="R35" s="254"/>
      <c r="S35" s="252"/>
      <c r="U35" s="248"/>
      <c r="V35" s="253"/>
      <c r="W35" s="261"/>
      <c r="X35" s="267"/>
      <c r="Y35" s="274"/>
      <c r="Z35" s="274"/>
      <c r="AA35" s="274"/>
      <c r="AB35" s="274"/>
      <c r="AC35" s="274"/>
      <c r="AD35" s="274"/>
      <c r="AE35" s="274"/>
      <c r="AF35" s="116"/>
      <c r="AG35" s="116"/>
      <c r="AH35" s="274"/>
      <c r="AI35" s="275"/>
      <c r="AJ35" s="263"/>
      <c r="AK35" s="254"/>
      <c r="AL35" s="252"/>
      <c r="AN35" s="248"/>
      <c r="AO35" s="253"/>
      <c r="AP35" s="261"/>
      <c r="AQ35" s="267"/>
      <c r="AR35" s="274"/>
      <c r="AS35" s="274"/>
      <c r="AT35" s="274"/>
      <c r="AU35" s="274"/>
      <c r="AV35" s="274"/>
      <c r="AW35" s="274"/>
      <c r="AX35" s="274"/>
      <c r="AY35" s="116"/>
      <c r="AZ35" s="116"/>
      <c r="BA35" s="274"/>
      <c r="BB35" s="275"/>
      <c r="BC35" s="263"/>
      <c r="BD35" s="254"/>
      <c r="BE35" s="252"/>
      <c r="BG35" s="248"/>
      <c r="BH35" s="253"/>
      <c r="BI35" s="261"/>
      <c r="BJ35" s="267"/>
      <c r="BK35" s="274"/>
      <c r="BL35" s="274"/>
      <c r="BM35" s="274"/>
      <c r="BN35" s="274"/>
      <c r="BO35" s="274"/>
      <c r="BP35" s="274"/>
      <c r="BQ35" s="274"/>
      <c r="BR35" s="116"/>
      <c r="BS35" s="116"/>
      <c r="BT35" s="274"/>
      <c r="BU35" s="275"/>
      <c r="BV35" s="263"/>
      <c r="BW35" s="254"/>
      <c r="BX35" s="252"/>
      <c r="BZ35" s="248"/>
      <c r="CA35" s="253"/>
      <c r="CB35" s="261"/>
      <c r="CC35" s="465" t="s">
        <v>832</v>
      </c>
      <c r="CD35" s="466"/>
      <c r="CE35" s="466"/>
      <c r="CF35" s="466"/>
      <c r="CG35" s="466"/>
      <c r="CH35" s="466"/>
      <c r="CI35" s="466"/>
      <c r="CJ35" s="466"/>
      <c r="CK35" s="466"/>
      <c r="CL35" s="466"/>
      <c r="CM35" s="466"/>
      <c r="CN35" s="467"/>
      <c r="CO35" s="263"/>
      <c r="CP35" s="254"/>
      <c r="CQ35" s="252"/>
    </row>
    <row r="36" spans="2:95" ht="19.5" customHeight="1" x14ac:dyDescent="0.25">
      <c r="B36" s="248"/>
      <c r="C36" s="253"/>
      <c r="D36" s="261"/>
      <c r="E36" s="267"/>
      <c r="F36" s="274"/>
      <c r="G36" s="274"/>
      <c r="H36" s="274"/>
      <c r="I36" s="274"/>
      <c r="J36" s="274"/>
      <c r="K36" s="274"/>
      <c r="L36" s="274"/>
      <c r="M36" s="116"/>
      <c r="N36" s="116"/>
      <c r="O36" s="274"/>
      <c r="P36" s="275"/>
      <c r="Q36" s="263"/>
      <c r="R36" s="254"/>
      <c r="S36" s="252"/>
      <c r="U36" s="248"/>
      <c r="V36" s="253"/>
      <c r="W36" s="261"/>
      <c r="X36" s="267"/>
      <c r="Y36" s="274"/>
      <c r="Z36" s="274"/>
      <c r="AA36" s="274"/>
      <c r="AB36" s="274"/>
      <c r="AC36" s="274"/>
      <c r="AD36" s="274"/>
      <c r="AE36" s="274"/>
      <c r="AF36" s="116"/>
      <c r="AG36" s="116"/>
      <c r="AH36" s="274"/>
      <c r="AI36" s="275"/>
      <c r="AJ36" s="263"/>
      <c r="AK36" s="254"/>
      <c r="AL36" s="252"/>
      <c r="AN36" s="248"/>
      <c r="AO36" s="253"/>
      <c r="AP36" s="261"/>
      <c r="AQ36" s="267"/>
      <c r="AR36" s="350" t="s">
        <v>918</v>
      </c>
      <c r="AS36" s="351"/>
      <c r="AT36" s="351"/>
      <c r="AU36" s="351"/>
      <c r="AV36" s="274"/>
      <c r="AW36" s="274" t="s">
        <v>76</v>
      </c>
      <c r="AX36" s="274"/>
      <c r="AY36" s="276"/>
      <c r="AZ36" s="276"/>
      <c r="BA36" s="274" t="s">
        <v>146</v>
      </c>
      <c r="BB36" s="275"/>
      <c r="BC36" s="263"/>
      <c r="BD36" s="254"/>
      <c r="BE36" s="252"/>
      <c r="BG36" s="248"/>
      <c r="BH36" s="253"/>
      <c r="BI36" s="261"/>
      <c r="BJ36" s="267"/>
      <c r="BK36" s="350" t="s">
        <v>847</v>
      </c>
      <c r="BL36" s="351"/>
      <c r="BM36" s="351"/>
      <c r="BN36" s="351"/>
      <c r="BO36" s="274"/>
      <c r="BP36" s="274" t="s">
        <v>848</v>
      </c>
      <c r="BQ36" s="274"/>
      <c r="BR36" s="116"/>
      <c r="BS36" s="116"/>
      <c r="BT36" s="274" t="s">
        <v>831</v>
      </c>
      <c r="BU36" s="275"/>
      <c r="BV36" s="263"/>
      <c r="BW36" s="254"/>
      <c r="BX36" s="252"/>
      <c r="BZ36" s="248"/>
      <c r="CA36" s="253"/>
      <c r="CB36" s="261"/>
      <c r="CC36" s="465"/>
      <c r="CD36" s="466"/>
      <c r="CE36" s="466"/>
      <c r="CF36" s="466"/>
      <c r="CG36" s="466"/>
      <c r="CH36" s="466"/>
      <c r="CI36" s="466"/>
      <c r="CJ36" s="466"/>
      <c r="CK36" s="466"/>
      <c r="CL36" s="466"/>
      <c r="CM36" s="466"/>
      <c r="CN36" s="467"/>
      <c r="CO36" s="263"/>
      <c r="CP36" s="254"/>
      <c r="CQ36" s="252"/>
    </row>
    <row r="37" spans="2:95" ht="18" customHeight="1" x14ac:dyDescent="0.25">
      <c r="B37" s="248"/>
      <c r="C37" s="253"/>
      <c r="D37" s="261"/>
      <c r="E37" s="267"/>
      <c r="F37" s="158"/>
      <c r="G37" s="158"/>
      <c r="H37" s="297"/>
      <c r="I37" s="297"/>
      <c r="J37" s="297"/>
      <c r="K37" s="297"/>
      <c r="L37" s="297"/>
      <c r="M37" s="297"/>
      <c r="N37" s="298"/>
      <c r="O37" s="298"/>
      <c r="P37" s="268"/>
      <c r="Q37" s="263"/>
      <c r="R37" s="254"/>
      <c r="S37" s="252"/>
      <c r="U37" s="248"/>
      <c r="V37" s="253"/>
      <c r="W37" s="261"/>
      <c r="X37" s="267"/>
      <c r="Y37" s="158"/>
      <c r="Z37" s="158"/>
      <c r="AA37" s="297"/>
      <c r="AB37" s="297"/>
      <c r="AC37" s="297"/>
      <c r="AD37" s="297"/>
      <c r="AE37" s="297"/>
      <c r="AF37" s="297"/>
      <c r="AG37" s="298"/>
      <c r="AH37" s="298"/>
      <c r="AI37" s="268"/>
      <c r="AJ37" s="263"/>
      <c r="AK37" s="254"/>
      <c r="AL37" s="252"/>
      <c r="AN37" s="248"/>
      <c r="AO37" s="253"/>
      <c r="AP37" s="261"/>
      <c r="AQ37" s="267"/>
      <c r="AR37" s="158"/>
      <c r="AS37" s="158"/>
      <c r="AT37" s="297"/>
      <c r="AU37" s="297"/>
      <c r="AV37" s="297"/>
      <c r="AW37" s="297"/>
      <c r="AX37" s="297"/>
      <c r="AY37" s="297"/>
      <c r="AZ37" s="298"/>
      <c r="BA37" s="298"/>
      <c r="BB37" s="268"/>
      <c r="BC37" s="263"/>
      <c r="BD37" s="254"/>
      <c r="BE37" s="252"/>
      <c r="BG37" s="248"/>
      <c r="BH37" s="253"/>
      <c r="BI37" s="261"/>
      <c r="BJ37" s="267"/>
      <c r="BK37" s="158"/>
      <c r="BL37" s="158"/>
      <c r="BM37" s="297"/>
      <c r="BN37" s="297"/>
      <c r="BO37" s="297"/>
      <c r="BP37" s="297"/>
      <c r="BQ37" s="297"/>
      <c r="BR37" s="297"/>
      <c r="BS37" s="298"/>
      <c r="BT37" s="298"/>
      <c r="BU37" s="268"/>
      <c r="BV37" s="263"/>
      <c r="BW37" s="254"/>
      <c r="BX37" s="252"/>
      <c r="BZ37" s="248"/>
      <c r="CA37" s="253"/>
      <c r="CB37" s="261"/>
      <c r="CC37" s="267"/>
      <c r="CD37" s="158"/>
      <c r="CE37" s="158"/>
      <c r="CF37" s="297"/>
      <c r="CG37" s="297"/>
      <c r="CH37" s="297"/>
      <c r="CI37" s="297"/>
      <c r="CJ37" s="297"/>
      <c r="CK37" s="297"/>
      <c r="CL37" s="298"/>
      <c r="CM37" s="298"/>
      <c r="CN37" s="268"/>
      <c r="CO37" s="263"/>
      <c r="CP37" s="254"/>
      <c r="CQ37" s="252"/>
    </row>
    <row r="38" spans="2:95" ht="18" customHeight="1" x14ac:dyDescent="0.25">
      <c r="B38" s="248"/>
      <c r="C38" s="253"/>
      <c r="D38" s="261"/>
      <c r="E38" s="267"/>
      <c r="F38" s="299"/>
      <c r="G38" s="299"/>
      <c r="H38" s="297"/>
      <c r="I38" s="297"/>
      <c r="J38" s="297"/>
      <c r="K38" s="297"/>
      <c r="L38" s="297"/>
      <c r="M38" s="297"/>
      <c r="N38" s="298"/>
      <c r="O38" s="298"/>
      <c r="P38" s="268"/>
      <c r="Q38" s="263"/>
      <c r="R38" s="254"/>
      <c r="S38" s="252"/>
      <c r="U38" s="248"/>
      <c r="V38" s="253"/>
      <c r="W38" s="261"/>
      <c r="X38" s="267"/>
      <c r="Y38" s="299"/>
      <c r="Z38" s="299"/>
      <c r="AA38" s="297"/>
      <c r="AB38" s="297"/>
      <c r="AC38" s="297"/>
      <c r="AD38" s="297"/>
      <c r="AE38" s="297"/>
      <c r="AF38" s="297"/>
      <c r="AG38" s="298"/>
      <c r="AH38" s="298"/>
      <c r="AI38" s="268"/>
      <c r="AJ38" s="263"/>
      <c r="AK38" s="254"/>
      <c r="AL38" s="252"/>
      <c r="AN38" s="248"/>
      <c r="AO38" s="253"/>
      <c r="AP38" s="261"/>
      <c r="AQ38" s="267"/>
      <c r="AR38" s="299"/>
      <c r="AS38" s="299"/>
      <c r="AT38" s="297"/>
      <c r="AU38" s="297"/>
      <c r="AV38" s="297"/>
      <c r="AW38" s="297"/>
      <c r="AX38" s="297"/>
      <c r="AY38" s="297"/>
      <c r="AZ38" s="298"/>
      <c r="BA38" s="298"/>
      <c r="BB38" s="268"/>
      <c r="BC38" s="263"/>
      <c r="BD38" s="254"/>
      <c r="BE38" s="252"/>
      <c r="BG38" s="248"/>
      <c r="BH38" s="253"/>
      <c r="BI38" s="261"/>
      <c r="BJ38" s="267"/>
      <c r="BK38" s="299"/>
      <c r="BL38" s="299"/>
      <c r="BM38" s="297"/>
      <c r="BN38" s="297"/>
      <c r="BO38" s="297"/>
      <c r="BP38" s="297"/>
      <c r="BQ38" s="297"/>
      <c r="BR38" s="297"/>
      <c r="BS38" s="298"/>
      <c r="BT38" s="298"/>
      <c r="BU38" s="268"/>
      <c r="BV38" s="263"/>
      <c r="BW38" s="254"/>
      <c r="BX38" s="252"/>
      <c r="BZ38" s="248"/>
      <c r="CA38" s="253"/>
      <c r="CB38" s="261"/>
      <c r="CC38" s="267"/>
      <c r="CD38" s="299"/>
      <c r="CE38" s="299"/>
      <c r="CF38" s="297"/>
      <c r="CG38" s="297"/>
      <c r="CH38" s="297"/>
      <c r="CI38" s="297"/>
      <c r="CJ38" s="297"/>
      <c r="CK38" s="297"/>
      <c r="CL38" s="298"/>
      <c r="CM38" s="298"/>
      <c r="CN38" s="268"/>
      <c r="CO38" s="263"/>
      <c r="CP38" s="254"/>
      <c r="CQ38" s="252"/>
    </row>
    <row r="39" spans="2:95" ht="15" customHeight="1" x14ac:dyDescent="0.25">
      <c r="B39" s="248"/>
      <c r="C39" s="253"/>
      <c r="D39" s="261"/>
      <c r="E39" s="300"/>
      <c r="F39" s="301"/>
      <c r="G39" s="301"/>
      <c r="H39" s="301"/>
      <c r="I39" s="301"/>
      <c r="J39" s="301"/>
      <c r="K39" s="301"/>
      <c r="L39" s="301"/>
      <c r="M39" s="301"/>
      <c r="N39" s="301"/>
      <c r="O39" s="301"/>
      <c r="P39" s="302"/>
      <c r="Q39" s="263"/>
      <c r="R39" s="254"/>
      <c r="S39" s="252"/>
      <c r="U39" s="248"/>
      <c r="V39" s="253"/>
      <c r="W39" s="261"/>
      <c r="X39" s="300"/>
      <c r="Y39" s="301"/>
      <c r="Z39" s="301"/>
      <c r="AA39" s="301"/>
      <c r="AB39" s="301"/>
      <c r="AC39" s="301"/>
      <c r="AD39" s="301"/>
      <c r="AE39" s="301"/>
      <c r="AF39" s="301"/>
      <c r="AG39" s="301"/>
      <c r="AH39" s="301"/>
      <c r="AI39" s="302"/>
      <c r="AJ39" s="263"/>
      <c r="AK39" s="254"/>
      <c r="AL39" s="252"/>
      <c r="AN39" s="248"/>
      <c r="AO39" s="253"/>
      <c r="AP39" s="261"/>
      <c r="AQ39" s="300"/>
      <c r="AR39" s="301"/>
      <c r="AS39" s="301"/>
      <c r="AT39" s="301"/>
      <c r="AU39" s="301"/>
      <c r="AV39" s="301"/>
      <c r="AW39" s="301"/>
      <c r="AX39" s="301"/>
      <c r="AY39" s="301"/>
      <c r="AZ39" s="301"/>
      <c r="BA39" s="301"/>
      <c r="BB39" s="302"/>
      <c r="BC39" s="263"/>
      <c r="BD39" s="254"/>
      <c r="BE39" s="252"/>
      <c r="BG39" s="248"/>
      <c r="BH39" s="253"/>
      <c r="BI39" s="261"/>
      <c r="BJ39" s="300"/>
      <c r="BK39" s="301"/>
      <c r="BL39" s="301"/>
      <c r="BM39" s="301"/>
      <c r="BN39" s="301"/>
      <c r="BO39" s="301"/>
      <c r="BP39" s="301"/>
      <c r="BQ39" s="301"/>
      <c r="BR39" s="301"/>
      <c r="BS39" s="301"/>
      <c r="BT39" s="301"/>
      <c r="BU39" s="302"/>
      <c r="BV39" s="263"/>
      <c r="BW39" s="254"/>
      <c r="BX39" s="252"/>
      <c r="BZ39" s="248"/>
      <c r="CA39" s="253"/>
      <c r="CB39" s="261"/>
      <c r="CC39" s="300"/>
      <c r="CD39" s="301"/>
      <c r="CE39" s="301"/>
      <c r="CF39" s="301"/>
      <c r="CG39" s="301"/>
      <c r="CH39" s="301"/>
      <c r="CI39" s="301"/>
      <c r="CJ39" s="301"/>
      <c r="CK39" s="301"/>
      <c r="CL39" s="301"/>
      <c r="CM39" s="301"/>
      <c r="CN39" s="302"/>
      <c r="CO39" s="263"/>
      <c r="CP39" s="254"/>
      <c r="CQ39" s="252"/>
    </row>
    <row r="40" spans="2:95" x14ac:dyDescent="0.25">
      <c r="B40" s="248"/>
      <c r="C40" s="253"/>
      <c r="D40" s="303"/>
      <c r="E40" s="304"/>
      <c r="F40" s="304"/>
      <c r="G40" s="304"/>
      <c r="H40" s="304"/>
      <c r="I40" s="304"/>
      <c r="J40" s="304"/>
      <c r="K40" s="304"/>
      <c r="L40" s="304"/>
      <c r="M40" s="304"/>
      <c r="N40" s="304"/>
      <c r="O40" s="304"/>
      <c r="P40" s="304"/>
      <c r="Q40" s="305"/>
      <c r="R40" s="254"/>
      <c r="S40" s="252"/>
      <c r="U40" s="248"/>
      <c r="V40" s="253"/>
      <c r="W40" s="303"/>
      <c r="X40" s="304"/>
      <c r="Y40" s="304"/>
      <c r="Z40" s="304"/>
      <c r="AA40" s="304"/>
      <c r="AB40" s="304"/>
      <c r="AC40" s="304"/>
      <c r="AD40" s="304"/>
      <c r="AE40" s="304"/>
      <c r="AF40" s="304"/>
      <c r="AG40" s="304"/>
      <c r="AH40" s="304"/>
      <c r="AI40" s="304"/>
      <c r="AJ40" s="305"/>
      <c r="AK40" s="254"/>
      <c r="AL40" s="252"/>
      <c r="AN40" s="248"/>
      <c r="AO40" s="253"/>
      <c r="AP40" s="303"/>
      <c r="AQ40" s="304"/>
      <c r="AR40" s="304"/>
      <c r="AS40" s="304"/>
      <c r="AT40" s="304"/>
      <c r="AU40" s="304"/>
      <c r="AV40" s="304"/>
      <c r="AW40" s="304"/>
      <c r="AX40" s="304"/>
      <c r="AY40" s="304"/>
      <c r="AZ40" s="304"/>
      <c r="BA40" s="304"/>
      <c r="BB40" s="304"/>
      <c r="BC40" s="305"/>
      <c r="BD40" s="254"/>
      <c r="BE40" s="252"/>
      <c r="BG40" s="248"/>
      <c r="BH40" s="253"/>
      <c r="BI40" s="303"/>
      <c r="BJ40" s="304"/>
      <c r="BK40" s="304"/>
      <c r="BL40" s="304"/>
      <c r="BM40" s="304"/>
      <c r="BN40" s="304"/>
      <c r="BO40" s="304"/>
      <c r="BP40" s="304"/>
      <c r="BQ40" s="304"/>
      <c r="BR40" s="304"/>
      <c r="BS40" s="304"/>
      <c r="BT40" s="304"/>
      <c r="BU40" s="304"/>
      <c r="BV40" s="305"/>
      <c r="BW40" s="254"/>
      <c r="BX40" s="252"/>
      <c r="BZ40" s="248"/>
      <c r="CA40" s="253"/>
      <c r="CB40" s="303"/>
      <c r="CC40" s="304"/>
      <c r="CD40" s="304"/>
      <c r="CE40" s="304"/>
      <c r="CF40" s="304"/>
      <c r="CG40" s="304"/>
      <c r="CH40" s="304"/>
      <c r="CI40" s="304"/>
      <c r="CJ40" s="304"/>
      <c r="CK40" s="304"/>
      <c r="CL40" s="304"/>
      <c r="CM40" s="304"/>
      <c r="CN40" s="304"/>
      <c r="CO40" s="305"/>
      <c r="CP40" s="254"/>
      <c r="CQ40" s="252"/>
    </row>
    <row r="41" spans="2:95" ht="15.75" thickBot="1" x14ac:dyDescent="0.3">
      <c r="B41" s="248"/>
      <c r="C41" s="306"/>
      <c r="D41" s="307"/>
      <c r="E41" s="307"/>
      <c r="F41" s="307"/>
      <c r="G41" s="307"/>
      <c r="H41" s="307"/>
      <c r="I41" s="307"/>
      <c r="J41" s="307"/>
      <c r="K41" s="307"/>
      <c r="L41" s="307"/>
      <c r="M41" s="307"/>
      <c r="N41" s="307"/>
      <c r="O41" s="307"/>
      <c r="P41" s="307"/>
      <c r="Q41" s="307"/>
      <c r="R41" s="308"/>
      <c r="S41" s="252"/>
      <c r="U41" s="248"/>
      <c r="V41" s="306"/>
      <c r="W41" s="307"/>
      <c r="X41" s="307"/>
      <c r="Y41" s="307"/>
      <c r="Z41" s="307"/>
      <c r="AA41" s="307"/>
      <c r="AB41" s="307"/>
      <c r="AC41" s="307"/>
      <c r="AD41" s="307"/>
      <c r="AE41" s="307"/>
      <c r="AF41" s="307"/>
      <c r="AG41" s="307"/>
      <c r="AH41" s="307"/>
      <c r="AI41" s="307"/>
      <c r="AJ41" s="307"/>
      <c r="AK41" s="308"/>
      <c r="AL41" s="252"/>
      <c r="AN41" s="248"/>
      <c r="AO41" s="306"/>
      <c r="AP41" s="307"/>
      <c r="AQ41" s="307"/>
      <c r="AR41" s="307"/>
      <c r="AS41" s="307"/>
      <c r="AT41" s="307"/>
      <c r="AU41" s="307"/>
      <c r="AV41" s="307"/>
      <c r="AW41" s="307"/>
      <c r="AX41" s="307"/>
      <c r="AY41" s="307"/>
      <c r="AZ41" s="307"/>
      <c r="BA41" s="307"/>
      <c r="BB41" s="307"/>
      <c r="BC41" s="307"/>
      <c r="BD41" s="308"/>
      <c r="BE41" s="252"/>
      <c r="BG41" s="248"/>
      <c r="BH41" s="306"/>
      <c r="BI41" s="307"/>
      <c r="BJ41" s="307"/>
      <c r="BK41" s="307"/>
      <c r="BL41" s="307"/>
      <c r="BM41" s="307"/>
      <c r="BN41" s="307"/>
      <c r="BO41" s="307"/>
      <c r="BP41" s="307"/>
      <c r="BQ41" s="307"/>
      <c r="BR41" s="307"/>
      <c r="BS41" s="307"/>
      <c r="BT41" s="307"/>
      <c r="BU41" s="307"/>
      <c r="BV41" s="307"/>
      <c r="BW41" s="308"/>
      <c r="BX41" s="252"/>
      <c r="BZ41" s="248"/>
      <c r="CA41" s="306"/>
      <c r="CB41" s="307"/>
      <c r="CC41" s="307"/>
      <c r="CD41" s="307"/>
      <c r="CE41" s="307"/>
      <c r="CF41" s="307"/>
      <c r="CG41" s="307"/>
      <c r="CH41" s="307"/>
      <c r="CI41" s="307"/>
      <c r="CJ41" s="307"/>
      <c r="CK41" s="307"/>
      <c r="CL41" s="307"/>
      <c r="CM41" s="307"/>
      <c r="CN41" s="307"/>
      <c r="CO41" s="307"/>
      <c r="CP41" s="308"/>
      <c r="CQ41" s="252"/>
    </row>
    <row r="42" spans="2:95" ht="15.75" thickBot="1" x14ac:dyDescent="0.3">
      <c r="B42" s="309"/>
      <c r="C42" s="310"/>
      <c r="D42" s="310"/>
      <c r="E42" s="310"/>
      <c r="F42" s="310"/>
      <c r="G42" s="310"/>
      <c r="H42" s="310"/>
      <c r="I42" s="310"/>
      <c r="J42" s="310"/>
      <c r="K42" s="310"/>
      <c r="L42" s="310"/>
      <c r="M42" s="310"/>
      <c r="N42" s="310"/>
      <c r="O42" s="310"/>
      <c r="P42" s="310"/>
      <c r="Q42" s="310"/>
      <c r="R42" s="310"/>
      <c r="S42" s="311"/>
      <c r="U42" s="309"/>
      <c r="V42" s="310"/>
      <c r="W42" s="310"/>
      <c r="X42" s="310"/>
      <c r="Y42" s="310"/>
      <c r="Z42" s="310"/>
      <c r="AA42" s="310"/>
      <c r="AB42" s="310"/>
      <c r="AC42" s="310"/>
      <c r="AD42" s="310"/>
      <c r="AE42" s="310"/>
      <c r="AF42" s="310"/>
      <c r="AG42" s="310"/>
      <c r="AH42" s="310"/>
      <c r="AI42" s="310"/>
      <c r="AJ42" s="310"/>
      <c r="AK42" s="310"/>
      <c r="AL42" s="311"/>
      <c r="AN42" s="309"/>
      <c r="AO42" s="310"/>
      <c r="AP42" s="310"/>
      <c r="AQ42" s="310"/>
      <c r="AR42" s="310"/>
      <c r="AS42" s="310"/>
      <c r="AT42" s="310"/>
      <c r="AU42" s="310"/>
      <c r="AV42" s="310"/>
      <c r="AW42" s="310"/>
      <c r="AX42" s="310"/>
      <c r="AY42" s="310"/>
      <c r="AZ42" s="310"/>
      <c r="BA42" s="310"/>
      <c r="BB42" s="310"/>
      <c r="BC42" s="310"/>
      <c r="BD42" s="310"/>
      <c r="BE42" s="311"/>
      <c r="BG42" s="309"/>
      <c r="BH42" s="310"/>
      <c r="BI42" s="310"/>
      <c r="BJ42" s="310"/>
      <c r="BK42" s="310"/>
      <c r="BL42" s="310"/>
      <c r="BM42" s="310"/>
      <c r="BN42" s="310"/>
      <c r="BO42" s="310"/>
      <c r="BP42" s="310"/>
      <c r="BQ42" s="310"/>
      <c r="BR42" s="310"/>
      <c r="BS42" s="310"/>
      <c r="BT42" s="310"/>
      <c r="BU42" s="310"/>
      <c r="BV42" s="310"/>
      <c r="BW42" s="310"/>
      <c r="BX42" s="311"/>
      <c r="BZ42" s="309"/>
      <c r="CA42" s="310"/>
      <c r="CB42" s="310"/>
      <c r="CC42" s="310"/>
      <c r="CD42" s="310"/>
      <c r="CE42" s="310"/>
      <c r="CF42" s="310"/>
      <c r="CG42" s="310"/>
      <c r="CH42" s="310"/>
      <c r="CI42" s="310"/>
      <c r="CJ42" s="310"/>
      <c r="CK42" s="310"/>
      <c r="CL42" s="310"/>
      <c r="CM42" s="310"/>
      <c r="CN42" s="310"/>
      <c r="CO42" s="310"/>
      <c r="CP42" s="310"/>
      <c r="CQ42" s="311"/>
    </row>
  </sheetData>
  <sheetProtection algorithmName="SHA-512" hashValue="C/uktM6ht7oV7Ps5iyu6q4dnRSLEyHjjcPl61cV6xFsJItkAH5Cg/yI1M3sDVOhjBr5wfmEO/AxJe++Ronwo9w==" saltValue="/xNK4YHLfRNOpxIsE0UCDg==" spinCount="100000" sheet="1" objects="1" scenarios="1" selectLockedCells="1"/>
  <mergeCells count="18">
    <mergeCell ref="D4:Q4"/>
    <mergeCell ref="D5:Q5"/>
    <mergeCell ref="E10:P10"/>
    <mergeCell ref="F19:I26"/>
    <mergeCell ref="W4:AJ4"/>
    <mergeCell ref="W5:AJ5"/>
    <mergeCell ref="X10:AI10"/>
    <mergeCell ref="Y19:AB26"/>
    <mergeCell ref="CB4:CO4"/>
    <mergeCell ref="CB5:CO5"/>
    <mergeCell ref="CC10:CN10"/>
    <mergeCell ref="CC35:CN36"/>
    <mergeCell ref="AP4:BC4"/>
    <mergeCell ref="AP5:BC5"/>
    <mergeCell ref="AQ10:BB10"/>
    <mergeCell ref="BI4:BV4"/>
    <mergeCell ref="BI5:BV5"/>
    <mergeCell ref="BJ10:BU10"/>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00B0F0"/>
  </sheetPr>
  <dimension ref="A1:AB2226"/>
  <sheetViews>
    <sheetView zoomScale="80" zoomScaleNormal="80" workbookViewId="0">
      <pane xSplit="1" ySplit="3" topLeftCell="B4" activePane="bottomRight" state="frozen"/>
      <selection activeCell="E26" sqref="E26"/>
      <selection pane="topRight" activeCell="E26" sqref="E26"/>
      <selection pane="bottomLeft" activeCell="E26" sqref="E26"/>
      <selection pane="bottomRight" activeCell="Q19" sqref="Q19"/>
    </sheetView>
  </sheetViews>
  <sheetFormatPr defaultColWidth="50.28515625" defaultRowHeight="12.75" x14ac:dyDescent="0.2"/>
  <cols>
    <col min="1" max="1" width="13.42578125" style="92" customWidth="1"/>
    <col min="2" max="2" width="27" style="82" bestFit="1" customWidth="1"/>
    <col min="3" max="3" width="18.7109375" style="82" bestFit="1" customWidth="1"/>
    <col min="4" max="4" width="18.42578125" style="82" customWidth="1"/>
    <col min="5" max="5" width="17.140625" style="82" customWidth="1"/>
    <col min="6" max="6" width="40.42578125" style="82" customWidth="1"/>
    <col min="7" max="8" width="23.85546875" style="82" bestFit="1" customWidth="1"/>
    <col min="9" max="9" width="25.5703125" style="82" customWidth="1"/>
    <col min="10" max="10" width="47.85546875" style="82" customWidth="1"/>
    <col min="11" max="11" width="1.85546875" style="241" customWidth="1"/>
    <col min="12" max="12" width="30.42578125" style="227" bestFit="1" customWidth="1"/>
    <col min="13" max="13" width="30.42578125" style="227" customWidth="1"/>
    <col min="14" max="14" width="21.42578125" style="82" customWidth="1"/>
    <col min="15" max="15" width="30.42578125" style="227" bestFit="1" customWidth="1"/>
    <col min="16" max="16" width="27.42578125" style="227" bestFit="1" customWidth="1"/>
    <col min="17" max="17" width="30.28515625" style="227" bestFit="1" customWidth="1"/>
    <col min="18" max="21" width="15.140625" style="227" customWidth="1"/>
    <col min="22" max="22" width="20.28515625" style="165" customWidth="1"/>
    <col min="23" max="24" width="16.85546875" style="165" customWidth="1"/>
    <col min="25" max="25" width="17.28515625" style="165" customWidth="1"/>
    <col min="26" max="26" width="32.140625" style="165" customWidth="1"/>
    <col min="27" max="27" width="17.28515625" style="165" customWidth="1"/>
    <col min="28" max="28" width="51.7109375" style="165" customWidth="1"/>
    <col min="29" max="16384" width="50.28515625" style="86"/>
  </cols>
  <sheetData>
    <row r="1" spans="1:28" s="241" customFormat="1" ht="23.25" customHeight="1" x14ac:dyDescent="0.2">
      <c r="A1" s="239"/>
      <c r="B1" s="470" t="s">
        <v>819</v>
      </c>
      <c r="C1" s="470"/>
      <c r="D1" s="470"/>
      <c r="E1" s="470"/>
      <c r="F1" s="470"/>
      <c r="G1" s="470"/>
      <c r="H1" s="470"/>
      <c r="I1" s="470"/>
      <c r="J1" s="470"/>
      <c r="K1" s="376"/>
      <c r="L1" s="471" t="s">
        <v>820</v>
      </c>
      <c r="M1" s="471"/>
      <c r="N1" s="471"/>
      <c r="O1" s="471"/>
      <c r="P1" s="471"/>
      <c r="Q1" s="471"/>
      <c r="R1" s="471"/>
      <c r="S1" s="471"/>
      <c r="T1" s="471"/>
      <c r="U1" s="471"/>
      <c r="V1" s="471"/>
      <c r="W1" s="471"/>
      <c r="X1" s="471"/>
      <c r="Y1" s="471"/>
      <c r="Z1" s="471"/>
      <c r="AA1" s="471"/>
      <c r="AB1" s="471"/>
    </row>
    <row r="2" spans="1:28" s="241" customFormat="1" ht="15" customHeight="1" x14ac:dyDescent="0.2">
      <c r="A2" s="239"/>
      <c r="B2" s="180"/>
      <c r="C2" s="180"/>
      <c r="D2" s="180"/>
      <c r="E2" s="180"/>
      <c r="F2" s="180"/>
      <c r="G2" s="180"/>
      <c r="H2" s="180"/>
      <c r="I2" s="180"/>
      <c r="J2" s="180"/>
      <c r="K2" s="231"/>
      <c r="L2" s="240"/>
      <c r="M2" s="240"/>
      <c r="O2" s="240"/>
      <c r="P2" s="240"/>
      <c r="Q2" s="240"/>
      <c r="R2" s="472" t="s">
        <v>779</v>
      </c>
      <c r="S2" s="473"/>
      <c r="T2" s="474" t="s">
        <v>780</v>
      </c>
      <c r="U2" s="475"/>
      <c r="V2" s="476" t="s">
        <v>781</v>
      </c>
      <c r="W2" s="477"/>
      <c r="X2" s="477"/>
      <c r="Y2" s="477"/>
      <c r="Z2" s="477"/>
      <c r="AA2" s="478"/>
      <c r="AB2" s="180"/>
    </row>
    <row r="3" spans="1:28" s="81" customFormat="1" ht="43.5" customHeight="1" x14ac:dyDescent="0.2">
      <c r="A3" s="76"/>
      <c r="B3" s="369" t="s">
        <v>693</v>
      </c>
      <c r="C3" s="369" t="s">
        <v>784</v>
      </c>
      <c r="D3" s="182" t="s">
        <v>786</v>
      </c>
      <c r="E3" s="369" t="s">
        <v>821</v>
      </c>
      <c r="F3" s="182" t="s">
        <v>789</v>
      </c>
      <c r="G3" s="182" t="s">
        <v>790</v>
      </c>
      <c r="H3" s="182" t="s">
        <v>791</v>
      </c>
      <c r="I3" s="111" t="s">
        <v>908</v>
      </c>
      <c r="J3" s="182" t="s">
        <v>700</v>
      </c>
      <c r="K3" s="183"/>
      <c r="L3" s="369" t="s">
        <v>693</v>
      </c>
      <c r="M3" s="242" t="s">
        <v>822</v>
      </c>
      <c r="N3" s="369" t="s">
        <v>813</v>
      </c>
      <c r="O3" s="182" t="s">
        <v>789</v>
      </c>
      <c r="P3" s="369" t="s">
        <v>793</v>
      </c>
      <c r="Q3" s="369" t="s">
        <v>794</v>
      </c>
      <c r="R3" s="184" t="s">
        <v>786</v>
      </c>
      <c r="S3" s="185" t="s">
        <v>795</v>
      </c>
      <c r="T3" s="186" t="s">
        <v>786</v>
      </c>
      <c r="U3" s="187" t="s">
        <v>795</v>
      </c>
      <c r="V3" s="188" t="s">
        <v>796</v>
      </c>
      <c r="W3" s="189" t="s">
        <v>797</v>
      </c>
      <c r="X3" s="189" t="s">
        <v>823</v>
      </c>
      <c r="Y3" s="190" t="s">
        <v>98</v>
      </c>
      <c r="Z3" s="191" t="s">
        <v>798</v>
      </c>
      <c r="AA3" s="111" t="s">
        <v>909</v>
      </c>
      <c r="AB3" s="192" t="s">
        <v>700</v>
      </c>
    </row>
    <row r="4" spans="1:28" ht="12.75" customHeight="1" x14ac:dyDescent="0.2">
      <c r="A4" s="469" t="s">
        <v>824</v>
      </c>
      <c r="B4" s="354"/>
      <c r="C4" s="354"/>
      <c r="E4" s="370"/>
      <c r="G4" s="168"/>
      <c r="H4" s="168"/>
      <c r="I4" s="106" t="str">
        <f>IF(OR(C4="",D4="",E4=""),"",VLOOKUP(C4,VALIDATIONS!$HU$2:$HV$12,2,FALSE))</f>
        <v/>
      </c>
      <c r="K4" s="243"/>
      <c r="L4" s="354"/>
      <c r="M4" s="228"/>
      <c r="N4" s="370"/>
      <c r="O4" s="228"/>
      <c r="P4" s="368"/>
      <c r="Q4" s="368"/>
      <c r="R4" s="196"/>
      <c r="S4" s="234"/>
      <c r="T4" s="198"/>
      <c r="U4" s="235"/>
      <c r="W4" s="370"/>
      <c r="X4" s="370"/>
      <c r="Y4" s="368"/>
      <c r="Z4" s="370"/>
      <c r="AA4" s="106" t="str">
        <f>IF(OR(N4="",P4="",Q4="",V4="",W4="",X4="",Y4="",Z4=""),"",V4*    (  IF(OR(AND(N4="Water Reticulation",Z4="Cast Iron"),AND(N4="Water Reticulation",Z4="Ductile Iron"),AND(N4="Water Reticulation",Z4="Galvanised Iron"),  AND(N4="Water Reticulation",Z4="Mild Steel")),      VLOOKUP(W4,VALIDATIONS!$GP$2:$HS$45,VLOOKUP(Y4,VALIDATIONS!$FF$2:$FG$5,2,FALSE),FALSE),  IF(OR(AND(N4="Water Reticulation",Z4="Asbestos Cement"),AND(N4="Water Reticulation",Z4="unplasticised Poly Vinyl Chloride")),      VLOOKUP(W4,VALIDATIONS!$GP$2:$HS$45,8+VLOOKUP(Y4,VALIDATIONS!$FF$2:$FG$5,2,FALSE),FALSE),  IF(OR(AND(N4="Water Re-use",Z4="Cast Iron"),AND(N4="Water Re-use",Z4="Ductile Iron"),AND(N4="Water Re-use",Z4="Galvanised Iron"),  AND(N4="Water Re-use",Z4="Mild Steel")),      VLOOKUP(W4,VALIDATIONS!$GP$2:$HS$45,VLOOKUP(Y4,VALIDATIONS!$FF$2:$FG$5,2,FALSE),FALSE),  IF(OR(AND(N4="Water Re-use",Z4="Asbestos Cement"),AND(N4="Water Re-use",Z4="unplasticised Poly Vinyl Chloride")),      VLOOKUP(W4,VALIDATIONS!$GP$2:$HS$45,8+VLOOKUP(Y4,VALIDATIONS!$FF$2:$FG$5,2,FALSE),FALSE),            IF(OR(AND(N4="Water Rising Main",Z4="Cast Iron"),AND(N4="Water Rising Main",Z4="Ductile Iron"),AND(N4="Water Rising Main",Z4="Galvanised Iron"),  AND(N4="Water Rising Main",Z4="Mild Steel")),      VLOOKUP(W4,VALIDATIONS!$GP$2:$HS$45,4+VLOOKUP(Y4,VALIDATIONS!$FF$2:$FG$5,2,FALSE),FALSE),  IF(OR(AND(N4="Water Rising Main",Z4="Asbestos Cement"),AND(N4="Water Rising Main",Z4="unplasticised Poly Vinyl Chloride")),      VLOOKUP(W4,VALIDATIONS!$GP$2:$HS$45,12+VLOOKUP(Y4,VALIDATIONS!$FF$2:$FG$5,2,FALSE),FALSE),  0))))))    +IF(P4="Up to 10% Rock",VLOOKUP(W4,VALIDATIONS!$GP$2:$HS$45,21+VLOOKUP(Y4,VALIDATIONS!$FF$2:$FG$5,2,FALSE),FALSE),0)+IF(OR(Q4="Urban Development (moderate)",Q4="Urban Development (heavy)"),VLOOKUP(W4,VALIDATIONS!$GP$2:$HS$45,12+VLOOKUP(Q4,VALIDATIONS!$FJ$2:$FK$4,2,FALSE),FALSE),0)))</f>
        <v/>
      </c>
    </row>
    <row r="5" spans="1:28" x14ac:dyDescent="0.2">
      <c r="A5" s="469"/>
      <c r="B5" s="354"/>
      <c r="C5" s="354"/>
      <c r="E5" s="370"/>
      <c r="G5" s="168"/>
      <c r="H5" s="168"/>
      <c r="I5" s="106" t="str">
        <f>IF(OR(C5="",D5="",E5=""),"",VLOOKUP(C5,VALIDATIONS!$HU$2:$HV$12,2,FALSE))</f>
        <v/>
      </c>
      <c r="K5" s="243"/>
      <c r="L5" s="354"/>
      <c r="M5" s="228"/>
      <c r="N5" s="370"/>
      <c r="O5" s="228"/>
      <c r="P5" s="368"/>
      <c r="Q5" s="368"/>
      <c r="R5" s="196"/>
      <c r="S5" s="234"/>
      <c r="T5" s="198"/>
      <c r="U5" s="235"/>
      <c r="W5" s="370"/>
      <c r="X5" s="370"/>
      <c r="Y5" s="368"/>
      <c r="Z5" s="370"/>
      <c r="AA5" s="106" t="str">
        <f>IF(OR(N5="",P5="",Q5="",V5="",W5="",X5="",Y5="",Z5=""),"",V5*    (  IF(OR(AND(N5="Water Reticulation",Z5="Cast Iron"),AND(N5="Water Reticulation",Z5="Ductile Iron"),AND(N5="Water Reticulation",Z5="Galvanised Iron"),  AND(N5="Water Reticulation",Z5="Mild Steel")),      VLOOKUP(W5,VALIDATIONS!$GP$2:$HS$45,VLOOKUP(Y5,VALIDATIONS!$FF$2:$FG$5,2,FALSE),FALSE),  IF(OR(AND(N5="Water Reticulation",Z5="Asbestos Cement"),AND(N5="Water Reticulation",Z5="unplasticised Poly Vinyl Chloride")),      VLOOKUP(W5,VALIDATIONS!$GP$2:$HS$45,8+VLOOKUP(Y5,VALIDATIONS!$FF$2:$FG$5,2,FALSE),FALSE),  IF(OR(AND(N5="Water Re-use",Z5="Cast Iron"),AND(N5="Water Re-use",Z5="Ductile Iron"),AND(N5="Water Re-use",Z5="Galvanised Iron"),  AND(N5="Water Re-use",Z5="Mild Steel")),      VLOOKUP(W5,VALIDATIONS!$GP$2:$HS$45,VLOOKUP(Y5,VALIDATIONS!$FF$2:$FG$5,2,FALSE),FALSE),  IF(OR(AND(N5="Water Re-use",Z5="Asbestos Cement"),AND(N5="Water Re-use",Z5="unplasticised Poly Vinyl Chloride")),      VLOOKUP(W5,VALIDATIONS!$GP$2:$HS$45,8+VLOOKUP(Y5,VALIDATIONS!$FF$2:$FG$5,2,FALSE),FALSE),            IF(OR(AND(N5="Water Rising Main",Z5="Cast Iron"),AND(N5="Water Rising Main",Z5="Ductile Iron"),AND(N5="Water Rising Main",Z5="Galvanised Iron"),  AND(N5="Water Rising Main",Z5="Mild Steel")),      VLOOKUP(W5,VALIDATIONS!$GP$2:$HS$45,4+VLOOKUP(Y5,VALIDATIONS!$FF$2:$FG$5,2,FALSE),FALSE),  IF(OR(AND(N5="Water Rising Main",Z5="Asbestos Cement"),AND(N5="Water Rising Main",Z5="unplasticised Poly Vinyl Chloride")),      VLOOKUP(W5,VALIDATIONS!$GP$2:$HS$45,12+VLOOKUP(Y5,VALIDATIONS!$FF$2:$FG$5,2,FALSE),FALSE),  0))))))    +IF(P5="Up to 10% Rock",VLOOKUP(W5,VALIDATIONS!$GP$2:$HS$45,21+VLOOKUP(Y5,VALIDATIONS!$FF$2:$FG$5,2,FALSE),FALSE),0)+IF(OR(Q5="Urban Development (moderate)",Q5="Urban Development (heavy)"),VLOOKUP(W5,VALIDATIONS!$GP$2:$HS$45,12+VLOOKUP(Q5,VALIDATIONS!$FJ$2:$FK$4,2,FALSE),FALSE),0)))</f>
        <v/>
      </c>
    </row>
    <row r="6" spans="1:28" x14ac:dyDescent="0.2">
      <c r="A6" s="469"/>
      <c r="B6" s="354"/>
      <c r="C6" s="354"/>
      <c r="E6" s="370"/>
      <c r="G6" s="168"/>
      <c r="H6" s="168"/>
      <c r="I6" s="106" t="str">
        <f>IF(OR(C6="",D6="",E6=""),"",VLOOKUP(C6,VALIDATIONS!$HU$2:$HV$12,2,FALSE))</f>
        <v/>
      </c>
      <c r="K6" s="243"/>
      <c r="L6" s="354"/>
      <c r="M6" s="224"/>
      <c r="N6" s="370"/>
      <c r="O6" s="224"/>
      <c r="P6" s="368"/>
      <c r="Q6" s="368"/>
      <c r="R6" s="196"/>
      <c r="S6" s="234"/>
      <c r="T6" s="198"/>
      <c r="U6" s="235"/>
      <c r="W6" s="370"/>
      <c r="X6" s="370"/>
      <c r="Y6" s="368"/>
      <c r="Z6" s="370"/>
      <c r="AA6" s="106" t="str">
        <f>IF(OR(N6="",P6="",Q6="",V6="",W6="",X6="",Y6="",Z6=""),"",V6*    (  IF(OR(AND(N6="Water Reticulation",Z6="Cast Iron"),AND(N6="Water Reticulation",Z6="Ductile Iron"),AND(N6="Water Reticulation",Z6="Galvanised Iron"),  AND(N6="Water Reticulation",Z6="Mild Steel")),      VLOOKUP(W6,VALIDATIONS!$GP$2:$HS$45,VLOOKUP(Y6,VALIDATIONS!$FF$2:$FG$5,2,FALSE),FALSE),  IF(OR(AND(N6="Water Reticulation",Z6="Asbestos Cement"),AND(N6="Water Reticulation",Z6="unplasticised Poly Vinyl Chloride")),      VLOOKUP(W6,VALIDATIONS!$GP$2:$HS$45,8+VLOOKUP(Y6,VALIDATIONS!$FF$2:$FG$5,2,FALSE),FALSE),  IF(OR(AND(N6="Water Re-use",Z6="Cast Iron"),AND(N6="Water Re-use",Z6="Ductile Iron"),AND(N6="Water Re-use",Z6="Galvanised Iron"),  AND(N6="Water Re-use",Z6="Mild Steel")),      VLOOKUP(W6,VALIDATIONS!$GP$2:$HS$45,VLOOKUP(Y6,VALIDATIONS!$FF$2:$FG$5,2,FALSE),FALSE),  IF(OR(AND(N6="Water Re-use",Z6="Asbestos Cement"),AND(N6="Water Re-use",Z6="unplasticised Poly Vinyl Chloride")),      VLOOKUP(W6,VALIDATIONS!$GP$2:$HS$45,8+VLOOKUP(Y6,VALIDATIONS!$FF$2:$FG$5,2,FALSE),FALSE),            IF(OR(AND(N6="Water Rising Main",Z6="Cast Iron"),AND(N6="Water Rising Main",Z6="Ductile Iron"),AND(N6="Water Rising Main",Z6="Galvanised Iron"),  AND(N6="Water Rising Main",Z6="Mild Steel")),      VLOOKUP(W6,VALIDATIONS!$GP$2:$HS$45,4+VLOOKUP(Y6,VALIDATIONS!$FF$2:$FG$5,2,FALSE),FALSE),  IF(OR(AND(N6="Water Rising Main",Z6="Asbestos Cement"),AND(N6="Water Rising Main",Z6="unplasticised Poly Vinyl Chloride")),      VLOOKUP(W6,VALIDATIONS!$GP$2:$HS$45,12+VLOOKUP(Y6,VALIDATIONS!$FF$2:$FG$5,2,FALSE),FALSE),  0))))))    +IF(P6="Up to 10% Rock",VLOOKUP(W6,VALIDATIONS!$GP$2:$HS$45,21+VLOOKUP(Y6,VALIDATIONS!$FF$2:$FG$5,2,FALSE),FALSE),0)+IF(OR(Q6="Urban Development (moderate)",Q6="Urban Development (heavy)"),VLOOKUP(W6,VALIDATIONS!$GP$2:$HS$45,12+VLOOKUP(Q6,VALIDATIONS!$FJ$2:$FK$4,2,FALSE),FALSE),0)))</f>
        <v/>
      </c>
    </row>
    <row r="7" spans="1:28" x14ac:dyDescent="0.2">
      <c r="A7" s="469"/>
      <c r="B7" s="354"/>
      <c r="C7" s="354"/>
      <c r="E7" s="370"/>
      <c r="G7" s="168"/>
      <c r="H7" s="168"/>
      <c r="I7" s="106" t="str">
        <f>IF(OR(C7="",D7="",E7=""),"",VLOOKUP(C7,VALIDATIONS!$HU$2:$HV$12,2,FALSE))</f>
        <v/>
      </c>
      <c r="K7" s="243"/>
      <c r="L7" s="354"/>
      <c r="M7" s="224"/>
      <c r="N7" s="370"/>
      <c r="O7" s="224"/>
      <c r="P7" s="368"/>
      <c r="Q7" s="368"/>
      <c r="R7" s="224"/>
      <c r="S7" s="224"/>
      <c r="T7" s="224"/>
      <c r="U7" s="224"/>
      <c r="W7" s="370"/>
      <c r="X7" s="370"/>
      <c r="Y7" s="368"/>
      <c r="Z7" s="370"/>
      <c r="AA7" s="106" t="str">
        <f>IF(OR(N7="",P7="",Q7="",V7="",W7="",X7="",Y7="",Z7=""),"",V7*    (  IF(OR(AND(N7="Water Reticulation",Z7="Cast Iron"),AND(N7="Water Reticulation",Z7="Ductile Iron"),AND(N7="Water Reticulation",Z7="Galvanised Iron"),  AND(N7="Water Reticulation",Z7="Mild Steel")),      VLOOKUP(W7,VALIDATIONS!$GP$2:$HS$45,VLOOKUP(Y7,VALIDATIONS!$FF$2:$FG$5,2,FALSE),FALSE),  IF(OR(AND(N7="Water Reticulation",Z7="Asbestos Cement"),AND(N7="Water Reticulation",Z7="unplasticised Poly Vinyl Chloride")),      VLOOKUP(W7,VALIDATIONS!$GP$2:$HS$45,8+VLOOKUP(Y7,VALIDATIONS!$FF$2:$FG$5,2,FALSE),FALSE),  IF(OR(AND(N7="Water Re-use",Z7="Cast Iron"),AND(N7="Water Re-use",Z7="Ductile Iron"),AND(N7="Water Re-use",Z7="Galvanised Iron"),  AND(N7="Water Re-use",Z7="Mild Steel")),      VLOOKUP(W7,VALIDATIONS!$GP$2:$HS$45,VLOOKUP(Y7,VALIDATIONS!$FF$2:$FG$5,2,FALSE),FALSE),  IF(OR(AND(N7="Water Re-use",Z7="Asbestos Cement"),AND(N7="Water Re-use",Z7="unplasticised Poly Vinyl Chloride")),      VLOOKUP(W7,VALIDATIONS!$GP$2:$HS$45,8+VLOOKUP(Y7,VALIDATIONS!$FF$2:$FG$5,2,FALSE),FALSE),            IF(OR(AND(N7="Water Rising Main",Z7="Cast Iron"),AND(N7="Water Rising Main",Z7="Ductile Iron"),AND(N7="Water Rising Main",Z7="Galvanised Iron"),  AND(N7="Water Rising Main",Z7="Mild Steel")),      VLOOKUP(W7,VALIDATIONS!$GP$2:$HS$45,4+VLOOKUP(Y7,VALIDATIONS!$FF$2:$FG$5,2,FALSE),FALSE),  IF(OR(AND(N7="Water Rising Main",Z7="Asbestos Cement"),AND(N7="Water Rising Main",Z7="unplasticised Poly Vinyl Chloride")),      VLOOKUP(W7,VALIDATIONS!$GP$2:$HS$45,12+VLOOKUP(Y7,VALIDATIONS!$FF$2:$FG$5,2,FALSE),FALSE),  0))))))    +IF(P7="Up to 10% Rock",VLOOKUP(W7,VALIDATIONS!$GP$2:$HS$45,21+VLOOKUP(Y7,VALIDATIONS!$FF$2:$FG$5,2,FALSE),FALSE),0)+IF(OR(Q7="Urban Development (moderate)",Q7="Urban Development (heavy)"),VLOOKUP(W7,VALIDATIONS!$GP$2:$HS$45,12+VLOOKUP(Q7,VALIDATIONS!$FJ$2:$FK$4,2,FALSE),FALSE),0)))</f>
        <v/>
      </c>
    </row>
    <row r="8" spans="1:28" x14ac:dyDescent="0.2">
      <c r="A8" s="469"/>
      <c r="B8" s="354"/>
      <c r="C8" s="354"/>
      <c r="E8" s="370"/>
      <c r="G8" s="168"/>
      <c r="H8" s="168"/>
      <c r="I8" s="106" t="str">
        <f>IF(OR(C8="",D8="",E8=""),"",VLOOKUP(C8,VALIDATIONS!$HU$2:$HV$12,2,FALSE))</f>
        <v/>
      </c>
      <c r="K8" s="243"/>
      <c r="L8" s="354"/>
      <c r="M8" s="224"/>
      <c r="N8" s="370"/>
      <c r="O8" s="224"/>
      <c r="P8" s="368"/>
      <c r="Q8" s="368"/>
      <c r="R8" s="224"/>
      <c r="S8" s="224"/>
      <c r="T8" s="224"/>
      <c r="U8" s="224"/>
      <c r="W8" s="370"/>
      <c r="X8" s="370"/>
      <c r="Y8" s="368"/>
      <c r="Z8" s="370"/>
      <c r="AA8" s="106" t="str">
        <f>IF(OR(N8="",P8="",Q8="",V8="",W8="",X8="",Y8="",Z8=""),"",V8*    (  IF(OR(AND(N8="Water Reticulation",Z8="Cast Iron"),AND(N8="Water Reticulation",Z8="Ductile Iron"),AND(N8="Water Reticulation",Z8="Galvanised Iron"),  AND(N8="Water Reticulation",Z8="Mild Steel")),      VLOOKUP(W8,VALIDATIONS!$GP$2:$HS$45,VLOOKUP(Y8,VALIDATIONS!$FF$2:$FG$5,2,FALSE),FALSE),  IF(OR(AND(N8="Water Reticulation",Z8="Asbestos Cement"),AND(N8="Water Reticulation",Z8="unplasticised Poly Vinyl Chloride")),      VLOOKUP(W8,VALIDATIONS!$GP$2:$HS$45,8+VLOOKUP(Y8,VALIDATIONS!$FF$2:$FG$5,2,FALSE),FALSE),  IF(OR(AND(N8="Water Re-use",Z8="Cast Iron"),AND(N8="Water Re-use",Z8="Ductile Iron"),AND(N8="Water Re-use",Z8="Galvanised Iron"),  AND(N8="Water Re-use",Z8="Mild Steel")),      VLOOKUP(W8,VALIDATIONS!$GP$2:$HS$45,VLOOKUP(Y8,VALIDATIONS!$FF$2:$FG$5,2,FALSE),FALSE),  IF(OR(AND(N8="Water Re-use",Z8="Asbestos Cement"),AND(N8="Water Re-use",Z8="unplasticised Poly Vinyl Chloride")),      VLOOKUP(W8,VALIDATIONS!$GP$2:$HS$45,8+VLOOKUP(Y8,VALIDATIONS!$FF$2:$FG$5,2,FALSE),FALSE),            IF(OR(AND(N8="Water Rising Main",Z8="Cast Iron"),AND(N8="Water Rising Main",Z8="Ductile Iron"),AND(N8="Water Rising Main",Z8="Galvanised Iron"),  AND(N8="Water Rising Main",Z8="Mild Steel")),      VLOOKUP(W8,VALIDATIONS!$GP$2:$HS$45,4+VLOOKUP(Y8,VALIDATIONS!$FF$2:$FG$5,2,FALSE),FALSE),  IF(OR(AND(N8="Water Rising Main",Z8="Asbestos Cement"),AND(N8="Water Rising Main",Z8="unplasticised Poly Vinyl Chloride")),      VLOOKUP(W8,VALIDATIONS!$GP$2:$HS$45,12+VLOOKUP(Y8,VALIDATIONS!$FF$2:$FG$5,2,FALSE),FALSE),  0))))))    +IF(P8="Up to 10% Rock",VLOOKUP(W8,VALIDATIONS!$GP$2:$HS$45,21+VLOOKUP(Y8,VALIDATIONS!$FF$2:$FG$5,2,FALSE),FALSE),0)+IF(OR(Q8="Urban Development (moderate)",Q8="Urban Development (heavy)"),VLOOKUP(W8,VALIDATIONS!$GP$2:$HS$45,12+VLOOKUP(Q8,VALIDATIONS!$FJ$2:$FK$4,2,FALSE),FALSE),0)))</f>
        <v/>
      </c>
    </row>
    <row r="9" spans="1:28" x14ac:dyDescent="0.2">
      <c r="A9" s="469"/>
      <c r="B9" s="354"/>
      <c r="C9" s="354"/>
      <c r="E9" s="370"/>
      <c r="G9" s="168"/>
      <c r="H9" s="168"/>
      <c r="I9" s="106" t="str">
        <f>IF(OR(C9="",D9="",E9=""),"",VLOOKUP(C9,VALIDATIONS!$HU$2:$HV$12,2,FALSE))</f>
        <v/>
      </c>
      <c r="K9" s="243"/>
      <c r="L9" s="354"/>
      <c r="M9" s="224"/>
      <c r="N9" s="370"/>
      <c r="O9" s="224"/>
      <c r="P9" s="368"/>
      <c r="Q9" s="368"/>
      <c r="R9" s="224"/>
      <c r="S9" s="224"/>
      <c r="T9" s="224"/>
      <c r="U9" s="224"/>
      <c r="W9" s="370"/>
      <c r="X9" s="370"/>
      <c r="Y9" s="368"/>
      <c r="Z9" s="370"/>
      <c r="AA9" s="106" t="str">
        <f>IF(OR(N9="",P9="",Q9="",V9="",W9="",X9="",Y9="",Z9=""),"",V9*    (  IF(OR(AND(N9="Water Reticulation",Z9="Cast Iron"),AND(N9="Water Reticulation",Z9="Ductile Iron"),AND(N9="Water Reticulation",Z9="Galvanised Iron"),  AND(N9="Water Reticulation",Z9="Mild Steel")),      VLOOKUP(W9,VALIDATIONS!$GP$2:$HS$45,VLOOKUP(Y9,VALIDATIONS!$FF$2:$FG$5,2,FALSE),FALSE),  IF(OR(AND(N9="Water Reticulation",Z9="Asbestos Cement"),AND(N9="Water Reticulation",Z9="unplasticised Poly Vinyl Chloride")),      VLOOKUP(W9,VALIDATIONS!$GP$2:$HS$45,8+VLOOKUP(Y9,VALIDATIONS!$FF$2:$FG$5,2,FALSE),FALSE),  IF(OR(AND(N9="Water Re-use",Z9="Cast Iron"),AND(N9="Water Re-use",Z9="Ductile Iron"),AND(N9="Water Re-use",Z9="Galvanised Iron"),  AND(N9="Water Re-use",Z9="Mild Steel")),      VLOOKUP(W9,VALIDATIONS!$GP$2:$HS$45,VLOOKUP(Y9,VALIDATIONS!$FF$2:$FG$5,2,FALSE),FALSE),  IF(OR(AND(N9="Water Re-use",Z9="Asbestos Cement"),AND(N9="Water Re-use",Z9="unplasticised Poly Vinyl Chloride")),      VLOOKUP(W9,VALIDATIONS!$GP$2:$HS$45,8+VLOOKUP(Y9,VALIDATIONS!$FF$2:$FG$5,2,FALSE),FALSE),            IF(OR(AND(N9="Water Rising Main",Z9="Cast Iron"),AND(N9="Water Rising Main",Z9="Ductile Iron"),AND(N9="Water Rising Main",Z9="Galvanised Iron"),  AND(N9="Water Rising Main",Z9="Mild Steel")),      VLOOKUP(W9,VALIDATIONS!$GP$2:$HS$45,4+VLOOKUP(Y9,VALIDATIONS!$FF$2:$FG$5,2,FALSE),FALSE),  IF(OR(AND(N9="Water Rising Main",Z9="Asbestos Cement"),AND(N9="Water Rising Main",Z9="unplasticised Poly Vinyl Chloride")),      VLOOKUP(W9,VALIDATIONS!$GP$2:$HS$45,12+VLOOKUP(Y9,VALIDATIONS!$FF$2:$FG$5,2,FALSE),FALSE),  0))))))    +IF(P9="Up to 10% Rock",VLOOKUP(W9,VALIDATIONS!$GP$2:$HS$45,21+VLOOKUP(Y9,VALIDATIONS!$FF$2:$FG$5,2,FALSE),FALSE),0)+IF(OR(Q9="Urban Development (moderate)",Q9="Urban Development (heavy)"),VLOOKUP(W9,VALIDATIONS!$GP$2:$HS$45,12+VLOOKUP(Q9,VALIDATIONS!$FJ$2:$FK$4,2,FALSE),FALSE),0)))</f>
        <v/>
      </c>
    </row>
    <row r="10" spans="1:28" x14ac:dyDescent="0.2">
      <c r="A10" s="469"/>
      <c r="B10" s="354"/>
      <c r="C10" s="354"/>
      <c r="E10" s="370"/>
      <c r="G10" s="168"/>
      <c r="H10" s="168"/>
      <c r="I10" s="106" t="str">
        <f>IF(OR(C10="",D10="",E10=""),"",VLOOKUP(C10,VALIDATIONS!$HU$2:$HV$12,2,FALSE))</f>
        <v/>
      </c>
      <c r="K10" s="243"/>
      <c r="L10" s="354"/>
      <c r="M10" s="224"/>
      <c r="N10" s="370"/>
      <c r="O10" s="224"/>
      <c r="P10" s="368"/>
      <c r="Q10" s="368"/>
      <c r="R10" s="224"/>
      <c r="S10" s="224"/>
      <c r="T10" s="224"/>
      <c r="U10" s="224"/>
      <c r="W10" s="370"/>
      <c r="X10" s="370"/>
      <c r="Y10" s="368"/>
      <c r="Z10" s="370"/>
      <c r="AA10" s="106" t="str">
        <f>IF(OR(N10="",P10="",Q10="",V10="",W10="",X10="",Y10="",Z10=""),"",V10*    (  IF(OR(AND(N10="Water Reticulation",Z10="Cast Iron"),AND(N10="Water Reticulation",Z10="Ductile Iron"),AND(N10="Water Reticulation",Z10="Galvanised Iron"),  AND(N10="Water Reticulation",Z10="Mild Steel")),      VLOOKUP(W10,VALIDATIONS!$GP$2:$HS$45,VLOOKUP(Y10,VALIDATIONS!$FF$2:$FG$5,2,FALSE),FALSE),  IF(OR(AND(N10="Water Reticulation",Z10="Asbestos Cement"),AND(N10="Water Reticulation",Z10="unplasticised Poly Vinyl Chloride")),      VLOOKUP(W10,VALIDATIONS!$GP$2:$HS$45,8+VLOOKUP(Y10,VALIDATIONS!$FF$2:$FG$5,2,FALSE),FALSE),  IF(OR(AND(N10="Water Re-use",Z10="Cast Iron"),AND(N10="Water Re-use",Z10="Ductile Iron"),AND(N10="Water Re-use",Z10="Galvanised Iron"),  AND(N10="Water Re-use",Z10="Mild Steel")),      VLOOKUP(W10,VALIDATIONS!$GP$2:$HS$45,VLOOKUP(Y10,VALIDATIONS!$FF$2:$FG$5,2,FALSE),FALSE),  IF(OR(AND(N10="Water Re-use",Z10="Asbestos Cement"),AND(N10="Water Re-use",Z10="unplasticised Poly Vinyl Chloride")),      VLOOKUP(W10,VALIDATIONS!$GP$2:$HS$45,8+VLOOKUP(Y10,VALIDATIONS!$FF$2:$FG$5,2,FALSE),FALSE),            IF(OR(AND(N10="Water Rising Main",Z10="Cast Iron"),AND(N10="Water Rising Main",Z10="Ductile Iron"),AND(N10="Water Rising Main",Z10="Galvanised Iron"),  AND(N10="Water Rising Main",Z10="Mild Steel")),      VLOOKUP(W10,VALIDATIONS!$GP$2:$HS$45,4+VLOOKUP(Y10,VALIDATIONS!$FF$2:$FG$5,2,FALSE),FALSE),  IF(OR(AND(N10="Water Rising Main",Z10="Asbestos Cement"),AND(N10="Water Rising Main",Z10="unplasticised Poly Vinyl Chloride")),      VLOOKUP(W10,VALIDATIONS!$GP$2:$HS$45,12+VLOOKUP(Y10,VALIDATIONS!$FF$2:$FG$5,2,FALSE),FALSE),  0))))))    +IF(P10="Up to 10% Rock",VLOOKUP(W10,VALIDATIONS!$GP$2:$HS$45,21+VLOOKUP(Y10,VALIDATIONS!$FF$2:$FG$5,2,FALSE),FALSE),0)+IF(OR(Q10="Urban Development (moderate)",Q10="Urban Development (heavy)"),VLOOKUP(W10,VALIDATIONS!$GP$2:$HS$45,12+VLOOKUP(Q10,VALIDATIONS!$FJ$2:$FK$4,2,FALSE),FALSE),0)))</f>
        <v/>
      </c>
    </row>
    <row r="11" spans="1:28" x14ac:dyDescent="0.2">
      <c r="A11" s="469"/>
      <c r="B11" s="354"/>
      <c r="C11" s="354"/>
      <c r="E11" s="370"/>
      <c r="G11" s="168"/>
      <c r="H11" s="168"/>
      <c r="I11" s="106" t="str">
        <f>IF(OR(C11="",D11="",E11=""),"",VLOOKUP(C11,VALIDATIONS!$HU$2:$HV$12,2,FALSE))</f>
        <v/>
      </c>
      <c r="K11" s="243"/>
      <c r="L11" s="354"/>
      <c r="M11" s="224"/>
      <c r="N11" s="370"/>
      <c r="O11" s="224"/>
      <c r="P11" s="368"/>
      <c r="Q11" s="368"/>
      <c r="R11" s="224"/>
      <c r="S11" s="224"/>
      <c r="T11" s="224"/>
      <c r="U11" s="224"/>
      <c r="W11" s="370"/>
      <c r="X11" s="370"/>
      <c r="Y11" s="368"/>
      <c r="Z11" s="370"/>
      <c r="AA11" s="106" t="str">
        <f>IF(OR(N11="",P11="",Q11="",V11="",W11="",X11="",Y11="",Z11=""),"",V11*    (  IF(OR(AND(N11="Water Reticulation",Z11="Cast Iron"),AND(N11="Water Reticulation",Z11="Ductile Iron"),AND(N11="Water Reticulation",Z11="Galvanised Iron"),  AND(N11="Water Reticulation",Z11="Mild Steel")),      VLOOKUP(W11,VALIDATIONS!$GP$2:$HS$45,VLOOKUP(Y11,VALIDATIONS!$FF$2:$FG$5,2,FALSE),FALSE),  IF(OR(AND(N11="Water Reticulation",Z11="Asbestos Cement"),AND(N11="Water Reticulation",Z11="unplasticised Poly Vinyl Chloride")),      VLOOKUP(W11,VALIDATIONS!$GP$2:$HS$45,8+VLOOKUP(Y11,VALIDATIONS!$FF$2:$FG$5,2,FALSE),FALSE),  IF(OR(AND(N11="Water Re-use",Z11="Cast Iron"),AND(N11="Water Re-use",Z11="Ductile Iron"),AND(N11="Water Re-use",Z11="Galvanised Iron"),  AND(N11="Water Re-use",Z11="Mild Steel")),      VLOOKUP(W11,VALIDATIONS!$GP$2:$HS$45,VLOOKUP(Y11,VALIDATIONS!$FF$2:$FG$5,2,FALSE),FALSE),  IF(OR(AND(N11="Water Re-use",Z11="Asbestos Cement"),AND(N11="Water Re-use",Z11="unplasticised Poly Vinyl Chloride")),      VLOOKUP(W11,VALIDATIONS!$GP$2:$HS$45,8+VLOOKUP(Y11,VALIDATIONS!$FF$2:$FG$5,2,FALSE),FALSE),            IF(OR(AND(N11="Water Rising Main",Z11="Cast Iron"),AND(N11="Water Rising Main",Z11="Ductile Iron"),AND(N11="Water Rising Main",Z11="Galvanised Iron"),  AND(N11="Water Rising Main",Z11="Mild Steel")),      VLOOKUP(W11,VALIDATIONS!$GP$2:$HS$45,4+VLOOKUP(Y11,VALIDATIONS!$FF$2:$FG$5,2,FALSE),FALSE),  IF(OR(AND(N11="Water Rising Main",Z11="Asbestos Cement"),AND(N11="Water Rising Main",Z11="unplasticised Poly Vinyl Chloride")),      VLOOKUP(W11,VALIDATIONS!$GP$2:$HS$45,12+VLOOKUP(Y11,VALIDATIONS!$FF$2:$FG$5,2,FALSE),FALSE),  0))))))    +IF(P11="Up to 10% Rock",VLOOKUP(W11,VALIDATIONS!$GP$2:$HS$45,21+VLOOKUP(Y11,VALIDATIONS!$FF$2:$FG$5,2,FALSE),FALSE),0)+IF(OR(Q11="Urban Development (moderate)",Q11="Urban Development (heavy)"),VLOOKUP(W11,VALIDATIONS!$GP$2:$HS$45,12+VLOOKUP(Q11,VALIDATIONS!$FJ$2:$FK$4,2,FALSE),FALSE),0)))</f>
        <v/>
      </c>
    </row>
    <row r="12" spans="1:28" x14ac:dyDescent="0.2">
      <c r="A12" s="469"/>
      <c r="B12" s="354"/>
      <c r="C12" s="354"/>
      <c r="E12" s="370"/>
      <c r="G12" s="168"/>
      <c r="H12" s="168"/>
      <c r="I12" s="106" t="str">
        <f>IF(OR(C12="",D12="",E12=""),"",VLOOKUP(C12,VALIDATIONS!$HU$2:$HV$12,2,FALSE))</f>
        <v/>
      </c>
      <c r="K12" s="243"/>
      <c r="L12" s="354"/>
      <c r="M12" s="224"/>
      <c r="N12" s="370"/>
      <c r="O12" s="224"/>
      <c r="P12" s="368"/>
      <c r="Q12" s="368"/>
      <c r="R12" s="224"/>
      <c r="S12" s="224"/>
      <c r="T12" s="224"/>
      <c r="U12" s="224"/>
      <c r="W12" s="370"/>
      <c r="X12" s="370"/>
      <c r="Y12" s="368"/>
      <c r="Z12" s="370"/>
      <c r="AA12" s="106" t="str">
        <f>IF(OR(N12="",P12="",Q12="",V12="",W12="",X12="",Y12="",Z12=""),"",V12*    (  IF(OR(AND(N12="Water Reticulation",Z12="Cast Iron"),AND(N12="Water Reticulation",Z12="Ductile Iron"),AND(N12="Water Reticulation",Z12="Galvanised Iron"),  AND(N12="Water Reticulation",Z12="Mild Steel")),      VLOOKUP(W12,VALIDATIONS!$GP$2:$HS$45,VLOOKUP(Y12,VALIDATIONS!$FF$2:$FG$5,2,FALSE),FALSE),  IF(OR(AND(N12="Water Reticulation",Z12="Asbestos Cement"),AND(N12="Water Reticulation",Z12="unplasticised Poly Vinyl Chloride")),      VLOOKUP(W12,VALIDATIONS!$GP$2:$HS$45,8+VLOOKUP(Y12,VALIDATIONS!$FF$2:$FG$5,2,FALSE),FALSE),  IF(OR(AND(N12="Water Re-use",Z12="Cast Iron"),AND(N12="Water Re-use",Z12="Ductile Iron"),AND(N12="Water Re-use",Z12="Galvanised Iron"),  AND(N12="Water Re-use",Z12="Mild Steel")),      VLOOKUP(W12,VALIDATIONS!$GP$2:$HS$45,VLOOKUP(Y12,VALIDATIONS!$FF$2:$FG$5,2,FALSE),FALSE),  IF(OR(AND(N12="Water Re-use",Z12="Asbestos Cement"),AND(N12="Water Re-use",Z12="unplasticised Poly Vinyl Chloride")),      VLOOKUP(W12,VALIDATIONS!$GP$2:$HS$45,8+VLOOKUP(Y12,VALIDATIONS!$FF$2:$FG$5,2,FALSE),FALSE),            IF(OR(AND(N12="Water Rising Main",Z12="Cast Iron"),AND(N12="Water Rising Main",Z12="Ductile Iron"),AND(N12="Water Rising Main",Z12="Galvanised Iron"),  AND(N12="Water Rising Main",Z12="Mild Steel")),      VLOOKUP(W12,VALIDATIONS!$GP$2:$HS$45,4+VLOOKUP(Y12,VALIDATIONS!$FF$2:$FG$5,2,FALSE),FALSE),  IF(OR(AND(N12="Water Rising Main",Z12="Asbestos Cement"),AND(N12="Water Rising Main",Z12="unplasticised Poly Vinyl Chloride")),      VLOOKUP(W12,VALIDATIONS!$GP$2:$HS$45,12+VLOOKUP(Y12,VALIDATIONS!$FF$2:$FG$5,2,FALSE),FALSE),  0))))))    +IF(P12="Up to 10% Rock",VLOOKUP(W12,VALIDATIONS!$GP$2:$HS$45,21+VLOOKUP(Y12,VALIDATIONS!$FF$2:$FG$5,2,FALSE),FALSE),0)+IF(OR(Q12="Urban Development (moderate)",Q12="Urban Development (heavy)"),VLOOKUP(W12,VALIDATIONS!$GP$2:$HS$45,12+VLOOKUP(Q12,VALIDATIONS!$FJ$2:$FK$4,2,FALSE),FALSE),0)))</f>
        <v/>
      </c>
    </row>
    <row r="13" spans="1:28" x14ac:dyDescent="0.2">
      <c r="A13" s="469"/>
      <c r="B13" s="354"/>
      <c r="C13" s="354"/>
      <c r="E13" s="370"/>
      <c r="G13" s="168"/>
      <c r="H13" s="168"/>
      <c r="I13" s="106" t="str">
        <f>IF(OR(C13="",D13="",E13=""),"",VLOOKUP(C13,VALIDATIONS!$HU$2:$HV$12,2,FALSE))</f>
        <v/>
      </c>
      <c r="K13" s="243"/>
      <c r="L13" s="354"/>
      <c r="M13" s="224"/>
      <c r="N13" s="370"/>
      <c r="O13" s="224"/>
      <c r="P13" s="368"/>
      <c r="Q13" s="368"/>
      <c r="R13" s="224"/>
      <c r="S13" s="224"/>
      <c r="T13" s="224"/>
      <c r="U13" s="224"/>
      <c r="W13" s="370"/>
      <c r="X13" s="370"/>
      <c r="Y13" s="368"/>
      <c r="Z13" s="370"/>
      <c r="AA13" s="106" t="str">
        <f>IF(OR(N13="",P13="",Q13="",V13="",W13="",X13="",Y13="",Z13=""),"",V13*    (  IF(OR(AND(N13="Water Reticulation",Z13="Cast Iron"),AND(N13="Water Reticulation",Z13="Ductile Iron"),AND(N13="Water Reticulation",Z13="Galvanised Iron"),  AND(N13="Water Reticulation",Z13="Mild Steel")),      VLOOKUP(W13,VALIDATIONS!$GP$2:$HS$45,VLOOKUP(Y13,VALIDATIONS!$FF$2:$FG$5,2,FALSE),FALSE),  IF(OR(AND(N13="Water Reticulation",Z13="Asbestos Cement"),AND(N13="Water Reticulation",Z13="unplasticised Poly Vinyl Chloride")),      VLOOKUP(W13,VALIDATIONS!$GP$2:$HS$45,8+VLOOKUP(Y13,VALIDATIONS!$FF$2:$FG$5,2,FALSE),FALSE),  IF(OR(AND(N13="Water Re-use",Z13="Cast Iron"),AND(N13="Water Re-use",Z13="Ductile Iron"),AND(N13="Water Re-use",Z13="Galvanised Iron"),  AND(N13="Water Re-use",Z13="Mild Steel")),      VLOOKUP(W13,VALIDATIONS!$GP$2:$HS$45,VLOOKUP(Y13,VALIDATIONS!$FF$2:$FG$5,2,FALSE),FALSE),  IF(OR(AND(N13="Water Re-use",Z13="Asbestos Cement"),AND(N13="Water Re-use",Z13="unplasticised Poly Vinyl Chloride")),      VLOOKUP(W13,VALIDATIONS!$GP$2:$HS$45,8+VLOOKUP(Y13,VALIDATIONS!$FF$2:$FG$5,2,FALSE),FALSE),            IF(OR(AND(N13="Water Rising Main",Z13="Cast Iron"),AND(N13="Water Rising Main",Z13="Ductile Iron"),AND(N13="Water Rising Main",Z13="Galvanised Iron"),  AND(N13="Water Rising Main",Z13="Mild Steel")),      VLOOKUP(W13,VALIDATIONS!$GP$2:$HS$45,4+VLOOKUP(Y13,VALIDATIONS!$FF$2:$FG$5,2,FALSE),FALSE),  IF(OR(AND(N13="Water Rising Main",Z13="Asbestos Cement"),AND(N13="Water Rising Main",Z13="unplasticised Poly Vinyl Chloride")),      VLOOKUP(W13,VALIDATIONS!$GP$2:$HS$45,12+VLOOKUP(Y13,VALIDATIONS!$FF$2:$FG$5,2,FALSE),FALSE),  0))))))    +IF(P13="Up to 10% Rock",VLOOKUP(W13,VALIDATIONS!$GP$2:$HS$45,21+VLOOKUP(Y13,VALIDATIONS!$FF$2:$FG$5,2,FALSE),FALSE),0)+IF(OR(Q13="Urban Development (moderate)",Q13="Urban Development (heavy)"),VLOOKUP(W13,VALIDATIONS!$GP$2:$HS$45,12+VLOOKUP(Q13,VALIDATIONS!$FJ$2:$FK$4,2,FALSE),FALSE),0)))</f>
        <v/>
      </c>
    </row>
    <row r="14" spans="1:28" x14ac:dyDescent="0.2">
      <c r="A14" s="469"/>
      <c r="B14" s="354"/>
      <c r="C14" s="354"/>
      <c r="E14" s="370"/>
      <c r="G14" s="168"/>
      <c r="H14" s="168"/>
      <c r="I14" s="106" t="str">
        <f>IF(OR(C14="",D14="",E14=""),"",VLOOKUP(C14,VALIDATIONS!$HU$2:$HV$12,2,FALSE))</f>
        <v/>
      </c>
      <c r="K14" s="243"/>
      <c r="L14" s="354"/>
      <c r="M14" s="224"/>
      <c r="N14" s="370"/>
      <c r="O14" s="224"/>
      <c r="P14" s="368"/>
      <c r="Q14" s="368"/>
      <c r="R14" s="224"/>
      <c r="S14" s="224"/>
      <c r="T14" s="224"/>
      <c r="U14" s="224"/>
      <c r="W14" s="370"/>
      <c r="X14" s="370"/>
      <c r="Y14" s="368"/>
      <c r="Z14" s="370"/>
      <c r="AA14" s="106" t="str">
        <f>IF(OR(N14="",P14="",Q14="",V14="",W14="",X14="",Y14="",Z14=""),"",V14*    (  IF(OR(AND(N14="Water Reticulation",Z14="Cast Iron"),AND(N14="Water Reticulation",Z14="Ductile Iron"),AND(N14="Water Reticulation",Z14="Galvanised Iron"),  AND(N14="Water Reticulation",Z14="Mild Steel")),      VLOOKUP(W14,VALIDATIONS!$GP$2:$HS$45,VLOOKUP(Y14,VALIDATIONS!$FF$2:$FG$5,2,FALSE),FALSE),  IF(OR(AND(N14="Water Reticulation",Z14="Asbestos Cement"),AND(N14="Water Reticulation",Z14="unplasticised Poly Vinyl Chloride")),      VLOOKUP(W14,VALIDATIONS!$GP$2:$HS$45,8+VLOOKUP(Y14,VALIDATIONS!$FF$2:$FG$5,2,FALSE),FALSE),  IF(OR(AND(N14="Water Re-use",Z14="Cast Iron"),AND(N14="Water Re-use",Z14="Ductile Iron"),AND(N14="Water Re-use",Z14="Galvanised Iron"),  AND(N14="Water Re-use",Z14="Mild Steel")),      VLOOKUP(W14,VALIDATIONS!$GP$2:$HS$45,VLOOKUP(Y14,VALIDATIONS!$FF$2:$FG$5,2,FALSE),FALSE),  IF(OR(AND(N14="Water Re-use",Z14="Asbestos Cement"),AND(N14="Water Re-use",Z14="unplasticised Poly Vinyl Chloride")),      VLOOKUP(W14,VALIDATIONS!$GP$2:$HS$45,8+VLOOKUP(Y14,VALIDATIONS!$FF$2:$FG$5,2,FALSE),FALSE),            IF(OR(AND(N14="Water Rising Main",Z14="Cast Iron"),AND(N14="Water Rising Main",Z14="Ductile Iron"),AND(N14="Water Rising Main",Z14="Galvanised Iron"),  AND(N14="Water Rising Main",Z14="Mild Steel")),      VLOOKUP(W14,VALIDATIONS!$GP$2:$HS$45,4+VLOOKUP(Y14,VALIDATIONS!$FF$2:$FG$5,2,FALSE),FALSE),  IF(OR(AND(N14="Water Rising Main",Z14="Asbestos Cement"),AND(N14="Water Rising Main",Z14="unplasticised Poly Vinyl Chloride")),      VLOOKUP(W14,VALIDATIONS!$GP$2:$HS$45,12+VLOOKUP(Y14,VALIDATIONS!$FF$2:$FG$5,2,FALSE),FALSE),  0))))))    +IF(P14="Up to 10% Rock",VLOOKUP(W14,VALIDATIONS!$GP$2:$HS$45,21+VLOOKUP(Y14,VALIDATIONS!$FF$2:$FG$5,2,FALSE),FALSE),0)+IF(OR(Q14="Urban Development (moderate)",Q14="Urban Development (heavy)"),VLOOKUP(W14,VALIDATIONS!$GP$2:$HS$45,12+VLOOKUP(Q14,VALIDATIONS!$FJ$2:$FK$4,2,FALSE),FALSE),0)))</f>
        <v/>
      </c>
    </row>
    <row r="15" spans="1:28" x14ac:dyDescent="0.2">
      <c r="A15" s="469"/>
      <c r="B15" s="354"/>
      <c r="C15" s="354"/>
      <c r="E15" s="370"/>
      <c r="G15" s="168"/>
      <c r="H15" s="168"/>
      <c r="I15" s="106" t="str">
        <f>IF(OR(C15="",D15="",E15=""),"",VLOOKUP(C15,VALIDATIONS!$HU$2:$HV$12,2,FALSE))</f>
        <v/>
      </c>
      <c r="K15" s="243"/>
      <c r="L15" s="354"/>
      <c r="M15" s="224"/>
      <c r="N15" s="370"/>
      <c r="O15" s="224"/>
      <c r="P15" s="368"/>
      <c r="Q15" s="368"/>
      <c r="R15" s="224"/>
      <c r="S15" s="224"/>
      <c r="T15" s="224"/>
      <c r="U15" s="224"/>
      <c r="W15" s="370"/>
      <c r="X15" s="370"/>
      <c r="Y15" s="368"/>
      <c r="Z15" s="370"/>
      <c r="AA15" s="106" t="str">
        <f>IF(OR(N15="",P15="",Q15="",V15="",W15="",X15="",Y15="",Z15=""),"",V15*    (  IF(OR(AND(N15="Water Reticulation",Z15="Cast Iron"),AND(N15="Water Reticulation",Z15="Ductile Iron"),AND(N15="Water Reticulation",Z15="Galvanised Iron"),  AND(N15="Water Reticulation",Z15="Mild Steel")),      VLOOKUP(W15,VALIDATIONS!$GP$2:$HS$45,VLOOKUP(Y15,VALIDATIONS!$FF$2:$FG$5,2,FALSE),FALSE),  IF(OR(AND(N15="Water Reticulation",Z15="Asbestos Cement"),AND(N15="Water Reticulation",Z15="unplasticised Poly Vinyl Chloride")),      VLOOKUP(W15,VALIDATIONS!$GP$2:$HS$45,8+VLOOKUP(Y15,VALIDATIONS!$FF$2:$FG$5,2,FALSE),FALSE),  IF(OR(AND(N15="Water Re-use",Z15="Cast Iron"),AND(N15="Water Re-use",Z15="Ductile Iron"),AND(N15="Water Re-use",Z15="Galvanised Iron"),  AND(N15="Water Re-use",Z15="Mild Steel")),      VLOOKUP(W15,VALIDATIONS!$GP$2:$HS$45,VLOOKUP(Y15,VALIDATIONS!$FF$2:$FG$5,2,FALSE),FALSE),  IF(OR(AND(N15="Water Re-use",Z15="Asbestos Cement"),AND(N15="Water Re-use",Z15="unplasticised Poly Vinyl Chloride")),      VLOOKUP(W15,VALIDATIONS!$GP$2:$HS$45,8+VLOOKUP(Y15,VALIDATIONS!$FF$2:$FG$5,2,FALSE),FALSE),            IF(OR(AND(N15="Water Rising Main",Z15="Cast Iron"),AND(N15="Water Rising Main",Z15="Ductile Iron"),AND(N15="Water Rising Main",Z15="Galvanised Iron"),  AND(N15="Water Rising Main",Z15="Mild Steel")),      VLOOKUP(W15,VALIDATIONS!$GP$2:$HS$45,4+VLOOKUP(Y15,VALIDATIONS!$FF$2:$FG$5,2,FALSE),FALSE),  IF(OR(AND(N15="Water Rising Main",Z15="Asbestos Cement"),AND(N15="Water Rising Main",Z15="unplasticised Poly Vinyl Chloride")),      VLOOKUP(W15,VALIDATIONS!$GP$2:$HS$45,12+VLOOKUP(Y15,VALIDATIONS!$FF$2:$FG$5,2,FALSE),FALSE),  0))))))    +IF(P15="Up to 10% Rock",VLOOKUP(W15,VALIDATIONS!$GP$2:$HS$45,21+VLOOKUP(Y15,VALIDATIONS!$FF$2:$FG$5,2,FALSE),FALSE),0)+IF(OR(Q15="Urban Development (moderate)",Q15="Urban Development (heavy)"),VLOOKUP(W15,VALIDATIONS!$GP$2:$HS$45,12+VLOOKUP(Q15,VALIDATIONS!$FJ$2:$FK$4,2,FALSE),FALSE),0)))</f>
        <v/>
      </c>
    </row>
    <row r="16" spans="1:28" x14ac:dyDescent="0.2">
      <c r="A16" s="469"/>
      <c r="B16" s="354"/>
      <c r="C16" s="354"/>
      <c r="E16" s="370"/>
      <c r="G16" s="168"/>
      <c r="H16" s="168"/>
      <c r="I16" s="106" t="str">
        <f>IF(OR(C16="",D16="",E16=""),"",VLOOKUP(C16,VALIDATIONS!$HU$2:$HV$12,2,FALSE))</f>
        <v/>
      </c>
      <c r="K16" s="243"/>
      <c r="L16" s="354"/>
      <c r="M16" s="224"/>
      <c r="N16" s="370"/>
      <c r="O16" s="224"/>
      <c r="P16" s="368"/>
      <c r="Q16" s="368"/>
      <c r="R16" s="224"/>
      <c r="S16" s="224"/>
      <c r="T16" s="224"/>
      <c r="U16" s="224"/>
      <c r="W16" s="370"/>
      <c r="X16" s="370"/>
      <c r="Y16" s="368"/>
      <c r="Z16" s="370"/>
      <c r="AA16" s="106" t="str">
        <f>IF(OR(N16="",P16="",Q16="",V16="",W16="",X16="",Y16="",Z16=""),"",V16*    (  IF(OR(AND(N16="Water Reticulation",Z16="Cast Iron"),AND(N16="Water Reticulation",Z16="Ductile Iron"),AND(N16="Water Reticulation",Z16="Galvanised Iron"),  AND(N16="Water Reticulation",Z16="Mild Steel")),      VLOOKUP(W16,VALIDATIONS!$GP$2:$HS$45,VLOOKUP(Y16,VALIDATIONS!$FF$2:$FG$5,2,FALSE),FALSE),  IF(OR(AND(N16="Water Reticulation",Z16="Asbestos Cement"),AND(N16="Water Reticulation",Z16="unplasticised Poly Vinyl Chloride")),      VLOOKUP(W16,VALIDATIONS!$GP$2:$HS$45,8+VLOOKUP(Y16,VALIDATIONS!$FF$2:$FG$5,2,FALSE),FALSE),  IF(OR(AND(N16="Water Re-use",Z16="Cast Iron"),AND(N16="Water Re-use",Z16="Ductile Iron"),AND(N16="Water Re-use",Z16="Galvanised Iron"),  AND(N16="Water Re-use",Z16="Mild Steel")),      VLOOKUP(W16,VALIDATIONS!$GP$2:$HS$45,VLOOKUP(Y16,VALIDATIONS!$FF$2:$FG$5,2,FALSE),FALSE),  IF(OR(AND(N16="Water Re-use",Z16="Asbestos Cement"),AND(N16="Water Re-use",Z16="unplasticised Poly Vinyl Chloride")),      VLOOKUP(W16,VALIDATIONS!$GP$2:$HS$45,8+VLOOKUP(Y16,VALIDATIONS!$FF$2:$FG$5,2,FALSE),FALSE),            IF(OR(AND(N16="Water Rising Main",Z16="Cast Iron"),AND(N16="Water Rising Main",Z16="Ductile Iron"),AND(N16="Water Rising Main",Z16="Galvanised Iron"),  AND(N16="Water Rising Main",Z16="Mild Steel")),      VLOOKUP(W16,VALIDATIONS!$GP$2:$HS$45,4+VLOOKUP(Y16,VALIDATIONS!$FF$2:$FG$5,2,FALSE),FALSE),  IF(OR(AND(N16="Water Rising Main",Z16="Asbestos Cement"),AND(N16="Water Rising Main",Z16="unplasticised Poly Vinyl Chloride")),      VLOOKUP(W16,VALIDATIONS!$GP$2:$HS$45,12+VLOOKUP(Y16,VALIDATIONS!$FF$2:$FG$5,2,FALSE),FALSE),  0))))))    +IF(P16="Up to 10% Rock",VLOOKUP(W16,VALIDATIONS!$GP$2:$HS$45,21+VLOOKUP(Y16,VALIDATIONS!$FF$2:$FG$5,2,FALSE),FALSE),0)+IF(OR(Q16="Urban Development (moderate)",Q16="Urban Development (heavy)"),VLOOKUP(W16,VALIDATIONS!$GP$2:$HS$45,12+VLOOKUP(Q16,VALIDATIONS!$FJ$2:$FK$4,2,FALSE),FALSE),0)))</f>
        <v/>
      </c>
    </row>
    <row r="17" spans="1:28" x14ac:dyDescent="0.2">
      <c r="A17" s="469"/>
      <c r="B17" s="354"/>
      <c r="C17" s="354"/>
      <c r="E17" s="370"/>
      <c r="G17" s="168"/>
      <c r="H17" s="168"/>
      <c r="I17" s="106" t="str">
        <f>IF(OR(C17="",D17="",E17=""),"",VLOOKUP(C17,VALIDATIONS!$HU$2:$HV$12,2,FALSE))</f>
        <v/>
      </c>
      <c r="K17" s="243"/>
      <c r="L17" s="354"/>
      <c r="M17" s="224"/>
      <c r="N17" s="370"/>
      <c r="O17" s="224"/>
      <c r="P17" s="368"/>
      <c r="Q17" s="368"/>
      <c r="R17" s="224"/>
      <c r="S17" s="224"/>
      <c r="T17" s="224"/>
      <c r="U17" s="224"/>
      <c r="W17" s="370"/>
      <c r="X17" s="370"/>
      <c r="Y17" s="368"/>
      <c r="Z17" s="370"/>
      <c r="AA17" s="106" t="str">
        <f>IF(OR(N17="",P17="",Q17="",V17="",W17="",X17="",Y17="",Z17=""),"",V17*    (  IF(OR(AND(N17="Water Reticulation",Z17="Cast Iron"),AND(N17="Water Reticulation",Z17="Ductile Iron"),AND(N17="Water Reticulation",Z17="Galvanised Iron"),  AND(N17="Water Reticulation",Z17="Mild Steel")),      VLOOKUP(W17,VALIDATIONS!$GP$2:$HS$45,VLOOKUP(Y17,VALIDATIONS!$FF$2:$FG$5,2,FALSE),FALSE),  IF(OR(AND(N17="Water Reticulation",Z17="Asbestos Cement"),AND(N17="Water Reticulation",Z17="unplasticised Poly Vinyl Chloride")),      VLOOKUP(W17,VALIDATIONS!$GP$2:$HS$45,8+VLOOKUP(Y17,VALIDATIONS!$FF$2:$FG$5,2,FALSE),FALSE),  IF(OR(AND(N17="Water Re-use",Z17="Cast Iron"),AND(N17="Water Re-use",Z17="Ductile Iron"),AND(N17="Water Re-use",Z17="Galvanised Iron"),  AND(N17="Water Re-use",Z17="Mild Steel")),      VLOOKUP(W17,VALIDATIONS!$GP$2:$HS$45,VLOOKUP(Y17,VALIDATIONS!$FF$2:$FG$5,2,FALSE),FALSE),  IF(OR(AND(N17="Water Re-use",Z17="Asbestos Cement"),AND(N17="Water Re-use",Z17="unplasticised Poly Vinyl Chloride")),      VLOOKUP(W17,VALIDATIONS!$GP$2:$HS$45,8+VLOOKUP(Y17,VALIDATIONS!$FF$2:$FG$5,2,FALSE),FALSE),            IF(OR(AND(N17="Water Rising Main",Z17="Cast Iron"),AND(N17="Water Rising Main",Z17="Ductile Iron"),AND(N17="Water Rising Main",Z17="Galvanised Iron"),  AND(N17="Water Rising Main",Z17="Mild Steel")),      VLOOKUP(W17,VALIDATIONS!$GP$2:$HS$45,4+VLOOKUP(Y17,VALIDATIONS!$FF$2:$FG$5,2,FALSE),FALSE),  IF(OR(AND(N17="Water Rising Main",Z17="Asbestos Cement"),AND(N17="Water Rising Main",Z17="unplasticised Poly Vinyl Chloride")),      VLOOKUP(W17,VALIDATIONS!$GP$2:$HS$45,12+VLOOKUP(Y17,VALIDATIONS!$FF$2:$FG$5,2,FALSE),FALSE),  0))))))    +IF(P17="Up to 10% Rock",VLOOKUP(W17,VALIDATIONS!$GP$2:$HS$45,21+VLOOKUP(Y17,VALIDATIONS!$FF$2:$FG$5,2,FALSE),FALSE),0)+IF(OR(Q17="Urban Development (moderate)",Q17="Urban Development (heavy)"),VLOOKUP(W17,VALIDATIONS!$GP$2:$HS$45,12+VLOOKUP(Q17,VALIDATIONS!$FJ$2:$FK$4,2,FALSE),FALSE),0)))</f>
        <v/>
      </c>
      <c r="AB17" s="82"/>
    </row>
    <row r="18" spans="1:28" x14ac:dyDescent="0.2">
      <c r="A18" s="469"/>
      <c r="B18" s="354"/>
      <c r="C18" s="354"/>
      <c r="E18" s="370"/>
      <c r="G18" s="168"/>
      <c r="H18" s="168"/>
      <c r="I18" s="106" t="str">
        <f>IF(OR(C18="",D18="",E18=""),"",VLOOKUP(C18,VALIDATIONS!$HU$2:$HV$12,2,FALSE))</f>
        <v/>
      </c>
      <c r="K18" s="243"/>
      <c r="L18" s="354"/>
      <c r="M18" s="224"/>
      <c r="N18" s="370"/>
      <c r="O18" s="224"/>
      <c r="P18" s="368"/>
      <c r="Q18" s="368"/>
      <c r="R18" s="224"/>
      <c r="S18" s="224"/>
      <c r="T18" s="224"/>
      <c r="U18" s="224"/>
      <c r="W18" s="370"/>
      <c r="X18" s="370"/>
      <c r="Y18" s="368"/>
      <c r="Z18" s="370"/>
      <c r="AA18" s="106" t="str">
        <f>IF(OR(N18="",P18="",Q18="",V18="",W18="",X18="",Y18="",Z18=""),"",V18*    (  IF(OR(AND(N18="Water Reticulation",Z18="Cast Iron"),AND(N18="Water Reticulation",Z18="Ductile Iron"),AND(N18="Water Reticulation",Z18="Galvanised Iron"),  AND(N18="Water Reticulation",Z18="Mild Steel")),      VLOOKUP(W18,VALIDATIONS!$GP$2:$HS$45,VLOOKUP(Y18,VALIDATIONS!$FF$2:$FG$5,2,FALSE),FALSE),  IF(OR(AND(N18="Water Reticulation",Z18="Asbestos Cement"),AND(N18="Water Reticulation",Z18="unplasticised Poly Vinyl Chloride")),      VLOOKUP(W18,VALIDATIONS!$GP$2:$HS$45,8+VLOOKUP(Y18,VALIDATIONS!$FF$2:$FG$5,2,FALSE),FALSE),  IF(OR(AND(N18="Water Re-use",Z18="Cast Iron"),AND(N18="Water Re-use",Z18="Ductile Iron"),AND(N18="Water Re-use",Z18="Galvanised Iron"),  AND(N18="Water Re-use",Z18="Mild Steel")),      VLOOKUP(W18,VALIDATIONS!$GP$2:$HS$45,VLOOKUP(Y18,VALIDATIONS!$FF$2:$FG$5,2,FALSE),FALSE),  IF(OR(AND(N18="Water Re-use",Z18="Asbestos Cement"),AND(N18="Water Re-use",Z18="unplasticised Poly Vinyl Chloride")),      VLOOKUP(W18,VALIDATIONS!$GP$2:$HS$45,8+VLOOKUP(Y18,VALIDATIONS!$FF$2:$FG$5,2,FALSE),FALSE),            IF(OR(AND(N18="Water Rising Main",Z18="Cast Iron"),AND(N18="Water Rising Main",Z18="Ductile Iron"),AND(N18="Water Rising Main",Z18="Galvanised Iron"),  AND(N18="Water Rising Main",Z18="Mild Steel")),      VLOOKUP(W18,VALIDATIONS!$GP$2:$HS$45,4+VLOOKUP(Y18,VALIDATIONS!$FF$2:$FG$5,2,FALSE),FALSE),  IF(OR(AND(N18="Water Rising Main",Z18="Asbestos Cement"),AND(N18="Water Rising Main",Z18="unplasticised Poly Vinyl Chloride")),      VLOOKUP(W18,VALIDATIONS!$GP$2:$HS$45,12+VLOOKUP(Y18,VALIDATIONS!$FF$2:$FG$5,2,FALSE),FALSE),  0))))))    +IF(P18="Up to 10% Rock",VLOOKUP(W18,VALIDATIONS!$GP$2:$HS$45,21+VLOOKUP(Y18,VALIDATIONS!$FF$2:$FG$5,2,FALSE),FALSE),0)+IF(OR(Q18="Urban Development (moderate)",Q18="Urban Development (heavy)"),VLOOKUP(W18,VALIDATIONS!$GP$2:$HS$45,12+VLOOKUP(Q18,VALIDATIONS!$FJ$2:$FK$4,2,FALSE),FALSE),0)))</f>
        <v/>
      </c>
      <c r="AB18" s="82"/>
    </row>
    <row r="19" spans="1:28" x14ac:dyDescent="0.2">
      <c r="A19" s="469"/>
      <c r="B19" s="354"/>
      <c r="C19" s="354"/>
      <c r="E19" s="370"/>
      <c r="G19" s="168"/>
      <c r="H19" s="168"/>
      <c r="I19" s="106" t="str">
        <f>IF(OR(C19="",D19="",E19=""),"",VLOOKUP(C19,VALIDATIONS!$HU$2:$HV$12,2,FALSE))</f>
        <v/>
      </c>
      <c r="K19" s="243"/>
      <c r="L19" s="354"/>
      <c r="M19" s="224"/>
      <c r="N19" s="370"/>
      <c r="O19" s="224"/>
      <c r="P19" s="368"/>
      <c r="Q19" s="368"/>
      <c r="R19" s="224"/>
      <c r="S19" s="224"/>
      <c r="T19" s="224"/>
      <c r="U19" s="224"/>
      <c r="W19" s="370"/>
      <c r="X19" s="370"/>
      <c r="Y19" s="368"/>
      <c r="Z19" s="370"/>
      <c r="AA19" s="106" t="str">
        <f>IF(OR(N19="",P19="",Q19="",V19="",W19="",X19="",Y19="",Z19=""),"",V19*    (  IF(OR(AND(N19="Water Reticulation",Z19="Cast Iron"),AND(N19="Water Reticulation",Z19="Ductile Iron"),AND(N19="Water Reticulation",Z19="Galvanised Iron"),  AND(N19="Water Reticulation",Z19="Mild Steel")),      VLOOKUP(W19,VALIDATIONS!$GP$2:$HS$45,VLOOKUP(Y19,VALIDATIONS!$FF$2:$FG$5,2,FALSE),FALSE),  IF(OR(AND(N19="Water Reticulation",Z19="Asbestos Cement"),AND(N19="Water Reticulation",Z19="unplasticised Poly Vinyl Chloride")),      VLOOKUP(W19,VALIDATIONS!$GP$2:$HS$45,8+VLOOKUP(Y19,VALIDATIONS!$FF$2:$FG$5,2,FALSE),FALSE),  IF(OR(AND(N19="Water Re-use",Z19="Cast Iron"),AND(N19="Water Re-use",Z19="Ductile Iron"),AND(N19="Water Re-use",Z19="Galvanised Iron"),  AND(N19="Water Re-use",Z19="Mild Steel")),      VLOOKUP(W19,VALIDATIONS!$GP$2:$HS$45,VLOOKUP(Y19,VALIDATIONS!$FF$2:$FG$5,2,FALSE),FALSE),  IF(OR(AND(N19="Water Re-use",Z19="Asbestos Cement"),AND(N19="Water Re-use",Z19="unplasticised Poly Vinyl Chloride")),      VLOOKUP(W19,VALIDATIONS!$GP$2:$HS$45,8+VLOOKUP(Y19,VALIDATIONS!$FF$2:$FG$5,2,FALSE),FALSE),            IF(OR(AND(N19="Water Rising Main",Z19="Cast Iron"),AND(N19="Water Rising Main",Z19="Ductile Iron"),AND(N19="Water Rising Main",Z19="Galvanised Iron"),  AND(N19="Water Rising Main",Z19="Mild Steel")),      VLOOKUP(W19,VALIDATIONS!$GP$2:$HS$45,4+VLOOKUP(Y19,VALIDATIONS!$FF$2:$FG$5,2,FALSE),FALSE),  IF(OR(AND(N19="Water Rising Main",Z19="Asbestos Cement"),AND(N19="Water Rising Main",Z19="unplasticised Poly Vinyl Chloride")),      VLOOKUP(W19,VALIDATIONS!$GP$2:$HS$45,12+VLOOKUP(Y19,VALIDATIONS!$FF$2:$FG$5,2,FALSE),FALSE),  0))))))    +IF(P19="Up to 10% Rock",VLOOKUP(W19,VALIDATIONS!$GP$2:$HS$45,21+VLOOKUP(Y19,VALIDATIONS!$FF$2:$FG$5,2,FALSE),FALSE),0)+IF(OR(Q19="Urban Development (moderate)",Q19="Urban Development (heavy)"),VLOOKUP(W19,VALIDATIONS!$GP$2:$HS$45,12+VLOOKUP(Q19,VALIDATIONS!$FJ$2:$FK$4,2,FALSE),FALSE),0)))</f>
        <v/>
      </c>
      <c r="AB19" s="82"/>
    </row>
    <row r="20" spans="1:28" x14ac:dyDescent="0.2">
      <c r="A20" s="469"/>
      <c r="B20" s="354"/>
      <c r="C20" s="354"/>
      <c r="E20" s="370"/>
      <c r="G20" s="168"/>
      <c r="H20" s="168"/>
      <c r="I20" s="106" t="str">
        <f>IF(OR(C20="",D20="",E20=""),"",VLOOKUP(C20,VALIDATIONS!$HU$2:$HV$12,2,FALSE))</f>
        <v/>
      </c>
      <c r="K20" s="243"/>
      <c r="L20" s="354"/>
      <c r="M20" s="224"/>
      <c r="N20" s="370"/>
      <c r="O20" s="224"/>
      <c r="P20" s="368"/>
      <c r="Q20" s="368"/>
      <c r="R20" s="224"/>
      <c r="S20" s="224"/>
      <c r="T20" s="224"/>
      <c r="U20" s="224"/>
      <c r="W20" s="370"/>
      <c r="X20" s="370"/>
      <c r="Y20" s="368"/>
      <c r="Z20" s="370"/>
      <c r="AA20" s="106" t="str">
        <f>IF(OR(N20="",P20="",Q20="",V20="",W20="",X20="",Y20="",Z20=""),"",V20*    (  IF(OR(AND(N20="Water Reticulation",Z20="Cast Iron"),AND(N20="Water Reticulation",Z20="Ductile Iron"),AND(N20="Water Reticulation",Z20="Galvanised Iron"),  AND(N20="Water Reticulation",Z20="Mild Steel")),      VLOOKUP(W20,VALIDATIONS!$GP$2:$HS$45,VLOOKUP(Y20,VALIDATIONS!$FF$2:$FG$5,2,FALSE),FALSE),  IF(OR(AND(N20="Water Reticulation",Z20="Asbestos Cement"),AND(N20="Water Reticulation",Z20="unplasticised Poly Vinyl Chloride")),      VLOOKUP(W20,VALIDATIONS!$GP$2:$HS$45,8+VLOOKUP(Y20,VALIDATIONS!$FF$2:$FG$5,2,FALSE),FALSE),  IF(OR(AND(N20="Water Re-use",Z20="Cast Iron"),AND(N20="Water Re-use",Z20="Ductile Iron"),AND(N20="Water Re-use",Z20="Galvanised Iron"),  AND(N20="Water Re-use",Z20="Mild Steel")),      VLOOKUP(W20,VALIDATIONS!$GP$2:$HS$45,VLOOKUP(Y20,VALIDATIONS!$FF$2:$FG$5,2,FALSE),FALSE),  IF(OR(AND(N20="Water Re-use",Z20="Asbestos Cement"),AND(N20="Water Re-use",Z20="unplasticised Poly Vinyl Chloride")),      VLOOKUP(W20,VALIDATIONS!$GP$2:$HS$45,8+VLOOKUP(Y20,VALIDATIONS!$FF$2:$FG$5,2,FALSE),FALSE),            IF(OR(AND(N20="Water Rising Main",Z20="Cast Iron"),AND(N20="Water Rising Main",Z20="Ductile Iron"),AND(N20="Water Rising Main",Z20="Galvanised Iron"),  AND(N20="Water Rising Main",Z20="Mild Steel")),      VLOOKUP(W20,VALIDATIONS!$GP$2:$HS$45,4+VLOOKUP(Y20,VALIDATIONS!$FF$2:$FG$5,2,FALSE),FALSE),  IF(OR(AND(N20="Water Rising Main",Z20="Asbestos Cement"),AND(N20="Water Rising Main",Z20="unplasticised Poly Vinyl Chloride")),      VLOOKUP(W20,VALIDATIONS!$GP$2:$HS$45,12+VLOOKUP(Y20,VALIDATIONS!$FF$2:$FG$5,2,FALSE),FALSE),  0))))))    +IF(P20="Up to 10% Rock",VLOOKUP(W20,VALIDATIONS!$GP$2:$HS$45,21+VLOOKUP(Y20,VALIDATIONS!$FF$2:$FG$5,2,FALSE),FALSE),0)+IF(OR(Q20="Urban Development (moderate)",Q20="Urban Development (heavy)"),VLOOKUP(W20,VALIDATIONS!$GP$2:$HS$45,12+VLOOKUP(Q20,VALIDATIONS!$FJ$2:$FK$4,2,FALSE),FALSE),0)))</f>
        <v/>
      </c>
      <c r="AB20" s="82"/>
    </row>
    <row r="21" spans="1:28" x14ac:dyDescent="0.2">
      <c r="A21" s="469"/>
      <c r="B21" s="354"/>
      <c r="C21" s="354"/>
      <c r="E21" s="370"/>
      <c r="G21" s="168"/>
      <c r="H21" s="168"/>
      <c r="I21" s="106" t="str">
        <f>IF(OR(C21="",D21="",E21=""),"",VLOOKUP(C21,VALIDATIONS!$HU$2:$HV$12,2,FALSE))</f>
        <v/>
      </c>
      <c r="K21" s="243"/>
      <c r="L21" s="354"/>
      <c r="M21" s="224"/>
      <c r="N21" s="370"/>
      <c r="O21" s="224"/>
      <c r="P21" s="368"/>
      <c r="Q21" s="368"/>
      <c r="R21" s="224"/>
      <c r="S21" s="224"/>
      <c r="T21" s="224"/>
      <c r="U21" s="224"/>
      <c r="W21" s="370"/>
      <c r="X21" s="370"/>
      <c r="Y21" s="368"/>
      <c r="Z21" s="370"/>
      <c r="AA21" s="106" t="str">
        <f>IF(OR(N21="",P21="",Q21="",V21="",W21="",X21="",Y21="",Z21=""),"",V21*    (  IF(OR(AND(N21="Water Reticulation",Z21="Cast Iron"),AND(N21="Water Reticulation",Z21="Ductile Iron"),AND(N21="Water Reticulation",Z21="Galvanised Iron"),  AND(N21="Water Reticulation",Z21="Mild Steel")),      VLOOKUP(W21,VALIDATIONS!$GP$2:$HS$45,VLOOKUP(Y21,VALIDATIONS!$FF$2:$FG$5,2,FALSE),FALSE),  IF(OR(AND(N21="Water Reticulation",Z21="Asbestos Cement"),AND(N21="Water Reticulation",Z21="unplasticised Poly Vinyl Chloride")),      VLOOKUP(W21,VALIDATIONS!$GP$2:$HS$45,8+VLOOKUP(Y21,VALIDATIONS!$FF$2:$FG$5,2,FALSE),FALSE),  IF(OR(AND(N21="Water Re-use",Z21="Cast Iron"),AND(N21="Water Re-use",Z21="Ductile Iron"),AND(N21="Water Re-use",Z21="Galvanised Iron"),  AND(N21="Water Re-use",Z21="Mild Steel")),      VLOOKUP(W21,VALIDATIONS!$GP$2:$HS$45,VLOOKUP(Y21,VALIDATIONS!$FF$2:$FG$5,2,FALSE),FALSE),  IF(OR(AND(N21="Water Re-use",Z21="Asbestos Cement"),AND(N21="Water Re-use",Z21="unplasticised Poly Vinyl Chloride")),      VLOOKUP(W21,VALIDATIONS!$GP$2:$HS$45,8+VLOOKUP(Y21,VALIDATIONS!$FF$2:$FG$5,2,FALSE),FALSE),            IF(OR(AND(N21="Water Rising Main",Z21="Cast Iron"),AND(N21="Water Rising Main",Z21="Ductile Iron"),AND(N21="Water Rising Main",Z21="Galvanised Iron"),  AND(N21="Water Rising Main",Z21="Mild Steel")),      VLOOKUP(W21,VALIDATIONS!$GP$2:$HS$45,4+VLOOKUP(Y21,VALIDATIONS!$FF$2:$FG$5,2,FALSE),FALSE),  IF(OR(AND(N21="Water Rising Main",Z21="Asbestos Cement"),AND(N21="Water Rising Main",Z21="unplasticised Poly Vinyl Chloride")),      VLOOKUP(W21,VALIDATIONS!$GP$2:$HS$45,12+VLOOKUP(Y21,VALIDATIONS!$FF$2:$FG$5,2,FALSE),FALSE),  0))))))    +IF(P21="Up to 10% Rock",VLOOKUP(W21,VALIDATIONS!$GP$2:$HS$45,21+VLOOKUP(Y21,VALIDATIONS!$FF$2:$FG$5,2,FALSE),FALSE),0)+IF(OR(Q21="Urban Development (moderate)",Q21="Urban Development (heavy)"),VLOOKUP(W21,VALIDATIONS!$GP$2:$HS$45,12+VLOOKUP(Q21,VALIDATIONS!$FJ$2:$FK$4,2,FALSE),FALSE),0)))</f>
        <v/>
      </c>
      <c r="AB21" s="82"/>
    </row>
    <row r="22" spans="1:28" x14ac:dyDescent="0.2">
      <c r="A22" s="469"/>
      <c r="B22" s="354"/>
      <c r="C22" s="354"/>
      <c r="E22" s="370"/>
      <c r="G22" s="168"/>
      <c r="H22" s="168"/>
      <c r="I22" s="106" t="str">
        <f>IF(OR(C22="",D22="",E22=""),"",VLOOKUP(C22,VALIDATIONS!$HU$2:$HV$12,2,FALSE))</f>
        <v/>
      </c>
      <c r="K22" s="243"/>
      <c r="L22" s="354"/>
      <c r="M22" s="224"/>
      <c r="N22" s="370"/>
      <c r="O22" s="224"/>
      <c r="P22" s="368"/>
      <c r="Q22" s="368"/>
      <c r="R22" s="224"/>
      <c r="S22" s="224"/>
      <c r="T22" s="224"/>
      <c r="U22" s="224"/>
      <c r="W22" s="370"/>
      <c r="X22" s="370"/>
      <c r="Y22" s="368"/>
      <c r="Z22" s="370"/>
      <c r="AA22" s="106" t="str">
        <f>IF(OR(N22="",P22="",Q22="",V22="",W22="",X22="",Y22="",Z22=""),"",V22*    (  IF(OR(AND(N22="Water Reticulation",Z22="Cast Iron"),AND(N22="Water Reticulation",Z22="Ductile Iron"),AND(N22="Water Reticulation",Z22="Galvanised Iron"),  AND(N22="Water Reticulation",Z22="Mild Steel")),      VLOOKUP(W22,VALIDATIONS!$GP$2:$HS$45,VLOOKUP(Y22,VALIDATIONS!$FF$2:$FG$5,2,FALSE),FALSE),  IF(OR(AND(N22="Water Reticulation",Z22="Asbestos Cement"),AND(N22="Water Reticulation",Z22="unplasticised Poly Vinyl Chloride")),      VLOOKUP(W22,VALIDATIONS!$GP$2:$HS$45,8+VLOOKUP(Y22,VALIDATIONS!$FF$2:$FG$5,2,FALSE),FALSE),  IF(OR(AND(N22="Water Re-use",Z22="Cast Iron"),AND(N22="Water Re-use",Z22="Ductile Iron"),AND(N22="Water Re-use",Z22="Galvanised Iron"),  AND(N22="Water Re-use",Z22="Mild Steel")),      VLOOKUP(W22,VALIDATIONS!$GP$2:$HS$45,VLOOKUP(Y22,VALIDATIONS!$FF$2:$FG$5,2,FALSE),FALSE),  IF(OR(AND(N22="Water Re-use",Z22="Asbestos Cement"),AND(N22="Water Re-use",Z22="unplasticised Poly Vinyl Chloride")),      VLOOKUP(W22,VALIDATIONS!$GP$2:$HS$45,8+VLOOKUP(Y22,VALIDATIONS!$FF$2:$FG$5,2,FALSE),FALSE),            IF(OR(AND(N22="Water Rising Main",Z22="Cast Iron"),AND(N22="Water Rising Main",Z22="Ductile Iron"),AND(N22="Water Rising Main",Z22="Galvanised Iron"),  AND(N22="Water Rising Main",Z22="Mild Steel")),      VLOOKUP(W22,VALIDATIONS!$GP$2:$HS$45,4+VLOOKUP(Y22,VALIDATIONS!$FF$2:$FG$5,2,FALSE),FALSE),  IF(OR(AND(N22="Water Rising Main",Z22="Asbestos Cement"),AND(N22="Water Rising Main",Z22="unplasticised Poly Vinyl Chloride")),      VLOOKUP(W22,VALIDATIONS!$GP$2:$HS$45,12+VLOOKUP(Y22,VALIDATIONS!$FF$2:$FG$5,2,FALSE),FALSE),  0))))))    +IF(P22="Up to 10% Rock",VLOOKUP(W22,VALIDATIONS!$GP$2:$HS$45,21+VLOOKUP(Y22,VALIDATIONS!$FF$2:$FG$5,2,FALSE),FALSE),0)+IF(OR(Q22="Urban Development (moderate)",Q22="Urban Development (heavy)"),VLOOKUP(W22,VALIDATIONS!$GP$2:$HS$45,12+VLOOKUP(Q22,VALIDATIONS!$FJ$2:$FK$4,2,FALSE),FALSE),0)))</f>
        <v/>
      </c>
      <c r="AB22" s="82"/>
    </row>
    <row r="23" spans="1:28" x14ac:dyDescent="0.2">
      <c r="A23" s="469"/>
      <c r="B23" s="354"/>
      <c r="C23" s="354"/>
      <c r="E23" s="370"/>
      <c r="G23" s="168"/>
      <c r="H23" s="168"/>
      <c r="I23" s="106" t="str">
        <f>IF(OR(C23="",D23="",E23=""),"",VLOOKUP(C23,VALIDATIONS!$HU$2:$HV$12,2,FALSE))</f>
        <v/>
      </c>
      <c r="K23" s="243"/>
      <c r="L23" s="354"/>
      <c r="M23" s="224"/>
      <c r="N23" s="370"/>
      <c r="O23" s="224"/>
      <c r="P23" s="368"/>
      <c r="Q23" s="368"/>
      <c r="R23" s="224"/>
      <c r="S23" s="224"/>
      <c r="T23" s="224"/>
      <c r="U23" s="224"/>
      <c r="W23" s="370"/>
      <c r="X23" s="370"/>
      <c r="Y23" s="368"/>
      <c r="Z23" s="370"/>
      <c r="AA23" s="106" t="str">
        <f>IF(OR(N23="",P23="",Q23="",V23="",W23="",X23="",Y23="",Z23=""),"",V23*    (  IF(OR(AND(N23="Water Reticulation",Z23="Cast Iron"),AND(N23="Water Reticulation",Z23="Ductile Iron"),AND(N23="Water Reticulation",Z23="Galvanised Iron"),  AND(N23="Water Reticulation",Z23="Mild Steel")),      VLOOKUP(W23,VALIDATIONS!$GP$2:$HS$45,VLOOKUP(Y23,VALIDATIONS!$FF$2:$FG$5,2,FALSE),FALSE),  IF(OR(AND(N23="Water Reticulation",Z23="Asbestos Cement"),AND(N23="Water Reticulation",Z23="unplasticised Poly Vinyl Chloride")),      VLOOKUP(W23,VALIDATIONS!$GP$2:$HS$45,8+VLOOKUP(Y23,VALIDATIONS!$FF$2:$FG$5,2,FALSE),FALSE),  IF(OR(AND(N23="Water Re-use",Z23="Cast Iron"),AND(N23="Water Re-use",Z23="Ductile Iron"),AND(N23="Water Re-use",Z23="Galvanised Iron"),  AND(N23="Water Re-use",Z23="Mild Steel")),      VLOOKUP(W23,VALIDATIONS!$GP$2:$HS$45,VLOOKUP(Y23,VALIDATIONS!$FF$2:$FG$5,2,FALSE),FALSE),  IF(OR(AND(N23="Water Re-use",Z23="Asbestos Cement"),AND(N23="Water Re-use",Z23="unplasticised Poly Vinyl Chloride")),      VLOOKUP(W23,VALIDATIONS!$GP$2:$HS$45,8+VLOOKUP(Y23,VALIDATIONS!$FF$2:$FG$5,2,FALSE),FALSE),            IF(OR(AND(N23="Water Rising Main",Z23="Cast Iron"),AND(N23="Water Rising Main",Z23="Ductile Iron"),AND(N23="Water Rising Main",Z23="Galvanised Iron"),  AND(N23="Water Rising Main",Z23="Mild Steel")),      VLOOKUP(W23,VALIDATIONS!$GP$2:$HS$45,4+VLOOKUP(Y23,VALIDATIONS!$FF$2:$FG$5,2,FALSE),FALSE),  IF(OR(AND(N23="Water Rising Main",Z23="Asbestos Cement"),AND(N23="Water Rising Main",Z23="unplasticised Poly Vinyl Chloride")),      VLOOKUP(W23,VALIDATIONS!$GP$2:$HS$45,12+VLOOKUP(Y23,VALIDATIONS!$FF$2:$FG$5,2,FALSE),FALSE),  0))))))    +IF(P23="Up to 10% Rock",VLOOKUP(W23,VALIDATIONS!$GP$2:$HS$45,21+VLOOKUP(Y23,VALIDATIONS!$FF$2:$FG$5,2,FALSE),FALSE),0)+IF(OR(Q23="Urban Development (moderate)",Q23="Urban Development (heavy)"),VLOOKUP(W23,VALIDATIONS!$GP$2:$HS$45,12+VLOOKUP(Q23,VALIDATIONS!$FJ$2:$FK$4,2,FALSE),FALSE),0)))</f>
        <v/>
      </c>
      <c r="AB23" s="82"/>
    </row>
    <row r="24" spans="1:28" x14ac:dyDescent="0.2">
      <c r="A24" s="469"/>
      <c r="B24" s="354"/>
      <c r="C24" s="354"/>
      <c r="E24" s="370"/>
      <c r="G24" s="168"/>
      <c r="H24" s="168"/>
      <c r="I24" s="106" t="str">
        <f>IF(OR(C24="",D24="",E24=""),"",VLOOKUP(C24,VALIDATIONS!$HU$2:$HV$12,2,FALSE))</f>
        <v/>
      </c>
      <c r="K24" s="243"/>
      <c r="L24" s="354"/>
      <c r="M24" s="224"/>
      <c r="N24" s="370"/>
      <c r="O24" s="224"/>
      <c r="P24" s="368"/>
      <c r="Q24" s="368"/>
      <c r="R24" s="224"/>
      <c r="S24" s="224"/>
      <c r="T24" s="224"/>
      <c r="U24" s="224"/>
      <c r="W24" s="370"/>
      <c r="X24" s="370"/>
      <c r="Y24" s="368"/>
      <c r="Z24" s="370"/>
      <c r="AA24" s="106" t="str">
        <f>IF(OR(N24="",P24="",Q24="",V24="",W24="",X24="",Y24="",Z24=""),"",V24*    (  IF(OR(AND(N24="Water Reticulation",Z24="Cast Iron"),AND(N24="Water Reticulation",Z24="Ductile Iron"),AND(N24="Water Reticulation",Z24="Galvanised Iron"),  AND(N24="Water Reticulation",Z24="Mild Steel")),      VLOOKUP(W24,VALIDATIONS!$GP$2:$HS$45,VLOOKUP(Y24,VALIDATIONS!$FF$2:$FG$5,2,FALSE),FALSE),  IF(OR(AND(N24="Water Reticulation",Z24="Asbestos Cement"),AND(N24="Water Reticulation",Z24="unplasticised Poly Vinyl Chloride")),      VLOOKUP(W24,VALIDATIONS!$GP$2:$HS$45,8+VLOOKUP(Y24,VALIDATIONS!$FF$2:$FG$5,2,FALSE),FALSE),  IF(OR(AND(N24="Water Re-use",Z24="Cast Iron"),AND(N24="Water Re-use",Z24="Ductile Iron"),AND(N24="Water Re-use",Z24="Galvanised Iron"),  AND(N24="Water Re-use",Z24="Mild Steel")),      VLOOKUP(W24,VALIDATIONS!$GP$2:$HS$45,VLOOKUP(Y24,VALIDATIONS!$FF$2:$FG$5,2,FALSE),FALSE),  IF(OR(AND(N24="Water Re-use",Z24="Asbestos Cement"),AND(N24="Water Re-use",Z24="unplasticised Poly Vinyl Chloride")),      VLOOKUP(W24,VALIDATIONS!$GP$2:$HS$45,8+VLOOKUP(Y24,VALIDATIONS!$FF$2:$FG$5,2,FALSE),FALSE),            IF(OR(AND(N24="Water Rising Main",Z24="Cast Iron"),AND(N24="Water Rising Main",Z24="Ductile Iron"),AND(N24="Water Rising Main",Z24="Galvanised Iron"),  AND(N24="Water Rising Main",Z24="Mild Steel")),      VLOOKUP(W24,VALIDATIONS!$GP$2:$HS$45,4+VLOOKUP(Y24,VALIDATIONS!$FF$2:$FG$5,2,FALSE),FALSE),  IF(OR(AND(N24="Water Rising Main",Z24="Asbestos Cement"),AND(N24="Water Rising Main",Z24="unplasticised Poly Vinyl Chloride")),      VLOOKUP(W24,VALIDATIONS!$GP$2:$HS$45,12+VLOOKUP(Y24,VALIDATIONS!$FF$2:$FG$5,2,FALSE),FALSE),  0))))))    +IF(P24="Up to 10% Rock",VLOOKUP(W24,VALIDATIONS!$GP$2:$HS$45,21+VLOOKUP(Y24,VALIDATIONS!$FF$2:$FG$5,2,FALSE),FALSE),0)+IF(OR(Q24="Urban Development (moderate)",Q24="Urban Development (heavy)"),VLOOKUP(W24,VALIDATIONS!$GP$2:$HS$45,12+VLOOKUP(Q24,VALIDATIONS!$FJ$2:$FK$4,2,FALSE),FALSE),0)))</f>
        <v/>
      </c>
      <c r="AB24" s="82"/>
    </row>
    <row r="25" spans="1:28" x14ac:dyDescent="0.2">
      <c r="A25" s="469"/>
      <c r="B25" s="354"/>
      <c r="C25" s="354"/>
      <c r="E25" s="370"/>
      <c r="G25" s="168"/>
      <c r="H25" s="168"/>
      <c r="I25" s="106" t="str">
        <f>IF(OR(C25="",D25="",E25=""),"",VLOOKUP(C25,VALIDATIONS!$HU$2:$HV$12,2,FALSE))</f>
        <v/>
      </c>
      <c r="K25" s="243"/>
      <c r="L25" s="354"/>
      <c r="M25" s="224"/>
      <c r="N25" s="370"/>
      <c r="O25" s="224"/>
      <c r="P25" s="368"/>
      <c r="Q25" s="368"/>
      <c r="R25" s="224"/>
      <c r="S25" s="224"/>
      <c r="T25" s="224"/>
      <c r="U25" s="224"/>
      <c r="W25" s="370"/>
      <c r="X25" s="370"/>
      <c r="Y25" s="368"/>
      <c r="Z25" s="370"/>
      <c r="AA25" s="106" t="str">
        <f>IF(OR(N25="",P25="",Q25="",V25="",W25="",X25="",Y25="",Z25=""),"",V25*    (  IF(OR(AND(N25="Water Reticulation",Z25="Cast Iron"),AND(N25="Water Reticulation",Z25="Ductile Iron"),AND(N25="Water Reticulation",Z25="Galvanised Iron"),  AND(N25="Water Reticulation",Z25="Mild Steel")),      VLOOKUP(W25,VALIDATIONS!$GP$2:$HS$45,VLOOKUP(Y25,VALIDATIONS!$FF$2:$FG$5,2,FALSE),FALSE),  IF(OR(AND(N25="Water Reticulation",Z25="Asbestos Cement"),AND(N25="Water Reticulation",Z25="unplasticised Poly Vinyl Chloride")),      VLOOKUP(W25,VALIDATIONS!$GP$2:$HS$45,8+VLOOKUP(Y25,VALIDATIONS!$FF$2:$FG$5,2,FALSE),FALSE),  IF(OR(AND(N25="Water Re-use",Z25="Cast Iron"),AND(N25="Water Re-use",Z25="Ductile Iron"),AND(N25="Water Re-use",Z25="Galvanised Iron"),  AND(N25="Water Re-use",Z25="Mild Steel")),      VLOOKUP(W25,VALIDATIONS!$GP$2:$HS$45,VLOOKUP(Y25,VALIDATIONS!$FF$2:$FG$5,2,FALSE),FALSE),  IF(OR(AND(N25="Water Re-use",Z25="Asbestos Cement"),AND(N25="Water Re-use",Z25="unplasticised Poly Vinyl Chloride")),      VLOOKUP(W25,VALIDATIONS!$GP$2:$HS$45,8+VLOOKUP(Y25,VALIDATIONS!$FF$2:$FG$5,2,FALSE),FALSE),            IF(OR(AND(N25="Water Rising Main",Z25="Cast Iron"),AND(N25="Water Rising Main",Z25="Ductile Iron"),AND(N25="Water Rising Main",Z25="Galvanised Iron"),  AND(N25="Water Rising Main",Z25="Mild Steel")),      VLOOKUP(W25,VALIDATIONS!$GP$2:$HS$45,4+VLOOKUP(Y25,VALIDATIONS!$FF$2:$FG$5,2,FALSE),FALSE),  IF(OR(AND(N25="Water Rising Main",Z25="Asbestos Cement"),AND(N25="Water Rising Main",Z25="unplasticised Poly Vinyl Chloride")),      VLOOKUP(W25,VALIDATIONS!$GP$2:$HS$45,12+VLOOKUP(Y25,VALIDATIONS!$FF$2:$FG$5,2,FALSE),FALSE),  0))))))    +IF(P25="Up to 10% Rock",VLOOKUP(W25,VALIDATIONS!$GP$2:$HS$45,21+VLOOKUP(Y25,VALIDATIONS!$FF$2:$FG$5,2,FALSE),FALSE),0)+IF(OR(Q25="Urban Development (moderate)",Q25="Urban Development (heavy)"),VLOOKUP(W25,VALIDATIONS!$GP$2:$HS$45,12+VLOOKUP(Q25,VALIDATIONS!$FJ$2:$FK$4,2,FALSE),FALSE),0)))</f>
        <v/>
      </c>
      <c r="AB25" s="82"/>
    </row>
    <row r="26" spans="1:28" x14ac:dyDescent="0.2">
      <c r="A26" s="469"/>
      <c r="B26" s="354"/>
      <c r="C26" s="354"/>
      <c r="E26" s="370"/>
      <c r="G26" s="168"/>
      <c r="H26" s="168"/>
      <c r="I26" s="106" t="str">
        <f>IF(OR(C26="",D26="",E26=""),"",VLOOKUP(C26,VALIDATIONS!$HU$2:$HV$12,2,FALSE))</f>
        <v/>
      </c>
      <c r="K26" s="243"/>
      <c r="L26" s="354"/>
      <c r="M26" s="224"/>
      <c r="N26" s="370"/>
      <c r="O26" s="224"/>
      <c r="P26" s="368"/>
      <c r="Q26" s="368"/>
      <c r="R26" s="224"/>
      <c r="S26" s="224"/>
      <c r="T26" s="224"/>
      <c r="U26" s="224"/>
      <c r="W26" s="370"/>
      <c r="X26" s="370"/>
      <c r="Y26" s="368"/>
      <c r="Z26" s="370"/>
      <c r="AA26" s="106" t="str">
        <f>IF(OR(N26="",P26="",Q26="",V26="",W26="",X26="",Y26="",Z26=""),"",V26*    (  IF(OR(AND(N26="Water Reticulation",Z26="Cast Iron"),AND(N26="Water Reticulation",Z26="Ductile Iron"),AND(N26="Water Reticulation",Z26="Galvanised Iron"),  AND(N26="Water Reticulation",Z26="Mild Steel")),      VLOOKUP(W26,VALIDATIONS!$GP$2:$HS$45,VLOOKUP(Y26,VALIDATIONS!$FF$2:$FG$5,2,FALSE),FALSE),  IF(OR(AND(N26="Water Reticulation",Z26="Asbestos Cement"),AND(N26="Water Reticulation",Z26="unplasticised Poly Vinyl Chloride")),      VLOOKUP(W26,VALIDATIONS!$GP$2:$HS$45,8+VLOOKUP(Y26,VALIDATIONS!$FF$2:$FG$5,2,FALSE),FALSE),  IF(OR(AND(N26="Water Re-use",Z26="Cast Iron"),AND(N26="Water Re-use",Z26="Ductile Iron"),AND(N26="Water Re-use",Z26="Galvanised Iron"),  AND(N26="Water Re-use",Z26="Mild Steel")),      VLOOKUP(W26,VALIDATIONS!$GP$2:$HS$45,VLOOKUP(Y26,VALIDATIONS!$FF$2:$FG$5,2,FALSE),FALSE),  IF(OR(AND(N26="Water Re-use",Z26="Asbestos Cement"),AND(N26="Water Re-use",Z26="unplasticised Poly Vinyl Chloride")),      VLOOKUP(W26,VALIDATIONS!$GP$2:$HS$45,8+VLOOKUP(Y26,VALIDATIONS!$FF$2:$FG$5,2,FALSE),FALSE),            IF(OR(AND(N26="Water Rising Main",Z26="Cast Iron"),AND(N26="Water Rising Main",Z26="Ductile Iron"),AND(N26="Water Rising Main",Z26="Galvanised Iron"),  AND(N26="Water Rising Main",Z26="Mild Steel")),      VLOOKUP(W26,VALIDATIONS!$GP$2:$HS$45,4+VLOOKUP(Y26,VALIDATIONS!$FF$2:$FG$5,2,FALSE),FALSE),  IF(OR(AND(N26="Water Rising Main",Z26="Asbestos Cement"),AND(N26="Water Rising Main",Z26="unplasticised Poly Vinyl Chloride")),      VLOOKUP(W26,VALIDATIONS!$GP$2:$HS$45,12+VLOOKUP(Y26,VALIDATIONS!$FF$2:$FG$5,2,FALSE),FALSE),  0))))))    +IF(P26="Up to 10% Rock",VLOOKUP(W26,VALIDATIONS!$GP$2:$HS$45,21+VLOOKUP(Y26,VALIDATIONS!$FF$2:$FG$5,2,FALSE),FALSE),0)+IF(OR(Q26="Urban Development (moderate)",Q26="Urban Development (heavy)"),VLOOKUP(W26,VALIDATIONS!$GP$2:$HS$45,12+VLOOKUP(Q26,VALIDATIONS!$FJ$2:$FK$4,2,FALSE),FALSE),0)))</f>
        <v/>
      </c>
      <c r="AB26" s="82"/>
    </row>
    <row r="27" spans="1:28" x14ac:dyDescent="0.2">
      <c r="A27" s="469"/>
      <c r="B27" s="354"/>
      <c r="C27" s="354"/>
      <c r="E27" s="370"/>
      <c r="G27" s="168"/>
      <c r="H27" s="168"/>
      <c r="I27" s="106" t="str">
        <f>IF(OR(C27="",D27="",E27=""),"",VLOOKUP(C27,VALIDATIONS!$HU$2:$HV$12,2,FALSE))</f>
        <v/>
      </c>
      <c r="K27" s="243"/>
      <c r="L27" s="354"/>
      <c r="M27" s="224"/>
      <c r="N27" s="370"/>
      <c r="O27" s="224"/>
      <c r="P27" s="368"/>
      <c r="Q27" s="368"/>
      <c r="R27" s="224"/>
      <c r="S27" s="224"/>
      <c r="T27" s="224"/>
      <c r="U27" s="224"/>
      <c r="W27" s="370"/>
      <c r="X27" s="370"/>
      <c r="Y27" s="368"/>
      <c r="Z27" s="370"/>
      <c r="AA27" s="106" t="str">
        <f>IF(OR(N27="",P27="",Q27="",V27="",W27="",X27="",Y27="",Z27=""),"",V27*    (  IF(OR(AND(N27="Water Reticulation",Z27="Cast Iron"),AND(N27="Water Reticulation",Z27="Ductile Iron"),AND(N27="Water Reticulation",Z27="Galvanised Iron"),  AND(N27="Water Reticulation",Z27="Mild Steel")),      VLOOKUP(W27,VALIDATIONS!$GP$2:$HS$45,VLOOKUP(Y27,VALIDATIONS!$FF$2:$FG$5,2,FALSE),FALSE),  IF(OR(AND(N27="Water Reticulation",Z27="Asbestos Cement"),AND(N27="Water Reticulation",Z27="unplasticised Poly Vinyl Chloride")),      VLOOKUP(W27,VALIDATIONS!$GP$2:$HS$45,8+VLOOKUP(Y27,VALIDATIONS!$FF$2:$FG$5,2,FALSE),FALSE),  IF(OR(AND(N27="Water Re-use",Z27="Cast Iron"),AND(N27="Water Re-use",Z27="Ductile Iron"),AND(N27="Water Re-use",Z27="Galvanised Iron"),  AND(N27="Water Re-use",Z27="Mild Steel")),      VLOOKUP(W27,VALIDATIONS!$GP$2:$HS$45,VLOOKUP(Y27,VALIDATIONS!$FF$2:$FG$5,2,FALSE),FALSE),  IF(OR(AND(N27="Water Re-use",Z27="Asbestos Cement"),AND(N27="Water Re-use",Z27="unplasticised Poly Vinyl Chloride")),      VLOOKUP(W27,VALIDATIONS!$GP$2:$HS$45,8+VLOOKUP(Y27,VALIDATIONS!$FF$2:$FG$5,2,FALSE),FALSE),            IF(OR(AND(N27="Water Rising Main",Z27="Cast Iron"),AND(N27="Water Rising Main",Z27="Ductile Iron"),AND(N27="Water Rising Main",Z27="Galvanised Iron"),  AND(N27="Water Rising Main",Z27="Mild Steel")),      VLOOKUP(W27,VALIDATIONS!$GP$2:$HS$45,4+VLOOKUP(Y27,VALIDATIONS!$FF$2:$FG$5,2,FALSE),FALSE),  IF(OR(AND(N27="Water Rising Main",Z27="Asbestos Cement"),AND(N27="Water Rising Main",Z27="unplasticised Poly Vinyl Chloride")),      VLOOKUP(W27,VALIDATIONS!$GP$2:$HS$45,12+VLOOKUP(Y27,VALIDATIONS!$FF$2:$FG$5,2,FALSE),FALSE),  0))))))    +IF(P27="Up to 10% Rock",VLOOKUP(W27,VALIDATIONS!$GP$2:$HS$45,21+VLOOKUP(Y27,VALIDATIONS!$FF$2:$FG$5,2,FALSE),FALSE),0)+IF(OR(Q27="Urban Development (moderate)",Q27="Urban Development (heavy)"),VLOOKUP(W27,VALIDATIONS!$GP$2:$HS$45,12+VLOOKUP(Q27,VALIDATIONS!$FJ$2:$FK$4,2,FALSE),FALSE),0)))</f>
        <v/>
      </c>
      <c r="AB27" s="82"/>
    </row>
    <row r="28" spans="1:28" x14ac:dyDescent="0.2">
      <c r="A28" s="469"/>
      <c r="B28" s="354"/>
      <c r="C28" s="354"/>
      <c r="E28" s="370"/>
      <c r="G28" s="168"/>
      <c r="H28" s="168"/>
      <c r="I28" s="106" t="str">
        <f>IF(OR(C28="",D28="",E28=""),"",VLOOKUP(C28,VALIDATIONS!$HU$2:$HV$12,2,FALSE))</f>
        <v/>
      </c>
      <c r="K28" s="243"/>
      <c r="L28" s="354"/>
      <c r="M28" s="224"/>
      <c r="N28" s="370"/>
      <c r="O28" s="224"/>
      <c r="P28" s="368"/>
      <c r="Q28" s="368"/>
      <c r="R28" s="224"/>
      <c r="S28" s="224"/>
      <c r="T28" s="224"/>
      <c r="U28" s="224"/>
      <c r="W28" s="370"/>
      <c r="X28" s="370"/>
      <c r="Y28" s="368"/>
      <c r="Z28" s="370"/>
      <c r="AA28" s="106" t="str">
        <f>IF(OR(N28="",P28="",Q28="",V28="",W28="",X28="",Y28="",Z28=""),"",V28*    (  IF(OR(AND(N28="Water Reticulation",Z28="Cast Iron"),AND(N28="Water Reticulation",Z28="Ductile Iron"),AND(N28="Water Reticulation",Z28="Galvanised Iron"),  AND(N28="Water Reticulation",Z28="Mild Steel")),      VLOOKUP(W28,VALIDATIONS!$GP$2:$HS$45,VLOOKUP(Y28,VALIDATIONS!$FF$2:$FG$5,2,FALSE),FALSE),  IF(OR(AND(N28="Water Reticulation",Z28="Asbestos Cement"),AND(N28="Water Reticulation",Z28="unplasticised Poly Vinyl Chloride")),      VLOOKUP(W28,VALIDATIONS!$GP$2:$HS$45,8+VLOOKUP(Y28,VALIDATIONS!$FF$2:$FG$5,2,FALSE),FALSE),  IF(OR(AND(N28="Water Re-use",Z28="Cast Iron"),AND(N28="Water Re-use",Z28="Ductile Iron"),AND(N28="Water Re-use",Z28="Galvanised Iron"),  AND(N28="Water Re-use",Z28="Mild Steel")),      VLOOKUP(W28,VALIDATIONS!$GP$2:$HS$45,VLOOKUP(Y28,VALIDATIONS!$FF$2:$FG$5,2,FALSE),FALSE),  IF(OR(AND(N28="Water Re-use",Z28="Asbestos Cement"),AND(N28="Water Re-use",Z28="unplasticised Poly Vinyl Chloride")),      VLOOKUP(W28,VALIDATIONS!$GP$2:$HS$45,8+VLOOKUP(Y28,VALIDATIONS!$FF$2:$FG$5,2,FALSE),FALSE),            IF(OR(AND(N28="Water Rising Main",Z28="Cast Iron"),AND(N28="Water Rising Main",Z28="Ductile Iron"),AND(N28="Water Rising Main",Z28="Galvanised Iron"),  AND(N28="Water Rising Main",Z28="Mild Steel")),      VLOOKUP(W28,VALIDATIONS!$GP$2:$HS$45,4+VLOOKUP(Y28,VALIDATIONS!$FF$2:$FG$5,2,FALSE),FALSE),  IF(OR(AND(N28="Water Rising Main",Z28="Asbestos Cement"),AND(N28="Water Rising Main",Z28="unplasticised Poly Vinyl Chloride")),      VLOOKUP(W28,VALIDATIONS!$GP$2:$HS$45,12+VLOOKUP(Y28,VALIDATIONS!$FF$2:$FG$5,2,FALSE),FALSE),  0))))))    +IF(P28="Up to 10% Rock",VLOOKUP(W28,VALIDATIONS!$GP$2:$HS$45,21+VLOOKUP(Y28,VALIDATIONS!$FF$2:$FG$5,2,FALSE),FALSE),0)+IF(OR(Q28="Urban Development (moderate)",Q28="Urban Development (heavy)"),VLOOKUP(W28,VALIDATIONS!$GP$2:$HS$45,12+VLOOKUP(Q28,VALIDATIONS!$FJ$2:$FK$4,2,FALSE),FALSE),0)))</f>
        <v/>
      </c>
      <c r="AB28" s="82"/>
    </row>
    <row r="29" spans="1:28" x14ac:dyDescent="0.2">
      <c r="A29" s="469"/>
      <c r="B29" s="354"/>
      <c r="C29" s="354"/>
      <c r="E29" s="370"/>
      <c r="G29" s="168"/>
      <c r="H29" s="168"/>
      <c r="I29" s="106" t="str">
        <f>IF(OR(C29="",D29="",E29=""),"",VLOOKUP(C29,VALIDATIONS!$HU$2:$HV$12,2,FALSE))</f>
        <v/>
      </c>
      <c r="K29" s="243"/>
      <c r="L29" s="354"/>
      <c r="M29" s="224"/>
      <c r="N29" s="370"/>
      <c r="O29" s="224"/>
      <c r="P29" s="368"/>
      <c r="Q29" s="368"/>
      <c r="R29" s="224"/>
      <c r="S29" s="224"/>
      <c r="T29" s="224"/>
      <c r="U29" s="224"/>
      <c r="W29" s="370"/>
      <c r="X29" s="370"/>
      <c r="Y29" s="368"/>
      <c r="Z29" s="370"/>
      <c r="AA29" s="106" t="str">
        <f>IF(OR(N29="",P29="",Q29="",V29="",W29="",X29="",Y29="",Z29=""),"",V29*    (  IF(OR(AND(N29="Water Reticulation",Z29="Cast Iron"),AND(N29="Water Reticulation",Z29="Ductile Iron"),AND(N29="Water Reticulation",Z29="Galvanised Iron"),  AND(N29="Water Reticulation",Z29="Mild Steel")),      VLOOKUP(W29,VALIDATIONS!$GP$2:$HS$45,VLOOKUP(Y29,VALIDATIONS!$FF$2:$FG$5,2,FALSE),FALSE),  IF(OR(AND(N29="Water Reticulation",Z29="Asbestos Cement"),AND(N29="Water Reticulation",Z29="unplasticised Poly Vinyl Chloride")),      VLOOKUP(W29,VALIDATIONS!$GP$2:$HS$45,8+VLOOKUP(Y29,VALIDATIONS!$FF$2:$FG$5,2,FALSE),FALSE),  IF(OR(AND(N29="Water Re-use",Z29="Cast Iron"),AND(N29="Water Re-use",Z29="Ductile Iron"),AND(N29="Water Re-use",Z29="Galvanised Iron"),  AND(N29="Water Re-use",Z29="Mild Steel")),      VLOOKUP(W29,VALIDATIONS!$GP$2:$HS$45,VLOOKUP(Y29,VALIDATIONS!$FF$2:$FG$5,2,FALSE),FALSE),  IF(OR(AND(N29="Water Re-use",Z29="Asbestos Cement"),AND(N29="Water Re-use",Z29="unplasticised Poly Vinyl Chloride")),      VLOOKUP(W29,VALIDATIONS!$GP$2:$HS$45,8+VLOOKUP(Y29,VALIDATIONS!$FF$2:$FG$5,2,FALSE),FALSE),            IF(OR(AND(N29="Water Rising Main",Z29="Cast Iron"),AND(N29="Water Rising Main",Z29="Ductile Iron"),AND(N29="Water Rising Main",Z29="Galvanised Iron"),  AND(N29="Water Rising Main",Z29="Mild Steel")),      VLOOKUP(W29,VALIDATIONS!$GP$2:$HS$45,4+VLOOKUP(Y29,VALIDATIONS!$FF$2:$FG$5,2,FALSE),FALSE),  IF(OR(AND(N29="Water Rising Main",Z29="Asbestos Cement"),AND(N29="Water Rising Main",Z29="unplasticised Poly Vinyl Chloride")),      VLOOKUP(W29,VALIDATIONS!$GP$2:$HS$45,12+VLOOKUP(Y29,VALIDATIONS!$FF$2:$FG$5,2,FALSE),FALSE),  0))))))    +IF(P29="Up to 10% Rock",VLOOKUP(W29,VALIDATIONS!$GP$2:$HS$45,21+VLOOKUP(Y29,VALIDATIONS!$FF$2:$FG$5,2,FALSE),FALSE),0)+IF(OR(Q29="Urban Development (moderate)",Q29="Urban Development (heavy)"),VLOOKUP(W29,VALIDATIONS!$GP$2:$HS$45,12+VLOOKUP(Q29,VALIDATIONS!$FJ$2:$FK$4,2,FALSE),FALSE),0)))</f>
        <v/>
      </c>
      <c r="AB29" s="82"/>
    </row>
    <row r="30" spans="1:28" x14ac:dyDescent="0.2">
      <c r="A30" s="469"/>
      <c r="B30" s="354"/>
      <c r="C30" s="354"/>
      <c r="E30" s="370"/>
      <c r="G30" s="168"/>
      <c r="H30" s="168"/>
      <c r="I30" s="106" t="str">
        <f>IF(OR(C30="",D30="",E30=""),"",VLOOKUP(C30,VALIDATIONS!$HU$2:$HV$12,2,FALSE))</f>
        <v/>
      </c>
      <c r="K30" s="243"/>
      <c r="L30" s="354"/>
      <c r="M30" s="224"/>
      <c r="N30" s="370"/>
      <c r="O30" s="224"/>
      <c r="P30" s="368"/>
      <c r="Q30" s="368"/>
      <c r="R30" s="224"/>
      <c r="S30" s="224"/>
      <c r="T30" s="224"/>
      <c r="U30" s="224"/>
      <c r="W30" s="370"/>
      <c r="X30" s="370"/>
      <c r="Y30" s="368"/>
      <c r="Z30" s="370"/>
      <c r="AA30" s="106" t="str">
        <f>IF(OR(N30="",P30="",Q30="",V30="",W30="",X30="",Y30="",Z30=""),"",V30*    (  IF(OR(AND(N30="Water Reticulation",Z30="Cast Iron"),AND(N30="Water Reticulation",Z30="Ductile Iron"),AND(N30="Water Reticulation",Z30="Galvanised Iron"),  AND(N30="Water Reticulation",Z30="Mild Steel")),      VLOOKUP(W30,VALIDATIONS!$GP$2:$HS$45,VLOOKUP(Y30,VALIDATIONS!$FF$2:$FG$5,2,FALSE),FALSE),  IF(OR(AND(N30="Water Reticulation",Z30="Asbestos Cement"),AND(N30="Water Reticulation",Z30="unplasticised Poly Vinyl Chloride")),      VLOOKUP(W30,VALIDATIONS!$GP$2:$HS$45,8+VLOOKUP(Y30,VALIDATIONS!$FF$2:$FG$5,2,FALSE),FALSE),  IF(OR(AND(N30="Water Re-use",Z30="Cast Iron"),AND(N30="Water Re-use",Z30="Ductile Iron"),AND(N30="Water Re-use",Z30="Galvanised Iron"),  AND(N30="Water Re-use",Z30="Mild Steel")),      VLOOKUP(W30,VALIDATIONS!$GP$2:$HS$45,VLOOKUP(Y30,VALIDATIONS!$FF$2:$FG$5,2,FALSE),FALSE),  IF(OR(AND(N30="Water Re-use",Z30="Asbestos Cement"),AND(N30="Water Re-use",Z30="unplasticised Poly Vinyl Chloride")),      VLOOKUP(W30,VALIDATIONS!$GP$2:$HS$45,8+VLOOKUP(Y30,VALIDATIONS!$FF$2:$FG$5,2,FALSE),FALSE),            IF(OR(AND(N30="Water Rising Main",Z30="Cast Iron"),AND(N30="Water Rising Main",Z30="Ductile Iron"),AND(N30="Water Rising Main",Z30="Galvanised Iron"),  AND(N30="Water Rising Main",Z30="Mild Steel")),      VLOOKUP(W30,VALIDATIONS!$GP$2:$HS$45,4+VLOOKUP(Y30,VALIDATIONS!$FF$2:$FG$5,2,FALSE),FALSE),  IF(OR(AND(N30="Water Rising Main",Z30="Asbestos Cement"),AND(N30="Water Rising Main",Z30="unplasticised Poly Vinyl Chloride")),      VLOOKUP(W30,VALIDATIONS!$GP$2:$HS$45,12+VLOOKUP(Y30,VALIDATIONS!$FF$2:$FG$5,2,FALSE),FALSE),  0))))))    +IF(P30="Up to 10% Rock",VLOOKUP(W30,VALIDATIONS!$GP$2:$HS$45,21+VLOOKUP(Y30,VALIDATIONS!$FF$2:$FG$5,2,FALSE),FALSE),0)+IF(OR(Q30="Urban Development (moderate)",Q30="Urban Development (heavy)"),VLOOKUP(W30,VALIDATIONS!$GP$2:$HS$45,12+VLOOKUP(Q30,VALIDATIONS!$FJ$2:$FK$4,2,FALSE),FALSE),0)))</f>
        <v/>
      </c>
      <c r="AB30" s="82"/>
    </row>
    <row r="31" spans="1:28" x14ac:dyDescent="0.2">
      <c r="A31" s="469"/>
      <c r="B31" s="354"/>
      <c r="C31" s="354"/>
      <c r="E31" s="370"/>
      <c r="G31" s="168"/>
      <c r="H31" s="168"/>
      <c r="I31" s="106" t="str">
        <f>IF(OR(C31="",D31="",E31=""),"",VLOOKUP(C31,VALIDATIONS!$HU$2:$HV$12,2,FALSE))</f>
        <v/>
      </c>
      <c r="K31" s="243"/>
      <c r="L31" s="354"/>
      <c r="M31" s="224"/>
      <c r="N31" s="370"/>
      <c r="O31" s="224"/>
      <c r="P31" s="368"/>
      <c r="Q31" s="368"/>
      <c r="R31" s="224"/>
      <c r="S31" s="224"/>
      <c r="T31" s="224"/>
      <c r="U31" s="224"/>
      <c r="W31" s="370"/>
      <c r="X31" s="370"/>
      <c r="Y31" s="368"/>
      <c r="Z31" s="370"/>
      <c r="AA31" s="106" t="str">
        <f>IF(OR(N31="",P31="",Q31="",V31="",W31="",X31="",Y31="",Z31=""),"",V31*    (  IF(OR(AND(N31="Water Reticulation",Z31="Cast Iron"),AND(N31="Water Reticulation",Z31="Ductile Iron"),AND(N31="Water Reticulation",Z31="Galvanised Iron"),  AND(N31="Water Reticulation",Z31="Mild Steel")),      VLOOKUP(W31,VALIDATIONS!$GP$2:$HS$45,VLOOKUP(Y31,VALIDATIONS!$FF$2:$FG$5,2,FALSE),FALSE),  IF(OR(AND(N31="Water Reticulation",Z31="Asbestos Cement"),AND(N31="Water Reticulation",Z31="unplasticised Poly Vinyl Chloride")),      VLOOKUP(W31,VALIDATIONS!$GP$2:$HS$45,8+VLOOKUP(Y31,VALIDATIONS!$FF$2:$FG$5,2,FALSE),FALSE),  IF(OR(AND(N31="Water Re-use",Z31="Cast Iron"),AND(N31="Water Re-use",Z31="Ductile Iron"),AND(N31="Water Re-use",Z31="Galvanised Iron"),  AND(N31="Water Re-use",Z31="Mild Steel")),      VLOOKUP(W31,VALIDATIONS!$GP$2:$HS$45,VLOOKUP(Y31,VALIDATIONS!$FF$2:$FG$5,2,FALSE),FALSE),  IF(OR(AND(N31="Water Re-use",Z31="Asbestos Cement"),AND(N31="Water Re-use",Z31="unplasticised Poly Vinyl Chloride")),      VLOOKUP(W31,VALIDATIONS!$GP$2:$HS$45,8+VLOOKUP(Y31,VALIDATIONS!$FF$2:$FG$5,2,FALSE),FALSE),            IF(OR(AND(N31="Water Rising Main",Z31="Cast Iron"),AND(N31="Water Rising Main",Z31="Ductile Iron"),AND(N31="Water Rising Main",Z31="Galvanised Iron"),  AND(N31="Water Rising Main",Z31="Mild Steel")),      VLOOKUP(W31,VALIDATIONS!$GP$2:$HS$45,4+VLOOKUP(Y31,VALIDATIONS!$FF$2:$FG$5,2,FALSE),FALSE),  IF(OR(AND(N31="Water Rising Main",Z31="Asbestos Cement"),AND(N31="Water Rising Main",Z31="unplasticised Poly Vinyl Chloride")),      VLOOKUP(W31,VALIDATIONS!$GP$2:$HS$45,12+VLOOKUP(Y31,VALIDATIONS!$FF$2:$FG$5,2,FALSE),FALSE),  0))))))    +IF(P31="Up to 10% Rock",VLOOKUP(W31,VALIDATIONS!$GP$2:$HS$45,21+VLOOKUP(Y31,VALIDATIONS!$FF$2:$FG$5,2,FALSE),FALSE),0)+IF(OR(Q31="Urban Development (moderate)",Q31="Urban Development (heavy)"),VLOOKUP(W31,VALIDATIONS!$GP$2:$HS$45,12+VLOOKUP(Q31,VALIDATIONS!$FJ$2:$FK$4,2,FALSE),FALSE),0)))</f>
        <v/>
      </c>
      <c r="AB31" s="82"/>
    </row>
    <row r="32" spans="1:28" x14ac:dyDescent="0.2">
      <c r="A32" s="469"/>
      <c r="B32" s="354"/>
      <c r="C32" s="354"/>
      <c r="E32" s="370"/>
      <c r="G32" s="168"/>
      <c r="H32" s="168"/>
      <c r="I32" s="106" t="str">
        <f>IF(OR(C32="",D32="",E32=""),"",VLOOKUP(C32,VALIDATIONS!$HU$2:$HV$12,2,FALSE))</f>
        <v/>
      </c>
      <c r="K32" s="243"/>
      <c r="L32" s="354"/>
      <c r="M32" s="224"/>
      <c r="N32" s="370"/>
      <c r="O32" s="224"/>
      <c r="P32" s="368"/>
      <c r="Q32" s="368"/>
      <c r="R32" s="224"/>
      <c r="S32" s="224"/>
      <c r="T32" s="224"/>
      <c r="U32" s="224"/>
      <c r="W32" s="370"/>
      <c r="X32" s="370"/>
      <c r="Y32" s="368"/>
      <c r="Z32" s="370"/>
      <c r="AA32" s="106" t="str">
        <f>IF(OR(N32="",P32="",Q32="",V32="",W32="",X32="",Y32="",Z32=""),"",V32*    (  IF(OR(AND(N32="Water Reticulation",Z32="Cast Iron"),AND(N32="Water Reticulation",Z32="Ductile Iron"),AND(N32="Water Reticulation",Z32="Galvanised Iron"),  AND(N32="Water Reticulation",Z32="Mild Steel")),      VLOOKUP(W32,VALIDATIONS!$GP$2:$HS$45,VLOOKUP(Y32,VALIDATIONS!$FF$2:$FG$5,2,FALSE),FALSE),  IF(OR(AND(N32="Water Reticulation",Z32="Asbestos Cement"),AND(N32="Water Reticulation",Z32="unplasticised Poly Vinyl Chloride")),      VLOOKUP(W32,VALIDATIONS!$GP$2:$HS$45,8+VLOOKUP(Y32,VALIDATIONS!$FF$2:$FG$5,2,FALSE),FALSE),  IF(OR(AND(N32="Water Re-use",Z32="Cast Iron"),AND(N32="Water Re-use",Z32="Ductile Iron"),AND(N32="Water Re-use",Z32="Galvanised Iron"),  AND(N32="Water Re-use",Z32="Mild Steel")),      VLOOKUP(W32,VALIDATIONS!$GP$2:$HS$45,VLOOKUP(Y32,VALIDATIONS!$FF$2:$FG$5,2,FALSE),FALSE),  IF(OR(AND(N32="Water Re-use",Z32="Asbestos Cement"),AND(N32="Water Re-use",Z32="unplasticised Poly Vinyl Chloride")),      VLOOKUP(W32,VALIDATIONS!$GP$2:$HS$45,8+VLOOKUP(Y32,VALIDATIONS!$FF$2:$FG$5,2,FALSE),FALSE),            IF(OR(AND(N32="Water Rising Main",Z32="Cast Iron"),AND(N32="Water Rising Main",Z32="Ductile Iron"),AND(N32="Water Rising Main",Z32="Galvanised Iron"),  AND(N32="Water Rising Main",Z32="Mild Steel")),      VLOOKUP(W32,VALIDATIONS!$GP$2:$HS$45,4+VLOOKUP(Y32,VALIDATIONS!$FF$2:$FG$5,2,FALSE),FALSE),  IF(OR(AND(N32="Water Rising Main",Z32="Asbestos Cement"),AND(N32="Water Rising Main",Z32="unplasticised Poly Vinyl Chloride")),      VLOOKUP(W32,VALIDATIONS!$GP$2:$HS$45,12+VLOOKUP(Y32,VALIDATIONS!$FF$2:$FG$5,2,FALSE),FALSE),  0))))))    +IF(P32="Up to 10% Rock",VLOOKUP(W32,VALIDATIONS!$GP$2:$HS$45,21+VLOOKUP(Y32,VALIDATIONS!$FF$2:$FG$5,2,FALSE),FALSE),0)+IF(OR(Q32="Urban Development (moderate)",Q32="Urban Development (heavy)"),VLOOKUP(W32,VALIDATIONS!$GP$2:$HS$45,12+VLOOKUP(Q32,VALIDATIONS!$FJ$2:$FK$4,2,FALSE),FALSE),0)))</f>
        <v/>
      </c>
      <c r="AB32" s="82"/>
    </row>
    <row r="33" spans="1:28" x14ac:dyDescent="0.2">
      <c r="A33" s="469"/>
      <c r="B33" s="354"/>
      <c r="C33" s="354"/>
      <c r="E33" s="370"/>
      <c r="G33" s="168"/>
      <c r="H33" s="168"/>
      <c r="I33" s="106" t="str">
        <f>IF(OR(C33="",D33="",E33=""),"",VLOOKUP(C33,VALIDATIONS!$HU$2:$HV$12,2,FALSE))</f>
        <v/>
      </c>
      <c r="K33" s="243"/>
      <c r="L33" s="354"/>
      <c r="M33" s="224"/>
      <c r="N33" s="370"/>
      <c r="O33" s="224"/>
      <c r="P33" s="368"/>
      <c r="Q33" s="368"/>
      <c r="R33" s="224"/>
      <c r="S33" s="224"/>
      <c r="T33" s="224"/>
      <c r="U33" s="224"/>
      <c r="W33" s="370"/>
      <c r="X33" s="370"/>
      <c r="Y33" s="368"/>
      <c r="Z33" s="370"/>
      <c r="AA33" s="106" t="str">
        <f>IF(OR(N33="",P33="",Q33="",V33="",W33="",X33="",Y33="",Z33=""),"",V33*    (  IF(OR(AND(N33="Water Reticulation",Z33="Cast Iron"),AND(N33="Water Reticulation",Z33="Ductile Iron"),AND(N33="Water Reticulation",Z33="Galvanised Iron"),  AND(N33="Water Reticulation",Z33="Mild Steel")),      VLOOKUP(W33,VALIDATIONS!$GP$2:$HS$45,VLOOKUP(Y33,VALIDATIONS!$FF$2:$FG$5,2,FALSE),FALSE),  IF(OR(AND(N33="Water Reticulation",Z33="Asbestos Cement"),AND(N33="Water Reticulation",Z33="unplasticised Poly Vinyl Chloride")),      VLOOKUP(W33,VALIDATIONS!$GP$2:$HS$45,8+VLOOKUP(Y33,VALIDATIONS!$FF$2:$FG$5,2,FALSE),FALSE),  IF(OR(AND(N33="Water Re-use",Z33="Cast Iron"),AND(N33="Water Re-use",Z33="Ductile Iron"),AND(N33="Water Re-use",Z33="Galvanised Iron"),  AND(N33="Water Re-use",Z33="Mild Steel")),      VLOOKUP(W33,VALIDATIONS!$GP$2:$HS$45,VLOOKUP(Y33,VALIDATIONS!$FF$2:$FG$5,2,FALSE),FALSE),  IF(OR(AND(N33="Water Re-use",Z33="Asbestos Cement"),AND(N33="Water Re-use",Z33="unplasticised Poly Vinyl Chloride")),      VLOOKUP(W33,VALIDATIONS!$GP$2:$HS$45,8+VLOOKUP(Y33,VALIDATIONS!$FF$2:$FG$5,2,FALSE),FALSE),            IF(OR(AND(N33="Water Rising Main",Z33="Cast Iron"),AND(N33="Water Rising Main",Z33="Ductile Iron"),AND(N33="Water Rising Main",Z33="Galvanised Iron"),  AND(N33="Water Rising Main",Z33="Mild Steel")),      VLOOKUP(W33,VALIDATIONS!$GP$2:$HS$45,4+VLOOKUP(Y33,VALIDATIONS!$FF$2:$FG$5,2,FALSE),FALSE),  IF(OR(AND(N33="Water Rising Main",Z33="Asbestos Cement"),AND(N33="Water Rising Main",Z33="unplasticised Poly Vinyl Chloride")),      VLOOKUP(W33,VALIDATIONS!$GP$2:$HS$45,12+VLOOKUP(Y33,VALIDATIONS!$FF$2:$FG$5,2,FALSE),FALSE),  0))))))    +IF(P33="Up to 10% Rock",VLOOKUP(W33,VALIDATIONS!$GP$2:$HS$45,21+VLOOKUP(Y33,VALIDATIONS!$FF$2:$FG$5,2,FALSE),FALSE),0)+IF(OR(Q33="Urban Development (moderate)",Q33="Urban Development (heavy)"),VLOOKUP(W33,VALIDATIONS!$GP$2:$HS$45,12+VLOOKUP(Q33,VALIDATIONS!$FJ$2:$FK$4,2,FALSE),FALSE),0)))</f>
        <v/>
      </c>
      <c r="AB33" s="82"/>
    </row>
    <row r="34" spans="1:28" x14ac:dyDescent="0.2">
      <c r="A34" s="469"/>
      <c r="B34" s="354"/>
      <c r="C34" s="354"/>
      <c r="E34" s="370"/>
      <c r="G34" s="168"/>
      <c r="H34" s="168"/>
      <c r="I34" s="106" t="str">
        <f>IF(OR(C34="",D34="",E34=""),"",VLOOKUP(C34,VALIDATIONS!$HU$2:$HV$12,2,FALSE))</f>
        <v/>
      </c>
      <c r="K34" s="243"/>
      <c r="L34" s="354"/>
      <c r="M34" s="224"/>
      <c r="N34" s="370"/>
      <c r="O34" s="224"/>
      <c r="P34" s="368"/>
      <c r="Q34" s="368"/>
      <c r="R34" s="224"/>
      <c r="S34" s="224"/>
      <c r="T34" s="224"/>
      <c r="U34" s="224"/>
      <c r="W34" s="370"/>
      <c r="X34" s="370"/>
      <c r="Y34" s="368"/>
      <c r="Z34" s="370"/>
      <c r="AA34" s="106" t="str">
        <f>IF(OR(N34="",P34="",Q34="",V34="",W34="",X34="",Y34="",Z34=""),"",V34*    (  IF(OR(AND(N34="Water Reticulation",Z34="Cast Iron"),AND(N34="Water Reticulation",Z34="Ductile Iron"),AND(N34="Water Reticulation",Z34="Galvanised Iron"),  AND(N34="Water Reticulation",Z34="Mild Steel")),      VLOOKUP(W34,VALIDATIONS!$GP$2:$HS$45,VLOOKUP(Y34,VALIDATIONS!$FF$2:$FG$5,2,FALSE),FALSE),  IF(OR(AND(N34="Water Reticulation",Z34="Asbestos Cement"),AND(N34="Water Reticulation",Z34="unplasticised Poly Vinyl Chloride")),      VLOOKUP(W34,VALIDATIONS!$GP$2:$HS$45,8+VLOOKUP(Y34,VALIDATIONS!$FF$2:$FG$5,2,FALSE),FALSE),  IF(OR(AND(N34="Water Re-use",Z34="Cast Iron"),AND(N34="Water Re-use",Z34="Ductile Iron"),AND(N34="Water Re-use",Z34="Galvanised Iron"),  AND(N34="Water Re-use",Z34="Mild Steel")),      VLOOKUP(W34,VALIDATIONS!$GP$2:$HS$45,VLOOKUP(Y34,VALIDATIONS!$FF$2:$FG$5,2,FALSE),FALSE),  IF(OR(AND(N34="Water Re-use",Z34="Asbestos Cement"),AND(N34="Water Re-use",Z34="unplasticised Poly Vinyl Chloride")),      VLOOKUP(W34,VALIDATIONS!$GP$2:$HS$45,8+VLOOKUP(Y34,VALIDATIONS!$FF$2:$FG$5,2,FALSE),FALSE),            IF(OR(AND(N34="Water Rising Main",Z34="Cast Iron"),AND(N34="Water Rising Main",Z34="Ductile Iron"),AND(N34="Water Rising Main",Z34="Galvanised Iron"),  AND(N34="Water Rising Main",Z34="Mild Steel")),      VLOOKUP(W34,VALIDATIONS!$GP$2:$HS$45,4+VLOOKUP(Y34,VALIDATIONS!$FF$2:$FG$5,2,FALSE),FALSE),  IF(OR(AND(N34="Water Rising Main",Z34="Asbestos Cement"),AND(N34="Water Rising Main",Z34="unplasticised Poly Vinyl Chloride")),      VLOOKUP(W34,VALIDATIONS!$GP$2:$HS$45,12+VLOOKUP(Y34,VALIDATIONS!$FF$2:$FG$5,2,FALSE),FALSE),  0))))))    +IF(P34="Up to 10% Rock",VLOOKUP(W34,VALIDATIONS!$GP$2:$HS$45,21+VLOOKUP(Y34,VALIDATIONS!$FF$2:$FG$5,2,FALSE),FALSE),0)+IF(OR(Q34="Urban Development (moderate)",Q34="Urban Development (heavy)"),VLOOKUP(W34,VALIDATIONS!$GP$2:$HS$45,12+VLOOKUP(Q34,VALIDATIONS!$FJ$2:$FK$4,2,FALSE),FALSE),0)))</f>
        <v/>
      </c>
      <c r="AB34" s="82"/>
    </row>
    <row r="35" spans="1:28" x14ac:dyDescent="0.2">
      <c r="A35" s="469"/>
      <c r="B35" s="354"/>
      <c r="C35" s="354"/>
      <c r="E35" s="370"/>
      <c r="G35" s="168"/>
      <c r="H35" s="168"/>
      <c r="I35" s="106" t="str">
        <f>IF(OR(C35="",D35="",E35=""),"",VLOOKUP(C35,VALIDATIONS!$HU$2:$HV$12,2,FALSE))</f>
        <v/>
      </c>
      <c r="K35" s="243"/>
      <c r="L35" s="354"/>
      <c r="M35" s="224"/>
      <c r="N35" s="370"/>
      <c r="O35" s="224"/>
      <c r="P35" s="368"/>
      <c r="Q35" s="368"/>
      <c r="R35" s="224"/>
      <c r="S35" s="224"/>
      <c r="T35" s="224"/>
      <c r="U35" s="224"/>
      <c r="W35" s="370"/>
      <c r="X35" s="370"/>
      <c r="Y35" s="368"/>
      <c r="Z35" s="370"/>
      <c r="AA35" s="106" t="str">
        <f>IF(OR(N35="",P35="",Q35="",V35="",W35="",X35="",Y35="",Z35=""),"",V35*    (  IF(OR(AND(N35="Water Reticulation",Z35="Cast Iron"),AND(N35="Water Reticulation",Z35="Ductile Iron"),AND(N35="Water Reticulation",Z35="Galvanised Iron"),  AND(N35="Water Reticulation",Z35="Mild Steel")),      VLOOKUP(W35,VALIDATIONS!$GP$2:$HS$45,VLOOKUP(Y35,VALIDATIONS!$FF$2:$FG$5,2,FALSE),FALSE),  IF(OR(AND(N35="Water Reticulation",Z35="Asbestos Cement"),AND(N35="Water Reticulation",Z35="unplasticised Poly Vinyl Chloride")),      VLOOKUP(W35,VALIDATIONS!$GP$2:$HS$45,8+VLOOKUP(Y35,VALIDATIONS!$FF$2:$FG$5,2,FALSE),FALSE),  IF(OR(AND(N35="Water Re-use",Z35="Cast Iron"),AND(N35="Water Re-use",Z35="Ductile Iron"),AND(N35="Water Re-use",Z35="Galvanised Iron"),  AND(N35="Water Re-use",Z35="Mild Steel")),      VLOOKUP(W35,VALIDATIONS!$GP$2:$HS$45,VLOOKUP(Y35,VALIDATIONS!$FF$2:$FG$5,2,FALSE),FALSE),  IF(OR(AND(N35="Water Re-use",Z35="Asbestos Cement"),AND(N35="Water Re-use",Z35="unplasticised Poly Vinyl Chloride")),      VLOOKUP(W35,VALIDATIONS!$GP$2:$HS$45,8+VLOOKUP(Y35,VALIDATIONS!$FF$2:$FG$5,2,FALSE),FALSE),            IF(OR(AND(N35="Water Rising Main",Z35="Cast Iron"),AND(N35="Water Rising Main",Z35="Ductile Iron"),AND(N35="Water Rising Main",Z35="Galvanised Iron"),  AND(N35="Water Rising Main",Z35="Mild Steel")),      VLOOKUP(W35,VALIDATIONS!$GP$2:$HS$45,4+VLOOKUP(Y35,VALIDATIONS!$FF$2:$FG$5,2,FALSE),FALSE),  IF(OR(AND(N35="Water Rising Main",Z35="Asbestos Cement"),AND(N35="Water Rising Main",Z35="unplasticised Poly Vinyl Chloride")),      VLOOKUP(W35,VALIDATIONS!$GP$2:$HS$45,12+VLOOKUP(Y35,VALIDATIONS!$FF$2:$FG$5,2,FALSE),FALSE),  0))))))    +IF(P35="Up to 10% Rock",VLOOKUP(W35,VALIDATIONS!$GP$2:$HS$45,21+VLOOKUP(Y35,VALIDATIONS!$FF$2:$FG$5,2,FALSE),FALSE),0)+IF(OR(Q35="Urban Development (moderate)",Q35="Urban Development (heavy)"),VLOOKUP(W35,VALIDATIONS!$GP$2:$HS$45,12+VLOOKUP(Q35,VALIDATIONS!$FJ$2:$FK$4,2,FALSE),FALSE),0)))</f>
        <v/>
      </c>
      <c r="AB35" s="82"/>
    </row>
    <row r="36" spans="1:28" x14ac:dyDescent="0.2">
      <c r="A36" s="469"/>
      <c r="B36" s="354"/>
      <c r="C36" s="354"/>
      <c r="E36" s="370"/>
      <c r="G36" s="168"/>
      <c r="H36" s="168"/>
      <c r="I36" s="106" t="str">
        <f>IF(OR(C36="",D36="",E36=""),"",VLOOKUP(C36,VALIDATIONS!$HU$2:$HV$12,2,FALSE))</f>
        <v/>
      </c>
      <c r="K36" s="243"/>
      <c r="L36" s="354"/>
      <c r="M36" s="224"/>
      <c r="N36" s="370"/>
      <c r="O36" s="224"/>
      <c r="P36" s="368"/>
      <c r="Q36" s="368"/>
      <c r="R36" s="224"/>
      <c r="S36" s="224"/>
      <c r="T36" s="224"/>
      <c r="U36" s="224"/>
      <c r="W36" s="370"/>
      <c r="X36" s="370"/>
      <c r="Y36" s="368"/>
      <c r="Z36" s="370"/>
      <c r="AA36" s="106" t="str">
        <f>IF(OR(N36="",P36="",Q36="",V36="",W36="",X36="",Y36="",Z36=""),"",V36*    (  IF(OR(AND(N36="Water Reticulation",Z36="Cast Iron"),AND(N36="Water Reticulation",Z36="Ductile Iron"),AND(N36="Water Reticulation",Z36="Galvanised Iron"),  AND(N36="Water Reticulation",Z36="Mild Steel")),      VLOOKUP(W36,VALIDATIONS!$GP$2:$HS$45,VLOOKUP(Y36,VALIDATIONS!$FF$2:$FG$5,2,FALSE),FALSE),  IF(OR(AND(N36="Water Reticulation",Z36="Asbestos Cement"),AND(N36="Water Reticulation",Z36="unplasticised Poly Vinyl Chloride")),      VLOOKUP(W36,VALIDATIONS!$GP$2:$HS$45,8+VLOOKUP(Y36,VALIDATIONS!$FF$2:$FG$5,2,FALSE),FALSE),  IF(OR(AND(N36="Water Re-use",Z36="Cast Iron"),AND(N36="Water Re-use",Z36="Ductile Iron"),AND(N36="Water Re-use",Z36="Galvanised Iron"),  AND(N36="Water Re-use",Z36="Mild Steel")),      VLOOKUP(W36,VALIDATIONS!$GP$2:$HS$45,VLOOKUP(Y36,VALIDATIONS!$FF$2:$FG$5,2,FALSE),FALSE),  IF(OR(AND(N36="Water Re-use",Z36="Asbestos Cement"),AND(N36="Water Re-use",Z36="unplasticised Poly Vinyl Chloride")),      VLOOKUP(W36,VALIDATIONS!$GP$2:$HS$45,8+VLOOKUP(Y36,VALIDATIONS!$FF$2:$FG$5,2,FALSE),FALSE),            IF(OR(AND(N36="Water Rising Main",Z36="Cast Iron"),AND(N36="Water Rising Main",Z36="Ductile Iron"),AND(N36="Water Rising Main",Z36="Galvanised Iron"),  AND(N36="Water Rising Main",Z36="Mild Steel")),      VLOOKUP(W36,VALIDATIONS!$GP$2:$HS$45,4+VLOOKUP(Y36,VALIDATIONS!$FF$2:$FG$5,2,FALSE),FALSE),  IF(OR(AND(N36="Water Rising Main",Z36="Asbestos Cement"),AND(N36="Water Rising Main",Z36="unplasticised Poly Vinyl Chloride")),      VLOOKUP(W36,VALIDATIONS!$GP$2:$HS$45,12+VLOOKUP(Y36,VALIDATIONS!$FF$2:$FG$5,2,FALSE),FALSE),  0))))))    +IF(P36="Up to 10% Rock",VLOOKUP(W36,VALIDATIONS!$GP$2:$HS$45,21+VLOOKUP(Y36,VALIDATIONS!$FF$2:$FG$5,2,FALSE),FALSE),0)+IF(OR(Q36="Urban Development (moderate)",Q36="Urban Development (heavy)"),VLOOKUP(W36,VALIDATIONS!$GP$2:$HS$45,12+VLOOKUP(Q36,VALIDATIONS!$FJ$2:$FK$4,2,FALSE),FALSE),0)))</f>
        <v/>
      </c>
      <c r="AB36" s="82"/>
    </row>
    <row r="37" spans="1:28" x14ac:dyDescent="0.2">
      <c r="A37" s="469"/>
      <c r="B37" s="354"/>
      <c r="C37" s="354"/>
      <c r="E37" s="370"/>
      <c r="G37" s="168"/>
      <c r="H37" s="168"/>
      <c r="I37" s="106" t="str">
        <f>IF(OR(C37="",D37="",E37=""),"",VLOOKUP(C37,VALIDATIONS!$HU$2:$HV$12,2,FALSE))</f>
        <v/>
      </c>
      <c r="K37" s="243"/>
      <c r="L37" s="354"/>
      <c r="M37" s="224"/>
      <c r="N37" s="370"/>
      <c r="O37" s="224"/>
      <c r="P37" s="368"/>
      <c r="Q37" s="368"/>
      <c r="R37" s="224"/>
      <c r="S37" s="224"/>
      <c r="T37" s="224"/>
      <c r="U37" s="224"/>
      <c r="W37" s="370"/>
      <c r="X37" s="370"/>
      <c r="Y37" s="368"/>
      <c r="Z37" s="370"/>
      <c r="AA37" s="106" t="str">
        <f>IF(OR(N37="",P37="",Q37="",V37="",W37="",X37="",Y37="",Z37=""),"",V37*    (  IF(OR(AND(N37="Water Reticulation",Z37="Cast Iron"),AND(N37="Water Reticulation",Z37="Ductile Iron"),AND(N37="Water Reticulation",Z37="Galvanised Iron"),  AND(N37="Water Reticulation",Z37="Mild Steel")),      VLOOKUP(W37,VALIDATIONS!$GP$2:$HS$45,VLOOKUP(Y37,VALIDATIONS!$FF$2:$FG$5,2,FALSE),FALSE),  IF(OR(AND(N37="Water Reticulation",Z37="Asbestos Cement"),AND(N37="Water Reticulation",Z37="unplasticised Poly Vinyl Chloride")),      VLOOKUP(W37,VALIDATIONS!$GP$2:$HS$45,8+VLOOKUP(Y37,VALIDATIONS!$FF$2:$FG$5,2,FALSE),FALSE),  IF(OR(AND(N37="Water Re-use",Z37="Cast Iron"),AND(N37="Water Re-use",Z37="Ductile Iron"),AND(N37="Water Re-use",Z37="Galvanised Iron"),  AND(N37="Water Re-use",Z37="Mild Steel")),      VLOOKUP(W37,VALIDATIONS!$GP$2:$HS$45,VLOOKUP(Y37,VALIDATIONS!$FF$2:$FG$5,2,FALSE),FALSE),  IF(OR(AND(N37="Water Re-use",Z37="Asbestos Cement"),AND(N37="Water Re-use",Z37="unplasticised Poly Vinyl Chloride")),      VLOOKUP(W37,VALIDATIONS!$GP$2:$HS$45,8+VLOOKUP(Y37,VALIDATIONS!$FF$2:$FG$5,2,FALSE),FALSE),            IF(OR(AND(N37="Water Rising Main",Z37="Cast Iron"),AND(N37="Water Rising Main",Z37="Ductile Iron"),AND(N37="Water Rising Main",Z37="Galvanised Iron"),  AND(N37="Water Rising Main",Z37="Mild Steel")),      VLOOKUP(W37,VALIDATIONS!$GP$2:$HS$45,4+VLOOKUP(Y37,VALIDATIONS!$FF$2:$FG$5,2,FALSE),FALSE),  IF(OR(AND(N37="Water Rising Main",Z37="Asbestos Cement"),AND(N37="Water Rising Main",Z37="unplasticised Poly Vinyl Chloride")),      VLOOKUP(W37,VALIDATIONS!$GP$2:$HS$45,12+VLOOKUP(Y37,VALIDATIONS!$FF$2:$FG$5,2,FALSE),FALSE),  0))))))    +IF(P37="Up to 10% Rock",VLOOKUP(W37,VALIDATIONS!$GP$2:$HS$45,21+VLOOKUP(Y37,VALIDATIONS!$FF$2:$FG$5,2,FALSE),FALSE),0)+IF(OR(Q37="Urban Development (moderate)",Q37="Urban Development (heavy)"),VLOOKUP(W37,VALIDATIONS!$GP$2:$HS$45,12+VLOOKUP(Q37,VALIDATIONS!$FJ$2:$FK$4,2,FALSE),FALSE),0)))</f>
        <v/>
      </c>
      <c r="AB37" s="82"/>
    </row>
    <row r="38" spans="1:28" x14ac:dyDescent="0.2">
      <c r="A38" s="469"/>
      <c r="B38" s="354"/>
      <c r="C38" s="354"/>
      <c r="E38" s="370"/>
      <c r="G38" s="168"/>
      <c r="H38" s="168"/>
      <c r="I38" s="106" t="str">
        <f>IF(OR(C38="",D38="",E38=""),"",VLOOKUP(C38,VALIDATIONS!$HU$2:$HV$12,2,FALSE))</f>
        <v/>
      </c>
      <c r="K38" s="243"/>
      <c r="L38" s="354"/>
      <c r="M38" s="224"/>
      <c r="N38" s="370"/>
      <c r="O38" s="224"/>
      <c r="P38" s="368"/>
      <c r="Q38" s="368"/>
      <c r="R38" s="224"/>
      <c r="S38" s="224"/>
      <c r="T38" s="224"/>
      <c r="U38" s="224"/>
      <c r="W38" s="370"/>
      <c r="X38" s="370"/>
      <c r="Y38" s="368"/>
      <c r="Z38" s="370"/>
      <c r="AA38" s="106" t="str">
        <f>IF(OR(N38="",P38="",Q38="",V38="",W38="",X38="",Y38="",Z38=""),"",V38*    (  IF(OR(AND(N38="Water Reticulation",Z38="Cast Iron"),AND(N38="Water Reticulation",Z38="Ductile Iron"),AND(N38="Water Reticulation",Z38="Galvanised Iron"),  AND(N38="Water Reticulation",Z38="Mild Steel")),      VLOOKUP(W38,VALIDATIONS!$GP$2:$HS$45,VLOOKUP(Y38,VALIDATIONS!$FF$2:$FG$5,2,FALSE),FALSE),  IF(OR(AND(N38="Water Reticulation",Z38="Asbestos Cement"),AND(N38="Water Reticulation",Z38="unplasticised Poly Vinyl Chloride")),      VLOOKUP(W38,VALIDATIONS!$GP$2:$HS$45,8+VLOOKUP(Y38,VALIDATIONS!$FF$2:$FG$5,2,FALSE),FALSE),  IF(OR(AND(N38="Water Re-use",Z38="Cast Iron"),AND(N38="Water Re-use",Z38="Ductile Iron"),AND(N38="Water Re-use",Z38="Galvanised Iron"),  AND(N38="Water Re-use",Z38="Mild Steel")),      VLOOKUP(W38,VALIDATIONS!$GP$2:$HS$45,VLOOKUP(Y38,VALIDATIONS!$FF$2:$FG$5,2,FALSE),FALSE),  IF(OR(AND(N38="Water Re-use",Z38="Asbestos Cement"),AND(N38="Water Re-use",Z38="unplasticised Poly Vinyl Chloride")),      VLOOKUP(W38,VALIDATIONS!$GP$2:$HS$45,8+VLOOKUP(Y38,VALIDATIONS!$FF$2:$FG$5,2,FALSE),FALSE),            IF(OR(AND(N38="Water Rising Main",Z38="Cast Iron"),AND(N38="Water Rising Main",Z38="Ductile Iron"),AND(N38="Water Rising Main",Z38="Galvanised Iron"),  AND(N38="Water Rising Main",Z38="Mild Steel")),      VLOOKUP(W38,VALIDATIONS!$GP$2:$HS$45,4+VLOOKUP(Y38,VALIDATIONS!$FF$2:$FG$5,2,FALSE),FALSE),  IF(OR(AND(N38="Water Rising Main",Z38="Asbestos Cement"),AND(N38="Water Rising Main",Z38="unplasticised Poly Vinyl Chloride")),      VLOOKUP(W38,VALIDATIONS!$GP$2:$HS$45,12+VLOOKUP(Y38,VALIDATIONS!$FF$2:$FG$5,2,FALSE),FALSE),  0))))))    +IF(P38="Up to 10% Rock",VLOOKUP(W38,VALIDATIONS!$GP$2:$HS$45,21+VLOOKUP(Y38,VALIDATIONS!$FF$2:$FG$5,2,FALSE),FALSE),0)+IF(OR(Q38="Urban Development (moderate)",Q38="Urban Development (heavy)"),VLOOKUP(W38,VALIDATIONS!$GP$2:$HS$45,12+VLOOKUP(Q38,VALIDATIONS!$FJ$2:$FK$4,2,FALSE),FALSE),0)))</f>
        <v/>
      </c>
      <c r="AB38" s="82"/>
    </row>
    <row r="39" spans="1:28" x14ac:dyDescent="0.2">
      <c r="A39" s="469"/>
      <c r="B39" s="354"/>
      <c r="C39" s="354"/>
      <c r="E39" s="370"/>
      <c r="G39" s="168"/>
      <c r="H39" s="168"/>
      <c r="I39" s="106" t="str">
        <f>IF(OR(C39="",D39="",E39=""),"",VLOOKUP(C39,VALIDATIONS!$HU$2:$HV$12,2,FALSE))</f>
        <v/>
      </c>
      <c r="K39" s="243"/>
      <c r="L39" s="354"/>
      <c r="M39" s="224"/>
      <c r="N39" s="370"/>
      <c r="O39" s="224"/>
      <c r="P39" s="368"/>
      <c r="Q39" s="368"/>
      <c r="R39" s="224"/>
      <c r="S39" s="224"/>
      <c r="T39" s="224"/>
      <c r="U39" s="224"/>
      <c r="W39" s="370"/>
      <c r="X39" s="370"/>
      <c r="Y39" s="368"/>
      <c r="Z39" s="370"/>
      <c r="AA39" s="106" t="str">
        <f>IF(OR(N39="",P39="",Q39="",V39="",W39="",X39="",Y39="",Z39=""),"",V39*    (  IF(OR(AND(N39="Water Reticulation",Z39="Cast Iron"),AND(N39="Water Reticulation",Z39="Ductile Iron"),AND(N39="Water Reticulation",Z39="Galvanised Iron"),  AND(N39="Water Reticulation",Z39="Mild Steel")),      VLOOKUP(W39,VALIDATIONS!$GP$2:$HS$45,VLOOKUP(Y39,VALIDATIONS!$FF$2:$FG$5,2,FALSE),FALSE),  IF(OR(AND(N39="Water Reticulation",Z39="Asbestos Cement"),AND(N39="Water Reticulation",Z39="unplasticised Poly Vinyl Chloride")),      VLOOKUP(W39,VALIDATIONS!$GP$2:$HS$45,8+VLOOKUP(Y39,VALIDATIONS!$FF$2:$FG$5,2,FALSE),FALSE),  IF(OR(AND(N39="Water Re-use",Z39="Cast Iron"),AND(N39="Water Re-use",Z39="Ductile Iron"),AND(N39="Water Re-use",Z39="Galvanised Iron"),  AND(N39="Water Re-use",Z39="Mild Steel")),      VLOOKUP(W39,VALIDATIONS!$GP$2:$HS$45,VLOOKUP(Y39,VALIDATIONS!$FF$2:$FG$5,2,FALSE),FALSE),  IF(OR(AND(N39="Water Re-use",Z39="Asbestos Cement"),AND(N39="Water Re-use",Z39="unplasticised Poly Vinyl Chloride")),      VLOOKUP(W39,VALIDATIONS!$GP$2:$HS$45,8+VLOOKUP(Y39,VALIDATIONS!$FF$2:$FG$5,2,FALSE),FALSE),            IF(OR(AND(N39="Water Rising Main",Z39="Cast Iron"),AND(N39="Water Rising Main",Z39="Ductile Iron"),AND(N39="Water Rising Main",Z39="Galvanised Iron"),  AND(N39="Water Rising Main",Z39="Mild Steel")),      VLOOKUP(W39,VALIDATIONS!$GP$2:$HS$45,4+VLOOKUP(Y39,VALIDATIONS!$FF$2:$FG$5,2,FALSE),FALSE),  IF(OR(AND(N39="Water Rising Main",Z39="Asbestos Cement"),AND(N39="Water Rising Main",Z39="unplasticised Poly Vinyl Chloride")),      VLOOKUP(W39,VALIDATIONS!$GP$2:$HS$45,12+VLOOKUP(Y39,VALIDATIONS!$FF$2:$FG$5,2,FALSE),FALSE),  0))))))    +IF(P39="Up to 10% Rock",VLOOKUP(W39,VALIDATIONS!$GP$2:$HS$45,21+VLOOKUP(Y39,VALIDATIONS!$FF$2:$FG$5,2,FALSE),FALSE),0)+IF(OR(Q39="Urban Development (moderate)",Q39="Urban Development (heavy)"),VLOOKUP(W39,VALIDATIONS!$GP$2:$HS$45,12+VLOOKUP(Q39,VALIDATIONS!$FJ$2:$FK$4,2,FALSE),FALSE),0)))</f>
        <v/>
      </c>
      <c r="AB39" s="82"/>
    </row>
    <row r="40" spans="1:28" x14ac:dyDescent="0.2">
      <c r="A40" s="469"/>
      <c r="B40" s="354"/>
      <c r="C40" s="354"/>
      <c r="E40" s="370"/>
      <c r="G40" s="168"/>
      <c r="H40" s="168"/>
      <c r="I40" s="106" t="str">
        <f>IF(OR(C40="",D40="",E40=""),"",VLOOKUP(C40,VALIDATIONS!$HU$2:$HV$12,2,FALSE))</f>
        <v/>
      </c>
      <c r="K40" s="243"/>
      <c r="L40" s="354"/>
      <c r="M40" s="224"/>
      <c r="N40" s="370"/>
      <c r="O40" s="224"/>
      <c r="P40" s="368"/>
      <c r="Q40" s="368"/>
      <c r="R40" s="224"/>
      <c r="S40" s="224"/>
      <c r="T40" s="224"/>
      <c r="U40" s="224"/>
      <c r="W40" s="370"/>
      <c r="X40" s="370"/>
      <c r="Y40" s="368"/>
      <c r="Z40" s="370"/>
      <c r="AA40" s="106" t="str">
        <f>IF(OR(N40="",P40="",Q40="",V40="",W40="",X40="",Y40="",Z40=""),"",V40*    (  IF(OR(AND(N40="Water Reticulation",Z40="Cast Iron"),AND(N40="Water Reticulation",Z40="Ductile Iron"),AND(N40="Water Reticulation",Z40="Galvanised Iron"),  AND(N40="Water Reticulation",Z40="Mild Steel")),      VLOOKUP(W40,VALIDATIONS!$GP$2:$HS$45,VLOOKUP(Y40,VALIDATIONS!$FF$2:$FG$5,2,FALSE),FALSE),  IF(OR(AND(N40="Water Reticulation",Z40="Asbestos Cement"),AND(N40="Water Reticulation",Z40="unplasticised Poly Vinyl Chloride")),      VLOOKUP(W40,VALIDATIONS!$GP$2:$HS$45,8+VLOOKUP(Y40,VALIDATIONS!$FF$2:$FG$5,2,FALSE),FALSE),  IF(OR(AND(N40="Water Re-use",Z40="Cast Iron"),AND(N40="Water Re-use",Z40="Ductile Iron"),AND(N40="Water Re-use",Z40="Galvanised Iron"),  AND(N40="Water Re-use",Z40="Mild Steel")),      VLOOKUP(W40,VALIDATIONS!$GP$2:$HS$45,VLOOKUP(Y40,VALIDATIONS!$FF$2:$FG$5,2,FALSE),FALSE),  IF(OR(AND(N40="Water Re-use",Z40="Asbestos Cement"),AND(N40="Water Re-use",Z40="unplasticised Poly Vinyl Chloride")),      VLOOKUP(W40,VALIDATIONS!$GP$2:$HS$45,8+VLOOKUP(Y40,VALIDATIONS!$FF$2:$FG$5,2,FALSE),FALSE),            IF(OR(AND(N40="Water Rising Main",Z40="Cast Iron"),AND(N40="Water Rising Main",Z40="Ductile Iron"),AND(N40="Water Rising Main",Z40="Galvanised Iron"),  AND(N40="Water Rising Main",Z40="Mild Steel")),      VLOOKUP(W40,VALIDATIONS!$GP$2:$HS$45,4+VLOOKUP(Y40,VALIDATIONS!$FF$2:$FG$5,2,FALSE),FALSE),  IF(OR(AND(N40="Water Rising Main",Z40="Asbestos Cement"),AND(N40="Water Rising Main",Z40="unplasticised Poly Vinyl Chloride")),      VLOOKUP(W40,VALIDATIONS!$GP$2:$HS$45,12+VLOOKUP(Y40,VALIDATIONS!$FF$2:$FG$5,2,FALSE),FALSE),  0))))))    +IF(P40="Up to 10% Rock",VLOOKUP(W40,VALIDATIONS!$GP$2:$HS$45,21+VLOOKUP(Y40,VALIDATIONS!$FF$2:$FG$5,2,FALSE),FALSE),0)+IF(OR(Q40="Urban Development (moderate)",Q40="Urban Development (heavy)"),VLOOKUP(W40,VALIDATIONS!$GP$2:$HS$45,12+VLOOKUP(Q40,VALIDATIONS!$FJ$2:$FK$4,2,FALSE),FALSE),0)))</f>
        <v/>
      </c>
      <c r="AB40" s="82"/>
    </row>
    <row r="41" spans="1:28" x14ac:dyDescent="0.2">
      <c r="A41" s="469"/>
      <c r="B41" s="354"/>
      <c r="C41" s="354"/>
      <c r="E41" s="370"/>
      <c r="G41" s="168"/>
      <c r="H41" s="168"/>
      <c r="I41" s="106" t="str">
        <f>IF(OR(C41="",D41="",E41=""),"",VLOOKUP(C41,VALIDATIONS!$HU$2:$HV$12,2,FALSE))</f>
        <v/>
      </c>
      <c r="K41" s="243"/>
      <c r="L41" s="354"/>
      <c r="M41" s="224"/>
      <c r="N41" s="370"/>
      <c r="O41" s="224"/>
      <c r="P41" s="368"/>
      <c r="Q41" s="368"/>
      <c r="R41" s="224"/>
      <c r="S41" s="224"/>
      <c r="T41" s="224"/>
      <c r="U41" s="224"/>
      <c r="W41" s="370"/>
      <c r="X41" s="370"/>
      <c r="Y41" s="368"/>
      <c r="Z41" s="370"/>
      <c r="AA41" s="106" t="str">
        <f>IF(OR(N41="",P41="",Q41="",V41="",W41="",X41="",Y41="",Z41=""),"",V41*    (  IF(OR(AND(N41="Water Reticulation",Z41="Cast Iron"),AND(N41="Water Reticulation",Z41="Ductile Iron"),AND(N41="Water Reticulation",Z41="Galvanised Iron"),  AND(N41="Water Reticulation",Z41="Mild Steel")),      VLOOKUP(W41,VALIDATIONS!$GP$2:$HS$45,VLOOKUP(Y41,VALIDATIONS!$FF$2:$FG$5,2,FALSE),FALSE),  IF(OR(AND(N41="Water Reticulation",Z41="Asbestos Cement"),AND(N41="Water Reticulation",Z41="unplasticised Poly Vinyl Chloride")),      VLOOKUP(W41,VALIDATIONS!$GP$2:$HS$45,8+VLOOKUP(Y41,VALIDATIONS!$FF$2:$FG$5,2,FALSE),FALSE),  IF(OR(AND(N41="Water Re-use",Z41="Cast Iron"),AND(N41="Water Re-use",Z41="Ductile Iron"),AND(N41="Water Re-use",Z41="Galvanised Iron"),  AND(N41="Water Re-use",Z41="Mild Steel")),      VLOOKUP(W41,VALIDATIONS!$GP$2:$HS$45,VLOOKUP(Y41,VALIDATIONS!$FF$2:$FG$5,2,FALSE),FALSE),  IF(OR(AND(N41="Water Re-use",Z41="Asbestos Cement"),AND(N41="Water Re-use",Z41="unplasticised Poly Vinyl Chloride")),      VLOOKUP(W41,VALIDATIONS!$GP$2:$HS$45,8+VLOOKUP(Y41,VALIDATIONS!$FF$2:$FG$5,2,FALSE),FALSE),            IF(OR(AND(N41="Water Rising Main",Z41="Cast Iron"),AND(N41="Water Rising Main",Z41="Ductile Iron"),AND(N41="Water Rising Main",Z41="Galvanised Iron"),  AND(N41="Water Rising Main",Z41="Mild Steel")),      VLOOKUP(W41,VALIDATIONS!$GP$2:$HS$45,4+VLOOKUP(Y41,VALIDATIONS!$FF$2:$FG$5,2,FALSE),FALSE),  IF(OR(AND(N41="Water Rising Main",Z41="Asbestos Cement"),AND(N41="Water Rising Main",Z41="unplasticised Poly Vinyl Chloride")),      VLOOKUP(W41,VALIDATIONS!$GP$2:$HS$45,12+VLOOKUP(Y41,VALIDATIONS!$FF$2:$FG$5,2,FALSE),FALSE),  0))))))    +IF(P41="Up to 10% Rock",VLOOKUP(W41,VALIDATIONS!$GP$2:$HS$45,21+VLOOKUP(Y41,VALIDATIONS!$FF$2:$FG$5,2,FALSE),FALSE),0)+IF(OR(Q41="Urban Development (moderate)",Q41="Urban Development (heavy)"),VLOOKUP(W41,VALIDATIONS!$GP$2:$HS$45,12+VLOOKUP(Q41,VALIDATIONS!$FJ$2:$FK$4,2,FALSE),FALSE),0)))</f>
        <v/>
      </c>
      <c r="AB41" s="82"/>
    </row>
    <row r="42" spans="1:28" x14ac:dyDescent="0.2">
      <c r="B42" s="354"/>
      <c r="C42" s="354"/>
      <c r="E42" s="370"/>
      <c r="G42" s="168"/>
      <c r="H42" s="168"/>
      <c r="I42" s="106" t="str">
        <f>IF(OR(C42="",D42="",E42=""),"",VLOOKUP(C42,VALIDATIONS!$HU$2:$HV$12,2,FALSE))</f>
        <v/>
      </c>
      <c r="K42" s="243"/>
      <c r="L42" s="354"/>
      <c r="M42" s="224"/>
      <c r="N42" s="370"/>
      <c r="O42" s="224"/>
      <c r="P42" s="368"/>
      <c r="Q42" s="368"/>
      <c r="R42" s="224"/>
      <c r="S42" s="224"/>
      <c r="T42" s="224"/>
      <c r="U42" s="224"/>
      <c r="W42" s="370"/>
      <c r="X42" s="370"/>
      <c r="Y42" s="368"/>
      <c r="Z42" s="370"/>
      <c r="AA42" s="106" t="str">
        <f>IF(OR(N42="",P42="",Q42="",V42="",W42="",X42="",Y42="",Z42=""),"",V42*    (  IF(OR(AND(N42="Water Reticulation",Z42="Cast Iron"),AND(N42="Water Reticulation",Z42="Ductile Iron"),AND(N42="Water Reticulation",Z42="Galvanised Iron"),  AND(N42="Water Reticulation",Z42="Mild Steel")),      VLOOKUP(W42,VALIDATIONS!$GP$2:$HS$45,VLOOKUP(Y42,VALIDATIONS!$FF$2:$FG$5,2,FALSE),FALSE),  IF(OR(AND(N42="Water Reticulation",Z42="Asbestos Cement"),AND(N42="Water Reticulation",Z42="unplasticised Poly Vinyl Chloride")),      VLOOKUP(W42,VALIDATIONS!$GP$2:$HS$45,8+VLOOKUP(Y42,VALIDATIONS!$FF$2:$FG$5,2,FALSE),FALSE),  IF(OR(AND(N42="Water Re-use",Z42="Cast Iron"),AND(N42="Water Re-use",Z42="Ductile Iron"),AND(N42="Water Re-use",Z42="Galvanised Iron"),  AND(N42="Water Re-use",Z42="Mild Steel")),      VLOOKUP(W42,VALIDATIONS!$GP$2:$HS$45,VLOOKUP(Y42,VALIDATIONS!$FF$2:$FG$5,2,FALSE),FALSE),  IF(OR(AND(N42="Water Re-use",Z42="Asbestos Cement"),AND(N42="Water Re-use",Z42="unplasticised Poly Vinyl Chloride")),      VLOOKUP(W42,VALIDATIONS!$GP$2:$HS$45,8+VLOOKUP(Y42,VALIDATIONS!$FF$2:$FG$5,2,FALSE),FALSE),            IF(OR(AND(N42="Water Rising Main",Z42="Cast Iron"),AND(N42="Water Rising Main",Z42="Ductile Iron"),AND(N42="Water Rising Main",Z42="Galvanised Iron"),  AND(N42="Water Rising Main",Z42="Mild Steel")),      VLOOKUP(W42,VALIDATIONS!$GP$2:$HS$45,4+VLOOKUP(Y42,VALIDATIONS!$FF$2:$FG$5,2,FALSE),FALSE),  IF(OR(AND(N42="Water Rising Main",Z42="Asbestos Cement"),AND(N42="Water Rising Main",Z42="unplasticised Poly Vinyl Chloride")),      VLOOKUP(W42,VALIDATIONS!$GP$2:$HS$45,12+VLOOKUP(Y42,VALIDATIONS!$FF$2:$FG$5,2,FALSE),FALSE),  0))))))    +IF(P42="Up to 10% Rock",VLOOKUP(W42,VALIDATIONS!$GP$2:$HS$45,21+VLOOKUP(Y42,VALIDATIONS!$FF$2:$FG$5,2,FALSE),FALSE),0)+IF(OR(Q42="Urban Development (moderate)",Q42="Urban Development (heavy)"),VLOOKUP(W42,VALIDATIONS!$GP$2:$HS$45,12+VLOOKUP(Q42,VALIDATIONS!$FJ$2:$FK$4,2,FALSE),FALSE),0)))</f>
        <v/>
      </c>
      <c r="AB42" s="82"/>
    </row>
    <row r="43" spans="1:28" x14ac:dyDescent="0.2">
      <c r="B43" s="354"/>
      <c r="C43" s="354"/>
      <c r="E43" s="370"/>
      <c r="G43" s="168"/>
      <c r="H43" s="168"/>
      <c r="I43" s="106" t="str">
        <f>IF(OR(C43="",D43="",E43=""),"",VLOOKUP(C43,VALIDATIONS!$HU$2:$HV$12,2,FALSE))</f>
        <v/>
      </c>
      <c r="K43" s="243"/>
      <c r="L43" s="354"/>
      <c r="M43" s="224"/>
      <c r="N43" s="370"/>
      <c r="O43" s="224"/>
      <c r="P43" s="368"/>
      <c r="Q43" s="368"/>
      <c r="R43" s="224"/>
      <c r="S43" s="224"/>
      <c r="T43" s="224"/>
      <c r="U43" s="224"/>
      <c r="W43" s="370"/>
      <c r="X43" s="370"/>
      <c r="Y43" s="368"/>
      <c r="Z43" s="370"/>
      <c r="AA43" s="106" t="str">
        <f>IF(OR(N43="",P43="",Q43="",V43="",W43="",X43="",Y43="",Z43=""),"",V43*    (  IF(OR(AND(N43="Water Reticulation",Z43="Cast Iron"),AND(N43="Water Reticulation",Z43="Ductile Iron"),AND(N43="Water Reticulation",Z43="Galvanised Iron"),  AND(N43="Water Reticulation",Z43="Mild Steel")),      VLOOKUP(W43,VALIDATIONS!$GP$2:$HS$45,VLOOKUP(Y43,VALIDATIONS!$FF$2:$FG$5,2,FALSE),FALSE),  IF(OR(AND(N43="Water Reticulation",Z43="Asbestos Cement"),AND(N43="Water Reticulation",Z43="unplasticised Poly Vinyl Chloride")),      VLOOKUP(W43,VALIDATIONS!$GP$2:$HS$45,8+VLOOKUP(Y43,VALIDATIONS!$FF$2:$FG$5,2,FALSE),FALSE),  IF(OR(AND(N43="Water Re-use",Z43="Cast Iron"),AND(N43="Water Re-use",Z43="Ductile Iron"),AND(N43="Water Re-use",Z43="Galvanised Iron"),  AND(N43="Water Re-use",Z43="Mild Steel")),      VLOOKUP(W43,VALIDATIONS!$GP$2:$HS$45,VLOOKUP(Y43,VALIDATIONS!$FF$2:$FG$5,2,FALSE),FALSE),  IF(OR(AND(N43="Water Re-use",Z43="Asbestos Cement"),AND(N43="Water Re-use",Z43="unplasticised Poly Vinyl Chloride")),      VLOOKUP(W43,VALIDATIONS!$GP$2:$HS$45,8+VLOOKUP(Y43,VALIDATIONS!$FF$2:$FG$5,2,FALSE),FALSE),            IF(OR(AND(N43="Water Rising Main",Z43="Cast Iron"),AND(N43="Water Rising Main",Z43="Ductile Iron"),AND(N43="Water Rising Main",Z43="Galvanised Iron"),  AND(N43="Water Rising Main",Z43="Mild Steel")),      VLOOKUP(W43,VALIDATIONS!$GP$2:$HS$45,4+VLOOKUP(Y43,VALIDATIONS!$FF$2:$FG$5,2,FALSE),FALSE),  IF(OR(AND(N43="Water Rising Main",Z43="Asbestos Cement"),AND(N43="Water Rising Main",Z43="unplasticised Poly Vinyl Chloride")),      VLOOKUP(W43,VALIDATIONS!$GP$2:$HS$45,12+VLOOKUP(Y43,VALIDATIONS!$FF$2:$FG$5,2,FALSE),FALSE),  0))))))    +IF(P43="Up to 10% Rock",VLOOKUP(W43,VALIDATIONS!$GP$2:$HS$45,21+VLOOKUP(Y43,VALIDATIONS!$FF$2:$FG$5,2,FALSE),FALSE),0)+IF(OR(Q43="Urban Development (moderate)",Q43="Urban Development (heavy)"),VLOOKUP(W43,VALIDATIONS!$GP$2:$HS$45,12+VLOOKUP(Q43,VALIDATIONS!$FJ$2:$FK$4,2,FALSE),FALSE),0)))</f>
        <v/>
      </c>
      <c r="AB43" s="82"/>
    </row>
    <row r="44" spans="1:28" x14ac:dyDescent="0.2">
      <c r="B44" s="354"/>
      <c r="C44" s="354"/>
      <c r="E44" s="370"/>
      <c r="G44" s="168"/>
      <c r="H44" s="168"/>
      <c r="I44" s="106" t="str">
        <f>IF(OR(C44="",D44="",E44=""),"",VLOOKUP(C44,VALIDATIONS!$HU$2:$HV$12,2,FALSE))</f>
        <v/>
      </c>
      <c r="K44" s="243"/>
      <c r="L44" s="354"/>
      <c r="M44" s="224"/>
      <c r="N44" s="370"/>
      <c r="O44" s="224"/>
      <c r="P44" s="368"/>
      <c r="Q44" s="368"/>
      <c r="R44" s="224"/>
      <c r="S44" s="224"/>
      <c r="T44" s="224"/>
      <c r="U44" s="224"/>
      <c r="W44" s="370"/>
      <c r="X44" s="370"/>
      <c r="Y44" s="368"/>
      <c r="Z44" s="370"/>
      <c r="AA44" s="106" t="str">
        <f>IF(OR(N44="",P44="",Q44="",V44="",W44="",X44="",Y44="",Z44=""),"",V44*    (  IF(OR(AND(N44="Water Reticulation",Z44="Cast Iron"),AND(N44="Water Reticulation",Z44="Ductile Iron"),AND(N44="Water Reticulation",Z44="Galvanised Iron"),  AND(N44="Water Reticulation",Z44="Mild Steel")),      VLOOKUP(W44,VALIDATIONS!$GP$2:$HS$45,VLOOKUP(Y44,VALIDATIONS!$FF$2:$FG$5,2,FALSE),FALSE),  IF(OR(AND(N44="Water Reticulation",Z44="Asbestos Cement"),AND(N44="Water Reticulation",Z44="unplasticised Poly Vinyl Chloride")),      VLOOKUP(W44,VALIDATIONS!$GP$2:$HS$45,8+VLOOKUP(Y44,VALIDATIONS!$FF$2:$FG$5,2,FALSE),FALSE),  IF(OR(AND(N44="Water Re-use",Z44="Cast Iron"),AND(N44="Water Re-use",Z44="Ductile Iron"),AND(N44="Water Re-use",Z44="Galvanised Iron"),  AND(N44="Water Re-use",Z44="Mild Steel")),      VLOOKUP(W44,VALIDATIONS!$GP$2:$HS$45,VLOOKUP(Y44,VALIDATIONS!$FF$2:$FG$5,2,FALSE),FALSE),  IF(OR(AND(N44="Water Re-use",Z44="Asbestos Cement"),AND(N44="Water Re-use",Z44="unplasticised Poly Vinyl Chloride")),      VLOOKUP(W44,VALIDATIONS!$GP$2:$HS$45,8+VLOOKUP(Y44,VALIDATIONS!$FF$2:$FG$5,2,FALSE),FALSE),            IF(OR(AND(N44="Water Rising Main",Z44="Cast Iron"),AND(N44="Water Rising Main",Z44="Ductile Iron"),AND(N44="Water Rising Main",Z44="Galvanised Iron"),  AND(N44="Water Rising Main",Z44="Mild Steel")),      VLOOKUP(W44,VALIDATIONS!$GP$2:$HS$45,4+VLOOKUP(Y44,VALIDATIONS!$FF$2:$FG$5,2,FALSE),FALSE),  IF(OR(AND(N44="Water Rising Main",Z44="Asbestos Cement"),AND(N44="Water Rising Main",Z44="unplasticised Poly Vinyl Chloride")),      VLOOKUP(W44,VALIDATIONS!$GP$2:$HS$45,12+VLOOKUP(Y44,VALIDATIONS!$FF$2:$FG$5,2,FALSE),FALSE),  0))))))    +IF(P44="Up to 10% Rock",VLOOKUP(W44,VALIDATIONS!$GP$2:$HS$45,21+VLOOKUP(Y44,VALIDATIONS!$FF$2:$FG$5,2,FALSE),FALSE),0)+IF(OR(Q44="Urban Development (moderate)",Q44="Urban Development (heavy)"),VLOOKUP(W44,VALIDATIONS!$GP$2:$HS$45,12+VLOOKUP(Q44,VALIDATIONS!$FJ$2:$FK$4,2,FALSE),FALSE),0)))</f>
        <v/>
      </c>
      <c r="AB44" s="82"/>
    </row>
    <row r="45" spans="1:28" x14ac:dyDescent="0.2">
      <c r="B45" s="354"/>
      <c r="C45" s="354"/>
      <c r="E45" s="370"/>
      <c r="G45" s="168"/>
      <c r="H45" s="168"/>
      <c r="I45" s="106" t="str">
        <f>IF(OR(C45="",D45="",E45=""),"",VLOOKUP(C45,VALIDATIONS!$HU$2:$HV$12,2,FALSE))</f>
        <v/>
      </c>
      <c r="K45" s="243"/>
      <c r="L45" s="354"/>
      <c r="M45" s="224"/>
      <c r="N45" s="370"/>
      <c r="O45" s="224"/>
      <c r="P45" s="368"/>
      <c r="Q45" s="368"/>
      <c r="R45" s="224"/>
      <c r="S45" s="224"/>
      <c r="T45" s="224"/>
      <c r="U45" s="224"/>
      <c r="W45" s="370"/>
      <c r="X45" s="370"/>
      <c r="Y45" s="368"/>
      <c r="Z45" s="370"/>
      <c r="AA45" s="106" t="str">
        <f>IF(OR(N45="",P45="",Q45="",V45="",W45="",X45="",Y45="",Z45=""),"",V45*    (  IF(OR(AND(N45="Water Reticulation",Z45="Cast Iron"),AND(N45="Water Reticulation",Z45="Ductile Iron"),AND(N45="Water Reticulation",Z45="Galvanised Iron"),  AND(N45="Water Reticulation",Z45="Mild Steel")),      VLOOKUP(W45,VALIDATIONS!$GP$2:$HS$45,VLOOKUP(Y45,VALIDATIONS!$FF$2:$FG$5,2,FALSE),FALSE),  IF(OR(AND(N45="Water Reticulation",Z45="Asbestos Cement"),AND(N45="Water Reticulation",Z45="unplasticised Poly Vinyl Chloride")),      VLOOKUP(W45,VALIDATIONS!$GP$2:$HS$45,8+VLOOKUP(Y45,VALIDATIONS!$FF$2:$FG$5,2,FALSE),FALSE),  IF(OR(AND(N45="Water Re-use",Z45="Cast Iron"),AND(N45="Water Re-use",Z45="Ductile Iron"),AND(N45="Water Re-use",Z45="Galvanised Iron"),  AND(N45="Water Re-use",Z45="Mild Steel")),      VLOOKUP(W45,VALIDATIONS!$GP$2:$HS$45,VLOOKUP(Y45,VALIDATIONS!$FF$2:$FG$5,2,FALSE),FALSE),  IF(OR(AND(N45="Water Re-use",Z45="Asbestos Cement"),AND(N45="Water Re-use",Z45="unplasticised Poly Vinyl Chloride")),      VLOOKUP(W45,VALIDATIONS!$GP$2:$HS$45,8+VLOOKUP(Y45,VALIDATIONS!$FF$2:$FG$5,2,FALSE),FALSE),            IF(OR(AND(N45="Water Rising Main",Z45="Cast Iron"),AND(N45="Water Rising Main",Z45="Ductile Iron"),AND(N45="Water Rising Main",Z45="Galvanised Iron"),  AND(N45="Water Rising Main",Z45="Mild Steel")),      VLOOKUP(W45,VALIDATIONS!$GP$2:$HS$45,4+VLOOKUP(Y45,VALIDATIONS!$FF$2:$FG$5,2,FALSE),FALSE),  IF(OR(AND(N45="Water Rising Main",Z45="Asbestos Cement"),AND(N45="Water Rising Main",Z45="unplasticised Poly Vinyl Chloride")),      VLOOKUP(W45,VALIDATIONS!$GP$2:$HS$45,12+VLOOKUP(Y45,VALIDATIONS!$FF$2:$FG$5,2,FALSE),FALSE),  0))))))    +IF(P45="Up to 10% Rock",VLOOKUP(W45,VALIDATIONS!$GP$2:$HS$45,21+VLOOKUP(Y45,VALIDATIONS!$FF$2:$FG$5,2,FALSE),FALSE),0)+IF(OR(Q45="Urban Development (moderate)",Q45="Urban Development (heavy)"),VLOOKUP(W45,VALIDATIONS!$GP$2:$HS$45,12+VLOOKUP(Q45,VALIDATIONS!$FJ$2:$FK$4,2,FALSE),FALSE),0)))</f>
        <v/>
      </c>
      <c r="AB45" s="82"/>
    </row>
    <row r="46" spans="1:28" x14ac:dyDescent="0.2">
      <c r="B46" s="354"/>
      <c r="C46" s="354"/>
      <c r="E46" s="370"/>
      <c r="G46" s="168"/>
      <c r="H46" s="168"/>
      <c r="I46" s="106" t="str">
        <f>IF(OR(C46="",D46="",E46=""),"",VLOOKUP(C46,VALIDATIONS!$HU$2:$HV$12,2,FALSE))</f>
        <v/>
      </c>
      <c r="K46" s="243"/>
      <c r="L46" s="354"/>
      <c r="M46" s="224"/>
      <c r="N46" s="370"/>
      <c r="O46" s="224"/>
      <c r="P46" s="368"/>
      <c r="Q46" s="368"/>
      <c r="R46" s="224"/>
      <c r="S46" s="224"/>
      <c r="T46" s="224"/>
      <c r="U46" s="224"/>
      <c r="W46" s="370"/>
      <c r="X46" s="370"/>
      <c r="Y46" s="368"/>
      <c r="Z46" s="370"/>
      <c r="AA46" s="106" t="str">
        <f>IF(OR(N46="",P46="",Q46="",V46="",W46="",X46="",Y46="",Z46=""),"",V46*    (  IF(OR(AND(N46="Water Reticulation",Z46="Cast Iron"),AND(N46="Water Reticulation",Z46="Ductile Iron"),AND(N46="Water Reticulation",Z46="Galvanised Iron"),  AND(N46="Water Reticulation",Z46="Mild Steel")),      VLOOKUP(W46,VALIDATIONS!$GP$2:$HS$45,VLOOKUP(Y46,VALIDATIONS!$FF$2:$FG$5,2,FALSE),FALSE),  IF(OR(AND(N46="Water Reticulation",Z46="Asbestos Cement"),AND(N46="Water Reticulation",Z46="unplasticised Poly Vinyl Chloride")),      VLOOKUP(W46,VALIDATIONS!$GP$2:$HS$45,8+VLOOKUP(Y46,VALIDATIONS!$FF$2:$FG$5,2,FALSE),FALSE),  IF(OR(AND(N46="Water Re-use",Z46="Cast Iron"),AND(N46="Water Re-use",Z46="Ductile Iron"),AND(N46="Water Re-use",Z46="Galvanised Iron"),  AND(N46="Water Re-use",Z46="Mild Steel")),      VLOOKUP(W46,VALIDATIONS!$GP$2:$HS$45,VLOOKUP(Y46,VALIDATIONS!$FF$2:$FG$5,2,FALSE),FALSE),  IF(OR(AND(N46="Water Re-use",Z46="Asbestos Cement"),AND(N46="Water Re-use",Z46="unplasticised Poly Vinyl Chloride")),      VLOOKUP(W46,VALIDATIONS!$GP$2:$HS$45,8+VLOOKUP(Y46,VALIDATIONS!$FF$2:$FG$5,2,FALSE),FALSE),            IF(OR(AND(N46="Water Rising Main",Z46="Cast Iron"),AND(N46="Water Rising Main",Z46="Ductile Iron"),AND(N46="Water Rising Main",Z46="Galvanised Iron"),  AND(N46="Water Rising Main",Z46="Mild Steel")),      VLOOKUP(W46,VALIDATIONS!$GP$2:$HS$45,4+VLOOKUP(Y46,VALIDATIONS!$FF$2:$FG$5,2,FALSE),FALSE),  IF(OR(AND(N46="Water Rising Main",Z46="Asbestos Cement"),AND(N46="Water Rising Main",Z46="unplasticised Poly Vinyl Chloride")),      VLOOKUP(W46,VALIDATIONS!$GP$2:$HS$45,12+VLOOKUP(Y46,VALIDATIONS!$FF$2:$FG$5,2,FALSE),FALSE),  0))))))    +IF(P46="Up to 10% Rock",VLOOKUP(W46,VALIDATIONS!$GP$2:$HS$45,21+VLOOKUP(Y46,VALIDATIONS!$FF$2:$FG$5,2,FALSE),FALSE),0)+IF(OR(Q46="Urban Development (moderate)",Q46="Urban Development (heavy)"),VLOOKUP(W46,VALIDATIONS!$GP$2:$HS$45,12+VLOOKUP(Q46,VALIDATIONS!$FJ$2:$FK$4,2,FALSE),FALSE),0)))</f>
        <v/>
      </c>
      <c r="AB46" s="82"/>
    </row>
    <row r="47" spans="1:28" x14ac:dyDescent="0.2">
      <c r="B47" s="354"/>
      <c r="C47" s="354"/>
      <c r="E47" s="370"/>
      <c r="G47" s="168"/>
      <c r="H47" s="168"/>
      <c r="I47" s="106" t="str">
        <f>IF(OR(C47="",D47="",E47=""),"",VLOOKUP(C47,VALIDATIONS!$HU$2:$HV$12,2,FALSE))</f>
        <v/>
      </c>
      <c r="K47" s="243"/>
      <c r="L47" s="354"/>
      <c r="M47" s="224"/>
      <c r="N47" s="370"/>
      <c r="O47" s="224"/>
      <c r="P47" s="368"/>
      <c r="Q47" s="368"/>
      <c r="R47" s="224"/>
      <c r="S47" s="224"/>
      <c r="T47" s="224"/>
      <c r="U47" s="224"/>
      <c r="W47" s="370"/>
      <c r="X47" s="370"/>
      <c r="Y47" s="368"/>
      <c r="Z47" s="370"/>
      <c r="AA47" s="106" t="str">
        <f>IF(OR(N47="",P47="",Q47="",V47="",W47="",X47="",Y47="",Z47=""),"",V47*    (  IF(OR(AND(N47="Water Reticulation",Z47="Cast Iron"),AND(N47="Water Reticulation",Z47="Ductile Iron"),AND(N47="Water Reticulation",Z47="Galvanised Iron"),  AND(N47="Water Reticulation",Z47="Mild Steel")),      VLOOKUP(W47,VALIDATIONS!$GP$2:$HS$45,VLOOKUP(Y47,VALIDATIONS!$FF$2:$FG$5,2,FALSE),FALSE),  IF(OR(AND(N47="Water Reticulation",Z47="Asbestos Cement"),AND(N47="Water Reticulation",Z47="unplasticised Poly Vinyl Chloride")),      VLOOKUP(W47,VALIDATIONS!$GP$2:$HS$45,8+VLOOKUP(Y47,VALIDATIONS!$FF$2:$FG$5,2,FALSE),FALSE),  IF(OR(AND(N47="Water Re-use",Z47="Cast Iron"),AND(N47="Water Re-use",Z47="Ductile Iron"),AND(N47="Water Re-use",Z47="Galvanised Iron"),  AND(N47="Water Re-use",Z47="Mild Steel")),      VLOOKUP(W47,VALIDATIONS!$GP$2:$HS$45,VLOOKUP(Y47,VALIDATIONS!$FF$2:$FG$5,2,FALSE),FALSE),  IF(OR(AND(N47="Water Re-use",Z47="Asbestos Cement"),AND(N47="Water Re-use",Z47="unplasticised Poly Vinyl Chloride")),      VLOOKUP(W47,VALIDATIONS!$GP$2:$HS$45,8+VLOOKUP(Y47,VALIDATIONS!$FF$2:$FG$5,2,FALSE),FALSE),            IF(OR(AND(N47="Water Rising Main",Z47="Cast Iron"),AND(N47="Water Rising Main",Z47="Ductile Iron"),AND(N47="Water Rising Main",Z47="Galvanised Iron"),  AND(N47="Water Rising Main",Z47="Mild Steel")),      VLOOKUP(W47,VALIDATIONS!$GP$2:$HS$45,4+VLOOKUP(Y47,VALIDATIONS!$FF$2:$FG$5,2,FALSE),FALSE),  IF(OR(AND(N47="Water Rising Main",Z47="Asbestos Cement"),AND(N47="Water Rising Main",Z47="unplasticised Poly Vinyl Chloride")),      VLOOKUP(W47,VALIDATIONS!$GP$2:$HS$45,12+VLOOKUP(Y47,VALIDATIONS!$FF$2:$FG$5,2,FALSE),FALSE),  0))))))    +IF(P47="Up to 10% Rock",VLOOKUP(W47,VALIDATIONS!$GP$2:$HS$45,21+VLOOKUP(Y47,VALIDATIONS!$FF$2:$FG$5,2,FALSE),FALSE),0)+IF(OR(Q47="Urban Development (moderate)",Q47="Urban Development (heavy)"),VLOOKUP(W47,VALIDATIONS!$GP$2:$HS$45,12+VLOOKUP(Q47,VALIDATIONS!$FJ$2:$FK$4,2,FALSE),FALSE),0)))</f>
        <v/>
      </c>
      <c r="AB47" s="82"/>
    </row>
    <row r="48" spans="1:28" x14ac:dyDescent="0.2">
      <c r="B48" s="354"/>
      <c r="C48" s="354"/>
      <c r="E48" s="370"/>
      <c r="G48" s="168"/>
      <c r="H48" s="168"/>
      <c r="I48" s="106" t="str">
        <f>IF(OR(C48="",D48="",E48=""),"",VLOOKUP(C48,VALIDATIONS!$HU$2:$HV$12,2,FALSE))</f>
        <v/>
      </c>
      <c r="K48" s="243"/>
      <c r="L48" s="354"/>
      <c r="M48" s="224"/>
      <c r="N48" s="370"/>
      <c r="O48" s="224"/>
      <c r="P48" s="368"/>
      <c r="Q48" s="368"/>
      <c r="R48" s="224"/>
      <c r="S48" s="224"/>
      <c r="T48" s="224"/>
      <c r="U48" s="224"/>
      <c r="W48" s="370"/>
      <c r="X48" s="370"/>
      <c r="Y48" s="368"/>
      <c r="Z48" s="370"/>
      <c r="AA48" s="106" t="str">
        <f>IF(OR(N48="",P48="",Q48="",V48="",W48="",X48="",Y48="",Z48=""),"",V48*    (  IF(OR(AND(N48="Water Reticulation",Z48="Cast Iron"),AND(N48="Water Reticulation",Z48="Ductile Iron"),AND(N48="Water Reticulation",Z48="Galvanised Iron"),  AND(N48="Water Reticulation",Z48="Mild Steel")),      VLOOKUP(W48,VALIDATIONS!$GP$2:$HS$45,VLOOKUP(Y48,VALIDATIONS!$FF$2:$FG$5,2,FALSE),FALSE),  IF(OR(AND(N48="Water Reticulation",Z48="Asbestos Cement"),AND(N48="Water Reticulation",Z48="unplasticised Poly Vinyl Chloride")),      VLOOKUP(W48,VALIDATIONS!$GP$2:$HS$45,8+VLOOKUP(Y48,VALIDATIONS!$FF$2:$FG$5,2,FALSE),FALSE),  IF(OR(AND(N48="Water Re-use",Z48="Cast Iron"),AND(N48="Water Re-use",Z48="Ductile Iron"),AND(N48="Water Re-use",Z48="Galvanised Iron"),  AND(N48="Water Re-use",Z48="Mild Steel")),      VLOOKUP(W48,VALIDATIONS!$GP$2:$HS$45,VLOOKUP(Y48,VALIDATIONS!$FF$2:$FG$5,2,FALSE),FALSE),  IF(OR(AND(N48="Water Re-use",Z48="Asbestos Cement"),AND(N48="Water Re-use",Z48="unplasticised Poly Vinyl Chloride")),      VLOOKUP(W48,VALIDATIONS!$GP$2:$HS$45,8+VLOOKUP(Y48,VALIDATIONS!$FF$2:$FG$5,2,FALSE),FALSE),            IF(OR(AND(N48="Water Rising Main",Z48="Cast Iron"),AND(N48="Water Rising Main",Z48="Ductile Iron"),AND(N48="Water Rising Main",Z48="Galvanised Iron"),  AND(N48="Water Rising Main",Z48="Mild Steel")),      VLOOKUP(W48,VALIDATIONS!$GP$2:$HS$45,4+VLOOKUP(Y48,VALIDATIONS!$FF$2:$FG$5,2,FALSE),FALSE),  IF(OR(AND(N48="Water Rising Main",Z48="Asbestos Cement"),AND(N48="Water Rising Main",Z48="unplasticised Poly Vinyl Chloride")),      VLOOKUP(W48,VALIDATIONS!$GP$2:$HS$45,12+VLOOKUP(Y48,VALIDATIONS!$FF$2:$FG$5,2,FALSE),FALSE),  0))))))    +IF(P48="Up to 10% Rock",VLOOKUP(W48,VALIDATIONS!$GP$2:$HS$45,21+VLOOKUP(Y48,VALIDATIONS!$FF$2:$FG$5,2,FALSE),FALSE),0)+IF(OR(Q48="Urban Development (moderate)",Q48="Urban Development (heavy)"),VLOOKUP(W48,VALIDATIONS!$GP$2:$HS$45,12+VLOOKUP(Q48,VALIDATIONS!$FJ$2:$FK$4,2,FALSE),FALSE),0)))</f>
        <v/>
      </c>
      <c r="AB48" s="82"/>
    </row>
    <row r="49" spans="2:28" x14ac:dyDescent="0.2">
      <c r="B49" s="354"/>
      <c r="C49" s="354"/>
      <c r="E49" s="370"/>
      <c r="G49" s="168"/>
      <c r="H49" s="168"/>
      <c r="I49" s="106" t="str">
        <f>IF(OR(C49="",D49="",E49=""),"",VLOOKUP(C49,VALIDATIONS!$HU$2:$HV$12,2,FALSE))</f>
        <v/>
      </c>
      <c r="K49" s="243"/>
      <c r="L49" s="354"/>
      <c r="M49" s="224"/>
      <c r="N49" s="370"/>
      <c r="O49" s="224"/>
      <c r="P49" s="368"/>
      <c r="Q49" s="368"/>
      <c r="R49" s="224"/>
      <c r="S49" s="224"/>
      <c r="T49" s="224"/>
      <c r="U49" s="224"/>
      <c r="W49" s="370"/>
      <c r="X49" s="370"/>
      <c r="Y49" s="368"/>
      <c r="Z49" s="370"/>
      <c r="AA49" s="106" t="str">
        <f>IF(OR(N49="",P49="",Q49="",V49="",W49="",X49="",Y49="",Z49=""),"",V49*    (  IF(OR(AND(N49="Water Reticulation",Z49="Cast Iron"),AND(N49="Water Reticulation",Z49="Ductile Iron"),AND(N49="Water Reticulation",Z49="Galvanised Iron"),  AND(N49="Water Reticulation",Z49="Mild Steel")),      VLOOKUP(W49,VALIDATIONS!$GP$2:$HS$45,VLOOKUP(Y49,VALIDATIONS!$FF$2:$FG$5,2,FALSE),FALSE),  IF(OR(AND(N49="Water Reticulation",Z49="Asbestos Cement"),AND(N49="Water Reticulation",Z49="unplasticised Poly Vinyl Chloride")),      VLOOKUP(W49,VALIDATIONS!$GP$2:$HS$45,8+VLOOKUP(Y49,VALIDATIONS!$FF$2:$FG$5,2,FALSE),FALSE),  IF(OR(AND(N49="Water Re-use",Z49="Cast Iron"),AND(N49="Water Re-use",Z49="Ductile Iron"),AND(N49="Water Re-use",Z49="Galvanised Iron"),  AND(N49="Water Re-use",Z49="Mild Steel")),      VLOOKUP(W49,VALIDATIONS!$GP$2:$HS$45,VLOOKUP(Y49,VALIDATIONS!$FF$2:$FG$5,2,FALSE),FALSE),  IF(OR(AND(N49="Water Re-use",Z49="Asbestos Cement"),AND(N49="Water Re-use",Z49="unplasticised Poly Vinyl Chloride")),      VLOOKUP(W49,VALIDATIONS!$GP$2:$HS$45,8+VLOOKUP(Y49,VALIDATIONS!$FF$2:$FG$5,2,FALSE),FALSE),            IF(OR(AND(N49="Water Rising Main",Z49="Cast Iron"),AND(N49="Water Rising Main",Z49="Ductile Iron"),AND(N49="Water Rising Main",Z49="Galvanised Iron"),  AND(N49="Water Rising Main",Z49="Mild Steel")),      VLOOKUP(W49,VALIDATIONS!$GP$2:$HS$45,4+VLOOKUP(Y49,VALIDATIONS!$FF$2:$FG$5,2,FALSE),FALSE),  IF(OR(AND(N49="Water Rising Main",Z49="Asbestos Cement"),AND(N49="Water Rising Main",Z49="unplasticised Poly Vinyl Chloride")),      VLOOKUP(W49,VALIDATIONS!$GP$2:$HS$45,12+VLOOKUP(Y49,VALIDATIONS!$FF$2:$FG$5,2,FALSE),FALSE),  0))))))    +IF(P49="Up to 10% Rock",VLOOKUP(W49,VALIDATIONS!$GP$2:$HS$45,21+VLOOKUP(Y49,VALIDATIONS!$FF$2:$FG$5,2,FALSE),FALSE),0)+IF(OR(Q49="Urban Development (moderate)",Q49="Urban Development (heavy)"),VLOOKUP(W49,VALIDATIONS!$GP$2:$HS$45,12+VLOOKUP(Q49,VALIDATIONS!$FJ$2:$FK$4,2,FALSE),FALSE),0)))</f>
        <v/>
      </c>
      <c r="AB49" s="82"/>
    </row>
    <row r="50" spans="2:28" x14ac:dyDescent="0.2">
      <c r="B50" s="354"/>
      <c r="C50" s="354"/>
      <c r="E50" s="370"/>
      <c r="G50" s="168"/>
      <c r="H50" s="168"/>
      <c r="I50" s="106" t="str">
        <f>IF(OR(C50="",D50="",E50=""),"",VLOOKUP(C50,VALIDATIONS!$HU$2:$HV$12,2,FALSE))</f>
        <v/>
      </c>
      <c r="K50" s="243"/>
      <c r="L50" s="354"/>
      <c r="M50" s="224"/>
      <c r="N50" s="370"/>
      <c r="O50" s="224"/>
      <c r="P50" s="368"/>
      <c r="Q50" s="368"/>
      <c r="R50" s="224"/>
      <c r="S50" s="224"/>
      <c r="T50" s="224"/>
      <c r="U50" s="224"/>
      <c r="W50" s="370"/>
      <c r="X50" s="370"/>
      <c r="Y50" s="368"/>
      <c r="Z50" s="370"/>
      <c r="AA50" s="106" t="str">
        <f>IF(OR(N50="",P50="",Q50="",V50="",W50="",X50="",Y50="",Z50=""),"",V50*    (  IF(OR(AND(N50="Water Reticulation",Z50="Cast Iron"),AND(N50="Water Reticulation",Z50="Ductile Iron"),AND(N50="Water Reticulation",Z50="Galvanised Iron"),  AND(N50="Water Reticulation",Z50="Mild Steel")),      VLOOKUP(W50,VALIDATIONS!$GP$2:$HS$45,VLOOKUP(Y50,VALIDATIONS!$FF$2:$FG$5,2,FALSE),FALSE),  IF(OR(AND(N50="Water Reticulation",Z50="Asbestos Cement"),AND(N50="Water Reticulation",Z50="unplasticised Poly Vinyl Chloride")),      VLOOKUP(W50,VALIDATIONS!$GP$2:$HS$45,8+VLOOKUP(Y50,VALIDATIONS!$FF$2:$FG$5,2,FALSE),FALSE),  IF(OR(AND(N50="Water Re-use",Z50="Cast Iron"),AND(N50="Water Re-use",Z50="Ductile Iron"),AND(N50="Water Re-use",Z50="Galvanised Iron"),  AND(N50="Water Re-use",Z50="Mild Steel")),      VLOOKUP(W50,VALIDATIONS!$GP$2:$HS$45,VLOOKUP(Y50,VALIDATIONS!$FF$2:$FG$5,2,FALSE),FALSE),  IF(OR(AND(N50="Water Re-use",Z50="Asbestos Cement"),AND(N50="Water Re-use",Z50="unplasticised Poly Vinyl Chloride")),      VLOOKUP(W50,VALIDATIONS!$GP$2:$HS$45,8+VLOOKUP(Y50,VALIDATIONS!$FF$2:$FG$5,2,FALSE),FALSE),            IF(OR(AND(N50="Water Rising Main",Z50="Cast Iron"),AND(N50="Water Rising Main",Z50="Ductile Iron"),AND(N50="Water Rising Main",Z50="Galvanised Iron"),  AND(N50="Water Rising Main",Z50="Mild Steel")),      VLOOKUP(W50,VALIDATIONS!$GP$2:$HS$45,4+VLOOKUP(Y50,VALIDATIONS!$FF$2:$FG$5,2,FALSE),FALSE),  IF(OR(AND(N50="Water Rising Main",Z50="Asbestos Cement"),AND(N50="Water Rising Main",Z50="unplasticised Poly Vinyl Chloride")),      VLOOKUP(W50,VALIDATIONS!$GP$2:$HS$45,12+VLOOKUP(Y50,VALIDATIONS!$FF$2:$FG$5,2,FALSE),FALSE),  0))))))    +IF(P50="Up to 10% Rock",VLOOKUP(W50,VALIDATIONS!$GP$2:$HS$45,21+VLOOKUP(Y50,VALIDATIONS!$FF$2:$FG$5,2,FALSE),FALSE),0)+IF(OR(Q50="Urban Development (moderate)",Q50="Urban Development (heavy)"),VLOOKUP(W50,VALIDATIONS!$GP$2:$HS$45,12+VLOOKUP(Q50,VALIDATIONS!$FJ$2:$FK$4,2,FALSE),FALSE),0)))</f>
        <v/>
      </c>
      <c r="AB50" s="82"/>
    </row>
    <row r="51" spans="2:28" x14ac:dyDescent="0.2">
      <c r="B51" s="354"/>
      <c r="C51" s="354"/>
      <c r="E51" s="370"/>
      <c r="G51" s="168"/>
      <c r="H51" s="168"/>
      <c r="I51" s="106" t="str">
        <f>IF(OR(C51="",D51="",E51=""),"",VLOOKUP(C51,VALIDATIONS!$HU$2:$HV$12,2,FALSE))</f>
        <v/>
      </c>
      <c r="K51" s="243"/>
      <c r="L51" s="354"/>
      <c r="M51" s="224"/>
      <c r="N51" s="370"/>
      <c r="O51" s="224"/>
      <c r="P51" s="368"/>
      <c r="Q51" s="368"/>
      <c r="R51" s="224"/>
      <c r="S51" s="224"/>
      <c r="T51" s="224"/>
      <c r="U51" s="224"/>
      <c r="W51" s="370"/>
      <c r="X51" s="370"/>
      <c r="Y51" s="368"/>
      <c r="Z51" s="370"/>
      <c r="AA51" s="106" t="str">
        <f>IF(OR(N51="",P51="",Q51="",V51="",W51="",X51="",Y51="",Z51=""),"",V51*    (  IF(OR(AND(N51="Water Reticulation",Z51="Cast Iron"),AND(N51="Water Reticulation",Z51="Ductile Iron"),AND(N51="Water Reticulation",Z51="Galvanised Iron"),  AND(N51="Water Reticulation",Z51="Mild Steel")),      VLOOKUP(W51,VALIDATIONS!$GP$2:$HS$45,VLOOKUP(Y51,VALIDATIONS!$FF$2:$FG$5,2,FALSE),FALSE),  IF(OR(AND(N51="Water Reticulation",Z51="Asbestos Cement"),AND(N51="Water Reticulation",Z51="unplasticised Poly Vinyl Chloride")),      VLOOKUP(W51,VALIDATIONS!$GP$2:$HS$45,8+VLOOKUP(Y51,VALIDATIONS!$FF$2:$FG$5,2,FALSE),FALSE),  IF(OR(AND(N51="Water Re-use",Z51="Cast Iron"),AND(N51="Water Re-use",Z51="Ductile Iron"),AND(N51="Water Re-use",Z51="Galvanised Iron"),  AND(N51="Water Re-use",Z51="Mild Steel")),      VLOOKUP(W51,VALIDATIONS!$GP$2:$HS$45,VLOOKUP(Y51,VALIDATIONS!$FF$2:$FG$5,2,FALSE),FALSE),  IF(OR(AND(N51="Water Re-use",Z51="Asbestos Cement"),AND(N51="Water Re-use",Z51="unplasticised Poly Vinyl Chloride")),      VLOOKUP(W51,VALIDATIONS!$GP$2:$HS$45,8+VLOOKUP(Y51,VALIDATIONS!$FF$2:$FG$5,2,FALSE),FALSE),            IF(OR(AND(N51="Water Rising Main",Z51="Cast Iron"),AND(N51="Water Rising Main",Z51="Ductile Iron"),AND(N51="Water Rising Main",Z51="Galvanised Iron"),  AND(N51="Water Rising Main",Z51="Mild Steel")),      VLOOKUP(W51,VALIDATIONS!$GP$2:$HS$45,4+VLOOKUP(Y51,VALIDATIONS!$FF$2:$FG$5,2,FALSE),FALSE),  IF(OR(AND(N51="Water Rising Main",Z51="Asbestos Cement"),AND(N51="Water Rising Main",Z51="unplasticised Poly Vinyl Chloride")),      VLOOKUP(W51,VALIDATIONS!$GP$2:$HS$45,12+VLOOKUP(Y51,VALIDATIONS!$FF$2:$FG$5,2,FALSE),FALSE),  0))))))    +IF(P51="Up to 10% Rock",VLOOKUP(W51,VALIDATIONS!$GP$2:$HS$45,21+VLOOKUP(Y51,VALIDATIONS!$FF$2:$FG$5,2,FALSE),FALSE),0)+IF(OR(Q51="Urban Development (moderate)",Q51="Urban Development (heavy)"),VLOOKUP(W51,VALIDATIONS!$GP$2:$HS$45,12+VLOOKUP(Q51,VALIDATIONS!$FJ$2:$FK$4,2,FALSE),FALSE),0)))</f>
        <v/>
      </c>
      <c r="AB51" s="82"/>
    </row>
    <row r="52" spans="2:28" x14ac:dyDescent="0.2">
      <c r="B52" s="354"/>
      <c r="C52" s="354"/>
      <c r="E52" s="370"/>
      <c r="G52" s="168"/>
      <c r="H52" s="168"/>
      <c r="I52" s="106" t="str">
        <f>IF(OR(C52="",D52="",E52=""),"",VLOOKUP(C52,VALIDATIONS!$HU$2:$HV$12,2,FALSE))</f>
        <v/>
      </c>
      <c r="K52" s="243"/>
      <c r="L52" s="354"/>
      <c r="M52" s="224"/>
      <c r="N52" s="370"/>
      <c r="O52" s="224"/>
      <c r="P52" s="368"/>
      <c r="Q52" s="368"/>
      <c r="R52" s="224"/>
      <c r="S52" s="224"/>
      <c r="T52" s="224"/>
      <c r="U52" s="224"/>
      <c r="W52" s="370"/>
      <c r="X52" s="370"/>
      <c r="Y52" s="368"/>
      <c r="Z52" s="370"/>
      <c r="AA52" s="106" t="str">
        <f>IF(OR(N52="",P52="",Q52="",V52="",W52="",X52="",Y52="",Z52=""),"",V52*    (  IF(OR(AND(N52="Water Reticulation",Z52="Cast Iron"),AND(N52="Water Reticulation",Z52="Ductile Iron"),AND(N52="Water Reticulation",Z52="Galvanised Iron"),  AND(N52="Water Reticulation",Z52="Mild Steel")),      VLOOKUP(W52,VALIDATIONS!$GP$2:$HS$45,VLOOKUP(Y52,VALIDATIONS!$FF$2:$FG$5,2,FALSE),FALSE),  IF(OR(AND(N52="Water Reticulation",Z52="Asbestos Cement"),AND(N52="Water Reticulation",Z52="unplasticised Poly Vinyl Chloride")),      VLOOKUP(W52,VALIDATIONS!$GP$2:$HS$45,8+VLOOKUP(Y52,VALIDATIONS!$FF$2:$FG$5,2,FALSE),FALSE),  IF(OR(AND(N52="Water Re-use",Z52="Cast Iron"),AND(N52="Water Re-use",Z52="Ductile Iron"),AND(N52="Water Re-use",Z52="Galvanised Iron"),  AND(N52="Water Re-use",Z52="Mild Steel")),      VLOOKUP(W52,VALIDATIONS!$GP$2:$HS$45,VLOOKUP(Y52,VALIDATIONS!$FF$2:$FG$5,2,FALSE),FALSE),  IF(OR(AND(N52="Water Re-use",Z52="Asbestos Cement"),AND(N52="Water Re-use",Z52="unplasticised Poly Vinyl Chloride")),      VLOOKUP(W52,VALIDATIONS!$GP$2:$HS$45,8+VLOOKUP(Y52,VALIDATIONS!$FF$2:$FG$5,2,FALSE),FALSE),            IF(OR(AND(N52="Water Rising Main",Z52="Cast Iron"),AND(N52="Water Rising Main",Z52="Ductile Iron"),AND(N52="Water Rising Main",Z52="Galvanised Iron"),  AND(N52="Water Rising Main",Z52="Mild Steel")),      VLOOKUP(W52,VALIDATIONS!$GP$2:$HS$45,4+VLOOKUP(Y52,VALIDATIONS!$FF$2:$FG$5,2,FALSE),FALSE),  IF(OR(AND(N52="Water Rising Main",Z52="Asbestos Cement"),AND(N52="Water Rising Main",Z52="unplasticised Poly Vinyl Chloride")),      VLOOKUP(W52,VALIDATIONS!$GP$2:$HS$45,12+VLOOKUP(Y52,VALIDATIONS!$FF$2:$FG$5,2,FALSE),FALSE),  0))))))    +IF(P52="Up to 10% Rock",VLOOKUP(W52,VALIDATIONS!$GP$2:$HS$45,21+VLOOKUP(Y52,VALIDATIONS!$FF$2:$FG$5,2,FALSE),FALSE),0)+IF(OR(Q52="Urban Development (moderate)",Q52="Urban Development (heavy)"),VLOOKUP(W52,VALIDATIONS!$GP$2:$HS$45,12+VLOOKUP(Q52,VALIDATIONS!$FJ$2:$FK$4,2,FALSE),FALSE),0)))</f>
        <v/>
      </c>
      <c r="AB52" s="82"/>
    </row>
    <row r="53" spans="2:28" x14ac:dyDescent="0.2">
      <c r="B53" s="354"/>
      <c r="C53" s="354"/>
      <c r="E53" s="370"/>
      <c r="G53" s="168"/>
      <c r="H53" s="168"/>
      <c r="I53" s="106" t="str">
        <f>IF(OR(C53="",D53="",E53=""),"",VLOOKUP(C53,VALIDATIONS!$HU$2:$HV$12,2,FALSE))</f>
        <v/>
      </c>
      <c r="K53" s="243"/>
      <c r="L53" s="354"/>
      <c r="M53" s="224"/>
      <c r="N53" s="370"/>
      <c r="O53" s="224"/>
      <c r="P53" s="368"/>
      <c r="Q53" s="368"/>
      <c r="R53" s="224"/>
      <c r="S53" s="224"/>
      <c r="T53" s="224"/>
      <c r="U53" s="224"/>
      <c r="W53" s="370"/>
      <c r="X53" s="370"/>
      <c r="Y53" s="368"/>
      <c r="Z53" s="370"/>
      <c r="AA53" s="106" t="str">
        <f>IF(OR(N53="",P53="",Q53="",V53="",W53="",X53="",Y53="",Z53=""),"",V53*    (  IF(OR(AND(N53="Water Reticulation",Z53="Cast Iron"),AND(N53="Water Reticulation",Z53="Ductile Iron"),AND(N53="Water Reticulation",Z53="Galvanised Iron"),  AND(N53="Water Reticulation",Z53="Mild Steel")),      VLOOKUP(W53,VALIDATIONS!$GP$2:$HS$45,VLOOKUP(Y53,VALIDATIONS!$FF$2:$FG$5,2,FALSE),FALSE),  IF(OR(AND(N53="Water Reticulation",Z53="Asbestos Cement"),AND(N53="Water Reticulation",Z53="unplasticised Poly Vinyl Chloride")),      VLOOKUP(W53,VALIDATIONS!$GP$2:$HS$45,8+VLOOKUP(Y53,VALIDATIONS!$FF$2:$FG$5,2,FALSE),FALSE),  IF(OR(AND(N53="Water Re-use",Z53="Cast Iron"),AND(N53="Water Re-use",Z53="Ductile Iron"),AND(N53="Water Re-use",Z53="Galvanised Iron"),  AND(N53="Water Re-use",Z53="Mild Steel")),      VLOOKUP(W53,VALIDATIONS!$GP$2:$HS$45,VLOOKUP(Y53,VALIDATIONS!$FF$2:$FG$5,2,FALSE),FALSE),  IF(OR(AND(N53="Water Re-use",Z53="Asbestos Cement"),AND(N53="Water Re-use",Z53="unplasticised Poly Vinyl Chloride")),      VLOOKUP(W53,VALIDATIONS!$GP$2:$HS$45,8+VLOOKUP(Y53,VALIDATIONS!$FF$2:$FG$5,2,FALSE),FALSE),            IF(OR(AND(N53="Water Rising Main",Z53="Cast Iron"),AND(N53="Water Rising Main",Z53="Ductile Iron"),AND(N53="Water Rising Main",Z53="Galvanised Iron"),  AND(N53="Water Rising Main",Z53="Mild Steel")),      VLOOKUP(W53,VALIDATIONS!$GP$2:$HS$45,4+VLOOKUP(Y53,VALIDATIONS!$FF$2:$FG$5,2,FALSE),FALSE),  IF(OR(AND(N53="Water Rising Main",Z53="Asbestos Cement"),AND(N53="Water Rising Main",Z53="unplasticised Poly Vinyl Chloride")),      VLOOKUP(W53,VALIDATIONS!$GP$2:$HS$45,12+VLOOKUP(Y53,VALIDATIONS!$FF$2:$FG$5,2,FALSE),FALSE),  0))))))    +IF(P53="Up to 10% Rock",VLOOKUP(W53,VALIDATIONS!$GP$2:$HS$45,21+VLOOKUP(Y53,VALIDATIONS!$FF$2:$FG$5,2,FALSE),FALSE),0)+IF(OR(Q53="Urban Development (moderate)",Q53="Urban Development (heavy)"),VLOOKUP(W53,VALIDATIONS!$GP$2:$HS$45,12+VLOOKUP(Q53,VALIDATIONS!$FJ$2:$FK$4,2,FALSE),FALSE),0)))</f>
        <v/>
      </c>
      <c r="AB53" s="82"/>
    </row>
    <row r="54" spans="2:28" x14ac:dyDescent="0.2">
      <c r="B54" s="354"/>
      <c r="C54" s="354"/>
      <c r="E54" s="370"/>
      <c r="G54" s="168"/>
      <c r="H54" s="168"/>
      <c r="I54" s="106" t="str">
        <f>IF(OR(C54="",D54="",E54=""),"",VLOOKUP(C54,VALIDATIONS!$HU$2:$HV$12,2,FALSE))</f>
        <v/>
      </c>
      <c r="K54" s="243"/>
      <c r="L54" s="354"/>
      <c r="M54" s="224"/>
      <c r="N54" s="370"/>
      <c r="O54" s="224"/>
      <c r="P54" s="368"/>
      <c r="Q54" s="368"/>
      <c r="R54" s="224"/>
      <c r="S54" s="224"/>
      <c r="T54" s="224"/>
      <c r="U54" s="224"/>
      <c r="W54" s="370"/>
      <c r="X54" s="370"/>
      <c r="Y54" s="368"/>
      <c r="Z54" s="370"/>
      <c r="AA54" s="106" t="str">
        <f>IF(OR(N54="",P54="",Q54="",V54="",W54="",X54="",Y54="",Z54=""),"",V54*    (  IF(OR(AND(N54="Water Reticulation",Z54="Cast Iron"),AND(N54="Water Reticulation",Z54="Ductile Iron"),AND(N54="Water Reticulation",Z54="Galvanised Iron"),  AND(N54="Water Reticulation",Z54="Mild Steel")),      VLOOKUP(W54,VALIDATIONS!$GP$2:$HS$45,VLOOKUP(Y54,VALIDATIONS!$FF$2:$FG$5,2,FALSE),FALSE),  IF(OR(AND(N54="Water Reticulation",Z54="Asbestos Cement"),AND(N54="Water Reticulation",Z54="unplasticised Poly Vinyl Chloride")),      VLOOKUP(W54,VALIDATIONS!$GP$2:$HS$45,8+VLOOKUP(Y54,VALIDATIONS!$FF$2:$FG$5,2,FALSE),FALSE),  IF(OR(AND(N54="Water Re-use",Z54="Cast Iron"),AND(N54="Water Re-use",Z54="Ductile Iron"),AND(N54="Water Re-use",Z54="Galvanised Iron"),  AND(N54="Water Re-use",Z54="Mild Steel")),      VLOOKUP(W54,VALIDATIONS!$GP$2:$HS$45,VLOOKUP(Y54,VALIDATIONS!$FF$2:$FG$5,2,FALSE),FALSE),  IF(OR(AND(N54="Water Re-use",Z54="Asbestos Cement"),AND(N54="Water Re-use",Z54="unplasticised Poly Vinyl Chloride")),      VLOOKUP(W54,VALIDATIONS!$GP$2:$HS$45,8+VLOOKUP(Y54,VALIDATIONS!$FF$2:$FG$5,2,FALSE),FALSE),            IF(OR(AND(N54="Water Rising Main",Z54="Cast Iron"),AND(N54="Water Rising Main",Z54="Ductile Iron"),AND(N54="Water Rising Main",Z54="Galvanised Iron"),  AND(N54="Water Rising Main",Z54="Mild Steel")),      VLOOKUP(W54,VALIDATIONS!$GP$2:$HS$45,4+VLOOKUP(Y54,VALIDATIONS!$FF$2:$FG$5,2,FALSE),FALSE),  IF(OR(AND(N54="Water Rising Main",Z54="Asbestos Cement"),AND(N54="Water Rising Main",Z54="unplasticised Poly Vinyl Chloride")),      VLOOKUP(W54,VALIDATIONS!$GP$2:$HS$45,12+VLOOKUP(Y54,VALIDATIONS!$FF$2:$FG$5,2,FALSE),FALSE),  0))))))    +IF(P54="Up to 10% Rock",VLOOKUP(W54,VALIDATIONS!$GP$2:$HS$45,21+VLOOKUP(Y54,VALIDATIONS!$FF$2:$FG$5,2,FALSE),FALSE),0)+IF(OR(Q54="Urban Development (moderate)",Q54="Urban Development (heavy)"),VLOOKUP(W54,VALIDATIONS!$GP$2:$HS$45,12+VLOOKUP(Q54,VALIDATIONS!$FJ$2:$FK$4,2,FALSE),FALSE),0)))</f>
        <v/>
      </c>
      <c r="AB54" s="82"/>
    </row>
    <row r="55" spans="2:28" x14ac:dyDescent="0.2">
      <c r="B55" s="354"/>
      <c r="C55" s="354"/>
      <c r="E55" s="370"/>
      <c r="G55" s="168"/>
      <c r="H55" s="168"/>
      <c r="I55" s="106" t="str">
        <f>IF(OR(C55="",D55="",E55=""),"",VLOOKUP(C55,VALIDATIONS!$HU$2:$HV$12,2,FALSE))</f>
        <v/>
      </c>
      <c r="K55" s="243"/>
      <c r="L55" s="354"/>
      <c r="M55" s="224"/>
      <c r="N55" s="370"/>
      <c r="O55" s="224"/>
      <c r="P55" s="368"/>
      <c r="Q55" s="368"/>
      <c r="R55" s="224"/>
      <c r="S55" s="224"/>
      <c r="T55" s="224"/>
      <c r="U55" s="224"/>
      <c r="W55" s="370"/>
      <c r="X55" s="370"/>
      <c r="Y55" s="368"/>
      <c r="Z55" s="370"/>
      <c r="AA55" s="106" t="str">
        <f>IF(OR(N55="",P55="",Q55="",V55="",W55="",X55="",Y55="",Z55=""),"",V55*    (  IF(OR(AND(N55="Water Reticulation",Z55="Cast Iron"),AND(N55="Water Reticulation",Z55="Ductile Iron"),AND(N55="Water Reticulation",Z55="Galvanised Iron"),  AND(N55="Water Reticulation",Z55="Mild Steel")),      VLOOKUP(W55,VALIDATIONS!$GP$2:$HS$45,VLOOKUP(Y55,VALIDATIONS!$FF$2:$FG$5,2,FALSE),FALSE),  IF(OR(AND(N55="Water Reticulation",Z55="Asbestos Cement"),AND(N55="Water Reticulation",Z55="unplasticised Poly Vinyl Chloride")),      VLOOKUP(W55,VALIDATIONS!$GP$2:$HS$45,8+VLOOKUP(Y55,VALIDATIONS!$FF$2:$FG$5,2,FALSE),FALSE),  IF(OR(AND(N55="Water Re-use",Z55="Cast Iron"),AND(N55="Water Re-use",Z55="Ductile Iron"),AND(N55="Water Re-use",Z55="Galvanised Iron"),  AND(N55="Water Re-use",Z55="Mild Steel")),      VLOOKUP(W55,VALIDATIONS!$GP$2:$HS$45,VLOOKUP(Y55,VALIDATIONS!$FF$2:$FG$5,2,FALSE),FALSE),  IF(OR(AND(N55="Water Re-use",Z55="Asbestos Cement"),AND(N55="Water Re-use",Z55="unplasticised Poly Vinyl Chloride")),      VLOOKUP(W55,VALIDATIONS!$GP$2:$HS$45,8+VLOOKUP(Y55,VALIDATIONS!$FF$2:$FG$5,2,FALSE),FALSE),            IF(OR(AND(N55="Water Rising Main",Z55="Cast Iron"),AND(N55="Water Rising Main",Z55="Ductile Iron"),AND(N55="Water Rising Main",Z55="Galvanised Iron"),  AND(N55="Water Rising Main",Z55="Mild Steel")),      VLOOKUP(W55,VALIDATIONS!$GP$2:$HS$45,4+VLOOKUP(Y55,VALIDATIONS!$FF$2:$FG$5,2,FALSE),FALSE),  IF(OR(AND(N55="Water Rising Main",Z55="Asbestos Cement"),AND(N55="Water Rising Main",Z55="unplasticised Poly Vinyl Chloride")),      VLOOKUP(W55,VALIDATIONS!$GP$2:$HS$45,12+VLOOKUP(Y55,VALIDATIONS!$FF$2:$FG$5,2,FALSE),FALSE),  0))))))    +IF(P55="Up to 10% Rock",VLOOKUP(W55,VALIDATIONS!$GP$2:$HS$45,21+VLOOKUP(Y55,VALIDATIONS!$FF$2:$FG$5,2,FALSE),FALSE),0)+IF(OR(Q55="Urban Development (moderate)",Q55="Urban Development (heavy)"),VLOOKUP(W55,VALIDATIONS!$GP$2:$HS$45,12+VLOOKUP(Q55,VALIDATIONS!$FJ$2:$FK$4,2,FALSE),FALSE),0)))</f>
        <v/>
      </c>
      <c r="AB55" s="82"/>
    </row>
    <row r="56" spans="2:28" x14ac:dyDescent="0.2">
      <c r="B56" s="354"/>
      <c r="C56" s="354"/>
      <c r="E56" s="370"/>
      <c r="G56" s="168"/>
      <c r="H56" s="168"/>
      <c r="I56" s="106" t="str">
        <f>IF(OR(C56="",D56="",E56=""),"",VLOOKUP(C56,VALIDATIONS!$HU$2:$HV$12,2,FALSE))</f>
        <v/>
      </c>
      <c r="K56" s="243"/>
      <c r="L56" s="354"/>
      <c r="M56" s="224"/>
      <c r="N56" s="370"/>
      <c r="O56" s="224"/>
      <c r="P56" s="368"/>
      <c r="Q56" s="368"/>
      <c r="R56" s="224"/>
      <c r="S56" s="224"/>
      <c r="T56" s="224"/>
      <c r="U56" s="224"/>
      <c r="W56" s="370"/>
      <c r="X56" s="370"/>
      <c r="Y56" s="368"/>
      <c r="Z56" s="370"/>
      <c r="AA56" s="106" t="str">
        <f>IF(OR(N56="",P56="",Q56="",V56="",W56="",X56="",Y56="",Z56=""),"",V56*    (  IF(OR(AND(N56="Water Reticulation",Z56="Cast Iron"),AND(N56="Water Reticulation",Z56="Ductile Iron"),AND(N56="Water Reticulation",Z56="Galvanised Iron"),  AND(N56="Water Reticulation",Z56="Mild Steel")),      VLOOKUP(W56,VALIDATIONS!$GP$2:$HS$45,VLOOKUP(Y56,VALIDATIONS!$FF$2:$FG$5,2,FALSE),FALSE),  IF(OR(AND(N56="Water Reticulation",Z56="Asbestos Cement"),AND(N56="Water Reticulation",Z56="unplasticised Poly Vinyl Chloride")),      VLOOKUP(W56,VALIDATIONS!$GP$2:$HS$45,8+VLOOKUP(Y56,VALIDATIONS!$FF$2:$FG$5,2,FALSE),FALSE),  IF(OR(AND(N56="Water Re-use",Z56="Cast Iron"),AND(N56="Water Re-use",Z56="Ductile Iron"),AND(N56="Water Re-use",Z56="Galvanised Iron"),  AND(N56="Water Re-use",Z56="Mild Steel")),      VLOOKUP(W56,VALIDATIONS!$GP$2:$HS$45,VLOOKUP(Y56,VALIDATIONS!$FF$2:$FG$5,2,FALSE),FALSE),  IF(OR(AND(N56="Water Re-use",Z56="Asbestos Cement"),AND(N56="Water Re-use",Z56="unplasticised Poly Vinyl Chloride")),      VLOOKUP(W56,VALIDATIONS!$GP$2:$HS$45,8+VLOOKUP(Y56,VALIDATIONS!$FF$2:$FG$5,2,FALSE),FALSE),            IF(OR(AND(N56="Water Rising Main",Z56="Cast Iron"),AND(N56="Water Rising Main",Z56="Ductile Iron"),AND(N56="Water Rising Main",Z56="Galvanised Iron"),  AND(N56="Water Rising Main",Z56="Mild Steel")),      VLOOKUP(W56,VALIDATIONS!$GP$2:$HS$45,4+VLOOKUP(Y56,VALIDATIONS!$FF$2:$FG$5,2,FALSE),FALSE),  IF(OR(AND(N56="Water Rising Main",Z56="Asbestos Cement"),AND(N56="Water Rising Main",Z56="unplasticised Poly Vinyl Chloride")),      VLOOKUP(W56,VALIDATIONS!$GP$2:$HS$45,12+VLOOKUP(Y56,VALIDATIONS!$FF$2:$FG$5,2,FALSE),FALSE),  0))))))    +IF(P56="Up to 10% Rock",VLOOKUP(W56,VALIDATIONS!$GP$2:$HS$45,21+VLOOKUP(Y56,VALIDATIONS!$FF$2:$FG$5,2,FALSE),FALSE),0)+IF(OR(Q56="Urban Development (moderate)",Q56="Urban Development (heavy)"),VLOOKUP(W56,VALIDATIONS!$GP$2:$HS$45,12+VLOOKUP(Q56,VALIDATIONS!$FJ$2:$FK$4,2,FALSE),FALSE),0)))</f>
        <v/>
      </c>
      <c r="AB56" s="82"/>
    </row>
    <row r="57" spans="2:28" x14ac:dyDescent="0.2">
      <c r="B57" s="354"/>
      <c r="C57" s="354"/>
      <c r="E57" s="370"/>
      <c r="G57" s="168"/>
      <c r="H57" s="168"/>
      <c r="I57" s="106" t="str">
        <f>IF(OR(C57="",D57="",E57=""),"",VLOOKUP(C57,VALIDATIONS!$HU$2:$HV$12,2,FALSE))</f>
        <v/>
      </c>
      <c r="K57" s="243"/>
      <c r="L57" s="354"/>
      <c r="M57" s="224"/>
      <c r="N57" s="370"/>
      <c r="O57" s="224"/>
      <c r="P57" s="368"/>
      <c r="Q57" s="368"/>
      <c r="R57" s="224"/>
      <c r="S57" s="224"/>
      <c r="T57" s="224"/>
      <c r="U57" s="224"/>
      <c r="W57" s="370"/>
      <c r="X57" s="370"/>
      <c r="Y57" s="368"/>
      <c r="Z57" s="370"/>
      <c r="AA57" s="106" t="str">
        <f>IF(OR(N57="",P57="",Q57="",V57="",W57="",X57="",Y57="",Z57=""),"",V57*    (  IF(OR(AND(N57="Water Reticulation",Z57="Cast Iron"),AND(N57="Water Reticulation",Z57="Ductile Iron"),AND(N57="Water Reticulation",Z57="Galvanised Iron"),  AND(N57="Water Reticulation",Z57="Mild Steel")),      VLOOKUP(W57,VALIDATIONS!$GP$2:$HS$45,VLOOKUP(Y57,VALIDATIONS!$FF$2:$FG$5,2,FALSE),FALSE),  IF(OR(AND(N57="Water Reticulation",Z57="Asbestos Cement"),AND(N57="Water Reticulation",Z57="unplasticised Poly Vinyl Chloride")),      VLOOKUP(W57,VALIDATIONS!$GP$2:$HS$45,8+VLOOKUP(Y57,VALIDATIONS!$FF$2:$FG$5,2,FALSE),FALSE),  IF(OR(AND(N57="Water Re-use",Z57="Cast Iron"),AND(N57="Water Re-use",Z57="Ductile Iron"),AND(N57="Water Re-use",Z57="Galvanised Iron"),  AND(N57="Water Re-use",Z57="Mild Steel")),      VLOOKUP(W57,VALIDATIONS!$GP$2:$HS$45,VLOOKUP(Y57,VALIDATIONS!$FF$2:$FG$5,2,FALSE),FALSE),  IF(OR(AND(N57="Water Re-use",Z57="Asbestos Cement"),AND(N57="Water Re-use",Z57="unplasticised Poly Vinyl Chloride")),      VLOOKUP(W57,VALIDATIONS!$GP$2:$HS$45,8+VLOOKUP(Y57,VALIDATIONS!$FF$2:$FG$5,2,FALSE),FALSE),            IF(OR(AND(N57="Water Rising Main",Z57="Cast Iron"),AND(N57="Water Rising Main",Z57="Ductile Iron"),AND(N57="Water Rising Main",Z57="Galvanised Iron"),  AND(N57="Water Rising Main",Z57="Mild Steel")),      VLOOKUP(W57,VALIDATIONS!$GP$2:$HS$45,4+VLOOKUP(Y57,VALIDATIONS!$FF$2:$FG$5,2,FALSE),FALSE),  IF(OR(AND(N57="Water Rising Main",Z57="Asbestos Cement"),AND(N57="Water Rising Main",Z57="unplasticised Poly Vinyl Chloride")),      VLOOKUP(W57,VALIDATIONS!$GP$2:$HS$45,12+VLOOKUP(Y57,VALIDATIONS!$FF$2:$FG$5,2,FALSE),FALSE),  0))))))    +IF(P57="Up to 10% Rock",VLOOKUP(W57,VALIDATIONS!$GP$2:$HS$45,21+VLOOKUP(Y57,VALIDATIONS!$FF$2:$FG$5,2,FALSE),FALSE),0)+IF(OR(Q57="Urban Development (moderate)",Q57="Urban Development (heavy)"),VLOOKUP(W57,VALIDATIONS!$GP$2:$HS$45,12+VLOOKUP(Q57,VALIDATIONS!$FJ$2:$FK$4,2,FALSE),FALSE),0)))</f>
        <v/>
      </c>
      <c r="AB57" s="82"/>
    </row>
    <row r="58" spans="2:28" x14ac:dyDescent="0.2">
      <c r="B58" s="354"/>
      <c r="C58" s="354"/>
      <c r="E58" s="370"/>
      <c r="G58" s="168"/>
      <c r="H58" s="168"/>
      <c r="I58" s="106" t="str">
        <f>IF(OR(C58="",D58="",E58=""),"",VLOOKUP(C58,VALIDATIONS!$HU$2:$HV$12,2,FALSE))</f>
        <v/>
      </c>
      <c r="K58" s="243"/>
      <c r="L58" s="354"/>
      <c r="M58" s="224"/>
      <c r="N58" s="370"/>
      <c r="O58" s="224"/>
      <c r="P58" s="368"/>
      <c r="Q58" s="368"/>
      <c r="R58" s="224"/>
      <c r="S58" s="224"/>
      <c r="T58" s="224"/>
      <c r="U58" s="224"/>
      <c r="W58" s="370"/>
      <c r="X58" s="370"/>
      <c r="Y58" s="368"/>
      <c r="Z58" s="370"/>
      <c r="AA58" s="106" t="str">
        <f>IF(OR(N58="",P58="",Q58="",V58="",W58="",X58="",Y58="",Z58=""),"",V58*    (  IF(OR(AND(N58="Water Reticulation",Z58="Cast Iron"),AND(N58="Water Reticulation",Z58="Ductile Iron"),AND(N58="Water Reticulation",Z58="Galvanised Iron"),  AND(N58="Water Reticulation",Z58="Mild Steel")),      VLOOKUP(W58,VALIDATIONS!$GP$2:$HS$45,VLOOKUP(Y58,VALIDATIONS!$FF$2:$FG$5,2,FALSE),FALSE),  IF(OR(AND(N58="Water Reticulation",Z58="Asbestos Cement"),AND(N58="Water Reticulation",Z58="unplasticised Poly Vinyl Chloride")),      VLOOKUP(W58,VALIDATIONS!$GP$2:$HS$45,8+VLOOKUP(Y58,VALIDATIONS!$FF$2:$FG$5,2,FALSE),FALSE),  IF(OR(AND(N58="Water Re-use",Z58="Cast Iron"),AND(N58="Water Re-use",Z58="Ductile Iron"),AND(N58="Water Re-use",Z58="Galvanised Iron"),  AND(N58="Water Re-use",Z58="Mild Steel")),      VLOOKUP(W58,VALIDATIONS!$GP$2:$HS$45,VLOOKUP(Y58,VALIDATIONS!$FF$2:$FG$5,2,FALSE),FALSE),  IF(OR(AND(N58="Water Re-use",Z58="Asbestos Cement"),AND(N58="Water Re-use",Z58="unplasticised Poly Vinyl Chloride")),      VLOOKUP(W58,VALIDATIONS!$GP$2:$HS$45,8+VLOOKUP(Y58,VALIDATIONS!$FF$2:$FG$5,2,FALSE),FALSE),            IF(OR(AND(N58="Water Rising Main",Z58="Cast Iron"),AND(N58="Water Rising Main",Z58="Ductile Iron"),AND(N58="Water Rising Main",Z58="Galvanised Iron"),  AND(N58="Water Rising Main",Z58="Mild Steel")),      VLOOKUP(W58,VALIDATIONS!$GP$2:$HS$45,4+VLOOKUP(Y58,VALIDATIONS!$FF$2:$FG$5,2,FALSE),FALSE),  IF(OR(AND(N58="Water Rising Main",Z58="Asbestos Cement"),AND(N58="Water Rising Main",Z58="unplasticised Poly Vinyl Chloride")),      VLOOKUP(W58,VALIDATIONS!$GP$2:$HS$45,12+VLOOKUP(Y58,VALIDATIONS!$FF$2:$FG$5,2,FALSE),FALSE),  0))))))    +IF(P58="Up to 10% Rock",VLOOKUP(W58,VALIDATIONS!$GP$2:$HS$45,21+VLOOKUP(Y58,VALIDATIONS!$FF$2:$FG$5,2,FALSE),FALSE),0)+IF(OR(Q58="Urban Development (moderate)",Q58="Urban Development (heavy)"),VLOOKUP(W58,VALIDATIONS!$GP$2:$HS$45,12+VLOOKUP(Q58,VALIDATIONS!$FJ$2:$FK$4,2,FALSE),FALSE),0)))</f>
        <v/>
      </c>
      <c r="AB58" s="82"/>
    </row>
    <row r="59" spans="2:28" x14ac:dyDescent="0.2">
      <c r="B59" s="354"/>
      <c r="C59" s="354"/>
      <c r="E59" s="370"/>
      <c r="G59" s="168"/>
      <c r="H59" s="168"/>
      <c r="I59" s="106" t="str">
        <f>IF(OR(C59="",D59="",E59=""),"",VLOOKUP(C59,VALIDATIONS!$HU$2:$HV$12,2,FALSE))</f>
        <v/>
      </c>
      <c r="K59" s="243"/>
      <c r="L59" s="354"/>
      <c r="M59" s="224"/>
      <c r="N59" s="370"/>
      <c r="O59" s="224"/>
      <c r="P59" s="368"/>
      <c r="Q59" s="368"/>
      <c r="R59" s="224"/>
      <c r="S59" s="224"/>
      <c r="T59" s="224"/>
      <c r="U59" s="224"/>
      <c r="W59" s="370"/>
      <c r="X59" s="370"/>
      <c r="Y59" s="368"/>
      <c r="Z59" s="370"/>
      <c r="AA59" s="106" t="str">
        <f>IF(OR(N59="",P59="",Q59="",V59="",W59="",X59="",Y59="",Z59=""),"",V59*    (  IF(OR(AND(N59="Water Reticulation",Z59="Cast Iron"),AND(N59="Water Reticulation",Z59="Ductile Iron"),AND(N59="Water Reticulation",Z59="Galvanised Iron"),  AND(N59="Water Reticulation",Z59="Mild Steel")),      VLOOKUP(W59,VALIDATIONS!$GP$2:$HS$45,VLOOKUP(Y59,VALIDATIONS!$FF$2:$FG$5,2,FALSE),FALSE),  IF(OR(AND(N59="Water Reticulation",Z59="Asbestos Cement"),AND(N59="Water Reticulation",Z59="unplasticised Poly Vinyl Chloride")),      VLOOKUP(W59,VALIDATIONS!$GP$2:$HS$45,8+VLOOKUP(Y59,VALIDATIONS!$FF$2:$FG$5,2,FALSE),FALSE),  IF(OR(AND(N59="Water Re-use",Z59="Cast Iron"),AND(N59="Water Re-use",Z59="Ductile Iron"),AND(N59="Water Re-use",Z59="Galvanised Iron"),  AND(N59="Water Re-use",Z59="Mild Steel")),      VLOOKUP(W59,VALIDATIONS!$GP$2:$HS$45,VLOOKUP(Y59,VALIDATIONS!$FF$2:$FG$5,2,FALSE),FALSE),  IF(OR(AND(N59="Water Re-use",Z59="Asbestos Cement"),AND(N59="Water Re-use",Z59="unplasticised Poly Vinyl Chloride")),      VLOOKUP(W59,VALIDATIONS!$GP$2:$HS$45,8+VLOOKUP(Y59,VALIDATIONS!$FF$2:$FG$5,2,FALSE),FALSE),            IF(OR(AND(N59="Water Rising Main",Z59="Cast Iron"),AND(N59="Water Rising Main",Z59="Ductile Iron"),AND(N59="Water Rising Main",Z59="Galvanised Iron"),  AND(N59="Water Rising Main",Z59="Mild Steel")),      VLOOKUP(W59,VALIDATIONS!$GP$2:$HS$45,4+VLOOKUP(Y59,VALIDATIONS!$FF$2:$FG$5,2,FALSE),FALSE),  IF(OR(AND(N59="Water Rising Main",Z59="Asbestos Cement"),AND(N59="Water Rising Main",Z59="unplasticised Poly Vinyl Chloride")),      VLOOKUP(W59,VALIDATIONS!$GP$2:$HS$45,12+VLOOKUP(Y59,VALIDATIONS!$FF$2:$FG$5,2,FALSE),FALSE),  0))))))    +IF(P59="Up to 10% Rock",VLOOKUP(W59,VALIDATIONS!$GP$2:$HS$45,21+VLOOKUP(Y59,VALIDATIONS!$FF$2:$FG$5,2,FALSE),FALSE),0)+IF(OR(Q59="Urban Development (moderate)",Q59="Urban Development (heavy)"),VLOOKUP(W59,VALIDATIONS!$GP$2:$HS$45,12+VLOOKUP(Q59,VALIDATIONS!$FJ$2:$FK$4,2,FALSE),FALSE),0)))</f>
        <v/>
      </c>
      <c r="AB59" s="82"/>
    </row>
    <row r="60" spans="2:28" x14ac:dyDescent="0.2">
      <c r="B60" s="354"/>
      <c r="C60" s="354"/>
      <c r="E60" s="370"/>
      <c r="G60" s="168"/>
      <c r="H60" s="168"/>
      <c r="I60" s="106" t="str">
        <f>IF(OR(C60="",D60="",E60=""),"",VLOOKUP(C60,VALIDATIONS!$HU$2:$HV$12,2,FALSE))</f>
        <v/>
      </c>
      <c r="K60" s="243"/>
      <c r="L60" s="354"/>
      <c r="M60" s="224"/>
      <c r="N60" s="370"/>
      <c r="O60" s="224"/>
      <c r="P60" s="368"/>
      <c r="Q60" s="368"/>
      <c r="R60" s="224"/>
      <c r="S60" s="224"/>
      <c r="T60" s="224"/>
      <c r="U60" s="224"/>
      <c r="W60" s="370"/>
      <c r="X60" s="370"/>
      <c r="Y60" s="368"/>
      <c r="Z60" s="370"/>
      <c r="AA60" s="106" t="str">
        <f>IF(OR(N60="",P60="",Q60="",V60="",W60="",X60="",Y60="",Z60=""),"",V60*    (  IF(OR(AND(N60="Water Reticulation",Z60="Cast Iron"),AND(N60="Water Reticulation",Z60="Ductile Iron"),AND(N60="Water Reticulation",Z60="Galvanised Iron"),  AND(N60="Water Reticulation",Z60="Mild Steel")),      VLOOKUP(W60,VALIDATIONS!$GP$2:$HS$45,VLOOKUP(Y60,VALIDATIONS!$FF$2:$FG$5,2,FALSE),FALSE),  IF(OR(AND(N60="Water Reticulation",Z60="Asbestos Cement"),AND(N60="Water Reticulation",Z60="unplasticised Poly Vinyl Chloride")),      VLOOKUP(W60,VALIDATIONS!$GP$2:$HS$45,8+VLOOKUP(Y60,VALIDATIONS!$FF$2:$FG$5,2,FALSE),FALSE),  IF(OR(AND(N60="Water Re-use",Z60="Cast Iron"),AND(N60="Water Re-use",Z60="Ductile Iron"),AND(N60="Water Re-use",Z60="Galvanised Iron"),  AND(N60="Water Re-use",Z60="Mild Steel")),      VLOOKUP(W60,VALIDATIONS!$GP$2:$HS$45,VLOOKUP(Y60,VALIDATIONS!$FF$2:$FG$5,2,FALSE),FALSE),  IF(OR(AND(N60="Water Re-use",Z60="Asbestos Cement"),AND(N60="Water Re-use",Z60="unplasticised Poly Vinyl Chloride")),      VLOOKUP(W60,VALIDATIONS!$GP$2:$HS$45,8+VLOOKUP(Y60,VALIDATIONS!$FF$2:$FG$5,2,FALSE),FALSE),            IF(OR(AND(N60="Water Rising Main",Z60="Cast Iron"),AND(N60="Water Rising Main",Z60="Ductile Iron"),AND(N60="Water Rising Main",Z60="Galvanised Iron"),  AND(N60="Water Rising Main",Z60="Mild Steel")),      VLOOKUP(W60,VALIDATIONS!$GP$2:$HS$45,4+VLOOKUP(Y60,VALIDATIONS!$FF$2:$FG$5,2,FALSE),FALSE),  IF(OR(AND(N60="Water Rising Main",Z60="Asbestos Cement"),AND(N60="Water Rising Main",Z60="unplasticised Poly Vinyl Chloride")),      VLOOKUP(W60,VALIDATIONS!$GP$2:$HS$45,12+VLOOKUP(Y60,VALIDATIONS!$FF$2:$FG$5,2,FALSE),FALSE),  0))))))    +IF(P60="Up to 10% Rock",VLOOKUP(W60,VALIDATIONS!$GP$2:$HS$45,21+VLOOKUP(Y60,VALIDATIONS!$FF$2:$FG$5,2,FALSE),FALSE),0)+IF(OR(Q60="Urban Development (moderate)",Q60="Urban Development (heavy)"),VLOOKUP(W60,VALIDATIONS!$GP$2:$HS$45,12+VLOOKUP(Q60,VALIDATIONS!$FJ$2:$FK$4,2,FALSE),FALSE),0)))</f>
        <v/>
      </c>
      <c r="AB60" s="82"/>
    </row>
    <row r="61" spans="2:28" x14ac:dyDescent="0.2">
      <c r="B61" s="354"/>
      <c r="C61" s="354"/>
      <c r="E61" s="370"/>
      <c r="G61" s="168"/>
      <c r="H61" s="168"/>
      <c r="I61" s="106" t="str">
        <f>IF(OR(C61="",D61="",E61=""),"",VLOOKUP(C61,VALIDATIONS!$HU$2:$HV$12,2,FALSE))</f>
        <v/>
      </c>
      <c r="K61" s="243"/>
      <c r="L61" s="354"/>
      <c r="M61" s="224"/>
      <c r="N61" s="370"/>
      <c r="O61" s="224"/>
      <c r="P61" s="368"/>
      <c r="Q61" s="368"/>
      <c r="R61" s="224"/>
      <c r="S61" s="224"/>
      <c r="T61" s="224"/>
      <c r="U61" s="224"/>
      <c r="W61" s="370"/>
      <c r="X61" s="370"/>
      <c r="Y61" s="368"/>
      <c r="Z61" s="370"/>
      <c r="AA61" s="106" t="str">
        <f>IF(OR(N61="",P61="",Q61="",V61="",W61="",X61="",Y61="",Z61=""),"",V61*    (  IF(OR(AND(N61="Water Reticulation",Z61="Cast Iron"),AND(N61="Water Reticulation",Z61="Ductile Iron"),AND(N61="Water Reticulation",Z61="Galvanised Iron"),  AND(N61="Water Reticulation",Z61="Mild Steel")),      VLOOKUP(W61,VALIDATIONS!$GP$2:$HS$45,VLOOKUP(Y61,VALIDATIONS!$FF$2:$FG$5,2,FALSE),FALSE),  IF(OR(AND(N61="Water Reticulation",Z61="Asbestos Cement"),AND(N61="Water Reticulation",Z61="unplasticised Poly Vinyl Chloride")),      VLOOKUP(W61,VALIDATIONS!$GP$2:$HS$45,8+VLOOKUP(Y61,VALIDATIONS!$FF$2:$FG$5,2,FALSE),FALSE),  IF(OR(AND(N61="Water Re-use",Z61="Cast Iron"),AND(N61="Water Re-use",Z61="Ductile Iron"),AND(N61="Water Re-use",Z61="Galvanised Iron"),  AND(N61="Water Re-use",Z61="Mild Steel")),      VLOOKUP(W61,VALIDATIONS!$GP$2:$HS$45,VLOOKUP(Y61,VALIDATIONS!$FF$2:$FG$5,2,FALSE),FALSE),  IF(OR(AND(N61="Water Re-use",Z61="Asbestos Cement"),AND(N61="Water Re-use",Z61="unplasticised Poly Vinyl Chloride")),      VLOOKUP(W61,VALIDATIONS!$GP$2:$HS$45,8+VLOOKUP(Y61,VALIDATIONS!$FF$2:$FG$5,2,FALSE),FALSE),            IF(OR(AND(N61="Water Rising Main",Z61="Cast Iron"),AND(N61="Water Rising Main",Z61="Ductile Iron"),AND(N61="Water Rising Main",Z61="Galvanised Iron"),  AND(N61="Water Rising Main",Z61="Mild Steel")),      VLOOKUP(W61,VALIDATIONS!$GP$2:$HS$45,4+VLOOKUP(Y61,VALIDATIONS!$FF$2:$FG$5,2,FALSE),FALSE),  IF(OR(AND(N61="Water Rising Main",Z61="Asbestos Cement"),AND(N61="Water Rising Main",Z61="unplasticised Poly Vinyl Chloride")),      VLOOKUP(W61,VALIDATIONS!$GP$2:$HS$45,12+VLOOKUP(Y61,VALIDATIONS!$FF$2:$FG$5,2,FALSE),FALSE),  0))))))    +IF(P61="Up to 10% Rock",VLOOKUP(W61,VALIDATIONS!$GP$2:$HS$45,21+VLOOKUP(Y61,VALIDATIONS!$FF$2:$FG$5,2,FALSE),FALSE),0)+IF(OR(Q61="Urban Development (moderate)",Q61="Urban Development (heavy)"),VLOOKUP(W61,VALIDATIONS!$GP$2:$HS$45,12+VLOOKUP(Q61,VALIDATIONS!$FJ$2:$FK$4,2,FALSE),FALSE),0)))</f>
        <v/>
      </c>
      <c r="AB61" s="82"/>
    </row>
    <row r="62" spans="2:28" x14ac:dyDescent="0.2">
      <c r="B62" s="354"/>
      <c r="C62" s="354"/>
      <c r="E62" s="370"/>
      <c r="G62" s="168"/>
      <c r="H62" s="168"/>
      <c r="I62" s="106" t="str">
        <f>IF(OR(C62="",D62="",E62=""),"",VLOOKUP(C62,VALIDATIONS!$HU$2:$HV$12,2,FALSE))</f>
        <v/>
      </c>
      <c r="K62" s="243"/>
      <c r="L62" s="354"/>
      <c r="M62" s="224"/>
      <c r="N62" s="370"/>
      <c r="O62" s="224"/>
      <c r="P62" s="368"/>
      <c r="Q62" s="368"/>
      <c r="R62" s="224"/>
      <c r="S62" s="224"/>
      <c r="T62" s="224"/>
      <c r="U62" s="224"/>
      <c r="W62" s="370"/>
      <c r="X62" s="370"/>
      <c r="Y62" s="368"/>
      <c r="Z62" s="370"/>
      <c r="AA62" s="106" t="str">
        <f>IF(OR(N62="",P62="",Q62="",V62="",W62="",X62="",Y62="",Z62=""),"",V62*    (  IF(OR(AND(N62="Water Reticulation",Z62="Cast Iron"),AND(N62="Water Reticulation",Z62="Ductile Iron"),AND(N62="Water Reticulation",Z62="Galvanised Iron"),  AND(N62="Water Reticulation",Z62="Mild Steel")),      VLOOKUP(W62,VALIDATIONS!$GP$2:$HS$45,VLOOKUP(Y62,VALIDATIONS!$FF$2:$FG$5,2,FALSE),FALSE),  IF(OR(AND(N62="Water Reticulation",Z62="Asbestos Cement"),AND(N62="Water Reticulation",Z62="unplasticised Poly Vinyl Chloride")),      VLOOKUP(W62,VALIDATIONS!$GP$2:$HS$45,8+VLOOKUP(Y62,VALIDATIONS!$FF$2:$FG$5,2,FALSE),FALSE),  IF(OR(AND(N62="Water Re-use",Z62="Cast Iron"),AND(N62="Water Re-use",Z62="Ductile Iron"),AND(N62="Water Re-use",Z62="Galvanised Iron"),  AND(N62="Water Re-use",Z62="Mild Steel")),      VLOOKUP(W62,VALIDATIONS!$GP$2:$HS$45,VLOOKUP(Y62,VALIDATIONS!$FF$2:$FG$5,2,FALSE),FALSE),  IF(OR(AND(N62="Water Re-use",Z62="Asbestos Cement"),AND(N62="Water Re-use",Z62="unplasticised Poly Vinyl Chloride")),      VLOOKUP(W62,VALIDATIONS!$GP$2:$HS$45,8+VLOOKUP(Y62,VALIDATIONS!$FF$2:$FG$5,2,FALSE),FALSE),            IF(OR(AND(N62="Water Rising Main",Z62="Cast Iron"),AND(N62="Water Rising Main",Z62="Ductile Iron"),AND(N62="Water Rising Main",Z62="Galvanised Iron"),  AND(N62="Water Rising Main",Z62="Mild Steel")),      VLOOKUP(W62,VALIDATIONS!$GP$2:$HS$45,4+VLOOKUP(Y62,VALIDATIONS!$FF$2:$FG$5,2,FALSE),FALSE),  IF(OR(AND(N62="Water Rising Main",Z62="Asbestos Cement"),AND(N62="Water Rising Main",Z62="unplasticised Poly Vinyl Chloride")),      VLOOKUP(W62,VALIDATIONS!$GP$2:$HS$45,12+VLOOKUP(Y62,VALIDATIONS!$FF$2:$FG$5,2,FALSE),FALSE),  0))))))    +IF(P62="Up to 10% Rock",VLOOKUP(W62,VALIDATIONS!$GP$2:$HS$45,21+VLOOKUP(Y62,VALIDATIONS!$FF$2:$FG$5,2,FALSE),FALSE),0)+IF(OR(Q62="Urban Development (moderate)",Q62="Urban Development (heavy)"),VLOOKUP(W62,VALIDATIONS!$GP$2:$HS$45,12+VLOOKUP(Q62,VALIDATIONS!$FJ$2:$FK$4,2,FALSE),FALSE),0)))</f>
        <v/>
      </c>
      <c r="AB62" s="82"/>
    </row>
    <row r="63" spans="2:28" x14ac:dyDescent="0.2">
      <c r="B63" s="354"/>
      <c r="C63" s="354"/>
      <c r="E63" s="370"/>
      <c r="G63" s="168"/>
      <c r="H63" s="168"/>
      <c r="I63" s="106" t="str">
        <f>IF(OR(C63="",D63="",E63=""),"",VLOOKUP(C63,VALIDATIONS!$HU$2:$HV$12,2,FALSE))</f>
        <v/>
      </c>
      <c r="K63" s="243"/>
      <c r="L63" s="354"/>
      <c r="M63" s="224"/>
      <c r="N63" s="370"/>
      <c r="O63" s="224"/>
      <c r="P63" s="368"/>
      <c r="Q63" s="368"/>
      <c r="R63" s="224"/>
      <c r="S63" s="224"/>
      <c r="T63" s="224"/>
      <c r="U63" s="224"/>
      <c r="W63" s="370"/>
      <c r="X63" s="370"/>
      <c r="Y63" s="368"/>
      <c r="Z63" s="370"/>
      <c r="AA63" s="106" t="str">
        <f>IF(OR(N63="",P63="",Q63="",V63="",W63="",X63="",Y63="",Z63=""),"",V63*    (  IF(OR(AND(N63="Water Reticulation",Z63="Cast Iron"),AND(N63="Water Reticulation",Z63="Ductile Iron"),AND(N63="Water Reticulation",Z63="Galvanised Iron"),  AND(N63="Water Reticulation",Z63="Mild Steel")),      VLOOKUP(W63,VALIDATIONS!$GP$2:$HS$45,VLOOKUP(Y63,VALIDATIONS!$FF$2:$FG$5,2,FALSE),FALSE),  IF(OR(AND(N63="Water Reticulation",Z63="Asbestos Cement"),AND(N63="Water Reticulation",Z63="unplasticised Poly Vinyl Chloride")),      VLOOKUP(W63,VALIDATIONS!$GP$2:$HS$45,8+VLOOKUP(Y63,VALIDATIONS!$FF$2:$FG$5,2,FALSE),FALSE),  IF(OR(AND(N63="Water Re-use",Z63="Cast Iron"),AND(N63="Water Re-use",Z63="Ductile Iron"),AND(N63="Water Re-use",Z63="Galvanised Iron"),  AND(N63="Water Re-use",Z63="Mild Steel")),      VLOOKUP(W63,VALIDATIONS!$GP$2:$HS$45,VLOOKUP(Y63,VALIDATIONS!$FF$2:$FG$5,2,FALSE),FALSE),  IF(OR(AND(N63="Water Re-use",Z63="Asbestos Cement"),AND(N63="Water Re-use",Z63="unplasticised Poly Vinyl Chloride")),      VLOOKUP(W63,VALIDATIONS!$GP$2:$HS$45,8+VLOOKUP(Y63,VALIDATIONS!$FF$2:$FG$5,2,FALSE),FALSE),            IF(OR(AND(N63="Water Rising Main",Z63="Cast Iron"),AND(N63="Water Rising Main",Z63="Ductile Iron"),AND(N63="Water Rising Main",Z63="Galvanised Iron"),  AND(N63="Water Rising Main",Z63="Mild Steel")),      VLOOKUP(W63,VALIDATIONS!$GP$2:$HS$45,4+VLOOKUP(Y63,VALIDATIONS!$FF$2:$FG$5,2,FALSE),FALSE),  IF(OR(AND(N63="Water Rising Main",Z63="Asbestos Cement"),AND(N63="Water Rising Main",Z63="unplasticised Poly Vinyl Chloride")),      VLOOKUP(W63,VALIDATIONS!$GP$2:$HS$45,12+VLOOKUP(Y63,VALIDATIONS!$FF$2:$FG$5,2,FALSE),FALSE),  0))))))    +IF(P63="Up to 10% Rock",VLOOKUP(W63,VALIDATIONS!$GP$2:$HS$45,21+VLOOKUP(Y63,VALIDATIONS!$FF$2:$FG$5,2,FALSE),FALSE),0)+IF(OR(Q63="Urban Development (moderate)",Q63="Urban Development (heavy)"),VLOOKUP(W63,VALIDATIONS!$GP$2:$HS$45,12+VLOOKUP(Q63,VALIDATIONS!$FJ$2:$FK$4,2,FALSE),FALSE),0)))</f>
        <v/>
      </c>
      <c r="AB63" s="82"/>
    </row>
    <row r="64" spans="2:28" x14ac:dyDescent="0.2">
      <c r="B64" s="354"/>
      <c r="C64" s="354"/>
      <c r="E64" s="370"/>
      <c r="G64" s="168"/>
      <c r="H64" s="168"/>
      <c r="I64" s="106" t="str">
        <f>IF(OR(C64="",D64="",E64=""),"",VLOOKUP(C64,VALIDATIONS!$HU$2:$HV$12,2,FALSE))</f>
        <v/>
      </c>
      <c r="K64" s="243"/>
      <c r="L64" s="354"/>
      <c r="M64" s="224"/>
      <c r="N64" s="370"/>
      <c r="O64" s="224"/>
      <c r="P64" s="368"/>
      <c r="Q64" s="368"/>
      <c r="R64" s="224"/>
      <c r="S64" s="224"/>
      <c r="T64" s="224"/>
      <c r="U64" s="224"/>
      <c r="W64" s="370"/>
      <c r="X64" s="370"/>
      <c r="Y64" s="368"/>
      <c r="Z64" s="370"/>
      <c r="AA64" s="106" t="str">
        <f>IF(OR(N64="",P64="",Q64="",V64="",W64="",X64="",Y64="",Z64=""),"",V64*    (  IF(OR(AND(N64="Water Reticulation",Z64="Cast Iron"),AND(N64="Water Reticulation",Z64="Ductile Iron"),AND(N64="Water Reticulation",Z64="Galvanised Iron"),  AND(N64="Water Reticulation",Z64="Mild Steel")),      VLOOKUP(W64,VALIDATIONS!$GP$2:$HS$45,VLOOKUP(Y64,VALIDATIONS!$FF$2:$FG$5,2,FALSE),FALSE),  IF(OR(AND(N64="Water Reticulation",Z64="Asbestos Cement"),AND(N64="Water Reticulation",Z64="unplasticised Poly Vinyl Chloride")),      VLOOKUP(W64,VALIDATIONS!$GP$2:$HS$45,8+VLOOKUP(Y64,VALIDATIONS!$FF$2:$FG$5,2,FALSE),FALSE),  IF(OR(AND(N64="Water Re-use",Z64="Cast Iron"),AND(N64="Water Re-use",Z64="Ductile Iron"),AND(N64="Water Re-use",Z64="Galvanised Iron"),  AND(N64="Water Re-use",Z64="Mild Steel")),      VLOOKUP(W64,VALIDATIONS!$GP$2:$HS$45,VLOOKUP(Y64,VALIDATIONS!$FF$2:$FG$5,2,FALSE),FALSE),  IF(OR(AND(N64="Water Re-use",Z64="Asbestos Cement"),AND(N64="Water Re-use",Z64="unplasticised Poly Vinyl Chloride")),      VLOOKUP(W64,VALIDATIONS!$GP$2:$HS$45,8+VLOOKUP(Y64,VALIDATIONS!$FF$2:$FG$5,2,FALSE),FALSE),            IF(OR(AND(N64="Water Rising Main",Z64="Cast Iron"),AND(N64="Water Rising Main",Z64="Ductile Iron"),AND(N64="Water Rising Main",Z64="Galvanised Iron"),  AND(N64="Water Rising Main",Z64="Mild Steel")),      VLOOKUP(W64,VALIDATIONS!$GP$2:$HS$45,4+VLOOKUP(Y64,VALIDATIONS!$FF$2:$FG$5,2,FALSE),FALSE),  IF(OR(AND(N64="Water Rising Main",Z64="Asbestos Cement"),AND(N64="Water Rising Main",Z64="unplasticised Poly Vinyl Chloride")),      VLOOKUP(W64,VALIDATIONS!$GP$2:$HS$45,12+VLOOKUP(Y64,VALIDATIONS!$FF$2:$FG$5,2,FALSE),FALSE),  0))))))    +IF(P64="Up to 10% Rock",VLOOKUP(W64,VALIDATIONS!$GP$2:$HS$45,21+VLOOKUP(Y64,VALIDATIONS!$FF$2:$FG$5,2,FALSE),FALSE),0)+IF(OR(Q64="Urban Development (moderate)",Q64="Urban Development (heavy)"),VLOOKUP(W64,VALIDATIONS!$GP$2:$HS$45,12+VLOOKUP(Q64,VALIDATIONS!$FJ$2:$FK$4,2,FALSE),FALSE),0)))</f>
        <v/>
      </c>
      <c r="AB64" s="82"/>
    </row>
    <row r="65" spans="2:28" x14ac:dyDescent="0.2">
      <c r="B65" s="354"/>
      <c r="C65" s="354"/>
      <c r="E65" s="370"/>
      <c r="G65" s="168"/>
      <c r="H65" s="168"/>
      <c r="I65" s="106" t="str">
        <f>IF(OR(C65="",D65="",E65=""),"",VLOOKUP(C65,VALIDATIONS!$HU$2:$HV$12,2,FALSE))</f>
        <v/>
      </c>
      <c r="K65" s="243"/>
      <c r="L65" s="354"/>
      <c r="M65" s="224"/>
      <c r="N65" s="370"/>
      <c r="O65" s="224"/>
      <c r="P65" s="368"/>
      <c r="Q65" s="368"/>
      <c r="R65" s="224"/>
      <c r="S65" s="224"/>
      <c r="T65" s="224"/>
      <c r="U65" s="224"/>
      <c r="W65" s="370"/>
      <c r="X65" s="370"/>
      <c r="Y65" s="368"/>
      <c r="Z65" s="370"/>
      <c r="AA65" s="106" t="str">
        <f>IF(OR(N65="",P65="",Q65="",V65="",W65="",X65="",Y65="",Z65=""),"",V65*    (  IF(OR(AND(N65="Water Reticulation",Z65="Cast Iron"),AND(N65="Water Reticulation",Z65="Ductile Iron"),AND(N65="Water Reticulation",Z65="Galvanised Iron"),  AND(N65="Water Reticulation",Z65="Mild Steel")),      VLOOKUP(W65,VALIDATIONS!$GP$2:$HS$45,VLOOKUP(Y65,VALIDATIONS!$FF$2:$FG$5,2,FALSE),FALSE),  IF(OR(AND(N65="Water Reticulation",Z65="Asbestos Cement"),AND(N65="Water Reticulation",Z65="unplasticised Poly Vinyl Chloride")),      VLOOKUP(W65,VALIDATIONS!$GP$2:$HS$45,8+VLOOKUP(Y65,VALIDATIONS!$FF$2:$FG$5,2,FALSE),FALSE),  IF(OR(AND(N65="Water Re-use",Z65="Cast Iron"),AND(N65="Water Re-use",Z65="Ductile Iron"),AND(N65="Water Re-use",Z65="Galvanised Iron"),  AND(N65="Water Re-use",Z65="Mild Steel")),      VLOOKUP(W65,VALIDATIONS!$GP$2:$HS$45,VLOOKUP(Y65,VALIDATIONS!$FF$2:$FG$5,2,FALSE),FALSE),  IF(OR(AND(N65="Water Re-use",Z65="Asbestos Cement"),AND(N65="Water Re-use",Z65="unplasticised Poly Vinyl Chloride")),      VLOOKUP(W65,VALIDATIONS!$GP$2:$HS$45,8+VLOOKUP(Y65,VALIDATIONS!$FF$2:$FG$5,2,FALSE),FALSE),            IF(OR(AND(N65="Water Rising Main",Z65="Cast Iron"),AND(N65="Water Rising Main",Z65="Ductile Iron"),AND(N65="Water Rising Main",Z65="Galvanised Iron"),  AND(N65="Water Rising Main",Z65="Mild Steel")),      VLOOKUP(W65,VALIDATIONS!$GP$2:$HS$45,4+VLOOKUP(Y65,VALIDATIONS!$FF$2:$FG$5,2,FALSE),FALSE),  IF(OR(AND(N65="Water Rising Main",Z65="Asbestos Cement"),AND(N65="Water Rising Main",Z65="unplasticised Poly Vinyl Chloride")),      VLOOKUP(W65,VALIDATIONS!$GP$2:$HS$45,12+VLOOKUP(Y65,VALIDATIONS!$FF$2:$FG$5,2,FALSE),FALSE),  0))))))    +IF(P65="Up to 10% Rock",VLOOKUP(W65,VALIDATIONS!$GP$2:$HS$45,21+VLOOKUP(Y65,VALIDATIONS!$FF$2:$FG$5,2,FALSE),FALSE),0)+IF(OR(Q65="Urban Development (moderate)",Q65="Urban Development (heavy)"),VLOOKUP(W65,VALIDATIONS!$GP$2:$HS$45,12+VLOOKUP(Q65,VALIDATIONS!$FJ$2:$FK$4,2,FALSE),FALSE),0)))</f>
        <v/>
      </c>
      <c r="AB65" s="82"/>
    </row>
    <row r="66" spans="2:28" x14ac:dyDescent="0.2">
      <c r="B66" s="354"/>
      <c r="C66" s="354"/>
      <c r="E66" s="370"/>
      <c r="G66" s="168"/>
      <c r="H66" s="168"/>
      <c r="I66" s="106" t="str">
        <f>IF(OR(C66="",D66="",E66=""),"",VLOOKUP(C66,VALIDATIONS!$HU$2:$HV$12,2,FALSE))</f>
        <v/>
      </c>
      <c r="K66" s="243"/>
      <c r="L66" s="354"/>
      <c r="M66" s="224"/>
      <c r="N66" s="370"/>
      <c r="O66" s="224"/>
      <c r="P66" s="368"/>
      <c r="Q66" s="368"/>
      <c r="R66" s="224"/>
      <c r="S66" s="224"/>
      <c r="T66" s="224"/>
      <c r="U66" s="224"/>
      <c r="W66" s="370"/>
      <c r="X66" s="370"/>
      <c r="Y66" s="368"/>
      <c r="Z66" s="370"/>
      <c r="AA66" s="106" t="str">
        <f>IF(OR(N66="",P66="",Q66="",V66="",W66="",X66="",Y66="",Z66=""),"",V66*    (  IF(OR(AND(N66="Water Reticulation",Z66="Cast Iron"),AND(N66="Water Reticulation",Z66="Ductile Iron"),AND(N66="Water Reticulation",Z66="Galvanised Iron"),  AND(N66="Water Reticulation",Z66="Mild Steel")),      VLOOKUP(W66,VALIDATIONS!$GP$2:$HS$45,VLOOKUP(Y66,VALIDATIONS!$FF$2:$FG$5,2,FALSE),FALSE),  IF(OR(AND(N66="Water Reticulation",Z66="Asbestos Cement"),AND(N66="Water Reticulation",Z66="unplasticised Poly Vinyl Chloride")),      VLOOKUP(W66,VALIDATIONS!$GP$2:$HS$45,8+VLOOKUP(Y66,VALIDATIONS!$FF$2:$FG$5,2,FALSE),FALSE),  IF(OR(AND(N66="Water Re-use",Z66="Cast Iron"),AND(N66="Water Re-use",Z66="Ductile Iron"),AND(N66="Water Re-use",Z66="Galvanised Iron"),  AND(N66="Water Re-use",Z66="Mild Steel")),      VLOOKUP(W66,VALIDATIONS!$GP$2:$HS$45,VLOOKUP(Y66,VALIDATIONS!$FF$2:$FG$5,2,FALSE),FALSE),  IF(OR(AND(N66="Water Re-use",Z66="Asbestos Cement"),AND(N66="Water Re-use",Z66="unplasticised Poly Vinyl Chloride")),      VLOOKUP(W66,VALIDATIONS!$GP$2:$HS$45,8+VLOOKUP(Y66,VALIDATIONS!$FF$2:$FG$5,2,FALSE),FALSE),            IF(OR(AND(N66="Water Rising Main",Z66="Cast Iron"),AND(N66="Water Rising Main",Z66="Ductile Iron"),AND(N66="Water Rising Main",Z66="Galvanised Iron"),  AND(N66="Water Rising Main",Z66="Mild Steel")),      VLOOKUP(W66,VALIDATIONS!$GP$2:$HS$45,4+VLOOKUP(Y66,VALIDATIONS!$FF$2:$FG$5,2,FALSE),FALSE),  IF(OR(AND(N66="Water Rising Main",Z66="Asbestos Cement"),AND(N66="Water Rising Main",Z66="unplasticised Poly Vinyl Chloride")),      VLOOKUP(W66,VALIDATIONS!$GP$2:$HS$45,12+VLOOKUP(Y66,VALIDATIONS!$FF$2:$FG$5,2,FALSE),FALSE),  0))))))    +IF(P66="Up to 10% Rock",VLOOKUP(W66,VALIDATIONS!$GP$2:$HS$45,21+VLOOKUP(Y66,VALIDATIONS!$FF$2:$FG$5,2,FALSE),FALSE),0)+IF(OR(Q66="Urban Development (moderate)",Q66="Urban Development (heavy)"),VLOOKUP(W66,VALIDATIONS!$GP$2:$HS$45,12+VLOOKUP(Q66,VALIDATIONS!$FJ$2:$FK$4,2,FALSE),FALSE),0)))</f>
        <v/>
      </c>
      <c r="AB66" s="82"/>
    </row>
    <row r="67" spans="2:28" x14ac:dyDescent="0.2">
      <c r="B67" s="354"/>
      <c r="C67" s="354"/>
      <c r="E67" s="370"/>
      <c r="G67" s="168"/>
      <c r="H67" s="168"/>
      <c r="I67" s="106" t="str">
        <f>IF(OR(C67="",D67="",E67=""),"",VLOOKUP(C67,VALIDATIONS!$HU$2:$HV$12,2,FALSE))</f>
        <v/>
      </c>
      <c r="K67" s="243"/>
      <c r="L67" s="354"/>
      <c r="M67" s="224"/>
      <c r="N67" s="370"/>
      <c r="O67" s="224"/>
      <c r="P67" s="368"/>
      <c r="Q67" s="368"/>
      <c r="R67" s="224"/>
      <c r="S67" s="224"/>
      <c r="T67" s="224"/>
      <c r="U67" s="224"/>
      <c r="W67" s="370"/>
      <c r="X67" s="370"/>
      <c r="Y67" s="368"/>
      <c r="Z67" s="370"/>
      <c r="AA67" s="106" t="str">
        <f>IF(OR(N67="",P67="",Q67="",V67="",W67="",X67="",Y67="",Z67=""),"",V67*    (  IF(OR(AND(N67="Water Reticulation",Z67="Cast Iron"),AND(N67="Water Reticulation",Z67="Ductile Iron"),AND(N67="Water Reticulation",Z67="Galvanised Iron"),  AND(N67="Water Reticulation",Z67="Mild Steel")),      VLOOKUP(W67,VALIDATIONS!$GP$2:$HS$45,VLOOKUP(Y67,VALIDATIONS!$FF$2:$FG$5,2,FALSE),FALSE),  IF(OR(AND(N67="Water Reticulation",Z67="Asbestos Cement"),AND(N67="Water Reticulation",Z67="unplasticised Poly Vinyl Chloride")),      VLOOKUP(W67,VALIDATIONS!$GP$2:$HS$45,8+VLOOKUP(Y67,VALIDATIONS!$FF$2:$FG$5,2,FALSE),FALSE),  IF(OR(AND(N67="Water Re-use",Z67="Cast Iron"),AND(N67="Water Re-use",Z67="Ductile Iron"),AND(N67="Water Re-use",Z67="Galvanised Iron"),  AND(N67="Water Re-use",Z67="Mild Steel")),      VLOOKUP(W67,VALIDATIONS!$GP$2:$HS$45,VLOOKUP(Y67,VALIDATIONS!$FF$2:$FG$5,2,FALSE),FALSE),  IF(OR(AND(N67="Water Re-use",Z67="Asbestos Cement"),AND(N67="Water Re-use",Z67="unplasticised Poly Vinyl Chloride")),      VLOOKUP(W67,VALIDATIONS!$GP$2:$HS$45,8+VLOOKUP(Y67,VALIDATIONS!$FF$2:$FG$5,2,FALSE),FALSE),            IF(OR(AND(N67="Water Rising Main",Z67="Cast Iron"),AND(N67="Water Rising Main",Z67="Ductile Iron"),AND(N67="Water Rising Main",Z67="Galvanised Iron"),  AND(N67="Water Rising Main",Z67="Mild Steel")),      VLOOKUP(W67,VALIDATIONS!$GP$2:$HS$45,4+VLOOKUP(Y67,VALIDATIONS!$FF$2:$FG$5,2,FALSE),FALSE),  IF(OR(AND(N67="Water Rising Main",Z67="Asbestos Cement"),AND(N67="Water Rising Main",Z67="unplasticised Poly Vinyl Chloride")),      VLOOKUP(W67,VALIDATIONS!$GP$2:$HS$45,12+VLOOKUP(Y67,VALIDATIONS!$FF$2:$FG$5,2,FALSE),FALSE),  0))))))    +IF(P67="Up to 10% Rock",VLOOKUP(W67,VALIDATIONS!$GP$2:$HS$45,21+VLOOKUP(Y67,VALIDATIONS!$FF$2:$FG$5,2,FALSE),FALSE),0)+IF(OR(Q67="Urban Development (moderate)",Q67="Urban Development (heavy)"),VLOOKUP(W67,VALIDATIONS!$GP$2:$HS$45,12+VLOOKUP(Q67,VALIDATIONS!$FJ$2:$FK$4,2,FALSE),FALSE),0)))</f>
        <v/>
      </c>
      <c r="AB67" s="82"/>
    </row>
    <row r="68" spans="2:28" x14ac:dyDescent="0.2">
      <c r="B68" s="354"/>
      <c r="C68" s="354"/>
      <c r="E68" s="370"/>
      <c r="G68" s="168"/>
      <c r="H68" s="168"/>
      <c r="I68" s="106" t="str">
        <f>IF(OR(C68="",D68="",E68=""),"",VLOOKUP(C68,VALIDATIONS!$HU$2:$HV$12,2,FALSE))</f>
        <v/>
      </c>
      <c r="K68" s="243"/>
      <c r="L68" s="354"/>
      <c r="M68" s="224"/>
      <c r="N68" s="370"/>
      <c r="O68" s="224"/>
      <c r="P68" s="368"/>
      <c r="Q68" s="368"/>
      <c r="R68" s="224"/>
      <c r="S68" s="224"/>
      <c r="T68" s="224"/>
      <c r="U68" s="224"/>
      <c r="W68" s="370"/>
      <c r="X68" s="370"/>
      <c r="Y68" s="368"/>
      <c r="Z68" s="370"/>
      <c r="AA68" s="106" t="str">
        <f>IF(OR(N68="",P68="",Q68="",V68="",W68="",X68="",Y68="",Z68=""),"",V68*    (  IF(OR(AND(N68="Water Reticulation",Z68="Cast Iron"),AND(N68="Water Reticulation",Z68="Ductile Iron"),AND(N68="Water Reticulation",Z68="Galvanised Iron"),  AND(N68="Water Reticulation",Z68="Mild Steel")),      VLOOKUP(W68,VALIDATIONS!$GP$2:$HS$45,VLOOKUP(Y68,VALIDATIONS!$FF$2:$FG$5,2,FALSE),FALSE),  IF(OR(AND(N68="Water Reticulation",Z68="Asbestos Cement"),AND(N68="Water Reticulation",Z68="unplasticised Poly Vinyl Chloride")),      VLOOKUP(W68,VALIDATIONS!$GP$2:$HS$45,8+VLOOKUP(Y68,VALIDATIONS!$FF$2:$FG$5,2,FALSE),FALSE),  IF(OR(AND(N68="Water Re-use",Z68="Cast Iron"),AND(N68="Water Re-use",Z68="Ductile Iron"),AND(N68="Water Re-use",Z68="Galvanised Iron"),  AND(N68="Water Re-use",Z68="Mild Steel")),      VLOOKUP(W68,VALIDATIONS!$GP$2:$HS$45,VLOOKUP(Y68,VALIDATIONS!$FF$2:$FG$5,2,FALSE),FALSE),  IF(OR(AND(N68="Water Re-use",Z68="Asbestos Cement"),AND(N68="Water Re-use",Z68="unplasticised Poly Vinyl Chloride")),      VLOOKUP(W68,VALIDATIONS!$GP$2:$HS$45,8+VLOOKUP(Y68,VALIDATIONS!$FF$2:$FG$5,2,FALSE),FALSE),            IF(OR(AND(N68="Water Rising Main",Z68="Cast Iron"),AND(N68="Water Rising Main",Z68="Ductile Iron"),AND(N68="Water Rising Main",Z68="Galvanised Iron"),  AND(N68="Water Rising Main",Z68="Mild Steel")),      VLOOKUP(W68,VALIDATIONS!$GP$2:$HS$45,4+VLOOKUP(Y68,VALIDATIONS!$FF$2:$FG$5,2,FALSE),FALSE),  IF(OR(AND(N68="Water Rising Main",Z68="Asbestos Cement"),AND(N68="Water Rising Main",Z68="unplasticised Poly Vinyl Chloride")),      VLOOKUP(W68,VALIDATIONS!$GP$2:$HS$45,12+VLOOKUP(Y68,VALIDATIONS!$FF$2:$FG$5,2,FALSE),FALSE),  0))))))    +IF(P68="Up to 10% Rock",VLOOKUP(W68,VALIDATIONS!$GP$2:$HS$45,21+VLOOKUP(Y68,VALIDATIONS!$FF$2:$FG$5,2,FALSE),FALSE),0)+IF(OR(Q68="Urban Development (moderate)",Q68="Urban Development (heavy)"),VLOOKUP(W68,VALIDATIONS!$GP$2:$HS$45,12+VLOOKUP(Q68,VALIDATIONS!$FJ$2:$FK$4,2,FALSE),FALSE),0)))</f>
        <v/>
      </c>
      <c r="AB68" s="82"/>
    </row>
    <row r="69" spans="2:28" x14ac:dyDescent="0.2">
      <c r="B69" s="354"/>
      <c r="C69" s="354"/>
      <c r="E69" s="370"/>
      <c r="G69" s="168"/>
      <c r="H69" s="168"/>
      <c r="I69" s="106" t="str">
        <f>IF(OR(C69="",D69="",E69=""),"",VLOOKUP(C69,VALIDATIONS!$HU$2:$HV$12,2,FALSE))</f>
        <v/>
      </c>
      <c r="K69" s="243"/>
      <c r="L69" s="354"/>
      <c r="M69" s="224"/>
      <c r="N69" s="370"/>
      <c r="O69" s="224"/>
      <c r="P69" s="368"/>
      <c r="Q69" s="368"/>
      <c r="R69" s="224"/>
      <c r="S69" s="224"/>
      <c r="T69" s="224"/>
      <c r="U69" s="224"/>
      <c r="W69" s="370"/>
      <c r="X69" s="370"/>
      <c r="Y69" s="368"/>
      <c r="Z69" s="370"/>
      <c r="AA69" s="106" t="str">
        <f>IF(OR(N69="",P69="",Q69="",V69="",W69="",X69="",Y69="",Z69=""),"",V69*    (  IF(OR(AND(N69="Water Reticulation",Z69="Cast Iron"),AND(N69="Water Reticulation",Z69="Ductile Iron"),AND(N69="Water Reticulation",Z69="Galvanised Iron"),  AND(N69="Water Reticulation",Z69="Mild Steel")),      VLOOKUP(W69,VALIDATIONS!$GP$2:$HS$45,VLOOKUP(Y69,VALIDATIONS!$FF$2:$FG$5,2,FALSE),FALSE),  IF(OR(AND(N69="Water Reticulation",Z69="Asbestos Cement"),AND(N69="Water Reticulation",Z69="unplasticised Poly Vinyl Chloride")),      VLOOKUP(W69,VALIDATIONS!$GP$2:$HS$45,8+VLOOKUP(Y69,VALIDATIONS!$FF$2:$FG$5,2,FALSE),FALSE),  IF(OR(AND(N69="Water Re-use",Z69="Cast Iron"),AND(N69="Water Re-use",Z69="Ductile Iron"),AND(N69="Water Re-use",Z69="Galvanised Iron"),  AND(N69="Water Re-use",Z69="Mild Steel")),      VLOOKUP(W69,VALIDATIONS!$GP$2:$HS$45,VLOOKUP(Y69,VALIDATIONS!$FF$2:$FG$5,2,FALSE),FALSE),  IF(OR(AND(N69="Water Re-use",Z69="Asbestos Cement"),AND(N69="Water Re-use",Z69="unplasticised Poly Vinyl Chloride")),      VLOOKUP(W69,VALIDATIONS!$GP$2:$HS$45,8+VLOOKUP(Y69,VALIDATIONS!$FF$2:$FG$5,2,FALSE),FALSE),            IF(OR(AND(N69="Water Rising Main",Z69="Cast Iron"),AND(N69="Water Rising Main",Z69="Ductile Iron"),AND(N69="Water Rising Main",Z69="Galvanised Iron"),  AND(N69="Water Rising Main",Z69="Mild Steel")),      VLOOKUP(W69,VALIDATIONS!$GP$2:$HS$45,4+VLOOKUP(Y69,VALIDATIONS!$FF$2:$FG$5,2,FALSE),FALSE),  IF(OR(AND(N69="Water Rising Main",Z69="Asbestos Cement"),AND(N69="Water Rising Main",Z69="unplasticised Poly Vinyl Chloride")),      VLOOKUP(W69,VALIDATIONS!$GP$2:$HS$45,12+VLOOKUP(Y69,VALIDATIONS!$FF$2:$FG$5,2,FALSE),FALSE),  0))))))    +IF(P69="Up to 10% Rock",VLOOKUP(W69,VALIDATIONS!$GP$2:$HS$45,21+VLOOKUP(Y69,VALIDATIONS!$FF$2:$FG$5,2,FALSE),FALSE),0)+IF(OR(Q69="Urban Development (moderate)",Q69="Urban Development (heavy)"),VLOOKUP(W69,VALIDATIONS!$GP$2:$HS$45,12+VLOOKUP(Q69,VALIDATIONS!$FJ$2:$FK$4,2,FALSE),FALSE),0)))</f>
        <v/>
      </c>
      <c r="AB69" s="82"/>
    </row>
    <row r="70" spans="2:28" x14ac:dyDescent="0.2">
      <c r="B70" s="354"/>
      <c r="C70" s="354"/>
      <c r="E70" s="370"/>
      <c r="G70" s="168"/>
      <c r="H70" s="168"/>
      <c r="I70" s="106" t="str">
        <f>IF(OR(C70="",D70="",E70=""),"",VLOOKUP(C70,VALIDATIONS!$HU$2:$HV$12,2,FALSE))</f>
        <v/>
      </c>
      <c r="K70" s="243"/>
      <c r="L70" s="354"/>
      <c r="M70" s="224"/>
      <c r="N70" s="370"/>
      <c r="O70" s="224"/>
      <c r="P70" s="368"/>
      <c r="Q70" s="368"/>
      <c r="R70" s="224"/>
      <c r="S70" s="224"/>
      <c r="T70" s="224"/>
      <c r="U70" s="224"/>
      <c r="W70" s="370"/>
      <c r="X70" s="370"/>
      <c r="Y70" s="368"/>
      <c r="Z70" s="370"/>
      <c r="AA70" s="106" t="str">
        <f>IF(OR(N70="",P70="",Q70="",V70="",W70="",X70="",Y70="",Z70=""),"",V70*    (  IF(OR(AND(N70="Water Reticulation",Z70="Cast Iron"),AND(N70="Water Reticulation",Z70="Ductile Iron"),AND(N70="Water Reticulation",Z70="Galvanised Iron"),  AND(N70="Water Reticulation",Z70="Mild Steel")),      VLOOKUP(W70,VALIDATIONS!$GP$2:$HS$45,VLOOKUP(Y70,VALIDATIONS!$FF$2:$FG$5,2,FALSE),FALSE),  IF(OR(AND(N70="Water Reticulation",Z70="Asbestos Cement"),AND(N70="Water Reticulation",Z70="unplasticised Poly Vinyl Chloride")),      VLOOKUP(W70,VALIDATIONS!$GP$2:$HS$45,8+VLOOKUP(Y70,VALIDATIONS!$FF$2:$FG$5,2,FALSE),FALSE),  IF(OR(AND(N70="Water Re-use",Z70="Cast Iron"),AND(N70="Water Re-use",Z70="Ductile Iron"),AND(N70="Water Re-use",Z70="Galvanised Iron"),  AND(N70="Water Re-use",Z70="Mild Steel")),      VLOOKUP(W70,VALIDATIONS!$GP$2:$HS$45,VLOOKUP(Y70,VALIDATIONS!$FF$2:$FG$5,2,FALSE),FALSE),  IF(OR(AND(N70="Water Re-use",Z70="Asbestos Cement"),AND(N70="Water Re-use",Z70="unplasticised Poly Vinyl Chloride")),      VLOOKUP(W70,VALIDATIONS!$GP$2:$HS$45,8+VLOOKUP(Y70,VALIDATIONS!$FF$2:$FG$5,2,FALSE),FALSE),            IF(OR(AND(N70="Water Rising Main",Z70="Cast Iron"),AND(N70="Water Rising Main",Z70="Ductile Iron"),AND(N70="Water Rising Main",Z70="Galvanised Iron"),  AND(N70="Water Rising Main",Z70="Mild Steel")),      VLOOKUP(W70,VALIDATIONS!$GP$2:$HS$45,4+VLOOKUP(Y70,VALIDATIONS!$FF$2:$FG$5,2,FALSE),FALSE),  IF(OR(AND(N70="Water Rising Main",Z70="Asbestos Cement"),AND(N70="Water Rising Main",Z70="unplasticised Poly Vinyl Chloride")),      VLOOKUP(W70,VALIDATIONS!$GP$2:$HS$45,12+VLOOKUP(Y70,VALIDATIONS!$FF$2:$FG$5,2,FALSE),FALSE),  0))))))    +IF(P70="Up to 10% Rock",VLOOKUP(W70,VALIDATIONS!$GP$2:$HS$45,21+VLOOKUP(Y70,VALIDATIONS!$FF$2:$FG$5,2,FALSE),FALSE),0)+IF(OR(Q70="Urban Development (moderate)",Q70="Urban Development (heavy)"),VLOOKUP(W70,VALIDATIONS!$GP$2:$HS$45,12+VLOOKUP(Q70,VALIDATIONS!$FJ$2:$FK$4,2,FALSE),FALSE),0)))</f>
        <v/>
      </c>
      <c r="AB70" s="82"/>
    </row>
    <row r="71" spans="2:28" x14ac:dyDescent="0.2">
      <c r="B71" s="354"/>
      <c r="C71" s="354"/>
      <c r="E71" s="370"/>
      <c r="G71" s="168"/>
      <c r="H71" s="168"/>
      <c r="I71" s="106" t="str">
        <f>IF(OR(C71="",D71="",E71=""),"",VLOOKUP(C71,VALIDATIONS!$HU$2:$HV$12,2,FALSE))</f>
        <v/>
      </c>
      <c r="K71" s="243"/>
      <c r="L71" s="354"/>
      <c r="M71" s="224"/>
      <c r="N71" s="370"/>
      <c r="O71" s="224"/>
      <c r="P71" s="368"/>
      <c r="Q71" s="368"/>
      <c r="R71" s="224"/>
      <c r="S71" s="224"/>
      <c r="T71" s="224"/>
      <c r="U71" s="224"/>
      <c r="W71" s="370"/>
      <c r="X71" s="370"/>
      <c r="Y71" s="368"/>
      <c r="Z71" s="370"/>
      <c r="AA71" s="106" t="str">
        <f>IF(OR(N71="",P71="",Q71="",V71="",W71="",X71="",Y71="",Z71=""),"",V71*    (  IF(OR(AND(N71="Water Reticulation",Z71="Cast Iron"),AND(N71="Water Reticulation",Z71="Ductile Iron"),AND(N71="Water Reticulation",Z71="Galvanised Iron"),  AND(N71="Water Reticulation",Z71="Mild Steel")),      VLOOKUP(W71,VALIDATIONS!$GP$2:$HS$45,VLOOKUP(Y71,VALIDATIONS!$FF$2:$FG$5,2,FALSE),FALSE),  IF(OR(AND(N71="Water Reticulation",Z71="Asbestos Cement"),AND(N71="Water Reticulation",Z71="unplasticised Poly Vinyl Chloride")),      VLOOKUP(W71,VALIDATIONS!$GP$2:$HS$45,8+VLOOKUP(Y71,VALIDATIONS!$FF$2:$FG$5,2,FALSE),FALSE),  IF(OR(AND(N71="Water Re-use",Z71="Cast Iron"),AND(N71="Water Re-use",Z71="Ductile Iron"),AND(N71="Water Re-use",Z71="Galvanised Iron"),  AND(N71="Water Re-use",Z71="Mild Steel")),      VLOOKUP(W71,VALIDATIONS!$GP$2:$HS$45,VLOOKUP(Y71,VALIDATIONS!$FF$2:$FG$5,2,FALSE),FALSE),  IF(OR(AND(N71="Water Re-use",Z71="Asbestos Cement"),AND(N71="Water Re-use",Z71="unplasticised Poly Vinyl Chloride")),      VLOOKUP(W71,VALIDATIONS!$GP$2:$HS$45,8+VLOOKUP(Y71,VALIDATIONS!$FF$2:$FG$5,2,FALSE),FALSE),            IF(OR(AND(N71="Water Rising Main",Z71="Cast Iron"),AND(N71="Water Rising Main",Z71="Ductile Iron"),AND(N71="Water Rising Main",Z71="Galvanised Iron"),  AND(N71="Water Rising Main",Z71="Mild Steel")),      VLOOKUP(W71,VALIDATIONS!$GP$2:$HS$45,4+VLOOKUP(Y71,VALIDATIONS!$FF$2:$FG$5,2,FALSE),FALSE),  IF(OR(AND(N71="Water Rising Main",Z71="Asbestos Cement"),AND(N71="Water Rising Main",Z71="unplasticised Poly Vinyl Chloride")),      VLOOKUP(W71,VALIDATIONS!$GP$2:$HS$45,12+VLOOKUP(Y71,VALIDATIONS!$FF$2:$FG$5,2,FALSE),FALSE),  0))))))    +IF(P71="Up to 10% Rock",VLOOKUP(W71,VALIDATIONS!$GP$2:$HS$45,21+VLOOKUP(Y71,VALIDATIONS!$FF$2:$FG$5,2,FALSE),FALSE),0)+IF(OR(Q71="Urban Development (moderate)",Q71="Urban Development (heavy)"),VLOOKUP(W71,VALIDATIONS!$GP$2:$HS$45,12+VLOOKUP(Q71,VALIDATIONS!$FJ$2:$FK$4,2,FALSE),FALSE),0)))</f>
        <v/>
      </c>
      <c r="AB71" s="82"/>
    </row>
    <row r="72" spans="2:28" x14ac:dyDescent="0.2">
      <c r="B72" s="354"/>
      <c r="C72" s="354"/>
      <c r="E72" s="370"/>
      <c r="G72" s="168"/>
      <c r="H72" s="168"/>
      <c r="I72" s="106" t="str">
        <f>IF(OR(C72="",D72="",E72=""),"",VLOOKUP(C72,VALIDATIONS!$HU$2:$HV$12,2,FALSE))</f>
        <v/>
      </c>
      <c r="K72" s="243"/>
      <c r="L72" s="354"/>
      <c r="M72" s="224"/>
      <c r="N72" s="370"/>
      <c r="O72" s="224"/>
      <c r="P72" s="368"/>
      <c r="Q72" s="368"/>
      <c r="R72" s="224"/>
      <c r="S72" s="224"/>
      <c r="T72" s="224"/>
      <c r="U72" s="224"/>
      <c r="W72" s="370"/>
      <c r="X72" s="370"/>
      <c r="Y72" s="368"/>
      <c r="Z72" s="370"/>
      <c r="AA72" s="106" t="str">
        <f>IF(OR(N72="",P72="",Q72="",V72="",W72="",X72="",Y72="",Z72=""),"",V72*    (  IF(OR(AND(N72="Water Reticulation",Z72="Cast Iron"),AND(N72="Water Reticulation",Z72="Ductile Iron"),AND(N72="Water Reticulation",Z72="Galvanised Iron"),  AND(N72="Water Reticulation",Z72="Mild Steel")),      VLOOKUP(W72,VALIDATIONS!$GP$2:$HS$45,VLOOKUP(Y72,VALIDATIONS!$FF$2:$FG$5,2,FALSE),FALSE),  IF(OR(AND(N72="Water Reticulation",Z72="Asbestos Cement"),AND(N72="Water Reticulation",Z72="unplasticised Poly Vinyl Chloride")),      VLOOKUP(W72,VALIDATIONS!$GP$2:$HS$45,8+VLOOKUP(Y72,VALIDATIONS!$FF$2:$FG$5,2,FALSE),FALSE),  IF(OR(AND(N72="Water Re-use",Z72="Cast Iron"),AND(N72="Water Re-use",Z72="Ductile Iron"),AND(N72="Water Re-use",Z72="Galvanised Iron"),  AND(N72="Water Re-use",Z72="Mild Steel")),      VLOOKUP(W72,VALIDATIONS!$GP$2:$HS$45,VLOOKUP(Y72,VALIDATIONS!$FF$2:$FG$5,2,FALSE),FALSE),  IF(OR(AND(N72="Water Re-use",Z72="Asbestos Cement"),AND(N72="Water Re-use",Z72="unplasticised Poly Vinyl Chloride")),      VLOOKUP(W72,VALIDATIONS!$GP$2:$HS$45,8+VLOOKUP(Y72,VALIDATIONS!$FF$2:$FG$5,2,FALSE),FALSE),            IF(OR(AND(N72="Water Rising Main",Z72="Cast Iron"),AND(N72="Water Rising Main",Z72="Ductile Iron"),AND(N72="Water Rising Main",Z72="Galvanised Iron"),  AND(N72="Water Rising Main",Z72="Mild Steel")),      VLOOKUP(W72,VALIDATIONS!$GP$2:$HS$45,4+VLOOKUP(Y72,VALIDATIONS!$FF$2:$FG$5,2,FALSE),FALSE),  IF(OR(AND(N72="Water Rising Main",Z72="Asbestos Cement"),AND(N72="Water Rising Main",Z72="unplasticised Poly Vinyl Chloride")),      VLOOKUP(W72,VALIDATIONS!$GP$2:$HS$45,12+VLOOKUP(Y72,VALIDATIONS!$FF$2:$FG$5,2,FALSE),FALSE),  0))))))    +IF(P72="Up to 10% Rock",VLOOKUP(W72,VALIDATIONS!$GP$2:$HS$45,21+VLOOKUP(Y72,VALIDATIONS!$FF$2:$FG$5,2,FALSE),FALSE),0)+IF(OR(Q72="Urban Development (moderate)",Q72="Urban Development (heavy)"),VLOOKUP(W72,VALIDATIONS!$GP$2:$HS$45,12+VLOOKUP(Q72,VALIDATIONS!$FJ$2:$FK$4,2,FALSE),FALSE),0)))</f>
        <v/>
      </c>
      <c r="AB72" s="82"/>
    </row>
    <row r="73" spans="2:28" x14ac:dyDescent="0.2">
      <c r="B73" s="354"/>
      <c r="C73" s="354"/>
      <c r="E73" s="370"/>
      <c r="G73" s="168"/>
      <c r="H73" s="168"/>
      <c r="I73" s="106" t="str">
        <f>IF(OR(C73="",D73="",E73=""),"",VLOOKUP(C73,VALIDATIONS!$HU$2:$HV$12,2,FALSE))</f>
        <v/>
      </c>
      <c r="K73" s="243"/>
      <c r="L73" s="354"/>
      <c r="M73" s="224"/>
      <c r="N73" s="370"/>
      <c r="O73" s="224"/>
      <c r="P73" s="368"/>
      <c r="Q73" s="368"/>
      <c r="R73" s="224"/>
      <c r="S73" s="224"/>
      <c r="T73" s="224"/>
      <c r="U73" s="224"/>
      <c r="W73" s="370"/>
      <c r="X73" s="370"/>
      <c r="Y73" s="368"/>
      <c r="Z73" s="370"/>
      <c r="AA73" s="106" t="str">
        <f>IF(OR(N73="",P73="",Q73="",V73="",W73="",X73="",Y73="",Z73=""),"",V73*    (  IF(OR(AND(N73="Water Reticulation",Z73="Cast Iron"),AND(N73="Water Reticulation",Z73="Ductile Iron"),AND(N73="Water Reticulation",Z73="Galvanised Iron"),  AND(N73="Water Reticulation",Z73="Mild Steel")),      VLOOKUP(W73,VALIDATIONS!$GP$2:$HS$45,VLOOKUP(Y73,VALIDATIONS!$FF$2:$FG$5,2,FALSE),FALSE),  IF(OR(AND(N73="Water Reticulation",Z73="Asbestos Cement"),AND(N73="Water Reticulation",Z73="unplasticised Poly Vinyl Chloride")),      VLOOKUP(W73,VALIDATIONS!$GP$2:$HS$45,8+VLOOKUP(Y73,VALIDATIONS!$FF$2:$FG$5,2,FALSE),FALSE),  IF(OR(AND(N73="Water Re-use",Z73="Cast Iron"),AND(N73="Water Re-use",Z73="Ductile Iron"),AND(N73="Water Re-use",Z73="Galvanised Iron"),  AND(N73="Water Re-use",Z73="Mild Steel")),      VLOOKUP(W73,VALIDATIONS!$GP$2:$HS$45,VLOOKUP(Y73,VALIDATIONS!$FF$2:$FG$5,2,FALSE),FALSE),  IF(OR(AND(N73="Water Re-use",Z73="Asbestos Cement"),AND(N73="Water Re-use",Z73="unplasticised Poly Vinyl Chloride")),      VLOOKUP(W73,VALIDATIONS!$GP$2:$HS$45,8+VLOOKUP(Y73,VALIDATIONS!$FF$2:$FG$5,2,FALSE),FALSE),            IF(OR(AND(N73="Water Rising Main",Z73="Cast Iron"),AND(N73="Water Rising Main",Z73="Ductile Iron"),AND(N73="Water Rising Main",Z73="Galvanised Iron"),  AND(N73="Water Rising Main",Z73="Mild Steel")),      VLOOKUP(W73,VALIDATIONS!$GP$2:$HS$45,4+VLOOKUP(Y73,VALIDATIONS!$FF$2:$FG$5,2,FALSE),FALSE),  IF(OR(AND(N73="Water Rising Main",Z73="Asbestos Cement"),AND(N73="Water Rising Main",Z73="unplasticised Poly Vinyl Chloride")),      VLOOKUP(W73,VALIDATIONS!$GP$2:$HS$45,12+VLOOKUP(Y73,VALIDATIONS!$FF$2:$FG$5,2,FALSE),FALSE),  0))))))    +IF(P73="Up to 10% Rock",VLOOKUP(W73,VALIDATIONS!$GP$2:$HS$45,21+VLOOKUP(Y73,VALIDATIONS!$FF$2:$FG$5,2,FALSE),FALSE),0)+IF(OR(Q73="Urban Development (moderate)",Q73="Urban Development (heavy)"),VLOOKUP(W73,VALIDATIONS!$GP$2:$HS$45,12+VLOOKUP(Q73,VALIDATIONS!$FJ$2:$FK$4,2,FALSE),FALSE),0)))</f>
        <v/>
      </c>
      <c r="AB73" s="82"/>
    </row>
    <row r="74" spans="2:28" x14ac:dyDescent="0.2">
      <c r="B74" s="354"/>
      <c r="C74" s="354"/>
      <c r="E74" s="370"/>
      <c r="G74" s="168"/>
      <c r="H74" s="168"/>
      <c r="I74" s="106" t="str">
        <f>IF(OR(C74="",D74="",E74=""),"",VLOOKUP(C74,VALIDATIONS!$HU$2:$HV$12,2,FALSE))</f>
        <v/>
      </c>
      <c r="K74" s="243"/>
      <c r="L74" s="354"/>
      <c r="M74" s="224"/>
      <c r="N74" s="370"/>
      <c r="O74" s="224"/>
      <c r="P74" s="368"/>
      <c r="Q74" s="368"/>
      <c r="R74" s="224"/>
      <c r="S74" s="224"/>
      <c r="T74" s="224"/>
      <c r="U74" s="224"/>
      <c r="W74" s="370"/>
      <c r="X74" s="370"/>
      <c r="Y74" s="368"/>
      <c r="Z74" s="370"/>
      <c r="AA74" s="106" t="str">
        <f>IF(OR(N74="",P74="",Q74="",V74="",W74="",X74="",Y74="",Z74=""),"",V74*    (  IF(OR(AND(N74="Water Reticulation",Z74="Cast Iron"),AND(N74="Water Reticulation",Z74="Ductile Iron"),AND(N74="Water Reticulation",Z74="Galvanised Iron"),  AND(N74="Water Reticulation",Z74="Mild Steel")),      VLOOKUP(W74,VALIDATIONS!$GP$2:$HS$45,VLOOKUP(Y74,VALIDATIONS!$FF$2:$FG$5,2,FALSE),FALSE),  IF(OR(AND(N74="Water Reticulation",Z74="Asbestos Cement"),AND(N74="Water Reticulation",Z74="unplasticised Poly Vinyl Chloride")),      VLOOKUP(W74,VALIDATIONS!$GP$2:$HS$45,8+VLOOKUP(Y74,VALIDATIONS!$FF$2:$FG$5,2,FALSE),FALSE),  IF(OR(AND(N74="Water Re-use",Z74="Cast Iron"),AND(N74="Water Re-use",Z74="Ductile Iron"),AND(N74="Water Re-use",Z74="Galvanised Iron"),  AND(N74="Water Re-use",Z74="Mild Steel")),      VLOOKUP(W74,VALIDATIONS!$GP$2:$HS$45,VLOOKUP(Y74,VALIDATIONS!$FF$2:$FG$5,2,FALSE),FALSE),  IF(OR(AND(N74="Water Re-use",Z74="Asbestos Cement"),AND(N74="Water Re-use",Z74="unplasticised Poly Vinyl Chloride")),      VLOOKUP(W74,VALIDATIONS!$GP$2:$HS$45,8+VLOOKUP(Y74,VALIDATIONS!$FF$2:$FG$5,2,FALSE),FALSE),            IF(OR(AND(N74="Water Rising Main",Z74="Cast Iron"),AND(N74="Water Rising Main",Z74="Ductile Iron"),AND(N74="Water Rising Main",Z74="Galvanised Iron"),  AND(N74="Water Rising Main",Z74="Mild Steel")),      VLOOKUP(W74,VALIDATIONS!$GP$2:$HS$45,4+VLOOKUP(Y74,VALIDATIONS!$FF$2:$FG$5,2,FALSE),FALSE),  IF(OR(AND(N74="Water Rising Main",Z74="Asbestos Cement"),AND(N74="Water Rising Main",Z74="unplasticised Poly Vinyl Chloride")),      VLOOKUP(W74,VALIDATIONS!$GP$2:$HS$45,12+VLOOKUP(Y74,VALIDATIONS!$FF$2:$FG$5,2,FALSE),FALSE),  0))))))    +IF(P74="Up to 10% Rock",VLOOKUP(W74,VALIDATIONS!$GP$2:$HS$45,21+VLOOKUP(Y74,VALIDATIONS!$FF$2:$FG$5,2,FALSE),FALSE),0)+IF(OR(Q74="Urban Development (moderate)",Q74="Urban Development (heavy)"),VLOOKUP(W74,VALIDATIONS!$GP$2:$HS$45,12+VLOOKUP(Q74,VALIDATIONS!$FJ$2:$FK$4,2,FALSE),FALSE),0)))</f>
        <v/>
      </c>
      <c r="AB74" s="82"/>
    </row>
    <row r="75" spans="2:28" x14ac:dyDescent="0.2">
      <c r="B75" s="354"/>
      <c r="C75" s="354"/>
      <c r="E75" s="370"/>
      <c r="G75" s="168"/>
      <c r="H75" s="168"/>
      <c r="I75" s="106" t="str">
        <f>IF(OR(C75="",D75="",E75=""),"",VLOOKUP(C75,VALIDATIONS!$HU$2:$HV$12,2,FALSE))</f>
        <v/>
      </c>
      <c r="K75" s="243"/>
      <c r="L75" s="354"/>
      <c r="M75" s="224"/>
      <c r="N75" s="370"/>
      <c r="O75" s="224"/>
      <c r="P75" s="368"/>
      <c r="Q75" s="368"/>
      <c r="R75" s="224"/>
      <c r="S75" s="224"/>
      <c r="T75" s="224"/>
      <c r="U75" s="224"/>
      <c r="W75" s="370"/>
      <c r="X75" s="370"/>
      <c r="Y75" s="368"/>
      <c r="Z75" s="370"/>
      <c r="AA75" s="106" t="str">
        <f>IF(OR(N75="",P75="",Q75="",V75="",W75="",X75="",Y75="",Z75=""),"",V75*    (  IF(OR(AND(N75="Water Reticulation",Z75="Cast Iron"),AND(N75="Water Reticulation",Z75="Ductile Iron"),AND(N75="Water Reticulation",Z75="Galvanised Iron"),  AND(N75="Water Reticulation",Z75="Mild Steel")),      VLOOKUP(W75,VALIDATIONS!$GP$2:$HS$45,VLOOKUP(Y75,VALIDATIONS!$FF$2:$FG$5,2,FALSE),FALSE),  IF(OR(AND(N75="Water Reticulation",Z75="Asbestos Cement"),AND(N75="Water Reticulation",Z75="unplasticised Poly Vinyl Chloride")),      VLOOKUP(W75,VALIDATIONS!$GP$2:$HS$45,8+VLOOKUP(Y75,VALIDATIONS!$FF$2:$FG$5,2,FALSE),FALSE),  IF(OR(AND(N75="Water Re-use",Z75="Cast Iron"),AND(N75="Water Re-use",Z75="Ductile Iron"),AND(N75="Water Re-use",Z75="Galvanised Iron"),  AND(N75="Water Re-use",Z75="Mild Steel")),      VLOOKUP(W75,VALIDATIONS!$GP$2:$HS$45,VLOOKUP(Y75,VALIDATIONS!$FF$2:$FG$5,2,FALSE),FALSE),  IF(OR(AND(N75="Water Re-use",Z75="Asbestos Cement"),AND(N75="Water Re-use",Z75="unplasticised Poly Vinyl Chloride")),      VLOOKUP(W75,VALIDATIONS!$GP$2:$HS$45,8+VLOOKUP(Y75,VALIDATIONS!$FF$2:$FG$5,2,FALSE),FALSE),            IF(OR(AND(N75="Water Rising Main",Z75="Cast Iron"),AND(N75="Water Rising Main",Z75="Ductile Iron"),AND(N75="Water Rising Main",Z75="Galvanised Iron"),  AND(N75="Water Rising Main",Z75="Mild Steel")),      VLOOKUP(W75,VALIDATIONS!$GP$2:$HS$45,4+VLOOKUP(Y75,VALIDATIONS!$FF$2:$FG$5,2,FALSE),FALSE),  IF(OR(AND(N75="Water Rising Main",Z75="Asbestos Cement"),AND(N75="Water Rising Main",Z75="unplasticised Poly Vinyl Chloride")),      VLOOKUP(W75,VALIDATIONS!$GP$2:$HS$45,12+VLOOKUP(Y75,VALIDATIONS!$FF$2:$FG$5,2,FALSE),FALSE),  0))))))    +IF(P75="Up to 10% Rock",VLOOKUP(W75,VALIDATIONS!$GP$2:$HS$45,21+VLOOKUP(Y75,VALIDATIONS!$FF$2:$FG$5,2,FALSE),FALSE),0)+IF(OR(Q75="Urban Development (moderate)",Q75="Urban Development (heavy)"),VLOOKUP(W75,VALIDATIONS!$GP$2:$HS$45,12+VLOOKUP(Q75,VALIDATIONS!$FJ$2:$FK$4,2,FALSE),FALSE),0)))</f>
        <v/>
      </c>
      <c r="AB75" s="82"/>
    </row>
    <row r="76" spans="2:28" x14ac:dyDescent="0.2">
      <c r="B76" s="354"/>
      <c r="C76" s="354"/>
      <c r="E76" s="370"/>
      <c r="G76" s="168"/>
      <c r="H76" s="168"/>
      <c r="I76" s="106" t="str">
        <f>IF(OR(C76="",D76="",E76=""),"",VLOOKUP(C76,VALIDATIONS!$HU$2:$HV$12,2,FALSE))</f>
        <v/>
      </c>
      <c r="K76" s="243"/>
      <c r="L76" s="354"/>
      <c r="M76" s="224"/>
      <c r="N76" s="370"/>
      <c r="O76" s="224"/>
      <c r="P76" s="368"/>
      <c r="Q76" s="368"/>
      <c r="R76" s="224"/>
      <c r="S76" s="224"/>
      <c r="T76" s="224"/>
      <c r="U76" s="224"/>
      <c r="W76" s="370"/>
      <c r="X76" s="370"/>
      <c r="Y76" s="368"/>
      <c r="Z76" s="370"/>
      <c r="AA76" s="106" t="str">
        <f>IF(OR(N76="",P76="",Q76="",V76="",W76="",X76="",Y76="",Z76=""),"",V76*    (  IF(OR(AND(N76="Water Reticulation",Z76="Cast Iron"),AND(N76="Water Reticulation",Z76="Ductile Iron"),AND(N76="Water Reticulation",Z76="Galvanised Iron"),  AND(N76="Water Reticulation",Z76="Mild Steel")),      VLOOKUP(W76,VALIDATIONS!$GP$2:$HS$45,VLOOKUP(Y76,VALIDATIONS!$FF$2:$FG$5,2,FALSE),FALSE),  IF(OR(AND(N76="Water Reticulation",Z76="Asbestos Cement"),AND(N76="Water Reticulation",Z76="unplasticised Poly Vinyl Chloride")),      VLOOKUP(W76,VALIDATIONS!$GP$2:$HS$45,8+VLOOKUP(Y76,VALIDATIONS!$FF$2:$FG$5,2,FALSE),FALSE),  IF(OR(AND(N76="Water Re-use",Z76="Cast Iron"),AND(N76="Water Re-use",Z76="Ductile Iron"),AND(N76="Water Re-use",Z76="Galvanised Iron"),  AND(N76="Water Re-use",Z76="Mild Steel")),      VLOOKUP(W76,VALIDATIONS!$GP$2:$HS$45,VLOOKUP(Y76,VALIDATIONS!$FF$2:$FG$5,2,FALSE),FALSE),  IF(OR(AND(N76="Water Re-use",Z76="Asbestos Cement"),AND(N76="Water Re-use",Z76="unplasticised Poly Vinyl Chloride")),      VLOOKUP(W76,VALIDATIONS!$GP$2:$HS$45,8+VLOOKUP(Y76,VALIDATIONS!$FF$2:$FG$5,2,FALSE),FALSE),            IF(OR(AND(N76="Water Rising Main",Z76="Cast Iron"),AND(N76="Water Rising Main",Z76="Ductile Iron"),AND(N76="Water Rising Main",Z76="Galvanised Iron"),  AND(N76="Water Rising Main",Z76="Mild Steel")),      VLOOKUP(W76,VALIDATIONS!$GP$2:$HS$45,4+VLOOKUP(Y76,VALIDATIONS!$FF$2:$FG$5,2,FALSE),FALSE),  IF(OR(AND(N76="Water Rising Main",Z76="Asbestos Cement"),AND(N76="Water Rising Main",Z76="unplasticised Poly Vinyl Chloride")),      VLOOKUP(W76,VALIDATIONS!$GP$2:$HS$45,12+VLOOKUP(Y76,VALIDATIONS!$FF$2:$FG$5,2,FALSE),FALSE),  0))))))    +IF(P76="Up to 10% Rock",VLOOKUP(W76,VALIDATIONS!$GP$2:$HS$45,21+VLOOKUP(Y76,VALIDATIONS!$FF$2:$FG$5,2,FALSE),FALSE),0)+IF(OR(Q76="Urban Development (moderate)",Q76="Urban Development (heavy)"),VLOOKUP(W76,VALIDATIONS!$GP$2:$HS$45,12+VLOOKUP(Q76,VALIDATIONS!$FJ$2:$FK$4,2,FALSE),FALSE),0)))</f>
        <v/>
      </c>
      <c r="AB76" s="82"/>
    </row>
    <row r="77" spans="2:28" x14ac:dyDescent="0.2">
      <c r="B77" s="354"/>
      <c r="C77" s="354"/>
      <c r="E77" s="370"/>
      <c r="G77" s="168"/>
      <c r="H77" s="168"/>
      <c r="I77" s="106" t="str">
        <f>IF(OR(C77="",D77="",E77=""),"",VLOOKUP(C77,VALIDATIONS!$HU$2:$HV$12,2,FALSE))</f>
        <v/>
      </c>
      <c r="K77" s="243"/>
      <c r="L77" s="354"/>
      <c r="M77" s="224"/>
      <c r="N77" s="370"/>
      <c r="O77" s="224"/>
      <c r="P77" s="368"/>
      <c r="Q77" s="368"/>
      <c r="R77" s="224"/>
      <c r="S77" s="224"/>
      <c r="T77" s="224"/>
      <c r="U77" s="224"/>
      <c r="W77" s="370"/>
      <c r="X77" s="370"/>
      <c r="Y77" s="368"/>
      <c r="Z77" s="370"/>
      <c r="AA77" s="106" t="str">
        <f>IF(OR(N77="",P77="",Q77="",V77="",W77="",X77="",Y77="",Z77=""),"",V77*    (  IF(OR(AND(N77="Water Reticulation",Z77="Cast Iron"),AND(N77="Water Reticulation",Z77="Ductile Iron"),AND(N77="Water Reticulation",Z77="Galvanised Iron"),  AND(N77="Water Reticulation",Z77="Mild Steel")),      VLOOKUP(W77,VALIDATIONS!$GP$2:$HS$45,VLOOKUP(Y77,VALIDATIONS!$FF$2:$FG$5,2,FALSE),FALSE),  IF(OR(AND(N77="Water Reticulation",Z77="Asbestos Cement"),AND(N77="Water Reticulation",Z77="unplasticised Poly Vinyl Chloride")),      VLOOKUP(W77,VALIDATIONS!$GP$2:$HS$45,8+VLOOKUP(Y77,VALIDATIONS!$FF$2:$FG$5,2,FALSE),FALSE),  IF(OR(AND(N77="Water Re-use",Z77="Cast Iron"),AND(N77="Water Re-use",Z77="Ductile Iron"),AND(N77="Water Re-use",Z77="Galvanised Iron"),  AND(N77="Water Re-use",Z77="Mild Steel")),      VLOOKUP(W77,VALIDATIONS!$GP$2:$HS$45,VLOOKUP(Y77,VALIDATIONS!$FF$2:$FG$5,2,FALSE),FALSE),  IF(OR(AND(N77="Water Re-use",Z77="Asbestos Cement"),AND(N77="Water Re-use",Z77="unplasticised Poly Vinyl Chloride")),      VLOOKUP(W77,VALIDATIONS!$GP$2:$HS$45,8+VLOOKUP(Y77,VALIDATIONS!$FF$2:$FG$5,2,FALSE),FALSE),            IF(OR(AND(N77="Water Rising Main",Z77="Cast Iron"),AND(N77="Water Rising Main",Z77="Ductile Iron"),AND(N77="Water Rising Main",Z77="Galvanised Iron"),  AND(N77="Water Rising Main",Z77="Mild Steel")),      VLOOKUP(W77,VALIDATIONS!$GP$2:$HS$45,4+VLOOKUP(Y77,VALIDATIONS!$FF$2:$FG$5,2,FALSE),FALSE),  IF(OR(AND(N77="Water Rising Main",Z77="Asbestos Cement"),AND(N77="Water Rising Main",Z77="unplasticised Poly Vinyl Chloride")),      VLOOKUP(W77,VALIDATIONS!$GP$2:$HS$45,12+VLOOKUP(Y77,VALIDATIONS!$FF$2:$FG$5,2,FALSE),FALSE),  0))))))    +IF(P77="Up to 10% Rock",VLOOKUP(W77,VALIDATIONS!$GP$2:$HS$45,21+VLOOKUP(Y77,VALIDATIONS!$FF$2:$FG$5,2,FALSE),FALSE),0)+IF(OR(Q77="Urban Development (moderate)",Q77="Urban Development (heavy)"),VLOOKUP(W77,VALIDATIONS!$GP$2:$HS$45,12+VLOOKUP(Q77,VALIDATIONS!$FJ$2:$FK$4,2,FALSE),FALSE),0)))</f>
        <v/>
      </c>
      <c r="AB77" s="82"/>
    </row>
    <row r="78" spans="2:28" x14ac:dyDescent="0.2">
      <c r="B78" s="354"/>
      <c r="C78" s="354"/>
      <c r="E78" s="370"/>
      <c r="G78" s="168"/>
      <c r="H78" s="168"/>
      <c r="I78" s="106" t="str">
        <f>IF(OR(C78="",D78="",E78=""),"",VLOOKUP(C78,VALIDATIONS!$HU$2:$HV$12,2,FALSE))</f>
        <v/>
      </c>
      <c r="K78" s="243"/>
      <c r="L78" s="354"/>
      <c r="M78" s="224"/>
      <c r="N78" s="370"/>
      <c r="O78" s="224"/>
      <c r="P78" s="368"/>
      <c r="Q78" s="368"/>
      <c r="R78" s="224"/>
      <c r="S78" s="224"/>
      <c r="T78" s="224"/>
      <c r="U78" s="224"/>
      <c r="W78" s="370"/>
      <c r="X78" s="370"/>
      <c r="Y78" s="368"/>
      <c r="Z78" s="370"/>
      <c r="AA78" s="106" t="str">
        <f>IF(OR(N78="",P78="",Q78="",V78="",W78="",X78="",Y78="",Z78=""),"",V78*    (  IF(OR(AND(N78="Water Reticulation",Z78="Cast Iron"),AND(N78="Water Reticulation",Z78="Ductile Iron"),AND(N78="Water Reticulation",Z78="Galvanised Iron"),  AND(N78="Water Reticulation",Z78="Mild Steel")),      VLOOKUP(W78,VALIDATIONS!$GP$2:$HS$45,VLOOKUP(Y78,VALIDATIONS!$FF$2:$FG$5,2,FALSE),FALSE),  IF(OR(AND(N78="Water Reticulation",Z78="Asbestos Cement"),AND(N78="Water Reticulation",Z78="unplasticised Poly Vinyl Chloride")),      VLOOKUP(W78,VALIDATIONS!$GP$2:$HS$45,8+VLOOKUP(Y78,VALIDATIONS!$FF$2:$FG$5,2,FALSE),FALSE),  IF(OR(AND(N78="Water Re-use",Z78="Cast Iron"),AND(N78="Water Re-use",Z78="Ductile Iron"),AND(N78="Water Re-use",Z78="Galvanised Iron"),  AND(N78="Water Re-use",Z78="Mild Steel")),      VLOOKUP(W78,VALIDATIONS!$GP$2:$HS$45,VLOOKUP(Y78,VALIDATIONS!$FF$2:$FG$5,2,FALSE),FALSE),  IF(OR(AND(N78="Water Re-use",Z78="Asbestos Cement"),AND(N78="Water Re-use",Z78="unplasticised Poly Vinyl Chloride")),      VLOOKUP(W78,VALIDATIONS!$GP$2:$HS$45,8+VLOOKUP(Y78,VALIDATIONS!$FF$2:$FG$5,2,FALSE),FALSE),            IF(OR(AND(N78="Water Rising Main",Z78="Cast Iron"),AND(N78="Water Rising Main",Z78="Ductile Iron"),AND(N78="Water Rising Main",Z78="Galvanised Iron"),  AND(N78="Water Rising Main",Z78="Mild Steel")),      VLOOKUP(W78,VALIDATIONS!$GP$2:$HS$45,4+VLOOKUP(Y78,VALIDATIONS!$FF$2:$FG$5,2,FALSE),FALSE),  IF(OR(AND(N78="Water Rising Main",Z78="Asbestos Cement"),AND(N78="Water Rising Main",Z78="unplasticised Poly Vinyl Chloride")),      VLOOKUP(W78,VALIDATIONS!$GP$2:$HS$45,12+VLOOKUP(Y78,VALIDATIONS!$FF$2:$FG$5,2,FALSE),FALSE),  0))))))    +IF(P78="Up to 10% Rock",VLOOKUP(W78,VALIDATIONS!$GP$2:$HS$45,21+VLOOKUP(Y78,VALIDATIONS!$FF$2:$FG$5,2,FALSE),FALSE),0)+IF(OR(Q78="Urban Development (moderate)",Q78="Urban Development (heavy)"),VLOOKUP(W78,VALIDATIONS!$GP$2:$HS$45,12+VLOOKUP(Q78,VALIDATIONS!$FJ$2:$FK$4,2,FALSE),FALSE),0)))</f>
        <v/>
      </c>
      <c r="AB78" s="82"/>
    </row>
    <row r="79" spans="2:28" x14ac:dyDescent="0.2">
      <c r="B79" s="354"/>
      <c r="C79" s="354"/>
      <c r="E79" s="370"/>
      <c r="G79" s="168"/>
      <c r="H79" s="168"/>
      <c r="I79" s="106" t="str">
        <f>IF(OR(C79="",D79="",E79=""),"",VLOOKUP(C79,VALIDATIONS!$HU$2:$HV$12,2,FALSE))</f>
        <v/>
      </c>
      <c r="K79" s="243"/>
      <c r="L79" s="354"/>
      <c r="M79" s="224"/>
      <c r="N79" s="370"/>
      <c r="O79" s="224"/>
      <c r="P79" s="368"/>
      <c r="Q79" s="368"/>
      <c r="R79" s="224"/>
      <c r="S79" s="224"/>
      <c r="T79" s="224"/>
      <c r="U79" s="224"/>
      <c r="W79" s="370"/>
      <c r="X79" s="370"/>
      <c r="Y79" s="368"/>
      <c r="Z79" s="370"/>
      <c r="AA79" s="106" t="str">
        <f>IF(OR(N79="",P79="",Q79="",V79="",W79="",X79="",Y79="",Z79=""),"",V79*    (  IF(OR(AND(N79="Water Reticulation",Z79="Cast Iron"),AND(N79="Water Reticulation",Z79="Ductile Iron"),AND(N79="Water Reticulation",Z79="Galvanised Iron"),  AND(N79="Water Reticulation",Z79="Mild Steel")),      VLOOKUP(W79,VALIDATIONS!$GP$2:$HS$45,VLOOKUP(Y79,VALIDATIONS!$FF$2:$FG$5,2,FALSE),FALSE),  IF(OR(AND(N79="Water Reticulation",Z79="Asbestos Cement"),AND(N79="Water Reticulation",Z79="unplasticised Poly Vinyl Chloride")),      VLOOKUP(W79,VALIDATIONS!$GP$2:$HS$45,8+VLOOKUP(Y79,VALIDATIONS!$FF$2:$FG$5,2,FALSE),FALSE),  IF(OR(AND(N79="Water Re-use",Z79="Cast Iron"),AND(N79="Water Re-use",Z79="Ductile Iron"),AND(N79="Water Re-use",Z79="Galvanised Iron"),  AND(N79="Water Re-use",Z79="Mild Steel")),      VLOOKUP(W79,VALIDATIONS!$GP$2:$HS$45,VLOOKUP(Y79,VALIDATIONS!$FF$2:$FG$5,2,FALSE),FALSE),  IF(OR(AND(N79="Water Re-use",Z79="Asbestos Cement"),AND(N79="Water Re-use",Z79="unplasticised Poly Vinyl Chloride")),      VLOOKUP(W79,VALIDATIONS!$GP$2:$HS$45,8+VLOOKUP(Y79,VALIDATIONS!$FF$2:$FG$5,2,FALSE),FALSE),            IF(OR(AND(N79="Water Rising Main",Z79="Cast Iron"),AND(N79="Water Rising Main",Z79="Ductile Iron"),AND(N79="Water Rising Main",Z79="Galvanised Iron"),  AND(N79="Water Rising Main",Z79="Mild Steel")),      VLOOKUP(W79,VALIDATIONS!$GP$2:$HS$45,4+VLOOKUP(Y79,VALIDATIONS!$FF$2:$FG$5,2,FALSE),FALSE),  IF(OR(AND(N79="Water Rising Main",Z79="Asbestos Cement"),AND(N79="Water Rising Main",Z79="unplasticised Poly Vinyl Chloride")),      VLOOKUP(W79,VALIDATIONS!$GP$2:$HS$45,12+VLOOKUP(Y79,VALIDATIONS!$FF$2:$FG$5,2,FALSE),FALSE),  0))))))    +IF(P79="Up to 10% Rock",VLOOKUP(W79,VALIDATIONS!$GP$2:$HS$45,21+VLOOKUP(Y79,VALIDATIONS!$FF$2:$FG$5,2,FALSE),FALSE),0)+IF(OR(Q79="Urban Development (moderate)",Q79="Urban Development (heavy)"),VLOOKUP(W79,VALIDATIONS!$GP$2:$HS$45,12+VLOOKUP(Q79,VALIDATIONS!$FJ$2:$FK$4,2,FALSE),FALSE),0)))</f>
        <v/>
      </c>
      <c r="AB79" s="82"/>
    </row>
    <row r="80" spans="2:28" x14ac:dyDescent="0.2">
      <c r="B80" s="354"/>
      <c r="C80" s="354"/>
      <c r="E80" s="370"/>
      <c r="G80" s="168"/>
      <c r="H80" s="168"/>
      <c r="I80" s="106" t="str">
        <f>IF(OR(C80="",D80="",E80=""),"",VLOOKUP(C80,VALIDATIONS!$HU$2:$HV$12,2,FALSE))</f>
        <v/>
      </c>
      <c r="K80" s="243"/>
      <c r="L80" s="354"/>
      <c r="M80" s="224"/>
      <c r="N80" s="370"/>
      <c r="O80" s="224"/>
      <c r="P80" s="368"/>
      <c r="Q80" s="368"/>
      <c r="R80" s="224"/>
      <c r="S80" s="224"/>
      <c r="T80" s="224"/>
      <c r="U80" s="224"/>
      <c r="W80" s="370"/>
      <c r="X80" s="370"/>
      <c r="Y80" s="368"/>
      <c r="Z80" s="370"/>
      <c r="AA80" s="106" t="str">
        <f>IF(OR(N80="",P80="",Q80="",V80="",W80="",X80="",Y80="",Z80=""),"",V80*    (  IF(OR(AND(N80="Water Reticulation",Z80="Cast Iron"),AND(N80="Water Reticulation",Z80="Ductile Iron"),AND(N80="Water Reticulation",Z80="Galvanised Iron"),  AND(N80="Water Reticulation",Z80="Mild Steel")),      VLOOKUP(W80,VALIDATIONS!$GP$2:$HS$45,VLOOKUP(Y80,VALIDATIONS!$FF$2:$FG$5,2,FALSE),FALSE),  IF(OR(AND(N80="Water Reticulation",Z80="Asbestos Cement"),AND(N80="Water Reticulation",Z80="unplasticised Poly Vinyl Chloride")),      VLOOKUP(W80,VALIDATIONS!$GP$2:$HS$45,8+VLOOKUP(Y80,VALIDATIONS!$FF$2:$FG$5,2,FALSE),FALSE),  IF(OR(AND(N80="Water Re-use",Z80="Cast Iron"),AND(N80="Water Re-use",Z80="Ductile Iron"),AND(N80="Water Re-use",Z80="Galvanised Iron"),  AND(N80="Water Re-use",Z80="Mild Steel")),      VLOOKUP(W80,VALIDATIONS!$GP$2:$HS$45,VLOOKUP(Y80,VALIDATIONS!$FF$2:$FG$5,2,FALSE),FALSE),  IF(OR(AND(N80="Water Re-use",Z80="Asbestos Cement"),AND(N80="Water Re-use",Z80="unplasticised Poly Vinyl Chloride")),      VLOOKUP(W80,VALIDATIONS!$GP$2:$HS$45,8+VLOOKUP(Y80,VALIDATIONS!$FF$2:$FG$5,2,FALSE),FALSE),            IF(OR(AND(N80="Water Rising Main",Z80="Cast Iron"),AND(N80="Water Rising Main",Z80="Ductile Iron"),AND(N80="Water Rising Main",Z80="Galvanised Iron"),  AND(N80="Water Rising Main",Z80="Mild Steel")),      VLOOKUP(W80,VALIDATIONS!$GP$2:$HS$45,4+VLOOKUP(Y80,VALIDATIONS!$FF$2:$FG$5,2,FALSE),FALSE),  IF(OR(AND(N80="Water Rising Main",Z80="Asbestos Cement"),AND(N80="Water Rising Main",Z80="unplasticised Poly Vinyl Chloride")),      VLOOKUP(W80,VALIDATIONS!$GP$2:$HS$45,12+VLOOKUP(Y80,VALIDATIONS!$FF$2:$FG$5,2,FALSE),FALSE),  0))))))    +IF(P80="Up to 10% Rock",VLOOKUP(W80,VALIDATIONS!$GP$2:$HS$45,21+VLOOKUP(Y80,VALIDATIONS!$FF$2:$FG$5,2,FALSE),FALSE),0)+IF(OR(Q80="Urban Development (moderate)",Q80="Urban Development (heavy)"),VLOOKUP(W80,VALIDATIONS!$GP$2:$HS$45,12+VLOOKUP(Q80,VALIDATIONS!$FJ$2:$FK$4,2,FALSE),FALSE),0)))</f>
        <v/>
      </c>
      <c r="AB80" s="82"/>
    </row>
    <row r="81" spans="2:28" x14ac:dyDescent="0.2">
      <c r="B81" s="354"/>
      <c r="C81" s="354"/>
      <c r="E81" s="370"/>
      <c r="G81" s="168"/>
      <c r="H81" s="168"/>
      <c r="I81" s="106" t="str">
        <f>IF(OR(C81="",D81="",E81=""),"",VLOOKUP(C81,VALIDATIONS!$HU$2:$HV$12,2,FALSE))</f>
        <v/>
      </c>
      <c r="K81" s="243"/>
      <c r="L81" s="354"/>
      <c r="M81" s="224"/>
      <c r="N81" s="370"/>
      <c r="O81" s="224"/>
      <c r="P81" s="368"/>
      <c r="Q81" s="368"/>
      <c r="R81" s="224"/>
      <c r="S81" s="224"/>
      <c r="T81" s="224"/>
      <c r="U81" s="224"/>
      <c r="W81" s="370"/>
      <c r="X81" s="370"/>
      <c r="Y81" s="368"/>
      <c r="Z81" s="370"/>
      <c r="AA81" s="106" t="str">
        <f>IF(OR(N81="",P81="",Q81="",V81="",W81="",X81="",Y81="",Z81=""),"",V81*    (  IF(OR(AND(N81="Water Reticulation",Z81="Cast Iron"),AND(N81="Water Reticulation",Z81="Ductile Iron"),AND(N81="Water Reticulation",Z81="Galvanised Iron"),  AND(N81="Water Reticulation",Z81="Mild Steel")),      VLOOKUP(W81,VALIDATIONS!$GP$2:$HS$45,VLOOKUP(Y81,VALIDATIONS!$FF$2:$FG$5,2,FALSE),FALSE),  IF(OR(AND(N81="Water Reticulation",Z81="Asbestos Cement"),AND(N81="Water Reticulation",Z81="unplasticised Poly Vinyl Chloride")),      VLOOKUP(W81,VALIDATIONS!$GP$2:$HS$45,8+VLOOKUP(Y81,VALIDATIONS!$FF$2:$FG$5,2,FALSE),FALSE),  IF(OR(AND(N81="Water Re-use",Z81="Cast Iron"),AND(N81="Water Re-use",Z81="Ductile Iron"),AND(N81="Water Re-use",Z81="Galvanised Iron"),  AND(N81="Water Re-use",Z81="Mild Steel")),      VLOOKUP(W81,VALIDATIONS!$GP$2:$HS$45,VLOOKUP(Y81,VALIDATIONS!$FF$2:$FG$5,2,FALSE),FALSE),  IF(OR(AND(N81="Water Re-use",Z81="Asbestos Cement"),AND(N81="Water Re-use",Z81="unplasticised Poly Vinyl Chloride")),      VLOOKUP(W81,VALIDATIONS!$GP$2:$HS$45,8+VLOOKUP(Y81,VALIDATIONS!$FF$2:$FG$5,2,FALSE),FALSE),            IF(OR(AND(N81="Water Rising Main",Z81="Cast Iron"),AND(N81="Water Rising Main",Z81="Ductile Iron"),AND(N81="Water Rising Main",Z81="Galvanised Iron"),  AND(N81="Water Rising Main",Z81="Mild Steel")),      VLOOKUP(W81,VALIDATIONS!$GP$2:$HS$45,4+VLOOKUP(Y81,VALIDATIONS!$FF$2:$FG$5,2,FALSE),FALSE),  IF(OR(AND(N81="Water Rising Main",Z81="Asbestos Cement"),AND(N81="Water Rising Main",Z81="unplasticised Poly Vinyl Chloride")),      VLOOKUP(W81,VALIDATIONS!$GP$2:$HS$45,12+VLOOKUP(Y81,VALIDATIONS!$FF$2:$FG$5,2,FALSE),FALSE),  0))))))    +IF(P81="Up to 10% Rock",VLOOKUP(W81,VALIDATIONS!$GP$2:$HS$45,21+VLOOKUP(Y81,VALIDATIONS!$FF$2:$FG$5,2,FALSE),FALSE),0)+IF(OR(Q81="Urban Development (moderate)",Q81="Urban Development (heavy)"),VLOOKUP(W81,VALIDATIONS!$GP$2:$HS$45,12+VLOOKUP(Q81,VALIDATIONS!$FJ$2:$FK$4,2,FALSE),FALSE),0)))</f>
        <v/>
      </c>
      <c r="AB81" s="82"/>
    </row>
    <row r="82" spans="2:28" x14ac:dyDescent="0.2">
      <c r="B82" s="354"/>
      <c r="C82" s="354"/>
      <c r="E82" s="370"/>
      <c r="G82" s="168"/>
      <c r="H82" s="168"/>
      <c r="I82" s="106" t="str">
        <f>IF(OR(C82="",D82="",E82=""),"",VLOOKUP(C82,VALIDATIONS!$HU$2:$HV$12,2,FALSE))</f>
        <v/>
      </c>
      <c r="K82" s="243"/>
      <c r="L82" s="354"/>
      <c r="M82" s="224"/>
      <c r="N82" s="370"/>
      <c r="O82" s="224"/>
      <c r="P82" s="368"/>
      <c r="Q82" s="368"/>
      <c r="R82" s="224"/>
      <c r="S82" s="224"/>
      <c r="T82" s="224"/>
      <c r="U82" s="224"/>
      <c r="W82" s="370"/>
      <c r="X82" s="370"/>
      <c r="Y82" s="368"/>
      <c r="Z82" s="370"/>
      <c r="AA82" s="106" t="str">
        <f>IF(OR(N82="",P82="",Q82="",V82="",W82="",X82="",Y82="",Z82=""),"",V82*    (  IF(OR(AND(N82="Water Reticulation",Z82="Cast Iron"),AND(N82="Water Reticulation",Z82="Ductile Iron"),AND(N82="Water Reticulation",Z82="Galvanised Iron"),  AND(N82="Water Reticulation",Z82="Mild Steel")),      VLOOKUP(W82,VALIDATIONS!$GP$2:$HS$45,VLOOKUP(Y82,VALIDATIONS!$FF$2:$FG$5,2,FALSE),FALSE),  IF(OR(AND(N82="Water Reticulation",Z82="Asbestos Cement"),AND(N82="Water Reticulation",Z82="unplasticised Poly Vinyl Chloride")),      VLOOKUP(W82,VALIDATIONS!$GP$2:$HS$45,8+VLOOKUP(Y82,VALIDATIONS!$FF$2:$FG$5,2,FALSE),FALSE),  IF(OR(AND(N82="Water Re-use",Z82="Cast Iron"),AND(N82="Water Re-use",Z82="Ductile Iron"),AND(N82="Water Re-use",Z82="Galvanised Iron"),  AND(N82="Water Re-use",Z82="Mild Steel")),      VLOOKUP(W82,VALIDATIONS!$GP$2:$HS$45,VLOOKUP(Y82,VALIDATIONS!$FF$2:$FG$5,2,FALSE),FALSE),  IF(OR(AND(N82="Water Re-use",Z82="Asbestos Cement"),AND(N82="Water Re-use",Z82="unplasticised Poly Vinyl Chloride")),      VLOOKUP(W82,VALIDATIONS!$GP$2:$HS$45,8+VLOOKUP(Y82,VALIDATIONS!$FF$2:$FG$5,2,FALSE),FALSE),            IF(OR(AND(N82="Water Rising Main",Z82="Cast Iron"),AND(N82="Water Rising Main",Z82="Ductile Iron"),AND(N82="Water Rising Main",Z82="Galvanised Iron"),  AND(N82="Water Rising Main",Z82="Mild Steel")),      VLOOKUP(W82,VALIDATIONS!$GP$2:$HS$45,4+VLOOKUP(Y82,VALIDATIONS!$FF$2:$FG$5,2,FALSE),FALSE),  IF(OR(AND(N82="Water Rising Main",Z82="Asbestos Cement"),AND(N82="Water Rising Main",Z82="unplasticised Poly Vinyl Chloride")),      VLOOKUP(W82,VALIDATIONS!$GP$2:$HS$45,12+VLOOKUP(Y82,VALIDATIONS!$FF$2:$FG$5,2,FALSE),FALSE),  0))))))    +IF(P82="Up to 10% Rock",VLOOKUP(W82,VALIDATIONS!$GP$2:$HS$45,21+VLOOKUP(Y82,VALIDATIONS!$FF$2:$FG$5,2,FALSE),FALSE),0)+IF(OR(Q82="Urban Development (moderate)",Q82="Urban Development (heavy)"),VLOOKUP(W82,VALIDATIONS!$GP$2:$HS$45,12+VLOOKUP(Q82,VALIDATIONS!$FJ$2:$FK$4,2,FALSE),FALSE),0)))</f>
        <v/>
      </c>
      <c r="AB82" s="82"/>
    </row>
    <row r="83" spans="2:28" x14ac:dyDescent="0.2">
      <c r="B83" s="354"/>
      <c r="C83" s="354"/>
      <c r="E83" s="370"/>
      <c r="G83" s="168"/>
      <c r="H83" s="168"/>
      <c r="I83" s="106" t="str">
        <f>IF(OR(C83="",D83="",E83=""),"",VLOOKUP(C83,VALIDATIONS!$HU$2:$HV$12,2,FALSE))</f>
        <v/>
      </c>
      <c r="K83" s="243"/>
      <c r="L83" s="354"/>
      <c r="M83" s="224"/>
      <c r="N83" s="370"/>
      <c r="O83" s="224"/>
      <c r="P83" s="368"/>
      <c r="Q83" s="368"/>
      <c r="R83" s="224"/>
      <c r="S83" s="224"/>
      <c r="T83" s="224"/>
      <c r="U83" s="224"/>
      <c r="W83" s="370"/>
      <c r="X83" s="370"/>
      <c r="Y83" s="368"/>
      <c r="Z83" s="370"/>
      <c r="AA83" s="106" t="str">
        <f>IF(OR(N83="",P83="",Q83="",V83="",W83="",X83="",Y83="",Z83=""),"",V83*    (  IF(OR(AND(N83="Water Reticulation",Z83="Cast Iron"),AND(N83="Water Reticulation",Z83="Ductile Iron"),AND(N83="Water Reticulation",Z83="Galvanised Iron"),  AND(N83="Water Reticulation",Z83="Mild Steel")),      VLOOKUP(W83,VALIDATIONS!$GP$2:$HS$45,VLOOKUP(Y83,VALIDATIONS!$FF$2:$FG$5,2,FALSE),FALSE),  IF(OR(AND(N83="Water Reticulation",Z83="Asbestos Cement"),AND(N83="Water Reticulation",Z83="unplasticised Poly Vinyl Chloride")),      VLOOKUP(W83,VALIDATIONS!$GP$2:$HS$45,8+VLOOKUP(Y83,VALIDATIONS!$FF$2:$FG$5,2,FALSE),FALSE),  IF(OR(AND(N83="Water Re-use",Z83="Cast Iron"),AND(N83="Water Re-use",Z83="Ductile Iron"),AND(N83="Water Re-use",Z83="Galvanised Iron"),  AND(N83="Water Re-use",Z83="Mild Steel")),      VLOOKUP(W83,VALIDATIONS!$GP$2:$HS$45,VLOOKUP(Y83,VALIDATIONS!$FF$2:$FG$5,2,FALSE),FALSE),  IF(OR(AND(N83="Water Re-use",Z83="Asbestos Cement"),AND(N83="Water Re-use",Z83="unplasticised Poly Vinyl Chloride")),      VLOOKUP(W83,VALIDATIONS!$GP$2:$HS$45,8+VLOOKUP(Y83,VALIDATIONS!$FF$2:$FG$5,2,FALSE),FALSE),            IF(OR(AND(N83="Water Rising Main",Z83="Cast Iron"),AND(N83="Water Rising Main",Z83="Ductile Iron"),AND(N83="Water Rising Main",Z83="Galvanised Iron"),  AND(N83="Water Rising Main",Z83="Mild Steel")),      VLOOKUP(W83,VALIDATIONS!$GP$2:$HS$45,4+VLOOKUP(Y83,VALIDATIONS!$FF$2:$FG$5,2,FALSE),FALSE),  IF(OR(AND(N83="Water Rising Main",Z83="Asbestos Cement"),AND(N83="Water Rising Main",Z83="unplasticised Poly Vinyl Chloride")),      VLOOKUP(W83,VALIDATIONS!$GP$2:$HS$45,12+VLOOKUP(Y83,VALIDATIONS!$FF$2:$FG$5,2,FALSE),FALSE),  0))))))    +IF(P83="Up to 10% Rock",VLOOKUP(W83,VALIDATIONS!$GP$2:$HS$45,21+VLOOKUP(Y83,VALIDATIONS!$FF$2:$FG$5,2,FALSE),FALSE),0)+IF(OR(Q83="Urban Development (moderate)",Q83="Urban Development (heavy)"),VLOOKUP(W83,VALIDATIONS!$GP$2:$HS$45,12+VLOOKUP(Q83,VALIDATIONS!$FJ$2:$FK$4,2,FALSE),FALSE),0)))</f>
        <v/>
      </c>
      <c r="AB83" s="82"/>
    </row>
    <row r="84" spans="2:28" x14ac:dyDescent="0.2">
      <c r="B84" s="354"/>
      <c r="C84" s="354"/>
      <c r="E84" s="370"/>
      <c r="G84" s="168"/>
      <c r="H84" s="168"/>
      <c r="I84" s="106" t="str">
        <f>IF(OR(C84="",D84="",E84=""),"",VLOOKUP(C84,VALIDATIONS!$HU$2:$HV$12,2,FALSE))</f>
        <v/>
      </c>
      <c r="K84" s="243"/>
      <c r="L84" s="354"/>
      <c r="M84" s="224"/>
      <c r="N84" s="370"/>
      <c r="O84" s="224"/>
      <c r="P84" s="368"/>
      <c r="Q84" s="368"/>
      <c r="R84" s="224"/>
      <c r="S84" s="224"/>
      <c r="T84" s="224"/>
      <c r="U84" s="224"/>
      <c r="W84" s="370"/>
      <c r="X84" s="370"/>
      <c r="Y84" s="368"/>
      <c r="Z84" s="370"/>
      <c r="AA84" s="106" t="str">
        <f>IF(OR(N84="",P84="",Q84="",V84="",W84="",X84="",Y84="",Z84=""),"",V84*    (  IF(OR(AND(N84="Water Reticulation",Z84="Cast Iron"),AND(N84="Water Reticulation",Z84="Ductile Iron"),AND(N84="Water Reticulation",Z84="Galvanised Iron"),  AND(N84="Water Reticulation",Z84="Mild Steel")),      VLOOKUP(W84,VALIDATIONS!$GP$2:$HS$45,VLOOKUP(Y84,VALIDATIONS!$FF$2:$FG$5,2,FALSE),FALSE),  IF(OR(AND(N84="Water Reticulation",Z84="Asbestos Cement"),AND(N84="Water Reticulation",Z84="unplasticised Poly Vinyl Chloride")),      VLOOKUP(W84,VALIDATIONS!$GP$2:$HS$45,8+VLOOKUP(Y84,VALIDATIONS!$FF$2:$FG$5,2,FALSE),FALSE),  IF(OR(AND(N84="Water Re-use",Z84="Cast Iron"),AND(N84="Water Re-use",Z84="Ductile Iron"),AND(N84="Water Re-use",Z84="Galvanised Iron"),  AND(N84="Water Re-use",Z84="Mild Steel")),      VLOOKUP(W84,VALIDATIONS!$GP$2:$HS$45,VLOOKUP(Y84,VALIDATIONS!$FF$2:$FG$5,2,FALSE),FALSE),  IF(OR(AND(N84="Water Re-use",Z84="Asbestos Cement"),AND(N84="Water Re-use",Z84="unplasticised Poly Vinyl Chloride")),      VLOOKUP(W84,VALIDATIONS!$GP$2:$HS$45,8+VLOOKUP(Y84,VALIDATIONS!$FF$2:$FG$5,2,FALSE),FALSE),            IF(OR(AND(N84="Water Rising Main",Z84="Cast Iron"),AND(N84="Water Rising Main",Z84="Ductile Iron"),AND(N84="Water Rising Main",Z84="Galvanised Iron"),  AND(N84="Water Rising Main",Z84="Mild Steel")),      VLOOKUP(W84,VALIDATIONS!$GP$2:$HS$45,4+VLOOKUP(Y84,VALIDATIONS!$FF$2:$FG$5,2,FALSE),FALSE),  IF(OR(AND(N84="Water Rising Main",Z84="Asbestos Cement"),AND(N84="Water Rising Main",Z84="unplasticised Poly Vinyl Chloride")),      VLOOKUP(W84,VALIDATIONS!$GP$2:$HS$45,12+VLOOKUP(Y84,VALIDATIONS!$FF$2:$FG$5,2,FALSE),FALSE),  0))))))    +IF(P84="Up to 10% Rock",VLOOKUP(W84,VALIDATIONS!$GP$2:$HS$45,21+VLOOKUP(Y84,VALIDATIONS!$FF$2:$FG$5,2,FALSE),FALSE),0)+IF(OR(Q84="Urban Development (moderate)",Q84="Urban Development (heavy)"),VLOOKUP(W84,VALIDATIONS!$GP$2:$HS$45,12+VLOOKUP(Q84,VALIDATIONS!$FJ$2:$FK$4,2,FALSE),FALSE),0)))</f>
        <v/>
      </c>
      <c r="AB84" s="82"/>
    </row>
    <row r="85" spans="2:28" x14ac:dyDescent="0.2">
      <c r="B85" s="354"/>
      <c r="C85" s="354"/>
      <c r="E85" s="370"/>
      <c r="G85" s="168"/>
      <c r="H85" s="168"/>
      <c r="I85" s="106" t="str">
        <f>IF(OR(C85="",D85="",E85=""),"",VLOOKUP(C85,VALIDATIONS!$HU$2:$HV$12,2,FALSE))</f>
        <v/>
      </c>
      <c r="K85" s="243"/>
      <c r="L85" s="354"/>
      <c r="M85" s="224"/>
      <c r="N85" s="370"/>
      <c r="O85" s="224"/>
      <c r="P85" s="368"/>
      <c r="Q85" s="368"/>
      <c r="R85" s="224"/>
      <c r="S85" s="224"/>
      <c r="T85" s="224"/>
      <c r="U85" s="224"/>
      <c r="W85" s="370"/>
      <c r="X85" s="370"/>
      <c r="Y85" s="368"/>
      <c r="Z85" s="370"/>
      <c r="AA85" s="106" t="str">
        <f>IF(OR(N85="",P85="",Q85="",V85="",W85="",X85="",Y85="",Z85=""),"",V85*    (  IF(OR(AND(N85="Water Reticulation",Z85="Cast Iron"),AND(N85="Water Reticulation",Z85="Ductile Iron"),AND(N85="Water Reticulation",Z85="Galvanised Iron"),  AND(N85="Water Reticulation",Z85="Mild Steel")),      VLOOKUP(W85,VALIDATIONS!$GP$2:$HS$45,VLOOKUP(Y85,VALIDATIONS!$FF$2:$FG$5,2,FALSE),FALSE),  IF(OR(AND(N85="Water Reticulation",Z85="Asbestos Cement"),AND(N85="Water Reticulation",Z85="unplasticised Poly Vinyl Chloride")),      VLOOKUP(W85,VALIDATIONS!$GP$2:$HS$45,8+VLOOKUP(Y85,VALIDATIONS!$FF$2:$FG$5,2,FALSE),FALSE),  IF(OR(AND(N85="Water Re-use",Z85="Cast Iron"),AND(N85="Water Re-use",Z85="Ductile Iron"),AND(N85="Water Re-use",Z85="Galvanised Iron"),  AND(N85="Water Re-use",Z85="Mild Steel")),      VLOOKUP(W85,VALIDATIONS!$GP$2:$HS$45,VLOOKUP(Y85,VALIDATIONS!$FF$2:$FG$5,2,FALSE),FALSE),  IF(OR(AND(N85="Water Re-use",Z85="Asbestos Cement"),AND(N85="Water Re-use",Z85="unplasticised Poly Vinyl Chloride")),      VLOOKUP(W85,VALIDATIONS!$GP$2:$HS$45,8+VLOOKUP(Y85,VALIDATIONS!$FF$2:$FG$5,2,FALSE),FALSE),            IF(OR(AND(N85="Water Rising Main",Z85="Cast Iron"),AND(N85="Water Rising Main",Z85="Ductile Iron"),AND(N85="Water Rising Main",Z85="Galvanised Iron"),  AND(N85="Water Rising Main",Z85="Mild Steel")),      VLOOKUP(W85,VALIDATIONS!$GP$2:$HS$45,4+VLOOKUP(Y85,VALIDATIONS!$FF$2:$FG$5,2,FALSE),FALSE),  IF(OR(AND(N85="Water Rising Main",Z85="Asbestos Cement"),AND(N85="Water Rising Main",Z85="unplasticised Poly Vinyl Chloride")),      VLOOKUP(W85,VALIDATIONS!$GP$2:$HS$45,12+VLOOKUP(Y85,VALIDATIONS!$FF$2:$FG$5,2,FALSE),FALSE),  0))))))    +IF(P85="Up to 10% Rock",VLOOKUP(W85,VALIDATIONS!$GP$2:$HS$45,21+VLOOKUP(Y85,VALIDATIONS!$FF$2:$FG$5,2,FALSE),FALSE),0)+IF(OR(Q85="Urban Development (moderate)",Q85="Urban Development (heavy)"),VLOOKUP(W85,VALIDATIONS!$GP$2:$HS$45,12+VLOOKUP(Q85,VALIDATIONS!$FJ$2:$FK$4,2,FALSE),FALSE),0)))</f>
        <v/>
      </c>
      <c r="AB85" s="82"/>
    </row>
    <row r="86" spans="2:28" x14ac:dyDescent="0.2">
      <c r="B86" s="354"/>
      <c r="C86" s="354"/>
      <c r="E86" s="370"/>
      <c r="G86" s="168"/>
      <c r="H86" s="168"/>
      <c r="I86" s="106" t="str">
        <f>IF(OR(C86="",D86="",E86=""),"",VLOOKUP(C86,VALIDATIONS!$HU$2:$HV$12,2,FALSE))</f>
        <v/>
      </c>
      <c r="K86" s="243"/>
      <c r="L86" s="354"/>
      <c r="M86" s="224"/>
      <c r="N86" s="370"/>
      <c r="O86" s="224"/>
      <c r="P86" s="368"/>
      <c r="Q86" s="368"/>
      <c r="R86" s="224"/>
      <c r="S86" s="224"/>
      <c r="T86" s="224"/>
      <c r="U86" s="224"/>
      <c r="W86" s="370"/>
      <c r="X86" s="370"/>
      <c r="Y86" s="368"/>
      <c r="Z86" s="370"/>
      <c r="AA86" s="106" t="str">
        <f>IF(OR(N86="",P86="",Q86="",V86="",W86="",X86="",Y86="",Z86=""),"",V86*    (  IF(OR(AND(N86="Water Reticulation",Z86="Cast Iron"),AND(N86="Water Reticulation",Z86="Ductile Iron"),AND(N86="Water Reticulation",Z86="Galvanised Iron"),  AND(N86="Water Reticulation",Z86="Mild Steel")),      VLOOKUP(W86,VALIDATIONS!$GP$2:$HS$45,VLOOKUP(Y86,VALIDATIONS!$FF$2:$FG$5,2,FALSE),FALSE),  IF(OR(AND(N86="Water Reticulation",Z86="Asbestos Cement"),AND(N86="Water Reticulation",Z86="unplasticised Poly Vinyl Chloride")),      VLOOKUP(W86,VALIDATIONS!$GP$2:$HS$45,8+VLOOKUP(Y86,VALIDATIONS!$FF$2:$FG$5,2,FALSE),FALSE),  IF(OR(AND(N86="Water Re-use",Z86="Cast Iron"),AND(N86="Water Re-use",Z86="Ductile Iron"),AND(N86="Water Re-use",Z86="Galvanised Iron"),  AND(N86="Water Re-use",Z86="Mild Steel")),      VLOOKUP(W86,VALIDATIONS!$GP$2:$HS$45,VLOOKUP(Y86,VALIDATIONS!$FF$2:$FG$5,2,FALSE),FALSE),  IF(OR(AND(N86="Water Re-use",Z86="Asbestos Cement"),AND(N86="Water Re-use",Z86="unplasticised Poly Vinyl Chloride")),      VLOOKUP(W86,VALIDATIONS!$GP$2:$HS$45,8+VLOOKUP(Y86,VALIDATIONS!$FF$2:$FG$5,2,FALSE),FALSE),            IF(OR(AND(N86="Water Rising Main",Z86="Cast Iron"),AND(N86="Water Rising Main",Z86="Ductile Iron"),AND(N86="Water Rising Main",Z86="Galvanised Iron"),  AND(N86="Water Rising Main",Z86="Mild Steel")),      VLOOKUP(W86,VALIDATIONS!$GP$2:$HS$45,4+VLOOKUP(Y86,VALIDATIONS!$FF$2:$FG$5,2,FALSE),FALSE),  IF(OR(AND(N86="Water Rising Main",Z86="Asbestos Cement"),AND(N86="Water Rising Main",Z86="unplasticised Poly Vinyl Chloride")),      VLOOKUP(W86,VALIDATIONS!$GP$2:$HS$45,12+VLOOKUP(Y86,VALIDATIONS!$FF$2:$FG$5,2,FALSE),FALSE),  0))))))    +IF(P86="Up to 10% Rock",VLOOKUP(W86,VALIDATIONS!$GP$2:$HS$45,21+VLOOKUP(Y86,VALIDATIONS!$FF$2:$FG$5,2,FALSE),FALSE),0)+IF(OR(Q86="Urban Development (moderate)",Q86="Urban Development (heavy)"),VLOOKUP(W86,VALIDATIONS!$GP$2:$HS$45,12+VLOOKUP(Q86,VALIDATIONS!$FJ$2:$FK$4,2,FALSE),FALSE),0)))</f>
        <v/>
      </c>
      <c r="AB86" s="82"/>
    </row>
    <row r="87" spans="2:28" x14ac:dyDescent="0.2">
      <c r="B87" s="354"/>
      <c r="C87" s="354"/>
      <c r="E87" s="370"/>
      <c r="G87" s="168"/>
      <c r="H87" s="168"/>
      <c r="I87" s="106" t="str">
        <f>IF(OR(C87="",D87="",E87=""),"",VLOOKUP(C87,VALIDATIONS!$HU$2:$HV$12,2,FALSE))</f>
        <v/>
      </c>
      <c r="K87" s="243"/>
      <c r="L87" s="354"/>
      <c r="M87" s="224"/>
      <c r="N87" s="370"/>
      <c r="O87" s="224"/>
      <c r="P87" s="368"/>
      <c r="Q87" s="368"/>
      <c r="R87" s="224"/>
      <c r="S87" s="224"/>
      <c r="T87" s="224"/>
      <c r="U87" s="224"/>
      <c r="W87" s="370"/>
      <c r="X87" s="370"/>
      <c r="Y87" s="368"/>
      <c r="Z87" s="370"/>
      <c r="AA87" s="106" t="str">
        <f>IF(OR(N87="",P87="",Q87="",V87="",W87="",X87="",Y87="",Z87=""),"",V87*    (  IF(OR(AND(N87="Water Reticulation",Z87="Cast Iron"),AND(N87="Water Reticulation",Z87="Ductile Iron"),AND(N87="Water Reticulation",Z87="Galvanised Iron"),  AND(N87="Water Reticulation",Z87="Mild Steel")),      VLOOKUP(W87,VALIDATIONS!$GP$2:$HS$45,VLOOKUP(Y87,VALIDATIONS!$FF$2:$FG$5,2,FALSE),FALSE),  IF(OR(AND(N87="Water Reticulation",Z87="Asbestos Cement"),AND(N87="Water Reticulation",Z87="unplasticised Poly Vinyl Chloride")),      VLOOKUP(W87,VALIDATIONS!$GP$2:$HS$45,8+VLOOKUP(Y87,VALIDATIONS!$FF$2:$FG$5,2,FALSE),FALSE),  IF(OR(AND(N87="Water Re-use",Z87="Cast Iron"),AND(N87="Water Re-use",Z87="Ductile Iron"),AND(N87="Water Re-use",Z87="Galvanised Iron"),  AND(N87="Water Re-use",Z87="Mild Steel")),      VLOOKUP(W87,VALIDATIONS!$GP$2:$HS$45,VLOOKUP(Y87,VALIDATIONS!$FF$2:$FG$5,2,FALSE),FALSE),  IF(OR(AND(N87="Water Re-use",Z87="Asbestos Cement"),AND(N87="Water Re-use",Z87="unplasticised Poly Vinyl Chloride")),      VLOOKUP(W87,VALIDATIONS!$GP$2:$HS$45,8+VLOOKUP(Y87,VALIDATIONS!$FF$2:$FG$5,2,FALSE),FALSE),            IF(OR(AND(N87="Water Rising Main",Z87="Cast Iron"),AND(N87="Water Rising Main",Z87="Ductile Iron"),AND(N87="Water Rising Main",Z87="Galvanised Iron"),  AND(N87="Water Rising Main",Z87="Mild Steel")),      VLOOKUP(W87,VALIDATIONS!$GP$2:$HS$45,4+VLOOKUP(Y87,VALIDATIONS!$FF$2:$FG$5,2,FALSE),FALSE),  IF(OR(AND(N87="Water Rising Main",Z87="Asbestos Cement"),AND(N87="Water Rising Main",Z87="unplasticised Poly Vinyl Chloride")),      VLOOKUP(W87,VALIDATIONS!$GP$2:$HS$45,12+VLOOKUP(Y87,VALIDATIONS!$FF$2:$FG$5,2,FALSE),FALSE),  0))))))    +IF(P87="Up to 10% Rock",VLOOKUP(W87,VALIDATIONS!$GP$2:$HS$45,21+VLOOKUP(Y87,VALIDATIONS!$FF$2:$FG$5,2,FALSE),FALSE),0)+IF(OR(Q87="Urban Development (moderate)",Q87="Urban Development (heavy)"),VLOOKUP(W87,VALIDATIONS!$GP$2:$HS$45,12+VLOOKUP(Q87,VALIDATIONS!$FJ$2:$FK$4,2,FALSE),FALSE),0)))</f>
        <v/>
      </c>
      <c r="AB87" s="82"/>
    </row>
    <row r="88" spans="2:28" x14ac:dyDescent="0.2">
      <c r="B88" s="354"/>
      <c r="C88" s="354"/>
      <c r="E88" s="370"/>
      <c r="G88" s="168"/>
      <c r="H88" s="168"/>
      <c r="I88" s="106" t="str">
        <f>IF(OR(C88="",D88="",E88=""),"",VLOOKUP(C88,VALIDATIONS!$HU$2:$HV$12,2,FALSE))</f>
        <v/>
      </c>
      <c r="K88" s="243"/>
      <c r="L88" s="354"/>
      <c r="M88" s="224"/>
      <c r="N88" s="370"/>
      <c r="O88" s="224"/>
      <c r="P88" s="368"/>
      <c r="Q88" s="368"/>
      <c r="R88" s="224"/>
      <c r="S88" s="224"/>
      <c r="T88" s="224"/>
      <c r="U88" s="224"/>
      <c r="W88" s="370"/>
      <c r="X88" s="370"/>
      <c r="Y88" s="368"/>
      <c r="Z88" s="370"/>
      <c r="AA88" s="106" t="str">
        <f>IF(OR(N88="",P88="",Q88="",V88="",W88="",X88="",Y88="",Z88=""),"",V88*    (  IF(OR(AND(N88="Water Reticulation",Z88="Cast Iron"),AND(N88="Water Reticulation",Z88="Ductile Iron"),AND(N88="Water Reticulation",Z88="Galvanised Iron"),  AND(N88="Water Reticulation",Z88="Mild Steel")),      VLOOKUP(W88,VALIDATIONS!$GP$2:$HS$45,VLOOKUP(Y88,VALIDATIONS!$FF$2:$FG$5,2,FALSE),FALSE),  IF(OR(AND(N88="Water Reticulation",Z88="Asbestos Cement"),AND(N88="Water Reticulation",Z88="unplasticised Poly Vinyl Chloride")),      VLOOKUP(W88,VALIDATIONS!$GP$2:$HS$45,8+VLOOKUP(Y88,VALIDATIONS!$FF$2:$FG$5,2,FALSE),FALSE),  IF(OR(AND(N88="Water Re-use",Z88="Cast Iron"),AND(N88="Water Re-use",Z88="Ductile Iron"),AND(N88="Water Re-use",Z88="Galvanised Iron"),  AND(N88="Water Re-use",Z88="Mild Steel")),      VLOOKUP(W88,VALIDATIONS!$GP$2:$HS$45,VLOOKUP(Y88,VALIDATIONS!$FF$2:$FG$5,2,FALSE),FALSE),  IF(OR(AND(N88="Water Re-use",Z88="Asbestos Cement"),AND(N88="Water Re-use",Z88="unplasticised Poly Vinyl Chloride")),      VLOOKUP(W88,VALIDATIONS!$GP$2:$HS$45,8+VLOOKUP(Y88,VALIDATIONS!$FF$2:$FG$5,2,FALSE),FALSE),            IF(OR(AND(N88="Water Rising Main",Z88="Cast Iron"),AND(N88="Water Rising Main",Z88="Ductile Iron"),AND(N88="Water Rising Main",Z88="Galvanised Iron"),  AND(N88="Water Rising Main",Z88="Mild Steel")),      VLOOKUP(W88,VALIDATIONS!$GP$2:$HS$45,4+VLOOKUP(Y88,VALIDATIONS!$FF$2:$FG$5,2,FALSE),FALSE),  IF(OR(AND(N88="Water Rising Main",Z88="Asbestos Cement"),AND(N88="Water Rising Main",Z88="unplasticised Poly Vinyl Chloride")),      VLOOKUP(W88,VALIDATIONS!$GP$2:$HS$45,12+VLOOKUP(Y88,VALIDATIONS!$FF$2:$FG$5,2,FALSE),FALSE),  0))))))    +IF(P88="Up to 10% Rock",VLOOKUP(W88,VALIDATIONS!$GP$2:$HS$45,21+VLOOKUP(Y88,VALIDATIONS!$FF$2:$FG$5,2,FALSE),FALSE),0)+IF(OR(Q88="Urban Development (moderate)",Q88="Urban Development (heavy)"),VLOOKUP(W88,VALIDATIONS!$GP$2:$HS$45,12+VLOOKUP(Q88,VALIDATIONS!$FJ$2:$FK$4,2,FALSE),FALSE),0)))</f>
        <v/>
      </c>
      <c r="AB88" s="82"/>
    </row>
    <row r="89" spans="2:28" x14ac:dyDescent="0.2">
      <c r="B89" s="354"/>
      <c r="C89" s="354"/>
      <c r="E89" s="370"/>
      <c r="G89" s="168"/>
      <c r="H89" s="168"/>
      <c r="I89" s="106" t="str">
        <f>IF(OR(C89="",D89="",E89=""),"",VLOOKUP(C89,VALIDATIONS!$HU$2:$HV$12,2,FALSE))</f>
        <v/>
      </c>
      <c r="K89" s="243"/>
      <c r="L89" s="354"/>
      <c r="M89" s="224"/>
      <c r="N89" s="370"/>
      <c r="O89" s="224"/>
      <c r="P89" s="368"/>
      <c r="Q89" s="368"/>
      <c r="R89" s="224"/>
      <c r="S89" s="224"/>
      <c r="T89" s="224"/>
      <c r="U89" s="224"/>
      <c r="W89" s="370"/>
      <c r="X89" s="370"/>
      <c r="Y89" s="368"/>
      <c r="Z89" s="370"/>
      <c r="AA89" s="106" t="str">
        <f>IF(OR(N89="",P89="",Q89="",V89="",W89="",X89="",Y89="",Z89=""),"",V89*    (  IF(OR(AND(N89="Water Reticulation",Z89="Cast Iron"),AND(N89="Water Reticulation",Z89="Ductile Iron"),AND(N89="Water Reticulation",Z89="Galvanised Iron"),  AND(N89="Water Reticulation",Z89="Mild Steel")),      VLOOKUP(W89,VALIDATIONS!$GP$2:$HS$45,VLOOKUP(Y89,VALIDATIONS!$FF$2:$FG$5,2,FALSE),FALSE),  IF(OR(AND(N89="Water Reticulation",Z89="Asbestos Cement"),AND(N89="Water Reticulation",Z89="unplasticised Poly Vinyl Chloride")),      VLOOKUP(W89,VALIDATIONS!$GP$2:$HS$45,8+VLOOKUP(Y89,VALIDATIONS!$FF$2:$FG$5,2,FALSE),FALSE),  IF(OR(AND(N89="Water Re-use",Z89="Cast Iron"),AND(N89="Water Re-use",Z89="Ductile Iron"),AND(N89="Water Re-use",Z89="Galvanised Iron"),  AND(N89="Water Re-use",Z89="Mild Steel")),      VLOOKUP(W89,VALIDATIONS!$GP$2:$HS$45,VLOOKUP(Y89,VALIDATIONS!$FF$2:$FG$5,2,FALSE),FALSE),  IF(OR(AND(N89="Water Re-use",Z89="Asbestos Cement"),AND(N89="Water Re-use",Z89="unplasticised Poly Vinyl Chloride")),      VLOOKUP(W89,VALIDATIONS!$GP$2:$HS$45,8+VLOOKUP(Y89,VALIDATIONS!$FF$2:$FG$5,2,FALSE),FALSE),            IF(OR(AND(N89="Water Rising Main",Z89="Cast Iron"),AND(N89="Water Rising Main",Z89="Ductile Iron"),AND(N89="Water Rising Main",Z89="Galvanised Iron"),  AND(N89="Water Rising Main",Z89="Mild Steel")),      VLOOKUP(W89,VALIDATIONS!$GP$2:$HS$45,4+VLOOKUP(Y89,VALIDATIONS!$FF$2:$FG$5,2,FALSE),FALSE),  IF(OR(AND(N89="Water Rising Main",Z89="Asbestos Cement"),AND(N89="Water Rising Main",Z89="unplasticised Poly Vinyl Chloride")),      VLOOKUP(W89,VALIDATIONS!$GP$2:$HS$45,12+VLOOKUP(Y89,VALIDATIONS!$FF$2:$FG$5,2,FALSE),FALSE),  0))))))    +IF(P89="Up to 10% Rock",VLOOKUP(W89,VALIDATIONS!$GP$2:$HS$45,21+VLOOKUP(Y89,VALIDATIONS!$FF$2:$FG$5,2,FALSE),FALSE),0)+IF(OR(Q89="Urban Development (moderate)",Q89="Urban Development (heavy)"),VLOOKUP(W89,VALIDATIONS!$GP$2:$HS$45,12+VLOOKUP(Q89,VALIDATIONS!$FJ$2:$FK$4,2,FALSE),FALSE),0)))</f>
        <v/>
      </c>
      <c r="AB89" s="82"/>
    </row>
    <row r="90" spans="2:28" x14ac:dyDescent="0.2">
      <c r="B90" s="354"/>
      <c r="C90" s="354"/>
      <c r="E90" s="370"/>
      <c r="G90" s="168"/>
      <c r="H90" s="168"/>
      <c r="I90" s="106" t="str">
        <f>IF(OR(C90="",D90="",E90=""),"",VLOOKUP(C90,VALIDATIONS!$HU$2:$HV$12,2,FALSE))</f>
        <v/>
      </c>
      <c r="K90" s="243"/>
      <c r="L90" s="354"/>
      <c r="M90" s="224"/>
      <c r="N90" s="370"/>
      <c r="O90" s="224"/>
      <c r="P90" s="368"/>
      <c r="Q90" s="368"/>
      <c r="R90" s="224"/>
      <c r="S90" s="224"/>
      <c r="T90" s="224"/>
      <c r="U90" s="224"/>
      <c r="W90" s="370"/>
      <c r="X90" s="370"/>
      <c r="Y90" s="368"/>
      <c r="Z90" s="370"/>
      <c r="AA90" s="106" t="str">
        <f>IF(OR(N90="",P90="",Q90="",V90="",W90="",X90="",Y90="",Z90=""),"",V90*    (  IF(OR(AND(N90="Water Reticulation",Z90="Cast Iron"),AND(N90="Water Reticulation",Z90="Ductile Iron"),AND(N90="Water Reticulation",Z90="Galvanised Iron"),  AND(N90="Water Reticulation",Z90="Mild Steel")),      VLOOKUP(W90,VALIDATIONS!$GP$2:$HS$45,VLOOKUP(Y90,VALIDATIONS!$FF$2:$FG$5,2,FALSE),FALSE),  IF(OR(AND(N90="Water Reticulation",Z90="Asbestos Cement"),AND(N90="Water Reticulation",Z90="unplasticised Poly Vinyl Chloride")),      VLOOKUP(W90,VALIDATIONS!$GP$2:$HS$45,8+VLOOKUP(Y90,VALIDATIONS!$FF$2:$FG$5,2,FALSE),FALSE),  IF(OR(AND(N90="Water Re-use",Z90="Cast Iron"),AND(N90="Water Re-use",Z90="Ductile Iron"),AND(N90="Water Re-use",Z90="Galvanised Iron"),  AND(N90="Water Re-use",Z90="Mild Steel")),      VLOOKUP(W90,VALIDATIONS!$GP$2:$HS$45,VLOOKUP(Y90,VALIDATIONS!$FF$2:$FG$5,2,FALSE),FALSE),  IF(OR(AND(N90="Water Re-use",Z90="Asbestos Cement"),AND(N90="Water Re-use",Z90="unplasticised Poly Vinyl Chloride")),      VLOOKUP(W90,VALIDATIONS!$GP$2:$HS$45,8+VLOOKUP(Y90,VALIDATIONS!$FF$2:$FG$5,2,FALSE),FALSE),            IF(OR(AND(N90="Water Rising Main",Z90="Cast Iron"),AND(N90="Water Rising Main",Z90="Ductile Iron"),AND(N90="Water Rising Main",Z90="Galvanised Iron"),  AND(N90="Water Rising Main",Z90="Mild Steel")),      VLOOKUP(W90,VALIDATIONS!$GP$2:$HS$45,4+VLOOKUP(Y90,VALIDATIONS!$FF$2:$FG$5,2,FALSE),FALSE),  IF(OR(AND(N90="Water Rising Main",Z90="Asbestos Cement"),AND(N90="Water Rising Main",Z90="unplasticised Poly Vinyl Chloride")),      VLOOKUP(W90,VALIDATIONS!$GP$2:$HS$45,12+VLOOKUP(Y90,VALIDATIONS!$FF$2:$FG$5,2,FALSE),FALSE),  0))))))    +IF(P90="Up to 10% Rock",VLOOKUP(W90,VALIDATIONS!$GP$2:$HS$45,21+VLOOKUP(Y90,VALIDATIONS!$FF$2:$FG$5,2,FALSE),FALSE),0)+IF(OR(Q90="Urban Development (moderate)",Q90="Urban Development (heavy)"),VLOOKUP(W90,VALIDATIONS!$GP$2:$HS$45,12+VLOOKUP(Q90,VALIDATIONS!$FJ$2:$FK$4,2,FALSE),FALSE),0)))</f>
        <v/>
      </c>
      <c r="AB90" s="82"/>
    </row>
    <row r="91" spans="2:28" x14ac:dyDescent="0.2">
      <c r="B91" s="354"/>
      <c r="C91" s="354"/>
      <c r="E91" s="370"/>
      <c r="G91" s="168"/>
      <c r="H91" s="168"/>
      <c r="I91" s="106" t="str">
        <f>IF(OR(C91="",D91="",E91=""),"",VLOOKUP(C91,VALIDATIONS!$HU$2:$HV$12,2,FALSE))</f>
        <v/>
      </c>
      <c r="K91" s="243"/>
      <c r="L91" s="354"/>
      <c r="M91" s="224"/>
      <c r="N91" s="370"/>
      <c r="O91" s="224"/>
      <c r="P91" s="368"/>
      <c r="Q91" s="368"/>
      <c r="R91" s="224"/>
      <c r="S91" s="224"/>
      <c r="T91" s="224"/>
      <c r="U91" s="224"/>
      <c r="W91" s="370"/>
      <c r="X91" s="370"/>
      <c r="Y91" s="368"/>
      <c r="Z91" s="370"/>
      <c r="AA91" s="106" t="str">
        <f>IF(OR(N91="",P91="",Q91="",V91="",W91="",X91="",Y91="",Z91=""),"",V91*    (  IF(OR(AND(N91="Water Reticulation",Z91="Cast Iron"),AND(N91="Water Reticulation",Z91="Ductile Iron"),AND(N91="Water Reticulation",Z91="Galvanised Iron"),  AND(N91="Water Reticulation",Z91="Mild Steel")),      VLOOKUP(W91,VALIDATIONS!$GP$2:$HS$45,VLOOKUP(Y91,VALIDATIONS!$FF$2:$FG$5,2,FALSE),FALSE),  IF(OR(AND(N91="Water Reticulation",Z91="Asbestos Cement"),AND(N91="Water Reticulation",Z91="unplasticised Poly Vinyl Chloride")),      VLOOKUP(W91,VALIDATIONS!$GP$2:$HS$45,8+VLOOKUP(Y91,VALIDATIONS!$FF$2:$FG$5,2,FALSE),FALSE),  IF(OR(AND(N91="Water Re-use",Z91="Cast Iron"),AND(N91="Water Re-use",Z91="Ductile Iron"),AND(N91="Water Re-use",Z91="Galvanised Iron"),  AND(N91="Water Re-use",Z91="Mild Steel")),      VLOOKUP(W91,VALIDATIONS!$GP$2:$HS$45,VLOOKUP(Y91,VALIDATIONS!$FF$2:$FG$5,2,FALSE),FALSE),  IF(OR(AND(N91="Water Re-use",Z91="Asbestos Cement"),AND(N91="Water Re-use",Z91="unplasticised Poly Vinyl Chloride")),      VLOOKUP(W91,VALIDATIONS!$GP$2:$HS$45,8+VLOOKUP(Y91,VALIDATIONS!$FF$2:$FG$5,2,FALSE),FALSE),            IF(OR(AND(N91="Water Rising Main",Z91="Cast Iron"),AND(N91="Water Rising Main",Z91="Ductile Iron"),AND(N91="Water Rising Main",Z91="Galvanised Iron"),  AND(N91="Water Rising Main",Z91="Mild Steel")),      VLOOKUP(W91,VALIDATIONS!$GP$2:$HS$45,4+VLOOKUP(Y91,VALIDATIONS!$FF$2:$FG$5,2,FALSE),FALSE),  IF(OR(AND(N91="Water Rising Main",Z91="Asbestos Cement"),AND(N91="Water Rising Main",Z91="unplasticised Poly Vinyl Chloride")),      VLOOKUP(W91,VALIDATIONS!$GP$2:$HS$45,12+VLOOKUP(Y91,VALIDATIONS!$FF$2:$FG$5,2,FALSE),FALSE),  0))))))    +IF(P91="Up to 10% Rock",VLOOKUP(W91,VALIDATIONS!$GP$2:$HS$45,21+VLOOKUP(Y91,VALIDATIONS!$FF$2:$FG$5,2,FALSE),FALSE),0)+IF(OR(Q91="Urban Development (moderate)",Q91="Urban Development (heavy)"),VLOOKUP(W91,VALIDATIONS!$GP$2:$HS$45,12+VLOOKUP(Q91,VALIDATIONS!$FJ$2:$FK$4,2,FALSE),FALSE),0)))</f>
        <v/>
      </c>
      <c r="AB91" s="82"/>
    </row>
    <row r="92" spans="2:28" x14ac:dyDescent="0.2">
      <c r="B92" s="354"/>
      <c r="C92" s="354"/>
      <c r="E92" s="370"/>
      <c r="G92" s="168"/>
      <c r="H92" s="168"/>
      <c r="I92" s="106" t="str">
        <f>IF(OR(C92="",D92="",E92=""),"",VLOOKUP(C92,VALIDATIONS!$HU$2:$HV$12,2,FALSE))</f>
        <v/>
      </c>
      <c r="K92" s="243"/>
      <c r="L92" s="354"/>
      <c r="M92" s="224"/>
      <c r="N92" s="370"/>
      <c r="O92" s="224"/>
      <c r="P92" s="368"/>
      <c r="Q92" s="368"/>
      <c r="R92" s="224"/>
      <c r="S92" s="224"/>
      <c r="T92" s="224"/>
      <c r="U92" s="224"/>
      <c r="W92" s="370"/>
      <c r="X92" s="370"/>
      <c r="Y92" s="368"/>
      <c r="Z92" s="370"/>
      <c r="AA92" s="106" t="str">
        <f>IF(OR(N92="",P92="",Q92="",V92="",W92="",X92="",Y92="",Z92=""),"",V92*    (  IF(OR(AND(N92="Water Reticulation",Z92="Cast Iron"),AND(N92="Water Reticulation",Z92="Ductile Iron"),AND(N92="Water Reticulation",Z92="Galvanised Iron"),  AND(N92="Water Reticulation",Z92="Mild Steel")),      VLOOKUP(W92,VALIDATIONS!$GP$2:$HS$45,VLOOKUP(Y92,VALIDATIONS!$FF$2:$FG$5,2,FALSE),FALSE),  IF(OR(AND(N92="Water Reticulation",Z92="Asbestos Cement"),AND(N92="Water Reticulation",Z92="unplasticised Poly Vinyl Chloride")),      VLOOKUP(W92,VALIDATIONS!$GP$2:$HS$45,8+VLOOKUP(Y92,VALIDATIONS!$FF$2:$FG$5,2,FALSE),FALSE),  IF(OR(AND(N92="Water Re-use",Z92="Cast Iron"),AND(N92="Water Re-use",Z92="Ductile Iron"),AND(N92="Water Re-use",Z92="Galvanised Iron"),  AND(N92="Water Re-use",Z92="Mild Steel")),      VLOOKUP(W92,VALIDATIONS!$GP$2:$HS$45,VLOOKUP(Y92,VALIDATIONS!$FF$2:$FG$5,2,FALSE),FALSE),  IF(OR(AND(N92="Water Re-use",Z92="Asbestos Cement"),AND(N92="Water Re-use",Z92="unplasticised Poly Vinyl Chloride")),      VLOOKUP(W92,VALIDATIONS!$GP$2:$HS$45,8+VLOOKUP(Y92,VALIDATIONS!$FF$2:$FG$5,2,FALSE),FALSE),            IF(OR(AND(N92="Water Rising Main",Z92="Cast Iron"),AND(N92="Water Rising Main",Z92="Ductile Iron"),AND(N92="Water Rising Main",Z92="Galvanised Iron"),  AND(N92="Water Rising Main",Z92="Mild Steel")),      VLOOKUP(W92,VALIDATIONS!$GP$2:$HS$45,4+VLOOKUP(Y92,VALIDATIONS!$FF$2:$FG$5,2,FALSE),FALSE),  IF(OR(AND(N92="Water Rising Main",Z92="Asbestos Cement"),AND(N92="Water Rising Main",Z92="unplasticised Poly Vinyl Chloride")),      VLOOKUP(W92,VALIDATIONS!$GP$2:$HS$45,12+VLOOKUP(Y92,VALIDATIONS!$FF$2:$FG$5,2,FALSE),FALSE),  0))))))    +IF(P92="Up to 10% Rock",VLOOKUP(W92,VALIDATIONS!$GP$2:$HS$45,21+VLOOKUP(Y92,VALIDATIONS!$FF$2:$FG$5,2,FALSE),FALSE),0)+IF(OR(Q92="Urban Development (moderate)",Q92="Urban Development (heavy)"),VLOOKUP(W92,VALIDATIONS!$GP$2:$HS$45,12+VLOOKUP(Q92,VALIDATIONS!$FJ$2:$FK$4,2,FALSE),FALSE),0)))</f>
        <v/>
      </c>
      <c r="AB92" s="82"/>
    </row>
    <row r="93" spans="2:28" x14ac:dyDescent="0.2">
      <c r="B93" s="354"/>
      <c r="C93" s="354"/>
      <c r="E93" s="370"/>
      <c r="G93" s="168"/>
      <c r="H93" s="168"/>
      <c r="I93" s="106" t="str">
        <f>IF(OR(C93="",D93="",E93=""),"",VLOOKUP(C93,VALIDATIONS!$HU$2:$HV$12,2,FALSE))</f>
        <v/>
      </c>
      <c r="K93" s="243"/>
      <c r="L93" s="354"/>
      <c r="M93" s="224"/>
      <c r="N93" s="370"/>
      <c r="O93" s="224"/>
      <c r="P93" s="368"/>
      <c r="Q93" s="368"/>
      <c r="R93" s="224"/>
      <c r="S93" s="224"/>
      <c r="T93" s="224"/>
      <c r="U93" s="224"/>
      <c r="W93" s="370"/>
      <c r="X93" s="370"/>
      <c r="Y93" s="368"/>
      <c r="Z93" s="370"/>
      <c r="AA93" s="106" t="str">
        <f>IF(OR(N93="",P93="",Q93="",V93="",W93="",X93="",Y93="",Z93=""),"",V93*    (  IF(OR(AND(N93="Water Reticulation",Z93="Cast Iron"),AND(N93="Water Reticulation",Z93="Ductile Iron"),AND(N93="Water Reticulation",Z93="Galvanised Iron"),  AND(N93="Water Reticulation",Z93="Mild Steel")),      VLOOKUP(W93,VALIDATIONS!$GP$2:$HS$45,VLOOKUP(Y93,VALIDATIONS!$FF$2:$FG$5,2,FALSE),FALSE),  IF(OR(AND(N93="Water Reticulation",Z93="Asbestos Cement"),AND(N93="Water Reticulation",Z93="unplasticised Poly Vinyl Chloride")),      VLOOKUP(W93,VALIDATIONS!$GP$2:$HS$45,8+VLOOKUP(Y93,VALIDATIONS!$FF$2:$FG$5,2,FALSE),FALSE),  IF(OR(AND(N93="Water Re-use",Z93="Cast Iron"),AND(N93="Water Re-use",Z93="Ductile Iron"),AND(N93="Water Re-use",Z93="Galvanised Iron"),  AND(N93="Water Re-use",Z93="Mild Steel")),      VLOOKUP(W93,VALIDATIONS!$GP$2:$HS$45,VLOOKUP(Y93,VALIDATIONS!$FF$2:$FG$5,2,FALSE),FALSE),  IF(OR(AND(N93="Water Re-use",Z93="Asbestos Cement"),AND(N93="Water Re-use",Z93="unplasticised Poly Vinyl Chloride")),      VLOOKUP(W93,VALIDATIONS!$GP$2:$HS$45,8+VLOOKUP(Y93,VALIDATIONS!$FF$2:$FG$5,2,FALSE),FALSE),            IF(OR(AND(N93="Water Rising Main",Z93="Cast Iron"),AND(N93="Water Rising Main",Z93="Ductile Iron"),AND(N93="Water Rising Main",Z93="Galvanised Iron"),  AND(N93="Water Rising Main",Z93="Mild Steel")),      VLOOKUP(W93,VALIDATIONS!$GP$2:$HS$45,4+VLOOKUP(Y93,VALIDATIONS!$FF$2:$FG$5,2,FALSE),FALSE),  IF(OR(AND(N93="Water Rising Main",Z93="Asbestos Cement"),AND(N93="Water Rising Main",Z93="unplasticised Poly Vinyl Chloride")),      VLOOKUP(W93,VALIDATIONS!$GP$2:$HS$45,12+VLOOKUP(Y93,VALIDATIONS!$FF$2:$FG$5,2,FALSE),FALSE),  0))))))    +IF(P93="Up to 10% Rock",VLOOKUP(W93,VALIDATIONS!$GP$2:$HS$45,21+VLOOKUP(Y93,VALIDATIONS!$FF$2:$FG$5,2,FALSE),FALSE),0)+IF(OR(Q93="Urban Development (moderate)",Q93="Urban Development (heavy)"),VLOOKUP(W93,VALIDATIONS!$GP$2:$HS$45,12+VLOOKUP(Q93,VALIDATIONS!$FJ$2:$FK$4,2,FALSE),FALSE),0)))</f>
        <v/>
      </c>
      <c r="AB93" s="82"/>
    </row>
    <row r="94" spans="2:28" x14ac:dyDescent="0.2">
      <c r="B94" s="354"/>
      <c r="C94" s="354"/>
      <c r="E94" s="370"/>
      <c r="G94" s="168"/>
      <c r="H94" s="168"/>
      <c r="I94" s="106" t="str">
        <f>IF(OR(C94="",D94="",E94=""),"",VLOOKUP(C94,VALIDATIONS!$HU$2:$HV$12,2,FALSE))</f>
        <v/>
      </c>
      <c r="K94" s="243"/>
      <c r="L94" s="354"/>
      <c r="M94" s="224"/>
      <c r="N94" s="370"/>
      <c r="O94" s="224"/>
      <c r="P94" s="368"/>
      <c r="Q94" s="368"/>
      <c r="R94" s="224"/>
      <c r="S94" s="224"/>
      <c r="T94" s="224"/>
      <c r="U94" s="224"/>
      <c r="W94" s="370"/>
      <c r="X94" s="370"/>
      <c r="Y94" s="368"/>
      <c r="Z94" s="370"/>
      <c r="AA94" s="106" t="str">
        <f>IF(OR(N94="",P94="",Q94="",V94="",W94="",X94="",Y94="",Z94=""),"",V94*    (  IF(OR(AND(N94="Water Reticulation",Z94="Cast Iron"),AND(N94="Water Reticulation",Z94="Ductile Iron"),AND(N94="Water Reticulation",Z94="Galvanised Iron"),  AND(N94="Water Reticulation",Z94="Mild Steel")),      VLOOKUP(W94,VALIDATIONS!$GP$2:$HS$45,VLOOKUP(Y94,VALIDATIONS!$FF$2:$FG$5,2,FALSE),FALSE),  IF(OR(AND(N94="Water Reticulation",Z94="Asbestos Cement"),AND(N94="Water Reticulation",Z94="unplasticised Poly Vinyl Chloride")),      VLOOKUP(W94,VALIDATIONS!$GP$2:$HS$45,8+VLOOKUP(Y94,VALIDATIONS!$FF$2:$FG$5,2,FALSE),FALSE),  IF(OR(AND(N94="Water Re-use",Z94="Cast Iron"),AND(N94="Water Re-use",Z94="Ductile Iron"),AND(N94="Water Re-use",Z94="Galvanised Iron"),  AND(N94="Water Re-use",Z94="Mild Steel")),      VLOOKUP(W94,VALIDATIONS!$GP$2:$HS$45,VLOOKUP(Y94,VALIDATIONS!$FF$2:$FG$5,2,FALSE),FALSE),  IF(OR(AND(N94="Water Re-use",Z94="Asbestos Cement"),AND(N94="Water Re-use",Z94="unplasticised Poly Vinyl Chloride")),      VLOOKUP(W94,VALIDATIONS!$GP$2:$HS$45,8+VLOOKUP(Y94,VALIDATIONS!$FF$2:$FG$5,2,FALSE),FALSE),            IF(OR(AND(N94="Water Rising Main",Z94="Cast Iron"),AND(N94="Water Rising Main",Z94="Ductile Iron"),AND(N94="Water Rising Main",Z94="Galvanised Iron"),  AND(N94="Water Rising Main",Z94="Mild Steel")),      VLOOKUP(W94,VALIDATIONS!$GP$2:$HS$45,4+VLOOKUP(Y94,VALIDATIONS!$FF$2:$FG$5,2,FALSE),FALSE),  IF(OR(AND(N94="Water Rising Main",Z94="Asbestos Cement"),AND(N94="Water Rising Main",Z94="unplasticised Poly Vinyl Chloride")),      VLOOKUP(W94,VALIDATIONS!$GP$2:$HS$45,12+VLOOKUP(Y94,VALIDATIONS!$FF$2:$FG$5,2,FALSE),FALSE),  0))))))    +IF(P94="Up to 10% Rock",VLOOKUP(W94,VALIDATIONS!$GP$2:$HS$45,21+VLOOKUP(Y94,VALIDATIONS!$FF$2:$FG$5,2,FALSE),FALSE),0)+IF(OR(Q94="Urban Development (moderate)",Q94="Urban Development (heavy)"),VLOOKUP(W94,VALIDATIONS!$GP$2:$HS$45,12+VLOOKUP(Q94,VALIDATIONS!$FJ$2:$FK$4,2,FALSE),FALSE),0)))</f>
        <v/>
      </c>
      <c r="AB94" s="82"/>
    </row>
    <row r="95" spans="2:28" x14ac:dyDescent="0.2">
      <c r="B95" s="354"/>
      <c r="C95" s="354"/>
      <c r="E95" s="370"/>
      <c r="G95" s="168"/>
      <c r="H95" s="168"/>
      <c r="I95" s="106" t="str">
        <f>IF(OR(C95="",D95="",E95=""),"",VLOOKUP(C95,VALIDATIONS!$HU$2:$HV$12,2,FALSE))</f>
        <v/>
      </c>
      <c r="K95" s="243"/>
      <c r="L95" s="354"/>
      <c r="M95" s="224"/>
      <c r="N95" s="370"/>
      <c r="O95" s="224"/>
      <c r="P95" s="368"/>
      <c r="Q95" s="368"/>
      <c r="R95" s="224"/>
      <c r="S95" s="224"/>
      <c r="T95" s="224"/>
      <c r="U95" s="224"/>
      <c r="W95" s="370"/>
      <c r="X95" s="370"/>
      <c r="Y95" s="368"/>
      <c r="Z95" s="370"/>
      <c r="AA95" s="106" t="str">
        <f>IF(OR(N95="",P95="",Q95="",V95="",W95="",X95="",Y95="",Z95=""),"",V95*    (  IF(OR(AND(N95="Water Reticulation",Z95="Cast Iron"),AND(N95="Water Reticulation",Z95="Ductile Iron"),AND(N95="Water Reticulation",Z95="Galvanised Iron"),  AND(N95="Water Reticulation",Z95="Mild Steel")),      VLOOKUP(W95,VALIDATIONS!$GP$2:$HS$45,VLOOKUP(Y95,VALIDATIONS!$FF$2:$FG$5,2,FALSE),FALSE),  IF(OR(AND(N95="Water Reticulation",Z95="Asbestos Cement"),AND(N95="Water Reticulation",Z95="unplasticised Poly Vinyl Chloride")),      VLOOKUP(W95,VALIDATIONS!$GP$2:$HS$45,8+VLOOKUP(Y95,VALIDATIONS!$FF$2:$FG$5,2,FALSE),FALSE),  IF(OR(AND(N95="Water Re-use",Z95="Cast Iron"),AND(N95="Water Re-use",Z95="Ductile Iron"),AND(N95="Water Re-use",Z95="Galvanised Iron"),  AND(N95="Water Re-use",Z95="Mild Steel")),      VLOOKUP(W95,VALIDATIONS!$GP$2:$HS$45,VLOOKUP(Y95,VALIDATIONS!$FF$2:$FG$5,2,FALSE),FALSE),  IF(OR(AND(N95="Water Re-use",Z95="Asbestos Cement"),AND(N95="Water Re-use",Z95="unplasticised Poly Vinyl Chloride")),      VLOOKUP(W95,VALIDATIONS!$GP$2:$HS$45,8+VLOOKUP(Y95,VALIDATIONS!$FF$2:$FG$5,2,FALSE),FALSE),            IF(OR(AND(N95="Water Rising Main",Z95="Cast Iron"),AND(N95="Water Rising Main",Z95="Ductile Iron"),AND(N95="Water Rising Main",Z95="Galvanised Iron"),  AND(N95="Water Rising Main",Z95="Mild Steel")),      VLOOKUP(W95,VALIDATIONS!$GP$2:$HS$45,4+VLOOKUP(Y95,VALIDATIONS!$FF$2:$FG$5,2,FALSE),FALSE),  IF(OR(AND(N95="Water Rising Main",Z95="Asbestos Cement"),AND(N95="Water Rising Main",Z95="unplasticised Poly Vinyl Chloride")),      VLOOKUP(W95,VALIDATIONS!$GP$2:$HS$45,12+VLOOKUP(Y95,VALIDATIONS!$FF$2:$FG$5,2,FALSE),FALSE),  0))))))    +IF(P95="Up to 10% Rock",VLOOKUP(W95,VALIDATIONS!$GP$2:$HS$45,21+VLOOKUP(Y95,VALIDATIONS!$FF$2:$FG$5,2,FALSE),FALSE),0)+IF(OR(Q95="Urban Development (moderate)",Q95="Urban Development (heavy)"),VLOOKUP(W95,VALIDATIONS!$GP$2:$HS$45,12+VLOOKUP(Q95,VALIDATIONS!$FJ$2:$FK$4,2,FALSE),FALSE),0)))</f>
        <v/>
      </c>
      <c r="AB95" s="82"/>
    </row>
    <row r="96" spans="2:28" x14ac:dyDescent="0.2">
      <c r="B96" s="354"/>
      <c r="C96" s="354"/>
      <c r="E96" s="370"/>
      <c r="G96" s="168"/>
      <c r="H96" s="168"/>
      <c r="I96" s="106" t="str">
        <f>IF(OR(C96="",D96="",E96=""),"",VLOOKUP(C96,VALIDATIONS!$HU$2:$HV$12,2,FALSE))</f>
        <v/>
      </c>
      <c r="K96" s="243"/>
      <c r="L96" s="354"/>
      <c r="M96" s="224"/>
      <c r="N96" s="370"/>
      <c r="O96" s="224"/>
      <c r="P96" s="368"/>
      <c r="Q96" s="368"/>
      <c r="R96" s="224"/>
      <c r="S96" s="224"/>
      <c r="T96" s="224"/>
      <c r="U96" s="224"/>
      <c r="W96" s="370"/>
      <c r="X96" s="370"/>
      <c r="Y96" s="368"/>
      <c r="Z96" s="370"/>
      <c r="AA96" s="106" t="str">
        <f>IF(OR(N96="",P96="",Q96="",V96="",W96="",X96="",Y96="",Z96=""),"",V96*    (  IF(OR(AND(N96="Water Reticulation",Z96="Cast Iron"),AND(N96="Water Reticulation",Z96="Ductile Iron"),AND(N96="Water Reticulation",Z96="Galvanised Iron"),  AND(N96="Water Reticulation",Z96="Mild Steel")),      VLOOKUP(W96,VALIDATIONS!$GP$2:$HS$45,VLOOKUP(Y96,VALIDATIONS!$FF$2:$FG$5,2,FALSE),FALSE),  IF(OR(AND(N96="Water Reticulation",Z96="Asbestos Cement"),AND(N96="Water Reticulation",Z96="unplasticised Poly Vinyl Chloride")),      VLOOKUP(W96,VALIDATIONS!$GP$2:$HS$45,8+VLOOKUP(Y96,VALIDATIONS!$FF$2:$FG$5,2,FALSE),FALSE),  IF(OR(AND(N96="Water Re-use",Z96="Cast Iron"),AND(N96="Water Re-use",Z96="Ductile Iron"),AND(N96="Water Re-use",Z96="Galvanised Iron"),  AND(N96="Water Re-use",Z96="Mild Steel")),      VLOOKUP(W96,VALIDATIONS!$GP$2:$HS$45,VLOOKUP(Y96,VALIDATIONS!$FF$2:$FG$5,2,FALSE),FALSE),  IF(OR(AND(N96="Water Re-use",Z96="Asbestos Cement"),AND(N96="Water Re-use",Z96="unplasticised Poly Vinyl Chloride")),      VLOOKUP(W96,VALIDATIONS!$GP$2:$HS$45,8+VLOOKUP(Y96,VALIDATIONS!$FF$2:$FG$5,2,FALSE),FALSE),            IF(OR(AND(N96="Water Rising Main",Z96="Cast Iron"),AND(N96="Water Rising Main",Z96="Ductile Iron"),AND(N96="Water Rising Main",Z96="Galvanised Iron"),  AND(N96="Water Rising Main",Z96="Mild Steel")),      VLOOKUP(W96,VALIDATIONS!$GP$2:$HS$45,4+VLOOKUP(Y96,VALIDATIONS!$FF$2:$FG$5,2,FALSE),FALSE),  IF(OR(AND(N96="Water Rising Main",Z96="Asbestos Cement"),AND(N96="Water Rising Main",Z96="unplasticised Poly Vinyl Chloride")),      VLOOKUP(W96,VALIDATIONS!$GP$2:$HS$45,12+VLOOKUP(Y96,VALIDATIONS!$FF$2:$FG$5,2,FALSE),FALSE),  0))))))    +IF(P96="Up to 10% Rock",VLOOKUP(W96,VALIDATIONS!$GP$2:$HS$45,21+VLOOKUP(Y96,VALIDATIONS!$FF$2:$FG$5,2,FALSE),FALSE),0)+IF(OR(Q96="Urban Development (moderate)",Q96="Urban Development (heavy)"),VLOOKUP(W96,VALIDATIONS!$GP$2:$HS$45,12+VLOOKUP(Q96,VALIDATIONS!$FJ$2:$FK$4,2,FALSE),FALSE),0)))</f>
        <v/>
      </c>
      <c r="AB96" s="82"/>
    </row>
    <row r="97" spans="2:28" x14ac:dyDescent="0.2">
      <c r="B97" s="354"/>
      <c r="C97" s="354"/>
      <c r="E97" s="370"/>
      <c r="G97" s="168"/>
      <c r="H97" s="168"/>
      <c r="I97" s="106" t="str">
        <f>IF(OR(C97="",D97="",E97=""),"",VLOOKUP(C97,VALIDATIONS!$HU$2:$HV$12,2,FALSE))</f>
        <v/>
      </c>
      <c r="K97" s="243"/>
      <c r="L97" s="354"/>
      <c r="M97" s="224"/>
      <c r="N97" s="370"/>
      <c r="O97" s="224"/>
      <c r="P97" s="368"/>
      <c r="Q97" s="368"/>
      <c r="R97" s="224"/>
      <c r="S97" s="224"/>
      <c r="T97" s="224"/>
      <c r="U97" s="224"/>
      <c r="W97" s="370"/>
      <c r="X97" s="370"/>
      <c r="Y97" s="368"/>
      <c r="Z97" s="370"/>
      <c r="AA97" s="106" t="str">
        <f>IF(OR(N97="",P97="",Q97="",V97="",W97="",X97="",Y97="",Z97=""),"",V97*    (  IF(OR(AND(N97="Water Reticulation",Z97="Cast Iron"),AND(N97="Water Reticulation",Z97="Ductile Iron"),AND(N97="Water Reticulation",Z97="Galvanised Iron"),  AND(N97="Water Reticulation",Z97="Mild Steel")),      VLOOKUP(W97,VALIDATIONS!$GP$2:$HS$45,VLOOKUP(Y97,VALIDATIONS!$FF$2:$FG$5,2,FALSE),FALSE),  IF(OR(AND(N97="Water Reticulation",Z97="Asbestos Cement"),AND(N97="Water Reticulation",Z97="unplasticised Poly Vinyl Chloride")),      VLOOKUP(W97,VALIDATIONS!$GP$2:$HS$45,8+VLOOKUP(Y97,VALIDATIONS!$FF$2:$FG$5,2,FALSE),FALSE),  IF(OR(AND(N97="Water Re-use",Z97="Cast Iron"),AND(N97="Water Re-use",Z97="Ductile Iron"),AND(N97="Water Re-use",Z97="Galvanised Iron"),  AND(N97="Water Re-use",Z97="Mild Steel")),      VLOOKUP(W97,VALIDATIONS!$GP$2:$HS$45,VLOOKUP(Y97,VALIDATIONS!$FF$2:$FG$5,2,FALSE),FALSE),  IF(OR(AND(N97="Water Re-use",Z97="Asbestos Cement"),AND(N97="Water Re-use",Z97="unplasticised Poly Vinyl Chloride")),      VLOOKUP(W97,VALIDATIONS!$GP$2:$HS$45,8+VLOOKUP(Y97,VALIDATIONS!$FF$2:$FG$5,2,FALSE),FALSE),            IF(OR(AND(N97="Water Rising Main",Z97="Cast Iron"),AND(N97="Water Rising Main",Z97="Ductile Iron"),AND(N97="Water Rising Main",Z97="Galvanised Iron"),  AND(N97="Water Rising Main",Z97="Mild Steel")),      VLOOKUP(W97,VALIDATIONS!$GP$2:$HS$45,4+VLOOKUP(Y97,VALIDATIONS!$FF$2:$FG$5,2,FALSE),FALSE),  IF(OR(AND(N97="Water Rising Main",Z97="Asbestos Cement"),AND(N97="Water Rising Main",Z97="unplasticised Poly Vinyl Chloride")),      VLOOKUP(W97,VALIDATIONS!$GP$2:$HS$45,12+VLOOKUP(Y97,VALIDATIONS!$FF$2:$FG$5,2,FALSE),FALSE),  0))))))    +IF(P97="Up to 10% Rock",VLOOKUP(W97,VALIDATIONS!$GP$2:$HS$45,21+VLOOKUP(Y97,VALIDATIONS!$FF$2:$FG$5,2,FALSE),FALSE),0)+IF(OR(Q97="Urban Development (moderate)",Q97="Urban Development (heavy)"),VLOOKUP(W97,VALIDATIONS!$GP$2:$HS$45,12+VLOOKUP(Q97,VALIDATIONS!$FJ$2:$FK$4,2,FALSE),FALSE),0)))</f>
        <v/>
      </c>
      <c r="AB97" s="82"/>
    </row>
    <row r="98" spans="2:28" x14ac:dyDescent="0.2">
      <c r="B98" s="354"/>
      <c r="C98" s="354"/>
      <c r="E98" s="370"/>
      <c r="G98" s="168"/>
      <c r="H98" s="168"/>
      <c r="I98" s="106" t="str">
        <f>IF(OR(C98="",D98="",E98=""),"",VLOOKUP(C98,VALIDATIONS!$HU$2:$HV$12,2,FALSE))</f>
        <v/>
      </c>
      <c r="K98" s="243"/>
      <c r="L98" s="354"/>
      <c r="M98" s="224"/>
      <c r="N98" s="370"/>
      <c r="O98" s="224"/>
      <c r="P98" s="368"/>
      <c r="Q98" s="368"/>
      <c r="R98" s="224"/>
      <c r="S98" s="224"/>
      <c r="T98" s="224"/>
      <c r="U98" s="224"/>
      <c r="W98" s="370"/>
      <c r="X98" s="370"/>
      <c r="Y98" s="368"/>
      <c r="Z98" s="370"/>
      <c r="AA98" s="106" t="str">
        <f>IF(OR(N98="",P98="",Q98="",V98="",W98="",X98="",Y98="",Z98=""),"",V98*    (  IF(OR(AND(N98="Water Reticulation",Z98="Cast Iron"),AND(N98="Water Reticulation",Z98="Ductile Iron"),AND(N98="Water Reticulation",Z98="Galvanised Iron"),  AND(N98="Water Reticulation",Z98="Mild Steel")),      VLOOKUP(W98,VALIDATIONS!$GP$2:$HS$45,VLOOKUP(Y98,VALIDATIONS!$FF$2:$FG$5,2,FALSE),FALSE),  IF(OR(AND(N98="Water Reticulation",Z98="Asbestos Cement"),AND(N98="Water Reticulation",Z98="unplasticised Poly Vinyl Chloride")),      VLOOKUP(W98,VALIDATIONS!$GP$2:$HS$45,8+VLOOKUP(Y98,VALIDATIONS!$FF$2:$FG$5,2,FALSE),FALSE),  IF(OR(AND(N98="Water Re-use",Z98="Cast Iron"),AND(N98="Water Re-use",Z98="Ductile Iron"),AND(N98="Water Re-use",Z98="Galvanised Iron"),  AND(N98="Water Re-use",Z98="Mild Steel")),      VLOOKUP(W98,VALIDATIONS!$GP$2:$HS$45,VLOOKUP(Y98,VALIDATIONS!$FF$2:$FG$5,2,FALSE),FALSE),  IF(OR(AND(N98="Water Re-use",Z98="Asbestos Cement"),AND(N98="Water Re-use",Z98="unplasticised Poly Vinyl Chloride")),      VLOOKUP(W98,VALIDATIONS!$GP$2:$HS$45,8+VLOOKUP(Y98,VALIDATIONS!$FF$2:$FG$5,2,FALSE),FALSE),            IF(OR(AND(N98="Water Rising Main",Z98="Cast Iron"),AND(N98="Water Rising Main",Z98="Ductile Iron"),AND(N98="Water Rising Main",Z98="Galvanised Iron"),  AND(N98="Water Rising Main",Z98="Mild Steel")),      VLOOKUP(W98,VALIDATIONS!$GP$2:$HS$45,4+VLOOKUP(Y98,VALIDATIONS!$FF$2:$FG$5,2,FALSE),FALSE),  IF(OR(AND(N98="Water Rising Main",Z98="Asbestos Cement"),AND(N98="Water Rising Main",Z98="unplasticised Poly Vinyl Chloride")),      VLOOKUP(W98,VALIDATIONS!$GP$2:$HS$45,12+VLOOKUP(Y98,VALIDATIONS!$FF$2:$FG$5,2,FALSE),FALSE),  0))))))    +IF(P98="Up to 10% Rock",VLOOKUP(W98,VALIDATIONS!$GP$2:$HS$45,21+VLOOKUP(Y98,VALIDATIONS!$FF$2:$FG$5,2,FALSE),FALSE),0)+IF(OR(Q98="Urban Development (moderate)",Q98="Urban Development (heavy)"),VLOOKUP(W98,VALIDATIONS!$GP$2:$HS$45,12+VLOOKUP(Q98,VALIDATIONS!$FJ$2:$FK$4,2,FALSE),FALSE),0)))</f>
        <v/>
      </c>
      <c r="AB98" s="82"/>
    </row>
    <row r="99" spans="2:28" x14ac:dyDescent="0.2">
      <c r="B99" s="354"/>
      <c r="C99" s="354"/>
      <c r="E99" s="370"/>
      <c r="G99" s="168"/>
      <c r="H99" s="168"/>
      <c r="I99" s="106" t="str">
        <f>IF(OR(C99="",D99="",E99=""),"",VLOOKUP(C99,VALIDATIONS!$HU$2:$HV$12,2,FALSE))</f>
        <v/>
      </c>
      <c r="K99" s="243"/>
      <c r="L99" s="354"/>
      <c r="M99" s="224"/>
      <c r="N99" s="370"/>
      <c r="O99" s="224"/>
      <c r="P99" s="368"/>
      <c r="Q99" s="368"/>
      <c r="R99" s="224"/>
      <c r="S99" s="224"/>
      <c r="T99" s="224"/>
      <c r="U99" s="224"/>
      <c r="W99" s="370"/>
      <c r="X99" s="370"/>
      <c r="Y99" s="368"/>
      <c r="Z99" s="370"/>
      <c r="AA99" s="106" t="str">
        <f>IF(OR(N99="",P99="",Q99="",V99="",W99="",X99="",Y99="",Z99=""),"",V99*    (  IF(OR(AND(N99="Water Reticulation",Z99="Cast Iron"),AND(N99="Water Reticulation",Z99="Ductile Iron"),AND(N99="Water Reticulation",Z99="Galvanised Iron"),  AND(N99="Water Reticulation",Z99="Mild Steel")),      VLOOKUP(W99,VALIDATIONS!$GP$2:$HS$45,VLOOKUP(Y99,VALIDATIONS!$FF$2:$FG$5,2,FALSE),FALSE),  IF(OR(AND(N99="Water Reticulation",Z99="Asbestos Cement"),AND(N99="Water Reticulation",Z99="unplasticised Poly Vinyl Chloride")),      VLOOKUP(W99,VALIDATIONS!$GP$2:$HS$45,8+VLOOKUP(Y99,VALIDATIONS!$FF$2:$FG$5,2,FALSE),FALSE),  IF(OR(AND(N99="Water Re-use",Z99="Cast Iron"),AND(N99="Water Re-use",Z99="Ductile Iron"),AND(N99="Water Re-use",Z99="Galvanised Iron"),  AND(N99="Water Re-use",Z99="Mild Steel")),      VLOOKUP(W99,VALIDATIONS!$GP$2:$HS$45,VLOOKUP(Y99,VALIDATIONS!$FF$2:$FG$5,2,FALSE),FALSE),  IF(OR(AND(N99="Water Re-use",Z99="Asbestos Cement"),AND(N99="Water Re-use",Z99="unplasticised Poly Vinyl Chloride")),      VLOOKUP(W99,VALIDATIONS!$GP$2:$HS$45,8+VLOOKUP(Y99,VALIDATIONS!$FF$2:$FG$5,2,FALSE),FALSE),            IF(OR(AND(N99="Water Rising Main",Z99="Cast Iron"),AND(N99="Water Rising Main",Z99="Ductile Iron"),AND(N99="Water Rising Main",Z99="Galvanised Iron"),  AND(N99="Water Rising Main",Z99="Mild Steel")),      VLOOKUP(W99,VALIDATIONS!$GP$2:$HS$45,4+VLOOKUP(Y99,VALIDATIONS!$FF$2:$FG$5,2,FALSE),FALSE),  IF(OR(AND(N99="Water Rising Main",Z99="Asbestos Cement"),AND(N99="Water Rising Main",Z99="unplasticised Poly Vinyl Chloride")),      VLOOKUP(W99,VALIDATIONS!$GP$2:$HS$45,12+VLOOKUP(Y99,VALIDATIONS!$FF$2:$FG$5,2,FALSE),FALSE),  0))))))    +IF(P99="Up to 10% Rock",VLOOKUP(W99,VALIDATIONS!$GP$2:$HS$45,21+VLOOKUP(Y99,VALIDATIONS!$FF$2:$FG$5,2,FALSE),FALSE),0)+IF(OR(Q99="Urban Development (moderate)",Q99="Urban Development (heavy)"),VLOOKUP(W99,VALIDATIONS!$GP$2:$HS$45,12+VLOOKUP(Q99,VALIDATIONS!$FJ$2:$FK$4,2,FALSE),FALSE),0)))</f>
        <v/>
      </c>
      <c r="AB99" s="82"/>
    </row>
    <row r="100" spans="2:28" x14ac:dyDescent="0.2">
      <c r="B100" s="354"/>
      <c r="C100" s="354"/>
      <c r="E100" s="370"/>
      <c r="G100" s="168"/>
      <c r="H100" s="168"/>
      <c r="I100" s="106" t="str">
        <f>IF(OR(C100="",D100="",E100=""),"",VLOOKUP(C100,VALIDATIONS!$HU$2:$HV$12,2,FALSE))</f>
        <v/>
      </c>
      <c r="K100" s="243"/>
      <c r="L100" s="354"/>
      <c r="M100" s="224"/>
      <c r="N100" s="370"/>
      <c r="O100" s="224"/>
      <c r="P100" s="368"/>
      <c r="Q100" s="368"/>
      <c r="R100" s="224"/>
      <c r="S100" s="224"/>
      <c r="T100" s="224"/>
      <c r="U100" s="224"/>
      <c r="W100" s="370"/>
      <c r="X100" s="370"/>
      <c r="Y100" s="368"/>
      <c r="Z100" s="370"/>
      <c r="AA100" s="106" t="str">
        <f>IF(OR(N100="",P100="",Q100="",V100="",W100="",X100="",Y100="",Z100=""),"",V100*    (  IF(OR(AND(N100="Water Reticulation",Z100="Cast Iron"),AND(N100="Water Reticulation",Z100="Ductile Iron"),AND(N100="Water Reticulation",Z100="Galvanised Iron"),  AND(N100="Water Reticulation",Z100="Mild Steel")),      VLOOKUP(W100,VALIDATIONS!$GP$2:$HS$45,VLOOKUP(Y100,VALIDATIONS!$FF$2:$FG$5,2,FALSE),FALSE),  IF(OR(AND(N100="Water Reticulation",Z100="Asbestos Cement"),AND(N100="Water Reticulation",Z100="unplasticised Poly Vinyl Chloride")),      VLOOKUP(W100,VALIDATIONS!$GP$2:$HS$45,8+VLOOKUP(Y100,VALIDATIONS!$FF$2:$FG$5,2,FALSE),FALSE),  IF(OR(AND(N100="Water Re-use",Z100="Cast Iron"),AND(N100="Water Re-use",Z100="Ductile Iron"),AND(N100="Water Re-use",Z100="Galvanised Iron"),  AND(N100="Water Re-use",Z100="Mild Steel")),      VLOOKUP(W100,VALIDATIONS!$GP$2:$HS$45,VLOOKUP(Y100,VALIDATIONS!$FF$2:$FG$5,2,FALSE),FALSE),  IF(OR(AND(N100="Water Re-use",Z100="Asbestos Cement"),AND(N100="Water Re-use",Z100="unplasticised Poly Vinyl Chloride")),      VLOOKUP(W100,VALIDATIONS!$GP$2:$HS$45,8+VLOOKUP(Y100,VALIDATIONS!$FF$2:$FG$5,2,FALSE),FALSE),            IF(OR(AND(N100="Water Rising Main",Z100="Cast Iron"),AND(N100="Water Rising Main",Z100="Ductile Iron"),AND(N100="Water Rising Main",Z100="Galvanised Iron"),  AND(N100="Water Rising Main",Z100="Mild Steel")),      VLOOKUP(W100,VALIDATIONS!$GP$2:$HS$45,4+VLOOKUP(Y100,VALIDATIONS!$FF$2:$FG$5,2,FALSE),FALSE),  IF(OR(AND(N100="Water Rising Main",Z100="Asbestos Cement"),AND(N100="Water Rising Main",Z100="unplasticised Poly Vinyl Chloride")),      VLOOKUP(W100,VALIDATIONS!$GP$2:$HS$45,12+VLOOKUP(Y100,VALIDATIONS!$FF$2:$FG$5,2,FALSE),FALSE),  0))))))    +IF(P100="Up to 10% Rock",VLOOKUP(W100,VALIDATIONS!$GP$2:$HS$45,21+VLOOKUP(Y100,VALIDATIONS!$FF$2:$FG$5,2,FALSE),FALSE),0)+IF(OR(Q100="Urban Development (moderate)",Q100="Urban Development (heavy)"),VLOOKUP(W100,VALIDATIONS!$GP$2:$HS$45,12+VLOOKUP(Q100,VALIDATIONS!$FJ$2:$FK$4,2,FALSE),FALSE),0)))</f>
        <v/>
      </c>
      <c r="AB100" s="82"/>
    </row>
    <row r="101" spans="2:28" x14ac:dyDescent="0.2">
      <c r="B101" s="354"/>
      <c r="C101" s="354"/>
      <c r="E101" s="370"/>
      <c r="G101" s="168"/>
      <c r="H101" s="168"/>
      <c r="I101" s="106" t="str">
        <f>IF(OR(C101="",D101="",E101=""),"",VLOOKUP(C101,VALIDATIONS!$HU$2:$HV$12,2,FALSE))</f>
        <v/>
      </c>
      <c r="K101" s="243"/>
      <c r="L101" s="354"/>
      <c r="M101" s="224"/>
      <c r="N101" s="370"/>
      <c r="O101" s="224"/>
      <c r="P101" s="368"/>
      <c r="Q101" s="368"/>
      <c r="R101" s="224"/>
      <c r="S101" s="224"/>
      <c r="T101" s="224"/>
      <c r="U101" s="224"/>
      <c r="W101" s="370"/>
      <c r="X101" s="370"/>
      <c r="Y101" s="368"/>
      <c r="Z101" s="370"/>
      <c r="AA101" s="106" t="str">
        <f>IF(OR(N101="",P101="",Q101="",V101="",W101="",X101="",Y101="",Z101=""),"",V101*    (  IF(OR(AND(N101="Water Reticulation",Z101="Cast Iron"),AND(N101="Water Reticulation",Z101="Ductile Iron"),AND(N101="Water Reticulation",Z101="Galvanised Iron"),  AND(N101="Water Reticulation",Z101="Mild Steel")),      VLOOKUP(W101,VALIDATIONS!$GP$2:$HS$45,VLOOKUP(Y101,VALIDATIONS!$FF$2:$FG$5,2,FALSE),FALSE),  IF(OR(AND(N101="Water Reticulation",Z101="Asbestos Cement"),AND(N101="Water Reticulation",Z101="unplasticised Poly Vinyl Chloride")),      VLOOKUP(W101,VALIDATIONS!$GP$2:$HS$45,8+VLOOKUP(Y101,VALIDATIONS!$FF$2:$FG$5,2,FALSE),FALSE),  IF(OR(AND(N101="Water Re-use",Z101="Cast Iron"),AND(N101="Water Re-use",Z101="Ductile Iron"),AND(N101="Water Re-use",Z101="Galvanised Iron"),  AND(N101="Water Re-use",Z101="Mild Steel")),      VLOOKUP(W101,VALIDATIONS!$GP$2:$HS$45,VLOOKUP(Y101,VALIDATIONS!$FF$2:$FG$5,2,FALSE),FALSE),  IF(OR(AND(N101="Water Re-use",Z101="Asbestos Cement"),AND(N101="Water Re-use",Z101="unplasticised Poly Vinyl Chloride")),      VLOOKUP(W101,VALIDATIONS!$GP$2:$HS$45,8+VLOOKUP(Y101,VALIDATIONS!$FF$2:$FG$5,2,FALSE),FALSE),            IF(OR(AND(N101="Water Rising Main",Z101="Cast Iron"),AND(N101="Water Rising Main",Z101="Ductile Iron"),AND(N101="Water Rising Main",Z101="Galvanised Iron"),  AND(N101="Water Rising Main",Z101="Mild Steel")),      VLOOKUP(W101,VALIDATIONS!$GP$2:$HS$45,4+VLOOKUP(Y101,VALIDATIONS!$FF$2:$FG$5,2,FALSE),FALSE),  IF(OR(AND(N101="Water Rising Main",Z101="Asbestos Cement"),AND(N101="Water Rising Main",Z101="unplasticised Poly Vinyl Chloride")),      VLOOKUP(W101,VALIDATIONS!$GP$2:$HS$45,12+VLOOKUP(Y101,VALIDATIONS!$FF$2:$FG$5,2,FALSE),FALSE),  0))))))    +IF(P101="Up to 10% Rock",VLOOKUP(W101,VALIDATIONS!$GP$2:$HS$45,21+VLOOKUP(Y101,VALIDATIONS!$FF$2:$FG$5,2,FALSE),FALSE),0)+IF(OR(Q101="Urban Development (moderate)",Q101="Urban Development (heavy)"),VLOOKUP(W101,VALIDATIONS!$GP$2:$HS$45,12+VLOOKUP(Q101,VALIDATIONS!$FJ$2:$FK$4,2,FALSE),FALSE),0)))</f>
        <v/>
      </c>
      <c r="AB101" s="82"/>
    </row>
    <row r="102" spans="2:28" x14ac:dyDescent="0.2">
      <c r="B102" s="354"/>
      <c r="C102" s="354"/>
      <c r="E102" s="370"/>
      <c r="G102" s="168"/>
      <c r="H102" s="168"/>
      <c r="I102" s="106" t="str">
        <f>IF(OR(C102="",D102="",E102=""),"",VLOOKUP(C102,VALIDATIONS!$HU$2:$HV$12,2,FALSE))</f>
        <v/>
      </c>
      <c r="K102" s="243"/>
      <c r="L102" s="354"/>
      <c r="M102" s="224"/>
      <c r="N102" s="370"/>
      <c r="O102" s="224"/>
      <c r="P102" s="368"/>
      <c r="Q102" s="368"/>
      <c r="R102" s="224"/>
      <c r="S102" s="224"/>
      <c r="T102" s="224"/>
      <c r="U102" s="224"/>
      <c r="W102" s="370"/>
      <c r="X102" s="370"/>
      <c r="Y102" s="368"/>
      <c r="Z102" s="370"/>
      <c r="AA102" s="106" t="str">
        <f>IF(OR(N102="",P102="",Q102="",V102="",W102="",X102="",Y102="",Z102=""),"",V102*    (  IF(OR(AND(N102="Water Reticulation",Z102="Cast Iron"),AND(N102="Water Reticulation",Z102="Ductile Iron"),AND(N102="Water Reticulation",Z102="Galvanised Iron"),  AND(N102="Water Reticulation",Z102="Mild Steel")),      VLOOKUP(W102,VALIDATIONS!$GP$2:$HS$45,VLOOKUP(Y102,VALIDATIONS!$FF$2:$FG$5,2,FALSE),FALSE),  IF(OR(AND(N102="Water Reticulation",Z102="Asbestos Cement"),AND(N102="Water Reticulation",Z102="unplasticised Poly Vinyl Chloride")),      VLOOKUP(W102,VALIDATIONS!$GP$2:$HS$45,8+VLOOKUP(Y102,VALIDATIONS!$FF$2:$FG$5,2,FALSE),FALSE),  IF(OR(AND(N102="Water Re-use",Z102="Cast Iron"),AND(N102="Water Re-use",Z102="Ductile Iron"),AND(N102="Water Re-use",Z102="Galvanised Iron"),  AND(N102="Water Re-use",Z102="Mild Steel")),      VLOOKUP(W102,VALIDATIONS!$GP$2:$HS$45,VLOOKUP(Y102,VALIDATIONS!$FF$2:$FG$5,2,FALSE),FALSE),  IF(OR(AND(N102="Water Re-use",Z102="Asbestos Cement"),AND(N102="Water Re-use",Z102="unplasticised Poly Vinyl Chloride")),      VLOOKUP(W102,VALIDATIONS!$GP$2:$HS$45,8+VLOOKUP(Y102,VALIDATIONS!$FF$2:$FG$5,2,FALSE),FALSE),            IF(OR(AND(N102="Water Rising Main",Z102="Cast Iron"),AND(N102="Water Rising Main",Z102="Ductile Iron"),AND(N102="Water Rising Main",Z102="Galvanised Iron"),  AND(N102="Water Rising Main",Z102="Mild Steel")),      VLOOKUP(W102,VALIDATIONS!$GP$2:$HS$45,4+VLOOKUP(Y102,VALIDATIONS!$FF$2:$FG$5,2,FALSE),FALSE),  IF(OR(AND(N102="Water Rising Main",Z102="Asbestos Cement"),AND(N102="Water Rising Main",Z102="unplasticised Poly Vinyl Chloride")),      VLOOKUP(W102,VALIDATIONS!$GP$2:$HS$45,12+VLOOKUP(Y102,VALIDATIONS!$FF$2:$FG$5,2,FALSE),FALSE),  0))))))    +IF(P102="Up to 10% Rock",VLOOKUP(W102,VALIDATIONS!$GP$2:$HS$45,21+VLOOKUP(Y102,VALIDATIONS!$FF$2:$FG$5,2,FALSE),FALSE),0)+IF(OR(Q102="Urban Development (moderate)",Q102="Urban Development (heavy)"),VLOOKUP(W102,VALIDATIONS!$GP$2:$HS$45,12+VLOOKUP(Q102,VALIDATIONS!$FJ$2:$FK$4,2,FALSE),FALSE),0)))</f>
        <v/>
      </c>
      <c r="AB102" s="82"/>
    </row>
    <row r="103" spans="2:28" x14ac:dyDescent="0.2">
      <c r="B103" s="354"/>
      <c r="C103" s="354"/>
      <c r="E103" s="370"/>
      <c r="G103" s="168"/>
      <c r="H103" s="168"/>
      <c r="I103" s="106" t="str">
        <f>IF(OR(C103="",D103="",E103=""),"",VLOOKUP(C103,VALIDATIONS!$HU$2:$HV$12,2,FALSE))</f>
        <v/>
      </c>
      <c r="K103" s="243"/>
      <c r="L103" s="354"/>
      <c r="M103" s="224"/>
      <c r="N103" s="370"/>
      <c r="O103" s="224"/>
      <c r="P103" s="368"/>
      <c r="Q103" s="368"/>
      <c r="R103" s="224"/>
      <c r="S103" s="224"/>
      <c r="T103" s="224"/>
      <c r="U103" s="224"/>
      <c r="W103" s="370"/>
      <c r="X103" s="370"/>
      <c r="Y103" s="368"/>
      <c r="Z103" s="370"/>
      <c r="AA103" s="106" t="str">
        <f>IF(OR(N103="",P103="",Q103="",V103="",W103="",X103="",Y103="",Z103=""),"",V103*    (  IF(OR(AND(N103="Water Reticulation",Z103="Cast Iron"),AND(N103="Water Reticulation",Z103="Ductile Iron"),AND(N103="Water Reticulation",Z103="Galvanised Iron"),  AND(N103="Water Reticulation",Z103="Mild Steel")),      VLOOKUP(W103,VALIDATIONS!$GP$2:$HS$45,VLOOKUP(Y103,VALIDATIONS!$FF$2:$FG$5,2,FALSE),FALSE),  IF(OR(AND(N103="Water Reticulation",Z103="Asbestos Cement"),AND(N103="Water Reticulation",Z103="unplasticised Poly Vinyl Chloride")),      VLOOKUP(W103,VALIDATIONS!$GP$2:$HS$45,8+VLOOKUP(Y103,VALIDATIONS!$FF$2:$FG$5,2,FALSE),FALSE),  IF(OR(AND(N103="Water Re-use",Z103="Cast Iron"),AND(N103="Water Re-use",Z103="Ductile Iron"),AND(N103="Water Re-use",Z103="Galvanised Iron"),  AND(N103="Water Re-use",Z103="Mild Steel")),      VLOOKUP(W103,VALIDATIONS!$GP$2:$HS$45,VLOOKUP(Y103,VALIDATIONS!$FF$2:$FG$5,2,FALSE),FALSE),  IF(OR(AND(N103="Water Re-use",Z103="Asbestos Cement"),AND(N103="Water Re-use",Z103="unplasticised Poly Vinyl Chloride")),      VLOOKUP(W103,VALIDATIONS!$GP$2:$HS$45,8+VLOOKUP(Y103,VALIDATIONS!$FF$2:$FG$5,2,FALSE),FALSE),            IF(OR(AND(N103="Water Rising Main",Z103="Cast Iron"),AND(N103="Water Rising Main",Z103="Ductile Iron"),AND(N103="Water Rising Main",Z103="Galvanised Iron"),  AND(N103="Water Rising Main",Z103="Mild Steel")),      VLOOKUP(W103,VALIDATIONS!$GP$2:$HS$45,4+VLOOKUP(Y103,VALIDATIONS!$FF$2:$FG$5,2,FALSE),FALSE),  IF(OR(AND(N103="Water Rising Main",Z103="Asbestos Cement"),AND(N103="Water Rising Main",Z103="unplasticised Poly Vinyl Chloride")),      VLOOKUP(W103,VALIDATIONS!$GP$2:$HS$45,12+VLOOKUP(Y103,VALIDATIONS!$FF$2:$FG$5,2,FALSE),FALSE),  0))))))    +IF(P103="Up to 10% Rock",VLOOKUP(W103,VALIDATIONS!$GP$2:$HS$45,21+VLOOKUP(Y103,VALIDATIONS!$FF$2:$FG$5,2,FALSE),FALSE),0)+IF(OR(Q103="Urban Development (moderate)",Q103="Urban Development (heavy)"),VLOOKUP(W103,VALIDATIONS!$GP$2:$HS$45,12+VLOOKUP(Q103,VALIDATIONS!$FJ$2:$FK$4,2,FALSE),FALSE),0)))</f>
        <v/>
      </c>
      <c r="AB103" s="82"/>
    </row>
    <row r="104" spans="2:28" x14ac:dyDescent="0.2">
      <c r="B104" s="354"/>
      <c r="C104" s="354"/>
      <c r="E104" s="370"/>
      <c r="G104" s="168"/>
      <c r="H104" s="168"/>
      <c r="I104" s="106" t="str">
        <f>IF(OR(C104="",D104="",E104=""),"",VLOOKUP(C104,VALIDATIONS!$HU$2:$HV$12,2,FALSE))</f>
        <v/>
      </c>
      <c r="K104" s="243"/>
      <c r="L104" s="354"/>
      <c r="M104" s="224"/>
      <c r="N104" s="370"/>
      <c r="O104" s="224"/>
      <c r="P104" s="368"/>
      <c r="Q104" s="368"/>
      <c r="R104" s="224"/>
      <c r="S104" s="224"/>
      <c r="T104" s="224"/>
      <c r="U104" s="224"/>
      <c r="W104" s="370"/>
      <c r="X104" s="370"/>
      <c r="Y104" s="368"/>
      <c r="Z104" s="370"/>
      <c r="AA104" s="106" t="str">
        <f>IF(OR(N104="",P104="",Q104="",V104="",W104="",X104="",Y104="",Z104=""),"",V104*    (  IF(OR(AND(N104="Water Reticulation",Z104="Cast Iron"),AND(N104="Water Reticulation",Z104="Ductile Iron"),AND(N104="Water Reticulation",Z104="Galvanised Iron"),  AND(N104="Water Reticulation",Z104="Mild Steel")),      VLOOKUP(W104,VALIDATIONS!$GP$2:$HS$45,VLOOKUP(Y104,VALIDATIONS!$FF$2:$FG$5,2,FALSE),FALSE),  IF(OR(AND(N104="Water Reticulation",Z104="Asbestos Cement"),AND(N104="Water Reticulation",Z104="unplasticised Poly Vinyl Chloride")),      VLOOKUP(W104,VALIDATIONS!$GP$2:$HS$45,8+VLOOKUP(Y104,VALIDATIONS!$FF$2:$FG$5,2,FALSE),FALSE),  IF(OR(AND(N104="Water Re-use",Z104="Cast Iron"),AND(N104="Water Re-use",Z104="Ductile Iron"),AND(N104="Water Re-use",Z104="Galvanised Iron"),  AND(N104="Water Re-use",Z104="Mild Steel")),      VLOOKUP(W104,VALIDATIONS!$GP$2:$HS$45,VLOOKUP(Y104,VALIDATIONS!$FF$2:$FG$5,2,FALSE),FALSE),  IF(OR(AND(N104="Water Re-use",Z104="Asbestos Cement"),AND(N104="Water Re-use",Z104="unplasticised Poly Vinyl Chloride")),      VLOOKUP(W104,VALIDATIONS!$GP$2:$HS$45,8+VLOOKUP(Y104,VALIDATIONS!$FF$2:$FG$5,2,FALSE),FALSE),            IF(OR(AND(N104="Water Rising Main",Z104="Cast Iron"),AND(N104="Water Rising Main",Z104="Ductile Iron"),AND(N104="Water Rising Main",Z104="Galvanised Iron"),  AND(N104="Water Rising Main",Z104="Mild Steel")),      VLOOKUP(W104,VALIDATIONS!$GP$2:$HS$45,4+VLOOKUP(Y104,VALIDATIONS!$FF$2:$FG$5,2,FALSE),FALSE),  IF(OR(AND(N104="Water Rising Main",Z104="Asbestos Cement"),AND(N104="Water Rising Main",Z104="unplasticised Poly Vinyl Chloride")),      VLOOKUP(W104,VALIDATIONS!$GP$2:$HS$45,12+VLOOKUP(Y104,VALIDATIONS!$FF$2:$FG$5,2,FALSE),FALSE),  0))))))    +IF(P104="Up to 10% Rock",VLOOKUP(W104,VALIDATIONS!$GP$2:$HS$45,21+VLOOKUP(Y104,VALIDATIONS!$FF$2:$FG$5,2,FALSE),FALSE),0)+IF(OR(Q104="Urban Development (moderate)",Q104="Urban Development (heavy)"),VLOOKUP(W104,VALIDATIONS!$GP$2:$HS$45,12+VLOOKUP(Q104,VALIDATIONS!$FJ$2:$FK$4,2,FALSE),FALSE),0)))</f>
        <v/>
      </c>
      <c r="AB104" s="82"/>
    </row>
    <row r="105" spans="2:28" x14ac:dyDescent="0.2">
      <c r="B105" s="354"/>
      <c r="C105" s="354"/>
      <c r="E105" s="370"/>
      <c r="G105" s="168"/>
      <c r="H105" s="168"/>
      <c r="I105" s="106" t="str">
        <f>IF(OR(C105="",D105="",E105=""),"",VLOOKUP(C105,VALIDATIONS!$HU$2:$HV$12,2,FALSE))</f>
        <v/>
      </c>
      <c r="K105" s="243"/>
      <c r="L105" s="354"/>
      <c r="M105" s="224"/>
      <c r="N105" s="370"/>
      <c r="O105" s="224"/>
      <c r="P105" s="368"/>
      <c r="Q105" s="368"/>
      <c r="R105" s="224"/>
      <c r="S105" s="224"/>
      <c r="T105" s="224"/>
      <c r="U105" s="224"/>
      <c r="W105" s="370"/>
      <c r="X105" s="370"/>
      <c r="Y105" s="368"/>
      <c r="Z105" s="370"/>
      <c r="AA105" s="106" t="str">
        <f>IF(OR(N105="",P105="",Q105="",V105="",W105="",X105="",Y105="",Z105=""),"",V105*    (  IF(OR(AND(N105="Water Reticulation",Z105="Cast Iron"),AND(N105="Water Reticulation",Z105="Ductile Iron"),AND(N105="Water Reticulation",Z105="Galvanised Iron"),  AND(N105="Water Reticulation",Z105="Mild Steel")),      VLOOKUP(W105,VALIDATIONS!$GP$2:$HS$45,VLOOKUP(Y105,VALIDATIONS!$FF$2:$FG$5,2,FALSE),FALSE),  IF(OR(AND(N105="Water Reticulation",Z105="Asbestos Cement"),AND(N105="Water Reticulation",Z105="unplasticised Poly Vinyl Chloride")),      VLOOKUP(W105,VALIDATIONS!$GP$2:$HS$45,8+VLOOKUP(Y105,VALIDATIONS!$FF$2:$FG$5,2,FALSE),FALSE),  IF(OR(AND(N105="Water Re-use",Z105="Cast Iron"),AND(N105="Water Re-use",Z105="Ductile Iron"),AND(N105="Water Re-use",Z105="Galvanised Iron"),  AND(N105="Water Re-use",Z105="Mild Steel")),      VLOOKUP(W105,VALIDATIONS!$GP$2:$HS$45,VLOOKUP(Y105,VALIDATIONS!$FF$2:$FG$5,2,FALSE),FALSE),  IF(OR(AND(N105="Water Re-use",Z105="Asbestos Cement"),AND(N105="Water Re-use",Z105="unplasticised Poly Vinyl Chloride")),      VLOOKUP(W105,VALIDATIONS!$GP$2:$HS$45,8+VLOOKUP(Y105,VALIDATIONS!$FF$2:$FG$5,2,FALSE),FALSE),            IF(OR(AND(N105="Water Rising Main",Z105="Cast Iron"),AND(N105="Water Rising Main",Z105="Ductile Iron"),AND(N105="Water Rising Main",Z105="Galvanised Iron"),  AND(N105="Water Rising Main",Z105="Mild Steel")),      VLOOKUP(W105,VALIDATIONS!$GP$2:$HS$45,4+VLOOKUP(Y105,VALIDATIONS!$FF$2:$FG$5,2,FALSE),FALSE),  IF(OR(AND(N105="Water Rising Main",Z105="Asbestos Cement"),AND(N105="Water Rising Main",Z105="unplasticised Poly Vinyl Chloride")),      VLOOKUP(W105,VALIDATIONS!$GP$2:$HS$45,12+VLOOKUP(Y105,VALIDATIONS!$FF$2:$FG$5,2,FALSE),FALSE),  0))))))    +IF(P105="Up to 10% Rock",VLOOKUP(W105,VALIDATIONS!$GP$2:$HS$45,21+VLOOKUP(Y105,VALIDATIONS!$FF$2:$FG$5,2,FALSE),FALSE),0)+IF(OR(Q105="Urban Development (moderate)",Q105="Urban Development (heavy)"),VLOOKUP(W105,VALIDATIONS!$GP$2:$HS$45,12+VLOOKUP(Q105,VALIDATIONS!$FJ$2:$FK$4,2,FALSE),FALSE),0)))</f>
        <v/>
      </c>
      <c r="AB105" s="82"/>
    </row>
    <row r="106" spans="2:28" x14ac:dyDescent="0.2">
      <c r="B106" s="354"/>
      <c r="C106" s="354"/>
      <c r="E106" s="370"/>
      <c r="G106" s="168"/>
      <c r="H106" s="168"/>
      <c r="I106" s="106" t="str">
        <f>IF(OR(C106="",D106="",E106=""),"",VLOOKUP(C106,VALIDATIONS!$HU$2:$HV$12,2,FALSE))</f>
        <v/>
      </c>
      <c r="K106" s="243"/>
      <c r="L106" s="354"/>
      <c r="M106" s="224"/>
      <c r="N106" s="370"/>
      <c r="O106" s="224"/>
      <c r="P106" s="368"/>
      <c r="Q106" s="368"/>
      <c r="R106" s="224"/>
      <c r="S106" s="224"/>
      <c r="T106" s="224"/>
      <c r="U106" s="224"/>
      <c r="W106" s="370"/>
      <c r="X106" s="370"/>
      <c r="Y106" s="368"/>
      <c r="Z106" s="370"/>
      <c r="AA106" s="106" t="str">
        <f>IF(OR(N106="",P106="",Q106="",V106="",W106="",X106="",Y106="",Z106=""),"",V106*    (  IF(OR(AND(N106="Water Reticulation",Z106="Cast Iron"),AND(N106="Water Reticulation",Z106="Ductile Iron"),AND(N106="Water Reticulation",Z106="Galvanised Iron"),  AND(N106="Water Reticulation",Z106="Mild Steel")),      VLOOKUP(W106,VALIDATIONS!$GP$2:$HS$45,VLOOKUP(Y106,VALIDATIONS!$FF$2:$FG$5,2,FALSE),FALSE),  IF(OR(AND(N106="Water Reticulation",Z106="Asbestos Cement"),AND(N106="Water Reticulation",Z106="unplasticised Poly Vinyl Chloride")),      VLOOKUP(W106,VALIDATIONS!$GP$2:$HS$45,8+VLOOKUP(Y106,VALIDATIONS!$FF$2:$FG$5,2,FALSE),FALSE),  IF(OR(AND(N106="Water Re-use",Z106="Cast Iron"),AND(N106="Water Re-use",Z106="Ductile Iron"),AND(N106="Water Re-use",Z106="Galvanised Iron"),  AND(N106="Water Re-use",Z106="Mild Steel")),      VLOOKUP(W106,VALIDATIONS!$GP$2:$HS$45,VLOOKUP(Y106,VALIDATIONS!$FF$2:$FG$5,2,FALSE),FALSE),  IF(OR(AND(N106="Water Re-use",Z106="Asbestos Cement"),AND(N106="Water Re-use",Z106="unplasticised Poly Vinyl Chloride")),      VLOOKUP(W106,VALIDATIONS!$GP$2:$HS$45,8+VLOOKUP(Y106,VALIDATIONS!$FF$2:$FG$5,2,FALSE),FALSE),            IF(OR(AND(N106="Water Rising Main",Z106="Cast Iron"),AND(N106="Water Rising Main",Z106="Ductile Iron"),AND(N106="Water Rising Main",Z106="Galvanised Iron"),  AND(N106="Water Rising Main",Z106="Mild Steel")),      VLOOKUP(W106,VALIDATIONS!$GP$2:$HS$45,4+VLOOKUP(Y106,VALIDATIONS!$FF$2:$FG$5,2,FALSE),FALSE),  IF(OR(AND(N106="Water Rising Main",Z106="Asbestos Cement"),AND(N106="Water Rising Main",Z106="unplasticised Poly Vinyl Chloride")),      VLOOKUP(W106,VALIDATIONS!$GP$2:$HS$45,12+VLOOKUP(Y106,VALIDATIONS!$FF$2:$FG$5,2,FALSE),FALSE),  0))))))    +IF(P106="Up to 10% Rock",VLOOKUP(W106,VALIDATIONS!$GP$2:$HS$45,21+VLOOKUP(Y106,VALIDATIONS!$FF$2:$FG$5,2,FALSE),FALSE),0)+IF(OR(Q106="Urban Development (moderate)",Q106="Urban Development (heavy)"),VLOOKUP(W106,VALIDATIONS!$GP$2:$HS$45,12+VLOOKUP(Q106,VALIDATIONS!$FJ$2:$FK$4,2,FALSE),FALSE),0)))</f>
        <v/>
      </c>
      <c r="AB106" s="82"/>
    </row>
    <row r="107" spans="2:28" x14ac:dyDescent="0.2">
      <c r="B107" s="354"/>
      <c r="C107" s="354"/>
      <c r="E107" s="370"/>
      <c r="G107" s="168"/>
      <c r="H107" s="168"/>
      <c r="I107" s="106" t="str">
        <f>IF(OR(C107="",D107="",E107=""),"",VLOOKUP(C107,VALIDATIONS!$HU$2:$HV$12,2,FALSE))</f>
        <v/>
      </c>
      <c r="K107" s="243"/>
      <c r="L107" s="354"/>
      <c r="M107" s="224"/>
      <c r="N107" s="370"/>
      <c r="O107" s="224"/>
      <c r="P107" s="368"/>
      <c r="Q107" s="368"/>
      <c r="R107" s="224"/>
      <c r="S107" s="224"/>
      <c r="T107" s="224"/>
      <c r="U107" s="224"/>
      <c r="W107" s="370"/>
      <c r="X107" s="370"/>
      <c r="Y107" s="368"/>
      <c r="Z107" s="370"/>
      <c r="AA107" s="106" t="str">
        <f>IF(OR(N107="",P107="",Q107="",V107="",W107="",X107="",Y107="",Z107=""),"",V107*    (  IF(OR(AND(N107="Water Reticulation",Z107="Cast Iron"),AND(N107="Water Reticulation",Z107="Ductile Iron"),AND(N107="Water Reticulation",Z107="Galvanised Iron"),  AND(N107="Water Reticulation",Z107="Mild Steel")),      VLOOKUP(W107,VALIDATIONS!$GP$2:$HS$45,VLOOKUP(Y107,VALIDATIONS!$FF$2:$FG$5,2,FALSE),FALSE),  IF(OR(AND(N107="Water Reticulation",Z107="Asbestos Cement"),AND(N107="Water Reticulation",Z107="unplasticised Poly Vinyl Chloride")),      VLOOKUP(W107,VALIDATIONS!$GP$2:$HS$45,8+VLOOKUP(Y107,VALIDATIONS!$FF$2:$FG$5,2,FALSE),FALSE),  IF(OR(AND(N107="Water Re-use",Z107="Cast Iron"),AND(N107="Water Re-use",Z107="Ductile Iron"),AND(N107="Water Re-use",Z107="Galvanised Iron"),  AND(N107="Water Re-use",Z107="Mild Steel")),      VLOOKUP(W107,VALIDATIONS!$GP$2:$HS$45,VLOOKUP(Y107,VALIDATIONS!$FF$2:$FG$5,2,FALSE),FALSE),  IF(OR(AND(N107="Water Re-use",Z107="Asbestos Cement"),AND(N107="Water Re-use",Z107="unplasticised Poly Vinyl Chloride")),      VLOOKUP(W107,VALIDATIONS!$GP$2:$HS$45,8+VLOOKUP(Y107,VALIDATIONS!$FF$2:$FG$5,2,FALSE),FALSE),            IF(OR(AND(N107="Water Rising Main",Z107="Cast Iron"),AND(N107="Water Rising Main",Z107="Ductile Iron"),AND(N107="Water Rising Main",Z107="Galvanised Iron"),  AND(N107="Water Rising Main",Z107="Mild Steel")),      VLOOKUP(W107,VALIDATIONS!$GP$2:$HS$45,4+VLOOKUP(Y107,VALIDATIONS!$FF$2:$FG$5,2,FALSE),FALSE),  IF(OR(AND(N107="Water Rising Main",Z107="Asbestos Cement"),AND(N107="Water Rising Main",Z107="unplasticised Poly Vinyl Chloride")),      VLOOKUP(W107,VALIDATIONS!$GP$2:$HS$45,12+VLOOKUP(Y107,VALIDATIONS!$FF$2:$FG$5,2,FALSE),FALSE),  0))))))    +IF(P107="Up to 10% Rock",VLOOKUP(W107,VALIDATIONS!$GP$2:$HS$45,21+VLOOKUP(Y107,VALIDATIONS!$FF$2:$FG$5,2,FALSE),FALSE),0)+IF(OR(Q107="Urban Development (moderate)",Q107="Urban Development (heavy)"),VLOOKUP(W107,VALIDATIONS!$GP$2:$HS$45,12+VLOOKUP(Q107,VALIDATIONS!$FJ$2:$FK$4,2,FALSE),FALSE),0)))</f>
        <v/>
      </c>
      <c r="AB107" s="82"/>
    </row>
    <row r="108" spans="2:28" x14ac:dyDescent="0.2">
      <c r="B108" s="354"/>
      <c r="C108" s="354"/>
      <c r="E108" s="370"/>
      <c r="G108" s="168"/>
      <c r="H108" s="168"/>
      <c r="I108" s="106" t="str">
        <f>IF(OR(C108="",D108="",E108=""),"",VLOOKUP(C108,VALIDATIONS!$HU$2:$HV$12,2,FALSE))</f>
        <v/>
      </c>
      <c r="K108" s="243"/>
      <c r="L108" s="354"/>
      <c r="M108" s="224"/>
      <c r="N108" s="370"/>
      <c r="O108" s="224"/>
      <c r="P108" s="368"/>
      <c r="Q108" s="368"/>
      <c r="R108" s="224"/>
      <c r="S108" s="224"/>
      <c r="T108" s="224"/>
      <c r="U108" s="224"/>
      <c r="W108" s="370"/>
      <c r="X108" s="370"/>
      <c r="Y108" s="368"/>
      <c r="Z108" s="370"/>
      <c r="AA108" s="106" t="str">
        <f>IF(OR(N108="",P108="",Q108="",V108="",W108="",X108="",Y108="",Z108=""),"",V108*    (  IF(OR(AND(N108="Water Reticulation",Z108="Cast Iron"),AND(N108="Water Reticulation",Z108="Ductile Iron"),AND(N108="Water Reticulation",Z108="Galvanised Iron"),  AND(N108="Water Reticulation",Z108="Mild Steel")),      VLOOKUP(W108,VALIDATIONS!$GP$2:$HS$45,VLOOKUP(Y108,VALIDATIONS!$FF$2:$FG$5,2,FALSE),FALSE),  IF(OR(AND(N108="Water Reticulation",Z108="Asbestos Cement"),AND(N108="Water Reticulation",Z108="unplasticised Poly Vinyl Chloride")),      VLOOKUP(W108,VALIDATIONS!$GP$2:$HS$45,8+VLOOKUP(Y108,VALIDATIONS!$FF$2:$FG$5,2,FALSE),FALSE),  IF(OR(AND(N108="Water Re-use",Z108="Cast Iron"),AND(N108="Water Re-use",Z108="Ductile Iron"),AND(N108="Water Re-use",Z108="Galvanised Iron"),  AND(N108="Water Re-use",Z108="Mild Steel")),      VLOOKUP(W108,VALIDATIONS!$GP$2:$HS$45,VLOOKUP(Y108,VALIDATIONS!$FF$2:$FG$5,2,FALSE),FALSE),  IF(OR(AND(N108="Water Re-use",Z108="Asbestos Cement"),AND(N108="Water Re-use",Z108="unplasticised Poly Vinyl Chloride")),      VLOOKUP(W108,VALIDATIONS!$GP$2:$HS$45,8+VLOOKUP(Y108,VALIDATIONS!$FF$2:$FG$5,2,FALSE),FALSE),            IF(OR(AND(N108="Water Rising Main",Z108="Cast Iron"),AND(N108="Water Rising Main",Z108="Ductile Iron"),AND(N108="Water Rising Main",Z108="Galvanised Iron"),  AND(N108="Water Rising Main",Z108="Mild Steel")),      VLOOKUP(W108,VALIDATIONS!$GP$2:$HS$45,4+VLOOKUP(Y108,VALIDATIONS!$FF$2:$FG$5,2,FALSE),FALSE),  IF(OR(AND(N108="Water Rising Main",Z108="Asbestos Cement"),AND(N108="Water Rising Main",Z108="unplasticised Poly Vinyl Chloride")),      VLOOKUP(W108,VALIDATIONS!$GP$2:$HS$45,12+VLOOKUP(Y108,VALIDATIONS!$FF$2:$FG$5,2,FALSE),FALSE),  0))))))    +IF(P108="Up to 10% Rock",VLOOKUP(W108,VALIDATIONS!$GP$2:$HS$45,21+VLOOKUP(Y108,VALIDATIONS!$FF$2:$FG$5,2,FALSE),FALSE),0)+IF(OR(Q108="Urban Development (moderate)",Q108="Urban Development (heavy)"),VLOOKUP(W108,VALIDATIONS!$GP$2:$HS$45,12+VLOOKUP(Q108,VALIDATIONS!$FJ$2:$FK$4,2,FALSE),FALSE),0)))</f>
        <v/>
      </c>
      <c r="AB108" s="82"/>
    </row>
    <row r="109" spans="2:28" x14ac:dyDescent="0.2">
      <c r="B109" s="354"/>
      <c r="C109" s="354"/>
      <c r="E109" s="370"/>
      <c r="G109" s="168"/>
      <c r="H109" s="168"/>
      <c r="I109" s="106" t="str">
        <f>IF(OR(C109="",D109="",E109=""),"",VLOOKUP(C109,VALIDATIONS!$HU$2:$HV$12,2,FALSE))</f>
        <v/>
      </c>
      <c r="K109" s="243"/>
      <c r="L109" s="354"/>
      <c r="M109" s="224"/>
      <c r="N109" s="370"/>
      <c r="O109" s="224"/>
      <c r="P109" s="368"/>
      <c r="Q109" s="368"/>
      <c r="R109" s="224"/>
      <c r="S109" s="224"/>
      <c r="T109" s="224"/>
      <c r="U109" s="224"/>
      <c r="W109" s="370"/>
      <c r="X109" s="370"/>
      <c r="Y109" s="368"/>
      <c r="Z109" s="370"/>
      <c r="AA109" s="106" t="str">
        <f>IF(OR(N109="",P109="",Q109="",V109="",W109="",X109="",Y109="",Z109=""),"",V109*    (  IF(OR(AND(N109="Water Reticulation",Z109="Cast Iron"),AND(N109="Water Reticulation",Z109="Ductile Iron"),AND(N109="Water Reticulation",Z109="Galvanised Iron"),  AND(N109="Water Reticulation",Z109="Mild Steel")),      VLOOKUP(W109,VALIDATIONS!$GP$2:$HS$45,VLOOKUP(Y109,VALIDATIONS!$FF$2:$FG$5,2,FALSE),FALSE),  IF(OR(AND(N109="Water Reticulation",Z109="Asbestos Cement"),AND(N109="Water Reticulation",Z109="unplasticised Poly Vinyl Chloride")),      VLOOKUP(W109,VALIDATIONS!$GP$2:$HS$45,8+VLOOKUP(Y109,VALIDATIONS!$FF$2:$FG$5,2,FALSE),FALSE),  IF(OR(AND(N109="Water Re-use",Z109="Cast Iron"),AND(N109="Water Re-use",Z109="Ductile Iron"),AND(N109="Water Re-use",Z109="Galvanised Iron"),  AND(N109="Water Re-use",Z109="Mild Steel")),      VLOOKUP(W109,VALIDATIONS!$GP$2:$HS$45,VLOOKUP(Y109,VALIDATIONS!$FF$2:$FG$5,2,FALSE),FALSE),  IF(OR(AND(N109="Water Re-use",Z109="Asbestos Cement"),AND(N109="Water Re-use",Z109="unplasticised Poly Vinyl Chloride")),      VLOOKUP(W109,VALIDATIONS!$GP$2:$HS$45,8+VLOOKUP(Y109,VALIDATIONS!$FF$2:$FG$5,2,FALSE),FALSE),            IF(OR(AND(N109="Water Rising Main",Z109="Cast Iron"),AND(N109="Water Rising Main",Z109="Ductile Iron"),AND(N109="Water Rising Main",Z109="Galvanised Iron"),  AND(N109="Water Rising Main",Z109="Mild Steel")),      VLOOKUP(W109,VALIDATIONS!$GP$2:$HS$45,4+VLOOKUP(Y109,VALIDATIONS!$FF$2:$FG$5,2,FALSE),FALSE),  IF(OR(AND(N109="Water Rising Main",Z109="Asbestos Cement"),AND(N109="Water Rising Main",Z109="unplasticised Poly Vinyl Chloride")),      VLOOKUP(W109,VALIDATIONS!$GP$2:$HS$45,12+VLOOKUP(Y109,VALIDATIONS!$FF$2:$FG$5,2,FALSE),FALSE),  0))))))    +IF(P109="Up to 10% Rock",VLOOKUP(W109,VALIDATIONS!$GP$2:$HS$45,21+VLOOKUP(Y109,VALIDATIONS!$FF$2:$FG$5,2,FALSE),FALSE),0)+IF(OR(Q109="Urban Development (moderate)",Q109="Urban Development (heavy)"),VLOOKUP(W109,VALIDATIONS!$GP$2:$HS$45,12+VLOOKUP(Q109,VALIDATIONS!$FJ$2:$FK$4,2,FALSE),FALSE),0)))</f>
        <v/>
      </c>
      <c r="AB109" s="82"/>
    </row>
    <row r="110" spans="2:28" x14ac:dyDescent="0.2">
      <c r="B110" s="354"/>
      <c r="C110" s="354"/>
      <c r="E110" s="370"/>
      <c r="G110" s="168"/>
      <c r="H110" s="168"/>
      <c r="I110" s="106" t="str">
        <f>IF(OR(C110="",D110="",E110=""),"",VLOOKUP(C110,VALIDATIONS!$HU$2:$HV$12,2,FALSE))</f>
        <v/>
      </c>
      <c r="K110" s="243"/>
      <c r="L110" s="354"/>
      <c r="M110" s="224"/>
      <c r="N110" s="370"/>
      <c r="O110" s="224"/>
      <c r="P110" s="368"/>
      <c r="Q110" s="368"/>
      <c r="R110" s="224"/>
      <c r="S110" s="224"/>
      <c r="T110" s="224"/>
      <c r="U110" s="224"/>
      <c r="W110" s="370"/>
      <c r="X110" s="370"/>
      <c r="Y110" s="368"/>
      <c r="Z110" s="370"/>
      <c r="AA110" s="106" t="str">
        <f>IF(OR(N110="",P110="",Q110="",V110="",W110="",X110="",Y110="",Z110=""),"",V110*    (  IF(OR(AND(N110="Water Reticulation",Z110="Cast Iron"),AND(N110="Water Reticulation",Z110="Ductile Iron"),AND(N110="Water Reticulation",Z110="Galvanised Iron"),  AND(N110="Water Reticulation",Z110="Mild Steel")),      VLOOKUP(W110,VALIDATIONS!$GP$2:$HS$45,VLOOKUP(Y110,VALIDATIONS!$FF$2:$FG$5,2,FALSE),FALSE),  IF(OR(AND(N110="Water Reticulation",Z110="Asbestos Cement"),AND(N110="Water Reticulation",Z110="unplasticised Poly Vinyl Chloride")),      VLOOKUP(W110,VALIDATIONS!$GP$2:$HS$45,8+VLOOKUP(Y110,VALIDATIONS!$FF$2:$FG$5,2,FALSE),FALSE),  IF(OR(AND(N110="Water Re-use",Z110="Cast Iron"),AND(N110="Water Re-use",Z110="Ductile Iron"),AND(N110="Water Re-use",Z110="Galvanised Iron"),  AND(N110="Water Re-use",Z110="Mild Steel")),      VLOOKUP(W110,VALIDATIONS!$GP$2:$HS$45,VLOOKUP(Y110,VALIDATIONS!$FF$2:$FG$5,2,FALSE),FALSE),  IF(OR(AND(N110="Water Re-use",Z110="Asbestos Cement"),AND(N110="Water Re-use",Z110="unplasticised Poly Vinyl Chloride")),      VLOOKUP(W110,VALIDATIONS!$GP$2:$HS$45,8+VLOOKUP(Y110,VALIDATIONS!$FF$2:$FG$5,2,FALSE),FALSE),            IF(OR(AND(N110="Water Rising Main",Z110="Cast Iron"),AND(N110="Water Rising Main",Z110="Ductile Iron"),AND(N110="Water Rising Main",Z110="Galvanised Iron"),  AND(N110="Water Rising Main",Z110="Mild Steel")),      VLOOKUP(W110,VALIDATIONS!$GP$2:$HS$45,4+VLOOKUP(Y110,VALIDATIONS!$FF$2:$FG$5,2,FALSE),FALSE),  IF(OR(AND(N110="Water Rising Main",Z110="Asbestos Cement"),AND(N110="Water Rising Main",Z110="unplasticised Poly Vinyl Chloride")),      VLOOKUP(W110,VALIDATIONS!$GP$2:$HS$45,12+VLOOKUP(Y110,VALIDATIONS!$FF$2:$FG$5,2,FALSE),FALSE),  0))))))    +IF(P110="Up to 10% Rock",VLOOKUP(W110,VALIDATIONS!$GP$2:$HS$45,21+VLOOKUP(Y110,VALIDATIONS!$FF$2:$FG$5,2,FALSE),FALSE),0)+IF(OR(Q110="Urban Development (moderate)",Q110="Urban Development (heavy)"),VLOOKUP(W110,VALIDATIONS!$GP$2:$HS$45,12+VLOOKUP(Q110,VALIDATIONS!$FJ$2:$FK$4,2,FALSE),FALSE),0)))</f>
        <v/>
      </c>
      <c r="AB110" s="82"/>
    </row>
    <row r="111" spans="2:28" x14ac:dyDescent="0.2">
      <c r="B111" s="354"/>
      <c r="C111" s="354"/>
      <c r="E111" s="370"/>
      <c r="G111" s="168"/>
      <c r="H111" s="168"/>
      <c r="I111" s="106" t="str">
        <f>IF(OR(C111="",D111="",E111=""),"",VLOOKUP(C111,VALIDATIONS!$HU$2:$HV$12,2,FALSE))</f>
        <v/>
      </c>
      <c r="K111" s="243"/>
      <c r="L111" s="354"/>
      <c r="M111" s="224"/>
      <c r="N111" s="370"/>
      <c r="O111" s="224"/>
      <c r="P111" s="368"/>
      <c r="Q111" s="368"/>
      <c r="R111" s="224"/>
      <c r="S111" s="224"/>
      <c r="T111" s="224"/>
      <c r="U111" s="224"/>
      <c r="W111" s="370"/>
      <c r="X111" s="370"/>
      <c r="Y111" s="368"/>
      <c r="Z111" s="370"/>
      <c r="AA111" s="106" t="str">
        <f>IF(OR(N111="",P111="",Q111="",V111="",W111="",X111="",Y111="",Z111=""),"",V111*    (  IF(OR(AND(N111="Water Reticulation",Z111="Cast Iron"),AND(N111="Water Reticulation",Z111="Ductile Iron"),AND(N111="Water Reticulation",Z111="Galvanised Iron"),  AND(N111="Water Reticulation",Z111="Mild Steel")),      VLOOKUP(W111,VALIDATIONS!$GP$2:$HS$45,VLOOKUP(Y111,VALIDATIONS!$FF$2:$FG$5,2,FALSE),FALSE),  IF(OR(AND(N111="Water Reticulation",Z111="Asbestos Cement"),AND(N111="Water Reticulation",Z111="unplasticised Poly Vinyl Chloride")),      VLOOKUP(W111,VALIDATIONS!$GP$2:$HS$45,8+VLOOKUP(Y111,VALIDATIONS!$FF$2:$FG$5,2,FALSE),FALSE),  IF(OR(AND(N111="Water Re-use",Z111="Cast Iron"),AND(N111="Water Re-use",Z111="Ductile Iron"),AND(N111="Water Re-use",Z111="Galvanised Iron"),  AND(N111="Water Re-use",Z111="Mild Steel")),      VLOOKUP(W111,VALIDATIONS!$GP$2:$HS$45,VLOOKUP(Y111,VALIDATIONS!$FF$2:$FG$5,2,FALSE),FALSE),  IF(OR(AND(N111="Water Re-use",Z111="Asbestos Cement"),AND(N111="Water Re-use",Z111="unplasticised Poly Vinyl Chloride")),      VLOOKUP(W111,VALIDATIONS!$GP$2:$HS$45,8+VLOOKUP(Y111,VALIDATIONS!$FF$2:$FG$5,2,FALSE),FALSE),            IF(OR(AND(N111="Water Rising Main",Z111="Cast Iron"),AND(N111="Water Rising Main",Z111="Ductile Iron"),AND(N111="Water Rising Main",Z111="Galvanised Iron"),  AND(N111="Water Rising Main",Z111="Mild Steel")),      VLOOKUP(W111,VALIDATIONS!$GP$2:$HS$45,4+VLOOKUP(Y111,VALIDATIONS!$FF$2:$FG$5,2,FALSE),FALSE),  IF(OR(AND(N111="Water Rising Main",Z111="Asbestos Cement"),AND(N111="Water Rising Main",Z111="unplasticised Poly Vinyl Chloride")),      VLOOKUP(W111,VALIDATIONS!$GP$2:$HS$45,12+VLOOKUP(Y111,VALIDATIONS!$FF$2:$FG$5,2,FALSE),FALSE),  0))))))    +IF(P111="Up to 10% Rock",VLOOKUP(W111,VALIDATIONS!$GP$2:$HS$45,21+VLOOKUP(Y111,VALIDATIONS!$FF$2:$FG$5,2,FALSE),FALSE),0)+IF(OR(Q111="Urban Development (moderate)",Q111="Urban Development (heavy)"),VLOOKUP(W111,VALIDATIONS!$GP$2:$HS$45,12+VLOOKUP(Q111,VALIDATIONS!$FJ$2:$FK$4,2,FALSE),FALSE),0)))</f>
        <v/>
      </c>
      <c r="AB111" s="82"/>
    </row>
    <row r="112" spans="2:28" x14ac:dyDescent="0.2">
      <c r="B112" s="354"/>
      <c r="C112" s="354"/>
      <c r="E112" s="370"/>
      <c r="G112" s="168"/>
      <c r="H112" s="168"/>
      <c r="I112" s="106" t="str">
        <f>IF(OR(C112="",D112="",E112=""),"",VLOOKUP(C112,VALIDATIONS!$HU$2:$HV$12,2,FALSE))</f>
        <v/>
      </c>
      <c r="K112" s="243"/>
      <c r="L112" s="354"/>
      <c r="M112" s="224"/>
      <c r="N112" s="370"/>
      <c r="O112" s="224"/>
      <c r="P112" s="368"/>
      <c r="Q112" s="368"/>
      <c r="R112" s="224"/>
      <c r="S112" s="224"/>
      <c r="T112" s="224"/>
      <c r="U112" s="224"/>
      <c r="W112" s="370"/>
      <c r="X112" s="370"/>
      <c r="Y112" s="368"/>
      <c r="Z112" s="370"/>
      <c r="AA112" s="106" t="str">
        <f>IF(OR(N112="",P112="",Q112="",V112="",W112="",X112="",Y112="",Z112=""),"",V112*    (  IF(OR(AND(N112="Water Reticulation",Z112="Cast Iron"),AND(N112="Water Reticulation",Z112="Ductile Iron"),AND(N112="Water Reticulation",Z112="Galvanised Iron"),  AND(N112="Water Reticulation",Z112="Mild Steel")),      VLOOKUP(W112,VALIDATIONS!$GP$2:$HS$45,VLOOKUP(Y112,VALIDATIONS!$FF$2:$FG$5,2,FALSE),FALSE),  IF(OR(AND(N112="Water Reticulation",Z112="Asbestos Cement"),AND(N112="Water Reticulation",Z112="unplasticised Poly Vinyl Chloride")),      VLOOKUP(W112,VALIDATIONS!$GP$2:$HS$45,8+VLOOKUP(Y112,VALIDATIONS!$FF$2:$FG$5,2,FALSE),FALSE),  IF(OR(AND(N112="Water Re-use",Z112="Cast Iron"),AND(N112="Water Re-use",Z112="Ductile Iron"),AND(N112="Water Re-use",Z112="Galvanised Iron"),  AND(N112="Water Re-use",Z112="Mild Steel")),      VLOOKUP(W112,VALIDATIONS!$GP$2:$HS$45,VLOOKUP(Y112,VALIDATIONS!$FF$2:$FG$5,2,FALSE),FALSE),  IF(OR(AND(N112="Water Re-use",Z112="Asbestos Cement"),AND(N112="Water Re-use",Z112="unplasticised Poly Vinyl Chloride")),      VLOOKUP(W112,VALIDATIONS!$GP$2:$HS$45,8+VLOOKUP(Y112,VALIDATIONS!$FF$2:$FG$5,2,FALSE),FALSE),            IF(OR(AND(N112="Water Rising Main",Z112="Cast Iron"),AND(N112="Water Rising Main",Z112="Ductile Iron"),AND(N112="Water Rising Main",Z112="Galvanised Iron"),  AND(N112="Water Rising Main",Z112="Mild Steel")),      VLOOKUP(W112,VALIDATIONS!$GP$2:$HS$45,4+VLOOKUP(Y112,VALIDATIONS!$FF$2:$FG$5,2,FALSE),FALSE),  IF(OR(AND(N112="Water Rising Main",Z112="Asbestos Cement"),AND(N112="Water Rising Main",Z112="unplasticised Poly Vinyl Chloride")),      VLOOKUP(W112,VALIDATIONS!$GP$2:$HS$45,12+VLOOKUP(Y112,VALIDATIONS!$FF$2:$FG$5,2,FALSE),FALSE),  0))))))    +IF(P112="Up to 10% Rock",VLOOKUP(W112,VALIDATIONS!$GP$2:$HS$45,21+VLOOKUP(Y112,VALIDATIONS!$FF$2:$FG$5,2,FALSE),FALSE),0)+IF(OR(Q112="Urban Development (moderate)",Q112="Urban Development (heavy)"),VLOOKUP(W112,VALIDATIONS!$GP$2:$HS$45,12+VLOOKUP(Q112,VALIDATIONS!$FJ$2:$FK$4,2,FALSE),FALSE),0)))</f>
        <v/>
      </c>
      <c r="AB112" s="82"/>
    </row>
    <row r="113" spans="2:28" x14ac:dyDescent="0.2">
      <c r="B113" s="354"/>
      <c r="C113" s="354"/>
      <c r="E113" s="370"/>
      <c r="G113" s="168"/>
      <c r="H113" s="168"/>
      <c r="I113" s="106" t="str">
        <f>IF(OR(C113="",D113="",E113=""),"",VLOOKUP(C113,VALIDATIONS!$HU$2:$HV$12,2,FALSE))</f>
        <v/>
      </c>
      <c r="K113" s="243"/>
      <c r="L113" s="354"/>
      <c r="M113" s="224"/>
      <c r="N113" s="370"/>
      <c r="O113" s="224"/>
      <c r="P113" s="368"/>
      <c r="Q113" s="368"/>
      <c r="R113" s="224"/>
      <c r="S113" s="224"/>
      <c r="T113" s="224"/>
      <c r="U113" s="224"/>
      <c r="W113" s="370"/>
      <c r="X113" s="370"/>
      <c r="Y113" s="368"/>
      <c r="Z113" s="370"/>
      <c r="AA113" s="106" t="str">
        <f>IF(OR(N113="",P113="",Q113="",V113="",W113="",X113="",Y113="",Z113=""),"",V113*    (  IF(OR(AND(N113="Water Reticulation",Z113="Cast Iron"),AND(N113="Water Reticulation",Z113="Ductile Iron"),AND(N113="Water Reticulation",Z113="Galvanised Iron"),  AND(N113="Water Reticulation",Z113="Mild Steel")),      VLOOKUP(W113,VALIDATIONS!$GP$2:$HS$45,VLOOKUP(Y113,VALIDATIONS!$FF$2:$FG$5,2,FALSE),FALSE),  IF(OR(AND(N113="Water Reticulation",Z113="Asbestos Cement"),AND(N113="Water Reticulation",Z113="unplasticised Poly Vinyl Chloride")),      VLOOKUP(W113,VALIDATIONS!$GP$2:$HS$45,8+VLOOKUP(Y113,VALIDATIONS!$FF$2:$FG$5,2,FALSE),FALSE),  IF(OR(AND(N113="Water Re-use",Z113="Cast Iron"),AND(N113="Water Re-use",Z113="Ductile Iron"),AND(N113="Water Re-use",Z113="Galvanised Iron"),  AND(N113="Water Re-use",Z113="Mild Steel")),      VLOOKUP(W113,VALIDATIONS!$GP$2:$HS$45,VLOOKUP(Y113,VALIDATIONS!$FF$2:$FG$5,2,FALSE),FALSE),  IF(OR(AND(N113="Water Re-use",Z113="Asbestos Cement"),AND(N113="Water Re-use",Z113="unplasticised Poly Vinyl Chloride")),      VLOOKUP(W113,VALIDATIONS!$GP$2:$HS$45,8+VLOOKUP(Y113,VALIDATIONS!$FF$2:$FG$5,2,FALSE),FALSE),            IF(OR(AND(N113="Water Rising Main",Z113="Cast Iron"),AND(N113="Water Rising Main",Z113="Ductile Iron"),AND(N113="Water Rising Main",Z113="Galvanised Iron"),  AND(N113="Water Rising Main",Z113="Mild Steel")),      VLOOKUP(W113,VALIDATIONS!$GP$2:$HS$45,4+VLOOKUP(Y113,VALIDATIONS!$FF$2:$FG$5,2,FALSE),FALSE),  IF(OR(AND(N113="Water Rising Main",Z113="Asbestos Cement"),AND(N113="Water Rising Main",Z113="unplasticised Poly Vinyl Chloride")),      VLOOKUP(W113,VALIDATIONS!$GP$2:$HS$45,12+VLOOKUP(Y113,VALIDATIONS!$FF$2:$FG$5,2,FALSE),FALSE),  0))))))    +IF(P113="Up to 10% Rock",VLOOKUP(W113,VALIDATIONS!$GP$2:$HS$45,21+VLOOKUP(Y113,VALIDATIONS!$FF$2:$FG$5,2,FALSE),FALSE),0)+IF(OR(Q113="Urban Development (moderate)",Q113="Urban Development (heavy)"),VLOOKUP(W113,VALIDATIONS!$GP$2:$HS$45,12+VLOOKUP(Q113,VALIDATIONS!$FJ$2:$FK$4,2,FALSE),FALSE),0)))</f>
        <v/>
      </c>
      <c r="AB113" s="82"/>
    </row>
    <row r="114" spans="2:28" x14ac:dyDescent="0.2">
      <c r="B114" s="354"/>
      <c r="C114" s="354"/>
      <c r="E114" s="370"/>
      <c r="G114" s="168"/>
      <c r="H114" s="168"/>
      <c r="I114" s="106" t="str">
        <f>IF(OR(C114="",D114="",E114=""),"",VLOOKUP(C114,VALIDATIONS!$HU$2:$HV$12,2,FALSE))</f>
        <v/>
      </c>
      <c r="K114" s="243"/>
      <c r="L114" s="354"/>
      <c r="M114" s="224"/>
      <c r="N114" s="370"/>
      <c r="O114" s="224"/>
      <c r="P114" s="368"/>
      <c r="Q114" s="368"/>
      <c r="R114" s="224"/>
      <c r="S114" s="224"/>
      <c r="T114" s="224"/>
      <c r="U114" s="224"/>
      <c r="W114" s="370"/>
      <c r="X114" s="370"/>
      <c r="Y114" s="368"/>
      <c r="Z114" s="370"/>
      <c r="AA114" s="106" t="str">
        <f>IF(OR(N114="",P114="",Q114="",V114="",W114="",X114="",Y114="",Z114=""),"",V114*    (  IF(OR(AND(N114="Water Reticulation",Z114="Cast Iron"),AND(N114="Water Reticulation",Z114="Ductile Iron"),AND(N114="Water Reticulation",Z114="Galvanised Iron"),  AND(N114="Water Reticulation",Z114="Mild Steel")),      VLOOKUP(W114,VALIDATIONS!$GP$2:$HS$45,VLOOKUP(Y114,VALIDATIONS!$FF$2:$FG$5,2,FALSE),FALSE),  IF(OR(AND(N114="Water Reticulation",Z114="Asbestos Cement"),AND(N114="Water Reticulation",Z114="unplasticised Poly Vinyl Chloride")),      VLOOKUP(W114,VALIDATIONS!$GP$2:$HS$45,8+VLOOKUP(Y114,VALIDATIONS!$FF$2:$FG$5,2,FALSE),FALSE),  IF(OR(AND(N114="Water Re-use",Z114="Cast Iron"),AND(N114="Water Re-use",Z114="Ductile Iron"),AND(N114="Water Re-use",Z114="Galvanised Iron"),  AND(N114="Water Re-use",Z114="Mild Steel")),      VLOOKUP(W114,VALIDATIONS!$GP$2:$HS$45,VLOOKUP(Y114,VALIDATIONS!$FF$2:$FG$5,2,FALSE),FALSE),  IF(OR(AND(N114="Water Re-use",Z114="Asbestos Cement"),AND(N114="Water Re-use",Z114="unplasticised Poly Vinyl Chloride")),      VLOOKUP(W114,VALIDATIONS!$GP$2:$HS$45,8+VLOOKUP(Y114,VALIDATIONS!$FF$2:$FG$5,2,FALSE),FALSE),            IF(OR(AND(N114="Water Rising Main",Z114="Cast Iron"),AND(N114="Water Rising Main",Z114="Ductile Iron"),AND(N114="Water Rising Main",Z114="Galvanised Iron"),  AND(N114="Water Rising Main",Z114="Mild Steel")),      VLOOKUP(W114,VALIDATIONS!$GP$2:$HS$45,4+VLOOKUP(Y114,VALIDATIONS!$FF$2:$FG$5,2,FALSE),FALSE),  IF(OR(AND(N114="Water Rising Main",Z114="Asbestos Cement"),AND(N114="Water Rising Main",Z114="unplasticised Poly Vinyl Chloride")),      VLOOKUP(W114,VALIDATIONS!$GP$2:$HS$45,12+VLOOKUP(Y114,VALIDATIONS!$FF$2:$FG$5,2,FALSE),FALSE),  0))))))    +IF(P114="Up to 10% Rock",VLOOKUP(W114,VALIDATIONS!$GP$2:$HS$45,21+VLOOKUP(Y114,VALIDATIONS!$FF$2:$FG$5,2,FALSE),FALSE),0)+IF(OR(Q114="Urban Development (moderate)",Q114="Urban Development (heavy)"),VLOOKUP(W114,VALIDATIONS!$GP$2:$HS$45,12+VLOOKUP(Q114,VALIDATIONS!$FJ$2:$FK$4,2,FALSE),FALSE),0)))</f>
        <v/>
      </c>
      <c r="AB114" s="82"/>
    </row>
    <row r="115" spans="2:28" x14ac:dyDescent="0.2">
      <c r="B115" s="354"/>
      <c r="C115" s="354"/>
      <c r="E115" s="370"/>
      <c r="G115" s="168"/>
      <c r="H115" s="168"/>
      <c r="I115" s="106" t="str">
        <f>IF(OR(C115="",D115="",E115=""),"",VLOOKUP(C115,VALIDATIONS!$HU$2:$HV$12,2,FALSE))</f>
        <v/>
      </c>
      <c r="K115" s="243"/>
      <c r="L115" s="354"/>
      <c r="M115" s="224"/>
      <c r="N115" s="370"/>
      <c r="O115" s="224"/>
      <c r="P115" s="368"/>
      <c r="Q115" s="368"/>
      <c r="R115" s="224"/>
      <c r="S115" s="224"/>
      <c r="T115" s="224"/>
      <c r="U115" s="224"/>
      <c r="W115" s="370"/>
      <c r="X115" s="370"/>
      <c r="Y115" s="368"/>
      <c r="Z115" s="370"/>
      <c r="AA115" s="106" t="str">
        <f>IF(OR(N115="",P115="",Q115="",V115="",W115="",X115="",Y115="",Z115=""),"",V115*    (  IF(OR(AND(N115="Water Reticulation",Z115="Cast Iron"),AND(N115="Water Reticulation",Z115="Ductile Iron"),AND(N115="Water Reticulation",Z115="Galvanised Iron"),  AND(N115="Water Reticulation",Z115="Mild Steel")),      VLOOKUP(W115,VALIDATIONS!$GP$2:$HS$45,VLOOKUP(Y115,VALIDATIONS!$FF$2:$FG$5,2,FALSE),FALSE),  IF(OR(AND(N115="Water Reticulation",Z115="Asbestos Cement"),AND(N115="Water Reticulation",Z115="unplasticised Poly Vinyl Chloride")),      VLOOKUP(W115,VALIDATIONS!$GP$2:$HS$45,8+VLOOKUP(Y115,VALIDATIONS!$FF$2:$FG$5,2,FALSE),FALSE),  IF(OR(AND(N115="Water Re-use",Z115="Cast Iron"),AND(N115="Water Re-use",Z115="Ductile Iron"),AND(N115="Water Re-use",Z115="Galvanised Iron"),  AND(N115="Water Re-use",Z115="Mild Steel")),      VLOOKUP(W115,VALIDATIONS!$GP$2:$HS$45,VLOOKUP(Y115,VALIDATIONS!$FF$2:$FG$5,2,FALSE),FALSE),  IF(OR(AND(N115="Water Re-use",Z115="Asbestos Cement"),AND(N115="Water Re-use",Z115="unplasticised Poly Vinyl Chloride")),      VLOOKUP(W115,VALIDATIONS!$GP$2:$HS$45,8+VLOOKUP(Y115,VALIDATIONS!$FF$2:$FG$5,2,FALSE),FALSE),            IF(OR(AND(N115="Water Rising Main",Z115="Cast Iron"),AND(N115="Water Rising Main",Z115="Ductile Iron"),AND(N115="Water Rising Main",Z115="Galvanised Iron"),  AND(N115="Water Rising Main",Z115="Mild Steel")),      VLOOKUP(W115,VALIDATIONS!$GP$2:$HS$45,4+VLOOKUP(Y115,VALIDATIONS!$FF$2:$FG$5,2,FALSE),FALSE),  IF(OR(AND(N115="Water Rising Main",Z115="Asbestos Cement"),AND(N115="Water Rising Main",Z115="unplasticised Poly Vinyl Chloride")),      VLOOKUP(W115,VALIDATIONS!$GP$2:$HS$45,12+VLOOKUP(Y115,VALIDATIONS!$FF$2:$FG$5,2,FALSE),FALSE),  0))))))    +IF(P115="Up to 10% Rock",VLOOKUP(W115,VALIDATIONS!$GP$2:$HS$45,21+VLOOKUP(Y115,VALIDATIONS!$FF$2:$FG$5,2,FALSE),FALSE),0)+IF(OR(Q115="Urban Development (moderate)",Q115="Urban Development (heavy)"),VLOOKUP(W115,VALIDATIONS!$GP$2:$HS$45,12+VLOOKUP(Q115,VALIDATIONS!$FJ$2:$FK$4,2,FALSE),FALSE),0)))</f>
        <v/>
      </c>
      <c r="AB115" s="82"/>
    </row>
    <row r="116" spans="2:28" x14ac:dyDescent="0.2">
      <c r="B116" s="354"/>
      <c r="C116" s="354"/>
      <c r="E116" s="370"/>
      <c r="G116" s="168"/>
      <c r="H116" s="168"/>
      <c r="I116" s="106" t="str">
        <f>IF(OR(C116="",D116="",E116=""),"",VLOOKUP(C116,VALIDATIONS!$HU$2:$HV$12,2,FALSE))</f>
        <v/>
      </c>
      <c r="K116" s="243"/>
      <c r="L116" s="354"/>
      <c r="M116" s="224"/>
      <c r="N116" s="370"/>
      <c r="O116" s="224"/>
      <c r="P116" s="368"/>
      <c r="Q116" s="368"/>
      <c r="R116" s="224"/>
      <c r="S116" s="224"/>
      <c r="T116" s="224"/>
      <c r="U116" s="224"/>
      <c r="W116" s="370"/>
      <c r="X116" s="370"/>
      <c r="Y116" s="368"/>
      <c r="Z116" s="370"/>
      <c r="AA116" s="106" t="str">
        <f>IF(OR(N116="",P116="",Q116="",V116="",W116="",X116="",Y116="",Z116=""),"",V116*    (  IF(OR(AND(N116="Water Reticulation",Z116="Cast Iron"),AND(N116="Water Reticulation",Z116="Ductile Iron"),AND(N116="Water Reticulation",Z116="Galvanised Iron"),  AND(N116="Water Reticulation",Z116="Mild Steel")),      VLOOKUP(W116,VALIDATIONS!$GP$2:$HS$45,VLOOKUP(Y116,VALIDATIONS!$FF$2:$FG$5,2,FALSE),FALSE),  IF(OR(AND(N116="Water Reticulation",Z116="Asbestos Cement"),AND(N116="Water Reticulation",Z116="unplasticised Poly Vinyl Chloride")),      VLOOKUP(W116,VALIDATIONS!$GP$2:$HS$45,8+VLOOKUP(Y116,VALIDATIONS!$FF$2:$FG$5,2,FALSE),FALSE),  IF(OR(AND(N116="Water Re-use",Z116="Cast Iron"),AND(N116="Water Re-use",Z116="Ductile Iron"),AND(N116="Water Re-use",Z116="Galvanised Iron"),  AND(N116="Water Re-use",Z116="Mild Steel")),      VLOOKUP(W116,VALIDATIONS!$GP$2:$HS$45,VLOOKUP(Y116,VALIDATIONS!$FF$2:$FG$5,2,FALSE),FALSE),  IF(OR(AND(N116="Water Re-use",Z116="Asbestos Cement"),AND(N116="Water Re-use",Z116="unplasticised Poly Vinyl Chloride")),      VLOOKUP(W116,VALIDATIONS!$GP$2:$HS$45,8+VLOOKUP(Y116,VALIDATIONS!$FF$2:$FG$5,2,FALSE),FALSE),            IF(OR(AND(N116="Water Rising Main",Z116="Cast Iron"),AND(N116="Water Rising Main",Z116="Ductile Iron"),AND(N116="Water Rising Main",Z116="Galvanised Iron"),  AND(N116="Water Rising Main",Z116="Mild Steel")),      VLOOKUP(W116,VALIDATIONS!$GP$2:$HS$45,4+VLOOKUP(Y116,VALIDATIONS!$FF$2:$FG$5,2,FALSE),FALSE),  IF(OR(AND(N116="Water Rising Main",Z116="Asbestos Cement"),AND(N116="Water Rising Main",Z116="unplasticised Poly Vinyl Chloride")),      VLOOKUP(W116,VALIDATIONS!$GP$2:$HS$45,12+VLOOKUP(Y116,VALIDATIONS!$FF$2:$FG$5,2,FALSE),FALSE),  0))))))    +IF(P116="Up to 10% Rock",VLOOKUP(W116,VALIDATIONS!$GP$2:$HS$45,21+VLOOKUP(Y116,VALIDATIONS!$FF$2:$FG$5,2,FALSE),FALSE),0)+IF(OR(Q116="Urban Development (moderate)",Q116="Urban Development (heavy)"),VLOOKUP(W116,VALIDATIONS!$GP$2:$HS$45,12+VLOOKUP(Q116,VALIDATIONS!$FJ$2:$FK$4,2,FALSE),FALSE),0)))</f>
        <v/>
      </c>
      <c r="AB116" s="82"/>
    </row>
    <row r="117" spans="2:28" x14ac:dyDescent="0.2">
      <c r="B117" s="354"/>
      <c r="C117" s="354"/>
      <c r="E117" s="370"/>
      <c r="G117" s="168"/>
      <c r="H117" s="168"/>
      <c r="I117" s="106" t="str">
        <f>IF(OR(C117="",D117="",E117=""),"",VLOOKUP(C117,VALIDATIONS!$HU$2:$HV$12,2,FALSE))</f>
        <v/>
      </c>
      <c r="K117" s="243"/>
      <c r="L117" s="354"/>
      <c r="M117" s="224"/>
      <c r="N117" s="370"/>
      <c r="O117" s="224"/>
      <c r="P117" s="368"/>
      <c r="Q117" s="368"/>
      <c r="R117" s="224"/>
      <c r="S117" s="224"/>
      <c r="T117" s="224"/>
      <c r="U117" s="224"/>
      <c r="W117" s="370"/>
      <c r="X117" s="370"/>
      <c r="Y117" s="368"/>
      <c r="Z117" s="370"/>
      <c r="AA117" s="106" t="str">
        <f>IF(OR(N117="",P117="",Q117="",V117="",W117="",X117="",Y117="",Z117=""),"",V117*    (  IF(OR(AND(N117="Water Reticulation",Z117="Cast Iron"),AND(N117="Water Reticulation",Z117="Ductile Iron"),AND(N117="Water Reticulation",Z117="Galvanised Iron"),  AND(N117="Water Reticulation",Z117="Mild Steel")),      VLOOKUP(W117,VALIDATIONS!$GP$2:$HS$45,VLOOKUP(Y117,VALIDATIONS!$FF$2:$FG$5,2,FALSE),FALSE),  IF(OR(AND(N117="Water Reticulation",Z117="Asbestos Cement"),AND(N117="Water Reticulation",Z117="unplasticised Poly Vinyl Chloride")),      VLOOKUP(W117,VALIDATIONS!$GP$2:$HS$45,8+VLOOKUP(Y117,VALIDATIONS!$FF$2:$FG$5,2,FALSE),FALSE),  IF(OR(AND(N117="Water Re-use",Z117="Cast Iron"),AND(N117="Water Re-use",Z117="Ductile Iron"),AND(N117="Water Re-use",Z117="Galvanised Iron"),  AND(N117="Water Re-use",Z117="Mild Steel")),      VLOOKUP(W117,VALIDATIONS!$GP$2:$HS$45,VLOOKUP(Y117,VALIDATIONS!$FF$2:$FG$5,2,FALSE),FALSE),  IF(OR(AND(N117="Water Re-use",Z117="Asbestos Cement"),AND(N117="Water Re-use",Z117="unplasticised Poly Vinyl Chloride")),      VLOOKUP(W117,VALIDATIONS!$GP$2:$HS$45,8+VLOOKUP(Y117,VALIDATIONS!$FF$2:$FG$5,2,FALSE),FALSE),            IF(OR(AND(N117="Water Rising Main",Z117="Cast Iron"),AND(N117="Water Rising Main",Z117="Ductile Iron"),AND(N117="Water Rising Main",Z117="Galvanised Iron"),  AND(N117="Water Rising Main",Z117="Mild Steel")),      VLOOKUP(W117,VALIDATIONS!$GP$2:$HS$45,4+VLOOKUP(Y117,VALIDATIONS!$FF$2:$FG$5,2,FALSE),FALSE),  IF(OR(AND(N117="Water Rising Main",Z117="Asbestos Cement"),AND(N117="Water Rising Main",Z117="unplasticised Poly Vinyl Chloride")),      VLOOKUP(W117,VALIDATIONS!$GP$2:$HS$45,12+VLOOKUP(Y117,VALIDATIONS!$FF$2:$FG$5,2,FALSE),FALSE),  0))))))    +IF(P117="Up to 10% Rock",VLOOKUP(W117,VALIDATIONS!$GP$2:$HS$45,21+VLOOKUP(Y117,VALIDATIONS!$FF$2:$FG$5,2,FALSE),FALSE),0)+IF(OR(Q117="Urban Development (moderate)",Q117="Urban Development (heavy)"),VLOOKUP(W117,VALIDATIONS!$GP$2:$HS$45,12+VLOOKUP(Q117,VALIDATIONS!$FJ$2:$FK$4,2,FALSE),FALSE),0)))</f>
        <v/>
      </c>
      <c r="AB117" s="82"/>
    </row>
    <row r="118" spans="2:28" x14ac:dyDescent="0.2">
      <c r="B118" s="354"/>
      <c r="C118" s="354"/>
      <c r="E118" s="370"/>
      <c r="G118" s="168"/>
      <c r="H118" s="168"/>
      <c r="I118" s="106" t="str">
        <f>IF(OR(C118="",D118="",E118=""),"",VLOOKUP(C118,VALIDATIONS!$HU$2:$HV$12,2,FALSE))</f>
        <v/>
      </c>
      <c r="K118" s="243"/>
      <c r="L118" s="354"/>
      <c r="M118" s="224"/>
      <c r="N118" s="370"/>
      <c r="O118" s="224"/>
      <c r="P118" s="368"/>
      <c r="Q118" s="368"/>
      <c r="R118" s="224"/>
      <c r="S118" s="224"/>
      <c r="T118" s="224"/>
      <c r="U118" s="224"/>
      <c r="W118" s="370"/>
      <c r="X118" s="370"/>
      <c r="Y118" s="368"/>
      <c r="Z118" s="370"/>
      <c r="AA118" s="106" t="str">
        <f>IF(OR(N118="",P118="",Q118="",V118="",W118="",X118="",Y118="",Z118=""),"",V118*    (  IF(OR(AND(N118="Water Reticulation",Z118="Cast Iron"),AND(N118="Water Reticulation",Z118="Ductile Iron"),AND(N118="Water Reticulation",Z118="Galvanised Iron"),  AND(N118="Water Reticulation",Z118="Mild Steel")),      VLOOKUP(W118,VALIDATIONS!$GP$2:$HS$45,VLOOKUP(Y118,VALIDATIONS!$FF$2:$FG$5,2,FALSE),FALSE),  IF(OR(AND(N118="Water Reticulation",Z118="Asbestos Cement"),AND(N118="Water Reticulation",Z118="unplasticised Poly Vinyl Chloride")),      VLOOKUP(W118,VALIDATIONS!$GP$2:$HS$45,8+VLOOKUP(Y118,VALIDATIONS!$FF$2:$FG$5,2,FALSE),FALSE),  IF(OR(AND(N118="Water Re-use",Z118="Cast Iron"),AND(N118="Water Re-use",Z118="Ductile Iron"),AND(N118="Water Re-use",Z118="Galvanised Iron"),  AND(N118="Water Re-use",Z118="Mild Steel")),      VLOOKUP(W118,VALIDATIONS!$GP$2:$HS$45,VLOOKUP(Y118,VALIDATIONS!$FF$2:$FG$5,2,FALSE),FALSE),  IF(OR(AND(N118="Water Re-use",Z118="Asbestos Cement"),AND(N118="Water Re-use",Z118="unplasticised Poly Vinyl Chloride")),      VLOOKUP(W118,VALIDATIONS!$GP$2:$HS$45,8+VLOOKUP(Y118,VALIDATIONS!$FF$2:$FG$5,2,FALSE),FALSE),            IF(OR(AND(N118="Water Rising Main",Z118="Cast Iron"),AND(N118="Water Rising Main",Z118="Ductile Iron"),AND(N118="Water Rising Main",Z118="Galvanised Iron"),  AND(N118="Water Rising Main",Z118="Mild Steel")),      VLOOKUP(W118,VALIDATIONS!$GP$2:$HS$45,4+VLOOKUP(Y118,VALIDATIONS!$FF$2:$FG$5,2,FALSE),FALSE),  IF(OR(AND(N118="Water Rising Main",Z118="Asbestos Cement"),AND(N118="Water Rising Main",Z118="unplasticised Poly Vinyl Chloride")),      VLOOKUP(W118,VALIDATIONS!$GP$2:$HS$45,12+VLOOKUP(Y118,VALIDATIONS!$FF$2:$FG$5,2,FALSE),FALSE),  0))))))    +IF(P118="Up to 10% Rock",VLOOKUP(W118,VALIDATIONS!$GP$2:$HS$45,21+VLOOKUP(Y118,VALIDATIONS!$FF$2:$FG$5,2,FALSE),FALSE),0)+IF(OR(Q118="Urban Development (moderate)",Q118="Urban Development (heavy)"),VLOOKUP(W118,VALIDATIONS!$GP$2:$HS$45,12+VLOOKUP(Q118,VALIDATIONS!$FJ$2:$FK$4,2,FALSE),FALSE),0)))</f>
        <v/>
      </c>
      <c r="AB118" s="82"/>
    </row>
    <row r="119" spans="2:28" x14ac:dyDescent="0.2">
      <c r="B119" s="354"/>
      <c r="C119" s="354"/>
      <c r="E119" s="370"/>
      <c r="G119" s="168"/>
      <c r="H119" s="168"/>
      <c r="I119" s="106" t="str">
        <f>IF(OR(C119="",D119="",E119=""),"",VLOOKUP(C119,VALIDATIONS!$HU$2:$HV$12,2,FALSE))</f>
        <v/>
      </c>
      <c r="K119" s="243"/>
      <c r="L119" s="354"/>
      <c r="M119" s="224"/>
      <c r="N119" s="370"/>
      <c r="O119" s="224"/>
      <c r="P119" s="368"/>
      <c r="Q119" s="368"/>
      <c r="R119" s="224"/>
      <c r="S119" s="224"/>
      <c r="T119" s="224"/>
      <c r="U119" s="224"/>
      <c r="W119" s="370"/>
      <c r="X119" s="370"/>
      <c r="Y119" s="368"/>
      <c r="Z119" s="370"/>
      <c r="AA119" s="106" t="str">
        <f>IF(OR(N119="",P119="",Q119="",V119="",W119="",X119="",Y119="",Z119=""),"",V119*    (  IF(OR(AND(N119="Water Reticulation",Z119="Cast Iron"),AND(N119="Water Reticulation",Z119="Ductile Iron"),AND(N119="Water Reticulation",Z119="Galvanised Iron"),  AND(N119="Water Reticulation",Z119="Mild Steel")),      VLOOKUP(W119,VALIDATIONS!$GP$2:$HS$45,VLOOKUP(Y119,VALIDATIONS!$FF$2:$FG$5,2,FALSE),FALSE),  IF(OR(AND(N119="Water Reticulation",Z119="Asbestos Cement"),AND(N119="Water Reticulation",Z119="unplasticised Poly Vinyl Chloride")),      VLOOKUP(W119,VALIDATIONS!$GP$2:$HS$45,8+VLOOKUP(Y119,VALIDATIONS!$FF$2:$FG$5,2,FALSE),FALSE),  IF(OR(AND(N119="Water Re-use",Z119="Cast Iron"),AND(N119="Water Re-use",Z119="Ductile Iron"),AND(N119="Water Re-use",Z119="Galvanised Iron"),  AND(N119="Water Re-use",Z119="Mild Steel")),      VLOOKUP(W119,VALIDATIONS!$GP$2:$HS$45,VLOOKUP(Y119,VALIDATIONS!$FF$2:$FG$5,2,FALSE),FALSE),  IF(OR(AND(N119="Water Re-use",Z119="Asbestos Cement"),AND(N119="Water Re-use",Z119="unplasticised Poly Vinyl Chloride")),      VLOOKUP(W119,VALIDATIONS!$GP$2:$HS$45,8+VLOOKUP(Y119,VALIDATIONS!$FF$2:$FG$5,2,FALSE),FALSE),            IF(OR(AND(N119="Water Rising Main",Z119="Cast Iron"),AND(N119="Water Rising Main",Z119="Ductile Iron"),AND(N119="Water Rising Main",Z119="Galvanised Iron"),  AND(N119="Water Rising Main",Z119="Mild Steel")),      VLOOKUP(W119,VALIDATIONS!$GP$2:$HS$45,4+VLOOKUP(Y119,VALIDATIONS!$FF$2:$FG$5,2,FALSE),FALSE),  IF(OR(AND(N119="Water Rising Main",Z119="Asbestos Cement"),AND(N119="Water Rising Main",Z119="unplasticised Poly Vinyl Chloride")),      VLOOKUP(W119,VALIDATIONS!$GP$2:$HS$45,12+VLOOKUP(Y119,VALIDATIONS!$FF$2:$FG$5,2,FALSE),FALSE),  0))))))    +IF(P119="Up to 10% Rock",VLOOKUP(W119,VALIDATIONS!$GP$2:$HS$45,21+VLOOKUP(Y119,VALIDATIONS!$FF$2:$FG$5,2,FALSE),FALSE),0)+IF(OR(Q119="Urban Development (moderate)",Q119="Urban Development (heavy)"),VLOOKUP(W119,VALIDATIONS!$GP$2:$HS$45,12+VLOOKUP(Q119,VALIDATIONS!$FJ$2:$FK$4,2,FALSE),FALSE),0)))</f>
        <v/>
      </c>
      <c r="AB119" s="82"/>
    </row>
    <row r="120" spans="2:28" x14ac:dyDescent="0.2">
      <c r="B120" s="354"/>
      <c r="C120" s="354"/>
      <c r="E120" s="370"/>
      <c r="G120" s="168"/>
      <c r="H120" s="168"/>
      <c r="I120" s="106" t="str">
        <f>IF(OR(C120="",D120="",E120=""),"",VLOOKUP(C120,VALIDATIONS!$HU$2:$HV$12,2,FALSE))</f>
        <v/>
      </c>
      <c r="K120" s="243"/>
      <c r="L120" s="354"/>
      <c r="M120" s="224"/>
      <c r="N120" s="370"/>
      <c r="O120" s="224"/>
      <c r="P120" s="368"/>
      <c r="Q120" s="368"/>
      <c r="R120" s="224"/>
      <c r="S120" s="224"/>
      <c r="T120" s="224"/>
      <c r="U120" s="224"/>
      <c r="W120" s="370"/>
      <c r="X120" s="370"/>
      <c r="Y120" s="368"/>
      <c r="Z120" s="370"/>
      <c r="AA120" s="106" t="str">
        <f>IF(OR(N120="",P120="",Q120="",V120="",W120="",X120="",Y120="",Z120=""),"",V120*    (  IF(OR(AND(N120="Water Reticulation",Z120="Cast Iron"),AND(N120="Water Reticulation",Z120="Ductile Iron"),AND(N120="Water Reticulation",Z120="Galvanised Iron"),  AND(N120="Water Reticulation",Z120="Mild Steel")),      VLOOKUP(W120,VALIDATIONS!$GP$2:$HS$45,VLOOKUP(Y120,VALIDATIONS!$FF$2:$FG$5,2,FALSE),FALSE),  IF(OR(AND(N120="Water Reticulation",Z120="Asbestos Cement"),AND(N120="Water Reticulation",Z120="unplasticised Poly Vinyl Chloride")),      VLOOKUP(W120,VALIDATIONS!$GP$2:$HS$45,8+VLOOKUP(Y120,VALIDATIONS!$FF$2:$FG$5,2,FALSE),FALSE),  IF(OR(AND(N120="Water Re-use",Z120="Cast Iron"),AND(N120="Water Re-use",Z120="Ductile Iron"),AND(N120="Water Re-use",Z120="Galvanised Iron"),  AND(N120="Water Re-use",Z120="Mild Steel")),      VLOOKUP(W120,VALIDATIONS!$GP$2:$HS$45,VLOOKUP(Y120,VALIDATIONS!$FF$2:$FG$5,2,FALSE),FALSE),  IF(OR(AND(N120="Water Re-use",Z120="Asbestos Cement"),AND(N120="Water Re-use",Z120="unplasticised Poly Vinyl Chloride")),      VLOOKUP(W120,VALIDATIONS!$GP$2:$HS$45,8+VLOOKUP(Y120,VALIDATIONS!$FF$2:$FG$5,2,FALSE),FALSE),            IF(OR(AND(N120="Water Rising Main",Z120="Cast Iron"),AND(N120="Water Rising Main",Z120="Ductile Iron"),AND(N120="Water Rising Main",Z120="Galvanised Iron"),  AND(N120="Water Rising Main",Z120="Mild Steel")),      VLOOKUP(W120,VALIDATIONS!$GP$2:$HS$45,4+VLOOKUP(Y120,VALIDATIONS!$FF$2:$FG$5,2,FALSE),FALSE),  IF(OR(AND(N120="Water Rising Main",Z120="Asbestos Cement"),AND(N120="Water Rising Main",Z120="unplasticised Poly Vinyl Chloride")),      VLOOKUP(W120,VALIDATIONS!$GP$2:$HS$45,12+VLOOKUP(Y120,VALIDATIONS!$FF$2:$FG$5,2,FALSE),FALSE),  0))))))    +IF(P120="Up to 10% Rock",VLOOKUP(W120,VALIDATIONS!$GP$2:$HS$45,21+VLOOKUP(Y120,VALIDATIONS!$FF$2:$FG$5,2,FALSE),FALSE),0)+IF(OR(Q120="Urban Development (moderate)",Q120="Urban Development (heavy)"),VLOOKUP(W120,VALIDATIONS!$GP$2:$HS$45,12+VLOOKUP(Q120,VALIDATIONS!$FJ$2:$FK$4,2,FALSE),FALSE),0)))</f>
        <v/>
      </c>
      <c r="AB120" s="82"/>
    </row>
    <row r="121" spans="2:28" x14ac:dyDescent="0.2">
      <c r="B121" s="354"/>
      <c r="C121" s="354"/>
      <c r="E121" s="370"/>
      <c r="G121" s="168"/>
      <c r="H121" s="168"/>
      <c r="I121" s="106" t="str">
        <f>IF(OR(C121="",D121="",E121=""),"",VLOOKUP(C121,VALIDATIONS!$HU$2:$HV$12,2,FALSE))</f>
        <v/>
      </c>
      <c r="K121" s="243"/>
      <c r="L121" s="354"/>
      <c r="M121" s="224"/>
      <c r="N121" s="370"/>
      <c r="O121" s="224"/>
      <c r="P121" s="368"/>
      <c r="Q121" s="368"/>
      <c r="R121" s="224"/>
      <c r="S121" s="224"/>
      <c r="T121" s="224"/>
      <c r="U121" s="224"/>
      <c r="W121" s="370"/>
      <c r="X121" s="370"/>
      <c r="Y121" s="368"/>
      <c r="Z121" s="370"/>
      <c r="AA121" s="106" t="str">
        <f>IF(OR(N121="",P121="",Q121="",V121="",W121="",X121="",Y121="",Z121=""),"",V121*    (  IF(OR(AND(N121="Water Reticulation",Z121="Cast Iron"),AND(N121="Water Reticulation",Z121="Ductile Iron"),AND(N121="Water Reticulation",Z121="Galvanised Iron"),  AND(N121="Water Reticulation",Z121="Mild Steel")),      VLOOKUP(W121,VALIDATIONS!$GP$2:$HS$45,VLOOKUP(Y121,VALIDATIONS!$FF$2:$FG$5,2,FALSE),FALSE),  IF(OR(AND(N121="Water Reticulation",Z121="Asbestos Cement"),AND(N121="Water Reticulation",Z121="unplasticised Poly Vinyl Chloride")),      VLOOKUP(W121,VALIDATIONS!$GP$2:$HS$45,8+VLOOKUP(Y121,VALIDATIONS!$FF$2:$FG$5,2,FALSE),FALSE),  IF(OR(AND(N121="Water Re-use",Z121="Cast Iron"),AND(N121="Water Re-use",Z121="Ductile Iron"),AND(N121="Water Re-use",Z121="Galvanised Iron"),  AND(N121="Water Re-use",Z121="Mild Steel")),      VLOOKUP(W121,VALIDATIONS!$GP$2:$HS$45,VLOOKUP(Y121,VALIDATIONS!$FF$2:$FG$5,2,FALSE),FALSE),  IF(OR(AND(N121="Water Re-use",Z121="Asbestos Cement"),AND(N121="Water Re-use",Z121="unplasticised Poly Vinyl Chloride")),      VLOOKUP(W121,VALIDATIONS!$GP$2:$HS$45,8+VLOOKUP(Y121,VALIDATIONS!$FF$2:$FG$5,2,FALSE),FALSE),            IF(OR(AND(N121="Water Rising Main",Z121="Cast Iron"),AND(N121="Water Rising Main",Z121="Ductile Iron"),AND(N121="Water Rising Main",Z121="Galvanised Iron"),  AND(N121="Water Rising Main",Z121="Mild Steel")),      VLOOKUP(W121,VALIDATIONS!$GP$2:$HS$45,4+VLOOKUP(Y121,VALIDATIONS!$FF$2:$FG$5,2,FALSE),FALSE),  IF(OR(AND(N121="Water Rising Main",Z121="Asbestos Cement"),AND(N121="Water Rising Main",Z121="unplasticised Poly Vinyl Chloride")),      VLOOKUP(W121,VALIDATIONS!$GP$2:$HS$45,12+VLOOKUP(Y121,VALIDATIONS!$FF$2:$FG$5,2,FALSE),FALSE),  0))))))    +IF(P121="Up to 10% Rock",VLOOKUP(W121,VALIDATIONS!$GP$2:$HS$45,21+VLOOKUP(Y121,VALIDATIONS!$FF$2:$FG$5,2,FALSE),FALSE),0)+IF(OR(Q121="Urban Development (moderate)",Q121="Urban Development (heavy)"),VLOOKUP(W121,VALIDATIONS!$GP$2:$HS$45,12+VLOOKUP(Q121,VALIDATIONS!$FJ$2:$FK$4,2,FALSE),FALSE),0)))</f>
        <v/>
      </c>
      <c r="AB121" s="82"/>
    </row>
    <row r="122" spans="2:28" x14ac:dyDescent="0.2">
      <c r="B122" s="354"/>
      <c r="C122" s="354"/>
      <c r="E122" s="370"/>
      <c r="G122" s="168"/>
      <c r="H122" s="168"/>
      <c r="I122" s="106" t="str">
        <f>IF(OR(C122="",D122="",E122=""),"",VLOOKUP(C122,VALIDATIONS!$HU$2:$HV$12,2,FALSE))</f>
        <v/>
      </c>
      <c r="K122" s="243"/>
      <c r="L122" s="354"/>
      <c r="M122" s="224"/>
      <c r="N122" s="370"/>
      <c r="O122" s="224"/>
      <c r="P122" s="368"/>
      <c r="Q122" s="368"/>
      <c r="R122" s="224"/>
      <c r="S122" s="224"/>
      <c r="T122" s="224"/>
      <c r="U122" s="224"/>
      <c r="W122" s="370"/>
      <c r="X122" s="370"/>
      <c r="Y122" s="368"/>
      <c r="Z122" s="370"/>
      <c r="AA122" s="106" t="str">
        <f>IF(OR(N122="",P122="",Q122="",V122="",W122="",X122="",Y122="",Z122=""),"",V122*    (  IF(OR(AND(N122="Water Reticulation",Z122="Cast Iron"),AND(N122="Water Reticulation",Z122="Ductile Iron"),AND(N122="Water Reticulation",Z122="Galvanised Iron"),  AND(N122="Water Reticulation",Z122="Mild Steel")),      VLOOKUP(W122,VALIDATIONS!$GP$2:$HS$45,VLOOKUP(Y122,VALIDATIONS!$FF$2:$FG$5,2,FALSE),FALSE),  IF(OR(AND(N122="Water Reticulation",Z122="Asbestos Cement"),AND(N122="Water Reticulation",Z122="unplasticised Poly Vinyl Chloride")),      VLOOKUP(W122,VALIDATIONS!$GP$2:$HS$45,8+VLOOKUP(Y122,VALIDATIONS!$FF$2:$FG$5,2,FALSE),FALSE),  IF(OR(AND(N122="Water Re-use",Z122="Cast Iron"),AND(N122="Water Re-use",Z122="Ductile Iron"),AND(N122="Water Re-use",Z122="Galvanised Iron"),  AND(N122="Water Re-use",Z122="Mild Steel")),      VLOOKUP(W122,VALIDATIONS!$GP$2:$HS$45,VLOOKUP(Y122,VALIDATIONS!$FF$2:$FG$5,2,FALSE),FALSE),  IF(OR(AND(N122="Water Re-use",Z122="Asbestos Cement"),AND(N122="Water Re-use",Z122="unplasticised Poly Vinyl Chloride")),      VLOOKUP(W122,VALIDATIONS!$GP$2:$HS$45,8+VLOOKUP(Y122,VALIDATIONS!$FF$2:$FG$5,2,FALSE),FALSE),            IF(OR(AND(N122="Water Rising Main",Z122="Cast Iron"),AND(N122="Water Rising Main",Z122="Ductile Iron"),AND(N122="Water Rising Main",Z122="Galvanised Iron"),  AND(N122="Water Rising Main",Z122="Mild Steel")),      VLOOKUP(W122,VALIDATIONS!$GP$2:$HS$45,4+VLOOKUP(Y122,VALIDATIONS!$FF$2:$FG$5,2,FALSE),FALSE),  IF(OR(AND(N122="Water Rising Main",Z122="Asbestos Cement"),AND(N122="Water Rising Main",Z122="unplasticised Poly Vinyl Chloride")),      VLOOKUP(W122,VALIDATIONS!$GP$2:$HS$45,12+VLOOKUP(Y122,VALIDATIONS!$FF$2:$FG$5,2,FALSE),FALSE),  0))))))    +IF(P122="Up to 10% Rock",VLOOKUP(W122,VALIDATIONS!$GP$2:$HS$45,21+VLOOKUP(Y122,VALIDATIONS!$FF$2:$FG$5,2,FALSE),FALSE),0)+IF(OR(Q122="Urban Development (moderate)",Q122="Urban Development (heavy)"),VLOOKUP(W122,VALIDATIONS!$GP$2:$HS$45,12+VLOOKUP(Q122,VALIDATIONS!$FJ$2:$FK$4,2,FALSE),FALSE),0)))</f>
        <v/>
      </c>
      <c r="AB122" s="82"/>
    </row>
    <row r="123" spans="2:28" x14ac:dyDescent="0.2">
      <c r="B123" s="354"/>
      <c r="C123" s="354"/>
      <c r="E123" s="370"/>
      <c r="G123" s="168"/>
      <c r="H123" s="168"/>
      <c r="I123" s="106" t="str">
        <f>IF(OR(C123="",D123="",E123=""),"",VLOOKUP(C123,VALIDATIONS!$HU$2:$HV$12,2,FALSE))</f>
        <v/>
      </c>
      <c r="K123" s="243"/>
      <c r="L123" s="354"/>
      <c r="M123" s="224"/>
      <c r="N123" s="370"/>
      <c r="O123" s="224"/>
      <c r="P123" s="368"/>
      <c r="Q123" s="368"/>
      <c r="R123" s="224"/>
      <c r="S123" s="224"/>
      <c r="T123" s="224"/>
      <c r="U123" s="224"/>
      <c r="W123" s="370"/>
      <c r="X123" s="370"/>
      <c r="Y123" s="368"/>
      <c r="Z123" s="370"/>
      <c r="AA123" s="106" t="str">
        <f>IF(OR(N123="",P123="",Q123="",V123="",W123="",X123="",Y123="",Z123=""),"",V123*    (  IF(OR(AND(N123="Water Reticulation",Z123="Cast Iron"),AND(N123="Water Reticulation",Z123="Ductile Iron"),AND(N123="Water Reticulation",Z123="Galvanised Iron"),  AND(N123="Water Reticulation",Z123="Mild Steel")),      VLOOKUP(W123,VALIDATIONS!$GP$2:$HS$45,VLOOKUP(Y123,VALIDATIONS!$FF$2:$FG$5,2,FALSE),FALSE),  IF(OR(AND(N123="Water Reticulation",Z123="Asbestos Cement"),AND(N123="Water Reticulation",Z123="unplasticised Poly Vinyl Chloride")),      VLOOKUP(W123,VALIDATIONS!$GP$2:$HS$45,8+VLOOKUP(Y123,VALIDATIONS!$FF$2:$FG$5,2,FALSE),FALSE),  IF(OR(AND(N123="Water Re-use",Z123="Cast Iron"),AND(N123="Water Re-use",Z123="Ductile Iron"),AND(N123="Water Re-use",Z123="Galvanised Iron"),  AND(N123="Water Re-use",Z123="Mild Steel")),      VLOOKUP(W123,VALIDATIONS!$GP$2:$HS$45,VLOOKUP(Y123,VALIDATIONS!$FF$2:$FG$5,2,FALSE),FALSE),  IF(OR(AND(N123="Water Re-use",Z123="Asbestos Cement"),AND(N123="Water Re-use",Z123="unplasticised Poly Vinyl Chloride")),      VLOOKUP(W123,VALIDATIONS!$GP$2:$HS$45,8+VLOOKUP(Y123,VALIDATIONS!$FF$2:$FG$5,2,FALSE),FALSE),            IF(OR(AND(N123="Water Rising Main",Z123="Cast Iron"),AND(N123="Water Rising Main",Z123="Ductile Iron"),AND(N123="Water Rising Main",Z123="Galvanised Iron"),  AND(N123="Water Rising Main",Z123="Mild Steel")),      VLOOKUP(W123,VALIDATIONS!$GP$2:$HS$45,4+VLOOKUP(Y123,VALIDATIONS!$FF$2:$FG$5,2,FALSE),FALSE),  IF(OR(AND(N123="Water Rising Main",Z123="Asbestos Cement"),AND(N123="Water Rising Main",Z123="unplasticised Poly Vinyl Chloride")),      VLOOKUP(W123,VALIDATIONS!$GP$2:$HS$45,12+VLOOKUP(Y123,VALIDATIONS!$FF$2:$FG$5,2,FALSE),FALSE),  0))))))    +IF(P123="Up to 10% Rock",VLOOKUP(W123,VALIDATIONS!$GP$2:$HS$45,21+VLOOKUP(Y123,VALIDATIONS!$FF$2:$FG$5,2,FALSE),FALSE),0)+IF(OR(Q123="Urban Development (moderate)",Q123="Urban Development (heavy)"),VLOOKUP(W123,VALIDATIONS!$GP$2:$HS$45,12+VLOOKUP(Q123,VALIDATIONS!$FJ$2:$FK$4,2,FALSE),FALSE),0)))</f>
        <v/>
      </c>
      <c r="AB123" s="82"/>
    </row>
    <row r="124" spans="2:28" x14ac:dyDescent="0.2">
      <c r="B124" s="354"/>
      <c r="C124" s="354"/>
      <c r="E124" s="370"/>
      <c r="G124" s="168"/>
      <c r="H124" s="168"/>
      <c r="I124" s="106" t="str">
        <f>IF(OR(C124="",D124="",E124=""),"",VLOOKUP(C124,VALIDATIONS!$HU$2:$HV$12,2,FALSE))</f>
        <v/>
      </c>
      <c r="K124" s="243"/>
      <c r="L124" s="354"/>
      <c r="M124" s="224"/>
      <c r="N124" s="370"/>
      <c r="O124" s="224"/>
      <c r="P124" s="368"/>
      <c r="Q124" s="368"/>
      <c r="R124" s="224"/>
      <c r="S124" s="224"/>
      <c r="T124" s="224"/>
      <c r="U124" s="224"/>
      <c r="W124" s="370"/>
      <c r="X124" s="370"/>
      <c r="Y124" s="368"/>
      <c r="Z124" s="370"/>
      <c r="AA124" s="106" t="str">
        <f>IF(OR(N124="",P124="",Q124="",V124="",W124="",X124="",Y124="",Z124=""),"",V124*    (  IF(OR(AND(N124="Water Reticulation",Z124="Cast Iron"),AND(N124="Water Reticulation",Z124="Ductile Iron"),AND(N124="Water Reticulation",Z124="Galvanised Iron"),  AND(N124="Water Reticulation",Z124="Mild Steel")),      VLOOKUP(W124,VALIDATIONS!$GP$2:$HS$45,VLOOKUP(Y124,VALIDATIONS!$FF$2:$FG$5,2,FALSE),FALSE),  IF(OR(AND(N124="Water Reticulation",Z124="Asbestos Cement"),AND(N124="Water Reticulation",Z124="unplasticised Poly Vinyl Chloride")),      VLOOKUP(W124,VALIDATIONS!$GP$2:$HS$45,8+VLOOKUP(Y124,VALIDATIONS!$FF$2:$FG$5,2,FALSE),FALSE),  IF(OR(AND(N124="Water Re-use",Z124="Cast Iron"),AND(N124="Water Re-use",Z124="Ductile Iron"),AND(N124="Water Re-use",Z124="Galvanised Iron"),  AND(N124="Water Re-use",Z124="Mild Steel")),      VLOOKUP(W124,VALIDATIONS!$GP$2:$HS$45,VLOOKUP(Y124,VALIDATIONS!$FF$2:$FG$5,2,FALSE),FALSE),  IF(OR(AND(N124="Water Re-use",Z124="Asbestos Cement"),AND(N124="Water Re-use",Z124="unplasticised Poly Vinyl Chloride")),      VLOOKUP(W124,VALIDATIONS!$GP$2:$HS$45,8+VLOOKUP(Y124,VALIDATIONS!$FF$2:$FG$5,2,FALSE),FALSE),            IF(OR(AND(N124="Water Rising Main",Z124="Cast Iron"),AND(N124="Water Rising Main",Z124="Ductile Iron"),AND(N124="Water Rising Main",Z124="Galvanised Iron"),  AND(N124="Water Rising Main",Z124="Mild Steel")),      VLOOKUP(W124,VALIDATIONS!$GP$2:$HS$45,4+VLOOKUP(Y124,VALIDATIONS!$FF$2:$FG$5,2,FALSE),FALSE),  IF(OR(AND(N124="Water Rising Main",Z124="Asbestos Cement"),AND(N124="Water Rising Main",Z124="unplasticised Poly Vinyl Chloride")),      VLOOKUP(W124,VALIDATIONS!$GP$2:$HS$45,12+VLOOKUP(Y124,VALIDATIONS!$FF$2:$FG$5,2,FALSE),FALSE),  0))))))    +IF(P124="Up to 10% Rock",VLOOKUP(W124,VALIDATIONS!$GP$2:$HS$45,21+VLOOKUP(Y124,VALIDATIONS!$FF$2:$FG$5,2,FALSE),FALSE),0)+IF(OR(Q124="Urban Development (moderate)",Q124="Urban Development (heavy)"),VLOOKUP(W124,VALIDATIONS!$GP$2:$HS$45,12+VLOOKUP(Q124,VALIDATIONS!$FJ$2:$FK$4,2,FALSE),FALSE),0)))</f>
        <v/>
      </c>
      <c r="AB124" s="82"/>
    </row>
    <row r="125" spans="2:28" x14ac:dyDescent="0.2">
      <c r="B125" s="354"/>
      <c r="C125" s="354"/>
      <c r="E125" s="370"/>
      <c r="G125" s="168"/>
      <c r="H125" s="168"/>
      <c r="I125" s="106" t="str">
        <f>IF(OR(C125="",D125="",E125=""),"",VLOOKUP(C125,VALIDATIONS!$HU$2:$HV$12,2,FALSE))</f>
        <v/>
      </c>
      <c r="K125" s="243"/>
      <c r="L125" s="354"/>
      <c r="M125" s="224"/>
      <c r="N125" s="370"/>
      <c r="O125" s="224"/>
      <c r="P125" s="368"/>
      <c r="Q125" s="368"/>
      <c r="R125" s="224"/>
      <c r="S125" s="224"/>
      <c r="T125" s="224"/>
      <c r="U125" s="224"/>
      <c r="W125" s="370"/>
      <c r="X125" s="370"/>
      <c r="Y125" s="368"/>
      <c r="Z125" s="370"/>
      <c r="AA125" s="106" t="str">
        <f>IF(OR(N125="",P125="",Q125="",V125="",W125="",X125="",Y125="",Z125=""),"",V125*    (  IF(OR(AND(N125="Water Reticulation",Z125="Cast Iron"),AND(N125="Water Reticulation",Z125="Ductile Iron"),AND(N125="Water Reticulation",Z125="Galvanised Iron"),  AND(N125="Water Reticulation",Z125="Mild Steel")),      VLOOKUP(W125,VALIDATIONS!$GP$2:$HS$45,VLOOKUP(Y125,VALIDATIONS!$FF$2:$FG$5,2,FALSE),FALSE),  IF(OR(AND(N125="Water Reticulation",Z125="Asbestos Cement"),AND(N125="Water Reticulation",Z125="unplasticised Poly Vinyl Chloride")),      VLOOKUP(W125,VALIDATIONS!$GP$2:$HS$45,8+VLOOKUP(Y125,VALIDATIONS!$FF$2:$FG$5,2,FALSE),FALSE),  IF(OR(AND(N125="Water Re-use",Z125="Cast Iron"),AND(N125="Water Re-use",Z125="Ductile Iron"),AND(N125="Water Re-use",Z125="Galvanised Iron"),  AND(N125="Water Re-use",Z125="Mild Steel")),      VLOOKUP(W125,VALIDATIONS!$GP$2:$HS$45,VLOOKUP(Y125,VALIDATIONS!$FF$2:$FG$5,2,FALSE),FALSE),  IF(OR(AND(N125="Water Re-use",Z125="Asbestos Cement"),AND(N125="Water Re-use",Z125="unplasticised Poly Vinyl Chloride")),      VLOOKUP(W125,VALIDATIONS!$GP$2:$HS$45,8+VLOOKUP(Y125,VALIDATIONS!$FF$2:$FG$5,2,FALSE),FALSE),            IF(OR(AND(N125="Water Rising Main",Z125="Cast Iron"),AND(N125="Water Rising Main",Z125="Ductile Iron"),AND(N125="Water Rising Main",Z125="Galvanised Iron"),  AND(N125="Water Rising Main",Z125="Mild Steel")),      VLOOKUP(W125,VALIDATIONS!$GP$2:$HS$45,4+VLOOKUP(Y125,VALIDATIONS!$FF$2:$FG$5,2,FALSE),FALSE),  IF(OR(AND(N125="Water Rising Main",Z125="Asbestos Cement"),AND(N125="Water Rising Main",Z125="unplasticised Poly Vinyl Chloride")),      VLOOKUP(W125,VALIDATIONS!$GP$2:$HS$45,12+VLOOKUP(Y125,VALIDATIONS!$FF$2:$FG$5,2,FALSE),FALSE),  0))))))    +IF(P125="Up to 10% Rock",VLOOKUP(W125,VALIDATIONS!$GP$2:$HS$45,21+VLOOKUP(Y125,VALIDATIONS!$FF$2:$FG$5,2,FALSE),FALSE),0)+IF(OR(Q125="Urban Development (moderate)",Q125="Urban Development (heavy)"),VLOOKUP(W125,VALIDATIONS!$GP$2:$HS$45,12+VLOOKUP(Q125,VALIDATIONS!$FJ$2:$FK$4,2,FALSE),FALSE),0)))</f>
        <v/>
      </c>
      <c r="AB125" s="82"/>
    </row>
    <row r="126" spans="2:28" x14ac:dyDescent="0.2">
      <c r="B126" s="354"/>
      <c r="C126" s="354"/>
      <c r="E126" s="370"/>
      <c r="G126" s="168"/>
      <c r="H126" s="168"/>
      <c r="I126" s="106" t="str">
        <f>IF(OR(C126="",D126="",E126=""),"",VLOOKUP(C126,VALIDATIONS!$HU$2:$HV$12,2,FALSE))</f>
        <v/>
      </c>
      <c r="K126" s="243"/>
      <c r="L126" s="354"/>
      <c r="M126" s="224"/>
      <c r="N126" s="370"/>
      <c r="O126" s="224"/>
      <c r="P126" s="368"/>
      <c r="Q126" s="368"/>
      <c r="R126" s="224"/>
      <c r="S126" s="224"/>
      <c r="T126" s="224"/>
      <c r="U126" s="224"/>
      <c r="W126" s="370"/>
      <c r="X126" s="370"/>
      <c r="Y126" s="368"/>
      <c r="Z126" s="370"/>
      <c r="AA126" s="106" t="str">
        <f>IF(OR(N126="",P126="",Q126="",V126="",W126="",X126="",Y126="",Z126=""),"",V126*    (  IF(OR(AND(N126="Water Reticulation",Z126="Cast Iron"),AND(N126="Water Reticulation",Z126="Ductile Iron"),AND(N126="Water Reticulation",Z126="Galvanised Iron"),  AND(N126="Water Reticulation",Z126="Mild Steel")),      VLOOKUP(W126,VALIDATIONS!$GP$2:$HS$45,VLOOKUP(Y126,VALIDATIONS!$FF$2:$FG$5,2,FALSE),FALSE),  IF(OR(AND(N126="Water Reticulation",Z126="Asbestos Cement"),AND(N126="Water Reticulation",Z126="unplasticised Poly Vinyl Chloride")),      VLOOKUP(W126,VALIDATIONS!$GP$2:$HS$45,8+VLOOKUP(Y126,VALIDATIONS!$FF$2:$FG$5,2,FALSE),FALSE),  IF(OR(AND(N126="Water Re-use",Z126="Cast Iron"),AND(N126="Water Re-use",Z126="Ductile Iron"),AND(N126="Water Re-use",Z126="Galvanised Iron"),  AND(N126="Water Re-use",Z126="Mild Steel")),      VLOOKUP(W126,VALIDATIONS!$GP$2:$HS$45,VLOOKUP(Y126,VALIDATIONS!$FF$2:$FG$5,2,FALSE),FALSE),  IF(OR(AND(N126="Water Re-use",Z126="Asbestos Cement"),AND(N126="Water Re-use",Z126="unplasticised Poly Vinyl Chloride")),      VLOOKUP(W126,VALIDATIONS!$GP$2:$HS$45,8+VLOOKUP(Y126,VALIDATIONS!$FF$2:$FG$5,2,FALSE),FALSE),            IF(OR(AND(N126="Water Rising Main",Z126="Cast Iron"),AND(N126="Water Rising Main",Z126="Ductile Iron"),AND(N126="Water Rising Main",Z126="Galvanised Iron"),  AND(N126="Water Rising Main",Z126="Mild Steel")),      VLOOKUP(W126,VALIDATIONS!$GP$2:$HS$45,4+VLOOKUP(Y126,VALIDATIONS!$FF$2:$FG$5,2,FALSE),FALSE),  IF(OR(AND(N126="Water Rising Main",Z126="Asbestos Cement"),AND(N126="Water Rising Main",Z126="unplasticised Poly Vinyl Chloride")),      VLOOKUP(W126,VALIDATIONS!$GP$2:$HS$45,12+VLOOKUP(Y126,VALIDATIONS!$FF$2:$FG$5,2,FALSE),FALSE),  0))))))    +IF(P126="Up to 10% Rock",VLOOKUP(W126,VALIDATIONS!$GP$2:$HS$45,21+VLOOKUP(Y126,VALIDATIONS!$FF$2:$FG$5,2,FALSE),FALSE),0)+IF(OR(Q126="Urban Development (moderate)",Q126="Urban Development (heavy)"),VLOOKUP(W126,VALIDATIONS!$GP$2:$HS$45,12+VLOOKUP(Q126,VALIDATIONS!$FJ$2:$FK$4,2,FALSE),FALSE),0)))</f>
        <v/>
      </c>
      <c r="AB126" s="82"/>
    </row>
    <row r="127" spans="2:28" x14ac:dyDescent="0.2">
      <c r="B127" s="354"/>
      <c r="C127" s="354"/>
      <c r="E127" s="370"/>
      <c r="G127" s="168"/>
      <c r="H127" s="168"/>
      <c r="I127" s="106" t="str">
        <f>IF(OR(C127="",D127="",E127=""),"",VLOOKUP(C127,VALIDATIONS!$HU$2:$HV$12,2,FALSE))</f>
        <v/>
      </c>
      <c r="K127" s="243"/>
      <c r="L127" s="354"/>
      <c r="M127" s="224"/>
      <c r="N127" s="370"/>
      <c r="O127" s="224"/>
      <c r="P127" s="368"/>
      <c r="Q127" s="368"/>
      <c r="R127" s="224"/>
      <c r="S127" s="224"/>
      <c r="T127" s="224"/>
      <c r="U127" s="224"/>
      <c r="W127" s="370"/>
      <c r="X127" s="370"/>
      <c r="Y127" s="368"/>
      <c r="Z127" s="370"/>
      <c r="AA127" s="106" t="str">
        <f>IF(OR(N127="",P127="",Q127="",V127="",W127="",X127="",Y127="",Z127=""),"",V127*    (  IF(OR(AND(N127="Water Reticulation",Z127="Cast Iron"),AND(N127="Water Reticulation",Z127="Ductile Iron"),AND(N127="Water Reticulation",Z127="Galvanised Iron"),  AND(N127="Water Reticulation",Z127="Mild Steel")),      VLOOKUP(W127,VALIDATIONS!$GP$2:$HS$45,VLOOKUP(Y127,VALIDATIONS!$FF$2:$FG$5,2,FALSE),FALSE),  IF(OR(AND(N127="Water Reticulation",Z127="Asbestos Cement"),AND(N127="Water Reticulation",Z127="unplasticised Poly Vinyl Chloride")),      VLOOKUP(W127,VALIDATIONS!$GP$2:$HS$45,8+VLOOKUP(Y127,VALIDATIONS!$FF$2:$FG$5,2,FALSE),FALSE),  IF(OR(AND(N127="Water Re-use",Z127="Cast Iron"),AND(N127="Water Re-use",Z127="Ductile Iron"),AND(N127="Water Re-use",Z127="Galvanised Iron"),  AND(N127="Water Re-use",Z127="Mild Steel")),      VLOOKUP(W127,VALIDATIONS!$GP$2:$HS$45,VLOOKUP(Y127,VALIDATIONS!$FF$2:$FG$5,2,FALSE),FALSE),  IF(OR(AND(N127="Water Re-use",Z127="Asbestos Cement"),AND(N127="Water Re-use",Z127="unplasticised Poly Vinyl Chloride")),      VLOOKUP(W127,VALIDATIONS!$GP$2:$HS$45,8+VLOOKUP(Y127,VALIDATIONS!$FF$2:$FG$5,2,FALSE),FALSE),            IF(OR(AND(N127="Water Rising Main",Z127="Cast Iron"),AND(N127="Water Rising Main",Z127="Ductile Iron"),AND(N127="Water Rising Main",Z127="Galvanised Iron"),  AND(N127="Water Rising Main",Z127="Mild Steel")),      VLOOKUP(W127,VALIDATIONS!$GP$2:$HS$45,4+VLOOKUP(Y127,VALIDATIONS!$FF$2:$FG$5,2,FALSE),FALSE),  IF(OR(AND(N127="Water Rising Main",Z127="Asbestos Cement"),AND(N127="Water Rising Main",Z127="unplasticised Poly Vinyl Chloride")),      VLOOKUP(W127,VALIDATIONS!$GP$2:$HS$45,12+VLOOKUP(Y127,VALIDATIONS!$FF$2:$FG$5,2,FALSE),FALSE),  0))))))    +IF(P127="Up to 10% Rock",VLOOKUP(W127,VALIDATIONS!$GP$2:$HS$45,21+VLOOKUP(Y127,VALIDATIONS!$FF$2:$FG$5,2,FALSE),FALSE),0)+IF(OR(Q127="Urban Development (moderate)",Q127="Urban Development (heavy)"),VLOOKUP(W127,VALIDATIONS!$GP$2:$HS$45,12+VLOOKUP(Q127,VALIDATIONS!$FJ$2:$FK$4,2,FALSE),FALSE),0)))</f>
        <v/>
      </c>
      <c r="AB127" s="82"/>
    </row>
    <row r="128" spans="2:28" x14ac:dyDescent="0.2">
      <c r="B128" s="354"/>
      <c r="C128" s="354"/>
      <c r="E128" s="370"/>
      <c r="G128" s="168"/>
      <c r="H128" s="168"/>
      <c r="I128" s="106" t="str">
        <f>IF(OR(C128="",D128="",E128=""),"",VLOOKUP(C128,VALIDATIONS!$HU$2:$HV$12,2,FALSE))</f>
        <v/>
      </c>
      <c r="K128" s="243"/>
      <c r="L128" s="354"/>
      <c r="M128" s="224"/>
      <c r="N128" s="370"/>
      <c r="O128" s="224"/>
      <c r="P128" s="368"/>
      <c r="Q128" s="368"/>
      <c r="R128" s="224"/>
      <c r="S128" s="224"/>
      <c r="T128" s="224"/>
      <c r="U128" s="224"/>
      <c r="W128" s="370"/>
      <c r="X128" s="370"/>
      <c r="Y128" s="368"/>
      <c r="Z128" s="370"/>
      <c r="AA128" s="106" t="str">
        <f>IF(OR(N128="",P128="",Q128="",V128="",W128="",X128="",Y128="",Z128=""),"",V128*    (  IF(OR(AND(N128="Water Reticulation",Z128="Cast Iron"),AND(N128="Water Reticulation",Z128="Ductile Iron"),AND(N128="Water Reticulation",Z128="Galvanised Iron"),  AND(N128="Water Reticulation",Z128="Mild Steel")),      VLOOKUP(W128,VALIDATIONS!$GP$2:$HS$45,VLOOKUP(Y128,VALIDATIONS!$FF$2:$FG$5,2,FALSE),FALSE),  IF(OR(AND(N128="Water Reticulation",Z128="Asbestos Cement"),AND(N128="Water Reticulation",Z128="unplasticised Poly Vinyl Chloride")),      VLOOKUP(W128,VALIDATIONS!$GP$2:$HS$45,8+VLOOKUP(Y128,VALIDATIONS!$FF$2:$FG$5,2,FALSE),FALSE),  IF(OR(AND(N128="Water Re-use",Z128="Cast Iron"),AND(N128="Water Re-use",Z128="Ductile Iron"),AND(N128="Water Re-use",Z128="Galvanised Iron"),  AND(N128="Water Re-use",Z128="Mild Steel")),      VLOOKUP(W128,VALIDATIONS!$GP$2:$HS$45,VLOOKUP(Y128,VALIDATIONS!$FF$2:$FG$5,2,FALSE),FALSE),  IF(OR(AND(N128="Water Re-use",Z128="Asbestos Cement"),AND(N128="Water Re-use",Z128="unplasticised Poly Vinyl Chloride")),      VLOOKUP(W128,VALIDATIONS!$GP$2:$HS$45,8+VLOOKUP(Y128,VALIDATIONS!$FF$2:$FG$5,2,FALSE),FALSE),            IF(OR(AND(N128="Water Rising Main",Z128="Cast Iron"),AND(N128="Water Rising Main",Z128="Ductile Iron"),AND(N128="Water Rising Main",Z128="Galvanised Iron"),  AND(N128="Water Rising Main",Z128="Mild Steel")),      VLOOKUP(W128,VALIDATIONS!$GP$2:$HS$45,4+VLOOKUP(Y128,VALIDATIONS!$FF$2:$FG$5,2,FALSE),FALSE),  IF(OR(AND(N128="Water Rising Main",Z128="Asbestos Cement"),AND(N128="Water Rising Main",Z128="unplasticised Poly Vinyl Chloride")),      VLOOKUP(W128,VALIDATIONS!$GP$2:$HS$45,12+VLOOKUP(Y128,VALIDATIONS!$FF$2:$FG$5,2,FALSE),FALSE),  0))))))    +IF(P128="Up to 10% Rock",VLOOKUP(W128,VALIDATIONS!$GP$2:$HS$45,21+VLOOKUP(Y128,VALIDATIONS!$FF$2:$FG$5,2,FALSE),FALSE),0)+IF(OR(Q128="Urban Development (moderate)",Q128="Urban Development (heavy)"),VLOOKUP(W128,VALIDATIONS!$GP$2:$HS$45,12+VLOOKUP(Q128,VALIDATIONS!$FJ$2:$FK$4,2,FALSE),FALSE),0)))</f>
        <v/>
      </c>
      <c r="AB128" s="82"/>
    </row>
    <row r="129" spans="2:28" x14ac:dyDescent="0.2">
      <c r="B129" s="354"/>
      <c r="C129" s="354"/>
      <c r="E129" s="370"/>
      <c r="G129" s="168"/>
      <c r="H129" s="168"/>
      <c r="I129" s="106" t="str">
        <f>IF(OR(C129="",D129="",E129=""),"",VLOOKUP(C129,VALIDATIONS!$HU$2:$HV$12,2,FALSE))</f>
        <v/>
      </c>
      <c r="K129" s="243"/>
      <c r="L129" s="354"/>
      <c r="M129" s="224"/>
      <c r="N129" s="370"/>
      <c r="O129" s="224"/>
      <c r="P129" s="368"/>
      <c r="Q129" s="368"/>
      <c r="R129" s="224"/>
      <c r="S129" s="224"/>
      <c r="T129" s="224"/>
      <c r="U129" s="224"/>
      <c r="W129" s="370"/>
      <c r="X129" s="370"/>
      <c r="Y129" s="368"/>
      <c r="Z129" s="370"/>
      <c r="AA129" s="106" t="str">
        <f>IF(OR(N129="",P129="",Q129="",V129="",W129="",X129="",Y129="",Z129=""),"",V129*    (  IF(OR(AND(N129="Water Reticulation",Z129="Cast Iron"),AND(N129="Water Reticulation",Z129="Ductile Iron"),AND(N129="Water Reticulation",Z129="Galvanised Iron"),  AND(N129="Water Reticulation",Z129="Mild Steel")),      VLOOKUP(W129,VALIDATIONS!$GP$2:$HS$45,VLOOKUP(Y129,VALIDATIONS!$FF$2:$FG$5,2,FALSE),FALSE),  IF(OR(AND(N129="Water Reticulation",Z129="Asbestos Cement"),AND(N129="Water Reticulation",Z129="unplasticised Poly Vinyl Chloride")),      VLOOKUP(W129,VALIDATIONS!$GP$2:$HS$45,8+VLOOKUP(Y129,VALIDATIONS!$FF$2:$FG$5,2,FALSE),FALSE),  IF(OR(AND(N129="Water Re-use",Z129="Cast Iron"),AND(N129="Water Re-use",Z129="Ductile Iron"),AND(N129="Water Re-use",Z129="Galvanised Iron"),  AND(N129="Water Re-use",Z129="Mild Steel")),      VLOOKUP(W129,VALIDATIONS!$GP$2:$HS$45,VLOOKUP(Y129,VALIDATIONS!$FF$2:$FG$5,2,FALSE),FALSE),  IF(OR(AND(N129="Water Re-use",Z129="Asbestos Cement"),AND(N129="Water Re-use",Z129="unplasticised Poly Vinyl Chloride")),      VLOOKUP(W129,VALIDATIONS!$GP$2:$HS$45,8+VLOOKUP(Y129,VALIDATIONS!$FF$2:$FG$5,2,FALSE),FALSE),            IF(OR(AND(N129="Water Rising Main",Z129="Cast Iron"),AND(N129="Water Rising Main",Z129="Ductile Iron"),AND(N129="Water Rising Main",Z129="Galvanised Iron"),  AND(N129="Water Rising Main",Z129="Mild Steel")),      VLOOKUP(W129,VALIDATIONS!$GP$2:$HS$45,4+VLOOKUP(Y129,VALIDATIONS!$FF$2:$FG$5,2,FALSE),FALSE),  IF(OR(AND(N129="Water Rising Main",Z129="Asbestos Cement"),AND(N129="Water Rising Main",Z129="unplasticised Poly Vinyl Chloride")),      VLOOKUP(W129,VALIDATIONS!$GP$2:$HS$45,12+VLOOKUP(Y129,VALIDATIONS!$FF$2:$FG$5,2,FALSE),FALSE),  0))))))    +IF(P129="Up to 10% Rock",VLOOKUP(W129,VALIDATIONS!$GP$2:$HS$45,21+VLOOKUP(Y129,VALIDATIONS!$FF$2:$FG$5,2,FALSE),FALSE),0)+IF(OR(Q129="Urban Development (moderate)",Q129="Urban Development (heavy)"),VLOOKUP(W129,VALIDATIONS!$GP$2:$HS$45,12+VLOOKUP(Q129,VALIDATIONS!$FJ$2:$FK$4,2,FALSE),FALSE),0)))</f>
        <v/>
      </c>
      <c r="AB129" s="82"/>
    </row>
    <row r="130" spans="2:28" x14ac:dyDescent="0.2">
      <c r="B130" s="354"/>
      <c r="C130" s="354"/>
      <c r="E130" s="370"/>
      <c r="G130" s="168"/>
      <c r="H130" s="168"/>
      <c r="I130" s="106" t="str">
        <f>IF(OR(C130="",D130="",E130=""),"",VLOOKUP(C130,VALIDATIONS!$HU$2:$HV$12,2,FALSE))</f>
        <v/>
      </c>
      <c r="K130" s="243"/>
      <c r="L130" s="354"/>
      <c r="M130" s="224"/>
      <c r="N130" s="370"/>
      <c r="O130" s="224"/>
      <c r="P130" s="368"/>
      <c r="Q130" s="368"/>
      <c r="R130" s="224"/>
      <c r="S130" s="224"/>
      <c r="T130" s="224"/>
      <c r="U130" s="224"/>
      <c r="W130" s="370"/>
      <c r="X130" s="370"/>
      <c r="Y130" s="368"/>
      <c r="Z130" s="370"/>
      <c r="AA130" s="106" t="str">
        <f>IF(OR(N130="",P130="",Q130="",V130="",W130="",X130="",Y130="",Z130=""),"",V130*    (  IF(OR(AND(N130="Water Reticulation",Z130="Cast Iron"),AND(N130="Water Reticulation",Z130="Ductile Iron"),AND(N130="Water Reticulation",Z130="Galvanised Iron"),  AND(N130="Water Reticulation",Z130="Mild Steel")),      VLOOKUP(W130,VALIDATIONS!$GP$2:$HS$45,VLOOKUP(Y130,VALIDATIONS!$FF$2:$FG$5,2,FALSE),FALSE),  IF(OR(AND(N130="Water Reticulation",Z130="Asbestos Cement"),AND(N130="Water Reticulation",Z130="unplasticised Poly Vinyl Chloride")),      VLOOKUP(W130,VALIDATIONS!$GP$2:$HS$45,8+VLOOKUP(Y130,VALIDATIONS!$FF$2:$FG$5,2,FALSE),FALSE),  IF(OR(AND(N130="Water Re-use",Z130="Cast Iron"),AND(N130="Water Re-use",Z130="Ductile Iron"),AND(N130="Water Re-use",Z130="Galvanised Iron"),  AND(N130="Water Re-use",Z130="Mild Steel")),      VLOOKUP(W130,VALIDATIONS!$GP$2:$HS$45,VLOOKUP(Y130,VALIDATIONS!$FF$2:$FG$5,2,FALSE),FALSE),  IF(OR(AND(N130="Water Re-use",Z130="Asbestos Cement"),AND(N130="Water Re-use",Z130="unplasticised Poly Vinyl Chloride")),      VLOOKUP(W130,VALIDATIONS!$GP$2:$HS$45,8+VLOOKUP(Y130,VALIDATIONS!$FF$2:$FG$5,2,FALSE),FALSE),            IF(OR(AND(N130="Water Rising Main",Z130="Cast Iron"),AND(N130="Water Rising Main",Z130="Ductile Iron"),AND(N130="Water Rising Main",Z130="Galvanised Iron"),  AND(N130="Water Rising Main",Z130="Mild Steel")),      VLOOKUP(W130,VALIDATIONS!$GP$2:$HS$45,4+VLOOKUP(Y130,VALIDATIONS!$FF$2:$FG$5,2,FALSE),FALSE),  IF(OR(AND(N130="Water Rising Main",Z130="Asbestos Cement"),AND(N130="Water Rising Main",Z130="unplasticised Poly Vinyl Chloride")),      VLOOKUP(W130,VALIDATIONS!$GP$2:$HS$45,12+VLOOKUP(Y130,VALIDATIONS!$FF$2:$FG$5,2,FALSE),FALSE),  0))))))    +IF(P130="Up to 10% Rock",VLOOKUP(W130,VALIDATIONS!$GP$2:$HS$45,21+VLOOKUP(Y130,VALIDATIONS!$FF$2:$FG$5,2,FALSE),FALSE),0)+IF(OR(Q130="Urban Development (moderate)",Q130="Urban Development (heavy)"),VLOOKUP(W130,VALIDATIONS!$GP$2:$HS$45,12+VLOOKUP(Q130,VALIDATIONS!$FJ$2:$FK$4,2,FALSE),FALSE),0)))</f>
        <v/>
      </c>
      <c r="AB130" s="82"/>
    </row>
    <row r="131" spans="2:28" x14ac:dyDescent="0.2">
      <c r="B131" s="354"/>
      <c r="C131" s="354"/>
      <c r="E131" s="370"/>
      <c r="G131" s="168"/>
      <c r="H131" s="168"/>
      <c r="I131" s="106" t="str">
        <f>IF(OR(C131="",D131="",E131=""),"",VLOOKUP(C131,VALIDATIONS!$HU$2:$HV$12,2,FALSE))</f>
        <v/>
      </c>
      <c r="K131" s="243"/>
      <c r="L131" s="354"/>
      <c r="M131" s="224"/>
      <c r="N131" s="370"/>
      <c r="O131" s="224"/>
      <c r="P131" s="368"/>
      <c r="Q131" s="368"/>
      <c r="R131" s="224"/>
      <c r="S131" s="224"/>
      <c r="T131" s="224"/>
      <c r="U131" s="224"/>
      <c r="W131" s="370"/>
      <c r="X131" s="370"/>
      <c r="Y131" s="368"/>
      <c r="Z131" s="370"/>
      <c r="AA131" s="106" t="str">
        <f>IF(OR(N131="",P131="",Q131="",V131="",W131="",X131="",Y131="",Z131=""),"",V131*    (  IF(OR(AND(N131="Water Reticulation",Z131="Cast Iron"),AND(N131="Water Reticulation",Z131="Ductile Iron"),AND(N131="Water Reticulation",Z131="Galvanised Iron"),  AND(N131="Water Reticulation",Z131="Mild Steel")),      VLOOKUP(W131,VALIDATIONS!$GP$2:$HS$45,VLOOKUP(Y131,VALIDATIONS!$FF$2:$FG$5,2,FALSE),FALSE),  IF(OR(AND(N131="Water Reticulation",Z131="Asbestos Cement"),AND(N131="Water Reticulation",Z131="unplasticised Poly Vinyl Chloride")),      VLOOKUP(W131,VALIDATIONS!$GP$2:$HS$45,8+VLOOKUP(Y131,VALIDATIONS!$FF$2:$FG$5,2,FALSE),FALSE),  IF(OR(AND(N131="Water Re-use",Z131="Cast Iron"),AND(N131="Water Re-use",Z131="Ductile Iron"),AND(N131="Water Re-use",Z131="Galvanised Iron"),  AND(N131="Water Re-use",Z131="Mild Steel")),      VLOOKUP(W131,VALIDATIONS!$GP$2:$HS$45,VLOOKUP(Y131,VALIDATIONS!$FF$2:$FG$5,2,FALSE),FALSE),  IF(OR(AND(N131="Water Re-use",Z131="Asbestos Cement"),AND(N131="Water Re-use",Z131="unplasticised Poly Vinyl Chloride")),      VLOOKUP(W131,VALIDATIONS!$GP$2:$HS$45,8+VLOOKUP(Y131,VALIDATIONS!$FF$2:$FG$5,2,FALSE),FALSE),            IF(OR(AND(N131="Water Rising Main",Z131="Cast Iron"),AND(N131="Water Rising Main",Z131="Ductile Iron"),AND(N131="Water Rising Main",Z131="Galvanised Iron"),  AND(N131="Water Rising Main",Z131="Mild Steel")),      VLOOKUP(W131,VALIDATIONS!$GP$2:$HS$45,4+VLOOKUP(Y131,VALIDATIONS!$FF$2:$FG$5,2,FALSE),FALSE),  IF(OR(AND(N131="Water Rising Main",Z131="Asbestos Cement"),AND(N131="Water Rising Main",Z131="unplasticised Poly Vinyl Chloride")),      VLOOKUP(W131,VALIDATIONS!$GP$2:$HS$45,12+VLOOKUP(Y131,VALIDATIONS!$FF$2:$FG$5,2,FALSE),FALSE),  0))))))    +IF(P131="Up to 10% Rock",VLOOKUP(W131,VALIDATIONS!$GP$2:$HS$45,21+VLOOKUP(Y131,VALIDATIONS!$FF$2:$FG$5,2,FALSE),FALSE),0)+IF(OR(Q131="Urban Development (moderate)",Q131="Urban Development (heavy)"),VLOOKUP(W131,VALIDATIONS!$GP$2:$HS$45,12+VLOOKUP(Q131,VALIDATIONS!$FJ$2:$FK$4,2,FALSE),FALSE),0)))</f>
        <v/>
      </c>
      <c r="AB131" s="82"/>
    </row>
    <row r="132" spans="2:28" x14ac:dyDescent="0.2">
      <c r="B132" s="354"/>
      <c r="C132" s="354"/>
      <c r="E132" s="370"/>
      <c r="G132" s="168"/>
      <c r="H132" s="168"/>
      <c r="I132" s="106" t="str">
        <f>IF(OR(C132="",D132="",E132=""),"",VLOOKUP(C132,VALIDATIONS!$HU$2:$HV$12,2,FALSE))</f>
        <v/>
      </c>
      <c r="K132" s="243"/>
      <c r="L132" s="354"/>
      <c r="M132" s="224"/>
      <c r="N132" s="370"/>
      <c r="O132" s="224"/>
      <c r="P132" s="368"/>
      <c r="Q132" s="368"/>
      <c r="R132" s="224"/>
      <c r="S132" s="224"/>
      <c r="T132" s="224"/>
      <c r="U132" s="224"/>
      <c r="W132" s="370"/>
      <c r="X132" s="370"/>
      <c r="Y132" s="368"/>
      <c r="Z132" s="370"/>
      <c r="AA132" s="106" t="str">
        <f>IF(OR(N132="",P132="",Q132="",V132="",W132="",X132="",Y132="",Z132=""),"",V132*    (  IF(OR(AND(N132="Water Reticulation",Z132="Cast Iron"),AND(N132="Water Reticulation",Z132="Ductile Iron"),AND(N132="Water Reticulation",Z132="Galvanised Iron"),  AND(N132="Water Reticulation",Z132="Mild Steel")),      VLOOKUP(W132,VALIDATIONS!$GP$2:$HS$45,VLOOKUP(Y132,VALIDATIONS!$FF$2:$FG$5,2,FALSE),FALSE),  IF(OR(AND(N132="Water Reticulation",Z132="Asbestos Cement"),AND(N132="Water Reticulation",Z132="unplasticised Poly Vinyl Chloride")),      VLOOKUP(W132,VALIDATIONS!$GP$2:$HS$45,8+VLOOKUP(Y132,VALIDATIONS!$FF$2:$FG$5,2,FALSE),FALSE),  IF(OR(AND(N132="Water Re-use",Z132="Cast Iron"),AND(N132="Water Re-use",Z132="Ductile Iron"),AND(N132="Water Re-use",Z132="Galvanised Iron"),  AND(N132="Water Re-use",Z132="Mild Steel")),      VLOOKUP(W132,VALIDATIONS!$GP$2:$HS$45,VLOOKUP(Y132,VALIDATIONS!$FF$2:$FG$5,2,FALSE),FALSE),  IF(OR(AND(N132="Water Re-use",Z132="Asbestos Cement"),AND(N132="Water Re-use",Z132="unplasticised Poly Vinyl Chloride")),      VLOOKUP(W132,VALIDATIONS!$GP$2:$HS$45,8+VLOOKUP(Y132,VALIDATIONS!$FF$2:$FG$5,2,FALSE),FALSE),            IF(OR(AND(N132="Water Rising Main",Z132="Cast Iron"),AND(N132="Water Rising Main",Z132="Ductile Iron"),AND(N132="Water Rising Main",Z132="Galvanised Iron"),  AND(N132="Water Rising Main",Z132="Mild Steel")),      VLOOKUP(W132,VALIDATIONS!$GP$2:$HS$45,4+VLOOKUP(Y132,VALIDATIONS!$FF$2:$FG$5,2,FALSE),FALSE),  IF(OR(AND(N132="Water Rising Main",Z132="Asbestos Cement"),AND(N132="Water Rising Main",Z132="unplasticised Poly Vinyl Chloride")),      VLOOKUP(W132,VALIDATIONS!$GP$2:$HS$45,12+VLOOKUP(Y132,VALIDATIONS!$FF$2:$FG$5,2,FALSE),FALSE),  0))))))    +IF(P132="Up to 10% Rock",VLOOKUP(W132,VALIDATIONS!$GP$2:$HS$45,21+VLOOKUP(Y132,VALIDATIONS!$FF$2:$FG$5,2,FALSE),FALSE),0)+IF(OR(Q132="Urban Development (moderate)",Q132="Urban Development (heavy)"),VLOOKUP(W132,VALIDATIONS!$GP$2:$HS$45,12+VLOOKUP(Q132,VALIDATIONS!$FJ$2:$FK$4,2,FALSE),FALSE),0)))</f>
        <v/>
      </c>
      <c r="AB132" s="82"/>
    </row>
    <row r="133" spans="2:28" x14ac:dyDescent="0.2">
      <c r="B133" s="354"/>
      <c r="C133" s="354"/>
      <c r="E133" s="370"/>
      <c r="G133" s="168"/>
      <c r="H133" s="168"/>
      <c r="I133" s="106" t="str">
        <f>IF(OR(C133="",D133="",E133=""),"",VLOOKUP(C133,VALIDATIONS!$HU$2:$HV$12,2,FALSE))</f>
        <v/>
      </c>
      <c r="K133" s="243"/>
      <c r="L133" s="354"/>
      <c r="M133" s="224"/>
      <c r="N133" s="370"/>
      <c r="O133" s="224"/>
      <c r="P133" s="368"/>
      <c r="Q133" s="368"/>
      <c r="R133" s="224"/>
      <c r="S133" s="224"/>
      <c r="T133" s="224"/>
      <c r="U133" s="224"/>
      <c r="W133" s="370"/>
      <c r="X133" s="370"/>
      <c r="Y133" s="368"/>
      <c r="Z133" s="370"/>
      <c r="AA133" s="106" t="str">
        <f>IF(OR(N133="",P133="",Q133="",V133="",W133="",X133="",Y133="",Z133=""),"",V133*    (  IF(OR(AND(N133="Water Reticulation",Z133="Cast Iron"),AND(N133="Water Reticulation",Z133="Ductile Iron"),AND(N133="Water Reticulation",Z133="Galvanised Iron"),  AND(N133="Water Reticulation",Z133="Mild Steel")),      VLOOKUP(W133,VALIDATIONS!$GP$2:$HS$45,VLOOKUP(Y133,VALIDATIONS!$FF$2:$FG$5,2,FALSE),FALSE),  IF(OR(AND(N133="Water Reticulation",Z133="Asbestos Cement"),AND(N133="Water Reticulation",Z133="unplasticised Poly Vinyl Chloride")),      VLOOKUP(W133,VALIDATIONS!$GP$2:$HS$45,8+VLOOKUP(Y133,VALIDATIONS!$FF$2:$FG$5,2,FALSE),FALSE),  IF(OR(AND(N133="Water Re-use",Z133="Cast Iron"),AND(N133="Water Re-use",Z133="Ductile Iron"),AND(N133="Water Re-use",Z133="Galvanised Iron"),  AND(N133="Water Re-use",Z133="Mild Steel")),      VLOOKUP(W133,VALIDATIONS!$GP$2:$HS$45,VLOOKUP(Y133,VALIDATIONS!$FF$2:$FG$5,2,FALSE),FALSE),  IF(OR(AND(N133="Water Re-use",Z133="Asbestos Cement"),AND(N133="Water Re-use",Z133="unplasticised Poly Vinyl Chloride")),      VLOOKUP(W133,VALIDATIONS!$GP$2:$HS$45,8+VLOOKUP(Y133,VALIDATIONS!$FF$2:$FG$5,2,FALSE),FALSE),            IF(OR(AND(N133="Water Rising Main",Z133="Cast Iron"),AND(N133="Water Rising Main",Z133="Ductile Iron"),AND(N133="Water Rising Main",Z133="Galvanised Iron"),  AND(N133="Water Rising Main",Z133="Mild Steel")),      VLOOKUP(W133,VALIDATIONS!$GP$2:$HS$45,4+VLOOKUP(Y133,VALIDATIONS!$FF$2:$FG$5,2,FALSE),FALSE),  IF(OR(AND(N133="Water Rising Main",Z133="Asbestos Cement"),AND(N133="Water Rising Main",Z133="unplasticised Poly Vinyl Chloride")),      VLOOKUP(W133,VALIDATIONS!$GP$2:$HS$45,12+VLOOKUP(Y133,VALIDATIONS!$FF$2:$FG$5,2,FALSE),FALSE),  0))))))    +IF(P133="Up to 10% Rock",VLOOKUP(W133,VALIDATIONS!$GP$2:$HS$45,21+VLOOKUP(Y133,VALIDATIONS!$FF$2:$FG$5,2,FALSE),FALSE),0)+IF(OR(Q133="Urban Development (moderate)",Q133="Urban Development (heavy)"),VLOOKUP(W133,VALIDATIONS!$GP$2:$HS$45,12+VLOOKUP(Q133,VALIDATIONS!$FJ$2:$FK$4,2,FALSE),FALSE),0)))</f>
        <v/>
      </c>
      <c r="AB133" s="82"/>
    </row>
    <row r="134" spans="2:28" x14ac:dyDescent="0.2">
      <c r="B134" s="354"/>
      <c r="C134" s="354"/>
      <c r="E134" s="370"/>
      <c r="G134" s="168"/>
      <c r="H134" s="168"/>
      <c r="I134" s="106" t="str">
        <f>IF(OR(C134="",D134="",E134=""),"",VLOOKUP(C134,VALIDATIONS!$HU$2:$HV$12,2,FALSE))</f>
        <v/>
      </c>
      <c r="K134" s="243"/>
      <c r="L134" s="354"/>
      <c r="M134" s="224"/>
      <c r="N134" s="370"/>
      <c r="O134" s="224"/>
      <c r="P134" s="368"/>
      <c r="Q134" s="368"/>
      <c r="R134" s="224"/>
      <c r="S134" s="224"/>
      <c r="T134" s="224"/>
      <c r="U134" s="224"/>
      <c r="W134" s="370"/>
      <c r="X134" s="370"/>
      <c r="Y134" s="368"/>
      <c r="Z134" s="370"/>
      <c r="AA134" s="106" t="str">
        <f>IF(OR(N134="",P134="",Q134="",V134="",W134="",X134="",Y134="",Z134=""),"",V134*    (  IF(OR(AND(N134="Water Reticulation",Z134="Cast Iron"),AND(N134="Water Reticulation",Z134="Ductile Iron"),AND(N134="Water Reticulation",Z134="Galvanised Iron"),  AND(N134="Water Reticulation",Z134="Mild Steel")),      VLOOKUP(W134,VALIDATIONS!$GP$2:$HS$45,VLOOKUP(Y134,VALIDATIONS!$FF$2:$FG$5,2,FALSE),FALSE),  IF(OR(AND(N134="Water Reticulation",Z134="Asbestos Cement"),AND(N134="Water Reticulation",Z134="unplasticised Poly Vinyl Chloride")),      VLOOKUP(W134,VALIDATIONS!$GP$2:$HS$45,8+VLOOKUP(Y134,VALIDATIONS!$FF$2:$FG$5,2,FALSE),FALSE),  IF(OR(AND(N134="Water Re-use",Z134="Cast Iron"),AND(N134="Water Re-use",Z134="Ductile Iron"),AND(N134="Water Re-use",Z134="Galvanised Iron"),  AND(N134="Water Re-use",Z134="Mild Steel")),      VLOOKUP(W134,VALIDATIONS!$GP$2:$HS$45,VLOOKUP(Y134,VALIDATIONS!$FF$2:$FG$5,2,FALSE),FALSE),  IF(OR(AND(N134="Water Re-use",Z134="Asbestos Cement"),AND(N134="Water Re-use",Z134="unplasticised Poly Vinyl Chloride")),      VLOOKUP(W134,VALIDATIONS!$GP$2:$HS$45,8+VLOOKUP(Y134,VALIDATIONS!$FF$2:$FG$5,2,FALSE),FALSE),            IF(OR(AND(N134="Water Rising Main",Z134="Cast Iron"),AND(N134="Water Rising Main",Z134="Ductile Iron"),AND(N134="Water Rising Main",Z134="Galvanised Iron"),  AND(N134="Water Rising Main",Z134="Mild Steel")),      VLOOKUP(W134,VALIDATIONS!$GP$2:$HS$45,4+VLOOKUP(Y134,VALIDATIONS!$FF$2:$FG$5,2,FALSE),FALSE),  IF(OR(AND(N134="Water Rising Main",Z134="Asbestos Cement"),AND(N134="Water Rising Main",Z134="unplasticised Poly Vinyl Chloride")),      VLOOKUP(W134,VALIDATIONS!$GP$2:$HS$45,12+VLOOKUP(Y134,VALIDATIONS!$FF$2:$FG$5,2,FALSE),FALSE),  0))))))    +IF(P134="Up to 10% Rock",VLOOKUP(W134,VALIDATIONS!$GP$2:$HS$45,21+VLOOKUP(Y134,VALIDATIONS!$FF$2:$FG$5,2,FALSE),FALSE),0)+IF(OR(Q134="Urban Development (moderate)",Q134="Urban Development (heavy)"),VLOOKUP(W134,VALIDATIONS!$GP$2:$HS$45,12+VLOOKUP(Q134,VALIDATIONS!$FJ$2:$FK$4,2,FALSE),FALSE),0)))</f>
        <v/>
      </c>
      <c r="AB134" s="82"/>
    </row>
    <row r="135" spans="2:28" x14ac:dyDescent="0.2">
      <c r="B135" s="354"/>
      <c r="C135" s="354"/>
      <c r="E135" s="370"/>
      <c r="G135" s="168"/>
      <c r="H135" s="168"/>
      <c r="I135" s="106" t="str">
        <f>IF(OR(C135="",D135="",E135=""),"",VLOOKUP(C135,VALIDATIONS!$HU$2:$HV$12,2,FALSE))</f>
        <v/>
      </c>
      <c r="K135" s="243"/>
      <c r="L135" s="354"/>
      <c r="M135" s="224"/>
      <c r="N135" s="370"/>
      <c r="O135" s="224"/>
      <c r="P135" s="368"/>
      <c r="Q135" s="368"/>
      <c r="R135" s="224"/>
      <c r="S135" s="224"/>
      <c r="T135" s="224"/>
      <c r="U135" s="224"/>
      <c r="W135" s="370"/>
      <c r="X135" s="370"/>
      <c r="Y135" s="368"/>
      <c r="Z135" s="370"/>
      <c r="AA135" s="106" t="str">
        <f>IF(OR(N135="",P135="",Q135="",V135="",W135="",X135="",Y135="",Z135=""),"",V135*    (  IF(OR(AND(N135="Water Reticulation",Z135="Cast Iron"),AND(N135="Water Reticulation",Z135="Ductile Iron"),AND(N135="Water Reticulation",Z135="Galvanised Iron"),  AND(N135="Water Reticulation",Z135="Mild Steel")),      VLOOKUP(W135,VALIDATIONS!$GP$2:$HS$45,VLOOKUP(Y135,VALIDATIONS!$FF$2:$FG$5,2,FALSE),FALSE),  IF(OR(AND(N135="Water Reticulation",Z135="Asbestos Cement"),AND(N135="Water Reticulation",Z135="unplasticised Poly Vinyl Chloride")),      VLOOKUP(W135,VALIDATIONS!$GP$2:$HS$45,8+VLOOKUP(Y135,VALIDATIONS!$FF$2:$FG$5,2,FALSE),FALSE),  IF(OR(AND(N135="Water Re-use",Z135="Cast Iron"),AND(N135="Water Re-use",Z135="Ductile Iron"),AND(N135="Water Re-use",Z135="Galvanised Iron"),  AND(N135="Water Re-use",Z135="Mild Steel")),      VLOOKUP(W135,VALIDATIONS!$GP$2:$HS$45,VLOOKUP(Y135,VALIDATIONS!$FF$2:$FG$5,2,FALSE),FALSE),  IF(OR(AND(N135="Water Re-use",Z135="Asbestos Cement"),AND(N135="Water Re-use",Z135="unplasticised Poly Vinyl Chloride")),      VLOOKUP(W135,VALIDATIONS!$GP$2:$HS$45,8+VLOOKUP(Y135,VALIDATIONS!$FF$2:$FG$5,2,FALSE),FALSE),            IF(OR(AND(N135="Water Rising Main",Z135="Cast Iron"),AND(N135="Water Rising Main",Z135="Ductile Iron"),AND(N135="Water Rising Main",Z135="Galvanised Iron"),  AND(N135="Water Rising Main",Z135="Mild Steel")),      VLOOKUP(W135,VALIDATIONS!$GP$2:$HS$45,4+VLOOKUP(Y135,VALIDATIONS!$FF$2:$FG$5,2,FALSE),FALSE),  IF(OR(AND(N135="Water Rising Main",Z135="Asbestos Cement"),AND(N135="Water Rising Main",Z135="unplasticised Poly Vinyl Chloride")),      VLOOKUP(W135,VALIDATIONS!$GP$2:$HS$45,12+VLOOKUP(Y135,VALIDATIONS!$FF$2:$FG$5,2,FALSE),FALSE),  0))))))    +IF(P135="Up to 10% Rock",VLOOKUP(W135,VALIDATIONS!$GP$2:$HS$45,21+VLOOKUP(Y135,VALIDATIONS!$FF$2:$FG$5,2,FALSE),FALSE),0)+IF(OR(Q135="Urban Development (moderate)",Q135="Urban Development (heavy)"),VLOOKUP(W135,VALIDATIONS!$GP$2:$HS$45,12+VLOOKUP(Q135,VALIDATIONS!$FJ$2:$FK$4,2,FALSE),FALSE),0)))</f>
        <v/>
      </c>
      <c r="AB135" s="82"/>
    </row>
    <row r="136" spans="2:28" x14ac:dyDescent="0.2">
      <c r="B136" s="354"/>
      <c r="C136" s="354"/>
      <c r="E136" s="370"/>
      <c r="G136" s="168"/>
      <c r="H136" s="168"/>
      <c r="I136" s="106" t="str">
        <f>IF(OR(C136="",D136="",E136=""),"",VLOOKUP(C136,VALIDATIONS!$HU$2:$HV$12,2,FALSE))</f>
        <v/>
      </c>
      <c r="K136" s="243"/>
      <c r="L136" s="354"/>
      <c r="M136" s="224"/>
      <c r="N136" s="370"/>
      <c r="O136" s="224"/>
      <c r="P136" s="368"/>
      <c r="Q136" s="368"/>
      <c r="R136" s="224"/>
      <c r="S136" s="224"/>
      <c r="T136" s="224"/>
      <c r="U136" s="224"/>
      <c r="W136" s="370"/>
      <c r="X136" s="370"/>
      <c r="Y136" s="368"/>
      <c r="Z136" s="370"/>
      <c r="AA136" s="106" t="str">
        <f>IF(OR(N136="",P136="",Q136="",V136="",W136="",X136="",Y136="",Z136=""),"",V136*    (  IF(OR(AND(N136="Water Reticulation",Z136="Cast Iron"),AND(N136="Water Reticulation",Z136="Ductile Iron"),AND(N136="Water Reticulation",Z136="Galvanised Iron"),  AND(N136="Water Reticulation",Z136="Mild Steel")),      VLOOKUP(W136,VALIDATIONS!$GP$2:$HS$45,VLOOKUP(Y136,VALIDATIONS!$FF$2:$FG$5,2,FALSE),FALSE),  IF(OR(AND(N136="Water Reticulation",Z136="Asbestos Cement"),AND(N136="Water Reticulation",Z136="unplasticised Poly Vinyl Chloride")),      VLOOKUP(W136,VALIDATIONS!$GP$2:$HS$45,8+VLOOKUP(Y136,VALIDATIONS!$FF$2:$FG$5,2,FALSE),FALSE),  IF(OR(AND(N136="Water Re-use",Z136="Cast Iron"),AND(N136="Water Re-use",Z136="Ductile Iron"),AND(N136="Water Re-use",Z136="Galvanised Iron"),  AND(N136="Water Re-use",Z136="Mild Steel")),      VLOOKUP(W136,VALIDATIONS!$GP$2:$HS$45,VLOOKUP(Y136,VALIDATIONS!$FF$2:$FG$5,2,FALSE),FALSE),  IF(OR(AND(N136="Water Re-use",Z136="Asbestos Cement"),AND(N136="Water Re-use",Z136="unplasticised Poly Vinyl Chloride")),      VLOOKUP(W136,VALIDATIONS!$GP$2:$HS$45,8+VLOOKUP(Y136,VALIDATIONS!$FF$2:$FG$5,2,FALSE),FALSE),            IF(OR(AND(N136="Water Rising Main",Z136="Cast Iron"),AND(N136="Water Rising Main",Z136="Ductile Iron"),AND(N136="Water Rising Main",Z136="Galvanised Iron"),  AND(N136="Water Rising Main",Z136="Mild Steel")),      VLOOKUP(W136,VALIDATIONS!$GP$2:$HS$45,4+VLOOKUP(Y136,VALIDATIONS!$FF$2:$FG$5,2,FALSE),FALSE),  IF(OR(AND(N136="Water Rising Main",Z136="Asbestos Cement"),AND(N136="Water Rising Main",Z136="unplasticised Poly Vinyl Chloride")),      VLOOKUP(W136,VALIDATIONS!$GP$2:$HS$45,12+VLOOKUP(Y136,VALIDATIONS!$FF$2:$FG$5,2,FALSE),FALSE),  0))))))    +IF(P136="Up to 10% Rock",VLOOKUP(W136,VALIDATIONS!$GP$2:$HS$45,21+VLOOKUP(Y136,VALIDATIONS!$FF$2:$FG$5,2,FALSE),FALSE),0)+IF(OR(Q136="Urban Development (moderate)",Q136="Urban Development (heavy)"),VLOOKUP(W136,VALIDATIONS!$GP$2:$HS$45,12+VLOOKUP(Q136,VALIDATIONS!$FJ$2:$FK$4,2,FALSE),FALSE),0)))</f>
        <v/>
      </c>
      <c r="AB136" s="82"/>
    </row>
    <row r="137" spans="2:28" x14ac:dyDescent="0.2">
      <c r="B137" s="354"/>
      <c r="C137" s="354"/>
      <c r="E137" s="370"/>
      <c r="G137" s="168"/>
      <c r="H137" s="168"/>
      <c r="I137" s="106" t="str">
        <f>IF(OR(C137="",D137="",E137=""),"",VLOOKUP(C137,VALIDATIONS!$HU$2:$HV$12,2,FALSE))</f>
        <v/>
      </c>
      <c r="K137" s="243"/>
      <c r="L137" s="354"/>
      <c r="M137" s="224"/>
      <c r="N137" s="370"/>
      <c r="O137" s="224"/>
      <c r="P137" s="368"/>
      <c r="Q137" s="368"/>
      <c r="R137" s="224"/>
      <c r="S137" s="224"/>
      <c r="T137" s="224"/>
      <c r="U137" s="224"/>
      <c r="W137" s="370"/>
      <c r="X137" s="370"/>
      <c r="Y137" s="368"/>
      <c r="Z137" s="370"/>
      <c r="AA137" s="106" t="str">
        <f>IF(OR(N137="",P137="",Q137="",V137="",W137="",X137="",Y137="",Z137=""),"",V137*    (  IF(OR(AND(N137="Water Reticulation",Z137="Cast Iron"),AND(N137="Water Reticulation",Z137="Ductile Iron"),AND(N137="Water Reticulation",Z137="Galvanised Iron"),  AND(N137="Water Reticulation",Z137="Mild Steel")),      VLOOKUP(W137,VALIDATIONS!$GP$2:$HS$45,VLOOKUP(Y137,VALIDATIONS!$FF$2:$FG$5,2,FALSE),FALSE),  IF(OR(AND(N137="Water Reticulation",Z137="Asbestos Cement"),AND(N137="Water Reticulation",Z137="unplasticised Poly Vinyl Chloride")),      VLOOKUP(W137,VALIDATIONS!$GP$2:$HS$45,8+VLOOKUP(Y137,VALIDATIONS!$FF$2:$FG$5,2,FALSE),FALSE),  IF(OR(AND(N137="Water Re-use",Z137="Cast Iron"),AND(N137="Water Re-use",Z137="Ductile Iron"),AND(N137="Water Re-use",Z137="Galvanised Iron"),  AND(N137="Water Re-use",Z137="Mild Steel")),      VLOOKUP(W137,VALIDATIONS!$GP$2:$HS$45,VLOOKUP(Y137,VALIDATIONS!$FF$2:$FG$5,2,FALSE),FALSE),  IF(OR(AND(N137="Water Re-use",Z137="Asbestos Cement"),AND(N137="Water Re-use",Z137="unplasticised Poly Vinyl Chloride")),      VLOOKUP(W137,VALIDATIONS!$GP$2:$HS$45,8+VLOOKUP(Y137,VALIDATIONS!$FF$2:$FG$5,2,FALSE),FALSE),            IF(OR(AND(N137="Water Rising Main",Z137="Cast Iron"),AND(N137="Water Rising Main",Z137="Ductile Iron"),AND(N137="Water Rising Main",Z137="Galvanised Iron"),  AND(N137="Water Rising Main",Z137="Mild Steel")),      VLOOKUP(W137,VALIDATIONS!$GP$2:$HS$45,4+VLOOKUP(Y137,VALIDATIONS!$FF$2:$FG$5,2,FALSE),FALSE),  IF(OR(AND(N137="Water Rising Main",Z137="Asbestos Cement"),AND(N137="Water Rising Main",Z137="unplasticised Poly Vinyl Chloride")),      VLOOKUP(W137,VALIDATIONS!$GP$2:$HS$45,12+VLOOKUP(Y137,VALIDATIONS!$FF$2:$FG$5,2,FALSE),FALSE),  0))))))    +IF(P137="Up to 10% Rock",VLOOKUP(W137,VALIDATIONS!$GP$2:$HS$45,21+VLOOKUP(Y137,VALIDATIONS!$FF$2:$FG$5,2,FALSE),FALSE),0)+IF(OR(Q137="Urban Development (moderate)",Q137="Urban Development (heavy)"),VLOOKUP(W137,VALIDATIONS!$GP$2:$HS$45,12+VLOOKUP(Q137,VALIDATIONS!$FJ$2:$FK$4,2,FALSE),FALSE),0)))</f>
        <v/>
      </c>
      <c r="AB137" s="82"/>
    </row>
    <row r="138" spans="2:28" x14ac:dyDescent="0.2">
      <c r="B138" s="354"/>
      <c r="C138" s="354"/>
      <c r="E138" s="370"/>
      <c r="G138" s="168"/>
      <c r="H138" s="168"/>
      <c r="I138" s="106" t="str">
        <f>IF(OR(C138="",D138="",E138=""),"",VLOOKUP(C138,VALIDATIONS!$HU$2:$HV$12,2,FALSE))</f>
        <v/>
      </c>
      <c r="K138" s="243"/>
      <c r="L138" s="354"/>
      <c r="M138" s="224"/>
      <c r="N138" s="370"/>
      <c r="O138" s="224"/>
      <c r="P138" s="368"/>
      <c r="Q138" s="368"/>
      <c r="R138" s="224"/>
      <c r="S138" s="224"/>
      <c r="T138" s="224"/>
      <c r="U138" s="224"/>
      <c r="W138" s="370"/>
      <c r="X138" s="370"/>
      <c r="Y138" s="368"/>
      <c r="Z138" s="370"/>
      <c r="AA138" s="106" t="str">
        <f>IF(OR(N138="",P138="",Q138="",V138="",W138="",X138="",Y138="",Z138=""),"",V138*    (  IF(OR(AND(N138="Water Reticulation",Z138="Cast Iron"),AND(N138="Water Reticulation",Z138="Ductile Iron"),AND(N138="Water Reticulation",Z138="Galvanised Iron"),  AND(N138="Water Reticulation",Z138="Mild Steel")),      VLOOKUP(W138,VALIDATIONS!$GP$2:$HS$45,VLOOKUP(Y138,VALIDATIONS!$FF$2:$FG$5,2,FALSE),FALSE),  IF(OR(AND(N138="Water Reticulation",Z138="Asbestos Cement"),AND(N138="Water Reticulation",Z138="unplasticised Poly Vinyl Chloride")),      VLOOKUP(W138,VALIDATIONS!$GP$2:$HS$45,8+VLOOKUP(Y138,VALIDATIONS!$FF$2:$FG$5,2,FALSE),FALSE),  IF(OR(AND(N138="Water Re-use",Z138="Cast Iron"),AND(N138="Water Re-use",Z138="Ductile Iron"),AND(N138="Water Re-use",Z138="Galvanised Iron"),  AND(N138="Water Re-use",Z138="Mild Steel")),      VLOOKUP(W138,VALIDATIONS!$GP$2:$HS$45,VLOOKUP(Y138,VALIDATIONS!$FF$2:$FG$5,2,FALSE),FALSE),  IF(OR(AND(N138="Water Re-use",Z138="Asbestos Cement"),AND(N138="Water Re-use",Z138="unplasticised Poly Vinyl Chloride")),      VLOOKUP(W138,VALIDATIONS!$GP$2:$HS$45,8+VLOOKUP(Y138,VALIDATIONS!$FF$2:$FG$5,2,FALSE),FALSE),            IF(OR(AND(N138="Water Rising Main",Z138="Cast Iron"),AND(N138="Water Rising Main",Z138="Ductile Iron"),AND(N138="Water Rising Main",Z138="Galvanised Iron"),  AND(N138="Water Rising Main",Z138="Mild Steel")),      VLOOKUP(W138,VALIDATIONS!$GP$2:$HS$45,4+VLOOKUP(Y138,VALIDATIONS!$FF$2:$FG$5,2,FALSE),FALSE),  IF(OR(AND(N138="Water Rising Main",Z138="Asbestos Cement"),AND(N138="Water Rising Main",Z138="unplasticised Poly Vinyl Chloride")),      VLOOKUP(W138,VALIDATIONS!$GP$2:$HS$45,12+VLOOKUP(Y138,VALIDATIONS!$FF$2:$FG$5,2,FALSE),FALSE),  0))))))    +IF(P138="Up to 10% Rock",VLOOKUP(W138,VALIDATIONS!$GP$2:$HS$45,21+VLOOKUP(Y138,VALIDATIONS!$FF$2:$FG$5,2,FALSE),FALSE),0)+IF(OR(Q138="Urban Development (moderate)",Q138="Urban Development (heavy)"),VLOOKUP(W138,VALIDATIONS!$GP$2:$HS$45,12+VLOOKUP(Q138,VALIDATIONS!$FJ$2:$FK$4,2,FALSE),FALSE),0)))</f>
        <v/>
      </c>
      <c r="AB138" s="82"/>
    </row>
    <row r="139" spans="2:28" x14ac:dyDescent="0.2">
      <c r="B139" s="354"/>
      <c r="C139" s="354"/>
      <c r="E139" s="370"/>
      <c r="G139" s="168"/>
      <c r="H139" s="168"/>
      <c r="I139" s="106" t="str">
        <f>IF(OR(C139="",D139="",E139=""),"",VLOOKUP(C139,VALIDATIONS!$HU$2:$HV$12,2,FALSE))</f>
        <v/>
      </c>
      <c r="K139" s="243"/>
      <c r="L139" s="354"/>
      <c r="M139" s="224"/>
      <c r="N139" s="370"/>
      <c r="O139" s="224"/>
      <c r="P139" s="368"/>
      <c r="Q139" s="368"/>
      <c r="R139" s="224"/>
      <c r="S139" s="224"/>
      <c r="T139" s="224"/>
      <c r="U139" s="224"/>
      <c r="W139" s="370"/>
      <c r="X139" s="370"/>
      <c r="Y139" s="368"/>
      <c r="Z139" s="370"/>
      <c r="AA139" s="106" t="str">
        <f>IF(OR(N139="",P139="",Q139="",V139="",W139="",X139="",Y139="",Z139=""),"",V139*    (  IF(OR(AND(N139="Water Reticulation",Z139="Cast Iron"),AND(N139="Water Reticulation",Z139="Ductile Iron"),AND(N139="Water Reticulation",Z139="Galvanised Iron"),  AND(N139="Water Reticulation",Z139="Mild Steel")),      VLOOKUP(W139,VALIDATIONS!$GP$2:$HS$45,VLOOKUP(Y139,VALIDATIONS!$FF$2:$FG$5,2,FALSE),FALSE),  IF(OR(AND(N139="Water Reticulation",Z139="Asbestos Cement"),AND(N139="Water Reticulation",Z139="unplasticised Poly Vinyl Chloride")),      VLOOKUP(W139,VALIDATIONS!$GP$2:$HS$45,8+VLOOKUP(Y139,VALIDATIONS!$FF$2:$FG$5,2,FALSE),FALSE),  IF(OR(AND(N139="Water Re-use",Z139="Cast Iron"),AND(N139="Water Re-use",Z139="Ductile Iron"),AND(N139="Water Re-use",Z139="Galvanised Iron"),  AND(N139="Water Re-use",Z139="Mild Steel")),      VLOOKUP(W139,VALIDATIONS!$GP$2:$HS$45,VLOOKUP(Y139,VALIDATIONS!$FF$2:$FG$5,2,FALSE),FALSE),  IF(OR(AND(N139="Water Re-use",Z139="Asbestos Cement"),AND(N139="Water Re-use",Z139="unplasticised Poly Vinyl Chloride")),      VLOOKUP(W139,VALIDATIONS!$GP$2:$HS$45,8+VLOOKUP(Y139,VALIDATIONS!$FF$2:$FG$5,2,FALSE),FALSE),            IF(OR(AND(N139="Water Rising Main",Z139="Cast Iron"),AND(N139="Water Rising Main",Z139="Ductile Iron"),AND(N139="Water Rising Main",Z139="Galvanised Iron"),  AND(N139="Water Rising Main",Z139="Mild Steel")),      VLOOKUP(W139,VALIDATIONS!$GP$2:$HS$45,4+VLOOKUP(Y139,VALIDATIONS!$FF$2:$FG$5,2,FALSE),FALSE),  IF(OR(AND(N139="Water Rising Main",Z139="Asbestos Cement"),AND(N139="Water Rising Main",Z139="unplasticised Poly Vinyl Chloride")),      VLOOKUP(W139,VALIDATIONS!$GP$2:$HS$45,12+VLOOKUP(Y139,VALIDATIONS!$FF$2:$FG$5,2,FALSE),FALSE),  0))))))    +IF(P139="Up to 10% Rock",VLOOKUP(W139,VALIDATIONS!$GP$2:$HS$45,21+VLOOKUP(Y139,VALIDATIONS!$FF$2:$FG$5,2,FALSE),FALSE),0)+IF(OR(Q139="Urban Development (moderate)",Q139="Urban Development (heavy)"),VLOOKUP(W139,VALIDATIONS!$GP$2:$HS$45,12+VLOOKUP(Q139,VALIDATIONS!$FJ$2:$FK$4,2,FALSE),FALSE),0)))</f>
        <v/>
      </c>
      <c r="AB139" s="82"/>
    </row>
    <row r="140" spans="2:28" x14ac:dyDescent="0.2">
      <c r="B140" s="354"/>
      <c r="C140" s="354"/>
      <c r="E140" s="370"/>
      <c r="G140" s="168"/>
      <c r="H140" s="168"/>
      <c r="I140" s="106" t="str">
        <f>IF(OR(C140="",D140="",E140=""),"",VLOOKUP(C140,VALIDATIONS!$HU$2:$HV$12,2,FALSE))</f>
        <v/>
      </c>
      <c r="K140" s="243"/>
      <c r="L140" s="354"/>
      <c r="M140" s="224"/>
      <c r="N140" s="370"/>
      <c r="O140" s="224"/>
      <c r="P140" s="368"/>
      <c r="Q140" s="368"/>
      <c r="R140" s="224"/>
      <c r="S140" s="224"/>
      <c r="T140" s="224"/>
      <c r="U140" s="224"/>
      <c r="W140" s="370"/>
      <c r="X140" s="370"/>
      <c r="Y140" s="368"/>
      <c r="Z140" s="370"/>
      <c r="AA140" s="106" t="str">
        <f>IF(OR(N140="",P140="",Q140="",V140="",W140="",X140="",Y140="",Z140=""),"",V140*    (  IF(OR(AND(N140="Water Reticulation",Z140="Cast Iron"),AND(N140="Water Reticulation",Z140="Ductile Iron"),AND(N140="Water Reticulation",Z140="Galvanised Iron"),  AND(N140="Water Reticulation",Z140="Mild Steel")),      VLOOKUP(W140,VALIDATIONS!$GP$2:$HS$45,VLOOKUP(Y140,VALIDATIONS!$FF$2:$FG$5,2,FALSE),FALSE),  IF(OR(AND(N140="Water Reticulation",Z140="Asbestos Cement"),AND(N140="Water Reticulation",Z140="unplasticised Poly Vinyl Chloride")),      VLOOKUP(W140,VALIDATIONS!$GP$2:$HS$45,8+VLOOKUP(Y140,VALIDATIONS!$FF$2:$FG$5,2,FALSE),FALSE),  IF(OR(AND(N140="Water Re-use",Z140="Cast Iron"),AND(N140="Water Re-use",Z140="Ductile Iron"),AND(N140="Water Re-use",Z140="Galvanised Iron"),  AND(N140="Water Re-use",Z140="Mild Steel")),      VLOOKUP(W140,VALIDATIONS!$GP$2:$HS$45,VLOOKUP(Y140,VALIDATIONS!$FF$2:$FG$5,2,FALSE),FALSE),  IF(OR(AND(N140="Water Re-use",Z140="Asbestos Cement"),AND(N140="Water Re-use",Z140="unplasticised Poly Vinyl Chloride")),      VLOOKUP(W140,VALIDATIONS!$GP$2:$HS$45,8+VLOOKUP(Y140,VALIDATIONS!$FF$2:$FG$5,2,FALSE),FALSE),            IF(OR(AND(N140="Water Rising Main",Z140="Cast Iron"),AND(N140="Water Rising Main",Z140="Ductile Iron"),AND(N140="Water Rising Main",Z140="Galvanised Iron"),  AND(N140="Water Rising Main",Z140="Mild Steel")),      VLOOKUP(W140,VALIDATIONS!$GP$2:$HS$45,4+VLOOKUP(Y140,VALIDATIONS!$FF$2:$FG$5,2,FALSE),FALSE),  IF(OR(AND(N140="Water Rising Main",Z140="Asbestos Cement"),AND(N140="Water Rising Main",Z140="unplasticised Poly Vinyl Chloride")),      VLOOKUP(W140,VALIDATIONS!$GP$2:$HS$45,12+VLOOKUP(Y140,VALIDATIONS!$FF$2:$FG$5,2,FALSE),FALSE),  0))))))    +IF(P140="Up to 10% Rock",VLOOKUP(W140,VALIDATIONS!$GP$2:$HS$45,21+VLOOKUP(Y140,VALIDATIONS!$FF$2:$FG$5,2,FALSE),FALSE),0)+IF(OR(Q140="Urban Development (moderate)",Q140="Urban Development (heavy)"),VLOOKUP(W140,VALIDATIONS!$GP$2:$HS$45,12+VLOOKUP(Q140,VALIDATIONS!$FJ$2:$FK$4,2,FALSE),FALSE),0)))</f>
        <v/>
      </c>
      <c r="AB140" s="82"/>
    </row>
    <row r="141" spans="2:28" x14ac:dyDescent="0.2">
      <c r="B141" s="354"/>
      <c r="C141" s="354"/>
      <c r="E141" s="370"/>
      <c r="G141" s="168"/>
      <c r="H141" s="168"/>
      <c r="I141" s="106" t="str">
        <f>IF(OR(C141="",D141="",E141=""),"",VLOOKUP(C141,VALIDATIONS!$HU$2:$HV$12,2,FALSE))</f>
        <v/>
      </c>
      <c r="K141" s="243"/>
      <c r="L141" s="354"/>
      <c r="M141" s="224"/>
      <c r="N141" s="370"/>
      <c r="O141" s="224"/>
      <c r="P141" s="368"/>
      <c r="Q141" s="368"/>
      <c r="R141" s="224"/>
      <c r="S141" s="224"/>
      <c r="T141" s="224"/>
      <c r="U141" s="224"/>
      <c r="W141" s="370"/>
      <c r="X141" s="370"/>
      <c r="Y141" s="368"/>
      <c r="Z141" s="370"/>
      <c r="AA141" s="106" t="str">
        <f>IF(OR(N141="",P141="",Q141="",V141="",W141="",X141="",Y141="",Z141=""),"",V141*    (  IF(OR(AND(N141="Water Reticulation",Z141="Cast Iron"),AND(N141="Water Reticulation",Z141="Ductile Iron"),AND(N141="Water Reticulation",Z141="Galvanised Iron"),  AND(N141="Water Reticulation",Z141="Mild Steel")),      VLOOKUP(W141,VALIDATIONS!$GP$2:$HS$45,VLOOKUP(Y141,VALIDATIONS!$FF$2:$FG$5,2,FALSE),FALSE),  IF(OR(AND(N141="Water Reticulation",Z141="Asbestos Cement"),AND(N141="Water Reticulation",Z141="unplasticised Poly Vinyl Chloride")),      VLOOKUP(W141,VALIDATIONS!$GP$2:$HS$45,8+VLOOKUP(Y141,VALIDATIONS!$FF$2:$FG$5,2,FALSE),FALSE),  IF(OR(AND(N141="Water Re-use",Z141="Cast Iron"),AND(N141="Water Re-use",Z141="Ductile Iron"),AND(N141="Water Re-use",Z141="Galvanised Iron"),  AND(N141="Water Re-use",Z141="Mild Steel")),      VLOOKUP(W141,VALIDATIONS!$GP$2:$HS$45,VLOOKUP(Y141,VALIDATIONS!$FF$2:$FG$5,2,FALSE),FALSE),  IF(OR(AND(N141="Water Re-use",Z141="Asbestos Cement"),AND(N141="Water Re-use",Z141="unplasticised Poly Vinyl Chloride")),      VLOOKUP(W141,VALIDATIONS!$GP$2:$HS$45,8+VLOOKUP(Y141,VALIDATIONS!$FF$2:$FG$5,2,FALSE),FALSE),            IF(OR(AND(N141="Water Rising Main",Z141="Cast Iron"),AND(N141="Water Rising Main",Z141="Ductile Iron"),AND(N141="Water Rising Main",Z141="Galvanised Iron"),  AND(N141="Water Rising Main",Z141="Mild Steel")),      VLOOKUP(W141,VALIDATIONS!$GP$2:$HS$45,4+VLOOKUP(Y141,VALIDATIONS!$FF$2:$FG$5,2,FALSE),FALSE),  IF(OR(AND(N141="Water Rising Main",Z141="Asbestos Cement"),AND(N141="Water Rising Main",Z141="unplasticised Poly Vinyl Chloride")),      VLOOKUP(W141,VALIDATIONS!$GP$2:$HS$45,12+VLOOKUP(Y141,VALIDATIONS!$FF$2:$FG$5,2,FALSE),FALSE),  0))))))    +IF(P141="Up to 10% Rock",VLOOKUP(W141,VALIDATIONS!$GP$2:$HS$45,21+VLOOKUP(Y141,VALIDATIONS!$FF$2:$FG$5,2,FALSE),FALSE),0)+IF(OR(Q141="Urban Development (moderate)",Q141="Urban Development (heavy)"),VLOOKUP(W141,VALIDATIONS!$GP$2:$HS$45,12+VLOOKUP(Q141,VALIDATIONS!$FJ$2:$FK$4,2,FALSE),FALSE),0)))</f>
        <v/>
      </c>
      <c r="AB141" s="82"/>
    </row>
    <row r="142" spans="2:28" x14ac:dyDescent="0.2">
      <c r="B142" s="354"/>
      <c r="C142" s="354"/>
      <c r="E142" s="370"/>
      <c r="G142" s="168"/>
      <c r="H142" s="168"/>
      <c r="I142" s="106" t="str">
        <f>IF(OR(C142="",D142="",E142=""),"",VLOOKUP(C142,VALIDATIONS!$HU$2:$HV$12,2,FALSE))</f>
        <v/>
      </c>
      <c r="K142" s="243"/>
      <c r="L142" s="354"/>
      <c r="M142" s="224"/>
      <c r="N142" s="370"/>
      <c r="O142" s="224"/>
      <c r="P142" s="368"/>
      <c r="Q142" s="368"/>
      <c r="R142" s="224"/>
      <c r="S142" s="224"/>
      <c r="T142" s="224"/>
      <c r="U142" s="224"/>
      <c r="W142" s="370"/>
      <c r="X142" s="370"/>
      <c r="Y142" s="368"/>
      <c r="Z142" s="370"/>
      <c r="AA142" s="106" t="str">
        <f>IF(OR(N142="",P142="",Q142="",V142="",W142="",X142="",Y142="",Z142=""),"",V142*    (  IF(OR(AND(N142="Water Reticulation",Z142="Cast Iron"),AND(N142="Water Reticulation",Z142="Ductile Iron"),AND(N142="Water Reticulation",Z142="Galvanised Iron"),  AND(N142="Water Reticulation",Z142="Mild Steel")),      VLOOKUP(W142,VALIDATIONS!$GP$2:$HS$45,VLOOKUP(Y142,VALIDATIONS!$FF$2:$FG$5,2,FALSE),FALSE),  IF(OR(AND(N142="Water Reticulation",Z142="Asbestos Cement"),AND(N142="Water Reticulation",Z142="unplasticised Poly Vinyl Chloride")),      VLOOKUP(W142,VALIDATIONS!$GP$2:$HS$45,8+VLOOKUP(Y142,VALIDATIONS!$FF$2:$FG$5,2,FALSE),FALSE),  IF(OR(AND(N142="Water Re-use",Z142="Cast Iron"),AND(N142="Water Re-use",Z142="Ductile Iron"),AND(N142="Water Re-use",Z142="Galvanised Iron"),  AND(N142="Water Re-use",Z142="Mild Steel")),      VLOOKUP(W142,VALIDATIONS!$GP$2:$HS$45,VLOOKUP(Y142,VALIDATIONS!$FF$2:$FG$5,2,FALSE),FALSE),  IF(OR(AND(N142="Water Re-use",Z142="Asbestos Cement"),AND(N142="Water Re-use",Z142="unplasticised Poly Vinyl Chloride")),      VLOOKUP(W142,VALIDATIONS!$GP$2:$HS$45,8+VLOOKUP(Y142,VALIDATIONS!$FF$2:$FG$5,2,FALSE),FALSE),            IF(OR(AND(N142="Water Rising Main",Z142="Cast Iron"),AND(N142="Water Rising Main",Z142="Ductile Iron"),AND(N142="Water Rising Main",Z142="Galvanised Iron"),  AND(N142="Water Rising Main",Z142="Mild Steel")),      VLOOKUP(W142,VALIDATIONS!$GP$2:$HS$45,4+VLOOKUP(Y142,VALIDATIONS!$FF$2:$FG$5,2,FALSE),FALSE),  IF(OR(AND(N142="Water Rising Main",Z142="Asbestos Cement"),AND(N142="Water Rising Main",Z142="unplasticised Poly Vinyl Chloride")),      VLOOKUP(W142,VALIDATIONS!$GP$2:$HS$45,12+VLOOKUP(Y142,VALIDATIONS!$FF$2:$FG$5,2,FALSE),FALSE),  0))))))    +IF(P142="Up to 10% Rock",VLOOKUP(W142,VALIDATIONS!$GP$2:$HS$45,21+VLOOKUP(Y142,VALIDATIONS!$FF$2:$FG$5,2,FALSE),FALSE),0)+IF(OR(Q142="Urban Development (moderate)",Q142="Urban Development (heavy)"),VLOOKUP(W142,VALIDATIONS!$GP$2:$HS$45,12+VLOOKUP(Q142,VALIDATIONS!$FJ$2:$FK$4,2,FALSE),FALSE),0)))</f>
        <v/>
      </c>
      <c r="AB142" s="82"/>
    </row>
    <row r="143" spans="2:28" x14ac:dyDescent="0.2">
      <c r="B143" s="354"/>
      <c r="C143" s="354"/>
      <c r="E143" s="370"/>
      <c r="G143" s="168"/>
      <c r="H143" s="168"/>
      <c r="I143" s="106" t="str">
        <f>IF(OR(C143="",D143="",E143=""),"",VLOOKUP(C143,VALIDATIONS!$HU$2:$HV$12,2,FALSE))</f>
        <v/>
      </c>
      <c r="K143" s="243"/>
      <c r="L143" s="354"/>
      <c r="M143" s="224"/>
      <c r="N143" s="370"/>
      <c r="O143" s="224"/>
      <c r="P143" s="368"/>
      <c r="Q143" s="368"/>
      <c r="R143" s="224"/>
      <c r="S143" s="224"/>
      <c r="T143" s="224"/>
      <c r="U143" s="224"/>
      <c r="W143" s="370"/>
      <c r="X143" s="370"/>
      <c r="Y143" s="368"/>
      <c r="Z143" s="370"/>
      <c r="AA143" s="106" t="str">
        <f>IF(OR(N143="",P143="",Q143="",V143="",W143="",X143="",Y143="",Z143=""),"",V143*    (  IF(OR(AND(N143="Water Reticulation",Z143="Cast Iron"),AND(N143="Water Reticulation",Z143="Ductile Iron"),AND(N143="Water Reticulation",Z143="Galvanised Iron"),  AND(N143="Water Reticulation",Z143="Mild Steel")),      VLOOKUP(W143,VALIDATIONS!$GP$2:$HS$45,VLOOKUP(Y143,VALIDATIONS!$FF$2:$FG$5,2,FALSE),FALSE),  IF(OR(AND(N143="Water Reticulation",Z143="Asbestos Cement"),AND(N143="Water Reticulation",Z143="unplasticised Poly Vinyl Chloride")),      VLOOKUP(W143,VALIDATIONS!$GP$2:$HS$45,8+VLOOKUP(Y143,VALIDATIONS!$FF$2:$FG$5,2,FALSE),FALSE),  IF(OR(AND(N143="Water Re-use",Z143="Cast Iron"),AND(N143="Water Re-use",Z143="Ductile Iron"),AND(N143="Water Re-use",Z143="Galvanised Iron"),  AND(N143="Water Re-use",Z143="Mild Steel")),      VLOOKUP(W143,VALIDATIONS!$GP$2:$HS$45,VLOOKUP(Y143,VALIDATIONS!$FF$2:$FG$5,2,FALSE),FALSE),  IF(OR(AND(N143="Water Re-use",Z143="Asbestos Cement"),AND(N143="Water Re-use",Z143="unplasticised Poly Vinyl Chloride")),      VLOOKUP(W143,VALIDATIONS!$GP$2:$HS$45,8+VLOOKUP(Y143,VALIDATIONS!$FF$2:$FG$5,2,FALSE),FALSE),            IF(OR(AND(N143="Water Rising Main",Z143="Cast Iron"),AND(N143="Water Rising Main",Z143="Ductile Iron"),AND(N143="Water Rising Main",Z143="Galvanised Iron"),  AND(N143="Water Rising Main",Z143="Mild Steel")),      VLOOKUP(W143,VALIDATIONS!$GP$2:$HS$45,4+VLOOKUP(Y143,VALIDATIONS!$FF$2:$FG$5,2,FALSE),FALSE),  IF(OR(AND(N143="Water Rising Main",Z143="Asbestos Cement"),AND(N143="Water Rising Main",Z143="unplasticised Poly Vinyl Chloride")),      VLOOKUP(W143,VALIDATIONS!$GP$2:$HS$45,12+VLOOKUP(Y143,VALIDATIONS!$FF$2:$FG$5,2,FALSE),FALSE),  0))))))    +IF(P143="Up to 10% Rock",VLOOKUP(W143,VALIDATIONS!$GP$2:$HS$45,21+VLOOKUP(Y143,VALIDATIONS!$FF$2:$FG$5,2,FALSE),FALSE),0)+IF(OR(Q143="Urban Development (moderate)",Q143="Urban Development (heavy)"),VLOOKUP(W143,VALIDATIONS!$GP$2:$HS$45,12+VLOOKUP(Q143,VALIDATIONS!$FJ$2:$FK$4,2,FALSE),FALSE),0)))</f>
        <v/>
      </c>
      <c r="AB143" s="82"/>
    </row>
    <row r="144" spans="2:28" x14ac:dyDescent="0.2">
      <c r="B144" s="354"/>
      <c r="C144" s="354"/>
      <c r="E144" s="370"/>
      <c r="G144" s="168"/>
      <c r="H144" s="168"/>
      <c r="I144" s="106" t="str">
        <f>IF(OR(C144="",D144="",E144=""),"",VLOOKUP(C144,VALIDATIONS!$HU$2:$HV$12,2,FALSE))</f>
        <v/>
      </c>
      <c r="K144" s="243"/>
      <c r="L144" s="354"/>
      <c r="M144" s="224"/>
      <c r="N144" s="370"/>
      <c r="O144" s="224"/>
      <c r="P144" s="368"/>
      <c r="Q144" s="368"/>
      <c r="R144" s="224"/>
      <c r="S144" s="224"/>
      <c r="T144" s="224"/>
      <c r="U144" s="224"/>
      <c r="W144" s="370"/>
      <c r="X144" s="370"/>
      <c r="Y144" s="368"/>
      <c r="Z144" s="370"/>
      <c r="AA144" s="106" t="str">
        <f>IF(OR(N144="",P144="",Q144="",V144="",W144="",X144="",Y144="",Z144=""),"",V144*    (  IF(OR(AND(N144="Water Reticulation",Z144="Cast Iron"),AND(N144="Water Reticulation",Z144="Ductile Iron"),AND(N144="Water Reticulation",Z144="Galvanised Iron"),  AND(N144="Water Reticulation",Z144="Mild Steel")),      VLOOKUP(W144,VALIDATIONS!$GP$2:$HS$45,VLOOKUP(Y144,VALIDATIONS!$FF$2:$FG$5,2,FALSE),FALSE),  IF(OR(AND(N144="Water Reticulation",Z144="Asbestos Cement"),AND(N144="Water Reticulation",Z144="unplasticised Poly Vinyl Chloride")),      VLOOKUP(W144,VALIDATIONS!$GP$2:$HS$45,8+VLOOKUP(Y144,VALIDATIONS!$FF$2:$FG$5,2,FALSE),FALSE),  IF(OR(AND(N144="Water Re-use",Z144="Cast Iron"),AND(N144="Water Re-use",Z144="Ductile Iron"),AND(N144="Water Re-use",Z144="Galvanised Iron"),  AND(N144="Water Re-use",Z144="Mild Steel")),      VLOOKUP(W144,VALIDATIONS!$GP$2:$HS$45,VLOOKUP(Y144,VALIDATIONS!$FF$2:$FG$5,2,FALSE),FALSE),  IF(OR(AND(N144="Water Re-use",Z144="Asbestos Cement"),AND(N144="Water Re-use",Z144="unplasticised Poly Vinyl Chloride")),      VLOOKUP(W144,VALIDATIONS!$GP$2:$HS$45,8+VLOOKUP(Y144,VALIDATIONS!$FF$2:$FG$5,2,FALSE),FALSE),            IF(OR(AND(N144="Water Rising Main",Z144="Cast Iron"),AND(N144="Water Rising Main",Z144="Ductile Iron"),AND(N144="Water Rising Main",Z144="Galvanised Iron"),  AND(N144="Water Rising Main",Z144="Mild Steel")),      VLOOKUP(W144,VALIDATIONS!$GP$2:$HS$45,4+VLOOKUP(Y144,VALIDATIONS!$FF$2:$FG$5,2,FALSE),FALSE),  IF(OR(AND(N144="Water Rising Main",Z144="Asbestos Cement"),AND(N144="Water Rising Main",Z144="unplasticised Poly Vinyl Chloride")),      VLOOKUP(W144,VALIDATIONS!$GP$2:$HS$45,12+VLOOKUP(Y144,VALIDATIONS!$FF$2:$FG$5,2,FALSE),FALSE),  0))))))    +IF(P144="Up to 10% Rock",VLOOKUP(W144,VALIDATIONS!$GP$2:$HS$45,21+VLOOKUP(Y144,VALIDATIONS!$FF$2:$FG$5,2,FALSE),FALSE),0)+IF(OR(Q144="Urban Development (moderate)",Q144="Urban Development (heavy)"),VLOOKUP(W144,VALIDATIONS!$GP$2:$HS$45,12+VLOOKUP(Q144,VALIDATIONS!$FJ$2:$FK$4,2,FALSE),FALSE),0)))</f>
        <v/>
      </c>
      <c r="AB144" s="82"/>
    </row>
    <row r="145" spans="2:28" x14ac:dyDescent="0.2">
      <c r="B145" s="354"/>
      <c r="C145" s="354"/>
      <c r="E145" s="370"/>
      <c r="G145" s="168"/>
      <c r="H145" s="168"/>
      <c r="I145" s="106" t="str">
        <f>IF(OR(C145="",D145="",E145=""),"",VLOOKUP(C145,VALIDATIONS!$HU$2:$HV$12,2,FALSE))</f>
        <v/>
      </c>
      <c r="K145" s="243"/>
      <c r="L145" s="354"/>
      <c r="M145" s="224"/>
      <c r="N145" s="370"/>
      <c r="O145" s="224"/>
      <c r="P145" s="368"/>
      <c r="Q145" s="368"/>
      <c r="R145" s="224"/>
      <c r="S145" s="224"/>
      <c r="T145" s="224"/>
      <c r="U145" s="224"/>
      <c r="W145" s="370"/>
      <c r="X145" s="370"/>
      <c r="Y145" s="368"/>
      <c r="Z145" s="370"/>
      <c r="AA145" s="106" t="str">
        <f>IF(OR(N145="",P145="",Q145="",V145="",W145="",X145="",Y145="",Z145=""),"",V145*    (  IF(OR(AND(N145="Water Reticulation",Z145="Cast Iron"),AND(N145="Water Reticulation",Z145="Ductile Iron"),AND(N145="Water Reticulation",Z145="Galvanised Iron"),  AND(N145="Water Reticulation",Z145="Mild Steel")),      VLOOKUP(W145,VALIDATIONS!$GP$2:$HS$45,VLOOKUP(Y145,VALIDATIONS!$FF$2:$FG$5,2,FALSE),FALSE),  IF(OR(AND(N145="Water Reticulation",Z145="Asbestos Cement"),AND(N145="Water Reticulation",Z145="unplasticised Poly Vinyl Chloride")),      VLOOKUP(W145,VALIDATIONS!$GP$2:$HS$45,8+VLOOKUP(Y145,VALIDATIONS!$FF$2:$FG$5,2,FALSE),FALSE),  IF(OR(AND(N145="Water Re-use",Z145="Cast Iron"),AND(N145="Water Re-use",Z145="Ductile Iron"),AND(N145="Water Re-use",Z145="Galvanised Iron"),  AND(N145="Water Re-use",Z145="Mild Steel")),      VLOOKUP(W145,VALIDATIONS!$GP$2:$HS$45,VLOOKUP(Y145,VALIDATIONS!$FF$2:$FG$5,2,FALSE),FALSE),  IF(OR(AND(N145="Water Re-use",Z145="Asbestos Cement"),AND(N145="Water Re-use",Z145="unplasticised Poly Vinyl Chloride")),      VLOOKUP(W145,VALIDATIONS!$GP$2:$HS$45,8+VLOOKUP(Y145,VALIDATIONS!$FF$2:$FG$5,2,FALSE),FALSE),            IF(OR(AND(N145="Water Rising Main",Z145="Cast Iron"),AND(N145="Water Rising Main",Z145="Ductile Iron"),AND(N145="Water Rising Main",Z145="Galvanised Iron"),  AND(N145="Water Rising Main",Z145="Mild Steel")),      VLOOKUP(W145,VALIDATIONS!$GP$2:$HS$45,4+VLOOKUP(Y145,VALIDATIONS!$FF$2:$FG$5,2,FALSE),FALSE),  IF(OR(AND(N145="Water Rising Main",Z145="Asbestos Cement"),AND(N145="Water Rising Main",Z145="unplasticised Poly Vinyl Chloride")),      VLOOKUP(W145,VALIDATIONS!$GP$2:$HS$45,12+VLOOKUP(Y145,VALIDATIONS!$FF$2:$FG$5,2,FALSE),FALSE),  0))))))    +IF(P145="Up to 10% Rock",VLOOKUP(W145,VALIDATIONS!$GP$2:$HS$45,21+VLOOKUP(Y145,VALIDATIONS!$FF$2:$FG$5,2,FALSE),FALSE),0)+IF(OR(Q145="Urban Development (moderate)",Q145="Urban Development (heavy)"),VLOOKUP(W145,VALIDATIONS!$GP$2:$HS$45,12+VLOOKUP(Q145,VALIDATIONS!$FJ$2:$FK$4,2,FALSE),FALSE),0)))</f>
        <v/>
      </c>
      <c r="AB145" s="82"/>
    </row>
    <row r="146" spans="2:28" x14ac:dyDescent="0.2">
      <c r="B146" s="354"/>
      <c r="C146" s="354"/>
      <c r="E146" s="370"/>
      <c r="G146" s="168"/>
      <c r="H146" s="168"/>
      <c r="I146" s="106" t="str">
        <f>IF(OR(C146="",D146="",E146=""),"",VLOOKUP(C146,VALIDATIONS!$HU$2:$HV$12,2,FALSE))</f>
        <v/>
      </c>
      <c r="K146" s="243"/>
      <c r="L146" s="354"/>
      <c r="M146" s="224"/>
      <c r="N146" s="370"/>
      <c r="O146" s="224"/>
      <c r="P146" s="368"/>
      <c r="Q146" s="368"/>
      <c r="R146" s="224"/>
      <c r="S146" s="224"/>
      <c r="T146" s="224"/>
      <c r="U146" s="224"/>
      <c r="W146" s="370"/>
      <c r="X146" s="370"/>
      <c r="Y146" s="368"/>
      <c r="Z146" s="370"/>
      <c r="AA146" s="106" t="str">
        <f>IF(OR(N146="",P146="",Q146="",V146="",W146="",X146="",Y146="",Z146=""),"",V146*    (  IF(OR(AND(N146="Water Reticulation",Z146="Cast Iron"),AND(N146="Water Reticulation",Z146="Ductile Iron"),AND(N146="Water Reticulation",Z146="Galvanised Iron"),  AND(N146="Water Reticulation",Z146="Mild Steel")),      VLOOKUP(W146,VALIDATIONS!$GP$2:$HS$45,VLOOKUP(Y146,VALIDATIONS!$FF$2:$FG$5,2,FALSE),FALSE),  IF(OR(AND(N146="Water Reticulation",Z146="Asbestos Cement"),AND(N146="Water Reticulation",Z146="unplasticised Poly Vinyl Chloride")),      VLOOKUP(W146,VALIDATIONS!$GP$2:$HS$45,8+VLOOKUP(Y146,VALIDATIONS!$FF$2:$FG$5,2,FALSE),FALSE),  IF(OR(AND(N146="Water Re-use",Z146="Cast Iron"),AND(N146="Water Re-use",Z146="Ductile Iron"),AND(N146="Water Re-use",Z146="Galvanised Iron"),  AND(N146="Water Re-use",Z146="Mild Steel")),      VLOOKUP(W146,VALIDATIONS!$GP$2:$HS$45,VLOOKUP(Y146,VALIDATIONS!$FF$2:$FG$5,2,FALSE),FALSE),  IF(OR(AND(N146="Water Re-use",Z146="Asbestos Cement"),AND(N146="Water Re-use",Z146="unplasticised Poly Vinyl Chloride")),      VLOOKUP(W146,VALIDATIONS!$GP$2:$HS$45,8+VLOOKUP(Y146,VALIDATIONS!$FF$2:$FG$5,2,FALSE),FALSE),            IF(OR(AND(N146="Water Rising Main",Z146="Cast Iron"),AND(N146="Water Rising Main",Z146="Ductile Iron"),AND(N146="Water Rising Main",Z146="Galvanised Iron"),  AND(N146="Water Rising Main",Z146="Mild Steel")),      VLOOKUP(W146,VALIDATIONS!$GP$2:$HS$45,4+VLOOKUP(Y146,VALIDATIONS!$FF$2:$FG$5,2,FALSE),FALSE),  IF(OR(AND(N146="Water Rising Main",Z146="Asbestos Cement"),AND(N146="Water Rising Main",Z146="unplasticised Poly Vinyl Chloride")),      VLOOKUP(W146,VALIDATIONS!$GP$2:$HS$45,12+VLOOKUP(Y146,VALIDATIONS!$FF$2:$FG$5,2,FALSE),FALSE),  0))))))    +IF(P146="Up to 10% Rock",VLOOKUP(W146,VALIDATIONS!$GP$2:$HS$45,21+VLOOKUP(Y146,VALIDATIONS!$FF$2:$FG$5,2,FALSE),FALSE),0)+IF(OR(Q146="Urban Development (moderate)",Q146="Urban Development (heavy)"),VLOOKUP(W146,VALIDATIONS!$GP$2:$HS$45,12+VLOOKUP(Q146,VALIDATIONS!$FJ$2:$FK$4,2,FALSE),FALSE),0)))</f>
        <v/>
      </c>
      <c r="AB146" s="82"/>
    </row>
    <row r="147" spans="2:28" x14ac:dyDescent="0.2">
      <c r="B147" s="354"/>
      <c r="C147" s="354"/>
      <c r="E147" s="370"/>
      <c r="G147" s="168"/>
      <c r="H147" s="168"/>
      <c r="I147" s="106" t="str">
        <f>IF(OR(C147="",D147="",E147=""),"",VLOOKUP(C147,VALIDATIONS!$HU$2:$HV$12,2,FALSE))</f>
        <v/>
      </c>
      <c r="K147" s="243"/>
      <c r="L147" s="354"/>
      <c r="M147" s="224"/>
      <c r="N147" s="370"/>
      <c r="O147" s="224"/>
      <c r="P147" s="368"/>
      <c r="Q147" s="368"/>
      <c r="R147" s="224"/>
      <c r="S147" s="224"/>
      <c r="T147" s="224"/>
      <c r="U147" s="224"/>
      <c r="W147" s="370"/>
      <c r="X147" s="370"/>
      <c r="Y147" s="368"/>
      <c r="Z147" s="370"/>
      <c r="AA147" s="106" t="str">
        <f>IF(OR(N147="",P147="",Q147="",V147="",W147="",X147="",Y147="",Z147=""),"",V147*    (  IF(OR(AND(N147="Water Reticulation",Z147="Cast Iron"),AND(N147="Water Reticulation",Z147="Ductile Iron"),AND(N147="Water Reticulation",Z147="Galvanised Iron"),  AND(N147="Water Reticulation",Z147="Mild Steel")),      VLOOKUP(W147,VALIDATIONS!$GP$2:$HS$45,VLOOKUP(Y147,VALIDATIONS!$FF$2:$FG$5,2,FALSE),FALSE),  IF(OR(AND(N147="Water Reticulation",Z147="Asbestos Cement"),AND(N147="Water Reticulation",Z147="unplasticised Poly Vinyl Chloride")),      VLOOKUP(W147,VALIDATIONS!$GP$2:$HS$45,8+VLOOKUP(Y147,VALIDATIONS!$FF$2:$FG$5,2,FALSE),FALSE),  IF(OR(AND(N147="Water Re-use",Z147="Cast Iron"),AND(N147="Water Re-use",Z147="Ductile Iron"),AND(N147="Water Re-use",Z147="Galvanised Iron"),  AND(N147="Water Re-use",Z147="Mild Steel")),      VLOOKUP(W147,VALIDATIONS!$GP$2:$HS$45,VLOOKUP(Y147,VALIDATIONS!$FF$2:$FG$5,2,FALSE),FALSE),  IF(OR(AND(N147="Water Re-use",Z147="Asbestos Cement"),AND(N147="Water Re-use",Z147="unplasticised Poly Vinyl Chloride")),      VLOOKUP(W147,VALIDATIONS!$GP$2:$HS$45,8+VLOOKUP(Y147,VALIDATIONS!$FF$2:$FG$5,2,FALSE),FALSE),            IF(OR(AND(N147="Water Rising Main",Z147="Cast Iron"),AND(N147="Water Rising Main",Z147="Ductile Iron"),AND(N147="Water Rising Main",Z147="Galvanised Iron"),  AND(N147="Water Rising Main",Z147="Mild Steel")),      VLOOKUP(W147,VALIDATIONS!$GP$2:$HS$45,4+VLOOKUP(Y147,VALIDATIONS!$FF$2:$FG$5,2,FALSE),FALSE),  IF(OR(AND(N147="Water Rising Main",Z147="Asbestos Cement"),AND(N147="Water Rising Main",Z147="unplasticised Poly Vinyl Chloride")),      VLOOKUP(W147,VALIDATIONS!$GP$2:$HS$45,12+VLOOKUP(Y147,VALIDATIONS!$FF$2:$FG$5,2,FALSE),FALSE),  0))))))    +IF(P147="Up to 10% Rock",VLOOKUP(W147,VALIDATIONS!$GP$2:$HS$45,21+VLOOKUP(Y147,VALIDATIONS!$FF$2:$FG$5,2,FALSE),FALSE),0)+IF(OR(Q147="Urban Development (moderate)",Q147="Urban Development (heavy)"),VLOOKUP(W147,VALIDATIONS!$GP$2:$HS$45,12+VLOOKUP(Q147,VALIDATIONS!$FJ$2:$FK$4,2,FALSE),FALSE),0)))</f>
        <v/>
      </c>
      <c r="AB147" s="82"/>
    </row>
    <row r="148" spans="2:28" x14ac:dyDescent="0.2">
      <c r="B148" s="354"/>
      <c r="C148" s="354"/>
      <c r="E148" s="370"/>
      <c r="G148" s="168"/>
      <c r="H148" s="168"/>
      <c r="I148" s="106" t="str">
        <f>IF(OR(C148="",D148="",E148=""),"",VLOOKUP(C148,VALIDATIONS!$HU$2:$HV$12,2,FALSE))</f>
        <v/>
      </c>
      <c r="K148" s="243"/>
      <c r="L148" s="354"/>
      <c r="M148" s="224"/>
      <c r="N148" s="370"/>
      <c r="O148" s="224"/>
      <c r="P148" s="368"/>
      <c r="Q148" s="368"/>
      <c r="R148" s="224"/>
      <c r="S148" s="224"/>
      <c r="T148" s="224"/>
      <c r="U148" s="224"/>
      <c r="W148" s="370"/>
      <c r="X148" s="370"/>
      <c r="Y148" s="368"/>
      <c r="Z148" s="370"/>
      <c r="AA148" s="106" t="str">
        <f>IF(OR(N148="",P148="",Q148="",V148="",W148="",X148="",Y148="",Z148=""),"",V148*    (  IF(OR(AND(N148="Water Reticulation",Z148="Cast Iron"),AND(N148="Water Reticulation",Z148="Ductile Iron"),AND(N148="Water Reticulation",Z148="Galvanised Iron"),  AND(N148="Water Reticulation",Z148="Mild Steel")),      VLOOKUP(W148,VALIDATIONS!$GP$2:$HS$45,VLOOKUP(Y148,VALIDATIONS!$FF$2:$FG$5,2,FALSE),FALSE),  IF(OR(AND(N148="Water Reticulation",Z148="Asbestos Cement"),AND(N148="Water Reticulation",Z148="unplasticised Poly Vinyl Chloride")),      VLOOKUP(W148,VALIDATIONS!$GP$2:$HS$45,8+VLOOKUP(Y148,VALIDATIONS!$FF$2:$FG$5,2,FALSE),FALSE),  IF(OR(AND(N148="Water Re-use",Z148="Cast Iron"),AND(N148="Water Re-use",Z148="Ductile Iron"),AND(N148="Water Re-use",Z148="Galvanised Iron"),  AND(N148="Water Re-use",Z148="Mild Steel")),      VLOOKUP(W148,VALIDATIONS!$GP$2:$HS$45,VLOOKUP(Y148,VALIDATIONS!$FF$2:$FG$5,2,FALSE),FALSE),  IF(OR(AND(N148="Water Re-use",Z148="Asbestos Cement"),AND(N148="Water Re-use",Z148="unplasticised Poly Vinyl Chloride")),      VLOOKUP(W148,VALIDATIONS!$GP$2:$HS$45,8+VLOOKUP(Y148,VALIDATIONS!$FF$2:$FG$5,2,FALSE),FALSE),            IF(OR(AND(N148="Water Rising Main",Z148="Cast Iron"),AND(N148="Water Rising Main",Z148="Ductile Iron"),AND(N148="Water Rising Main",Z148="Galvanised Iron"),  AND(N148="Water Rising Main",Z148="Mild Steel")),      VLOOKUP(W148,VALIDATIONS!$GP$2:$HS$45,4+VLOOKUP(Y148,VALIDATIONS!$FF$2:$FG$5,2,FALSE),FALSE),  IF(OR(AND(N148="Water Rising Main",Z148="Asbestos Cement"),AND(N148="Water Rising Main",Z148="unplasticised Poly Vinyl Chloride")),      VLOOKUP(W148,VALIDATIONS!$GP$2:$HS$45,12+VLOOKUP(Y148,VALIDATIONS!$FF$2:$FG$5,2,FALSE),FALSE),  0))))))    +IF(P148="Up to 10% Rock",VLOOKUP(W148,VALIDATIONS!$GP$2:$HS$45,21+VLOOKUP(Y148,VALIDATIONS!$FF$2:$FG$5,2,FALSE),FALSE),0)+IF(OR(Q148="Urban Development (moderate)",Q148="Urban Development (heavy)"),VLOOKUP(W148,VALIDATIONS!$GP$2:$HS$45,12+VLOOKUP(Q148,VALIDATIONS!$FJ$2:$FK$4,2,FALSE),FALSE),0)))</f>
        <v/>
      </c>
      <c r="AB148" s="82"/>
    </row>
    <row r="149" spans="2:28" x14ac:dyDescent="0.2">
      <c r="B149" s="354"/>
      <c r="C149" s="354"/>
      <c r="E149" s="370"/>
      <c r="G149" s="168"/>
      <c r="H149" s="168"/>
      <c r="I149" s="106" t="str">
        <f>IF(OR(C149="",D149="",E149=""),"",VLOOKUP(C149,VALIDATIONS!$HU$2:$HV$12,2,FALSE))</f>
        <v/>
      </c>
      <c r="K149" s="243"/>
      <c r="L149" s="354"/>
      <c r="M149" s="224"/>
      <c r="N149" s="370"/>
      <c r="O149" s="224"/>
      <c r="P149" s="368"/>
      <c r="Q149" s="368"/>
      <c r="R149" s="224"/>
      <c r="S149" s="224"/>
      <c r="T149" s="224"/>
      <c r="U149" s="224"/>
      <c r="W149" s="370"/>
      <c r="X149" s="370"/>
      <c r="Y149" s="368"/>
      <c r="Z149" s="370"/>
      <c r="AA149" s="106" t="str">
        <f>IF(OR(N149="",P149="",Q149="",V149="",W149="",X149="",Y149="",Z149=""),"",V149*    (  IF(OR(AND(N149="Water Reticulation",Z149="Cast Iron"),AND(N149="Water Reticulation",Z149="Ductile Iron"),AND(N149="Water Reticulation",Z149="Galvanised Iron"),  AND(N149="Water Reticulation",Z149="Mild Steel")),      VLOOKUP(W149,VALIDATIONS!$GP$2:$HS$45,VLOOKUP(Y149,VALIDATIONS!$FF$2:$FG$5,2,FALSE),FALSE),  IF(OR(AND(N149="Water Reticulation",Z149="Asbestos Cement"),AND(N149="Water Reticulation",Z149="unplasticised Poly Vinyl Chloride")),      VLOOKUP(W149,VALIDATIONS!$GP$2:$HS$45,8+VLOOKUP(Y149,VALIDATIONS!$FF$2:$FG$5,2,FALSE),FALSE),  IF(OR(AND(N149="Water Re-use",Z149="Cast Iron"),AND(N149="Water Re-use",Z149="Ductile Iron"),AND(N149="Water Re-use",Z149="Galvanised Iron"),  AND(N149="Water Re-use",Z149="Mild Steel")),      VLOOKUP(W149,VALIDATIONS!$GP$2:$HS$45,VLOOKUP(Y149,VALIDATIONS!$FF$2:$FG$5,2,FALSE),FALSE),  IF(OR(AND(N149="Water Re-use",Z149="Asbestos Cement"),AND(N149="Water Re-use",Z149="unplasticised Poly Vinyl Chloride")),      VLOOKUP(W149,VALIDATIONS!$GP$2:$HS$45,8+VLOOKUP(Y149,VALIDATIONS!$FF$2:$FG$5,2,FALSE),FALSE),            IF(OR(AND(N149="Water Rising Main",Z149="Cast Iron"),AND(N149="Water Rising Main",Z149="Ductile Iron"),AND(N149="Water Rising Main",Z149="Galvanised Iron"),  AND(N149="Water Rising Main",Z149="Mild Steel")),      VLOOKUP(W149,VALIDATIONS!$GP$2:$HS$45,4+VLOOKUP(Y149,VALIDATIONS!$FF$2:$FG$5,2,FALSE),FALSE),  IF(OR(AND(N149="Water Rising Main",Z149="Asbestos Cement"),AND(N149="Water Rising Main",Z149="unplasticised Poly Vinyl Chloride")),      VLOOKUP(W149,VALIDATIONS!$GP$2:$HS$45,12+VLOOKUP(Y149,VALIDATIONS!$FF$2:$FG$5,2,FALSE),FALSE),  0))))))    +IF(P149="Up to 10% Rock",VLOOKUP(W149,VALIDATIONS!$GP$2:$HS$45,21+VLOOKUP(Y149,VALIDATIONS!$FF$2:$FG$5,2,FALSE),FALSE),0)+IF(OR(Q149="Urban Development (moderate)",Q149="Urban Development (heavy)"),VLOOKUP(W149,VALIDATIONS!$GP$2:$HS$45,12+VLOOKUP(Q149,VALIDATIONS!$FJ$2:$FK$4,2,FALSE),FALSE),0)))</f>
        <v/>
      </c>
      <c r="AB149" s="82"/>
    </row>
    <row r="150" spans="2:28" x14ac:dyDescent="0.2">
      <c r="B150" s="354"/>
      <c r="C150" s="354"/>
      <c r="E150" s="370"/>
      <c r="G150" s="168"/>
      <c r="H150" s="168"/>
      <c r="I150" s="106" t="str">
        <f>IF(OR(C150="",D150="",E150=""),"",VLOOKUP(C150,VALIDATIONS!$HU$2:$HV$12,2,FALSE))</f>
        <v/>
      </c>
      <c r="K150" s="243"/>
      <c r="L150" s="354"/>
      <c r="M150" s="224"/>
      <c r="N150" s="370"/>
      <c r="O150" s="224"/>
      <c r="P150" s="368"/>
      <c r="Q150" s="368"/>
      <c r="R150" s="224"/>
      <c r="S150" s="224"/>
      <c r="T150" s="224"/>
      <c r="U150" s="224"/>
      <c r="W150" s="370"/>
      <c r="X150" s="370"/>
      <c r="Y150" s="368"/>
      <c r="Z150" s="370"/>
      <c r="AA150" s="106" t="str">
        <f>IF(OR(N150="",P150="",Q150="",V150="",W150="",X150="",Y150="",Z150=""),"",V150*    (  IF(OR(AND(N150="Water Reticulation",Z150="Cast Iron"),AND(N150="Water Reticulation",Z150="Ductile Iron"),AND(N150="Water Reticulation",Z150="Galvanised Iron"),  AND(N150="Water Reticulation",Z150="Mild Steel")),      VLOOKUP(W150,VALIDATIONS!$GP$2:$HS$45,VLOOKUP(Y150,VALIDATIONS!$FF$2:$FG$5,2,FALSE),FALSE),  IF(OR(AND(N150="Water Reticulation",Z150="Asbestos Cement"),AND(N150="Water Reticulation",Z150="unplasticised Poly Vinyl Chloride")),      VLOOKUP(W150,VALIDATIONS!$GP$2:$HS$45,8+VLOOKUP(Y150,VALIDATIONS!$FF$2:$FG$5,2,FALSE),FALSE),  IF(OR(AND(N150="Water Re-use",Z150="Cast Iron"),AND(N150="Water Re-use",Z150="Ductile Iron"),AND(N150="Water Re-use",Z150="Galvanised Iron"),  AND(N150="Water Re-use",Z150="Mild Steel")),      VLOOKUP(W150,VALIDATIONS!$GP$2:$HS$45,VLOOKUP(Y150,VALIDATIONS!$FF$2:$FG$5,2,FALSE),FALSE),  IF(OR(AND(N150="Water Re-use",Z150="Asbestos Cement"),AND(N150="Water Re-use",Z150="unplasticised Poly Vinyl Chloride")),      VLOOKUP(W150,VALIDATIONS!$GP$2:$HS$45,8+VLOOKUP(Y150,VALIDATIONS!$FF$2:$FG$5,2,FALSE),FALSE),            IF(OR(AND(N150="Water Rising Main",Z150="Cast Iron"),AND(N150="Water Rising Main",Z150="Ductile Iron"),AND(N150="Water Rising Main",Z150="Galvanised Iron"),  AND(N150="Water Rising Main",Z150="Mild Steel")),      VLOOKUP(W150,VALIDATIONS!$GP$2:$HS$45,4+VLOOKUP(Y150,VALIDATIONS!$FF$2:$FG$5,2,FALSE),FALSE),  IF(OR(AND(N150="Water Rising Main",Z150="Asbestos Cement"),AND(N150="Water Rising Main",Z150="unplasticised Poly Vinyl Chloride")),      VLOOKUP(W150,VALIDATIONS!$GP$2:$HS$45,12+VLOOKUP(Y150,VALIDATIONS!$FF$2:$FG$5,2,FALSE),FALSE),  0))))))    +IF(P150="Up to 10% Rock",VLOOKUP(W150,VALIDATIONS!$GP$2:$HS$45,21+VLOOKUP(Y150,VALIDATIONS!$FF$2:$FG$5,2,FALSE),FALSE),0)+IF(OR(Q150="Urban Development (moderate)",Q150="Urban Development (heavy)"),VLOOKUP(W150,VALIDATIONS!$GP$2:$HS$45,12+VLOOKUP(Q150,VALIDATIONS!$FJ$2:$FK$4,2,FALSE),FALSE),0)))</f>
        <v/>
      </c>
      <c r="AB150" s="82"/>
    </row>
    <row r="151" spans="2:28" x14ac:dyDescent="0.2">
      <c r="B151" s="354"/>
      <c r="C151" s="354"/>
      <c r="E151" s="370"/>
      <c r="G151" s="168"/>
      <c r="H151" s="168"/>
      <c r="I151" s="106" t="str">
        <f>IF(OR(C151="",D151="",E151=""),"",VLOOKUP(C151,VALIDATIONS!$HU$2:$HV$12,2,FALSE))</f>
        <v/>
      </c>
      <c r="K151" s="243"/>
      <c r="L151" s="354"/>
      <c r="M151" s="224"/>
      <c r="N151" s="370"/>
      <c r="O151" s="224"/>
      <c r="P151" s="368"/>
      <c r="Q151" s="368"/>
      <c r="R151" s="224"/>
      <c r="S151" s="224"/>
      <c r="T151" s="224"/>
      <c r="U151" s="224"/>
      <c r="W151" s="370"/>
      <c r="X151" s="370"/>
      <c r="Y151" s="368"/>
      <c r="Z151" s="370"/>
      <c r="AA151" s="106" t="str">
        <f>IF(OR(N151="",P151="",Q151="",V151="",W151="",X151="",Y151="",Z151=""),"",V151*    (  IF(OR(AND(N151="Water Reticulation",Z151="Cast Iron"),AND(N151="Water Reticulation",Z151="Ductile Iron"),AND(N151="Water Reticulation",Z151="Galvanised Iron"),  AND(N151="Water Reticulation",Z151="Mild Steel")),      VLOOKUP(W151,VALIDATIONS!$GP$2:$HS$45,VLOOKUP(Y151,VALIDATIONS!$FF$2:$FG$5,2,FALSE),FALSE),  IF(OR(AND(N151="Water Reticulation",Z151="Asbestos Cement"),AND(N151="Water Reticulation",Z151="unplasticised Poly Vinyl Chloride")),      VLOOKUP(W151,VALIDATIONS!$GP$2:$HS$45,8+VLOOKUP(Y151,VALIDATIONS!$FF$2:$FG$5,2,FALSE),FALSE),  IF(OR(AND(N151="Water Re-use",Z151="Cast Iron"),AND(N151="Water Re-use",Z151="Ductile Iron"),AND(N151="Water Re-use",Z151="Galvanised Iron"),  AND(N151="Water Re-use",Z151="Mild Steel")),      VLOOKUP(W151,VALIDATIONS!$GP$2:$HS$45,VLOOKUP(Y151,VALIDATIONS!$FF$2:$FG$5,2,FALSE),FALSE),  IF(OR(AND(N151="Water Re-use",Z151="Asbestos Cement"),AND(N151="Water Re-use",Z151="unplasticised Poly Vinyl Chloride")),      VLOOKUP(W151,VALIDATIONS!$GP$2:$HS$45,8+VLOOKUP(Y151,VALIDATIONS!$FF$2:$FG$5,2,FALSE),FALSE),            IF(OR(AND(N151="Water Rising Main",Z151="Cast Iron"),AND(N151="Water Rising Main",Z151="Ductile Iron"),AND(N151="Water Rising Main",Z151="Galvanised Iron"),  AND(N151="Water Rising Main",Z151="Mild Steel")),      VLOOKUP(W151,VALIDATIONS!$GP$2:$HS$45,4+VLOOKUP(Y151,VALIDATIONS!$FF$2:$FG$5,2,FALSE),FALSE),  IF(OR(AND(N151="Water Rising Main",Z151="Asbestos Cement"),AND(N151="Water Rising Main",Z151="unplasticised Poly Vinyl Chloride")),      VLOOKUP(W151,VALIDATIONS!$GP$2:$HS$45,12+VLOOKUP(Y151,VALIDATIONS!$FF$2:$FG$5,2,FALSE),FALSE),  0))))))    +IF(P151="Up to 10% Rock",VLOOKUP(W151,VALIDATIONS!$GP$2:$HS$45,21+VLOOKUP(Y151,VALIDATIONS!$FF$2:$FG$5,2,FALSE),FALSE),0)+IF(OR(Q151="Urban Development (moderate)",Q151="Urban Development (heavy)"),VLOOKUP(W151,VALIDATIONS!$GP$2:$HS$45,12+VLOOKUP(Q151,VALIDATIONS!$FJ$2:$FK$4,2,FALSE),FALSE),0)))</f>
        <v/>
      </c>
      <c r="AB151" s="82"/>
    </row>
    <row r="152" spans="2:28" x14ac:dyDescent="0.2">
      <c r="B152" s="354"/>
      <c r="C152" s="354"/>
      <c r="E152" s="370"/>
      <c r="G152" s="168"/>
      <c r="H152" s="168"/>
      <c r="I152" s="106" t="str">
        <f>IF(OR(C152="",D152="",E152=""),"",VLOOKUP(C152,VALIDATIONS!$HU$2:$HV$12,2,FALSE))</f>
        <v/>
      </c>
      <c r="K152" s="243"/>
      <c r="L152" s="354"/>
      <c r="M152" s="224"/>
      <c r="N152" s="370"/>
      <c r="O152" s="224"/>
      <c r="P152" s="368"/>
      <c r="Q152" s="368"/>
      <c r="R152" s="224"/>
      <c r="S152" s="224"/>
      <c r="T152" s="224"/>
      <c r="U152" s="224"/>
      <c r="W152" s="370"/>
      <c r="X152" s="370"/>
      <c r="Y152" s="368"/>
      <c r="Z152" s="370"/>
      <c r="AA152" s="106" t="str">
        <f>IF(OR(N152="",P152="",Q152="",V152="",W152="",X152="",Y152="",Z152=""),"",V152*    (  IF(OR(AND(N152="Water Reticulation",Z152="Cast Iron"),AND(N152="Water Reticulation",Z152="Ductile Iron"),AND(N152="Water Reticulation",Z152="Galvanised Iron"),  AND(N152="Water Reticulation",Z152="Mild Steel")),      VLOOKUP(W152,VALIDATIONS!$GP$2:$HS$45,VLOOKUP(Y152,VALIDATIONS!$FF$2:$FG$5,2,FALSE),FALSE),  IF(OR(AND(N152="Water Reticulation",Z152="Asbestos Cement"),AND(N152="Water Reticulation",Z152="unplasticised Poly Vinyl Chloride")),      VLOOKUP(W152,VALIDATIONS!$GP$2:$HS$45,8+VLOOKUP(Y152,VALIDATIONS!$FF$2:$FG$5,2,FALSE),FALSE),  IF(OR(AND(N152="Water Re-use",Z152="Cast Iron"),AND(N152="Water Re-use",Z152="Ductile Iron"),AND(N152="Water Re-use",Z152="Galvanised Iron"),  AND(N152="Water Re-use",Z152="Mild Steel")),      VLOOKUP(W152,VALIDATIONS!$GP$2:$HS$45,VLOOKUP(Y152,VALIDATIONS!$FF$2:$FG$5,2,FALSE),FALSE),  IF(OR(AND(N152="Water Re-use",Z152="Asbestos Cement"),AND(N152="Water Re-use",Z152="unplasticised Poly Vinyl Chloride")),      VLOOKUP(W152,VALIDATIONS!$GP$2:$HS$45,8+VLOOKUP(Y152,VALIDATIONS!$FF$2:$FG$5,2,FALSE),FALSE),            IF(OR(AND(N152="Water Rising Main",Z152="Cast Iron"),AND(N152="Water Rising Main",Z152="Ductile Iron"),AND(N152="Water Rising Main",Z152="Galvanised Iron"),  AND(N152="Water Rising Main",Z152="Mild Steel")),      VLOOKUP(W152,VALIDATIONS!$GP$2:$HS$45,4+VLOOKUP(Y152,VALIDATIONS!$FF$2:$FG$5,2,FALSE),FALSE),  IF(OR(AND(N152="Water Rising Main",Z152="Asbestos Cement"),AND(N152="Water Rising Main",Z152="unplasticised Poly Vinyl Chloride")),      VLOOKUP(W152,VALIDATIONS!$GP$2:$HS$45,12+VLOOKUP(Y152,VALIDATIONS!$FF$2:$FG$5,2,FALSE),FALSE),  0))))))    +IF(P152="Up to 10% Rock",VLOOKUP(W152,VALIDATIONS!$GP$2:$HS$45,21+VLOOKUP(Y152,VALIDATIONS!$FF$2:$FG$5,2,FALSE),FALSE),0)+IF(OR(Q152="Urban Development (moderate)",Q152="Urban Development (heavy)"),VLOOKUP(W152,VALIDATIONS!$GP$2:$HS$45,12+VLOOKUP(Q152,VALIDATIONS!$FJ$2:$FK$4,2,FALSE),FALSE),0)))</f>
        <v/>
      </c>
      <c r="AB152" s="82"/>
    </row>
    <row r="153" spans="2:28" x14ac:dyDescent="0.2">
      <c r="B153" s="354"/>
      <c r="C153" s="354"/>
      <c r="E153" s="370"/>
      <c r="G153" s="168"/>
      <c r="H153" s="168"/>
      <c r="I153" s="106" t="str">
        <f>IF(OR(C153="",D153="",E153=""),"",VLOOKUP(C153,VALIDATIONS!$HU$2:$HV$12,2,FALSE))</f>
        <v/>
      </c>
      <c r="K153" s="243"/>
      <c r="L153" s="354"/>
      <c r="M153" s="224"/>
      <c r="N153" s="370"/>
      <c r="O153" s="224"/>
      <c r="P153" s="368"/>
      <c r="Q153" s="368"/>
      <c r="R153" s="224"/>
      <c r="S153" s="224"/>
      <c r="T153" s="224"/>
      <c r="U153" s="224"/>
      <c r="W153" s="370"/>
      <c r="X153" s="370"/>
      <c r="Y153" s="368"/>
      <c r="Z153" s="370"/>
      <c r="AA153" s="106" t="str">
        <f>IF(OR(N153="",P153="",Q153="",V153="",W153="",X153="",Y153="",Z153=""),"",V153*    (  IF(OR(AND(N153="Water Reticulation",Z153="Cast Iron"),AND(N153="Water Reticulation",Z153="Ductile Iron"),AND(N153="Water Reticulation",Z153="Galvanised Iron"),  AND(N153="Water Reticulation",Z153="Mild Steel")),      VLOOKUP(W153,VALIDATIONS!$GP$2:$HS$45,VLOOKUP(Y153,VALIDATIONS!$FF$2:$FG$5,2,FALSE),FALSE),  IF(OR(AND(N153="Water Reticulation",Z153="Asbestos Cement"),AND(N153="Water Reticulation",Z153="unplasticised Poly Vinyl Chloride")),      VLOOKUP(W153,VALIDATIONS!$GP$2:$HS$45,8+VLOOKUP(Y153,VALIDATIONS!$FF$2:$FG$5,2,FALSE),FALSE),  IF(OR(AND(N153="Water Re-use",Z153="Cast Iron"),AND(N153="Water Re-use",Z153="Ductile Iron"),AND(N153="Water Re-use",Z153="Galvanised Iron"),  AND(N153="Water Re-use",Z153="Mild Steel")),      VLOOKUP(W153,VALIDATIONS!$GP$2:$HS$45,VLOOKUP(Y153,VALIDATIONS!$FF$2:$FG$5,2,FALSE),FALSE),  IF(OR(AND(N153="Water Re-use",Z153="Asbestos Cement"),AND(N153="Water Re-use",Z153="unplasticised Poly Vinyl Chloride")),      VLOOKUP(W153,VALIDATIONS!$GP$2:$HS$45,8+VLOOKUP(Y153,VALIDATIONS!$FF$2:$FG$5,2,FALSE),FALSE),            IF(OR(AND(N153="Water Rising Main",Z153="Cast Iron"),AND(N153="Water Rising Main",Z153="Ductile Iron"),AND(N153="Water Rising Main",Z153="Galvanised Iron"),  AND(N153="Water Rising Main",Z153="Mild Steel")),      VLOOKUP(W153,VALIDATIONS!$GP$2:$HS$45,4+VLOOKUP(Y153,VALIDATIONS!$FF$2:$FG$5,2,FALSE),FALSE),  IF(OR(AND(N153="Water Rising Main",Z153="Asbestos Cement"),AND(N153="Water Rising Main",Z153="unplasticised Poly Vinyl Chloride")),      VLOOKUP(W153,VALIDATIONS!$GP$2:$HS$45,12+VLOOKUP(Y153,VALIDATIONS!$FF$2:$FG$5,2,FALSE),FALSE),  0))))))    +IF(P153="Up to 10% Rock",VLOOKUP(W153,VALIDATIONS!$GP$2:$HS$45,21+VLOOKUP(Y153,VALIDATIONS!$FF$2:$FG$5,2,FALSE),FALSE),0)+IF(OR(Q153="Urban Development (moderate)",Q153="Urban Development (heavy)"),VLOOKUP(W153,VALIDATIONS!$GP$2:$HS$45,12+VLOOKUP(Q153,VALIDATIONS!$FJ$2:$FK$4,2,FALSE),FALSE),0)))</f>
        <v/>
      </c>
      <c r="AB153" s="82"/>
    </row>
    <row r="154" spans="2:28" x14ac:dyDescent="0.2">
      <c r="B154" s="354"/>
      <c r="C154" s="354"/>
      <c r="E154" s="370"/>
      <c r="G154" s="168"/>
      <c r="H154" s="168"/>
      <c r="I154" s="106" t="str">
        <f>IF(OR(C154="",D154="",E154=""),"",VLOOKUP(C154,VALIDATIONS!$HU$2:$HV$12,2,FALSE))</f>
        <v/>
      </c>
      <c r="K154" s="243"/>
      <c r="L154" s="354"/>
      <c r="M154" s="224"/>
      <c r="N154" s="370"/>
      <c r="O154" s="224"/>
      <c r="P154" s="368"/>
      <c r="Q154" s="368"/>
      <c r="R154" s="224"/>
      <c r="S154" s="224"/>
      <c r="T154" s="224"/>
      <c r="U154" s="224"/>
      <c r="W154" s="370"/>
      <c r="X154" s="370"/>
      <c r="Y154" s="368"/>
      <c r="Z154" s="370"/>
      <c r="AA154" s="106" t="str">
        <f>IF(OR(N154="",P154="",Q154="",V154="",W154="",X154="",Y154="",Z154=""),"",V154*    (  IF(OR(AND(N154="Water Reticulation",Z154="Cast Iron"),AND(N154="Water Reticulation",Z154="Ductile Iron"),AND(N154="Water Reticulation",Z154="Galvanised Iron"),  AND(N154="Water Reticulation",Z154="Mild Steel")),      VLOOKUP(W154,VALIDATIONS!$GP$2:$HS$45,VLOOKUP(Y154,VALIDATIONS!$FF$2:$FG$5,2,FALSE),FALSE),  IF(OR(AND(N154="Water Reticulation",Z154="Asbestos Cement"),AND(N154="Water Reticulation",Z154="unplasticised Poly Vinyl Chloride")),      VLOOKUP(W154,VALIDATIONS!$GP$2:$HS$45,8+VLOOKUP(Y154,VALIDATIONS!$FF$2:$FG$5,2,FALSE),FALSE),  IF(OR(AND(N154="Water Re-use",Z154="Cast Iron"),AND(N154="Water Re-use",Z154="Ductile Iron"),AND(N154="Water Re-use",Z154="Galvanised Iron"),  AND(N154="Water Re-use",Z154="Mild Steel")),      VLOOKUP(W154,VALIDATIONS!$GP$2:$HS$45,VLOOKUP(Y154,VALIDATIONS!$FF$2:$FG$5,2,FALSE),FALSE),  IF(OR(AND(N154="Water Re-use",Z154="Asbestos Cement"),AND(N154="Water Re-use",Z154="unplasticised Poly Vinyl Chloride")),      VLOOKUP(W154,VALIDATIONS!$GP$2:$HS$45,8+VLOOKUP(Y154,VALIDATIONS!$FF$2:$FG$5,2,FALSE),FALSE),            IF(OR(AND(N154="Water Rising Main",Z154="Cast Iron"),AND(N154="Water Rising Main",Z154="Ductile Iron"),AND(N154="Water Rising Main",Z154="Galvanised Iron"),  AND(N154="Water Rising Main",Z154="Mild Steel")),      VLOOKUP(W154,VALIDATIONS!$GP$2:$HS$45,4+VLOOKUP(Y154,VALIDATIONS!$FF$2:$FG$5,2,FALSE),FALSE),  IF(OR(AND(N154="Water Rising Main",Z154="Asbestos Cement"),AND(N154="Water Rising Main",Z154="unplasticised Poly Vinyl Chloride")),      VLOOKUP(W154,VALIDATIONS!$GP$2:$HS$45,12+VLOOKUP(Y154,VALIDATIONS!$FF$2:$FG$5,2,FALSE),FALSE),  0))))))    +IF(P154="Up to 10% Rock",VLOOKUP(W154,VALIDATIONS!$GP$2:$HS$45,21+VLOOKUP(Y154,VALIDATIONS!$FF$2:$FG$5,2,FALSE),FALSE),0)+IF(OR(Q154="Urban Development (moderate)",Q154="Urban Development (heavy)"),VLOOKUP(W154,VALIDATIONS!$GP$2:$HS$45,12+VLOOKUP(Q154,VALIDATIONS!$FJ$2:$FK$4,2,FALSE),FALSE),0)))</f>
        <v/>
      </c>
      <c r="AB154" s="82"/>
    </row>
    <row r="155" spans="2:28" x14ac:dyDescent="0.2">
      <c r="B155" s="354"/>
      <c r="C155" s="354"/>
      <c r="E155" s="370"/>
      <c r="G155" s="168"/>
      <c r="H155" s="168"/>
      <c r="I155" s="106" t="str">
        <f>IF(OR(C155="",D155="",E155=""),"",VLOOKUP(C155,VALIDATIONS!$HU$2:$HV$12,2,FALSE))</f>
        <v/>
      </c>
      <c r="K155" s="243"/>
      <c r="L155" s="354"/>
      <c r="M155" s="224"/>
      <c r="N155" s="370"/>
      <c r="O155" s="224"/>
      <c r="P155" s="368"/>
      <c r="Q155" s="368"/>
      <c r="R155" s="224"/>
      <c r="S155" s="224"/>
      <c r="T155" s="224"/>
      <c r="U155" s="224"/>
      <c r="W155" s="370"/>
      <c r="X155" s="370"/>
      <c r="Y155" s="368"/>
      <c r="Z155" s="370"/>
      <c r="AA155" s="106" t="str">
        <f>IF(OR(N155="",P155="",Q155="",V155="",W155="",X155="",Y155="",Z155=""),"",V155*    (  IF(OR(AND(N155="Water Reticulation",Z155="Cast Iron"),AND(N155="Water Reticulation",Z155="Ductile Iron"),AND(N155="Water Reticulation",Z155="Galvanised Iron"),  AND(N155="Water Reticulation",Z155="Mild Steel")),      VLOOKUP(W155,VALIDATIONS!$GP$2:$HS$45,VLOOKUP(Y155,VALIDATIONS!$FF$2:$FG$5,2,FALSE),FALSE),  IF(OR(AND(N155="Water Reticulation",Z155="Asbestos Cement"),AND(N155="Water Reticulation",Z155="unplasticised Poly Vinyl Chloride")),      VLOOKUP(W155,VALIDATIONS!$GP$2:$HS$45,8+VLOOKUP(Y155,VALIDATIONS!$FF$2:$FG$5,2,FALSE),FALSE),  IF(OR(AND(N155="Water Re-use",Z155="Cast Iron"),AND(N155="Water Re-use",Z155="Ductile Iron"),AND(N155="Water Re-use",Z155="Galvanised Iron"),  AND(N155="Water Re-use",Z155="Mild Steel")),      VLOOKUP(W155,VALIDATIONS!$GP$2:$HS$45,VLOOKUP(Y155,VALIDATIONS!$FF$2:$FG$5,2,FALSE),FALSE),  IF(OR(AND(N155="Water Re-use",Z155="Asbestos Cement"),AND(N155="Water Re-use",Z155="unplasticised Poly Vinyl Chloride")),      VLOOKUP(W155,VALIDATIONS!$GP$2:$HS$45,8+VLOOKUP(Y155,VALIDATIONS!$FF$2:$FG$5,2,FALSE),FALSE),            IF(OR(AND(N155="Water Rising Main",Z155="Cast Iron"),AND(N155="Water Rising Main",Z155="Ductile Iron"),AND(N155="Water Rising Main",Z155="Galvanised Iron"),  AND(N155="Water Rising Main",Z155="Mild Steel")),      VLOOKUP(W155,VALIDATIONS!$GP$2:$HS$45,4+VLOOKUP(Y155,VALIDATIONS!$FF$2:$FG$5,2,FALSE),FALSE),  IF(OR(AND(N155="Water Rising Main",Z155="Asbestos Cement"),AND(N155="Water Rising Main",Z155="unplasticised Poly Vinyl Chloride")),      VLOOKUP(W155,VALIDATIONS!$GP$2:$HS$45,12+VLOOKUP(Y155,VALIDATIONS!$FF$2:$FG$5,2,FALSE),FALSE),  0))))))    +IF(P155="Up to 10% Rock",VLOOKUP(W155,VALIDATIONS!$GP$2:$HS$45,21+VLOOKUP(Y155,VALIDATIONS!$FF$2:$FG$5,2,FALSE),FALSE),0)+IF(OR(Q155="Urban Development (moderate)",Q155="Urban Development (heavy)"),VLOOKUP(W155,VALIDATIONS!$GP$2:$HS$45,12+VLOOKUP(Q155,VALIDATIONS!$FJ$2:$FK$4,2,FALSE),FALSE),0)))</f>
        <v/>
      </c>
      <c r="AB155" s="82"/>
    </row>
    <row r="156" spans="2:28" x14ac:dyDescent="0.2">
      <c r="B156" s="354"/>
      <c r="C156" s="354"/>
      <c r="E156" s="370"/>
      <c r="G156" s="168"/>
      <c r="H156" s="168"/>
      <c r="I156" s="106" t="str">
        <f>IF(OR(C156="",D156="",E156=""),"",VLOOKUP(C156,VALIDATIONS!$HU$2:$HV$12,2,FALSE))</f>
        <v/>
      </c>
      <c r="K156" s="243"/>
      <c r="L156" s="354"/>
      <c r="M156" s="224"/>
      <c r="N156" s="370"/>
      <c r="O156" s="224"/>
      <c r="P156" s="368"/>
      <c r="Q156" s="368"/>
      <c r="R156" s="224"/>
      <c r="S156" s="224"/>
      <c r="T156" s="224"/>
      <c r="U156" s="224"/>
      <c r="W156" s="370"/>
      <c r="X156" s="370"/>
      <c r="Y156" s="368"/>
      <c r="Z156" s="370"/>
      <c r="AA156" s="106" t="str">
        <f>IF(OR(N156="",P156="",Q156="",V156="",W156="",X156="",Y156="",Z156=""),"",V156*    (  IF(OR(AND(N156="Water Reticulation",Z156="Cast Iron"),AND(N156="Water Reticulation",Z156="Ductile Iron"),AND(N156="Water Reticulation",Z156="Galvanised Iron"),  AND(N156="Water Reticulation",Z156="Mild Steel")),      VLOOKUP(W156,VALIDATIONS!$GP$2:$HS$45,VLOOKUP(Y156,VALIDATIONS!$FF$2:$FG$5,2,FALSE),FALSE),  IF(OR(AND(N156="Water Reticulation",Z156="Asbestos Cement"),AND(N156="Water Reticulation",Z156="unplasticised Poly Vinyl Chloride")),      VLOOKUP(W156,VALIDATIONS!$GP$2:$HS$45,8+VLOOKUP(Y156,VALIDATIONS!$FF$2:$FG$5,2,FALSE),FALSE),  IF(OR(AND(N156="Water Re-use",Z156="Cast Iron"),AND(N156="Water Re-use",Z156="Ductile Iron"),AND(N156="Water Re-use",Z156="Galvanised Iron"),  AND(N156="Water Re-use",Z156="Mild Steel")),      VLOOKUP(W156,VALIDATIONS!$GP$2:$HS$45,VLOOKUP(Y156,VALIDATIONS!$FF$2:$FG$5,2,FALSE),FALSE),  IF(OR(AND(N156="Water Re-use",Z156="Asbestos Cement"),AND(N156="Water Re-use",Z156="unplasticised Poly Vinyl Chloride")),      VLOOKUP(W156,VALIDATIONS!$GP$2:$HS$45,8+VLOOKUP(Y156,VALIDATIONS!$FF$2:$FG$5,2,FALSE),FALSE),            IF(OR(AND(N156="Water Rising Main",Z156="Cast Iron"),AND(N156="Water Rising Main",Z156="Ductile Iron"),AND(N156="Water Rising Main",Z156="Galvanised Iron"),  AND(N156="Water Rising Main",Z156="Mild Steel")),      VLOOKUP(W156,VALIDATIONS!$GP$2:$HS$45,4+VLOOKUP(Y156,VALIDATIONS!$FF$2:$FG$5,2,FALSE),FALSE),  IF(OR(AND(N156="Water Rising Main",Z156="Asbestos Cement"),AND(N156="Water Rising Main",Z156="unplasticised Poly Vinyl Chloride")),      VLOOKUP(W156,VALIDATIONS!$GP$2:$HS$45,12+VLOOKUP(Y156,VALIDATIONS!$FF$2:$FG$5,2,FALSE),FALSE),  0))))))    +IF(P156="Up to 10% Rock",VLOOKUP(W156,VALIDATIONS!$GP$2:$HS$45,21+VLOOKUP(Y156,VALIDATIONS!$FF$2:$FG$5,2,FALSE),FALSE),0)+IF(OR(Q156="Urban Development (moderate)",Q156="Urban Development (heavy)"),VLOOKUP(W156,VALIDATIONS!$GP$2:$HS$45,12+VLOOKUP(Q156,VALIDATIONS!$FJ$2:$FK$4,2,FALSE),FALSE),0)))</f>
        <v/>
      </c>
      <c r="AB156" s="82"/>
    </row>
    <row r="157" spans="2:28" x14ac:dyDescent="0.2">
      <c r="B157" s="354"/>
      <c r="C157" s="354"/>
      <c r="E157" s="370"/>
      <c r="G157" s="168"/>
      <c r="H157" s="168"/>
      <c r="I157" s="106" t="str">
        <f>IF(OR(C157="",D157="",E157=""),"",VLOOKUP(C157,VALIDATIONS!$HU$2:$HV$12,2,FALSE))</f>
        <v/>
      </c>
      <c r="K157" s="243"/>
      <c r="L157" s="354"/>
      <c r="M157" s="224"/>
      <c r="N157" s="370"/>
      <c r="O157" s="224"/>
      <c r="P157" s="368"/>
      <c r="Q157" s="368"/>
      <c r="R157" s="224"/>
      <c r="S157" s="224"/>
      <c r="T157" s="224"/>
      <c r="U157" s="224"/>
      <c r="W157" s="370"/>
      <c r="X157" s="370"/>
      <c r="Y157" s="368"/>
      <c r="Z157" s="370"/>
      <c r="AA157" s="106" t="str">
        <f>IF(OR(N157="",P157="",Q157="",V157="",W157="",X157="",Y157="",Z157=""),"",V157*    (  IF(OR(AND(N157="Water Reticulation",Z157="Cast Iron"),AND(N157="Water Reticulation",Z157="Ductile Iron"),AND(N157="Water Reticulation",Z157="Galvanised Iron"),  AND(N157="Water Reticulation",Z157="Mild Steel")),      VLOOKUP(W157,VALIDATIONS!$GP$2:$HS$45,VLOOKUP(Y157,VALIDATIONS!$FF$2:$FG$5,2,FALSE),FALSE),  IF(OR(AND(N157="Water Reticulation",Z157="Asbestos Cement"),AND(N157="Water Reticulation",Z157="unplasticised Poly Vinyl Chloride")),      VLOOKUP(W157,VALIDATIONS!$GP$2:$HS$45,8+VLOOKUP(Y157,VALIDATIONS!$FF$2:$FG$5,2,FALSE),FALSE),  IF(OR(AND(N157="Water Re-use",Z157="Cast Iron"),AND(N157="Water Re-use",Z157="Ductile Iron"),AND(N157="Water Re-use",Z157="Galvanised Iron"),  AND(N157="Water Re-use",Z157="Mild Steel")),      VLOOKUP(W157,VALIDATIONS!$GP$2:$HS$45,VLOOKUP(Y157,VALIDATIONS!$FF$2:$FG$5,2,FALSE),FALSE),  IF(OR(AND(N157="Water Re-use",Z157="Asbestos Cement"),AND(N157="Water Re-use",Z157="unplasticised Poly Vinyl Chloride")),      VLOOKUP(W157,VALIDATIONS!$GP$2:$HS$45,8+VLOOKUP(Y157,VALIDATIONS!$FF$2:$FG$5,2,FALSE),FALSE),            IF(OR(AND(N157="Water Rising Main",Z157="Cast Iron"),AND(N157="Water Rising Main",Z157="Ductile Iron"),AND(N157="Water Rising Main",Z157="Galvanised Iron"),  AND(N157="Water Rising Main",Z157="Mild Steel")),      VLOOKUP(W157,VALIDATIONS!$GP$2:$HS$45,4+VLOOKUP(Y157,VALIDATIONS!$FF$2:$FG$5,2,FALSE),FALSE),  IF(OR(AND(N157="Water Rising Main",Z157="Asbestos Cement"),AND(N157="Water Rising Main",Z157="unplasticised Poly Vinyl Chloride")),      VLOOKUP(W157,VALIDATIONS!$GP$2:$HS$45,12+VLOOKUP(Y157,VALIDATIONS!$FF$2:$FG$5,2,FALSE),FALSE),  0))))))    +IF(P157="Up to 10% Rock",VLOOKUP(W157,VALIDATIONS!$GP$2:$HS$45,21+VLOOKUP(Y157,VALIDATIONS!$FF$2:$FG$5,2,FALSE),FALSE),0)+IF(OR(Q157="Urban Development (moderate)",Q157="Urban Development (heavy)"),VLOOKUP(W157,VALIDATIONS!$GP$2:$HS$45,12+VLOOKUP(Q157,VALIDATIONS!$FJ$2:$FK$4,2,FALSE),FALSE),0)))</f>
        <v/>
      </c>
      <c r="AB157" s="82"/>
    </row>
    <row r="158" spans="2:28" x14ac:dyDescent="0.2">
      <c r="B158" s="354"/>
      <c r="C158" s="354"/>
      <c r="E158" s="370"/>
      <c r="G158" s="168"/>
      <c r="H158" s="168"/>
      <c r="I158" s="106" t="str">
        <f>IF(OR(C158="",D158="",E158=""),"",VLOOKUP(C158,VALIDATIONS!$HU$2:$HV$12,2,FALSE))</f>
        <v/>
      </c>
      <c r="K158" s="243"/>
      <c r="L158" s="354"/>
      <c r="M158" s="224"/>
      <c r="N158" s="370"/>
      <c r="O158" s="224"/>
      <c r="P158" s="368"/>
      <c r="Q158" s="368"/>
      <c r="R158" s="224"/>
      <c r="S158" s="224"/>
      <c r="T158" s="224"/>
      <c r="U158" s="224"/>
      <c r="W158" s="370"/>
      <c r="X158" s="370"/>
      <c r="Y158" s="368"/>
      <c r="Z158" s="370"/>
      <c r="AA158" s="106" t="str">
        <f>IF(OR(N158="",P158="",Q158="",V158="",W158="",X158="",Y158="",Z158=""),"",V158*    (  IF(OR(AND(N158="Water Reticulation",Z158="Cast Iron"),AND(N158="Water Reticulation",Z158="Ductile Iron"),AND(N158="Water Reticulation",Z158="Galvanised Iron"),  AND(N158="Water Reticulation",Z158="Mild Steel")),      VLOOKUP(W158,VALIDATIONS!$GP$2:$HS$45,VLOOKUP(Y158,VALIDATIONS!$FF$2:$FG$5,2,FALSE),FALSE),  IF(OR(AND(N158="Water Reticulation",Z158="Asbestos Cement"),AND(N158="Water Reticulation",Z158="unplasticised Poly Vinyl Chloride")),      VLOOKUP(W158,VALIDATIONS!$GP$2:$HS$45,8+VLOOKUP(Y158,VALIDATIONS!$FF$2:$FG$5,2,FALSE),FALSE),  IF(OR(AND(N158="Water Re-use",Z158="Cast Iron"),AND(N158="Water Re-use",Z158="Ductile Iron"),AND(N158="Water Re-use",Z158="Galvanised Iron"),  AND(N158="Water Re-use",Z158="Mild Steel")),      VLOOKUP(W158,VALIDATIONS!$GP$2:$HS$45,VLOOKUP(Y158,VALIDATIONS!$FF$2:$FG$5,2,FALSE),FALSE),  IF(OR(AND(N158="Water Re-use",Z158="Asbestos Cement"),AND(N158="Water Re-use",Z158="unplasticised Poly Vinyl Chloride")),      VLOOKUP(W158,VALIDATIONS!$GP$2:$HS$45,8+VLOOKUP(Y158,VALIDATIONS!$FF$2:$FG$5,2,FALSE),FALSE),            IF(OR(AND(N158="Water Rising Main",Z158="Cast Iron"),AND(N158="Water Rising Main",Z158="Ductile Iron"),AND(N158="Water Rising Main",Z158="Galvanised Iron"),  AND(N158="Water Rising Main",Z158="Mild Steel")),      VLOOKUP(W158,VALIDATIONS!$GP$2:$HS$45,4+VLOOKUP(Y158,VALIDATIONS!$FF$2:$FG$5,2,FALSE),FALSE),  IF(OR(AND(N158="Water Rising Main",Z158="Asbestos Cement"),AND(N158="Water Rising Main",Z158="unplasticised Poly Vinyl Chloride")),      VLOOKUP(W158,VALIDATIONS!$GP$2:$HS$45,12+VLOOKUP(Y158,VALIDATIONS!$FF$2:$FG$5,2,FALSE),FALSE),  0))))))    +IF(P158="Up to 10% Rock",VLOOKUP(W158,VALIDATIONS!$GP$2:$HS$45,21+VLOOKUP(Y158,VALIDATIONS!$FF$2:$FG$5,2,FALSE),FALSE),0)+IF(OR(Q158="Urban Development (moderate)",Q158="Urban Development (heavy)"),VLOOKUP(W158,VALIDATIONS!$GP$2:$HS$45,12+VLOOKUP(Q158,VALIDATIONS!$FJ$2:$FK$4,2,FALSE),FALSE),0)))</f>
        <v/>
      </c>
      <c r="AB158" s="82"/>
    </row>
    <row r="159" spans="2:28" x14ac:dyDescent="0.2">
      <c r="B159" s="354"/>
      <c r="C159" s="354"/>
      <c r="E159" s="370"/>
      <c r="G159" s="168"/>
      <c r="H159" s="168"/>
      <c r="I159" s="106" t="str">
        <f>IF(OR(C159="",D159="",E159=""),"",VLOOKUP(C159,VALIDATIONS!$HU$2:$HV$12,2,FALSE))</f>
        <v/>
      </c>
      <c r="K159" s="243"/>
      <c r="L159" s="354"/>
      <c r="M159" s="224"/>
      <c r="N159" s="370"/>
      <c r="O159" s="224"/>
      <c r="P159" s="368"/>
      <c r="Q159" s="368"/>
      <c r="R159" s="224"/>
      <c r="S159" s="224"/>
      <c r="T159" s="224"/>
      <c r="U159" s="224"/>
      <c r="W159" s="370"/>
      <c r="X159" s="370"/>
      <c r="Y159" s="368"/>
      <c r="Z159" s="370"/>
      <c r="AA159" s="106" t="str">
        <f>IF(OR(N159="",P159="",Q159="",V159="",W159="",X159="",Y159="",Z159=""),"",V159*    (  IF(OR(AND(N159="Water Reticulation",Z159="Cast Iron"),AND(N159="Water Reticulation",Z159="Ductile Iron"),AND(N159="Water Reticulation",Z159="Galvanised Iron"),  AND(N159="Water Reticulation",Z159="Mild Steel")),      VLOOKUP(W159,VALIDATIONS!$GP$2:$HS$45,VLOOKUP(Y159,VALIDATIONS!$FF$2:$FG$5,2,FALSE),FALSE),  IF(OR(AND(N159="Water Reticulation",Z159="Asbestos Cement"),AND(N159="Water Reticulation",Z159="unplasticised Poly Vinyl Chloride")),      VLOOKUP(W159,VALIDATIONS!$GP$2:$HS$45,8+VLOOKUP(Y159,VALIDATIONS!$FF$2:$FG$5,2,FALSE),FALSE),  IF(OR(AND(N159="Water Re-use",Z159="Cast Iron"),AND(N159="Water Re-use",Z159="Ductile Iron"),AND(N159="Water Re-use",Z159="Galvanised Iron"),  AND(N159="Water Re-use",Z159="Mild Steel")),      VLOOKUP(W159,VALIDATIONS!$GP$2:$HS$45,VLOOKUP(Y159,VALIDATIONS!$FF$2:$FG$5,2,FALSE),FALSE),  IF(OR(AND(N159="Water Re-use",Z159="Asbestos Cement"),AND(N159="Water Re-use",Z159="unplasticised Poly Vinyl Chloride")),      VLOOKUP(W159,VALIDATIONS!$GP$2:$HS$45,8+VLOOKUP(Y159,VALIDATIONS!$FF$2:$FG$5,2,FALSE),FALSE),            IF(OR(AND(N159="Water Rising Main",Z159="Cast Iron"),AND(N159="Water Rising Main",Z159="Ductile Iron"),AND(N159="Water Rising Main",Z159="Galvanised Iron"),  AND(N159="Water Rising Main",Z159="Mild Steel")),      VLOOKUP(W159,VALIDATIONS!$GP$2:$HS$45,4+VLOOKUP(Y159,VALIDATIONS!$FF$2:$FG$5,2,FALSE),FALSE),  IF(OR(AND(N159="Water Rising Main",Z159="Asbestos Cement"),AND(N159="Water Rising Main",Z159="unplasticised Poly Vinyl Chloride")),      VLOOKUP(W159,VALIDATIONS!$GP$2:$HS$45,12+VLOOKUP(Y159,VALIDATIONS!$FF$2:$FG$5,2,FALSE),FALSE),  0))))))    +IF(P159="Up to 10% Rock",VLOOKUP(W159,VALIDATIONS!$GP$2:$HS$45,21+VLOOKUP(Y159,VALIDATIONS!$FF$2:$FG$5,2,FALSE),FALSE),0)+IF(OR(Q159="Urban Development (moderate)",Q159="Urban Development (heavy)"),VLOOKUP(W159,VALIDATIONS!$GP$2:$HS$45,12+VLOOKUP(Q159,VALIDATIONS!$FJ$2:$FK$4,2,FALSE),FALSE),0)))</f>
        <v/>
      </c>
      <c r="AB159" s="82"/>
    </row>
    <row r="160" spans="2:28" x14ac:dyDescent="0.2">
      <c r="B160" s="354"/>
      <c r="C160" s="354"/>
      <c r="E160" s="370"/>
      <c r="G160" s="168"/>
      <c r="H160" s="168"/>
      <c r="I160" s="106" t="str">
        <f>IF(OR(C160="",D160="",E160=""),"",VLOOKUP(C160,VALIDATIONS!$HU$2:$HV$12,2,FALSE))</f>
        <v/>
      </c>
      <c r="K160" s="243"/>
      <c r="L160" s="354"/>
      <c r="M160" s="224"/>
      <c r="N160" s="370"/>
      <c r="O160" s="224"/>
      <c r="P160" s="368"/>
      <c r="Q160" s="368"/>
      <c r="R160" s="224"/>
      <c r="S160" s="224"/>
      <c r="T160" s="224"/>
      <c r="U160" s="224"/>
      <c r="W160" s="370"/>
      <c r="X160" s="370"/>
      <c r="Y160" s="368"/>
      <c r="Z160" s="370"/>
      <c r="AA160" s="106" t="str">
        <f>IF(OR(N160="",P160="",Q160="",V160="",W160="",X160="",Y160="",Z160=""),"",V160*    (  IF(OR(AND(N160="Water Reticulation",Z160="Cast Iron"),AND(N160="Water Reticulation",Z160="Ductile Iron"),AND(N160="Water Reticulation",Z160="Galvanised Iron"),  AND(N160="Water Reticulation",Z160="Mild Steel")),      VLOOKUP(W160,VALIDATIONS!$GP$2:$HS$45,VLOOKUP(Y160,VALIDATIONS!$FF$2:$FG$5,2,FALSE),FALSE),  IF(OR(AND(N160="Water Reticulation",Z160="Asbestos Cement"),AND(N160="Water Reticulation",Z160="unplasticised Poly Vinyl Chloride")),      VLOOKUP(W160,VALIDATIONS!$GP$2:$HS$45,8+VLOOKUP(Y160,VALIDATIONS!$FF$2:$FG$5,2,FALSE),FALSE),  IF(OR(AND(N160="Water Re-use",Z160="Cast Iron"),AND(N160="Water Re-use",Z160="Ductile Iron"),AND(N160="Water Re-use",Z160="Galvanised Iron"),  AND(N160="Water Re-use",Z160="Mild Steel")),      VLOOKUP(W160,VALIDATIONS!$GP$2:$HS$45,VLOOKUP(Y160,VALIDATIONS!$FF$2:$FG$5,2,FALSE),FALSE),  IF(OR(AND(N160="Water Re-use",Z160="Asbestos Cement"),AND(N160="Water Re-use",Z160="unplasticised Poly Vinyl Chloride")),      VLOOKUP(W160,VALIDATIONS!$GP$2:$HS$45,8+VLOOKUP(Y160,VALIDATIONS!$FF$2:$FG$5,2,FALSE),FALSE),            IF(OR(AND(N160="Water Rising Main",Z160="Cast Iron"),AND(N160="Water Rising Main",Z160="Ductile Iron"),AND(N160="Water Rising Main",Z160="Galvanised Iron"),  AND(N160="Water Rising Main",Z160="Mild Steel")),      VLOOKUP(W160,VALIDATIONS!$GP$2:$HS$45,4+VLOOKUP(Y160,VALIDATIONS!$FF$2:$FG$5,2,FALSE),FALSE),  IF(OR(AND(N160="Water Rising Main",Z160="Asbestos Cement"),AND(N160="Water Rising Main",Z160="unplasticised Poly Vinyl Chloride")),      VLOOKUP(W160,VALIDATIONS!$GP$2:$HS$45,12+VLOOKUP(Y160,VALIDATIONS!$FF$2:$FG$5,2,FALSE),FALSE),  0))))))    +IF(P160="Up to 10% Rock",VLOOKUP(W160,VALIDATIONS!$GP$2:$HS$45,21+VLOOKUP(Y160,VALIDATIONS!$FF$2:$FG$5,2,FALSE),FALSE),0)+IF(OR(Q160="Urban Development (moderate)",Q160="Urban Development (heavy)"),VLOOKUP(W160,VALIDATIONS!$GP$2:$HS$45,12+VLOOKUP(Q160,VALIDATIONS!$FJ$2:$FK$4,2,FALSE),FALSE),0)))</f>
        <v/>
      </c>
      <c r="AB160" s="82"/>
    </row>
    <row r="161" spans="2:28" x14ac:dyDescent="0.2">
      <c r="B161" s="354"/>
      <c r="C161" s="354"/>
      <c r="E161" s="370"/>
      <c r="G161" s="168"/>
      <c r="H161" s="168"/>
      <c r="I161" s="106" t="str">
        <f>IF(OR(C161="",D161="",E161=""),"",VLOOKUP(C161,VALIDATIONS!$HU$2:$HV$12,2,FALSE))</f>
        <v/>
      </c>
      <c r="K161" s="243"/>
      <c r="L161" s="354"/>
      <c r="M161" s="224"/>
      <c r="N161" s="370"/>
      <c r="O161" s="224"/>
      <c r="P161" s="368"/>
      <c r="Q161" s="368"/>
      <c r="R161" s="224"/>
      <c r="S161" s="224"/>
      <c r="T161" s="224"/>
      <c r="U161" s="224"/>
      <c r="W161" s="370"/>
      <c r="X161" s="370"/>
      <c r="Y161" s="368"/>
      <c r="Z161" s="370"/>
      <c r="AA161" s="106" t="str">
        <f>IF(OR(N161="",P161="",Q161="",V161="",W161="",X161="",Y161="",Z161=""),"",V161*    (  IF(OR(AND(N161="Water Reticulation",Z161="Cast Iron"),AND(N161="Water Reticulation",Z161="Ductile Iron"),AND(N161="Water Reticulation",Z161="Galvanised Iron"),  AND(N161="Water Reticulation",Z161="Mild Steel")),      VLOOKUP(W161,VALIDATIONS!$GP$2:$HS$45,VLOOKUP(Y161,VALIDATIONS!$FF$2:$FG$5,2,FALSE),FALSE),  IF(OR(AND(N161="Water Reticulation",Z161="Asbestos Cement"),AND(N161="Water Reticulation",Z161="unplasticised Poly Vinyl Chloride")),      VLOOKUP(W161,VALIDATIONS!$GP$2:$HS$45,8+VLOOKUP(Y161,VALIDATIONS!$FF$2:$FG$5,2,FALSE),FALSE),  IF(OR(AND(N161="Water Re-use",Z161="Cast Iron"),AND(N161="Water Re-use",Z161="Ductile Iron"),AND(N161="Water Re-use",Z161="Galvanised Iron"),  AND(N161="Water Re-use",Z161="Mild Steel")),      VLOOKUP(W161,VALIDATIONS!$GP$2:$HS$45,VLOOKUP(Y161,VALIDATIONS!$FF$2:$FG$5,2,FALSE),FALSE),  IF(OR(AND(N161="Water Re-use",Z161="Asbestos Cement"),AND(N161="Water Re-use",Z161="unplasticised Poly Vinyl Chloride")),      VLOOKUP(W161,VALIDATIONS!$GP$2:$HS$45,8+VLOOKUP(Y161,VALIDATIONS!$FF$2:$FG$5,2,FALSE),FALSE),            IF(OR(AND(N161="Water Rising Main",Z161="Cast Iron"),AND(N161="Water Rising Main",Z161="Ductile Iron"),AND(N161="Water Rising Main",Z161="Galvanised Iron"),  AND(N161="Water Rising Main",Z161="Mild Steel")),      VLOOKUP(W161,VALIDATIONS!$GP$2:$HS$45,4+VLOOKUP(Y161,VALIDATIONS!$FF$2:$FG$5,2,FALSE),FALSE),  IF(OR(AND(N161="Water Rising Main",Z161="Asbestos Cement"),AND(N161="Water Rising Main",Z161="unplasticised Poly Vinyl Chloride")),      VLOOKUP(W161,VALIDATIONS!$GP$2:$HS$45,12+VLOOKUP(Y161,VALIDATIONS!$FF$2:$FG$5,2,FALSE),FALSE),  0))))))    +IF(P161="Up to 10% Rock",VLOOKUP(W161,VALIDATIONS!$GP$2:$HS$45,21+VLOOKUP(Y161,VALIDATIONS!$FF$2:$FG$5,2,FALSE),FALSE),0)+IF(OR(Q161="Urban Development (moderate)",Q161="Urban Development (heavy)"),VLOOKUP(W161,VALIDATIONS!$GP$2:$HS$45,12+VLOOKUP(Q161,VALIDATIONS!$FJ$2:$FK$4,2,FALSE),FALSE),0)))</f>
        <v/>
      </c>
      <c r="AB161" s="82"/>
    </row>
    <row r="162" spans="2:28" x14ac:dyDescent="0.2">
      <c r="B162" s="354"/>
      <c r="C162" s="354"/>
      <c r="E162" s="370"/>
      <c r="G162" s="168"/>
      <c r="H162" s="168"/>
      <c r="I162" s="106" t="str">
        <f>IF(OR(C162="",D162="",E162=""),"",VLOOKUP(C162,VALIDATIONS!$HU$2:$HV$12,2,FALSE))</f>
        <v/>
      </c>
      <c r="K162" s="243"/>
      <c r="L162" s="354"/>
      <c r="M162" s="224"/>
      <c r="N162" s="370"/>
      <c r="O162" s="224"/>
      <c r="P162" s="368"/>
      <c r="Q162" s="368"/>
      <c r="R162" s="224"/>
      <c r="S162" s="224"/>
      <c r="T162" s="224"/>
      <c r="U162" s="224"/>
      <c r="W162" s="370"/>
      <c r="X162" s="370"/>
      <c r="Y162" s="368"/>
      <c r="Z162" s="370"/>
      <c r="AA162" s="106" t="str">
        <f>IF(OR(N162="",P162="",Q162="",V162="",W162="",X162="",Y162="",Z162=""),"",V162*    (  IF(OR(AND(N162="Water Reticulation",Z162="Cast Iron"),AND(N162="Water Reticulation",Z162="Ductile Iron"),AND(N162="Water Reticulation",Z162="Galvanised Iron"),  AND(N162="Water Reticulation",Z162="Mild Steel")),      VLOOKUP(W162,VALIDATIONS!$GP$2:$HS$45,VLOOKUP(Y162,VALIDATIONS!$FF$2:$FG$5,2,FALSE),FALSE),  IF(OR(AND(N162="Water Reticulation",Z162="Asbestos Cement"),AND(N162="Water Reticulation",Z162="unplasticised Poly Vinyl Chloride")),      VLOOKUP(W162,VALIDATIONS!$GP$2:$HS$45,8+VLOOKUP(Y162,VALIDATIONS!$FF$2:$FG$5,2,FALSE),FALSE),  IF(OR(AND(N162="Water Re-use",Z162="Cast Iron"),AND(N162="Water Re-use",Z162="Ductile Iron"),AND(N162="Water Re-use",Z162="Galvanised Iron"),  AND(N162="Water Re-use",Z162="Mild Steel")),      VLOOKUP(W162,VALIDATIONS!$GP$2:$HS$45,VLOOKUP(Y162,VALIDATIONS!$FF$2:$FG$5,2,FALSE),FALSE),  IF(OR(AND(N162="Water Re-use",Z162="Asbestos Cement"),AND(N162="Water Re-use",Z162="unplasticised Poly Vinyl Chloride")),      VLOOKUP(W162,VALIDATIONS!$GP$2:$HS$45,8+VLOOKUP(Y162,VALIDATIONS!$FF$2:$FG$5,2,FALSE),FALSE),            IF(OR(AND(N162="Water Rising Main",Z162="Cast Iron"),AND(N162="Water Rising Main",Z162="Ductile Iron"),AND(N162="Water Rising Main",Z162="Galvanised Iron"),  AND(N162="Water Rising Main",Z162="Mild Steel")),      VLOOKUP(W162,VALIDATIONS!$GP$2:$HS$45,4+VLOOKUP(Y162,VALIDATIONS!$FF$2:$FG$5,2,FALSE),FALSE),  IF(OR(AND(N162="Water Rising Main",Z162="Asbestos Cement"),AND(N162="Water Rising Main",Z162="unplasticised Poly Vinyl Chloride")),      VLOOKUP(W162,VALIDATIONS!$GP$2:$HS$45,12+VLOOKUP(Y162,VALIDATIONS!$FF$2:$FG$5,2,FALSE),FALSE),  0))))))    +IF(P162="Up to 10% Rock",VLOOKUP(W162,VALIDATIONS!$GP$2:$HS$45,21+VLOOKUP(Y162,VALIDATIONS!$FF$2:$FG$5,2,FALSE),FALSE),0)+IF(OR(Q162="Urban Development (moderate)",Q162="Urban Development (heavy)"),VLOOKUP(W162,VALIDATIONS!$GP$2:$HS$45,12+VLOOKUP(Q162,VALIDATIONS!$FJ$2:$FK$4,2,FALSE),FALSE),0)))</f>
        <v/>
      </c>
      <c r="AB162" s="82"/>
    </row>
    <row r="163" spans="2:28" x14ac:dyDescent="0.2">
      <c r="B163" s="354"/>
      <c r="C163" s="354"/>
      <c r="E163" s="370"/>
      <c r="G163" s="168"/>
      <c r="H163" s="168"/>
      <c r="I163" s="106" t="str">
        <f>IF(OR(C163="",D163="",E163=""),"",VLOOKUP(C163,VALIDATIONS!$HU$2:$HV$12,2,FALSE))</f>
        <v/>
      </c>
      <c r="K163" s="243"/>
      <c r="L163" s="354"/>
      <c r="M163" s="224"/>
      <c r="N163" s="370"/>
      <c r="O163" s="224"/>
      <c r="P163" s="368"/>
      <c r="Q163" s="368"/>
      <c r="R163" s="224"/>
      <c r="S163" s="224"/>
      <c r="T163" s="224"/>
      <c r="U163" s="224"/>
      <c r="W163" s="370"/>
      <c r="X163" s="370"/>
      <c r="Y163" s="368"/>
      <c r="Z163" s="370"/>
      <c r="AA163" s="106" t="str">
        <f>IF(OR(N163="",P163="",Q163="",V163="",W163="",X163="",Y163="",Z163=""),"",V163*    (  IF(OR(AND(N163="Water Reticulation",Z163="Cast Iron"),AND(N163="Water Reticulation",Z163="Ductile Iron"),AND(N163="Water Reticulation",Z163="Galvanised Iron"),  AND(N163="Water Reticulation",Z163="Mild Steel")),      VLOOKUP(W163,VALIDATIONS!$GP$2:$HS$45,VLOOKUP(Y163,VALIDATIONS!$FF$2:$FG$5,2,FALSE),FALSE),  IF(OR(AND(N163="Water Reticulation",Z163="Asbestos Cement"),AND(N163="Water Reticulation",Z163="unplasticised Poly Vinyl Chloride")),      VLOOKUP(W163,VALIDATIONS!$GP$2:$HS$45,8+VLOOKUP(Y163,VALIDATIONS!$FF$2:$FG$5,2,FALSE),FALSE),  IF(OR(AND(N163="Water Re-use",Z163="Cast Iron"),AND(N163="Water Re-use",Z163="Ductile Iron"),AND(N163="Water Re-use",Z163="Galvanised Iron"),  AND(N163="Water Re-use",Z163="Mild Steel")),      VLOOKUP(W163,VALIDATIONS!$GP$2:$HS$45,VLOOKUP(Y163,VALIDATIONS!$FF$2:$FG$5,2,FALSE),FALSE),  IF(OR(AND(N163="Water Re-use",Z163="Asbestos Cement"),AND(N163="Water Re-use",Z163="unplasticised Poly Vinyl Chloride")),      VLOOKUP(W163,VALIDATIONS!$GP$2:$HS$45,8+VLOOKUP(Y163,VALIDATIONS!$FF$2:$FG$5,2,FALSE),FALSE),            IF(OR(AND(N163="Water Rising Main",Z163="Cast Iron"),AND(N163="Water Rising Main",Z163="Ductile Iron"),AND(N163="Water Rising Main",Z163="Galvanised Iron"),  AND(N163="Water Rising Main",Z163="Mild Steel")),      VLOOKUP(W163,VALIDATIONS!$GP$2:$HS$45,4+VLOOKUP(Y163,VALIDATIONS!$FF$2:$FG$5,2,FALSE),FALSE),  IF(OR(AND(N163="Water Rising Main",Z163="Asbestos Cement"),AND(N163="Water Rising Main",Z163="unplasticised Poly Vinyl Chloride")),      VLOOKUP(W163,VALIDATIONS!$GP$2:$HS$45,12+VLOOKUP(Y163,VALIDATIONS!$FF$2:$FG$5,2,FALSE),FALSE),  0))))))    +IF(P163="Up to 10% Rock",VLOOKUP(W163,VALIDATIONS!$GP$2:$HS$45,21+VLOOKUP(Y163,VALIDATIONS!$FF$2:$FG$5,2,FALSE),FALSE),0)+IF(OR(Q163="Urban Development (moderate)",Q163="Urban Development (heavy)"),VLOOKUP(W163,VALIDATIONS!$GP$2:$HS$45,12+VLOOKUP(Q163,VALIDATIONS!$FJ$2:$FK$4,2,FALSE),FALSE),0)))</f>
        <v/>
      </c>
      <c r="AB163" s="82"/>
    </row>
    <row r="164" spans="2:28" x14ac:dyDescent="0.2">
      <c r="B164" s="354"/>
      <c r="C164" s="354"/>
      <c r="E164" s="370"/>
      <c r="G164" s="168"/>
      <c r="H164" s="168"/>
      <c r="I164" s="106" t="str">
        <f>IF(OR(C164="",D164="",E164=""),"",VLOOKUP(C164,VALIDATIONS!$HU$2:$HV$12,2,FALSE))</f>
        <v/>
      </c>
      <c r="K164" s="243"/>
      <c r="L164" s="354"/>
      <c r="M164" s="224"/>
      <c r="N164" s="370"/>
      <c r="O164" s="224"/>
      <c r="P164" s="368"/>
      <c r="Q164" s="368"/>
      <c r="R164" s="224"/>
      <c r="S164" s="224"/>
      <c r="T164" s="224"/>
      <c r="U164" s="224"/>
      <c r="W164" s="370"/>
      <c r="X164" s="370"/>
      <c r="Y164" s="368"/>
      <c r="Z164" s="370"/>
      <c r="AA164" s="106" t="str">
        <f>IF(OR(N164="",P164="",Q164="",V164="",W164="",X164="",Y164="",Z164=""),"",V164*    (  IF(OR(AND(N164="Water Reticulation",Z164="Cast Iron"),AND(N164="Water Reticulation",Z164="Ductile Iron"),AND(N164="Water Reticulation",Z164="Galvanised Iron"),  AND(N164="Water Reticulation",Z164="Mild Steel")),      VLOOKUP(W164,VALIDATIONS!$GP$2:$HS$45,VLOOKUP(Y164,VALIDATIONS!$FF$2:$FG$5,2,FALSE),FALSE),  IF(OR(AND(N164="Water Reticulation",Z164="Asbestos Cement"),AND(N164="Water Reticulation",Z164="unplasticised Poly Vinyl Chloride")),      VLOOKUP(W164,VALIDATIONS!$GP$2:$HS$45,8+VLOOKUP(Y164,VALIDATIONS!$FF$2:$FG$5,2,FALSE),FALSE),  IF(OR(AND(N164="Water Re-use",Z164="Cast Iron"),AND(N164="Water Re-use",Z164="Ductile Iron"),AND(N164="Water Re-use",Z164="Galvanised Iron"),  AND(N164="Water Re-use",Z164="Mild Steel")),      VLOOKUP(W164,VALIDATIONS!$GP$2:$HS$45,VLOOKUP(Y164,VALIDATIONS!$FF$2:$FG$5,2,FALSE),FALSE),  IF(OR(AND(N164="Water Re-use",Z164="Asbestos Cement"),AND(N164="Water Re-use",Z164="unplasticised Poly Vinyl Chloride")),      VLOOKUP(W164,VALIDATIONS!$GP$2:$HS$45,8+VLOOKUP(Y164,VALIDATIONS!$FF$2:$FG$5,2,FALSE),FALSE),            IF(OR(AND(N164="Water Rising Main",Z164="Cast Iron"),AND(N164="Water Rising Main",Z164="Ductile Iron"),AND(N164="Water Rising Main",Z164="Galvanised Iron"),  AND(N164="Water Rising Main",Z164="Mild Steel")),      VLOOKUP(W164,VALIDATIONS!$GP$2:$HS$45,4+VLOOKUP(Y164,VALIDATIONS!$FF$2:$FG$5,2,FALSE),FALSE),  IF(OR(AND(N164="Water Rising Main",Z164="Asbestos Cement"),AND(N164="Water Rising Main",Z164="unplasticised Poly Vinyl Chloride")),      VLOOKUP(W164,VALIDATIONS!$GP$2:$HS$45,12+VLOOKUP(Y164,VALIDATIONS!$FF$2:$FG$5,2,FALSE),FALSE),  0))))))    +IF(P164="Up to 10% Rock",VLOOKUP(W164,VALIDATIONS!$GP$2:$HS$45,21+VLOOKUP(Y164,VALIDATIONS!$FF$2:$FG$5,2,FALSE),FALSE),0)+IF(OR(Q164="Urban Development (moderate)",Q164="Urban Development (heavy)"),VLOOKUP(W164,VALIDATIONS!$GP$2:$HS$45,12+VLOOKUP(Q164,VALIDATIONS!$FJ$2:$FK$4,2,FALSE),FALSE),0)))</f>
        <v/>
      </c>
      <c r="AB164" s="82"/>
    </row>
    <row r="165" spans="2:28" x14ac:dyDescent="0.2">
      <c r="B165" s="354"/>
      <c r="C165" s="354"/>
      <c r="E165" s="370"/>
      <c r="G165" s="168"/>
      <c r="H165" s="168"/>
      <c r="I165" s="106" t="str">
        <f>IF(OR(C165="",D165="",E165=""),"",VLOOKUP(C165,VALIDATIONS!$HU$2:$HV$12,2,FALSE))</f>
        <v/>
      </c>
      <c r="K165" s="243"/>
      <c r="L165" s="354"/>
      <c r="M165" s="224"/>
      <c r="N165" s="370"/>
      <c r="O165" s="224"/>
      <c r="P165" s="368"/>
      <c r="Q165" s="368"/>
      <c r="R165" s="224"/>
      <c r="S165" s="224"/>
      <c r="T165" s="224"/>
      <c r="U165" s="224"/>
      <c r="W165" s="370"/>
      <c r="X165" s="370"/>
      <c r="Y165" s="368"/>
      <c r="Z165" s="370"/>
      <c r="AA165" s="106" t="str">
        <f>IF(OR(N165="",P165="",Q165="",V165="",W165="",X165="",Y165="",Z165=""),"",V165*    (  IF(OR(AND(N165="Water Reticulation",Z165="Cast Iron"),AND(N165="Water Reticulation",Z165="Ductile Iron"),AND(N165="Water Reticulation",Z165="Galvanised Iron"),  AND(N165="Water Reticulation",Z165="Mild Steel")),      VLOOKUP(W165,VALIDATIONS!$GP$2:$HS$45,VLOOKUP(Y165,VALIDATIONS!$FF$2:$FG$5,2,FALSE),FALSE),  IF(OR(AND(N165="Water Reticulation",Z165="Asbestos Cement"),AND(N165="Water Reticulation",Z165="unplasticised Poly Vinyl Chloride")),      VLOOKUP(W165,VALIDATIONS!$GP$2:$HS$45,8+VLOOKUP(Y165,VALIDATIONS!$FF$2:$FG$5,2,FALSE),FALSE),  IF(OR(AND(N165="Water Re-use",Z165="Cast Iron"),AND(N165="Water Re-use",Z165="Ductile Iron"),AND(N165="Water Re-use",Z165="Galvanised Iron"),  AND(N165="Water Re-use",Z165="Mild Steel")),      VLOOKUP(W165,VALIDATIONS!$GP$2:$HS$45,VLOOKUP(Y165,VALIDATIONS!$FF$2:$FG$5,2,FALSE),FALSE),  IF(OR(AND(N165="Water Re-use",Z165="Asbestos Cement"),AND(N165="Water Re-use",Z165="unplasticised Poly Vinyl Chloride")),      VLOOKUP(W165,VALIDATIONS!$GP$2:$HS$45,8+VLOOKUP(Y165,VALIDATIONS!$FF$2:$FG$5,2,FALSE),FALSE),            IF(OR(AND(N165="Water Rising Main",Z165="Cast Iron"),AND(N165="Water Rising Main",Z165="Ductile Iron"),AND(N165="Water Rising Main",Z165="Galvanised Iron"),  AND(N165="Water Rising Main",Z165="Mild Steel")),      VLOOKUP(W165,VALIDATIONS!$GP$2:$HS$45,4+VLOOKUP(Y165,VALIDATIONS!$FF$2:$FG$5,2,FALSE),FALSE),  IF(OR(AND(N165="Water Rising Main",Z165="Asbestos Cement"),AND(N165="Water Rising Main",Z165="unplasticised Poly Vinyl Chloride")),      VLOOKUP(W165,VALIDATIONS!$GP$2:$HS$45,12+VLOOKUP(Y165,VALIDATIONS!$FF$2:$FG$5,2,FALSE),FALSE),  0))))))    +IF(P165="Up to 10% Rock",VLOOKUP(W165,VALIDATIONS!$GP$2:$HS$45,21+VLOOKUP(Y165,VALIDATIONS!$FF$2:$FG$5,2,FALSE),FALSE),0)+IF(OR(Q165="Urban Development (moderate)",Q165="Urban Development (heavy)"),VLOOKUP(W165,VALIDATIONS!$GP$2:$HS$45,12+VLOOKUP(Q165,VALIDATIONS!$FJ$2:$FK$4,2,FALSE),FALSE),0)))</f>
        <v/>
      </c>
      <c r="AB165" s="82"/>
    </row>
    <row r="166" spans="2:28" x14ac:dyDescent="0.2">
      <c r="B166" s="354"/>
      <c r="C166" s="354"/>
      <c r="E166" s="370"/>
      <c r="G166" s="168"/>
      <c r="H166" s="168"/>
      <c r="I166" s="106" t="str">
        <f>IF(OR(C166="",D166="",E166=""),"",VLOOKUP(C166,VALIDATIONS!$HU$2:$HV$12,2,FALSE))</f>
        <v/>
      </c>
      <c r="K166" s="243"/>
      <c r="L166" s="354"/>
      <c r="M166" s="224"/>
      <c r="N166" s="370"/>
      <c r="O166" s="224"/>
      <c r="P166" s="368"/>
      <c r="Q166" s="368"/>
      <c r="R166" s="224"/>
      <c r="S166" s="224"/>
      <c r="T166" s="224"/>
      <c r="U166" s="224"/>
      <c r="W166" s="370"/>
      <c r="X166" s="370"/>
      <c r="Y166" s="368"/>
      <c r="Z166" s="370"/>
      <c r="AA166" s="106" t="str">
        <f>IF(OR(N166="",P166="",Q166="",V166="",W166="",X166="",Y166="",Z166=""),"",V166*    (  IF(OR(AND(N166="Water Reticulation",Z166="Cast Iron"),AND(N166="Water Reticulation",Z166="Ductile Iron"),AND(N166="Water Reticulation",Z166="Galvanised Iron"),  AND(N166="Water Reticulation",Z166="Mild Steel")),      VLOOKUP(W166,VALIDATIONS!$GP$2:$HS$45,VLOOKUP(Y166,VALIDATIONS!$FF$2:$FG$5,2,FALSE),FALSE),  IF(OR(AND(N166="Water Reticulation",Z166="Asbestos Cement"),AND(N166="Water Reticulation",Z166="unplasticised Poly Vinyl Chloride")),      VLOOKUP(W166,VALIDATIONS!$GP$2:$HS$45,8+VLOOKUP(Y166,VALIDATIONS!$FF$2:$FG$5,2,FALSE),FALSE),  IF(OR(AND(N166="Water Re-use",Z166="Cast Iron"),AND(N166="Water Re-use",Z166="Ductile Iron"),AND(N166="Water Re-use",Z166="Galvanised Iron"),  AND(N166="Water Re-use",Z166="Mild Steel")),      VLOOKUP(W166,VALIDATIONS!$GP$2:$HS$45,VLOOKUP(Y166,VALIDATIONS!$FF$2:$FG$5,2,FALSE),FALSE),  IF(OR(AND(N166="Water Re-use",Z166="Asbestos Cement"),AND(N166="Water Re-use",Z166="unplasticised Poly Vinyl Chloride")),      VLOOKUP(W166,VALIDATIONS!$GP$2:$HS$45,8+VLOOKUP(Y166,VALIDATIONS!$FF$2:$FG$5,2,FALSE),FALSE),            IF(OR(AND(N166="Water Rising Main",Z166="Cast Iron"),AND(N166="Water Rising Main",Z166="Ductile Iron"),AND(N166="Water Rising Main",Z166="Galvanised Iron"),  AND(N166="Water Rising Main",Z166="Mild Steel")),      VLOOKUP(W166,VALIDATIONS!$GP$2:$HS$45,4+VLOOKUP(Y166,VALIDATIONS!$FF$2:$FG$5,2,FALSE),FALSE),  IF(OR(AND(N166="Water Rising Main",Z166="Asbestos Cement"),AND(N166="Water Rising Main",Z166="unplasticised Poly Vinyl Chloride")),      VLOOKUP(W166,VALIDATIONS!$GP$2:$HS$45,12+VLOOKUP(Y166,VALIDATIONS!$FF$2:$FG$5,2,FALSE),FALSE),  0))))))    +IF(P166="Up to 10% Rock",VLOOKUP(W166,VALIDATIONS!$GP$2:$HS$45,21+VLOOKUP(Y166,VALIDATIONS!$FF$2:$FG$5,2,FALSE),FALSE),0)+IF(OR(Q166="Urban Development (moderate)",Q166="Urban Development (heavy)"),VLOOKUP(W166,VALIDATIONS!$GP$2:$HS$45,12+VLOOKUP(Q166,VALIDATIONS!$FJ$2:$FK$4,2,FALSE),FALSE),0)))</f>
        <v/>
      </c>
      <c r="AB166" s="82"/>
    </row>
    <row r="167" spans="2:28" x14ac:dyDescent="0.2">
      <c r="B167" s="354"/>
      <c r="C167" s="354"/>
      <c r="E167" s="370"/>
      <c r="G167" s="168"/>
      <c r="H167" s="168"/>
      <c r="I167" s="106" t="str">
        <f>IF(OR(C167="",D167="",E167=""),"",VLOOKUP(C167,VALIDATIONS!$HU$2:$HV$12,2,FALSE))</f>
        <v/>
      </c>
      <c r="K167" s="243"/>
      <c r="L167" s="354"/>
      <c r="M167" s="224"/>
      <c r="N167" s="370"/>
      <c r="O167" s="224"/>
      <c r="P167" s="368"/>
      <c r="Q167" s="368"/>
      <c r="R167" s="224"/>
      <c r="S167" s="224"/>
      <c r="T167" s="224"/>
      <c r="U167" s="224"/>
      <c r="W167" s="370"/>
      <c r="X167" s="370"/>
      <c r="Y167" s="368"/>
      <c r="Z167" s="370"/>
      <c r="AA167" s="106" t="str">
        <f>IF(OR(N167="",P167="",Q167="",V167="",W167="",X167="",Y167="",Z167=""),"",V167*    (  IF(OR(AND(N167="Water Reticulation",Z167="Cast Iron"),AND(N167="Water Reticulation",Z167="Ductile Iron"),AND(N167="Water Reticulation",Z167="Galvanised Iron"),  AND(N167="Water Reticulation",Z167="Mild Steel")),      VLOOKUP(W167,VALIDATIONS!$GP$2:$HS$45,VLOOKUP(Y167,VALIDATIONS!$FF$2:$FG$5,2,FALSE),FALSE),  IF(OR(AND(N167="Water Reticulation",Z167="Asbestos Cement"),AND(N167="Water Reticulation",Z167="unplasticised Poly Vinyl Chloride")),      VLOOKUP(W167,VALIDATIONS!$GP$2:$HS$45,8+VLOOKUP(Y167,VALIDATIONS!$FF$2:$FG$5,2,FALSE),FALSE),  IF(OR(AND(N167="Water Re-use",Z167="Cast Iron"),AND(N167="Water Re-use",Z167="Ductile Iron"),AND(N167="Water Re-use",Z167="Galvanised Iron"),  AND(N167="Water Re-use",Z167="Mild Steel")),      VLOOKUP(W167,VALIDATIONS!$GP$2:$HS$45,VLOOKUP(Y167,VALIDATIONS!$FF$2:$FG$5,2,FALSE),FALSE),  IF(OR(AND(N167="Water Re-use",Z167="Asbestos Cement"),AND(N167="Water Re-use",Z167="unplasticised Poly Vinyl Chloride")),      VLOOKUP(W167,VALIDATIONS!$GP$2:$HS$45,8+VLOOKUP(Y167,VALIDATIONS!$FF$2:$FG$5,2,FALSE),FALSE),            IF(OR(AND(N167="Water Rising Main",Z167="Cast Iron"),AND(N167="Water Rising Main",Z167="Ductile Iron"),AND(N167="Water Rising Main",Z167="Galvanised Iron"),  AND(N167="Water Rising Main",Z167="Mild Steel")),      VLOOKUP(W167,VALIDATIONS!$GP$2:$HS$45,4+VLOOKUP(Y167,VALIDATIONS!$FF$2:$FG$5,2,FALSE),FALSE),  IF(OR(AND(N167="Water Rising Main",Z167="Asbestos Cement"),AND(N167="Water Rising Main",Z167="unplasticised Poly Vinyl Chloride")),      VLOOKUP(W167,VALIDATIONS!$GP$2:$HS$45,12+VLOOKUP(Y167,VALIDATIONS!$FF$2:$FG$5,2,FALSE),FALSE),  0))))))    +IF(P167="Up to 10% Rock",VLOOKUP(W167,VALIDATIONS!$GP$2:$HS$45,21+VLOOKUP(Y167,VALIDATIONS!$FF$2:$FG$5,2,FALSE),FALSE),0)+IF(OR(Q167="Urban Development (moderate)",Q167="Urban Development (heavy)"),VLOOKUP(W167,VALIDATIONS!$GP$2:$HS$45,12+VLOOKUP(Q167,VALIDATIONS!$FJ$2:$FK$4,2,FALSE),FALSE),0)))</f>
        <v/>
      </c>
      <c r="AB167" s="82"/>
    </row>
    <row r="168" spans="2:28" x14ac:dyDescent="0.2">
      <c r="B168" s="354"/>
      <c r="C168" s="354"/>
      <c r="E168" s="370"/>
      <c r="G168" s="168"/>
      <c r="H168" s="168"/>
      <c r="I168" s="106" t="str">
        <f>IF(OR(C168="",D168="",E168=""),"",VLOOKUP(C168,VALIDATIONS!$HU$2:$HV$12,2,FALSE))</f>
        <v/>
      </c>
      <c r="K168" s="243"/>
      <c r="L168" s="354"/>
      <c r="M168" s="224"/>
      <c r="N168" s="370"/>
      <c r="O168" s="224"/>
      <c r="P168" s="368"/>
      <c r="Q168" s="368"/>
      <c r="R168" s="224"/>
      <c r="S168" s="224"/>
      <c r="T168" s="224"/>
      <c r="U168" s="224"/>
      <c r="W168" s="370"/>
      <c r="X168" s="370"/>
      <c r="Y168" s="368"/>
      <c r="Z168" s="370"/>
      <c r="AA168" s="106" t="str">
        <f>IF(OR(N168="",P168="",Q168="",V168="",W168="",X168="",Y168="",Z168=""),"",V168*    (  IF(OR(AND(N168="Water Reticulation",Z168="Cast Iron"),AND(N168="Water Reticulation",Z168="Ductile Iron"),AND(N168="Water Reticulation",Z168="Galvanised Iron"),  AND(N168="Water Reticulation",Z168="Mild Steel")),      VLOOKUP(W168,VALIDATIONS!$GP$2:$HS$45,VLOOKUP(Y168,VALIDATIONS!$FF$2:$FG$5,2,FALSE),FALSE),  IF(OR(AND(N168="Water Reticulation",Z168="Asbestos Cement"),AND(N168="Water Reticulation",Z168="unplasticised Poly Vinyl Chloride")),      VLOOKUP(W168,VALIDATIONS!$GP$2:$HS$45,8+VLOOKUP(Y168,VALIDATIONS!$FF$2:$FG$5,2,FALSE),FALSE),  IF(OR(AND(N168="Water Re-use",Z168="Cast Iron"),AND(N168="Water Re-use",Z168="Ductile Iron"),AND(N168="Water Re-use",Z168="Galvanised Iron"),  AND(N168="Water Re-use",Z168="Mild Steel")),      VLOOKUP(W168,VALIDATIONS!$GP$2:$HS$45,VLOOKUP(Y168,VALIDATIONS!$FF$2:$FG$5,2,FALSE),FALSE),  IF(OR(AND(N168="Water Re-use",Z168="Asbestos Cement"),AND(N168="Water Re-use",Z168="unplasticised Poly Vinyl Chloride")),      VLOOKUP(W168,VALIDATIONS!$GP$2:$HS$45,8+VLOOKUP(Y168,VALIDATIONS!$FF$2:$FG$5,2,FALSE),FALSE),            IF(OR(AND(N168="Water Rising Main",Z168="Cast Iron"),AND(N168="Water Rising Main",Z168="Ductile Iron"),AND(N168="Water Rising Main",Z168="Galvanised Iron"),  AND(N168="Water Rising Main",Z168="Mild Steel")),      VLOOKUP(W168,VALIDATIONS!$GP$2:$HS$45,4+VLOOKUP(Y168,VALIDATIONS!$FF$2:$FG$5,2,FALSE),FALSE),  IF(OR(AND(N168="Water Rising Main",Z168="Asbestos Cement"),AND(N168="Water Rising Main",Z168="unplasticised Poly Vinyl Chloride")),      VLOOKUP(W168,VALIDATIONS!$GP$2:$HS$45,12+VLOOKUP(Y168,VALIDATIONS!$FF$2:$FG$5,2,FALSE),FALSE),  0))))))    +IF(P168="Up to 10% Rock",VLOOKUP(W168,VALIDATIONS!$GP$2:$HS$45,21+VLOOKUP(Y168,VALIDATIONS!$FF$2:$FG$5,2,FALSE),FALSE),0)+IF(OR(Q168="Urban Development (moderate)",Q168="Urban Development (heavy)"),VLOOKUP(W168,VALIDATIONS!$GP$2:$HS$45,12+VLOOKUP(Q168,VALIDATIONS!$FJ$2:$FK$4,2,FALSE),FALSE),0)))</f>
        <v/>
      </c>
      <c r="AB168" s="82"/>
    </row>
    <row r="169" spans="2:28" x14ac:dyDescent="0.2">
      <c r="B169" s="354"/>
      <c r="C169" s="354"/>
      <c r="E169" s="370"/>
      <c r="G169" s="168"/>
      <c r="H169" s="168"/>
      <c r="I169" s="106" t="str">
        <f>IF(OR(C169="",D169="",E169=""),"",VLOOKUP(C169,VALIDATIONS!$HU$2:$HV$12,2,FALSE))</f>
        <v/>
      </c>
      <c r="K169" s="243"/>
      <c r="L169" s="354"/>
      <c r="M169" s="224"/>
      <c r="N169" s="370"/>
      <c r="O169" s="224"/>
      <c r="P169" s="368"/>
      <c r="Q169" s="368"/>
      <c r="R169" s="224"/>
      <c r="S169" s="224"/>
      <c r="T169" s="224"/>
      <c r="U169" s="224"/>
      <c r="W169" s="370"/>
      <c r="X169" s="370"/>
      <c r="Y169" s="368"/>
      <c r="Z169" s="370"/>
      <c r="AA169" s="106" t="str">
        <f>IF(OR(N169="",P169="",Q169="",V169="",W169="",X169="",Y169="",Z169=""),"",V169*    (  IF(OR(AND(N169="Water Reticulation",Z169="Cast Iron"),AND(N169="Water Reticulation",Z169="Ductile Iron"),AND(N169="Water Reticulation",Z169="Galvanised Iron"),  AND(N169="Water Reticulation",Z169="Mild Steel")),      VLOOKUP(W169,VALIDATIONS!$GP$2:$HS$45,VLOOKUP(Y169,VALIDATIONS!$FF$2:$FG$5,2,FALSE),FALSE),  IF(OR(AND(N169="Water Reticulation",Z169="Asbestos Cement"),AND(N169="Water Reticulation",Z169="unplasticised Poly Vinyl Chloride")),      VLOOKUP(W169,VALIDATIONS!$GP$2:$HS$45,8+VLOOKUP(Y169,VALIDATIONS!$FF$2:$FG$5,2,FALSE),FALSE),  IF(OR(AND(N169="Water Re-use",Z169="Cast Iron"),AND(N169="Water Re-use",Z169="Ductile Iron"),AND(N169="Water Re-use",Z169="Galvanised Iron"),  AND(N169="Water Re-use",Z169="Mild Steel")),      VLOOKUP(W169,VALIDATIONS!$GP$2:$HS$45,VLOOKUP(Y169,VALIDATIONS!$FF$2:$FG$5,2,FALSE),FALSE),  IF(OR(AND(N169="Water Re-use",Z169="Asbestos Cement"),AND(N169="Water Re-use",Z169="unplasticised Poly Vinyl Chloride")),      VLOOKUP(W169,VALIDATIONS!$GP$2:$HS$45,8+VLOOKUP(Y169,VALIDATIONS!$FF$2:$FG$5,2,FALSE),FALSE),            IF(OR(AND(N169="Water Rising Main",Z169="Cast Iron"),AND(N169="Water Rising Main",Z169="Ductile Iron"),AND(N169="Water Rising Main",Z169="Galvanised Iron"),  AND(N169="Water Rising Main",Z169="Mild Steel")),      VLOOKUP(W169,VALIDATIONS!$GP$2:$HS$45,4+VLOOKUP(Y169,VALIDATIONS!$FF$2:$FG$5,2,FALSE),FALSE),  IF(OR(AND(N169="Water Rising Main",Z169="Asbestos Cement"),AND(N169="Water Rising Main",Z169="unplasticised Poly Vinyl Chloride")),      VLOOKUP(W169,VALIDATIONS!$GP$2:$HS$45,12+VLOOKUP(Y169,VALIDATIONS!$FF$2:$FG$5,2,FALSE),FALSE),  0))))))    +IF(P169="Up to 10% Rock",VLOOKUP(W169,VALIDATIONS!$GP$2:$HS$45,21+VLOOKUP(Y169,VALIDATIONS!$FF$2:$FG$5,2,FALSE),FALSE),0)+IF(OR(Q169="Urban Development (moderate)",Q169="Urban Development (heavy)"),VLOOKUP(W169,VALIDATIONS!$GP$2:$HS$45,12+VLOOKUP(Q169,VALIDATIONS!$FJ$2:$FK$4,2,FALSE),FALSE),0)))</f>
        <v/>
      </c>
      <c r="AB169" s="82"/>
    </row>
    <row r="170" spans="2:28" x14ac:dyDescent="0.2">
      <c r="B170" s="354"/>
      <c r="C170" s="354"/>
      <c r="E170" s="370"/>
      <c r="G170" s="168"/>
      <c r="H170" s="168"/>
      <c r="I170" s="106" t="str">
        <f>IF(OR(C170="",D170="",E170=""),"",VLOOKUP(C170,VALIDATIONS!$HU$2:$HV$12,2,FALSE))</f>
        <v/>
      </c>
      <c r="K170" s="243"/>
      <c r="L170" s="354"/>
      <c r="M170" s="224"/>
      <c r="N170" s="370"/>
      <c r="O170" s="224"/>
      <c r="P170" s="368"/>
      <c r="Q170" s="368"/>
      <c r="R170" s="224"/>
      <c r="S170" s="224"/>
      <c r="T170" s="224"/>
      <c r="U170" s="224"/>
      <c r="W170" s="370"/>
      <c r="X170" s="370"/>
      <c r="Y170" s="368"/>
      <c r="Z170" s="370"/>
      <c r="AA170" s="106" t="str">
        <f>IF(OR(N170="",P170="",Q170="",V170="",W170="",X170="",Y170="",Z170=""),"",V170*    (  IF(OR(AND(N170="Water Reticulation",Z170="Cast Iron"),AND(N170="Water Reticulation",Z170="Ductile Iron"),AND(N170="Water Reticulation",Z170="Galvanised Iron"),  AND(N170="Water Reticulation",Z170="Mild Steel")),      VLOOKUP(W170,VALIDATIONS!$GP$2:$HS$45,VLOOKUP(Y170,VALIDATIONS!$FF$2:$FG$5,2,FALSE),FALSE),  IF(OR(AND(N170="Water Reticulation",Z170="Asbestos Cement"),AND(N170="Water Reticulation",Z170="unplasticised Poly Vinyl Chloride")),      VLOOKUP(W170,VALIDATIONS!$GP$2:$HS$45,8+VLOOKUP(Y170,VALIDATIONS!$FF$2:$FG$5,2,FALSE),FALSE),  IF(OR(AND(N170="Water Re-use",Z170="Cast Iron"),AND(N170="Water Re-use",Z170="Ductile Iron"),AND(N170="Water Re-use",Z170="Galvanised Iron"),  AND(N170="Water Re-use",Z170="Mild Steel")),      VLOOKUP(W170,VALIDATIONS!$GP$2:$HS$45,VLOOKUP(Y170,VALIDATIONS!$FF$2:$FG$5,2,FALSE),FALSE),  IF(OR(AND(N170="Water Re-use",Z170="Asbestos Cement"),AND(N170="Water Re-use",Z170="unplasticised Poly Vinyl Chloride")),      VLOOKUP(W170,VALIDATIONS!$GP$2:$HS$45,8+VLOOKUP(Y170,VALIDATIONS!$FF$2:$FG$5,2,FALSE),FALSE),            IF(OR(AND(N170="Water Rising Main",Z170="Cast Iron"),AND(N170="Water Rising Main",Z170="Ductile Iron"),AND(N170="Water Rising Main",Z170="Galvanised Iron"),  AND(N170="Water Rising Main",Z170="Mild Steel")),      VLOOKUP(W170,VALIDATIONS!$GP$2:$HS$45,4+VLOOKUP(Y170,VALIDATIONS!$FF$2:$FG$5,2,FALSE),FALSE),  IF(OR(AND(N170="Water Rising Main",Z170="Asbestos Cement"),AND(N170="Water Rising Main",Z170="unplasticised Poly Vinyl Chloride")),      VLOOKUP(W170,VALIDATIONS!$GP$2:$HS$45,12+VLOOKUP(Y170,VALIDATIONS!$FF$2:$FG$5,2,FALSE),FALSE),  0))))))    +IF(P170="Up to 10% Rock",VLOOKUP(W170,VALIDATIONS!$GP$2:$HS$45,21+VLOOKUP(Y170,VALIDATIONS!$FF$2:$FG$5,2,FALSE),FALSE),0)+IF(OR(Q170="Urban Development (moderate)",Q170="Urban Development (heavy)"),VLOOKUP(W170,VALIDATIONS!$GP$2:$HS$45,12+VLOOKUP(Q170,VALIDATIONS!$FJ$2:$FK$4,2,FALSE),FALSE),0)))</f>
        <v/>
      </c>
      <c r="AB170" s="82"/>
    </row>
    <row r="171" spans="2:28" x14ac:dyDescent="0.2">
      <c r="B171" s="354"/>
      <c r="C171" s="354"/>
      <c r="E171" s="370"/>
      <c r="G171" s="168"/>
      <c r="H171" s="168"/>
      <c r="I171" s="106" t="str">
        <f>IF(OR(C171="",D171="",E171=""),"",VLOOKUP(C171,VALIDATIONS!$HU$2:$HV$12,2,FALSE))</f>
        <v/>
      </c>
      <c r="K171" s="243"/>
      <c r="L171" s="354"/>
      <c r="M171" s="224"/>
      <c r="N171" s="370"/>
      <c r="O171" s="224"/>
      <c r="P171" s="368"/>
      <c r="Q171" s="368"/>
      <c r="R171" s="224"/>
      <c r="S171" s="224"/>
      <c r="T171" s="224"/>
      <c r="U171" s="224"/>
      <c r="W171" s="370"/>
      <c r="X171" s="370"/>
      <c r="Y171" s="368"/>
      <c r="Z171" s="370"/>
      <c r="AA171" s="106" t="str">
        <f>IF(OR(N171="",P171="",Q171="",V171="",W171="",X171="",Y171="",Z171=""),"",V171*    (  IF(OR(AND(N171="Water Reticulation",Z171="Cast Iron"),AND(N171="Water Reticulation",Z171="Ductile Iron"),AND(N171="Water Reticulation",Z171="Galvanised Iron"),  AND(N171="Water Reticulation",Z171="Mild Steel")),      VLOOKUP(W171,VALIDATIONS!$GP$2:$HS$45,VLOOKUP(Y171,VALIDATIONS!$FF$2:$FG$5,2,FALSE),FALSE),  IF(OR(AND(N171="Water Reticulation",Z171="Asbestos Cement"),AND(N171="Water Reticulation",Z171="unplasticised Poly Vinyl Chloride")),      VLOOKUP(W171,VALIDATIONS!$GP$2:$HS$45,8+VLOOKUP(Y171,VALIDATIONS!$FF$2:$FG$5,2,FALSE),FALSE),  IF(OR(AND(N171="Water Re-use",Z171="Cast Iron"),AND(N171="Water Re-use",Z171="Ductile Iron"),AND(N171="Water Re-use",Z171="Galvanised Iron"),  AND(N171="Water Re-use",Z171="Mild Steel")),      VLOOKUP(W171,VALIDATIONS!$GP$2:$HS$45,VLOOKUP(Y171,VALIDATIONS!$FF$2:$FG$5,2,FALSE),FALSE),  IF(OR(AND(N171="Water Re-use",Z171="Asbestos Cement"),AND(N171="Water Re-use",Z171="unplasticised Poly Vinyl Chloride")),      VLOOKUP(W171,VALIDATIONS!$GP$2:$HS$45,8+VLOOKUP(Y171,VALIDATIONS!$FF$2:$FG$5,2,FALSE),FALSE),            IF(OR(AND(N171="Water Rising Main",Z171="Cast Iron"),AND(N171="Water Rising Main",Z171="Ductile Iron"),AND(N171="Water Rising Main",Z171="Galvanised Iron"),  AND(N171="Water Rising Main",Z171="Mild Steel")),      VLOOKUP(W171,VALIDATIONS!$GP$2:$HS$45,4+VLOOKUP(Y171,VALIDATIONS!$FF$2:$FG$5,2,FALSE),FALSE),  IF(OR(AND(N171="Water Rising Main",Z171="Asbestos Cement"),AND(N171="Water Rising Main",Z171="unplasticised Poly Vinyl Chloride")),      VLOOKUP(W171,VALIDATIONS!$GP$2:$HS$45,12+VLOOKUP(Y171,VALIDATIONS!$FF$2:$FG$5,2,FALSE),FALSE),  0))))))    +IF(P171="Up to 10% Rock",VLOOKUP(W171,VALIDATIONS!$GP$2:$HS$45,21+VLOOKUP(Y171,VALIDATIONS!$FF$2:$FG$5,2,FALSE),FALSE),0)+IF(OR(Q171="Urban Development (moderate)",Q171="Urban Development (heavy)"),VLOOKUP(W171,VALIDATIONS!$GP$2:$HS$45,12+VLOOKUP(Q171,VALIDATIONS!$FJ$2:$FK$4,2,FALSE),FALSE),0)))</f>
        <v/>
      </c>
      <c r="AB171" s="82"/>
    </row>
    <row r="172" spans="2:28" x14ac:dyDescent="0.2">
      <c r="B172" s="354"/>
      <c r="C172" s="354"/>
      <c r="E172" s="370"/>
      <c r="G172" s="168"/>
      <c r="H172" s="168"/>
      <c r="I172" s="106" t="str">
        <f>IF(OR(C172="",D172="",E172=""),"",VLOOKUP(C172,VALIDATIONS!$HU$2:$HV$12,2,FALSE))</f>
        <v/>
      </c>
      <c r="K172" s="243"/>
      <c r="L172" s="354"/>
      <c r="M172" s="224"/>
      <c r="N172" s="370"/>
      <c r="O172" s="224"/>
      <c r="P172" s="368"/>
      <c r="Q172" s="368"/>
      <c r="R172" s="224"/>
      <c r="S172" s="224"/>
      <c r="T172" s="224"/>
      <c r="U172" s="224"/>
      <c r="W172" s="370"/>
      <c r="X172" s="370"/>
      <c r="Y172" s="368"/>
      <c r="Z172" s="370"/>
      <c r="AA172" s="106" t="str">
        <f>IF(OR(N172="",P172="",Q172="",V172="",W172="",X172="",Y172="",Z172=""),"",V172*    (  IF(OR(AND(N172="Water Reticulation",Z172="Cast Iron"),AND(N172="Water Reticulation",Z172="Ductile Iron"),AND(N172="Water Reticulation",Z172="Galvanised Iron"),  AND(N172="Water Reticulation",Z172="Mild Steel")),      VLOOKUP(W172,VALIDATIONS!$GP$2:$HS$45,VLOOKUP(Y172,VALIDATIONS!$FF$2:$FG$5,2,FALSE),FALSE),  IF(OR(AND(N172="Water Reticulation",Z172="Asbestos Cement"),AND(N172="Water Reticulation",Z172="unplasticised Poly Vinyl Chloride")),      VLOOKUP(W172,VALIDATIONS!$GP$2:$HS$45,8+VLOOKUP(Y172,VALIDATIONS!$FF$2:$FG$5,2,FALSE),FALSE),  IF(OR(AND(N172="Water Re-use",Z172="Cast Iron"),AND(N172="Water Re-use",Z172="Ductile Iron"),AND(N172="Water Re-use",Z172="Galvanised Iron"),  AND(N172="Water Re-use",Z172="Mild Steel")),      VLOOKUP(W172,VALIDATIONS!$GP$2:$HS$45,VLOOKUP(Y172,VALIDATIONS!$FF$2:$FG$5,2,FALSE),FALSE),  IF(OR(AND(N172="Water Re-use",Z172="Asbestos Cement"),AND(N172="Water Re-use",Z172="unplasticised Poly Vinyl Chloride")),      VLOOKUP(W172,VALIDATIONS!$GP$2:$HS$45,8+VLOOKUP(Y172,VALIDATIONS!$FF$2:$FG$5,2,FALSE),FALSE),            IF(OR(AND(N172="Water Rising Main",Z172="Cast Iron"),AND(N172="Water Rising Main",Z172="Ductile Iron"),AND(N172="Water Rising Main",Z172="Galvanised Iron"),  AND(N172="Water Rising Main",Z172="Mild Steel")),      VLOOKUP(W172,VALIDATIONS!$GP$2:$HS$45,4+VLOOKUP(Y172,VALIDATIONS!$FF$2:$FG$5,2,FALSE),FALSE),  IF(OR(AND(N172="Water Rising Main",Z172="Asbestos Cement"),AND(N172="Water Rising Main",Z172="unplasticised Poly Vinyl Chloride")),      VLOOKUP(W172,VALIDATIONS!$GP$2:$HS$45,12+VLOOKUP(Y172,VALIDATIONS!$FF$2:$FG$5,2,FALSE),FALSE),  0))))))    +IF(P172="Up to 10% Rock",VLOOKUP(W172,VALIDATIONS!$GP$2:$HS$45,21+VLOOKUP(Y172,VALIDATIONS!$FF$2:$FG$5,2,FALSE),FALSE),0)+IF(OR(Q172="Urban Development (moderate)",Q172="Urban Development (heavy)"),VLOOKUP(W172,VALIDATIONS!$GP$2:$HS$45,12+VLOOKUP(Q172,VALIDATIONS!$FJ$2:$FK$4,2,FALSE),FALSE),0)))</f>
        <v/>
      </c>
      <c r="AB172" s="82"/>
    </row>
    <row r="173" spans="2:28" x14ac:dyDescent="0.2">
      <c r="B173" s="354"/>
      <c r="C173" s="354"/>
      <c r="E173" s="370"/>
      <c r="G173" s="168"/>
      <c r="H173" s="168"/>
      <c r="I173" s="106" t="str">
        <f>IF(OR(C173="",D173="",E173=""),"",VLOOKUP(C173,VALIDATIONS!$HU$2:$HV$12,2,FALSE))</f>
        <v/>
      </c>
      <c r="K173" s="243"/>
      <c r="L173" s="354"/>
      <c r="M173" s="224"/>
      <c r="N173" s="370"/>
      <c r="O173" s="224"/>
      <c r="P173" s="368"/>
      <c r="Q173" s="368"/>
      <c r="R173" s="224"/>
      <c r="S173" s="224"/>
      <c r="T173" s="224"/>
      <c r="U173" s="224"/>
      <c r="W173" s="370"/>
      <c r="X173" s="370"/>
      <c r="Y173" s="368"/>
      <c r="Z173" s="370"/>
      <c r="AA173" s="106" t="str">
        <f>IF(OR(N173="",P173="",Q173="",V173="",W173="",X173="",Y173="",Z173=""),"",V173*    (  IF(OR(AND(N173="Water Reticulation",Z173="Cast Iron"),AND(N173="Water Reticulation",Z173="Ductile Iron"),AND(N173="Water Reticulation",Z173="Galvanised Iron"),  AND(N173="Water Reticulation",Z173="Mild Steel")),      VLOOKUP(W173,VALIDATIONS!$GP$2:$HS$45,VLOOKUP(Y173,VALIDATIONS!$FF$2:$FG$5,2,FALSE),FALSE),  IF(OR(AND(N173="Water Reticulation",Z173="Asbestos Cement"),AND(N173="Water Reticulation",Z173="unplasticised Poly Vinyl Chloride")),      VLOOKUP(W173,VALIDATIONS!$GP$2:$HS$45,8+VLOOKUP(Y173,VALIDATIONS!$FF$2:$FG$5,2,FALSE),FALSE),  IF(OR(AND(N173="Water Re-use",Z173="Cast Iron"),AND(N173="Water Re-use",Z173="Ductile Iron"),AND(N173="Water Re-use",Z173="Galvanised Iron"),  AND(N173="Water Re-use",Z173="Mild Steel")),      VLOOKUP(W173,VALIDATIONS!$GP$2:$HS$45,VLOOKUP(Y173,VALIDATIONS!$FF$2:$FG$5,2,FALSE),FALSE),  IF(OR(AND(N173="Water Re-use",Z173="Asbestos Cement"),AND(N173="Water Re-use",Z173="unplasticised Poly Vinyl Chloride")),      VLOOKUP(W173,VALIDATIONS!$GP$2:$HS$45,8+VLOOKUP(Y173,VALIDATIONS!$FF$2:$FG$5,2,FALSE),FALSE),            IF(OR(AND(N173="Water Rising Main",Z173="Cast Iron"),AND(N173="Water Rising Main",Z173="Ductile Iron"),AND(N173="Water Rising Main",Z173="Galvanised Iron"),  AND(N173="Water Rising Main",Z173="Mild Steel")),      VLOOKUP(W173,VALIDATIONS!$GP$2:$HS$45,4+VLOOKUP(Y173,VALIDATIONS!$FF$2:$FG$5,2,FALSE),FALSE),  IF(OR(AND(N173="Water Rising Main",Z173="Asbestos Cement"),AND(N173="Water Rising Main",Z173="unplasticised Poly Vinyl Chloride")),      VLOOKUP(W173,VALIDATIONS!$GP$2:$HS$45,12+VLOOKUP(Y173,VALIDATIONS!$FF$2:$FG$5,2,FALSE),FALSE),  0))))))    +IF(P173="Up to 10% Rock",VLOOKUP(W173,VALIDATIONS!$GP$2:$HS$45,21+VLOOKUP(Y173,VALIDATIONS!$FF$2:$FG$5,2,FALSE),FALSE),0)+IF(OR(Q173="Urban Development (moderate)",Q173="Urban Development (heavy)"),VLOOKUP(W173,VALIDATIONS!$GP$2:$HS$45,12+VLOOKUP(Q173,VALIDATIONS!$FJ$2:$FK$4,2,FALSE),FALSE),0)))</f>
        <v/>
      </c>
      <c r="AB173" s="82"/>
    </row>
    <row r="174" spans="2:28" x14ac:dyDescent="0.2">
      <c r="B174" s="354"/>
      <c r="C174" s="354"/>
      <c r="E174" s="370"/>
      <c r="G174" s="168"/>
      <c r="H174" s="168"/>
      <c r="I174" s="106" t="str">
        <f>IF(OR(C174="",D174="",E174=""),"",VLOOKUP(C174,VALIDATIONS!$HU$2:$HV$12,2,FALSE))</f>
        <v/>
      </c>
      <c r="K174" s="243"/>
      <c r="L174" s="354"/>
      <c r="M174" s="224"/>
      <c r="N174" s="370"/>
      <c r="O174" s="224"/>
      <c r="P174" s="368"/>
      <c r="Q174" s="368"/>
      <c r="R174" s="224"/>
      <c r="S174" s="224"/>
      <c r="T174" s="224"/>
      <c r="U174" s="224"/>
      <c r="W174" s="370"/>
      <c r="X174" s="370"/>
      <c r="Y174" s="368"/>
      <c r="Z174" s="370"/>
      <c r="AA174" s="106" t="str">
        <f>IF(OR(N174="",P174="",Q174="",V174="",W174="",X174="",Y174="",Z174=""),"",V174*    (  IF(OR(AND(N174="Water Reticulation",Z174="Cast Iron"),AND(N174="Water Reticulation",Z174="Ductile Iron"),AND(N174="Water Reticulation",Z174="Galvanised Iron"),  AND(N174="Water Reticulation",Z174="Mild Steel")),      VLOOKUP(W174,VALIDATIONS!$GP$2:$HS$45,VLOOKUP(Y174,VALIDATIONS!$FF$2:$FG$5,2,FALSE),FALSE),  IF(OR(AND(N174="Water Reticulation",Z174="Asbestos Cement"),AND(N174="Water Reticulation",Z174="unplasticised Poly Vinyl Chloride")),      VLOOKUP(W174,VALIDATIONS!$GP$2:$HS$45,8+VLOOKUP(Y174,VALIDATIONS!$FF$2:$FG$5,2,FALSE),FALSE),  IF(OR(AND(N174="Water Re-use",Z174="Cast Iron"),AND(N174="Water Re-use",Z174="Ductile Iron"),AND(N174="Water Re-use",Z174="Galvanised Iron"),  AND(N174="Water Re-use",Z174="Mild Steel")),      VLOOKUP(W174,VALIDATIONS!$GP$2:$HS$45,VLOOKUP(Y174,VALIDATIONS!$FF$2:$FG$5,2,FALSE),FALSE),  IF(OR(AND(N174="Water Re-use",Z174="Asbestos Cement"),AND(N174="Water Re-use",Z174="unplasticised Poly Vinyl Chloride")),      VLOOKUP(W174,VALIDATIONS!$GP$2:$HS$45,8+VLOOKUP(Y174,VALIDATIONS!$FF$2:$FG$5,2,FALSE),FALSE),            IF(OR(AND(N174="Water Rising Main",Z174="Cast Iron"),AND(N174="Water Rising Main",Z174="Ductile Iron"),AND(N174="Water Rising Main",Z174="Galvanised Iron"),  AND(N174="Water Rising Main",Z174="Mild Steel")),      VLOOKUP(W174,VALIDATIONS!$GP$2:$HS$45,4+VLOOKUP(Y174,VALIDATIONS!$FF$2:$FG$5,2,FALSE),FALSE),  IF(OR(AND(N174="Water Rising Main",Z174="Asbestos Cement"),AND(N174="Water Rising Main",Z174="unplasticised Poly Vinyl Chloride")),      VLOOKUP(W174,VALIDATIONS!$GP$2:$HS$45,12+VLOOKUP(Y174,VALIDATIONS!$FF$2:$FG$5,2,FALSE),FALSE),  0))))))    +IF(P174="Up to 10% Rock",VLOOKUP(W174,VALIDATIONS!$GP$2:$HS$45,21+VLOOKUP(Y174,VALIDATIONS!$FF$2:$FG$5,2,FALSE),FALSE),0)+IF(OR(Q174="Urban Development (moderate)",Q174="Urban Development (heavy)"),VLOOKUP(W174,VALIDATIONS!$GP$2:$HS$45,12+VLOOKUP(Q174,VALIDATIONS!$FJ$2:$FK$4,2,FALSE),FALSE),0)))</f>
        <v/>
      </c>
      <c r="AB174" s="82"/>
    </row>
    <row r="175" spans="2:28" x14ac:dyDescent="0.2">
      <c r="B175" s="354"/>
      <c r="C175" s="354"/>
      <c r="E175" s="370"/>
      <c r="G175" s="168"/>
      <c r="H175" s="168"/>
      <c r="I175" s="106" t="str">
        <f>IF(OR(C175="",D175="",E175=""),"",VLOOKUP(C175,VALIDATIONS!$HU$2:$HV$12,2,FALSE))</f>
        <v/>
      </c>
      <c r="K175" s="243"/>
      <c r="L175" s="354"/>
      <c r="M175" s="224"/>
      <c r="N175" s="370"/>
      <c r="O175" s="224"/>
      <c r="P175" s="368"/>
      <c r="Q175" s="368"/>
      <c r="R175" s="224"/>
      <c r="S175" s="224"/>
      <c r="T175" s="224"/>
      <c r="U175" s="224"/>
      <c r="W175" s="370"/>
      <c r="X175" s="370"/>
      <c r="Y175" s="368"/>
      <c r="Z175" s="370"/>
      <c r="AA175" s="106" t="str">
        <f>IF(OR(N175="",P175="",Q175="",V175="",W175="",X175="",Y175="",Z175=""),"",V175*    (  IF(OR(AND(N175="Water Reticulation",Z175="Cast Iron"),AND(N175="Water Reticulation",Z175="Ductile Iron"),AND(N175="Water Reticulation",Z175="Galvanised Iron"),  AND(N175="Water Reticulation",Z175="Mild Steel")),      VLOOKUP(W175,VALIDATIONS!$GP$2:$HS$45,VLOOKUP(Y175,VALIDATIONS!$FF$2:$FG$5,2,FALSE),FALSE),  IF(OR(AND(N175="Water Reticulation",Z175="Asbestos Cement"),AND(N175="Water Reticulation",Z175="unplasticised Poly Vinyl Chloride")),      VLOOKUP(W175,VALIDATIONS!$GP$2:$HS$45,8+VLOOKUP(Y175,VALIDATIONS!$FF$2:$FG$5,2,FALSE),FALSE),  IF(OR(AND(N175="Water Re-use",Z175="Cast Iron"),AND(N175="Water Re-use",Z175="Ductile Iron"),AND(N175="Water Re-use",Z175="Galvanised Iron"),  AND(N175="Water Re-use",Z175="Mild Steel")),      VLOOKUP(W175,VALIDATIONS!$GP$2:$HS$45,VLOOKUP(Y175,VALIDATIONS!$FF$2:$FG$5,2,FALSE),FALSE),  IF(OR(AND(N175="Water Re-use",Z175="Asbestos Cement"),AND(N175="Water Re-use",Z175="unplasticised Poly Vinyl Chloride")),      VLOOKUP(W175,VALIDATIONS!$GP$2:$HS$45,8+VLOOKUP(Y175,VALIDATIONS!$FF$2:$FG$5,2,FALSE),FALSE),            IF(OR(AND(N175="Water Rising Main",Z175="Cast Iron"),AND(N175="Water Rising Main",Z175="Ductile Iron"),AND(N175="Water Rising Main",Z175="Galvanised Iron"),  AND(N175="Water Rising Main",Z175="Mild Steel")),      VLOOKUP(W175,VALIDATIONS!$GP$2:$HS$45,4+VLOOKUP(Y175,VALIDATIONS!$FF$2:$FG$5,2,FALSE),FALSE),  IF(OR(AND(N175="Water Rising Main",Z175="Asbestos Cement"),AND(N175="Water Rising Main",Z175="unplasticised Poly Vinyl Chloride")),      VLOOKUP(W175,VALIDATIONS!$GP$2:$HS$45,12+VLOOKUP(Y175,VALIDATIONS!$FF$2:$FG$5,2,FALSE),FALSE),  0))))))    +IF(P175="Up to 10% Rock",VLOOKUP(W175,VALIDATIONS!$GP$2:$HS$45,21+VLOOKUP(Y175,VALIDATIONS!$FF$2:$FG$5,2,FALSE),FALSE),0)+IF(OR(Q175="Urban Development (moderate)",Q175="Urban Development (heavy)"),VLOOKUP(W175,VALIDATIONS!$GP$2:$HS$45,12+VLOOKUP(Q175,VALIDATIONS!$FJ$2:$FK$4,2,FALSE),FALSE),0)))</f>
        <v/>
      </c>
      <c r="AB175" s="82"/>
    </row>
    <row r="176" spans="2:28" x14ac:dyDescent="0.2">
      <c r="B176" s="354"/>
      <c r="C176" s="354"/>
      <c r="E176" s="370"/>
      <c r="G176" s="168"/>
      <c r="H176" s="168"/>
      <c r="I176" s="106" t="str">
        <f>IF(OR(C176="",D176="",E176=""),"",VLOOKUP(C176,VALIDATIONS!$HU$2:$HV$12,2,FALSE))</f>
        <v/>
      </c>
      <c r="K176" s="243"/>
      <c r="L176" s="354"/>
      <c r="M176" s="224"/>
      <c r="N176" s="370"/>
      <c r="O176" s="224"/>
      <c r="P176" s="368"/>
      <c r="Q176" s="368"/>
      <c r="R176" s="224"/>
      <c r="S176" s="224"/>
      <c r="T176" s="224"/>
      <c r="U176" s="224"/>
      <c r="W176" s="370"/>
      <c r="X176" s="370"/>
      <c r="Y176" s="368"/>
      <c r="Z176" s="370"/>
      <c r="AA176" s="106" t="str">
        <f>IF(OR(N176="",P176="",Q176="",V176="",W176="",X176="",Y176="",Z176=""),"",V176*    (  IF(OR(AND(N176="Water Reticulation",Z176="Cast Iron"),AND(N176="Water Reticulation",Z176="Ductile Iron"),AND(N176="Water Reticulation",Z176="Galvanised Iron"),  AND(N176="Water Reticulation",Z176="Mild Steel")),      VLOOKUP(W176,VALIDATIONS!$GP$2:$HS$45,VLOOKUP(Y176,VALIDATIONS!$FF$2:$FG$5,2,FALSE),FALSE),  IF(OR(AND(N176="Water Reticulation",Z176="Asbestos Cement"),AND(N176="Water Reticulation",Z176="unplasticised Poly Vinyl Chloride")),      VLOOKUP(W176,VALIDATIONS!$GP$2:$HS$45,8+VLOOKUP(Y176,VALIDATIONS!$FF$2:$FG$5,2,FALSE),FALSE),  IF(OR(AND(N176="Water Re-use",Z176="Cast Iron"),AND(N176="Water Re-use",Z176="Ductile Iron"),AND(N176="Water Re-use",Z176="Galvanised Iron"),  AND(N176="Water Re-use",Z176="Mild Steel")),      VLOOKUP(W176,VALIDATIONS!$GP$2:$HS$45,VLOOKUP(Y176,VALIDATIONS!$FF$2:$FG$5,2,FALSE),FALSE),  IF(OR(AND(N176="Water Re-use",Z176="Asbestos Cement"),AND(N176="Water Re-use",Z176="unplasticised Poly Vinyl Chloride")),      VLOOKUP(W176,VALIDATIONS!$GP$2:$HS$45,8+VLOOKUP(Y176,VALIDATIONS!$FF$2:$FG$5,2,FALSE),FALSE),            IF(OR(AND(N176="Water Rising Main",Z176="Cast Iron"),AND(N176="Water Rising Main",Z176="Ductile Iron"),AND(N176="Water Rising Main",Z176="Galvanised Iron"),  AND(N176="Water Rising Main",Z176="Mild Steel")),      VLOOKUP(W176,VALIDATIONS!$GP$2:$HS$45,4+VLOOKUP(Y176,VALIDATIONS!$FF$2:$FG$5,2,FALSE),FALSE),  IF(OR(AND(N176="Water Rising Main",Z176="Asbestos Cement"),AND(N176="Water Rising Main",Z176="unplasticised Poly Vinyl Chloride")),      VLOOKUP(W176,VALIDATIONS!$GP$2:$HS$45,12+VLOOKUP(Y176,VALIDATIONS!$FF$2:$FG$5,2,FALSE),FALSE),  0))))))    +IF(P176="Up to 10% Rock",VLOOKUP(W176,VALIDATIONS!$GP$2:$HS$45,21+VLOOKUP(Y176,VALIDATIONS!$FF$2:$FG$5,2,FALSE),FALSE),0)+IF(OR(Q176="Urban Development (moderate)",Q176="Urban Development (heavy)"),VLOOKUP(W176,VALIDATIONS!$GP$2:$HS$45,12+VLOOKUP(Q176,VALIDATIONS!$FJ$2:$FK$4,2,FALSE),FALSE),0)))</f>
        <v/>
      </c>
      <c r="AB176" s="82"/>
    </row>
    <row r="177" spans="2:28" x14ac:dyDescent="0.2">
      <c r="B177" s="354"/>
      <c r="C177" s="354"/>
      <c r="E177" s="370"/>
      <c r="G177" s="168"/>
      <c r="H177" s="168"/>
      <c r="I177" s="106" t="str">
        <f>IF(OR(C177="",D177="",E177=""),"",VLOOKUP(C177,VALIDATIONS!$HU$2:$HV$12,2,FALSE))</f>
        <v/>
      </c>
      <c r="K177" s="243"/>
      <c r="L177" s="354"/>
      <c r="M177" s="224"/>
      <c r="N177" s="370"/>
      <c r="O177" s="224"/>
      <c r="P177" s="368"/>
      <c r="Q177" s="368"/>
      <c r="R177" s="224"/>
      <c r="S177" s="224"/>
      <c r="T177" s="224"/>
      <c r="U177" s="224"/>
      <c r="W177" s="370"/>
      <c r="X177" s="370"/>
      <c r="Y177" s="368"/>
      <c r="Z177" s="370"/>
      <c r="AA177" s="106" t="str">
        <f>IF(OR(N177="",P177="",Q177="",V177="",W177="",X177="",Y177="",Z177=""),"",V177*    (  IF(OR(AND(N177="Water Reticulation",Z177="Cast Iron"),AND(N177="Water Reticulation",Z177="Ductile Iron"),AND(N177="Water Reticulation",Z177="Galvanised Iron"),  AND(N177="Water Reticulation",Z177="Mild Steel")),      VLOOKUP(W177,VALIDATIONS!$GP$2:$HS$45,VLOOKUP(Y177,VALIDATIONS!$FF$2:$FG$5,2,FALSE),FALSE),  IF(OR(AND(N177="Water Reticulation",Z177="Asbestos Cement"),AND(N177="Water Reticulation",Z177="unplasticised Poly Vinyl Chloride")),      VLOOKUP(W177,VALIDATIONS!$GP$2:$HS$45,8+VLOOKUP(Y177,VALIDATIONS!$FF$2:$FG$5,2,FALSE),FALSE),  IF(OR(AND(N177="Water Re-use",Z177="Cast Iron"),AND(N177="Water Re-use",Z177="Ductile Iron"),AND(N177="Water Re-use",Z177="Galvanised Iron"),  AND(N177="Water Re-use",Z177="Mild Steel")),      VLOOKUP(W177,VALIDATIONS!$GP$2:$HS$45,VLOOKUP(Y177,VALIDATIONS!$FF$2:$FG$5,2,FALSE),FALSE),  IF(OR(AND(N177="Water Re-use",Z177="Asbestos Cement"),AND(N177="Water Re-use",Z177="unplasticised Poly Vinyl Chloride")),      VLOOKUP(W177,VALIDATIONS!$GP$2:$HS$45,8+VLOOKUP(Y177,VALIDATIONS!$FF$2:$FG$5,2,FALSE),FALSE),            IF(OR(AND(N177="Water Rising Main",Z177="Cast Iron"),AND(N177="Water Rising Main",Z177="Ductile Iron"),AND(N177="Water Rising Main",Z177="Galvanised Iron"),  AND(N177="Water Rising Main",Z177="Mild Steel")),      VLOOKUP(W177,VALIDATIONS!$GP$2:$HS$45,4+VLOOKUP(Y177,VALIDATIONS!$FF$2:$FG$5,2,FALSE),FALSE),  IF(OR(AND(N177="Water Rising Main",Z177="Asbestos Cement"),AND(N177="Water Rising Main",Z177="unplasticised Poly Vinyl Chloride")),      VLOOKUP(W177,VALIDATIONS!$GP$2:$HS$45,12+VLOOKUP(Y177,VALIDATIONS!$FF$2:$FG$5,2,FALSE),FALSE),  0))))))    +IF(P177="Up to 10% Rock",VLOOKUP(W177,VALIDATIONS!$GP$2:$HS$45,21+VLOOKUP(Y177,VALIDATIONS!$FF$2:$FG$5,2,FALSE),FALSE),0)+IF(OR(Q177="Urban Development (moderate)",Q177="Urban Development (heavy)"),VLOOKUP(W177,VALIDATIONS!$GP$2:$HS$45,12+VLOOKUP(Q177,VALIDATIONS!$FJ$2:$FK$4,2,FALSE),FALSE),0)))</f>
        <v/>
      </c>
      <c r="AB177" s="82"/>
    </row>
    <row r="178" spans="2:28" x14ac:dyDescent="0.2">
      <c r="B178" s="354"/>
      <c r="C178" s="354"/>
      <c r="E178" s="370"/>
      <c r="G178" s="168"/>
      <c r="H178" s="168"/>
      <c r="I178" s="106" t="str">
        <f>IF(OR(C178="",D178="",E178=""),"",VLOOKUP(C178,VALIDATIONS!$HU$2:$HV$12,2,FALSE))</f>
        <v/>
      </c>
      <c r="K178" s="243"/>
      <c r="L178" s="354"/>
      <c r="M178" s="224"/>
      <c r="N178" s="370"/>
      <c r="O178" s="224"/>
      <c r="P178" s="368"/>
      <c r="Q178" s="368"/>
      <c r="R178" s="224"/>
      <c r="S178" s="224"/>
      <c r="T178" s="224"/>
      <c r="U178" s="224"/>
      <c r="W178" s="370"/>
      <c r="X178" s="370"/>
      <c r="Y178" s="368"/>
      <c r="Z178" s="370"/>
      <c r="AA178" s="106" t="str">
        <f>IF(OR(N178="",P178="",Q178="",V178="",W178="",X178="",Y178="",Z178=""),"",V178*    (  IF(OR(AND(N178="Water Reticulation",Z178="Cast Iron"),AND(N178="Water Reticulation",Z178="Ductile Iron"),AND(N178="Water Reticulation",Z178="Galvanised Iron"),  AND(N178="Water Reticulation",Z178="Mild Steel")),      VLOOKUP(W178,VALIDATIONS!$GP$2:$HS$45,VLOOKUP(Y178,VALIDATIONS!$FF$2:$FG$5,2,FALSE),FALSE),  IF(OR(AND(N178="Water Reticulation",Z178="Asbestos Cement"),AND(N178="Water Reticulation",Z178="unplasticised Poly Vinyl Chloride")),      VLOOKUP(W178,VALIDATIONS!$GP$2:$HS$45,8+VLOOKUP(Y178,VALIDATIONS!$FF$2:$FG$5,2,FALSE),FALSE),  IF(OR(AND(N178="Water Re-use",Z178="Cast Iron"),AND(N178="Water Re-use",Z178="Ductile Iron"),AND(N178="Water Re-use",Z178="Galvanised Iron"),  AND(N178="Water Re-use",Z178="Mild Steel")),      VLOOKUP(W178,VALIDATIONS!$GP$2:$HS$45,VLOOKUP(Y178,VALIDATIONS!$FF$2:$FG$5,2,FALSE),FALSE),  IF(OR(AND(N178="Water Re-use",Z178="Asbestos Cement"),AND(N178="Water Re-use",Z178="unplasticised Poly Vinyl Chloride")),      VLOOKUP(W178,VALIDATIONS!$GP$2:$HS$45,8+VLOOKUP(Y178,VALIDATIONS!$FF$2:$FG$5,2,FALSE),FALSE),            IF(OR(AND(N178="Water Rising Main",Z178="Cast Iron"),AND(N178="Water Rising Main",Z178="Ductile Iron"),AND(N178="Water Rising Main",Z178="Galvanised Iron"),  AND(N178="Water Rising Main",Z178="Mild Steel")),      VLOOKUP(W178,VALIDATIONS!$GP$2:$HS$45,4+VLOOKUP(Y178,VALIDATIONS!$FF$2:$FG$5,2,FALSE),FALSE),  IF(OR(AND(N178="Water Rising Main",Z178="Asbestos Cement"),AND(N178="Water Rising Main",Z178="unplasticised Poly Vinyl Chloride")),      VLOOKUP(W178,VALIDATIONS!$GP$2:$HS$45,12+VLOOKUP(Y178,VALIDATIONS!$FF$2:$FG$5,2,FALSE),FALSE),  0))))))    +IF(P178="Up to 10% Rock",VLOOKUP(W178,VALIDATIONS!$GP$2:$HS$45,21+VLOOKUP(Y178,VALIDATIONS!$FF$2:$FG$5,2,FALSE),FALSE),0)+IF(OR(Q178="Urban Development (moderate)",Q178="Urban Development (heavy)"),VLOOKUP(W178,VALIDATIONS!$GP$2:$HS$45,12+VLOOKUP(Q178,VALIDATIONS!$FJ$2:$FK$4,2,FALSE),FALSE),0)))</f>
        <v/>
      </c>
      <c r="AB178" s="82"/>
    </row>
    <row r="179" spans="2:28" x14ac:dyDescent="0.2">
      <c r="B179" s="354"/>
      <c r="C179" s="354"/>
      <c r="E179" s="370"/>
      <c r="G179" s="168"/>
      <c r="H179" s="168"/>
      <c r="I179" s="106" t="str">
        <f>IF(OR(C179="",D179="",E179=""),"",VLOOKUP(C179,VALIDATIONS!$HU$2:$HV$12,2,FALSE))</f>
        <v/>
      </c>
      <c r="K179" s="243"/>
      <c r="L179" s="354"/>
      <c r="M179" s="224"/>
      <c r="N179" s="370"/>
      <c r="O179" s="224"/>
      <c r="P179" s="368"/>
      <c r="Q179" s="368"/>
      <c r="R179" s="224"/>
      <c r="S179" s="224"/>
      <c r="T179" s="224"/>
      <c r="U179" s="224"/>
      <c r="W179" s="370"/>
      <c r="X179" s="370"/>
      <c r="Y179" s="368"/>
      <c r="Z179" s="370"/>
      <c r="AA179" s="106" t="str">
        <f>IF(OR(N179="",P179="",Q179="",V179="",W179="",X179="",Y179="",Z179=""),"",V179*    (  IF(OR(AND(N179="Water Reticulation",Z179="Cast Iron"),AND(N179="Water Reticulation",Z179="Ductile Iron"),AND(N179="Water Reticulation",Z179="Galvanised Iron"),  AND(N179="Water Reticulation",Z179="Mild Steel")),      VLOOKUP(W179,VALIDATIONS!$GP$2:$HS$45,VLOOKUP(Y179,VALIDATIONS!$FF$2:$FG$5,2,FALSE),FALSE),  IF(OR(AND(N179="Water Reticulation",Z179="Asbestos Cement"),AND(N179="Water Reticulation",Z179="unplasticised Poly Vinyl Chloride")),      VLOOKUP(W179,VALIDATIONS!$GP$2:$HS$45,8+VLOOKUP(Y179,VALIDATIONS!$FF$2:$FG$5,2,FALSE),FALSE),  IF(OR(AND(N179="Water Re-use",Z179="Cast Iron"),AND(N179="Water Re-use",Z179="Ductile Iron"),AND(N179="Water Re-use",Z179="Galvanised Iron"),  AND(N179="Water Re-use",Z179="Mild Steel")),      VLOOKUP(W179,VALIDATIONS!$GP$2:$HS$45,VLOOKUP(Y179,VALIDATIONS!$FF$2:$FG$5,2,FALSE),FALSE),  IF(OR(AND(N179="Water Re-use",Z179="Asbestos Cement"),AND(N179="Water Re-use",Z179="unplasticised Poly Vinyl Chloride")),      VLOOKUP(W179,VALIDATIONS!$GP$2:$HS$45,8+VLOOKUP(Y179,VALIDATIONS!$FF$2:$FG$5,2,FALSE),FALSE),            IF(OR(AND(N179="Water Rising Main",Z179="Cast Iron"),AND(N179="Water Rising Main",Z179="Ductile Iron"),AND(N179="Water Rising Main",Z179="Galvanised Iron"),  AND(N179="Water Rising Main",Z179="Mild Steel")),      VLOOKUP(W179,VALIDATIONS!$GP$2:$HS$45,4+VLOOKUP(Y179,VALIDATIONS!$FF$2:$FG$5,2,FALSE),FALSE),  IF(OR(AND(N179="Water Rising Main",Z179="Asbestos Cement"),AND(N179="Water Rising Main",Z179="unplasticised Poly Vinyl Chloride")),      VLOOKUP(W179,VALIDATIONS!$GP$2:$HS$45,12+VLOOKUP(Y179,VALIDATIONS!$FF$2:$FG$5,2,FALSE),FALSE),  0))))))    +IF(P179="Up to 10% Rock",VLOOKUP(W179,VALIDATIONS!$GP$2:$HS$45,21+VLOOKUP(Y179,VALIDATIONS!$FF$2:$FG$5,2,FALSE),FALSE),0)+IF(OR(Q179="Urban Development (moderate)",Q179="Urban Development (heavy)"),VLOOKUP(W179,VALIDATIONS!$GP$2:$HS$45,12+VLOOKUP(Q179,VALIDATIONS!$FJ$2:$FK$4,2,FALSE),FALSE),0)))</f>
        <v/>
      </c>
      <c r="AB179" s="82"/>
    </row>
    <row r="180" spans="2:28" x14ac:dyDescent="0.2">
      <c r="B180" s="354"/>
      <c r="C180" s="354"/>
      <c r="E180" s="370"/>
      <c r="G180" s="168"/>
      <c r="H180" s="168"/>
      <c r="I180" s="106" t="str">
        <f>IF(OR(C180="",D180="",E180=""),"",VLOOKUP(C180,VALIDATIONS!$HU$2:$HV$12,2,FALSE))</f>
        <v/>
      </c>
      <c r="K180" s="243"/>
      <c r="L180" s="354"/>
      <c r="M180" s="224"/>
      <c r="N180" s="370"/>
      <c r="O180" s="224"/>
      <c r="P180" s="368"/>
      <c r="Q180" s="368"/>
      <c r="R180" s="224"/>
      <c r="S180" s="224"/>
      <c r="T180" s="224"/>
      <c r="U180" s="224"/>
      <c r="W180" s="370"/>
      <c r="X180" s="370"/>
      <c r="Y180" s="368"/>
      <c r="Z180" s="370"/>
      <c r="AA180" s="106" t="str">
        <f>IF(OR(N180="",P180="",Q180="",V180="",W180="",X180="",Y180="",Z180=""),"",V180*    (  IF(OR(AND(N180="Water Reticulation",Z180="Cast Iron"),AND(N180="Water Reticulation",Z180="Ductile Iron"),AND(N180="Water Reticulation",Z180="Galvanised Iron"),  AND(N180="Water Reticulation",Z180="Mild Steel")),      VLOOKUP(W180,VALIDATIONS!$GP$2:$HS$45,VLOOKUP(Y180,VALIDATIONS!$FF$2:$FG$5,2,FALSE),FALSE),  IF(OR(AND(N180="Water Reticulation",Z180="Asbestos Cement"),AND(N180="Water Reticulation",Z180="unplasticised Poly Vinyl Chloride")),      VLOOKUP(W180,VALIDATIONS!$GP$2:$HS$45,8+VLOOKUP(Y180,VALIDATIONS!$FF$2:$FG$5,2,FALSE),FALSE),  IF(OR(AND(N180="Water Re-use",Z180="Cast Iron"),AND(N180="Water Re-use",Z180="Ductile Iron"),AND(N180="Water Re-use",Z180="Galvanised Iron"),  AND(N180="Water Re-use",Z180="Mild Steel")),      VLOOKUP(W180,VALIDATIONS!$GP$2:$HS$45,VLOOKUP(Y180,VALIDATIONS!$FF$2:$FG$5,2,FALSE),FALSE),  IF(OR(AND(N180="Water Re-use",Z180="Asbestos Cement"),AND(N180="Water Re-use",Z180="unplasticised Poly Vinyl Chloride")),      VLOOKUP(W180,VALIDATIONS!$GP$2:$HS$45,8+VLOOKUP(Y180,VALIDATIONS!$FF$2:$FG$5,2,FALSE),FALSE),            IF(OR(AND(N180="Water Rising Main",Z180="Cast Iron"),AND(N180="Water Rising Main",Z180="Ductile Iron"),AND(N180="Water Rising Main",Z180="Galvanised Iron"),  AND(N180="Water Rising Main",Z180="Mild Steel")),      VLOOKUP(W180,VALIDATIONS!$GP$2:$HS$45,4+VLOOKUP(Y180,VALIDATIONS!$FF$2:$FG$5,2,FALSE),FALSE),  IF(OR(AND(N180="Water Rising Main",Z180="Asbestos Cement"),AND(N180="Water Rising Main",Z180="unplasticised Poly Vinyl Chloride")),      VLOOKUP(W180,VALIDATIONS!$GP$2:$HS$45,12+VLOOKUP(Y180,VALIDATIONS!$FF$2:$FG$5,2,FALSE),FALSE),  0))))))    +IF(P180="Up to 10% Rock",VLOOKUP(W180,VALIDATIONS!$GP$2:$HS$45,21+VLOOKUP(Y180,VALIDATIONS!$FF$2:$FG$5,2,FALSE),FALSE),0)+IF(OR(Q180="Urban Development (moderate)",Q180="Urban Development (heavy)"),VLOOKUP(W180,VALIDATIONS!$GP$2:$HS$45,12+VLOOKUP(Q180,VALIDATIONS!$FJ$2:$FK$4,2,FALSE),FALSE),0)))</f>
        <v/>
      </c>
      <c r="AB180" s="82"/>
    </row>
    <row r="181" spans="2:28" x14ac:dyDescent="0.2">
      <c r="B181" s="354"/>
      <c r="C181" s="354"/>
      <c r="E181" s="370"/>
      <c r="G181" s="168"/>
      <c r="H181" s="168"/>
      <c r="I181" s="106" t="str">
        <f>IF(OR(C181="",D181="",E181=""),"",VLOOKUP(C181,VALIDATIONS!$HU$2:$HV$12,2,FALSE))</f>
        <v/>
      </c>
      <c r="K181" s="243"/>
      <c r="L181" s="354"/>
      <c r="M181" s="224"/>
      <c r="N181" s="370"/>
      <c r="O181" s="224"/>
      <c r="P181" s="368"/>
      <c r="Q181" s="368"/>
      <c r="R181" s="224"/>
      <c r="S181" s="224"/>
      <c r="T181" s="224"/>
      <c r="U181" s="224"/>
      <c r="W181" s="370"/>
      <c r="X181" s="370"/>
      <c r="Y181" s="368"/>
      <c r="Z181" s="370"/>
      <c r="AA181" s="106" t="str">
        <f>IF(OR(N181="",P181="",Q181="",V181="",W181="",X181="",Y181="",Z181=""),"",V181*    (  IF(OR(AND(N181="Water Reticulation",Z181="Cast Iron"),AND(N181="Water Reticulation",Z181="Ductile Iron"),AND(N181="Water Reticulation",Z181="Galvanised Iron"),  AND(N181="Water Reticulation",Z181="Mild Steel")),      VLOOKUP(W181,VALIDATIONS!$GP$2:$HS$45,VLOOKUP(Y181,VALIDATIONS!$FF$2:$FG$5,2,FALSE),FALSE),  IF(OR(AND(N181="Water Reticulation",Z181="Asbestos Cement"),AND(N181="Water Reticulation",Z181="unplasticised Poly Vinyl Chloride")),      VLOOKUP(W181,VALIDATIONS!$GP$2:$HS$45,8+VLOOKUP(Y181,VALIDATIONS!$FF$2:$FG$5,2,FALSE),FALSE),  IF(OR(AND(N181="Water Re-use",Z181="Cast Iron"),AND(N181="Water Re-use",Z181="Ductile Iron"),AND(N181="Water Re-use",Z181="Galvanised Iron"),  AND(N181="Water Re-use",Z181="Mild Steel")),      VLOOKUP(W181,VALIDATIONS!$GP$2:$HS$45,VLOOKUP(Y181,VALIDATIONS!$FF$2:$FG$5,2,FALSE),FALSE),  IF(OR(AND(N181="Water Re-use",Z181="Asbestos Cement"),AND(N181="Water Re-use",Z181="unplasticised Poly Vinyl Chloride")),      VLOOKUP(W181,VALIDATIONS!$GP$2:$HS$45,8+VLOOKUP(Y181,VALIDATIONS!$FF$2:$FG$5,2,FALSE),FALSE),            IF(OR(AND(N181="Water Rising Main",Z181="Cast Iron"),AND(N181="Water Rising Main",Z181="Ductile Iron"),AND(N181="Water Rising Main",Z181="Galvanised Iron"),  AND(N181="Water Rising Main",Z181="Mild Steel")),      VLOOKUP(W181,VALIDATIONS!$GP$2:$HS$45,4+VLOOKUP(Y181,VALIDATIONS!$FF$2:$FG$5,2,FALSE),FALSE),  IF(OR(AND(N181="Water Rising Main",Z181="Asbestos Cement"),AND(N181="Water Rising Main",Z181="unplasticised Poly Vinyl Chloride")),      VLOOKUP(W181,VALIDATIONS!$GP$2:$HS$45,12+VLOOKUP(Y181,VALIDATIONS!$FF$2:$FG$5,2,FALSE),FALSE),  0))))))    +IF(P181="Up to 10% Rock",VLOOKUP(W181,VALIDATIONS!$GP$2:$HS$45,21+VLOOKUP(Y181,VALIDATIONS!$FF$2:$FG$5,2,FALSE),FALSE),0)+IF(OR(Q181="Urban Development (moderate)",Q181="Urban Development (heavy)"),VLOOKUP(W181,VALIDATIONS!$GP$2:$HS$45,12+VLOOKUP(Q181,VALIDATIONS!$FJ$2:$FK$4,2,FALSE),FALSE),0)))</f>
        <v/>
      </c>
      <c r="AB181" s="82"/>
    </row>
    <row r="182" spans="2:28" x14ac:dyDescent="0.2">
      <c r="B182" s="354"/>
      <c r="C182" s="354"/>
      <c r="E182" s="370"/>
      <c r="G182" s="168"/>
      <c r="H182" s="168"/>
      <c r="I182" s="106" t="str">
        <f>IF(OR(C182="",D182="",E182=""),"",VLOOKUP(C182,VALIDATIONS!$HU$2:$HV$12,2,FALSE))</f>
        <v/>
      </c>
      <c r="K182" s="243"/>
      <c r="L182" s="354"/>
      <c r="M182" s="224"/>
      <c r="N182" s="370"/>
      <c r="O182" s="224"/>
      <c r="P182" s="368"/>
      <c r="Q182" s="368"/>
      <c r="R182" s="224"/>
      <c r="S182" s="224"/>
      <c r="T182" s="224"/>
      <c r="U182" s="224"/>
      <c r="W182" s="370"/>
      <c r="X182" s="370"/>
      <c r="Y182" s="368"/>
      <c r="Z182" s="370"/>
      <c r="AA182" s="106" t="str">
        <f>IF(OR(N182="",P182="",Q182="",V182="",W182="",X182="",Y182="",Z182=""),"",V182*    (  IF(OR(AND(N182="Water Reticulation",Z182="Cast Iron"),AND(N182="Water Reticulation",Z182="Ductile Iron"),AND(N182="Water Reticulation",Z182="Galvanised Iron"),  AND(N182="Water Reticulation",Z182="Mild Steel")),      VLOOKUP(W182,VALIDATIONS!$GP$2:$HS$45,VLOOKUP(Y182,VALIDATIONS!$FF$2:$FG$5,2,FALSE),FALSE),  IF(OR(AND(N182="Water Reticulation",Z182="Asbestos Cement"),AND(N182="Water Reticulation",Z182="unplasticised Poly Vinyl Chloride")),      VLOOKUP(W182,VALIDATIONS!$GP$2:$HS$45,8+VLOOKUP(Y182,VALIDATIONS!$FF$2:$FG$5,2,FALSE),FALSE),  IF(OR(AND(N182="Water Re-use",Z182="Cast Iron"),AND(N182="Water Re-use",Z182="Ductile Iron"),AND(N182="Water Re-use",Z182="Galvanised Iron"),  AND(N182="Water Re-use",Z182="Mild Steel")),      VLOOKUP(W182,VALIDATIONS!$GP$2:$HS$45,VLOOKUP(Y182,VALIDATIONS!$FF$2:$FG$5,2,FALSE),FALSE),  IF(OR(AND(N182="Water Re-use",Z182="Asbestos Cement"),AND(N182="Water Re-use",Z182="unplasticised Poly Vinyl Chloride")),      VLOOKUP(W182,VALIDATIONS!$GP$2:$HS$45,8+VLOOKUP(Y182,VALIDATIONS!$FF$2:$FG$5,2,FALSE),FALSE),            IF(OR(AND(N182="Water Rising Main",Z182="Cast Iron"),AND(N182="Water Rising Main",Z182="Ductile Iron"),AND(N182="Water Rising Main",Z182="Galvanised Iron"),  AND(N182="Water Rising Main",Z182="Mild Steel")),      VLOOKUP(W182,VALIDATIONS!$GP$2:$HS$45,4+VLOOKUP(Y182,VALIDATIONS!$FF$2:$FG$5,2,FALSE),FALSE),  IF(OR(AND(N182="Water Rising Main",Z182="Asbestos Cement"),AND(N182="Water Rising Main",Z182="unplasticised Poly Vinyl Chloride")),      VLOOKUP(W182,VALIDATIONS!$GP$2:$HS$45,12+VLOOKUP(Y182,VALIDATIONS!$FF$2:$FG$5,2,FALSE),FALSE),  0))))))    +IF(P182="Up to 10% Rock",VLOOKUP(W182,VALIDATIONS!$GP$2:$HS$45,21+VLOOKUP(Y182,VALIDATIONS!$FF$2:$FG$5,2,FALSE),FALSE),0)+IF(OR(Q182="Urban Development (moderate)",Q182="Urban Development (heavy)"),VLOOKUP(W182,VALIDATIONS!$GP$2:$HS$45,12+VLOOKUP(Q182,VALIDATIONS!$FJ$2:$FK$4,2,FALSE),FALSE),0)))</f>
        <v/>
      </c>
      <c r="AB182" s="82"/>
    </row>
    <row r="183" spans="2:28" x14ac:dyDescent="0.2">
      <c r="B183" s="354"/>
      <c r="C183" s="354"/>
      <c r="E183" s="370"/>
      <c r="G183" s="168"/>
      <c r="H183" s="168"/>
      <c r="I183" s="106" t="str">
        <f>IF(OR(C183="",D183="",E183=""),"",VLOOKUP(C183,VALIDATIONS!$HU$2:$HV$12,2,FALSE))</f>
        <v/>
      </c>
      <c r="K183" s="243"/>
      <c r="L183" s="354"/>
      <c r="M183" s="224"/>
      <c r="N183" s="370"/>
      <c r="O183" s="224"/>
      <c r="P183" s="368"/>
      <c r="Q183" s="368"/>
      <c r="R183" s="224"/>
      <c r="S183" s="224"/>
      <c r="T183" s="224"/>
      <c r="U183" s="224"/>
      <c r="W183" s="370"/>
      <c r="X183" s="370"/>
      <c r="Y183" s="368"/>
      <c r="Z183" s="370"/>
      <c r="AA183" s="106" t="str">
        <f>IF(OR(N183="",P183="",Q183="",V183="",W183="",X183="",Y183="",Z183=""),"",V183*    (  IF(OR(AND(N183="Water Reticulation",Z183="Cast Iron"),AND(N183="Water Reticulation",Z183="Ductile Iron"),AND(N183="Water Reticulation",Z183="Galvanised Iron"),  AND(N183="Water Reticulation",Z183="Mild Steel")),      VLOOKUP(W183,VALIDATIONS!$GP$2:$HS$45,VLOOKUP(Y183,VALIDATIONS!$FF$2:$FG$5,2,FALSE),FALSE),  IF(OR(AND(N183="Water Reticulation",Z183="Asbestos Cement"),AND(N183="Water Reticulation",Z183="unplasticised Poly Vinyl Chloride")),      VLOOKUP(W183,VALIDATIONS!$GP$2:$HS$45,8+VLOOKUP(Y183,VALIDATIONS!$FF$2:$FG$5,2,FALSE),FALSE),  IF(OR(AND(N183="Water Re-use",Z183="Cast Iron"),AND(N183="Water Re-use",Z183="Ductile Iron"),AND(N183="Water Re-use",Z183="Galvanised Iron"),  AND(N183="Water Re-use",Z183="Mild Steel")),      VLOOKUP(W183,VALIDATIONS!$GP$2:$HS$45,VLOOKUP(Y183,VALIDATIONS!$FF$2:$FG$5,2,FALSE),FALSE),  IF(OR(AND(N183="Water Re-use",Z183="Asbestos Cement"),AND(N183="Water Re-use",Z183="unplasticised Poly Vinyl Chloride")),      VLOOKUP(W183,VALIDATIONS!$GP$2:$HS$45,8+VLOOKUP(Y183,VALIDATIONS!$FF$2:$FG$5,2,FALSE),FALSE),            IF(OR(AND(N183="Water Rising Main",Z183="Cast Iron"),AND(N183="Water Rising Main",Z183="Ductile Iron"),AND(N183="Water Rising Main",Z183="Galvanised Iron"),  AND(N183="Water Rising Main",Z183="Mild Steel")),      VLOOKUP(W183,VALIDATIONS!$GP$2:$HS$45,4+VLOOKUP(Y183,VALIDATIONS!$FF$2:$FG$5,2,FALSE),FALSE),  IF(OR(AND(N183="Water Rising Main",Z183="Asbestos Cement"),AND(N183="Water Rising Main",Z183="unplasticised Poly Vinyl Chloride")),      VLOOKUP(W183,VALIDATIONS!$GP$2:$HS$45,12+VLOOKUP(Y183,VALIDATIONS!$FF$2:$FG$5,2,FALSE),FALSE),  0))))))    +IF(P183="Up to 10% Rock",VLOOKUP(W183,VALIDATIONS!$GP$2:$HS$45,21+VLOOKUP(Y183,VALIDATIONS!$FF$2:$FG$5,2,FALSE),FALSE),0)+IF(OR(Q183="Urban Development (moderate)",Q183="Urban Development (heavy)"),VLOOKUP(W183,VALIDATIONS!$GP$2:$HS$45,12+VLOOKUP(Q183,VALIDATIONS!$FJ$2:$FK$4,2,FALSE),FALSE),0)))</f>
        <v/>
      </c>
      <c r="AB183" s="82"/>
    </row>
    <row r="184" spans="2:28" x14ac:dyDescent="0.2">
      <c r="B184" s="354"/>
      <c r="C184" s="354"/>
      <c r="E184" s="370"/>
      <c r="G184" s="168"/>
      <c r="H184" s="168"/>
      <c r="I184" s="106" t="str">
        <f>IF(OR(C184="",D184="",E184=""),"",VLOOKUP(C184,VALIDATIONS!$HU$2:$HV$12,2,FALSE))</f>
        <v/>
      </c>
      <c r="K184" s="243"/>
      <c r="L184" s="354"/>
      <c r="M184" s="224"/>
      <c r="N184" s="370"/>
      <c r="O184" s="224"/>
      <c r="P184" s="368"/>
      <c r="Q184" s="368"/>
      <c r="R184" s="224"/>
      <c r="S184" s="224"/>
      <c r="T184" s="224"/>
      <c r="U184" s="224"/>
      <c r="W184" s="370"/>
      <c r="X184" s="370"/>
      <c r="Y184" s="368"/>
      <c r="Z184" s="370"/>
      <c r="AA184" s="106" t="str">
        <f>IF(OR(N184="",P184="",Q184="",V184="",W184="",X184="",Y184="",Z184=""),"",V184*    (  IF(OR(AND(N184="Water Reticulation",Z184="Cast Iron"),AND(N184="Water Reticulation",Z184="Ductile Iron"),AND(N184="Water Reticulation",Z184="Galvanised Iron"),  AND(N184="Water Reticulation",Z184="Mild Steel")),      VLOOKUP(W184,VALIDATIONS!$GP$2:$HS$45,VLOOKUP(Y184,VALIDATIONS!$FF$2:$FG$5,2,FALSE),FALSE),  IF(OR(AND(N184="Water Reticulation",Z184="Asbestos Cement"),AND(N184="Water Reticulation",Z184="unplasticised Poly Vinyl Chloride")),      VLOOKUP(W184,VALIDATIONS!$GP$2:$HS$45,8+VLOOKUP(Y184,VALIDATIONS!$FF$2:$FG$5,2,FALSE),FALSE),  IF(OR(AND(N184="Water Re-use",Z184="Cast Iron"),AND(N184="Water Re-use",Z184="Ductile Iron"),AND(N184="Water Re-use",Z184="Galvanised Iron"),  AND(N184="Water Re-use",Z184="Mild Steel")),      VLOOKUP(W184,VALIDATIONS!$GP$2:$HS$45,VLOOKUP(Y184,VALIDATIONS!$FF$2:$FG$5,2,FALSE),FALSE),  IF(OR(AND(N184="Water Re-use",Z184="Asbestos Cement"),AND(N184="Water Re-use",Z184="unplasticised Poly Vinyl Chloride")),      VLOOKUP(W184,VALIDATIONS!$GP$2:$HS$45,8+VLOOKUP(Y184,VALIDATIONS!$FF$2:$FG$5,2,FALSE),FALSE),            IF(OR(AND(N184="Water Rising Main",Z184="Cast Iron"),AND(N184="Water Rising Main",Z184="Ductile Iron"),AND(N184="Water Rising Main",Z184="Galvanised Iron"),  AND(N184="Water Rising Main",Z184="Mild Steel")),      VLOOKUP(W184,VALIDATIONS!$GP$2:$HS$45,4+VLOOKUP(Y184,VALIDATIONS!$FF$2:$FG$5,2,FALSE),FALSE),  IF(OR(AND(N184="Water Rising Main",Z184="Asbestos Cement"),AND(N184="Water Rising Main",Z184="unplasticised Poly Vinyl Chloride")),      VLOOKUP(W184,VALIDATIONS!$GP$2:$HS$45,12+VLOOKUP(Y184,VALIDATIONS!$FF$2:$FG$5,2,FALSE),FALSE),  0))))))    +IF(P184="Up to 10% Rock",VLOOKUP(W184,VALIDATIONS!$GP$2:$HS$45,21+VLOOKUP(Y184,VALIDATIONS!$FF$2:$FG$5,2,FALSE),FALSE),0)+IF(OR(Q184="Urban Development (moderate)",Q184="Urban Development (heavy)"),VLOOKUP(W184,VALIDATIONS!$GP$2:$HS$45,12+VLOOKUP(Q184,VALIDATIONS!$FJ$2:$FK$4,2,FALSE),FALSE),0)))</f>
        <v/>
      </c>
      <c r="AB184" s="82"/>
    </row>
    <row r="185" spans="2:28" x14ac:dyDescent="0.2">
      <c r="B185" s="354"/>
      <c r="C185" s="354"/>
      <c r="E185" s="370"/>
      <c r="G185" s="168"/>
      <c r="H185" s="168"/>
      <c r="I185" s="106" t="str">
        <f>IF(OR(C185="",D185="",E185=""),"",VLOOKUP(C185,VALIDATIONS!$HU$2:$HV$12,2,FALSE))</f>
        <v/>
      </c>
      <c r="K185" s="243"/>
      <c r="L185" s="354"/>
      <c r="M185" s="224"/>
      <c r="N185" s="370"/>
      <c r="O185" s="224"/>
      <c r="P185" s="368"/>
      <c r="Q185" s="368"/>
      <c r="R185" s="224"/>
      <c r="S185" s="224"/>
      <c r="T185" s="224"/>
      <c r="U185" s="224"/>
      <c r="W185" s="370"/>
      <c r="X185" s="370"/>
      <c r="Y185" s="368"/>
      <c r="Z185" s="370"/>
      <c r="AA185" s="106" t="str">
        <f>IF(OR(N185="",P185="",Q185="",V185="",W185="",X185="",Y185="",Z185=""),"",V185*    (  IF(OR(AND(N185="Water Reticulation",Z185="Cast Iron"),AND(N185="Water Reticulation",Z185="Ductile Iron"),AND(N185="Water Reticulation",Z185="Galvanised Iron"),  AND(N185="Water Reticulation",Z185="Mild Steel")),      VLOOKUP(W185,VALIDATIONS!$GP$2:$HS$45,VLOOKUP(Y185,VALIDATIONS!$FF$2:$FG$5,2,FALSE),FALSE),  IF(OR(AND(N185="Water Reticulation",Z185="Asbestos Cement"),AND(N185="Water Reticulation",Z185="unplasticised Poly Vinyl Chloride")),      VLOOKUP(W185,VALIDATIONS!$GP$2:$HS$45,8+VLOOKUP(Y185,VALIDATIONS!$FF$2:$FG$5,2,FALSE),FALSE),  IF(OR(AND(N185="Water Re-use",Z185="Cast Iron"),AND(N185="Water Re-use",Z185="Ductile Iron"),AND(N185="Water Re-use",Z185="Galvanised Iron"),  AND(N185="Water Re-use",Z185="Mild Steel")),      VLOOKUP(W185,VALIDATIONS!$GP$2:$HS$45,VLOOKUP(Y185,VALIDATIONS!$FF$2:$FG$5,2,FALSE),FALSE),  IF(OR(AND(N185="Water Re-use",Z185="Asbestos Cement"),AND(N185="Water Re-use",Z185="unplasticised Poly Vinyl Chloride")),      VLOOKUP(W185,VALIDATIONS!$GP$2:$HS$45,8+VLOOKUP(Y185,VALIDATIONS!$FF$2:$FG$5,2,FALSE),FALSE),            IF(OR(AND(N185="Water Rising Main",Z185="Cast Iron"),AND(N185="Water Rising Main",Z185="Ductile Iron"),AND(N185="Water Rising Main",Z185="Galvanised Iron"),  AND(N185="Water Rising Main",Z185="Mild Steel")),      VLOOKUP(W185,VALIDATIONS!$GP$2:$HS$45,4+VLOOKUP(Y185,VALIDATIONS!$FF$2:$FG$5,2,FALSE),FALSE),  IF(OR(AND(N185="Water Rising Main",Z185="Asbestos Cement"),AND(N185="Water Rising Main",Z185="unplasticised Poly Vinyl Chloride")),      VLOOKUP(W185,VALIDATIONS!$GP$2:$HS$45,12+VLOOKUP(Y185,VALIDATIONS!$FF$2:$FG$5,2,FALSE),FALSE),  0))))))    +IF(P185="Up to 10% Rock",VLOOKUP(W185,VALIDATIONS!$GP$2:$HS$45,21+VLOOKUP(Y185,VALIDATIONS!$FF$2:$FG$5,2,FALSE),FALSE),0)+IF(OR(Q185="Urban Development (moderate)",Q185="Urban Development (heavy)"),VLOOKUP(W185,VALIDATIONS!$GP$2:$HS$45,12+VLOOKUP(Q185,VALIDATIONS!$FJ$2:$FK$4,2,FALSE),FALSE),0)))</f>
        <v/>
      </c>
      <c r="AB185" s="82"/>
    </row>
    <row r="186" spans="2:28" x14ac:dyDescent="0.2">
      <c r="B186" s="354"/>
      <c r="C186" s="354"/>
      <c r="E186" s="370"/>
      <c r="G186" s="168"/>
      <c r="H186" s="168"/>
      <c r="I186" s="106" t="str">
        <f>IF(OR(C186="",D186="",E186=""),"",VLOOKUP(C186,VALIDATIONS!$HU$2:$HV$12,2,FALSE))</f>
        <v/>
      </c>
      <c r="K186" s="243"/>
      <c r="L186" s="354"/>
      <c r="M186" s="224"/>
      <c r="N186" s="370"/>
      <c r="O186" s="224"/>
      <c r="P186" s="368"/>
      <c r="Q186" s="368"/>
      <c r="R186" s="224"/>
      <c r="S186" s="224"/>
      <c r="T186" s="224"/>
      <c r="U186" s="224"/>
      <c r="W186" s="370"/>
      <c r="X186" s="370"/>
      <c r="Y186" s="368"/>
      <c r="Z186" s="370"/>
      <c r="AA186" s="106" t="str">
        <f>IF(OR(N186="",P186="",Q186="",V186="",W186="",X186="",Y186="",Z186=""),"",V186*    (  IF(OR(AND(N186="Water Reticulation",Z186="Cast Iron"),AND(N186="Water Reticulation",Z186="Ductile Iron"),AND(N186="Water Reticulation",Z186="Galvanised Iron"),  AND(N186="Water Reticulation",Z186="Mild Steel")),      VLOOKUP(W186,VALIDATIONS!$GP$2:$HS$45,VLOOKUP(Y186,VALIDATIONS!$FF$2:$FG$5,2,FALSE),FALSE),  IF(OR(AND(N186="Water Reticulation",Z186="Asbestos Cement"),AND(N186="Water Reticulation",Z186="unplasticised Poly Vinyl Chloride")),      VLOOKUP(W186,VALIDATIONS!$GP$2:$HS$45,8+VLOOKUP(Y186,VALIDATIONS!$FF$2:$FG$5,2,FALSE),FALSE),  IF(OR(AND(N186="Water Re-use",Z186="Cast Iron"),AND(N186="Water Re-use",Z186="Ductile Iron"),AND(N186="Water Re-use",Z186="Galvanised Iron"),  AND(N186="Water Re-use",Z186="Mild Steel")),      VLOOKUP(W186,VALIDATIONS!$GP$2:$HS$45,VLOOKUP(Y186,VALIDATIONS!$FF$2:$FG$5,2,FALSE),FALSE),  IF(OR(AND(N186="Water Re-use",Z186="Asbestos Cement"),AND(N186="Water Re-use",Z186="unplasticised Poly Vinyl Chloride")),      VLOOKUP(W186,VALIDATIONS!$GP$2:$HS$45,8+VLOOKUP(Y186,VALIDATIONS!$FF$2:$FG$5,2,FALSE),FALSE),            IF(OR(AND(N186="Water Rising Main",Z186="Cast Iron"),AND(N186="Water Rising Main",Z186="Ductile Iron"),AND(N186="Water Rising Main",Z186="Galvanised Iron"),  AND(N186="Water Rising Main",Z186="Mild Steel")),      VLOOKUP(W186,VALIDATIONS!$GP$2:$HS$45,4+VLOOKUP(Y186,VALIDATIONS!$FF$2:$FG$5,2,FALSE),FALSE),  IF(OR(AND(N186="Water Rising Main",Z186="Asbestos Cement"),AND(N186="Water Rising Main",Z186="unplasticised Poly Vinyl Chloride")),      VLOOKUP(W186,VALIDATIONS!$GP$2:$HS$45,12+VLOOKUP(Y186,VALIDATIONS!$FF$2:$FG$5,2,FALSE),FALSE),  0))))))    +IF(P186="Up to 10% Rock",VLOOKUP(W186,VALIDATIONS!$GP$2:$HS$45,21+VLOOKUP(Y186,VALIDATIONS!$FF$2:$FG$5,2,FALSE),FALSE),0)+IF(OR(Q186="Urban Development (moderate)",Q186="Urban Development (heavy)"),VLOOKUP(W186,VALIDATIONS!$GP$2:$HS$45,12+VLOOKUP(Q186,VALIDATIONS!$FJ$2:$FK$4,2,FALSE),FALSE),0)))</f>
        <v/>
      </c>
      <c r="AB186" s="82"/>
    </row>
    <row r="187" spans="2:28" x14ac:dyDescent="0.2">
      <c r="B187" s="354"/>
      <c r="C187" s="354"/>
      <c r="E187" s="370"/>
      <c r="G187" s="168"/>
      <c r="H187" s="168"/>
      <c r="I187" s="106" t="str">
        <f>IF(OR(C187="",D187="",E187=""),"",VLOOKUP(C187,VALIDATIONS!$HU$2:$HV$12,2,FALSE))</f>
        <v/>
      </c>
      <c r="K187" s="243"/>
      <c r="L187" s="354"/>
      <c r="M187" s="224"/>
      <c r="N187" s="370"/>
      <c r="O187" s="224"/>
      <c r="P187" s="368"/>
      <c r="Q187" s="368"/>
      <c r="R187" s="224"/>
      <c r="S187" s="224"/>
      <c r="T187" s="224"/>
      <c r="U187" s="224"/>
      <c r="W187" s="370"/>
      <c r="X187" s="370"/>
      <c r="Y187" s="368"/>
      <c r="Z187" s="370"/>
      <c r="AA187" s="106" t="str">
        <f>IF(OR(N187="",P187="",Q187="",V187="",W187="",X187="",Y187="",Z187=""),"",V187*    (  IF(OR(AND(N187="Water Reticulation",Z187="Cast Iron"),AND(N187="Water Reticulation",Z187="Ductile Iron"),AND(N187="Water Reticulation",Z187="Galvanised Iron"),  AND(N187="Water Reticulation",Z187="Mild Steel")),      VLOOKUP(W187,VALIDATIONS!$GP$2:$HS$45,VLOOKUP(Y187,VALIDATIONS!$FF$2:$FG$5,2,FALSE),FALSE),  IF(OR(AND(N187="Water Reticulation",Z187="Asbestos Cement"),AND(N187="Water Reticulation",Z187="unplasticised Poly Vinyl Chloride")),      VLOOKUP(W187,VALIDATIONS!$GP$2:$HS$45,8+VLOOKUP(Y187,VALIDATIONS!$FF$2:$FG$5,2,FALSE),FALSE),  IF(OR(AND(N187="Water Re-use",Z187="Cast Iron"),AND(N187="Water Re-use",Z187="Ductile Iron"),AND(N187="Water Re-use",Z187="Galvanised Iron"),  AND(N187="Water Re-use",Z187="Mild Steel")),      VLOOKUP(W187,VALIDATIONS!$GP$2:$HS$45,VLOOKUP(Y187,VALIDATIONS!$FF$2:$FG$5,2,FALSE),FALSE),  IF(OR(AND(N187="Water Re-use",Z187="Asbestos Cement"),AND(N187="Water Re-use",Z187="unplasticised Poly Vinyl Chloride")),      VLOOKUP(W187,VALIDATIONS!$GP$2:$HS$45,8+VLOOKUP(Y187,VALIDATIONS!$FF$2:$FG$5,2,FALSE),FALSE),            IF(OR(AND(N187="Water Rising Main",Z187="Cast Iron"),AND(N187="Water Rising Main",Z187="Ductile Iron"),AND(N187="Water Rising Main",Z187="Galvanised Iron"),  AND(N187="Water Rising Main",Z187="Mild Steel")),      VLOOKUP(W187,VALIDATIONS!$GP$2:$HS$45,4+VLOOKUP(Y187,VALIDATIONS!$FF$2:$FG$5,2,FALSE),FALSE),  IF(OR(AND(N187="Water Rising Main",Z187="Asbestos Cement"),AND(N187="Water Rising Main",Z187="unplasticised Poly Vinyl Chloride")),      VLOOKUP(W187,VALIDATIONS!$GP$2:$HS$45,12+VLOOKUP(Y187,VALIDATIONS!$FF$2:$FG$5,2,FALSE),FALSE),  0))))))    +IF(P187="Up to 10% Rock",VLOOKUP(W187,VALIDATIONS!$GP$2:$HS$45,21+VLOOKUP(Y187,VALIDATIONS!$FF$2:$FG$5,2,FALSE),FALSE),0)+IF(OR(Q187="Urban Development (moderate)",Q187="Urban Development (heavy)"),VLOOKUP(W187,VALIDATIONS!$GP$2:$HS$45,12+VLOOKUP(Q187,VALIDATIONS!$FJ$2:$FK$4,2,FALSE),FALSE),0)))</f>
        <v/>
      </c>
      <c r="AB187" s="82"/>
    </row>
    <row r="188" spans="2:28" x14ac:dyDescent="0.2">
      <c r="B188" s="354"/>
      <c r="C188" s="354"/>
      <c r="E188" s="370"/>
      <c r="G188" s="168"/>
      <c r="H188" s="168"/>
      <c r="I188" s="106" t="str">
        <f>IF(OR(C188="",D188="",E188=""),"",VLOOKUP(C188,VALIDATIONS!$HU$2:$HV$12,2,FALSE))</f>
        <v/>
      </c>
      <c r="K188" s="243"/>
      <c r="L188" s="354"/>
      <c r="M188" s="224"/>
      <c r="N188" s="370"/>
      <c r="O188" s="224"/>
      <c r="P188" s="368"/>
      <c r="Q188" s="368"/>
      <c r="R188" s="224"/>
      <c r="S188" s="224"/>
      <c r="T188" s="224"/>
      <c r="U188" s="224"/>
      <c r="W188" s="370"/>
      <c r="X188" s="370"/>
      <c r="Y188" s="368"/>
      <c r="Z188" s="370"/>
      <c r="AA188" s="106" t="str">
        <f>IF(OR(N188="",P188="",Q188="",V188="",W188="",X188="",Y188="",Z188=""),"",V188*    (  IF(OR(AND(N188="Water Reticulation",Z188="Cast Iron"),AND(N188="Water Reticulation",Z188="Ductile Iron"),AND(N188="Water Reticulation",Z188="Galvanised Iron"),  AND(N188="Water Reticulation",Z188="Mild Steel")),      VLOOKUP(W188,VALIDATIONS!$GP$2:$HS$45,VLOOKUP(Y188,VALIDATIONS!$FF$2:$FG$5,2,FALSE),FALSE),  IF(OR(AND(N188="Water Reticulation",Z188="Asbestos Cement"),AND(N188="Water Reticulation",Z188="unplasticised Poly Vinyl Chloride")),      VLOOKUP(W188,VALIDATIONS!$GP$2:$HS$45,8+VLOOKUP(Y188,VALIDATIONS!$FF$2:$FG$5,2,FALSE),FALSE),  IF(OR(AND(N188="Water Re-use",Z188="Cast Iron"),AND(N188="Water Re-use",Z188="Ductile Iron"),AND(N188="Water Re-use",Z188="Galvanised Iron"),  AND(N188="Water Re-use",Z188="Mild Steel")),      VLOOKUP(W188,VALIDATIONS!$GP$2:$HS$45,VLOOKUP(Y188,VALIDATIONS!$FF$2:$FG$5,2,FALSE),FALSE),  IF(OR(AND(N188="Water Re-use",Z188="Asbestos Cement"),AND(N188="Water Re-use",Z188="unplasticised Poly Vinyl Chloride")),      VLOOKUP(W188,VALIDATIONS!$GP$2:$HS$45,8+VLOOKUP(Y188,VALIDATIONS!$FF$2:$FG$5,2,FALSE),FALSE),            IF(OR(AND(N188="Water Rising Main",Z188="Cast Iron"),AND(N188="Water Rising Main",Z188="Ductile Iron"),AND(N188="Water Rising Main",Z188="Galvanised Iron"),  AND(N188="Water Rising Main",Z188="Mild Steel")),      VLOOKUP(W188,VALIDATIONS!$GP$2:$HS$45,4+VLOOKUP(Y188,VALIDATIONS!$FF$2:$FG$5,2,FALSE),FALSE),  IF(OR(AND(N188="Water Rising Main",Z188="Asbestos Cement"),AND(N188="Water Rising Main",Z188="unplasticised Poly Vinyl Chloride")),      VLOOKUP(W188,VALIDATIONS!$GP$2:$HS$45,12+VLOOKUP(Y188,VALIDATIONS!$FF$2:$FG$5,2,FALSE),FALSE),  0))))))    +IF(P188="Up to 10% Rock",VLOOKUP(W188,VALIDATIONS!$GP$2:$HS$45,21+VLOOKUP(Y188,VALIDATIONS!$FF$2:$FG$5,2,FALSE),FALSE),0)+IF(OR(Q188="Urban Development (moderate)",Q188="Urban Development (heavy)"),VLOOKUP(W188,VALIDATIONS!$GP$2:$HS$45,12+VLOOKUP(Q188,VALIDATIONS!$FJ$2:$FK$4,2,FALSE),FALSE),0)))</f>
        <v/>
      </c>
      <c r="AB188" s="82"/>
    </row>
    <row r="189" spans="2:28" x14ac:dyDescent="0.2">
      <c r="B189" s="354"/>
      <c r="C189" s="354"/>
      <c r="E189" s="370"/>
      <c r="G189" s="168"/>
      <c r="H189" s="168"/>
      <c r="I189" s="106" t="str">
        <f>IF(OR(C189="",D189="",E189=""),"",VLOOKUP(C189,VALIDATIONS!$HU$2:$HV$12,2,FALSE))</f>
        <v/>
      </c>
      <c r="K189" s="243"/>
      <c r="L189" s="354"/>
      <c r="M189" s="224"/>
      <c r="N189" s="370"/>
      <c r="O189" s="224"/>
      <c r="P189" s="368"/>
      <c r="Q189" s="368"/>
      <c r="R189" s="224"/>
      <c r="S189" s="224"/>
      <c r="T189" s="224"/>
      <c r="U189" s="224"/>
      <c r="W189" s="370"/>
      <c r="X189" s="370"/>
      <c r="Y189" s="368"/>
      <c r="Z189" s="370"/>
      <c r="AA189" s="106" t="str">
        <f>IF(OR(N189="",P189="",Q189="",V189="",W189="",X189="",Y189="",Z189=""),"",V189*    (  IF(OR(AND(N189="Water Reticulation",Z189="Cast Iron"),AND(N189="Water Reticulation",Z189="Ductile Iron"),AND(N189="Water Reticulation",Z189="Galvanised Iron"),  AND(N189="Water Reticulation",Z189="Mild Steel")),      VLOOKUP(W189,VALIDATIONS!$GP$2:$HS$45,VLOOKUP(Y189,VALIDATIONS!$FF$2:$FG$5,2,FALSE),FALSE),  IF(OR(AND(N189="Water Reticulation",Z189="Asbestos Cement"),AND(N189="Water Reticulation",Z189="unplasticised Poly Vinyl Chloride")),      VLOOKUP(W189,VALIDATIONS!$GP$2:$HS$45,8+VLOOKUP(Y189,VALIDATIONS!$FF$2:$FG$5,2,FALSE),FALSE),  IF(OR(AND(N189="Water Re-use",Z189="Cast Iron"),AND(N189="Water Re-use",Z189="Ductile Iron"),AND(N189="Water Re-use",Z189="Galvanised Iron"),  AND(N189="Water Re-use",Z189="Mild Steel")),      VLOOKUP(W189,VALIDATIONS!$GP$2:$HS$45,VLOOKUP(Y189,VALIDATIONS!$FF$2:$FG$5,2,FALSE),FALSE),  IF(OR(AND(N189="Water Re-use",Z189="Asbestos Cement"),AND(N189="Water Re-use",Z189="unplasticised Poly Vinyl Chloride")),      VLOOKUP(W189,VALIDATIONS!$GP$2:$HS$45,8+VLOOKUP(Y189,VALIDATIONS!$FF$2:$FG$5,2,FALSE),FALSE),            IF(OR(AND(N189="Water Rising Main",Z189="Cast Iron"),AND(N189="Water Rising Main",Z189="Ductile Iron"),AND(N189="Water Rising Main",Z189="Galvanised Iron"),  AND(N189="Water Rising Main",Z189="Mild Steel")),      VLOOKUP(W189,VALIDATIONS!$GP$2:$HS$45,4+VLOOKUP(Y189,VALIDATIONS!$FF$2:$FG$5,2,FALSE),FALSE),  IF(OR(AND(N189="Water Rising Main",Z189="Asbestos Cement"),AND(N189="Water Rising Main",Z189="unplasticised Poly Vinyl Chloride")),      VLOOKUP(W189,VALIDATIONS!$GP$2:$HS$45,12+VLOOKUP(Y189,VALIDATIONS!$FF$2:$FG$5,2,FALSE),FALSE),  0))))))    +IF(P189="Up to 10% Rock",VLOOKUP(W189,VALIDATIONS!$GP$2:$HS$45,21+VLOOKUP(Y189,VALIDATIONS!$FF$2:$FG$5,2,FALSE),FALSE),0)+IF(OR(Q189="Urban Development (moderate)",Q189="Urban Development (heavy)"),VLOOKUP(W189,VALIDATIONS!$GP$2:$HS$45,12+VLOOKUP(Q189,VALIDATIONS!$FJ$2:$FK$4,2,FALSE),FALSE),0)))</f>
        <v/>
      </c>
      <c r="AB189" s="82"/>
    </row>
    <row r="190" spans="2:28" x14ac:dyDescent="0.2">
      <c r="B190" s="354"/>
      <c r="C190" s="354"/>
      <c r="E190" s="370"/>
      <c r="G190" s="168"/>
      <c r="H190" s="168"/>
      <c r="I190" s="106" t="str">
        <f>IF(OR(C190="",D190="",E190=""),"",VLOOKUP(C190,VALIDATIONS!$HU$2:$HV$12,2,FALSE))</f>
        <v/>
      </c>
      <c r="K190" s="243"/>
      <c r="L190" s="354"/>
      <c r="M190" s="224"/>
      <c r="N190" s="370"/>
      <c r="O190" s="224"/>
      <c r="P190" s="368"/>
      <c r="Q190" s="368"/>
      <c r="R190" s="224"/>
      <c r="S190" s="224"/>
      <c r="T190" s="224"/>
      <c r="U190" s="224"/>
      <c r="W190" s="370"/>
      <c r="X190" s="370"/>
      <c r="Y190" s="368"/>
      <c r="Z190" s="370"/>
      <c r="AA190" s="106" t="str">
        <f>IF(OR(N190="",P190="",Q190="",V190="",W190="",X190="",Y190="",Z190=""),"",V190*    (  IF(OR(AND(N190="Water Reticulation",Z190="Cast Iron"),AND(N190="Water Reticulation",Z190="Ductile Iron"),AND(N190="Water Reticulation",Z190="Galvanised Iron"),  AND(N190="Water Reticulation",Z190="Mild Steel")),      VLOOKUP(W190,VALIDATIONS!$GP$2:$HS$45,VLOOKUP(Y190,VALIDATIONS!$FF$2:$FG$5,2,FALSE),FALSE),  IF(OR(AND(N190="Water Reticulation",Z190="Asbestos Cement"),AND(N190="Water Reticulation",Z190="unplasticised Poly Vinyl Chloride")),      VLOOKUP(W190,VALIDATIONS!$GP$2:$HS$45,8+VLOOKUP(Y190,VALIDATIONS!$FF$2:$FG$5,2,FALSE),FALSE),  IF(OR(AND(N190="Water Re-use",Z190="Cast Iron"),AND(N190="Water Re-use",Z190="Ductile Iron"),AND(N190="Water Re-use",Z190="Galvanised Iron"),  AND(N190="Water Re-use",Z190="Mild Steel")),      VLOOKUP(W190,VALIDATIONS!$GP$2:$HS$45,VLOOKUP(Y190,VALIDATIONS!$FF$2:$FG$5,2,FALSE),FALSE),  IF(OR(AND(N190="Water Re-use",Z190="Asbestos Cement"),AND(N190="Water Re-use",Z190="unplasticised Poly Vinyl Chloride")),      VLOOKUP(W190,VALIDATIONS!$GP$2:$HS$45,8+VLOOKUP(Y190,VALIDATIONS!$FF$2:$FG$5,2,FALSE),FALSE),            IF(OR(AND(N190="Water Rising Main",Z190="Cast Iron"),AND(N190="Water Rising Main",Z190="Ductile Iron"),AND(N190="Water Rising Main",Z190="Galvanised Iron"),  AND(N190="Water Rising Main",Z190="Mild Steel")),      VLOOKUP(W190,VALIDATIONS!$GP$2:$HS$45,4+VLOOKUP(Y190,VALIDATIONS!$FF$2:$FG$5,2,FALSE),FALSE),  IF(OR(AND(N190="Water Rising Main",Z190="Asbestos Cement"),AND(N190="Water Rising Main",Z190="unplasticised Poly Vinyl Chloride")),      VLOOKUP(W190,VALIDATIONS!$GP$2:$HS$45,12+VLOOKUP(Y190,VALIDATIONS!$FF$2:$FG$5,2,FALSE),FALSE),  0))))))    +IF(P190="Up to 10% Rock",VLOOKUP(W190,VALIDATIONS!$GP$2:$HS$45,21+VLOOKUP(Y190,VALIDATIONS!$FF$2:$FG$5,2,FALSE),FALSE),0)+IF(OR(Q190="Urban Development (moderate)",Q190="Urban Development (heavy)"),VLOOKUP(W190,VALIDATIONS!$GP$2:$HS$45,12+VLOOKUP(Q190,VALIDATIONS!$FJ$2:$FK$4,2,FALSE),FALSE),0)))</f>
        <v/>
      </c>
      <c r="AB190" s="82"/>
    </row>
    <row r="191" spans="2:28" x14ac:dyDescent="0.2">
      <c r="B191" s="354"/>
      <c r="C191" s="354"/>
      <c r="E191" s="370"/>
      <c r="G191" s="168"/>
      <c r="H191" s="168"/>
      <c r="I191" s="106" t="str">
        <f>IF(OR(C191="",D191="",E191=""),"",VLOOKUP(C191,VALIDATIONS!$HU$2:$HV$12,2,FALSE))</f>
        <v/>
      </c>
      <c r="K191" s="243"/>
      <c r="L191" s="354"/>
      <c r="M191" s="224"/>
      <c r="N191" s="370"/>
      <c r="O191" s="224"/>
      <c r="P191" s="368"/>
      <c r="Q191" s="368"/>
      <c r="R191" s="224"/>
      <c r="S191" s="224"/>
      <c r="T191" s="224"/>
      <c r="U191" s="224"/>
      <c r="W191" s="370"/>
      <c r="X191" s="370"/>
      <c r="Y191" s="368"/>
      <c r="Z191" s="370"/>
      <c r="AA191" s="106" t="str">
        <f>IF(OR(N191="",P191="",Q191="",V191="",W191="",X191="",Y191="",Z191=""),"",V191*    (  IF(OR(AND(N191="Water Reticulation",Z191="Cast Iron"),AND(N191="Water Reticulation",Z191="Ductile Iron"),AND(N191="Water Reticulation",Z191="Galvanised Iron"),  AND(N191="Water Reticulation",Z191="Mild Steel")),      VLOOKUP(W191,VALIDATIONS!$GP$2:$HS$45,VLOOKUP(Y191,VALIDATIONS!$FF$2:$FG$5,2,FALSE),FALSE),  IF(OR(AND(N191="Water Reticulation",Z191="Asbestos Cement"),AND(N191="Water Reticulation",Z191="unplasticised Poly Vinyl Chloride")),      VLOOKUP(W191,VALIDATIONS!$GP$2:$HS$45,8+VLOOKUP(Y191,VALIDATIONS!$FF$2:$FG$5,2,FALSE),FALSE),  IF(OR(AND(N191="Water Re-use",Z191="Cast Iron"),AND(N191="Water Re-use",Z191="Ductile Iron"),AND(N191="Water Re-use",Z191="Galvanised Iron"),  AND(N191="Water Re-use",Z191="Mild Steel")),      VLOOKUP(W191,VALIDATIONS!$GP$2:$HS$45,VLOOKUP(Y191,VALIDATIONS!$FF$2:$FG$5,2,FALSE),FALSE),  IF(OR(AND(N191="Water Re-use",Z191="Asbestos Cement"),AND(N191="Water Re-use",Z191="unplasticised Poly Vinyl Chloride")),      VLOOKUP(W191,VALIDATIONS!$GP$2:$HS$45,8+VLOOKUP(Y191,VALIDATIONS!$FF$2:$FG$5,2,FALSE),FALSE),            IF(OR(AND(N191="Water Rising Main",Z191="Cast Iron"),AND(N191="Water Rising Main",Z191="Ductile Iron"),AND(N191="Water Rising Main",Z191="Galvanised Iron"),  AND(N191="Water Rising Main",Z191="Mild Steel")),      VLOOKUP(W191,VALIDATIONS!$GP$2:$HS$45,4+VLOOKUP(Y191,VALIDATIONS!$FF$2:$FG$5,2,FALSE),FALSE),  IF(OR(AND(N191="Water Rising Main",Z191="Asbestos Cement"),AND(N191="Water Rising Main",Z191="unplasticised Poly Vinyl Chloride")),      VLOOKUP(W191,VALIDATIONS!$GP$2:$HS$45,12+VLOOKUP(Y191,VALIDATIONS!$FF$2:$FG$5,2,FALSE),FALSE),  0))))))    +IF(P191="Up to 10% Rock",VLOOKUP(W191,VALIDATIONS!$GP$2:$HS$45,21+VLOOKUP(Y191,VALIDATIONS!$FF$2:$FG$5,2,FALSE),FALSE),0)+IF(OR(Q191="Urban Development (moderate)",Q191="Urban Development (heavy)"),VLOOKUP(W191,VALIDATIONS!$GP$2:$HS$45,12+VLOOKUP(Q191,VALIDATIONS!$FJ$2:$FK$4,2,FALSE),FALSE),0)))</f>
        <v/>
      </c>
      <c r="AB191" s="82"/>
    </row>
    <row r="192" spans="2:28" x14ac:dyDescent="0.2">
      <c r="B192" s="354"/>
      <c r="C192" s="354"/>
      <c r="E192" s="370"/>
      <c r="G192" s="168"/>
      <c r="H192" s="168"/>
      <c r="I192" s="106" t="str">
        <f>IF(OR(C192="",D192="",E192=""),"",VLOOKUP(C192,VALIDATIONS!$HU$2:$HV$12,2,FALSE))</f>
        <v/>
      </c>
      <c r="K192" s="243"/>
      <c r="L192" s="354"/>
      <c r="M192" s="224"/>
      <c r="N192" s="370"/>
      <c r="O192" s="224"/>
      <c r="P192" s="368"/>
      <c r="Q192" s="368"/>
      <c r="R192" s="224"/>
      <c r="S192" s="224"/>
      <c r="T192" s="224"/>
      <c r="U192" s="224"/>
      <c r="W192" s="370"/>
      <c r="X192" s="370"/>
      <c r="Y192" s="368"/>
      <c r="Z192" s="370"/>
      <c r="AA192" s="106" t="str">
        <f>IF(OR(N192="",P192="",Q192="",V192="",W192="",X192="",Y192="",Z192=""),"",V192*    (  IF(OR(AND(N192="Water Reticulation",Z192="Cast Iron"),AND(N192="Water Reticulation",Z192="Ductile Iron"),AND(N192="Water Reticulation",Z192="Galvanised Iron"),  AND(N192="Water Reticulation",Z192="Mild Steel")),      VLOOKUP(W192,VALIDATIONS!$GP$2:$HS$45,VLOOKUP(Y192,VALIDATIONS!$FF$2:$FG$5,2,FALSE),FALSE),  IF(OR(AND(N192="Water Reticulation",Z192="Asbestos Cement"),AND(N192="Water Reticulation",Z192="unplasticised Poly Vinyl Chloride")),      VLOOKUP(W192,VALIDATIONS!$GP$2:$HS$45,8+VLOOKUP(Y192,VALIDATIONS!$FF$2:$FG$5,2,FALSE),FALSE),  IF(OR(AND(N192="Water Re-use",Z192="Cast Iron"),AND(N192="Water Re-use",Z192="Ductile Iron"),AND(N192="Water Re-use",Z192="Galvanised Iron"),  AND(N192="Water Re-use",Z192="Mild Steel")),      VLOOKUP(W192,VALIDATIONS!$GP$2:$HS$45,VLOOKUP(Y192,VALIDATIONS!$FF$2:$FG$5,2,FALSE),FALSE),  IF(OR(AND(N192="Water Re-use",Z192="Asbestos Cement"),AND(N192="Water Re-use",Z192="unplasticised Poly Vinyl Chloride")),      VLOOKUP(W192,VALIDATIONS!$GP$2:$HS$45,8+VLOOKUP(Y192,VALIDATIONS!$FF$2:$FG$5,2,FALSE),FALSE),            IF(OR(AND(N192="Water Rising Main",Z192="Cast Iron"),AND(N192="Water Rising Main",Z192="Ductile Iron"),AND(N192="Water Rising Main",Z192="Galvanised Iron"),  AND(N192="Water Rising Main",Z192="Mild Steel")),      VLOOKUP(W192,VALIDATIONS!$GP$2:$HS$45,4+VLOOKUP(Y192,VALIDATIONS!$FF$2:$FG$5,2,FALSE),FALSE),  IF(OR(AND(N192="Water Rising Main",Z192="Asbestos Cement"),AND(N192="Water Rising Main",Z192="unplasticised Poly Vinyl Chloride")),      VLOOKUP(W192,VALIDATIONS!$GP$2:$HS$45,12+VLOOKUP(Y192,VALIDATIONS!$FF$2:$FG$5,2,FALSE),FALSE),  0))))))    +IF(P192="Up to 10% Rock",VLOOKUP(W192,VALIDATIONS!$GP$2:$HS$45,21+VLOOKUP(Y192,VALIDATIONS!$FF$2:$FG$5,2,FALSE),FALSE),0)+IF(OR(Q192="Urban Development (moderate)",Q192="Urban Development (heavy)"),VLOOKUP(W192,VALIDATIONS!$GP$2:$HS$45,12+VLOOKUP(Q192,VALIDATIONS!$FJ$2:$FK$4,2,FALSE),FALSE),0)))</f>
        <v/>
      </c>
      <c r="AB192" s="82"/>
    </row>
    <row r="193" spans="2:28" x14ac:dyDescent="0.2">
      <c r="B193" s="354"/>
      <c r="C193" s="354"/>
      <c r="E193" s="370"/>
      <c r="G193" s="168"/>
      <c r="H193" s="168"/>
      <c r="I193" s="106" t="str">
        <f>IF(OR(C193="",D193="",E193=""),"",VLOOKUP(C193,VALIDATIONS!$HU$2:$HV$12,2,FALSE))</f>
        <v/>
      </c>
      <c r="K193" s="243"/>
      <c r="L193" s="354"/>
      <c r="M193" s="224"/>
      <c r="N193" s="370"/>
      <c r="O193" s="224"/>
      <c r="P193" s="368"/>
      <c r="Q193" s="368"/>
      <c r="R193" s="224"/>
      <c r="S193" s="224"/>
      <c r="T193" s="224"/>
      <c r="U193" s="224"/>
      <c r="W193" s="370"/>
      <c r="X193" s="370"/>
      <c r="Y193" s="368"/>
      <c r="Z193" s="370"/>
      <c r="AA193" s="106" t="str">
        <f>IF(OR(N193="",P193="",Q193="",V193="",W193="",X193="",Y193="",Z193=""),"",V193*    (  IF(OR(AND(N193="Water Reticulation",Z193="Cast Iron"),AND(N193="Water Reticulation",Z193="Ductile Iron"),AND(N193="Water Reticulation",Z193="Galvanised Iron"),  AND(N193="Water Reticulation",Z193="Mild Steel")),      VLOOKUP(W193,VALIDATIONS!$GP$2:$HS$45,VLOOKUP(Y193,VALIDATIONS!$FF$2:$FG$5,2,FALSE),FALSE),  IF(OR(AND(N193="Water Reticulation",Z193="Asbestos Cement"),AND(N193="Water Reticulation",Z193="unplasticised Poly Vinyl Chloride")),      VLOOKUP(W193,VALIDATIONS!$GP$2:$HS$45,8+VLOOKUP(Y193,VALIDATIONS!$FF$2:$FG$5,2,FALSE),FALSE),  IF(OR(AND(N193="Water Re-use",Z193="Cast Iron"),AND(N193="Water Re-use",Z193="Ductile Iron"),AND(N193="Water Re-use",Z193="Galvanised Iron"),  AND(N193="Water Re-use",Z193="Mild Steel")),      VLOOKUP(W193,VALIDATIONS!$GP$2:$HS$45,VLOOKUP(Y193,VALIDATIONS!$FF$2:$FG$5,2,FALSE),FALSE),  IF(OR(AND(N193="Water Re-use",Z193="Asbestos Cement"),AND(N193="Water Re-use",Z193="unplasticised Poly Vinyl Chloride")),      VLOOKUP(W193,VALIDATIONS!$GP$2:$HS$45,8+VLOOKUP(Y193,VALIDATIONS!$FF$2:$FG$5,2,FALSE),FALSE),            IF(OR(AND(N193="Water Rising Main",Z193="Cast Iron"),AND(N193="Water Rising Main",Z193="Ductile Iron"),AND(N193="Water Rising Main",Z193="Galvanised Iron"),  AND(N193="Water Rising Main",Z193="Mild Steel")),      VLOOKUP(W193,VALIDATIONS!$GP$2:$HS$45,4+VLOOKUP(Y193,VALIDATIONS!$FF$2:$FG$5,2,FALSE),FALSE),  IF(OR(AND(N193="Water Rising Main",Z193="Asbestos Cement"),AND(N193="Water Rising Main",Z193="unplasticised Poly Vinyl Chloride")),      VLOOKUP(W193,VALIDATIONS!$GP$2:$HS$45,12+VLOOKUP(Y193,VALIDATIONS!$FF$2:$FG$5,2,FALSE),FALSE),  0))))))    +IF(P193="Up to 10% Rock",VLOOKUP(W193,VALIDATIONS!$GP$2:$HS$45,21+VLOOKUP(Y193,VALIDATIONS!$FF$2:$FG$5,2,FALSE),FALSE),0)+IF(OR(Q193="Urban Development (moderate)",Q193="Urban Development (heavy)"),VLOOKUP(W193,VALIDATIONS!$GP$2:$HS$45,12+VLOOKUP(Q193,VALIDATIONS!$FJ$2:$FK$4,2,FALSE),FALSE),0)))</f>
        <v/>
      </c>
      <c r="AB193" s="82"/>
    </row>
    <row r="194" spans="2:28" x14ac:dyDescent="0.2">
      <c r="B194" s="354"/>
      <c r="C194" s="354"/>
      <c r="E194" s="370"/>
      <c r="G194" s="168"/>
      <c r="H194" s="168"/>
      <c r="I194" s="106" t="str">
        <f>IF(OR(C194="",D194="",E194=""),"",VLOOKUP(C194,VALIDATIONS!$HU$2:$HV$12,2,FALSE))</f>
        <v/>
      </c>
      <c r="K194" s="243"/>
      <c r="L194" s="354"/>
      <c r="M194" s="224"/>
      <c r="N194" s="370"/>
      <c r="O194" s="224"/>
      <c r="P194" s="368"/>
      <c r="Q194" s="368"/>
      <c r="R194" s="224"/>
      <c r="S194" s="224"/>
      <c r="T194" s="224"/>
      <c r="U194" s="224"/>
      <c r="W194" s="370"/>
      <c r="X194" s="370"/>
      <c r="Y194" s="368"/>
      <c r="Z194" s="370"/>
      <c r="AA194" s="106" t="str">
        <f>IF(OR(N194="",P194="",Q194="",V194="",W194="",X194="",Y194="",Z194=""),"",V194*    (  IF(OR(AND(N194="Water Reticulation",Z194="Cast Iron"),AND(N194="Water Reticulation",Z194="Ductile Iron"),AND(N194="Water Reticulation",Z194="Galvanised Iron"),  AND(N194="Water Reticulation",Z194="Mild Steel")),      VLOOKUP(W194,VALIDATIONS!$GP$2:$HS$45,VLOOKUP(Y194,VALIDATIONS!$FF$2:$FG$5,2,FALSE),FALSE),  IF(OR(AND(N194="Water Reticulation",Z194="Asbestos Cement"),AND(N194="Water Reticulation",Z194="unplasticised Poly Vinyl Chloride")),      VLOOKUP(W194,VALIDATIONS!$GP$2:$HS$45,8+VLOOKUP(Y194,VALIDATIONS!$FF$2:$FG$5,2,FALSE),FALSE),  IF(OR(AND(N194="Water Re-use",Z194="Cast Iron"),AND(N194="Water Re-use",Z194="Ductile Iron"),AND(N194="Water Re-use",Z194="Galvanised Iron"),  AND(N194="Water Re-use",Z194="Mild Steel")),      VLOOKUP(W194,VALIDATIONS!$GP$2:$HS$45,VLOOKUP(Y194,VALIDATIONS!$FF$2:$FG$5,2,FALSE),FALSE),  IF(OR(AND(N194="Water Re-use",Z194="Asbestos Cement"),AND(N194="Water Re-use",Z194="unplasticised Poly Vinyl Chloride")),      VLOOKUP(W194,VALIDATIONS!$GP$2:$HS$45,8+VLOOKUP(Y194,VALIDATIONS!$FF$2:$FG$5,2,FALSE),FALSE),            IF(OR(AND(N194="Water Rising Main",Z194="Cast Iron"),AND(N194="Water Rising Main",Z194="Ductile Iron"),AND(N194="Water Rising Main",Z194="Galvanised Iron"),  AND(N194="Water Rising Main",Z194="Mild Steel")),      VLOOKUP(W194,VALIDATIONS!$GP$2:$HS$45,4+VLOOKUP(Y194,VALIDATIONS!$FF$2:$FG$5,2,FALSE),FALSE),  IF(OR(AND(N194="Water Rising Main",Z194="Asbestos Cement"),AND(N194="Water Rising Main",Z194="unplasticised Poly Vinyl Chloride")),      VLOOKUP(W194,VALIDATIONS!$GP$2:$HS$45,12+VLOOKUP(Y194,VALIDATIONS!$FF$2:$FG$5,2,FALSE),FALSE),  0))))))    +IF(P194="Up to 10% Rock",VLOOKUP(W194,VALIDATIONS!$GP$2:$HS$45,21+VLOOKUP(Y194,VALIDATIONS!$FF$2:$FG$5,2,FALSE),FALSE),0)+IF(OR(Q194="Urban Development (moderate)",Q194="Urban Development (heavy)"),VLOOKUP(W194,VALIDATIONS!$GP$2:$HS$45,12+VLOOKUP(Q194,VALIDATIONS!$FJ$2:$FK$4,2,FALSE),FALSE),0)))</f>
        <v/>
      </c>
      <c r="AB194" s="82"/>
    </row>
    <row r="195" spans="2:28" x14ac:dyDescent="0.2">
      <c r="B195" s="354"/>
      <c r="C195" s="354"/>
      <c r="E195" s="370"/>
      <c r="G195" s="168"/>
      <c r="H195" s="168"/>
      <c r="I195" s="106" t="str">
        <f>IF(OR(C195="",D195="",E195=""),"",VLOOKUP(C195,VALIDATIONS!$HU$2:$HV$12,2,FALSE))</f>
        <v/>
      </c>
      <c r="K195" s="243"/>
      <c r="L195" s="354"/>
      <c r="M195" s="224"/>
      <c r="N195" s="370"/>
      <c r="O195" s="224"/>
      <c r="P195" s="368"/>
      <c r="Q195" s="368"/>
      <c r="R195" s="224"/>
      <c r="S195" s="224"/>
      <c r="T195" s="224"/>
      <c r="U195" s="224"/>
      <c r="W195" s="370"/>
      <c r="X195" s="370"/>
      <c r="Y195" s="368"/>
      <c r="Z195" s="370"/>
      <c r="AA195" s="106" t="str">
        <f>IF(OR(N195="",P195="",Q195="",V195="",W195="",X195="",Y195="",Z195=""),"",V195*    (  IF(OR(AND(N195="Water Reticulation",Z195="Cast Iron"),AND(N195="Water Reticulation",Z195="Ductile Iron"),AND(N195="Water Reticulation",Z195="Galvanised Iron"),  AND(N195="Water Reticulation",Z195="Mild Steel")),      VLOOKUP(W195,VALIDATIONS!$GP$2:$HS$45,VLOOKUP(Y195,VALIDATIONS!$FF$2:$FG$5,2,FALSE),FALSE),  IF(OR(AND(N195="Water Reticulation",Z195="Asbestos Cement"),AND(N195="Water Reticulation",Z195="unplasticised Poly Vinyl Chloride")),      VLOOKUP(W195,VALIDATIONS!$GP$2:$HS$45,8+VLOOKUP(Y195,VALIDATIONS!$FF$2:$FG$5,2,FALSE),FALSE),  IF(OR(AND(N195="Water Re-use",Z195="Cast Iron"),AND(N195="Water Re-use",Z195="Ductile Iron"),AND(N195="Water Re-use",Z195="Galvanised Iron"),  AND(N195="Water Re-use",Z195="Mild Steel")),      VLOOKUP(W195,VALIDATIONS!$GP$2:$HS$45,VLOOKUP(Y195,VALIDATIONS!$FF$2:$FG$5,2,FALSE),FALSE),  IF(OR(AND(N195="Water Re-use",Z195="Asbestos Cement"),AND(N195="Water Re-use",Z195="unplasticised Poly Vinyl Chloride")),      VLOOKUP(W195,VALIDATIONS!$GP$2:$HS$45,8+VLOOKUP(Y195,VALIDATIONS!$FF$2:$FG$5,2,FALSE),FALSE),            IF(OR(AND(N195="Water Rising Main",Z195="Cast Iron"),AND(N195="Water Rising Main",Z195="Ductile Iron"),AND(N195="Water Rising Main",Z195="Galvanised Iron"),  AND(N195="Water Rising Main",Z195="Mild Steel")),      VLOOKUP(W195,VALIDATIONS!$GP$2:$HS$45,4+VLOOKUP(Y195,VALIDATIONS!$FF$2:$FG$5,2,FALSE),FALSE),  IF(OR(AND(N195="Water Rising Main",Z195="Asbestos Cement"),AND(N195="Water Rising Main",Z195="unplasticised Poly Vinyl Chloride")),      VLOOKUP(W195,VALIDATIONS!$GP$2:$HS$45,12+VLOOKUP(Y195,VALIDATIONS!$FF$2:$FG$5,2,FALSE),FALSE),  0))))))    +IF(P195="Up to 10% Rock",VLOOKUP(W195,VALIDATIONS!$GP$2:$HS$45,21+VLOOKUP(Y195,VALIDATIONS!$FF$2:$FG$5,2,FALSE),FALSE),0)+IF(OR(Q195="Urban Development (moderate)",Q195="Urban Development (heavy)"),VLOOKUP(W195,VALIDATIONS!$GP$2:$HS$45,12+VLOOKUP(Q195,VALIDATIONS!$FJ$2:$FK$4,2,FALSE),FALSE),0)))</f>
        <v/>
      </c>
      <c r="AB195" s="82"/>
    </row>
    <row r="196" spans="2:28" x14ac:dyDescent="0.2">
      <c r="B196" s="354"/>
      <c r="C196" s="354"/>
      <c r="E196" s="370"/>
      <c r="G196" s="168"/>
      <c r="H196" s="168"/>
      <c r="I196" s="106" t="str">
        <f>IF(OR(C196="",D196="",E196=""),"",VLOOKUP(C196,VALIDATIONS!$HU$2:$HV$12,2,FALSE))</f>
        <v/>
      </c>
      <c r="K196" s="243"/>
      <c r="L196" s="354"/>
      <c r="M196" s="224"/>
      <c r="N196" s="370"/>
      <c r="O196" s="224"/>
      <c r="P196" s="368"/>
      <c r="Q196" s="368"/>
      <c r="R196" s="224"/>
      <c r="S196" s="224"/>
      <c r="T196" s="224"/>
      <c r="U196" s="224"/>
      <c r="W196" s="370"/>
      <c r="X196" s="370"/>
      <c r="Y196" s="368"/>
      <c r="Z196" s="370"/>
      <c r="AA196" s="106" t="str">
        <f>IF(OR(N196="",P196="",Q196="",V196="",W196="",X196="",Y196="",Z196=""),"",V196*    (  IF(OR(AND(N196="Water Reticulation",Z196="Cast Iron"),AND(N196="Water Reticulation",Z196="Ductile Iron"),AND(N196="Water Reticulation",Z196="Galvanised Iron"),  AND(N196="Water Reticulation",Z196="Mild Steel")),      VLOOKUP(W196,VALIDATIONS!$GP$2:$HS$45,VLOOKUP(Y196,VALIDATIONS!$FF$2:$FG$5,2,FALSE),FALSE),  IF(OR(AND(N196="Water Reticulation",Z196="Asbestos Cement"),AND(N196="Water Reticulation",Z196="unplasticised Poly Vinyl Chloride")),      VLOOKUP(W196,VALIDATIONS!$GP$2:$HS$45,8+VLOOKUP(Y196,VALIDATIONS!$FF$2:$FG$5,2,FALSE),FALSE),  IF(OR(AND(N196="Water Re-use",Z196="Cast Iron"),AND(N196="Water Re-use",Z196="Ductile Iron"),AND(N196="Water Re-use",Z196="Galvanised Iron"),  AND(N196="Water Re-use",Z196="Mild Steel")),      VLOOKUP(W196,VALIDATIONS!$GP$2:$HS$45,VLOOKUP(Y196,VALIDATIONS!$FF$2:$FG$5,2,FALSE),FALSE),  IF(OR(AND(N196="Water Re-use",Z196="Asbestos Cement"),AND(N196="Water Re-use",Z196="unplasticised Poly Vinyl Chloride")),      VLOOKUP(W196,VALIDATIONS!$GP$2:$HS$45,8+VLOOKUP(Y196,VALIDATIONS!$FF$2:$FG$5,2,FALSE),FALSE),            IF(OR(AND(N196="Water Rising Main",Z196="Cast Iron"),AND(N196="Water Rising Main",Z196="Ductile Iron"),AND(N196="Water Rising Main",Z196="Galvanised Iron"),  AND(N196="Water Rising Main",Z196="Mild Steel")),      VLOOKUP(W196,VALIDATIONS!$GP$2:$HS$45,4+VLOOKUP(Y196,VALIDATIONS!$FF$2:$FG$5,2,FALSE),FALSE),  IF(OR(AND(N196="Water Rising Main",Z196="Asbestos Cement"),AND(N196="Water Rising Main",Z196="unplasticised Poly Vinyl Chloride")),      VLOOKUP(W196,VALIDATIONS!$GP$2:$HS$45,12+VLOOKUP(Y196,VALIDATIONS!$FF$2:$FG$5,2,FALSE),FALSE),  0))))))    +IF(P196="Up to 10% Rock",VLOOKUP(W196,VALIDATIONS!$GP$2:$HS$45,21+VLOOKUP(Y196,VALIDATIONS!$FF$2:$FG$5,2,FALSE),FALSE),0)+IF(OR(Q196="Urban Development (moderate)",Q196="Urban Development (heavy)"),VLOOKUP(W196,VALIDATIONS!$GP$2:$HS$45,12+VLOOKUP(Q196,VALIDATIONS!$FJ$2:$FK$4,2,FALSE),FALSE),0)))</f>
        <v/>
      </c>
      <c r="AB196" s="82"/>
    </row>
    <row r="197" spans="2:28" x14ac:dyDescent="0.2">
      <c r="B197" s="354"/>
      <c r="C197" s="354"/>
      <c r="E197" s="370"/>
      <c r="G197" s="168"/>
      <c r="H197" s="168"/>
      <c r="I197" s="106" t="str">
        <f>IF(OR(C197="",D197="",E197=""),"",VLOOKUP(C197,VALIDATIONS!$HU$2:$HV$12,2,FALSE))</f>
        <v/>
      </c>
      <c r="K197" s="243"/>
      <c r="L197" s="354"/>
      <c r="M197" s="224"/>
      <c r="N197" s="370"/>
      <c r="O197" s="224"/>
      <c r="P197" s="368"/>
      <c r="Q197" s="368"/>
      <c r="R197" s="224"/>
      <c r="S197" s="224"/>
      <c r="T197" s="224"/>
      <c r="U197" s="224"/>
      <c r="W197" s="370"/>
      <c r="X197" s="370"/>
      <c r="Y197" s="368"/>
      <c r="Z197" s="370"/>
      <c r="AA197" s="106" t="str">
        <f>IF(OR(N197="",P197="",Q197="",V197="",W197="",X197="",Y197="",Z197=""),"",V197*    (  IF(OR(AND(N197="Water Reticulation",Z197="Cast Iron"),AND(N197="Water Reticulation",Z197="Ductile Iron"),AND(N197="Water Reticulation",Z197="Galvanised Iron"),  AND(N197="Water Reticulation",Z197="Mild Steel")),      VLOOKUP(W197,VALIDATIONS!$GP$2:$HS$45,VLOOKUP(Y197,VALIDATIONS!$FF$2:$FG$5,2,FALSE),FALSE),  IF(OR(AND(N197="Water Reticulation",Z197="Asbestos Cement"),AND(N197="Water Reticulation",Z197="unplasticised Poly Vinyl Chloride")),      VLOOKUP(W197,VALIDATIONS!$GP$2:$HS$45,8+VLOOKUP(Y197,VALIDATIONS!$FF$2:$FG$5,2,FALSE),FALSE),  IF(OR(AND(N197="Water Re-use",Z197="Cast Iron"),AND(N197="Water Re-use",Z197="Ductile Iron"),AND(N197="Water Re-use",Z197="Galvanised Iron"),  AND(N197="Water Re-use",Z197="Mild Steel")),      VLOOKUP(W197,VALIDATIONS!$GP$2:$HS$45,VLOOKUP(Y197,VALIDATIONS!$FF$2:$FG$5,2,FALSE),FALSE),  IF(OR(AND(N197="Water Re-use",Z197="Asbestos Cement"),AND(N197="Water Re-use",Z197="unplasticised Poly Vinyl Chloride")),      VLOOKUP(W197,VALIDATIONS!$GP$2:$HS$45,8+VLOOKUP(Y197,VALIDATIONS!$FF$2:$FG$5,2,FALSE),FALSE),            IF(OR(AND(N197="Water Rising Main",Z197="Cast Iron"),AND(N197="Water Rising Main",Z197="Ductile Iron"),AND(N197="Water Rising Main",Z197="Galvanised Iron"),  AND(N197="Water Rising Main",Z197="Mild Steel")),      VLOOKUP(W197,VALIDATIONS!$GP$2:$HS$45,4+VLOOKUP(Y197,VALIDATIONS!$FF$2:$FG$5,2,FALSE),FALSE),  IF(OR(AND(N197="Water Rising Main",Z197="Asbestos Cement"),AND(N197="Water Rising Main",Z197="unplasticised Poly Vinyl Chloride")),      VLOOKUP(W197,VALIDATIONS!$GP$2:$HS$45,12+VLOOKUP(Y197,VALIDATIONS!$FF$2:$FG$5,2,FALSE),FALSE),  0))))))    +IF(P197="Up to 10% Rock",VLOOKUP(W197,VALIDATIONS!$GP$2:$HS$45,21+VLOOKUP(Y197,VALIDATIONS!$FF$2:$FG$5,2,FALSE),FALSE),0)+IF(OR(Q197="Urban Development (moderate)",Q197="Urban Development (heavy)"),VLOOKUP(W197,VALIDATIONS!$GP$2:$HS$45,12+VLOOKUP(Q197,VALIDATIONS!$FJ$2:$FK$4,2,FALSE),FALSE),0)))</f>
        <v/>
      </c>
      <c r="AB197" s="82"/>
    </row>
    <row r="198" spans="2:28" x14ac:dyDescent="0.2">
      <c r="B198" s="354"/>
      <c r="C198" s="354"/>
      <c r="E198" s="370"/>
      <c r="G198" s="168"/>
      <c r="H198" s="168"/>
      <c r="I198" s="106" t="str">
        <f>IF(OR(C198="",D198="",E198=""),"",VLOOKUP(C198,VALIDATIONS!$HU$2:$HV$12,2,FALSE))</f>
        <v/>
      </c>
      <c r="K198" s="243"/>
      <c r="L198" s="354"/>
      <c r="M198" s="224"/>
      <c r="N198" s="370"/>
      <c r="O198" s="224"/>
      <c r="P198" s="368"/>
      <c r="Q198" s="368"/>
      <c r="R198" s="224"/>
      <c r="S198" s="224"/>
      <c r="T198" s="224"/>
      <c r="U198" s="224"/>
      <c r="W198" s="370"/>
      <c r="X198" s="370"/>
      <c r="Y198" s="368"/>
      <c r="Z198" s="370"/>
      <c r="AA198" s="106" t="str">
        <f>IF(OR(N198="",P198="",Q198="",V198="",W198="",X198="",Y198="",Z198=""),"",V198*    (  IF(OR(AND(N198="Water Reticulation",Z198="Cast Iron"),AND(N198="Water Reticulation",Z198="Ductile Iron"),AND(N198="Water Reticulation",Z198="Galvanised Iron"),  AND(N198="Water Reticulation",Z198="Mild Steel")),      VLOOKUP(W198,VALIDATIONS!$GP$2:$HS$45,VLOOKUP(Y198,VALIDATIONS!$FF$2:$FG$5,2,FALSE),FALSE),  IF(OR(AND(N198="Water Reticulation",Z198="Asbestos Cement"),AND(N198="Water Reticulation",Z198="unplasticised Poly Vinyl Chloride")),      VLOOKUP(W198,VALIDATIONS!$GP$2:$HS$45,8+VLOOKUP(Y198,VALIDATIONS!$FF$2:$FG$5,2,FALSE),FALSE),  IF(OR(AND(N198="Water Re-use",Z198="Cast Iron"),AND(N198="Water Re-use",Z198="Ductile Iron"),AND(N198="Water Re-use",Z198="Galvanised Iron"),  AND(N198="Water Re-use",Z198="Mild Steel")),      VLOOKUP(W198,VALIDATIONS!$GP$2:$HS$45,VLOOKUP(Y198,VALIDATIONS!$FF$2:$FG$5,2,FALSE),FALSE),  IF(OR(AND(N198="Water Re-use",Z198="Asbestos Cement"),AND(N198="Water Re-use",Z198="unplasticised Poly Vinyl Chloride")),      VLOOKUP(W198,VALIDATIONS!$GP$2:$HS$45,8+VLOOKUP(Y198,VALIDATIONS!$FF$2:$FG$5,2,FALSE),FALSE),            IF(OR(AND(N198="Water Rising Main",Z198="Cast Iron"),AND(N198="Water Rising Main",Z198="Ductile Iron"),AND(N198="Water Rising Main",Z198="Galvanised Iron"),  AND(N198="Water Rising Main",Z198="Mild Steel")),      VLOOKUP(W198,VALIDATIONS!$GP$2:$HS$45,4+VLOOKUP(Y198,VALIDATIONS!$FF$2:$FG$5,2,FALSE),FALSE),  IF(OR(AND(N198="Water Rising Main",Z198="Asbestos Cement"),AND(N198="Water Rising Main",Z198="unplasticised Poly Vinyl Chloride")),      VLOOKUP(W198,VALIDATIONS!$GP$2:$HS$45,12+VLOOKUP(Y198,VALIDATIONS!$FF$2:$FG$5,2,FALSE),FALSE),  0))))))    +IF(P198="Up to 10% Rock",VLOOKUP(W198,VALIDATIONS!$GP$2:$HS$45,21+VLOOKUP(Y198,VALIDATIONS!$FF$2:$FG$5,2,FALSE),FALSE),0)+IF(OR(Q198="Urban Development (moderate)",Q198="Urban Development (heavy)"),VLOOKUP(W198,VALIDATIONS!$GP$2:$HS$45,12+VLOOKUP(Q198,VALIDATIONS!$FJ$2:$FK$4,2,FALSE),FALSE),0)))</f>
        <v/>
      </c>
      <c r="AB198" s="82"/>
    </row>
    <row r="199" spans="2:28" x14ac:dyDescent="0.2">
      <c r="B199" s="354"/>
      <c r="C199" s="354"/>
      <c r="E199" s="370"/>
      <c r="G199" s="168"/>
      <c r="H199" s="168"/>
      <c r="I199" s="106" t="str">
        <f>IF(OR(C199="",D199="",E199=""),"",VLOOKUP(C199,VALIDATIONS!$HU$2:$HV$12,2,FALSE))</f>
        <v/>
      </c>
      <c r="K199" s="243"/>
      <c r="L199" s="354"/>
      <c r="M199" s="224"/>
      <c r="N199" s="370"/>
      <c r="O199" s="224"/>
      <c r="P199" s="368"/>
      <c r="Q199" s="368"/>
      <c r="R199" s="224"/>
      <c r="S199" s="224"/>
      <c r="T199" s="224"/>
      <c r="U199" s="224"/>
      <c r="W199" s="370"/>
      <c r="X199" s="370"/>
      <c r="Y199" s="368"/>
      <c r="Z199" s="370"/>
      <c r="AA199" s="106" t="str">
        <f>IF(OR(N199="",P199="",Q199="",V199="",W199="",X199="",Y199="",Z199=""),"",V199*    (  IF(OR(AND(N199="Water Reticulation",Z199="Cast Iron"),AND(N199="Water Reticulation",Z199="Ductile Iron"),AND(N199="Water Reticulation",Z199="Galvanised Iron"),  AND(N199="Water Reticulation",Z199="Mild Steel")),      VLOOKUP(W199,VALIDATIONS!$GP$2:$HS$45,VLOOKUP(Y199,VALIDATIONS!$FF$2:$FG$5,2,FALSE),FALSE),  IF(OR(AND(N199="Water Reticulation",Z199="Asbestos Cement"),AND(N199="Water Reticulation",Z199="unplasticised Poly Vinyl Chloride")),      VLOOKUP(W199,VALIDATIONS!$GP$2:$HS$45,8+VLOOKUP(Y199,VALIDATIONS!$FF$2:$FG$5,2,FALSE),FALSE),  IF(OR(AND(N199="Water Re-use",Z199="Cast Iron"),AND(N199="Water Re-use",Z199="Ductile Iron"),AND(N199="Water Re-use",Z199="Galvanised Iron"),  AND(N199="Water Re-use",Z199="Mild Steel")),      VLOOKUP(W199,VALIDATIONS!$GP$2:$HS$45,VLOOKUP(Y199,VALIDATIONS!$FF$2:$FG$5,2,FALSE),FALSE),  IF(OR(AND(N199="Water Re-use",Z199="Asbestos Cement"),AND(N199="Water Re-use",Z199="unplasticised Poly Vinyl Chloride")),      VLOOKUP(W199,VALIDATIONS!$GP$2:$HS$45,8+VLOOKUP(Y199,VALIDATIONS!$FF$2:$FG$5,2,FALSE),FALSE),            IF(OR(AND(N199="Water Rising Main",Z199="Cast Iron"),AND(N199="Water Rising Main",Z199="Ductile Iron"),AND(N199="Water Rising Main",Z199="Galvanised Iron"),  AND(N199="Water Rising Main",Z199="Mild Steel")),      VLOOKUP(W199,VALIDATIONS!$GP$2:$HS$45,4+VLOOKUP(Y199,VALIDATIONS!$FF$2:$FG$5,2,FALSE),FALSE),  IF(OR(AND(N199="Water Rising Main",Z199="Asbestos Cement"),AND(N199="Water Rising Main",Z199="unplasticised Poly Vinyl Chloride")),      VLOOKUP(W199,VALIDATIONS!$GP$2:$HS$45,12+VLOOKUP(Y199,VALIDATIONS!$FF$2:$FG$5,2,FALSE),FALSE),  0))))))    +IF(P199="Up to 10% Rock",VLOOKUP(W199,VALIDATIONS!$GP$2:$HS$45,21+VLOOKUP(Y199,VALIDATIONS!$FF$2:$FG$5,2,FALSE),FALSE),0)+IF(OR(Q199="Urban Development (moderate)",Q199="Urban Development (heavy)"),VLOOKUP(W199,VALIDATIONS!$GP$2:$HS$45,12+VLOOKUP(Q199,VALIDATIONS!$FJ$2:$FK$4,2,FALSE),FALSE),0)))</f>
        <v/>
      </c>
      <c r="AB199" s="82"/>
    </row>
    <row r="200" spans="2:28" x14ac:dyDescent="0.2">
      <c r="B200" s="354"/>
      <c r="C200" s="354"/>
      <c r="E200" s="370"/>
      <c r="G200" s="168"/>
      <c r="H200" s="168"/>
      <c r="I200" s="106" t="str">
        <f>IF(OR(C200="",D200="",E200=""),"",VLOOKUP(C200,VALIDATIONS!$HU$2:$HV$12,2,FALSE))</f>
        <v/>
      </c>
      <c r="K200" s="243"/>
      <c r="L200" s="354"/>
      <c r="M200" s="224"/>
      <c r="N200" s="370"/>
      <c r="O200" s="224"/>
      <c r="P200" s="368"/>
      <c r="Q200" s="368"/>
      <c r="R200" s="224"/>
      <c r="S200" s="224"/>
      <c r="T200" s="224"/>
      <c r="U200" s="224"/>
      <c r="W200" s="370"/>
      <c r="X200" s="370"/>
      <c r="Y200" s="368"/>
      <c r="Z200" s="370"/>
      <c r="AA200" s="106" t="str">
        <f>IF(OR(N200="",P200="",Q200="",V200="",W200="",X200="",Y200="",Z200=""),"",V200*    (  IF(OR(AND(N200="Water Reticulation",Z200="Cast Iron"),AND(N200="Water Reticulation",Z200="Ductile Iron"),AND(N200="Water Reticulation",Z200="Galvanised Iron"),  AND(N200="Water Reticulation",Z200="Mild Steel")),      VLOOKUP(W200,VALIDATIONS!$GP$2:$HS$45,VLOOKUP(Y200,VALIDATIONS!$FF$2:$FG$5,2,FALSE),FALSE),  IF(OR(AND(N200="Water Reticulation",Z200="Asbestos Cement"),AND(N200="Water Reticulation",Z200="unplasticised Poly Vinyl Chloride")),      VLOOKUP(W200,VALIDATIONS!$GP$2:$HS$45,8+VLOOKUP(Y200,VALIDATIONS!$FF$2:$FG$5,2,FALSE),FALSE),  IF(OR(AND(N200="Water Re-use",Z200="Cast Iron"),AND(N200="Water Re-use",Z200="Ductile Iron"),AND(N200="Water Re-use",Z200="Galvanised Iron"),  AND(N200="Water Re-use",Z200="Mild Steel")),      VLOOKUP(W200,VALIDATIONS!$GP$2:$HS$45,VLOOKUP(Y200,VALIDATIONS!$FF$2:$FG$5,2,FALSE),FALSE),  IF(OR(AND(N200="Water Re-use",Z200="Asbestos Cement"),AND(N200="Water Re-use",Z200="unplasticised Poly Vinyl Chloride")),      VLOOKUP(W200,VALIDATIONS!$GP$2:$HS$45,8+VLOOKUP(Y200,VALIDATIONS!$FF$2:$FG$5,2,FALSE),FALSE),            IF(OR(AND(N200="Water Rising Main",Z200="Cast Iron"),AND(N200="Water Rising Main",Z200="Ductile Iron"),AND(N200="Water Rising Main",Z200="Galvanised Iron"),  AND(N200="Water Rising Main",Z200="Mild Steel")),      VLOOKUP(W200,VALIDATIONS!$GP$2:$HS$45,4+VLOOKUP(Y200,VALIDATIONS!$FF$2:$FG$5,2,FALSE),FALSE),  IF(OR(AND(N200="Water Rising Main",Z200="Asbestos Cement"),AND(N200="Water Rising Main",Z200="unplasticised Poly Vinyl Chloride")),      VLOOKUP(W200,VALIDATIONS!$GP$2:$HS$45,12+VLOOKUP(Y200,VALIDATIONS!$FF$2:$FG$5,2,FALSE),FALSE),  0))))))    +IF(P200="Up to 10% Rock",VLOOKUP(W200,VALIDATIONS!$GP$2:$HS$45,21+VLOOKUP(Y200,VALIDATIONS!$FF$2:$FG$5,2,FALSE),FALSE),0)+IF(OR(Q200="Urban Development (moderate)",Q200="Urban Development (heavy)"),VLOOKUP(W200,VALIDATIONS!$GP$2:$HS$45,12+VLOOKUP(Q200,VALIDATIONS!$FJ$2:$FK$4,2,FALSE),FALSE),0)))</f>
        <v/>
      </c>
      <c r="AB200" s="82"/>
    </row>
    <row r="201" spans="2:28" x14ac:dyDescent="0.2">
      <c r="B201" s="354"/>
      <c r="C201" s="354"/>
      <c r="E201" s="370"/>
      <c r="G201" s="168"/>
      <c r="H201" s="168"/>
      <c r="I201" s="106" t="str">
        <f>IF(OR(C201="",D201="",E201=""),"",VLOOKUP(C201,VALIDATIONS!$HU$2:$HV$12,2,FALSE))</f>
        <v/>
      </c>
      <c r="K201" s="243"/>
      <c r="L201" s="354"/>
      <c r="M201" s="224"/>
      <c r="N201" s="370"/>
      <c r="O201" s="224"/>
      <c r="P201" s="368"/>
      <c r="Q201" s="368"/>
      <c r="R201" s="224"/>
      <c r="S201" s="224"/>
      <c r="T201" s="224"/>
      <c r="U201" s="224"/>
      <c r="W201" s="370"/>
      <c r="X201" s="370"/>
      <c r="Y201" s="368"/>
      <c r="Z201" s="370"/>
      <c r="AA201" s="106" t="str">
        <f>IF(OR(N201="",P201="",Q201="",V201="",W201="",X201="",Y201="",Z201=""),"",V201*    (  IF(OR(AND(N201="Water Reticulation",Z201="Cast Iron"),AND(N201="Water Reticulation",Z201="Ductile Iron"),AND(N201="Water Reticulation",Z201="Galvanised Iron"),  AND(N201="Water Reticulation",Z201="Mild Steel")),      VLOOKUP(W201,VALIDATIONS!$GP$2:$HS$45,VLOOKUP(Y201,VALIDATIONS!$FF$2:$FG$5,2,FALSE),FALSE),  IF(OR(AND(N201="Water Reticulation",Z201="Asbestos Cement"),AND(N201="Water Reticulation",Z201="unplasticised Poly Vinyl Chloride")),      VLOOKUP(W201,VALIDATIONS!$GP$2:$HS$45,8+VLOOKUP(Y201,VALIDATIONS!$FF$2:$FG$5,2,FALSE),FALSE),  IF(OR(AND(N201="Water Re-use",Z201="Cast Iron"),AND(N201="Water Re-use",Z201="Ductile Iron"),AND(N201="Water Re-use",Z201="Galvanised Iron"),  AND(N201="Water Re-use",Z201="Mild Steel")),      VLOOKUP(W201,VALIDATIONS!$GP$2:$HS$45,VLOOKUP(Y201,VALIDATIONS!$FF$2:$FG$5,2,FALSE),FALSE),  IF(OR(AND(N201="Water Re-use",Z201="Asbestos Cement"),AND(N201="Water Re-use",Z201="unplasticised Poly Vinyl Chloride")),      VLOOKUP(W201,VALIDATIONS!$GP$2:$HS$45,8+VLOOKUP(Y201,VALIDATIONS!$FF$2:$FG$5,2,FALSE),FALSE),            IF(OR(AND(N201="Water Rising Main",Z201="Cast Iron"),AND(N201="Water Rising Main",Z201="Ductile Iron"),AND(N201="Water Rising Main",Z201="Galvanised Iron"),  AND(N201="Water Rising Main",Z201="Mild Steel")),      VLOOKUP(W201,VALIDATIONS!$GP$2:$HS$45,4+VLOOKUP(Y201,VALIDATIONS!$FF$2:$FG$5,2,FALSE),FALSE),  IF(OR(AND(N201="Water Rising Main",Z201="Asbestos Cement"),AND(N201="Water Rising Main",Z201="unplasticised Poly Vinyl Chloride")),      VLOOKUP(W201,VALIDATIONS!$GP$2:$HS$45,12+VLOOKUP(Y201,VALIDATIONS!$FF$2:$FG$5,2,FALSE),FALSE),  0))))))    +IF(P201="Up to 10% Rock",VLOOKUP(W201,VALIDATIONS!$GP$2:$HS$45,21+VLOOKUP(Y201,VALIDATIONS!$FF$2:$FG$5,2,FALSE),FALSE),0)+IF(OR(Q201="Urban Development (moderate)",Q201="Urban Development (heavy)"),VLOOKUP(W201,VALIDATIONS!$GP$2:$HS$45,12+VLOOKUP(Q201,VALIDATIONS!$FJ$2:$FK$4,2,FALSE),FALSE),0)))</f>
        <v/>
      </c>
      <c r="AB201" s="82"/>
    </row>
    <row r="202" spans="2:28" x14ac:dyDescent="0.2">
      <c r="B202" s="354"/>
      <c r="C202" s="354"/>
      <c r="E202" s="370"/>
      <c r="G202" s="168"/>
      <c r="H202" s="168"/>
      <c r="I202" s="106" t="str">
        <f>IF(OR(C202="",D202="",E202=""),"",VLOOKUP(C202,VALIDATIONS!$HU$2:$HV$12,2,FALSE))</f>
        <v/>
      </c>
      <c r="K202" s="243"/>
      <c r="L202" s="354"/>
      <c r="M202" s="224"/>
      <c r="N202" s="370"/>
      <c r="O202" s="224"/>
      <c r="P202" s="368"/>
      <c r="Q202" s="368"/>
      <c r="R202" s="224"/>
      <c r="S202" s="224"/>
      <c r="T202" s="224"/>
      <c r="U202" s="224"/>
      <c r="W202" s="370"/>
      <c r="X202" s="370"/>
      <c r="Y202" s="368"/>
      <c r="Z202" s="370"/>
      <c r="AA202" s="106" t="str">
        <f>IF(OR(N202="",P202="",Q202="",V202="",W202="",X202="",Y202="",Z202=""),"",V202*    (  IF(OR(AND(N202="Water Reticulation",Z202="Cast Iron"),AND(N202="Water Reticulation",Z202="Ductile Iron"),AND(N202="Water Reticulation",Z202="Galvanised Iron"),  AND(N202="Water Reticulation",Z202="Mild Steel")),      VLOOKUP(W202,VALIDATIONS!$GP$2:$HS$45,VLOOKUP(Y202,VALIDATIONS!$FF$2:$FG$5,2,FALSE),FALSE),  IF(OR(AND(N202="Water Reticulation",Z202="Asbestos Cement"),AND(N202="Water Reticulation",Z202="unplasticised Poly Vinyl Chloride")),      VLOOKUP(W202,VALIDATIONS!$GP$2:$HS$45,8+VLOOKUP(Y202,VALIDATIONS!$FF$2:$FG$5,2,FALSE),FALSE),  IF(OR(AND(N202="Water Re-use",Z202="Cast Iron"),AND(N202="Water Re-use",Z202="Ductile Iron"),AND(N202="Water Re-use",Z202="Galvanised Iron"),  AND(N202="Water Re-use",Z202="Mild Steel")),      VLOOKUP(W202,VALIDATIONS!$GP$2:$HS$45,VLOOKUP(Y202,VALIDATIONS!$FF$2:$FG$5,2,FALSE),FALSE),  IF(OR(AND(N202="Water Re-use",Z202="Asbestos Cement"),AND(N202="Water Re-use",Z202="unplasticised Poly Vinyl Chloride")),      VLOOKUP(W202,VALIDATIONS!$GP$2:$HS$45,8+VLOOKUP(Y202,VALIDATIONS!$FF$2:$FG$5,2,FALSE),FALSE),            IF(OR(AND(N202="Water Rising Main",Z202="Cast Iron"),AND(N202="Water Rising Main",Z202="Ductile Iron"),AND(N202="Water Rising Main",Z202="Galvanised Iron"),  AND(N202="Water Rising Main",Z202="Mild Steel")),      VLOOKUP(W202,VALIDATIONS!$GP$2:$HS$45,4+VLOOKUP(Y202,VALIDATIONS!$FF$2:$FG$5,2,FALSE),FALSE),  IF(OR(AND(N202="Water Rising Main",Z202="Asbestos Cement"),AND(N202="Water Rising Main",Z202="unplasticised Poly Vinyl Chloride")),      VLOOKUP(W202,VALIDATIONS!$GP$2:$HS$45,12+VLOOKUP(Y202,VALIDATIONS!$FF$2:$FG$5,2,FALSE),FALSE),  0))))))    +IF(P202="Up to 10% Rock",VLOOKUP(W202,VALIDATIONS!$GP$2:$HS$45,21+VLOOKUP(Y202,VALIDATIONS!$FF$2:$FG$5,2,FALSE),FALSE),0)+IF(OR(Q202="Urban Development (moderate)",Q202="Urban Development (heavy)"),VLOOKUP(W202,VALIDATIONS!$GP$2:$HS$45,12+VLOOKUP(Q202,VALIDATIONS!$FJ$2:$FK$4,2,FALSE),FALSE),0)))</f>
        <v/>
      </c>
      <c r="AB202" s="82"/>
    </row>
    <row r="203" spans="2:28" x14ac:dyDescent="0.2">
      <c r="B203" s="354"/>
      <c r="C203" s="354"/>
      <c r="E203" s="370"/>
      <c r="G203" s="168"/>
      <c r="H203" s="168"/>
      <c r="I203" s="106" t="str">
        <f>IF(OR(C203="",D203="",E203=""),"",VLOOKUP(C203,VALIDATIONS!$HU$2:$HV$12,2,FALSE))</f>
        <v/>
      </c>
      <c r="K203" s="243"/>
      <c r="L203" s="354"/>
      <c r="M203" s="224"/>
      <c r="N203" s="370"/>
      <c r="O203" s="224"/>
      <c r="P203" s="368"/>
      <c r="Q203" s="368"/>
      <c r="R203" s="224"/>
      <c r="S203" s="224"/>
      <c r="T203" s="224"/>
      <c r="U203" s="224"/>
      <c r="W203" s="370"/>
      <c r="X203" s="370"/>
      <c r="Y203" s="368"/>
      <c r="Z203" s="370"/>
      <c r="AA203" s="106" t="str">
        <f>IF(OR(N203="",P203="",Q203="",V203="",W203="",X203="",Y203="",Z203=""),"",V203*    (  IF(OR(AND(N203="Water Reticulation",Z203="Cast Iron"),AND(N203="Water Reticulation",Z203="Ductile Iron"),AND(N203="Water Reticulation",Z203="Galvanised Iron"),  AND(N203="Water Reticulation",Z203="Mild Steel")),      VLOOKUP(W203,VALIDATIONS!$GP$2:$HS$45,VLOOKUP(Y203,VALIDATIONS!$FF$2:$FG$5,2,FALSE),FALSE),  IF(OR(AND(N203="Water Reticulation",Z203="Asbestos Cement"),AND(N203="Water Reticulation",Z203="unplasticised Poly Vinyl Chloride")),      VLOOKUP(W203,VALIDATIONS!$GP$2:$HS$45,8+VLOOKUP(Y203,VALIDATIONS!$FF$2:$FG$5,2,FALSE),FALSE),  IF(OR(AND(N203="Water Re-use",Z203="Cast Iron"),AND(N203="Water Re-use",Z203="Ductile Iron"),AND(N203="Water Re-use",Z203="Galvanised Iron"),  AND(N203="Water Re-use",Z203="Mild Steel")),      VLOOKUP(W203,VALIDATIONS!$GP$2:$HS$45,VLOOKUP(Y203,VALIDATIONS!$FF$2:$FG$5,2,FALSE),FALSE),  IF(OR(AND(N203="Water Re-use",Z203="Asbestos Cement"),AND(N203="Water Re-use",Z203="unplasticised Poly Vinyl Chloride")),      VLOOKUP(W203,VALIDATIONS!$GP$2:$HS$45,8+VLOOKUP(Y203,VALIDATIONS!$FF$2:$FG$5,2,FALSE),FALSE),            IF(OR(AND(N203="Water Rising Main",Z203="Cast Iron"),AND(N203="Water Rising Main",Z203="Ductile Iron"),AND(N203="Water Rising Main",Z203="Galvanised Iron"),  AND(N203="Water Rising Main",Z203="Mild Steel")),      VLOOKUP(W203,VALIDATIONS!$GP$2:$HS$45,4+VLOOKUP(Y203,VALIDATIONS!$FF$2:$FG$5,2,FALSE),FALSE),  IF(OR(AND(N203="Water Rising Main",Z203="Asbestos Cement"),AND(N203="Water Rising Main",Z203="unplasticised Poly Vinyl Chloride")),      VLOOKUP(W203,VALIDATIONS!$GP$2:$HS$45,12+VLOOKUP(Y203,VALIDATIONS!$FF$2:$FG$5,2,FALSE),FALSE),  0))))))    +IF(P203="Up to 10% Rock",VLOOKUP(W203,VALIDATIONS!$GP$2:$HS$45,21+VLOOKUP(Y203,VALIDATIONS!$FF$2:$FG$5,2,FALSE),FALSE),0)+IF(OR(Q203="Urban Development (moderate)",Q203="Urban Development (heavy)"),VLOOKUP(W203,VALIDATIONS!$GP$2:$HS$45,12+VLOOKUP(Q203,VALIDATIONS!$FJ$2:$FK$4,2,FALSE),FALSE),0)))</f>
        <v/>
      </c>
      <c r="AB203" s="82"/>
    </row>
    <row r="204" spans="2:28" x14ac:dyDescent="0.2">
      <c r="B204" s="354"/>
      <c r="C204" s="354"/>
      <c r="E204" s="370"/>
      <c r="G204" s="168"/>
      <c r="H204" s="168"/>
      <c r="I204" s="106" t="str">
        <f>IF(OR(C204="",D204="",E204=""),"",VLOOKUP(C204,VALIDATIONS!$HU$2:$HV$12,2,FALSE))</f>
        <v/>
      </c>
      <c r="K204" s="243"/>
      <c r="L204" s="354"/>
      <c r="M204" s="224"/>
      <c r="N204" s="370"/>
      <c r="O204" s="224"/>
      <c r="P204" s="368"/>
      <c r="Q204" s="368"/>
      <c r="R204" s="224"/>
      <c r="S204" s="224"/>
      <c r="T204" s="224"/>
      <c r="U204" s="224"/>
      <c r="W204" s="370"/>
      <c r="X204" s="370"/>
      <c r="Y204" s="368"/>
      <c r="Z204" s="370"/>
      <c r="AA204" s="106" t="str">
        <f>IF(OR(N204="",P204="",Q204="",V204="",W204="",X204="",Y204="",Z204=""),"",V204*    (  IF(OR(AND(N204="Water Reticulation",Z204="Cast Iron"),AND(N204="Water Reticulation",Z204="Ductile Iron"),AND(N204="Water Reticulation",Z204="Galvanised Iron"),  AND(N204="Water Reticulation",Z204="Mild Steel")),      VLOOKUP(W204,VALIDATIONS!$GP$2:$HS$45,VLOOKUP(Y204,VALIDATIONS!$FF$2:$FG$5,2,FALSE),FALSE),  IF(OR(AND(N204="Water Reticulation",Z204="Asbestos Cement"),AND(N204="Water Reticulation",Z204="unplasticised Poly Vinyl Chloride")),      VLOOKUP(W204,VALIDATIONS!$GP$2:$HS$45,8+VLOOKUP(Y204,VALIDATIONS!$FF$2:$FG$5,2,FALSE),FALSE),  IF(OR(AND(N204="Water Re-use",Z204="Cast Iron"),AND(N204="Water Re-use",Z204="Ductile Iron"),AND(N204="Water Re-use",Z204="Galvanised Iron"),  AND(N204="Water Re-use",Z204="Mild Steel")),      VLOOKUP(W204,VALIDATIONS!$GP$2:$HS$45,VLOOKUP(Y204,VALIDATIONS!$FF$2:$FG$5,2,FALSE),FALSE),  IF(OR(AND(N204="Water Re-use",Z204="Asbestos Cement"),AND(N204="Water Re-use",Z204="unplasticised Poly Vinyl Chloride")),      VLOOKUP(W204,VALIDATIONS!$GP$2:$HS$45,8+VLOOKUP(Y204,VALIDATIONS!$FF$2:$FG$5,2,FALSE),FALSE),            IF(OR(AND(N204="Water Rising Main",Z204="Cast Iron"),AND(N204="Water Rising Main",Z204="Ductile Iron"),AND(N204="Water Rising Main",Z204="Galvanised Iron"),  AND(N204="Water Rising Main",Z204="Mild Steel")),      VLOOKUP(W204,VALIDATIONS!$GP$2:$HS$45,4+VLOOKUP(Y204,VALIDATIONS!$FF$2:$FG$5,2,FALSE),FALSE),  IF(OR(AND(N204="Water Rising Main",Z204="Asbestos Cement"),AND(N204="Water Rising Main",Z204="unplasticised Poly Vinyl Chloride")),      VLOOKUP(W204,VALIDATIONS!$GP$2:$HS$45,12+VLOOKUP(Y204,VALIDATIONS!$FF$2:$FG$5,2,FALSE),FALSE),  0))))))    +IF(P204="Up to 10% Rock",VLOOKUP(W204,VALIDATIONS!$GP$2:$HS$45,21+VLOOKUP(Y204,VALIDATIONS!$FF$2:$FG$5,2,FALSE),FALSE),0)+IF(OR(Q204="Urban Development (moderate)",Q204="Urban Development (heavy)"),VLOOKUP(W204,VALIDATIONS!$GP$2:$HS$45,12+VLOOKUP(Q204,VALIDATIONS!$FJ$2:$FK$4,2,FALSE),FALSE),0)))</f>
        <v/>
      </c>
      <c r="AB204" s="82"/>
    </row>
    <row r="205" spans="2:28" x14ac:dyDescent="0.2">
      <c r="B205" s="354"/>
      <c r="C205" s="354"/>
      <c r="E205" s="370"/>
      <c r="G205" s="168"/>
      <c r="H205" s="168"/>
      <c r="I205" s="106" t="str">
        <f>IF(OR(C205="",D205="",E205=""),"",VLOOKUP(C205,VALIDATIONS!$HU$2:$HV$12,2,FALSE))</f>
        <v/>
      </c>
      <c r="K205" s="243"/>
      <c r="L205" s="354"/>
      <c r="M205" s="224"/>
      <c r="N205" s="370"/>
      <c r="O205" s="224"/>
      <c r="P205" s="368"/>
      <c r="Q205" s="368"/>
      <c r="R205" s="224"/>
      <c r="S205" s="224"/>
      <c r="T205" s="224"/>
      <c r="U205" s="224"/>
      <c r="W205" s="370"/>
      <c r="X205" s="370"/>
      <c r="Y205" s="368"/>
      <c r="Z205" s="370"/>
      <c r="AA205" s="106" t="str">
        <f>IF(OR(N205="",P205="",Q205="",V205="",W205="",X205="",Y205="",Z205=""),"",V205*    (  IF(OR(AND(N205="Water Reticulation",Z205="Cast Iron"),AND(N205="Water Reticulation",Z205="Ductile Iron"),AND(N205="Water Reticulation",Z205="Galvanised Iron"),  AND(N205="Water Reticulation",Z205="Mild Steel")),      VLOOKUP(W205,VALIDATIONS!$GP$2:$HS$45,VLOOKUP(Y205,VALIDATIONS!$FF$2:$FG$5,2,FALSE),FALSE),  IF(OR(AND(N205="Water Reticulation",Z205="Asbestos Cement"),AND(N205="Water Reticulation",Z205="unplasticised Poly Vinyl Chloride")),      VLOOKUP(W205,VALIDATIONS!$GP$2:$HS$45,8+VLOOKUP(Y205,VALIDATIONS!$FF$2:$FG$5,2,FALSE),FALSE),  IF(OR(AND(N205="Water Re-use",Z205="Cast Iron"),AND(N205="Water Re-use",Z205="Ductile Iron"),AND(N205="Water Re-use",Z205="Galvanised Iron"),  AND(N205="Water Re-use",Z205="Mild Steel")),      VLOOKUP(W205,VALIDATIONS!$GP$2:$HS$45,VLOOKUP(Y205,VALIDATIONS!$FF$2:$FG$5,2,FALSE),FALSE),  IF(OR(AND(N205="Water Re-use",Z205="Asbestos Cement"),AND(N205="Water Re-use",Z205="unplasticised Poly Vinyl Chloride")),      VLOOKUP(W205,VALIDATIONS!$GP$2:$HS$45,8+VLOOKUP(Y205,VALIDATIONS!$FF$2:$FG$5,2,FALSE),FALSE),            IF(OR(AND(N205="Water Rising Main",Z205="Cast Iron"),AND(N205="Water Rising Main",Z205="Ductile Iron"),AND(N205="Water Rising Main",Z205="Galvanised Iron"),  AND(N205="Water Rising Main",Z205="Mild Steel")),      VLOOKUP(W205,VALIDATIONS!$GP$2:$HS$45,4+VLOOKUP(Y205,VALIDATIONS!$FF$2:$FG$5,2,FALSE),FALSE),  IF(OR(AND(N205="Water Rising Main",Z205="Asbestos Cement"),AND(N205="Water Rising Main",Z205="unplasticised Poly Vinyl Chloride")),      VLOOKUP(W205,VALIDATIONS!$GP$2:$HS$45,12+VLOOKUP(Y205,VALIDATIONS!$FF$2:$FG$5,2,FALSE),FALSE),  0))))))    +IF(P205="Up to 10% Rock",VLOOKUP(W205,VALIDATIONS!$GP$2:$HS$45,21+VLOOKUP(Y205,VALIDATIONS!$FF$2:$FG$5,2,FALSE),FALSE),0)+IF(OR(Q205="Urban Development (moderate)",Q205="Urban Development (heavy)"),VLOOKUP(W205,VALIDATIONS!$GP$2:$HS$45,12+VLOOKUP(Q205,VALIDATIONS!$FJ$2:$FK$4,2,FALSE),FALSE),0)))</f>
        <v/>
      </c>
      <c r="AB205" s="82"/>
    </row>
    <row r="206" spans="2:28" x14ac:dyDescent="0.2">
      <c r="B206" s="354"/>
      <c r="C206" s="354"/>
      <c r="E206" s="370"/>
      <c r="G206" s="168"/>
      <c r="H206" s="168"/>
      <c r="I206" s="106" t="str">
        <f>IF(OR(C206="",D206="",E206=""),"",VLOOKUP(C206,VALIDATIONS!$HU$2:$HV$12,2,FALSE))</f>
        <v/>
      </c>
      <c r="K206" s="243"/>
      <c r="L206" s="354"/>
      <c r="M206" s="224"/>
      <c r="N206" s="370"/>
      <c r="O206" s="224"/>
      <c r="P206" s="368"/>
      <c r="Q206" s="368"/>
      <c r="R206" s="224"/>
      <c r="S206" s="224"/>
      <c r="T206" s="224"/>
      <c r="U206" s="224"/>
      <c r="W206" s="370"/>
      <c r="X206" s="370"/>
      <c r="Y206" s="368"/>
      <c r="Z206" s="370"/>
      <c r="AA206" s="106" t="str">
        <f>IF(OR(N206="",P206="",Q206="",V206="",W206="",X206="",Y206="",Z206=""),"",V206*    (  IF(OR(AND(N206="Water Reticulation",Z206="Cast Iron"),AND(N206="Water Reticulation",Z206="Ductile Iron"),AND(N206="Water Reticulation",Z206="Galvanised Iron"),  AND(N206="Water Reticulation",Z206="Mild Steel")),      VLOOKUP(W206,VALIDATIONS!$GP$2:$HS$45,VLOOKUP(Y206,VALIDATIONS!$FF$2:$FG$5,2,FALSE),FALSE),  IF(OR(AND(N206="Water Reticulation",Z206="Asbestos Cement"),AND(N206="Water Reticulation",Z206="unplasticised Poly Vinyl Chloride")),      VLOOKUP(W206,VALIDATIONS!$GP$2:$HS$45,8+VLOOKUP(Y206,VALIDATIONS!$FF$2:$FG$5,2,FALSE),FALSE),  IF(OR(AND(N206="Water Re-use",Z206="Cast Iron"),AND(N206="Water Re-use",Z206="Ductile Iron"),AND(N206="Water Re-use",Z206="Galvanised Iron"),  AND(N206="Water Re-use",Z206="Mild Steel")),      VLOOKUP(W206,VALIDATIONS!$GP$2:$HS$45,VLOOKUP(Y206,VALIDATIONS!$FF$2:$FG$5,2,FALSE),FALSE),  IF(OR(AND(N206="Water Re-use",Z206="Asbestos Cement"),AND(N206="Water Re-use",Z206="unplasticised Poly Vinyl Chloride")),      VLOOKUP(W206,VALIDATIONS!$GP$2:$HS$45,8+VLOOKUP(Y206,VALIDATIONS!$FF$2:$FG$5,2,FALSE),FALSE),            IF(OR(AND(N206="Water Rising Main",Z206="Cast Iron"),AND(N206="Water Rising Main",Z206="Ductile Iron"),AND(N206="Water Rising Main",Z206="Galvanised Iron"),  AND(N206="Water Rising Main",Z206="Mild Steel")),      VLOOKUP(W206,VALIDATIONS!$GP$2:$HS$45,4+VLOOKUP(Y206,VALIDATIONS!$FF$2:$FG$5,2,FALSE),FALSE),  IF(OR(AND(N206="Water Rising Main",Z206="Asbestos Cement"),AND(N206="Water Rising Main",Z206="unplasticised Poly Vinyl Chloride")),      VLOOKUP(W206,VALIDATIONS!$GP$2:$HS$45,12+VLOOKUP(Y206,VALIDATIONS!$FF$2:$FG$5,2,FALSE),FALSE),  0))))))    +IF(P206="Up to 10% Rock",VLOOKUP(W206,VALIDATIONS!$GP$2:$HS$45,21+VLOOKUP(Y206,VALIDATIONS!$FF$2:$FG$5,2,FALSE),FALSE),0)+IF(OR(Q206="Urban Development (moderate)",Q206="Urban Development (heavy)"),VLOOKUP(W206,VALIDATIONS!$GP$2:$HS$45,12+VLOOKUP(Q206,VALIDATIONS!$FJ$2:$FK$4,2,FALSE),FALSE),0)))</f>
        <v/>
      </c>
      <c r="AB206" s="82"/>
    </row>
    <row r="207" spans="2:28" x14ac:dyDescent="0.2">
      <c r="B207" s="354"/>
      <c r="C207" s="354"/>
      <c r="E207" s="370"/>
      <c r="G207" s="168"/>
      <c r="H207" s="168"/>
      <c r="I207" s="106" t="str">
        <f>IF(OR(C207="",D207="",E207=""),"",VLOOKUP(C207,VALIDATIONS!$HU$2:$HV$12,2,FALSE))</f>
        <v/>
      </c>
      <c r="K207" s="243"/>
      <c r="L207" s="354"/>
      <c r="M207" s="224"/>
      <c r="N207" s="370"/>
      <c r="O207" s="224"/>
      <c r="P207" s="368"/>
      <c r="Q207" s="368"/>
      <c r="R207" s="224"/>
      <c r="S207" s="224"/>
      <c r="T207" s="224"/>
      <c r="U207" s="224"/>
      <c r="W207" s="370"/>
      <c r="X207" s="370"/>
      <c r="Y207" s="368"/>
      <c r="Z207" s="370"/>
      <c r="AA207" s="106" t="str">
        <f>IF(OR(N207="",P207="",Q207="",V207="",W207="",X207="",Y207="",Z207=""),"",V207*    (  IF(OR(AND(N207="Water Reticulation",Z207="Cast Iron"),AND(N207="Water Reticulation",Z207="Ductile Iron"),AND(N207="Water Reticulation",Z207="Galvanised Iron"),  AND(N207="Water Reticulation",Z207="Mild Steel")),      VLOOKUP(W207,VALIDATIONS!$GP$2:$HS$45,VLOOKUP(Y207,VALIDATIONS!$FF$2:$FG$5,2,FALSE),FALSE),  IF(OR(AND(N207="Water Reticulation",Z207="Asbestos Cement"),AND(N207="Water Reticulation",Z207="unplasticised Poly Vinyl Chloride")),      VLOOKUP(W207,VALIDATIONS!$GP$2:$HS$45,8+VLOOKUP(Y207,VALIDATIONS!$FF$2:$FG$5,2,FALSE),FALSE),  IF(OR(AND(N207="Water Re-use",Z207="Cast Iron"),AND(N207="Water Re-use",Z207="Ductile Iron"),AND(N207="Water Re-use",Z207="Galvanised Iron"),  AND(N207="Water Re-use",Z207="Mild Steel")),      VLOOKUP(W207,VALIDATIONS!$GP$2:$HS$45,VLOOKUP(Y207,VALIDATIONS!$FF$2:$FG$5,2,FALSE),FALSE),  IF(OR(AND(N207="Water Re-use",Z207="Asbestos Cement"),AND(N207="Water Re-use",Z207="unplasticised Poly Vinyl Chloride")),      VLOOKUP(W207,VALIDATIONS!$GP$2:$HS$45,8+VLOOKUP(Y207,VALIDATIONS!$FF$2:$FG$5,2,FALSE),FALSE),            IF(OR(AND(N207="Water Rising Main",Z207="Cast Iron"),AND(N207="Water Rising Main",Z207="Ductile Iron"),AND(N207="Water Rising Main",Z207="Galvanised Iron"),  AND(N207="Water Rising Main",Z207="Mild Steel")),      VLOOKUP(W207,VALIDATIONS!$GP$2:$HS$45,4+VLOOKUP(Y207,VALIDATIONS!$FF$2:$FG$5,2,FALSE),FALSE),  IF(OR(AND(N207="Water Rising Main",Z207="Asbestos Cement"),AND(N207="Water Rising Main",Z207="unplasticised Poly Vinyl Chloride")),      VLOOKUP(W207,VALIDATIONS!$GP$2:$HS$45,12+VLOOKUP(Y207,VALIDATIONS!$FF$2:$FG$5,2,FALSE),FALSE),  0))))))    +IF(P207="Up to 10% Rock",VLOOKUP(W207,VALIDATIONS!$GP$2:$HS$45,21+VLOOKUP(Y207,VALIDATIONS!$FF$2:$FG$5,2,FALSE),FALSE),0)+IF(OR(Q207="Urban Development (moderate)",Q207="Urban Development (heavy)"),VLOOKUP(W207,VALIDATIONS!$GP$2:$HS$45,12+VLOOKUP(Q207,VALIDATIONS!$FJ$2:$FK$4,2,FALSE),FALSE),0)))</f>
        <v/>
      </c>
      <c r="AB207" s="82"/>
    </row>
    <row r="208" spans="2:28" x14ac:dyDescent="0.2">
      <c r="B208" s="354"/>
      <c r="C208" s="354"/>
      <c r="E208" s="370"/>
      <c r="G208" s="168"/>
      <c r="H208" s="168"/>
      <c r="I208" s="106" t="str">
        <f>IF(OR(C208="",D208="",E208=""),"",VLOOKUP(C208,VALIDATIONS!$HU$2:$HV$12,2,FALSE))</f>
        <v/>
      </c>
      <c r="K208" s="243"/>
      <c r="L208" s="354"/>
      <c r="M208" s="224"/>
      <c r="N208" s="370"/>
      <c r="O208" s="224"/>
      <c r="P208" s="368"/>
      <c r="Q208" s="368"/>
      <c r="R208" s="224"/>
      <c r="S208" s="224"/>
      <c r="T208" s="224"/>
      <c r="U208" s="224"/>
      <c r="W208" s="370"/>
      <c r="X208" s="370"/>
      <c r="Y208" s="368"/>
      <c r="Z208" s="370"/>
      <c r="AA208" s="106" t="str">
        <f>IF(OR(N208="",P208="",Q208="",V208="",W208="",X208="",Y208="",Z208=""),"",V208*    (  IF(OR(AND(N208="Water Reticulation",Z208="Cast Iron"),AND(N208="Water Reticulation",Z208="Ductile Iron"),AND(N208="Water Reticulation",Z208="Galvanised Iron"),  AND(N208="Water Reticulation",Z208="Mild Steel")),      VLOOKUP(W208,VALIDATIONS!$GP$2:$HS$45,VLOOKUP(Y208,VALIDATIONS!$FF$2:$FG$5,2,FALSE),FALSE),  IF(OR(AND(N208="Water Reticulation",Z208="Asbestos Cement"),AND(N208="Water Reticulation",Z208="unplasticised Poly Vinyl Chloride")),      VLOOKUP(W208,VALIDATIONS!$GP$2:$HS$45,8+VLOOKUP(Y208,VALIDATIONS!$FF$2:$FG$5,2,FALSE),FALSE),  IF(OR(AND(N208="Water Re-use",Z208="Cast Iron"),AND(N208="Water Re-use",Z208="Ductile Iron"),AND(N208="Water Re-use",Z208="Galvanised Iron"),  AND(N208="Water Re-use",Z208="Mild Steel")),      VLOOKUP(W208,VALIDATIONS!$GP$2:$HS$45,VLOOKUP(Y208,VALIDATIONS!$FF$2:$FG$5,2,FALSE),FALSE),  IF(OR(AND(N208="Water Re-use",Z208="Asbestos Cement"),AND(N208="Water Re-use",Z208="unplasticised Poly Vinyl Chloride")),      VLOOKUP(W208,VALIDATIONS!$GP$2:$HS$45,8+VLOOKUP(Y208,VALIDATIONS!$FF$2:$FG$5,2,FALSE),FALSE),            IF(OR(AND(N208="Water Rising Main",Z208="Cast Iron"),AND(N208="Water Rising Main",Z208="Ductile Iron"),AND(N208="Water Rising Main",Z208="Galvanised Iron"),  AND(N208="Water Rising Main",Z208="Mild Steel")),      VLOOKUP(W208,VALIDATIONS!$GP$2:$HS$45,4+VLOOKUP(Y208,VALIDATIONS!$FF$2:$FG$5,2,FALSE),FALSE),  IF(OR(AND(N208="Water Rising Main",Z208="Asbestos Cement"),AND(N208="Water Rising Main",Z208="unplasticised Poly Vinyl Chloride")),      VLOOKUP(W208,VALIDATIONS!$GP$2:$HS$45,12+VLOOKUP(Y208,VALIDATIONS!$FF$2:$FG$5,2,FALSE),FALSE),  0))))))    +IF(P208="Up to 10% Rock",VLOOKUP(W208,VALIDATIONS!$GP$2:$HS$45,21+VLOOKUP(Y208,VALIDATIONS!$FF$2:$FG$5,2,FALSE),FALSE),0)+IF(OR(Q208="Urban Development (moderate)",Q208="Urban Development (heavy)"),VLOOKUP(W208,VALIDATIONS!$GP$2:$HS$45,12+VLOOKUP(Q208,VALIDATIONS!$FJ$2:$FK$4,2,FALSE),FALSE),0)))</f>
        <v/>
      </c>
      <c r="AB208" s="82"/>
    </row>
    <row r="209" spans="2:28" x14ac:dyDescent="0.2">
      <c r="B209" s="354"/>
      <c r="C209" s="354"/>
      <c r="E209" s="370"/>
      <c r="G209" s="168"/>
      <c r="H209" s="168"/>
      <c r="I209" s="106" t="str">
        <f>IF(OR(C209="",D209="",E209=""),"",VLOOKUP(C209,VALIDATIONS!$HU$2:$HV$12,2,FALSE))</f>
        <v/>
      </c>
      <c r="K209" s="243"/>
      <c r="L209" s="354"/>
      <c r="M209" s="224"/>
      <c r="N209" s="370"/>
      <c r="O209" s="224"/>
      <c r="P209" s="368"/>
      <c r="Q209" s="368"/>
      <c r="R209" s="224"/>
      <c r="S209" s="224"/>
      <c r="T209" s="224"/>
      <c r="U209" s="224"/>
      <c r="W209" s="370"/>
      <c r="X209" s="370"/>
      <c r="Y209" s="368"/>
      <c r="Z209" s="370"/>
      <c r="AA209" s="106" t="str">
        <f>IF(OR(N209="",P209="",Q209="",V209="",W209="",X209="",Y209="",Z209=""),"",V209*    (  IF(OR(AND(N209="Water Reticulation",Z209="Cast Iron"),AND(N209="Water Reticulation",Z209="Ductile Iron"),AND(N209="Water Reticulation",Z209="Galvanised Iron"),  AND(N209="Water Reticulation",Z209="Mild Steel")),      VLOOKUP(W209,VALIDATIONS!$GP$2:$HS$45,VLOOKUP(Y209,VALIDATIONS!$FF$2:$FG$5,2,FALSE),FALSE),  IF(OR(AND(N209="Water Reticulation",Z209="Asbestos Cement"),AND(N209="Water Reticulation",Z209="unplasticised Poly Vinyl Chloride")),      VLOOKUP(W209,VALIDATIONS!$GP$2:$HS$45,8+VLOOKUP(Y209,VALIDATIONS!$FF$2:$FG$5,2,FALSE),FALSE),  IF(OR(AND(N209="Water Re-use",Z209="Cast Iron"),AND(N209="Water Re-use",Z209="Ductile Iron"),AND(N209="Water Re-use",Z209="Galvanised Iron"),  AND(N209="Water Re-use",Z209="Mild Steel")),      VLOOKUP(W209,VALIDATIONS!$GP$2:$HS$45,VLOOKUP(Y209,VALIDATIONS!$FF$2:$FG$5,2,FALSE),FALSE),  IF(OR(AND(N209="Water Re-use",Z209="Asbestos Cement"),AND(N209="Water Re-use",Z209="unplasticised Poly Vinyl Chloride")),      VLOOKUP(W209,VALIDATIONS!$GP$2:$HS$45,8+VLOOKUP(Y209,VALIDATIONS!$FF$2:$FG$5,2,FALSE),FALSE),            IF(OR(AND(N209="Water Rising Main",Z209="Cast Iron"),AND(N209="Water Rising Main",Z209="Ductile Iron"),AND(N209="Water Rising Main",Z209="Galvanised Iron"),  AND(N209="Water Rising Main",Z209="Mild Steel")),      VLOOKUP(W209,VALIDATIONS!$GP$2:$HS$45,4+VLOOKUP(Y209,VALIDATIONS!$FF$2:$FG$5,2,FALSE),FALSE),  IF(OR(AND(N209="Water Rising Main",Z209="Asbestos Cement"),AND(N209="Water Rising Main",Z209="unplasticised Poly Vinyl Chloride")),      VLOOKUP(W209,VALIDATIONS!$GP$2:$HS$45,12+VLOOKUP(Y209,VALIDATIONS!$FF$2:$FG$5,2,FALSE),FALSE),  0))))))    +IF(P209="Up to 10% Rock",VLOOKUP(W209,VALIDATIONS!$GP$2:$HS$45,21+VLOOKUP(Y209,VALIDATIONS!$FF$2:$FG$5,2,FALSE),FALSE),0)+IF(OR(Q209="Urban Development (moderate)",Q209="Urban Development (heavy)"),VLOOKUP(W209,VALIDATIONS!$GP$2:$HS$45,12+VLOOKUP(Q209,VALIDATIONS!$FJ$2:$FK$4,2,FALSE),FALSE),0)))</f>
        <v/>
      </c>
      <c r="AB209" s="82"/>
    </row>
    <row r="210" spans="2:28" x14ac:dyDescent="0.2">
      <c r="B210" s="354"/>
      <c r="C210" s="354"/>
      <c r="E210" s="370"/>
      <c r="G210" s="168"/>
      <c r="H210" s="168"/>
      <c r="I210" s="106" t="str">
        <f>IF(OR(C210="",D210="",E210=""),"",VLOOKUP(C210,VALIDATIONS!$HU$2:$HV$12,2,FALSE))</f>
        <v/>
      </c>
      <c r="K210" s="243"/>
      <c r="L210" s="354"/>
      <c r="M210" s="224"/>
      <c r="N210" s="370"/>
      <c r="O210" s="224"/>
      <c r="P210" s="368"/>
      <c r="Q210" s="368"/>
      <c r="R210" s="224"/>
      <c r="S210" s="224"/>
      <c r="T210" s="224"/>
      <c r="U210" s="224"/>
      <c r="W210" s="370"/>
      <c r="X210" s="370"/>
      <c r="Y210" s="368"/>
      <c r="Z210" s="370"/>
      <c r="AA210" s="106" t="str">
        <f>IF(OR(N210="",P210="",Q210="",V210="",W210="",X210="",Y210="",Z210=""),"",V210*    (  IF(OR(AND(N210="Water Reticulation",Z210="Cast Iron"),AND(N210="Water Reticulation",Z210="Ductile Iron"),AND(N210="Water Reticulation",Z210="Galvanised Iron"),  AND(N210="Water Reticulation",Z210="Mild Steel")),      VLOOKUP(W210,VALIDATIONS!$GP$2:$HS$45,VLOOKUP(Y210,VALIDATIONS!$FF$2:$FG$5,2,FALSE),FALSE),  IF(OR(AND(N210="Water Reticulation",Z210="Asbestos Cement"),AND(N210="Water Reticulation",Z210="unplasticised Poly Vinyl Chloride")),      VLOOKUP(W210,VALIDATIONS!$GP$2:$HS$45,8+VLOOKUP(Y210,VALIDATIONS!$FF$2:$FG$5,2,FALSE),FALSE),  IF(OR(AND(N210="Water Re-use",Z210="Cast Iron"),AND(N210="Water Re-use",Z210="Ductile Iron"),AND(N210="Water Re-use",Z210="Galvanised Iron"),  AND(N210="Water Re-use",Z210="Mild Steel")),      VLOOKUP(W210,VALIDATIONS!$GP$2:$HS$45,VLOOKUP(Y210,VALIDATIONS!$FF$2:$FG$5,2,FALSE),FALSE),  IF(OR(AND(N210="Water Re-use",Z210="Asbestos Cement"),AND(N210="Water Re-use",Z210="unplasticised Poly Vinyl Chloride")),      VLOOKUP(W210,VALIDATIONS!$GP$2:$HS$45,8+VLOOKUP(Y210,VALIDATIONS!$FF$2:$FG$5,2,FALSE),FALSE),            IF(OR(AND(N210="Water Rising Main",Z210="Cast Iron"),AND(N210="Water Rising Main",Z210="Ductile Iron"),AND(N210="Water Rising Main",Z210="Galvanised Iron"),  AND(N210="Water Rising Main",Z210="Mild Steel")),      VLOOKUP(W210,VALIDATIONS!$GP$2:$HS$45,4+VLOOKUP(Y210,VALIDATIONS!$FF$2:$FG$5,2,FALSE),FALSE),  IF(OR(AND(N210="Water Rising Main",Z210="Asbestos Cement"),AND(N210="Water Rising Main",Z210="unplasticised Poly Vinyl Chloride")),      VLOOKUP(W210,VALIDATIONS!$GP$2:$HS$45,12+VLOOKUP(Y210,VALIDATIONS!$FF$2:$FG$5,2,FALSE),FALSE),  0))))))    +IF(P210="Up to 10% Rock",VLOOKUP(W210,VALIDATIONS!$GP$2:$HS$45,21+VLOOKUP(Y210,VALIDATIONS!$FF$2:$FG$5,2,FALSE),FALSE),0)+IF(OR(Q210="Urban Development (moderate)",Q210="Urban Development (heavy)"),VLOOKUP(W210,VALIDATIONS!$GP$2:$HS$45,12+VLOOKUP(Q210,VALIDATIONS!$FJ$2:$FK$4,2,FALSE),FALSE),0)))</f>
        <v/>
      </c>
      <c r="AB210" s="82"/>
    </row>
    <row r="211" spans="2:28" x14ac:dyDescent="0.2">
      <c r="B211" s="354"/>
      <c r="C211" s="354"/>
      <c r="E211" s="370"/>
      <c r="G211" s="168"/>
      <c r="H211" s="168"/>
      <c r="I211" s="106" t="str">
        <f>IF(OR(C211="",D211="",E211=""),"",VLOOKUP(C211,VALIDATIONS!$HU$2:$HV$12,2,FALSE))</f>
        <v/>
      </c>
      <c r="K211" s="243"/>
      <c r="L211" s="354"/>
      <c r="M211" s="224"/>
      <c r="N211" s="370"/>
      <c r="O211" s="224"/>
      <c r="P211" s="368"/>
      <c r="Q211" s="368"/>
      <c r="R211" s="224"/>
      <c r="S211" s="224"/>
      <c r="T211" s="224"/>
      <c r="U211" s="224"/>
      <c r="W211" s="370"/>
      <c r="X211" s="370"/>
      <c r="Y211" s="368"/>
      <c r="Z211" s="370"/>
      <c r="AA211" s="106" t="str">
        <f>IF(OR(N211="",P211="",Q211="",V211="",W211="",X211="",Y211="",Z211=""),"",V211*    (  IF(OR(AND(N211="Water Reticulation",Z211="Cast Iron"),AND(N211="Water Reticulation",Z211="Ductile Iron"),AND(N211="Water Reticulation",Z211="Galvanised Iron"),  AND(N211="Water Reticulation",Z211="Mild Steel")),      VLOOKUP(W211,VALIDATIONS!$GP$2:$HS$45,VLOOKUP(Y211,VALIDATIONS!$FF$2:$FG$5,2,FALSE),FALSE),  IF(OR(AND(N211="Water Reticulation",Z211="Asbestos Cement"),AND(N211="Water Reticulation",Z211="unplasticised Poly Vinyl Chloride")),      VLOOKUP(W211,VALIDATIONS!$GP$2:$HS$45,8+VLOOKUP(Y211,VALIDATIONS!$FF$2:$FG$5,2,FALSE),FALSE),  IF(OR(AND(N211="Water Re-use",Z211="Cast Iron"),AND(N211="Water Re-use",Z211="Ductile Iron"),AND(N211="Water Re-use",Z211="Galvanised Iron"),  AND(N211="Water Re-use",Z211="Mild Steel")),      VLOOKUP(W211,VALIDATIONS!$GP$2:$HS$45,VLOOKUP(Y211,VALIDATIONS!$FF$2:$FG$5,2,FALSE),FALSE),  IF(OR(AND(N211="Water Re-use",Z211="Asbestos Cement"),AND(N211="Water Re-use",Z211="unplasticised Poly Vinyl Chloride")),      VLOOKUP(W211,VALIDATIONS!$GP$2:$HS$45,8+VLOOKUP(Y211,VALIDATIONS!$FF$2:$FG$5,2,FALSE),FALSE),            IF(OR(AND(N211="Water Rising Main",Z211="Cast Iron"),AND(N211="Water Rising Main",Z211="Ductile Iron"),AND(N211="Water Rising Main",Z211="Galvanised Iron"),  AND(N211="Water Rising Main",Z211="Mild Steel")),      VLOOKUP(W211,VALIDATIONS!$GP$2:$HS$45,4+VLOOKUP(Y211,VALIDATIONS!$FF$2:$FG$5,2,FALSE),FALSE),  IF(OR(AND(N211="Water Rising Main",Z211="Asbestos Cement"),AND(N211="Water Rising Main",Z211="unplasticised Poly Vinyl Chloride")),      VLOOKUP(W211,VALIDATIONS!$GP$2:$HS$45,12+VLOOKUP(Y211,VALIDATIONS!$FF$2:$FG$5,2,FALSE),FALSE),  0))))))    +IF(P211="Up to 10% Rock",VLOOKUP(W211,VALIDATIONS!$GP$2:$HS$45,21+VLOOKUP(Y211,VALIDATIONS!$FF$2:$FG$5,2,FALSE),FALSE),0)+IF(OR(Q211="Urban Development (moderate)",Q211="Urban Development (heavy)"),VLOOKUP(W211,VALIDATIONS!$GP$2:$HS$45,12+VLOOKUP(Q211,VALIDATIONS!$FJ$2:$FK$4,2,FALSE),FALSE),0)))</f>
        <v/>
      </c>
      <c r="AB211" s="82"/>
    </row>
    <row r="212" spans="2:28" x14ac:dyDescent="0.2">
      <c r="B212" s="354"/>
      <c r="C212" s="354"/>
      <c r="E212" s="370"/>
      <c r="G212" s="168"/>
      <c r="H212" s="168"/>
      <c r="I212" s="106" t="str">
        <f>IF(OR(C212="",D212="",E212=""),"",VLOOKUP(C212,VALIDATIONS!$HU$2:$HV$12,2,FALSE))</f>
        <v/>
      </c>
      <c r="K212" s="243"/>
      <c r="L212" s="354"/>
      <c r="M212" s="224"/>
      <c r="N212" s="370"/>
      <c r="O212" s="224"/>
      <c r="P212" s="368"/>
      <c r="Q212" s="368"/>
      <c r="R212" s="224"/>
      <c r="S212" s="224"/>
      <c r="T212" s="224"/>
      <c r="U212" s="224"/>
      <c r="W212" s="370"/>
      <c r="X212" s="370"/>
      <c r="Y212" s="368"/>
      <c r="Z212" s="370"/>
      <c r="AA212" s="106" t="str">
        <f>IF(OR(N212="",P212="",Q212="",V212="",W212="",X212="",Y212="",Z212=""),"",V212*    (  IF(OR(AND(N212="Water Reticulation",Z212="Cast Iron"),AND(N212="Water Reticulation",Z212="Ductile Iron"),AND(N212="Water Reticulation",Z212="Galvanised Iron"),  AND(N212="Water Reticulation",Z212="Mild Steel")),      VLOOKUP(W212,VALIDATIONS!$GP$2:$HS$45,VLOOKUP(Y212,VALIDATIONS!$FF$2:$FG$5,2,FALSE),FALSE),  IF(OR(AND(N212="Water Reticulation",Z212="Asbestos Cement"),AND(N212="Water Reticulation",Z212="unplasticised Poly Vinyl Chloride")),      VLOOKUP(W212,VALIDATIONS!$GP$2:$HS$45,8+VLOOKUP(Y212,VALIDATIONS!$FF$2:$FG$5,2,FALSE),FALSE),  IF(OR(AND(N212="Water Re-use",Z212="Cast Iron"),AND(N212="Water Re-use",Z212="Ductile Iron"),AND(N212="Water Re-use",Z212="Galvanised Iron"),  AND(N212="Water Re-use",Z212="Mild Steel")),      VLOOKUP(W212,VALIDATIONS!$GP$2:$HS$45,VLOOKUP(Y212,VALIDATIONS!$FF$2:$FG$5,2,FALSE),FALSE),  IF(OR(AND(N212="Water Re-use",Z212="Asbestos Cement"),AND(N212="Water Re-use",Z212="unplasticised Poly Vinyl Chloride")),      VLOOKUP(W212,VALIDATIONS!$GP$2:$HS$45,8+VLOOKUP(Y212,VALIDATIONS!$FF$2:$FG$5,2,FALSE),FALSE),            IF(OR(AND(N212="Water Rising Main",Z212="Cast Iron"),AND(N212="Water Rising Main",Z212="Ductile Iron"),AND(N212="Water Rising Main",Z212="Galvanised Iron"),  AND(N212="Water Rising Main",Z212="Mild Steel")),      VLOOKUP(W212,VALIDATIONS!$GP$2:$HS$45,4+VLOOKUP(Y212,VALIDATIONS!$FF$2:$FG$5,2,FALSE),FALSE),  IF(OR(AND(N212="Water Rising Main",Z212="Asbestos Cement"),AND(N212="Water Rising Main",Z212="unplasticised Poly Vinyl Chloride")),      VLOOKUP(W212,VALIDATIONS!$GP$2:$HS$45,12+VLOOKUP(Y212,VALIDATIONS!$FF$2:$FG$5,2,FALSE),FALSE),  0))))))    +IF(P212="Up to 10% Rock",VLOOKUP(W212,VALIDATIONS!$GP$2:$HS$45,21+VLOOKUP(Y212,VALIDATIONS!$FF$2:$FG$5,2,FALSE),FALSE),0)+IF(OR(Q212="Urban Development (moderate)",Q212="Urban Development (heavy)"),VLOOKUP(W212,VALIDATIONS!$GP$2:$HS$45,12+VLOOKUP(Q212,VALIDATIONS!$FJ$2:$FK$4,2,FALSE),FALSE),0)))</f>
        <v/>
      </c>
      <c r="AB212" s="82"/>
    </row>
    <row r="213" spans="2:28" x14ac:dyDescent="0.2">
      <c r="B213" s="354"/>
      <c r="C213" s="354"/>
      <c r="E213" s="370"/>
      <c r="G213" s="168"/>
      <c r="H213" s="168"/>
      <c r="I213" s="106" t="str">
        <f>IF(OR(C213="",D213="",E213=""),"",VLOOKUP(C213,VALIDATIONS!$HU$2:$HV$12,2,FALSE))</f>
        <v/>
      </c>
      <c r="K213" s="243"/>
      <c r="L213" s="354"/>
      <c r="M213" s="224"/>
      <c r="N213" s="370"/>
      <c r="O213" s="224"/>
      <c r="P213" s="368"/>
      <c r="Q213" s="368"/>
      <c r="R213" s="224"/>
      <c r="S213" s="224"/>
      <c r="T213" s="224"/>
      <c r="U213" s="224"/>
      <c r="W213" s="370"/>
      <c r="X213" s="370"/>
      <c r="Y213" s="368"/>
      <c r="Z213" s="370"/>
      <c r="AA213" s="106" t="str">
        <f>IF(OR(N213="",P213="",Q213="",V213="",W213="",X213="",Y213="",Z213=""),"",V213*    (  IF(OR(AND(N213="Water Reticulation",Z213="Cast Iron"),AND(N213="Water Reticulation",Z213="Ductile Iron"),AND(N213="Water Reticulation",Z213="Galvanised Iron"),  AND(N213="Water Reticulation",Z213="Mild Steel")),      VLOOKUP(W213,VALIDATIONS!$GP$2:$HS$45,VLOOKUP(Y213,VALIDATIONS!$FF$2:$FG$5,2,FALSE),FALSE),  IF(OR(AND(N213="Water Reticulation",Z213="Asbestos Cement"),AND(N213="Water Reticulation",Z213="unplasticised Poly Vinyl Chloride")),      VLOOKUP(W213,VALIDATIONS!$GP$2:$HS$45,8+VLOOKUP(Y213,VALIDATIONS!$FF$2:$FG$5,2,FALSE),FALSE),  IF(OR(AND(N213="Water Re-use",Z213="Cast Iron"),AND(N213="Water Re-use",Z213="Ductile Iron"),AND(N213="Water Re-use",Z213="Galvanised Iron"),  AND(N213="Water Re-use",Z213="Mild Steel")),      VLOOKUP(W213,VALIDATIONS!$GP$2:$HS$45,VLOOKUP(Y213,VALIDATIONS!$FF$2:$FG$5,2,FALSE),FALSE),  IF(OR(AND(N213="Water Re-use",Z213="Asbestos Cement"),AND(N213="Water Re-use",Z213="unplasticised Poly Vinyl Chloride")),      VLOOKUP(W213,VALIDATIONS!$GP$2:$HS$45,8+VLOOKUP(Y213,VALIDATIONS!$FF$2:$FG$5,2,FALSE),FALSE),            IF(OR(AND(N213="Water Rising Main",Z213="Cast Iron"),AND(N213="Water Rising Main",Z213="Ductile Iron"),AND(N213="Water Rising Main",Z213="Galvanised Iron"),  AND(N213="Water Rising Main",Z213="Mild Steel")),      VLOOKUP(W213,VALIDATIONS!$GP$2:$HS$45,4+VLOOKUP(Y213,VALIDATIONS!$FF$2:$FG$5,2,FALSE),FALSE),  IF(OR(AND(N213="Water Rising Main",Z213="Asbestos Cement"),AND(N213="Water Rising Main",Z213="unplasticised Poly Vinyl Chloride")),      VLOOKUP(W213,VALIDATIONS!$GP$2:$HS$45,12+VLOOKUP(Y213,VALIDATIONS!$FF$2:$FG$5,2,FALSE),FALSE),  0))))))    +IF(P213="Up to 10% Rock",VLOOKUP(W213,VALIDATIONS!$GP$2:$HS$45,21+VLOOKUP(Y213,VALIDATIONS!$FF$2:$FG$5,2,FALSE),FALSE),0)+IF(OR(Q213="Urban Development (moderate)",Q213="Urban Development (heavy)"),VLOOKUP(W213,VALIDATIONS!$GP$2:$HS$45,12+VLOOKUP(Q213,VALIDATIONS!$FJ$2:$FK$4,2,FALSE),FALSE),0)))</f>
        <v/>
      </c>
      <c r="AB213" s="82"/>
    </row>
    <row r="214" spans="2:28" x14ac:dyDescent="0.2">
      <c r="B214" s="354"/>
      <c r="C214" s="354"/>
      <c r="E214" s="370"/>
      <c r="G214" s="168"/>
      <c r="H214" s="168"/>
      <c r="I214" s="106" t="str">
        <f>IF(OR(C214="",D214="",E214=""),"",VLOOKUP(C214,VALIDATIONS!$HU$2:$HV$12,2,FALSE))</f>
        <v/>
      </c>
      <c r="K214" s="243"/>
      <c r="L214" s="354"/>
      <c r="M214" s="224"/>
      <c r="N214" s="370"/>
      <c r="O214" s="224"/>
      <c r="P214" s="368"/>
      <c r="Q214" s="368"/>
      <c r="R214" s="224"/>
      <c r="S214" s="224"/>
      <c r="T214" s="224"/>
      <c r="U214" s="224"/>
      <c r="W214" s="370"/>
      <c r="X214" s="370"/>
      <c r="Y214" s="368"/>
      <c r="Z214" s="370"/>
      <c r="AA214" s="106" t="str">
        <f>IF(OR(N214="",P214="",Q214="",V214="",W214="",X214="",Y214="",Z214=""),"",V214*    (  IF(OR(AND(N214="Water Reticulation",Z214="Cast Iron"),AND(N214="Water Reticulation",Z214="Ductile Iron"),AND(N214="Water Reticulation",Z214="Galvanised Iron"),  AND(N214="Water Reticulation",Z214="Mild Steel")),      VLOOKUP(W214,VALIDATIONS!$GP$2:$HS$45,VLOOKUP(Y214,VALIDATIONS!$FF$2:$FG$5,2,FALSE),FALSE),  IF(OR(AND(N214="Water Reticulation",Z214="Asbestos Cement"),AND(N214="Water Reticulation",Z214="unplasticised Poly Vinyl Chloride")),      VLOOKUP(W214,VALIDATIONS!$GP$2:$HS$45,8+VLOOKUP(Y214,VALIDATIONS!$FF$2:$FG$5,2,FALSE),FALSE),  IF(OR(AND(N214="Water Re-use",Z214="Cast Iron"),AND(N214="Water Re-use",Z214="Ductile Iron"),AND(N214="Water Re-use",Z214="Galvanised Iron"),  AND(N214="Water Re-use",Z214="Mild Steel")),      VLOOKUP(W214,VALIDATIONS!$GP$2:$HS$45,VLOOKUP(Y214,VALIDATIONS!$FF$2:$FG$5,2,FALSE),FALSE),  IF(OR(AND(N214="Water Re-use",Z214="Asbestos Cement"),AND(N214="Water Re-use",Z214="unplasticised Poly Vinyl Chloride")),      VLOOKUP(W214,VALIDATIONS!$GP$2:$HS$45,8+VLOOKUP(Y214,VALIDATIONS!$FF$2:$FG$5,2,FALSE),FALSE),            IF(OR(AND(N214="Water Rising Main",Z214="Cast Iron"),AND(N214="Water Rising Main",Z214="Ductile Iron"),AND(N214="Water Rising Main",Z214="Galvanised Iron"),  AND(N214="Water Rising Main",Z214="Mild Steel")),      VLOOKUP(W214,VALIDATIONS!$GP$2:$HS$45,4+VLOOKUP(Y214,VALIDATIONS!$FF$2:$FG$5,2,FALSE),FALSE),  IF(OR(AND(N214="Water Rising Main",Z214="Asbestos Cement"),AND(N214="Water Rising Main",Z214="unplasticised Poly Vinyl Chloride")),      VLOOKUP(W214,VALIDATIONS!$GP$2:$HS$45,12+VLOOKUP(Y214,VALIDATIONS!$FF$2:$FG$5,2,FALSE),FALSE),  0))))))    +IF(P214="Up to 10% Rock",VLOOKUP(W214,VALIDATIONS!$GP$2:$HS$45,21+VLOOKUP(Y214,VALIDATIONS!$FF$2:$FG$5,2,FALSE),FALSE),0)+IF(OR(Q214="Urban Development (moderate)",Q214="Urban Development (heavy)"),VLOOKUP(W214,VALIDATIONS!$GP$2:$HS$45,12+VLOOKUP(Q214,VALIDATIONS!$FJ$2:$FK$4,2,FALSE),FALSE),0)))</f>
        <v/>
      </c>
      <c r="AB214" s="82"/>
    </row>
    <row r="215" spans="2:28" x14ac:dyDescent="0.2">
      <c r="B215" s="354"/>
      <c r="C215" s="354"/>
      <c r="E215" s="370"/>
      <c r="G215" s="168"/>
      <c r="H215" s="168"/>
      <c r="I215" s="106" t="str">
        <f>IF(OR(C215="",D215="",E215=""),"",VLOOKUP(C215,VALIDATIONS!$HU$2:$HV$12,2,FALSE))</f>
        <v/>
      </c>
      <c r="K215" s="243"/>
      <c r="L215" s="354"/>
      <c r="M215" s="224"/>
      <c r="N215" s="370"/>
      <c r="O215" s="224"/>
      <c r="P215" s="368"/>
      <c r="Q215" s="368"/>
      <c r="R215" s="224"/>
      <c r="S215" s="224"/>
      <c r="T215" s="224"/>
      <c r="U215" s="224"/>
      <c r="W215" s="370"/>
      <c r="X215" s="370"/>
      <c r="Y215" s="368"/>
      <c r="Z215" s="370"/>
      <c r="AA215" s="106" t="str">
        <f>IF(OR(N215="",P215="",Q215="",V215="",W215="",X215="",Y215="",Z215=""),"",V215*    (  IF(OR(AND(N215="Water Reticulation",Z215="Cast Iron"),AND(N215="Water Reticulation",Z215="Ductile Iron"),AND(N215="Water Reticulation",Z215="Galvanised Iron"),  AND(N215="Water Reticulation",Z215="Mild Steel")),      VLOOKUP(W215,VALIDATIONS!$GP$2:$HS$45,VLOOKUP(Y215,VALIDATIONS!$FF$2:$FG$5,2,FALSE),FALSE),  IF(OR(AND(N215="Water Reticulation",Z215="Asbestos Cement"),AND(N215="Water Reticulation",Z215="unplasticised Poly Vinyl Chloride")),      VLOOKUP(W215,VALIDATIONS!$GP$2:$HS$45,8+VLOOKUP(Y215,VALIDATIONS!$FF$2:$FG$5,2,FALSE),FALSE),  IF(OR(AND(N215="Water Re-use",Z215="Cast Iron"),AND(N215="Water Re-use",Z215="Ductile Iron"),AND(N215="Water Re-use",Z215="Galvanised Iron"),  AND(N215="Water Re-use",Z215="Mild Steel")),      VLOOKUP(W215,VALIDATIONS!$GP$2:$HS$45,VLOOKUP(Y215,VALIDATIONS!$FF$2:$FG$5,2,FALSE),FALSE),  IF(OR(AND(N215="Water Re-use",Z215="Asbestos Cement"),AND(N215="Water Re-use",Z215="unplasticised Poly Vinyl Chloride")),      VLOOKUP(W215,VALIDATIONS!$GP$2:$HS$45,8+VLOOKUP(Y215,VALIDATIONS!$FF$2:$FG$5,2,FALSE),FALSE),            IF(OR(AND(N215="Water Rising Main",Z215="Cast Iron"),AND(N215="Water Rising Main",Z215="Ductile Iron"),AND(N215="Water Rising Main",Z215="Galvanised Iron"),  AND(N215="Water Rising Main",Z215="Mild Steel")),      VLOOKUP(W215,VALIDATIONS!$GP$2:$HS$45,4+VLOOKUP(Y215,VALIDATIONS!$FF$2:$FG$5,2,FALSE),FALSE),  IF(OR(AND(N215="Water Rising Main",Z215="Asbestos Cement"),AND(N215="Water Rising Main",Z215="unplasticised Poly Vinyl Chloride")),      VLOOKUP(W215,VALIDATIONS!$GP$2:$HS$45,12+VLOOKUP(Y215,VALIDATIONS!$FF$2:$FG$5,2,FALSE),FALSE),  0))))))    +IF(P215="Up to 10% Rock",VLOOKUP(W215,VALIDATIONS!$GP$2:$HS$45,21+VLOOKUP(Y215,VALIDATIONS!$FF$2:$FG$5,2,FALSE),FALSE),0)+IF(OR(Q215="Urban Development (moderate)",Q215="Urban Development (heavy)"),VLOOKUP(W215,VALIDATIONS!$GP$2:$HS$45,12+VLOOKUP(Q215,VALIDATIONS!$FJ$2:$FK$4,2,FALSE),FALSE),0)))</f>
        <v/>
      </c>
      <c r="AB215" s="82"/>
    </row>
    <row r="216" spans="2:28" x14ac:dyDescent="0.2">
      <c r="B216" s="354"/>
      <c r="C216" s="354"/>
      <c r="E216" s="370"/>
      <c r="G216" s="168"/>
      <c r="H216" s="168"/>
      <c r="I216" s="106" t="str">
        <f>IF(OR(C216="",D216="",E216=""),"",VLOOKUP(C216,VALIDATIONS!$HU$2:$HV$12,2,FALSE))</f>
        <v/>
      </c>
      <c r="K216" s="243"/>
      <c r="L216" s="354"/>
      <c r="M216" s="224"/>
      <c r="N216" s="370"/>
      <c r="O216" s="224"/>
      <c r="P216" s="368"/>
      <c r="Q216" s="368"/>
      <c r="R216" s="224"/>
      <c r="S216" s="224"/>
      <c r="T216" s="224"/>
      <c r="U216" s="224"/>
      <c r="W216" s="370"/>
      <c r="X216" s="370"/>
      <c r="Y216" s="368"/>
      <c r="Z216" s="370"/>
      <c r="AA216" s="106" t="str">
        <f>IF(OR(N216="",P216="",Q216="",V216="",W216="",X216="",Y216="",Z216=""),"",V216*    (  IF(OR(AND(N216="Water Reticulation",Z216="Cast Iron"),AND(N216="Water Reticulation",Z216="Ductile Iron"),AND(N216="Water Reticulation",Z216="Galvanised Iron"),  AND(N216="Water Reticulation",Z216="Mild Steel")),      VLOOKUP(W216,VALIDATIONS!$GP$2:$HS$45,VLOOKUP(Y216,VALIDATIONS!$FF$2:$FG$5,2,FALSE),FALSE),  IF(OR(AND(N216="Water Reticulation",Z216="Asbestos Cement"),AND(N216="Water Reticulation",Z216="unplasticised Poly Vinyl Chloride")),      VLOOKUP(W216,VALIDATIONS!$GP$2:$HS$45,8+VLOOKUP(Y216,VALIDATIONS!$FF$2:$FG$5,2,FALSE),FALSE),  IF(OR(AND(N216="Water Re-use",Z216="Cast Iron"),AND(N216="Water Re-use",Z216="Ductile Iron"),AND(N216="Water Re-use",Z216="Galvanised Iron"),  AND(N216="Water Re-use",Z216="Mild Steel")),      VLOOKUP(W216,VALIDATIONS!$GP$2:$HS$45,VLOOKUP(Y216,VALIDATIONS!$FF$2:$FG$5,2,FALSE),FALSE),  IF(OR(AND(N216="Water Re-use",Z216="Asbestos Cement"),AND(N216="Water Re-use",Z216="unplasticised Poly Vinyl Chloride")),      VLOOKUP(W216,VALIDATIONS!$GP$2:$HS$45,8+VLOOKUP(Y216,VALIDATIONS!$FF$2:$FG$5,2,FALSE),FALSE),            IF(OR(AND(N216="Water Rising Main",Z216="Cast Iron"),AND(N216="Water Rising Main",Z216="Ductile Iron"),AND(N216="Water Rising Main",Z216="Galvanised Iron"),  AND(N216="Water Rising Main",Z216="Mild Steel")),      VLOOKUP(W216,VALIDATIONS!$GP$2:$HS$45,4+VLOOKUP(Y216,VALIDATIONS!$FF$2:$FG$5,2,FALSE),FALSE),  IF(OR(AND(N216="Water Rising Main",Z216="Asbestos Cement"),AND(N216="Water Rising Main",Z216="unplasticised Poly Vinyl Chloride")),      VLOOKUP(W216,VALIDATIONS!$GP$2:$HS$45,12+VLOOKUP(Y216,VALIDATIONS!$FF$2:$FG$5,2,FALSE),FALSE),  0))))))    +IF(P216="Up to 10% Rock",VLOOKUP(W216,VALIDATIONS!$GP$2:$HS$45,21+VLOOKUP(Y216,VALIDATIONS!$FF$2:$FG$5,2,FALSE),FALSE),0)+IF(OR(Q216="Urban Development (moderate)",Q216="Urban Development (heavy)"),VLOOKUP(W216,VALIDATIONS!$GP$2:$HS$45,12+VLOOKUP(Q216,VALIDATIONS!$FJ$2:$FK$4,2,FALSE),FALSE),0)))</f>
        <v/>
      </c>
      <c r="AB216" s="82"/>
    </row>
    <row r="217" spans="2:28" x14ac:dyDescent="0.2">
      <c r="B217" s="354"/>
      <c r="C217" s="354"/>
      <c r="E217" s="370"/>
      <c r="G217" s="168"/>
      <c r="H217" s="168"/>
      <c r="I217" s="106" t="str">
        <f>IF(OR(C217="",D217="",E217=""),"",VLOOKUP(C217,VALIDATIONS!$HU$2:$HV$12,2,FALSE))</f>
        <v/>
      </c>
      <c r="K217" s="243"/>
      <c r="L217" s="354"/>
      <c r="M217" s="224"/>
      <c r="N217" s="370"/>
      <c r="O217" s="224"/>
      <c r="P217" s="368"/>
      <c r="Q217" s="368"/>
      <c r="R217" s="224"/>
      <c r="S217" s="224"/>
      <c r="T217" s="224"/>
      <c r="U217" s="224"/>
      <c r="W217" s="370"/>
      <c r="X217" s="370"/>
      <c r="Y217" s="368"/>
      <c r="Z217" s="370"/>
      <c r="AA217" s="106" t="str">
        <f>IF(OR(N217="",P217="",Q217="",V217="",W217="",X217="",Y217="",Z217=""),"",V217*    (  IF(OR(AND(N217="Water Reticulation",Z217="Cast Iron"),AND(N217="Water Reticulation",Z217="Ductile Iron"),AND(N217="Water Reticulation",Z217="Galvanised Iron"),  AND(N217="Water Reticulation",Z217="Mild Steel")),      VLOOKUP(W217,VALIDATIONS!$GP$2:$HS$45,VLOOKUP(Y217,VALIDATIONS!$FF$2:$FG$5,2,FALSE),FALSE),  IF(OR(AND(N217="Water Reticulation",Z217="Asbestos Cement"),AND(N217="Water Reticulation",Z217="unplasticised Poly Vinyl Chloride")),      VLOOKUP(W217,VALIDATIONS!$GP$2:$HS$45,8+VLOOKUP(Y217,VALIDATIONS!$FF$2:$FG$5,2,FALSE),FALSE),  IF(OR(AND(N217="Water Re-use",Z217="Cast Iron"),AND(N217="Water Re-use",Z217="Ductile Iron"),AND(N217="Water Re-use",Z217="Galvanised Iron"),  AND(N217="Water Re-use",Z217="Mild Steel")),      VLOOKUP(W217,VALIDATIONS!$GP$2:$HS$45,VLOOKUP(Y217,VALIDATIONS!$FF$2:$FG$5,2,FALSE),FALSE),  IF(OR(AND(N217="Water Re-use",Z217="Asbestos Cement"),AND(N217="Water Re-use",Z217="unplasticised Poly Vinyl Chloride")),      VLOOKUP(W217,VALIDATIONS!$GP$2:$HS$45,8+VLOOKUP(Y217,VALIDATIONS!$FF$2:$FG$5,2,FALSE),FALSE),            IF(OR(AND(N217="Water Rising Main",Z217="Cast Iron"),AND(N217="Water Rising Main",Z217="Ductile Iron"),AND(N217="Water Rising Main",Z217="Galvanised Iron"),  AND(N217="Water Rising Main",Z217="Mild Steel")),      VLOOKUP(W217,VALIDATIONS!$GP$2:$HS$45,4+VLOOKUP(Y217,VALIDATIONS!$FF$2:$FG$5,2,FALSE),FALSE),  IF(OR(AND(N217="Water Rising Main",Z217="Asbestos Cement"),AND(N217="Water Rising Main",Z217="unplasticised Poly Vinyl Chloride")),      VLOOKUP(W217,VALIDATIONS!$GP$2:$HS$45,12+VLOOKUP(Y217,VALIDATIONS!$FF$2:$FG$5,2,FALSE),FALSE),  0))))))    +IF(P217="Up to 10% Rock",VLOOKUP(W217,VALIDATIONS!$GP$2:$HS$45,21+VLOOKUP(Y217,VALIDATIONS!$FF$2:$FG$5,2,FALSE),FALSE),0)+IF(OR(Q217="Urban Development (moderate)",Q217="Urban Development (heavy)"),VLOOKUP(W217,VALIDATIONS!$GP$2:$HS$45,12+VLOOKUP(Q217,VALIDATIONS!$FJ$2:$FK$4,2,FALSE),FALSE),0)))</f>
        <v/>
      </c>
      <c r="AB217" s="82"/>
    </row>
    <row r="218" spans="2:28" x14ac:dyDescent="0.2">
      <c r="B218" s="354"/>
      <c r="C218" s="354"/>
      <c r="E218" s="370"/>
      <c r="G218" s="168"/>
      <c r="H218" s="168"/>
      <c r="I218" s="106" t="str">
        <f>IF(OR(C218="",D218="",E218=""),"",VLOOKUP(C218,VALIDATIONS!$HU$2:$HV$12,2,FALSE))</f>
        <v/>
      </c>
      <c r="K218" s="243"/>
      <c r="L218" s="354"/>
      <c r="M218" s="224"/>
      <c r="N218" s="370"/>
      <c r="O218" s="224"/>
      <c r="P218" s="368"/>
      <c r="Q218" s="368"/>
      <c r="R218" s="224"/>
      <c r="S218" s="224"/>
      <c r="T218" s="224"/>
      <c r="U218" s="224"/>
      <c r="W218" s="370"/>
      <c r="X218" s="370"/>
      <c r="Y218" s="368"/>
      <c r="Z218" s="370"/>
      <c r="AA218" s="106" t="str">
        <f>IF(OR(N218="",P218="",Q218="",V218="",W218="",X218="",Y218="",Z218=""),"",V218*    (  IF(OR(AND(N218="Water Reticulation",Z218="Cast Iron"),AND(N218="Water Reticulation",Z218="Ductile Iron"),AND(N218="Water Reticulation",Z218="Galvanised Iron"),  AND(N218="Water Reticulation",Z218="Mild Steel")),      VLOOKUP(W218,VALIDATIONS!$GP$2:$HS$45,VLOOKUP(Y218,VALIDATIONS!$FF$2:$FG$5,2,FALSE),FALSE),  IF(OR(AND(N218="Water Reticulation",Z218="Asbestos Cement"),AND(N218="Water Reticulation",Z218="unplasticised Poly Vinyl Chloride")),      VLOOKUP(W218,VALIDATIONS!$GP$2:$HS$45,8+VLOOKUP(Y218,VALIDATIONS!$FF$2:$FG$5,2,FALSE),FALSE),  IF(OR(AND(N218="Water Re-use",Z218="Cast Iron"),AND(N218="Water Re-use",Z218="Ductile Iron"),AND(N218="Water Re-use",Z218="Galvanised Iron"),  AND(N218="Water Re-use",Z218="Mild Steel")),      VLOOKUP(W218,VALIDATIONS!$GP$2:$HS$45,VLOOKUP(Y218,VALIDATIONS!$FF$2:$FG$5,2,FALSE),FALSE),  IF(OR(AND(N218="Water Re-use",Z218="Asbestos Cement"),AND(N218="Water Re-use",Z218="unplasticised Poly Vinyl Chloride")),      VLOOKUP(W218,VALIDATIONS!$GP$2:$HS$45,8+VLOOKUP(Y218,VALIDATIONS!$FF$2:$FG$5,2,FALSE),FALSE),            IF(OR(AND(N218="Water Rising Main",Z218="Cast Iron"),AND(N218="Water Rising Main",Z218="Ductile Iron"),AND(N218="Water Rising Main",Z218="Galvanised Iron"),  AND(N218="Water Rising Main",Z218="Mild Steel")),      VLOOKUP(W218,VALIDATIONS!$GP$2:$HS$45,4+VLOOKUP(Y218,VALIDATIONS!$FF$2:$FG$5,2,FALSE),FALSE),  IF(OR(AND(N218="Water Rising Main",Z218="Asbestos Cement"),AND(N218="Water Rising Main",Z218="unplasticised Poly Vinyl Chloride")),      VLOOKUP(W218,VALIDATIONS!$GP$2:$HS$45,12+VLOOKUP(Y218,VALIDATIONS!$FF$2:$FG$5,2,FALSE),FALSE),  0))))))    +IF(P218="Up to 10% Rock",VLOOKUP(W218,VALIDATIONS!$GP$2:$HS$45,21+VLOOKUP(Y218,VALIDATIONS!$FF$2:$FG$5,2,FALSE),FALSE),0)+IF(OR(Q218="Urban Development (moderate)",Q218="Urban Development (heavy)"),VLOOKUP(W218,VALIDATIONS!$GP$2:$HS$45,12+VLOOKUP(Q218,VALIDATIONS!$FJ$2:$FK$4,2,FALSE),FALSE),0)))</f>
        <v/>
      </c>
      <c r="AB218" s="82"/>
    </row>
    <row r="219" spans="2:28" x14ac:dyDescent="0.2">
      <c r="B219" s="354"/>
      <c r="C219" s="354"/>
      <c r="E219" s="370"/>
      <c r="G219" s="168"/>
      <c r="H219" s="168"/>
      <c r="I219" s="106" t="str">
        <f>IF(OR(C219="",D219="",E219=""),"",VLOOKUP(C219,VALIDATIONS!$HU$2:$HV$12,2,FALSE))</f>
        <v/>
      </c>
      <c r="K219" s="243"/>
      <c r="L219" s="354"/>
      <c r="M219" s="224"/>
      <c r="N219" s="370"/>
      <c r="O219" s="224"/>
      <c r="P219" s="368"/>
      <c r="Q219" s="368"/>
      <c r="R219" s="224"/>
      <c r="S219" s="224"/>
      <c r="T219" s="224"/>
      <c r="U219" s="224"/>
      <c r="W219" s="370"/>
      <c r="X219" s="370"/>
      <c r="Y219" s="368"/>
      <c r="Z219" s="370"/>
      <c r="AA219" s="106" t="str">
        <f>IF(OR(N219="",P219="",Q219="",V219="",W219="",X219="",Y219="",Z219=""),"",V219*    (  IF(OR(AND(N219="Water Reticulation",Z219="Cast Iron"),AND(N219="Water Reticulation",Z219="Ductile Iron"),AND(N219="Water Reticulation",Z219="Galvanised Iron"),  AND(N219="Water Reticulation",Z219="Mild Steel")),      VLOOKUP(W219,VALIDATIONS!$GP$2:$HS$45,VLOOKUP(Y219,VALIDATIONS!$FF$2:$FG$5,2,FALSE),FALSE),  IF(OR(AND(N219="Water Reticulation",Z219="Asbestos Cement"),AND(N219="Water Reticulation",Z219="unplasticised Poly Vinyl Chloride")),      VLOOKUP(W219,VALIDATIONS!$GP$2:$HS$45,8+VLOOKUP(Y219,VALIDATIONS!$FF$2:$FG$5,2,FALSE),FALSE),  IF(OR(AND(N219="Water Re-use",Z219="Cast Iron"),AND(N219="Water Re-use",Z219="Ductile Iron"),AND(N219="Water Re-use",Z219="Galvanised Iron"),  AND(N219="Water Re-use",Z219="Mild Steel")),      VLOOKUP(W219,VALIDATIONS!$GP$2:$HS$45,VLOOKUP(Y219,VALIDATIONS!$FF$2:$FG$5,2,FALSE),FALSE),  IF(OR(AND(N219="Water Re-use",Z219="Asbestos Cement"),AND(N219="Water Re-use",Z219="unplasticised Poly Vinyl Chloride")),      VLOOKUP(W219,VALIDATIONS!$GP$2:$HS$45,8+VLOOKUP(Y219,VALIDATIONS!$FF$2:$FG$5,2,FALSE),FALSE),            IF(OR(AND(N219="Water Rising Main",Z219="Cast Iron"),AND(N219="Water Rising Main",Z219="Ductile Iron"),AND(N219="Water Rising Main",Z219="Galvanised Iron"),  AND(N219="Water Rising Main",Z219="Mild Steel")),      VLOOKUP(W219,VALIDATIONS!$GP$2:$HS$45,4+VLOOKUP(Y219,VALIDATIONS!$FF$2:$FG$5,2,FALSE),FALSE),  IF(OR(AND(N219="Water Rising Main",Z219="Asbestos Cement"),AND(N219="Water Rising Main",Z219="unplasticised Poly Vinyl Chloride")),      VLOOKUP(W219,VALIDATIONS!$GP$2:$HS$45,12+VLOOKUP(Y219,VALIDATIONS!$FF$2:$FG$5,2,FALSE),FALSE),  0))))))    +IF(P219="Up to 10% Rock",VLOOKUP(W219,VALIDATIONS!$GP$2:$HS$45,21+VLOOKUP(Y219,VALIDATIONS!$FF$2:$FG$5,2,FALSE),FALSE),0)+IF(OR(Q219="Urban Development (moderate)",Q219="Urban Development (heavy)"),VLOOKUP(W219,VALIDATIONS!$GP$2:$HS$45,12+VLOOKUP(Q219,VALIDATIONS!$FJ$2:$FK$4,2,FALSE),FALSE),0)))</f>
        <v/>
      </c>
      <c r="AB219" s="82"/>
    </row>
    <row r="220" spans="2:28" x14ac:dyDescent="0.2">
      <c r="B220" s="354"/>
      <c r="C220" s="354"/>
      <c r="E220" s="370"/>
      <c r="G220" s="168"/>
      <c r="H220" s="168"/>
      <c r="I220" s="106" t="str">
        <f>IF(OR(C220="",D220="",E220=""),"",VLOOKUP(C220,VALIDATIONS!$HU$2:$HV$12,2,FALSE))</f>
        <v/>
      </c>
      <c r="K220" s="243"/>
      <c r="L220" s="354"/>
      <c r="M220" s="224"/>
      <c r="N220" s="370"/>
      <c r="O220" s="224"/>
      <c r="P220" s="368"/>
      <c r="Q220" s="368"/>
      <c r="R220" s="224"/>
      <c r="S220" s="224"/>
      <c r="T220" s="224"/>
      <c r="U220" s="224"/>
      <c r="W220" s="370"/>
      <c r="X220" s="370"/>
      <c r="Y220" s="368"/>
      <c r="Z220" s="370"/>
      <c r="AA220" s="106" t="str">
        <f>IF(OR(N220="",P220="",Q220="",V220="",W220="",X220="",Y220="",Z220=""),"",V220*    (  IF(OR(AND(N220="Water Reticulation",Z220="Cast Iron"),AND(N220="Water Reticulation",Z220="Ductile Iron"),AND(N220="Water Reticulation",Z220="Galvanised Iron"),  AND(N220="Water Reticulation",Z220="Mild Steel")),      VLOOKUP(W220,VALIDATIONS!$GP$2:$HS$45,VLOOKUP(Y220,VALIDATIONS!$FF$2:$FG$5,2,FALSE),FALSE),  IF(OR(AND(N220="Water Reticulation",Z220="Asbestos Cement"),AND(N220="Water Reticulation",Z220="unplasticised Poly Vinyl Chloride")),      VLOOKUP(W220,VALIDATIONS!$GP$2:$HS$45,8+VLOOKUP(Y220,VALIDATIONS!$FF$2:$FG$5,2,FALSE),FALSE),  IF(OR(AND(N220="Water Re-use",Z220="Cast Iron"),AND(N220="Water Re-use",Z220="Ductile Iron"),AND(N220="Water Re-use",Z220="Galvanised Iron"),  AND(N220="Water Re-use",Z220="Mild Steel")),      VLOOKUP(W220,VALIDATIONS!$GP$2:$HS$45,VLOOKUP(Y220,VALIDATIONS!$FF$2:$FG$5,2,FALSE),FALSE),  IF(OR(AND(N220="Water Re-use",Z220="Asbestos Cement"),AND(N220="Water Re-use",Z220="unplasticised Poly Vinyl Chloride")),      VLOOKUP(W220,VALIDATIONS!$GP$2:$HS$45,8+VLOOKUP(Y220,VALIDATIONS!$FF$2:$FG$5,2,FALSE),FALSE),            IF(OR(AND(N220="Water Rising Main",Z220="Cast Iron"),AND(N220="Water Rising Main",Z220="Ductile Iron"),AND(N220="Water Rising Main",Z220="Galvanised Iron"),  AND(N220="Water Rising Main",Z220="Mild Steel")),      VLOOKUP(W220,VALIDATIONS!$GP$2:$HS$45,4+VLOOKUP(Y220,VALIDATIONS!$FF$2:$FG$5,2,FALSE),FALSE),  IF(OR(AND(N220="Water Rising Main",Z220="Asbestos Cement"),AND(N220="Water Rising Main",Z220="unplasticised Poly Vinyl Chloride")),      VLOOKUP(W220,VALIDATIONS!$GP$2:$HS$45,12+VLOOKUP(Y220,VALIDATIONS!$FF$2:$FG$5,2,FALSE),FALSE),  0))))))    +IF(P220="Up to 10% Rock",VLOOKUP(W220,VALIDATIONS!$GP$2:$HS$45,21+VLOOKUP(Y220,VALIDATIONS!$FF$2:$FG$5,2,FALSE),FALSE),0)+IF(OR(Q220="Urban Development (moderate)",Q220="Urban Development (heavy)"),VLOOKUP(W220,VALIDATIONS!$GP$2:$HS$45,12+VLOOKUP(Q220,VALIDATIONS!$FJ$2:$FK$4,2,FALSE),FALSE),0)))</f>
        <v/>
      </c>
      <c r="AB220" s="82"/>
    </row>
    <row r="221" spans="2:28" x14ac:dyDescent="0.2">
      <c r="B221" s="354"/>
      <c r="C221" s="354"/>
      <c r="E221" s="370"/>
      <c r="G221" s="168"/>
      <c r="H221" s="168"/>
      <c r="I221" s="106" t="str">
        <f>IF(OR(C221="",D221="",E221=""),"",VLOOKUP(C221,VALIDATIONS!$HU$2:$HV$12,2,FALSE))</f>
        <v/>
      </c>
      <c r="K221" s="243"/>
      <c r="L221" s="354"/>
      <c r="M221" s="224"/>
      <c r="N221" s="370"/>
      <c r="O221" s="224"/>
      <c r="P221" s="368"/>
      <c r="Q221" s="368"/>
      <c r="R221" s="224"/>
      <c r="S221" s="224"/>
      <c r="T221" s="224"/>
      <c r="U221" s="224"/>
      <c r="W221" s="370"/>
      <c r="X221" s="370"/>
      <c r="Y221" s="368"/>
      <c r="Z221" s="370"/>
      <c r="AA221" s="106" t="str">
        <f>IF(OR(N221="",P221="",Q221="",V221="",W221="",X221="",Y221="",Z221=""),"",V221*    (  IF(OR(AND(N221="Water Reticulation",Z221="Cast Iron"),AND(N221="Water Reticulation",Z221="Ductile Iron"),AND(N221="Water Reticulation",Z221="Galvanised Iron"),  AND(N221="Water Reticulation",Z221="Mild Steel")),      VLOOKUP(W221,VALIDATIONS!$GP$2:$HS$45,VLOOKUP(Y221,VALIDATIONS!$FF$2:$FG$5,2,FALSE),FALSE),  IF(OR(AND(N221="Water Reticulation",Z221="Asbestos Cement"),AND(N221="Water Reticulation",Z221="unplasticised Poly Vinyl Chloride")),      VLOOKUP(W221,VALIDATIONS!$GP$2:$HS$45,8+VLOOKUP(Y221,VALIDATIONS!$FF$2:$FG$5,2,FALSE),FALSE),  IF(OR(AND(N221="Water Re-use",Z221="Cast Iron"),AND(N221="Water Re-use",Z221="Ductile Iron"),AND(N221="Water Re-use",Z221="Galvanised Iron"),  AND(N221="Water Re-use",Z221="Mild Steel")),      VLOOKUP(W221,VALIDATIONS!$GP$2:$HS$45,VLOOKUP(Y221,VALIDATIONS!$FF$2:$FG$5,2,FALSE),FALSE),  IF(OR(AND(N221="Water Re-use",Z221="Asbestos Cement"),AND(N221="Water Re-use",Z221="unplasticised Poly Vinyl Chloride")),      VLOOKUP(W221,VALIDATIONS!$GP$2:$HS$45,8+VLOOKUP(Y221,VALIDATIONS!$FF$2:$FG$5,2,FALSE),FALSE),            IF(OR(AND(N221="Water Rising Main",Z221="Cast Iron"),AND(N221="Water Rising Main",Z221="Ductile Iron"),AND(N221="Water Rising Main",Z221="Galvanised Iron"),  AND(N221="Water Rising Main",Z221="Mild Steel")),      VLOOKUP(W221,VALIDATIONS!$GP$2:$HS$45,4+VLOOKUP(Y221,VALIDATIONS!$FF$2:$FG$5,2,FALSE),FALSE),  IF(OR(AND(N221="Water Rising Main",Z221="Asbestos Cement"),AND(N221="Water Rising Main",Z221="unplasticised Poly Vinyl Chloride")),      VLOOKUP(W221,VALIDATIONS!$GP$2:$HS$45,12+VLOOKUP(Y221,VALIDATIONS!$FF$2:$FG$5,2,FALSE),FALSE),  0))))))    +IF(P221="Up to 10% Rock",VLOOKUP(W221,VALIDATIONS!$GP$2:$HS$45,21+VLOOKUP(Y221,VALIDATIONS!$FF$2:$FG$5,2,FALSE),FALSE),0)+IF(OR(Q221="Urban Development (moderate)",Q221="Urban Development (heavy)"),VLOOKUP(W221,VALIDATIONS!$GP$2:$HS$45,12+VLOOKUP(Q221,VALIDATIONS!$FJ$2:$FK$4,2,FALSE),FALSE),0)))</f>
        <v/>
      </c>
      <c r="AB221" s="82"/>
    </row>
    <row r="222" spans="2:28" x14ac:dyDescent="0.2">
      <c r="B222" s="354"/>
      <c r="C222" s="354"/>
      <c r="E222" s="370"/>
      <c r="G222" s="168"/>
      <c r="H222" s="168"/>
      <c r="I222" s="106" t="str">
        <f>IF(OR(C222="",D222="",E222=""),"",VLOOKUP(C222,VALIDATIONS!$HU$2:$HV$12,2,FALSE))</f>
        <v/>
      </c>
      <c r="K222" s="243"/>
      <c r="L222" s="354"/>
      <c r="M222" s="224"/>
      <c r="N222" s="370"/>
      <c r="O222" s="224"/>
      <c r="P222" s="368"/>
      <c r="Q222" s="368"/>
      <c r="R222" s="224"/>
      <c r="S222" s="224"/>
      <c r="T222" s="224"/>
      <c r="U222" s="224"/>
      <c r="W222" s="370"/>
      <c r="X222" s="370"/>
      <c r="Y222" s="368"/>
      <c r="Z222" s="370"/>
      <c r="AA222" s="106" t="str">
        <f>IF(OR(N222="",P222="",Q222="",V222="",W222="",X222="",Y222="",Z222=""),"",V222*    (  IF(OR(AND(N222="Water Reticulation",Z222="Cast Iron"),AND(N222="Water Reticulation",Z222="Ductile Iron"),AND(N222="Water Reticulation",Z222="Galvanised Iron"),  AND(N222="Water Reticulation",Z222="Mild Steel")),      VLOOKUP(W222,VALIDATIONS!$GP$2:$HS$45,VLOOKUP(Y222,VALIDATIONS!$FF$2:$FG$5,2,FALSE),FALSE),  IF(OR(AND(N222="Water Reticulation",Z222="Asbestos Cement"),AND(N222="Water Reticulation",Z222="unplasticised Poly Vinyl Chloride")),      VLOOKUP(W222,VALIDATIONS!$GP$2:$HS$45,8+VLOOKUP(Y222,VALIDATIONS!$FF$2:$FG$5,2,FALSE),FALSE),  IF(OR(AND(N222="Water Re-use",Z222="Cast Iron"),AND(N222="Water Re-use",Z222="Ductile Iron"),AND(N222="Water Re-use",Z222="Galvanised Iron"),  AND(N222="Water Re-use",Z222="Mild Steel")),      VLOOKUP(W222,VALIDATIONS!$GP$2:$HS$45,VLOOKUP(Y222,VALIDATIONS!$FF$2:$FG$5,2,FALSE),FALSE),  IF(OR(AND(N222="Water Re-use",Z222="Asbestos Cement"),AND(N222="Water Re-use",Z222="unplasticised Poly Vinyl Chloride")),      VLOOKUP(W222,VALIDATIONS!$GP$2:$HS$45,8+VLOOKUP(Y222,VALIDATIONS!$FF$2:$FG$5,2,FALSE),FALSE),            IF(OR(AND(N222="Water Rising Main",Z222="Cast Iron"),AND(N222="Water Rising Main",Z222="Ductile Iron"),AND(N222="Water Rising Main",Z222="Galvanised Iron"),  AND(N222="Water Rising Main",Z222="Mild Steel")),      VLOOKUP(W222,VALIDATIONS!$GP$2:$HS$45,4+VLOOKUP(Y222,VALIDATIONS!$FF$2:$FG$5,2,FALSE),FALSE),  IF(OR(AND(N222="Water Rising Main",Z222="Asbestos Cement"),AND(N222="Water Rising Main",Z222="unplasticised Poly Vinyl Chloride")),      VLOOKUP(W222,VALIDATIONS!$GP$2:$HS$45,12+VLOOKUP(Y222,VALIDATIONS!$FF$2:$FG$5,2,FALSE),FALSE),  0))))))    +IF(P222="Up to 10% Rock",VLOOKUP(W222,VALIDATIONS!$GP$2:$HS$45,21+VLOOKUP(Y222,VALIDATIONS!$FF$2:$FG$5,2,FALSE),FALSE),0)+IF(OR(Q222="Urban Development (moderate)",Q222="Urban Development (heavy)"),VLOOKUP(W222,VALIDATIONS!$GP$2:$HS$45,12+VLOOKUP(Q222,VALIDATIONS!$FJ$2:$FK$4,2,FALSE),FALSE),0)))</f>
        <v/>
      </c>
      <c r="AB222" s="82"/>
    </row>
    <row r="223" spans="2:28" x14ac:dyDescent="0.2">
      <c r="B223" s="354"/>
      <c r="C223" s="354"/>
      <c r="E223" s="370"/>
      <c r="G223" s="168"/>
      <c r="H223" s="168"/>
      <c r="I223" s="106" t="str">
        <f>IF(OR(C223="",D223="",E223=""),"",VLOOKUP(C223,VALIDATIONS!$HU$2:$HV$12,2,FALSE))</f>
        <v/>
      </c>
      <c r="K223" s="243"/>
      <c r="L223" s="354"/>
      <c r="M223" s="224"/>
      <c r="N223" s="370"/>
      <c r="O223" s="224"/>
      <c r="P223" s="368"/>
      <c r="Q223" s="368"/>
      <c r="R223" s="224"/>
      <c r="S223" s="224"/>
      <c r="T223" s="224"/>
      <c r="U223" s="224"/>
      <c r="W223" s="370"/>
      <c r="X223" s="370"/>
      <c r="Y223" s="368"/>
      <c r="Z223" s="370"/>
      <c r="AA223" s="106" t="str">
        <f>IF(OR(N223="",P223="",Q223="",V223="",W223="",X223="",Y223="",Z223=""),"",V223*    (  IF(OR(AND(N223="Water Reticulation",Z223="Cast Iron"),AND(N223="Water Reticulation",Z223="Ductile Iron"),AND(N223="Water Reticulation",Z223="Galvanised Iron"),  AND(N223="Water Reticulation",Z223="Mild Steel")),      VLOOKUP(W223,VALIDATIONS!$GP$2:$HS$45,VLOOKUP(Y223,VALIDATIONS!$FF$2:$FG$5,2,FALSE),FALSE),  IF(OR(AND(N223="Water Reticulation",Z223="Asbestos Cement"),AND(N223="Water Reticulation",Z223="unplasticised Poly Vinyl Chloride")),      VLOOKUP(W223,VALIDATIONS!$GP$2:$HS$45,8+VLOOKUP(Y223,VALIDATIONS!$FF$2:$FG$5,2,FALSE),FALSE),  IF(OR(AND(N223="Water Re-use",Z223="Cast Iron"),AND(N223="Water Re-use",Z223="Ductile Iron"),AND(N223="Water Re-use",Z223="Galvanised Iron"),  AND(N223="Water Re-use",Z223="Mild Steel")),      VLOOKUP(W223,VALIDATIONS!$GP$2:$HS$45,VLOOKUP(Y223,VALIDATIONS!$FF$2:$FG$5,2,FALSE),FALSE),  IF(OR(AND(N223="Water Re-use",Z223="Asbestos Cement"),AND(N223="Water Re-use",Z223="unplasticised Poly Vinyl Chloride")),      VLOOKUP(W223,VALIDATIONS!$GP$2:$HS$45,8+VLOOKUP(Y223,VALIDATIONS!$FF$2:$FG$5,2,FALSE),FALSE),            IF(OR(AND(N223="Water Rising Main",Z223="Cast Iron"),AND(N223="Water Rising Main",Z223="Ductile Iron"),AND(N223="Water Rising Main",Z223="Galvanised Iron"),  AND(N223="Water Rising Main",Z223="Mild Steel")),      VLOOKUP(W223,VALIDATIONS!$GP$2:$HS$45,4+VLOOKUP(Y223,VALIDATIONS!$FF$2:$FG$5,2,FALSE),FALSE),  IF(OR(AND(N223="Water Rising Main",Z223="Asbestos Cement"),AND(N223="Water Rising Main",Z223="unplasticised Poly Vinyl Chloride")),      VLOOKUP(W223,VALIDATIONS!$GP$2:$HS$45,12+VLOOKUP(Y223,VALIDATIONS!$FF$2:$FG$5,2,FALSE),FALSE),  0))))))    +IF(P223="Up to 10% Rock",VLOOKUP(W223,VALIDATIONS!$GP$2:$HS$45,21+VLOOKUP(Y223,VALIDATIONS!$FF$2:$FG$5,2,FALSE),FALSE),0)+IF(OR(Q223="Urban Development (moderate)",Q223="Urban Development (heavy)"),VLOOKUP(W223,VALIDATIONS!$GP$2:$HS$45,12+VLOOKUP(Q223,VALIDATIONS!$FJ$2:$FK$4,2,FALSE),FALSE),0)))</f>
        <v/>
      </c>
      <c r="AB223" s="82"/>
    </row>
    <row r="224" spans="2:28" x14ac:dyDescent="0.2">
      <c r="B224" s="354"/>
      <c r="C224" s="354"/>
      <c r="E224" s="370"/>
      <c r="G224" s="168"/>
      <c r="H224" s="168"/>
      <c r="I224" s="106" t="str">
        <f>IF(OR(C224="",D224="",E224=""),"",VLOOKUP(C224,VALIDATIONS!$HU$2:$HV$12,2,FALSE))</f>
        <v/>
      </c>
      <c r="K224" s="243"/>
      <c r="L224" s="354"/>
      <c r="M224" s="224"/>
      <c r="N224" s="370"/>
      <c r="O224" s="224"/>
      <c r="P224" s="368"/>
      <c r="Q224" s="368"/>
      <c r="R224" s="224"/>
      <c r="S224" s="224"/>
      <c r="T224" s="224"/>
      <c r="U224" s="224"/>
      <c r="W224" s="370"/>
      <c r="X224" s="370"/>
      <c r="Y224" s="368"/>
      <c r="Z224" s="370"/>
      <c r="AA224" s="106" t="str">
        <f>IF(OR(N224="",P224="",Q224="",V224="",W224="",X224="",Y224="",Z224=""),"",V224*    (  IF(OR(AND(N224="Water Reticulation",Z224="Cast Iron"),AND(N224="Water Reticulation",Z224="Ductile Iron"),AND(N224="Water Reticulation",Z224="Galvanised Iron"),  AND(N224="Water Reticulation",Z224="Mild Steel")),      VLOOKUP(W224,VALIDATIONS!$GP$2:$HS$45,VLOOKUP(Y224,VALIDATIONS!$FF$2:$FG$5,2,FALSE),FALSE),  IF(OR(AND(N224="Water Reticulation",Z224="Asbestos Cement"),AND(N224="Water Reticulation",Z224="unplasticised Poly Vinyl Chloride")),      VLOOKUP(W224,VALIDATIONS!$GP$2:$HS$45,8+VLOOKUP(Y224,VALIDATIONS!$FF$2:$FG$5,2,FALSE),FALSE),  IF(OR(AND(N224="Water Re-use",Z224="Cast Iron"),AND(N224="Water Re-use",Z224="Ductile Iron"),AND(N224="Water Re-use",Z224="Galvanised Iron"),  AND(N224="Water Re-use",Z224="Mild Steel")),      VLOOKUP(W224,VALIDATIONS!$GP$2:$HS$45,VLOOKUP(Y224,VALIDATIONS!$FF$2:$FG$5,2,FALSE),FALSE),  IF(OR(AND(N224="Water Re-use",Z224="Asbestos Cement"),AND(N224="Water Re-use",Z224="unplasticised Poly Vinyl Chloride")),      VLOOKUP(W224,VALIDATIONS!$GP$2:$HS$45,8+VLOOKUP(Y224,VALIDATIONS!$FF$2:$FG$5,2,FALSE),FALSE),            IF(OR(AND(N224="Water Rising Main",Z224="Cast Iron"),AND(N224="Water Rising Main",Z224="Ductile Iron"),AND(N224="Water Rising Main",Z224="Galvanised Iron"),  AND(N224="Water Rising Main",Z224="Mild Steel")),      VLOOKUP(W224,VALIDATIONS!$GP$2:$HS$45,4+VLOOKUP(Y224,VALIDATIONS!$FF$2:$FG$5,2,FALSE),FALSE),  IF(OR(AND(N224="Water Rising Main",Z224="Asbestos Cement"),AND(N224="Water Rising Main",Z224="unplasticised Poly Vinyl Chloride")),      VLOOKUP(W224,VALIDATIONS!$GP$2:$HS$45,12+VLOOKUP(Y224,VALIDATIONS!$FF$2:$FG$5,2,FALSE),FALSE),  0))))))    +IF(P224="Up to 10% Rock",VLOOKUP(W224,VALIDATIONS!$GP$2:$HS$45,21+VLOOKUP(Y224,VALIDATIONS!$FF$2:$FG$5,2,FALSE),FALSE),0)+IF(OR(Q224="Urban Development (moderate)",Q224="Urban Development (heavy)"),VLOOKUP(W224,VALIDATIONS!$GP$2:$HS$45,12+VLOOKUP(Q224,VALIDATIONS!$FJ$2:$FK$4,2,FALSE),FALSE),0)))</f>
        <v/>
      </c>
      <c r="AB224" s="82"/>
    </row>
    <row r="225" spans="2:28" x14ac:dyDescent="0.2">
      <c r="B225" s="354"/>
      <c r="C225" s="354"/>
      <c r="E225" s="370"/>
      <c r="G225" s="168"/>
      <c r="H225" s="168"/>
      <c r="I225" s="106" t="str">
        <f>IF(OR(C225="",D225="",E225=""),"",VLOOKUP(C225,VALIDATIONS!$HU$2:$HV$12,2,FALSE))</f>
        <v/>
      </c>
      <c r="K225" s="243"/>
      <c r="L225" s="354"/>
      <c r="M225" s="224"/>
      <c r="N225" s="370"/>
      <c r="O225" s="224"/>
      <c r="P225" s="368"/>
      <c r="Q225" s="368"/>
      <c r="R225" s="224"/>
      <c r="S225" s="224"/>
      <c r="T225" s="224"/>
      <c r="U225" s="224"/>
      <c r="W225" s="370"/>
      <c r="X225" s="370"/>
      <c r="Y225" s="368"/>
      <c r="Z225" s="370"/>
      <c r="AA225" s="106" t="str">
        <f>IF(OR(N225="",P225="",Q225="",V225="",W225="",X225="",Y225="",Z225=""),"",V225*    (  IF(OR(AND(N225="Water Reticulation",Z225="Cast Iron"),AND(N225="Water Reticulation",Z225="Ductile Iron"),AND(N225="Water Reticulation",Z225="Galvanised Iron"),  AND(N225="Water Reticulation",Z225="Mild Steel")),      VLOOKUP(W225,VALIDATIONS!$GP$2:$HS$45,VLOOKUP(Y225,VALIDATIONS!$FF$2:$FG$5,2,FALSE),FALSE),  IF(OR(AND(N225="Water Reticulation",Z225="Asbestos Cement"),AND(N225="Water Reticulation",Z225="unplasticised Poly Vinyl Chloride")),      VLOOKUP(W225,VALIDATIONS!$GP$2:$HS$45,8+VLOOKUP(Y225,VALIDATIONS!$FF$2:$FG$5,2,FALSE),FALSE),  IF(OR(AND(N225="Water Re-use",Z225="Cast Iron"),AND(N225="Water Re-use",Z225="Ductile Iron"),AND(N225="Water Re-use",Z225="Galvanised Iron"),  AND(N225="Water Re-use",Z225="Mild Steel")),      VLOOKUP(W225,VALIDATIONS!$GP$2:$HS$45,VLOOKUP(Y225,VALIDATIONS!$FF$2:$FG$5,2,FALSE),FALSE),  IF(OR(AND(N225="Water Re-use",Z225="Asbestos Cement"),AND(N225="Water Re-use",Z225="unplasticised Poly Vinyl Chloride")),      VLOOKUP(W225,VALIDATIONS!$GP$2:$HS$45,8+VLOOKUP(Y225,VALIDATIONS!$FF$2:$FG$5,2,FALSE),FALSE),            IF(OR(AND(N225="Water Rising Main",Z225="Cast Iron"),AND(N225="Water Rising Main",Z225="Ductile Iron"),AND(N225="Water Rising Main",Z225="Galvanised Iron"),  AND(N225="Water Rising Main",Z225="Mild Steel")),      VLOOKUP(W225,VALIDATIONS!$GP$2:$HS$45,4+VLOOKUP(Y225,VALIDATIONS!$FF$2:$FG$5,2,FALSE),FALSE),  IF(OR(AND(N225="Water Rising Main",Z225="Asbestos Cement"),AND(N225="Water Rising Main",Z225="unplasticised Poly Vinyl Chloride")),      VLOOKUP(W225,VALIDATIONS!$GP$2:$HS$45,12+VLOOKUP(Y225,VALIDATIONS!$FF$2:$FG$5,2,FALSE),FALSE),  0))))))    +IF(P225="Up to 10% Rock",VLOOKUP(W225,VALIDATIONS!$GP$2:$HS$45,21+VLOOKUP(Y225,VALIDATIONS!$FF$2:$FG$5,2,FALSE),FALSE),0)+IF(OR(Q225="Urban Development (moderate)",Q225="Urban Development (heavy)"),VLOOKUP(W225,VALIDATIONS!$GP$2:$HS$45,12+VLOOKUP(Q225,VALIDATIONS!$FJ$2:$FK$4,2,FALSE),FALSE),0)))</f>
        <v/>
      </c>
      <c r="AB225" s="82"/>
    </row>
    <row r="226" spans="2:28" x14ac:dyDescent="0.2">
      <c r="B226" s="354"/>
      <c r="C226" s="354"/>
      <c r="E226" s="370"/>
      <c r="G226" s="168"/>
      <c r="H226" s="168"/>
      <c r="I226" s="106" t="str">
        <f>IF(OR(C226="",D226="",E226=""),"",VLOOKUP(C226,VALIDATIONS!$HU$2:$HV$12,2,FALSE))</f>
        <v/>
      </c>
      <c r="K226" s="243"/>
      <c r="L226" s="354"/>
      <c r="M226" s="224"/>
      <c r="N226" s="370"/>
      <c r="O226" s="224"/>
      <c r="P226" s="368"/>
      <c r="Q226" s="368"/>
      <c r="R226" s="224"/>
      <c r="S226" s="224"/>
      <c r="T226" s="224"/>
      <c r="U226" s="224"/>
      <c r="W226" s="370"/>
      <c r="X226" s="370"/>
      <c r="Y226" s="368"/>
      <c r="Z226" s="370"/>
      <c r="AA226" s="106" t="str">
        <f>IF(OR(N226="",P226="",Q226="",V226="",W226="",X226="",Y226="",Z226=""),"",V226*    (  IF(OR(AND(N226="Water Reticulation",Z226="Cast Iron"),AND(N226="Water Reticulation",Z226="Ductile Iron"),AND(N226="Water Reticulation",Z226="Galvanised Iron"),  AND(N226="Water Reticulation",Z226="Mild Steel")),      VLOOKUP(W226,VALIDATIONS!$GP$2:$HS$45,VLOOKUP(Y226,VALIDATIONS!$FF$2:$FG$5,2,FALSE),FALSE),  IF(OR(AND(N226="Water Reticulation",Z226="Asbestos Cement"),AND(N226="Water Reticulation",Z226="unplasticised Poly Vinyl Chloride")),      VLOOKUP(W226,VALIDATIONS!$GP$2:$HS$45,8+VLOOKUP(Y226,VALIDATIONS!$FF$2:$FG$5,2,FALSE),FALSE),  IF(OR(AND(N226="Water Re-use",Z226="Cast Iron"),AND(N226="Water Re-use",Z226="Ductile Iron"),AND(N226="Water Re-use",Z226="Galvanised Iron"),  AND(N226="Water Re-use",Z226="Mild Steel")),      VLOOKUP(W226,VALIDATIONS!$GP$2:$HS$45,VLOOKUP(Y226,VALIDATIONS!$FF$2:$FG$5,2,FALSE),FALSE),  IF(OR(AND(N226="Water Re-use",Z226="Asbestos Cement"),AND(N226="Water Re-use",Z226="unplasticised Poly Vinyl Chloride")),      VLOOKUP(W226,VALIDATIONS!$GP$2:$HS$45,8+VLOOKUP(Y226,VALIDATIONS!$FF$2:$FG$5,2,FALSE),FALSE),            IF(OR(AND(N226="Water Rising Main",Z226="Cast Iron"),AND(N226="Water Rising Main",Z226="Ductile Iron"),AND(N226="Water Rising Main",Z226="Galvanised Iron"),  AND(N226="Water Rising Main",Z226="Mild Steel")),      VLOOKUP(W226,VALIDATIONS!$GP$2:$HS$45,4+VLOOKUP(Y226,VALIDATIONS!$FF$2:$FG$5,2,FALSE),FALSE),  IF(OR(AND(N226="Water Rising Main",Z226="Asbestos Cement"),AND(N226="Water Rising Main",Z226="unplasticised Poly Vinyl Chloride")),      VLOOKUP(W226,VALIDATIONS!$GP$2:$HS$45,12+VLOOKUP(Y226,VALIDATIONS!$FF$2:$FG$5,2,FALSE),FALSE),  0))))))    +IF(P226="Up to 10% Rock",VLOOKUP(W226,VALIDATIONS!$GP$2:$HS$45,21+VLOOKUP(Y226,VALIDATIONS!$FF$2:$FG$5,2,FALSE),FALSE),0)+IF(OR(Q226="Urban Development (moderate)",Q226="Urban Development (heavy)"),VLOOKUP(W226,VALIDATIONS!$GP$2:$HS$45,12+VLOOKUP(Q226,VALIDATIONS!$FJ$2:$FK$4,2,FALSE),FALSE),0)))</f>
        <v/>
      </c>
      <c r="AB226" s="82"/>
    </row>
    <row r="227" spans="2:28" x14ac:dyDescent="0.2">
      <c r="B227" s="354"/>
      <c r="C227" s="354"/>
      <c r="E227" s="370"/>
      <c r="G227" s="168"/>
      <c r="H227" s="168"/>
      <c r="I227" s="106" t="str">
        <f>IF(OR(C227="",D227="",E227=""),"",VLOOKUP(C227,VALIDATIONS!$HU$2:$HV$12,2,FALSE))</f>
        <v/>
      </c>
      <c r="K227" s="243"/>
      <c r="L227" s="354"/>
      <c r="M227" s="224"/>
      <c r="N227" s="370"/>
      <c r="O227" s="224"/>
      <c r="P227" s="368"/>
      <c r="Q227" s="368"/>
      <c r="R227" s="224"/>
      <c r="S227" s="224"/>
      <c r="T227" s="224"/>
      <c r="U227" s="224"/>
      <c r="W227" s="370"/>
      <c r="X227" s="370"/>
      <c r="Y227" s="368"/>
      <c r="Z227" s="370"/>
      <c r="AA227" s="106" t="str">
        <f>IF(OR(N227="",P227="",Q227="",V227="",W227="",X227="",Y227="",Z227=""),"",V227*    (  IF(OR(AND(N227="Water Reticulation",Z227="Cast Iron"),AND(N227="Water Reticulation",Z227="Ductile Iron"),AND(N227="Water Reticulation",Z227="Galvanised Iron"),  AND(N227="Water Reticulation",Z227="Mild Steel")),      VLOOKUP(W227,VALIDATIONS!$GP$2:$HS$45,VLOOKUP(Y227,VALIDATIONS!$FF$2:$FG$5,2,FALSE),FALSE),  IF(OR(AND(N227="Water Reticulation",Z227="Asbestos Cement"),AND(N227="Water Reticulation",Z227="unplasticised Poly Vinyl Chloride")),      VLOOKUP(W227,VALIDATIONS!$GP$2:$HS$45,8+VLOOKUP(Y227,VALIDATIONS!$FF$2:$FG$5,2,FALSE),FALSE),  IF(OR(AND(N227="Water Re-use",Z227="Cast Iron"),AND(N227="Water Re-use",Z227="Ductile Iron"),AND(N227="Water Re-use",Z227="Galvanised Iron"),  AND(N227="Water Re-use",Z227="Mild Steel")),      VLOOKUP(W227,VALIDATIONS!$GP$2:$HS$45,VLOOKUP(Y227,VALIDATIONS!$FF$2:$FG$5,2,FALSE),FALSE),  IF(OR(AND(N227="Water Re-use",Z227="Asbestos Cement"),AND(N227="Water Re-use",Z227="unplasticised Poly Vinyl Chloride")),      VLOOKUP(W227,VALIDATIONS!$GP$2:$HS$45,8+VLOOKUP(Y227,VALIDATIONS!$FF$2:$FG$5,2,FALSE),FALSE),            IF(OR(AND(N227="Water Rising Main",Z227="Cast Iron"),AND(N227="Water Rising Main",Z227="Ductile Iron"),AND(N227="Water Rising Main",Z227="Galvanised Iron"),  AND(N227="Water Rising Main",Z227="Mild Steel")),      VLOOKUP(W227,VALIDATIONS!$GP$2:$HS$45,4+VLOOKUP(Y227,VALIDATIONS!$FF$2:$FG$5,2,FALSE),FALSE),  IF(OR(AND(N227="Water Rising Main",Z227="Asbestos Cement"),AND(N227="Water Rising Main",Z227="unplasticised Poly Vinyl Chloride")),      VLOOKUP(W227,VALIDATIONS!$GP$2:$HS$45,12+VLOOKUP(Y227,VALIDATIONS!$FF$2:$FG$5,2,FALSE),FALSE),  0))))))    +IF(P227="Up to 10% Rock",VLOOKUP(W227,VALIDATIONS!$GP$2:$HS$45,21+VLOOKUP(Y227,VALIDATIONS!$FF$2:$FG$5,2,FALSE),FALSE),0)+IF(OR(Q227="Urban Development (moderate)",Q227="Urban Development (heavy)"),VLOOKUP(W227,VALIDATIONS!$GP$2:$HS$45,12+VLOOKUP(Q227,VALIDATIONS!$FJ$2:$FK$4,2,FALSE),FALSE),0)))</f>
        <v/>
      </c>
      <c r="AB227" s="82"/>
    </row>
    <row r="228" spans="2:28" x14ac:dyDescent="0.2">
      <c r="B228" s="354"/>
      <c r="C228" s="354"/>
      <c r="E228" s="370"/>
      <c r="G228" s="168"/>
      <c r="H228" s="168"/>
      <c r="I228" s="106" t="str">
        <f>IF(OR(C228="",D228="",E228=""),"",VLOOKUP(C228,VALIDATIONS!$HU$2:$HV$12,2,FALSE))</f>
        <v/>
      </c>
      <c r="K228" s="243"/>
      <c r="L228" s="354"/>
      <c r="M228" s="224"/>
      <c r="N228" s="370"/>
      <c r="O228" s="224"/>
      <c r="P228" s="368"/>
      <c r="Q228" s="368"/>
      <c r="R228" s="224"/>
      <c r="S228" s="224"/>
      <c r="T228" s="224"/>
      <c r="U228" s="224"/>
      <c r="W228" s="370"/>
      <c r="X228" s="370"/>
      <c r="Y228" s="368"/>
      <c r="Z228" s="370"/>
      <c r="AA228" s="106" t="str">
        <f>IF(OR(N228="",P228="",Q228="",V228="",W228="",X228="",Y228="",Z228=""),"",V228*    (  IF(OR(AND(N228="Water Reticulation",Z228="Cast Iron"),AND(N228="Water Reticulation",Z228="Ductile Iron"),AND(N228="Water Reticulation",Z228="Galvanised Iron"),  AND(N228="Water Reticulation",Z228="Mild Steel")),      VLOOKUP(W228,VALIDATIONS!$GP$2:$HS$45,VLOOKUP(Y228,VALIDATIONS!$FF$2:$FG$5,2,FALSE),FALSE),  IF(OR(AND(N228="Water Reticulation",Z228="Asbestos Cement"),AND(N228="Water Reticulation",Z228="unplasticised Poly Vinyl Chloride")),      VLOOKUP(W228,VALIDATIONS!$GP$2:$HS$45,8+VLOOKUP(Y228,VALIDATIONS!$FF$2:$FG$5,2,FALSE),FALSE),  IF(OR(AND(N228="Water Re-use",Z228="Cast Iron"),AND(N228="Water Re-use",Z228="Ductile Iron"),AND(N228="Water Re-use",Z228="Galvanised Iron"),  AND(N228="Water Re-use",Z228="Mild Steel")),      VLOOKUP(W228,VALIDATIONS!$GP$2:$HS$45,VLOOKUP(Y228,VALIDATIONS!$FF$2:$FG$5,2,FALSE),FALSE),  IF(OR(AND(N228="Water Re-use",Z228="Asbestos Cement"),AND(N228="Water Re-use",Z228="unplasticised Poly Vinyl Chloride")),      VLOOKUP(W228,VALIDATIONS!$GP$2:$HS$45,8+VLOOKUP(Y228,VALIDATIONS!$FF$2:$FG$5,2,FALSE),FALSE),            IF(OR(AND(N228="Water Rising Main",Z228="Cast Iron"),AND(N228="Water Rising Main",Z228="Ductile Iron"),AND(N228="Water Rising Main",Z228="Galvanised Iron"),  AND(N228="Water Rising Main",Z228="Mild Steel")),      VLOOKUP(W228,VALIDATIONS!$GP$2:$HS$45,4+VLOOKUP(Y228,VALIDATIONS!$FF$2:$FG$5,2,FALSE),FALSE),  IF(OR(AND(N228="Water Rising Main",Z228="Asbestos Cement"),AND(N228="Water Rising Main",Z228="unplasticised Poly Vinyl Chloride")),      VLOOKUP(W228,VALIDATIONS!$GP$2:$HS$45,12+VLOOKUP(Y228,VALIDATIONS!$FF$2:$FG$5,2,FALSE),FALSE),  0))))))    +IF(P228="Up to 10% Rock",VLOOKUP(W228,VALIDATIONS!$GP$2:$HS$45,21+VLOOKUP(Y228,VALIDATIONS!$FF$2:$FG$5,2,FALSE),FALSE),0)+IF(OR(Q228="Urban Development (moderate)",Q228="Urban Development (heavy)"),VLOOKUP(W228,VALIDATIONS!$GP$2:$HS$45,12+VLOOKUP(Q228,VALIDATIONS!$FJ$2:$FK$4,2,FALSE),FALSE),0)))</f>
        <v/>
      </c>
      <c r="AB228" s="82"/>
    </row>
    <row r="229" spans="2:28" x14ac:dyDescent="0.2">
      <c r="B229" s="354"/>
      <c r="C229" s="354"/>
      <c r="E229" s="370"/>
      <c r="G229" s="168"/>
      <c r="H229" s="168"/>
      <c r="I229" s="106" t="str">
        <f>IF(OR(C229="",D229="",E229=""),"",VLOOKUP(C229,VALIDATIONS!$HU$2:$HV$12,2,FALSE))</f>
        <v/>
      </c>
      <c r="K229" s="243"/>
      <c r="L229" s="354"/>
      <c r="M229" s="224"/>
      <c r="N229" s="370"/>
      <c r="O229" s="224"/>
      <c r="P229" s="368"/>
      <c r="Q229" s="368"/>
      <c r="R229" s="224"/>
      <c r="S229" s="224"/>
      <c r="T229" s="224"/>
      <c r="U229" s="224"/>
      <c r="W229" s="370"/>
      <c r="X229" s="370"/>
      <c r="Y229" s="368"/>
      <c r="Z229" s="370"/>
      <c r="AA229" s="106" t="str">
        <f>IF(OR(N229="",P229="",Q229="",V229="",W229="",X229="",Y229="",Z229=""),"",V229*    (  IF(OR(AND(N229="Water Reticulation",Z229="Cast Iron"),AND(N229="Water Reticulation",Z229="Ductile Iron"),AND(N229="Water Reticulation",Z229="Galvanised Iron"),  AND(N229="Water Reticulation",Z229="Mild Steel")),      VLOOKUP(W229,VALIDATIONS!$GP$2:$HS$45,VLOOKUP(Y229,VALIDATIONS!$FF$2:$FG$5,2,FALSE),FALSE),  IF(OR(AND(N229="Water Reticulation",Z229="Asbestos Cement"),AND(N229="Water Reticulation",Z229="unplasticised Poly Vinyl Chloride")),      VLOOKUP(W229,VALIDATIONS!$GP$2:$HS$45,8+VLOOKUP(Y229,VALIDATIONS!$FF$2:$FG$5,2,FALSE),FALSE),  IF(OR(AND(N229="Water Re-use",Z229="Cast Iron"),AND(N229="Water Re-use",Z229="Ductile Iron"),AND(N229="Water Re-use",Z229="Galvanised Iron"),  AND(N229="Water Re-use",Z229="Mild Steel")),      VLOOKUP(W229,VALIDATIONS!$GP$2:$HS$45,VLOOKUP(Y229,VALIDATIONS!$FF$2:$FG$5,2,FALSE),FALSE),  IF(OR(AND(N229="Water Re-use",Z229="Asbestos Cement"),AND(N229="Water Re-use",Z229="unplasticised Poly Vinyl Chloride")),      VLOOKUP(W229,VALIDATIONS!$GP$2:$HS$45,8+VLOOKUP(Y229,VALIDATIONS!$FF$2:$FG$5,2,FALSE),FALSE),            IF(OR(AND(N229="Water Rising Main",Z229="Cast Iron"),AND(N229="Water Rising Main",Z229="Ductile Iron"),AND(N229="Water Rising Main",Z229="Galvanised Iron"),  AND(N229="Water Rising Main",Z229="Mild Steel")),      VLOOKUP(W229,VALIDATIONS!$GP$2:$HS$45,4+VLOOKUP(Y229,VALIDATIONS!$FF$2:$FG$5,2,FALSE),FALSE),  IF(OR(AND(N229="Water Rising Main",Z229="Asbestos Cement"),AND(N229="Water Rising Main",Z229="unplasticised Poly Vinyl Chloride")),      VLOOKUP(W229,VALIDATIONS!$GP$2:$HS$45,12+VLOOKUP(Y229,VALIDATIONS!$FF$2:$FG$5,2,FALSE),FALSE),  0))))))    +IF(P229="Up to 10% Rock",VLOOKUP(W229,VALIDATIONS!$GP$2:$HS$45,21+VLOOKUP(Y229,VALIDATIONS!$FF$2:$FG$5,2,FALSE),FALSE),0)+IF(OR(Q229="Urban Development (moderate)",Q229="Urban Development (heavy)"),VLOOKUP(W229,VALIDATIONS!$GP$2:$HS$45,12+VLOOKUP(Q229,VALIDATIONS!$FJ$2:$FK$4,2,FALSE),FALSE),0)))</f>
        <v/>
      </c>
      <c r="AB229" s="82"/>
    </row>
    <row r="230" spans="2:28" x14ac:dyDescent="0.2">
      <c r="B230" s="354"/>
      <c r="C230" s="354"/>
      <c r="E230" s="370"/>
      <c r="G230" s="168"/>
      <c r="H230" s="168"/>
      <c r="I230" s="106" t="str">
        <f>IF(OR(C230="",D230="",E230=""),"",VLOOKUP(C230,VALIDATIONS!$HU$2:$HV$12,2,FALSE))</f>
        <v/>
      </c>
      <c r="K230" s="243"/>
      <c r="L230" s="354"/>
      <c r="M230" s="224"/>
      <c r="N230" s="370"/>
      <c r="O230" s="224"/>
      <c r="P230" s="368"/>
      <c r="Q230" s="368"/>
      <c r="R230" s="224"/>
      <c r="S230" s="224"/>
      <c r="T230" s="224"/>
      <c r="U230" s="224"/>
      <c r="W230" s="370"/>
      <c r="X230" s="370"/>
      <c r="Y230" s="368"/>
      <c r="Z230" s="370"/>
      <c r="AA230" s="106" t="str">
        <f>IF(OR(N230="",P230="",Q230="",V230="",W230="",X230="",Y230="",Z230=""),"",V230*    (  IF(OR(AND(N230="Water Reticulation",Z230="Cast Iron"),AND(N230="Water Reticulation",Z230="Ductile Iron"),AND(N230="Water Reticulation",Z230="Galvanised Iron"),  AND(N230="Water Reticulation",Z230="Mild Steel")),      VLOOKUP(W230,VALIDATIONS!$GP$2:$HS$45,VLOOKUP(Y230,VALIDATIONS!$FF$2:$FG$5,2,FALSE),FALSE),  IF(OR(AND(N230="Water Reticulation",Z230="Asbestos Cement"),AND(N230="Water Reticulation",Z230="unplasticised Poly Vinyl Chloride")),      VLOOKUP(W230,VALIDATIONS!$GP$2:$HS$45,8+VLOOKUP(Y230,VALIDATIONS!$FF$2:$FG$5,2,FALSE),FALSE),  IF(OR(AND(N230="Water Re-use",Z230="Cast Iron"),AND(N230="Water Re-use",Z230="Ductile Iron"),AND(N230="Water Re-use",Z230="Galvanised Iron"),  AND(N230="Water Re-use",Z230="Mild Steel")),      VLOOKUP(W230,VALIDATIONS!$GP$2:$HS$45,VLOOKUP(Y230,VALIDATIONS!$FF$2:$FG$5,2,FALSE),FALSE),  IF(OR(AND(N230="Water Re-use",Z230="Asbestos Cement"),AND(N230="Water Re-use",Z230="unplasticised Poly Vinyl Chloride")),      VLOOKUP(W230,VALIDATIONS!$GP$2:$HS$45,8+VLOOKUP(Y230,VALIDATIONS!$FF$2:$FG$5,2,FALSE),FALSE),            IF(OR(AND(N230="Water Rising Main",Z230="Cast Iron"),AND(N230="Water Rising Main",Z230="Ductile Iron"),AND(N230="Water Rising Main",Z230="Galvanised Iron"),  AND(N230="Water Rising Main",Z230="Mild Steel")),      VLOOKUP(W230,VALIDATIONS!$GP$2:$HS$45,4+VLOOKUP(Y230,VALIDATIONS!$FF$2:$FG$5,2,FALSE),FALSE),  IF(OR(AND(N230="Water Rising Main",Z230="Asbestos Cement"),AND(N230="Water Rising Main",Z230="unplasticised Poly Vinyl Chloride")),      VLOOKUP(W230,VALIDATIONS!$GP$2:$HS$45,12+VLOOKUP(Y230,VALIDATIONS!$FF$2:$FG$5,2,FALSE),FALSE),  0))))))    +IF(P230="Up to 10% Rock",VLOOKUP(W230,VALIDATIONS!$GP$2:$HS$45,21+VLOOKUP(Y230,VALIDATIONS!$FF$2:$FG$5,2,FALSE),FALSE),0)+IF(OR(Q230="Urban Development (moderate)",Q230="Urban Development (heavy)"),VLOOKUP(W230,VALIDATIONS!$GP$2:$HS$45,12+VLOOKUP(Q230,VALIDATIONS!$FJ$2:$FK$4,2,FALSE),FALSE),0)))</f>
        <v/>
      </c>
      <c r="AB230" s="82"/>
    </row>
    <row r="231" spans="2:28" x14ac:dyDescent="0.2">
      <c r="B231" s="354"/>
      <c r="C231" s="354"/>
      <c r="E231" s="370"/>
      <c r="G231" s="168"/>
      <c r="H231" s="168"/>
      <c r="I231" s="106" t="str">
        <f>IF(OR(C231="",D231="",E231=""),"",VLOOKUP(C231,VALIDATIONS!$HU$2:$HV$12,2,FALSE))</f>
        <v/>
      </c>
      <c r="K231" s="243"/>
      <c r="L231" s="354"/>
      <c r="M231" s="224"/>
      <c r="N231" s="370"/>
      <c r="O231" s="224"/>
      <c r="P231" s="368"/>
      <c r="Q231" s="368"/>
      <c r="R231" s="224"/>
      <c r="S231" s="224"/>
      <c r="T231" s="224"/>
      <c r="U231" s="224"/>
      <c r="W231" s="370"/>
      <c r="X231" s="370"/>
      <c r="Y231" s="368"/>
      <c r="Z231" s="370"/>
      <c r="AA231" s="106" t="str">
        <f>IF(OR(N231="",P231="",Q231="",V231="",W231="",X231="",Y231="",Z231=""),"",V231*    (  IF(OR(AND(N231="Water Reticulation",Z231="Cast Iron"),AND(N231="Water Reticulation",Z231="Ductile Iron"),AND(N231="Water Reticulation",Z231="Galvanised Iron"),  AND(N231="Water Reticulation",Z231="Mild Steel")),      VLOOKUP(W231,VALIDATIONS!$GP$2:$HS$45,VLOOKUP(Y231,VALIDATIONS!$FF$2:$FG$5,2,FALSE),FALSE),  IF(OR(AND(N231="Water Reticulation",Z231="Asbestos Cement"),AND(N231="Water Reticulation",Z231="unplasticised Poly Vinyl Chloride")),      VLOOKUP(W231,VALIDATIONS!$GP$2:$HS$45,8+VLOOKUP(Y231,VALIDATIONS!$FF$2:$FG$5,2,FALSE),FALSE),  IF(OR(AND(N231="Water Re-use",Z231="Cast Iron"),AND(N231="Water Re-use",Z231="Ductile Iron"),AND(N231="Water Re-use",Z231="Galvanised Iron"),  AND(N231="Water Re-use",Z231="Mild Steel")),      VLOOKUP(W231,VALIDATIONS!$GP$2:$HS$45,VLOOKUP(Y231,VALIDATIONS!$FF$2:$FG$5,2,FALSE),FALSE),  IF(OR(AND(N231="Water Re-use",Z231="Asbestos Cement"),AND(N231="Water Re-use",Z231="unplasticised Poly Vinyl Chloride")),      VLOOKUP(W231,VALIDATIONS!$GP$2:$HS$45,8+VLOOKUP(Y231,VALIDATIONS!$FF$2:$FG$5,2,FALSE),FALSE),            IF(OR(AND(N231="Water Rising Main",Z231="Cast Iron"),AND(N231="Water Rising Main",Z231="Ductile Iron"),AND(N231="Water Rising Main",Z231="Galvanised Iron"),  AND(N231="Water Rising Main",Z231="Mild Steel")),      VLOOKUP(W231,VALIDATIONS!$GP$2:$HS$45,4+VLOOKUP(Y231,VALIDATIONS!$FF$2:$FG$5,2,FALSE),FALSE),  IF(OR(AND(N231="Water Rising Main",Z231="Asbestos Cement"),AND(N231="Water Rising Main",Z231="unplasticised Poly Vinyl Chloride")),      VLOOKUP(W231,VALIDATIONS!$GP$2:$HS$45,12+VLOOKUP(Y231,VALIDATIONS!$FF$2:$FG$5,2,FALSE),FALSE),  0))))))    +IF(P231="Up to 10% Rock",VLOOKUP(W231,VALIDATIONS!$GP$2:$HS$45,21+VLOOKUP(Y231,VALIDATIONS!$FF$2:$FG$5,2,FALSE),FALSE),0)+IF(OR(Q231="Urban Development (moderate)",Q231="Urban Development (heavy)"),VLOOKUP(W231,VALIDATIONS!$GP$2:$HS$45,12+VLOOKUP(Q231,VALIDATIONS!$FJ$2:$FK$4,2,FALSE),FALSE),0)))</f>
        <v/>
      </c>
      <c r="AB231" s="82"/>
    </row>
    <row r="232" spans="2:28" x14ac:dyDescent="0.2">
      <c r="B232" s="354"/>
      <c r="C232" s="354"/>
      <c r="E232" s="370"/>
      <c r="G232" s="168"/>
      <c r="H232" s="168"/>
      <c r="I232" s="106" t="str">
        <f>IF(OR(C232="",D232="",E232=""),"",VLOOKUP(C232,VALIDATIONS!$HU$2:$HV$12,2,FALSE))</f>
        <v/>
      </c>
      <c r="K232" s="243"/>
      <c r="L232" s="354"/>
      <c r="M232" s="224"/>
      <c r="N232" s="370"/>
      <c r="O232" s="224"/>
      <c r="P232" s="368"/>
      <c r="Q232" s="368"/>
      <c r="R232" s="224"/>
      <c r="S232" s="224"/>
      <c r="T232" s="224"/>
      <c r="U232" s="224"/>
      <c r="W232" s="370"/>
      <c r="X232" s="370"/>
      <c r="Y232" s="368"/>
      <c r="Z232" s="370"/>
      <c r="AA232" s="106" t="str">
        <f>IF(OR(N232="",P232="",Q232="",V232="",W232="",X232="",Y232="",Z232=""),"",V232*    (  IF(OR(AND(N232="Water Reticulation",Z232="Cast Iron"),AND(N232="Water Reticulation",Z232="Ductile Iron"),AND(N232="Water Reticulation",Z232="Galvanised Iron"),  AND(N232="Water Reticulation",Z232="Mild Steel")),      VLOOKUP(W232,VALIDATIONS!$GP$2:$HS$45,VLOOKUP(Y232,VALIDATIONS!$FF$2:$FG$5,2,FALSE),FALSE),  IF(OR(AND(N232="Water Reticulation",Z232="Asbestos Cement"),AND(N232="Water Reticulation",Z232="unplasticised Poly Vinyl Chloride")),      VLOOKUP(W232,VALIDATIONS!$GP$2:$HS$45,8+VLOOKUP(Y232,VALIDATIONS!$FF$2:$FG$5,2,FALSE),FALSE),  IF(OR(AND(N232="Water Re-use",Z232="Cast Iron"),AND(N232="Water Re-use",Z232="Ductile Iron"),AND(N232="Water Re-use",Z232="Galvanised Iron"),  AND(N232="Water Re-use",Z232="Mild Steel")),      VLOOKUP(W232,VALIDATIONS!$GP$2:$HS$45,VLOOKUP(Y232,VALIDATIONS!$FF$2:$FG$5,2,FALSE),FALSE),  IF(OR(AND(N232="Water Re-use",Z232="Asbestos Cement"),AND(N232="Water Re-use",Z232="unplasticised Poly Vinyl Chloride")),      VLOOKUP(W232,VALIDATIONS!$GP$2:$HS$45,8+VLOOKUP(Y232,VALIDATIONS!$FF$2:$FG$5,2,FALSE),FALSE),            IF(OR(AND(N232="Water Rising Main",Z232="Cast Iron"),AND(N232="Water Rising Main",Z232="Ductile Iron"),AND(N232="Water Rising Main",Z232="Galvanised Iron"),  AND(N232="Water Rising Main",Z232="Mild Steel")),      VLOOKUP(W232,VALIDATIONS!$GP$2:$HS$45,4+VLOOKUP(Y232,VALIDATIONS!$FF$2:$FG$5,2,FALSE),FALSE),  IF(OR(AND(N232="Water Rising Main",Z232="Asbestos Cement"),AND(N232="Water Rising Main",Z232="unplasticised Poly Vinyl Chloride")),      VLOOKUP(W232,VALIDATIONS!$GP$2:$HS$45,12+VLOOKUP(Y232,VALIDATIONS!$FF$2:$FG$5,2,FALSE),FALSE),  0))))))    +IF(P232="Up to 10% Rock",VLOOKUP(W232,VALIDATIONS!$GP$2:$HS$45,21+VLOOKUP(Y232,VALIDATIONS!$FF$2:$FG$5,2,FALSE),FALSE),0)+IF(OR(Q232="Urban Development (moderate)",Q232="Urban Development (heavy)"),VLOOKUP(W232,VALIDATIONS!$GP$2:$HS$45,12+VLOOKUP(Q232,VALIDATIONS!$FJ$2:$FK$4,2,FALSE),FALSE),0)))</f>
        <v/>
      </c>
      <c r="AB232" s="82"/>
    </row>
    <row r="233" spans="2:28" x14ac:dyDescent="0.2">
      <c r="B233" s="354"/>
      <c r="C233" s="354"/>
      <c r="E233" s="370"/>
      <c r="G233" s="168"/>
      <c r="H233" s="168"/>
      <c r="I233" s="106" t="str">
        <f>IF(OR(C233="",D233="",E233=""),"",VLOOKUP(C233,VALIDATIONS!$HU$2:$HV$12,2,FALSE))</f>
        <v/>
      </c>
      <c r="K233" s="243"/>
      <c r="L233" s="354"/>
      <c r="M233" s="224"/>
      <c r="N233" s="370"/>
      <c r="O233" s="224"/>
      <c r="P233" s="368"/>
      <c r="Q233" s="368"/>
      <c r="R233" s="224"/>
      <c r="S233" s="224"/>
      <c r="T233" s="224"/>
      <c r="U233" s="224"/>
      <c r="W233" s="370"/>
      <c r="X233" s="370"/>
      <c r="Y233" s="368"/>
      <c r="Z233" s="370"/>
      <c r="AA233" s="106" t="str">
        <f>IF(OR(N233="",P233="",Q233="",V233="",W233="",X233="",Y233="",Z233=""),"",V233*    (  IF(OR(AND(N233="Water Reticulation",Z233="Cast Iron"),AND(N233="Water Reticulation",Z233="Ductile Iron"),AND(N233="Water Reticulation",Z233="Galvanised Iron"),  AND(N233="Water Reticulation",Z233="Mild Steel")),      VLOOKUP(W233,VALIDATIONS!$GP$2:$HS$45,VLOOKUP(Y233,VALIDATIONS!$FF$2:$FG$5,2,FALSE),FALSE),  IF(OR(AND(N233="Water Reticulation",Z233="Asbestos Cement"),AND(N233="Water Reticulation",Z233="unplasticised Poly Vinyl Chloride")),      VLOOKUP(W233,VALIDATIONS!$GP$2:$HS$45,8+VLOOKUP(Y233,VALIDATIONS!$FF$2:$FG$5,2,FALSE),FALSE),  IF(OR(AND(N233="Water Re-use",Z233="Cast Iron"),AND(N233="Water Re-use",Z233="Ductile Iron"),AND(N233="Water Re-use",Z233="Galvanised Iron"),  AND(N233="Water Re-use",Z233="Mild Steel")),      VLOOKUP(W233,VALIDATIONS!$GP$2:$HS$45,VLOOKUP(Y233,VALIDATIONS!$FF$2:$FG$5,2,FALSE),FALSE),  IF(OR(AND(N233="Water Re-use",Z233="Asbestos Cement"),AND(N233="Water Re-use",Z233="unplasticised Poly Vinyl Chloride")),      VLOOKUP(W233,VALIDATIONS!$GP$2:$HS$45,8+VLOOKUP(Y233,VALIDATIONS!$FF$2:$FG$5,2,FALSE),FALSE),            IF(OR(AND(N233="Water Rising Main",Z233="Cast Iron"),AND(N233="Water Rising Main",Z233="Ductile Iron"),AND(N233="Water Rising Main",Z233="Galvanised Iron"),  AND(N233="Water Rising Main",Z233="Mild Steel")),      VLOOKUP(W233,VALIDATIONS!$GP$2:$HS$45,4+VLOOKUP(Y233,VALIDATIONS!$FF$2:$FG$5,2,FALSE),FALSE),  IF(OR(AND(N233="Water Rising Main",Z233="Asbestos Cement"),AND(N233="Water Rising Main",Z233="unplasticised Poly Vinyl Chloride")),      VLOOKUP(W233,VALIDATIONS!$GP$2:$HS$45,12+VLOOKUP(Y233,VALIDATIONS!$FF$2:$FG$5,2,FALSE),FALSE),  0))))))    +IF(P233="Up to 10% Rock",VLOOKUP(W233,VALIDATIONS!$GP$2:$HS$45,21+VLOOKUP(Y233,VALIDATIONS!$FF$2:$FG$5,2,FALSE),FALSE),0)+IF(OR(Q233="Urban Development (moderate)",Q233="Urban Development (heavy)"),VLOOKUP(W233,VALIDATIONS!$GP$2:$HS$45,12+VLOOKUP(Q233,VALIDATIONS!$FJ$2:$FK$4,2,FALSE),FALSE),0)))</f>
        <v/>
      </c>
      <c r="AB233" s="82"/>
    </row>
    <row r="234" spans="2:28" x14ac:dyDescent="0.2">
      <c r="B234" s="354"/>
      <c r="C234" s="354"/>
      <c r="E234" s="370"/>
      <c r="G234" s="168"/>
      <c r="H234" s="168"/>
      <c r="I234" s="106" t="str">
        <f>IF(OR(C234="",D234="",E234=""),"",VLOOKUP(C234,VALIDATIONS!$HU$2:$HV$12,2,FALSE))</f>
        <v/>
      </c>
      <c r="K234" s="243"/>
      <c r="L234" s="354"/>
      <c r="M234" s="224"/>
      <c r="N234" s="370"/>
      <c r="O234" s="224"/>
      <c r="P234" s="368"/>
      <c r="Q234" s="368"/>
      <c r="R234" s="224"/>
      <c r="S234" s="224"/>
      <c r="T234" s="224"/>
      <c r="U234" s="224"/>
      <c r="W234" s="370"/>
      <c r="X234" s="370"/>
      <c r="Y234" s="368"/>
      <c r="Z234" s="370"/>
      <c r="AA234" s="106" t="str">
        <f>IF(OR(N234="",P234="",Q234="",V234="",W234="",X234="",Y234="",Z234=""),"",V234*    (  IF(OR(AND(N234="Water Reticulation",Z234="Cast Iron"),AND(N234="Water Reticulation",Z234="Ductile Iron"),AND(N234="Water Reticulation",Z234="Galvanised Iron"),  AND(N234="Water Reticulation",Z234="Mild Steel")),      VLOOKUP(W234,VALIDATIONS!$GP$2:$HS$45,VLOOKUP(Y234,VALIDATIONS!$FF$2:$FG$5,2,FALSE),FALSE),  IF(OR(AND(N234="Water Reticulation",Z234="Asbestos Cement"),AND(N234="Water Reticulation",Z234="unplasticised Poly Vinyl Chloride")),      VLOOKUP(W234,VALIDATIONS!$GP$2:$HS$45,8+VLOOKUP(Y234,VALIDATIONS!$FF$2:$FG$5,2,FALSE),FALSE),  IF(OR(AND(N234="Water Re-use",Z234="Cast Iron"),AND(N234="Water Re-use",Z234="Ductile Iron"),AND(N234="Water Re-use",Z234="Galvanised Iron"),  AND(N234="Water Re-use",Z234="Mild Steel")),      VLOOKUP(W234,VALIDATIONS!$GP$2:$HS$45,VLOOKUP(Y234,VALIDATIONS!$FF$2:$FG$5,2,FALSE),FALSE),  IF(OR(AND(N234="Water Re-use",Z234="Asbestos Cement"),AND(N234="Water Re-use",Z234="unplasticised Poly Vinyl Chloride")),      VLOOKUP(W234,VALIDATIONS!$GP$2:$HS$45,8+VLOOKUP(Y234,VALIDATIONS!$FF$2:$FG$5,2,FALSE),FALSE),            IF(OR(AND(N234="Water Rising Main",Z234="Cast Iron"),AND(N234="Water Rising Main",Z234="Ductile Iron"),AND(N234="Water Rising Main",Z234="Galvanised Iron"),  AND(N234="Water Rising Main",Z234="Mild Steel")),      VLOOKUP(W234,VALIDATIONS!$GP$2:$HS$45,4+VLOOKUP(Y234,VALIDATIONS!$FF$2:$FG$5,2,FALSE),FALSE),  IF(OR(AND(N234="Water Rising Main",Z234="Asbestos Cement"),AND(N234="Water Rising Main",Z234="unplasticised Poly Vinyl Chloride")),      VLOOKUP(W234,VALIDATIONS!$GP$2:$HS$45,12+VLOOKUP(Y234,VALIDATIONS!$FF$2:$FG$5,2,FALSE),FALSE),  0))))))    +IF(P234="Up to 10% Rock",VLOOKUP(W234,VALIDATIONS!$GP$2:$HS$45,21+VLOOKUP(Y234,VALIDATIONS!$FF$2:$FG$5,2,FALSE),FALSE),0)+IF(OR(Q234="Urban Development (moderate)",Q234="Urban Development (heavy)"),VLOOKUP(W234,VALIDATIONS!$GP$2:$HS$45,12+VLOOKUP(Q234,VALIDATIONS!$FJ$2:$FK$4,2,FALSE),FALSE),0)))</f>
        <v/>
      </c>
      <c r="AB234" s="82"/>
    </row>
    <row r="235" spans="2:28" x14ac:dyDescent="0.2">
      <c r="B235" s="354"/>
      <c r="C235" s="354"/>
      <c r="E235" s="370"/>
      <c r="G235" s="168"/>
      <c r="H235" s="168"/>
      <c r="I235" s="106" t="str">
        <f>IF(OR(C235="",D235="",E235=""),"",VLOOKUP(C235,VALIDATIONS!$HU$2:$HV$12,2,FALSE))</f>
        <v/>
      </c>
      <c r="K235" s="243"/>
      <c r="L235" s="354"/>
      <c r="M235" s="224"/>
      <c r="N235" s="370"/>
      <c r="O235" s="224"/>
      <c r="P235" s="368"/>
      <c r="Q235" s="368"/>
      <c r="R235" s="224"/>
      <c r="S235" s="224"/>
      <c r="T235" s="224"/>
      <c r="U235" s="224"/>
      <c r="W235" s="370"/>
      <c r="X235" s="370"/>
      <c r="Y235" s="368"/>
      <c r="Z235" s="370"/>
      <c r="AA235" s="106" t="str">
        <f>IF(OR(N235="",P235="",Q235="",V235="",W235="",X235="",Y235="",Z235=""),"",V235*    (  IF(OR(AND(N235="Water Reticulation",Z235="Cast Iron"),AND(N235="Water Reticulation",Z235="Ductile Iron"),AND(N235="Water Reticulation",Z235="Galvanised Iron"),  AND(N235="Water Reticulation",Z235="Mild Steel")),      VLOOKUP(W235,VALIDATIONS!$GP$2:$HS$45,VLOOKUP(Y235,VALIDATIONS!$FF$2:$FG$5,2,FALSE),FALSE),  IF(OR(AND(N235="Water Reticulation",Z235="Asbestos Cement"),AND(N235="Water Reticulation",Z235="unplasticised Poly Vinyl Chloride")),      VLOOKUP(W235,VALIDATIONS!$GP$2:$HS$45,8+VLOOKUP(Y235,VALIDATIONS!$FF$2:$FG$5,2,FALSE),FALSE),  IF(OR(AND(N235="Water Re-use",Z235="Cast Iron"),AND(N235="Water Re-use",Z235="Ductile Iron"),AND(N235="Water Re-use",Z235="Galvanised Iron"),  AND(N235="Water Re-use",Z235="Mild Steel")),      VLOOKUP(W235,VALIDATIONS!$GP$2:$HS$45,VLOOKUP(Y235,VALIDATIONS!$FF$2:$FG$5,2,FALSE),FALSE),  IF(OR(AND(N235="Water Re-use",Z235="Asbestos Cement"),AND(N235="Water Re-use",Z235="unplasticised Poly Vinyl Chloride")),      VLOOKUP(W235,VALIDATIONS!$GP$2:$HS$45,8+VLOOKUP(Y235,VALIDATIONS!$FF$2:$FG$5,2,FALSE),FALSE),            IF(OR(AND(N235="Water Rising Main",Z235="Cast Iron"),AND(N235="Water Rising Main",Z235="Ductile Iron"),AND(N235="Water Rising Main",Z235="Galvanised Iron"),  AND(N235="Water Rising Main",Z235="Mild Steel")),      VLOOKUP(W235,VALIDATIONS!$GP$2:$HS$45,4+VLOOKUP(Y235,VALIDATIONS!$FF$2:$FG$5,2,FALSE),FALSE),  IF(OR(AND(N235="Water Rising Main",Z235="Asbestos Cement"),AND(N235="Water Rising Main",Z235="unplasticised Poly Vinyl Chloride")),      VLOOKUP(W235,VALIDATIONS!$GP$2:$HS$45,12+VLOOKUP(Y235,VALIDATIONS!$FF$2:$FG$5,2,FALSE),FALSE),  0))))))    +IF(P235="Up to 10% Rock",VLOOKUP(W235,VALIDATIONS!$GP$2:$HS$45,21+VLOOKUP(Y235,VALIDATIONS!$FF$2:$FG$5,2,FALSE),FALSE),0)+IF(OR(Q235="Urban Development (moderate)",Q235="Urban Development (heavy)"),VLOOKUP(W235,VALIDATIONS!$GP$2:$HS$45,12+VLOOKUP(Q235,VALIDATIONS!$FJ$2:$FK$4,2,FALSE),FALSE),0)))</f>
        <v/>
      </c>
      <c r="AB235" s="82"/>
    </row>
    <row r="236" spans="2:28" x14ac:dyDescent="0.2">
      <c r="B236" s="354"/>
      <c r="C236" s="354"/>
      <c r="E236" s="370"/>
      <c r="G236" s="168"/>
      <c r="H236" s="168"/>
      <c r="I236" s="106" t="str">
        <f>IF(OR(C236="",D236="",E236=""),"",VLOOKUP(C236,VALIDATIONS!$HU$2:$HV$12,2,FALSE))</f>
        <v/>
      </c>
      <c r="K236" s="243"/>
      <c r="L236" s="354"/>
      <c r="M236" s="224"/>
      <c r="N236" s="370"/>
      <c r="O236" s="224"/>
      <c r="P236" s="368"/>
      <c r="Q236" s="368"/>
      <c r="R236" s="224"/>
      <c r="S236" s="224"/>
      <c r="T236" s="224"/>
      <c r="U236" s="224"/>
      <c r="W236" s="370"/>
      <c r="X236" s="370"/>
      <c r="Y236" s="368"/>
      <c r="Z236" s="370"/>
      <c r="AA236" s="106" t="str">
        <f>IF(OR(N236="",P236="",Q236="",V236="",W236="",X236="",Y236="",Z236=""),"",V236*    (  IF(OR(AND(N236="Water Reticulation",Z236="Cast Iron"),AND(N236="Water Reticulation",Z236="Ductile Iron"),AND(N236="Water Reticulation",Z236="Galvanised Iron"),  AND(N236="Water Reticulation",Z236="Mild Steel")),      VLOOKUP(W236,VALIDATIONS!$GP$2:$HS$45,VLOOKUP(Y236,VALIDATIONS!$FF$2:$FG$5,2,FALSE),FALSE),  IF(OR(AND(N236="Water Reticulation",Z236="Asbestos Cement"),AND(N236="Water Reticulation",Z236="unplasticised Poly Vinyl Chloride")),      VLOOKUP(W236,VALIDATIONS!$GP$2:$HS$45,8+VLOOKUP(Y236,VALIDATIONS!$FF$2:$FG$5,2,FALSE),FALSE),  IF(OR(AND(N236="Water Re-use",Z236="Cast Iron"),AND(N236="Water Re-use",Z236="Ductile Iron"),AND(N236="Water Re-use",Z236="Galvanised Iron"),  AND(N236="Water Re-use",Z236="Mild Steel")),      VLOOKUP(W236,VALIDATIONS!$GP$2:$HS$45,VLOOKUP(Y236,VALIDATIONS!$FF$2:$FG$5,2,FALSE),FALSE),  IF(OR(AND(N236="Water Re-use",Z236="Asbestos Cement"),AND(N236="Water Re-use",Z236="unplasticised Poly Vinyl Chloride")),      VLOOKUP(W236,VALIDATIONS!$GP$2:$HS$45,8+VLOOKUP(Y236,VALIDATIONS!$FF$2:$FG$5,2,FALSE),FALSE),            IF(OR(AND(N236="Water Rising Main",Z236="Cast Iron"),AND(N236="Water Rising Main",Z236="Ductile Iron"),AND(N236="Water Rising Main",Z236="Galvanised Iron"),  AND(N236="Water Rising Main",Z236="Mild Steel")),      VLOOKUP(W236,VALIDATIONS!$GP$2:$HS$45,4+VLOOKUP(Y236,VALIDATIONS!$FF$2:$FG$5,2,FALSE),FALSE),  IF(OR(AND(N236="Water Rising Main",Z236="Asbestos Cement"),AND(N236="Water Rising Main",Z236="unplasticised Poly Vinyl Chloride")),      VLOOKUP(W236,VALIDATIONS!$GP$2:$HS$45,12+VLOOKUP(Y236,VALIDATIONS!$FF$2:$FG$5,2,FALSE),FALSE),  0))))))    +IF(P236="Up to 10% Rock",VLOOKUP(W236,VALIDATIONS!$GP$2:$HS$45,21+VLOOKUP(Y236,VALIDATIONS!$FF$2:$FG$5,2,FALSE),FALSE),0)+IF(OR(Q236="Urban Development (moderate)",Q236="Urban Development (heavy)"),VLOOKUP(W236,VALIDATIONS!$GP$2:$HS$45,12+VLOOKUP(Q236,VALIDATIONS!$FJ$2:$FK$4,2,FALSE),FALSE),0)))</f>
        <v/>
      </c>
      <c r="AB236" s="82"/>
    </row>
    <row r="237" spans="2:28" x14ac:dyDescent="0.2">
      <c r="B237" s="354"/>
      <c r="C237" s="354"/>
      <c r="E237" s="370"/>
      <c r="G237" s="168"/>
      <c r="H237" s="168"/>
      <c r="I237" s="106" t="str">
        <f>IF(OR(C237="",D237="",E237=""),"",VLOOKUP(C237,VALIDATIONS!$HU$2:$HV$12,2,FALSE))</f>
        <v/>
      </c>
      <c r="K237" s="243"/>
      <c r="L237" s="354"/>
      <c r="M237" s="224"/>
      <c r="N237" s="370"/>
      <c r="O237" s="224"/>
      <c r="P237" s="368"/>
      <c r="Q237" s="368"/>
      <c r="R237" s="224"/>
      <c r="S237" s="224"/>
      <c r="T237" s="224"/>
      <c r="U237" s="224"/>
      <c r="W237" s="370"/>
      <c r="X237" s="370"/>
      <c r="Y237" s="368"/>
      <c r="Z237" s="370"/>
      <c r="AA237" s="106" t="str">
        <f>IF(OR(N237="",P237="",Q237="",V237="",W237="",X237="",Y237="",Z237=""),"",V237*    (  IF(OR(AND(N237="Water Reticulation",Z237="Cast Iron"),AND(N237="Water Reticulation",Z237="Ductile Iron"),AND(N237="Water Reticulation",Z237="Galvanised Iron"),  AND(N237="Water Reticulation",Z237="Mild Steel")),      VLOOKUP(W237,VALIDATIONS!$GP$2:$HS$45,VLOOKUP(Y237,VALIDATIONS!$FF$2:$FG$5,2,FALSE),FALSE),  IF(OR(AND(N237="Water Reticulation",Z237="Asbestos Cement"),AND(N237="Water Reticulation",Z237="unplasticised Poly Vinyl Chloride")),      VLOOKUP(W237,VALIDATIONS!$GP$2:$HS$45,8+VLOOKUP(Y237,VALIDATIONS!$FF$2:$FG$5,2,FALSE),FALSE),  IF(OR(AND(N237="Water Re-use",Z237="Cast Iron"),AND(N237="Water Re-use",Z237="Ductile Iron"),AND(N237="Water Re-use",Z237="Galvanised Iron"),  AND(N237="Water Re-use",Z237="Mild Steel")),      VLOOKUP(W237,VALIDATIONS!$GP$2:$HS$45,VLOOKUP(Y237,VALIDATIONS!$FF$2:$FG$5,2,FALSE),FALSE),  IF(OR(AND(N237="Water Re-use",Z237="Asbestos Cement"),AND(N237="Water Re-use",Z237="unplasticised Poly Vinyl Chloride")),      VLOOKUP(W237,VALIDATIONS!$GP$2:$HS$45,8+VLOOKUP(Y237,VALIDATIONS!$FF$2:$FG$5,2,FALSE),FALSE),            IF(OR(AND(N237="Water Rising Main",Z237="Cast Iron"),AND(N237="Water Rising Main",Z237="Ductile Iron"),AND(N237="Water Rising Main",Z237="Galvanised Iron"),  AND(N237="Water Rising Main",Z237="Mild Steel")),      VLOOKUP(W237,VALIDATIONS!$GP$2:$HS$45,4+VLOOKUP(Y237,VALIDATIONS!$FF$2:$FG$5,2,FALSE),FALSE),  IF(OR(AND(N237="Water Rising Main",Z237="Asbestos Cement"),AND(N237="Water Rising Main",Z237="unplasticised Poly Vinyl Chloride")),      VLOOKUP(W237,VALIDATIONS!$GP$2:$HS$45,12+VLOOKUP(Y237,VALIDATIONS!$FF$2:$FG$5,2,FALSE),FALSE),  0))))))    +IF(P237="Up to 10% Rock",VLOOKUP(W237,VALIDATIONS!$GP$2:$HS$45,21+VLOOKUP(Y237,VALIDATIONS!$FF$2:$FG$5,2,FALSE),FALSE),0)+IF(OR(Q237="Urban Development (moderate)",Q237="Urban Development (heavy)"),VLOOKUP(W237,VALIDATIONS!$GP$2:$HS$45,12+VLOOKUP(Q237,VALIDATIONS!$FJ$2:$FK$4,2,FALSE),FALSE),0)))</f>
        <v/>
      </c>
      <c r="AB237" s="82"/>
    </row>
    <row r="238" spans="2:28" x14ac:dyDescent="0.2">
      <c r="B238" s="354"/>
      <c r="C238" s="354"/>
      <c r="E238" s="370"/>
      <c r="G238" s="168"/>
      <c r="H238" s="168"/>
      <c r="I238" s="106" t="str">
        <f>IF(OR(C238="",D238="",E238=""),"",VLOOKUP(C238,VALIDATIONS!$HU$2:$HV$12,2,FALSE))</f>
        <v/>
      </c>
      <c r="K238" s="243"/>
      <c r="L238" s="354"/>
      <c r="M238" s="224"/>
      <c r="N238" s="370"/>
      <c r="O238" s="224"/>
      <c r="P238" s="368"/>
      <c r="Q238" s="368"/>
      <c r="R238" s="224"/>
      <c r="S238" s="224"/>
      <c r="T238" s="224"/>
      <c r="U238" s="224"/>
      <c r="W238" s="370"/>
      <c r="X238" s="370"/>
      <c r="Y238" s="368"/>
      <c r="Z238" s="370"/>
      <c r="AA238" s="106" t="str">
        <f>IF(OR(N238="",P238="",Q238="",V238="",W238="",X238="",Y238="",Z238=""),"",V238*    (  IF(OR(AND(N238="Water Reticulation",Z238="Cast Iron"),AND(N238="Water Reticulation",Z238="Ductile Iron"),AND(N238="Water Reticulation",Z238="Galvanised Iron"),  AND(N238="Water Reticulation",Z238="Mild Steel")),      VLOOKUP(W238,VALIDATIONS!$GP$2:$HS$45,VLOOKUP(Y238,VALIDATIONS!$FF$2:$FG$5,2,FALSE),FALSE),  IF(OR(AND(N238="Water Reticulation",Z238="Asbestos Cement"),AND(N238="Water Reticulation",Z238="unplasticised Poly Vinyl Chloride")),      VLOOKUP(W238,VALIDATIONS!$GP$2:$HS$45,8+VLOOKUP(Y238,VALIDATIONS!$FF$2:$FG$5,2,FALSE),FALSE),  IF(OR(AND(N238="Water Re-use",Z238="Cast Iron"),AND(N238="Water Re-use",Z238="Ductile Iron"),AND(N238="Water Re-use",Z238="Galvanised Iron"),  AND(N238="Water Re-use",Z238="Mild Steel")),      VLOOKUP(W238,VALIDATIONS!$GP$2:$HS$45,VLOOKUP(Y238,VALIDATIONS!$FF$2:$FG$5,2,FALSE),FALSE),  IF(OR(AND(N238="Water Re-use",Z238="Asbestos Cement"),AND(N238="Water Re-use",Z238="unplasticised Poly Vinyl Chloride")),      VLOOKUP(W238,VALIDATIONS!$GP$2:$HS$45,8+VLOOKUP(Y238,VALIDATIONS!$FF$2:$FG$5,2,FALSE),FALSE),            IF(OR(AND(N238="Water Rising Main",Z238="Cast Iron"),AND(N238="Water Rising Main",Z238="Ductile Iron"),AND(N238="Water Rising Main",Z238="Galvanised Iron"),  AND(N238="Water Rising Main",Z238="Mild Steel")),      VLOOKUP(W238,VALIDATIONS!$GP$2:$HS$45,4+VLOOKUP(Y238,VALIDATIONS!$FF$2:$FG$5,2,FALSE),FALSE),  IF(OR(AND(N238="Water Rising Main",Z238="Asbestos Cement"),AND(N238="Water Rising Main",Z238="unplasticised Poly Vinyl Chloride")),      VLOOKUP(W238,VALIDATIONS!$GP$2:$HS$45,12+VLOOKUP(Y238,VALIDATIONS!$FF$2:$FG$5,2,FALSE),FALSE),  0))))))    +IF(P238="Up to 10% Rock",VLOOKUP(W238,VALIDATIONS!$GP$2:$HS$45,21+VLOOKUP(Y238,VALIDATIONS!$FF$2:$FG$5,2,FALSE),FALSE),0)+IF(OR(Q238="Urban Development (moderate)",Q238="Urban Development (heavy)"),VLOOKUP(W238,VALIDATIONS!$GP$2:$HS$45,12+VLOOKUP(Q238,VALIDATIONS!$FJ$2:$FK$4,2,FALSE),FALSE),0)))</f>
        <v/>
      </c>
      <c r="AB238" s="82"/>
    </row>
    <row r="239" spans="2:28" x14ac:dyDescent="0.2">
      <c r="B239" s="354"/>
      <c r="C239" s="354"/>
      <c r="E239" s="370"/>
      <c r="G239" s="168"/>
      <c r="H239" s="168"/>
      <c r="I239" s="106" t="str">
        <f>IF(OR(C239="",D239="",E239=""),"",VLOOKUP(C239,VALIDATIONS!$HU$2:$HV$12,2,FALSE))</f>
        <v/>
      </c>
      <c r="K239" s="243"/>
      <c r="L239" s="354"/>
      <c r="M239" s="224"/>
      <c r="N239" s="370"/>
      <c r="O239" s="224"/>
      <c r="P239" s="368"/>
      <c r="Q239" s="368"/>
      <c r="R239" s="224"/>
      <c r="S239" s="224"/>
      <c r="T239" s="224"/>
      <c r="U239" s="224"/>
      <c r="W239" s="370"/>
      <c r="X239" s="370"/>
      <c r="Y239" s="368"/>
      <c r="Z239" s="370"/>
      <c r="AA239" s="106" t="str">
        <f>IF(OR(N239="",P239="",Q239="",V239="",W239="",X239="",Y239="",Z239=""),"",V239*    (  IF(OR(AND(N239="Water Reticulation",Z239="Cast Iron"),AND(N239="Water Reticulation",Z239="Ductile Iron"),AND(N239="Water Reticulation",Z239="Galvanised Iron"),  AND(N239="Water Reticulation",Z239="Mild Steel")),      VLOOKUP(W239,VALIDATIONS!$GP$2:$HS$45,VLOOKUP(Y239,VALIDATIONS!$FF$2:$FG$5,2,FALSE),FALSE),  IF(OR(AND(N239="Water Reticulation",Z239="Asbestos Cement"),AND(N239="Water Reticulation",Z239="unplasticised Poly Vinyl Chloride")),      VLOOKUP(W239,VALIDATIONS!$GP$2:$HS$45,8+VLOOKUP(Y239,VALIDATIONS!$FF$2:$FG$5,2,FALSE),FALSE),  IF(OR(AND(N239="Water Re-use",Z239="Cast Iron"),AND(N239="Water Re-use",Z239="Ductile Iron"),AND(N239="Water Re-use",Z239="Galvanised Iron"),  AND(N239="Water Re-use",Z239="Mild Steel")),      VLOOKUP(W239,VALIDATIONS!$GP$2:$HS$45,VLOOKUP(Y239,VALIDATIONS!$FF$2:$FG$5,2,FALSE),FALSE),  IF(OR(AND(N239="Water Re-use",Z239="Asbestos Cement"),AND(N239="Water Re-use",Z239="unplasticised Poly Vinyl Chloride")),      VLOOKUP(W239,VALIDATIONS!$GP$2:$HS$45,8+VLOOKUP(Y239,VALIDATIONS!$FF$2:$FG$5,2,FALSE),FALSE),            IF(OR(AND(N239="Water Rising Main",Z239="Cast Iron"),AND(N239="Water Rising Main",Z239="Ductile Iron"),AND(N239="Water Rising Main",Z239="Galvanised Iron"),  AND(N239="Water Rising Main",Z239="Mild Steel")),      VLOOKUP(W239,VALIDATIONS!$GP$2:$HS$45,4+VLOOKUP(Y239,VALIDATIONS!$FF$2:$FG$5,2,FALSE),FALSE),  IF(OR(AND(N239="Water Rising Main",Z239="Asbestos Cement"),AND(N239="Water Rising Main",Z239="unplasticised Poly Vinyl Chloride")),      VLOOKUP(W239,VALIDATIONS!$GP$2:$HS$45,12+VLOOKUP(Y239,VALIDATIONS!$FF$2:$FG$5,2,FALSE),FALSE),  0))))))    +IF(P239="Up to 10% Rock",VLOOKUP(W239,VALIDATIONS!$GP$2:$HS$45,21+VLOOKUP(Y239,VALIDATIONS!$FF$2:$FG$5,2,FALSE),FALSE),0)+IF(OR(Q239="Urban Development (moderate)",Q239="Urban Development (heavy)"),VLOOKUP(W239,VALIDATIONS!$GP$2:$HS$45,12+VLOOKUP(Q239,VALIDATIONS!$FJ$2:$FK$4,2,FALSE),FALSE),0)))</f>
        <v/>
      </c>
      <c r="AB239" s="82"/>
    </row>
    <row r="240" spans="2:28" x14ac:dyDescent="0.2">
      <c r="B240" s="354"/>
      <c r="C240" s="354"/>
      <c r="E240" s="370"/>
      <c r="G240" s="168"/>
      <c r="H240" s="168"/>
      <c r="I240" s="106" t="str">
        <f>IF(OR(C240="",D240="",E240=""),"",VLOOKUP(C240,VALIDATIONS!$HU$2:$HV$12,2,FALSE))</f>
        <v/>
      </c>
      <c r="K240" s="243"/>
      <c r="L240" s="354"/>
      <c r="M240" s="224"/>
      <c r="N240" s="370"/>
      <c r="O240" s="224"/>
      <c r="P240" s="368"/>
      <c r="Q240" s="368"/>
      <c r="R240" s="224"/>
      <c r="S240" s="224"/>
      <c r="T240" s="224"/>
      <c r="U240" s="224"/>
      <c r="W240" s="370"/>
      <c r="X240" s="370"/>
      <c r="Y240" s="368"/>
      <c r="Z240" s="370"/>
      <c r="AA240" s="106" t="str">
        <f>IF(OR(N240="",P240="",Q240="",V240="",W240="",X240="",Y240="",Z240=""),"",V240*    (  IF(OR(AND(N240="Water Reticulation",Z240="Cast Iron"),AND(N240="Water Reticulation",Z240="Ductile Iron"),AND(N240="Water Reticulation",Z240="Galvanised Iron"),  AND(N240="Water Reticulation",Z240="Mild Steel")),      VLOOKUP(W240,VALIDATIONS!$GP$2:$HS$45,VLOOKUP(Y240,VALIDATIONS!$FF$2:$FG$5,2,FALSE),FALSE),  IF(OR(AND(N240="Water Reticulation",Z240="Asbestos Cement"),AND(N240="Water Reticulation",Z240="unplasticised Poly Vinyl Chloride")),      VLOOKUP(W240,VALIDATIONS!$GP$2:$HS$45,8+VLOOKUP(Y240,VALIDATIONS!$FF$2:$FG$5,2,FALSE),FALSE),  IF(OR(AND(N240="Water Re-use",Z240="Cast Iron"),AND(N240="Water Re-use",Z240="Ductile Iron"),AND(N240="Water Re-use",Z240="Galvanised Iron"),  AND(N240="Water Re-use",Z240="Mild Steel")),      VLOOKUP(W240,VALIDATIONS!$GP$2:$HS$45,VLOOKUP(Y240,VALIDATIONS!$FF$2:$FG$5,2,FALSE),FALSE),  IF(OR(AND(N240="Water Re-use",Z240="Asbestos Cement"),AND(N240="Water Re-use",Z240="unplasticised Poly Vinyl Chloride")),      VLOOKUP(W240,VALIDATIONS!$GP$2:$HS$45,8+VLOOKUP(Y240,VALIDATIONS!$FF$2:$FG$5,2,FALSE),FALSE),            IF(OR(AND(N240="Water Rising Main",Z240="Cast Iron"),AND(N240="Water Rising Main",Z240="Ductile Iron"),AND(N240="Water Rising Main",Z240="Galvanised Iron"),  AND(N240="Water Rising Main",Z240="Mild Steel")),      VLOOKUP(W240,VALIDATIONS!$GP$2:$HS$45,4+VLOOKUP(Y240,VALIDATIONS!$FF$2:$FG$5,2,FALSE),FALSE),  IF(OR(AND(N240="Water Rising Main",Z240="Asbestos Cement"),AND(N240="Water Rising Main",Z240="unplasticised Poly Vinyl Chloride")),      VLOOKUP(W240,VALIDATIONS!$GP$2:$HS$45,12+VLOOKUP(Y240,VALIDATIONS!$FF$2:$FG$5,2,FALSE),FALSE),  0))))))    +IF(P240="Up to 10% Rock",VLOOKUP(W240,VALIDATIONS!$GP$2:$HS$45,21+VLOOKUP(Y240,VALIDATIONS!$FF$2:$FG$5,2,FALSE),FALSE),0)+IF(OR(Q240="Urban Development (moderate)",Q240="Urban Development (heavy)"),VLOOKUP(W240,VALIDATIONS!$GP$2:$HS$45,12+VLOOKUP(Q240,VALIDATIONS!$FJ$2:$FK$4,2,FALSE),FALSE),0)))</f>
        <v/>
      </c>
      <c r="AB240" s="82"/>
    </row>
    <row r="241" spans="2:28" x14ac:dyDescent="0.2">
      <c r="B241" s="354"/>
      <c r="C241" s="354"/>
      <c r="E241" s="370"/>
      <c r="G241" s="168"/>
      <c r="H241" s="168"/>
      <c r="I241" s="106" t="str">
        <f>IF(OR(C241="",D241="",E241=""),"",VLOOKUP(C241,VALIDATIONS!$HU$2:$HV$12,2,FALSE))</f>
        <v/>
      </c>
      <c r="K241" s="243"/>
      <c r="L241" s="354"/>
      <c r="M241" s="224"/>
      <c r="N241" s="370"/>
      <c r="O241" s="224"/>
      <c r="P241" s="368"/>
      <c r="Q241" s="368"/>
      <c r="R241" s="224"/>
      <c r="S241" s="224"/>
      <c r="T241" s="224"/>
      <c r="U241" s="224"/>
      <c r="W241" s="370"/>
      <c r="X241" s="370"/>
      <c r="Y241" s="368"/>
      <c r="Z241" s="370"/>
      <c r="AA241" s="106" t="str">
        <f>IF(OR(N241="",P241="",Q241="",V241="",W241="",X241="",Y241="",Z241=""),"",V241*    (  IF(OR(AND(N241="Water Reticulation",Z241="Cast Iron"),AND(N241="Water Reticulation",Z241="Ductile Iron"),AND(N241="Water Reticulation",Z241="Galvanised Iron"),  AND(N241="Water Reticulation",Z241="Mild Steel")),      VLOOKUP(W241,VALIDATIONS!$GP$2:$HS$45,VLOOKUP(Y241,VALIDATIONS!$FF$2:$FG$5,2,FALSE),FALSE),  IF(OR(AND(N241="Water Reticulation",Z241="Asbestos Cement"),AND(N241="Water Reticulation",Z241="unplasticised Poly Vinyl Chloride")),      VLOOKUP(W241,VALIDATIONS!$GP$2:$HS$45,8+VLOOKUP(Y241,VALIDATIONS!$FF$2:$FG$5,2,FALSE),FALSE),  IF(OR(AND(N241="Water Re-use",Z241="Cast Iron"),AND(N241="Water Re-use",Z241="Ductile Iron"),AND(N241="Water Re-use",Z241="Galvanised Iron"),  AND(N241="Water Re-use",Z241="Mild Steel")),      VLOOKUP(W241,VALIDATIONS!$GP$2:$HS$45,VLOOKUP(Y241,VALIDATIONS!$FF$2:$FG$5,2,FALSE),FALSE),  IF(OR(AND(N241="Water Re-use",Z241="Asbestos Cement"),AND(N241="Water Re-use",Z241="unplasticised Poly Vinyl Chloride")),      VLOOKUP(W241,VALIDATIONS!$GP$2:$HS$45,8+VLOOKUP(Y241,VALIDATIONS!$FF$2:$FG$5,2,FALSE),FALSE),            IF(OR(AND(N241="Water Rising Main",Z241="Cast Iron"),AND(N241="Water Rising Main",Z241="Ductile Iron"),AND(N241="Water Rising Main",Z241="Galvanised Iron"),  AND(N241="Water Rising Main",Z241="Mild Steel")),      VLOOKUP(W241,VALIDATIONS!$GP$2:$HS$45,4+VLOOKUP(Y241,VALIDATIONS!$FF$2:$FG$5,2,FALSE),FALSE),  IF(OR(AND(N241="Water Rising Main",Z241="Asbestos Cement"),AND(N241="Water Rising Main",Z241="unplasticised Poly Vinyl Chloride")),      VLOOKUP(W241,VALIDATIONS!$GP$2:$HS$45,12+VLOOKUP(Y241,VALIDATIONS!$FF$2:$FG$5,2,FALSE),FALSE),  0))))))    +IF(P241="Up to 10% Rock",VLOOKUP(W241,VALIDATIONS!$GP$2:$HS$45,21+VLOOKUP(Y241,VALIDATIONS!$FF$2:$FG$5,2,FALSE),FALSE),0)+IF(OR(Q241="Urban Development (moderate)",Q241="Urban Development (heavy)"),VLOOKUP(W241,VALIDATIONS!$GP$2:$HS$45,12+VLOOKUP(Q241,VALIDATIONS!$FJ$2:$FK$4,2,FALSE),FALSE),0)))</f>
        <v/>
      </c>
      <c r="AB241" s="82"/>
    </row>
    <row r="242" spans="2:28" x14ac:dyDescent="0.2">
      <c r="B242" s="354"/>
      <c r="C242" s="354"/>
      <c r="E242" s="370"/>
      <c r="G242" s="168"/>
      <c r="H242" s="168"/>
      <c r="I242" s="106" t="str">
        <f>IF(OR(C242="",D242="",E242=""),"",VLOOKUP(C242,VALIDATIONS!$HU$2:$HV$12,2,FALSE))</f>
        <v/>
      </c>
      <c r="K242" s="243"/>
      <c r="L242" s="354"/>
      <c r="M242" s="224"/>
      <c r="N242" s="370"/>
      <c r="O242" s="224"/>
      <c r="P242" s="368"/>
      <c r="Q242" s="368"/>
      <c r="R242" s="224"/>
      <c r="S242" s="224"/>
      <c r="T242" s="224"/>
      <c r="U242" s="224"/>
      <c r="W242" s="370"/>
      <c r="X242" s="370"/>
      <c r="Y242" s="368"/>
      <c r="Z242" s="370"/>
      <c r="AA242" s="106" t="str">
        <f>IF(OR(N242="",P242="",Q242="",V242="",W242="",X242="",Y242="",Z242=""),"",V242*    (  IF(OR(AND(N242="Water Reticulation",Z242="Cast Iron"),AND(N242="Water Reticulation",Z242="Ductile Iron"),AND(N242="Water Reticulation",Z242="Galvanised Iron"),  AND(N242="Water Reticulation",Z242="Mild Steel")),      VLOOKUP(W242,VALIDATIONS!$GP$2:$HS$45,VLOOKUP(Y242,VALIDATIONS!$FF$2:$FG$5,2,FALSE),FALSE),  IF(OR(AND(N242="Water Reticulation",Z242="Asbestos Cement"),AND(N242="Water Reticulation",Z242="unplasticised Poly Vinyl Chloride")),      VLOOKUP(W242,VALIDATIONS!$GP$2:$HS$45,8+VLOOKUP(Y242,VALIDATIONS!$FF$2:$FG$5,2,FALSE),FALSE),  IF(OR(AND(N242="Water Re-use",Z242="Cast Iron"),AND(N242="Water Re-use",Z242="Ductile Iron"),AND(N242="Water Re-use",Z242="Galvanised Iron"),  AND(N242="Water Re-use",Z242="Mild Steel")),      VLOOKUP(W242,VALIDATIONS!$GP$2:$HS$45,VLOOKUP(Y242,VALIDATIONS!$FF$2:$FG$5,2,FALSE),FALSE),  IF(OR(AND(N242="Water Re-use",Z242="Asbestos Cement"),AND(N242="Water Re-use",Z242="unplasticised Poly Vinyl Chloride")),      VLOOKUP(W242,VALIDATIONS!$GP$2:$HS$45,8+VLOOKUP(Y242,VALIDATIONS!$FF$2:$FG$5,2,FALSE),FALSE),            IF(OR(AND(N242="Water Rising Main",Z242="Cast Iron"),AND(N242="Water Rising Main",Z242="Ductile Iron"),AND(N242="Water Rising Main",Z242="Galvanised Iron"),  AND(N242="Water Rising Main",Z242="Mild Steel")),      VLOOKUP(W242,VALIDATIONS!$GP$2:$HS$45,4+VLOOKUP(Y242,VALIDATIONS!$FF$2:$FG$5,2,FALSE),FALSE),  IF(OR(AND(N242="Water Rising Main",Z242="Asbestos Cement"),AND(N242="Water Rising Main",Z242="unplasticised Poly Vinyl Chloride")),      VLOOKUP(W242,VALIDATIONS!$GP$2:$HS$45,12+VLOOKUP(Y242,VALIDATIONS!$FF$2:$FG$5,2,FALSE),FALSE),  0))))))    +IF(P242="Up to 10% Rock",VLOOKUP(W242,VALIDATIONS!$GP$2:$HS$45,21+VLOOKUP(Y242,VALIDATIONS!$FF$2:$FG$5,2,FALSE),FALSE),0)+IF(OR(Q242="Urban Development (moderate)",Q242="Urban Development (heavy)"),VLOOKUP(W242,VALIDATIONS!$GP$2:$HS$45,12+VLOOKUP(Q242,VALIDATIONS!$FJ$2:$FK$4,2,FALSE),FALSE),0)))</f>
        <v/>
      </c>
      <c r="AB242" s="82"/>
    </row>
    <row r="243" spans="2:28" x14ac:dyDescent="0.2">
      <c r="B243" s="354"/>
      <c r="C243" s="354"/>
      <c r="E243" s="370"/>
      <c r="G243" s="168"/>
      <c r="H243" s="168"/>
      <c r="I243" s="106" t="str">
        <f>IF(OR(C243="",D243="",E243=""),"",VLOOKUP(C243,VALIDATIONS!$HU$2:$HV$12,2,FALSE))</f>
        <v/>
      </c>
      <c r="K243" s="243"/>
      <c r="L243" s="354"/>
      <c r="M243" s="224"/>
      <c r="N243" s="370"/>
      <c r="O243" s="224"/>
      <c r="P243" s="368"/>
      <c r="Q243" s="368"/>
      <c r="R243" s="224"/>
      <c r="S243" s="224"/>
      <c r="T243" s="224"/>
      <c r="U243" s="224"/>
      <c r="W243" s="370"/>
      <c r="X243" s="370"/>
      <c r="Y243" s="368"/>
      <c r="Z243" s="370"/>
      <c r="AA243" s="106" t="str">
        <f>IF(OR(N243="",P243="",Q243="",V243="",W243="",X243="",Y243="",Z243=""),"",V243*    (  IF(OR(AND(N243="Water Reticulation",Z243="Cast Iron"),AND(N243="Water Reticulation",Z243="Ductile Iron"),AND(N243="Water Reticulation",Z243="Galvanised Iron"),  AND(N243="Water Reticulation",Z243="Mild Steel")),      VLOOKUP(W243,VALIDATIONS!$GP$2:$HS$45,VLOOKUP(Y243,VALIDATIONS!$FF$2:$FG$5,2,FALSE),FALSE),  IF(OR(AND(N243="Water Reticulation",Z243="Asbestos Cement"),AND(N243="Water Reticulation",Z243="unplasticised Poly Vinyl Chloride")),      VLOOKUP(W243,VALIDATIONS!$GP$2:$HS$45,8+VLOOKUP(Y243,VALIDATIONS!$FF$2:$FG$5,2,FALSE),FALSE),  IF(OR(AND(N243="Water Re-use",Z243="Cast Iron"),AND(N243="Water Re-use",Z243="Ductile Iron"),AND(N243="Water Re-use",Z243="Galvanised Iron"),  AND(N243="Water Re-use",Z243="Mild Steel")),      VLOOKUP(W243,VALIDATIONS!$GP$2:$HS$45,VLOOKUP(Y243,VALIDATIONS!$FF$2:$FG$5,2,FALSE),FALSE),  IF(OR(AND(N243="Water Re-use",Z243="Asbestos Cement"),AND(N243="Water Re-use",Z243="unplasticised Poly Vinyl Chloride")),      VLOOKUP(W243,VALIDATIONS!$GP$2:$HS$45,8+VLOOKUP(Y243,VALIDATIONS!$FF$2:$FG$5,2,FALSE),FALSE),            IF(OR(AND(N243="Water Rising Main",Z243="Cast Iron"),AND(N243="Water Rising Main",Z243="Ductile Iron"),AND(N243="Water Rising Main",Z243="Galvanised Iron"),  AND(N243="Water Rising Main",Z243="Mild Steel")),      VLOOKUP(W243,VALIDATIONS!$GP$2:$HS$45,4+VLOOKUP(Y243,VALIDATIONS!$FF$2:$FG$5,2,FALSE),FALSE),  IF(OR(AND(N243="Water Rising Main",Z243="Asbestos Cement"),AND(N243="Water Rising Main",Z243="unplasticised Poly Vinyl Chloride")),      VLOOKUP(W243,VALIDATIONS!$GP$2:$HS$45,12+VLOOKUP(Y243,VALIDATIONS!$FF$2:$FG$5,2,FALSE),FALSE),  0))))))    +IF(P243="Up to 10% Rock",VLOOKUP(W243,VALIDATIONS!$GP$2:$HS$45,21+VLOOKUP(Y243,VALIDATIONS!$FF$2:$FG$5,2,FALSE),FALSE),0)+IF(OR(Q243="Urban Development (moderate)",Q243="Urban Development (heavy)"),VLOOKUP(W243,VALIDATIONS!$GP$2:$HS$45,12+VLOOKUP(Q243,VALIDATIONS!$FJ$2:$FK$4,2,FALSE),FALSE),0)))</f>
        <v/>
      </c>
      <c r="AB243" s="82"/>
    </row>
    <row r="244" spans="2:28" x14ac:dyDescent="0.2">
      <c r="B244" s="354"/>
      <c r="C244" s="354"/>
      <c r="E244" s="370"/>
      <c r="G244" s="168"/>
      <c r="H244" s="168"/>
      <c r="I244" s="106" t="str">
        <f>IF(OR(C244="",D244="",E244=""),"",VLOOKUP(C244,VALIDATIONS!$HU$2:$HV$12,2,FALSE))</f>
        <v/>
      </c>
      <c r="K244" s="243"/>
      <c r="L244" s="354"/>
      <c r="M244" s="224"/>
      <c r="N244" s="370"/>
      <c r="O244" s="224"/>
      <c r="P244" s="368"/>
      <c r="Q244" s="368"/>
      <c r="R244" s="224"/>
      <c r="S244" s="224"/>
      <c r="T244" s="224"/>
      <c r="U244" s="224"/>
      <c r="W244" s="370"/>
      <c r="X244" s="370"/>
      <c r="Y244" s="368"/>
      <c r="Z244" s="370"/>
      <c r="AA244" s="106" t="str">
        <f>IF(OR(N244="",P244="",Q244="",V244="",W244="",X244="",Y244="",Z244=""),"",V244*    (  IF(OR(AND(N244="Water Reticulation",Z244="Cast Iron"),AND(N244="Water Reticulation",Z244="Ductile Iron"),AND(N244="Water Reticulation",Z244="Galvanised Iron"),  AND(N244="Water Reticulation",Z244="Mild Steel")),      VLOOKUP(W244,VALIDATIONS!$GP$2:$HS$45,VLOOKUP(Y244,VALIDATIONS!$FF$2:$FG$5,2,FALSE),FALSE),  IF(OR(AND(N244="Water Reticulation",Z244="Asbestos Cement"),AND(N244="Water Reticulation",Z244="unplasticised Poly Vinyl Chloride")),      VLOOKUP(W244,VALIDATIONS!$GP$2:$HS$45,8+VLOOKUP(Y244,VALIDATIONS!$FF$2:$FG$5,2,FALSE),FALSE),  IF(OR(AND(N244="Water Re-use",Z244="Cast Iron"),AND(N244="Water Re-use",Z244="Ductile Iron"),AND(N244="Water Re-use",Z244="Galvanised Iron"),  AND(N244="Water Re-use",Z244="Mild Steel")),      VLOOKUP(W244,VALIDATIONS!$GP$2:$HS$45,VLOOKUP(Y244,VALIDATIONS!$FF$2:$FG$5,2,FALSE),FALSE),  IF(OR(AND(N244="Water Re-use",Z244="Asbestos Cement"),AND(N244="Water Re-use",Z244="unplasticised Poly Vinyl Chloride")),      VLOOKUP(W244,VALIDATIONS!$GP$2:$HS$45,8+VLOOKUP(Y244,VALIDATIONS!$FF$2:$FG$5,2,FALSE),FALSE),            IF(OR(AND(N244="Water Rising Main",Z244="Cast Iron"),AND(N244="Water Rising Main",Z244="Ductile Iron"),AND(N244="Water Rising Main",Z244="Galvanised Iron"),  AND(N244="Water Rising Main",Z244="Mild Steel")),      VLOOKUP(W244,VALIDATIONS!$GP$2:$HS$45,4+VLOOKUP(Y244,VALIDATIONS!$FF$2:$FG$5,2,FALSE),FALSE),  IF(OR(AND(N244="Water Rising Main",Z244="Asbestos Cement"),AND(N244="Water Rising Main",Z244="unplasticised Poly Vinyl Chloride")),      VLOOKUP(W244,VALIDATIONS!$GP$2:$HS$45,12+VLOOKUP(Y244,VALIDATIONS!$FF$2:$FG$5,2,FALSE),FALSE),  0))))))    +IF(P244="Up to 10% Rock",VLOOKUP(W244,VALIDATIONS!$GP$2:$HS$45,21+VLOOKUP(Y244,VALIDATIONS!$FF$2:$FG$5,2,FALSE),FALSE),0)+IF(OR(Q244="Urban Development (moderate)",Q244="Urban Development (heavy)"),VLOOKUP(W244,VALIDATIONS!$GP$2:$HS$45,12+VLOOKUP(Q244,VALIDATIONS!$FJ$2:$FK$4,2,FALSE),FALSE),0)))</f>
        <v/>
      </c>
      <c r="AB244" s="82"/>
    </row>
    <row r="245" spans="2:28" x14ac:dyDescent="0.2">
      <c r="B245" s="354"/>
      <c r="C245" s="354"/>
      <c r="E245" s="370"/>
      <c r="G245" s="168"/>
      <c r="H245" s="168"/>
      <c r="I245" s="106" t="str">
        <f>IF(OR(C245="",D245="",E245=""),"",VLOOKUP(C245,VALIDATIONS!$HU$2:$HV$12,2,FALSE))</f>
        <v/>
      </c>
      <c r="K245" s="243"/>
      <c r="L245" s="354"/>
      <c r="M245" s="224"/>
      <c r="N245" s="370"/>
      <c r="O245" s="224"/>
      <c r="P245" s="368"/>
      <c r="Q245" s="368"/>
      <c r="R245" s="224"/>
      <c r="S245" s="224"/>
      <c r="T245" s="224"/>
      <c r="U245" s="224"/>
      <c r="W245" s="370"/>
      <c r="X245" s="370"/>
      <c r="Y245" s="368"/>
      <c r="Z245" s="370"/>
      <c r="AA245" s="106" t="str">
        <f>IF(OR(N245="",P245="",Q245="",V245="",W245="",X245="",Y245="",Z245=""),"",V245*    (  IF(OR(AND(N245="Water Reticulation",Z245="Cast Iron"),AND(N245="Water Reticulation",Z245="Ductile Iron"),AND(N245="Water Reticulation",Z245="Galvanised Iron"),  AND(N245="Water Reticulation",Z245="Mild Steel")),      VLOOKUP(W245,VALIDATIONS!$GP$2:$HS$45,VLOOKUP(Y245,VALIDATIONS!$FF$2:$FG$5,2,FALSE),FALSE),  IF(OR(AND(N245="Water Reticulation",Z245="Asbestos Cement"),AND(N245="Water Reticulation",Z245="unplasticised Poly Vinyl Chloride")),      VLOOKUP(W245,VALIDATIONS!$GP$2:$HS$45,8+VLOOKUP(Y245,VALIDATIONS!$FF$2:$FG$5,2,FALSE),FALSE),  IF(OR(AND(N245="Water Re-use",Z245="Cast Iron"),AND(N245="Water Re-use",Z245="Ductile Iron"),AND(N245="Water Re-use",Z245="Galvanised Iron"),  AND(N245="Water Re-use",Z245="Mild Steel")),      VLOOKUP(W245,VALIDATIONS!$GP$2:$HS$45,VLOOKUP(Y245,VALIDATIONS!$FF$2:$FG$5,2,FALSE),FALSE),  IF(OR(AND(N245="Water Re-use",Z245="Asbestos Cement"),AND(N245="Water Re-use",Z245="unplasticised Poly Vinyl Chloride")),      VLOOKUP(W245,VALIDATIONS!$GP$2:$HS$45,8+VLOOKUP(Y245,VALIDATIONS!$FF$2:$FG$5,2,FALSE),FALSE),            IF(OR(AND(N245="Water Rising Main",Z245="Cast Iron"),AND(N245="Water Rising Main",Z245="Ductile Iron"),AND(N245="Water Rising Main",Z245="Galvanised Iron"),  AND(N245="Water Rising Main",Z245="Mild Steel")),      VLOOKUP(W245,VALIDATIONS!$GP$2:$HS$45,4+VLOOKUP(Y245,VALIDATIONS!$FF$2:$FG$5,2,FALSE),FALSE),  IF(OR(AND(N245="Water Rising Main",Z245="Asbestos Cement"),AND(N245="Water Rising Main",Z245="unplasticised Poly Vinyl Chloride")),      VLOOKUP(W245,VALIDATIONS!$GP$2:$HS$45,12+VLOOKUP(Y245,VALIDATIONS!$FF$2:$FG$5,2,FALSE),FALSE),  0))))))    +IF(P245="Up to 10% Rock",VLOOKUP(W245,VALIDATIONS!$GP$2:$HS$45,21+VLOOKUP(Y245,VALIDATIONS!$FF$2:$FG$5,2,FALSE),FALSE),0)+IF(OR(Q245="Urban Development (moderate)",Q245="Urban Development (heavy)"),VLOOKUP(W245,VALIDATIONS!$GP$2:$HS$45,12+VLOOKUP(Q245,VALIDATIONS!$FJ$2:$FK$4,2,FALSE),FALSE),0)))</f>
        <v/>
      </c>
      <c r="AB245" s="82"/>
    </row>
    <row r="246" spans="2:28" x14ac:dyDescent="0.2">
      <c r="B246" s="354"/>
      <c r="C246" s="354"/>
      <c r="E246" s="370"/>
      <c r="G246" s="168"/>
      <c r="H246" s="168"/>
      <c r="I246" s="106" t="str">
        <f>IF(OR(C246="",D246="",E246=""),"",VLOOKUP(C246,VALIDATIONS!$HU$2:$HV$12,2,FALSE))</f>
        <v/>
      </c>
      <c r="K246" s="243"/>
      <c r="L246" s="354"/>
      <c r="M246" s="224"/>
      <c r="N246" s="370"/>
      <c r="O246" s="224"/>
      <c r="P246" s="368"/>
      <c r="Q246" s="368"/>
      <c r="R246" s="224"/>
      <c r="S246" s="224"/>
      <c r="T246" s="224"/>
      <c r="U246" s="224"/>
      <c r="W246" s="370"/>
      <c r="X246" s="370"/>
      <c r="Y246" s="368"/>
      <c r="Z246" s="370"/>
      <c r="AA246" s="106" t="str">
        <f>IF(OR(N246="",P246="",Q246="",V246="",W246="",X246="",Y246="",Z246=""),"",V246*    (  IF(OR(AND(N246="Water Reticulation",Z246="Cast Iron"),AND(N246="Water Reticulation",Z246="Ductile Iron"),AND(N246="Water Reticulation",Z246="Galvanised Iron"),  AND(N246="Water Reticulation",Z246="Mild Steel")),      VLOOKUP(W246,VALIDATIONS!$GP$2:$HS$45,VLOOKUP(Y246,VALIDATIONS!$FF$2:$FG$5,2,FALSE),FALSE),  IF(OR(AND(N246="Water Reticulation",Z246="Asbestos Cement"),AND(N246="Water Reticulation",Z246="unplasticised Poly Vinyl Chloride")),      VLOOKUP(W246,VALIDATIONS!$GP$2:$HS$45,8+VLOOKUP(Y246,VALIDATIONS!$FF$2:$FG$5,2,FALSE),FALSE),  IF(OR(AND(N246="Water Re-use",Z246="Cast Iron"),AND(N246="Water Re-use",Z246="Ductile Iron"),AND(N246="Water Re-use",Z246="Galvanised Iron"),  AND(N246="Water Re-use",Z246="Mild Steel")),      VLOOKUP(W246,VALIDATIONS!$GP$2:$HS$45,VLOOKUP(Y246,VALIDATIONS!$FF$2:$FG$5,2,FALSE),FALSE),  IF(OR(AND(N246="Water Re-use",Z246="Asbestos Cement"),AND(N246="Water Re-use",Z246="unplasticised Poly Vinyl Chloride")),      VLOOKUP(W246,VALIDATIONS!$GP$2:$HS$45,8+VLOOKUP(Y246,VALIDATIONS!$FF$2:$FG$5,2,FALSE),FALSE),            IF(OR(AND(N246="Water Rising Main",Z246="Cast Iron"),AND(N246="Water Rising Main",Z246="Ductile Iron"),AND(N246="Water Rising Main",Z246="Galvanised Iron"),  AND(N246="Water Rising Main",Z246="Mild Steel")),      VLOOKUP(W246,VALIDATIONS!$GP$2:$HS$45,4+VLOOKUP(Y246,VALIDATIONS!$FF$2:$FG$5,2,FALSE),FALSE),  IF(OR(AND(N246="Water Rising Main",Z246="Asbestos Cement"),AND(N246="Water Rising Main",Z246="unplasticised Poly Vinyl Chloride")),      VLOOKUP(W246,VALIDATIONS!$GP$2:$HS$45,12+VLOOKUP(Y246,VALIDATIONS!$FF$2:$FG$5,2,FALSE),FALSE),  0))))))    +IF(P246="Up to 10% Rock",VLOOKUP(W246,VALIDATIONS!$GP$2:$HS$45,21+VLOOKUP(Y246,VALIDATIONS!$FF$2:$FG$5,2,FALSE),FALSE),0)+IF(OR(Q246="Urban Development (moderate)",Q246="Urban Development (heavy)"),VLOOKUP(W246,VALIDATIONS!$GP$2:$HS$45,12+VLOOKUP(Q246,VALIDATIONS!$FJ$2:$FK$4,2,FALSE),FALSE),0)))</f>
        <v/>
      </c>
      <c r="AB246" s="82"/>
    </row>
    <row r="247" spans="2:28" x14ac:dyDescent="0.2">
      <c r="B247" s="354"/>
      <c r="C247" s="354"/>
      <c r="E247" s="370"/>
      <c r="G247" s="168"/>
      <c r="H247" s="168"/>
      <c r="I247" s="106" t="str">
        <f>IF(OR(C247="",D247="",E247=""),"",VLOOKUP(C247,VALIDATIONS!$HU$2:$HV$12,2,FALSE))</f>
        <v/>
      </c>
      <c r="K247" s="243"/>
      <c r="L247" s="354"/>
      <c r="M247" s="224"/>
      <c r="N247" s="370"/>
      <c r="O247" s="224"/>
      <c r="P247" s="368"/>
      <c r="Q247" s="368"/>
      <c r="R247" s="224"/>
      <c r="S247" s="224"/>
      <c r="T247" s="224"/>
      <c r="U247" s="224"/>
      <c r="W247" s="370"/>
      <c r="X247" s="370"/>
      <c r="Y247" s="368"/>
      <c r="Z247" s="370"/>
      <c r="AA247" s="106" t="str">
        <f>IF(OR(N247="",P247="",Q247="",V247="",W247="",X247="",Y247="",Z247=""),"",V247*    (  IF(OR(AND(N247="Water Reticulation",Z247="Cast Iron"),AND(N247="Water Reticulation",Z247="Ductile Iron"),AND(N247="Water Reticulation",Z247="Galvanised Iron"),  AND(N247="Water Reticulation",Z247="Mild Steel")),      VLOOKUP(W247,VALIDATIONS!$GP$2:$HS$45,VLOOKUP(Y247,VALIDATIONS!$FF$2:$FG$5,2,FALSE),FALSE),  IF(OR(AND(N247="Water Reticulation",Z247="Asbestos Cement"),AND(N247="Water Reticulation",Z247="unplasticised Poly Vinyl Chloride")),      VLOOKUP(W247,VALIDATIONS!$GP$2:$HS$45,8+VLOOKUP(Y247,VALIDATIONS!$FF$2:$FG$5,2,FALSE),FALSE),  IF(OR(AND(N247="Water Re-use",Z247="Cast Iron"),AND(N247="Water Re-use",Z247="Ductile Iron"),AND(N247="Water Re-use",Z247="Galvanised Iron"),  AND(N247="Water Re-use",Z247="Mild Steel")),      VLOOKUP(W247,VALIDATIONS!$GP$2:$HS$45,VLOOKUP(Y247,VALIDATIONS!$FF$2:$FG$5,2,FALSE),FALSE),  IF(OR(AND(N247="Water Re-use",Z247="Asbestos Cement"),AND(N247="Water Re-use",Z247="unplasticised Poly Vinyl Chloride")),      VLOOKUP(W247,VALIDATIONS!$GP$2:$HS$45,8+VLOOKUP(Y247,VALIDATIONS!$FF$2:$FG$5,2,FALSE),FALSE),            IF(OR(AND(N247="Water Rising Main",Z247="Cast Iron"),AND(N247="Water Rising Main",Z247="Ductile Iron"),AND(N247="Water Rising Main",Z247="Galvanised Iron"),  AND(N247="Water Rising Main",Z247="Mild Steel")),      VLOOKUP(W247,VALIDATIONS!$GP$2:$HS$45,4+VLOOKUP(Y247,VALIDATIONS!$FF$2:$FG$5,2,FALSE),FALSE),  IF(OR(AND(N247="Water Rising Main",Z247="Asbestos Cement"),AND(N247="Water Rising Main",Z247="unplasticised Poly Vinyl Chloride")),      VLOOKUP(W247,VALIDATIONS!$GP$2:$HS$45,12+VLOOKUP(Y247,VALIDATIONS!$FF$2:$FG$5,2,FALSE),FALSE),  0))))))    +IF(P247="Up to 10% Rock",VLOOKUP(W247,VALIDATIONS!$GP$2:$HS$45,21+VLOOKUP(Y247,VALIDATIONS!$FF$2:$FG$5,2,FALSE),FALSE),0)+IF(OR(Q247="Urban Development (moderate)",Q247="Urban Development (heavy)"),VLOOKUP(W247,VALIDATIONS!$GP$2:$HS$45,12+VLOOKUP(Q247,VALIDATIONS!$FJ$2:$FK$4,2,FALSE),FALSE),0)))</f>
        <v/>
      </c>
      <c r="AB247" s="82"/>
    </row>
    <row r="248" spans="2:28" x14ac:dyDescent="0.2">
      <c r="B248" s="354"/>
      <c r="C248" s="354"/>
      <c r="E248" s="370"/>
      <c r="G248" s="168"/>
      <c r="H248" s="168"/>
      <c r="I248" s="106" t="str">
        <f>IF(OR(C248="",D248="",E248=""),"",VLOOKUP(C248,VALIDATIONS!$HU$2:$HV$12,2,FALSE))</f>
        <v/>
      </c>
      <c r="K248" s="243"/>
      <c r="L248" s="354"/>
      <c r="M248" s="224"/>
      <c r="N248" s="370"/>
      <c r="O248" s="224"/>
      <c r="P248" s="368"/>
      <c r="Q248" s="368"/>
      <c r="R248" s="224"/>
      <c r="S248" s="224"/>
      <c r="T248" s="224"/>
      <c r="U248" s="224"/>
      <c r="W248" s="370"/>
      <c r="X248" s="370"/>
      <c r="Y248" s="368"/>
      <c r="Z248" s="370"/>
      <c r="AA248" s="106" t="str">
        <f>IF(OR(N248="",P248="",Q248="",V248="",W248="",X248="",Y248="",Z248=""),"",V248*    (  IF(OR(AND(N248="Water Reticulation",Z248="Cast Iron"),AND(N248="Water Reticulation",Z248="Ductile Iron"),AND(N248="Water Reticulation",Z248="Galvanised Iron"),  AND(N248="Water Reticulation",Z248="Mild Steel")),      VLOOKUP(W248,VALIDATIONS!$GP$2:$HS$45,VLOOKUP(Y248,VALIDATIONS!$FF$2:$FG$5,2,FALSE),FALSE),  IF(OR(AND(N248="Water Reticulation",Z248="Asbestos Cement"),AND(N248="Water Reticulation",Z248="unplasticised Poly Vinyl Chloride")),      VLOOKUP(W248,VALIDATIONS!$GP$2:$HS$45,8+VLOOKUP(Y248,VALIDATIONS!$FF$2:$FG$5,2,FALSE),FALSE),  IF(OR(AND(N248="Water Re-use",Z248="Cast Iron"),AND(N248="Water Re-use",Z248="Ductile Iron"),AND(N248="Water Re-use",Z248="Galvanised Iron"),  AND(N248="Water Re-use",Z248="Mild Steel")),      VLOOKUP(W248,VALIDATIONS!$GP$2:$HS$45,VLOOKUP(Y248,VALIDATIONS!$FF$2:$FG$5,2,FALSE),FALSE),  IF(OR(AND(N248="Water Re-use",Z248="Asbestos Cement"),AND(N248="Water Re-use",Z248="unplasticised Poly Vinyl Chloride")),      VLOOKUP(W248,VALIDATIONS!$GP$2:$HS$45,8+VLOOKUP(Y248,VALIDATIONS!$FF$2:$FG$5,2,FALSE),FALSE),            IF(OR(AND(N248="Water Rising Main",Z248="Cast Iron"),AND(N248="Water Rising Main",Z248="Ductile Iron"),AND(N248="Water Rising Main",Z248="Galvanised Iron"),  AND(N248="Water Rising Main",Z248="Mild Steel")),      VLOOKUP(W248,VALIDATIONS!$GP$2:$HS$45,4+VLOOKUP(Y248,VALIDATIONS!$FF$2:$FG$5,2,FALSE),FALSE),  IF(OR(AND(N248="Water Rising Main",Z248="Asbestos Cement"),AND(N248="Water Rising Main",Z248="unplasticised Poly Vinyl Chloride")),      VLOOKUP(W248,VALIDATIONS!$GP$2:$HS$45,12+VLOOKUP(Y248,VALIDATIONS!$FF$2:$FG$5,2,FALSE),FALSE),  0))))))    +IF(P248="Up to 10% Rock",VLOOKUP(W248,VALIDATIONS!$GP$2:$HS$45,21+VLOOKUP(Y248,VALIDATIONS!$FF$2:$FG$5,2,FALSE),FALSE),0)+IF(OR(Q248="Urban Development (moderate)",Q248="Urban Development (heavy)"),VLOOKUP(W248,VALIDATIONS!$GP$2:$HS$45,12+VLOOKUP(Q248,VALIDATIONS!$FJ$2:$FK$4,2,FALSE),FALSE),0)))</f>
        <v/>
      </c>
      <c r="AB248" s="82"/>
    </row>
    <row r="249" spans="2:28" x14ac:dyDescent="0.2">
      <c r="B249" s="354"/>
      <c r="C249" s="354"/>
      <c r="E249" s="370"/>
      <c r="G249" s="168"/>
      <c r="H249" s="168"/>
      <c r="I249" s="106" t="str">
        <f>IF(OR(C249="",D249="",E249=""),"",VLOOKUP(C249,VALIDATIONS!$HU$2:$HV$12,2,FALSE))</f>
        <v/>
      </c>
      <c r="K249" s="243"/>
      <c r="L249" s="354"/>
      <c r="M249" s="224"/>
      <c r="N249" s="370"/>
      <c r="O249" s="224"/>
      <c r="P249" s="368"/>
      <c r="Q249" s="368"/>
      <c r="R249" s="224"/>
      <c r="S249" s="224"/>
      <c r="T249" s="224"/>
      <c r="U249" s="224"/>
      <c r="W249" s="370"/>
      <c r="X249" s="370"/>
      <c r="Y249" s="368"/>
      <c r="Z249" s="370"/>
      <c r="AA249" s="106" t="str">
        <f>IF(OR(N249="",P249="",Q249="",V249="",W249="",X249="",Y249="",Z249=""),"",V249*    (  IF(OR(AND(N249="Water Reticulation",Z249="Cast Iron"),AND(N249="Water Reticulation",Z249="Ductile Iron"),AND(N249="Water Reticulation",Z249="Galvanised Iron"),  AND(N249="Water Reticulation",Z249="Mild Steel")),      VLOOKUP(W249,VALIDATIONS!$GP$2:$HS$45,VLOOKUP(Y249,VALIDATIONS!$FF$2:$FG$5,2,FALSE),FALSE),  IF(OR(AND(N249="Water Reticulation",Z249="Asbestos Cement"),AND(N249="Water Reticulation",Z249="unplasticised Poly Vinyl Chloride")),      VLOOKUP(W249,VALIDATIONS!$GP$2:$HS$45,8+VLOOKUP(Y249,VALIDATIONS!$FF$2:$FG$5,2,FALSE),FALSE),  IF(OR(AND(N249="Water Re-use",Z249="Cast Iron"),AND(N249="Water Re-use",Z249="Ductile Iron"),AND(N249="Water Re-use",Z249="Galvanised Iron"),  AND(N249="Water Re-use",Z249="Mild Steel")),      VLOOKUP(W249,VALIDATIONS!$GP$2:$HS$45,VLOOKUP(Y249,VALIDATIONS!$FF$2:$FG$5,2,FALSE),FALSE),  IF(OR(AND(N249="Water Re-use",Z249="Asbestos Cement"),AND(N249="Water Re-use",Z249="unplasticised Poly Vinyl Chloride")),      VLOOKUP(W249,VALIDATIONS!$GP$2:$HS$45,8+VLOOKUP(Y249,VALIDATIONS!$FF$2:$FG$5,2,FALSE),FALSE),            IF(OR(AND(N249="Water Rising Main",Z249="Cast Iron"),AND(N249="Water Rising Main",Z249="Ductile Iron"),AND(N249="Water Rising Main",Z249="Galvanised Iron"),  AND(N249="Water Rising Main",Z249="Mild Steel")),      VLOOKUP(W249,VALIDATIONS!$GP$2:$HS$45,4+VLOOKUP(Y249,VALIDATIONS!$FF$2:$FG$5,2,FALSE),FALSE),  IF(OR(AND(N249="Water Rising Main",Z249="Asbestos Cement"),AND(N249="Water Rising Main",Z249="unplasticised Poly Vinyl Chloride")),      VLOOKUP(W249,VALIDATIONS!$GP$2:$HS$45,12+VLOOKUP(Y249,VALIDATIONS!$FF$2:$FG$5,2,FALSE),FALSE),  0))))))    +IF(P249="Up to 10% Rock",VLOOKUP(W249,VALIDATIONS!$GP$2:$HS$45,21+VLOOKUP(Y249,VALIDATIONS!$FF$2:$FG$5,2,FALSE),FALSE),0)+IF(OR(Q249="Urban Development (moderate)",Q249="Urban Development (heavy)"),VLOOKUP(W249,VALIDATIONS!$GP$2:$HS$45,12+VLOOKUP(Q249,VALIDATIONS!$FJ$2:$FK$4,2,FALSE),FALSE),0)))</f>
        <v/>
      </c>
      <c r="AB249" s="82"/>
    </row>
    <row r="250" spans="2:28" x14ac:dyDescent="0.2">
      <c r="B250" s="354"/>
      <c r="C250" s="354"/>
      <c r="E250" s="370"/>
      <c r="G250" s="168"/>
      <c r="H250" s="168"/>
      <c r="I250" s="106" t="str">
        <f>IF(OR(C250="",D250="",E250=""),"",VLOOKUP(C250,VALIDATIONS!$HU$2:$HV$12,2,FALSE))</f>
        <v/>
      </c>
      <c r="K250" s="243"/>
      <c r="L250" s="354"/>
      <c r="M250" s="224"/>
      <c r="N250" s="370"/>
      <c r="O250" s="224"/>
      <c r="P250" s="368"/>
      <c r="Q250" s="368"/>
      <c r="R250" s="224"/>
      <c r="S250" s="224"/>
      <c r="T250" s="224"/>
      <c r="U250" s="224"/>
      <c r="W250" s="370"/>
      <c r="X250" s="370"/>
      <c r="Y250" s="368"/>
      <c r="Z250" s="370"/>
      <c r="AA250" s="106" t="str">
        <f>IF(OR(N250="",P250="",Q250="",V250="",W250="",X250="",Y250="",Z250=""),"",V250*    (  IF(OR(AND(N250="Water Reticulation",Z250="Cast Iron"),AND(N250="Water Reticulation",Z250="Ductile Iron"),AND(N250="Water Reticulation",Z250="Galvanised Iron"),  AND(N250="Water Reticulation",Z250="Mild Steel")),      VLOOKUP(W250,VALIDATIONS!$GP$2:$HS$45,VLOOKUP(Y250,VALIDATIONS!$FF$2:$FG$5,2,FALSE),FALSE),  IF(OR(AND(N250="Water Reticulation",Z250="Asbestos Cement"),AND(N250="Water Reticulation",Z250="unplasticised Poly Vinyl Chloride")),      VLOOKUP(W250,VALIDATIONS!$GP$2:$HS$45,8+VLOOKUP(Y250,VALIDATIONS!$FF$2:$FG$5,2,FALSE),FALSE),  IF(OR(AND(N250="Water Re-use",Z250="Cast Iron"),AND(N250="Water Re-use",Z250="Ductile Iron"),AND(N250="Water Re-use",Z250="Galvanised Iron"),  AND(N250="Water Re-use",Z250="Mild Steel")),      VLOOKUP(W250,VALIDATIONS!$GP$2:$HS$45,VLOOKUP(Y250,VALIDATIONS!$FF$2:$FG$5,2,FALSE),FALSE),  IF(OR(AND(N250="Water Re-use",Z250="Asbestos Cement"),AND(N250="Water Re-use",Z250="unplasticised Poly Vinyl Chloride")),      VLOOKUP(W250,VALIDATIONS!$GP$2:$HS$45,8+VLOOKUP(Y250,VALIDATIONS!$FF$2:$FG$5,2,FALSE),FALSE),            IF(OR(AND(N250="Water Rising Main",Z250="Cast Iron"),AND(N250="Water Rising Main",Z250="Ductile Iron"),AND(N250="Water Rising Main",Z250="Galvanised Iron"),  AND(N250="Water Rising Main",Z250="Mild Steel")),      VLOOKUP(W250,VALIDATIONS!$GP$2:$HS$45,4+VLOOKUP(Y250,VALIDATIONS!$FF$2:$FG$5,2,FALSE),FALSE),  IF(OR(AND(N250="Water Rising Main",Z250="Asbestos Cement"),AND(N250="Water Rising Main",Z250="unplasticised Poly Vinyl Chloride")),      VLOOKUP(W250,VALIDATIONS!$GP$2:$HS$45,12+VLOOKUP(Y250,VALIDATIONS!$FF$2:$FG$5,2,FALSE),FALSE),  0))))))    +IF(P250="Up to 10% Rock",VLOOKUP(W250,VALIDATIONS!$GP$2:$HS$45,21+VLOOKUP(Y250,VALIDATIONS!$FF$2:$FG$5,2,FALSE),FALSE),0)+IF(OR(Q250="Urban Development (moderate)",Q250="Urban Development (heavy)"),VLOOKUP(W250,VALIDATIONS!$GP$2:$HS$45,12+VLOOKUP(Q250,VALIDATIONS!$FJ$2:$FK$4,2,FALSE),FALSE),0)))</f>
        <v/>
      </c>
      <c r="AB250" s="82"/>
    </row>
    <row r="251" spans="2:28" x14ac:dyDescent="0.2">
      <c r="B251" s="354"/>
      <c r="C251" s="354"/>
      <c r="E251" s="370"/>
      <c r="G251" s="168"/>
      <c r="H251" s="168"/>
      <c r="I251" s="106" t="str">
        <f>IF(OR(C251="",D251="",E251=""),"",VLOOKUP(C251,VALIDATIONS!$HU$2:$HV$12,2,FALSE))</f>
        <v/>
      </c>
      <c r="K251" s="243"/>
      <c r="L251" s="354"/>
      <c r="M251" s="224"/>
      <c r="N251" s="370"/>
      <c r="O251" s="224"/>
      <c r="P251" s="368"/>
      <c r="Q251" s="368"/>
      <c r="R251" s="224"/>
      <c r="S251" s="224"/>
      <c r="T251" s="224"/>
      <c r="U251" s="224"/>
      <c r="W251" s="370"/>
      <c r="X251" s="370"/>
      <c r="Y251" s="368"/>
      <c r="Z251" s="370"/>
      <c r="AA251" s="106" t="str">
        <f>IF(OR(N251="",P251="",Q251="",V251="",W251="",X251="",Y251="",Z251=""),"",V251*    (  IF(OR(AND(N251="Water Reticulation",Z251="Cast Iron"),AND(N251="Water Reticulation",Z251="Ductile Iron"),AND(N251="Water Reticulation",Z251="Galvanised Iron"),  AND(N251="Water Reticulation",Z251="Mild Steel")),      VLOOKUP(W251,VALIDATIONS!$GP$2:$HS$45,VLOOKUP(Y251,VALIDATIONS!$FF$2:$FG$5,2,FALSE),FALSE),  IF(OR(AND(N251="Water Reticulation",Z251="Asbestos Cement"),AND(N251="Water Reticulation",Z251="unplasticised Poly Vinyl Chloride")),      VLOOKUP(W251,VALIDATIONS!$GP$2:$HS$45,8+VLOOKUP(Y251,VALIDATIONS!$FF$2:$FG$5,2,FALSE),FALSE),  IF(OR(AND(N251="Water Re-use",Z251="Cast Iron"),AND(N251="Water Re-use",Z251="Ductile Iron"),AND(N251="Water Re-use",Z251="Galvanised Iron"),  AND(N251="Water Re-use",Z251="Mild Steel")),      VLOOKUP(W251,VALIDATIONS!$GP$2:$HS$45,VLOOKUP(Y251,VALIDATIONS!$FF$2:$FG$5,2,FALSE),FALSE),  IF(OR(AND(N251="Water Re-use",Z251="Asbestos Cement"),AND(N251="Water Re-use",Z251="unplasticised Poly Vinyl Chloride")),      VLOOKUP(W251,VALIDATIONS!$GP$2:$HS$45,8+VLOOKUP(Y251,VALIDATIONS!$FF$2:$FG$5,2,FALSE),FALSE),            IF(OR(AND(N251="Water Rising Main",Z251="Cast Iron"),AND(N251="Water Rising Main",Z251="Ductile Iron"),AND(N251="Water Rising Main",Z251="Galvanised Iron"),  AND(N251="Water Rising Main",Z251="Mild Steel")),      VLOOKUP(W251,VALIDATIONS!$GP$2:$HS$45,4+VLOOKUP(Y251,VALIDATIONS!$FF$2:$FG$5,2,FALSE),FALSE),  IF(OR(AND(N251="Water Rising Main",Z251="Asbestos Cement"),AND(N251="Water Rising Main",Z251="unplasticised Poly Vinyl Chloride")),      VLOOKUP(W251,VALIDATIONS!$GP$2:$HS$45,12+VLOOKUP(Y251,VALIDATIONS!$FF$2:$FG$5,2,FALSE),FALSE),  0))))))    +IF(P251="Up to 10% Rock",VLOOKUP(W251,VALIDATIONS!$GP$2:$HS$45,21+VLOOKUP(Y251,VALIDATIONS!$FF$2:$FG$5,2,FALSE),FALSE),0)+IF(OR(Q251="Urban Development (moderate)",Q251="Urban Development (heavy)"),VLOOKUP(W251,VALIDATIONS!$GP$2:$HS$45,12+VLOOKUP(Q251,VALIDATIONS!$FJ$2:$FK$4,2,FALSE),FALSE),0)))</f>
        <v/>
      </c>
      <c r="AB251" s="82"/>
    </row>
    <row r="252" spans="2:28" x14ac:dyDescent="0.2">
      <c r="B252" s="354"/>
      <c r="C252" s="354"/>
      <c r="E252" s="370"/>
      <c r="G252" s="168"/>
      <c r="H252" s="168"/>
      <c r="I252" s="106" t="str">
        <f>IF(OR(C252="",D252="",E252=""),"",VLOOKUP(C252,VALIDATIONS!$HU$2:$HV$12,2,FALSE))</f>
        <v/>
      </c>
      <c r="K252" s="243"/>
      <c r="L252" s="354"/>
      <c r="M252" s="224"/>
      <c r="N252" s="370"/>
      <c r="O252" s="224"/>
      <c r="P252" s="368"/>
      <c r="Q252" s="368"/>
      <c r="R252" s="224"/>
      <c r="S252" s="224"/>
      <c r="T252" s="224"/>
      <c r="U252" s="224"/>
      <c r="W252" s="370"/>
      <c r="X252" s="370"/>
      <c r="Y252" s="368"/>
      <c r="Z252" s="370"/>
      <c r="AA252" s="106" t="str">
        <f>IF(OR(N252="",P252="",Q252="",V252="",W252="",X252="",Y252="",Z252=""),"",V252*    (  IF(OR(AND(N252="Water Reticulation",Z252="Cast Iron"),AND(N252="Water Reticulation",Z252="Ductile Iron"),AND(N252="Water Reticulation",Z252="Galvanised Iron"),  AND(N252="Water Reticulation",Z252="Mild Steel")),      VLOOKUP(W252,VALIDATIONS!$GP$2:$HS$45,VLOOKUP(Y252,VALIDATIONS!$FF$2:$FG$5,2,FALSE),FALSE),  IF(OR(AND(N252="Water Reticulation",Z252="Asbestos Cement"),AND(N252="Water Reticulation",Z252="unplasticised Poly Vinyl Chloride")),      VLOOKUP(W252,VALIDATIONS!$GP$2:$HS$45,8+VLOOKUP(Y252,VALIDATIONS!$FF$2:$FG$5,2,FALSE),FALSE),  IF(OR(AND(N252="Water Re-use",Z252="Cast Iron"),AND(N252="Water Re-use",Z252="Ductile Iron"),AND(N252="Water Re-use",Z252="Galvanised Iron"),  AND(N252="Water Re-use",Z252="Mild Steel")),      VLOOKUP(W252,VALIDATIONS!$GP$2:$HS$45,VLOOKUP(Y252,VALIDATIONS!$FF$2:$FG$5,2,FALSE),FALSE),  IF(OR(AND(N252="Water Re-use",Z252="Asbestos Cement"),AND(N252="Water Re-use",Z252="unplasticised Poly Vinyl Chloride")),      VLOOKUP(W252,VALIDATIONS!$GP$2:$HS$45,8+VLOOKUP(Y252,VALIDATIONS!$FF$2:$FG$5,2,FALSE),FALSE),            IF(OR(AND(N252="Water Rising Main",Z252="Cast Iron"),AND(N252="Water Rising Main",Z252="Ductile Iron"),AND(N252="Water Rising Main",Z252="Galvanised Iron"),  AND(N252="Water Rising Main",Z252="Mild Steel")),      VLOOKUP(W252,VALIDATIONS!$GP$2:$HS$45,4+VLOOKUP(Y252,VALIDATIONS!$FF$2:$FG$5,2,FALSE),FALSE),  IF(OR(AND(N252="Water Rising Main",Z252="Asbestos Cement"),AND(N252="Water Rising Main",Z252="unplasticised Poly Vinyl Chloride")),      VLOOKUP(W252,VALIDATIONS!$GP$2:$HS$45,12+VLOOKUP(Y252,VALIDATIONS!$FF$2:$FG$5,2,FALSE),FALSE),  0))))))    +IF(P252="Up to 10% Rock",VLOOKUP(W252,VALIDATIONS!$GP$2:$HS$45,21+VLOOKUP(Y252,VALIDATIONS!$FF$2:$FG$5,2,FALSE),FALSE),0)+IF(OR(Q252="Urban Development (moderate)",Q252="Urban Development (heavy)"),VLOOKUP(W252,VALIDATIONS!$GP$2:$HS$45,12+VLOOKUP(Q252,VALIDATIONS!$FJ$2:$FK$4,2,FALSE),FALSE),0)))</f>
        <v/>
      </c>
      <c r="AB252" s="82"/>
    </row>
    <row r="253" spans="2:28" x14ac:dyDescent="0.2">
      <c r="B253" s="354"/>
      <c r="C253" s="354"/>
      <c r="E253" s="370"/>
      <c r="G253" s="168"/>
      <c r="H253" s="168"/>
      <c r="I253" s="106" t="str">
        <f>IF(OR(C253="",D253="",E253=""),"",VLOOKUP(C253,VALIDATIONS!$HU$2:$HV$12,2,FALSE))</f>
        <v/>
      </c>
      <c r="K253" s="243"/>
      <c r="L253" s="354"/>
      <c r="M253" s="224"/>
      <c r="N253" s="370"/>
      <c r="O253" s="224"/>
      <c r="P253" s="368"/>
      <c r="Q253" s="368"/>
      <c r="R253" s="224"/>
      <c r="S253" s="224"/>
      <c r="T253" s="224"/>
      <c r="U253" s="224"/>
      <c r="W253" s="370"/>
      <c r="X253" s="370"/>
      <c r="Y253" s="368"/>
      <c r="Z253" s="370"/>
      <c r="AA253" s="106" t="str">
        <f>IF(OR(N253="",P253="",Q253="",V253="",W253="",X253="",Y253="",Z253=""),"",V253*    (  IF(OR(AND(N253="Water Reticulation",Z253="Cast Iron"),AND(N253="Water Reticulation",Z253="Ductile Iron"),AND(N253="Water Reticulation",Z253="Galvanised Iron"),  AND(N253="Water Reticulation",Z253="Mild Steel")),      VLOOKUP(W253,VALIDATIONS!$GP$2:$HS$45,VLOOKUP(Y253,VALIDATIONS!$FF$2:$FG$5,2,FALSE),FALSE),  IF(OR(AND(N253="Water Reticulation",Z253="Asbestos Cement"),AND(N253="Water Reticulation",Z253="unplasticised Poly Vinyl Chloride")),      VLOOKUP(W253,VALIDATIONS!$GP$2:$HS$45,8+VLOOKUP(Y253,VALIDATIONS!$FF$2:$FG$5,2,FALSE),FALSE),  IF(OR(AND(N253="Water Re-use",Z253="Cast Iron"),AND(N253="Water Re-use",Z253="Ductile Iron"),AND(N253="Water Re-use",Z253="Galvanised Iron"),  AND(N253="Water Re-use",Z253="Mild Steel")),      VLOOKUP(W253,VALIDATIONS!$GP$2:$HS$45,VLOOKUP(Y253,VALIDATIONS!$FF$2:$FG$5,2,FALSE),FALSE),  IF(OR(AND(N253="Water Re-use",Z253="Asbestos Cement"),AND(N253="Water Re-use",Z253="unplasticised Poly Vinyl Chloride")),      VLOOKUP(W253,VALIDATIONS!$GP$2:$HS$45,8+VLOOKUP(Y253,VALIDATIONS!$FF$2:$FG$5,2,FALSE),FALSE),            IF(OR(AND(N253="Water Rising Main",Z253="Cast Iron"),AND(N253="Water Rising Main",Z253="Ductile Iron"),AND(N253="Water Rising Main",Z253="Galvanised Iron"),  AND(N253="Water Rising Main",Z253="Mild Steel")),      VLOOKUP(W253,VALIDATIONS!$GP$2:$HS$45,4+VLOOKUP(Y253,VALIDATIONS!$FF$2:$FG$5,2,FALSE),FALSE),  IF(OR(AND(N253="Water Rising Main",Z253="Asbestos Cement"),AND(N253="Water Rising Main",Z253="unplasticised Poly Vinyl Chloride")),      VLOOKUP(W253,VALIDATIONS!$GP$2:$HS$45,12+VLOOKUP(Y253,VALIDATIONS!$FF$2:$FG$5,2,FALSE),FALSE),  0))))))    +IF(P253="Up to 10% Rock",VLOOKUP(W253,VALIDATIONS!$GP$2:$HS$45,21+VLOOKUP(Y253,VALIDATIONS!$FF$2:$FG$5,2,FALSE),FALSE),0)+IF(OR(Q253="Urban Development (moderate)",Q253="Urban Development (heavy)"),VLOOKUP(W253,VALIDATIONS!$GP$2:$HS$45,12+VLOOKUP(Q253,VALIDATIONS!$FJ$2:$FK$4,2,FALSE),FALSE),0)))</f>
        <v/>
      </c>
      <c r="AB253" s="82"/>
    </row>
    <row r="254" spans="2:28" x14ac:dyDescent="0.2">
      <c r="B254" s="354"/>
      <c r="C254" s="354"/>
      <c r="E254" s="370"/>
      <c r="G254" s="168"/>
      <c r="H254" s="168"/>
      <c r="I254" s="106" t="str">
        <f>IF(OR(C254="",D254="",E254=""),"",VLOOKUP(C254,VALIDATIONS!$HU$2:$HV$12,2,FALSE))</f>
        <v/>
      </c>
      <c r="K254" s="243"/>
      <c r="L254" s="354"/>
      <c r="M254" s="224"/>
      <c r="N254" s="370"/>
      <c r="O254" s="224"/>
      <c r="P254" s="368"/>
      <c r="Q254" s="368"/>
      <c r="R254" s="224"/>
      <c r="S254" s="224"/>
      <c r="T254" s="224"/>
      <c r="U254" s="224"/>
      <c r="W254" s="370"/>
      <c r="X254" s="370"/>
      <c r="Y254" s="368"/>
      <c r="Z254" s="370"/>
      <c r="AA254" s="106" t="str">
        <f>IF(OR(N254="",P254="",Q254="",V254="",W254="",X254="",Y254="",Z254=""),"",V254*    (  IF(OR(AND(N254="Water Reticulation",Z254="Cast Iron"),AND(N254="Water Reticulation",Z254="Ductile Iron"),AND(N254="Water Reticulation",Z254="Galvanised Iron"),  AND(N254="Water Reticulation",Z254="Mild Steel")),      VLOOKUP(W254,VALIDATIONS!$GP$2:$HS$45,VLOOKUP(Y254,VALIDATIONS!$FF$2:$FG$5,2,FALSE),FALSE),  IF(OR(AND(N254="Water Reticulation",Z254="Asbestos Cement"),AND(N254="Water Reticulation",Z254="unplasticised Poly Vinyl Chloride")),      VLOOKUP(W254,VALIDATIONS!$GP$2:$HS$45,8+VLOOKUP(Y254,VALIDATIONS!$FF$2:$FG$5,2,FALSE),FALSE),  IF(OR(AND(N254="Water Re-use",Z254="Cast Iron"),AND(N254="Water Re-use",Z254="Ductile Iron"),AND(N254="Water Re-use",Z254="Galvanised Iron"),  AND(N254="Water Re-use",Z254="Mild Steel")),      VLOOKUP(W254,VALIDATIONS!$GP$2:$HS$45,VLOOKUP(Y254,VALIDATIONS!$FF$2:$FG$5,2,FALSE),FALSE),  IF(OR(AND(N254="Water Re-use",Z254="Asbestos Cement"),AND(N254="Water Re-use",Z254="unplasticised Poly Vinyl Chloride")),      VLOOKUP(W254,VALIDATIONS!$GP$2:$HS$45,8+VLOOKUP(Y254,VALIDATIONS!$FF$2:$FG$5,2,FALSE),FALSE),            IF(OR(AND(N254="Water Rising Main",Z254="Cast Iron"),AND(N254="Water Rising Main",Z254="Ductile Iron"),AND(N254="Water Rising Main",Z254="Galvanised Iron"),  AND(N254="Water Rising Main",Z254="Mild Steel")),      VLOOKUP(W254,VALIDATIONS!$GP$2:$HS$45,4+VLOOKUP(Y254,VALIDATIONS!$FF$2:$FG$5,2,FALSE),FALSE),  IF(OR(AND(N254="Water Rising Main",Z254="Asbestos Cement"),AND(N254="Water Rising Main",Z254="unplasticised Poly Vinyl Chloride")),      VLOOKUP(W254,VALIDATIONS!$GP$2:$HS$45,12+VLOOKUP(Y254,VALIDATIONS!$FF$2:$FG$5,2,FALSE),FALSE),  0))))))    +IF(P254="Up to 10% Rock",VLOOKUP(W254,VALIDATIONS!$GP$2:$HS$45,21+VLOOKUP(Y254,VALIDATIONS!$FF$2:$FG$5,2,FALSE),FALSE),0)+IF(OR(Q254="Urban Development (moderate)",Q254="Urban Development (heavy)"),VLOOKUP(W254,VALIDATIONS!$GP$2:$HS$45,12+VLOOKUP(Q254,VALIDATIONS!$FJ$2:$FK$4,2,FALSE),FALSE),0)))</f>
        <v/>
      </c>
      <c r="AB254" s="82"/>
    </row>
    <row r="255" spans="2:28" x14ac:dyDescent="0.2">
      <c r="B255" s="354"/>
      <c r="C255" s="354"/>
      <c r="E255" s="370"/>
      <c r="G255" s="168"/>
      <c r="H255" s="168"/>
      <c r="I255" s="106" t="str">
        <f>IF(OR(C255="",D255="",E255=""),"",VLOOKUP(C255,VALIDATIONS!$HU$2:$HV$12,2,FALSE))</f>
        <v/>
      </c>
      <c r="K255" s="243"/>
      <c r="L255" s="354"/>
      <c r="M255" s="224"/>
      <c r="N255" s="370"/>
      <c r="O255" s="224"/>
      <c r="P255" s="368"/>
      <c r="Q255" s="368"/>
      <c r="R255" s="224"/>
      <c r="S255" s="224"/>
      <c r="T255" s="224"/>
      <c r="U255" s="224"/>
      <c r="W255" s="370"/>
      <c r="X255" s="370"/>
      <c r="Y255" s="368"/>
      <c r="Z255" s="370"/>
      <c r="AA255" s="106" t="str">
        <f>IF(OR(N255="",P255="",Q255="",V255="",W255="",X255="",Y255="",Z255=""),"",V255*    (  IF(OR(AND(N255="Water Reticulation",Z255="Cast Iron"),AND(N255="Water Reticulation",Z255="Ductile Iron"),AND(N255="Water Reticulation",Z255="Galvanised Iron"),  AND(N255="Water Reticulation",Z255="Mild Steel")),      VLOOKUP(W255,VALIDATIONS!$GP$2:$HS$45,VLOOKUP(Y255,VALIDATIONS!$FF$2:$FG$5,2,FALSE),FALSE),  IF(OR(AND(N255="Water Reticulation",Z255="Asbestos Cement"),AND(N255="Water Reticulation",Z255="unplasticised Poly Vinyl Chloride")),      VLOOKUP(W255,VALIDATIONS!$GP$2:$HS$45,8+VLOOKUP(Y255,VALIDATIONS!$FF$2:$FG$5,2,FALSE),FALSE),  IF(OR(AND(N255="Water Re-use",Z255="Cast Iron"),AND(N255="Water Re-use",Z255="Ductile Iron"),AND(N255="Water Re-use",Z255="Galvanised Iron"),  AND(N255="Water Re-use",Z255="Mild Steel")),      VLOOKUP(W255,VALIDATIONS!$GP$2:$HS$45,VLOOKUP(Y255,VALIDATIONS!$FF$2:$FG$5,2,FALSE),FALSE),  IF(OR(AND(N255="Water Re-use",Z255="Asbestos Cement"),AND(N255="Water Re-use",Z255="unplasticised Poly Vinyl Chloride")),      VLOOKUP(W255,VALIDATIONS!$GP$2:$HS$45,8+VLOOKUP(Y255,VALIDATIONS!$FF$2:$FG$5,2,FALSE),FALSE),            IF(OR(AND(N255="Water Rising Main",Z255="Cast Iron"),AND(N255="Water Rising Main",Z255="Ductile Iron"),AND(N255="Water Rising Main",Z255="Galvanised Iron"),  AND(N255="Water Rising Main",Z255="Mild Steel")),      VLOOKUP(W255,VALIDATIONS!$GP$2:$HS$45,4+VLOOKUP(Y255,VALIDATIONS!$FF$2:$FG$5,2,FALSE),FALSE),  IF(OR(AND(N255="Water Rising Main",Z255="Asbestos Cement"),AND(N255="Water Rising Main",Z255="unplasticised Poly Vinyl Chloride")),      VLOOKUP(W255,VALIDATIONS!$GP$2:$HS$45,12+VLOOKUP(Y255,VALIDATIONS!$FF$2:$FG$5,2,FALSE),FALSE),  0))))))    +IF(P255="Up to 10% Rock",VLOOKUP(W255,VALIDATIONS!$GP$2:$HS$45,21+VLOOKUP(Y255,VALIDATIONS!$FF$2:$FG$5,2,FALSE),FALSE),0)+IF(OR(Q255="Urban Development (moderate)",Q255="Urban Development (heavy)"),VLOOKUP(W255,VALIDATIONS!$GP$2:$HS$45,12+VLOOKUP(Q255,VALIDATIONS!$FJ$2:$FK$4,2,FALSE),FALSE),0)))</f>
        <v/>
      </c>
      <c r="AB255" s="82"/>
    </row>
    <row r="256" spans="2:28" x14ac:dyDescent="0.2">
      <c r="B256" s="354"/>
      <c r="C256" s="354"/>
      <c r="E256" s="370"/>
      <c r="G256" s="168"/>
      <c r="H256" s="168"/>
      <c r="I256" s="106" t="str">
        <f>IF(OR(C256="",D256="",E256=""),"",VLOOKUP(C256,VALIDATIONS!$HU$2:$HV$12,2,FALSE))</f>
        <v/>
      </c>
      <c r="K256" s="243"/>
      <c r="L256" s="354"/>
      <c r="M256" s="224"/>
      <c r="N256" s="370"/>
      <c r="O256" s="224"/>
      <c r="P256" s="368"/>
      <c r="Q256" s="368"/>
      <c r="R256" s="224"/>
      <c r="S256" s="224"/>
      <c r="T256" s="224"/>
      <c r="U256" s="224"/>
      <c r="W256" s="370"/>
      <c r="X256" s="370"/>
      <c r="Y256" s="368"/>
      <c r="Z256" s="370"/>
      <c r="AA256" s="106" t="str">
        <f>IF(OR(N256="",P256="",Q256="",V256="",W256="",X256="",Y256="",Z256=""),"",V256*    (  IF(OR(AND(N256="Water Reticulation",Z256="Cast Iron"),AND(N256="Water Reticulation",Z256="Ductile Iron"),AND(N256="Water Reticulation",Z256="Galvanised Iron"),  AND(N256="Water Reticulation",Z256="Mild Steel")),      VLOOKUP(W256,VALIDATIONS!$GP$2:$HS$45,VLOOKUP(Y256,VALIDATIONS!$FF$2:$FG$5,2,FALSE),FALSE),  IF(OR(AND(N256="Water Reticulation",Z256="Asbestos Cement"),AND(N256="Water Reticulation",Z256="unplasticised Poly Vinyl Chloride")),      VLOOKUP(W256,VALIDATIONS!$GP$2:$HS$45,8+VLOOKUP(Y256,VALIDATIONS!$FF$2:$FG$5,2,FALSE),FALSE),  IF(OR(AND(N256="Water Re-use",Z256="Cast Iron"),AND(N256="Water Re-use",Z256="Ductile Iron"),AND(N256="Water Re-use",Z256="Galvanised Iron"),  AND(N256="Water Re-use",Z256="Mild Steel")),      VLOOKUP(W256,VALIDATIONS!$GP$2:$HS$45,VLOOKUP(Y256,VALIDATIONS!$FF$2:$FG$5,2,FALSE),FALSE),  IF(OR(AND(N256="Water Re-use",Z256="Asbestos Cement"),AND(N256="Water Re-use",Z256="unplasticised Poly Vinyl Chloride")),      VLOOKUP(W256,VALIDATIONS!$GP$2:$HS$45,8+VLOOKUP(Y256,VALIDATIONS!$FF$2:$FG$5,2,FALSE),FALSE),            IF(OR(AND(N256="Water Rising Main",Z256="Cast Iron"),AND(N256="Water Rising Main",Z256="Ductile Iron"),AND(N256="Water Rising Main",Z256="Galvanised Iron"),  AND(N256="Water Rising Main",Z256="Mild Steel")),      VLOOKUP(W256,VALIDATIONS!$GP$2:$HS$45,4+VLOOKUP(Y256,VALIDATIONS!$FF$2:$FG$5,2,FALSE),FALSE),  IF(OR(AND(N256="Water Rising Main",Z256="Asbestos Cement"),AND(N256="Water Rising Main",Z256="unplasticised Poly Vinyl Chloride")),      VLOOKUP(W256,VALIDATIONS!$GP$2:$HS$45,12+VLOOKUP(Y256,VALIDATIONS!$FF$2:$FG$5,2,FALSE),FALSE),  0))))))    +IF(P256="Up to 10% Rock",VLOOKUP(W256,VALIDATIONS!$GP$2:$HS$45,21+VLOOKUP(Y256,VALIDATIONS!$FF$2:$FG$5,2,FALSE),FALSE),0)+IF(OR(Q256="Urban Development (moderate)",Q256="Urban Development (heavy)"),VLOOKUP(W256,VALIDATIONS!$GP$2:$HS$45,12+VLOOKUP(Q256,VALIDATIONS!$FJ$2:$FK$4,2,FALSE),FALSE),0)))</f>
        <v/>
      </c>
      <c r="AB256" s="82"/>
    </row>
    <row r="257" spans="2:28" x14ac:dyDescent="0.2">
      <c r="B257" s="354"/>
      <c r="C257" s="354"/>
      <c r="E257" s="370"/>
      <c r="G257" s="168"/>
      <c r="H257" s="168"/>
      <c r="I257" s="106" t="str">
        <f>IF(OR(C257="",D257="",E257=""),"",VLOOKUP(C257,VALIDATIONS!$HU$2:$HV$12,2,FALSE))</f>
        <v/>
      </c>
      <c r="K257" s="243"/>
      <c r="L257" s="354"/>
      <c r="M257" s="224"/>
      <c r="N257" s="370"/>
      <c r="O257" s="224"/>
      <c r="P257" s="368"/>
      <c r="Q257" s="368"/>
      <c r="R257" s="224"/>
      <c r="S257" s="224"/>
      <c r="T257" s="224"/>
      <c r="U257" s="224"/>
      <c r="W257" s="370"/>
      <c r="X257" s="370"/>
      <c r="Y257" s="368"/>
      <c r="Z257" s="370"/>
      <c r="AA257" s="106" t="str">
        <f>IF(OR(N257="",P257="",Q257="",V257="",W257="",X257="",Y257="",Z257=""),"",V257*    (  IF(OR(AND(N257="Water Reticulation",Z257="Cast Iron"),AND(N257="Water Reticulation",Z257="Ductile Iron"),AND(N257="Water Reticulation",Z257="Galvanised Iron"),  AND(N257="Water Reticulation",Z257="Mild Steel")),      VLOOKUP(W257,VALIDATIONS!$GP$2:$HS$45,VLOOKUP(Y257,VALIDATIONS!$FF$2:$FG$5,2,FALSE),FALSE),  IF(OR(AND(N257="Water Reticulation",Z257="Asbestos Cement"),AND(N257="Water Reticulation",Z257="unplasticised Poly Vinyl Chloride")),      VLOOKUP(W257,VALIDATIONS!$GP$2:$HS$45,8+VLOOKUP(Y257,VALIDATIONS!$FF$2:$FG$5,2,FALSE),FALSE),  IF(OR(AND(N257="Water Re-use",Z257="Cast Iron"),AND(N257="Water Re-use",Z257="Ductile Iron"),AND(N257="Water Re-use",Z257="Galvanised Iron"),  AND(N257="Water Re-use",Z257="Mild Steel")),      VLOOKUP(W257,VALIDATIONS!$GP$2:$HS$45,VLOOKUP(Y257,VALIDATIONS!$FF$2:$FG$5,2,FALSE),FALSE),  IF(OR(AND(N257="Water Re-use",Z257="Asbestos Cement"),AND(N257="Water Re-use",Z257="unplasticised Poly Vinyl Chloride")),      VLOOKUP(W257,VALIDATIONS!$GP$2:$HS$45,8+VLOOKUP(Y257,VALIDATIONS!$FF$2:$FG$5,2,FALSE),FALSE),            IF(OR(AND(N257="Water Rising Main",Z257="Cast Iron"),AND(N257="Water Rising Main",Z257="Ductile Iron"),AND(N257="Water Rising Main",Z257="Galvanised Iron"),  AND(N257="Water Rising Main",Z257="Mild Steel")),      VLOOKUP(W257,VALIDATIONS!$GP$2:$HS$45,4+VLOOKUP(Y257,VALIDATIONS!$FF$2:$FG$5,2,FALSE),FALSE),  IF(OR(AND(N257="Water Rising Main",Z257="Asbestos Cement"),AND(N257="Water Rising Main",Z257="unplasticised Poly Vinyl Chloride")),      VLOOKUP(W257,VALIDATIONS!$GP$2:$HS$45,12+VLOOKUP(Y257,VALIDATIONS!$FF$2:$FG$5,2,FALSE),FALSE),  0))))))    +IF(P257="Up to 10% Rock",VLOOKUP(W257,VALIDATIONS!$GP$2:$HS$45,21+VLOOKUP(Y257,VALIDATIONS!$FF$2:$FG$5,2,FALSE),FALSE),0)+IF(OR(Q257="Urban Development (moderate)",Q257="Urban Development (heavy)"),VLOOKUP(W257,VALIDATIONS!$GP$2:$HS$45,12+VLOOKUP(Q257,VALIDATIONS!$FJ$2:$FK$4,2,FALSE),FALSE),0)))</f>
        <v/>
      </c>
      <c r="AB257" s="82"/>
    </row>
    <row r="258" spans="2:28" x14ac:dyDescent="0.2">
      <c r="B258" s="354"/>
      <c r="C258" s="354"/>
      <c r="E258" s="370"/>
      <c r="G258" s="168"/>
      <c r="H258" s="168"/>
      <c r="I258" s="106" t="str">
        <f>IF(OR(C258="",D258="",E258=""),"",VLOOKUP(C258,VALIDATIONS!$HU$2:$HV$12,2,FALSE))</f>
        <v/>
      </c>
      <c r="K258" s="243"/>
      <c r="L258" s="354"/>
      <c r="M258" s="224"/>
      <c r="N258" s="370"/>
      <c r="O258" s="224"/>
      <c r="P258" s="368"/>
      <c r="Q258" s="368"/>
      <c r="R258" s="224"/>
      <c r="S258" s="224"/>
      <c r="T258" s="224"/>
      <c r="U258" s="224"/>
      <c r="W258" s="370"/>
      <c r="X258" s="370"/>
      <c r="Y258" s="368"/>
      <c r="Z258" s="370"/>
      <c r="AA258" s="106" t="str">
        <f>IF(OR(N258="",P258="",Q258="",V258="",W258="",X258="",Y258="",Z258=""),"",V258*    (  IF(OR(AND(N258="Water Reticulation",Z258="Cast Iron"),AND(N258="Water Reticulation",Z258="Ductile Iron"),AND(N258="Water Reticulation",Z258="Galvanised Iron"),  AND(N258="Water Reticulation",Z258="Mild Steel")),      VLOOKUP(W258,VALIDATIONS!$GP$2:$HS$45,VLOOKUP(Y258,VALIDATIONS!$FF$2:$FG$5,2,FALSE),FALSE),  IF(OR(AND(N258="Water Reticulation",Z258="Asbestos Cement"),AND(N258="Water Reticulation",Z258="unplasticised Poly Vinyl Chloride")),      VLOOKUP(W258,VALIDATIONS!$GP$2:$HS$45,8+VLOOKUP(Y258,VALIDATIONS!$FF$2:$FG$5,2,FALSE),FALSE),  IF(OR(AND(N258="Water Re-use",Z258="Cast Iron"),AND(N258="Water Re-use",Z258="Ductile Iron"),AND(N258="Water Re-use",Z258="Galvanised Iron"),  AND(N258="Water Re-use",Z258="Mild Steel")),      VLOOKUP(W258,VALIDATIONS!$GP$2:$HS$45,VLOOKUP(Y258,VALIDATIONS!$FF$2:$FG$5,2,FALSE),FALSE),  IF(OR(AND(N258="Water Re-use",Z258="Asbestos Cement"),AND(N258="Water Re-use",Z258="unplasticised Poly Vinyl Chloride")),      VLOOKUP(W258,VALIDATIONS!$GP$2:$HS$45,8+VLOOKUP(Y258,VALIDATIONS!$FF$2:$FG$5,2,FALSE),FALSE),            IF(OR(AND(N258="Water Rising Main",Z258="Cast Iron"),AND(N258="Water Rising Main",Z258="Ductile Iron"),AND(N258="Water Rising Main",Z258="Galvanised Iron"),  AND(N258="Water Rising Main",Z258="Mild Steel")),      VLOOKUP(W258,VALIDATIONS!$GP$2:$HS$45,4+VLOOKUP(Y258,VALIDATIONS!$FF$2:$FG$5,2,FALSE),FALSE),  IF(OR(AND(N258="Water Rising Main",Z258="Asbestos Cement"),AND(N258="Water Rising Main",Z258="unplasticised Poly Vinyl Chloride")),      VLOOKUP(W258,VALIDATIONS!$GP$2:$HS$45,12+VLOOKUP(Y258,VALIDATIONS!$FF$2:$FG$5,2,FALSE),FALSE),  0))))))    +IF(P258="Up to 10% Rock",VLOOKUP(W258,VALIDATIONS!$GP$2:$HS$45,21+VLOOKUP(Y258,VALIDATIONS!$FF$2:$FG$5,2,FALSE),FALSE),0)+IF(OR(Q258="Urban Development (moderate)",Q258="Urban Development (heavy)"),VLOOKUP(W258,VALIDATIONS!$GP$2:$HS$45,12+VLOOKUP(Q258,VALIDATIONS!$FJ$2:$FK$4,2,FALSE),FALSE),0)))</f>
        <v/>
      </c>
      <c r="AB258" s="82"/>
    </row>
    <row r="259" spans="2:28" x14ac:dyDescent="0.2">
      <c r="B259" s="354"/>
      <c r="C259" s="354"/>
      <c r="E259" s="370"/>
      <c r="G259" s="168"/>
      <c r="H259" s="168"/>
      <c r="I259" s="106" t="str">
        <f>IF(OR(C259="",D259="",E259=""),"",VLOOKUP(C259,VALIDATIONS!$HU$2:$HV$12,2,FALSE))</f>
        <v/>
      </c>
      <c r="K259" s="243"/>
      <c r="L259" s="354"/>
      <c r="M259" s="224"/>
      <c r="N259" s="370"/>
      <c r="O259" s="224"/>
      <c r="P259" s="368"/>
      <c r="Q259" s="368"/>
      <c r="R259" s="224"/>
      <c r="S259" s="224"/>
      <c r="T259" s="224"/>
      <c r="U259" s="224"/>
      <c r="W259" s="370"/>
      <c r="X259" s="370"/>
      <c r="Y259" s="368"/>
      <c r="Z259" s="370"/>
      <c r="AA259" s="106" t="str">
        <f>IF(OR(N259="",P259="",Q259="",V259="",W259="",X259="",Y259="",Z259=""),"",V259*    (  IF(OR(AND(N259="Water Reticulation",Z259="Cast Iron"),AND(N259="Water Reticulation",Z259="Ductile Iron"),AND(N259="Water Reticulation",Z259="Galvanised Iron"),  AND(N259="Water Reticulation",Z259="Mild Steel")),      VLOOKUP(W259,VALIDATIONS!$GP$2:$HS$45,VLOOKUP(Y259,VALIDATIONS!$FF$2:$FG$5,2,FALSE),FALSE),  IF(OR(AND(N259="Water Reticulation",Z259="Asbestos Cement"),AND(N259="Water Reticulation",Z259="unplasticised Poly Vinyl Chloride")),      VLOOKUP(W259,VALIDATIONS!$GP$2:$HS$45,8+VLOOKUP(Y259,VALIDATIONS!$FF$2:$FG$5,2,FALSE),FALSE),  IF(OR(AND(N259="Water Re-use",Z259="Cast Iron"),AND(N259="Water Re-use",Z259="Ductile Iron"),AND(N259="Water Re-use",Z259="Galvanised Iron"),  AND(N259="Water Re-use",Z259="Mild Steel")),      VLOOKUP(W259,VALIDATIONS!$GP$2:$HS$45,VLOOKUP(Y259,VALIDATIONS!$FF$2:$FG$5,2,FALSE),FALSE),  IF(OR(AND(N259="Water Re-use",Z259="Asbestos Cement"),AND(N259="Water Re-use",Z259="unplasticised Poly Vinyl Chloride")),      VLOOKUP(W259,VALIDATIONS!$GP$2:$HS$45,8+VLOOKUP(Y259,VALIDATIONS!$FF$2:$FG$5,2,FALSE),FALSE),            IF(OR(AND(N259="Water Rising Main",Z259="Cast Iron"),AND(N259="Water Rising Main",Z259="Ductile Iron"),AND(N259="Water Rising Main",Z259="Galvanised Iron"),  AND(N259="Water Rising Main",Z259="Mild Steel")),      VLOOKUP(W259,VALIDATIONS!$GP$2:$HS$45,4+VLOOKUP(Y259,VALIDATIONS!$FF$2:$FG$5,2,FALSE),FALSE),  IF(OR(AND(N259="Water Rising Main",Z259="Asbestos Cement"),AND(N259="Water Rising Main",Z259="unplasticised Poly Vinyl Chloride")),      VLOOKUP(W259,VALIDATIONS!$GP$2:$HS$45,12+VLOOKUP(Y259,VALIDATIONS!$FF$2:$FG$5,2,FALSE),FALSE),  0))))))    +IF(P259="Up to 10% Rock",VLOOKUP(W259,VALIDATIONS!$GP$2:$HS$45,21+VLOOKUP(Y259,VALIDATIONS!$FF$2:$FG$5,2,FALSE),FALSE),0)+IF(OR(Q259="Urban Development (moderate)",Q259="Urban Development (heavy)"),VLOOKUP(W259,VALIDATIONS!$GP$2:$HS$45,12+VLOOKUP(Q259,VALIDATIONS!$FJ$2:$FK$4,2,FALSE),FALSE),0)))</f>
        <v/>
      </c>
      <c r="AB259" s="82"/>
    </row>
    <row r="260" spans="2:28" x14ac:dyDescent="0.2">
      <c r="B260" s="354"/>
      <c r="C260" s="354"/>
      <c r="E260" s="370"/>
      <c r="G260" s="168"/>
      <c r="H260" s="168"/>
      <c r="I260" s="106" t="str">
        <f>IF(OR(C260="",D260="",E260=""),"",VLOOKUP(C260,VALIDATIONS!$HU$2:$HV$12,2,FALSE))</f>
        <v/>
      </c>
      <c r="K260" s="243"/>
      <c r="L260" s="354"/>
      <c r="M260" s="224"/>
      <c r="N260" s="370"/>
      <c r="O260" s="224"/>
      <c r="P260" s="368"/>
      <c r="Q260" s="368"/>
      <c r="R260" s="224"/>
      <c r="S260" s="224"/>
      <c r="T260" s="224"/>
      <c r="U260" s="224"/>
      <c r="W260" s="370"/>
      <c r="X260" s="370"/>
      <c r="Y260" s="368"/>
      <c r="Z260" s="370"/>
      <c r="AA260" s="106" t="str">
        <f>IF(OR(N260="",P260="",Q260="",V260="",W260="",X260="",Y260="",Z260=""),"",V260*    (  IF(OR(AND(N260="Water Reticulation",Z260="Cast Iron"),AND(N260="Water Reticulation",Z260="Ductile Iron"),AND(N260="Water Reticulation",Z260="Galvanised Iron"),  AND(N260="Water Reticulation",Z260="Mild Steel")),      VLOOKUP(W260,VALIDATIONS!$GP$2:$HS$45,VLOOKUP(Y260,VALIDATIONS!$FF$2:$FG$5,2,FALSE),FALSE),  IF(OR(AND(N260="Water Reticulation",Z260="Asbestos Cement"),AND(N260="Water Reticulation",Z260="unplasticised Poly Vinyl Chloride")),      VLOOKUP(W260,VALIDATIONS!$GP$2:$HS$45,8+VLOOKUP(Y260,VALIDATIONS!$FF$2:$FG$5,2,FALSE),FALSE),  IF(OR(AND(N260="Water Re-use",Z260="Cast Iron"),AND(N260="Water Re-use",Z260="Ductile Iron"),AND(N260="Water Re-use",Z260="Galvanised Iron"),  AND(N260="Water Re-use",Z260="Mild Steel")),      VLOOKUP(W260,VALIDATIONS!$GP$2:$HS$45,VLOOKUP(Y260,VALIDATIONS!$FF$2:$FG$5,2,FALSE),FALSE),  IF(OR(AND(N260="Water Re-use",Z260="Asbestos Cement"),AND(N260="Water Re-use",Z260="unplasticised Poly Vinyl Chloride")),      VLOOKUP(W260,VALIDATIONS!$GP$2:$HS$45,8+VLOOKUP(Y260,VALIDATIONS!$FF$2:$FG$5,2,FALSE),FALSE),            IF(OR(AND(N260="Water Rising Main",Z260="Cast Iron"),AND(N260="Water Rising Main",Z260="Ductile Iron"),AND(N260="Water Rising Main",Z260="Galvanised Iron"),  AND(N260="Water Rising Main",Z260="Mild Steel")),      VLOOKUP(W260,VALIDATIONS!$GP$2:$HS$45,4+VLOOKUP(Y260,VALIDATIONS!$FF$2:$FG$5,2,FALSE),FALSE),  IF(OR(AND(N260="Water Rising Main",Z260="Asbestos Cement"),AND(N260="Water Rising Main",Z260="unplasticised Poly Vinyl Chloride")),      VLOOKUP(W260,VALIDATIONS!$GP$2:$HS$45,12+VLOOKUP(Y260,VALIDATIONS!$FF$2:$FG$5,2,FALSE),FALSE),  0))))))    +IF(P260="Up to 10% Rock",VLOOKUP(W260,VALIDATIONS!$GP$2:$HS$45,21+VLOOKUP(Y260,VALIDATIONS!$FF$2:$FG$5,2,FALSE),FALSE),0)+IF(OR(Q260="Urban Development (moderate)",Q260="Urban Development (heavy)"),VLOOKUP(W260,VALIDATIONS!$GP$2:$HS$45,12+VLOOKUP(Q260,VALIDATIONS!$FJ$2:$FK$4,2,FALSE),FALSE),0)))</f>
        <v/>
      </c>
      <c r="AB260" s="82"/>
    </row>
    <row r="261" spans="2:28" x14ac:dyDescent="0.2">
      <c r="B261" s="354"/>
      <c r="C261" s="354"/>
      <c r="E261" s="370"/>
      <c r="G261" s="168"/>
      <c r="H261" s="168"/>
      <c r="I261" s="106" t="str">
        <f>IF(OR(C261="",D261="",E261=""),"",VLOOKUP(C261,VALIDATIONS!$HU$2:$HV$12,2,FALSE))</f>
        <v/>
      </c>
      <c r="K261" s="243"/>
      <c r="L261" s="354"/>
      <c r="M261" s="224"/>
      <c r="N261" s="370"/>
      <c r="O261" s="224"/>
      <c r="P261" s="368"/>
      <c r="Q261" s="368"/>
      <c r="R261" s="224"/>
      <c r="S261" s="224"/>
      <c r="T261" s="224"/>
      <c r="U261" s="224"/>
      <c r="W261" s="370"/>
      <c r="X261" s="370"/>
      <c r="Y261" s="368"/>
      <c r="Z261" s="370"/>
      <c r="AA261" s="106" t="str">
        <f>IF(OR(N261="",P261="",Q261="",V261="",W261="",X261="",Y261="",Z261=""),"",V261*    (  IF(OR(AND(N261="Water Reticulation",Z261="Cast Iron"),AND(N261="Water Reticulation",Z261="Ductile Iron"),AND(N261="Water Reticulation",Z261="Galvanised Iron"),  AND(N261="Water Reticulation",Z261="Mild Steel")),      VLOOKUP(W261,VALIDATIONS!$GP$2:$HS$45,VLOOKUP(Y261,VALIDATIONS!$FF$2:$FG$5,2,FALSE),FALSE),  IF(OR(AND(N261="Water Reticulation",Z261="Asbestos Cement"),AND(N261="Water Reticulation",Z261="unplasticised Poly Vinyl Chloride")),      VLOOKUP(W261,VALIDATIONS!$GP$2:$HS$45,8+VLOOKUP(Y261,VALIDATIONS!$FF$2:$FG$5,2,FALSE),FALSE),  IF(OR(AND(N261="Water Re-use",Z261="Cast Iron"),AND(N261="Water Re-use",Z261="Ductile Iron"),AND(N261="Water Re-use",Z261="Galvanised Iron"),  AND(N261="Water Re-use",Z261="Mild Steel")),      VLOOKUP(W261,VALIDATIONS!$GP$2:$HS$45,VLOOKUP(Y261,VALIDATIONS!$FF$2:$FG$5,2,FALSE),FALSE),  IF(OR(AND(N261="Water Re-use",Z261="Asbestos Cement"),AND(N261="Water Re-use",Z261="unplasticised Poly Vinyl Chloride")),      VLOOKUP(W261,VALIDATIONS!$GP$2:$HS$45,8+VLOOKUP(Y261,VALIDATIONS!$FF$2:$FG$5,2,FALSE),FALSE),            IF(OR(AND(N261="Water Rising Main",Z261="Cast Iron"),AND(N261="Water Rising Main",Z261="Ductile Iron"),AND(N261="Water Rising Main",Z261="Galvanised Iron"),  AND(N261="Water Rising Main",Z261="Mild Steel")),      VLOOKUP(W261,VALIDATIONS!$GP$2:$HS$45,4+VLOOKUP(Y261,VALIDATIONS!$FF$2:$FG$5,2,FALSE),FALSE),  IF(OR(AND(N261="Water Rising Main",Z261="Asbestos Cement"),AND(N261="Water Rising Main",Z261="unplasticised Poly Vinyl Chloride")),      VLOOKUP(W261,VALIDATIONS!$GP$2:$HS$45,12+VLOOKUP(Y261,VALIDATIONS!$FF$2:$FG$5,2,FALSE),FALSE),  0))))))    +IF(P261="Up to 10% Rock",VLOOKUP(W261,VALIDATIONS!$GP$2:$HS$45,21+VLOOKUP(Y261,VALIDATIONS!$FF$2:$FG$5,2,FALSE),FALSE),0)+IF(OR(Q261="Urban Development (moderate)",Q261="Urban Development (heavy)"),VLOOKUP(W261,VALIDATIONS!$GP$2:$HS$45,12+VLOOKUP(Q261,VALIDATIONS!$FJ$2:$FK$4,2,FALSE),FALSE),0)))</f>
        <v/>
      </c>
      <c r="AB261" s="82"/>
    </row>
    <row r="262" spans="2:28" x14ac:dyDescent="0.2">
      <c r="B262" s="354"/>
      <c r="C262" s="354"/>
      <c r="E262" s="370"/>
      <c r="G262" s="168"/>
      <c r="H262" s="168"/>
      <c r="I262" s="106" t="str">
        <f>IF(OR(C262="",D262="",E262=""),"",VLOOKUP(C262,VALIDATIONS!$HU$2:$HV$12,2,FALSE))</f>
        <v/>
      </c>
      <c r="K262" s="243"/>
      <c r="L262" s="354"/>
      <c r="M262" s="224"/>
      <c r="N262" s="370"/>
      <c r="O262" s="224"/>
      <c r="P262" s="368"/>
      <c r="Q262" s="368"/>
      <c r="R262" s="224"/>
      <c r="S262" s="224"/>
      <c r="T262" s="224"/>
      <c r="U262" s="224"/>
      <c r="W262" s="370"/>
      <c r="X262" s="370"/>
      <c r="Y262" s="368"/>
      <c r="Z262" s="370"/>
      <c r="AA262" s="106" t="str">
        <f>IF(OR(N262="",P262="",Q262="",V262="",W262="",X262="",Y262="",Z262=""),"",V262*    (  IF(OR(AND(N262="Water Reticulation",Z262="Cast Iron"),AND(N262="Water Reticulation",Z262="Ductile Iron"),AND(N262="Water Reticulation",Z262="Galvanised Iron"),  AND(N262="Water Reticulation",Z262="Mild Steel")),      VLOOKUP(W262,VALIDATIONS!$GP$2:$HS$45,VLOOKUP(Y262,VALIDATIONS!$FF$2:$FG$5,2,FALSE),FALSE),  IF(OR(AND(N262="Water Reticulation",Z262="Asbestos Cement"),AND(N262="Water Reticulation",Z262="unplasticised Poly Vinyl Chloride")),      VLOOKUP(W262,VALIDATIONS!$GP$2:$HS$45,8+VLOOKUP(Y262,VALIDATIONS!$FF$2:$FG$5,2,FALSE),FALSE),  IF(OR(AND(N262="Water Re-use",Z262="Cast Iron"),AND(N262="Water Re-use",Z262="Ductile Iron"),AND(N262="Water Re-use",Z262="Galvanised Iron"),  AND(N262="Water Re-use",Z262="Mild Steel")),      VLOOKUP(W262,VALIDATIONS!$GP$2:$HS$45,VLOOKUP(Y262,VALIDATIONS!$FF$2:$FG$5,2,FALSE),FALSE),  IF(OR(AND(N262="Water Re-use",Z262="Asbestos Cement"),AND(N262="Water Re-use",Z262="unplasticised Poly Vinyl Chloride")),      VLOOKUP(W262,VALIDATIONS!$GP$2:$HS$45,8+VLOOKUP(Y262,VALIDATIONS!$FF$2:$FG$5,2,FALSE),FALSE),            IF(OR(AND(N262="Water Rising Main",Z262="Cast Iron"),AND(N262="Water Rising Main",Z262="Ductile Iron"),AND(N262="Water Rising Main",Z262="Galvanised Iron"),  AND(N262="Water Rising Main",Z262="Mild Steel")),      VLOOKUP(W262,VALIDATIONS!$GP$2:$HS$45,4+VLOOKUP(Y262,VALIDATIONS!$FF$2:$FG$5,2,FALSE),FALSE),  IF(OR(AND(N262="Water Rising Main",Z262="Asbestos Cement"),AND(N262="Water Rising Main",Z262="unplasticised Poly Vinyl Chloride")),      VLOOKUP(W262,VALIDATIONS!$GP$2:$HS$45,12+VLOOKUP(Y262,VALIDATIONS!$FF$2:$FG$5,2,FALSE),FALSE),  0))))))    +IF(P262="Up to 10% Rock",VLOOKUP(W262,VALIDATIONS!$GP$2:$HS$45,21+VLOOKUP(Y262,VALIDATIONS!$FF$2:$FG$5,2,FALSE),FALSE),0)+IF(OR(Q262="Urban Development (moderate)",Q262="Urban Development (heavy)"),VLOOKUP(W262,VALIDATIONS!$GP$2:$HS$45,12+VLOOKUP(Q262,VALIDATIONS!$FJ$2:$FK$4,2,FALSE),FALSE),0)))</f>
        <v/>
      </c>
      <c r="AB262" s="82"/>
    </row>
    <row r="263" spans="2:28" x14ac:dyDescent="0.2">
      <c r="B263" s="354"/>
      <c r="C263" s="354"/>
      <c r="E263" s="370"/>
      <c r="G263" s="168"/>
      <c r="H263" s="168"/>
      <c r="I263" s="106" t="str">
        <f>IF(OR(C263="",D263="",E263=""),"",VLOOKUP(C263,VALIDATIONS!$HU$2:$HV$12,2,FALSE))</f>
        <v/>
      </c>
      <c r="K263" s="243"/>
      <c r="L263" s="354"/>
      <c r="M263" s="224"/>
      <c r="N263" s="370"/>
      <c r="O263" s="224"/>
      <c r="P263" s="368"/>
      <c r="Q263" s="368"/>
      <c r="R263" s="224"/>
      <c r="S263" s="224"/>
      <c r="T263" s="224"/>
      <c r="U263" s="224"/>
      <c r="W263" s="370"/>
      <c r="X263" s="370"/>
      <c r="Y263" s="368"/>
      <c r="Z263" s="370"/>
      <c r="AA263" s="106" t="str">
        <f>IF(OR(N263="",P263="",Q263="",V263="",W263="",X263="",Y263="",Z263=""),"",V263*    (  IF(OR(AND(N263="Water Reticulation",Z263="Cast Iron"),AND(N263="Water Reticulation",Z263="Ductile Iron"),AND(N263="Water Reticulation",Z263="Galvanised Iron"),  AND(N263="Water Reticulation",Z263="Mild Steel")),      VLOOKUP(W263,VALIDATIONS!$GP$2:$HS$45,VLOOKUP(Y263,VALIDATIONS!$FF$2:$FG$5,2,FALSE),FALSE),  IF(OR(AND(N263="Water Reticulation",Z263="Asbestos Cement"),AND(N263="Water Reticulation",Z263="unplasticised Poly Vinyl Chloride")),      VLOOKUP(W263,VALIDATIONS!$GP$2:$HS$45,8+VLOOKUP(Y263,VALIDATIONS!$FF$2:$FG$5,2,FALSE),FALSE),  IF(OR(AND(N263="Water Re-use",Z263="Cast Iron"),AND(N263="Water Re-use",Z263="Ductile Iron"),AND(N263="Water Re-use",Z263="Galvanised Iron"),  AND(N263="Water Re-use",Z263="Mild Steel")),      VLOOKUP(W263,VALIDATIONS!$GP$2:$HS$45,VLOOKUP(Y263,VALIDATIONS!$FF$2:$FG$5,2,FALSE),FALSE),  IF(OR(AND(N263="Water Re-use",Z263="Asbestos Cement"),AND(N263="Water Re-use",Z263="unplasticised Poly Vinyl Chloride")),      VLOOKUP(W263,VALIDATIONS!$GP$2:$HS$45,8+VLOOKUP(Y263,VALIDATIONS!$FF$2:$FG$5,2,FALSE),FALSE),            IF(OR(AND(N263="Water Rising Main",Z263="Cast Iron"),AND(N263="Water Rising Main",Z263="Ductile Iron"),AND(N263="Water Rising Main",Z263="Galvanised Iron"),  AND(N263="Water Rising Main",Z263="Mild Steel")),      VLOOKUP(W263,VALIDATIONS!$GP$2:$HS$45,4+VLOOKUP(Y263,VALIDATIONS!$FF$2:$FG$5,2,FALSE),FALSE),  IF(OR(AND(N263="Water Rising Main",Z263="Asbestos Cement"),AND(N263="Water Rising Main",Z263="unplasticised Poly Vinyl Chloride")),      VLOOKUP(W263,VALIDATIONS!$GP$2:$HS$45,12+VLOOKUP(Y263,VALIDATIONS!$FF$2:$FG$5,2,FALSE),FALSE),  0))))))    +IF(P263="Up to 10% Rock",VLOOKUP(W263,VALIDATIONS!$GP$2:$HS$45,21+VLOOKUP(Y263,VALIDATIONS!$FF$2:$FG$5,2,FALSE),FALSE),0)+IF(OR(Q263="Urban Development (moderate)",Q263="Urban Development (heavy)"),VLOOKUP(W263,VALIDATIONS!$GP$2:$HS$45,12+VLOOKUP(Q263,VALIDATIONS!$FJ$2:$FK$4,2,FALSE),FALSE),0)))</f>
        <v/>
      </c>
      <c r="AB263" s="82"/>
    </row>
    <row r="264" spans="2:28" x14ac:dyDescent="0.2">
      <c r="B264" s="354"/>
      <c r="C264" s="354"/>
      <c r="E264" s="370"/>
      <c r="G264" s="168"/>
      <c r="H264" s="168"/>
      <c r="I264" s="106" t="str">
        <f>IF(OR(C264="",D264="",E264=""),"",VLOOKUP(C264,VALIDATIONS!$HU$2:$HV$12,2,FALSE))</f>
        <v/>
      </c>
      <c r="K264" s="243"/>
      <c r="L264" s="354"/>
      <c r="M264" s="224"/>
      <c r="N264" s="370"/>
      <c r="O264" s="224"/>
      <c r="P264" s="368"/>
      <c r="Q264" s="368"/>
      <c r="R264" s="224"/>
      <c r="S264" s="224"/>
      <c r="T264" s="224"/>
      <c r="U264" s="224"/>
      <c r="W264" s="370"/>
      <c r="X264" s="370"/>
      <c r="Y264" s="368"/>
      <c r="Z264" s="370"/>
      <c r="AA264" s="106" t="str">
        <f>IF(OR(N264="",P264="",Q264="",V264="",W264="",X264="",Y264="",Z264=""),"",V264*    (  IF(OR(AND(N264="Water Reticulation",Z264="Cast Iron"),AND(N264="Water Reticulation",Z264="Ductile Iron"),AND(N264="Water Reticulation",Z264="Galvanised Iron"),  AND(N264="Water Reticulation",Z264="Mild Steel")),      VLOOKUP(W264,VALIDATIONS!$GP$2:$HS$45,VLOOKUP(Y264,VALIDATIONS!$FF$2:$FG$5,2,FALSE),FALSE),  IF(OR(AND(N264="Water Reticulation",Z264="Asbestos Cement"),AND(N264="Water Reticulation",Z264="unplasticised Poly Vinyl Chloride")),      VLOOKUP(W264,VALIDATIONS!$GP$2:$HS$45,8+VLOOKUP(Y264,VALIDATIONS!$FF$2:$FG$5,2,FALSE),FALSE),  IF(OR(AND(N264="Water Re-use",Z264="Cast Iron"),AND(N264="Water Re-use",Z264="Ductile Iron"),AND(N264="Water Re-use",Z264="Galvanised Iron"),  AND(N264="Water Re-use",Z264="Mild Steel")),      VLOOKUP(W264,VALIDATIONS!$GP$2:$HS$45,VLOOKUP(Y264,VALIDATIONS!$FF$2:$FG$5,2,FALSE),FALSE),  IF(OR(AND(N264="Water Re-use",Z264="Asbestos Cement"),AND(N264="Water Re-use",Z264="unplasticised Poly Vinyl Chloride")),      VLOOKUP(W264,VALIDATIONS!$GP$2:$HS$45,8+VLOOKUP(Y264,VALIDATIONS!$FF$2:$FG$5,2,FALSE),FALSE),            IF(OR(AND(N264="Water Rising Main",Z264="Cast Iron"),AND(N264="Water Rising Main",Z264="Ductile Iron"),AND(N264="Water Rising Main",Z264="Galvanised Iron"),  AND(N264="Water Rising Main",Z264="Mild Steel")),      VLOOKUP(W264,VALIDATIONS!$GP$2:$HS$45,4+VLOOKUP(Y264,VALIDATIONS!$FF$2:$FG$5,2,FALSE),FALSE),  IF(OR(AND(N264="Water Rising Main",Z264="Asbestos Cement"),AND(N264="Water Rising Main",Z264="unplasticised Poly Vinyl Chloride")),      VLOOKUP(W264,VALIDATIONS!$GP$2:$HS$45,12+VLOOKUP(Y264,VALIDATIONS!$FF$2:$FG$5,2,FALSE),FALSE),  0))))))    +IF(P264="Up to 10% Rock",VLOOKUP(W264,VALIDATIONS!$GP$2:$HS$45,21+VLOOKUP(Y264,VALIDATIONS!$FF$2:$FG$5,2,FALSE),FALSE),0)+IF(OR(Q264="Urban Development (moderate)",Q264="Urban Development (heavy)"),VLOOKUP(W264,VALIDATIONS!$GP$2:$HS$45,12+VLOOKUP(Q264,VALIDATIONS!$FJ$2:$FK$4,2,FALSE),FALSE),0)))</f>
        <v/>
      </c>
      <c r="AB264" s="82"/>
    </row>
    <row r="265" spans="2:28" x14ac:dyDescent="0.2">
      <c r="B265" s="354"/>
      <c r="C265" s="354"/>
      <c r="E265" s="370"/>
      <c r="G265" s="168"/>
      <c r="H265" s="168"/>
      <c r="I265" s="106" t="str">
        <f>IF(OR(C265="",D265="",E265=""),"",VLOOKUP(C265,VALIDATIONS!$HU$2:$HV$12,2,FALSE))</f>
        <v/>
      </c>
      <c r="K265" s="243"/>
      <c r="L265" s="354"/>
      <c r="M265" s="224"/>
      <c r="N265" s="370"/>
      <c r="O265" s="224"/>
      <c r="P265" s="368"/>
      <c r="Q265" s="368"/>
      <c r="R265" s="224"/>
      <c r="S265" s="224"/>
      <c r="T265" s="224"/>
      <c r="U265" s="224"/>
      <c r="W265" s="370"/>
      <c r="X265" s="370"/>
      <c r="Y265" s="368"/>
      <c r="Z265" s="370"/>
      <c r="AA265" s="106" t="str">
        <f>IF(OR(N265="",P265="",Q265="",V265="",W265="",X265="",Y265="",Z265=""),"",V265*    (  IF(OR(AND(N265="Water Reticulation",Z265="Cast Iron"),AND(N265="Water Reticulation",Z265="Ductile Iron"),AND(N265="Water Reticulation",Z265="Galvanised Iron"),  AND(N265="Water Reticulation",Z265="Mild Steel")),      VLOOKUP(W265,VALIDATIONS!$GP$2:$HS$45,VLOOKUP(Y265,VALIDATIONS!$FF$2:$FG$5,2,FALSE),FALSE),  IF(OR(AND(N265="Water Reticulation",Z265="Asbestos Cement"),AND(N265="Water Reticulation",Z265="unplasticised Poly Vinyl Chloride")),      VLOOKUP(W265,VALIDATIONS!$GP$2:$HS$45,8+VLOOKUP(Y265,VALIDATIONS!$FF$2:$FG$5,2,FALSE),FALSE),  IF(OR(AND(N265="Water Re-use",Z265="Cast Iron"),AND(N265="Water Re-use",Z265="Ductile Iron"),AND(N265="Water Re-use",Z265="Galvanised Iron"),  AND(N265="Water Re-use",Z265="Mild Steel")),      VLOOKUP(W265,VALIDATIONS!$GP$2:$HS$45,VLOOKUP(Y265,VALIDATIONS!$FF$2:$FG$5,2,FALSE),FALSE),  IF(OR(AND(N265="Water Re-use",Z265="Asbestos Cement"),AND(N265="Water Re-use",Z265="unplasticised Poly Vinyl Chloride")),      VLOOKUP(W265,VALIDATIONS!$GP$2:$HS$45,8+VLOOKUP(Y265,VALIDATIONS!$FF$2:$FG$5,2,FALSE),FALSE),            IF(OR(AND(N265="Water Rising Main",Z265="Cast Iron"),AND(N265="Water Rising Main",Z265="Ductile Iron"),AND(N265="Water Rising Main",Z265="Galvanised Iron"),  AND(N265="Water Rising Main",Z265="Mild Steel")),      VLOOKUP(W265,VALIDATIONS!$GP$2:$HS$45,4+VLOOKUP(Y265,VALIDATIONS!$FF$2:$FG$5,2,FALSE),FALSE),  IF(OR(AND(N265="Water Rising Main",Z265="Asbestos Cement"),AND(N265="Water Rising Main",Z265="unplasticised Poly Vinyl Chloride")),      VLOOKUP(W265,VALIDATIONS!$GP$2:$HS$45,12+VLOOKUP(Y265,VALIDATIONS!$FF$2:$FG$5,2,FALSE),FALSE),  0))))))    +IF(P265="Up to 10% Rock",VLOOKUP(W265,VALIDATIONS!$GP$2:$HS$45,21+VLOOKUP(Y265,VALIDATIONS!$FF$2:$FG$5,2,FALSE),FALSE),0)+IF(OR(Q265="Urban Development (moderate)",Q265="Urban Development (heavy)"),VLOOKUP(W265,VALIDATIONS!$GP$2:$HS$45,12+VLOOKUP(Q265,VALIDATIONS!$FJ$2:$FK$4,2,FALSE),FALSE),0)))</f>
        <v/>
      </c>
      <c r="AB265" s="82"/>
    </row>
    <row r="266" spans="2:28" x14ac:dyDescent="0.2">
      <c r="B266" s="354"/>
      <c r="C266" s="354"/>
      <c r="E266" s="370"/>
      <c r="G266" s="168"/>
      <c r="H266" s="168"/>
      <c r="I266" s="106" t="str">
        <f>IF(OR(C266="",D266="",E266=""),"",VLOOKUP(C266,VALIDATIONS!$HU$2:$HV$12,2,FALSE))</f>
        <v/>
      </c>
      <c r="K266" s="243"/>
      <c r="L266" s="354"/>
      <c r="M266" s="224"/>
      <c r="N266" s="370"/>
      <c r="O266" s="224"/>
      <c r="P266" s="368"/>
      <c r="Q266" s="368"/>
      <c r="R266" s="224"/>
      <c r="S266" s="224"/>
      <c r="T266" s="224"/>
      <c r="U266" s="224"/>
      <c r="W266" s="370"/>
      <c r="X266" s="370"/>
      <c r="Y266" s="368"/>
      <c r="Z266" s="370"/>
      <c r="AA266" s="106" t="str">
        <f>IF(OR(N266="",P266="",Q266="",V266="",W266="",X266="",Y266="",Z266=""),"",V266*    (  IF(OR(AND(N266="Water Reticulation",Z266="Cast Iron"),AND(N266="Water Reticulation",Z266="Ductile Iron"),AND(N266="Water Reticulation",Z266="Galvanised Iron"),  AND(N266="Water Reticulation",Z266="Mild Steel")),      VLOOKUP(W266,VALIDATIONS!$GP$2:$HS$45,VLOOKUP(Y266,VALIDATIONS!$FF$2:$FG$5,2,FALSE),FALSE),  IF(OR(AND(N266="Water Reticulation",Z266="Asbestos Cement"),AND(N266="Water Reticulation",Z266="unplasticised Poly Vinyl Chloride")),      VLOOKUP(W266,VALIDATIONS!$GP$2:$HS$45,8+VLOOKUP(Y266,VALIDATIONS!$FF$2:$FG$5,2,FALSE),FALSE),  IF(OR(AND(N266="Water Re-use",Z266="Cast Iron"),AND(N266="Water Re-use",Z266="Ductile Iron"),AND(N266="Water Re-use",Z266="Galvanised Iron"),  AND(N266="Water Re-use",Z266="Mild Steel")),      VLOOKUP(W266,VALIDATIONS!$GP$2:$HS$45,VLOOKUP(Y266,VALIDATIONS!$FF$2:$FG$5,2,FALSE),FALSE),  IF(OR(AND(N266="Water Re-use",Z266="Asbestos Cement"),AND(N266="Water Re-use",Z266="unplasticised Poly Vinyl Chloride")),      VLOOKUP(W266,VALIDATIONS!$GP$2:$HS$45,8+VLOOKUP(Y266,VALIDATIONS!$FF$2:$FG$5,2,FALSE),FALSE),            IF(OR(AND(N266="Water Rising Main",Z266="Cast Iron"),AND(N266="Water Rising Main",Z266="Ductile Iron"),AND(N266="Water Rising Main",Z266="Galvanised Iron"),  AND(N266="Water Rising Main",Z266="Mild Steel")),      VLOOKUP(W266,VALIDATIONS!$GP$2:$HS$45,4+VLOOKUP(Y266,VALIDATIONS!$FF$2:$FG$5,2,FALSE),FALSE),  IF(OR(AND(N266="Water Rising Main",Z266="Asbestos Cement"),AND(N266="Water Rising Main",Z266="unplasticised Poly Vinyl Chloride")),      VLOOKUP(W266,VALIDATIONS!$GP$2:$HS$45,12+VLOOKUP(Y266,VALIDATIONS!$FF$2:$FG$5,2,FALSE),FALSE),  0))))))    +IF(P266="Up to 10% Rock",VLOOKUP(W266,VALIDATIONS!$GP$2:$HS$45,21+VLOOKUP(Y266,VALIDATIONS!$FF$2:$FG$5,2,FALSE),FALSE),0)+IF(OR(Q266="Urban Development (moderate)",Q266="Urban Development (heavy)"),VLOOKUP(W266,VALIDATIONS!$GP$2:$HS$45,12+VLOOKUP(Q266,VALIDATIONS!$FJ$2:$FK$4,2,FALSE),FALSE),0)))</f>
        <v/>
      </c>
      <c r="AB266" s="82"/>
    </row>
    <row r="267" spans="2:28" x14ac:dyDescent="0.2">
      <c r="B267" s="354"/>
      <c r="C267" s="354"/>
      <c r="E267" s="370"/>
      <c r="G267" s="168"/>
      <c r="H267" s="168"/>
      <c r="I267" s="106" t="str">
        <f>IF(OR(C267="",D267="",E267=""),"",VLOOKUP(C267,VALIDATIONS!$HU$2:$HV$12,2,FALSE))</f>
        <v/>
      </c>
      <c r="K267" s="243"/>
      <c r="L267" s="354"/>
      <c r="M267" s="224"/>
      <c r="N267" s="370"/>
      <c r="O267" s="224"/>
      <c r="P267" s="368"/>
      <c r="Q267" s="368"/>
      <c r="R267" s="224"/>
      <c r="S267" s="224"/>
      <c r="T267" s="224"/>
      <c r="U267" s="224"/>
      <c r="W267" s="370"/>
      <c r="X267" s="370"/>
      <c r="Y267" s="368"/>
      <c r="Z267" s="370"/>
      <c r="AA267" s="106" t="str">
        <f>IF(OR(N267="",P267="",Q267="",V267="",W267="",X267="",Y267="",Z267=""),"",V267*    (  IF(OR(AND(N267="Water Reticulation",Z267="Cast Iron"),AND(N267="Water Reticulation",Z267="Ductile Iron"),AND(N267="Water Reticulation",Z267="Galvanised Iron"),  AND(N267="Water Reticulation",Z267="Mild Steel")),      VLOOKUP(W267,VALIDATIONS!$GP$2:$HS$45,VLOOKUP(Y267,VALIDATIONS!$FF$2:$FG$5,2,FALSE),FALSE),  IF(OR(AND(N267="Water Reticulation",Z267="Asbestos Cement"),AND(N267="Water Reticulation",Z267="unplasticised Poly Vinyl Chloride")),      VLOOKUP(W267,VALIDATIONS!$GP$2:$HS$45,8+VLOOKUP(Y267,VALIDATIONS!$FF$2:$FG$5,2,FALSE),FALSE),  IF(OR(AND(N267="Water Re-use",Z267="Cast Iron"),AND(N267="Water Re-use",Z267="Ductile Iron"),AND(N267="Water Re-use",Z267="Galvanised Iron"),  AND(N267="Water Re-use",Z267="Mild Steel")),      VLOOKUP(W267,VALIDATIONS!$GP$2:$HS$45,VLOOKUP(Y267,VALIDATIONS!$FF$2:$FG$5,2,FALSE),FALSE),  IF(OR(AND(N267="Water Re-use",Z267="Asbestos Cement"),AND(N267="Water Re-use",Z267="unplasticised Poly Vinyl Chloride")),      VLOOKUP(W267,VALIDATIONS!$GP$2:$HS$45,8+VLOOKUP(Y267,VALIDATIONS!$FF$2:$FG$5,2,FALSE),FALSE),            IF(OR(AND(N267="Water Rising Main",Z267="Cast Iron"),AND(N267="Water Rising Main",Z267="Ductile Iron"),AND(N267="Water Rising Main",Z267="Galvanised Iron"),  AND(N267="Water Rising Main",Z267="Mild Steel")),      VLOOKUP(W267,VALIDATIONS!$GP$2:$HS$45,4+VLOOKUP(Y267,VALIDATIONS!$FF$2:$FG$5,2,FALSE),FALSE),  IF(OR(AND(N267="Water Rising Main",Z267="Asbestos Cement"),AND(N267="Water Rising Main",Z267="unplasticised Poly Vinyl Chloride")),      VLOOKUP(W267,VALIDATIONS!$GP$2:$HS$45,12+VLOOKUP(Y267,VALIDATIONS!$FF$2:$FG$5,2,FALSE),FALSE),  0))))))    +IF(P267="Up to 10% Rock",VLOOKUP(W267,VALIDATIONS!$GP$2:$HS$45,21+VLOOKUP(Y267,VALIDATIONS!$FF$2:$FG$5,2,FALSE),FALSE),0)+IF(OR(Q267="Urban Development (moderate)",Q267="Urban Development (heavy)"),VLOOKUP(W267,VALIDATIONS!$GP$2:$HS$45,12+VLOOKUP(Q267,VALIDATIONS!$FJ$2:$FK$4,2,FALSE),FALSE),0)))</f>
        <v/>
      </c>
      <c r="AB267" s="82"/>
    </row>
    <row r="268" spans="2:28" x14ac:dyDescent="0.2">
      <c r="B268" s="354"/>
      <c r="C268" s="354"/>
      <c r="E268" s="370"/>
      <c r="G268" s="168"/>
      <c r="H268" s="168"/>
      <c r="I268" s="106" t="str">
        <f>IF(OR(C268="",D268="",E268=""),"",VLOOKUP(C268,VALIDATIONS!$HU$2:$HV$12,2,FALSE))</f>
        <v/>
      </c>
      <c r="K268" s="243"/>
      <c r="L268" s="354"/>
      <c r="M268" s="224"/>
      <c r="N268" s="370"/>
      <c r="O268" s="224"/>
      <c r="P268" s="368"/>
      <c r="Q268" s="368"/>
      <c r="R268" s="224"/>
      <c r="S268" s="224"/>
      <c r="T268" s="224"/>
      <c r="U268" s="224"/>
      <c r="W268" s="370"/>
      <c r="X268" s="370"/>
      <c r="Y268" s="368"/>
      <c r="Z268" s="370"/>
      <c r="AA268" s="106" t="str">
        <f>IF(OR(N268="",P268="",Q268="",V268="",W268="",X268="",Y268="",Z268=""),"",V268*    (  IF(OR(AND(N268="Water Reticulation",Z268="Cast Iron"),AND(N268="Water Reticulation",Z268="Ductile Iron"),AND(N268="Water Reticulation",Z268="Galvanised Iron"),  AND(N268="Water Reticulation",Z268="Mild Steel")),      VLOOKUP(W268,VALIDATIONS!$GP$2:$HS$45,VLOOKUP(Y268,VALIDATIONS!$FF$2:$FG$5,2,FALSE),FALSE),  IF(OR(AND(N268="Water Reticulation",Z268="Asbestos Cement"),AND(N268="Water Reticulation",Z268="unplasticised Poly Vinyl Chloride")),      VLOOKUP(W268,VALIDATIONS!$GP$2:$HS$45,8+VLOOKUP(Y268,VALIDATIONS!$FF$2:$FG$5,2,FALSE),FALSE),  IF(OR(AND(N268="Water Re-use",Z268="Cast Iron"),AND(N268="Water Re-use",Z268="Ductile Iron"),AND(N268="Water Re-use",Z268="Galvanised Iron"),  AND(N268="Water Re-use",Z268="Mild Steel")),      VLOOKUP(W268,VALIDATIONS!$GP$2:$HS$45,VLOOKUP(Y268,VALIDATIONS!$FF$2:$FG$5,2,FALSE),FALSE),  IF(OR(AND(N268="Water Re-use",Z268="Asbestos Cement"),AND(N268="Water Re-use",Z268="unplasticised Poly Vinyl Chloride")),      VLOOKUP(W268,VALIDATIONS!$GP$2:$HS$45,8+VLOOKUP(Y268,VALIDATIONS!$FF$2:$FG$5,2,FALSE),FALSE),            IF(OR(AND(N268="Water Rising Main",Z268="Cast Iron"),AND(N268="Water Rising Main",Z268="Ductile Iron"),AND(N268="Water Rising Main",Z268="Galvanised Iron"),  AND(N268="Water Rising Main",Z268="Mild Steel")),      VLOOKUP(W268,VALIDATIONS!$GP$2:$HS$45,4+VLOOKUP(Y268,VALIDATIONS!$FF$2:$FG$5,2,FALSE),FALSE),  IF(OR(AND(N268="Water Rising Main",Z268="Asbestos Cement"),AND(N268="Water Rising Main",Z268="unplasticised Poly Vinyl Chloride")),      VLOOKUP(W268,VALIDATIONS!$GP$2:$HS$45,12+VLOOKUP(Y268,VALIDATIONS!$FF$2:$FG$5,2,FALSE),FALSE),  0))))))    +IF(P268="Up to 10% Rock",VLOOKUP(W268,VALIDATIONS!$GP$2:$HS$45,21+VLOOKUP(Y268,VALIDATIONS!$FF$2:$FG$5,2,FALSE),FALSE),0)+IF(OR(Q268="Urban Development (moderate)",Q268="Urban Development (heavy)"),VLOOKUP(W268,VALIDATIONS!$GP$2:$HS$45,12+VLOOKUP(Q268,VALIDATIONS!$FJ$2:$FK$4,2,FALSE),FALSE),0)))</f>
        <v/>
      </c>
      <c r="AB268" s="82"/>
    </row>
    <row r="269" spans="2:28" x14ac:dyDescent="0.2">
      <c r="B269" s="354"/>
      <c r="C269" s="354"/>
      <c r="E269" s="370"/>
      <c r="G269" s="168"/>
      <c r="H269" s="168"/>
      <c r="I269" s="106" t="str">
        <f>IF(OR(C269="",D269="",E269=""),"",VLOOKUP(C269,VALIDATIONS!$HU$2:$HV$12,2,FALSE))</f>
        <v/>
      </c>
      <c r="K269" s="243"/>
      <c r="L269" s="354"/>
      <c r="M269" s="224"/>
      <c r="N269" s="370"/>
      <c r="O269" s="224"/>
      <c r="P269" s="368"/>
      <c r="Q269" s="368"/>
      <c r="R269" s="224"/>
      <c r="S269" s="224"/>
      <c r="T269" s="224"/>
      <c r="U269" s="224"/>
      <c r="W269" s="370"/>
      <c r="X269" s="370"/>
      <c r="Y269" s="368"/>
      <c r="Z269" s="370"/>
      <c r="AA269" s="106" t="str">
        <f>IF(OR(N269="",P269="",Q269="",V269="",W269="",X269="",Y269="",Z269=""),"",V269*    (  IF(OR(AND(N269="Water Reticulation",Z269="Cast Iron"),AND(N269="Water Reticulation",Z269="Ductile Iron"),AND(N269="Water Reticulation",Z269="Galvanised Iron"),  AND(N269="Water Reticulation",Z269="Mild Steel")),      VLOOKUP(W269,VALIDATIONS!$GP$2:$HS$45,VLOOKUP(Y269,VALIDATIONS!$FF$2:$FG$5,2,FALSE),FALSE),  IF(OR(AND(N269="Water Reticulation",Z269="Asbestos Cement"),AND(N269="Water Reticulation",Z269="unplasticised Poly Vinyl Chloride")),      VLOOKUP(W269,VALIDATIONS!$GP$2:$HS$45,8+VLOOKUP(Y269,VALIDATIONS!$FF$2:$FG$5,2,FALSE),FALSE),  IF(OR(AND(N269="Water Re-use",Z269="Cast Iron"),AND(N269="Water Re-use",Z269="Ductile Iron"),AND(N269="Water Re-use",Z269="Galvanised Iron"),  AND(N269="Water Re-use",Z269="Mild Steel")),      VLOOKUP(W269,VALIDATIONS!$GP$2:$HS$45,VLOOKUP(Y269,VALIDATIONS!$FF$2:$FG$5,2,FALSE),FALSE),  IF(OR(AND(N269="Water Re-use",Z269="Asbestos Cement"),AND(N269="Water Re-use",Z269="unplasticised Poly Vinyl Chloride")),      VLOOKUP(W269,VALIDATIONS!$GP$2:$HS$45,8+VLOOKUP(Y269,VALIDATIONS!$FF$2:$FG$5,2,FALSE),FALSE),            IF(OR(AND(N269="Water Rising Main",Z269="Cast Iron"),AND(N269="Water Rising Main",Z269="Ductile Iron"),AND(N269="Water Rising Main",Z269="Galvanised Iron"),  AND(N269="Water Rising Main",Z269="Mild Steel")),      VLOOKUP(W269,VALIDATIONS!$GP$2:$HS$45,4+VLOOKUP(Y269,VALIDATIONS!$FF$2:$FG$5,2,FALSE),FALSE),  IF(OR(AND(N269="Water Rising Main",Z269="Asbestos Cement"),AND(N269="Water Rising Main",Z269="unplasticised Poly Vinyl Chloride")),      VLOOKUP(W269,VALIDATIONS!$GP$2:$HS$45,12+VLOOKUP(Y269,VALIDATIONS!$FF$2:$FG$5,2,FALSE),FALSE),  0))))))    +IF(P269="Up to 10% Rock",VLOOKUP(W269,VALIDATIONS!$GP$2:$HS$45,21+VLOOKUP(Y269,VALIDATIONS!$FF$2:$FG$5,2,FALSE),FALSE),0)+IF(OR(Q269="Urban Development (moderate)",Q269="Urban Development (heavy)"),VLOOKUP(W269,VALIDATIONS!$GP$2:$HS$45,12+VLOOKUP(Q269,VALIDATIONS!$FJ$2:$FK$4,2,FALSE),FALSE),0)))</f>
        <v/>
      </c>
      <c r="AB269" s="82"/>
    </row>
    <row r="270" spans="2:28" x14ac:dyDescent="0.2">
      <c r="B270" s="354"/>
      <c r="C270" s="354"/>
      <c r="E270" s="370"/>
      <c r="G270" s="168"/>
      <c r="H270" s="168"/>
      <c r="I270" s="106" t="str">
        <f>IF(OR(C270="",D270="",E270=""),"",VLOOKUP(C270,VALIDATIONS!$HU$2:$HV$12,2,FALSE))</f>
        <v/>
      </c>
      <c r="K270" s="243"/>
      <c r="L270" s="354"/>
      <c r="M270" s="224"/>
      <c r="N270" s="370"/>
      <c r="O270" s="224"/>
      <c r="P270" s="368"/>
      <c r="Q270" s="368"/>
      <c r="R270" s="224"/>
      <c r="S270" s="224"/>
      <c r="T270" s="224"/>
      <c r="U270" s="224"/>
      <c r="W270" s="370"/>
      <c r="X270" s="370"/>
      <c r="Y270" s="368"/>
      <c r="Z270" s="370"/>
      <c r="AA270" s="106" t="str">
        <f>IF(OR(N270="",P270="",Q270="",V270="",W270="",X270="",Y270="",Z270=""),"",V270*    (  IF(OR(AND(N270="Water Reticulation",Z270="Cast Iron"),AND(N270="Water Reticulation",Z270="Ductile Iron"),AND(N270="Water Reticulation",Z270="Galvanised Iron"),  AND(N270="Water Reticulation",Z270="Mild Steel")),      VLOOKUP(W270,VALIDATIONS!$GP$2:$HS$45,VLOOKUP(Y270,VALIDATIONS!$FF$2:$FG$5,2,FALSE),FALSE),  IF(OR(AND(N270="Water Reticulation",Z270="Asbestos Cement"),AND(N270="Water Reticulation",Z270="unplasticised Poly Vinyl Chloride")),      VLOOKUP(W270,VALIDATIONS!$GP$2:$HS$45,8+VLOOKUP(Y270,VALIDATIONS!$FF$2:$FG$5,2,FALSE),FALSE),  IF(OR(AND(N270="Water Re-use",Z270="Cast Iron"),AND(N270="Water Re-use",Z270="Ductile Iron"),AND(N270="Water Re-use",Z270="Galvanised Iron"),  AND(N270="Water Re-use",Z270="Mild Steel")),      VLOOKUP(W270,VALIDATIONS!$GP$2:$HS$45,VLOOKUP(Y270,VALIDATIONS!$FF$2:$FG$5,2,FALSE),FALSE),  IF(OR(AND(N270="Water Re-use",Z270="Asbestos Cement"),AND(N270="Water Re-use",Z270="unplasticised Poly Vinyl Chloride")),      VLOOKUP(W270,VALIDATIONS!$GP$2:$HS$45,8+VLOOKUP(Y270,VALIDATIONS!$FF$2:$FG$5,2,FALSE),FALSE),            IF(OR(AND(N270="Water Rising Main",Z270="Cast Iron"),AND(N270="Water Rising Main",Z270="Ductile Iron"),AND(N270="Water Rising Main",Z270="Galvanised Iron"),  AND(N270="Water Rising Main",Z270="Mild Steel")),      VLOOKUP(W270,VALIDATIONS!$GP$2:$HS$45,4+VLOOKUP(Y270,VALIDATIONS!$FF$2:$FG$5,2,FALSE),FALSE),  IF(OR(AND(N270="Water Rising Main",Z270="Asbestos Cement"),AND(N270="Water Rising Main",Z270="unplasticised Poly Vinyl Chloride")),      VLOOKUP(W270,VALIDATIONS!$GP$2:$HS$45,12+VLOOKUP(Y270,VALIDATIONS!$FF$2:$FG$5,2,FALSE),FALSE),  0))))))    +IF(P270="Up to 10% Rock",VLOOKUP(W270,VALIDATIONS!$GP$2:$HS$45,21+VLOOKUP(Y270,VALIDATIONS!$FF$2:$FG$5,2,FALSE),FALSE),0)+IF(OR(Q270="Urban Development (moderate)",Q270="Urban Development (heavy)"),VLOOKUP(W270,VALIDATIONS!$GP$2:$HS$45,12+VLOOKUP(Q270,VALIDATIONS!$FJ$2:$FK$4,2,FALSE),FALSE),0)))</f>
        <v/>
      </c>
      <c r="AB270" s="82"/>
    </row>
    <row r="271" spans="2:28" x14ac:dyDescent="0.2">
      <c r="B271" s="354"/>
      <c r="C271" s="354"/>
      <c r="E271" s="370"/>
      <c r="G271" s="168"/>
      <c r="H271" s="168"/>
      <c r="I271" s="106" t="str">
        <f>IF(OR(C271="",D271="",E271=""),"",VLOOKUP(C271,VALIDATIONS!$HU$2:$HV$12,2,FALSE))</f>
        <v/>
      </c>
      <c r="K271" s="243"/>
      <c r="L271" s="354"/>
      <c r="M271" s="224"/>
      <c r="N271" s="370"/>
      <c r="O271" s="224"/>
      <c r="P271" s="368"/>
      <c r="Q271" s="368"/>
      <c r="R271" s="224"/>
      <c r="S271" s="224"/>
      <c r="T271" s="224"/>
      <c r="U271" s="224"/>
      <c r="W271" s="370"/>
      <c r="X271" s="370"/>
      <c r="Y271" s="368"/>
      <c r="Z271" s="370"/>
      <c r="AA271" s="106" t="str">
        <f>IF(OR(N271="",P271="",Q271="",V271="",W271="",X271="",Y271="",Z271=""),"",V271*    (  IF(OR(AND(N271="Water Reticulation",Z271="Cast Iron"),AND(N271="Water Reticulation",Z271="Ductile Iron"),AND(N271="Water Reticulation",Z271="Galvanised Iron"),  AND(N271="Water Reticulation",Z271="Mild Steel")),      VLOOKUP(W271,VALIDATIONS!$GP$2:$HS$45,VLOOKUP(Y271,VALIDATIONS!$FF$2:$FG$5,2,FALSE),FALSE),  IF(OR(AND(N271="Water Reticulation",Z271="Asbestos Cement"),AND(N271="Water Reticulation",Z271="unplasticised Poly Vinyl Chloride")),      VLOOKUP(W271,VALIDATIONS!$GP$2:$HS$45,8+VLOOKUP(Y271,VALIDATIONS!$FF$2:$FG$5,2,FALSE),FALSE),  IF(OR(AND(N271="Water Re-use",Z271="Cast Iron"),AND(N271="Water Re-use",Z271="Ductile Iron"),AND(N271="Water Re-use",Z271="Galvanised Iron"),  AND(N271="Water Re-use",Z271="Mild Steel")),      VLOOKUP(W271,VALIDATIONS!$GP$2:$HS$45,VLOOKUP(Y271,VALIDATIONS!$FF$2:$FG$5,2,FALSE),FALSE),  IF(OR(AND(N271="Water Re-use",Z271="Asbestos Cement"),AND(N271="Water Re-use",Z271="unplasticised Poly Vinyl Chloride")),      VLOOKUP(W271,VALIDATIONS!$GP$2:$HS$45,8+VLOOKUP(Y271,VALIDATIONS!$FF$2:$FG$5,2,FALSE),FALSE),            IF(OR(AND(N271="Water Rising Main",Z271="Cast Iron"),AND(N271="Water Rising Main",Z271="Ductile Iron"),AND(N271="Water Rising Main",Z271="Galvanised Iron"),  AND(N271="Water Rising Main",Z271="Mild Steel")),      VLOOKUP(W271,VALIDATIONS!$GP$2:$HS$45,4+VLOOKUP(Y271,VALIDATIONS!$FF$2:$FG$5,2,FALSE),FALSE),  IF(OR(AND(N271="Water Rising Main",Z271="Asbestos Cement"),AND(N271="Water Rising Main",Z271="unplasticised Poly Vinyl Chloride")),      VLOOKUP(W271,VALIDATIONS!$GP$2:$HS$45,12+VLOOKUP(Y271,VALIDATIONS!$FF$2:$FG$5,2,FALSE),FALSE),  0))))))    +IF(P271="Up to 10% Rock",VLOOKUP(W271,VALIDATIONS!$GP$2:$HS$45,21+VLOOKUP(Y271,VALIDATIONS!$FF$2:$FG$5,2,FALSE),FALSE),0)+IF(OR(Q271="Urban Development (moderate)",Q271="Urban Development (heavy)"),VLOOKUP(W271,VALIDATIONS!$GP$2:$HS$45,12+VLOOKUP(Q271,VALIDATIONS!$FJ$2:$FK$4,2,FALSE),FALSE),0)))</f>
        <v/>
      </c>
      <c r="AB271" s="82"/>
    </row>
    <row r="272" spans="2:28" x14ac:dyDescent="0.2">
      <c r="B272" s="354"/>
      <c r="C272" s="354"/>
      <c r="E272" s="370"/>
      <c r="G272" s="168"/>
      <c r="H272" s="168"/>
      <c r="I272" s="106" t="str">
        <f>IF(OR(C272="",D272="",E272=""),"",VLOOKUP(C272,VALIDATIONS!$HU$2:$HV$12,2,FALSE))</f>
        <v/>
      </c>
      <c r="K272" s="243"/>
      <c r="L272" s="354"/>
      <c r="M272" s="224"/>
      <c r="N272" s="370"/>
      <c r="O272" s="224"/>
      <c r="P272" s="368"/>
      <c r="Q272" s="368"/>
      <c r="R272" s="224"/>
      <c r="S272" s="224"/>
      <c r="T272" s="224"/>
      <c r="U272" s="224"/>
      <c r="W272" s="370"/>
      <c r="X272" s="370"/>
      <c r="Y272" s="368"/>
      <c r="Z272" s="370"/>
      <c r="AA272" s="106" t="str">
        <f>IF(OR(N272="",P272="",Q272="",V272="",W272="",X272="",Y272="",Z272=""),"",V272*    (  IF(OR(AND(N272="Water Reticulation",Z272="Cast Iron"),AND(N272="Water Reticulation",Z272="Ductile Iron"),AND(N272="Water Reticulation",Z272="Galvanised Iron"),  AND(N272="Water Reticulation",Z272="Mild Steel")),      VLOOKUP(W272,VALIDATIONS!$GP$2:$HS$45,VLOOKUP(Y272,VALIDATIONS!$FF$2:$FG$5,2,FALSE),FALSE),  IF(OR(AND(N272="Water Reticulation",Z272="Asbestos Cement"),AND(N272="Water Reticulation",Z272="unplasticised Poly Vinyl Chloride")),      VLOOKUP(W272,VALIDATIONS!$GP$2:$HS$45,8+VLOOKUP(Y272,VALIDATIONS!$FF$2:$FG$5,2,FALSE),FALSE),  IF(OR(AND(N272="Water Re-use",Z272="Cast Iron"),AND(N272="Water Re-use",Z272="Ductile Iron"),AND(N272="Water Re-use",Z272="Galvanised Iron"),  AND(N272="Water Re-use",Z272="Mild Steel")),      VLOOKUP(W272,VALIDATIONS!$GP$2:$HS$45,VLOOKUP(Y272,VALIDATIONS!$FF$2:$FG$5,2,FALSE),FALSE),  IF(OR(AND(N272="Water Re-use",Z272="Asbestos Cement"),AND(N272="Water Re-use",Z272="unplasticised Poly Vinyl Chloride")),      VLOOKUP(W272,VALIDATIONS!$GP$2:$HS$45,8+VLOOKUP(Y272,VALIDATIONS!$FF$2:$FG$5,2,FALSE),FALSE),            IF(OR(AND(N272="Water Rising Main",Z272="Cast Iron"),AND(N272="Water Rising Main",Z272="Ductile Iron"),AND(N272="Water Rising Main",Z272="Galvanised Iron"),  AND(N272="Water Rising Main",Z272="Mild Steel")),      VLOOKUP(W272,VALIDATIONS!$GP$2:$HS$45,4+VLOOKUP(Y272,VALIDATIONS!$FF$2:$FG$5,2,FALSE),FALSE),  IF(OR(AND(N272="Water Rising Main",Z272="Asbestos Cement"),AND(N272="Water Rising Main",Z272="unplasticised Poly Vinyl Chloride")),      VLOOKUP(W272,VALIDATIONS!$GP$2:$HS$45,12+VLOOKUP(Y272,VALIDATIONS!$FF$2:$FG$5,2,FALSE),FALSE),  0))))))    +IF(P272="Up to 10% Rock",VLOOKUP(W272,VALIDATIONS!$GP$2:$HS$45,21+VLOOKUP(Y272,VALIDATIONS!$FF$2:$FG$5,2,FALSE),FALSE),0)+IF(OR(Q272="Urban Development (moderate)",Q272="Urban Development (heavy)"),VLOOKUP(W272,VALIDATIONS!$GP$2:$HS$45,12+VLOOKUP(Q272,VALIDATIONS!$FJ$2:$FK$4,2,FALSE),FALSE),0)))</f>
        <v/>
      </c>
      <c r="AB272" s="82"/>
    </row>
    <row r="273" spans="2:28" x14ac:dyDescent="0.2">
      <c r="B273" s="354"/>
      <c r="C273" s="354"/>
      <c r="E273" s="370"/>
      <c r="G273" s="168"/>
      <c r="H273" s="168"/>
      <c r="I273" s="106" t="str">
        <f>IF(OR(C273="",D273="",E273=""),"",VLOOKUP(C273,VALIDATIONS!$HU$2:$HV$12,2,FALSE))</f>
        <v/>
      </c>
      <c r="K273" s="243"/>
      <c r="L273" s="354"/>
      <c r="M273" s="224"/>
      <c r="N273" s="370"/>
      <c r="O273" s="224"/>
      <c r="P273" s="368"/>
      <c r="Q273" s="368"/>
      <c r="R273" s="224"/>
      <c r="S273" s="224"/>
      <c r="T273" s="224"/>
      <c r="U273" s="224"/>
      <c r="W273" s="370"/>
      <c r="X273" s="370"/>
      <c r="Y273" s="368"/>
      <c r="Z273" s="370"/>
      <c r="AA273" s="106" t="str">
        <f>IF(OR(N273="",P273="",Q273="",V273="",W273="",X273="",Y273="",Z273=""),"",V273*    (  IF(OR(AND(N273="Water Reticulation",Z273="Cast Iron"),AND(N273="Water Reticulation",Z273="Ductile Iron"),AND(N273="Water Reticulation",Z273="Galvanised Iron"),  AND(N273="Water Reticulation",Z273="Mild Steel")),      VLOOKUP(W273,VALIDATIONS!$GP$2:$HS$45,VLOOKUP(Y273,VALIDATIONS!$FF$2:$FG$5,2,FALSE),FALSE),  IF(OR(AND(N273="Water Reticulation",Z273="Asbestos Cement"),AND(N273="Water Reticulation",Z273="unplasticised Poly Vinyl Chloride")),      VLOOKUP(W273,VALIDATIONS!$GP$2:$HS$45,8+VLOOKUP(Y273,VALIDATIONS!$FF$2:$FG$5,2,FALSE),FALSE),  IF(OR(AND(N273="Water Re-use",Z273="Cast Iron"),AND(N273="Water Re-use",Z273="Ductile Iron"),AND(N273="Water Re-use",Z273="Galvanised Iron"),  AND(N273="Water Re-use",Z273="Mild Steel")),      VLOOKUP(W273,VALIDATIONS!$GP$2:$HS$45,VLOOKUP(Y273,VALIDATIONS!$FF$2:$FG$5,2,FALSE),FALSE),  IF(OR(AND(N273="Water Re-use",Z273="Asbestos Cement"),AND(N273="Water Re-use",Z273="unplasticised Poly Vinyl Chloride")),      VLOOKUP(W273,VALIDATIONS!$GP$2:$HS$45,8+VLOOKUP(Y273,VALIDATIONS!$FF$2:$FG$5,2,FALSE),FALSE),            IF(OR(AND(N273="Water Rising Main",Z273="Cast Iron"),AND(N273="Water Rising Main",Z273="Ductile Iron"),AND(N273="Water Rising Main",Z273="Galvanised Iron"),  AND(N273="Water Rising Main",Z273="Mild Steel")),      VLOOKUP(W273,VALIDATIONS!$GP$2:$HS$45,4+VLOOKUP(Y273,VALIDATIONS!$FF$2:$FG$5,2,FALSE),FALSE),  IF(OR(AND(N273="Water Rising Main",Z273="Asbestos Cement"),AND(N273="Water Rising Main",Z273="unplasticised Poly Vinyl Chloride")),      VLOOKUP(W273,VALIDATIONS!$GP$2:$HS$45,12+VLOOKUP(Y273,VALIDATIONS!$FF$2:$FG$5,2,FALSE),FALSE),  0))))))    +IF(P273="Up to 10% Rock",VLOOKUP(W273,VALIDATIONS!$GP$2:$HS$45,21+VLOOKUP(Y273,VALIDATIONS!$FF$2:$FG$5,2,FALSE),FALSE),0)+IF(OR(Q273="Urban Development (moderate)",Q273="Urban Development (heavy)"),VLOOKUP(W273,VALIDATIONS!$GP$2:$HS$45,12+VLOOKUP(Q273,VALIDATIONS!$FJ$2:$FK$4,2,FALSE),FALSE),0)))</f>
        <v/>
      </c>
      <c r="AB273" s="82"/>
    </row>
    <row r="274" spans="2:28" x14ac:dyDescent="0.2">
      <c r="B274" s="354"/>
      <c r="C274" s="354"/>
      <c r="E274" s="370"/>
      <c r="G274" s="168"/>
      <c r="H274" s="168"/>
      <c r="I274" s="106" t="str">
        <f>IF(OR(C274="",D274="",E274=""),"",VLOOKUP(C274,VALIDATIONS!$HU$2:$HV$12,2,FALSE))</f>
        <v/>
      </c>
      <c r="K274" s="243"/>
      <c r="L274" s="354"/>
      <c r="M274" s="224"/>
      <c r="N274" s="370"/>
      <c r="O274" s="224"/>
      <c r="P274" s="368"/>
      <c r="Q274" s="368"/>
      <c r="R274" s="224"/>
      <c r="S274" s="224"/>
      <c r="T274" s="224"/>
      <c r="U274" s="224"/>
      <c r="W274" s="370"/>
      <c r="X274" s="370"/>
      <c r="Y274" s="368"/>
      <c r="Z274" s="370"/>
      <c r="AA274" s="106" t="str">
        <f>IF(OR(N274="",P274="",Q274="",V274="",W274="",X274="",Y274="",Z274=""),"",V274*    (  IF(OR(AND(N274="Water Reticulation",Z274="Cast Iron"),AND(N274="Water Reticulation",Z274="Ductile Iron"),AND(N274="Water Reticulation",Z274="Galvanised Iron"),  AND(N274="Water Reticulation",Z274="Mild Steel")),      VLOOKUP(W274,VALIDATIONS!$GP$2:$HS$45,VLOOKUP(Y274,VALIDATIONS!$FF$2:$FG$5,2,FALSE),FALSE),  IF(OR(AND(N274="Water Reticulation",Z274="Asbestos Cement"),AND(N274="Water Reticulation",Z274="unplasticised Poly Vinyl Chloride")),      VLOOKUP(W274,VALIDATIONS!$GP$2:$HS$45,8+VLOOKUP(Y274,VALIDATIONS!$FF$2:$FG$5,2,FALSE),FALSE),  IF(OR(AND(N274="Water Re-use",Z274="Cast Iron"),AND(N274="Water Re-use",Z274="Ductile Iron"),AND(N274="Water Re-use",Z274="Galvanised Iron"),  AND(N274="Water Re-use",Z274="Mild Steel")),      VLOOKUP(W274,VALIDATIONS!$GP$2:$HS$45,VLOOKUP(Y274,VALIDATIONS!$FF$2:$FG$5,2,FALSE),FALSE),  IF(OR(AND(N274="Water Re-use",Z274="Asbestos Cement"),AND(N274="Water Re-use",Z274="unplasticised Poly Vinyl Chloride")),      VLOOKUP(W274,VALIDATIONS!$GP$2:$HS$45,8+VLOOKUP(Y274,VALIDATIONS!$FF$2:$FG$5,2,FALSE),FALSE),            IF(OR(AND(N274="Water Rising Main",Z274="Cast Iron"),AND(N274="Water Rising Main",Z274="Ductile Iron"),AND(N274="Water Rising Main",Z274="Galvanised Iron"),  AND(N274="Water Rising Main",Z274="Mild Steel")),      VLOOKUP(W274,VALIDATIONS!$GP$2:$HS$45,4+VLOOKUP(Y274,VALIDATIONS!$FF$2:$FG$5,2,FALSE),FALSE),  IF(OR(AND(N274="Water Rising Main",Z274="Asbestos Cement"),AND(N274="Water Rising Main",Z274="unplasticised Poly Vinyl Chloride")),      VLOOKUP(W274,VALIDATIONS!$GP$2:$HS$45,12+VLOOKUP(Y274,VALIDATIONS!$FF$2:$FG$5,2,FALSE),FALSE),  0))))))    +IF(P274="Up to 10% Rock",VLOOKUP(W274,VALIDATIONS!$GP$2:$HS$45,21+VLOOKUP(Y274,VALIDATIONS!$FF$2:$FG$5,2,FALSE),FALSE),0)+IF(OR(Q274="Urban Development (moderate)",Q274="Urban Development (heavy)"),VLOOKUP(W274,VALIDATIONS!$GP$2:$HS$45,12+VLOOKUP(Q274,VALIDATIONS!$FJ$2:$FK$4,2,FALSE),FALSE),0)))</f>
        <v/>
      </c>
      <c r="AB274" s="82"/>
    </row>
    <row r="275" spans="2:28" x14ac:dyDescent="0.2">
      <c r="B275" s="354"/>
      <c r="C275" s="354"/>
      <c r="E275" s="370"/>
      <c r="G275" s="168"/>
      <c r="H275" s="168"/>
      <c r="I275" s="106" t="str">
        <f>IF(OR(C275="",D275="",E275=""),"",VLOOKUP(C275,VALIDATIONS!$HU$2:$HV$12,2,FALSE))</f>
        <v/>
      </c>
      <c r="K275" s="243"/>
      <c r="L275" s="354"/>
      <c r="M275" s="224"/>
      <c r="N275" s="370"/>
      <c r="O275" s="224"/>
      <c r="P275" s="368"/>
      <c r="Q275" s="368"/>
      <c r="R275" s="224"/>
      <c r="S275" s="224"/>
      <c r="T275" s="224"/>
      <c r="U275" s="224"/>
      <c r="W275" s="370"/>
      <c r="X275" s="370"/>
      <c r="Y275" s="368"/>
      <c r="Z275" s="370"/>
      <c r="AA275" s="106" t="str">
        <f>IF(OR(N275="",P275="",Q275="",V275="",W275="",X275="",Y275="",Z275=""),"",V275*    (  IF(OR(AND(N275="Water Reticulation",Z275="Cast Iron"),AND(N275="Water Reticulation",Z275="Ductile Iron"),AND(N275="Water Reticulation",Z275="Galvanised Iron"),  AND(N275="Water Reticulation",Z275="Mild Steel")),      VLOOKUP(W275,VALIDATIONS!$GP$2:$HS$45,VLOOKUP(Y275,VALIDATIONS!$FF$2:$FG$5,2,FALSE),FALSE),  IF(OR(AND(N275="Water Reticulation",Z275="Asbestos Cement"),AND(N275="Water Reticulation",Z275="unplasticised Poly Vinyl Chloride")),      VLOOKUP(W275,VALIDATIONS!$GP$2:$HS$45,8+VLOOKUP(Y275,VALIDATIONS!$FF$2:$FG$5,2,FALSE),FALSE),  IF(OR(AND(N275="Water Re-use",Z275="Cast Iron"),AND(N275="Water Re-use",Z275="Ductile Iron"),AND(N275="Water Re-use",Z275="Galvanised Iron"),  AND(N275="Water Re-use",Z275="Mild Steel")),      VLOOKUP(W275,VALIDATIONS!$GP$2:$HS$45,VLOOKUP(Y275,VALIDATIONS!$FF$2:$FG$5,2,FALSE),FALSE),  IF(OR(AND(N275="Water Re-use",Z275="Asbestos Cement"),AND(N275="Water Re-use",Z275="unplasticised Poly Vinyl Chloride")),      VLOOKUP(W275,VALIDATIONS!$GP$2:$HS$45,8+VLOOKUP(Y275,VALIDATIONS!$FF$2:$FG$5,2,FALSE),FALSE),            IF(OR(AND(N275="Water Rising Main",Z275="Cast Iron"),AND(N275="Water Rising Main",Z275="Ductile Iron"),AND(N275="Water Rising Main",Z275="Galvanised Iron"),  AND(N275="Water Rising Main",Z275="Mild Steel")),      VLOOKUP(W275,VALIDATIONS!$GP$2:$HS$45,4+VLOOKUP(Y275,VALIDATIONS!$FF$2:$FG$5,2,FALSE),FALSE),  IF(OR(AND(N275="Water Rising Main",Z275="Asbestos Cement"),AND(N275="Water Rising Main",Z275="unplasticised Poly Vinyl Chloride")),      VLOOKUP(W275,VALIDATIONS!$GP$2:$HS$45,12+VLOOKUP(Y275,VALIDATIONS!$FF$2:$FG$5,2,FALSE),FALSE),  0))))))    +IF(P275="Up to 10% Rock",VLOOKUP(W275,VALIDATIONS!$GP$2:$HS$45,21+VLOOKUP(Y275,VALIDATIONS!$FF$2:$FG$5,2,FALSE),FALSE),0)+IF(OR(Q275="Urban Development (moderate)",Q275="Urban Development (heavy)"),VLOOKUP(W275,VALIDATIONS!$GP$2:$HS$45,12+VLOOKUP(Q275,VALIDATIONS!$FJ$2:$FK$4,2,FALSE),FALSE),0)))</f>
        <v/>
      </c>
      <c r="AB275" s="82"/>
    </row>
    <row r="276" spans="2:28" x14ac:dyDescent="0.2">
      <c r="B276" s="354"/>
      <c r="C276" s="354"/>
      <c r="E276" s="370"/>
      <c r="G276" s="168"/>
      <c r="H276" s="168"/>
      <c r="I276" s="106" t="str">
        <f>IF(OR(C276="",D276="",E276=""),"",VLOOKUP(C276,VALIDATIONS!$HU$2:$HV$12,2,FALSE))</f>
        <v/>
      </c>
      <c r="K276" s="243"/>
      <c r="L276" s="354"/>
      <c r="M276" s="224"/>
      <c r="N276" s="370"/>
      <c r="O276" s="224"/>
      <c r="P276" s="368"/>
      <c r="Q276" s="368"/>
      <c r="R276" s="224"/>
      <c r="S276" s="224"/>
      <c r="T276" s="224"/>
      <c r="U276" s="224"/>
      <c r="W276" s="370"/>
      <c r="X276" s="370"/>
      <c r="Y276" s="368"/>
      <c r="Z276" s="370"/>
      <c r="AA276" s="106" t="str">
        <f>IF(OR(N276="",P276="",Q276="",V276="",W276="",X276="",Y276="",Z276=""),"",V276*    (  IF(OR(AND(N276="Water Reticulation",Z276="Cast Iron"),AND(N276="Water Reticulation",Z276="Ductile Iron"),AND(N276="Water Reticulation",Z276="Galvanised Iron"),  AND(N276="Water Reticulation",Z276="Mild Steel")),      VLOOKUP(W276,VALIDATIONS!$GP$2:$HS$45,VLOOKUP(Y276,VALIDATIONS!$FF$2:$FG$5,2,FALSE),FALSE),  IF(OR(AND(N276="Water Reticulation",Z276="Asbestos Cement"),AND(N276="Water Reticulation",Z276="unplasticised Poly Vinyl Chloride")),      VLOOKUP(W276,VALIDATIONS!$GP$2:$HS$45,8+VLOOKUP(Y276,VALIDATIONS!$FF$2:$FG$5,2,FALSE),FALSE),  IF(OR(AND(N276="Water Re-use",Z276="Cast Iron"),AND(N276="Water Re-use",Z276="Ductile Iron"),AND(N276="Water Re-use",Z276="Galvanised Iron"),  AND(N276="Water Re-use",Z276="Mild Steel")),      VLOOKUP(W276,VALIDATIONS!$GP$2:$HS$45,VLOOKUP(Y276,VALIDATIONS!$FF$2:$FG$5,2,FALSE),FALSE),  IF(OR(AND(N276="Water Re-use",Z276="Asbestos Cement"),AND(N276="Water Re-use",Z276="unplasticised Poly Vinyl Chloride")),      VLOOKUP(W276,VALIDATIONS!$GP$2:$HS$45,8+VLOOKUP(Y276,VALIDATIONS!$FF$2:$FG$5,2,FALSE),FALSE),            IF(OR(AND(N276="Water Rising Main",Z276="Cast Iron"),AND(N276="Water Rising Main",Z276="Ductile Iron"),AND(N276="Water Rising Main",Z276="Galvanised Iron"),  AND(N276="Water Rising Main",Z276="Mild Steel")),      VLOOKUP(W276,VALIDATIONS!$GP$2:$HS$45,4+VLOOKUP(Y276,VALIDATIONS!$FF$2:$FG$5,2,FALSE),FALSE),  IF(OR(AND(N276="Water Rising Main",Z276="Asbestos Cement"),AND(N276="Water Rising Main",Z276="unplasticised Poly Vinyl Chloride")),      VLOOKUP(W276,VALIDATIONS!$GP$2:$HS$45,12+VLOOKUP(Y276,VALIDATIONS!$FF$2:$FG$5,2,FALSE),FALSE),  0))))))    +IF(P276="Up to 10% Rock",VLOOKUP(W276,VALIDATIONS!$GP$2:$HS$45,21+VLOOKUP(Y276,VALIDATIONS!$FF$2:$FG$5,2,FALSE),FALSE),0)+IF(OR(Q276="Urban Development (moderate)",Q276="Urban Development (heavy)"),VLOOKUP(W276,VALIDATIONS!$GP$2:$HS$45,12+VLOOKUP(Q276,VALIDATIONS!$FJ$2:$FK$4,2,FALSE),FALSE),0)))</f>
        <v/>
      </c>
      <c r="AB276" s="82"/>
    </row>
    <row r="277" spans="2:28" x14ac:dyDescent="0.2">
      <c r="B277" s="354"/>
      <c r="C277" s="354"/>
      <c r="E277" s="370"/>
      <c r="G277" s="168"/>
      <c r="H277" s="168"/>
      <c r="I277" s="106" t="str">
        <f>IF(OR(C277="",D277="",E277=""),"",VLOOKUP(C277,VALIDATIONS!$HU$2:$HV$12,2,FALSE))</f>
        <v/>
      </c>
      <c r="K277" s="243"/>
      <c r="L277" s="354"/>
      <c r="M277" s="224"/>
      <c r="N277" s="370"/>
      <c r="O277" s="224"/>
      <c r="P277" s="368"/>
      <c r="Q277" s="368"/>
      <c r="R277" s="224"/>
      <c r="S277" s="224"/>
      <c r="T277" s="224"/>
      <c r="U277" s="224"/>
      <c r="W277" s="370"/>
      <c r="X277" s="370"/>
      <c r="Y277" s="368"/>
      <c r="Z277" s="370"/>
      <c r="AA277" s="106" t="str">
        <f>IF(OR(N277="",P277="",Q277="",V277="",W277="",X277="",Y277="",Z277=""),"",V277*    (  IF(OR(AND(N277="Water Reticulation",Z277="Cast Iron"),AND(N277="Water Reticulation",Z277="Ductile Iron"),AND(N277="Water Reticulation",Z277="Galvanised Iron"),  AND(N277="Water Reticulation",Z277="Mild Steel")),      VLOOKUP(W277,VALIDATIONS!$GP$2:$HS$45,VLOOKUP(Y277,VALIDATIONS!$FF$2:$FG$5,2,FALSE),FALSE),  IF(OR(AND(N277="Water Reticulation",Z277="Asbestos Cement"),AND(N277="Water Reticulation",Z277="unplasticised Poly Vinyl Chloride")),      VLOOKUP(W277,VALIDATIONS!$GP$2:$HS$45,8+VLOOKUP(Y277,VALIDATIONS!$FF$2:$FG$5,2,FALSE),FALSE),  IF(OR(AND(N277="Water Re-use",Z277="Cast Iron"),AND(N277="Water Re-use",Z277="Ductile Iron"),AND(N277="Water Re-use",Z277="Galvanised Iron"),  AND(N277="Water Re-use",Z277="Mild Steel")),      VLOOKUP(W277,VALIDATIONS!$GP$2:$HS$45,VLOOKUP(Y277,VALIDATIONS!$FF$2:$FG$5,2,FALSE),FALSE),  IF(OR(AND(N277="Water Re-use",Z277="Asbestos Cement"),AND(N277="Water Re-use",Z277="unplasticised Poly Vinyl Chloride")),      VLOOKUP(W277,VALIDATIONS!$GP$2:$HS$45,8+VLOOKUP(Y277,VALIDATIONS!$FF$2:$FG$5,2,FALSE),FALSE),            IF(OR(AND(N277="Water Rising Main",Z277="Cast Iron"),AND(N277="Water Rising Main",Z277="Ductile Iron"),AND(N277="Water Rising Main",Z277="Galvanised Iron"),  AND(N277="Water Rising Main",Z277="Mild Steel")),      VLOOKUP(W277,VALIDATIONS!$GP$2:$HS$45,4+VLOOKUP(Y277,VALIDATIONS!$FF$2:$FG$5,2,FALSE),FALSE),  IF(OR(AND(N277="Water Rising Main",Z277="Asbestos Cement"),AND(N277="Water Rising Main",Z277="unplasticised Poly Vinyl Chloride")),      VLOOKUP(W277,VALIDATIONS!$GP$2:$HS$45,12+VLOOKUP(Y277,VALIDATIONS!$FF$2:$FG$5,2,FALSE),FALSE),  0))))))    +IF(P277="Up to 10% Rock",VLOOKUP(W277,VALIDATIONS!$GP$2:$HS$45,21+VLOOKUP(Y277,VALIDATIONS!$FF$2:$FG$5,2,FALSE),FALSE),0)+IF(OR(Q277="Urban Development (moderate)",Q277="Urban Development (heavy)"),VLOOKUP(W277,VALIDATIONS!$GP$2:$HS$45,12+VLOOKUP(Q277,VALIDATIONS!$FJ$2:$FK$4,2,FALSE),FALSE),0)))</f>
        <v/>
      </c>
      <c r="AB277" s="82"/>
    </row>
    <row r="278" spans="2:28" x14ac:dyDescent="0.2">
      <c r="B278" s="354"/>
      <c r="C278" s="354"/>
      <c r="E278" s="370"/>
      <c r="G278" s="168"/>
      <c r="H278" s="168"/>
      <c r="I278" s="106" t="str">
        <f>IF(OR(C278="",D278="",E278=""),"",VLOOKUP(C278,VALIDATIONS!$HU$2:$HV$12,2,FALSE))</f>
        <v/>
      </c>
      <c r="K278" s="243"/>
      <c r="L278" s="354"/>
      <c r="M278" s="224"/>
      <c r="N278" s="370"/>
      <c r="O278" s="224"/>
      <c r="P278" s="368"/>
      <c r="Q278" s="368"/>
      <c r="R278" s="224"/>
      <c r="S278" s="224"/>
      <c r="T278" s="224"/>
      <c r="U278" s="224"/>
      <c r="W278" s="370"/>
      <c r="X278" s="370"/>
      <c r="Y278" s="368"/>
      <c r="Z278" s="370"/>
      <c r="AA278" s="106" t="str">
        <f>IF(OR(N278="",P278="",Q278="",V278="",W278="",X278="",Y278="",Z278=""),"",V278*    (  IF(OR(AND(N278="Water Reticulation",Z278="Cast Iron"),AND(N278="Water Reticulation",Z278="Ductile Iron"),AND(N278="Water Reticulation",Z278="Galvanised Iron"),  AND(N278="Water Reticulation",Z278="Mild Steel")),      VLOOKUP(W278,VALIDATIONS!$GP$2:$HS$45,VLOOKUP(Y278,VALIDATIONS!$FF$2:$FG$5,2,FALSE),FALSE),  IF(OR(AND(N278="Water Reticulation",Z278="Asbestos Cement"),AND(N278="Water Reticulation",Z278="unplasticised Poly Vinyl Chloride")),      VLOOKUP(W278,VALIDATIONS!$GP$2:$HS$45,8+VLOOKUP(Y278,VALIDATIONS!$FF$2:$FG$5,2,FALSE),FALSE),  IF(OR(AND(N278="Water Re-use",Z278="Cast Iron"),AND(N278="Water Re-use",Z278="Ductile Iron"),AND(N278="Water Re-use",Z278="Galvanised Iron"),  AND(N278="Water Re-use",Z278="Mild Steel")),      VLOOKUP(W278,VALIDATIONS!$GP$2:$HS$45,VLOOKUP(Y278,VALIDATIONS!$FF$2:$FG$5,2,FALSE),FALSE),  IF(OR(AND(N278="Water Re-use",Z278="Asbestos Cement"),AND(N278="Water Re-use",Z278="unplasticised Poly Vinyl Chloride")),      VLOOKUP(W278,VALIDATIONS!$GP$2:$HS$45,8+VLOOKUP(Y278,VALIDATIONS!$FF$2:$FG$5,2,FALSE),FALSE),            IF(OR(AND(N278="Water Rising Main",Z278="Cast Iron"),AND(N278="Water Rising Main",Z278="Ductile Iron"),AND(N278="Water Rising Main",Z278="Galvanised Iron"),  AND(N278="Water Rising Main",Z278="Mild Steel")),      VLOOKUP(W278,VALIDATIONS!$GP$2:$HS$45,4+VLOOKUP(Y278,VALIDATIONS!$FF$2:$FG$5,2,FALSE),FALSE),  IF(OR(AND(N278="Water Rising Main",Z278="Asbestos Cement"),AND(N278="Water Rising Main",Z278="unplasticised Poly Vinyl Chloride")),      VLOOKUP(W278,VALIDATIONS!$GP$2:$HS$45,12+VLOOKUP(Y278,VALIDATIONS!$FF$2:$FG$5,2,FALSE),FALSE),  0))))))    +IF(P278="Up to 10% Rock",VLOOKUP(W278,VALIDATIONS!$GP$2:$HS$45,21+VLOOKUP(Y278,VALIDATIONS!$FF$2:$FG$5,2,FALSE),FALSE),0)+IF(OR(Q278="Urban Development (moderate)",Q278="Urban Development (heavy)"),VLOOKUP(W278,VALIDATIONS!$GP$2:$HS$45,12+VLOOKUP(Q278,VALIDATIONS!$FJ$2:$FK$4,2,FALSE),FALSE),0)))</f>
        <v/>
      </c>
      <c r="AB278" s="82"/>
    </row>
    <row r="279" spans="2:28" x14ac:dyDescent="0.2">
      <c r="B279" s="354"/>
      <c r="C279" s="354"/>
      <c r="E279" s="370"/>
      <c r="G279" s="168"/>
      <c r="H279" s="168"/>
      <c r="I279" s="106" t="str">
        <f>IF(OR(C279="",D279="",E279=""),"",VLOOKUP(C279,VALIDATIONS!$HU$2:$HV$12,2,FALSE))</f>
        <v/>
      </c>
      <c r="K279" s="243"/>
      <c r="L279" s="354"/>
      <c r="M279" s="224"/>
      <c r="N279" s="370"/>
      <c r="O279" s="224"/>
      <c r="P279" s="368"/>
      <c r="Q279" s="368"/>
      <c r="R279" s="224"/>
      <c r="S279" s="224"/>
      <c r="T279" s="224"/>
      <c r="U279" s="224"/>
      <c r="W279" s="370"/>
      <c r="X279" s="370"/>
      <c r="Y279" s="368"/>
      <c r="Z279" s="370"/>
      <c r="AA279" s="106" t="str">
        <f>IF(OR(N279="",P279="",Q279="",V279="",W279="",X279="",Y279="",Z279=""),"",V279*    (  IF(OR(AND(N279="Water Reticulation",Z279="Cast Iron"),AND(N279="Water Reticulation",Z279="Ductile Iron"),AND(N279="Water Reticulation",Z279="Galvanised Iron"),  AND(N279="Water Reticulation",Z279="Mild Steel")),      VLOOKUP(W279,VALIDATIONS!$GP$2:$HS$45,VLOOKUP(Y279,VALIDATIONS!$FF$2:$FG$5,2,FALSE),FALSE),  IF(OR(AND(N279="Water Reticulation",Z279="Asbestos Cement"),AND(N279="Water Reticulation",Z279="unplasticised Poly Vinyl Chloride")),      VLOOKUP(W279,VALIDATIONS!$GP$2:$HS$45,8+VLOOKUP(Y279,VALIDATIONS!$FF$2:$FG$5,2,FALSE),FALSE),  IF(OR(AND(N279="Water Re-use",Z279="Cast Iron"),AND(N279="Water Re-use",Z279="Ductile Iron"),AND(N279="Water Re-use",Z279="Galvanised Iron"),  AND(N279="Water Re-use",Z279="Mild Steel")),      VLOOKUP(W279,VALIDATIONS!$GP$2:$HS$45,VLOOKUP(Y279,VALIDATIONS!$FF$2:$FG$5,2,FALSE),FALSE),  IF(OR(AND(N279="Water Re-use",Z279="Asbestos Cement"),AND(N279="Water Re-use",Z279="unplasticised Poly Vinyl Chloride")),      VLOOKUP(W279,VALIDATIONS!$GP$2:$HS$45,8+VLOOKUP(Y279,VALIDATIONS!$FF$2:$FG$5,2,FALSE),FALSE),            IF(OR(AND(N279="Water Rising Main",Z279="Cast Iron"),AND(N279="Water Rising Main",Z279="Ductile Iron"),AND(N279="Water Rising Main",Z279="Galvanised Iron"),  AND(N279="Water Rising Main",Z279="Mild Steel")),      VLOOKUP(W279,VALIDATIONS!$GP$2:$HS$45,4+VLOOKUP(Y279,VALIDATIONS!$FF$2:$FG$5,2,FALSE),FALSE),  IF(OR(AND(N279="Water Rising Main",Z279="Asbestos Cement"),AND(N279="Water Rising Main",Z279="unplasticised Poly Vinyl Chloride")),      VLOOKUP(W279,VALIDATIONS!$GP$2:$HS$45,12+VLOOKUP(Y279,VALIDATIONS!$FF$2:$FG$5,2,FALSE),FALSE),  0))))))    +IF(P279="Up to 10% Rock",VLOOKUP(W279,VALIDATIONS!$GP$2:$HS$45,21+VLOOKUP(Y279,VALIDATIONS!$FF$2:$FG$5,2,FALSE),FALSE),0)+IF(OR(Q279="Urban Development (moderate)",Q279="Urban Development (heavy)"),VLOOKUP(W279,VALIDATIONS!$GP$2:$HS$45,12+VLOOKUP(Q279,VALIDATIONS!$FJ$2:$FK$4,2,FALSE),FALSE),0)))</f>
        <v/>
      </c>
      <c r="AB279" s="82"/>
    </row>
    <row r="280" spans="2:28" x14ac:dyDescent="0.2">
      <c r="B280" s="354"/>
      <c r="C280" s="354"/>
      <c r="E280" s="370"/>
      <c r="G280" s="168"/>
      <c r="H280" s="168"/>
      <c r="I280" s="106" t="str">
        <f>IF(OR(C280="",D280="",E280=""),"",VLOOKUP(C280,VALIDATIONS!$HU$2:$HV$12,2,FALSE))</f>
        <v/>
      </c>
      <c r="K280" s="243"/>
      <c r="L280" s="354"/>
      <c r="M280" s="224"/>
      <c r="N280" s="370"/>
      <c r="O280" s="224"/>
      <c r="P280" s="368"/>
      <c r="Q280" s="368"/>
      <c r="R280" s="224"/>
      <c r="S280" s="224"/>
      <c r="T280" s="224"/>
      <c r="U280" s="224"/>
      <c r="W280" s="370"/>
      <c r="X280" s="370"/>
      <c r="Y280" s="368"/>
      <c r="Z280" s="370"/>
      <c r="AA280" s="106" t="str">
        <f>IF(OR(N280="",P280="",Q280="",V280="",W280="",X280="",Y280="",Z280=""),"",V280*    (  IF(OR(AND(N280="Water Reticulation",Z280="Cast Iron"),AND(N280="Water Reticulation",Z280="Ductile Iron"),AND(N280="Water Reticulation",Z280="Galvanised Iron"),  AND(N280="Water Reticulation",Z280="Mild Steel")),      VLOOKUP(W280,VALIDATIONS!$GP$2:$HS$45,VLOOKUP(Y280,VALIDATIONS!$FF$2:$FG$5,2,FALSE),FALSE),  IF(OR(AND(N280="Water Reticulation",Z280="Asbestos Cement"),AND(N280="Water Reticulation",Z280="unplasticised Poly Vinyl Chloride")),      VLOOKUP(W280,VALIDATIONS!$GP$2:$HS$45,8+VLOOKUP(Y280,VALIDATIONS!$FF$2:$FG$5,2,FALSE),FALSE),  IF(OR(AND(N280="Water Re-use",Z280="Cast Iron"),AND(N280="Water Re-use",Z280="Ductile Iron"),AND(N280="Water Re-use",Z280="Galvanised Iron"),  AND(N280="Water Re-use",Z280="Mild Steel")),      VLOOKUP(W280,VALIDATIONS!$GP$2:$HS$45,VLOOKUP(Y280,VALIDATIONS!$FF$2:$FG$5,2,FALSE),FALSE),  IF(OR(AND(N280="Water Re-use",Z280="Asbestos Cement"),AND(N280="Water Re-use",Z280="unplasticised Poly Vinyl Chloride")),      VLOOKUP(W280,VALIDATIONS!$GP$2:$HS$45,8+VLOOKUP(Y280,VALIDATIONS!$FF$2:$FG$5,2,FALSE),FALSE),            IF(OR(AND(N280="Water Rising Main",Z280="Cast Iron"),AND(N280="Water Rising Main",Z280="Ductile Iron"),AND(N280="Water Rising Main",Z280="Galvanised Iron"),  AND(N280="Water Rising Main",Z280="Mild Steel")),      VLOOKUP(W280,VALIDATIONS!$GP$2:$HS$45,4+VLOOKUP(Y280,VALIDATIONS!$FF$2:$FG$5,2,FALSE),FALSE),  IF(OR(AND(N280="Water Rising Main",Z280="Asbestos Cement"),AND(N280="Water Rising Main",Z280="unplasticised Poly Vinyl Chloride")),      VLOOKUP(W280,VALIDATIONS!$GP$2:$HS$45,12+VLOOKUP(Y280,VALIDATIONS!$FF$2:$FG$5,2,FALSE),FALSE),  0))))))    +IF(P280="Up to 10% Rock",VLOOKUP(W280,VALIDATIONS!$GP$2:$HS$45,21+VLOOKUP(Y280,VALIDATIONS!$FF$2:$FG$5,2,FALSE),FALSE),0)+IF(OR(Q280="Urban Development (moderate)",Q280="Urban Development (heavy)"),VLOOKUP(W280,VALIDATIONS!$GP$2:$HS$45,12+VLOOKUP(Q280,VALIDATIONS!$FJ$2:$FK$4,2,FALSE),FALSE),0)))</f>
        <v/>
      </c>
      <c r="AB280" s="82"/>
    </row>
    <row r="281" spans="2:28" x14ac:dyDescent="0.2">
      <c r="B281" s="354"/>
      <c r="C281" s="354"/>
      <c r="E281" s="370"/>
      <c r="G281" s="168"/>
      <c r="H281" s="168"/>
      <c r="I281" s="106" t="str">
        <f>IF(OR(C281="",D281="",E281=""),"",VLOOKUP(C281,VALIDATIONS!$HU$2:$HV$12,2,FALSE))</f>
        <v/>
      </c>
      <c r="K281" s="243"/>
      <c r="L281" s="354"/>
      <c r="M281" s="224"/>
      <c r="N281" s="370"/>
      <c r="O281" s="224"/>
      <c r="P281" s="368"/>
      <c r="Q281" s="368"/>
      <c r="R281" s="224"/>
      <c r="S281" s="224"/>
      <c r="T281" s="224"/>
      <c r="U281" s="224"/>
      <c r="W281" s="370"/>
      <c r="X281" s="370"/>
      <c r="Y281" s="368"/>
      <c r="Z281" s="370"/>
      <c r="AA281" s="106" t="str">
        <f>IF(OR(N281="",P281="",Q281="",V281="",W281="",X281="",Y281="",Z281=""),"",V281*    (  IF(OR(AND(N281="Water Reticulation",Z281="Cast Iron"),AND(N281="Water Reticulation",Z281="Ductile Iron"),AND(N281="Water Reticulation",Z281="Galvanised Iron"),  AND(N281="Water Reticulation",Z281="Mild Steel")),      VLOOKUP(W281,VALIDATIONS!$GP$2:$HS$45,VLOOKUP(Y281,VALIDATIONS!$FF$2:$FG$5,2,FALSE),FALSE),  IF(OR(AND(N281="Water Reticulation",Z281="Asbestos Cement"),AND(N281="Water Reticulation",Z281="unplasticised Poly Vinyl Chloride")),      VLOOKUP(W281,VALIDATIONS!$GP$2:$HS$45,8+VLOOKUP(Y281,VALIDATIONS!$FF$2:$FG$5,2,FALSE),FALSE),  IF(OR(AND(N281="Water Re-use",Z281="Cast Iron"),AND(N281="Water Re-use",Z281="Ductile Iron"),AND(N281="Water Re-use",Z281="Galvanised Iron"),  AND(N281="Water Re-use",Z281="Mild Steel")),      VLOOKUP(W281,VALIDATIONS!$GP$2:$HS$45,VLOOKUP(Y281,VALIDATIONS!$FF$2:$FG$5,2,FALSE),FALSE),  IF(OR(AND(N281="Water Re-use",Z281="Asbestos Cement"),AND(N281="Water Re-use",Z281="unplasticised Poly Vinyl Chloride")),      VLOOKUP(W281,VALIDATIONS!$GP$2:$HS$45,8+VLOOKUP(Y281,VALIDATIONS!$FF$2:$FG$5,2,FALSE),FALSE),            IF(OR(AND(N281="Water Rising Main",Z281="Cast Iron"),AND(N281="Water Rising Main",Z281="Ductile Iron"),AND(N281="Water Rising Main",Z281="Galvanised Iron"),  AND(N281="Water Rising Main",Z281="Mild Steel")),      VLOOKUP(W281,VALIDATIONS!$GP$2:$HS$45,4+VLOOKUP(Y281,VALIDATIONS!$FF$2:$FG$5,2,FALSE),FALSE),  IF(OR(AND(N281="Water Rising Main",Z281="Asbestos Cement"),AND(N281="Water Rising Main",Z281="unplasticised Poly Vinyl Chloride")),      VLOOKUP(W281,VALIDATIONS!$GP$2:$HS$45,12+VLOOKUP(Y281,VALIDATIONS!$FF$2:$FG$5,2,FALSE),FALSE),  0))))))    +IF(P281="Up to 10% Rock",VLOOKUP(W281,VALIDATIONS!$GP$2:$HS$45,21+VLOOKUP(Y281,VALIDATIONS!$FF$2:$FG$5,2,FALSE),FALSE),0)+IF(OR(Q281="Urban Development (moderate)",Q281="Urban Development (heavy)"),VLOOKUP(W281,VALIDATIONS!$GP$2:$HS$45,12+VLOOKUP(Q281,VALIDATIONS!$FJ$2:$FK$4,2,FALSE),FALSE),0)))</f>
        <v/>
      </c>
      <c r="AB281" s="82"/>
    </row>
    <row r="282" spans="2:28" x14ac:dyDescent="0.2">
      <c r="B282" s="354"/>
      <c r="C282" s="354"/>
      <c r="E282" s="370"/>
      <c r="G282" s="168"/>
      <c r="H282" s="168"/>
      <c r="I282" s="106" t="str">
        <f>IF(OR(C282="",D282="",E282=""),"",VLOOKUP(C282,VALIDATIONS!$HU$2:$HV$12,2,FALSE))</f>
        <v/>
      </c>
      <c r="K282" s="243"/>
      <c r="L282" s="354"/>
      <c r="M282" s="224"/>
      <c r="N282" s="370"/>
      <c r="O282" s="224"/>
      <c r="P282" s="368"/>
      <c r="Q282" s="368"/>
      <c r="R282" s="224"/>
      <c r="S282" s="224"/>
      <c r="T282" s="224"/>
      <c r="U282" s="224"/>
      <c r="W282" s="370"/>
      <c r="X282" s="370"/>
      <c r="Y282" s="368"/>
      <c r="Z282" s="370"/>
      <c r="AA282" s="106" t="str">
        <f>IF(OR(N282="",P282="",Q282="",V282="",W282="",X282="",Y282="",Z282=""),"",V282*    (  IF(OR(AND(N282="Water Reticulation",Z282="Cast Iron"),AND(N282="Water Reticulation",Z282="Ductile Iron"),AND(N282="Water Reticulation",Z282="Galvanised Iron"),  AND(N282="Water Reticulation",Z282="Mild Steel")),      VLOOKUP(W282,VALIDATIONS!$GP$2:$HS$45,VLOOKUP(Y282,VALIDATIONS!$FF$2:$FG$5,2,FALSE),FALSE),  IF(OR(AND(N282="Water Reticulation",Z282="Asbestos Cement"),AND(N282="Water Reticulation",Z282="unplasticised Poly Vinyl Chloride")),      VLOOKUP(W282,VALIDATIONS!$GP$2:$HS$45,8+VLOOKUP(Y282,VALIDATIONS!$FF$2:$FG$5,2,FALSE),FALSE),  IF(OR(AND(N282="Water Re-use",Z282="Cast Iron"),AND(N282="Water Re-use",Z282="Ductile Iron"),AND(N282="Water Re-use",Z282="Galvanised Iron"),  AND(N282="Water Re-use",Z282="Mild Steel")),      VLOOKUP(W282,VALIDATIONS!$GP$2:$HS$45,VLOOKUP(Y282,VALIDATIONS!$FF$2:$FG$5,2,FALSE),FALSE),  IF(OR(AND(N282="Water Re-use",Z282="Asbestos Cement"),AND(N282="Water Re-use",Z282="unplasticised Poly Vinyl Chloride")),      VLOOKUP(W282,VALIDATIONS!$GP$2:$HS$45,8+VLOOKUP(Y282,VALIDATIONS!$FF$2:$FG$5,2,FALSE),FALSE),            IF(OR(AND(N282="Water Rising Main",Z282="Cast Iron"),AND(N282="Water Rising Main",Z282="Ductile Iron"),AND(N282="Water Rising Main",Z282="Galvanised Iron"),  AND(N282="Water Rising Main",Z282="Mild Steel")),      VLOOKUP(W282,VALIDATIONS!$GP$2:$HS$45,4+VLOOKUP(Y282,VALIDATIONS!$FF$2:$FG$5,2,FALSE),FALSE),  IF(OR(AND(N282="Water Rising Main",Z282="Asbestos Cement"),AND(N282="Water Rising Main",Z282="unplasticised Poly Vinyl Chloride")),      VLOOKUP(W282,VALIDATIONS!$GP$2:$HS$45,12+VLOOKUP(Y282,VALIDATIONS!$FF$2:$FG$5,2,FALSE),FALSE),  0))))))    +IF(P282="Up to 10% Rock",VLOOKUP(W282,VALIDATIONS!$GP$2:$HS$45,21+VLOOKUP(Y282,VALIDATIONS!$FF$2:$FG$5,2,FALSE),FALSE),0)+IF(OR(Q282="Urban Development (moderate)",Q282="Urban Development (heavy)"),VLOOKUP(W282,VALIDATIONS!$GP$2:$HS$45,12+VLOOKUP(Q282,VALIDATIONS!$FJ$2:$FK$4,2,FALSE),FALSE),0)))</f>
        <v/>
      </c>
      <c r="AB282" s="82"/>
    </row>
    <row r="283" spans="2:28" x14ac:dyDescent="0.2">
      <c r="B283" s="354"/>
      <c r="C283" s="354"/>
      <c r="E283" s="370"/>
      <c r="G283" s="168"/>
      <c r="H283" s="168"/>
      <c r="I283" s="106" t="str">
        <f>IF(OR(C283="",D283="",E283=""),"",VLOOKUP(C283,VALIDATIONS!$HU$2:$HV$12,2,FALSE))</f>
        <v/>
      </c>
      <c r="K283" s="243"/>
      <c r="L283" s="354"/>
      <c r="M283" s="224"/>
      <c r="N283" s="370"/>
      <c r="O283" s="224"/>
      <c r="P283" s="368"/>
      <c r="Q283" s="368"/>
      <c r="R283" s="224"/>
      <c r="S283" s="224"/>
      <c r="T283" s="224"/>
      <c r="U283" s="224"/>
      <c r="W283" s="370"/>
      <c r="X283" s="370"/>
      <c r="Y283" s="368"/>
      <c r="Z283" s="370"/>
      <c r="AA283" s="106" t="str">
        <f>IF(OR(N283="",P283="",Q283="",V283="",W283="",X283="",Y283="",Z283=""),"",V283*    (  IF(OR(AND(N283="Water Reticulation",Z283="Cast Iron"),AND(N283="Water Reticulation",Z283="Ductile Iron"),AND(N283="Water Reticulation",Z283="Galvanised Iron"),  AND(N283="Water Reticulation",Z283="Mild Steel")),      VLOOKUP(W283,VALIDATIONS!$GP$2:$HS$45,VLOOKUP(Y283,VALIDATIONS!$FF$2:$FG$5,2,FALSE),FALSE),  IF(OR(AND(N283="Water Reticulation",Z283="Asbestos Cement"),AND(N283="Water Reticulation",Z283="unplasticised Poly Vinyl Chloride")),      VLOOKUP(W283,VALIDATIONS!$GP$2:$HS$45,8+VLOOKUP(Y283,VALIDATIONS!$FF$2:$FG$5,2,FALSE),FALSE),  IF(OR(AND(N283="Water Re-use",Z283="Cast Iron"),AND(N283="Water Re-use",Z283="Ductile Iron"),AND(N283="Water Re-use",Z283="Galvanised Iron"),  AND(N283="Water Re-use",Z283="Mild Steel")),      VLOOKUP(W283,VALIDATIONS!$GP$2:$HS$45,VLOOKUP(Y283,VALIDATIONS!$FF$2:$FG$5,2,FALSE),FALSE),  IF(OR(AND(N283="Water Re-use",Z283="Asbestos Cement"),AND(N283="Water Re-use",Z283="unplasticised Poly Vinyl Chloride")),      VLOOKUP(W283,VALIDATIONS!$GP$2:$HS$45,8+VLOOKUP(Y283,VALIDATIONS!$FF$2:$FG$5,2,FALSE),FALSE),            IF(OR(AND(N283="Water Rising Main",Z283="Cast Iron"),AND(N283="Water Rising Main",Z283="Ductile Iron"),AND(N283="Water Rising Main",Z283="Galvanised Iron"),  AND(N283="Water Rising Main",Z283="Mild Steel")),      VLOOKUP(W283,VALIDATIONS!$GP$2:$HS$45,4+VLOOKUP(Y283,VALIDATIONS!$FF$2:$FG$5,2,FALSE),FALSE),  IF(OR(AND(N283="Water Rising Main",Z283="Asbestos Cement"),AND(N283="Water Rising Main",Z283="unplasticised Poly Vinyl Chloride")),      VLOOKUP(W283,VALIDATIONS!$GP$2:$HS$45,12+VLOOKUP(Y283,VALIDATIONS!$FF$2:$FG$5,2,FALSE),FALSE),  0))))))    +IF(P283="Up to 10% Rock",VLOOKUP(W283,VALIDATIONS!$GP$2:$HS$45,21+VLOOKUP(Y283,VALIDATIONS!$FF$2:$FG$5,2,FALSE),FALSE),0)+IF(OR(Q283="Urban Development (moderate)",Q283="Urban Development (heavy)"),VLOOKUP(W283,VALIDATIONS!$GP$2:$HS$45,12+VLOOKUP(Q283,VALIDATIONS!$FJ$2:$FK$4,2,FALSE),FALSE),0)))</f>
        <v/>
      </c>
      <c r="AB283" s="82"/>
    </row>
    <row r="284" spans="2:28" x14ac:dyDescent="0.2">
      <c r="B284" s="354"/>
      <c r="C284" s="354"/>
      <c r="E284" s="370"/>
      <c r="G284" s="168"/>
      <c r="H284" s="168"/>
      <c r="I284" s="106" t="str">
        <f>IF(OR(C284="",D284="",E284=""),"",VLOOKUP(C284,VALIDATIONS!$HU$2:$HV$12,2,FALSE))</f>
        <v/>
      </c>
      <c r="K284" s="243"/>
      <c r="L284" s="354"/>
      <c r="M284" s="224"/>
      <c r="N284" s="370"/>
      <c r="O284" s="224"/>
      <c r="P284" s="368"/>
      <c r="Q284" s="368"/>
      <c r="R284" s="224"/>
      <c r="S284" s="224"/>
      <c r="T284" s="224"/>
      <c r="U284" s="224"/>
      <c r="W284" s="370"/>
      <c r="X284" s="370"/>
      <c r="Y284" s="368"/>
      <c r="Z284" s="370"/>
      <c r="AA284" s="106" t="str">
        <f>IF(OR(N284="",P284="",Q284="",V284="",W284="",X284="",Y284="",Z284=""),"",V284*    (  IF(OR(AND(N284="Water Reticulation",Z284="Cast Iron"),AND(N284="Water Reticulation",Z284="Ductile Iron"),AND(N284="Water Reticulation",Z284="Galvanised Iron"),  AND(N284="Water Reticulation",Z284="Mild Steel")),      VLOOKUP(W284,VALIDATIONS!$GP$2:$HS$45,VLOOKUP(Y284,VALIDATIONS!$FF$2:$FG$5,2,FALSE),FALSE),  IF(OR(AND(N284="Water Reticulation",Z284="Asbestos Cement"),AND(N284="Water Reticulation",Z284="unplasticised Poly Vinyl Chloride")),      VLOOKUP(W284,VALIDATIONS!$GP$2:$HS$45,8+VLOOKUP(Y284,VALIDATIONS!$FF$2:$FG$5,2,FALSE),FALSE),  IF(OR(AND(N284="Water Re-use",Z284="Cast Iron"),AND(N284="Water Re-use",Z284="Ductile Iron"),AND(N284="Water Re-use",Z284="Galvanised Iron"),  AND(N284="Water Re-use",Z284="Mild Steel")),      VLOOKUP(W284,VALIDATIONS!$GP$2:$HS$45,VLOOKUP(Y284,VALIDATIONS!$FF$2:$FG$5,2,FALSE),FALSE),  IF(OR(AND(N284="Water Re-use",Z284="Asbestos Cement"),AND(N284="Water Re-use",Z284="unplasticised Poly Vinyl Chloride")),      VLOOKUP(W284,VALIDATIONS!$GP$2:$HS$45,8+VLOOKUP(Y284,VALIDATIONS!$FF$2:$FG$5,2,FALSE),FALSE),            IF(OR(AND(N284="Water Rising Main",Z284="Cast Iron"),AND(N284="Water Rising Main",Z284="Ductile Iron"),AND(N284="Water Rising Main",Z284="Galvanised Iron"),  AND(N284="Water Rising Main",Z284="Mild Steel")),      VLOOKUP(W284,VALIDATIONS!$GP$2:$HS$45,4+VLOOKUP(Y284,VALIDATIONS!$FF$2:$FG$5,2,FALSE),FALSE),  IF(OR(AND(N284="Water Rising Main",Z284="Asbestos Cement"),AND(N284="Water Rising Main",Z284="unplasticised Poly Vinyl Chloride")),      VLOOKUP(W284,VALIDATIONS!$GP$2:$HS$45,12+VLOOKUP(Y284,VALIDATIONS!$FF$2:$FG$5,2,FALSE),FALSE),  0))))))    +IF(P284="Up to 10% Rock",VLOOKUP(W284,VALIDATIONS!$GP$2:$HS$45,21+VLOOKUP(Y284,VALIDATIONS!$FF$2:$FG$5,2,FALSE),FALSE),0)+IF(OR(Q284="Urban Development (moderate)",Q284="Urban Development (heavy)"),VLOOKUP(W284,VALIDATIONS!$GP$2:$HS$45,12+VLOOKUP(Q284,VALIDATIONS!$FJ$2:$FK$4,2,FALSE),FALSE),0)))</f>
        <v/>
      </c>
      <c r="AB284" s="82"/>
    </row>
    <row r="285" spans="2:28" x14ac:dyDescent="0.2">
      <c r="B285" s="354"/>
      <c r="C285" s="354"/>
      <c r="E285" s="370"/>
      <c r="G285" s="168"/>
      <c r="H285" s="168"/>
      <c r="I285" s="106" t="str">
        <f>IF(OR(C285="",D285="",E285=""),"",VLOOKUP(C285,VALIDATIONS!$HU$2:$HV$12,2,FALSE))</f>
        <v/>
      </c>
      <c r="K285" s="243"/>
      <c r="L285" s="354"/>
      <c r="M285" s="224"/>
      <c r="N285" s="370"/>
      <c r="O285" s="224"/>
      <c r="P285" s="368"/>
      <c r="Q285" s="368"/>
      <c r="R285" s="224"/>
      <c r="S285" s="224"/>
      <c r="T285" s="224"/>
      <c r="U285" s="224"/>
      <c r="W285" s="370"/>
      <c r="X285" s="370"/>
      <c r="Y285" s="368"/>
      <c r="Z285" s="370"/>
      <c r="AA285" s="106" t="str">
        <f>IF(OR(N285="",P285="",Q285="",V285="",W285="",X285="",Y285="",Z285=""),"",V285*    (  IF(OR(AND(N285="Water Reticulation",Z285="Cast Iron"),AND(N285="Water Reticulation",Z285="Ductile Iron"),AND(N285="Water Reticulation",Z285="Galvanised Iron"),  AND(N285="Water Reticulation",Z285="Mild Steel")),      VLOOKUP(W285,VALIDATIONS!$GP$2:$HS$45,VLOOKUP(Y285,VALIDATIONS!$FF$2:$FG$5,2,FALSE),FALSE),  IF(OR(AND(N285="Water Reticulation",Z285="Asbestos Cement"),AND(N285="Water Reticulation",Z285="unplasticised Poly Vinyl Chloride")),      VLOOKUP(W285,VALIDATIONS!$GP$2:$HS$45,8+VLOOKUP(Y285,VALIDATIONS!$FF$2:$FG$5,2,FALSE),FALSE),  IF(OR(AND(N285="Water Re-use",Z285="Cast Iron"),AND(N285="Water Re-use",Z285="Ductile Iron"),AND(N285="Water Re-use",Z285="Galvanised Iron"),  AND(N285="Water Re-use",Z285="Mild Steel")),      VLOOKUP(W285,VALIDATIONS!$GP$2:$HS$45,VLOOKUP(Y285,VALIDATIONS!$FF$2:$FG$5,2,FALSE),FALSE),  IF(OR(AND(N285="Water Re-use",Z285="Asbestos Cement"),AND(N285="Water Re-use",Z285="unplasticised Poly Vinyl Chloride")),      VLOOKUP(W285,VALIDATIONS!$GP$2:$HS$45,8+VLOOKUP(Y285,VALIDATIONS!$FF$2:$FG$5,2,FALSE),FALSE),            IF(OR(AND(N285="Water Rising Main",Z285="Cast Iron"),AND(N285="Water Rising Main",Z285="Ductile Iron"),AND(N285="Water Rising Main",Z285="Galvanised Iron"),  AND(N285="Water Rising Main",Z285="Mild Steel")),      VLOOKUP(W285,VALIDATIONS!$GP$2:$HS$45,4+VLOOKUP(Y285,VALIDATIONS!$FF$2:$FG$5,2,FALSE),FALSE),  IF(OR(AND(N285="Water Rising Main",Z285="Asbestos Cement"),AND(N285="Water Rising Main",Z285="unplasticised Poly Vinyl Chloride")),      VLOOKUP(W285,VALIDATIONS!$GP$2:$HS$45,12+VLOOKUP(Y285,VALIDATIONS!$FF$2:$FG$5,2,FALSE),FALSE),  0))))))    +IF(P285="Up to 10% Rock",VLOOKUP(W285,VALIDATIONS!$GP$2:$HS$45,21+VLOOKUP(Y285,VALIDATIONS!$FF$2:$FG$5,2,FALSE),FALSE),0)+IF(OR(Q285="Urban Development (moderate)",Q285="Urban Development (heavy)"),VLOOKUP(W285,VALIDATIONS!$GP$2:$HS$45,12+VLOOKUP(Q285,VALIDATIONS!$FJ$2:$FK$4,2,FALSE),FALSE),0)))</f>
        <v/>
      </c>
      <c r="AB285" s="82"/>
    </row>
    <row r="286" spans="2:28" x14ac:dyDescent="0.2">
      <c r="B286" s="354"/>
      <c r="C286" s="354"/>
      <c r="E286" s="370"/>
      <c r="G286" s="168"/>
      <c r="H286" s="168"/>
      <c r="I286" s="106" t="str">
        <f>IF(OR(C286="",D286="",E286=""),"",VLOOKUP(C286,VALIDATIONS!$HU$2:$HV$12,2,FALSE))</f>
        <v/>
      </c>
      <c r="K286" s="243"/>
      <c r="L286" s="354"/>
      <c r="M286" s="224"/>
      <c r="N286" s="370"/>
      <c r="O286" s="224"/>
      <c r="P286" s="368"/>
      <c r="Q286" s="368"/>
      <c r="R286" s="224"/>
      <c r="S286" s="224"/>
      <c r="T286" s="224"/>
      <c r="U286" s="224"/>
      <c r="W286" s="370"/>
      <c r="X286" s="370"/>
      <c r="Y286" s="368"/>
      <c r="Z286" s="370"/>
      <c r="AA286" s="106" t="str">
        <f>IF(OR(N286="",P286="",Q286="",V286="",W286="",X286="",Y286="",Z286=""),"",V286*    (  IF(OR(AND(N286="Water Reticulation",Z286="Cast Iron"),AND(N286="Water Reticulation",Z286="Ductile Iron"),AND(N286="Water Reticulation",Z286="Galvanised Iron"),  AND(N286="Water Reticulation",Z286="Mild Steel")),      VLOOKUP(W286,VALIDATIONS!$GP$2:$HS$45,VLOOKUP(Y286,VALIDATIONS!$FF$2:$FG$5,2,FALSE),FALSE),  IF(OR(AND(N286="Water Reticulation",Z286="Asbestos Cement"),AND(N286="Water Reticulation",Z286="unplasticised Poly Vinyl Chloride")),      VLOOKUP(W286,VALIDATIONS!$GP$2:$HS$45,8+VLOOKUP(Y286,VALIDATIONS!$FF$2:$FG$5,2,FALSE),FALSE),  IF(OR(AND(N286="Water Re-use",Z286="Cast Iron"),AND(N286="Water Re-use",Z286="Ductile Iron"),AND(N286="Water Re-use",Z286="Galvanised Iron"),  AND(N286="Water Re-use",Z286="Mild Steel")),      VLOOKUP(W286,VALIDATIONS!$GP$2:$HS$45,VLOOKUP(Y286,VALIDATIONS!$FF$2:$FG$5,2,FALSE),FALSE),  IF(OR(AND(N286="Water Re-use",Z286="Asbestos Cement"),AND(N286="Water Re-use",Z286="unplasticised Poly Vinyl Chloride")),      VLOOKUP(W286,VALIDATIONS!$GP$2:$HS$45,8+VLOOKUP(Y286,VALIDATIONS!$FF$2:$FG$5,2,FALSE),FALSE),            IF(OR(AND(N286="Water Rising Main",Z286="Cast Iron"),AND(N286="Water Rising Main",Z286="Ductile Iron"),AND(N286="Water Rising Main",Z286="Galvanised Iron"),  AND(N286="Water Rising Main",Z286="Mild Steel")),      VLOOKUP(W286,VALIDATIONS!$GP$2:$HS$45,4+VLOOKUP(Y286,VALIDATIONS!$FF$2:$FG$5,2,FALSE),FALSE),  IF(OR(AND(N286="Water Rising Main",Z286="Asbestos Cement"),AND(N286="Water Rising Main",Z286="unplasticised Poly Vinyl Chloride")),      VLOOKUP(W286,VALIDATIONS!$GP$2:$HS$45,12+VLOOKUP(Y286,VALIDATIONS!$FF$2:$FG$5,2,FALSE),FALSE),  0))))))    +IF(P286="Up to 10% Rock",VLOOKUP(W286,VALIDATIONS!$GP$2:$HS$45,21+VLOOKUP(Y286,VALIDATIONS!$FF$2:$FG$5,2,FALSE),FALSE),0)+IF(OR(Q286="Urban Development (moderate)",Q286="Urban Development (heavy)"),VLOOKUP(W286,VALIDATIONS!$GP$2:$HS$45,12+VLOOKUP(Q286,VALIDATIONS!$FJ$2:$FK$4,2,FALSE),FALSE),0)))</f>
        <v/>
      </c>
      <c r="AB286" s="82"/>
    </row>
    <row r="287" spans="2:28" x14ac:dyDescent="0.2">
      <c r="B287" s="354"/>
      <c r="C287" s="354"/>
      <c r="E287" s="370"/>
      <c r="G287" s="168"/>
      <c r="H287" s="168"/>
      <c r="I287" s="106" t="str">
        <f>IF(OR(C287="",D287="",E287=""),"",VLOOKUP(C287,VALIDATIONS!$HU$2:$HV$12,2,FALSE))</f>
        <v/>
      </c>
      <c r="K287" s="243"/>
      <c r="L287" s="354"/>
      <c r="M287" s="224"/>
      <c r="N287" s="370"/>
      <c r="O287" s="224"/>
      <c r="P287" s="368"/>
      <c r="Q287" s="368"/>
      <c r="R287" s="224"/>
      <c r="S287" s="224"/>
      <c r="T287" s="224"/>
      <c r="U287" s="224"/>
      <c r="W287" s="370"/>
      <c r="X287" s="370"/>
      <c r="Y287" s="368"/>
      <c r="Z287" s="370"/>
      <c r="AA287" s="106" t="str">
        <f>IF(OR(N287="",P287="",Q287="",V287="",W287="",X287="",Y287="",Z287=""),"",V287*    (  IF(OR(AND(N287="Water Reticulation",Z287="Cast Iron"),AND(N287="Water Reticulation",Z287="Ductile Iron"),AND(N287="Water Reticulation",Z287="Galvanised Iron"),  AND(N287="Water Reticulation",Z287="Mild Steel")),      VLOOKUP(W287,VALIDATIONS!$GP$2:$HS$45,VLOOKUP(Y287,VALIDATIONS!$FF$2:$FG$5,2,FALSE),FALSE),  IF(OR(AND(N287="Water Reticulation",Z287="Asbestos Cement"),AND(N287="Water Reticulation",Z287="unplasticised Poly Vinyl Chloride")),      VLOOKUP(W287,VALIDATIONS!$GP$2:$HS$45,8+VLOOKUP(Y287,VALIDATIONS!$FF$2:$FG$5,2,FALSE),FALSE),  IF(OR(AND(N287="Water Re-use",Z287="Cast Iron"),AND(N287="Water Re-use",Z287="Ductile Iron"),AND(N287="Water Re-use",Z287="Galvanised Iron"),  AND(N287="Water Re-use",Z287="Mild Steel")),      VLOOKUP(W287,VALIDATIONS!$GP$2:$HS$45,VLOOKUP(Y287,VALIDATIONS!$FF$2:$FG$5,2,FALSE),FALSE),  IF(OR(AND(N287="Water Re-use",Z287="Asbestos Cement"),AND(N287="Water Re-use",Z287="unplasticised Poly Vinyl Chloride")),      VLOOKUP(W287,VALIDATIONS!$GP$2:$HS$45,8+VLOOKUP(Y287,VALIDATIONS!$FF$2:$FG$5,2,FALSE),FALSE),            IF(OR(AND(N287="Water Rising Main",Z287="Cast Iron"),AND(N287="Water Rising Main",Z287="Ductile Iron"),AND(N287="Water Rising Main",Z287="Galvanised Iron"),  AND(N287="Water Rising Main",Z287="Mild Steel")),      VLOOKUP(W287,VALIDATIONS!$GP$2:$HS$45,4+VLOOKUP(Y287,VALIDATIONS!$FF$2:$FG$5,2,FALSE),FALSE),  IF(OR(AND(N287="Water Rising Main",Z287="Asbestos Cement"),AND(N287="Water Rising Main",Z287="unplasticised Poly Vinyl Chloride")),      VLOOKUP(W287,VALIDATIONS!$GP$2:$HS$45,12+VLOOKUP(Y287,VALIDATIONS!$FF$2:$FG$5,2,FALSE),FALSE),  0))))))    +IF(P287="Up to 10% Rock",VLOOKUP(W287,VALIDATIONS!$GP$2:$HS$45,21+VLOOKUP(Y287,VALIDATIONS!$FF$2:$FG$5,2,FALSE),FALSE),0)+IF(OR(Q287="Urban Development (moderate)",Q287="Urban Development (heavy)"),VLOOKUP(W287,VALIDATIONS!$GP$2:$HS$45,12+VLOOKUP(Q287,VALIDATIONS!$FJ$2:$FK$4,2,FALSE),FALSE),0)))</f>
        <v/>
      </c>
      <c r="AB287" s="82"/>
    </row>
    <row r="288" spans="2:28" x14ac:dyDescent="0.2">
      <c r="B288" s="354"/>
      <c r="C288" s="354"/>
      <c r="E288" s="370"/>
      <c r="G288" s="168"/>
      <c r="H288" s="168"/>
      <c r="I288" s="106" t="str">
        <f>IF(OR(C288="",D288="",E288=""),"",VLOOKUP(C288,VALIDATIONS!$HU$2:$HV$12,2,FALSE))</f>
        <v/>
      </c>
      <c r="K288" s="243"/>
      <c r="L288" s="354"/>
      <c r="M288" s="224"/>
      <c r="N288" s="370"/>
      <c r="O288" s="224"/>
      <c r="P288" s="368"/>
      <c r="Q288" s="368"/>
      <c r="R288" s="224"/>
      <c r="S288" s="224"/>
      <c r="T288" s="224"/>
      <c r="U288" s="224"/>
      <c r="W288" s="370"/>
      <c r="X288" s="370"/>
      <c r="Y288" s="368"/>
      <c r="Z288" s="370"/>
      <c r="AA288" s="106" t="str">
        <f>IF(OR(N288="",P288="",Q288="",V288="",W288="",X288="",Y288="",Z288=""),"",V288*    (  IF(OR(AND(N288="Water Reticulation",Z288="Cast Iron"),AND(N288="Water Reticulation",Z288="Ductile Iron"),AND(N288="Water Reticulation",Z288="Galvanised Iron"),  AND(N288="Water Reticulation",Z288="Mild Steel")),      VLOOKUP(W288,VALIDATIONS!$GP$2:$HS$45,VLOOKUP(Y288,VALIDATIONS!$FF$2:$FG$5,2,FALSE),FALSE),  IF(OR(AND(N288="Water Reticulation",Z288="Asbestos Cement"),AND(N288="Water Reticulation",Z288="unplasticised Poly Vinyl Chloride")),      VLOOKUP(W288,VALIDATIONS!$GP$2:$HS$45,8+VLOOKUP(Y288,VALIDATIONS!$FF$2:$FG$5,2,FALSE),FALSE),  IF(OR(AND(N288="Water Re-use",Z288="Cast Iron"),AND(N288="Water Re-use",Z288="Ductile Iron"),AND(N288="Water Re-use",Z288="Galvanised Iron"),  AND(N288="Water Re-use",Z288="Mild Steel")),      VLOOKUP(W288,VALIDATIONS!$GP$2:$HS$45,VLOOKUP(Y288,VALIDATIONS!$FF$2:$FG$5,2,FALSE),FALSE),  IF(OR(AND(N288="Water Re-use",Z288="Asbestos Cement"),AND(N288="Water Re-use",Z288="unplasticised Poly Vinyl Chloride")),      VLOOKUP(W288,VALIDATIONS!$GP$2:$HS$45,8+VLOOKUP(Y288,VALIDATIONS!$FF$2:$FG$5,2,FALSE),FALSE),            IF(OR(AND(N288="Water Rising Main",Z288="Cast Iron"),AND(N288="Water Rising Main",Z288="Ductile Iron"),AND(N288="Water Rising Main",Z288="Galvanised Iron"),  AND(N288="Water Rising Main",Z288="Mild Steel")),      VLOOKUP(W288,VALIDATIONS!$GP$2:$HS$45,4+VLOOKUP(Y288,VALIDATIONS!$FF$2:$FG$5,2,FALSE),FALSE),  IF(OR(AND(N288="Water Rising Main",Z288="Asbestos Cement"),AND(N288="Water Rising Main",Z288="unplasticised Poly Vinyl Chloride")),      VLOOKUP(W288,VALIDATIONS!$GP$2:$HS$45,12+VLOOKUP(Y288,VALIDATIONS!$FF$2:$FG$5,2,FALSE),FALSE),  0))))))    +IF(P288="Up to 10% Rock",VLOOKUP(W288,VALIDATIONS!$GP$2:$HS$45,21+VLOOKUP(Y288,VALIDATIONS!$FF$2:$FG$5,2,FALSE),FALSE),0)+IF(OR(Q288="Urban Development (moderate)",Q288="Urban Development (heavy)"),VLOOKUP(W288,VALIDATIONS!$GP$2:$HS$45,12+VLOOKUP(Q288,VALIDATIONS!$FJ$2:$FK$4,2,FALSE),FALSE),0)))</f>
        <v/>
      </c>
      <c r="AB288" s="82"/>
    </row>
    <row r="289" spans="2:28" x14ac:dyDescent="0.2">
      <c r="B289" s="354"/>
      <c r="C289" s="354"/>
      <c r="E289" s="370"/>
      <c r="G289" s="168"/>
      <c r="H289" s="168"/>
      <c r="I289" s="106" t="str">
        <f>IF(OR(C289="",D289="",E289=""),"",VLOOKUP(C289,VALIDATIONS!$HU$2:$HV$12,2,FALSE))</f>
        <v/>
      </c>
      <c r="K289" s="243"/>
      <c r="L289" s="354"/>
      <c r="M289" s="224"/>
      <c r="N289" s="370"/>
      <c r="O289" s="224"/>
      <c r="P289" s="368"/>
      <c r="Q289" s="368"/>
      <c r="R289" s="224"/>
      <c r="S289" s="224"/>
      <c r="T289" s="224"/>
      <c r="U289" s="224"/>
      <c r="W289" s="370"/>
      <c r="X289" s="370"/>
      <c r="Y289" s="368"/>
      <c r="Z289" s="370"/>
      <c r="AA289" s="106" t="str">
        <f>IF(OR(N289="",P289="",Q289="",V289="",W289="",X289="",Y289="",Z289=""),"",V289*    (  IF(OR(AND(N289="Water Reticulation",Z289="Cast Iron"),AND(N289="Water Reticulation",Z289="Ductile Iron"),AND(N289="Water Reticulation",Z289="Galvanised Iron"),  AND(N289="Water Reticulation",Z289="Mild Steel")),      VLOOKUP(W289,VALIDATIONS!$GP$2:$HS$45,VLOOKUP(Y289,VALIDATIONS!$FF$2:$FG$5,2,FALSE),FALSE),  IF(OR(AND(N289="Water Reticulation",Z289="Asbestos Cement"),AND(N289="Water Reticulation",Z289="unplasticised Poly Vinyl Chloride")),      VLOOKUP(W289,VALIDATIONS!$GP$2:$HS$45,8+VLOOKUP(Y289,VALIDATIONS!$FF$2:$FG$5,2,FALSE),FALSE),  IF(OR(AND(N289="Water Re-use",Z289="Cast Iron"),AND(N289="Water Re-use",Z289="Ductile Iron"),AND(N289="Water Re-use",Z289="Galvanised Iron"),  AND(N289="Water Re-use",Z289="Mild Steel")),      VLOOKUP(W289,VALIDATIONS!$GP$2:$HS$45,VLOOKUP(Y289,VALIDATIONS!$FF$2:$FG$5,2,FALSE),FALSE),  IF(OR(AND(N289="Water Re-use",Z289="Asbestos Cement"),AND(N289="Water Re-use",Z289="unplasticised Poly Vinyl Chloride")),      VLOOKUP(W289,VALIDATIONS!$GP$2:$HS$45,8+VLOOKUP(Y289,VALIDATIONS!$FF$2:$FG$5,2,FALSE),FALSE),            IF(OR(AND(N289="Water Rising Main",Z289="Cast Iron"),AND(N289="Water Rising Main",Z289="Ductile Iron"),AND(N289="Water Rising Main",Z289="Galvanised Iron"),  AND(N289="Water Rising Main",Z289="Mild Steel")),      VLOOKUP(W289,VALIDATIONS!$GP$2:$HS$45,4+VLOOKUP(Y289,VALIDATIONS!$FF$2:$FG$5,2,FALSE),FALSE),  IF(OR(AND(N289="Water Rising Main",Z289="Asbestos Cement"),AND(N289="Water Rising Main",Z289="unplasticised Poly Vinyl Chloride")),      VLOOKUP(W289,VALIDATIONS!$GP$2:$HS$45,12+VLOOKUP(Y289,VALIDATIONS!$FF$2:$FG$5,2,FALSE),FALSE),  0))))))    +IF(P289="Up to 10% Rock",VLOOKUP(W289,VALIDATIONS!$GP$2:$HS$45,21+VLOOKUP(Y289,VALIDATIONS!$FF$2:$FG$5,2,FALSE),FALSE),0)+IF(OR(Q289="Urban Development (moderate)",Q289="Urban Development (heavy)"),VLOOKUP(W289,VALIDATIONS!$GP$2:$HS$45,12+VLOOKUP(Q289,VALIDATIONS!$FJ$2:$FK$4,2,FALSE),FALSE),0)))</f>
        <v/>
      </c>
      <c r="AB289" s="82"/>
    </row>
    <row r="290" spans="2:28" x14ac:dyDescent="0.2">
      <c r="B290" s="354"/>
      <c r="C290" s="354"/>
      <c r="E290" s="370"/>
      <c r="G290" s="168"/>
      <c r="H290" s="168"/>
      <c r="I290" s="106" t="str">
        <f>IF(OR(C290="",D290="",E290=""),"",VLOOKUP(C290,VALIDATIONS!$HU$2:$HV$12,2,FALSE))</f>
        <v/>
      </c>
      <c r="K290" s="243"/>
      <c r="L290" s="354"/>
      <c r="M290" s="224"/>
      <c r="N290" s="370"/>
      <c r="O290" s="224"/>
      <c r="P290" s="368"/>
      <c r="Q290" s="368"/>
      <c r="R290" s="224"/>
      <c r="S290" s="224"/>
      <c r="T290" s="224"/>
      <c r="U290" s="224"/>
      <c r="W290" s="370"/>
      <c r="X290" s="370"/>
      <c r="Y290" s="368"/>
      <c r="Z290" s="370"/>
      <c r="AA290" s="106" t="str">
        <f>IF(OR(N290="",P290="",Q290="",V290="",W290="",X290="",Y290="",Z290=""),"",V290*    (  IF(OR(AND(N290="Water Reticulation",Z290="Cast Iron"),AND(N290="Water Reticulation",Z290="Ductile Iron"),AND(N290="Water Reticulation",Z290="Galvanised Iron"),  AND(N290="Water Reticulation",Z290="Mild Steel")),      VLOOKUP(W290,VALIDATIONS!$GP$2:$HS$45,VLOOKUP(Y290,VALIDATIONS!$FF$2:$FG$5,2,FALSE),FALSE),  IF(OR(AND(N290="Water Reticulation",Z290="Asbestos Cement"),AND(N290="Water Reticulation",Z290="unplasticised Poly Vinyl Chloride")),      VLOOKUP(W290,VALIDATIONS!$GP$2:$HS$45,8+VLOOKUP(Y290,VALIDATIONS!$FF$2:$FG$5,2,FALSE),FALSE),  IF(OR(AND(N290="Water Re-use",Z290="Cast Iron"),AND(N290="Water Re-use",Z290="Ductile Iron"),AND(N290="Water Re-use",Z290="Galvanised Iron"),  AND(N290="Water Re-use",Z290="Mild Steel")),      VLOOKUP(W290,VALIDATIONS!$GP$2:$HS$45,VLOOKUP(Y290,VALIDATIONS!$FF$2:$FG$5,2,FALSE),FALSE),  IF(OR(AND(N290="Water Re-use",Z290="Asbestos Cement"),AND(N290="Water Re-use",Z290="unplasticised Poly Vinyl Chloride")),      VLOOKUP(W290,VALIDATIONS!$GP$2:$HS$45,8+VLOOKUP(Y290,VALIDATIONS!$FF$2:$FG$5,2,FALSE),FALSE),            IF(OR(AND(N290="Water Rising Main",Z290="Cast Iron"),AND(N290="Water Rising Main",Z290="Ductile Iron"),AND(N290="Water Rising Main",Z290="Galvanised Iron"),  AND(N290="Water Rising Main",Z290="Mild Steel")),      VLOOKUP(W290,VALIDATIONS!$GP$2:$HS$45,4+VLOOKUP(Y290,VALIDATIONS!$FF$2:$FG$5,2,FALSE),FALSE),  IF(OR(AND(N290="Water Rising Main",Z290="Asbestos Cement"),AND(N290="Water Rising Main",Z290="unplasticised Poly Vinyl Chloride")),      VLOOKUP(W290,VALIDATIONS!$GP$2:$HS$45,12+VLOOKUP(Y290,VALIDATIONS!$FF$2:$FG$5,2,FALSE),FALSE),  0))))))    +IF(P290="Up to 10% Rock",VLOOKUP(W290,VALIDATIONS!$GP$2:$HS$45,21+VLOOKUP(Y290,VALIDATIONS!$FF$2:$FG$5,2,FALSE),FALSE),0)+IF(OR(Q290="Urban Development (moderate)",Q290="Urban Development (heavy)"),VLOOKUP(W290,VALIDATIONS!$GP$2:$HS$45,12+VLOOKUP(Q290,VALIDATIONS!$FJ$2:$FK$4,2,FALSE),FALSE),0)))</f>
        <v/>
      </c>
      <c r="AB290" s="82"/>
    </row>
    <row r="291" spans="2:28" x14ac:dyDescent="0.2">
      <c r="B291" s="354"/>
      <c r="C291" s="354"/>
      <c r="E291" s="370"/>
      <c r="G291" s="168"/>
      <c r="H291" s="168"/>
      <c r="I291" s="106" t="str">
        <f>IF(OR(C291="",D291="",E291=""),"",VLOOKUP(C291,VALIDATIONS!$HU$2:$HV$12,2,FALSE))</f>
        <v/>
      </c>
      <c r="K291" s="243"/>
      <c r="L291" s="354"/>
      <c r="M291" s="224"/>
      <c r="N291" s="370"/>
      <c r="O291" s="224"/>
      <c r="P291" s="368"/>
      <c r="Q291" s="368"/>
      <c r="R291" s="224"/>
      <c r="S291" s="224"/>
      <c r="T291" s="224"/>
      <c r="U291" s="224"/>
      <c r="W291" s="370"/>
      <c r="X291" s="370"/>
      <c r="Y291" s="368"/>
      <c r="Z291" s="370"/>
      <c r="AA291" s="106" t="str">
        <f>IF(OR(N291="",P291="",Q291="",V291="",W291="",X291="",Y291="",Z291=""),"",V291*    (  IF(OR(AND(N291="Water Reticulation",Z291="Cast Iron"),AND(N291="Water Reticulation",Z291="Ductile Iron"),AND(N291="Water Reticulation",Z291="Galvanised Iron"),  AND(N291="Water Reticulation",Z291="Mild Steel")),      VLOOKUP(W291,VALIDATIONS!$GP$2:$HS$45,VLOOKUP(Y291,VALIDATIONS!$FF$2:$FG$5,2,FALSE),FALSE),  IF(OR(AND(N291="Water Reticulation",Z291="Asbestos Cement"),AND(N291="Water Reticulation",Z291="unplasticised Poly Vinyl Chloride")),      VLOOKUP(W291,VALIDATIONS!$GP$2:$HS$45,8+VLOOKUP(Y291,VALIDATIONS!$FF$2:$FG$5,2,FALSE),FALSE),  IF(OR(AND(N291="Water Re-use",Z291="Cast Iron"),AND(N291="Water Re-use",Z291="Ductile Iron"),AND(N291="Water Re-use",Z291="Galvanised Iron"),  AND(N291="Water Re-use",Z291="Mild Steel")),      VLOOKUP(W291,VALIDATIONS!$GP$2:$HS$45,VLOOKUP(Y291,VALIDATIONS!$FF$2:$FG$5,2,FALSE),FALSE),  IF(OR(AND(N291="Water Re-use",Z291="Asbestos Cement"),AND(N291="Water Re-use",Z291="unplasticised Poly Vinyl Chloride")),      VLOOKUP(W291,VALIDATIONS!$GP$2:$HS$45,8+VLOOKUP(Y291,VALIDATIONS!$FF$2:$FG$5,2,FALSE),FALSE),            IF(OR(AND(N291="Water Rising Main",Z291="Cast Iron"),AND(N291="Water Rising Main",Z291="Ductile Iron"),AND(N291="Water Rising Main",Z291="Galvanised Iron"),  AND(N291="Water Rising Main",Z291="Mild Steel")),      VLOOKUP(W291,VALIDATIONS!$GP$2:$HS$45,4+VLOOKUP(Y291,VALIDATIONS!$FF$2:$FG$5,2,FALSE),FALSE),  IF(OR(AND(N291="Water Rising Main",Z291="Asbestos Cement"),AND(N291="Water Rising Main",Z291="unplasticised Poly Vinyl Chloride")),      VLOOKUP(W291,VALIDATIONS!$GP$2:$HS$45,12+VLOOKUP(Y291,VALIDATIONS!$FF$2:$FG$5,2,FALSE),FALSE),  0))))))    +IF(P291="Up to 10% Rock",VLOOKUP(W291,VALIDATIONS!$GP$2:$HS$45,21+VLOOKUP(Y291,VALIDATIONS!$FF$2:$FG$5,2,FALSE),FALSE),0)+IF(OR(Q291="Urban Development (moderate)",Q291="Urban Development (heavy)"),VLOOKUP(W291,VALIDATIONS!$GP$2:$HS$45,12+VLOOKUP(Q291,VALIDATIONS!$FJ$2:$FK$4,2,FALSE),FALSE),0)))</f>
        <v/>
      </c>
      <c r="AB291" s="82"/>
    </row>
    <row r="292" spans="2:28" x14ac:dyDescent="0.2">
      <c r="B292" s="354"/>
      <c r="C292" s="354"/>
      <c r="E292" s="370"/>
      <c r="G292" s="168"/>
      <c r="H292" s="168"/>
      <c r="I292" s="106" t="str">
        <f>IF(OR(C292="",D292="",E292=""),"",VLOOKUP(C292,VALIDATIONS!$HU$2:$HV$12,2,FALSE))</f>
        <v/>
      </c>
      <c r="K292" s="243"/>
      <c r="L292" s="354"/>
      <c r="M292" s="224"/>
      <c r="N292" s="370"/>
      <c r="O292" s="224"/>
      <c r="P292" s="368"/>
      <c r="Q292" s="368"/>
      <c r="R292" s="224"/>
      <c r="S292" s="224"/>
      <c r="T292" s="224"/>
      <c r="U292" s="224"/>
      <c r="W292" s="370"/>
      <c r="X292" s="370"/>
      <c r="Y292" s="368"/>
      <c r="Z292" s="370"/>
      <c r="AA292" s="106" t="str">
        <f>IF(OR(N292="",P292="",Q292="",V292="",W292="",X292="",Y292="",Z292=""),"",V292*    (  IF(OR(AND(N292="Water Reticulation",Z292="Cast Iron"),AND(N292="Water Reticulation",Z292="Ductile Iron"),AND(N292="Water Reticulation",Z292="Galvanised Iron"),  AND(N292="Water Reticulation",Z292="Mild Steel")),      VLOOKUP(W292,VALIDATIONS!$GP$2:$HS$45,VLOOKUP(Y292,VALIDATIONS!$FF$2:$FG$5,2,FALSE),FALSE),  IF(OR(AND(N292="Water Reticulation",Z292="Asbestos Cement"),AND(N292="Water Reticulation",Z292="unplasticised Poly Vinyl Chloride")),      VLOOKUP(W292,VALIDATIONS!$GP$2:$HS$45,8+VLOOKUP(Y292,VALIDATIONS!$FF$2:$FG$5,2,FALSE),FALSE),  IF(OR(AND(N292="Water Re-use",Z292="Cast Iron"),AND(N292="Water Re-use",Z292="Ductile Iron"),AND(N292="Water Re-use",Z292="Galvanised Iron"),  AND(N292="Water Re-use",Z292="Mild Steel")),      VLOOKUP(W292,VALIDATIONS!$GP$2:$HS$45,VLOOKUP(Y292,VALIDATIONS!$FF$2:$FG$5,2,FALSE),FALSE),  IF(OR(AND(N292="Water Re-use",Z292="Asbestos Cement"),AND(N292="Water Re-use",Z292="unplasticised Poly Vinyl Chloride")),      VLOOKUP(W292,VALIDATIONS!$GP$2:$HS$45,8+VLOOKUP(Y292,VALIDATIONS!$FF$2:$FG$5,2,FALSE),FALSE),            IF(OR(AND(N292="Water Rising Main",Z292="Cast Iron"),AND(N292="Water Rising Main",Z292="Ductile Iron"),AND(N292="Water Rising Main",Z292="Galvanised Iron"),  AND(N292="Water Rising Main",Z292="Mild Steel")),      VLOOKUP(W292,VALIDATIONS!$GP$2:$HS$45,4+VLOOKUP(Y292,VALIDATIONS!$FF$2:$FG$5,2,FALSE),FALSE),  IF(OR(AND(N292="Water Rising Main",Z292="Asbestos Cement"),AND(N292="Water Rising Main",Z292="unplasticised Poly Vinyl Chloride")),      VLOOKUP(W292,VALIDATIONS!$GP$2:$HS$45,12+VLOOKUP(Y292,VALIDATIONS!$FF$2:$FG$5,2,FALSE),FALSE),  0))))))    +IF(P292="Up to 10% Rock",VLOOKUP(W292,VALIDATIONS!$GP$2:$HS$45,21+VLOOKUP(Y292,VALIDATIONS!$FF$2:$FG$5,2,FALSE),FALSE),0)+IF(OR(Q292="Urban Development (moderate)",Q292="Urban Development (heavy)"),VLOOKUP(W292,VALIDATIONS!$GP$2:$HS$45,12+VLOOKUP(Q292,VALIDATIONS!$FJ$2:$FK$4,2,FALSE),FALSE),0)))</f>
        <v/>
      </c>
      <c r="AB292" s="82"/>
    </row>
    <row r="293" spans="2:28" x14ac:dyDescent="0.2">
      <c r="B293" s="354"/>
      <c r="C293" s="354"/>
      <c r="E293" s="370"/>
      <c r="G293" s="168"/>
      <c r="H293" s="168"/>
      <c r="I293" s="106" t="str">
        <f>IF(OR(C293="",D293="",E293=""),"",VLOOKUP(C293,VALIDATIONS!$HU$2:$HV$12,2,FALSE))</f>
        <v/>
      </c>
      <c r="K293" s="243"/>
      <c r="L293" s="354"/>
      <c r="M293" s="224"/>
      <c r="N293" s="370"/>
      <c r="O293" s="224"/>
      <c r="P293" s="368"/>
      <c r="Q293" s="368"/>
      <c r="R293" s="224"/>
      <c r="S293" s="224"/>
      <c r="T293" s="224"/>
      <c r="U293" s="224"/>
      <c r="W293" s="370"/>
      <c r="X293" s="370"/>
      <c r="Y293" s="368"/>
      <c r="Z293" s="370"/>
      <c r="AA293" s="106" t="str">
        <f>IF(OR(N293="",P293="",Q293="",V293="",W293="",X293="",Y293="",Z293=""),"",V293*    (  IF(OR(AND(N293="Water Reticulation",Z293="Cast Iron"),AND(N293="Water Reticulation",Z293="Ductile Iron"),AND(N293="Water Reticulation",Z293="Galvanised Iron"),  AND(N293="Water Reticulation",Z293="Mild Steel")),      VLOOKUP(W293,VALIDATIONS!$GP$2:$HS$45,VLOOKUP(Y293,VALIDATIONS!$FF$2:$FG$5,2,FALSE),FALSE),  IF(OR(AND(N293="Water Reticulation",Z293="Asbestos Cement"),AND(N293="Water Reticulation",Z293="unplasticised Poly Vinyl Chloride")),      VLOOKUP(W293,VALIDATIONS!$GP$2:$HS$45,8+VLOOKUP(Y293,VALIDATIONS!$FF$2:$FG$5,2,FALSE),FALSE),  IF(OR(AND(N293="Water Re-use",Z293="Cast Iron"),AND(N293="Water Re-use",Z293="Ductile Iron"),AND(N293="Water Re-use",Z293="Galvanised Iron"),  AND(N293="Water Re-use",Z293="Mild Steel")),      VLOOKUP(W293,VALIDATIONS!$GP$2:$HS$45,VLOOKUP(Y293,VALIDATIONS!$FF$2:$FG$5,2,FALSE),FALSE),  IF(OR(AND(N293="Water Re-use",Z293="Asbestos Cement"),AND(N293="Water Re-use",Z293="unplasticised Poly Vinyl Chloride")),      VLOOKUP(W293,VALIDATIONS!$GP$2:$HS$45,8+VLOOKUP(Y293,VALIDATIONS!$FF$2:$FG$5,2,FALSE),FALSE),            IF(OR(AND(N293="Water Rising Main",Z293="Cast Iron"),AND(N293="Water Rising Main",Z293="Ductile Iron"),AND(N293="Water Rising Main",Z293="Galvanised Iron"),  AND(N293="Water Rising Main",Z293="Mild Steel")),      VLOOKUP(W293,VALIDATIONS!$GP$2:$HS$45,4+VLOOKUP(Y293,VALIDATIONS!$FF$2:$FG$5,2,FALSE),FALSE),  IF(OR(AND(N293="Water Rising Main",Z293="Asbestos Cement"),AND(N293="Water Rising Main",Z293="unplasticised Poly Vinyl Chloride")),      VLOOKUP(W293,VALIDATIONS!$GP$2:$HS$45,12+VLOOKUP(Y293,VALIDATIONS!$FF$2:$FG$5,2,FALSE),FALSE),  0))))))    +IF(P293="Up to 10% Rock",VLOOKUP(W293,VALIDATIONS!$GP$2:$HS$45,21+VLOOKUP(Y293,VALIDATIONS!$FF$2:$FG$5,2,FALSE),FALSE),0)+IF(OR(Q293="Urban Development (moderate)",Q293="Urban Development (heavy)"),VLOOKUP(W293,VALIDATIONS!$GP$2:$HS$45,12+VLOOKUP(Q293,VALIDATIONS!$FJ$2:$FK$4,2,FALSE),FALSE),0)))</f>
        <v/>
      </c>
      <c r="AB293" s="82"/>
    </row>
    <row r="294" spans="2:28" x14ac:dyDescent="0.2">
      <c r="B294" s="354"/>
      <c r="C294" s="354"/>
      <c r="E294" s="370"/>
      <c r="G294" s="168"/>
      <c r="H294" s="168"/>
      <c r="I294" s="106" t="str">
        <f>IF(OR(C294="",D294="",E294=""),"",VLOOKUP(C294,VALIDATIONS!$HU$2:$HV$12,2,FALSE))</f>
        <v/>
      </c>
      <c r="K294" s="243"/>
      <c r="L294" s="354"/>
      <c r="M294" s="224"/>
      <c r="N294" s="370"/>
      <c r="O294" s="224"/>
      <c r="P294" s="368"/>
      <c r="Q294" s="368"/>
      <c r="R294" s="224"/>
      <c r="S294" s="224"/>
      <c r="T294" s="224"/>
      <c r="U294" s="224"/>
      <c r="W294" s="370"/>
      <c r="X294" s="370"/>
      <c r="Y294" s="368"/>
      <c r="Z294" s="370"/>
      <c r="AA294" s="106" t="str">
        <f>IF(OR(N294="",P294="",Q294="",V294="",W294="",X294="",Y294="",Z294=""),"",V294*    (  IF(OR(AND(N294="Water Reticulation",Z294="Cast Iron"),AND(N294="Water Reticulation",Z294="Ductile Iron"),AND(N294="Water Reticulation",Z294="Galvanised Iron"),  AND(N294="Water Reticulation",Z294="Mild Steel")),      VLOOKUP(W294,VALIDATIONS!$GP$2:$HS$45,VLOOKUP(Y294,VALIDATIONS!$FF$2:$FG$5,2,FALSE),FALSE),  IF(OR(AND(N294="Water Reticulation",Z294="Asbestos Cement"),AND(N294="Water Reticulation",Z294="unplasticised Poly Vinyl Chloride")),      VLOOKUP(W294,VALIDATIONS!$GP$2:$HS$45,8+VLOOKUP(Y294,VALIDATIONS!$FF$2:$FG$5,2,FALSE),FALSE),  IF(OR(AND(N294="Water Re-use",Z294="Cast Iron"),AND(N294="Water Re-use",Z294="Ductile Iron"),AND(N294="Water Re-use",Z294="Galvanised Iron"),  AND(N294="Water Re-use",Z294="Mild Steel")),      VLOOKUP(W294,VALIDATIONS!$GP$2:$HS$45,VLOOKUP(Y294,VALIDATIONS!$FF$2:$FG$5,2,FALSE),FALSE),  IF(OR(AND(N294="Water Re-use",Z294="Asbestos Cement"),AND(N294="Water Re-use",Z294="unplasticised Poly Vinyl Chloride")),      VLOOKUP(W294,VALIDATIONS!$GP$2:$HS$45,8+VLOOKUP(Y294,VALIDATIONS!$FF$2:$FG$5,2,FALSE),FALSE),            IF(OR(AND(N294="Water Rising Main",Z294="Cast Iron"),AND(N294="Water Rising Main",Z294="Ductile Iron"),AND(N294="Water Rising Main",Z294="Galvanised Iron"),  AND(N294="Water Rising Main",Z294="Mild Steel")),      VLOOKUP(W294,VALIDATIONS!$GP$2:$HS$45,4+VLOOKUP(Y294,VALIDATIONS!$FF$2:$FG$5,2,FALSE),FALSE),  IF(OR(AND(N294="Water Rising Main",Z294="Asbestos Cement"),AND(N294="Water Rising Main",Z294="unplasticised Poly Vinyl Chloride")),      VLOOKUP(W294,VALIDATIONS!$GP$2:$HS$45,12+VLOOKUP(Y294,VALIDATIONS!$FF$2:$FG$5,2,FALSE),FALSE),  0))))))    +IF(P294="Up to 10% Rock",VLOOKUP(W294,VALIDATIONS!$GP$2:$HS$45,21+VLOOKUP(Y294,VALIDATIONS!$FF$2:$FG$5,2,FALSE),FALSE),0)+IF(OR(Q294="Urban Development (moderate)",Q294="Urban Development (heavy)"),VLOOKUP(W294,VALIDATIONS!$GP$2:$HS$45,12+VLOOKUP(Q294,VALIDATIONS!$FJ$2:$FK$4,2,FALSE),FALSE),0)))</f>
        <v/>
      </c>
      <c r="AB294" s="82"/>
    </row>
    <row r="295" spans="2:28" x14ac:dyDescent="0.2">
      <c r="B295" s="354"/>
      <c r="C295" s="354"/>
      <c r="E295" s="370"/>
      <c r="G295" s="168"/>
      <c r="H295" s="168"/>
      <c r="I295" s="106" t="str">
        <f>IF(OR(C295="",D295="",E295=""),"",VLOOKUP(C295,VALIDATIONS!$HU$2:$HV$12,2,FALSE))</f>
        <v/>
      </c>
      <c r="K295" s="243"/>
      <c r="L295" s="354"/>
      <c r="M295" s="224"/>
      <c r="N295" s="370"/>
      <c r="O295" s="224"/>
      <c r="P295" s="368"/>
      <c r="Q295" s="368"/>
      <c r="R295" s="224"/>
      <c r="S295" s="224"/>
      <c r="T295" s="224"/>
      <c r="U295" s="224"/>
      <c r="W295" s="370"/>
      <c r="X295" s="370"/>
      <c r="Y295" s="368"/>
      <c r="Z295" s="370"/>
      <c r="AA295" s="106" t="str">
        <f>IF(OR(N295="",P295="",Q295="",V295="",W295="",X295="",Y295="",Z295=""),"",V295*    (  IF(OR(AND(N295="Water Reticulation",Z295="Cast Iron"),AND(N295="Water Reticulation",Z295="Ductile Iron"),AND(N295="Water Reticulation",Z295="Galvanised Iron"),  AND(N295="Water Reticulation",Z295="Mild Steel")),      VLOOKUP(W295,VALIDATIONS!$GP$2:$HS$45,VLOOKUP(Y295,VALIDATIONS!$FF$2:$FG$5,2,FALSE),FALSE),  IF(OR(AND(N295="Water Reticulation",Z295="Asbestos Cement"),AND(N295="Water Reticulation",Z295="unplasticised Poly Vinyl Chloride")),      VLOOKUP(W295,VALIDATIONS!$GP$2:$HS$45,8+VLOOKUP(Y295,VALIDATIONS!$FF$2:$FG$5,2,FALSE),FALSE),  IF(OR(AND(N295="Water Re-use",Z295="Cast Iron"),AND(N295="Water Re-use",Z295="Ductile Iron"),AND(N295="Water Re-use",Z295="Galvanised Iron"),  AND(N295="Water Re-use",Z295="Mild Steel")),      VLOOKUP(W295,VALIDATIONS!$GP$2:$HS$45,VLOOKUP(Y295,VALIDATIONS!$FF$2:$FG$5,2,FALSE),FALSE),  IF(OR(AND(N295="Water Re-use",Z295="Asbestos Cement"),AND(N295="Water Re-use",Z295="unplasticised Poly Vinyl Chloride")),      VLOOKUP(W295,VALIDATIONS!$GP$2:$HS$45,8+VLOOKUP(Y295,VALIDATIONS!$FF$2:$FG$5,2,FALSE),FALSE),            IF(OR(AND(N295="Water Rising Main",Z295="Cast Iron"),AND(N295="Water Rising Main",Z295="Ductile Iron"),AND(N295="Water Rising Main",Z295="Galvanised Iron"),  AND(N295="Water Rising Main",Z295="Mild Steel")),      VLOOKUP(W295,VALIDATIONS!$GP$2:$HS$45,4+VLOOKUP(Y295,VALIDATIONS!$FF$2:$FG$5,2,FALSE),FALSE),  IF(OR(AND(N295="Water Rising Main",Z295="Asbestos Cement"),AND(N295="Water Rising Main",Z295="unplasticised Poly Vinyl Chloride")),      VLOOKUP(W295,VALIDATIONS!$GP$2:$HS$45,12+VLOOKUP(Y295,VALIDATIONS!$FF$2:$FG$5,2,FALSE),FALSE),  0))))))    +IF(P295="Up to 10% Rock",VLOOKUP(W295,VALIDATIONS!$GP$2:$HS$45,21+VLOOKUP(Y295,VALIDATIONS!$FF$2:$FG$5,2,FALSE),FALSE),0)+IF(OR(Q295="Urban Development (moderate)",Q295="Urban Development (heavy)"),VLOOKUP(W295,VALIDATIONS!$GP$2:$HS$45,12+VLOOKUP(Q295,VALIDATIONS!$FJ$2:$FK$4,2,FALSE),FALSE),0)))</f>
        <v/>
      </c>
      <c r="AB295" s="82"/>
    </row>
    <row r="296" spans="2:28" x14ac:dyDescent="0.2">
      <c r="B296" s="354"/>
      <c r="C296" s="354"/>
      <c r="E296" s="370"/>
      <c r="G296" s="168"/>
      <c r="H296" s="168"/>
      <c r="I296" s="106" t="str">
        <f>IF(OR(C296="",D296="",E296=""),"",VLOOKUP(C296,VALIDATIONS!$HU$2:$HV$12,2,FALSE))</f>
        <v/>
      </c>
      <c r="K296" s="243"/>
      <c r="L296" s="354"/>
      <c r="M296" s="224"/>
      <c r="N296" s="370"/>
      <c r="O296" s="224"/>
      <c r="P296" s="368"/>
      <c r="Q296" s="368"/>
      <c r="R296" s="224"/>
      <c r="S296" s="224"/>
      <c r="T296" s="224"/>
      <c r="U296" s="224"/>
      <c r="W296" s="370"/>
      <c r="X296" s="370"/>
      <c r="Y296" s="368"/>
      <c r="Z296" s="370"/>
      <c r="AA296" s="106" t="str">
        <f>IF(OR(N296="",P296="",Q296="",V296="",W296="",X296="",Y296="",Z296=""),"",V296*    (  IF(OR(AND(N296="Water Reticulation",Z296="Cast Iron"),AND(N296="Water Reticulation",Z296="Ductile Iron"),AND(N296="Water Reticulation",Z296="Galvanised Iron"),  AND(N296="Water Reticulation",Z296="Mild Steel")),      VLOOKUP(W296,VALIDATIONS!$GP$2:$HS$45,VLOOKUP(Y296,VALIDATIONS!$FF$2:$FG$5,2,FALSE),FALSE),  IF(OR(AND(N296="Water Reticulation",Z296="Asbestos Cement"),AND(N296="Water Reticulation",Z296="unplasticised Poly Vinyl Chloride")),      VLOOKUP(W296,VALIDATIONS!$GP$2:$HS$45,8+VLOOKUP(Y296,VALIDATIONS!$FF$2:$FG$5,2,FALSE),FALSE),  IF(OR(AND(N296="Water Re-use",Z296="Cast Iron"),AND(N296="Water Re-use",Z296="Ductile Iron"),AND(N296="Water Re-use",Z296="Galvanised Iron"),  AND(N296="Water Re-use",Z296="Mild Steel")),      VLOOKUP(W296,VALIDATIONS!$GP$2:$HS$45,VLOOKUP(Y296,VALIDATIONS!$FF$2:$FG$5,2,FALSE),FALSE),  IF(OR(AND(N296="Water Re-use",Z296="Asbestos Cement"),AND(N296="Water Re-use",Z296="unplasticised Poly Vinyl Chloride")),      VLOOKUP(W296,VALIDATIONS!$GP$2:$HS$45,8+VLOOKUP(Y296,VALIDATIONS!$FF$2:$FG$5,2,FALSE),FALSE),            IF(OR(AND(N296="Water Rising Main",Z296="Cast Iron"),AND(N296="Water Rising Main",Z296="Ductile Iron"),AND(N296="Water Rising Main",Z296="Galvanised Iron"),  AND(N296="Water Rising Main",Z296="Mild Steel")),      VLOOKUP(W296,VALIDATIONS!$GP$2:$HS$45,4+VLOOKUP(Y296,VALIDATIONS!$FF$2:$FG$5,2,FALSE),FALSE),  IF(OR(AND(N296="Water Rising Main",Z296="Asbestos Cement"),AND(N296="Water Rising Main",Z296="unplasticised Poly Vinyl Chloride")),      VLOOKUP(W296,VALIDATIONS!$GP$2:$HS$45,12+VLOOKUP(Y296,VALIDATIONS!$FF$2:$FG$5,2,FALSE),FALSE),  0))))))    +IF(P296="Up to 10% Rock",VLOOKUP(W296,VALIDATIONS!$GP$2:$HS$45,21+VLOOKUP(Y296,VALIDATIONS!$FF$2:$FG$5,2,FALSE),FALSE),0)+IF(OR(Q296="Urban Development (moderate)",Q296="Urban Development (heavy)"),VLOOKUP(W296,VALIDATIONS!$GP$2:$HS$45,12+VLOOKUP(Q296,VALIDATIONS!$FJ$2:$FK$4,2,FALSE),FALSE),0)))</f>
        <v/>
      </c>
      <c r="AB296" s="82"/>
    </row>
    <row r="297" spans="2:28" x14ac:dyDescent="0.2">
      <c r="B297" s="354"/>
      <c r="C297" s="354"/>
      <c r="E297" s="370"/>
      <c r="G297" s="168"/>
      <c r="H297" s="168"/>
      <c r="I297" s="106" t="str">
        <f>IF(OR(C297="",D297="",E297=""),"",VLOOKUP(C297,VALIDATIONS!$HU$2:$HV$12,2,FALSE))</f>
        <v/>
      </c>
      <c r="K297" s="243"/>
      <c r="L297" s="354"/>
      <c r="M297" s="224"/>
      <c r="N297" s="370"/>
      <c r="O297" s="224"/>
      <c r="P297" s="368"/>
      <c r="Q297" s="368"/>
      <c r="R297" s="224"/>
      <c r="S297" s="224"/>
      <c r="T297" s="224"/>
      <c r="U297" s="224"/>
      <c r="W297" s="370"/>
      <c r="X297" s="370"/>
      <c r="Y297" s="368"/>
      <c r="Z297" s="370"/>
      <c r="AA297" s="106" t="str">
        <f>IF(OR(N297="",P297="",Q297="",V297="",W297="",X297="",Y297="",Z297=""),"",V297*    (  IF(OR(AND(N297="Water Reticulation",Z297="Cast Iron"),AND(N297="Water Reticulation",Z297="Ductile Iron"),AND(N297="Water Reticulation",Z297="Galvanised Iron"),  AND(N297="Water Reticulation",Z297="Mild Steel")),      VLOOKUP(W297,VALIDATIONS!$GP$2:$HS$45,VLOOKUP(Y297,VALIDATIONS!$FF$2:$FG$5,2,FALSE),FALSE),  IF(OR(AND(N297="Water Reticulation",Z297="Asbestos Cement"),AND(N297="Water Reticulation",Z297="unplasticised Poly Vinyl Chloride")),      VLOOKUP(W297,VALIDATIONS!$GP$2:$HS$45,8+VLOOKUP(Y297,VALIDATIONS!$FF$2:$FG$5,2,FALSE),FALSE),  IF(OR(AND(N297="Water Re-use",Z297="Cast Iron"),AND(N297="Water Re-use",Z297="Ductile Iron"),AND(N297="Water Re-use",Z297="Galvanised Iron"),  AND(N297="Water Re-use",Z297="Mild Steel")),      VLOOKUP(W297,VALIDATIONS!$GP$2:$HS$45,VLOOKUP(Y297,VALIDATIONS!$FF$2:$FG$5,2,FALSE),FALSE),  IF(OR(AND(N297="Water Re-use",Z297="Asbestos Cement"),AND(N297="Water Re-use",Z297="unplasticised Poly Vinyl Chloride")),      VLOOKUP(W297,VALIDATIONS!$GP$2:$HS$45,8+VLOOKUP(Y297,VALIDATIONS!$FF$2:$FG$5,2,FALSE),FALSE),            IF(OR(AND(N297="Water Rising Main",Z297="Cast Iron"),AND(N297="Water Rising Main",Z297="Ductile Iron"),AND(N297="Water Rising Main",Z297="Galvanised Iron"),  AND(N297="Water Rising Main",Z297="Mild Steel")),      VLOOKUP(W297,VALIDATIONS!$GP$2:$HS$45,4+VLOOKUP(Y297,VALIDATIONS!$FF$2:$FG$5,2,FALSE),FALSE),  IF(OR(AND(N297="Water Rising Main",Z297="Asbestos Cement"),AND(N297="Water Rising Main",Z297="unplasticised Poly Vinyl Chloride")),      VLOOKUP(W297,VALIDATIONS!$GP$2:$HS$45,12+VLOOKUP(Y297,VALIDATIONS!$FF$2:$FG$5,2,FALSE),FALSE),  0))))))    +IF(P297="Up to 10% Rock",VLOOKUP(W297,VALIDATIONS!$GP$2:$HS$45,21+VLOOKUP(Y297,VALIDATIONS!$FF$2:$FG$5,2,FALSE),FALSE),0)+IF(OR(Q297="Urban Development (moderate)",Q297="Urban Development (heavy)"),VLOOKUP(W297,VALIDATIONS!$GP$2:$HS$45,12+VLOOKUP(Q297,VALIDATIONS!$FJ$2:$FK$4,2,FALSE),FALSE),0)))</f>
        <v/>
      </c>
      <c r="AB297" s="82"/>
    </row>
    <row r="298" spans="2:28" x14ac:dyDescent="0.2">
      <c r="B298" s="354"/>
      <c r="C298" s="354"/>
      <c r="E298" s="370"/>
      <c r="G298" s="168"/>
      <c r="H298" s="168"/>
      <c r="I298" s="106" t="str">
        <f>IF(OR(C298="",D298="",E298=""),"",VLOOKUP(C298,VALIDATIONS!$HU$2:$HV$12,2,FALSE))</f>
        <v/>
      </c>
      <c r="K298" s="243"/>
      <c r="L298" s="354"/>
      <c r="M298" s="224"/>
      <c r="N298" s="370"/>
      <c r="O298" s="224"/>
      <c r="P298" s="368"/>
      <c r="Q298" s="368"/>
      <c r="R298" s="224"/>
      <c r="S298" s="224"/>
      <c r="T298" s="224"/>
      <c r="U298" s="224"/>
      <c r="W298" s="370"/>
      <c r="X298" s="370"/>
      <c r="Y298" s="368"/>
      <c r="Z298" s="370"/>
      <c r="AA298" s="106" t="str">
        <f>IF(OR(N298="",P298="",Q298="",V298="",W298="",X298="",Y298="",Z298=""),"",V298*    (  IF(OR(AND(N298="Water Reticulation",Z298="Cast Iron"),AND(N298="Water Reticulation",Z298="Ductile Iron"),AND(N298="Water Reticulation",Z298="Galvanised Iron"),  AND(N298="Water Reticulation",Z298="Mild Steel")),      VLOOKUP(W298,VALIDATIONS!$GP$2:$HS$45,VLOOKUP(Y298,VALIDATIONS!$FF$2:$FG$5,2,FALSE),FALSE),  IF(OR(AND(N298="Water Reticulation",Z298="Asbestos Cement"),AND(N298="Water Reticulation",Z298="unplasticised Poly Vinyl Chloride")),      VLOOKUP(W298,VALIDATIONS!$GP$2:$HS$45,8+VLOOKUP(Y298,VALIDATIONS!$FF$2:$FG$5,2,FALSE),FALSE),  IF(OR(AND(N298="Water Re-use",Z298="Cast Iron"),AND(N298="Water Re-use",Z298="Ductile Iron"),AND(N298="Water Re-use",Z298="Galvanised Iron"),  AND(N298="Water Re-use",Z298="Mild Steel")),      VLOOKUP(W298,VALIDATIONS!$GP$2:$HS$45,VLOOKUP(Y298,VALIDATIONS!$FF$2:$FG$5,2,FALSE),FALSE),  IF(OR(AND(N298="Water Re-use",Z298="Asbestos Cement"),AND(N298="Water Re-use",Z298="unplasticised Poly Vinyl Chloride")),      VLOOKUP(W298,VALIDATIONS!$GP$2:$HS$45,8+VLOOKUP(Y298,VALIDATIONS!$FF$2:$FG$5,2,FALSE),FALSE),            IF(OR(AND(N298="Water Rising Main",Z298="Cast Iron"),AND(N298="Water Rising Main",Z298="Ductile Iron"),AND(N298="Water Rising Main",Z298="Galvanised Iron"),  AND(N298="Water Rising Main",Z298="Mild Steel")),      VLOOKUP(W298,VALIDATIONS!$GP$2:$HS$45,4+VLOOKUP(Y298,VALIDATIONS!$FF$2:$FG$5,2,FALSE),FALSE),  IF(OR(AND(N298="Water Rising Main",Z298="Asbestos Cement"),AND(N298="Water Rising Main",Z298="unplasticised Poly Vinyl Chloride")),      VLOOKUP(W298,VALIDATIONS!$GP$2:$HS$45,12+VLOOKUP(Y298,VALIDATIONS!$FF$2:$FG$5,2,FALSE),FALSE),  0))))))    +IF(P298="Up to 10% Rock",VLOOKUP(W298,VALIDATIONS!$GP$2:$HS$45,21+VLOOKUP(Y298,VALIDATIONS!$FF$2:$FG$5,2,FALSE),FALSE),0)+IF(OR(Q298="Urban Development (moderate)",Q298="Urban Development (heavy)"),VLOOKUP(W298,VALIDATIONS!$GP$2:$HS$45,12+VLOOKUP(Q298,VALIDATIONS!$FJ$2:$FK$4,2,FALSE),FALSE),0)))</f>
        <v/>
      </c>
      <c r="AB298" s="82"/>
    </row>
    <row r="299" spans="2:28" x14ac:dyDescent="0.2">
      <c r="B299" s="354"/>
      <c r="C299" s="354"/>
      <c r="E299" s="370"/>
      <c r="G299" s="168"/>
      <c r="H299" s="168"/>
      <c r="I299" s="106" t="str">
        <f>IF(OR(C299="",D299="",E299=""),"",VLOOKUP(C299,VALIDATIONS!$HU$2:$HV$12,2,FALSE))</f>
        <v/>
      </c>
      <c r="K299" s="243"/>
      <c r="L299" s="354"/>
      <c r="M299" s="224"/>
      <c r="N299" s="370"/>
      <c r="O299" s="224"/>
      <c r="P299" s="368"/>
      <c r="Q299" s="368"/>
      <c r="R299" s="224"/>
      <c r="S299" s="224"/>
      <c r="T299" s="224"/>
      <c r="U299" s="224"/>
      <c r="W299" s="370"/>
      <c r="X299" s="370"/>
      <c r="Y299" s="368"/>
      <c r="Z299" s="370"/>
      <c r="AA299" s="106" t="str">
        <f>IF(OR(N299="",P299="",Q299="",V299="",W299="",X299="",Y299="",Z299=""),"",V299*    (  IF(OR(AND(N299="Water Reticulation",Z299="Cast Iron"),AND(N299="Water Reticulation",Z299="Ductile Iron"),AND(N299="Water Reticulation",Z299="Galvanised Iron"),  AND(N299="Water Reticulation",Z299="Mild Steel")),      VLOOKUP(W299,VALIDATIONS!$GP$2:$HS$45,VLOOKUP(Y299,VALIDATIONS!$FF$2:$FG$5,2,FALSE),FALSE),  IF(OR(AND(N299="Water Reticulation",Z299="Asbestos Cement"),AND(N299="Water Reticulation",Z299="unplasticised Poly Vinyl Chloride")),      VLOOKUP(W299,VALIDATIONS!$GP$2:$HS$45,8+VLOOKUP(Y299,VALIDATIONS!$FF$2:$FG$5,2,FALSE),FALSE),  IF(OR(AND(N299="Water Re-use",Z299="Cast Iron"),AND(N299="Water Re-use",Z299="Ductile Iron"),AND(N299="Water Re-use",Z299="Galvanised Iron"),  AND(N299="Water Re-use",Z299="Mild Steel")),      VLOOKUP(W299,VALIDATIONS!$GP$2:$HS$45,VLOOKUP(Y299,VALIDATIONS!$FF$2:$FG$5,2,FALSE),FALSE),  IF(OR(AND(N299="Water Re-use",Z299="Asbestos Cement"),AND(N299="Water Re-use",Z299="unplasticised Poly Vinyl Chloride")),      VLOOKUP(W299,VALIDATIONS!$GP$2:$HS$45,8+VLOOKUP(Y299,VALIDATIONS!$FF$2:$FG$5,2,FALSE),FALSE),            IF(OR(AND(N299="Water Rising Main",Z299="Cast Iron"),AND(N299="Water Rising Main",Z299="Ductile Iron"),AND(N299="Water Rising Main",Z299="Galvanised Iron"),  AND(N299="Water Rising Main",Z299="Mild Steel")),      VLOOKUP(W299,VALIDATIONS!$GP$2:$HS$45,4+VLOOKUP(Y299,VALIDATIONS!$FF$2:$FG$5,2,FALSE),FALSE),  IF(OR(AND(N299="Water Rising Main",Z299="Asbestos Cement"),AND(N299="Water Rising Main",Z299="unplasticised Poly Vinyl Chloride")),      VLOOKUP(W299,VALIDATIONS!$GP$2:$HS$45,12+VLOOKUP(Y299,VALIDATIONS!$FF$2:$FG$5,2,FALSE),FALSE),  0))))))    +IF(P299="Up to 10% Rock",VLOOKUP(W299,VALIDATIONS!$GP$2:$HS$45,21+VLOOKUP(Y299,VALIDATIONS!$FF$2:$FG$5,2,FALSE),FALSE),0)+IF(OR(Q299="Urban Development (moderate)",Q299="Urban Development (heavy)"),VLOOKUP(W299,VALIDATIONS!$GP$2:$HS$45,12+VLOOKUP(Q299,VALIDATIONS!$FJ$2:$FK$4,2,FALSE),FALSE),0)))</f>
        <v/>
      </c>
      <c r="AB299" s="82"/>
    </row>
    <row r="300" spans="2:28" x14ac:dyDescent="0.2">
      <c r="B300" s="354"/>
      <c r="C300" s="354"/>
      <c r="E300" s="370"/>
      <c r="G300" s="168"/>
      <c r="H300" s="168"/>
      <c r="I300" s="106" t="str">
        <f>IF(OR(C300="",D300="",E300=""),"",VLOOKUP(C300,VALIDATIONS!$HU$2:$HV$12,2,FALSE))</f>
        <v/>
      </c>
      <c r="K300" s="243"/>
      <c r="L300" s="354"/>
      <c r="M300" s="224"/>
      <c r="N300" s="370"/>
      <c r="O300" s="224"/>
      <c r="P300" s="368"/>
      <c r="Q300" s="368"/>
      <c r="R300" s="224"/>
      <c r="S300" s="224"/>
      <c r="T300" s="224"/>
      <c r="U300" s="224"/>
      <c r="W300" s="370"/>
      <c r="X300" s="370"/>
      <c r="Y300" s="368"/>
      <c r="Z300" s="370"/>
      <c r="AA300" s="106" t="str">
        <f>IF(OR(N300="",P300="",Q300="",V300="",W300="",X300="",Y300="",Z300=""),"",V300*    (  IF(OR(AND(N300="Water Reticulation",Z300="Cast Iron"),AND(N300="Water Reticulation",Z300="Ductile Iron"),AND(N300="Water Reticulation",Z300="Galvanised Iron"),  AND(N300="Water Reticulation",Z300="Mild Steel")),      VLOOKUP(W300,VALIDATIONS!$GP$2:$HS$45,VLOOKUP(Y300,VALIDATIONS!$FF$2:$FG$5,2,FALSE),FALSE),  IF(OR(AND(N300="Water Reticulation",Z300="Asbestos Cement"),AND(N300="Water Reticulation",Z300="unplasticised Poly Vinyl Chloride")),      VLOOKUP(W300,VALIDATIONS!$GP$2:$HS$45,8+VLOOKUP(Y300,VALIDATIONS!$FF$2:$FG$5,2,FALSE),FALSE),  IF(OR(AND(N300="Water Re-use",Z300="Cast Iron"),AND(N300="Water Re-use",Z300="Ductile Iron"),AND(N300="Water Re-use",Z300="Galvanised Iron"),  AND(N300="Water Re-use",Z300="Mild Steel")),      VLOOKUP(W300,VALIDATIONS!$GP$2:$HS$45,VLOOKUP(Y300,VALIDATIONS!$FF$2:$FG$5,2,FALSE),FALSE),  IF(OR(AND(N300="Water Re-use",Z300="Asbestos Cement"),AND(N300="Water Re-use",Z300="unplasticised Poly Vinyl Chloride")),      VLOOKUP(W300,VALIDATIONS!$GP$2:$HS$45,8+VLOOKUP(Y300,VALIDATIONS!$FF$2:$FG$5,2,FALSE),FALSE),            IF(OR(AND(N300="Water Rising Main",Z300="Cast Iron"),AND(N300="Water Rising Main",Z300="Ductile Iron"),AND(N300="Water Rising Main",Z300="Galvanised Iron"),  AND(N300="Water Rising Main",Z300="Mild Steel")),      VLOOKUP(W300,VALIDATIONS!$GP$2:$HS$45,4+VLOOKUP(Y300,VALIDATIONS!$FF$2:$FG$5,2,FALSE),FALSE),  IF(OR(AND(N300="Water Rising Main",Z300="Asbestos Cement"),AND(N300="Water Rising Main",Z300="unplasticised Poly Vinyl Chloride")),      VLOOKUP(W300,VALIDATIONS!$GP$2:$HS$45,12+VLOOKUP(Y300,VALIDATIONS!$FF$2:$FG$5,2,FALSE),FALSE),  0))))))    +IF(P300="Up to 10% Rock",VLOOKUP(W300,VALIDATIONS!$GP$2:$HS$45,21+VLOOKUP(Y300,VALIDATIONS!$FF$2:$FG$5,2,FALSE),FALSE),0)+IF(OR(Q300="Urban Development (moderate)",Q300="Urban Development (heavy)"),VLOOKUP(W300,VALIDATIONS!$GP$2:$HS$45,12+VLOOKUP(Q300,VALIDATIONS!$FJ$2:$FK$4,2,FALSE),FALSE),0)))</f>
        <v/>
      </c>
      <c r="AB300" s="82"/>
    </row>
    <row r="301" spans="2:28" x14ac:dyDescent="0.2">
      <c r="B301" s="354"/>
      <c r="C301" s="354"/>
      <c r="E301" s="370"/>
      <c r="G301" s="168"/>
      <c r="H301" s="168"/>
      <c r="I301" s="106" t="str">
        <f>IF(OR(C301="",D301="",E301=""),"",VLOOKUP(C301,VALIDATIONS!$HU$2:$HV$12,2,FALSE))</f>
        <v/>
      </c>
      <c r="K301" s="243"/>
      <c r="L301" s="354"/>
      <c r="M301" s="224"/>
      <c r="N301" s="370"/>
      <c r="O301" s="224"/>
      <c r="P301" s="368"/>
      <c r="Q301" s="368"/>
      <c r="R301" s="224"/>
      <c r="S301" s="224"/>
      <c r="T301" s="224"/>
      <c r="U301" s="224"/>
      <c r="W301" s="370"/>
      <c r="X301" s="370"/>
      <c r="Y301" s="368"/>
      <c r="Z301" s="370"/>
      <c r="AA301" s="106" t="str">
        <f>IF(OR(N301="",P301="",Q301="",V301="",W301="",X301="",Y301="",Z301=""),"",V301*    (  IF(OR(AND(N301="Water Reticulation",Z301="Cast Iron"),AND(N301="Water Reticulation",Z301="Ductile Iron"),AND(N301="Water Reticulation",Z301="Galvanised Iron"),  AND(N301="Water Reticulation",Z301="Mild Steel")),      VLOOKUP(W301,VALIDATIONS!$GP$2:$HS$45,VLOOKUP(Y301,VALIDATIONS!$FF$2:$FG$5,2,FALSE),FALSE),  IF(OR(AND(N301="Water Reticulation",Z301="Asbestos Cement"),AND(N301="Water Reticulation",Z301="unplasticised Poly Vinyl Chloride")),      VLOOKUP(W301,VALIDATIONS!$GP$2:$HS$45,8+VLOOKUP(Y301,VALIDATIONS!$FF$2:$FG$5,2,FALSE),FALSE),  IF(OR(AND(N301="Water Re-use",Z301="Cast Iron"),AND(N301="Water Re-use",Z301="Ductile Iron"),AND(N301="Water Re-use",Z301="Galvanised Iron"),  AND(N301="Water Re-use",Z301="Mild Steel")),      VLOOKUP(W301,VALIDATIONS!$GP$2:$HS$45,VLOOKUP(Y301,VALIDATIONS!$FF$2:$FG$5,2,FALSE),FALSE),  IF(OR(AND(N301="Water Re-use",Z301="Asbestos Cement"),AND(N301="Water Re-use",Z301="unplasticised Poly Vinyl Chloride")),      VLOOKUP(W301,VALIDATIONS!$GP$2:$HS$45,8+VLOOKUP(Y301,VALIDATIONS!$FF$2:$FG$5,2,FALSE),FALSE),            IF(OR(AND(N301="Water Rising Main",Z301="Cast Iron"),AND(N301="Water Rising Main",Z301="Ductile Iron"),AND(N301="Water Rising Main",Z301="Galvanised Iron"),  AND(N301="Water Rising Main",Z301="Mild Steel")),      VLOOKUP(W301,VALIDATIONS!$GP$2:$HS$45,4+VLOOKUP(Y301,VALIDATIONS!$FF$2:$FG$5,2,FALSE),FALSE),  IF(OR(AND(N301="Water Rising Main",Z301="Asbestos Cement"),AND(N301="Water Rising Main",Z301="unplasticised Poly Vinyl Chloride")),      VLOOKUP(W301,VALIDATIONS!$GP$2:$HS$45,12+VLOOKUP(Y301,VALIDATIONS!$FF$2:$FG$5,2,FALSE),FALSE),  0))))))    +IF(P301="Up to 10% Rock",VLOOKUP(W301,VALIDATIONS!$GP$2:$HS$45,21+VLOOKUP(Y301,VALIDATIONS!$FF$2:$FG$5,2,FALSE),FALSE),0)+IF(OR(Q301="Urban Development (moderate)",Q301="Urban Development (heavy)"),VLOOKUP(W301,VALIDATIONS!$GP$2:$HS$45,12+VLOOKUP(Q301,VALIDATIONS!$FJ$2:$FK$4,2,FALSE),FALSE),0)))</f>
        <v/>
      </c>
      <c r="AB301" s="82"/>
    </row>
    <row r="302" spans="2:28" x14ac:dyDescent="0.2">
      <c r="B302" s="354"/>
      <c r="C302" s="354"/>
      <c r="E302" s="370"/>
      <c r="G302" s="168"/>
      <c r="H302" s="168"/>
      <c r="I302" s="106" t="str">
        <f>IF(OR(C302="",D302="",E302=""),"",VLOOKUP(C302,VALIDATIONS!$HU$2:$HV$12,2,FALSE))</f>
        <v/>
      </c>
      <c r="K302" s="243"/>
      <c r="L302" s="354"/>
      <c r="M302" s="224"/>
      <c r="N302" s="370"/>
      <c r="O302" s="224"/>
      <c r="P302" s="368"/>
      <c r="Q302" s="368"/>
      <c r="R302" s="224"/>
      <c r="S302" s="224"/>
      <c r="T302" s="224"/>
      <c r="U302" s="224"/>
      <c r="W302" s="370"/>
      <c r="X302" s="370"/>
      <c r="Y302" s="368"/>
      <c r="Z302" s="370"/>
      <c r="AA302" s="106" t="str">
        <f>IF(OR(N302="",P302="",Q302="",V302="",W302="",X302="",Y302="",Z302=""),"",V302*    (  IF(OR(AND(N302="Water Reticulation",Z302="Cast Iron"),AND(N302="Water Reticulation",Z302="Ductile Iron"),AND(N302="Water Reticulation",Z302="Galvanised Iron"),  AND(N302="Water Reticulation",Z302="Mild Steel")),      VLOOKUP(W302,VALIDATIONS!$GP$2:$HS$45,VLOOKUP(Y302,VALIDATIONS!$FF$2:$FG$5,2,FALSE),FALSE),  IF(OR(AND(N302="Water Reticulation",Z302="Asbestos Cement"),AND(N302="Water Reticulation",Z302="unplasticised Poly Vinyl Chloride")),      VLOOKUP(W302,VALIDATIONS!$GP$2:$HS$45,8+VLOOKUP(Y302,VALIDATIONS!$FF$2:$FG$5,2,FALSE),FALSE),  IF(OR(AND(N302="Water Re-use",Z302="Cast Iron"),AND(N302="Water Re-use",Z302="Ductile Iron"),AND(N302="Water Re-use",Z302="Galvanised Iron"),  AND(N302="Water Re-use",Z302="Mild Steel")),      VLOOKUP(W302,VALIDATIONS!$GP$2:$HS$45,VLOOKUP(Y302,VALIDATIONS!$FF$2:$FG$5,2,FALSE),FALSE),  IF(OR(AND(N302="Water Re-use",Z302="Asbestos Cement"),AND(N302="Water Re-use",Z302="unplasticised Poly Vinyl Chloride")),      VLOOKUP(W302,VALIDATIONS!$GP$2:$HS$45,8+VLOOKUP(Y302,VALIDATIONS!$FF$2:$FG$5,2,FALSE),FALSE),            IF(OR(AND(N302="Water Rising Main",Z302="Cast Iron"),AND(N302="Water Rising Main",Z302="Ductile Iron"),AND(N302="Water Rising Main",Z302="Galvanised Iron"),  AND(N302="Water Rising Main",Z302="Mild Steel")),      VLOOKUP(W302,VALIDATIONS!$GP$2:$HS$45,4+VLOOKUP(Y302,VALIDATIONS!$FF$2:$FG$5,2,FALSE),FALSE),  IF(OR(AND(N302="Water Rising Main",Z302="Asbestos Cement"),AND(N302="Water Rising Main",Z302="unplasticised Poly Vinyl Chloride")),      VLOOKUP(W302,VALIDATIONS!$GP$2:$HS$45,12+VLOOKUP(Y302,VALIDATIONS!$FF$2:$FG$5,2,FALSE),FALSE),  0))))))    +IF(P302="Up to 10% Rock",VLOOKUP(W302,VALIDATIONS!$GP$2:$HS$45,21+VLOOKUP(Y302,VALIDATIONS!$FF$2:$FG$5,2,FALSE),FALSE),0)+IF(OR(Q302="Urban Development (moderate)",Q302="Urban Development (heavy)"),VLOOKUP(W302,VALIDATIONS!$GP$2:$HS$45,12+VLOOKUP(Q302,VALIDATIONS!$FJ$2:$FK$4,2,FALSE),FALSE),0)))</f>
        <v/>
      </c>
      <c r="AB302" s="82"/>
    </row>
    <row r="303" spans="2:28" x14ac:dyDescent="0.2">
      <c r="B303" s="354"/>
      <c r="C303" s="354"/>
      <c r="E303" s="370"/>
      <c r="G303" s="168"/>
      <c r="H303" s="168"/>
      <c r="I303" s="106" t="str">
        <f>IF(OR(C303="",D303="",E303=""),"",VLOOKUP(C303,VALIDATIONS!$HU$2:$HV$12,2,FALSE))</f>
        <v/>
      </c>
      <c r="K303" s="243"/>
      <c r="L303" s="354"/>
      <c r="M303" s="224"/>
      <c r="N303" s="370"/>
      <c r="O303" s="224"/>
      <c r="P303" s="368"/>
      <c r="Q303" s="368"/>
      <c r="R303" s="224"/>
      <c r="S303" s="224"/>
      <c r="T303" s="224"/>
      <c r="U303" s="224"/>
      <c r="W303" s="370"/>
      <c r="X303" s="370"/>
      <c r="Y303" s="368"/>
      <c r="Z303" s="370"/>
      <c r="AA303" s="106" t="str">
        <f>IF(OR(N303="",P303="",Q303="",V303="",W303="",X303="",Y303="",Z303=""),"",V303*    (  IF(OR(AND(N303="Water Reticulation",Z303="Cast Iron"),AND(N303="Water Reticulation",Z303="Ductile Iron"),AND(N303="Water Reticulation",Z303="Galvanised Iron"),  AND(N303="Water Reticulation",Z303="Mild Steel")),      VLOOKUP(W303,VALIDATIONS!$GP$2:$HS$45,VLOOKUP(Y303,VALIDATIONS!$FF$2:$FG$5,2,FALSE),FALSE),  IF(OR(AND(N303="Water Reticulation",Z303="Asbestos Cement"),AND(N303="Water Reticulation",Z303="unplasticised Poly Vinyl Chloride")),      VLOOKUP(W303,VALIDATIONS!$GP$2:$HS$45,8+VLOOKUP(Y303,VALIDATIONS!$FF$2:$FG$5,2,FALSE),FALSE),  IF(OR(AND(N303="Water Re-use",Z303="Cast Iron"),AND(N303="Water Re-use",Z303="Ductile Iron"),AND(N303="Water Re-use",Z303="Galvanised Iron"),  AND(N303="Water Re-use",Z303="Mild Steel")),      VLOOKUP(W303,VALIDATIONS!$GP$2:$HS$45,VLOOKUP(Y303,VALIDATIONS!$FF$2:$FG$5,2,FALSE),FALSE),  IF(OR(AND(N303="Water Re-use",Z303="Asbestos Cement"),AND(N303="Water Re-use",Z303="unplasticised Poly Vinyl Chloride")),      VLOOKUP(W303,VALIDATIONS!$GP$2:$HS$45,8+VLOOKUP(Y303,VALIDATIONS!$FF$2:$FG$5,2,FALSE),FALSE),            IF(OR(AND(N303="Water Rising Main",Z303="Cast Iron"),AND(N303="Water Rising Main",Z303="Ductile Iron"),AND(N303="Water Rising Main",Z303="Galvanised Iron"),  AND(N303="Water Rising Main",Z303="Mild Steel")),      VLOOKUP(W303,VALIDATIONS!$GP$2:$HS$45,4+VLOOKUP(Y303,VALIDATIONS!$FF$2:$FG$5,2,FALSE),FALSE),  IF(OR(AND(N303="Water Rising Main",Z303="Asbestos Cement"),AND(N303="Water Rising Main",Z303="unplasticised Poly Vinyl Chloride")),      VLOOKUP(W303,VALIDATIONS!$GP$2:$HS$45,12+VLOOKUP(Y303,VALIDATIONS!$FF$2:$FG$5,2,FALSE),FALSE),  0))))))    +IF(P303="Up to 10% Rock",VLOOKUP(W303,VALIDATIONS!$GP$2:$HS$45,21+VLOOKUP(Y303,VALIDATIONS!$FF$2:$FG$5,2,FALSE),FALSE),0)+IF(OR(Q303="Urban Development (moderate)",Q303="Urban Development (heavy)"),VLOOKUP(W303,VALIDATIONS!$GP$2:$HS$45,12+VLOOKUP(Q303,VALIDATIONS!$FJ$2:$FK$4,2,FALSE),FALSE),0)))</f>
        <v/>
      </c>
      <c r="AB303" s="82"/>
    </row>
    <row r="304" spans="2:28" x14ac:dyDescent="0.2">
      <c r="B304" s="354"/>
      <c r="C304" s="354"/>
      <c r="E304" s="370"/>
      <c r="G304" s="168"/>
      <c r="H304" s="168"/>
      <c r="I304" s="106" t="str">
        <f>IF(OR(C304="",D304="",E304=""),"",VLOOKUP(C304,VALIDATIONS!$HU$2:$HV$12,2,FALSE))</f>
        <v/>
      </c>
      <c r="K304" s="243"/>
      <c r="L304" s="354"/>
      <c r="M304" s="224"/>
      <c r="N304" s="370"/>
      <c r="O304" s="224"/>
      <c r="P304" s="368"/>
      <c r="Q304" s="368"/>
      <c r="R304" s="224"/>
      <c r="S304" s="224"/>
      <c r="T304" s="224"/>
      <c r="U304" s="224"/>
      <c r="W304" s="370"/>
      <c r="X304" s="370"/>
      <c r="Y304" s="368"/>
      <c r="Z304" s="370"/>
      <c r="AA304" s="106" t="str">
        <f>IF(OR(N304="",P304="",Q304="",V304="",W304="",X304="",Y304="",Z304=""),"",V304*    (  IF(OR(AND(N304="Water Reticulation",Z304="Cast Iron"),AND(N304="Water Reticulation",Z304="Ductile Iron"),AND(N304="Water Reticulation",Z304="Galvanised Iron"),  AND(N304="Water Reticulation",Z304="Mild Steel")),      VLOOKUP(W304,VALIDATIONS!$GP$2:$HS$45,VLOOKUP(Y304,VALIDATIONS!$FF$2:$FG$5,2,FALSE),FALSE),  IF(OR(AND(N304="Water Reticulation",Z304="Asbestos Cement"),AND(N304="Water Reticulation",Z304="unplasticised Poly Vinyl Chloride")),      VLOOKUP(W304,VALIDATIONS!$GP$2:$HS$45,8+VLOOKUP(Y304,VALIDATIONS!$FF$2:$FG$5,2,FALSE),FALSE),  IF(OR(AND(N304="Water Re-use",Z304="Cast Iron"),AND(N304="Water Re-use",Z304="Ductile Iron"),AND(N304="Water Re-use",Z304="Galvanised Iron"),  AND(N304="Water Re-use",Z304="Mild Steel")),      VLOOKUP(W304,VALIDATIONS!$GP$2:$HS$45,VLOOKUP(Y304,VALIDATIONS!$FF$2:$FG$5,2,FALSE),FALSE),  IF(OR(AND(N304="Water Re-use",Z304="Asbestos Cement"),AND(N304="Water Re-use",Z304="unplasticised Poly Vinyl Chloride")),      VLOOKUP(W304,VALIDATIONS!$GP$2:$HS$45,8+VLOOKUP(Y304,VALIDATIONS!$FF$2:$FG$5,2,FALSE),FALSE),            IF(OR(AND(N304="Water Rising Main",Z304="Cast Iron"),AND(N304="Water Rising Main",Z304="Ductile Iron"),AND(N304="Water Rising Main",Z304="Galvanised Iron"),  AND(N304="Water Rising Main",Z304="Mild Steel")),      VLOOKUP(W304,VALIDATIONS!$GP$2:$HS$45,4+VLOOKUP(Y304,VALIDATIONS!$FF$2:$FG$5,2,FALSE),FALSE),  IF(OR(AND(N304="Water Rising Main",Z304="Asbestos Cement"),AND(N304="Water Rising Main",Z304="unplasticised Poly Vinyl Chloride")),      VLOOKUP(W304,VALIDATIONS!$GP$2:$HS$45,12+VLOOKUP(Y304,VALIDATIONS!$FF$2:$FG$5,2,FALSE),FALSE),  0))))))    +IF(P304="Up to 10% Rock",VLOOKUP(W304,VALIDATIONS!$GP$2:$HS$45,21+VLOOKUP(Y304,VALIDATIONS!$FF$2:$FG$5,2,FALSE),FALSE),0)+IF(OR(Q304="Urban Development (moderate)",Q304="Urban Development (heavy)"),VLOOKUP(W304,VALIDATIONS!$GP$2:$HS$45,12+VLOOKUP(Q304,VALIDATIONS!$FJ$2:$FK$4,2,FALSE),FALSE),0)))</f>
        <v/>
      </c>
      <c r="AB304" s="82"/>
    </row>
    <row r="305" spans="2:28" x14ac:dyDescent="0.2">
      <c r="B305" s="354"/>
      <c r="C305" s="354"/>
      <c r="E305" s="370"/>
      <c r="G305" s="168"/>
      <c r="H305" s="168"/>
      <c r="I305" s="106" t="str">
        <f>IF(OR(C305="",D305="",E305=""),"",VLOOKUP(C305,VALIDATIONS!$HU$2:$HV$12,2,FALSE))</f>
        <v/>
      </c>
      <c r="K305" s="243"/>
      <c r="L305" s="354"/>
      <c r="M305" s="224"/>
      <c r="N305" s="370"/>
      <c r="O305" s="224"/>
      <c r="P305" s="368"/>
      <c r="Q305" s="368"/>
      <c r="R305" s="224"/>
      <c r="S305" s="224"/>
      <c r="T305" s="224"/>
      <c r="U305" s="224"/>
      <c r="W305" s="370"/>
      <c r="X305" s="370"/>
      <c r="Y305" s="368"/>
      <c r="Z305" s="370"/>
      <c r="AA305" s="106" t="str">
        <f>IF(OR(N305="",P305="",Q305="",V305="",W305="",X305="",Y305="",Z305=""),"",V305*    (  IF(OR(AND(N305="Water Reticulation",Z305="Cast Iron"),AND(N305="Water Reticulation",Z305="Ductile Iron"),AND(N305="Water Reticulation",Z305="Galvanised Iron"),  AND(N305="Water Reticulation",Z305="Mild Steel")),      VLOOKUP(W305,VALIDATIONS!$GP$2:$HS$45,VLOOKUP(Y305,VALIDATIONS!$FF$2:$FG$5,2,FALSE),FALSE),  IF(OR(AND(N305="Water Reticulation",Z305="Asbestos Cement"),AND(N305="Water Reticulation",Z305="unplasticised Poly Vinyl Chloride")),      VLOOKUP(W305,VALIDATIONS!$GP$2:$HS$45,8+VLOOKUP(Y305,VALIDATIONS!$FF$2:$FG$5,2,FALSE),FALSE),  IF(OR(AND(N305="Water Re-use",Z305="Cast Iron"),AND(N305="Water Re-use",Z305="Ductile Iron"),AND(N305="Water Re-use",Z305="Galvanised Iron"),  AND(N305="Water Re-use",Z305="Mild Steel")),      VLOOKUP(W305,VALIDATIONS!$GP$2:$HS$45,VLOOKUP(Y305,VALIDATIONS!$FF$2:$FG$5,2,FALSE),FALSE),  IF(OR(AND(N305="Water Re-use",Z305="Asbestos Cement"),AND(N305="Water Re-use",Z305="unplasticised Poly Vinyl Chloride")),      VLOOKUP(W305,VALIDATIONS!$GP$2:$HS$45,8+VLOOKUP(Y305,VALIDATIONS!$FF$2:$FG$5,2,FALSE),FALSE),            IF(OR(AND(N305="Water Rising Main",Z305="Cast Iron"),AND(N305="Water Rising Main",Z305="Ductile Iron"),AND(N305="Water Rising Main",Z305="Galvanised Iron"),  AND(N305="Water Rising Main",Z305="Mild Steel")),      VLOOKUP(W305,VALIDATIONS!$GP$2:$HS$45,4+VLOOKUP(Y305,VALIDATIONS!$FF$2:$FG$5,2,FALSE),FALSE),  IF(OR(AND(N305="Water Rising Main",Z305="Asbestos Cement"),AND(N305="Water Rising Main",Z305="unplasticised Poly Vinyl Chloride")),      VLOOKUP(W305,VALIDATIONS!$GP$2:$HS$45,12+VLOOKUP(Y305,VALIDATIONS!$FF$2:$FG$5,2,FALSE),FALSE),  0))))))    +IF(P305="Up to 10% Rock",VLOOKUP(W305,VALIDATIONS!$GP$2:$HS$45,21+VLOOKUP(Y305,VALIDATIONS!$FF$2:$FG$5,2,FALSE),FALSE),0)+IF(OR(Q305="Urban Development (moderate)",Q305="Urban Development (heavy)"),VLOOKUP(W305,VALIDATIONS!$GP$2:$HS$45,12+VLOOKUP(Q305,VALIDATIONS!$FJ$2:$FK$4,2,FALSE),FALSE),0)))</f>
        <v/>
      </c>
      <c r="AB305" s="82"/>
    </row>
    <row r="306" spans="2:28" x14ac:dyDescent="0.2">
      <c r="B306" s="354"/>
      <c r="C306" s="354"/>
      <c r="E306" s="370"/>
      <c r="G306" s="168"/>
      <c r="H306" s="168"/>
      <c r="I306" s="106" t="str">
        <f>IF(OR(C306="",D306="",E306=""),"",VLOOKUP(C306,VALIDATIONS!$HU$2:$HV$12,2,FALSE))</f>
        <v/>
      </c>
      <c r="K306" s="243"/>
      <c r="L306" s="354"/>
      <c r="M306" s="224"/>
      <c r="N306" s="370"/>
      <c r="O306" s="224"/>
      <c r="P306" s="368"/>
      <c r="Q306" s="368"/>
      <c r="R306" s="224"/>
      <c r="S306" s="224"/>
      <c r="T306" s="224"/>
      <c r="U306" s="224"/>
      <c r="W306" s="370"/>
      <c r="X306" s="370"/>
      <c r="Y306" s="368"/>
      <c r="Z306" s="370"/>
      <c r="AA306" s="106" t="str">
        <f>IF(OR(N306="",P306="",Q306="",V306="",W306="",X306="",Y306="",Z306=""),"",V306*    (  IF(OR(AND(N306="Water Reticulation",Z306="Cast Iron"),AND(N306="Water Reticulation",Z306="Ductile Iron"),AND(N306="Water Reticulation",Z306="Galvanised Iron"),  AND(N306="Water Reticulation",Z306="Mild Steel")),      VLOOKUP(W306,VALIDATIONS!$GP$2:$HS$45,VLOOKUP(Y306,VALIDATIONS!$FF$2:$FG$5,2,FALSE),FALSE),  IF(OR(AND(N306="Water Reticulation",Z306="Asbestos Cement"),AND(N306="Water Reticulation",Z306="unplasticised Poly Vinyl Chloride")),      VLOOKUP(W306,VALIDATIONS!$GP$2:$HS$45,8+VLOOKUP(Y306,VALIDATIONS!$FF$2:$FG$5,2,FALSE),FALSE),  IF(OR(AND(N306="Water Re-use",Z306="Cast Iron"),AND(N306="Water Re-use",Z306="Ductile Iron"),AND(N306="Water Re-use",Z306="Galvanised Iron"),  AND(N306="Water Re-use",Z306="Mild Steel")),      VLOOKUP(W306,VALIDATIONS!$GP$2:$HS$45,VLOOKUP(Y306,VALIDATIONS!$FF$2:$FG$5,2,FALSE),FALSE),  IF(OR(AND(N306="Water Re-use",Z306="Asbestos Cement"),AND(N306="Water Re-use",Z306="unplasticised Poly Vinyl Chloride")),      VLOOKUP(W306,VALIDATIONS!$GP$2:$HS$45,8+VLOOKUP(Y306,VALIDATIONS!$FF$2:$FG$5,2,FALSE),FALSE),            IF(OR(AND(N306="Water Rising Main",Z306="Cast Iron"),AND(N306="Water Rising Main",Z306="Ductile Iron"),AND(N306="Water Rising Main",Z306="Galvanised Iron"),  AND(N306="Water Rising Main",Z306="Mild Steel")),      VLOOKUP(W306,VALIDATIONS!$GP$2:$HS$45,4+VLOOKUP(Y306,VALIDATIONS!$FF$2:$FG$5,2,FALSE),FALSE),  IF(OR(AND(N306="Water Rising Main",Z306="Asbestos Cement"),AND(N306="Water Rising Main",Z306="unplasticised Poly Vinyl Chloride")),      VLOOKUP(W306,VALIDATIONS!$GP$2:$HS$45,12+VLOOKUP(Y306,VALIDATIONS!$FF$2:$FG$5,2,FALSE),FALSE),  0))))))    +IF(P306="Up to 10% Rock",VLOOKUP(W306,VALIDATIONS!$GP$2:$HS$45,21+VLOOKUP(Y306,VALIDATIONS!$FF$2:$FG$5,2,FALSE),FALSE),0)+IF(OR(Q306="Urban Development (moderate)",Q306="Urban Development (heavy)"),VLOOKUP(W306,VALIDATIONS!$GP$2:$HS$45,12+VLOOKUP(Q306,VALIDATIONS!$FJ$2:$FK$4,2,FALSE),FALSE),0)))</f>
        <v/>
      </c>
      <c r="AB306" s="82"/>
    </row>
    <row r="307" spans="2:28" x14ac:dyDescent="0.2">
      <c r="B307" s="354"/>
      <c r="C307" s="354"/>
      <c r="E307" s="370"/>
      <c r="G307" s="168"/>
      <c r="H307" s="168"/>
      <c r="I307" s="106" t="str">
        <f>IF(OR(C307="",D307="",E307=""),"",VLOOKUP(C307,VALIDATIONS!$HU$2:$HV$12,2,FALSE))</f>
        <v/>
      </c>
      <c r="K307" s="243"/>
      <c r="L307" s="354"/>
      <c r="M307" s="224"/>
      <c r="N307" s="370"/>
      <c r="O307" s="224"/>
      <c r="P307" s="368"/>
      <c r="Q307" s="368"/>
      <c r="R307" s="224"/>
      <c r="S307" s="224"/>
      <c r="T307" s="224"/>
      <c r="U307" s="224"/>
      <c r="W307" s="370"/>
      <c r="X307" s="370"/>
      <c r="Y307" s="368"/>
      <c r="Z307" s="370"/>
      <c r="AA307" s="106" t="str">
        <f>IF(OR(N307="",P307="",Q307="",V307="",W307="",X307="",Y307="",Z307=""),"",V307*    (  IF(OR(AND(N307="Water Reticulation",Z307="Cast Iron"),AND(N307="Water Reticulation",Z307="Ductile Iron"),AND(N307="Water Reticulation",Z307="Galvanised Iron"),  AND(N307="Water Reticulation",Z307="Mild Steel")),      VLOOKUP(W307,VALIDATIONS!$GP$2:$HS$45,VLOOKUP(Y307,VALIDATIONS!$FF$2:$FG$5,2,FALSE),FALSE),  IF(OR(AND(N307="Water Reticulation",Z307="Asbestos Cement"),AND(N307="Water Reticulation",Z307="unplasticised Poly Vinyl Chloride")),      VLOOKUP(W307,VALIDATIONS!$GP$2:$HS$45,8+VLOOKUP(Y307,VALIDATIONS!$FF$2:$FG$5,2,FALSE),FALSE),  IF(OR(AND(N307="Water Re-use",Z307="Cast Iron"),AND(N307="Water Re-use",Z307="Ductile Iron"),AND(N307="Water Re-use",Z307="Galvanised Iron"),  AND(N307="Water Re-use",Z307="Mild Steel")),      VLOOKUP(W307,VALIDATIONS!$GP$2:$HS$45,VLOOKUP(Y307,VALIDATIONS!$FF$2:$FG$5,2,FALSE),FALSE),  IF(OR(AND(N307="Water Re-use",Z307="Asbestos Cement"),AND(N307="Water Re-use",Z307="unplasticised Poly Vinyl Chloride")),      VLOOKUP(W307,VALIDATIONS!$GP$2:$HS$45,8+VLOOKUP(Y307,VALIDATIONS!$FF$2:$FG$5,2,FALSE),FALSE),            IF(OR(AND(N307="Water Rising Main",Z307="Cast Iron"),AND(N307="Water Rising Main",Z307="Ductile Iron"),AND(N307="Water Rising Main",Z307="Galvanised Iron"),  AND(N307="Water Rising Main",Z307="Mild Steel")),      VLOOKUP(W307,VALIDATIONS!$GP$2:$HS$45,4+VLOOKUP(Y307,VALIDATIONS!$FF$2:$FG$5,2,FALSE),FALSE),  IF(OR(AND(N307="Water Rising Main",Z307="Asbestos Cement"),AND(N307="Water Rising Main",Z307="unplasticised Poly Vinyl Chloride")),      VLOOKUP(W307,VALIDATIONS!$GP$2:$HS$45,12+VLOOKUP(Y307,VALIDATIONS!$FF$2:$FG$5,2,FALSE),FALSE),  0))))))    +IF(P307="Up to 10% Rock",VLOOKUP(W307,VALIDATIONS!$GP$2:$HS$45,21+VLOOKUP(Y307,VALIDATIONS!$FF$2:$FG$5,2,FALSE),FALSE),0)+IF(OR(Q307="Urban Development (moderate)",Q307="Urban Development (heavy)"),VLOOKUP(W307,VALIDATIONS!$GP$2:$HS$45,12+VLOOKUP(Q307,VALIDATIONS!$FJ$2:$FK$4,2,FALSE),FALSE),0)))</f>
        <v/>
      </c>
      <c r="AB307" s="82"/>
    </row>
    <row r="308" spans="2:28" x14ac:dyDescent="0.2">
      <c r="B308" s="354"/>
      <c r="C308" s="354"/>
      <c r="E308" s="370"/>
      <c r="G308" s="168"/>
      <c r="H308" s="168"/>
      <c r="I308" s="106" t="str">
        <f>IF(OR(C308="",D308="",E308=""),"",VLOOKUP(C308,VALIDATIONS!$HU$2:$HV$12,2,FALSE))</f>
        <v/>
      </c>
      <c r="K308" s="243"/>
      <c r="L308" s="354"/>
      <c r="M308" s="224"/>
      <c r="N308" s="370"/>
      <c r="O308" s="224"/>
      <c r="P308" s="368"/>
      <c r="Q308" s="368"/>
      <c r="R308" s="224"/>
      <c r="S308" s="224"/>
      <c r="T308" s="224"/>
      <c r="U308" s="224"/>
      <c r="W308" s="370"/>
      <c r="X308" s="370"/>
      <c r="Y308" s="368"/>
      <c r="Z308" s="370"/>
      <c r="AA308" s="106" t="str">
        <f>IF(OR(N308="",P308="",Q308="",V308="",W308="",X308="",Y308="",Z308=""),"",V308*    (  IF(OR(AND(N308="Water Reticulation",Z308="Cast Iron"),AND(N308="Water Reticulation",Z308="Ductile Iron"),AND(N308="Water Reticulation",Z308="Galvanised Iron"),  AND(N308="Water Reticulation",Z308="Mild Steel")),      VLOOKUP(W308,VALIDATIONS!$GP$2:$HS$45,VLOOKUP(Y308,VALIDATIONS!$FF$2:$FG$5,2,FALSE),FALSE),  IF(OR(AND(N308="Water Reticulation",Z308="Asbestos Cement"),AND(N308="Water Reticulation",Z308="unplasticised Poly Vinyl Chloride")),      VLOOKUP(W308,VALIDATIONS!$GP$2:$HS$45,8+VLOOKUP(Y308,VALIDATIONS!$FF$2:$FG$5,2,FALSE),FALSE),  IF(OR(AND(N308="Water Re-use",Z308="Cast Iron"),AND(N308="Water Re-use",Z308="Ductile Iron"),AND(N308="Water Re-use",Z308="Galvanised Iron"),  AND(N308="Water Re-use",Z308="Mild Steel")),      VLOOKUP(W308,VALIDATIONS!$GP$2:$HS$45,VLOOKUP(Y308,VALIDATIONS!$FF$2:$FG$5,2,FALSE),FALSE),  IF(OR(AND(N308="Water Re-use",Z308="Asbestos Cement"),AND(N308="Water Re-use",Z308="unplasticised Poly Vinyl Chloride")),      VLOOKUP(W308,VALIDATIONS!$GP$2:$HS$45,8+VLOOKUP(Y308,VALIDATIONS!$FF$2:$FG$5,2,FALSE),FALSE),            IF(OR(AND(N308="Water Rising Main",Z308="Cast Iron"),AND(N308="Water Rising Main",Z308="Ductile Iron"),AND(N308="Water Rising Main",Z308="Galvanised Iron"),  AND(N308="Water Rising Main",Z308="Mild Steel")),      VLOOKUP(W308,VALIDATIONS!$GP$2:$HS$45,4+VLOOKUP(Y308,VALIDATIONS!$FF$2:$FG$5,2,FALSE),FALSE),  IF(OR(AND(N308="Water Rising Main",Z308="Asbestos Cement"),AND(N308="Water Rising Main",Z308="unplasticised Poly Vinyl Chloride")),      VLOOKUP(W308,VALIDATIONS!$GP$2:$HS$45,12+VLOOKUP(Y308,VALIDATIONS!$FF$2:$FG$5,2,FALSE),FALSE),  0))))))    +IF(P308="Up to 10% Rock",VLOOKUP(W308,VALIDATIONS!$GP$2:$HS$45,21+VLOOKUP(Y308,VALIDATIONS!$FF$2:$FG$5,2,FALSE),FALSE),0)+IF(OR(Q308="Urban Development (moderate)",Q308="Urban Development (heavy)"),VLOOKUP(W308,VALIDATIONS!$GP$2:$HS$45,12+VLOOKUP(Q308,VALIDATIONS!$FJ$2:$FK$4,2,FALSE),FALSE),0)))</f>
        <v/>
      </c>
      <c r="AB308" s="82"/>
    </row>
    <row r="309" spans="2:28" x14ac:dyDescent="0.2">
      <c r="B309" s="354"/>
      <c r="C309" s="354"/>
      <c r="E309" s="370"/>
      <c r="G309" s="168"/>
      <c r="H309" s="168"/>
      <c r="I309" s="106" t="str">
        <f>IF(OR(C309="",D309="",E309=""),"",VLOOKUP(C309,VALIDATIONS!$HU$2:$HV$12,2,FALSE))</f>
        <v/>
      </c>
      <c r="K309" s="243"/>
      <c r="L309" s="354"/>
      <c r="M309" s="224"/>
      <c r="N309" s="370"/>
      <c r="O309" s="224"/>
      <c r="P309" s="368"/>
      <c r="Q309" s="368"/>
      <c r="R309" s="224"/>
      <c r="S309" s="224"/>
      <c r="T309" s="224"/>
      <c r="U309" s="224"/>
      <c r="W309" s="370"/>
      <c r="X309" s="370"/>
      <c r="Y309" s="368"/>
      <c r="Z309" s="370"/>
      <c r="AA309" s="106" t="str">
        <f>IF(OR(N309="",P309="",Q309="",V309="",W309="",X309="",Y309="",Z309=""),"",V309*    (  IF(OR(AND(N309="Water Reticulation",Z309="Cast Iron"),AND(N309="Water Reticulation",Z309="Ductile Iron"),AND(N309="Water Reticulation",Z309="Galvanised Iron"),  AND(N309="Water Reticulation",Z309="Mild Steel")),      VLOOKUP(W309,VALIDATIONS!$GP$2:$HS$45,VLOOKUP(Y309,VALIDATIONS!$FF$2:$FG$5,2,FALSE),FALSE),  IF(OR(AND(N309="Water Reticulation",Z309="Asbestos Cement"),AND(N309="Water Reticulation",Z309="unplasticised Poly Vinyl Chloride")),      VLOOKUP(W309,VALIDATIONS!$GP$2:$HS$45,8+VLOOKUP(Y309,VALIDATIONS!$FF$2:$FG$5,2,FALSE),FALSE),  IF(OR(AND(N309="Water Re-use",Z309="Cast Iron"),AND(N309="Water Re-use",Z309="Ductile Iron"),AND(N309="Water Re-use",Z309="Galvanised Iron"),  AND(N309="Water Re-use",Z309="Mild Steel")),      VLOOKUP(W309,VALIDATIONS!$GP$2:$HS$45,VLOOKUP(Y309,VALIDATIONS!$FF$2:$FG$5,2,FALSE),FALSE),  IF(OR(AND(N309="Water Re-use",Z309="Asbestos Cement"),AND(N309="Water Re-use",Z309="unplasticised Poly Vinyl Chloride")),      VLOOKUP(W309,VALIDATIONS!$GP$2:$HS$45,8+VLOOKUP(Y309,VALIDATIONS!$FF$2:$FG$5,2,FALSE),FALSE),            IF(OR(AND(N309="Water Rising Main",Z309="Cast Iron"),AND(N309="Water Rising Main",Z309="Ductile Iron"),AND(N309="Water Rising Main",Z309="Galvanised Iron"),  AND(N309="Water Rising Main",Z309="Mild Steel")),      VLOOKUP(W309,VALIDATIONS!$GP$2:$HS$45,4+VLOOKUP(Y309,VALIDATIONS!$FF$2:$FG$5,2,FALSE),FALSE),  IF(OR(AND(N309="Water Rising Main",Z309="Asbestos Cement"),AND(N309="Water Rising Main",Z309="unplasticised Poly Vinyl Chloride")),      VLOOKUP(W309,VALIDATIONS!$GP$2:$HS$45,12+VLOOKUP(Y309,VALIDATIONS!$FF$2:$FG$5,2,FALSE),FALSE),  0))))))    +IF(P309="Up to 10% Rock",VLOOKUP(W309,VALIDATIONS!$GP$2:$HS$45,21+VLOOKUP(Y309,VALIDATIONS!$FF$2:$FG$5,2,FALSE),FALSE),0)+IF(OR(Q309="Urban Development (moderate)",Q309="Urban Development (heavy)"),VLOOKUP(W309,VALIDATIONS!$GP$2:$HS$45,12+VLOOKUP(Q309,VALIDATIONS!$FJ$2:$FK$4,2,FALSE),FALSE),0)))</f>
        <v/>
      </c>
      <c r="AB309" s="82"/>
    </row>
    <row r="310" spans="2:28" x14ac:dyDescent="0.2">
      <c r="B310" s="354"/>
      <c r="C310" s="354"/>
      <c r="E310" s="370"/>
      <c r="G310" s="168"/>
      <c r="H310" s="168"/>
      <c r="I310" s="106" t="str">
        <f>IF(OR(C310="",D310="",E310=""),"",VLOOKUP(C310,VALIDATIONS!$HU$2:$HV$12,2,FALSE))</f>
        <v/>
      </c>
      <c r="K310" s="243"/>
      <c r="L310" s="354"/>
      <c r="M310" s="224"/>
      <c r="N310" s="370"/>
      <c r="O310" s="224"/>
      <c r="P310" s="368"/>
      <c r="Q310" s="368"/>
      <c r="R310" s="224"/>
      <c r="S310" s="224"/>
      <c r="T310" s="224"/>
      <c r="U310" s="224"/>
      <c r="W310" s="370"/>
      <c r="X310" s="370"/>
      <c r="Y310" s="368"/>
      <c r="Z310" s="370"/>
      <c r="AA310" s="106" t="str">
        <f>IF(OR(N310="",P310="",Q310="",V310="",W310="",X310="",Y310="",Z310=""),"",V310*    (  IF(OR(AND(N310="Water Reticulation",Z310="Cast Iron"),AND(N310="Water Reticulation",Z310="Ductile Iron"),AND(N310="Water Reticulation",Z310="Galvanised Iron"),  AND(N310="Water Reticulation",Z310="Mild Steel")),      VLOOKUP(W310,VALIDATIONS!$GP$2:$HS$45,VLOOKUP(Y310,VALIDATIONS!$FF$2:$FG$5,2,FALSE),FALSE),  IF(OR(AND(N310="Water Reticulation",Z310="Asbestos Cement"),AND(N310="Water Reticulation",Z310="unplasticised Poly Vinyl Chloride")),      VLOOKUP(W310,VALIDATIONS!$GP$2:$HS$45,8+VLOOKUP(Y310,VALIDATIONS!$FF$2:$FG$5,2,FALSE),FALSE),  IF(OR(AND(N310="Water Re-use",Z310="Cast Iron"),AND(N310="Water Re-use",Z310="Ductile Iron"),AND(N310="Water Re-use",Z310="Galvanised Iron"),  AND(N310="Water Re-use",Z310="Mild Steel")),      VLOOKUP(W310,VALIDATIONS!$GP$2:$HS$45,VLOOKUP(Y310,VALIDATIONS!$FF$2:$FG$5,2,FALSE),FALSE),  IF(OR(AND(N310="Water Re-use",Z310="Asbestos Cement"),AND(N310="Water Re-use",Z310="unplasticised Poly Vinyl Chloride")),      VLOOKUP(W310,VALIDATIONS!$GP$2:$HS$45,8+VLOOKUP(Y310,VALIDATIONS!$FF$2:$FG$5,2,FALSE),FALSE),            IF(OR(AND(N310="Water Rising Main",Z310="Cast Iron"),AND(N310="Water Rising Main",Z310="Ductile Iron"),AND(N310="Water Rising Main",Z310="Galvanised Iron"),  AND(N310="Water Rising Main",Z310="Mild Steel")),      VLOOKUP(W310,VALIDATIONS!$GP$2:$HS$45,4+VLOOKUP(Y310,VALIDATIONS!$FF$2:$FG$5,2,FALSE),FALSE),  IF(OR(AND(N310="Water Rising Main",Z310="Asbestos Cement"),AND(N310="Water Rising Main",Z310="unplasticised Poly Vinyl Chloride")),      VLOOKUP(W310,VALIDATIONS!$GP$2:$HS$45,12+VLOOKUP(Y310,VALIDATIONS!$FF$2:$FG$5,2,FALSE),FALSE),  0))))))    +IF(P310="Up to 10% Rock",VLOOKUP(W310,VALIDATIONS!$GP$2:$HS$45,21+VLOOKUP(Y310,VALIDATIONS!$FF$2:$FG$5,2,FALSE),FALSE),0)+IF(OR(Q310="Urban Development (moderate)",Q310="Urban Development (heavy)"),VLOOKUP(W310,VALIDATIONS!$GP$2:$HS$45,12+VLOOKUP(Q310,VALIDATIONS!$FJ$2:$FK$4,2,FALSE),FALSE),0)))</f>
        <v/>
      </c>
      <c r="AB310" s="82"/>
    </row>
    <row r="311" spans="2:28" x14ac:dyDescent="0.2">
      <c r="B311" s="354"/>
      <c r="C311" s="354"/>
      <c r="E311" s="370"/>
      <c r="G311" s="168"/>
      <c r="H311" s="168"/>
      <c r="I311" s="106" t="str">
        <f>IF(OR(C311="",D311="",E311=""),"",VLOOKUP(C311,VALIDATIONS!$HU$2:$HV$12,2,FALSE))</f>
        <v/>
      </c>
      <c r="K311" s="243"/>
      <c r="L311" s="354"/>
      <c r="M311" s="224"/>
      <c r="N311" s="370"/>
      <c r="O311" s="224"/>
      <c r="P311" s="368"/>
      <c r="Q311" s="368"/>
      <c r="R311" s="224"/>
      <c r="S311" s="224"/>
      <c r="T311" s="224"/>
      <c r="U311" s="224"/>
      <c r="W311" s="370"/>
      <c r="X311" s="370"/>
      <c r="Y311" s="368"/>
      <c r="Z311" s="370"/>
      <c r="AA311" s="106" t="str">
        <f>IF(OR(N311="",P311="",Q311="",V311="",W311="",X311="",Y311="",Z311=""),"",V311*    (  IF(OR(AND(N311="Water Reticulation",Z311="Cast Iron"),AND(N311="Water Reticulation",Z311="Ductile Iron"),AND(N311="Water Reticulation",Z311="Galvanised Iron"),  AND(N311="Water Reticulation",Z311="Mild Steel")),      VLOOKUP(W311,VALIDATIONS!$GP$2:$HS$45,VLOOKUP(Y311,VALIDATIONS!$FF$2:$FG$5,2,FALSE),FALSE),  IF(OR(AND(N311="Water Reticulation",Z311="Asbestos Cement"),AND(N311="Water Reticulation",Z311="unplasticised Poly Vinyl Chloride")),      VLOOKUP(W311,VALIDATIONS!$GP$2:$HS$45,8+VLOOKUP(Y311,VALIDATIONS!$FF$2:$FG$5,2,FALSE),FALSE),  IF(OR(AND(N311="Water Re-use",Z311="Cast Iron"),AND(N311="Water Re-use",Z311="Ductile Iron"),AND(N311="Water Re-use",Z311="Galvanised Iron"),  AND(N311="Water Re-use",Z311="Mild Steel")),      VLOOKUP(W311,VALIDATIONS!$GP$2:$HS$45,VLOOKUP(Y311,VALIDATIONS!$FF$2:$FG$5,2,FALSE),FALSE),  IF(OR(AND(N311="Water Re-use",Z311="Asbestos Cement"),AND(N311="Water Re-use",Z311="unplasticised Poly Vinyl Chloride")),      VLOOKUP(W311,VALIDATIONS!$GP$2:$HS$45,8+VLOOKUP(Y311,VALIDATIONS!$FF$2:$FG$5,2,FALSE),FALSE),            IF(OR(AND(N311="Water Rising Main",Z311="Cast Iron"),AND(N311="Water Rising Main",Z311="Ductile Iron"),AND(N311="Water Rising Main",Z311="Galvanised Iron"),  AND(N311="Water Rising Main",Z311="Mild Steel")),      VLOOKUP(W311,VALIDATIONS!$GP$2:$HS$45,4+VLOOKUP(Y311,VALIDATIONS!$FF$2:$FG$5,2,FALSE),FALSE),  IF(OR(AND(N311="Water Rising Main",Z311="Asbestos Cement"),AND(N311="Water Rising Main",Z311="unplasticised Poly Vinyl Chloride")),      VLOOKUP(W311,VALIDATIONS!$GP$2:$HS$45,12+VLOOKUP(Y311,VALIDATIONS!$FF$2:$FG$5,2,FALSE),FALSE),  0))))))    +IF(P311="Up to 10% Rock",VLOOKUP(W311,VALIDATIONS!$GP$2:$HS$45,21+VLOOKUP(Y311,VALIDATIONS!$FF$2:$FG$5,2,FALSE),FALSE),0)+IF(OR(Q311="Urban Development (moderate)",Q311="Urban Development (heavy)"),VLOOKUP(W311,VALIDATIONS!$GP$2:$HS$45,12+VLOOKUP(Q311,VALIDATIONS!$FJ$2:$FK$4,2,FALSE),FALSE),0)))</f>
        <v/>
      </c>
      <c r="AB311" s="82"/>
    </row>
    <row r="312" spans="2:28" x14ac:dyDescent="0.2">
      <c r="B312" s="354"/>
      <c r="C312" s="354"/>
      <c r="E312" s="370"/>
      <c r="G312" s="168"/>
      <c r="H312" s="168"/>
      <c r="I312" s="106" t="str">
        <f>IF(OR(C312="",D312="",E312=""),"",VLOOKUP(C312,VALIDATIONS!$HU$2:$HV$12,2,FALSE))</f>
        <v/>
      </c>
      <c r="K312" s="243"/>
      <c r="L312" s="354"/>
      <c r="M312" s="224"/>
      <c r="N312" s="370"/>
      <c r="O312" s="224"/>
      <c r="P312" s="368"/>
      <c r="Q312" s="368"/>
      <c r="R312" s="224"/>
      <c r="S312" s="224"/>
      <c r="T312" s="224"/>
      <c r="U312" s="224"/>
      <c r="W312" s="370"/>
      <c r="X312" s="370"/>
      <c r="Y312" s="368"/>
      <c r="Z312" s="370"/>
      <c r="AA312" s="106" t="str">
        <f>IF(OR(N312="",P312="",Q312="",V312="",W312="",X312="",Y312="",Z312=""),"",V312*    (  IF(OR(AND(N312="Water Reticulation",Z312="Cast Iron"),AND(N312="Water Reticulation",Z312="Ductile Iron"),AND(N312="Water Reticulation",Z312="Galvanised Iron"),  AND(N312="Water Reticulation",Z312="Mild Steel")),      VLOOKUP(W312,VALIDATIONS!$GP$2:$HS$45,VLOOKUP(Y312,VALIDATIONS!$FF$2:$FG$5,2,FALSE),FALSE),  IF(OR(AND(N312="Water Reticulation",Z312="Asbestos Cement"),AND(N312="Water Reticulation",Z312="unplasticised Poly Vinyl Chloride")),      VLOOKUP(W312,VALIDATIONS!$GP$2:$HS$45,8+VLOOKUP(Y312,VALIDATIONS!$FF$2:$FG$5,2,FALSE),FALSE),  IF(OR(AND(N312="Water Re-use",Z312="Cast Iron"),AND(N312="Water Re-use",Z312="Ductile Iron"),AND(N312="Water Re-use",Z312="Galvanised Iron"),  AND(N312="Water Re-use",Z312="Mild Steel")),      VLOOKUP(W312,VALIDATIONS!$GP$2:$HS$45,VLOOKUP(Y312,VALIDATIONS!$FF$2:$FG$5,2,FALSE),FALSE),  IF(OR(AND(N312="Water Re-use",Z312="Asbestos Cement"),AND(N312="Water Re-use",Z312="unplasticised Poly Vinyl Chloride")),      VLOOKUP(W312,VALIDATIONS!$GP$2:$HS$45,8+VLOOKUP(Y312,VALIDATIONS!$FF$2:$FG$5,2,FALSE),FALSE),            IF(OR(AND(N312="Water Rising Main",Z312="Cast Iron"),AND(N312="Water Rising Main",Z312="Ductile Iron"),AND(N312="Water Rising Main",Z312="Galvanised Iron"),  AND(N312="Water Rising Main",Z312="Mild Steel")),      VLOOKUP(W312,VALIDATIONS!$GP$2:$HS$45,4+VLOOKUP(Y312,VALIDATIONS!$FF$2:$FG$5,2,FALSE),FALSE),  IF(OR(AND(N312="Water Rising Main",Z312="Asbestos Cement"),AND(N312="Water Rising Main",Z312="unplasticised Poly Vinyl Chloride")),      VLOOKUP(W312,VALIDATIONS!$GP$2:$HS$45,12+VLOOKUP(Y312,VALIDATIONS!$FF$2:$FG$5,2,FALSE),FALSE),  0))))))    +IF(P312="Up to 10% Rock",VLOOKUP(W312,VALIDATIONS!$GP$2:$HS$45,21+VLOOKUP(Y312,VALIDATIONS!$FF$2:$FG$5,2,FALSE),FALSE),0)+IF(OR(Q312="Urban Development (moderate)",Q312="Urban Development (heavy)"),VLOOKUP(W312,VALIDATIONS!$GP$2:$HS$45,12+VLOOKUP(Q312,VALIDATIONS!$FJ$2:$FK$4,2,FALSE),FALSE),0)))</f>
        <v/>
      </c>
      <c r="AB312" s="82"/>
    </row>
    <row r="313" spans="2:28" x14ac:dyDescent="0.2">
      <c r="B313" s="354"/>
      <c r="C313" s="354"/>
      <c r="E313" s="370"/>
      <c r="G313" s="168"/>
      <c r="H313" s="168"/>
      <c r="I313" s="106" t="str">
        <f>IF(OR(C313="",D313="",E313=""),"",VLOOKUP(C313,VALIDATIONS!$HU$2:$HV$12,2,FALSE))</f>
        <v/>
      </c>
      <c r="K313" s="243"/>
      <c r="L313" s="354"/>
      <c r="M313" s="224"/>
      <c r="N313" s="370"/>
      <c r="O313" s="224"/>
      <c r="P313" s="368"/>
      <c r="Q313" s="368"/>
      <c r="R313" s="224"/>
      <c r="S313" s="224"/>
      <c r="T313" s="224"/>
      <c r="U313" s="224"/>
      <c r="W313" s="370"/>
      <c r="X313" s="370"/>
      <c r="Y313" s="368"/>
      <c r="Z313" s="370"/>
      <c r="AA313" s="106" t="str">
        <f>IF(OR(N313="",P313="",Q313="",V313="",W313="",X313="",Y313="",Z313=""),"",V313*    (  IF(OR(AND(N313="Water Reticulation",Z313="Cast Iron"),AND(N313="Water Reticulation",Z313="Ductile Iron"),AND(N313="Water Reticulation",Z313="Galvanised Iron"),  AND(N313="Water Reticulation",Z313="Mild Steel")),      VLOOKUP(W313,VALIDATIONS!$GP$2:$HS$45,VLOOKUP(Y313,VALIDATIONS!$FF$2:$FG$5,2,FALSE),FALSE),  IF(OR(AND(N313="Water Reticulation",Z313="Asbestos Cement"),AND(N313="Water Reticulation",Z313="unplasticised Poly Vinyl Chloride")),      VLOOKUP(W313,VALIDATIONS!$GP$2:$HS$45,8+VLOOKUP(Y313,VALIDATIONS!$FF$2:$FG$5,2,FALSE),FALSE),  IF(OR(AND(N313="Water Re-use",Z313="Cast Iron"),AND(N313="Water Re-use",Z313="Ductile Iron"),AND(N313="Water Re-use",Z313="Galvanised Iron"),  AND(N313="Water Re-use",Z313="Mild Steel")),      VLOOKUP(W313,VALIDATIONS!$GP$2:$HS$45,VLOOKUP(Y313,VALIDATIONS!$FF$2:$FG$5,2,FALSE),FALSE),  IF(OR(AND(N313="Water Re-use",Z313="Asbestos Cement"),AND(N313="Water Re-use",Z313="unplasticised Poly Vinyl Chloride")),      VLOOKUP(W313,VALIDATIONS!$GP$2:$HS$45,8+VLOOKUP(Y313,VALIDATIONS!$FF$2:$FG$5,2,FALSE),FALSE),            IF(OR(AND(N313="Water Rising Main",Z313="Cast Iron"),AND(N313="Water Rising Main",Z313="Ductile Iron"),AND(N313="Water Rising Main",Z313="Galvanised Iron"),  AND(N313="Water Rising Main",Z313="Mild Steel")),      VLOOKUP(W313,VALIDATIONS!$GP$2:$HS$45,4+VLOOKUP(Y313,VALIDATIONS!$FF$2:$FG$5,2,FALSE),FALSE),  IF(OR(AND(N313="Water Rising Main",Z313="Asbestos Cement"),AND(N313="Water Rising Main",Z313="unplasticised Poly Vinyl Chloride")),      VLOOKUP(W313,VALIDATIONS!$GP$2:$HS$45,12+VLOOKUP(Y313,VALIDATIONS!$FF$2:$FG$5,2,FALSE),FALSE),  0))))))    +IF(P313="Up to 10% Rock",VLOOKUP(W313,VALIDATIONS!$GP$2:$HS$45,21+VLOOKUP(Y313,VALIDATIONS!$FF$2:$FG$5,2,FALSE),FALSE),0)+IF(OR(Q313="Urban Development (moderate)",Q313="Urban Development (heavy)"),VLOOKUP(W313,VALIDATIONS!$GP$2:$HS$45,12+VLOOKUP(Q313,VALIDATIONS!$FJ$2:$FK$4,2,FALSE),FALSE),0)))</f>
        <v/>
      </c>
      <c r="AB313" s="82"/>
    </row>
    <row r="314" spans="2:28" x14ac:dyDescent="0.2">
      <c r="B314" s="354"/>
      <c r="C314" s="354"/>
      <c r="E314" s="370"/>
      <c r="G314" s="168"/>
      <c r="H314" s="168"/>
      <c r="I314" s="106" t="str">
        <f>IF(OR(C314="",D314="",E314=""),"",VLOOKUP(C314,VALIDATIONS!$HU$2:$HV$12,2,FALSE))</f>
        <v/>
      </c>
      <c r="K314" s="243"/>
      <c r="L314" s="354"/>
      <c r="M314" s="224"/>
      <c r="N314" s="370"/>
      <c r="O314" s="224"/>
      <c r="P314" s="368"/>
      <c r="Q314" s="368"/>
      <c r="R314" s="224"/>
      <c r="S314" s="224"/>
      <c r="T314" s="224"/>
      <c r="U314" s="224"/>
      <c r="W314" s="370"/>
      <c r="X314" s="370"/>
      <c r="Y314" s="368"/>
      <c r="Z314" s="370"/>
      <c r="AA314" s="106" t="str">
        <f>IF(OR(N314="",P314="",Q314="",V314="",W314="",X314="",Y314="",Z314=""),"",V314*    (  IF(OR(AND(N314="Water Reticulation",Z314="Cast Iron"),AND(N314="Water Reticulation",Z314="Ductile Iron"),AND(N314="Water Reticulation",Z314="Galvanised Iron"),  AND(N314="Water Reticulation",Z314="Mild Steel")),      VLOOKUP(W314,VALIDATIONS!$GP$2:$HS$45,VLOOKUP(Y314,VALIDATIONS!$FF$2:$FG$5,2,FALSE),FALSE),  IF(OR(AND(N314="Water Reticulation",Z314="Asbestos Cement"),AND(N314="Water Reticulation",Z314="unplasticised Poly Vinyl Chloride")),      VLOOKUP(W314,VALIDATIONS!$GP$2:$HS$45,8+VLOOKUP(Y314,VALIDATIONS!$FF$2:$FG$5,2,FALSE),FALSE),  IF(OR(AND(N314="Water Re-use",Z314="Cast Iron"),AND(N314="Water Re-use",Z314="Ductile Iron"),AND(N314="Water Re-use",Z314="Galvanised Iron"),  AND(N314="Water Re-use",Z314="Mild Steel")),      VLOOKUP(W314,VALIDATIONS!$GP$2:$HS$45,VLOOKUP(Y314,VALIDATIONS!$FF$2:$FG$5,2,FALSE),FALSE),  IF(OR(AND(N314="Water Re-use",Z314="Asbestos Cement"),AND(N314="Water Re-use",Z314="unplasticised Poly Vinyl Chloride")),      VLOOKUP(W314,VALIDATIONS!$GP$2:$HS$45,8+VLOOKUP(Y314,VALIDATIONS!$FF$2:$FG$5,2,FALSE),FALSE),            IF(OR(AND(N314="Water Rising Main",Z314="Cast Iron"),AND(N314="Water Rising Main",Z314="Ductile Iron"),AND(N314="Water Rising Main",Z314="Galvanised Iron"),  AND(N314="Water Rising Main",Z314="Mild Steel")),      VLOOKUP(W314,VALIDATIONS!$GP$2:$HS$45,4+VLOOKUP(Y314,VALIDATIONS!$FF$2:$FG$5,2,FALSE),FALSE),  IF(OR(AND(N314="Water Rising Main",Z314="Asbestos Cement"),AND(N314="Water Rising Main",Z314="unplasticised Poly Vinyl Chloride")),      VLOOKUP(W314,VALIDATIONS!$GP$2:$HS$45,12+VLOOKUP(Y314,VALIDATIONS!$FF$2:$FG$5,2,FALSE),FALSE),  0))))))    +IF(P314="Up to 10% Rock",VLOOKUP(W314,VALIDATIONS!$GP$2:$HS$45,21+VLOOKUP(Y314,VALIDATIONS!$FF$2:$FG$5,2,FALSE),FALSE),0)+IF(OR(Q314="Urban Development (moderate)",Q314="Urban Development (heavy)"),VLOOKUP(W314,VALIDATIONS!$GP$2:$HS$45,12+VLOOKUP(Q314,VALIDATIONS!$FJ$2:$FK$4,2,FALSE),FALSE),0)))</f>
        <v/>
      </c>
      <c r="AB314" s="82"/>
    </row>
    <row r="315" spans="2:28" x14ac:dyDescent="0.2">
      <c r="B315" s="354"/>
      <c r="C315" s="354"/>
      <c r="E315" s="370"/>
      <c r="G315" s="168"/>
      <c r="H315" s="168"/>
      <c r="I315" s="106" t="str">
        <f>IF(OR(C315="",D315="",E315=""),"",VLOOKUP(C315,VALIDATIONS!$HU$2:$HV$12,2,FALSE))</f>
        <v/>
      </c>
      <c r="K315" s="243"/>
      <c r="L315" s="354"/>
      <c r="M315" s="224"/>
      <c r="N315" s="370"/>
      <c r="O315" s="224"/>
      <c r="P315" s="368"/>
      <c r="Q315" s="368"/>
      <c r="R315" s="224"/>
      <c r="S315" s="224"/>
      <c r="T315" s="224"/>
      <c r="U315" s="224"/>
      <c r="W315" s="370"/>
      <c r="X315" s="370"/>
      <c r="Y315" s="368"/>
      <c r="Z315" s="370"/>
      <c r="AA315" s="106" t="str">
        <f>IF(OR(N315="",P315="",Q315="",V315="",W315="",X315="",Y315="",Z315=""),"",V315*    (  IF(OR(AND(N315="Water Reticulation",Z315="Cast Iron"),AND(N315="Water Reticulation",Z315="Ductile Iron"),AND(N315="Water Reticulation",Z315="Galvanised Iron"),  AND(N315="Water Reticulation",Z315="Mild Steel")),      VLOOKUP(W315,VALIDATIONS!$GP$2:$HS$45,VLOOKUP(Y315,VALIDATIONS!$FF$2:$FG$5,2,FALSE),FALSE),  IF(OR(AND(N315="Water Reticulation",Z315="Asbestos Cement"),AND(N315="Water Reticulation",Z315="unplasticised Poly Vinyl Chloride")),      VLOOKUP(W315,VALIDATIONS!$GP$2:$HS$45,8+VLOOKUP(Y315,VALIDATIONS!$FF$2:$FG$5,2,FALSE),FALSE),  IF(OR(AND(N315="Water Re-use",Z315="Cast Iron"),AND(N315="Water Re-use",Z315="Ductile Iron"),AND(N315="Water Re-use",Z315="Galvanised Iron"),  AND(N315="Water Re-use",Z315="Mild Steel")),      VLOOKUP(W315,VALIDATIONS!$GP$2:$HS$45,VLOOKUP(Y315,VALIDATIONS!$FF$2:$FG$5,2,FALSE),FALSE),  IF(OR(AND(N315="Water Re-use",Z315="Asbestos Cement"),AND(N315="Water Re-use",Z315="unplasticised Poly Vinyl Chloride")),      VLOOKUP(W315,VALIDATIONS!$GP$2:$HS$45,8+VLOOKUP(Y315,VALIDATIONS!$FF$2:$FG$5,2,FALSE),FALSE),            IF(OR(AND(N315="Water Rising Main",Z315="Cast Iron"),AND(N315="Water Rising Main",Z315="Ductile Iron"),AND(N315="Water Rising Main",Z315="Galvanised Iron"),  AND(N315="Water Rising Main",Z315="Mild Steel")),      VLOOKUP(W315,VALIDATIONS!$GP$2:$HS$45,4+VLOOKUP(Y315,VALIDATIONS!$FF$2:$FG$5,2,FALSE),FALSE),  IF(OR(AND(N315="Water Rising Main",Z315="Asbestos Cement"),AND(N315="Water Rising Main",Z315="unplasticised Poly Vinyl Chloride")),      VLOOKUP(W315,VALIDATIONS!$GP$2:$HS$45,12+VLOOKUP(Y315,VALIDATIONS!$FF$2:$FG$5,2,FALSE),FALSE),  0))))))    +IF(P315="Up to 10% Rock",VLOOKUP(W315,VALIDATIONS!$GP$2:$HS$45,21+VLOOKUP(Y315,VALIDATIONS!$FF$2:$FG$5,2,FALSE),FALSE),0)+IF(OR(Q315="Urban Development (moderate)",Q315="Urban Development (heavy)"),VLOOKUP(W315,VALIDATIONS!$GP$2:$HS$45,12+VLOOKUP(Q315,VALIDATIONS!$FJ$2:$FK$4,2,FALSE),FALSE),0)))</f>
        <v/>
      </c>
      <c r="AB315" s="82"/>
    </row>
    <row r="316" spans="2:28" x14ac:dyDescent="0.2">
      <c r="B316" s="354"/>
      <c r="C316" s="354"/>
      <c r="E316" s="370"/>
      <c r="G316" s="168"/>
      <c r="H316" s="168"/>
      <c r="I316" s="106" t="str">
        <f>IF(OR(C316="",D316="",E316=""),"",VLOOKUP(C316,VALIDATIONS!$HU$2:$HV$12,2,FALSE))</f>
        <v/>
      </c>
      <c r="K316" s="243"/>
      <c r="L316" s="354"/>
      <c r="M316" s="224"/>
      <c r="N316" s="370"/>
      <c r="O316" s="224"/>
      <c r="P316" s="368"/>
      <c r="Q316" s="368"/>
      <c r="R316" s="224"/>
      <c r="S316" s="224"/>
      <c r="T316" s="224"/>
      <c r="U316" s="224"/>
      <c r="W316" s="370"/>
      <c r="X316" s="370"/>
      <c r="Y316" s="368"/>
      <c r="Z316" s="370"/>
      <c r="AA316" s="106" t="str">
        <f>IF(OR(N316="",P316="",Q316="",V316="",W316="",X316="",Y316="",Z316=""),"",V316*    (  IF(OR(AND(N316="Water Reticulation",Z316="Cast Iron"),AND(N316="Water Reticulation",Z316="Ductile Iron"),AND(N316="Water Reticulation",Z316="Galvanised Iron"),  AND(N316="Water Reticulation",Z316="Mild Steel")),      VLOOKUP(W316,VALIDATIONS!$GP$2:$HS$45,VLOOKUP(Y316,VALIDATIONS!$FF$2:$FG$5,2,FALSE),FALSE),  IF(OR(AND(N316="Water Reticulation",Z316="Asbestos Cement"),AND(N316="Water Reticulation",Z316="unplasticised Poly Vinyl Chloride")),      VLOOKUP(W316,VALIDATIONS!$GP$2:$HS$45,8+VLOOKUP(Y316,VALIDATIONS!$FF$2:$FG$5,2,FALSE),FALSE),  IF(OR(AND(N316="Water Re-use",Z316="Cast Iron"),AND(N316="Water Re-use",Z316="Ductile Iron"),AND(N316="Water Re-use",Z316="Galvanised Iron"),  AND(N316="Water Re-use",Z316="Mild Steel")),      VLOOKUP(W316,VALIDATIONS!$GP$2:$HS$45,VLOOKUP(Y316,VALIDATIONS!$FF$2:$FG$5,2,FALSE),FALSE),  IF(OR(AND(N316="Water Re-use",Z316="Asbestos Cement"),AND(N316="Water Re-use",Z316="unplasticised Poly Vinyl Chloride")),      VLOOKUP(W316,VALIDATIONS!$GP$2:$HS$45,8+VLOOKUP(Y316,VALIDATIONS!$FF$2:$FG$5,2,FALSE),FALSE),            IF(OR(AND(N316="Water Rising Main",Z316="Cast Iron"),AND(N316="Water Rising Main",Z316="Ductile Iron"),AND(N316="Water Rising Main",Z316="Galvanised Iron"),  AND(N316="Water Rising Main",Z316="Mild Steel")),      VLOOKUP(W316,VALIDATIONS!$GP$2:$HS$45,4+VLOOKUP(Y316,VALIDATIONS!$FF$2:$FG$5,2,FALSE),FALSE),  IF(OR(AND(N316="Water Rising Main",Z316="Asbestos Cement"),AND(N316="Water Rising Main",Z316="unplasticised Poly Vinyl Chloride")),      VLOOKUP(W316,VALIDATIONS!$GP$2:$HS$45,12+VLOOKUP(Y316,VALIDATIONS!$FF$2:$FG$5,2,FALSE),FALSE),  0))))))    +IF(P316="Up to 10% Rock",VLOOKUP(W316,VALIDATIONS!$GP$2:$HS$45,21+VLOOKUP(Y316,VALIDATIONS!$FF$2:$FG$5,2,FALSE),FALSE),0)+IF(OR(Q316="Urban Development (moderate)",Q316="Urban Development (heavy)"),VLOOKUP(W316,VALIDATIONS!$GP$2:$HS$45,12+VLOOKUP(Q316,VALIDATIONS!$FJ$2:$FK$4,2,FALSE),FALSE),0)))</f>
        <v/>
      </c>
      <c r="AB316" s="82"/>
    </row>
    <row r="317" spans="2:28" x14ac:dyDescent="0.2">
      <c r="B317" s="354"/>
      <c r="C317" s="354"/>
      <c r="E317" s="370"/>
      <c r="G317" s="168"/>
      <c r="H317" s="168"/>
      <c r="I317" s="106" t="str">
        <f>IF(OR(C317="",D317="",E317=""),"",VLOOKUP(C317,VALIDATIONS!$HU$2:$HV$12,2,FALSE))</f>
        <v/>
      </c>
      <c r="K317" s="243"/>
      <c r="L317" s="354"/>
      <c r="M317" s="224"/>
      <c r="N317" s="370"/>
      <c r="O317" s="224"/>
      <c r="P317" s="368"/>
      <c r="Q317" s="368"/>
      <c r="R317" s="224"/>
      <c r="S317" s="224"/>
      <c r="T317" s="224"/>
      <c r="U317" s="224"/>
      <c r="W317" s="370"/>
      <c r="X317" s="370"/>
      <c r="Y317" s="368"/>
      <c r="Z317" s="370"/>
      <c r="AA317" s="106" t="str">
        <f>IF(OR(N317="",P317="",Q317="",V317="",W317="",X317="",Y317="",Z317=""),"",V317*    (  IF(OR(AND(N317="Water Reticulation",Z317="Cast Iron"),AND(N317="Water Reticulation",Z317="Ductile Iron"),AND(N317="Water Reticulation",Z317="Galvanised Iron"),  AND(N317="Water Reticulation",Z317="Mild Steel")),      VLOOKUP(W317,VALIDATIONS!$GP$2:$HS$45,VLOOKUP(Y317,VALIDATIONS!$FF$2:$FG$5,2,FALSE),FALSE),  IF(OR(AND(N317="Water Reticulation",Z317="Asbestos Cement"),AND(N317="Water Reticulation",Z317="unplasticised Poly Vinyl Chloride")),      VLOOKUP(W317,VALIDATIONS!$GP$2:$HS$45,8+VLOOKUP(Y317,VALIDATIONS!$FF$2:$FG$5,2,FALSE),FALSE),  IF(OR(AND(N317="Water Re-use",Z317="Cast Iron"),AND(N317="Water Re-use",Z317="Ductile Iron"),AND(N317="Water Re-use",Z317="Galvanised Iron"),  AND(N317="Water Re-use",Z317="Mild Steel")),      VLOOKUP(W317,VALIDATIONS!$GP$2:$HS$45,VLOOKUP(Y317,VALIDATIONS!$FF$2:$FG$5,2,FALSE),FALSE),  IF(OR(AND(N317="Water Re-use",Z317="Asbestos Cement"),AND(N317="Water Re-use",Z317="unplasticised Poly Vinyl Chloride")),      VLOOKUP(W317,VALIDATIONS!$GP$2:$HS$45,8+VLOOKUP(Y317,VALIDATIONS!$FF$2:$FG$5,2,FALSE),FALSE),            IF(OR(AND(N317="Water Rising Main",Z317="Cast Iron"),AND(N317="Water Rising Main",Z317="Ductile Iron"),AND(N317="Water Rising Main",Z317="Galvanised Iron"),  AND(N317="Water Rising Main",Z317="Mild Steel")),      VLOOKUP(W317,VALIDATIONS!$GP$2:$HS$45,4+VLOOKUP(Y317,VALIDATIONS!$FF$2:$FG$5,2,FALSE),FALSE),  IF(OR(AND(N317="Water Rising Main",Z317="Asbestos Cement"),AND(N317="Water Rising Main",Z317="unplasticised Poly Vinyl Chloride")),      VLOOKUP(W317,VALIDATIONS!$GP$2:$HS$45,12+VLOOKUP(Y317,VALIDATIONS!$FF$2:$FG$5,2,FALSE),FALSE),  0))))))    +IF(P317="Up to 10% Rock",VLOOKUP(W317,VALIDATIONS!$GP$2:$HS$45,21+VLOOKUP(Y317,VALIDATIONS!$FF$2:$FG$5,2,FALSE),FALSE),0)+IF(OR(Q317="Urban Development (moderate)",Q317="Urban Development (heavy)"),VLOOKUP(W317,VALIDATIONS!$GP$2:$HS$45,12+VLOOKUP(Q317,VALIDATIONS!$FJ$2:$FK$4,2,FALSE),FALSE),0)))</f>
        <v/>
      </c>
      <c r="AB317" s="82"/>
    </row>
    <row r="318" spans="2:28" x14ac:dyDescent="0.2">
      <c r="B318" s="354"/>
      <c r="C318" s="354"/>
      <c r="E318" s="370"/>
      <c r="G318" s="168"/>
      <c r="H318" s="168"/>
      <c r="I318" s="106" t="str">
        <f>IF(OR(C318="",D318="",E318=""),"",VLOOKUP(C318,VALIDATIONS!$HU$2:$HV$12,2,FALSE))</f>
        <v/>
      </c>
      <c r="K318" s="243"/>
      <c r="L318" s="354"/>
      <c r="M318" s="224"/>
      <c r="N318" s="370"/>
      <c r="O318" s="224"/>
      <c r="P318" s="368"/>
      <c r="Q318" s="368"/>
      <c r="R318" s="224"/>
      <c r="S318" s="224"/>
      <c r="T318" s="224"/>
      <c r="U318" s="224"/>
      <c r="W318" s="370"/>
      <c r="X318" s="370"/>
      <c r="Y318" s="368"/>
      <c r="Z318" s="370"/>
      <c r="AA318" s="106" t="str">
        <f>IF(OR(N318="",P318="",Q318="",V318="",W318="",X318="",Y318="",Z318=""),"",V318*    (  IF(OR(AND(N318="Water Reticulation",Z318="Cast Iron"),AND(N318="Water Reticulation",Z318="Ductile Iron"),AND(N318="Water Reticulation",Z318="Galvanised Iron"),  AND(N318="Water Reticulation",Z318="Mild Steel")),      VLOOKUP(W318,VALIDATIONS!$GP$2:$HS$45,VLOOKUP(Y318,VALIDATIONS!$FF$2:$FG$5,2,FALSE),FALSE),  IF(OR(AND(N318="Water Reticulation",Z318="Asbestos Cement"),AND(N318="Water Reticulation",Z318="unplasticised Poly Vinyl Chloride")),      VLOOKUP(W318,VALIDATIONS!$GP$2:$HS$45,8+VLOOKUP(Y318,VALIDATIONS!$FF$2:$FG$5,2,FALSE),FALSE),  IF(OR(AND(N318="Water Re-use",Z318="Cast Iron"),AND(N318="Water Re-use",Z318="Ductile Iron"),AND(N318="Water Re-use",Z318="Galvanised Iron"),  AND(N318="Water Re-use",Z318="Mild Steel")),      VLOOKUP(W318,VALIDATIONS!$GP$2:$HS$45,VLOOKUP(Y318,VALIDATIONS!$FF$2:$FG$5,2,FALSE),FALSE),  IF(OR(AND(N318="Water Re-use",Z318="Asbestos Cement"),AND(N318="Water Re-use",Z318="unplasticised Poly Vinyl Chloride")),      VLOOKUP(W318,VALIDATIONS!$GP$2:$HS$45,8+VLOOKUP(Y318,VALIDATIONS!$FF$2:$FG$5,2,FALSE),FALSE),            IF(OR(AND(N318="Water Rising Main",Z318="Cast Iron"),AND(N318="Water Rising Main",Z318="Ductile Iron"),AND(N318="Water Rising Main",Z318="Galvanised Iron"),  AND(N318="Water Rising Main",Z318="Mild Steel")),      VLOOKUP(W318,VALIDATIONS!$GP$2:$HS$45,4+VLOOKUP(Y318,VALIDATIONS!$FF$2:$FG$5,2,FALSE),FALSE),  IF(OR(AND(N318="Water Rising Main",Z318="Asbestos Cement"),AND(N318="Water Rising Main",Z318="unplasticised Poly Vinyl Chloride")),      VLOOKUP(W318,VALIDATIONS!$GP$2:$HS$45,12+VLOOKUP(Y318,VALIDATIONS!$FF$2:$FG$5,2,FALSE),FALSE),  0))))))    +IF(P318="Up to 10% Rock",VLOOKUP(W318,VALIDATIONS!$GP$2:$HS$45,21+VLOOKUP(Y318,VALIDATIONS!$FF$2:$FG$5,2,FALSE),FALSE),0)+IF(OR(Q318="Urban Development (moderate)",Q318="Urban Development (heavy)"),VLOOKUP(W318,VALIDATIONS!$GP$2:$HS$45,12+VLOOKUP(Q318,VALIDATIONS!$FJ$2:$FK$4,2,FALSE),FALSE),0)))</f>
        <v/>
      </c>
      <c r="AB318" s="82"/>
    </row>
    <row r="319" spans="2:28" x14ac:dyDescent="0.2">
      <c r="B319" s="354"/>
      <c r="C319" s="354"/>
      <c r="E319" s="370"/>
      <c r="G319" s="168"/>
      <c r="H319" s="168"/>
      <c r="I319" s="106" t="str">
        <f>IF(OR(C319="",D319="",E319=""),"",VLOOKUP(C319,VALIDATIONS!$HU$2:$HV$12,2,FALSE))</f>
        <v/>
      </c>
      <c r="K319" s="243"/>
      <c r="L319" s="354"/>
      <c r="M319" s="224"/>
      <c r="N319" s="370"/>
      <c r="O319" s="224"/>
      <c r="P319" s="368"/>
      <c r="Q319" s="368"/>
      <c r="R319" s="224"/>
      <c r="S319" s="224"/>
      <c r="T319" s="224"/>
      <c r="U319" s="224"/>
      <c r="W319" s="370"/>
      <c r="X319" s="370"/>
      <c r="Y319" s="368"/>
      <c r="Z319" s="370"/>
      <c r="AA319" s="106" t="str">
        <f>IF(OR(N319="",P319="",Q319="",V319="",W319="",X319="",Y319="",Z319=""),"",V319*    (  IF(OR(AND(N319="Water Reticulation",Z319="Cast Iron"),AND(N319="Water Reticulation",Z319="Ductile Iron"),AND(N319="Water Reticulation",Z319="Galvanised Iron"),  AND(N319="Water Reticulation",Z319="Mild Steel")),      VLOOKUP(W319,VALIDATIONS!$GP$2:$HS$45,VLOOKUP(Y319,VALIDATIONS!$FF$2:$FG$5,2,FALSE),FALSE),  IF(OR(AND(N319="Water Reticulation",Z319="Asbestos Cement"),AND(N319="Water Reticulation",Z319="unplasticised Poly Vinyl Chloride")),      VLOOKUP(W319,VALIDATIONS!$GP$2:$HS$45,8+VLOOKUP(Y319,VALIDATIONS!$FF$2:$FG$5,2,FALSE),FALSE),  IF(OR(AND(N319="Water Re-use",Z319="Cast Iron"),AND(N319="Water Re-use",Z319="Ductile Iron"),AND(N319="Water Re-use",Z319="Galvanised Iron"),  AND(N319="Water Re-use",Z319="Mild Steel")),      VLOOKUP(W319,VALIDATIONS!$GP$2:$HS$45,VLOOKUP(Y319,VALIDATIONS!$FF$2:$FG$5,2,FALSE),FALSE),  IF(OR(AND(N319="Water Re-use",Z319="Asbestos Cement"),AND(N319="Water Re-use",Z319="unplasticised Poly Vinyl Chloride")),      VLOOKUP(W319,VALIDATIONS!$GP$2:$HS$45,8+VLOOKUP(Y319,VALIDATIONS!$FF$2:$FG$5,2,FALSE),FALSE),            IF(OR(AND(N319="Water Rising Main",Z319="Cast Iron"),AND(N319="Water Rising Main",Z319="Ductile Iron"),AND(N319="Water Rising Main",Z319="Galvanised Iron"),  AND(N319="Water Rising Main",Z319="Mild Steel")),      VLOOKUP(W319,VALIDATIONS!$GP$2:$HS$45,4+VLOOKUP(Y319,VALIDATIONS!$FF$2:$FG$5,2,FALSE),FALSE),  IF(OR(AND(N319="Water Rising Main",Z319="Asbestos Cement"),AND(N319="Water Rising Main",Z319="unplasticised Poly Vinyl Chloride")),      VLOOKUP(W319,VALIDATIONS!$GP$2:$HS$45,12+VLOOKUP(Y319,VALIDATIONS!$FF$2:$FG$5,2,FALSE),FALSE),  0))))))    +IF(P319="Up to 10% Rock",VLOOKUP(W319,VALIDATIONS!$GP$2:$HS$45,21+VLOOKUP(Y319,VALIDATIONS!$FF$2:$FG$5,2,FALSE),FALSE),0)+IF(OR(Q319="Urban Development (moderate)",Q319="Urban Development (heavy)"),VLOOKUP(W319,VALIDATIONS!$GP$2:$HS$45,12+VLOOKUP(Q319,VALIDATIONS!$FJ$2:$FK$4,2,FALSE),FALSE),0)))</f>
        <v/>
      </c>
      <c r="AB319" s="82"/>
    </row>
    <row r="320" spans="2:28" x14ac:dyDescent="0.2">
      <c r="B320" s="354"/>
      <c r="C320" s="354"/>
      <c r="E320" s="370"/>
      <c r="G320" s="168"/>
      <c r="H320" s="168"/>
      <c r="I320" s="106" t="str">
        <f>IF(OR(C320="",D320="",E320=""),"",VLOOKUP(C320,VALIDATIONS!$HU$2:$HV$12,2,FALSE))</f>
        <v/>
      </c>
      <c r="K320" s="243"/>
      <c r="L320" s="354"/>
      <c r="M320" s="224"/>
      <c r="N320" s="370"/>
      <c r="O320" s="224"/>
      <c r="P320" s="368"/>
      <c r="Q320" s="368"/>
      <c r="R320" s="224"/>
      <c r="S320" s="224"/>
      <c r="T320" s="224"/>
      <c r="U320" s="224"/>
      <c r="W320" s="370"/>
      <c r="X320" s="370"/>
      <c r="Y320" s="368"/>
      <c r="Z320" s="370"/>
      <c r="AA320" s="106" t="str">
        <f>IF(OR(N320="",P320="",Q320="",V320="",W320="",X320="",Y320="",Z320=""),"",V320*    (  IF(OR(AND(N320="Water Reticulation",Z320="Cast Iron"),AND(N320="Water Reticulation",Z320="Ductile Iron"),AND(N320="Water Reticulation",Z320="Galvanised Iron"),  AND(N320="Water Reticulation",Z320="Mild Steel")),      VLOOKUP(W320,VALIDATIONS!$GP$2:$HS$45,VLOOKUP(Y320,VALIDATIONS!$FF$2:$FG$5,2,FALSE),FALSE),  IF(OR(AND(N320="Water Reticulation",Z320="Asbestos Cement"),AND(N320="Water Reticulation",Z320="unplasticised Poly Vinyl Chloride")),      VLOOKUP(W320,VALIDATIONS!$GP$2:$HS$45,8+VLOOKUP(Y320,VALIDATIONS!$FF$2:$FG$5,2,FALSE),FALSE),  IF(OR(AND(N320="Water Re-use",Z320="Cast Iron"),AND(N320="Water Re-use",Z320="Ductile Iron"),AND(N320="Water Re-use",Z320="Galvanised Iron"),  AND(N320="Water Re-use",Z320="Mild Steel")),      VLOOKUP(W320,VALIDATIONS!$GP$2:$HS$45,VLOOKUP(Y320,VALIDATIONS!$FF$2:$FG$5,2,FALSE),FALSE),  IF(OR(AND(N320="Water Re-use",Z320="Asbestos Cement"),AND(N320="Water Re-use",Z320="unplasticised Poly Vinyl Chloride")),      VLOOKUP(W320,VALIDATIONS!$GP$2:$HS$45,8+VLOOKUP(Y320,VALIDATIONS!$FF$2:$FG$5,2,FALSE),FALSE),            IF(OR(AND(N320="Water Rising Main",Z320="Cast Iron"),AND(N320="Water Rising Main",Z320="Ductile Iron"),AND(N320="Water Rising Main",Z320="Galvanised Iron"),  AND(N320="Water Rising Main",Z320="Mild Steel")),      VLOOKUP(W320,VALIDATIONS!$GP$2:$HS$45,4+VLOOKUP(Y320,VALIDATIONS!$FF$2:$FG$5,2,FALSE),FALSE),  IF(OR(AND(N320="Water Rising Main",Z320="Asbestos Cement"),AND(N320="Water Rising Main",Z320="unplasticised Poly Vinyl Chloride")),      VLOOKUP(W320,VALIDATIONS!$GP$2:$HS$45,12+VLOOKUP(Y320,VALIDATIONS!$FF$2:$FG$5,2,FALSE),FALSE),  0))))))    +IF(P320="Up to 10% Rock",VLOOKUP(W320,VALIDATIONS!$GP$2:$HS$45,21+VLOOKUP(Y320,VALIDATIONS!$FF$2:$FG$5,2,FALSE),FALSE),0)+IF(OR(Q320="Urban Development (moderate)",Q320="Urban Development (heavy)"),VLOOKUP(W320,VALIDATIONS!$GP$2:$HS$45,12+VLOOKUP(Q320,VALIDATIONS!$FJ$2:$FK$4,2,FALSE),FALSE),0)))</f>
        <v/>
      </c>
      <c r="AB320" s="82"/>
    </row>
    <row r="321" spans="2:28" x14ac:dyDescent="0.2">
      <c r="B321" s="354"/>
      <c r="C321" s="354"/>
      <c r="E321" s="370"/>
      <c r="G321" s="168"/>
      <c r="H321" s="168"/>
      <c r="I321" s="106" t="str">
        <f>IF(OR(C321="",D321="",E321=""),"",VLOOKUP(C321,VALIDATIONS!$HU$2:$HV$12,2,FALSE))</f>
        <v/>
      </c>
      <c r="K321" s="243"/>
      <c r="L321" s="354"/>
      <c r="M321" s="224"/>
      <c r="N321" s="370"/>
      <c r="O321" s="224"/>
      <c r="P321" s="368"/>
      <c r="Q321" s="368"/>
      <c r="R321" s="224"/>
      <c r="S321" s="224"/>
      <c r="T321" s="224"/>
      <c r="U321" s="224"/>
      <c r="W321" s="370"/>
      <c r="X321" s="370"/>
      <c r="Y321" s="368"/>
      <c r="Z321" s="370"/>
      <c r="AA321" s="106" t="str">
        <f>IF(OR(N321="",P321="",Q321="",V321="",W321="",X321="",Y321="",Z321=""),"",V321*    (  IF(OR(AND(N321="Water Reticulation",Z321="Cast Iron"),AND(N321="Water Reticulation",Z321="Ductile Iron"),AND(N321="Water Reticulation",Z321="Galvanised Iron"),  AND(N321="Water Reticulation",Z321="Mild Steel")),      VLOOKUP(W321,VALIDATIONS!$GP$2:$HS$45,VLOOKUP(Y321,VALIDATIONS!$FF$2:$FG$5,2,FALSE),FALSE),  IF(OR(AND(N321="Water Reticulation",Z321="Asbestos Cement"),AND(N321="Water Reticulation",Z321="unplasticised Poly Vinyl Chloride")),      VLOOKUP(W321,VALIDATIONS!$GP$2:$HS$45,8+VLOOKUP(Y321,VALIDATIONS!$FF$2:$FG$5,2,FALSE),FALSE),  IF(OR(AND(N321="Water Re-use",Z321="Cast Iron"),AND(N321="Water Re-use",Z321="Ductile Iron"),AND(N321="Water Re-use",Z321="Galvanised Iron"),  AND(N321="Water Re-use",Z321="Mild Steel")),      VLOOKUP(W321,VALIDATIONS!$GP$2:$HS$45,VLOOKUP(Y321,VALIDATIONS!$FF$2:$FG$5,2,FALSE),FALSE),  IF(OR(AND(N321="Water Re-use",Z321="Asbestos Cement"),AND(N321="Water Re-use",Z321="unplasticised Poly Vinyl Chloride")),      VLOOKUP(W321,VALIDATIONS!$GP$2:$HS$45,8+VLOOKUP(Y321,VALIDATIONS!$FF$2:$FG$5,2,FALSE),FALSE),            IF(OR(AND(N321="Water Rising Main",Z321="Cast Iron"),AND(N321="Water Rising Main",Z321="Ductile Iron"),AND(N321="Water Rising Main",Z321="Galvanised Iron"),  AND(N321="Water Rising Main",Z321="Mild Steel")),      VLOOKUP(W321,VALIDATIONS!$GP$2:$HS$45,4+VLOOKUP(Y321,VALIDATIONS!$FF$2:$FG$5,2,FALSE),FALSE),  IF(OR(AND(N321="Water Rising Main",Z321="Asbestos Cement"),AND(N321="Water Rising Main",Z321="unplasticised Poly Vinyl Chloride")),      VLOOKUP(W321,VALIDATIONS!$GP$2:$HS$45,12+VLOOKUP(Y321,VALIDATIONS!$FF$2:$FG$5,2,FALSE),FALSE),  0))))))    +IF(P321="Up to 10% Rock",VLOOKUP(W321,VALIDATIONS!$GP$2:$HS$45,21+VLOOKUP(Y321,VALIDATIONS!$FF$2:$FG$5,2,FALSE),FALSE),0)+IF(OR(Q321="Urban Development (moderate)",Q321="Urban Development (heavy)"),VLOOKUP(W321,VALIDATIONS!$GP$2:$HS$45,12+VLOOKUP(Q321,VALIDATIONS!$FJ$2:$FK$4,2,FALSE),FALSE),0)))</f>
        <v/>
      </c>
      <c r="AB321" s="82"/>
    </row>
    <row r="322" spans="2:28" x14ac:dyDescent="0.2">
      <c r="B322" s="354"/>
      <c r="C322" s="354"/>
      <c r="E322" s="370"/>
      <c r="G322" s="168"/>
      <c r="H322" s="168"/>
      <c r="I322" s="106" t="str">
        <f>IF(OR(C322="",D322="",E322=""),"",VLOOKUP(C322,VALIDATIONS!$HU$2:$HV$12,2,FALSE))</f>
        <v/>
      </c>
      <c r="K322" s="243"/>
      <c r="L322" s="354"/>
      <c r="M322" s="224"/>
      <c r="N322" s="370"/>
      <c r="O322" s="224"/>
      <c r="P322" s="368"/>
      <c r="Q322" s="368"/>
      <c r="R322" s="224"/>
      <c r="S322" s="224"/>
      <c r="T322" s="224"/>
      <c r="U322" s="224"/>
      <c r="W322" s="370"/>
      <c r="X322" s="370"/>
      <c r="Y322" s="368"/>
      <c r="Z322" s="370"/>
      <c r="AA322" s="106" t="str">
        <f>IF(OR(N322="",P322="",Q322="",V322="",W322="",X322="",Y322="",Z322=""),"",V322*    (  IF(OR(AND(N322="Water Reticulation",Z322="Cast Iron"),AND(N322="Water Reticulation",Z322="Ductile Iron"),AND(N322="Water Reticulation",Z322="Galvanised Iron"),  AND(N322="Water Reticulation",Z322="Mild Steel")),      VLOOKUP(W322,VALIDATIONS!$GP$2:$HS$45,VLOOKUP(Y322,VALIDATIONS!$FF$2:$FG$5,2,FALSE),FALSE),  IF(OR(AND(N322="Water Reticulation",Z322="Asbestos Cement"),AND(N322="Water Reticulation",Z322="unplasticised Poly Vinyl Chloride")),      VLOOKUP(W322,VALIDATIONS!$GP$2:$HS$45,8+VLOOKUP(Y322,VALIDATIONS!$FF$2:$FG$5,2,FALSE),FALSE),  IF(OR(AND(N322="Water Re-use",Z322="Cast Iron"),AND(N322="Water Re-use",Z322="Ductile Iron"),AND(N322="Water Re-use",Z322="Galvanised Iron"),  AND(N322="Water Re-use",Z322="Mild Steel")),      VLOOKUP(W322,VALIDATIONS!$GP$2:$HS$45,VLOOKUP(Y322,VALIDATIONS!$FF$2:$FG$5,2,FALSE),FALSE),  IF(OR(AND(N322="Water Re-use",Z322="Asbestos Cement"),AND(N322="Water Re-use",Z322="unplasticised Poly Vinyl Chloride")),      VLOOKUP(W322,VALIDATIONS!$GP$2:$HS$45,8+VLOOKUP(Y322,VALIDATIONS!$FF$2:$FG$5,2,FALSE),FALSE),            IF(OR(AND(N322="Water Rising Main",Z322="Cast Iron"),AND(N322="Water Rising Main",Z322="Ductile Iron"),AND(N322="Water Rising Main",Z322="Galvanised Iron"),  AND(N322="Water Rising Main",Z322="Mild Steel")),      VLOOKUP(W322,VALIDATIONS!$GP$2:$HS$45,4+VLOOKUP(Y322,VALIDATIONS!$FF$2:$FG$5,2,FALSE),FALSE),  IF(OR(AND(N322="Water Rising Main",Z322="Asbestos Cement"),AND(N322="Water Rising Main",Z322="unplasticised Poly Vinyl Chloride")),      VLOOKUP(W322,VALIDATIONS!$GP$2:$HS$45,12+VLOOKUP(Y322,VALIDATIONS!$FF$2:$FG$5,2,FALSE),FALSE),  0))))))    +IF(P322="Up to 10% Rock",VLOOKUP(W322,VALIDATIONS!$GP$2:$HS$45,21+VLOOKUP(Y322,VALIDATIONS!$FF$2:$FG$5,2,FALSE),FALSE),0)+IF(OR(Q322="Urban Development (moderate)",Q322="Urban Development (heavy)"),VLOOKUP(W322,VALIDATIONS!$GP$2:$HS$45,12+VLOOKUP(Q322,VALIDATIONS!$FJ$2:$FK$4,2,FALSE),FALSE),0)))</f>
        <v/>
      </c>
      <c r="AB322" s="82"/>
    </row>
    <row r="323" spans="2:28" x14ac:dyDescent="0.2">
      <c r="B323" s="354"/>
      <c r="C323" s="354"/>
      <c r="E323" s="370"/>
      <c r="G323" s="168"/>
      <c r="H323" s="168"/>
      <c r="I323" s="106" t="str">
        <f>IF(OR(C323="",D323="",E323=""),"",VLOOKUP(C323,VALIDATIONS!$HU$2:$HV$12,2,FALSE))</f>
        <v/>
      </c>
      <c r="K323" s="243"/>
      <c r="L323" s="354"/>
      <c r="M323" s="224"/>
      <c r="N323" s="370"/>
      <c r="O323" s="224"/>
      <c r="P323" s="368"/>
      <c r="Q323" s="368"/>
      <c r="R323" s="224"/>
      <c r="S323" s="224"/>
      <c r="T323" s="224"/>
      <c r="U323" s="224"/>
      <c r="W323" s="370"/>
      <c r="X323" s="370"/>
      <c r="Y323" s="368"/>
      <c r="Z323" s="370"/>
      <c r="AA323" s="106" t="str">
        <f>IF(OR(N323="",P323="",Q323="",V323="",W323="",X323="",Y323="",Z323=""),"",V323*    (  IF(OR(AND(N323="Water Reticulation",Z323="Cast Iron"),AND(N323="Water Reticulation",Z323="Ductile Iron"),AND(N323="Water Reticulation",Z323="Galvanised Iron"),  AND(N323="Water Reticulation",Z323="Mild Steel")),      VLOOKUP(W323,VALIDATIONS!$GP$2:$HS$45,VLOOKUP(Y323,VALIDATIONS!$FF$2:$FG$5,2,FALSE),FALSE),  IF(OR(AND(N323="Water Reticulation",Z323="Asbestos Cement"),AND(N323="Water Reticulation",Z323="unplasticised Poly Vinyl Chloride")),      VLOOKUP(W323,VALIDATIONS!$GP$2:$HS$45,8+VLOOKUP(Y323,VALIDATIONS!$FF$2:$FG$5,2,FALSE),FALSE),  IF(OR(AND(N323="Water Re-use",Z323="Cast Iron"),AND(N323="Water Re-use",Z323="Ductile Iron"),AND(N323="Water Re-use",Z323="Galvanised Iron"),  AND(N323="Water Re-use",Z323="Mild Steel")),      VLOOKUP(W323,VALIDATIONS!$GP$2:$HS$45,VLOOKUP(Y323,VALIDATIONS!$FF$2:$FG$5,2,FALSE),FALSE),  IF(OR(AND(N323="Water Re-use",Z323="Asbestos Cement"),AND(N323="Water Re-use",Z323="unplasticised Poly Vinyl Chloride")),      VLOOKUP(W323,VALIDATIONS!$GP$2:$HS$45,8+VLOOKUP(Y323,VALIDATIONS!$FF$2:$FG$5,2,FALSE),FALSE),            IF(OR(AND(N323="Water Rising Main",Z323="Cast Iron"),AND(N323="Water Rising Main",Z323="Ductile Iron"),AND(N323="Water Rising Main",Z323="Galvanised Iron"),  AND(N323="Water Rising Main",Z323="Mild Steel")),      VLOOKUP(W323,VALIDATIONS!$GP$2:$HS$45,4+VLOOKUP(Y323,VALIDATIONS!$FF$2:$FG$5,2,FALSE),FALSE),  IF(OR(AND(N323="Water Rising Main",Z323="Asbestos Cement"),AND(N323="Water Rising Main",Z323="unplasticised Poly Vinyl Chloride")),      VLOOKUP(W323,VALIDATIONS!$GP$2:$HS$45,12+VLOOKUP(Y323,VALIDATIONS!$FF$2:$FG$5,2,FALSE),FALSE),  0))))))    +IF(P323="Up to 10% Rock",VLOOKUP(W323,VALIDATIONS!$GP$2:$HS$45,21+VLOOKUP(Y323,VALIDATIONS!$FF$2:$FG$5,2,FALSE),FALSE),0)+IF(OR(Q323="Urban Development (moderate)",Q323="Urban Development (heavy)"),VLOOKUP(W323,VALIDATIONS!$GP$2:$HS$45,12+VLOOKUP(Q323,VALIDATIONS!$FJ$2:$FK$4,2,FALSE),FALSE),0)))</f>
        <v/>
      </c>
      <c r="AB323" s="82"/>
    </row>
    <row r="324" spans="2:28" x14ac:dyDescent="0.2">
      <c r="B324" s="354"/>
      <c r="C324" s="354"/>
      <c r="E324" s="370"/>
      <c r="G324" s="168"/>
      <c r="H324" s="168"/>
      <c r="I324" s="106" t="str">
        <f>IF(OR(C324="",D324="",E324=""),"",VLOOKUP(C324,VALIDATIONS!$HU$2:$HV$12,2,FALSE))</f>
        <v/>
      </c>
      <c r="K324" s="243"/>
      <c r="L324" s="354"/>
      <c r="M324" s="224"/>
      <c r="N324" s="370"/>
      <c r="O324" s="224"/>
      <c r="P324" s="368"/>
      <c r="Q324" s="368"/>
      <c r="R324" s="224"/>
      <c r="S324" s="224"/>
      <c r="T324" s="224"/>
      <c r="U324" s="224"/>
      <c r="W324" s="370"/>
      <c r="X324" s="370"/>
      <c r="Y324" s="368"/>
      <c r="Z324" s="370"/>
      <c r="AA324" s="106" t="str">
        <f>IF(OR(N324="",P324="",Q324="",V324="",W324="",X324="",Y324="",Z324=""),"",V324*    (  IF(OR(AND(N324="Water Reticulation",Z324="Cast Iron"),AND(N324="Water Reticulation",Z324="Ductile Iron"),AND(N324="Water Reticulation",Z324="Galvanised Iron"),  AND(N324="Water Reticulation",Z324="Mild Steel")),      VLOOKUP(W324,VALIDATIONS!$GP$2:$HS$45,VLOOKUP(Y324,VALIDATIONS!$FF$2:$FG$5,2,FALSE),FALSE),  IF(OR(AND(N324="Water Reticulation",Z324="Asbestos Cement"),AND(N324="Water Reticulation",Z324="unplasticised Poly Vinyl Chloride")),      VLOOKUP(W324,VALIDATIONS!$GP$2:$HS$45,8+VLOOKUP(Y324,VALIDATIONS!$FF$2:$FG$5,2,FALSE),FALSE),  IF(OR(AND(N324="Water Re-use",Z324="Cast Iron"),AND(N324="Water Re-use",Z324="Ductile Iron"),AND(N324="Water Re-use",Z324="Galvanised Iron"),  AND(N324="Water Re-use",Z324="Mild Steel")),      VLOOKUP(W324,VALIDATIONS!$GP$2:$HS$45,VLOOKUP(Y324,VALIDATIONS!$FF$2:$FG$5,2,FALSE),FALSE),  IF(OR(AND(N324="Water Re-use",Z324="Asbestos Cement"),AND(N324="Water Re-use",Z324="unplasticised Poly Vinyl Chloride")),      VLOOKUP(W324,VALIDATIONS!$GP$2:$HS$45,8+VLOOKUP(Y324,VALIDATIONS!$FF$2:$FG$5,2,FALSE),FALSE),            IF(OR(AND(N324="Water Rising Main",Z324="Cast Iron"),AND(N324="Water Rising Main",Z324="Ductile Iron"),AND(N324="Water Rising Main",Z324="Galvanised Iron"),  AND(N324="Water Rising Main",Z324="Mild Steel")),      VLOOKUP(W324,VALIDATIONS!$GP$2:$HS$45,4+VLOOKUP(Y324,VALIDATIONS!$FF$2:$FG$5,2,FALSE),FALSE),  IF(OR(AND(N324="Water Rising Main",Z324="Asbestos Cement"),AND(N324="Water Rising Main",Z324="unplasticised Poly Vinyl Chloride")),      VLOOKUP(W324,VALIDATIONS!$GP$2:$HS$45,12+VLOOKUP(Y324,VALIDATIONS!$FF$2:$FG$5,2,FALSE),FALSE),  0))))))    +IF(P324="Up to 10% Rock",VLOOKUP(W324,VALIDATIONS!$GP$2:$HS$45,21+VLOOKUP(Y324,VALIDATIONS!$FF$2:$FG$5,2,FALSE),FALSE),0)+IF(OR(Q324="Urban Development (moderate)",Q324="Urban Development (heavy)"),VLOOKUP(W324,VALIDATIONS!$GP$2:$HS$45,12+VLOOKUP(Q324,VALIDATIONS!$FJ$2:$FK$4,2,FALSE),FALSE),0)))</f>
        <v/>
      </c>
      <c r="AB324" s="82"/>
    </row>
    <row r="325" spans="2:28" x14ac:dyDescent="0.2">
      <c r="B325" s="354"/>
      <c r="C325" s="354"/>
      <c r="E325" s="370"/>
      <c r="G325" s="168"/>
      <c r="H325" s="168"/>
      <c r="I325" s="106" t="str">
        <f>IF(OR(C325="",D325="",E325=""),"",VLOOKUP(C325,VALIDATIONS!$HU$2:$HV$12,2,FALSE))</f>
        <v/>
      </c>
      <c r="K325" s="243"/>
      <c r="L325" s="354"/>
      <c r="M325" s="224"/>
      <c r="N325" s="370"/>
      <c r="O325" s="224"/>
      <c r="P325" s="368"/>
      <c r="Q325" s="368"/>
      <c r="R325" s="224"/>
      <c r="S325" s="224"/>
      <c r="T325" s="224"/>
      <c r="U325" s="224"/>
      <c r="W325" s="370"/>
      <c r="X325" s="370"/>
      <c r="Y325" s="368"/>
      <c r="Z325" s="370"/>
      <c r="AA325" s="106" t="str">
        <f>IF(OR(N325="",P325="",Q325="",V325="",W325="",X325="",Y325="",Z325=""),"",V325*    (  IF(OR(AND(N325="Water Reticulation",Z325="Cast Iron"),AND(N325="Water Reticulation",Z325="Ductile Iron"),AND(N325="Water Reticulation",Z325="Galvanised Iron"),  AND(N325="Water Reticulation",Z325="Mild Steel")),      VLOOKUP(W325,VALIDATIONS!$GP$2:$HS$45,VLOOKUP(Y325,VALIDATIONS!$FF$2:$FG$5,2,FALSE),FALSE),  IF(OR(AND(N325="Water Reticulation",Z325="Asbestos Cement"),AND(N325="Water Reticulation",Z325="unplasticised Poly Vinyl Chloride")),      VLOOKUP(W325,VALIDATIONS!$GP$2:$HS$45,8+VLOOKUP(Y325,VALIDATIONS!$FF$2:$FG$5,2,FALSE),FALSE),  IF(OR(AND(N325="Water Re-use",Z325="Cast Iron"),AND(N325="Water Re-use",Z325="Ductile Iron"),AND(N325="Water Re-use",Z325="Galvanised Iron"),  AND(N325="Water Re-use",Z325="Mild Steel")),      VLOOKUP(W325,VALIDATIONS!$GP$2:$HS$45,VLOOKUP(Y325,VALIDATIONS!$FF$2:$FG$5,2,FALSE),FALSE),  IF(OR(AND(N325="Water Re-use",Z325="Asbestos Cement"),AND(N325="Water Re-use",Z325="unplasticised Poly Vinyl Chloride")),      VLOOKUP(W325,VALIDATIONS!$GP$2:$HS$45,8+VLOOKUP(Y325,VALIDATIONS!$FF$2:$FG$5,2,FALSE),FALSE),            IF(OR(AND(N325="Water Rising Main",Z325="Cast Iron"),AND(N325="Water Rising Main",Z325="Ductile Iron"),AND(N325="Water Rising Main",Z325="Galvanised Iron"),  AND(N325="Water Rising Main",Z325="Mild Steel")),      VLOOKUP(W325,VALIDATIONS!$GP$2:$HS$45,4+VLOOKUP(Y325,VALIDATIONS!$FF$2:$FG$5,2,FALSE),FALSE),  IF(OR(AND(N325="Water Rising Main",Z325="Asbestos Cement"),AND(N325="Water Rising Main",Z325="unplasticised Poly Vinyl Chloride")),      VLOOKUP(W325,VALIDATIONS!$GP$2:$HS$45,12+VLOOKUP(Y325,VALIDATIONS!$FF$2:$FG$5,2,FALSE),FALSE),  0))))))    +IF(P325="Up to 10% Rock",VLOOKUP(W325,VALIDATIONS!$GP$2:$HS$45,21+VLOOKUP(Y325,VALIDATIONS!$FF$2:$FG$5,2,FALSE),FALSE),0)+IF(OR(Q325="Urban Development (moderate)",Q325="Urban Development (heavy)"),VLOOKUP(W325,VALIDATIONS!$GP$2:$HS$45,12+VLOOKUP(Q325,VALIDATIONS!$FJ$2:$FK$4,2,FALSE),FALSE),0)))</f>
        <v/>
      </c>
      <c r="AB325" s="82"/>
    </row>
    <row r="326" spans="2:28" x14ac:dyDescent="0.2">
      <c r="B326" s="354"/>
      <c r="C326" s="354"/>
      <c r="E326" s="370"/>
      <c r="G326" s="168"/>
      <c r="H326" s="168"/>
      <c r="I326" s="106" t="str">
        <f>IF(OR(C326="",D326="",E326=""),"",VLOOKUP(C326,VALIDATIONS!$HU$2:$HV$12,2,FALSE))</f>
        <v/>
      </c>
      <c r="K326" s="243"/>
      <c r="L326" s="354"/>
      <c r="M326" s="224"/>
      <c r="N326" s="370"/>
      <c r="O326" s="224"/>
      <c r="P326" s="368"/>
      <c r="Q326" s="368"/>
      <c r="R326" s="224"/>
      <c r="S326" s="224"/>
      <c r="T326" s="224"/>
      <c r="U326" s="224"/>
      <c r="W326" s="370"/>
      <c r="X326" s="370"/>
      <c r="Y326" s="368"/>
      <c r="Z326" s="370"/>
      <c r="AA326" s="106" t="str">
        <f>IF(OR(N326="",P326="",Q326="",V326="",W326="",X326="",Y326="",Z326=""),"",V326*    (  IF(OR(AND(N326="Water Reticulation",Z326="Cast Iron"),AND(N326="Water Reticulation",Z326="Ductile Iron"),AND(N326="Water Reticulation",Z326="Galvanised Iron"),  AND(N326="Water Reticulation",Z326="Mild Steel")),      VLOOKUP(W326,VALIDATIONS!$GP$2:$HS$45,VLOOKUP(Y326,VALIDATIONS!$FF$2:$FG$5,2,FALSE),FALSE),  IF(OR(AND(N326="Water Reticulation",Z326="Asbestos Cement"),AND(N326="Water Reticulation",Z326="unplasticised Poly Vinyl Chloride")),      VLOOKUP(W326,VALIDATIONS!$GP$2:$HS$45,8+VLOOKUP(Y326,VALIDATIONS!$FF$2:$FG$5,2,FALSE),FALSE),  IF(OR(AND(N326="Water Re-use",Z326="Cast Iron"),AND(N326="Water Re-use",Z326="Ductile Iron"),AND(N326="Water Re-use",Z326="Galvanised Iron"),  AND(N326="Water Re-use",Z326="Mild Steel")),      VLOOKUP(W326,VALIDATIONS!$GP$2:$HS$45,VLOOKUP(Y326,VALIDATIONS!$FF$2:$FG$5,2,FALSE),FALSE),  IF(OR(AND(N326="Water Re-use",Z326="Asbestos Cement"),AND(N326="Water Re-use",Z326="unplasticised Poly Vinyl Chloride")),      VLOOKUP(W326,VALIDATIONS!$GP$2:$HS$45,8+VLOOKUP(Y326,VALIDATIONS!$FF$2:$FG$5,2,FALSE),FALSE),            IF(OR(AND(N326="Water Rising Main",Z326="Cast Iron"),AND(N326="Water Rising Main",Z326="Ductile Iron"),AND(N326="Water Rising Main",Z326="Galvanised Iron"),  AND(N326="Water Rising Main",Z326="Mild Steel")),      VLOOKUP(W326,VALIDATIONS!$GP$2:$HS$45,4+VLOOKUP(Y326,VALIDATIONS!$FF$2:$FG$5,2,FALSE),FALSE),  IF(OR(AND(N326="Water Rising Main",Z326="Asbestos Cement"),AND(N326="Water Rising Main",Z326="unplasticised Poly Vinyl Chloride")),      VLOOKUP(W326,VALIDATIONS!$GP$2:$HS$45,12+VLOOKUP(Y326,VALIDATIONS!$FF$2:$FG$5,2,FALSE),FALSE),  0))))))    +IF(P326="Up to 10% Rock",VLOOKUP(W326,VALIDATIONS!$GP$2:$HS$45,21+VLOOKUP(Y326,VALIDATIONS!$FF$2:$FG$5,2,FALSE),FALSE),0)+IF(OR(Q326="Urban Development (moderate)",Q326="Urban Development (heavy)"),VLOOKUP(W326,VALIDATIONS!$GP$2:$HS$45,12+VLOOKUP(Q326,VALIDATIONS!$FJ$2:$FK$4,2,FALSE),FALSE),0)))</f>
        <v/>
      </c>
      <c r="AB326" s="82"/>
    </row>
    <row r="327" spans="2:28" x14ac:dyDescent="0.2">
      <c r="B327" s="354"/>
      <c r="C327" s="354"/>
      <c r="E327" s="370"/>
      <c r="G327" s="168"/>
      <c r="H327" s="168"/>
      <c r="I327" s="106" t="str">
        <f>IF(OR(C327="",D327="",E327=""),"",VLOOKUP(C327,VALIDATIONS!$HU$2:$HV$12,2,FALSE))</f>
        <v/>
      </c>
      <c r="K327" s="243"/>
      <c r="L327" s="354"/>
      <c r="M327" s="224"/>
      <c r="N327" s="370"/>
      <c r="O327" s="224"/>
      <c r="P327" s="368"/>
      <c r="Q327" s="368"/>
      <c r="R327" s="224"/>
      <c r="S327" s="224"/>
      <c r="T327" s="224"/>
      <c r="U327" s="224"/>
      <c r="W327" s="370"/>
      <c r="X327" s="370"/>
      <c r="Y327" s="368"/>
      <c r="Z327" s="370"/>
      <c r="AA327" s="106" t="str">
        <f>IF(OR(N327="",P327="",Q327="",V327="",W327="",X327="",Y327="",Z327=""),"",V327*    (  IF(OR(AND(N327="Water Reticulation",Z327="Cast Iron"),AND(N327="Water Reticulation",Z327="Ductile Iron"),AND(N327="Water Reticulation",Z327="Galvanised Iron"),  AND(N327="Water Reticulation",Z327="Mild Steel")),      VLOOKUP(W327,VALIDATIONS!$GP$2:$HS$45,VLOOKUP(Y327,VALIDATIONS!$FF$2:$FG$5,2,FALSE),FALSE),  IF(OR(AND(N327="Water Reticulation",Z327="Asbestos Cement"),AND(N327="Water Reticulation",Z327="unplasticised Poly Vinyl Chloride")),      VLOOKUP(W327,VALIDATIONS!$GP$2:$HS$45,8+VLOOKUP(Y327,VALIDATIONS!$FF$2:$FG$5,2,FALSE),FALSE),  IF(OR(AND(N327="Water Re-use",Z327="Cast Iron"),AND(N327="Water Re-use",Z327="Ductile Iron"),AND(N327="Water Re-use",Z327="Galvanised Iron"),  AND(N327="Water Re-use",Z327="Mild Steel")),      VLOOKUP(W327,VALIDATIONS!$GP$2:$HS$45,VLOOKUP(Y327,VALIDATIONS!$FF$2:$FG$5,2,FALSE),FALSE),  IF(OR(AND(N327="Water Re-use",Z327="Asbestos Cement"),AND(N327="Water Re-use",Z327="unplasticised Poly Vinyl Chloride")),      VLOOKUP(W327,VALIDATIONS!$GP$2:$HS$45,8+VLOOKUP(Y327,VALIDATIONS!$FF$2:$FG$5,2,FALSE),FALSE),            IF(OR(AND(N327="Water Rising Main",Z327="Cast Iron"),AND(N327="Water Rising Main",Z327="Ductile Iron"),AND(N327="Water Rising Main",Z327="Galvanised Iron"),  AND(N327="Water Rising Main",Z327="Mild Steel")),      VLOOKUP(W327,VALIDATIONS!$GP$2:$HS$45,4+VLOOKUP(Y327,VALIDATIONS!$FF$2:$FG$5,2,FALSE),FALSE),  IF(OR(AND(N327="Water Rising Main",Z327="Asbestos Cement"),AND(N327="Water Rising Main",Z327="unplasticised Poly Vinyl Chloride")),      VLOOKUP(W327,VALIDATIONS!$GP$2:$HS$45,12+VLOOKUP(Y327,VALIDATIONS!$FF$2:$FG$5,2,FALSE),FALSE),  0))))))    +IF(P327="Up to 10% Rock",VLOOKUP(W327,VALIDATIONS!$GP$2:$HS$45,21+VLOOKUP(Y327,VALIDATIONS!$FF$2:$FG$5,2,FALSE),FALSE),0)+IF(OR(Q327="Urban Development (moderate)",Q327="Urban Development (heavy)"),VLOOKUP(W327,VALIDATIONS!$GP$2:$HS$45,12+VLOOKUP(Q327,VALIDATIONS!$FJ$2:$FK$4,2,FALSE),FALSE),0)))</f>
        <v/>
      </c>
      <c r="AB327" s="82"/>
    </row>
    <row r="328" spans="2:28" x14ac:dyDescent="0.2">
      <c r="B328" s="354"/>
      <c r="C328" s="354"/>
      <c r="E328" s="370"/>
      <c r="G328" s="168"/>
      <c r="H328" s="168"/>
      <c r="I328" s="106" t="str">
        <f>IF(OR(C328="",D328="",E328=""),"",VLOOKUP(C328,VALIDATIONS!$HU$2:$HV$12,2,FALSE))</f>
        <v/>
      </c>
      <c r="K328" s="243"/>
      <c r="L328" s="354"/>
      <c r="M328" s="224"/>
      <c r="N328" s="370"/>
      <c r="O328" s="224"/>
      <c r="P328" s="368"/>
      <c r="Q328" s="368"/>
      <c r="R328" s="224"/>
      <c r="S328" s="224"/>
      <c r="T328" s="224"/>
      <c r="U328" s="224"/>
      <c r="W328" s="370"/>
      <c r="X328" s="370"/>
      <c r="Y328" s="368"/>
      <c r="Z328" s="370"/>
      <c r="AA328" s="106" t="str">
        <f>IF(OR(N328="",P328="",Q328="",V328="",W328="",X328="",Y328="",Z328=""),"",V328*    (  IF(OR(AND(N328="Water Reticulation",Z328="Cast Iron"),AND(N328="Water Reticulation",Z328="Ductile Iron"),AND(N328="Water Reticulation",Z328="Galvanised Iron"),  AND(N328="Water Reticulation",Z328="Mild Steel")),      VLOOKUP(W328,VALIDATIONS!$GP$2:$HS$45,VLOOKUP(Y328,VALIDATIONS!$FF$2:$FG$5,2,FALSE),FALSE),  IF(OR(AND(N328="Water Reticulation",Z328="Asbestos Cement"),AND(N328="Water Reticulation",Z328="unplasticised Poly Vinyl Chloride")),      VLOOKUP(W328,VALIDATIONS!$GP$2:$HS$45,8+VLOOKUP(Y328,VALIDATIONS!$FF$2:$FG$5,2,FALSE),FALSE),  IF(OR(AND(N328="Water Re-use",Z328="Cast Iron"),AND(N328="Water Re-use",Z328="Ductile Iron"),AND(N328="Water Re-use",Z328="Galvanised Iron"),  AND(N328="Water Re-use",Z328="Mild Steel")),      VLOOKUP(W328,VALIDATIONS!$GP$2:$HS$45,VLOOKUP(Y328,VALIDATIONS!$FF$2:$FG$5,2,FALSE),FALSE),  IF(OR(AND(N328="Water Re-use",Z328="Asbestos Cement"),AND(N328="Water Re-use",Z328="unplasticised Poly Vinyl Chloride")),      VLOOKUP(W328,VALIDATIONS!$GP$2:$HS$45,8+VLOOKUP(Y328,VALIDATIONS!$FF$2:$FG$5,2,FALSE),FALSE),            IF(OR(AND(N328="Water Rising Main",Z328="Cast Iron"),AND(N328="Water Rising Main",Z328="Ductile Iron"),AND(N328="Water Rising Main",Z328="Galvanised Iron"),  AND(N328="Water Rising Main",Z328="Mild Steel")),      VLOOKUP(W328,VALIDATIONS!$GP$2:$HS$45,4+VLOOKUP(Y328,VALIDATIONS!$FF$2:$FG$5,2,FALSE),FALSE),  IF(OR(AND(N328="Water Rising Main",Z328="Asbestos Cement"),AND(N328="Water Rising Main",Z328="unplasticised Poly Vinyl Chloride")),      VLOOKUP(W328,VALIDATIONS!$GP$2:$HS$45,12+VLOOKUP(Y328,VALIDATIONS!$FF$2:$FG$5,2,FALSE),FALSE),  0))))))    +IF(P328="Up to 10% Rock",VLOOKUP(W328,VALIDATIONS!$GP$2:$HS$45,21+VLOOKUP(Y328,VALIDATIONS!$FF$2:$FG$5,2,FALSE),FALSE),0)+IF(OR(Q328="Urban Development (moderate)",Q328="Urban Development (heavy)"),VLOOKUP(W328,VALIDATIONS!$GP$2:$HS$45,12+VLOOKUP(Q328,VALIDATIONS!$FJ$2:$FK$4,2,FALSE),FALSE),0)))</f>
        <v/>
      </c>
      <c r="AB328" s="82"/>
    </row>
    <row r="329" spans="2:28" x14ac:dyDescent="0.2">
      <c r="B329" s="354"/>
      <c r="C329" s="354"/>
      <c r="E329" s="370"/>
      <c r="G329" s="168"/>
      <c r="H329" s="168"/>
      <c r="I329" s="106" t="str">
        <f>IF(OR(C329="",D329="",E329=""),"",VLOOKUP(C329,VALIDATIONS!$HU$2:$HV$12,2,FALSE))</f>
        <v/>
      </c>
      <c r="K329" s="243"/>
      <c r="L329" s="354"/>
      <c r="M329" s="224"/>
      <c r="N329" s="370"/>
      <c r="O329" s="224"/>
      <c r="P329" s="368"/>
      <c r="Q329" s="368"/>
      <c r="R329" s="224"/>
      <c r="S329" s="224"/>
      <c r="T329" s="224"/>
      <c r="U329" s="224"/>
      <c r="W329" s="370"/>
      <c r="X329" s="370"/>
      <c r="Y329" s="368"/>
      <c r="Z329" s="370"/>
      <c r="AA329" s="106" t="str">
        <f>IF(OR(N329="",P329="",Q329="",V329="",W329="",X329="",Y329="",Z329=""),"",V329*    (  IF(OR(AND(N329="Water Reticulation",Z329="Cast Iron"),AND(N329="Water Reticulation",Z329="Ductile Iron"),AND(N329="Water Reticulation",Z329="Galvanised Iron"),  AND(N329="Water Reticulation",Z329="Mild Steel")),      VLOOKUP(W329,VALIDATIONS!$GP$2:$HS$45,VLOOKUP(Y329,VALIDATIONS!$FF$2:$FG$5,2,FALSE),FALSE),  IF(OR(AND(N329="Water Reticulation",Z329="Asbestos Cement"),AND(N329="Water Reticulation",Z329="unplasticised Poly Vinyl Chloride")),      VLOOKUP(W329,VALIDATIONS!$GP$2:$HS$45,8+VLOOKUP(Y329,VALIDATIONS!$FF$2:$FG$5,2,FALSE),FALSE),  IF(OR(AND(N329="Water Re-use",Z329="Cast Iron"),AND(N329="Water Re-use",Z329="Ductile Iron"),AND(N329="Water Re-use",Z329="Galvanised Iron"),  AND(N329="Water Re-use",Z329="Mild Steel")),      VLOOKUP(W329,VALIDATIONS!$GP$2:$HS$45,VLOOKUP(Y329,VALIDATIONS!$FF$2:$FG$5,2,FALSE),FALSE),  IF(OR(AND(N329="Water Re-use",Z329="Asbestos Cement"),AND(N329="Water Re-use",Z329="unplasticised Poly Vinyl Chloride")),      VLOOKUP(W329,VALIDATIONS!$GP$2:$HS$45,8+VLOOKUP(Y329,VALIDATIONS!$FF$2:$FG$5,2,FALSE),FALSE),            IF(OR(AND(N329="Water Rising Main",Z329="Cast Iron"),AND(N329="Water Rising Main",Z329="Ductile Iron"),AND(N329="Water Rising Main",Z329="Galvanised Iron"),  AND(N329="Water Rising Main",Z329="Mild Steel")),      VLOOKUP(W329,VALIDATIONS!$GP$2:$HS$45,4+VLOOKUP(Y329,VALIDATIONS!$FF$2:$FG$5,2,FALSE),FALSE),  IF(OR(AND(N329="Water Rising Main",Z329="Asbestos Cement"),AND(N329="Water Rising Main",Z329="unplasticised Poly Vinyl Chloride")),      VLOOKUP(W329,VALIDATIONS!$GP$2:$HS$45,12+VLOOKUP(Y329,VALIDATIONS!$FF$2:$FG$5,2,FALSE),FALSE),  0))))))    +IF(P329="Up to 10% Rock",VLOOKUP(W329,VALIDATIONS!$GP$2:$HS$45,21+VLOOKUP(Y329,VALIDATIONS!$FF$2:$FG$5,2,FALSE),FALSE),0)+IF(OR(Q329="Urban Development (moderate)",Q329="Urban Development (heavy)"),VLOOKUP(W329,VALIDATIONS!$GP$2:$HS$45,12+VLOOKUP(Q329,VALIDATIONS!$FJ$2:$FK$4,2,FALSE),FALSE),0)))</f>
        <v/>
      </c>
      <c r="AB329" s="82"/>
    </row>
    <row r="330" spans="2:28" x14ac:dyDescent="0.2">
      <c r="B330" s="354"/>
      <c r="C330" s="354"/>
      <c r="E330" s="370"/>
      <c r="G330" s="168"/>
      <c r="H330" s="168"/>
      <c r="I330" s="106" t="str">
        <f>IF(OR(C330="",D330="",E330=""),"",VLOOKUP(C330,VALIDATIONS!$HU$2:$HV$12,2,FALSE))</f>
        <v/>
      </c>
      <c r="K330" s="243"/>
      <c r="L330" s="354"/>
      <c r="M330" s="224"/>
      <c r="N330" s="370"/>
      <c r="O330" s="224"/>
      <c r="P330" s="368"/>
      <c r="Q330" s="368"/>
      <c r="R330" s="224"/>
      <c r="S330" s="224"/>
      <c r="T330" s="224"/>
      <c r="U330" s="224"/>
      <c r="W330" s="370"/>
      <c r="X330" s="370"/>
      <c r="Y330" s="368"/>
      <c r="Z330" s="370"/>
      <c r="AA330" s="106" t="str">
        <f>IF(OR(N330="",P330="",Q330="",V330="",W330="",X330="",Y330="",Z330=""),"",V330*    (  IF(OR(AND(N330="Water Reticulation",Z330="Cast Iron"),AND(N330="Water Reticulation",Z330="Ductile Iron"),AND(N330="Water Reticulation",Z330="Galvanised Iron"),  AND(N330="Water Reticulation",Z330="Mild Steel")),      VLOOKUP(W330,VALIDATIONS!$GP$2:$HS$45,VLOOKUP(Y330,VALIDATIONS!$FF$2:$FG$5,2,FALSE),FALSE),  IF(OR(AND(N330="Water Reticulation",Z330="Asbestos Cement"),AND(N330="Water Reticulation",Z330="unplasticised Poly Vinyl Chloride")),      VLOOKUP(W330,VALIDATIONS!$GP$2:$HS$45,8+VLOOKUP(Y330,VALIDATIONS!$FF$2:$FG$5,2,FALSE),FALSE),  IF(OR(AND(N330="Water Re-use",Z330="Cast Iron"),AND(N330="Water Re-use",Z330="Ductile Iron"),AND(N330="Water Re-use",Z330="Galvanised Iron"),  AND(N330="Water Re-use",Z330="Mild Steel")),      VLOOKUP(W330,VALIDATIONS!$GP$2:$HS$45,VLOOKUP(Y330,VALIDATIONS!$FF$2:$FG$5,2,FALSE),FALSE),  IF(OR(AND(N330="Water Re-use",Z330="Asbestos Cement"),AND(N330="Water Re-use",Z330="unplasticised Poly Vinyl Chloride")),      VLOOKUP(W330,VALIDATIONS!$GP$2:$HS$45,8+VLOOKUP(Y330,VALIDATIONS!$FF$2:$FG$5,2,FALSE),FALSE),            IF(OR(AND(N330="Water Rising Main",Z330="Cast Iron"),AND(N330="Water Rising Main",Z330="Ductile Iron"),AND(N330="Water Rising Main",Z330="Galvanised Iron"),  AND(N330="Water Rising Main",Z330="Mild Steel")),      VLOOKUP(W330,VALIDATIONS!$GP$2:$HS$45,4+VLOOKUP(Y330,VALIDATIONS!$FF$2:$FG$5,2,FALSE),FALSE),  IF(OR(AND(N330="Water Rising Main",Z330="Asbestos Cement"),AND(N330="Water Rising Main",Z330="unplasticised Poly Vinyl Chloride")),      VLOOKUP(W330,VALIDATIONS!$GP$2:$HS$45,12+VLOOKUP(Y330,VALIDATIONS!$FF$2:$FG$5,2,FALSE),FALSE),  0))))))    +IF(P330="Up to 10% Rock",VLOOKUP(W330,VALIDATIONS!$GP$2:$HS$45,21+VLOOKUP(Y330,VALIDATIONS!$FF$2:$FG$5,2,FALSE),FALSE),0)+IF(OR(Q330="Urban Development (moderate)",Q330="Urban Development (heavy)"),VLOOKUP(W330,VALIDATIONS!$GP$2:$HS$45,12+VLOOKUP(Q330,VALIDATIONS!$FJ$2:$FK$4,2,FALSE),FALSE),0)))</f>
        <v/>
      </c>
      <c r="AB330" s="82"/>
    </row>
    <row r="331" spans="2:28" x14ac:dyDescent="0.2">
      <c r="B331" s="354"/>
      <c r="C331" s="354"/>
      <c r="E331" s="370"/>
      <c r="G331" s="168"/>
      <c r="H331" s="168"/>
      <c r="I331" s="106" t="str">
        <f>IF(OR(C331="",D331="",E331=""),"",VLOOKUP(C331,VALIDATIONS!$HU$2:$HV$12,2,FALSE))</f>
        <v/>
      </c>
      <c r="K331" s="243"/>
      <c r="L331" s="354"/>
      <c r="M331" s="224"/>
      <c r="N331" s="370"/>
      <c r="O331" s="224"/>
      <c r="P331" s="368"/>
      <c r="Q331" s="368"/>
      <c r="R331" s="224"/>
      <c r="S331" s="224"/>
      <c r="T331" s="224"/>
      <c r="U331" s="224"/>
      <c r="W331" s="370"/>
      <c r="X331" s="370"/>
      <c r="Y331" s="368"/>
      <c r="Z331" s="370"/>
      <c r="AA331" s="106" t="str">
        <f>IF(OR(N331="",P331="",Q331="",V331="",W331="",X331="",Y331="",Z331=""),"",V331*    (  IF(OR(AND(N331="Water Reticulation",Z331="Cast Iron"),AND(N331="Water Reticulation",Z331="Ductile Iron"),AND(N331="Water Reticulation",Z331="Galvanised Iron"),  AND(N331="Water Reticulation",Z331="Mild Steel")),      VLOOKUP(W331,VALIDATIONS!$GP$2:$HS$45,VLOOKUP(Y331,VALIDATIONS!$FF$2:$FG$5,2,FALSE),FALSE),  IF(OR(AND(N331="Water Reticulation",Z331="Asbestos Cement"),AND(N331="Water Reticulation",Z331="unplasticised Poly Vinyl Chloride")),      VLOOKUP(W331,VALIDATIONS!$GP$2:$HS$45,8+VLOOKUP(Y331,VALIDATIONS!$FF$2:$FG$5,2,FALSE),FALSE),  IF(OR(AND(N331="Water Re-use",Z331="Cast Iron"),AND(N331="Water Re-use",Z331="Ductile Iron"),AND(N331="Water Re-use",Z331="Galvanised Iron"),  AND(N331="Water Re-use",Z331="Mild Steel")),      VLOOKUP(W331,VALIDATIONS!$GP$2:$HS$45,VLOOKUP(Y331,VALIDATIONS!$FF$2:$FG$5,2,FALSE),FALSE),  IF(OR(AND(N331="Water Re-use",Z331="Asbestos Cement"),AND(N331="Water Re-use",Z331="unplasticised Poly Vinyl Chloride")),      VLOOKUP(W331,VALIDATIONS!$GP$2:$HS$45,8+VLOOKUP(Y331,VALIDATIONS!$FF$2:$FG$5,2,FALSE),FALSE),            IF(OR(AND(N331="Water Rising Main",Z331="Cast Iron"),AND(N331="Water Rising Main",Z331="Ductile Iron"),AND(N331="Water Rising Main",Z331="Galvanised Iron"),  AND(N331="Water Rising Main",Z331="Mild Steel")),      VLOOKUP(W331,VALIDATIONS!$GP$2:$HS$45,4+VLOOKUP(Y331,VALIDATIONS!$FF$2:$FG$5,2,FALSE),FALSE),  IF(OR(AND(N331="Water Rising Main",Z331="Asbestos Cement"),AND(N331="Water Rising Main",Z331="unplasticised Poly Vinyl Chloride")),      VLOOKUP(W331,VALIDATIONS!$GP$2:$HS$45,12+VLOOKUP(Y331,VALIDATIONS!$FF$2:$FG$5,2,FALSE),FALSE),  0))))))    +IF(P331="Up to 10% Rock",VLOOKUP(W331,VALIDATIONS!$GP$2:$HS$45,21+VLOOKUP(Y331,VALIDATIONS!$FF$2:$FG$5,2,FALSE),FALSE),0)+IF(OR(Q331="Urban Development (moderate)",Q331="Urban Development (heavy)"),VLOOKUP(W331,VALIDATIONS!$GP$2:$HS$45,12+VLOOKUP(Q331,VALIDATIONS!$FJ$2:$FK$4,2,FALSE),FALSE),0)))</f>
        <v/>
      </c>
      <c r="AB331" s="82"/>
    </row>
    <row r="332" spans="2:28" x14ac:dyDescent="0.2">
      <c r="B332" s="354"/>
      <c r="C332" s="354"/>
      <c r="E332" s="370"/>
      <c r="G332" s="168"/>
      <c r="H332" s="168"/>
      <c r="I332" s="106" t="str">
        <f>IF(OR(C332="",D332="",E332=""),"",VLOOKUP(C332,VALIDATIONS!$HU$2:$HV$12,2,FALSE))</f>
        <v/>
      </c>
      <c r="K332" s="243"/>
      <c r="L332" s="354"/>
      <c r="M332" s="224"/>
      <c r="N332" s="370"/>
      <c r="O332" s="224"/>
      <c r="P332" s="368"/>
      <c r="Q332" s="368"/>
      <c r="R332" s="224"/>
      <c r="S332" s="224"/>
      <c r="T332" s="224"/>
      <c r="U332" s="224"/>
      <c r="W332" s="370"/>
      <c r="X332" s="370"/>
      <c r="Y332" s="368"/>
      <c r="Z332" s="370"/>
      <c r="AA332" s="106" t="str">
        <f>IF(OR(N332="",P332="",Q332="",V332="",W332="",X332="",Y332="",Z332=""),"",V332*    (  IF(OR(AND(N332="Water Reticulation",Z332="Cast Iron"),AND(N332="Water Reticulation",Z332="Ductile Iron"),AND(N332="Water Reticulation",Z332="Galvanised Iron"),  AND(N332="Water Reticulation",Z332="Mild Steel")),      VLOOKUP(W332,VALIDATIONS!$GP$2:$HS$45,VLOOKUP(Y332,VALIDATIONS!$FF$2:$FG$5,2,FALSE),FALSE),  IF(OR(AND(N332="Water Reticulation",Z332="Asbestos Cement"),AND(N332="Water Reticulation",Z332="unplasticised Poly Vinyl Chloride")),      VLOOKUP(W332,VALIDATIONS!$GP$2:$HS$45,8+VLOOKUP(Y332,VALIDATIONS!$FF$2:$FG$5,2,FALSE),FALSE),  IF(OR(AND(N332="Water Re-use",Z332="Cast Iron"),AND(N332="Water Re-use",Z332="Ductile Iron"),AND(N332="Water Re-use",Z332="Galvanised Iron"),  AND(N332="Water Re-use",Z332="Mild Steel")),      VLOOKUP(W332,VALIDATIONS!$GP$2:$HS$45,VLOOKUP(Y332,VALIDATIONS!$FF$2:$FG$5,2,FALSE),FALSE),  IF(OR(AND(N332="Water Re-use",Z332="Asbestos Cement"),AND(N332="Water Re-use",Z332="unplasticised Poly Vinyl Chloride")),      VLOOKUP(W332,VALIDATIONS!$GP$2:$HS$45,8+VLOOKUP(Y332,VALIDATIONS!$FF$2:$FG$5,2,FALSE),FALSE),            IF(OR(AND(N332="Water Rising Main",Z332="Cast Iron"),AND(N332="Water Rising Main",Z332="Ductile Iron"),AND(N332="Water Rising Main",Z332="Galvanised Iron"),  AND(N332="Water Rising Main",Z332="Mild Steel")),      VLOOKUP(W332,VALIDATIONS!$GP$2:$HS$45,4+VLOOKUP(Y332,VALIDATIONS!$FF$2:$FG$5,2,FALSE),FALSE),  IF(OR(AND(N332="Water Rising Main",Z332="Asbestos Cement"),AND(N332="Water Rising Main",Z332="unplasticised Poly Vinyl Chloride")),      VLOOKUP(W332,VALIDATIONS!$GP$2:$HS$45,12+VLOOKUP(Y332,VALIDATIONS!$FF$2:$FG$5,2,FALSE),FALSE),  0))))))    +IF(P332="Up to 10% Rock",VLOOKUP(W332,VALIDATIONS!$GP$2:$HS$45,21+VLOOKUP(Y332,VALIDATIONS!$FF$2:$FG$5,2,FALSE),FALSE),0)+IF(OR(Q332="Urban Development (moderate)",Q332="Urban Development (heavy)"),VLOOKUP(W332,VALIDATIONS!$GP$2:$HS$45,12+VLOOKUP(Q332,VALIDATIONS!$FJ$2:$FK$4,2,FALSE),FALSE),0)))</f>
        <v/>
      </c>
      <c r="AB332" s="82"/>
    </row>
    <row r="333" spans="2:28" x14ac:dyDescent="0.2">
      <c r="B333" s="354"/>
      <c r="C333" s="354"/>
      <c r="E333" s="370"/>
      <c r="G333" s="168"/>
      <c r="H333" s="168"/>
      <c r="I333" s="106" t="str">
        <f>IF(OR(C333="",D333="",E333=""),"",VLOOKUP(C333,VALIDATIONS!$HU$2:$HV$12,2,FALSE))</f>
        <v/>
      </c>
      <c r="K333" s="243"/>
      <c r="L333" s="354"/>
      <c r="M333" s="224"/>
      <c r="N333" s="370"/>
      <c r="O333" s="224"/>
      <c r="P333" s="368"/>
      <c r="Q333" s="368"/>
      <c r="R333" s="224"/>
      <c r="S333" s="224"/>
      <c r="T333" s="224"/>
      <c r="U333" s="224"/>
      <c r="W333" s="370"/>
      <c r="X333" s="370"/>
      <c r="Y333" s="368"/>
      <c r="Z333" s="370"/>
      <c r="AA333" s="106" t="str">
        <f>IF(OR(N333="",P333="",Q333="",V333="",W333="",X333="",Y333="",Z333=""),"",V333*    (  IF(OR(AND(N333="Water Reticulation",Z333="Cast Iron"),AND(N333="Water Reticulation",Z333="Ductile Iron"),AND(N333="Water Reticulation",Z333="Galvanised Iron"),  AND(N333="Water Reticulation",Z333="Mild Steel")),      VLOOKUP(W333,VALIDATIONS!$GP$2:$HS$45,VLOOKUP(Y333,VALIDATIONS!$FF$2:$FG$5,2,FALSE),FALSE),  IF(OR(AND(N333="Water Reticulation",Z333="Asbestos Cement"),AND(N333="Water Reticulation",Z333="unplasticised Poly Vinyl Chloride")),      VLOOKUP(W333,VALIDATIONS!$GP$2:$HS$45,8+VLOOKUP(Y333,VALIDATIONS!$FF$2:$FG$5,2,FALSE),FALSE),  IF(OR(AND(N333="Water Re-use",Z333="Cast Iron"),AND(N333="Water Re-use",Z333="Ductile Iron"),AND(N333="Water Re-use",Z333="Galvanised Iron"),  AND(N333="Water Re-use",Z333="Mild Steel")),      VLOOKUP(W333,VALIDATIONS!$GP$2:$HS$45,VLOOKUP(Y333,VALIDATIONS!$FF$2:$FG$5,2,FALSE),FALSE),  IF(OR(AND(N333="Water Re-use",Z333="Asbestos Cement"),AND(N333="Water Re-use",Z333="unplasticised Poly Vinyl Chloride")),      VLOOKUP(W333,VALIDATIONS!$GP$2:$HS$45,8+VLOOKUP(Y333,VALIDATIONS!$FF$2:$FG$5,2,FALSE),FALSE),            IF(OR(AND(N333="Water Rising Main",Z333="Cast Iron"),AND(N333="Water Rising Main",Z333="Ductile Iron"),AND(N333="Water Rising Main",Z333="Galvanised Iron"),  AND(N333="Water Rising Main",Z333="Mild Steel")),      VLOOKUP(W333,VALIDATIONS!$GP$2:$HS$45,4+VLOOKUP(Y333,VALIDATIONS!$FF$2:$FG$5,2,FALSE),FALSE),  IF(OR(AND(N333="Water Rising Main",Z333="Asbestos Cement"),AND(N333="Water Rising Main",Z333="unplasticised Poly Vinyl Chloride")),      VLOOKUP(W333,VALIDATIONS!$GP$2:$HS$45,12+VLOOKUP(Y333,VALIDATIONS!$FF$2:$FG$5,2,FALSE),FALSE),  0))))))    +IF(P333="Up to 10% Rock",VLOOKUP(W333,VALIDATIONS!$GP$2:$HS$45,21+VLOOKUP(Y333,VALIDATIONS!$FF$2:$FG$5,2,FALSE),FALSE),0)+IF(OR(Q333="Urban Development (moderate)",Q333="Urban Development (heavy)"),VLOOKUP(W333,VALIDATIONS!$GP$2:$HS$45,12+VLOOKUP(Q333,VALIDATIONS!$FJ$2:$FK$4,2,FALSE),FALSE),0)))</f>
        <v/>
      </c>
      <c r="AB333" s="82"/>
    </row>
    <row r="334" spans="2:28" x14ac:dyDescent="0.2">
      <c r="B334" s="354"/>
      <c r="C334" s="354"/>
      <c r="E334" s="370"/>
      <c r="G334" s="168"/>
      <c r="H334" s="168"/>
      <c r="I334" s="106" t="str">
        <f>IF(OR(C334="",D334="",E334=""),"",VLOOKUP(C334,VALIDATIONS!$HU$2:$HV$12,2,FALSE))</f>
        <v/>
      </c>
      <c r="K334" s="243"/>
      <c r="L334" s="354"/>
      <c r="M334" s="224"/>
      <c r="N334" s="370"/>
      <c r="O334" s="224"/>
      <c r="P334" s="368"/>
      <c r="Q334" s="368"/>
      <c r="R334" s="224"/>
      <c r="S334" s="224"/>
      <c r="T334" s="224"/>
      <c r="U334" s="224"/>
      <c r="W334" s="370"/>
      <c r="X334" s="370"/>
      <c r="Y334" s="368"/>
      <c r="Z334" s="370"/>
      <c r="AA334" s="106" t="str">
        <f>IF(OR(N334="",P334="",Q334="",V334="",W334="",X334="",Y334="",Z334=""),"",V334*    (  IF(OR(AND(N334="Water Reticulation",Z334="Cast Iron"),AND(N334="Water Reticulation",Z334="Ductile Iron"),AND(N334="Water Reticulation",Z334="Galvanised Iron"),  AND(N334="Water Reticulation",Z334="Mild Steel")),      VLOOKUP(W334,VALIDATIONS!$GP$2:$HS$45,VLOOKUP(Y334,VALIDATIONS!$FF$2:$FG$5,2,FALSE),FALSE),  IF(OR(AND(N334="Water Reticulation",Z334="Asbestos Cement"),AND(N334="Water Reticulation",Z334="unplasticised Poly Vinyl Chloride")),      VLOOKUP(W334,VALIDATIONS!$GP$2:$HS$45,8+VLOOKUP(Y334,VALIDATIONS!$FF$2:$FG$5,2,FALSE),FALSE),  IF(OR(AND(N334="Water Re-use",Z334="Cast Iron"),AND(N334="Water Re-use",Z334="Ductile Iron"),AND(N334="Water Re-use",Z334="Galvanised Iron"),  AND(N334="Water Re-use",Z334="Mild Steel")),      VLOOKUP(W334,VALIDATIONS!$GP$2:$HS$45,VLOOKUP(Y334,VALIDATIONS!$FF$2:$FG$5,2,FALSE),FALSE),  IF(OR(AND(N334="Water Re-use",Z334="Asbestos Cement"),AND(N334="Water Re-use",Z334="unplasticised Poly Vinyl Chloride")),      VLOOKUP(W334,VALIDATIONS!$GP$2:$HS$45,8+VLOOKUP(Y334,VALIDATIONS!$FF$2:$FG$5,2,FALSE),FALSE),            IF(OR(AND(N334="Water Rising Main",Z334="Cast Iron"),AND(N334="Water Rising Main",Z334="Ductile Iron"),AND(N334="Water Rising Main",Z334="Galvanised Iron"),  AND(N334="Water Rising Main",Z334="Mild Steel")),      VLOOKUP(W334,VALIDATIONS!$GP$2:$HS$45,4+VLOOKUP(Y334,VALIDATIONS!$FF$2:$FG$5,2,FALSE),FALSE),  IF(OR(AND(N334="Water Rising Main",Z334="Asbestos Cement"),AND(N334="Water Rising Main",Z334="unplasticised Poly Vinyl Chloride")),      VLOOKUP(W334,VALIDATIONS!$GP$2:$HS$45,12+VLOOKUP(Y334,VALIDATIONS!$FF$2:$FG$5,2,FALSE),FALSE),  0))))))    +IF(P334="Up to 10% Rock",VLOOKUP(W334,VALIDATIONS!$GP$2:$HS$45,21+VLOOKUP(Y334,VALIDATIONS!$FF$2:$FG$5,2,FALSE),FALSE),0)+IF(OR(Q334="Urban Development (moderate)",Q334="Urban Development (heavy)"),VLOOKUP(W334,VALIDATIONS!$GP$2:$HS$45,12+VLOOKUP(Q334,VALIDATIONS!$FJ$2:$FK$4,2,FALSE),FALSE),0)))</f>
        <v/>
      </c>
      <c r="AB334" s="82"/>
    </row>
    <row r="335" spans="2:28" x14ac:dyDescent="0.2">
      <c r="B335" s="354"/>
      <c r="C335" s="354"/>
      <c r="E335" s="370"/>
      <c r="G335" s="168"/>
      <c r="H335" s="168"/>
      <c r="I335" s="106" t="str">
        <f>IF(OR(C335="",D335="",E335=""),"",VLOOKUP(C335,VALIDATIONS!$HU$2:$HV$12,2,FALSE))</f>
        <v/>
      </c>
      <c r="K335" s="243"/>
      <c r="L335" s="354"/>
      <c r="M335" s="224"/>
      <c r="N335" s="370"/>
      <c r="O335" s="224"/>
      <c r="P335" s="368"/>
      <c r="Q335" s="368"/>
      <c r="R335" s="224"/>
      <c r="S335" s="224"/>
      <c r="T335" s="224"/>
      <c r="U335" s="224"/>
      <c r="W335" s="370"/>
      <c r="X335" s="370"/>
      <c r="Y335" s="368"/>
      <c r="Z335" s="370"/>
      <c r="AA335" s="106" t="str">
        <f>IF(OR(N335="",P335="",Q335="",V335="",W335="",X335="",Y335="",Z335=""),"",V335*    (  IF(OR(AND(N335="Water Reticulation",Z335="Cast Iron"),AND(N335="Water Reticulation",Z335="Ductile Iron"),AND(N335="Water Reticulation",Z335="Galvanised Iron"),  AND(N335="Water Reticulation",Z335="Mild Steel")),      VLOOKUP(W335,VALIDATIONS!$GP$2:$HS$45,VLOOKUP(Y335,VALIDATIONS!$FF$2:$FG$5,2,FALSE),FALSE),  IF(OR(AND(N335="Water Reticulation",Z335="Asbestos Cement"),AND(N335="Water Reticulation",Z335="unplasticised Poly Vinyl Chloride")),      VLOOKUP(W335,VALIDATIONS!$GP$2:$HS$45,8+VLOOKUP(Y335,VALIDATIONS!$FF$2:$FG$5,2,FALSE),FALSE),  IF(OR(AND(N335="Water Re-use",Z335="Cast Iron"),AND(N335="Water Re-use",Z335="Ductile Iron"),AND(N335="Water Re-use",Z335="Galvanised Iron"),  AND(N335="Water Re-use",Z335="Mild Steel")),      VLOOKUP(W335,VALIDATIONS!$GP$2:$HS$45,VLOOKUP(Y335,VALIDATIONS!$FF$2:$FG$5,2,FALSE),FALSE),  IF(OR(AND(N335="Water Re-use",Z335="Asbestos Cement"),AND(N335="Water Re-use",Z335="unplasticised Poly Vinyl Chloride")),      VLOOKUP(W335,VALIDATIONS!$GP$2:$HS$45,8+VLOOKUP(Y335,VALIDATIONS!$FF$2:$FG$5,2,FALSE),FALSE),            IF(OR(AND(N335="Water Rising Main",Z335="Cast Iron"),AND(N335="Water Rising Main",Z335="Ductile Iron"),AND(N335="Water Rising Main",Z335="Galvanised Iron"),  AND(N335="Water Rising Main",Z335="Mild Steel")),      VLOOKUP(W335,VALIDATIONS!$GP$2:$HS$45,4+VLOOKUP(Y335,VALIDATIONS!$FF$2:$FG$5,2,FALSE),FALSE),  IF(OR(AND(N335="Water Rising Main",Z335="Asbestos Cement"),AND(N335="Water Rising Main",Z335="unplasticised Poly Vinyl Chloride")),      VLOOKUP(W335,VALIDATIONS!$GP$2:$HS$45,12+VLOOKUP(Y335,VALIDATIONS!$FF$2:$FG$5,2,FALSE),FALSE),  0))))))    +IF(P335="Up to 10% Rock",VLOOKUP(W335,VALIDATIONS!$GP$2:$HS$45,21+VLOOKUP(Y335,VALIDATIONS!$FF$2:$FG$5,2,FALSE),FALSE),0)+IF(OR(Q335="Urban Development (moderate)",Q335="Urban Development (heavy)"),VLOOKUP(W335,VALIDATIONS!$GP$2:$HS$45,12+VLOOKUP(Q335,VALIDATIONS!$FJ$2:$FK$4,2,FALSE),FALSE),0)))</f>
        <v/>
      </c>
      <c r="AB335" s="82"/>
    </row>
    <row r="336" spans="2:28" x14ac:dyDescent="0.2">
      <c r="B336" s="354"/>
      <c r="C336" s="354"/>
      <c r="E336" s="370"/>
      <c r="G336" s="168"/>
      <c r="H336" s="168"/>
      <c r="I336" s="106" t="str">
        <f>IF(OR(C336="",D336="",E336=""),"",VLOOKUP(C336,VALIDATIONS!$HU$2:$HV$12,2,FALSE))</f>
        <v/>
      </c>
      <c r="K336" s="243"/>
      <c r="L336" s="354"/>
      <c r="M336" s="224"/>
      <c r="N336" s="370"/>
      <c r="O336" s="224"/>
      <c r="P336" s="368"/>
      <c r="Q336" s="368"/>
      <c r="R336" s="224"/>
      <c r="S336" s="224"/>
      <c r="T336" s="224"/>
      <c r="U336" s="224"/>
      <c r="W336" s="370"/>
      <c r="X336" s="370"/>
      <c r="Y336" s="368"/>
      <c r="Z336" s="370"/>
      <c r="AA336" s="106" t="str">
        <f>IF(OR(N336="",P336="",Q336="",V336="",W336="",X336="",Y336="",Z336=""),"",V336*    (  IF(OR(AND(N336="Water Reticulation",Z336="Cast Iron"),AND(N336="Water Reticulation",Z336="Ductile Iron"),AND(N336="Water Reticulation",Z336="Galvanised Iron"),  AND(N336="Water Reticulation",Z336="Mild Steel")),      VLOOKUP(W336,VALIDATIONS!$GP$2:$HS$45,VLOOKUP(Y336,VALIDATIONS!$FF$2:$FG$5,2,FALSE),FALSE),  IF(OR(AND(N336="Water Reticulation",Z336="Asbestos Cement"),AND(N336="Water Reticulation",Z336="unplasticised Poly Vinyl Chloride")),      VLOOKUP(W336,VALIDATIONS!$GP$2:$HS$45,8+VLOOKUP(Y336,VALIDATIONS!$FF$2:$FG$5,2,FALSE),FALSE),  IF(OR(AND(N336="Water Re-use",Z336="Cast Iron"),AND(N336="Water Re-use",Z336="Ductile Iron"),AND(N336="Water Re-use",Z336="Galvanised Iron"),  AND(N336="Water Re-use",Z336="Mild Steel")),      VLOOKUP(W336,VALIDATIONS!$GP$2:$HS$45,VLOOKUP(Y336,VALIDATIONS!$FF$2:$FG$5,2,FALSE),FALSE),  IF(OR(AND(N336="Water Re-use",Z336="Asbestos Cement"),AND(N336="Water Re-use",Z336="unplasticised Poly Vinyl Chloride")),      VLOOKUP(W336,VALIDATIONS!$GP$2:$HS$45,8+VLOOKUP(Y336,VALIDATIONS!$FF$2:$FG$5,2,FALSE),FALSE),            IF(OR(AND(N336="Water Rising Main",Z336="Cast Iron"),AND(N336="Water Rising Main",Z336="Ductile Iron"),AND(N336="Water Rising Main",Z336="Galvanised Iron"),  AND(N336="Water Rising Main",Z336="Mild Steel")),      VLOOKUP(W336,VALIDATIONS!$GP$2:$HS$45,4+VLOOKUP(Y336,VALIDATIONS!$FF$2:$FG$5,2,FALSE),FALSE),  IF(OR(AND(N336="Water Rising Main",Z336="Asbestos Cement"),AND(N336="Water Rising Main",Z336="unplasticised Poly Vinyl Chloride")),      VLOOKUP(W336,VALIDATIONS!$GP$2:$HS$45,12+VLOOKUP(Y336,VALIDATIONS!$FF$2:$FG$5,2,FALSE),FALSE),  0))))))    +IF(P336="Up to 10% Rock",VLOOKUP(W336,VALIDATIONS!$GP$2:$HS$45,21+VLOOKUP(Y336,VALIDATIONS!$FF$2:$FG$5,2,FALSE),FALSE),0)+IF(OR(Q336="Urban Development (moderate)",Q336="Urban Development (heavy)"),VLOOKUP(W336,VALIDATIONS!$GP$2:$HS$45,12+VLOOKUP(Q336,VALIDATIONS!$FJ$2:$FK$4,2,FALSE),FALSE),0)))</f>
        <v/>
      </c>
      <c r="AB336" s="82"/>
    </row>
    <row r="337" spans="2:28" x14ac:dyDescent="0.2">
      <c r="B337" s="354"/>
      <c r="C337" s="354"/>
      <c r="E337" s="370"/>
      <c r="G337" s="168"/>
      <c r="H337" s="168"/>
      <c r="I337" s="106" t="str">
        <f>IF(OR(C337="",D337="",E337=""),"",VLOOKUP(C337,VALIDATIONS!$HU$2:$HV$12,2,FALSE))</f>
        <v/>
      </c>
      <c r="K337" s="243"/>
      <c r="L337" s="354"/>
      <c r="M337" s="224"/>
      <c r="N337" s="370"/>
      <c r="O337" s="224"/>
      <c r="P337" s="368"/>
      <c r="Q337" s="368"/>
      <c r="R337" s="224"/>
      <c r="S337" s="224"/>
      <c r="T337" s="224"/>
      <c r="U337" s="224"/>
      <c r="W337" s="370"/>
      <c r="X337" s="370"/>
      <c r="Y337" s="368"/>
      <c r="Z337" s="370"/>
      <c r="AA337" s="106" t="str">
        <f>IF(OR(N337="",P337="",Q337="",V337="",W337="",X337="",Y337="",Z337=""),"",V337*    (  IF(OR(AND(N337="Water Reticulation",Z337="Cast Iron"),AND(N337="Water Reticulation",Z337="Ductile Iron"),AND(N337="Water Reticulation",Z337="Galvanised Iron"),  AND(N337="Water Reticulation",Z337="Mild Steel")),      VLOOKUP(W337,VALIDATIONS!$GP$2:$HS$45,VLOOKUP(Y337,VALIDATIONS!$FF$2:$FG$5,2,FALSE),FALSE),  IF(OR(AND(N337="Water Reticulation",Z337="Asbestos Cement"),AND(N337="Water Reticulation",Z337="unplasticised Poly Vinyl Chloride")),      VLOOKUP(W337,VALIDATIONS!$GP$2:$HS$45,8+VLOOKUP(Y337,VALIDATIONS!$FF$2:$FG$5,2,FALSE),FALSE),  IF(OR(AND(N337="Water Re-use",Z337="Cast Iron"),AND(N337="Water Re-use",Z337="Ductile Iron"),AND(N337="Water Re-use",Z337="Galvanised Iron"),  AND(N337="Water Re-use",Z337="Mild Steel")),      VLOOKUP(W337,VALIDATIONS!$GP$2:$HS$45,VLOOKUP(Y337,VALIDATIONS!$FF$2:$FG$5,2,FALSE),FALSE),  IF(OR(AND(N337="Water Re-use",Z337="Asbestos Cement"),AND(N337="Water Re-use",Z337="unplasticised Poly Vinyl Chloride")),      VLOOKUP(W337,VALIDATIONS!$GP$2:$HS$45,8+VLOOKUP(Y337,VALIDATIONS!$FF$2:$FG$5,2,FALSE),FALSE),            IF(OR(AND(N337="Water Rising Main",Z337="Cast Iron"),AND(N337="Water Rising Main",Z337="Ductile Iron"),AND(N337="Water Rising Main",Z337="Galvanised Iron"),  AND(N337="Water Rising Main",Z337="Mild Steel")),      VLOOKUP(W337,VALIDATIONS!$GP$2:$HS$45,4+VLOOKUP(Y337,VALIDATIONS!$FF$2:$FG$5,2,FALSE),FALSE),  IF(OR(AND(N337="Water Rising Main",Z337="Asbestos Cement"),AND(N337="Water Rising Main",Z337="unplasticised Poly Vinyl Chloride")),      VLOOKUP(W337,VALIDATIONS!$GP$2:$HS$45,12+VLOOKUP(Y337,VALIDATIONS!$FF$2:$FG$5,2,FALSE),FALSE),  0))))))    +IF(P337="Up to 10% Rock",VLOOKUP(W337,VALIDATIONS!$GP$2:$HS$45,21+VLOOKUP(Y337,VALIDATIONS!$FF$2:$FG$5,2,FALSE),FALSE),0)+IF(OR(Q337="Urban Development (moderate)",Q337="Urban Development (heavy)"),VLOOKUP(W337,VALIDATIONS!$GP$2:$HS$45,12+VLOOKUP(Q337,VALIDATIONS!$FJ$2:$FK$4,2,FALSE),FALSE),0)))</f>
        <v/>
      </c>
      <c r="AB337" s="82"/>
    </row>
    <row r="338" spans="2:28" x14ac:dyDescent="0.2">
      <c r="B338" s="354"/>
      <c r="C338" s="354"/>
      <c r="E338" s="370"/>
      <c r="G338" s="168"/>
      <c r="H338" s="168"/>
      <c r="I338" s="106" t="str">
        <f>IF(OR(C338="",D338="",E338=""),"",VLOOKUP(C338,VALIDATIONS!$HU$2:$HV$12,2,FALSE))</f>
        <v/>
      </c>
      <c r="K338" s="243"/>
      <c r="L338" s="354"/>
      <c r="M338" s="224"/>
      <c r="N338" s="370"/>
      <c r="O338" s="224"/>
      <c r="P338" s="368"/>
      <c r="Q338" s="368"/>
      <c r="R338" s="224"/>
      <c r="S338" s="224"/>
      <c r="T338" s="224"/>
      <c r="U338" s="224"/>
      <c r="W338" s="370"/>
      <c r="X338" s="370"/>
      <c r="Y338" s="368"/>
      <c r="Z338" s="370"/>
      <c r="AA338" s="106" t="str">
        <f>IF(OR(N338="",P338="",Q338="",V338="",W338="",X338="",Y338="",Z338=""),"",V338*    (  IF(OR(AND(N338="Water Reticulation",Z338="Cast Iron"),AND(N338="Water Reticulation",Z338="Ductile Iron"),AND(N338="Water Reticulation",Z338="Galvanised Iron"),  AND(N338="Water Reticulation",Z338="Mild Steel")),      VLOOKUP(W338,VALIDATIONS!$GP$2:$HS$45,VLOOKUP(Y338,VALIDATIONS!$FF$2:$FG$5,2,FALSE),FALSE),  IF(OR(AND(N338="Water Reticulation",Z338="Asbestos Cement"),AND(N338="Water Reticulation",Z338="unplasticised Poly Vinyl Chloride")),      VLOOKUP(W338,VALIDATIONS!$GP$2:$HS$45,8+VLOOKUP(Y338,VALIDATIONS!$FF$2:$FG$5,2,FALSE),FALSE),  IF(OR(AND(N338="Water Re-use",Z338="Cast Iron"),AND(N338="Water Re-use",Z338="Ductile Iron"),AND(N338="Water Re-use",Z338="Galvanised Iron"),  AND(N338="Water Re-use",Z338="Mild Steel")),      VLOOKUP(W338,VALIDATIONS!$GP$2:$HS$45,VLOOKUP(Y338,VALIDATIONS!$FF$2:$FG$5,2,FALSE),FALSE),  IF(OR(AND(N338="Water Re-use",Z338="Asbestos Cement"),AND(N338="Water Re-use",Z338="unplasticised Poly Vinyl Chloride")),      VLOOKUP(W338,VALIDATIONS!$GP$2:$HS$45,8+VLOOKUP(Y338,VALIDATIONS!$FF$2:$FG$5,2,FALSE),FALSE),            IF(OR(AND(N338="Water Rising Main",Z338="Cast Iron"),AND(N338="Water Rising Main",Z338="Ductile Iron"),AND(N338="Water Rising Main",Z338="Galvanised Iron"),  AND(N338="Water Rising Main",Z338="Mild Steel")),      VLOOKUP(W338,VALIDATIONS!$GP$2:$HS$45,4+VLOOKUP(Y338,VALIDATIONS!$FF$2:$FG$5,2,FALSE),FALSE),  IF(OR(AND(N338="Water Rising Main",Z338="Asbestos Cement"),AND(N338="Water Rising Main",Z338="unplasticised Poly Vinyl Chloride")),      VLOOKUP(W338,VALIDATIONS!$GP$2:$HS$45,12+VLOOKUP(Y338,VALIDATIONS!$FF$2:$FG$5,2,FALSE),FALSE),  0))))))    +IF(P338="Up to 10% Rock",VLOOKUP(W338,VALIDATIONS!$GP$2:$HS$45,21+VLOOKUP(Y338,VALIDATIONS!$FF$2:$FG$5,2,FALSE),FALSE),0)+IF(OR(Q338="Urban Development (moderate)",Q338="Urban Development (heavy)"),VLOOKUP(W338,VALIDATIONS!$GP$2:$HS$45,12+VLOOKUP(Q338,VALIDATIONS!$FJ$2:$FK$4,2,FALSE),FALSE),0)))</f>
        <v/>
      </c>
      <c r="AB338" s="82"/>
    </row>
    <row r="339" spans="2:28" x14ac:dyDescent="0.2">
      <c r="B339" s="354"/>
      <c r="C339" s="354"/>
      <c r="E339" s="370"/>
      <c r="G339" s="168"/>
      <c r="H339" s="168"/>
      <c r="I339" s="106" t="str">
        <f>IF(OR(C339="",D339="",E339=""),"",VLOOKUP(C339,VALIDATIONS!$HU$2:$HV$12,2,FALSE))</f>
        <v/>
      </c>
      <c r="K339" s="243"/>
      <c r="L339" s="354"/>
      <c r="M339" s="224"/>
      <c r="N339" s="370"/>
      <c r="O339" s="224"/>
      <c r="P339" s="368"/>
      <c r="Q339" s="368"/>
      <c r="R339" s="224"/>
      <c r="S339" s="224"/>
      <c r="T339" s="224"/>
      <c r="U339" s="224"/>
      <c r="W339" s="370"/>
      <c r="X339" s="370"/>
      <c r="Y339" s="368"/>
      <c r="Z339" s="370"/>
      <c r="AA339" s="106" t="str">
        <f>IF(OR(N339="",P339="",Q339="",V339="",W339="",X339="",Y339="",Z339=""),"",V339*    (  IF(OR(AND(N339="Water Reticulation",Z339="Cast Iron"),AND(N339="Water Reticulation",Z339="Ductile Iron"),AND(N339="Water Reticulation",Z339="Galvanised Iron"),  AND(N339="Water Reticulation",Z339="Mild Steel")),      VLOOKUP(W339,VALIDATIONS!$GP$2:$HS$45,VLOOKUP(Y339,VALIDATIONS!$FF$2:$FG$5,2,FALSE),FALSE),  IF(OR(AND(N339="Water Reticulation",Z339="Asbestos Cement"),AND(N339="Water Reticulation",Z339="unplasticised Poly Vinyl Chloride")),      VLOOKUP(W339,VALIDATIONS!$GP$2:$HS$45,8+VLOOKUP(Y339,VALIDATIONS!$FF$2:$FG$5,2,FALSE),FALSE),  IF(OR(AND(N339="Water Re-use",Z339="Cast Iron"),AND(N339="Water Re-use",Z339="Ductile Iron"),AND(N339="Water Re-use",Z339="Galvanised Iron"),  AND(N339="Water Re-use",Z339="Mild Steel")),      VLOOKUP(W339,VALIDATIONS!$GP$2:$HS$45,VLOOKUP(Y339,VALIDATIONS!$FF$2:$FG$5,2,FALSE),FALSE),  IF(OR(AND(N339="Water Re-use",Z339="Asbestos Cement"),AND(N339="Water Re-use",Z339="unplasticised Poly Vinyl Chloride")),      VLOOKUP(W339,VALIDATIONS!$GP$2:$HS$45,8+VLOOKUP(Y339,VALIDATIONS!$FF$2:$FG$5,2,FALSE),FALSE),            IF(OR(AND(N339="Water Rising Main",Z339="Cast Iron"),AND(N339="Water Rising Main",Z339="Ductile Iron"),AND(N339="Water Rising Main",Z339="Galvanised Iron"),  AND(N339="Water Rising Main",Z339="Mild Steel")),      VLOOKUP(W339,VALIDATIONS!$GP$2:$HS$45,4+VLOOKUP(Y339,VALIDATIONS!$FF$2:$FG$5,2,FALSE),FALSE),  IF(OR(AND(N339="Water Rising Main",Z339="Asbestos Cement"),AND(N339="Water Rising Main",Z339="unplasticised Poly Vinyl Chloride")),      VLOOKUP(W339,VALIDATIONS!$GP$2:$HS$45,12+VLOOKUP(Y339,VALIDATIONS!$FF$2:$FG$5,2,FALSE),FALSE),  0))))))    +IF(P339="Up to 10% Rock",VLOOKUP(W339,VALIDATIONS!$GP$2:$HS$45,21+VLOOKUP(Y339,VALIDATIONS!$FF$2:$FG$5,2,FALSE),FALSE),0)+IF(OR(Q339="Urban Development (moderate)",Q339="Urban Development (heavy)"),VLOOKUP(W339,VALIDATIONS!$GP$2:$HS$45,12+VLOOKUP(Q339,VALIDATIONS!$FJ$2:$FK$4,2,FALSE),FALSE),0)))</f>
        <v/>
      </c>
      <c r="AB339" s="82"/>
    </row>
    <row r="340" spans="2:28" x14ac:dyDescent="0.2">
      <c r="B340" s="354"/>
      <c r="C340" s="354"/>
      <c r="E340" s="370"/>
      <c r="G340" s="168"/>
      <c r="H340" s="168"/>
      <c r="I340" s="106" t="str">
        <f>IF(OR(C340="",D340="",E340=""),"",VLOOKUP(C340,VALIDATIONS!$HU$2:$HV$12,2,FALSE))</f>
        <v/>
      </c>
      <c r="K340" s="243"/>
      <c r="L340" s="354"/>
      <c r="M340" s="224"/>
      <c r="N340" s="370"/>
      <c r="O340" s="224"/>
      <c r="P340" s="368"/>
      <c r="Q340" s="368"/>
      <c r="R340" s="224"/>
      <c r="S340" s="224"/>
      <c r="T340" s="224"/>
      <c r="U340" s="224"/>
      <c r="W340" s="370"/>
      <c r="X340" s="370"/>
      <c r="Y340" s="368"/>
      <c r="Z340" s="370"/>
      <c r="AA340" s="106" t="str">
        <f>IF(OR(N340="",P340="",Q340="",V340="",W340="",X340="",Y340="",Z340=""),"",V340*    (  IF(OR(AND(N340="Water Reticulation",Z340="Cast Iron"),AND(N340="Water Reticulation",Z340="Ductile Iron"),AND(N340="Water Reticulation",Z340="Galvanised Iron"),  AND(N340="Water Reticulation",Z340="Mild Steel")),      VLOOKUP(W340,VALIDATIONS!$GP$2:$HS$45,VLOOKUP(Y340,VALIDATIONS!$FF$2:$FG$5,2,FALSE),FALSE),  IF(OR(AND(N340="Water Reticulation",Z340="Asbestos Cement"),AND(N340="Water Reticulation",Z340="unplasticised Poly Vinyl Chloride")),      VLOOKUP(W340,VALIDATIONS!$GP$2:$HS$45,8+VLOOKUP(Y340,VALIDATIONS!$FF$2:$FG$5,2,FALSE),FALSE),  IF(OR(AND(N340="Water Re-use",Z340="Cast Iron"),AND(N340="Water Re-use",Z340="Ductile Iron"),AND(N340="Water Re-use",Z340="Galvanised Iron"),  AND(N340="Water Re-use",Z340="Mild Steel")),      VLOOKUP(W340,VALIDATIONS!$GP$2:$HS$45,VLOOKUP(Y340,VALIDATIONS!$FF$2:$FG$5,2,FALSE),FALSE),  IF(OR(AND(N340="Water Re-use",Z340="Asbestos Cement"),AND(N340="Water Re-use",Z340="unplasticised Poly Vinyl Chloride")),      VLOOKUP(W340,VALIDATIONS!$GP$2:$HS$45,8+VLOOKUP(Y340,VALIDATIONS!$FF$2:$FG$5,2,FALSE),FALSE),            IF(OR(AND(N340="Water Rising Main",Z340="Cast Iron"),AND(N340="Water Rising Main",Z340="Ductile Iron"),AND(N340="Water Rising Main",Z340="Galvanised Iron"),  AND(N340="Water Rising Main",Z340="Mild Steel")),      VLOOKUP(W340,VALIDATIONS!$GP$2:$HS$45,4+VLOOKUP(Y340,VALIDATIONS!$FF$2:$FG$5,2,FALSE),FALSE),  IF(OR(AND(N340="Water Rising Main",Z340="Asbestos Cement"),AND(N340="Water Rising Main",Z340="unplasticised Poly Vinyl Chloride")),      VLOOKUP(W340,VALIDATIONS!$GP$2:$HS$45,12+VLOOKUP(Y340,VALIDATIONS!$FF$2:$FG$5,2,FALSE),FALSE),  0))))))    +IF(P340="Up to 10% Rock",VLOOKUP(W340,VALIDATIONS!$GP$2:$HS$45,21+VLOOKUP(Y340,VALIDATIONS!$FF$2:$FG$5,2,FALSE),FALSE),0)+IF(OR(Q340="Urban Development (moderate)",Q340="Urban Development (heavy)"),VLOOKUP(W340,VALIDATIONS!$GP$2:$HS$45,12+VLOOKUP(Q340,VALIDATIONS!$FJ$2:$FK$4,2,FALSE),FALSE),0)))</f>
        <v/>
      </c>
      <c r="AB340" s="82"/>
    </row>
    <row r="341" spans="2:28" x14ac:dyDescent="0.2">
      <c r="B341" s="354"/>
      <c r="C341" s="354"/>
      <c r="E341" s="370"/>
      <c r="G341" s="168"/>
      <c r="H341" s="168"/>
      <c r="I341" s="106" t="str">
        <f>IF(OR(C341="",D341="",E341=""),"",VLOOKUP(C341,VALIDATIONS!$HU$2:$HV$12,2,FALSE))</f>
        <v/>
      </c>
      <c r="K341" s="243"/>
      <c r="L341" s="354"/>
      <c r="M341" s="224"/>
      <c r="N341" s="370"/>
      <c r="O341" s="224"/>
      <c r="P341" s="368"/>
      <c r="Q341" s="368"/>
      <c r="R341" s="224"/>
      <c r="S341" s="224"/>
      <c r="T341" s="224"/>
      <c r="U341" s="224"/>
      <c r="W341" s="370"/>
      <c r="X341" s="370"/>
      <c r="Y341" s="368"/>
      <c r="Z341" s="370"/>
      <c r="AA341" s="106" t="str">
        <f>IF(OR(N341="",P341="",Q341="",V341="",W341="",X341="",Y341="",Z341=""),"",V341*    (  IF(OR(AND(N341="Water Reticulation",Z341="Cast Iron"),AND(N341="Water Reticulation",Z341="Ductile Iron"),AND(N341="Water Reticulation",Z341="Galvanised Iron"),  AND(N341="Water Reticulation",Z341="Mild Steel")),      VLOOKUP(W341,VALIDATIONS!$GP$2:$HS$45,VLOOKUP(Y341,VALIDATIONS!$FF$2:$FG$5,2,FALSE),FALSE),  IF(OR(AND(N341="Water Reticulation",Z341="Asbestos Cement"),AND(N341="Water Reticulation",Z341="unplasticised Poly Vinyl Chloride")),      VLOOKUP(W341,VALIDATIONS!$GP$2:$HS$45,8+VLOOKUP(Y341,VALIDATIONS!$FF$2:$FG$5,2,FALSE),FALSE),  IF(OR(AND(N341="Water Re-use",Z341="Cast Iron"),AND(N341="Water Re-use",Z341="Ductile Iron"),AND(N341="Water Re-use",Z341="Galvanised Iron"),  AND(N341="Water Re-use",Z341="Mild Steel")),      VLOOKUP(W341,VALIDATIONS!$GP$2:$HS$45,VLOOKUP(Y341,VALIDATIONS!$FF$2:$FG$5,2,FALSE),FALSE),  IF(OR(AND(N341="Water Re-use",Z341="Asbestos Cement"),AND(N341="Water Re-use",Z341="unplasticised Poly Vinyl Chloride")),      VLOOKUP(W341,VALIDATIONS!$GP$2:$HS$45,8+VLOOKUP(Y341,VALIDATIONS!$FF$2:$FG$5,2,FALSE),FALSE),            IF(OR(AND(N341="Water Rising Main",Z341="Cast Iron"),AND(N341="Water Rising Main",Z341="Ductile Iron"),AND(N341="Water Rising Main",Z341="Galvanised Iron"),  AND(N341="Water Rising Main",Z341="Mild Steel")),      VLOOKUP(W341,VALIDATIONS!$GP$2:$HS$45,4+VLOOKUP(Y341,VALIDATIONS!$FF$2:$FG$5,2,FALSE),FALSE),  IF(OR(AND(N341="Water Rising Main",Z341="Asbestos Cement"),AND(N341="Water Rising Main",Z341="unplasticised Poly Vinyl Chloride")),      VLOOKUP(W341,VALIDATIONS!$GP$2:$HS$45,12+VLOOKUP(Y341,VALIDATIONS!$FF$2:$FG$5,2,FALSE),FALSE),  0))))))    +IF(P341="Up to 10% Rock",VLOOKUP(W341,VALIDATIONS!$GP$2:$HS$45,21+VLOOKUP(Y341,VALIDATIONS!$FF$2:$FG$5,2,FALSE),FALSE),0)+IF(OR(Q341="Urban Development (moderate)",Q341="Urban Development (heavy)"),VLOOKUP(W341,VALIDATIONS!$GP$2:$HS$45,12+VLOOKUP(Q341,VALIDATIONS!$FJ$2:$FK$4,2,FALSE),FALSE),0)))</f>
        <v/>
      </c>
      <c r="AB341" s="82"/>
    </row>
    <row r="342" spans="2:28" x14ac:dyDescent="0.2">
      <c r="B342" s="354"/>
      <c r="C342" s="354"/>
      <c r="E342" s="370"/>
      <c r="G342" s="168"/>
      <c r="H342" s="168"/>
      <c r="I342" s="106" t="str">
        <f>IF(OR(C342="",D342="",E342=""),"",VLOOKUP(C342,VALIDATIONS!$HU$2:$HV$12,2,FALSE))</f>
        <v/>
      </c>
      <c r="K342" s="243"/>
      <c r="L342" s="354"/>
      <c r="M342" s="224"/>
      <c r="N342" s="370"/>
      <c r="O342" s="224"/>
      <c r="P342" s="368"/>
      <c r="Q342" s="368"/>
      <c r="R342" s="224"/>
      <c r="S342" s="224"/>
      <c r="T342" s="224"/>
      <c r="U342" s="224"/>
      <c r="W342" s="370"/>
      <c r="X342" s="370"/>
      <c r="Y342" s="368"/>
      <c r="Z342" s="370"/>
      <c r="AA342" s="106" t="str">
        <f>IF(OR(N342="",P342="",Q342="",V342="",W342="",X342="",Y342="",Z342=""),"",V342*    (  IF(OR(AND(N342="Water Reticulation",Z342="Cast Iron"),AND(N342="Water Reticulation",Z342="Ductile Iron"),AND(N342="Water Reticulation",Z342="Galvanised Iron"),  AND(N342="Water Reticulation",Z342="Mild Steel")),      VLOOKUP(W342,VALIDATIONS!$GP$2:$HS$45,VLOOKUP(Y342,VALIDATIONS!$FF$2:$FG$5,2,FALSE),FALSE),  IF(OR(AND(N342="Water Reticulation",Z342="Asbestos Cement"),AND(N342="Water Reticulation",Z342="unplasticised Poly Vinyl Chloride")),      VLOOKUP(W342,VALIDATIONS!$GP$2:$HS$45,8+VLOOKUP(Y342,VALIDATIONS!$FF$2:$FG$5,2,FALSE),FALSE),  IF(OR(AND(N342="Water Re-use",Z342="Cast Iron"),AND(N342="Water Re-use",Z342="Ductile Iron"),AND(N342="Water Re-use",Z342="Galvanised Iron"),  AND(N342="Water Re-use",Z342="Mild Steel")),      VLOOKUP(W342,VALIDATIONS!$GP$2:$HS$45,VLOOKUP(Y342,VALIDATIONS!$FF$2:$FG$5,2,FALSE),FALSE),  IF(OR(AND(N342="Water Re-use",Z342="Asbestos Cement"),AND(N342="Water Re-use",Z342="unplasticised Poly Vinyl Chloride")),      VLOOKUP(W342,VALIDATIONS!$GP$2:$HS$45,8+VLOOKUP(Y342,VALIDATIONS!$FF$2:$FG$5,2,FALSE),FALSE),            IF(OR(AND(N342="Water Rising Main",Z342="Cast Iron"),AND(N342="Water Rising Main",Z342="Ductile Iron"),AND(N342="Water Rising Main",Z342="Galvanised Iron"),  AND(N342="Water Rising Main",Z342="Mild Steel")),      VLOOKUP(W342,VALIDATIONS!$GP$2:$HS$45,4+VLOOKUP(Y342,VALIDATIONS!$FF$2:$FG$5,2,FALSE),FALSE),  IF(OR(AND(N342="Water Rising Main",Z342="Asbestos Cement"),AND(N342="Water Rising Main",Z342="unplasticised Poly Vinyl Chloride")),      VLOOKUP(W342,VALIDATIONS!$GP$2:$HS$45,12+VLOOKUP(Y342,VALIDATIONS!$FF$2:$FG$5,2,FALSE),FALSE),  0))))))    +IF(P342="Up to 10% Rock",VLOOKUP(W342,VALIDATIONS!$GP$2:$HS$45,21+VLOOKUP(Y342,VALIDATIONS!$FF$2:$FG$5,2,FALSE),FALSE),0)+IF(OR(Q342="Urban Development (moderate)",Q342="Urban Development (heavy)"),VLOOKUP(W342,VALIDATIONS!$GP$2:$HS$45,12+VLOOKUP(Q342,VALIDATIONS!$FJ$2:$FK$4,2,FALSE),FALSE),0)))</f>
        <v/>
      </c>
      <c r="AB342" s="82"/>
    </row>
    <row r="343" spans="2:28" x14ac:dyDescent="0.2">
      <c r="B343" s="354"/>
      <c r="C343" s="354"/>
      <c r="E343" s="370"/>
      <c r="G343" s="168"/>
      <c r="H343" s="168"/>
      <c r="I343" s="106" t="str">
        <f>IF(OR(C343="",D343="",E343=""),"",VLOOKUP(C343,VALIDATIONS!$HU$2:$HV$12,2,FALSE))</f>
        <v/>
      </c>
      <c r="K343" s="243"/>
      <c r="L343" s="354"/>
      <c r="M343" s="224"/>
      <c r="N343" s="370"/>
      <c r="O343" s="224"/>
      <c r="P343" s="368"/>
      <c r="Q343" s="368"/>
      <c r="R343" s="224"/>
      <c r="S343" s="224"/>
      <c r="T343" s="224"/>
      <c r="U343" s="224"/>
      <c r="W343" s="370"/>
      <c r="X343" s="370"/>
      <c r="Y343" s="368"/>
      <c r="Z343" s="370"/>
      <c r="AA343" s="106" t="str">
        <f>IF(OR(N343="",P343="",Q343="",V343="",W343="",X343="",Y343="",Z343=""),"",V343*    (  IF(OR(AND(N343="Water Reticulation",Z343="Cast Iron"),AND(N343="Water Reticulation",Z343="Ductile Iron"),AND(N343="Water Reticulation",Z343="Galvanised Iron"),  AND(N343="Water Reticulation",Z343="Mild Steel")),      VLOOKUP(W343,VALIDATIONS!$GP$2:$HS$45,VLOOKUP(Y343,VALIDATIONS!$FF$2:$FG$5,2,FALSE),FALSE),  IF(OR(AND(N343="Water Reticulation",Z343="Asbestos Cement"),AND(N343="Water Reticulation",Z343="unplasticised Poly Vinyl Chloride")),      VLOOKUP(W343,VALIDATIONS!$GP$2:$HS$45,8+VLOOKUP(Y343,VALIDATIONS!$FF$2:$FG$5,2,FALSE),FALSE),  IF(OR(AND(N343="Water Re-use",Z343="Cast Iron"),AND(N343="Water Re-use",Z343="Ductile Iron"),AND(N343="Water Re-use",Z343="Galvanised Iron"),  AND(N343="Water Re-use",Z343="Mild Steel")),      VLOOKUP(W343,VALIDATIONS!$GP$2:$HS$45,VLOOKUP(Y343,VALIDATIONS!$FF$2:$FG$5,2,FALSE),FALSE),  IF(OR(AND(N343="Water Re-use",Z343="Asbestos Cement"),AND(N343="Water Re-use",Z343="unplasticised Poly Vinyl Chloride")),      VLOOKUP(W343,VALIDATIONS!$GP$2:$HS$45,8+VLOOKUP(Y343,VALIDATIONS!$FF$2:$FG$5,2,FALSE),FALSE),            IF(OR(AND(N343="Water Rising Main",Z343="Cast Iron"),AND(N343="Water Rising Main",Z343="Ductile Iron"),AND(N343="Water Rising Main",Z343="Galvanised Iron"),  AND(N343="Water Rising Main",Z343="Mild Steel")),      VLOOKUP(W343,VALIDATIONS!$GP$2:$HS$45,4+VLOOKUP(Y343,VALIDATIONS!$FF$2:$FG$5,2,FALSE),FALSE),  IF(OR(AND(N343="Water Rising Main",Z343="Asbestos Cement"),AND(N343="Water Rising Main",Z343="unplasticised Poly Vinyl Chloride")),      VLOOKUP(W343,VALIDATIONS!$GP$2:$HS$45,12+VLOOKUP(Y343,VALIDATIONS!$FF$2:$FG$5,2,FALSE),FALSE),  0))))))    +IF(P343="Up to 10% Rock",VLOOKUP(W343,VALIDATIONS!$GP$2:$HS$45,21+VLOOKUP(Y343,VALIDATIONS!$FF$2:$FG$5,2,FALSE),FALSE),0)+IF(OR(Q343="Urban Development (moderate)",Q343="Urban Development (heavy)"),VLOOKUP(W343,VALIDATIONS!$GP$2:$HS$45,12+VLOOKUP(Q343,VALIDATIONS!$FJ$2:$FK$4,2,FALSE),FALSE),0)))</f>
        <v/>
      </c>
      <c r="AB343" s="82"/>
    </row>
    <row r="344" spans="2:28" x14ac:dyDescent="0.2">
      <c r="B344" s="354"/>
      <c r="C344" s="354"/>
      <c r="E344" s="370"/>
      <c r="G344" s="168"/>
      <c r="H344" s="168"/>
      <c r="I344" s="106" t="str">
        <f>IF(OR(C344="",D344="",E344=""),"",VLOOKUP(C344,VALIDATIONS!$HU$2:$HV$12,2,FALSE))</f>
        <v/>
      </c>
      <c r="K344" s="243"/>
      <c r="L344" s="354"/>
      <c r="M344" s="224"/>
      <c r="N344" s="370"/>
      <c r="O344" s="224"/>
      <c r="P344" s="368"/>
      <c r="Q344" s="368"/>
      <c r="R344" s="224"/>
      <c r="S344" s="224"/>
      <c r="T344" s="224"/>
      <c r="U344" s="224"/>
      <c r="W344" s="370"/>
      <c r="X344" s="370"/>
      <c r="Y344" s="368"/>
      <c r="Z344" s="370"/>
      <c r="AA344" s="106" t="str">
        <f>IF(OR(N344="",P344="",Q344="",V344="",W344="",X344="",Y344="",Z344=""),"",V344*    (  IF(OR(AND(N344="Water Reticulation",Z344="Cast Iron"),AND(N344="Water Reticulation",Z344="Ductile Iron"),AND(N344="Water Reticulation",Z344="Galvanised Iron"),  AND(N344="Water Reticulation",Z344="Mild Steel")),      VLOOKUP(W344,VALIDATIONS!$GP$2:$HS$45,VLOOKUP(Y344,VALIDATIONS!$FF$2:$FG$5,2,FALSE),FALSE),  IF(OR(AND(N344="Water Reticulation",Z344="Asbestos Cement"),AND(N344="Water Reticulation",Z344="unplasticised Poly Vinyl Chloride")),      VLOOKUP(W344,VALIDATIONS!$GP$2:$HS$45,8+VLOOKUP(Y344,VALIDATIONS!$FF$2:$FG$5,2,FALSE),FALSE),  IF(OR(AND(N344="Water Re-use",Z344="Cast Iron"),AND(N344="Water Re-use",Z344="Ductile Iron"),AND(N344="Water Re-use",Z344="Galvanised Iron"),  AND(N344="Water Re-use",Z344="Mild Steel")),      VLOOKUP(W344,VALIDATIONS!$GP$2:$HS$45,VLOOKUP(Y344,VALIDATIONS!$FF$2:$FG$5,2,FALSE),FALSE),  IF(OR(AND(N344="Water Re-use",Z344="Asbestos Cement"),AND(N344="Water Re-use",Z344="unplasticised Poly Vinyl Chloride")),      VLOOKUP(W344,VALIDATIONS!$GP$2:$HS$45,8+VLOOKUP(Y344,VALIDATIONS!$FF$2:$FG$5,2,FALSE),FALSE),            IF(OR(AND(N344="Water Rising Main",Z344="Cast Iron"),AND(N344="Water Rising Main",Z344="Ductile Iron"),AND(N344="Water Rising Main",Z344="Galvanised Iron"),  AND(N344="Water Rising Main",Z344="Mild Steel")),      VLOOKUP(W344,VALIDATIONS!$GP$2:$HS$45,4+VLOOKUP(Y344,VALIDATIONS!$FF$2:$FG$5,2,FALSE),FALSE),  IF(OR(AND(N344="Water Rising Main",Z344="Asbestos Cement"),AND(N344="Water Rising Main",Z344="unplasticised Poly Vinyl Chloride")),      VLOOKUP(W344,VALIDATIONS!$GP$2:$HS$45,12+VLOOKUP(Y344,VALIDATIONS!$FF$2:$FG$5,2,FALSE),FALSE),  0))))))    +IF(P344="Up to 10% Rock",VLOOKUP(W344,VALIDATIONS!$GP$2:$HS$45,21+VLOOKUP(Y344,VALIDATIONS!$FF$2:$FG$5,2,FALSE),FALSE),0)+IF(OR(Q344="Urban Development (moderate)",Q344="Urban Development (heavy)"),VLOOKUP(W344,VALIDATIONS!$GP$2:$HS$45,12+VLOOKUP(Q344,VALIDATIONS!$FJ$2:$FK$4,2,FALSE),FALSE),0)))</f>
        <v/>
      </c>
      <c r="AB344" s="82"/>
    </row>
    <row r="345" spans="2:28" x14ac:dyDescent="0.2">
      <c r="B345" s="354"/>
      <c r="C345" s="354"/>
      <c r="E345" s="370"/>
      <c r="G345" s="168"/>
      <c r="H345" s="168"/>
      <c r="I345" s="106" t="str">
        <f>IF(OR(C345="",D345="",E345=""),"",VLOOKUP(C345,VALIDATIONS!$HU$2:$HV$12,2,FALSE))</f>
        <v/>
      </c>
      <c r="K345" s="243"/>
      <c r="L345" s="354"/>
      <c r="M345" s="224"/>
      <c r="N345" s="370"/>
      <c r="O345" s="224"/>
      <c r="P345" s="368"/>
      <c r="Q345" s="368"/>
      <c r="R345" s="224"/>
      <c r="S345" s="224"/>
      <c r="T345" s="224"/>
      <c r="U345" s="224"/>
      <c r="W345" s="370"/>
      <c r="X345" s="370"/>
      <c r="Y345" s="368"/>
      <c r="Z345" s="370"/>
      <c r="AA345" s="106" t="str">
        <f>IF(OR(N345="",P345="",Q345="",V345="",W345="",X345="",Y345="",Z345=""),"",V345*    (  IF(OR(AND(N345="Water Reticulation",Z345="Cast Iron"),AND(N345="Water Reticulation",Z345="Ductile Iron"),AND(N345="Water Reticulation",Z345="Galvanised Iron"),  AND(N345="Water Reticulation",Z345="Mild Steel")),      VLOOKUP(W345,VALIDATIONS!$GP$2:$HS$45,VLOOKUP(Y345,VALIDATIONS!$FF$2:$FG$5,2,FALSE),FALSE),  IF(OR(AND(N345="Water Reticulation",Z345="Asbestos Cement"),AND(N345="Water Reticulation",Z345="unplasticised Poly Vinyl Chloride")),      VLOOKUP(W345,VALIDATIONS!$GP$2:$HS$45,8+VLOOKUP(Y345,VALIDATIONS!$FF$2:$FG$5,2,FALSE),FALSE),  IF(OR(AND(N345="Water Re-use",Z345="Cast Iron"),AND(N345="Water Re-use",Z345="Ductile Iron"),AND(N345="Water Re-use",Z345="Galvanised Iron"),  AND(N345="Water Re-use",Z345="Mild Steel")),      VLOOKUP(W345,VALIDATIONS!$GP$2:$HS$45,VLOOKUP(Y345,VALIDATIONS!$FF$2:$FG$5,2,FALSE),FALSE),  IF(OR(AND(N345="Water Re-use",Z345="Asbestos Cement"),AND(N345="Water Re-use",Z345="unplasticised Poly Vinyl Chloride")),      VLOOKUP(W345,VALIDATIONS!$GP$2:$HS$45,8+VLOOKUP(Y345,VALIDATIONS!$FF$2:$FG$5,2,FALSE),FALSE),            IF(OR(AND(N345="Water Rising Main",Z345="Cast Iron"),AND(N345="Water Rising Main",Z345="Ductile Iron"),AND(N345="Water Rising Main",Z345="Galvanised Iron"),  AND(N345="Water Rising Main",Z345="Mild Steel")),      VLOOKUP(W345,VALIDATIONS!$GP$2:$HS$45,4+VLOOKUP(Y345,VALIDATIONS!$FF$2:$FG$5,2,FALSE),FALSE),  IF(OR(AND(N345="Water Rising Main",Z345="Asbestos Cement"),AND(N345="Water Rising Main",Z345="unplasticised Poly Vinyl Chloride")),      VLOOKUP(W345,VALIDATIONS!$GP$2:$HS$45,12+VLOOKUP(Y345,VALIDATIONS!$FF$2:$FG$5,2,FALSE),FALSE),  0))))))    +IF(P345="Up to 10% Rock",VLOOKUP(W345,VALIDATIONS!$GP$2:$HS$45,21+VLOOKUP(Y345,VALIDATIONS!$FF$2:$FG$5,2,FALSE),FALSE),0)+IF(OR(Q345="Urban Development (moderate)",Q345="Urban Development (heavy)"),VLOOKUP(W345,VALIDATIONS!$GP$2:$HS$45,12+VLOOKUP(Q345,VALIDATIONS!$FJ$2:$FK$4,2,FALSE),FALSE),0)))</f>
        <v/>
      </c>
      <c r="AB345" s="82"/>
    </row>
    <row r="346" spans="2:28" x14ac:dyDescent="0.2">
      <c r="B346" s="354"/>
      <c r="C346" s="354"/>
      <c r="E346" s="370"/>
      <c r="G346" s="168"/>
      <c r="H346" s="168"/>
      <c r="I346" s="106" t="str">
        <f>IF(OR(C346="",D346="",E346=""),"",VLOOKUP(C346,VALIDATIONS!$HU$2:$HV$12,2,FALSE))</f>
        <v/>
      </c>
      <c r="K346" s="243"/>
      <c r="L346" s="354"/>
      <c r="M346" s="224"/>
      <c r="N346" s="370"/>
      <c r="O346" s="224"/>
      <c r="P346" s="368"/>
      <c r="Q346" s="368"/>
      <c r="R346" s="224"/>
      <c r="S346" s="224"/>
      <c r="T346" s="224"/>
      <c r="U346" s="224"/>
      <c r="W346" s="370"/>
      <c r="X346" s="370"/>
      <c r="Y346" s="368"/>
      <c r="Z346" s="370"/>
      <c r="AA346" s="106" t="str">
        <f>IF(OR(N346="",P346="",Q346="",V346="",W346="",X346="",Y346="",Z346=""),"",V346*    (  IF(OR(AND(N346="Water Reticulation",Z346="Cast Iron"),AND(N346="Water Reticulation",Z346="Ductile Iron"),AND(N346="Water Reticulation",Z346="Galvanised Iron"),  AND(N346="Water Reticulation",Z346="Mild Steel")),      VLOOKUP(W346,VALIDATIONS!$GP$2:$HS$45,VLOOKUP(Y346,VALIDATIONS!$FF$2:$FG$5,2,FALSE),FALSE),  IF(OR(AND(N346="Water Reticulation",Z346="Asbestos Cement"),AND(N346="Water Reticulation",Z346="unplasticised Poly Vinyl Chloride")),      VLOOKUP(W346,VALIDATIONS!$GP$2:$HS$45,8+VLOOKUP(Y346,VALIDATIONS!$FF$2:$FG$5,2,FALSE),FALSE),  IF(OR(AND(N346="Water Re-use",Z346="Cast Iron"),AND(N346="Water Re-use",Z346="Ductile Iron"),AND(N346="Water Re-use",Z346="Galvanised Iron"),  AND(N346="Water Re-use",Z346="Mild Steel")),      VLOOKUP(W346,VALIDATIONS!$GP$2:$HS$45,VLOOKUP(Y346,VALIDATIONS!$FF$2:$FG$5,2,FALSE),FALSE),  IF(OR(AND(N346="Water Re-use",Z346="Asbestos Cement"),AND(N346="Water Re-use",Z346="unplasticised Poly Vinyl Chloride")),      VLOOKUP(W346,VALIDATIONS!$GP$2:$HS$45,8+VLOOKUP(Y346,VALIDATIONS!$FF$2:$FG$5,2,FALSE),FALSE),            IF(OR(AND(N346="Water Rising Main",Z346="Cast Iron"),AND(N346="Water Rising Main",Z346="Ductile Iron"),AND(N346="Water Rising Main",Z346="Galvanised Iron"),  AND(N346="Water Rising Main",Z346="Mild Steel")),      VLOOKUP(W346,VALIDATIONS!$GP$2:$HS$45,4+VLOOKUP(Y346,VALIDATIONS!$FF$2:$FG$5,2,FALSE),FALSE),  IF(OR(AND(N346="Water Rising Main",Z346="Asbestos Cement"),AND(N346="Water Rising Main",Z346="unplasticised Poly Vinyl Chloride")),      VLOOKUP(W346,VALIDATIONS!$GP$2:$HS$45,12+VLOOKUP(Y346,VALIDATIONS!$FF$2:$FG$5,2,FALSE),FALSE),  0))))))    +IF(P346="Up to 10% Rock",VLOOKUP(W346,VALIDATIONS!$GP$2:$HS$45,21+VLOOKUP(Y346,VALIDATIONS!$FF$2:$FG$5,2,FALSE),FALSE),0)+IF(OR(Q346="Urban Development (moderate)",Q346="Urban Development (heavy)"),VLOOKUP(W346,VALIDATIONS!$GP$2:$HS$45,12+VLOOKUP(Q346,VALIDATIONS!$FJ$2:$FK$4,2,FALSE),FALSE),0)))</f>
        <v/>
      </c>
      <c r="AB346" s="82"/>
    </row>
    <row r="347" spans="2:28" x14ac:dyDescent="0.2">
      <c r="B347" s="354"/>
      <c r="C347" s="354"/>
      <c r="E347" s="370"/>
      <c r="G347" s="168"/>
      <c r="H347" s="168"/>
      <c r="I347" s="106" t="str">
        <f>IF(OR(C347="",D347="",E347=""),"",VLOOKUP(C347,VALIDATIONS!$HU$2:$HV$12,2,FALSE))</f>
        <v/>
      </c>
      <c r="K347" s="243"/>
      <c r="L347" s="354"/>
      <c r="M347" s="224"/>
      <c r="N347" s="370"/>
      <c r="O347" s="224"/>
      <c r="P347" s="368"/>
      <c r="Q347" s="368"/>
      <c r="R347" s="224"/>
      <c r="S347" s="224"/>
      <c r="T347" s="224"/>
      <c r="U347" s="224"/>
      <c r="W347" s="370"/>
      <c r="X347" s="370"/>
      <c r="Y347" s="368"/>
      <c r="Z347" s="370"/>
      <c r="AA347" s="106" t="str">
        <f>IF(OR(N347="",P347="",Q347="",V347="",W347="",X347="",Y347="",Z347=""),"",V347*    (  IF(OR(AND(N347="Water Reticulation",Z347="Cast Iron"),AND(N347="Water Reticulation",Z347="Ductile Iron"),AND(N347="Water Reticulation",Z347="Galvanised Iron"),  AND(N347="Water Reticulation",Z347="Mild Steel")),      VLOOKUP(W347,VALIDATIONS!$GP$2:$HS$45,VLOOKUP(Y347,VALIDATIONS!$FF$2:$FG$5,2,FALSE),FALSE),  IF(OR(AND(N347="Water Reticulation",Z347="Asbestos Cement"),AND(N347="Water Reticulation",Z347="unplasticised Poly Vinyl Chloride")),      VLOOKUP(W347,VALIDATIONS!$GP$2:$HS$45,8+VLOOKUP(Y347,VALIDATIONS!$FF$2:$FG$5,2,FALSE),FALSE),  IF(OR(AND(N347="Water Re-use",Z347="Cast Iron"),AND(N347="Water Re-use",Z347="Ductile Iron"),AND(N347="Water Re-use",Z347="Galvanised Iron"),  AND(N347="Water Re-use",Z347="Mild Steel")),      VLOOKUP(W347,VALIDATIONS!$GP$2:$HS$45,VLOOKUP(Y347,VALIDATIONS!$FF$2:$FG$5,2,FALSE),FALSE),  IF(OR(AND(N347="Water Re-use",Z347="Asbestos Cement"),AND(N347="Water Re-use",Z347="unplasticised Poly Vinyl Chloride")),      VLOOKUP(W347,VALIDATIONS!$GP$2:$HS$45,8+VLOOKUP(Y347,VALIDATIONS!$FF$2:$FG$5,2,FALSE),FALSE),            IF(OR(AND(N347="Water Rising Main",Z347="Cast Iron"),AND(N347="Water Rising Main",Z347="Ductile Iron"),AND(N347="Water Rising Main",Z347="Galvanised Iron"),  AND(N347="Water Rising Main",Z347="Mild Steel")),      VLOOKUP(W347,VALIDATIONS!$GP$2:$HS$45,4+VLOOKUP(Y347,VALIDATIONS!$FF$2:$FG$5,2,FALSE),FALSE),  IF(OR(AND(N347="Water Rising Main",Z347="Asbestos Cement"),AND(N347="Water Rising Main",Z347="unplasticised Poly Vinyl Chloride")),      VLOOKUP(W347,VALIDATIONS!$GP$2:$HS$45,12+VLOOKUP(Y347,VALIDATIONS!$FF$2:$FG$5,2,FALSE),FALSE),  0))))))    +IF(P347="Up to 10% Rock",VLOOKUP(W347,VALIDATIONS!$GP$2:$HS$45,21+VLOOKUP(Y347,VALIDATIONS!$FF$2:$FG$5,2,FALSE),FALSE),0)+IF(OR(Q347="Urban Development (moderate)",Q347="Urban Development (heavy)"),VLOOKUP(W347,VALIDATIONS!$GP$2:$HS$45,12+VLOOKUP(Q347,VALIDATIONS!$FJ$2:$FK$4,2,FALSE),FALSE),0)))</f>
        <v/>
      </c>
      <c r="AB347" s="82"/>
    </row>
    <row r="348" spans="2:28" x14ac:dyDescent="0.2">
      <c r="B348" s="354"/>
      <c r="C348" s="354"/>
      <c r="E348" s="370"/>
      <c r="G348" s="168"/>
      <c r="H348" s="168"/>
      <c r="I348" s="106" t="str">
        <f>IF(OR(C348="",D348="",E348=""),"",VLOOKUP(C348,VALIDATIONS!$HU$2:$HV$12,2,FALSE))</f>
        <v/>
      </c>
      <c r="K348" s="243"/>
      <c r="L348" s="354"/>
      <c r="M348" s="224"/>
      <c r="N348" s="370"/>
      <c r="O348" s="224"/>
      <c r="P348" s="368"/>
      <c r="Q348" s="368"/>
      <c r="R348" s="224"/>
      <c r="S348" s="224"/>
      <c r="T348" s="224"/>
      <c r="U348" s="224"/>
      <c r="W348" s="370"/>
      <c r="X348" s="370"/>
      <c r="Y348" s="368"/>
      <c r="Z348" s="370"/>
      <c r="AA348" s="106" t="str">
        <f>IF(OR(N348="",P348="",Q348="",V348="",W348="",X348="",Y348="",Z348=""),"",V348*    (  IF(OR(AND(N348="Water Reticulation",Z348="Cast Iron"),AND(N348="Water Reticulation",Z348="Ductile Iron"),AND(N348="Water Reticulation",Z348="Galvanised Iron"),  AND(N348="Water Reticulation",Z348="Mild Steel")),      VLOOKUP(W348,VALIDATIONS!$GP$2:$HS$45,VLOOKUP(Y348,VALIDATIONS!$FF$2:$FG$5,2,FALSE),FALSE),  IF(OR(AND(N348="Water Reticulation",Z348="Asbestos Cement"),AND(N348="Water Reticulation",Z348="unplasticised Poly Vinyl Chloride")),      VLOOKUP(W348,VALIDATIONS!$GP$2:$HS$45,8+VLOOKUP(Y348,VALIDATIONS!$FF$2:$FG$5,2,FALSE),FALSE),  IF(OR(AND(N348="Water Re-use",Z348="Cast Iron"),AND(N348="Water Re-use",Z348="Ductile Iron"),AND(N348="Water Re-use",Z348="Galvanised Iron"),  AND(N348="Water Re-use",Z348="Mild Steel")),      VLOOKUP(W348,VALIDATIONS!$GP$2:$HS$45,VLOOKUP(Y348,VALIDATIONS!$FF$2:$FG$5,2,FALSE),FALSE),  IF(OR(AND(N348="Water Re-use",Z348="Asbestos Cement"),AND(N348="Water Re-use",Z348="unplasticised Poly Vinyl Chloride")),      VLOOKUP(W348,VALIDATIONS!$GP$2:$HS$45,8+VLOOKUP(Y348,VALIDATIONS!$FF$2:$FG$5,2,FALSE),FALSE),            IF(OR(AND(N348="Water Rising Main",Z348="Cast Iron"),AND(N348="Water Rising Main",Z348="Ductile Iron"),AND(N348="Water Rising Main",Z348="Galvanised Iron"),  AND(N348="Water Rising Main",Z348="Mild Steel")),      VLOOKUP(W348,VALIDATIONS!$GP$2:$HS$45,4+VLOOKUP(Y348,VALIDATIONS!$FF$2:$FG$5,2,FALSE),FALSE),  IF(OR(AND(N348="Water Rising Main",Z348="Asbestos Cement"),AND(N348="Water Rising Main",Z348="unplasticised Poly Vinyl Chloride")),      VLOOKUP(W348,VALIDATIONS!$GP$2:$HS$45,12+VLOOKUP(Y348,VALIDATIONS!$FF$2:$FG$5,2,FALSE),FALSE),  0))))))    +IF(P348="Up to 10% Rock",VLOOKUP(W348,VALIDATIONS!$GP$2:$HS$45,21+VLOOKUP(Y348,VALIDATIONS!$FF$2:$FG$5,2,FALSE),FALSE),0)+IF(OR(Q348="Urban Development (moderate)",Q348="Urban Development (heavy)"),VLOOKUP(W348,VALIDATIONS!$GP$2:$HS$45,12+VLOOKUP(Q348,VALIDATIONS!$FJ$2:$FK$4,2,FALSE),FALSE),0)))</f>
        <v/>
      </c>
      <c r="AB348" s="82"/>
    </row>
    <row r="349" spans="2:28" x14ac:dyDescent="0.2">
      <c r="B349" s="354"/>
      <c r="C349" s="354"/>
      <c r="E349" s="370"/>
      <c r="G349" s="168"/>
      <c r="H349" s="168"/>
      <c r="I349" s="106" t="str">
        <f>IF(OR(C349="",D349="",E349=""),"",VLOOKUP(C349,VALIDATIONS!$HU$2:$HV$12,2,FALSE))</f>
        <v/>
      </c>
      <c r="K349" s="243"/>
      <c r="L349" s="354"/>
      <c r="M349" s="224"/>
      <c r="N349" s="370"/>
      <c r="O349" s="224"/>
      <c r="P349" s="368"/>
      <c r="Q349" s="368"/>
      <c r="R349" s="224"/>
      <c r="S349" s="224"/>
      <c r="T349" s="224"/>
      <c r="U349" s="224"/>
      <c r="W349" s="370"/>
      <c r="X349" s="370"/>
      <c r="Y349" s="368"/>
      <c r="Z349" s="370"/>
      <c r="AA349" s="106" t="str">
        <f>IF(OR(N349="",P349="",Q349="",V349="",W349="",X349="",Y349="",Z349=""),"",V349*    (  IF(OR(AND(N349="Water Reticulation",Z349="Cast Iron"),AND(N349="Water Reticulation",Z349="Ductile Iron"),AND(N349="Water Reticulation",Z349="Galvanised Iron"),  AND(N349="Water Reticulation",Z349="Mild Steel")),      VLOOKUP(W349,VALIDATIONS!$GP$2:$HS$45,VLOOKUP(Y349,VALIDATIONS!$FF$2:$FG$5,2,FALSE),FALSE),  IF(OR(AND(N349="Water Reticulation",Z349="Asbestos Cement"),AND(N349="Water Reticulation",Z349="unplasticised Poly Vinyl Chloride")),      VLOOKUP(W349,VALIDATIONS!$GP$2:$HS$45,8+VLOOKUP(Y349,VALIDATIONS!$FF$2:$FG$5,2,FALSE),FALSE),  IF(OR(AND(N349="Water Re-use",Z349="Cast Iron"),AND(N349="Water Re-use",Z349="Ductile Iron"),AND(N349="Water Re-use",Z349="Galvanised Iron"),  AND(N349="Water Re-use",Z349="Mild Steel")),      VLOOKUP(W349,VALIDATIONS!$GP$2:$HS$45,VLOOKUP(Y349,VALIDATIONS!$FF$2:$FG$5,2,FALSE),FALSE),  IF(OR(AND(N349="Water Re-use",Z349="Asbestos Cement"),AND(N349="Water Re-use",Z349="unplasticised Poly Vinyl Chloride")),      VLOOKUP(W349,VALIDATIONS!$GP$2:$HS$45,8+VLOOKUP(Y349,VALIDATIONS!$FF$2:$FG$5,2,FALSE),FALSE),            IF(OR(AND(N349="Water Rising Main",Z349="Cast Iron"),AND(N349="Water Rising Main",Z349="Ductile Iron"),AND(N349="Water Rising Main",Z349="Galvanised Iron"),  AND(N349="Water Rising Main",Z349="Mild Steel")),      VLOOKUP(W349,VALIDATIONS!$GP$2:$HS$45,4+VLOOKUP(Y349,VALIDATIONS!$FF$2:$FG$5,2,FALSE),FALSE),  IF(OR(AND(N349="Water Rising Main",Z349="Asbestos Cement"),AND(N349="Water Rising Main",Z349="unplasticised Poly Vinyl Chloride")),      VLOOKUP(W349,VALIDATIONS!$GP$2:$HS$45,12+VLOOKUP(Y349,VALIDATIONS!$FF$2:$FG$5,2,FALSE),FALSE),  0))))))    +IF(P349="Up to 10% Rock",VLOOKUP(W349,VALIDATIONS!$GP$2:$HS$45,21+VLOOKUP(Y349,VALIDATIONS!$FF$2:$FG$5,2,FALSE),FALSE),0)+IF(OR(Q349="Urban Development (moderate)",Q349="Urban Development (heavy)"),VLOOKUP(W349,VALIDATIONS!$GP$2:$HS$45,12+VLOOKUP(Q349,VALIDATIONS!$FJ$2:$FK$4,2,FALSE),FALSE),0)))</f>
        <v/>
      </c>
      <c r="AB349" s="82"/>
    </row>
    <row r="350" spans="2:28" x14ac:dyDescent="0.2">
      <c r="B350" s="354"/>
      <c r="C350" s="354"/>
      <c r="E350" s="370"/>
      <c r="G350" s="168"/>
      <c r="H350" s="168"/>
      <c r="I350" s="106" t="str">
        <f>IF(OR(C350="",D350="",E350=""),"",VLOOKUP(C350,VALIDATIONS!$HU$2:$HV$12,2,FALSE))</f>
        <v/>
      </c>
      <c r="K350" s="243"/>
      <c r="L350" s="354"/>
      <c r="M350" s="224"/>
      <c r="N350" s="370"/>
      <c r="O350" s="224"/>
      <c r="P350" s="368"/>
      <c r="Q350" s="368"/>
      <c r="R350" s="224"/>
      <c r="S350" s="224"/>
      <c r="T350" s="224"/>
      <c r="U350" s="224"/>
      <c r="W350" s="370"/>
      <c r="X350" s="370"/>
      <c r="Y350" s="368"/>
      <c r="Z350" s="370"/>
      <c r="AA350" s="106" t="str">
        <f>IF(OR(N350="",P350="",Q350="",V350="",W350="",X350="",Y350="",Z350=""),"",V350*    (  IF(OR(AND(N350="Water Reticulation",Z350="Cast Iron"),AND(N350="Water Reticulation",Z350="Ductile Iron"),AND(N350="Water Reticulation",Z350="Galvanised Iron"),  AND(N350="Water Reticulation",Z350="Mild Steel")),      VLOOKUP(W350,VALIDATIONS!$GP$2:$HS$45,VLOOKUP(Y350,VALIDATIONS!$FF$2:$FG$5,2,FALSE),FALSE),  IF(OR(AND(N350="Water Reticulation",Z350="Asbestos Cement"),AND(N350="Water Reticulation",Z350="unplasticised Poly Vinyl Chloride")),      VLOOKUP(W350,VALIDATIONS!$GP$2:$HS$45,8+VLOOKUP(Y350,VALIDATIONS!$FF$2:$FG$5,2,FALSE),FALSE),  IF(OR(AND(N350="Water Re-use",Z350="Cast Iron"),AND(N350="Water Re-use",Z350="Ductile Iron"),AND(N350="Water Re-use",Z350="Galvanised Iron"),  AND(N350="Water Re-use",Z350="Mild Steel")),      VLOOKUP(W350,VALIDATIONS!$GP$2:$HS$45,VLOOKUP(Y350,VALIDATIONS!$FF$2:$FG$5,2,FALSE),FALSE),  IF(OR(AND(N350="Water Re-use",Z350="Asbestos Cement"),AND(N350="Water Re-use",Z350="unplasticised Poly Vinyl Chloride")),      VLOOKUP(W350,VALIDATIONS!$GP$2:$HS$45,8+VLOOKUP(Y350,VALIDATIONS!$FF$2:$FG$5,2,FALSE),FALSE),            IF(OR(AND(N350="Water Rising Main",Z350="Cast Iron"),AND(N350="Water Rising Main",Z350="Ductile Iron"),AND(N350="Water Rising Main",Z350="Galvanised Iron"),  AND(N350="Water Rising Main",Z350="Mild Steel")),      VLOOKUP(W350,VALIDATIONS!$GP$2:$HS$45,4+VLOOKUP(Y350,VALIDATIONS!$FF$2:$FG$5,2,FALSE),FALSE),  IF(OR(AND(N350="Water Rising Main",Z350="Asbestos Cement"),AND(N350="Water Rising Main",Z350="unplasticised Poly Vinyl Chloride")),      VLOOKUP(W350,VALIDATIONS!$GP$2:$HS$45,12+VLOOKUP(Y350,VALIDATIONS!$FF$2:$FG$5,2,FALSE),FALSE),  0))))))    +IF(P350="Up to 10% Rock",VLOOKUP(W350,VALIDATIONS!$GP$2:$HS$45,21+VLOOKUP(Y350,VALIDATIONS!$FF$2:$FG$5,2,FALSE),FALSE),0)+IF(OR(Q350="Urban Development (moderate)",Q350="Urban Development (heavy)"),VLOOKUP(W350,VALIDATIONS!$GP$2:$HS$45,12+VLOOKUP(Q350,VALIDATIONS!$FJ$2:$FK$4,2,FALSE),FALSE),0)))</f>
        <v/>
      </c>
      <c r="AB350" s="82"/>
    </row>
    <row r="351" spans="2:28" x14ac:dyDescent="0.2">
      <c r="B351" s="354"/>
      <c r="C351" s="354"/>
      <c r="E351" s="370"/>
      <c r="G351" s="168"/>
      <c r="H351" s="168"/>
      <c r="I351" s="106" t="str">
        <f>IF(OR(C351="",D351="",E351=""),"",VLOOKUP(C351,VALIDATIONS!$HU$2:$HV$12,2,FALSE))</f>
        <v/>
      </c>
      <c r="K351" s="243"/>
      <c r="L351" s="354"/>
      <c r="M351" s="224"/>
      <c r="N351" s="370"/>
      <c r="O351" s="224"/>
      <c r="P351" s="368"/>
      <c r="Q351" s="368"/>
      <c r="R351" s="224"/>
      <c r="S351" s="224"/>
      <c r="T351" s="224"/>
      <c r="U351" s="224"/>
      <c r="W351" s="370"/>
      <c r="X351" s="370"/>
      <c r="Y351" s="368"/>
      <c r="Z351" s="370"/>
      <c r="AA351" s="106" t="str">
        <f>IF(OR(N351="",P351="",Q351="",V351="",W351="",X351="",Y351="",Z351=""),"",V351*    (  IF(OR(AND(N351="Water Reticulation",Z351="Cast Iron"),AND(N351="Water Reticulation",Z351="Ductile Iron"),AND(N351="Water Reticulation",Z351="Galvanised Iron"),  AND(N351="Water Reticulation",Z351="Mild Steel")),      VLOOKUP(W351,VALIDATIONS!$GP$2:$HS$45,VLOOKUP(Y351,VALIDATIONS!$FF$2:$FG$5,2,FALSE),FALSE),  IF(OR(AND(N351="Water Reticulation",Z351="Asbestos Cement"),AND(N351="Water Reticulation",Z351="unplasticised Poly Vinyl Chloride")),      VLOOKUP(W351,VALIDATIONS!$GP$2:$HS$45,8+VLOOKUP(Y351,VALIDATIONS!$FF$2:$FG$5,2,FALSE),FALSE),  IF(OR(AND(N351="Water Re-use",Z351="Cast Iron"),AND(N351="Water Re-use",Z351="Ductile Iron"),AND(N351="Water Re-use",Z351="Galvanised Iron"),  AND(N351="Water Re-use",Z351="Mild Steel")),      VLOOKUP(W351,VALIDATIONS!$GP$2:$HS$45,VLOOKUP(Y351,VALIDATIONS!$FF$2:$FG$5,2,FALSE),FALSE),  IF(OR(AND(N351="Water Re-use",Z351="Asbestos Cement"),AND(N351="Water Re-use",Z351="unplasticised Poly Vinyl Chloride")),      VLOOKUP(W351,VALIDATIONS!$GP$2:$HS$45,8+VLOOKUP(Y351,VALIDATIONS!$FF$2:$FG$5,2,FALSE),FALSE),            IF(OR(AND(N351="Water Rising Main",Z351="Cast Iron"),AND(N351="Water Rising Main",Z351="Ductile Iron"),AND(N351="Water Rising Main",Z351="Galvanised Iron"),  AND(N351="Water Rising Main",Z351="Mild Steel")),      VLOOKUP(W351,VALIDATIONS!$GP$2:$HS$45,4+VLOOKUP(Y351,VALIDATIONS!$FF$2:$FG$5,2,FALSE),FALSE),  IF(OR(AND(N351="Water Rising Main",Z351="Asbestos Cement"),AND(N351="Water Rising Main",Z351="unplasticised Poly Vinyl Chloride")),      VLOOKUP(W351,VALIDATIONS!$GP$2:$HS$45,12+VLOOKUP(Y351,VALIDATIONS!$FF$2:$FG$5,2,FALSE),FALSE),  0))))))    +IF(P351="Up to 10% Rock",VLOOKUP(W351,VALIDATIONS!$GP$2:$HS$45,21+VLOOKUP(Y351,VALIDATIONS!$FF$2:$FG$5,2,FALSE),FALSE),0)+IF(OR(Q351="Urban Development (moderate)",Q351="Urban Development (heavy)"),VLOOKUP(W351,VALIDATIONS!$GP$2:$HS$45,12+VLOOKUP(Q351,VALIDATIONS!$FJ$2:$FK$4,2,FALSE),FALSE),0)))</f>
        <v/>
      </c>
      <c r="AB351" s="82"/>
    </row>
    <row r="352" spans="2:28" x14ac:dyDescent="0.2">
      <c r="B352" s="354"/>
      <c r="C352" s="354"/>
      <c r="E352" s="370"/>
      <c r="G352" s="168"/>
      <c r="H352" s="168"/>
      <c r="I352" s="106" t="str">
        <f>IF(OR(C352="",D352="",E352=""),"",VLOOKUP(C352,VALIDATIONS!$HU$2:$HV$12,2,FALSE))</f>
        <v/>
      </c>
      <c r="K352" s="243"/>
      <c r="L352" s="354"/>
      <c r="M352" s="224"/>
      <c r="N352" s="370"/>
      <c r="O352" s="224"/>
      <c r="P352" s="368"/>
      <c r="Q352" s="368"/>
      <c r="R352" s="224"/>
      <c r="S352" s="224"/>
      <c r="T352" s="224"/>
      <c r="U352" s="224"/>
      <c r="W352" s="370"/>
      <c r="X352" s="370"/>
      <c r="Y352" s="368"/>
      <c r="Z352" s="370"/>
      <c r="AA352" s="106" t="str">
        <f>IF(OR(N352="",P352="",Q352="",V352="",W352="",X352="",Y352="",Z352=""),"",V352*    (  IF(OR(AND(N352="Water Reticulation",Z352="Cast Iron"),AND(N352="Water Reticulation",Z352="Ductile Iron"),AND(N352="Water Reticulation",Z352="Galvanised Iron"),  AND(N352="Water Reticulation",Z352="Mild Steel")),      VLOOKUP(W352,VALIDATIONS!$GP$2:$HS$45,VLOOKUP(Y352,VALIDATIONS!$FF$2:$FG$5,2,FALSE),FALSE),  IF(OR(AND(N352="Water Reticulation",Z352="Asbestos Cement"),AND(N352="Water Reticulation",Z352="unplasticised Poly Vinyl Chloride")),      VLOOKUP(W352,VALIDATIONS!$GP$2:$HS$45,8+VLOOKUP(Y352,VALIDATIONS!$FF$2:$FG$5,2,FALSE),FALSE),  IF(OR(AND(N352="Water Re-use",Z352="Cast Iron"),AND(N352="Water Re-use",Z352="Ductile Iron"),AND(N352="Water Re-use",Z352="Galvanised Iron"),  AND(N352="Water Re-use",Z352="Mild Steel")),      VLOOKUP(W352,VALIDATIONS!$GP$2:$HS$45,VLOOKUP(Y352,VALIDATIONS!$FF$2:$FG$5,2,FALSE),FALSE),  IF(OR(AND(N352="Water Re-use",Z352="Asbestos Cement"),AND(N352="Water Re-use",Z352="unplasticised Poly Vinyl Chloride")),      VLOOKUP(W352,VALIDATIONS!$GP$2:$HS$45,8+VLOOKUP(Y352,VALIDATIONS!$FF$2:$FG$5,2,FALSE),FALSE),            IF(OR(AND(N352="Water Rising Main",Z352="Cast Iron"),AND(N352="Water Rising Main",Z352="Ductile Iron"),AND(N352="Water Rising Main",Z352="Galvanised Iron"),  AND(N352="Water Rising Main",Z352="Mild Steel")),      VLOOKUP(W352,VALIDATIONS!$GP$2:$HS$45,4+VLOOKUP(Y352,VALIDATIONS!$FF$2:$FG$5,2,FALSE),FALSE),  IF(OR(AND(N352="Water Rising Main",Z352="Asbestos Cement"),AND(N352="Water Rising Main",Z352="unplasticised Poly Vinyl Chloride")),      VLOOKUP(W352,VALIDATIONS!$GP$2:$HS$45,12+VLOOKUP(Y352,VALIDATIONS!$FF$2:$FG$5,2,FALSE),FALSE),  0))))))    +IF(P352="Up to 10% Rock",VLOOKUP(W352,VALIDATIONS!$GP$2:$HS$45,21+VLOOKUP(Y352,VALIDATIONS!$FF$2:$FG$5,2,FALSE),FALSE),0)+IF(OR(Q352="Urban Development (moderate)",Q352="Urban Development (heavy)"),VLOOKUP(W352,VALIDATIONS!$GP$2:$HS$45,12+VLOOKUP(Q352,VALIDATIONS!$FJ$2:$FK$4,2,FALSE),FALSE),0)))</f>
        <v/>
      </c>
      <c r="AB352" s="82"/>
    </row>
    <row r="353" spans="2:28" x14ac:dyDescent="0.2">
      <c r="B353" s="354"/>
      <c r="C353" s="354"/>
      <c r="E353" s="370"/>
      <c r="G353" s="168"/>
      <c r="H353" s="168"/>
      <c r="I353" s="106" t="str">
        <f>IF(OR(C353="",D353="",E353=""),"",VLOOKUP(C353,VALIDATIONS!$HU$2:$HV$12,2,FALSE))</f>
        <v/>
      </c>
      <c r="K353" s="243"/>
      <c r="L353" s="354"/>
      <c r="M353" s="224"/>
      <c r="N353" s="370"/>
      <c r="O353" s="224"/>
      <c r="P353" s="368"/>
      <c r="Q353" s="368"/>
      <c r="R353" s="224"/>
      <c r="S353" s="224"/>
      <c r="T353" s="224"/>
      <c r="U353" s="224"/>
      <c r="W353" s="370"/>
      <c r="X353" s="370"/>
      <c r="Y353" s="368"/>
      <c r="Z353" s="370"/>
      <c r="AA353" s="106" t="str">
        <f>IF(OR(N353="",P353="",Q353="",V353="",W353="",X353="",Y353="",Z353=""),"",V353*    (  IF(OR(AND(N353="Water Reticulation",Z353="Cast Iron"),AND(N353="Water Reticulation",Z353="Ductile Iron"),AND(N353="Water Reticulation",Z353="Galvanised Iron"),  AND(N353="Water Reticulation",Z353="Mild Steel")),      VLOOKUP(W353,VALIDATIONS!$GP$2:$HS$45,VLOOKUP(Y353,VALIDATIONS!$FF$2:$FG$5,2,FALSE),FALSE),  IF(OR(AND(N353="Water Reticulation",Z353="Asbestos Cement"),AND(N353="Water Reticulation",Z353="unplasticised Poly Vinyl Chloride")),      VLOOKUP(W353,VALIDATIONS!$GP$2:$HS$45,8+VLOOKUP(Y353,VALIDATIONS!$FF$2:$FG$5,2,FALSE),FALSE),  IF(OR(AND(N353="Water Re-use",Z353="Cast Iron"),AND(N353="Water Re-use",Z353="Ductile Iron"),AND(N353="Water Re-use",Z353="Galvanised Iron"),  AND(N353="Water Re-use",Z353="Mild Steel")),      VLOOKUP(W353,VALIDATIONS!$GP$2:$HS$45,VLOOKUP(Y353,VALIDATIONS!$FF$2:$FG$5,2,FALSE),FALSE),  IF(OR(AND(N353="Water Re-use",Z353="Asbestos Cement"),AND(N353="Water Re-use",Z353="unplasticised Poly Vinyl Chloride")),      VLOOKUP(W353,VALIDATIONS!$GP$2:$HS$45,8+VLOOKUP(Y353,VALIDATIONS!$FF$2:$FG$5,2,FALSE),FALSE),            IF(OR(AND(N353="Water Rising Main",Z353="Cast Iron"),AND(N353="Water Rising Main",Z353="Ductile Iron"),AND(N353="Water Rising Main",Z353="Galvanised Iron"),  AND(N353="Water Rising Main",Z353="Mild Steel")),      VLOOKUP(W353,VALIDATIONS!$GP$2:$HS$45,4+VLOOKUP(Y353,VALIDATIONS!$FF$2:$FG$5,2,FALSE),FALSE),  IF(OR(AND(N353="Water Rising Main",Z353="Asbestos Cement"),AND(N353="Water Rising Main",Z353="unplasticised Poly Vinyl Chloride")),      VLOOKUP(W353,VALIDATIONS!$GP$2:$HS$45,12+VLOOKUP(Y353,VALIDATIONS!$FF$2:$FG$5,2,FALSE),FALSE),  0))))))    +IF(P353="Up to 10% Rock",VLOOKUP(W353,VALIDATIONS!$GP$2:$HS$45,21+VLOOKUP(Y353,VALIDATIONS!$FF$2:$FG$5,2,FALSE),FALSE),0)+IF(OR(Q353="Urban Development (moderate)",Q353="Urban Development (heavy)"),VLOOKUP(W353,VALIDATIONS!$GP$2:$HS$45,12+VLOOKUP(Q353,VALIDATIONS!$FJ$2:$FK$4,2,FALSE),FALSE),0)))</f>
        <v/>
      </c>
      <c r="AB353" s="82"/>
    </row>
    <row r="354" spans="2:28" x14ac:dyDescent="0.2">
      <c r="B354" s="354"/>
      <c r="C354" s="354"/>
      <c r="E354" s="370"/>
      <c r="G354" s="168"/>
      <c r="H354" s="168"/>
      <c r="I354" s="106" t="str">
        <f>IF(OR(C354="",D354="",E354=""),"",VLOOKUP(C354,VALIDATIONS!$HU$2:$HV$12,2,FALSE))</f>
        <v/>
      </c>
      <c r="K354" s="243"/>
      <c r="L354" s="354"/>
      <c r="M354" s="224"/>
      <c r="N354" s="370"/>
      <c r="O354" s="224"/>
      <c r="P354" s="368"/>
      <c r="Q354" s="368"/>
      <c r="R354" s="224"/>
      <c r="S354" s="224"/>
      <c r="T354" s="224"/>
      <c r="U354" s="224"/>
      <c r="W354" s="370"/>
      <c r="X354" s="370"/>
      <c r="Y354" s="368"/>
      <c r="Z354" s="370"/>
      <c r="AA354" s="106" t="str">
        <f>IF(OR(N354="",P354="",Q354="",V354="",W354="",X354="",Y354="",Z354=""),"",V354*    (  IF(OR(AND(N354="Water Reticulation",Z354="Cast Iron"),AND(N354="Water Reticulation",Z354="Ductile Iron"),AND(N354="Water Reticulation",Z354="Galvanised Iron"),  AND(N354="Water Reticulation",Z354="Mild Steel")),      VLOOKUP(W354,VALIDATIONS!$GP$2:$HS$45,VLOOKUP(Y354,VALIDATIONS!$FF$2:$FG$5,2,FALSE),FALSE),  IF(OR(AND(N354="Water Reticulation",Z354="Asbestos Cement"),AND(N354="Water Reticulation",Z354="unplasticised Poly Vinyl Chloride")),      VLOOKUP(W354,VALIDATIONS!$GP$2:$HS$45,8+VLOOKUP(Y354,VALIDATIONS!$FF$2:$FG$5,2,FALSE),FALSE),  IF(OR(AND(N354="Water Re-use",Z354="Cast Iron"),AND(N354="Water Re-use",Z354="Ductile Iron"),AND(N354="Water Re-use",Z354="Galvanised Iron"),  AND(N354="Water Re-use",Z354="Mild Steel")),      VLOOKUP(W354,VALIDATIONS!$GP$2:$HS$45,VLOOKUP(Y354,VALIDATIONS!$FF$2:$FG$5,2,FALSE),FALSE),  IF(OR(AND(N354="Water Re-use",Z354="Asbestos Cement"),AND(N354="Water Re-use",Z354="unplasticised Poly Vinyl Chloride")),      VLOOKUP(W354,VALIDATIONS!$GP$2:$HS$45,8+VLOOKUP(Y354,VALIDATIONS!$FF$2:$FG$5,2,FALSE),FALSE),            IF(OR(AND(N354="Water Rising Main",Z354="Cast Iron"),AND(N354="Water Rising Main",Z354="Ductile Iron"),AND(N354="Water Rising Main",Z354="Galvanised Iron"),  AND(N354="Water Rising Main",Z354="Mild Steel")),      VLOOKUP(W354,VALIDATIONS!$GP$2:$HS$45,4+VLOOKUP(Y354,VALIDATIONS!$FF$2:$FG$5,2,FALSE),FALSE),  IF(OR(AND(N354="Water Rising Main",Z354="Asbestos Cement"),AND(N354="Water Rising Main",Z354="unplasticised Poly Vinyl Chloride")),      VLOOKUP(W354,VALIDATIONS!$GP$2:$HS$45,12+VLOOKUP(Y354,VALIDATIONS!$FF$2:$FG$5,2,FALSE),FALSE),  0))))))    +IF(P354="Up to 10% Rock",VLOOKUP(W354,VALIDATIONS!$GP$2:$HS$45,21+VLOOKUP(Y354,VALIDATIONS!$FF$2:$FG$5,2,FALSE),FALSE),0)+IF(OR(Q354="Urban Development (moderate)",Q354="Urban Development (heavy)"),VLOOKUP(W354,VALIDATIONS!$GP$2:$HS$45,12+VLOOKUP(Q354,VALIDATIONS!$FJ$2:$FK$4,2,FALSE),FALSE),0)))</f>
        <v/>
      </c>
      <c r="AB354" s="82"/>
    </row>
    <row r="355" spans="2:28" x14ac:dyDescent="0.2">
      <c r="B355" s="354"/>
      <c r="C355" s="354"/>
      <c r="E355" s="370"/>
      <c r="G355" s="168"/>
      <c r="H355" s="168"/>
      <c r="I355" s="106" t="str">
        <f>IF(OR(C355="",D355="",E355=""),"",VLOOKUP(C355,VALIDATIONS!$HU$2:$HV$12,2,FALSE))</f>
        <v/>
      </c>
      <c r="K355" s="243"/>
      <c r="L355" s="354"/>
      <c r="M355" s="224"/>
      <c r="N355" s="370"/>
      <c r="O355" s="224"/>
      <c r="P355" s="368"/>
      <c r="Q355" s="368"/>
      <c r="R355" s="224"/>
      <c r="S355" s="224"/>
      <c r="T355" s="224"/>
      <c r="U355" s="224"/>
      <c r="W355" s="370"/>
      <c r="X355" s="370"/>
      <c r="Y355" s="368"/>
      <c r="Z355" s="370"/>
      <c r="AA355" s="106" t="str">
        <f>IF(OR(N355="",P355="",Q355="",V355="",W355="",X355="",Y355="",Z355=""),"",V355*    (  IF(OR(AND(N355="Water Reticulation",Z355="Cast Iron"),AND(N355="Water Reticulation",Z355="Ductile Iron"),AND(N355="Water Reticulation",Z355="Galvanised Iron"),  AND(N355="Water Reticulation",Z355="Mild Steel")),      VLOOKUP(W355,VALIDATIONS!$GP$2:$HS$45,VLOOKUP(Y355,VALIDATIONS!$FF$2:$FG$5,2,FALSE),FALSE),  IF(OR(AND(N355="Water Reticulation",Z355="Asbestos Cement"),AND(N355="Water Reticulation",Z355="unplasticised Poly Vinyl Chloride")),      VLOOKUP(W355,VALIDATIONS!$GP$2:$HS$45,8+VLOOKUP(Y355,VALIDATIONS!$FF$2:$FG$5,2,FALSE),FALSE),  IF(OR(AND(N355="Water Re-use",Z355="Cast Iron"),AND(N355="Water Re-use",Z355="Ductile Iron"),AND(N355="Water Re-use",Z355="Galvanised Iron"),  AND(N355="Water Re-use",Z355="Mild Steel")),      VLOOKUP(W355,VALIDATIONS!$GP$2:$HS$45,VLOOKUP(Y355,VALIDATIONS!$FF$2:$FG$5,2,FALSE),FALSE),  IF(OR(AND(N355="Water Re-use",Z355="Asbestos Cement"),AND(N355="Water Re-use",Z355="unplasticised Poly Vinyl Chloride")),      VLOOKUP(W355,VALIDATIONS!$GP$2:$HS$45,8+VLOOKUP(Y355,VALIDATIONS!$FF$2:$FG$5,2,FALSE),FALSE),            IF(OR(AND(N355="Water Rising Main",Z355="Cast Iron"),AND(N355="Water Rising Main",Z355="Ductile Iron"),AND(N355="Water Rising Main",Z355="Galvanised Iron"),  AND(N355="Water Rising Main",Z355="Mild Steel")),      VLOOKUP(W355,VALIDATIONS!$GP$2:$HS$45,4+VLOOKUP(Y355,VALIDATIONS!$FF$2:$FG$5,2,FALSE),FALSE),  IF(OR(AND(N355="Water Rising Main",Z355="Asbestos Cement"),AND(N355="Water Rising Main",Z355="unplasticised Poly Vinyl Chloride")),      VLOOKUP(W355,VALIDATIONS!$GP$2:$HS$45,12+VLOOKUP(Y355,VALIDATIONS!$FF$2:$FG$5,2,FALSE),FALSE),  0))))))    +IF(P355="Up to 10% Rock",VLOOKUP(W355,VALIDATIONS!$GP$2:$HS$45,21+VLOOKUP(Y355,VALIDATIONS!$FF$2:$FG$5,2,FALSE),FALSE),0)+IF(OR(Q355="Urban Development (moderate)",Q355="Urban Development (heavy)"),VLOOKUP(W355,VALIDATIONS!$GP$2:$HS$45,12+VLOOKUP(Q355,VALIDATIONS!$FJ$2:$FK$4,2,FALSE),FALSE),0)))</f>
        <v/>
      </c>
      <c r="AB355" s="82"/>
    </row>
    <row r="356" spans="2:28" x14ac:dyDescent="0.2">
      <c r="B356" s="354"/>
      <c r="C356" s="354"/>
      <c r="E356" s="370"/>
      <c r="G356" s="168"/>
      <c r="H356" s="168"/>
      <c r="I356" s="106" t="str">
        <f>IF(OR(C356="",D356="",E356=""),"",VLOOKUP(C356,VALIDATIONS!$HU$2:$HV$12,2,FALSE))</f>
        <v/>
      </c>
      <c r="K356" s="243"/>
      <c r="L356" s="354"/>
      <c r="M356" s="224"/>
      <c r="N356" s="370"/>
      <c r="O356" s="224"/>
      <c r="P356" s="368"/>
      <c r="Q356" s="368"/>
      <c r="R356" s="224"/>
      <c r="S356" s="224"/>
      <c r="T356" s="224"/>
      <c r="U356" s="224"/>
      <c r="W356" s="370"/>
      <c r="X356" s="370"/>
      <c r="Y356" s="368"/>
      <c r="Z356" s="370"/>
      <c r="AA356" s="106" t="str">
        <f>IF(OR(N356="",P356="",Q356="",V356="",W356="",X356="",Y356="",Z356=""),"",V356*    (  IF(OR(AND(N356="Water Reticulation",Z356="Cast Iron"),AND(N356="Water Reticulation",Z356="Ductile Iron"),AND(N356="Water Reticulation",Z356="Galvanised Iron"),  AND(N356="Water Reticulation",Z356="Mild Steel")),      VLOOKUP(W356,VALIDATIONS!$GP$2:$HS$45,VLOOKUP(Y356,VALIDATIONS!$FF$2:$FG$5,2,FALSE),FALSE),  IF(OR(AND(N356="Water Reticulation",Z356="Asbestos Cement"),AND(N356="Water Reticulation",Z356="unplasticised Poly Vinyl Chloride")),      VLOOKUP(W356,VALIDATIONS!$GP$2:$HS$45,8+VLOOKUP(Y356,VALIDATIONS!$FF$2:$FG$5,2,FALSE),FALSE),  IF(OR(AND(N356="Water Re-use",Z356="Cast Iron"),AND(N356="Water Re-use",Z356="Ductile Iron"),AND(N356="Water Re-use",Z356="Galvanised Iron"),  AND(N356="Water Re-use",Z356="Mild Steel")),      VLOOKUP(W356,VALIDATIONS!$GP$2:$HS$45,VLOOKUP(Y356,VALIDATIONS!$FF$2:$FG$5,2,FALSE),FALSE),  IF(OR(AND(N356="Water Re-use",Z356="Asbestos Cement"),AND(N356="Water Re-use",Z356="unplasticised Poly Vinyl Chloride")),      VLOOKUP(W356,VALIDATIONS!$GP$2:$HS$45,8+VLOOKUP(Y356,VALIDATIONS!$FF$2:$FG$5,2,FALSE),FALSE),            IF(OR(AND(N356="Water Rising Main",Z356="Cast Iron"),AND(N356="Water Rising Main",Z356="Ductile Iron"),AND(N356="Water Rising Main",Z356="Galvanised Iron"),  AND(N356="Water Rising Main",Z356="Mild Steel")),      VLOOKUP(W356,VALIDATIONS!$GP$2:$HS$45,4+VLOOKUP(Y356,VALIDATIONS!$FF$2:$FG$5,2,FALSE),FALSE),  IF(OR(AND(N356="Water Rising Main",Z356="Asbestos Cement"),AND(N356="Water Rising Main",Z356="unplasticised Poly Vinyl Chloride")),      VLOOKUP(W356,VALIDATIONS!$GP$2:$HS$45,12+VLOOKUP(Y356,VALIDATIONS!$FF$2:$FG$5,2,FALSE),FALSE),  0))))))    +IF(P356="Up to 10% Rock",VLOOKUP(W356,VALIDATIONS!$GP$2:$HS$45,21+VLOOKUP(Y356,VALIDATIONS!$FF$2:$FG$5,2,FALSE),FALSE),0)+IF(OR(Q356="Urban Development (moderate)",Q356="Urban Development (heavy)"),VLOOKUP(W356,VALIDATIONS!$GP$2:$HS$45,12+VLOOKUP(Q356,VALIDATIONS!$FJ$2:$FK$4,2,FALSE),FALSE),0)))</f>
        <v/>
      </c>
      <c r="AB356" s="82"/>
    </row>
    <row r="357" spans="2:28" x14ac:dyDescent="0.2">
      <c r="B357" s="354"/>
      <c r="C357" s="354"/>
      <c r="E357" s="370"/>
      <c r="G357" s="168"/>
      <c r="H357" s="168"/>
      <c r="I357" s="106" t="str">
        <f>IF(OR(C357="",D357="",E357=""),"",VLOOKUP(C357,VALIDATIONS!$HU$2:$HV$12,2,FALSE))</f>
        <v/>
      </c>
      <c r="K357" s="243"/>
      <c r="L357" s="354"/>
      <c r="M357" s="224"/>
      <c r="N357" s="370"/>
      <c r="O357" s="224"/>
      <c r="P357" s="368"/>
      <c r="Q357" s="368"/>
      <c r="R357" s="224"/>
      <c r="S357" s="224"/>
      <c r="T357" s="224"/>
      <c r="U357" s="224"/>
      <c r="W357" s="370"/>
      <c r="X357" s="370"/>
      <c r="Y357" s="368"/>
      <c r="Z357" s="370"/>
      <c r="AA357" s="106" t="str">
        <f>IF(OR(N357="",P357="",Q357="",V357="",W357="",X357="",Y357="",Z357=""),"",V357*    (  IF(OR(AND(N357="Water Reticulation",Z357="Cast Iron"),AND(N357="Water Reticulation",Z357="Ductile Iron"),AND(N357="Water Reticulation",Z357="Galvanised Iron"),  AND(N357="Water Reticulation",Z357="Mild Steel")),      VLOOKUP(W357,VALIDATIONS!$GP$2:$HS$45,VLOOKUP(Y357,VALIDATIONS!$FF$2:$FG$5,2,FALSE),FALSE),  IF(OR(AND(N357="Water Reticulation",Z357="Asbestos Cement"),AND(N357="Water Reticulation",Z357="unplasticised Poly Vinyl Chloride")),      VLOOKUP(W357,VALIDATIONS!$GP$2:$HS$45,8+VLOOKUP(Y357,VALIDATIONS!$FF$2:$FG$5,2,FALSE),FALSE),  IF(OR(AND(N357="Water Re-use",Z357="Cast Iron"),AND(N357="Water Re-use",Z357="Ductile Iron"),AND(N357="Water Re-use",Z357="Galvanised Iron"),  AND(N357="Water Re-use",Z357="Mild Steel")),      VLOOKUP(W357,VALIDATIONS!$GP$2:$HS$45,VLOOKUP(Y357,VALIDATIONS!$FF$2:$FG$5,2,FALSE),FALSE),  IF(OR(AND(N357="Water Re-use",Z357="Asbestos Cement"),AND(N357="Water Re-use",Z357="unplasticised Poly Vinyl Chloride")),      VLOOKUP(W357,VALIDATIONS!$GP$2:$HS$45,8+VLOOKUP(Y357,VALIDATIONS!$FF$2:$FG$5,2,FALSE),FALSE),            IF(OR(AND(N357="Water Rising Main",Z357="Cast Iron"),AND(N357="Water Rising Main",Z357="Ductile Iron"),AND(N357="Water Rising Main",Z357="Galvanised Iron"),  AND(N357="Water Rising Main",Z357="Mild Steel")),      VLOOKUP(W357,VALIDATIONS!$GP$2:$HS$45,4+VLOOKUP(Y357,VALIDATIONS!$FF$2:$FG$5,2,FALSE),FALSE),  IF(OR(AND(N357="Water Rising Main",Z357="Asbestos Cement"),AND(N357="Water Rising Main",Z357="unplasticised Poly Vinyl Chloride")),      VLOOKUP(W357,VALIDATIONS!$GP$2:$HS$45,12+VLOOKUP(Y357,VALIDATIONS!$FF$2:$FG$5,2,FALSE),FALSE),  0))))))    +IF(P357="Up to 10% Rock",VLOOKUP(W357,VALIDATIONS!$GP$2:$HS$45,21+VLOOKUP(Y357,VALIDATIONS!$FF$2:$FG$5,2,FALSE),FALSE),0)+IF(OR(Q357="Urban Development (moderate)",Q357="Urban Development (heavy)"),VLOOKUP(W357,VALIDATIONS!$GP$2:$HS$45,12+VLOOKUP(Q357,VALIDATIONS!$FJ$2:$FK$4,2,FALSE),FALSE),0)))</f>
        <v/>
      </c>
      <c r="AB357" s="82"/>
    </row>
    <row r="358" spans="2:28" x14ac:dyDescent="0.2">
      <c r="B358" s="354"/>
      <c r="C358" s="354"/>
      <c r="E358" s="370"/>
      <c r="G358" s="168"/>
      <c r="H358" s="168"/>
      <c r="I358" s="106" t="str">
        <f>IF(OR(C358="",D358="",E358=""),"",VLOOKUP(C358,VALIDATIONS!$HU$2:$HV$12,2,FALSE))</f>
        <v/>
      </c>
      <c r="K358" s="243"/>
      <c r="L358" s="354"/>
      <c r="M358" s="224"/>
      <c r="N358" s="370"/>
      <c r="O358" s="224"/>
      <c r="P358" s="368"/>
      <c r="Q358" s="368"/>
      <c r="R358" s="224"/>
      <c r="S358" s="224"/>
      <c r="T358" s="224"/>
      <c r="U358" s="224"/>
      <c r="W358" s="370"/>
      <c r="X358" s="370"/>
      <c r="Y358" s="368"/>
      <c r="Z358" s="370"/>
      <c r="AA358" s="106" t="str">
        <f>IF(OR(N358="",P358="",Q358="",V358="",W358="",X358="",Y358="",Z358=""),"",V358*    (  IF(OR(AND(N358="Water Reticulation",Z358="Cast Iron"),AND(N358="Water Reticulation",Z358="Ductile Iron"),AND(N358="Water Reticulation",Z358="Galvanised Iron"),  AND(N358="Water Reticulation",Z358="Mild Steel")),      VLOOKUP(W358,VALIDATIONS!$GP$2:$HS$45,VLOOKUP(Y358,VALIDATIONS!$FF$2:$FG$5,2,FALSE),FALSE),  IF(OR(AND(N358="Water Reticulation",Z358="Asbestos Cement"),AND(N358="Water Reticulation",Z358="unplasticised Poly Vinyl Chloride")),      VLOOKUP(W358,VALIDATIONS!$GP$2:$HS$45,8+VLOOKUP(Y358,VALIDATIONS!$FF$2:$FG$5,2,FALSE),FALSE),  IF(OR(AND(N358="Water Re-use",Z358="Cast Iron"),AND(N358="Water Re-use",Z358="Ductile Iron"),AND(N358="Water Re-use",Z358="Galvanised Iron"),  AND(N358="Water Re-use",Z358="Mild Steel")),      VLOOKUP(W358,VALIDATIONS!$GP$2:$HS$45,VLOOKUP(Y358,VALIDATIONS!$FF$2:$FG$5,2,FALSE),FALSE),  IF(OR(AND(N358="Water Re-use",Z358="Asbestos Cement"),AND(N358="Water Re-use",Z358="unplasticised Poly Vinyl Chloride")),      VLOOKUP(W358,VALIDATIONS!$GP$2:$HS$45,8+VLOOKUP(Y358,VALIDATIONS!$FF$2:$FG$5,2,FALSE),FALSE),            IF(OR(AND(N358="Water Rising Main",Z358="Cast Iron"),AND(N358="Water Rising Main",Z358="Ductile Iron"),AND(N358="Water Rising Main",Z358="Galvanised Iron"),  AND(N358="Water Rising Main",Z358="Mild Steel")),      VLOOKUP(W358,VALIDATIONS!$GP$2:$HS$45,4+VLOOKUP(Y358,VALIDATIONS!$FF$2:$FG$5,2,FALSE),FALSE),  IF(OR(AND(N358="Water Rising Main",Z358="Asbestos Cement"),AND(N358="Water Rising Main",Z358="unplasticised Poly Vinyl Chloride")),      VLOOKUP(W358,VALIDATIONS!$GP$2:$HS$45,12+VLOOKUP(Y358,VALIDATIONS!$FF$2:$FG$5,2,FALSE),FALSE),  0))))))    +IF(P358="Up to 10% Rock",VLOOKUP(W358,VALIDATIONS!$GP$2:$HS$45,21+VLOOKUP(Y358,VALIDATIONS!$FF$2:$FG$5,2,FALSE),FALSE),0)+IF(OR(Q358="Urban Development (moderate)",Q358="Urban Development (heavy)"),VLOOKUP(W358,VALIDATIONS!$GP$2:$HS$45,12+VLOOKUP(Q358,VALIDATIONS!$FJ$2:$FK$4,2,FALSE),FALSE),0)))</f>
        <v/>
      </c>
      <c r="AB358" s="82"/>
    </row>
    <row r="359" spans="2:28" x14ac:dyDescent="0.2">
      <c r="B359" s="354"/>
      <c r="C359" s="354"/>
      <c r="E359" s="370"/>
      <c r="G359" s="168"/>
      <c r="H359" s="168"/>
      <c r="I359" s="106" t="str">
        <f>IF(OR(C359="",D359="",E359=""),"",VLOOKUP(C359,VALIDATIONS!$HU$2:$HV$12,2,FALSE))</f>
        <v/>
      </c>
      <c r="K359" s="243"/>
      <c r="L359" s="354"/>
      <c r="M359" s="224"/>
      <c r="N359" s="370"/>
      <c r="O359" s="224"/>
      <c r="P359" s="368"/>
      <c r="Q359" s="368"/>
      <c r="R359" s="224"/>
      <c r="S359" s="224"/>
      <c r="T359" s="224"/>
      <c r="U359" s="224"/>
      <c r="W359" s="370"/>
      <c r="X359" s="370"/>
      <c r="Y359" s="368"/>
      <c r="Z359" s="370"/>
      <c r="AA359" s="106" t="str">
        <f>IF(OR(N359="",P359="",Q359="",V359="",W359="",X359="",Y359="",Z359=""),"",V359*    (  IF(OR(AND(N359="Water Reticulation",Z359="Cast Iron"),AND(N359="Water Reticulation",Z359="Ductile Iron"),AND(N359="Water Reticulation",Z359="Galvanised Iron"),  AND(N359="Water Reticulation",Z359="Mild Steel")),      VLOOKUP(W359,VALIDATIONS!$GP$2:$HS$45,VLOOKUP(Y359,VALIDATIONS!$FF$2:$FG$5,2,FALSE),FALSE),  IF(OR(AND(N359="Water Reticulation",Z359="Asbestos Cement"),AND(N359="Water Reticulation",Z359="unplasticised Poly Vinyl Chloride")),      VLOOKUP(W359,VALIDATIONS!$GP$2:$HS$45,8+VLOOKUP(Y359,VALIDATIONS!$FF$2:$FG$5,2,FALSE),FALSE),  IF(OR(AND(N359="Water Re-use",Z359="Cast Iron"),AND(N359="Water Re-use",Z359="Ductile Iron"),AND(N359="Water Re-use",Z359="Galvanised Iron"),  AND(N359="Water Re-use",Z359="Mild Steel")),      VLOOKUP(W359,VALIDATIONS!$GP$2:$HS$45,VLOOKUP(Y359,VALIDATIONS!$FF$2:$FG$5,2,FALSE),FALSE),  IF(OR(AND(N359="Water Re-use",Z359="Asbestos Cement"),AND(N359="Water Re-use",Z359="unplasticised Poly Vinyl Chloride")),      VLOOKUP(W359,VALIDATIONS!$GP$2:$HS$45,8+VLOOKUP(Y359,VALIDATIONS!$FF$2:$FG$5,2,FALSE),FALSE),            IF(OR(AND(N359="Water Rising Main",Z359="Cast Iron"),AND(N359="Water Rising Main",Z359="Ductile Iron"),AND(N359="Water Rising Main",Z359="Galvanised Iron"),  AND(N359="Water Rising Main",Z359="Mild Steel")),      VLOOKUP(W359,VALIDATIONS!$GP$2:$HS$45,4+VLOOKUP(Y359,VALIDATIONS!$FF$2:$FG$5,2,FALSE),FALSE),  IF(OR(AND(N359="Water Rising Main",Z359="Asbestos Cement"),AND(N359="Water Rising Main",Z359="unplasticised Poly Vinyl Chloride")),      VLOOKUP(W359,VALIDATIONS!$GP$2:$HS$45,12+VLOOKUP(Y359,VALIDATIONS!$FF$2:$FG$5,2,FALSE),FALSE),  0))))))    +IF(P359="Up to 10% Rock",VLOOKUP(W359,VALIDATIONS!$GP$2:$HS$45,21+VLOOKUP(Y359,VALIDATIONS!$FF$2:$FG$5,2,FALSE),FALSE),0)+IF(OR(Q359="Urban Development (moderate)",Q359="Urban Development (heavy)"),VLOOKUP(W359,VALIDATIONS!$GP$2:$HS$45,12+VLOOKUP(Q359,VALIDATIONS!$FJ$2:$FK$4,2,FALSE),FALSE),0)))</f>
        <v/>
      </c>
      <c r="AB359" s="82"/>
    </row>
    <row r="360" spans="2:28" x14ac:dyDescent="0.2">
      <c r="B360" s="354"/>
      <c r="C360" s="354"/>
      <c r="E360" s="370"/>
      <c r="G360" s="168"/>
      <c r="H360" s="168"/>
      <c r="I360" s="106" t="str">
        <f>IF(OR(C360="",D360="",E360=""),"",VLOOKUP(C360,VALIDATIONS!$HU$2:$HV$12,2,FALSE))</f>
        <v/>
      </c>
      <c r="K360" s="243"/>
      <c r="L360" s="354"/>
      <c r="M360" s="224"/>
      <c r="N360" s="370"/>
      <c r="O360" s="224"/>
      <c r="P360" s="368"/>
      <c r="Q360" s="368"/>
      <c r="R360" s="224"/>
      <c r="S360" s="224"/>
      <c r="T360" s="224"/>
      <c r="U360" s="224"/>
      <c r="W360" s="370"/>
      <c r="X360" s="370"/>
      <c r="Y360" s="368"/>
      <c r="Z360" s="370"/>
      <c r="AA360" s="106" t="str">
        <f>IF(OR(N360="",P360="",Q360="",V360="",W360="",X360="",Y360="",Z360=""),"",V360*    (  IF(OR(AND(N360="Water Reticulation",Z360="Cast Iron"),AND(N360="Water Reticulation",Z360="Ductile Iron"),AND(N360="Water Reticulation",Z360="Galvanised Iron"),  AND(N360="Water Reticulation",Z360="Mild Steel")),      VLOOKUP(W360,VALIDATIONS!$GP$2:$HS$45,VLOOKUP(Y360,VALIDATIONS!$FF$2:$FG$5,2,FALSE),FALSE),  IF(OR(AND(N360="Water Reticulation",Z360="Asbestos Cement"),AND(N360="Water Reticulation",Z360="unplasticised Poly Vinyl Chloride")),      VLOOKUP(W360,VALIDATIONS!$GP$2:$HS$45,8+VLOOKUP(Y360,VALIDATIONS!$FF$2:$FG$5,2,FALSE),FALSE),  IF(OR(AND(N360="Water Re-use",Z360="Cast Iron"),AND(N360="Water Re-use",Z360="Ductile Iron"),AND(N360="Water Re-use",Z360="Galvanised Iron"),  AND(N360="Water Re-use",Z360="Mild Steel")),      VLOOKUP(W360,VALIDATIONS!$GP$2:$HS$45,VLOOKUP(Y360,VALIDATIONS!$FF$2:$FG$5,2,FALSE),FALSE),  IF(OR(AND(N360="Water Re-use",Z360="Asbestos Cement"),AND(N360="Water Re-use",Z360="unplasticised Poly Vinyl Chloride")),      VLOOKUP(W360,VALIDATIONS!$GP$2:$HS$45,8+VLOOKUP(Y360,VALIDATIONS!$FF$2:$FG$5,2,FALSE),FALSE),            IF(OR(AND(N360="Water Rising Main",Z360="Cast Iron"),AND(N360="Water Rising Main",Z360="Ductile Iron"),AND(N360="Water Rising Main",Z360="Galvanised Iron"),  AND(N360="Water Rising Main",Z360="Mild Steel")),      VLOOKUP(W360,VALIDATIONS!$GP$2:$HS$45,4+VLOOKUP(Y360,VALIDATIONS!$FF$2:$FG$5,2,FALSE),FALSE),  IF(OR(AND(N360="Water Rising Main",Z360="Asbestos Cement"),AND(N360="Water Rising Main",Z360="unplasticised Poly Vinyl Chloride")),      VLOOKUP(W360,VALIDATIONS!$GP$2:$HS$45,12+VLOOKUP(Y360,VALIDATIONS!$FF$2:$FG$5,2,FALSE),FALSE),  0))))))    +IF(P360="Up to 10% Rock",VLOOKUP(W360,VALIDATIONS!$GP$2:$HS$45,21+VLOOKUP(Y360,VALIDATIONS!$FF$2:$FG$5,2,FALSE),FALSE),0)+IF(OR(Q360="Urban Development (moderate)",Q360="Urban Development (heavy)"),VLOOKUP(W360,VALIDATIONS!$GP$2:$HS$45,12+VLOOKUP(Q360,VALIDATIONS!$FJ$2:$FK$4,2,FALSE),FALSE),0)))</f>
        <v/>
      </c>
      <c r="AB360" s="82"/>
    </row>
    <row r="361" spans="2:28" x14ac:dyDescent="0.2">
      <c r="B361" s="354"/>
      <c r="C361" s="354"/>
      <c r="E361" s="370"/>
      <c r="G361" s="168"/>
      <c r="H361" s="168"/>
      <c r="I361" s="106" t="str">
        <f>IF(OR(C361="",D361="",E361=""),"",VLOOKUP(C361,VALIDATIONS!$HU$2:$HV$12,2,FALSE))</f>
        <v/>
      </c>
      <c r="K361" s="243"/>
      <c r="L361" s="354"/>
      <c r="M361" s="224"/>
      <c r="N361" s="370"/>
      <c r="O361" s="224"/>
      <c r="P361" s="368"/>
      <c r="Q361" s="368"/>
      <c r="R361" s="224"/>
      <c r="S361" s="224"/>
      <c r="T361" s="224"/>
      <c r="U361" s="224"/>
      <c r="W361" s="370"/>
      <c r="X361" s="370"/>
      <c r="Y361" s="368"/>
      <c r="Z361" s="370"/>
      <c r="AA361" s="106" t="str">
        <f>IF(OR(N361="",P361="",Q361="",V361="",W361="",X361="",Y361="",Z361=""),"",V361*    (  IF(OR(AND(N361="Water Reticulation",Z361="Cast Iron"),AND(N361="Water Reticulation",Z361="Ductile Iron"),AND(N361="Water Reticulation",Z361="Galvanised Iron"),  AND(N361="Water Reticulation",Z361="Mild Steel")),      VLOOKUP(W361,VALIDATIONS!$GP$2:$HS$45,VLOOKUP(Y361,VALIDATIONS!$FF$2:$FG$5,2,FALSE),FALSE),  IF(OR(AND(N361="Water Reticulation",Z361="Asbestos Cement"),AND(N361="Water Reticulation",Z361="unplasticised Poly Vinyl Chloride")),      VLOOKUP(W361,VALIDATIONS!$GP$2:$HS$45,8+VLOOKUP(Y361,VALIDATIONS!$FF$2:$FG$5,2,FALSE),FALSE),  IF(OR(AND(N361="Water Re-use",Z361="Cast Iron"),AND(N361="Water Re-use",Z361="Ductile Iron"),AND(N361="Water Re-use",Z361="Galvanised Iron"),  AND(N361="Water Re-use",Z361="Mild Steel")),      VLOOKUP(W361,VALIDATIONS!$GP$2:$HS$45,VLOOKUP(Y361,VALIDATIONS!$FF$2:$FG$5,2,FALSE),FALSE),  IF(OR(AND(N361="Water Re-use",Z361="Asbestos Cement"),AND(N361="Water Re-use",Z361="unplasticised Poly Vinyl Chloride")),      VLOOKUP(W361,VALIDATIONS!$GP$2:$HS$45,8+VLOOKUP(Y361,VALIDATIONS!$FF$2:$FG$5,2,FALSE),FALSE),            IF(OR(AND(N361="Water Rising Main",Z361="Cast Iron"),AND(N361="Water Rising Main",Z361="Ductile Iron"),AND(N361="Water Rising Main",Z361="Galvanised Iron"),  AND(N361="Water Rising Main",Z361="Mild Steel")),      VLOOKUP(W361,VALIDATIONS!$GP$2:$HS$45,4+VLOOKUP(Y361,VALIDATIONS!$FF$2:$FG$5,2,FALSE),FALSE),  IF(OR(AND(N361="Water Rising Main",Z361="Asbestos Cement"),AND(N361="Water Rising Main",Z361="unplasticised Poly Vinyl Chloride")),      VLOOKUP(W361,VALIDATIONS!$GP$2:$HS$45,12+VLOOKUP(Y361,VALIDATIONS!$FF$2:$FG$5,2,FALSE),FALSE),  0))))))    +IF(P361="Up to 10% Rock",VLOOKUP(W361,VALIDATIONS!$GP$2:$HS$45,21+VLOOKUP(Y361,VALIDATIONS!$FF$2:$FG$5,2,FALSE),FALSE),0)+IF(OR(Q361="Urban Development (moderate)",Q361="Urban Development (heavy)"),VLOOKUP(W361,VALIDATIONS!$GP$2:$HS$45,12+VLOOKUP(Q361,VALIDATIONS!$FJ$2:$FK$4,2,FALSE),FALSE),0)))</f>
        <v/>
      </c>
      <c r="AB361" s="82"/>
    </row>
    <row r="362" spans="2:28" x14ac:dyDescent="0.2">
      <c r="B362" s="354"/>
      <c r="C362" s="354"/>
      <c r="E362" s="370"/>
      <c r="G362" s="168"/>
      <c r="H362" s="168"/>
      <c r="I362" s="106" t="str">
        <f>IF(OR(C362="",D362="",E362=""),"",VLOOKUP(C362,VALIDATIONS!$HU$2:$HV$12,2,FALSE))</f>
        <v/>
      </c>
      <c r="K362" s="243"/>
      <c r="L362" s="354"/>
      <c r="M362" s="224"/>
      <c r="N362" s="370"/>
      <c r="O362" s="224"/>
      <c r="P362" s="368"/>
      <c r="Q362" s="368"/>
      <c r="R362" s="224"/>
      <c r="S362" s="224"/>
      <c r="T362" s="224"/>
      <c r="U362" s="224"/>
      <c r="W362" s="370"/>
      <c r="X362" s="370"/>
      <c r="Y362" s="368"/>
      <c r="Z362" s="370"/>
      <c r="AA362" s="106" t="str">
        <f>IF(OR(N362="",P362="",Q362="",V362="",W362="",X362="",Y362="",Z362=""),"",V362*    (  IF(OR(AND(N362="Water Reticulation",Z362="Cast Iron"),AND(N362="Water Reticulation",Z362="Ductile Iron"),AND(N362="Water Reticulation",Z362="Galvanised Iron"),  AND(N362="Water Reticulation",Z362="Mild Steel")),      VLOOKUP(W362,VALIDATIONS!$GP$2:$HS$45,VLOOKUP(Y362,VALIDATIONS!$FF$2:$FG$5,2,FALSE),FALSE),  IF(OR(AND(N362="Water Reticulation",Z362="Asbestos Cement"),AND(N362="Water Reticulation",Z362="unplasticised Poly Vinyl Chloride")),      VLOOKUP(W362,VALIDATIONS!$GP$2:$HS$45,8+VLOOKUP(Y362,VALIDATIONS!$FF$2:$FG$5,2,FALSE),FALSE),  IF(OR(AND(N362="Water Re-use",Z362="Cast Iron"),AND(N362="Water Re-use",Z362="Ductile Iron"),AND(N362="Water Re-use",Z362="Galvanised Iron"),  AND(N362="Water Re-use",Z362="Mild Steel")),      VLOOKUP(W362,VALIDATIONS!$GP$2:$HS$45,VLOOKUP(Y362,VALIDATIONS!$FF$2:$FG$5,2,FALSE),FALSE),  IF(OR(AND(N362="Water Re-use",Z362="Asbestos Cement"),AND(N362="Water Re-use",Z362="unplasticised Poly Vinyl Chloride")),      VLOOKUP(W362,VALIDATIONS!$GP$2:$HS$45,8+VLOOKUP(Y362,VALIDATIONS!$FF$2:$FG$5,2,FALSE),FALSE),            IF(OR(AND(N362="Water Rising Main",Z362="Cast Iron"),AND(N362="Water Rising Main",Z362="Ductile Iron"),AND(N362="Water Rising Main",Z362="Galvanised Iron"),  AND(N362="Water Rising Main",Z362="Mild Steel")),      VLOOKUP(W362,VALIDATIONS!$GP$2:$HS$45,4+VLOOKUP(Y362,VALIDATIONS!$FF$2:$FG$5,2,FALSE),FALSE),  IF(OR(AND(N362="Water Rising Main",Z362="Asbestos Cement"),AND(N362="Water Rising Main",Z362="unplasticised Poly Vinyl Chloride")),      VLOOKUP(W362,VALIDATIONS!$GP$2:$HS$45,12+VLOOKUP(Y362,VALIDATIONS!$FF$2:$FG$5,2,FALSE),FALSE),  0))))))    +IF(P362="Up to 10% Rock",VLOOKUP(W362,VALIDATIONS!$GP$2:$HS$45,21+VLOOKUP(Y362,VALIDATIONS!$FF$2:$FG$5,2,FALSE),FALSE),0)+IF(OR(Q362="Urban Development (moderate)",Q362="Urban Development (heavy)"),VLOOKUP(W362,VALIDATIONS!$GP$2:$HS$45,12+VLOOKUP(Q362,VALIDATIONS!$FJ$2:$FK$4,2,FALSE),FALSE),0)))</f>
        <v/>
      </c>
      <c r="AB362" s="82"/>
    </row>
    <row r="363" spans="2:28" x14ac:dyDescent="0.2">
      <c r="B363" s="354"/>
      <c r="C363" s="354"/>
      <c r="E363" s="370"/>
      <c r="G363" s="168"/>
      <c r="H363" s="168"/>
      <c r="I363" s="106" t="str">
        <f>IF(OR(C363="",D363="",E363=""),"",VLOOKUP(C363,VALIDATIONS!$HU$2:$HV$12,2,FALSE))</f>
        <v/>
      </c>
      <c r="K363" s="243"/>
      <c r="L363" s="354"/>
      <c r="M363" s="224"/>
      <c r="N363" s="370"/>
      <c r="O363" s="224"/>
      <c r="P363" s="368"/>
      <c r="Q363" s="368"/>
      <c r="R363" s="224"/>
      <c r="S363" s="224"/>
      <c r="T363" s="224"/>
      <c r="U363" s="224"/>
      <c r="W363" s="370"/>
      <c r="X363" s="370"/>
      <c r="Y363" s="368"/>
      <c r="Z363" s="370"/>
      <c r="AA363" s="106" t="str">
        <f>IF(OR(N363="",P363="",Q363="",V363="",W363="",X363="",Y363="",Z363=""),"",V363*    (  IF(OR(AND(N363="Water Reticulation",Z363="Cast Iron"),AND(N363="Water Reticulation",Z363="Ductile Iron"),AND(N363="Water Reticulation",Z363="Galvanised Iron"),  AND(N363="Water Reticulation",Z363="Mild Steel")),      VLOOKUP(W363,VALIDATIONS!$GP$2:$HS$45,VLOOKUP(Y363,VALIDATIONS!$FF$2:$FG$5,2,FALSE),FALSE),  IF(OR(AND(N363="Water Reticulation",Z363="Asbestos Cement"),AND(N363="Water Reticulation",Z363="unplasticised Poly Vinyl Chloride")),      VLOOKUP(W363,VALIDATIONS!$GP$2:$HS$45,8+VLOOKUP(Y363,VALIDATIONS!$FF$2:$FG$5,2,FALSE),FALSE),  IF(OR(AND(N363="Water Re-use",Z363="Cast Iron"),AND(N363="Water Re-use",Z363="Ductile Iron"),AND(N363="Water Re-use",Z363="Galvanised Iron"),  AND(N363="Water Re-use",Z363="Mild Steel")),      VLOOKUP(W363,VALIDATIONS!$GP$2:$HS$45,VLOOKUP(Y363,VALIDATIONS!$FF$2:$FG$5,2,FALSE),FALSE),  IF(OR(AND(N363="Water Re-use",Z363="Asbestos Cement"),AND(N363="Water Re-use",Z363="unplasticised Poly Vinyl Chloride")),      VLOOKUP(W363,VALIDATIONS!$GP$2:$HS$45,8+VLOOKUP(Y363,VALIDATIONS!$FF$2:$FG$5,2,FALSE),FALSE),            IF(OR(AND(N363="Water Rising Main",Z363="Cast Iron"),AND(N363="Water Rising Main",Z363="Ductile Iron"),AND(N363="Water Rising Main",Z363="Galvanised Iron"),  AND(N363="Water Rising Main",Z363="Mild Steel")),      VLOOKUP(W363,VALIDATIONS!$GP$2:$HS$45,4+VLOOKUP(Y363,VALIDATIONS!$FF$2:$FG$5,2,FALSE),FALSE),  IF(OR(AND(N363="Water Rising Main",Z363="Asbestos Cement"),AND(N363="Water Rising Main",Z363="unplasticised Poly Vinyl Chloride")),      VLOOKUP(W363,VALIDATIONS!$GP$2:$HS$45,12+VLOOKUP(Y363,VALIDATIONS!$FF$2:$FG$5,2,FALSE),FALSE),  0))))))    +IF(P363="Up to 10% Rock",VLOOKUP(W363,VALIDATIONS!$GP$2:$HS$45,21+VLOOKUP(Y363,VALIDATIONS!$FF$2:$FG$5,2,FALSE),FALSE),0)+IF(OR(Q363="Urban Development (moderate)",Q363="Urban Development (heavy)"),VLOOKUP(W363,VALIDATIONS!$GP$2:$HS$45,12+VLOOKUP(Q363,VALIDATIONS!$FJ$2:$FK$4,2,FALSE),FALSE),0)))</f>
        <v/>
      </c>
      <c r="AB363" s="82"/>
    </row>
    <row r="364" spans="2:28" x14ac:dyDescent="0.2">
      <c r="B364" s="354"/>
      <c r="C364" s="354"/>
      <c r="E364" s="370"/>
      <c r="G364" s="168"/>
      <c r="H364" s="168"/>
      <c r="I364" s="106" t="str">
        <f>IF(OR(C364="",D364="",E364=""),"",VLOOKUP(C364,VALIDATIONS!$HU$2:$HV$12,2,FALSE))</f>
        <v/>
      </c>
      <c r="K364" s="243"/>
      <c r="L364" s="354"/>
      <c r="M364" s="224"/>
      <c r="N364" s="370"/>
      <c r="O364" s="224"/>
      <c r="P364" s="368"/>
      <c r="Q364" s="368"/>
      <c r="R364" s="224"/>
      <c r="S364" s="224"/>
      <c r="T364" s="224"/>
      <c r="U364" s="224"/>
      <c r="W364" s="370"/>
      <c r="X364" s="370"/>
      <c r="Y364" s="368"/>
      <c r="Z364" s="370"/>
      <c r="AA364" s="106" t="str">
        <f>IF(OR(N364="",P364="",Q364="",V364="",W364="",X364="",Y364="",Z364=""),"",V364*    (  IF(OR(AND(N364="Water Reticulation",Z364="Cast Iron"),AND(N364="Water Reticulation",Z364="Ductile Iron"),AND(N364="Water Reticulation",Z364="Galvanised Iron"),  AND(N364="Water Reticulation",Z364="Mild Steel")),      VLOOKUP(W364,VALIDATIONS!$GP$2:$HS$45,VLOOKUP(Y364,VALIDATIONS!$FF$2:$FG$5,2,FALSE),FALSE),  IF(OR(AND(N364="Water Reticulation",Z364="Asbestos Cement"),AND(N364="Water Reticulation",Z364="unplasticised Poly Vinyl Chloride")),      VLOOKUP(W364,VALIDATIONS!$GP$2:$HS$45,8+VLOOKUP(Y364,VALIDATIONS!$FF$2:$FG$5,2,FALSE),FALSE),  IF(OR(AND(N364="Water Re-use",Z364="Cast Iron"),AND(N364="Water Re-use",Z364="Ductile Iron"),AND(N364="Water Re-use",Z364="Galvanised Iron"),  AND(N364="Water Re-use",Z364="Mild Steel")),      VLOOKUP(W364,VALIDATIONS!$GP$2:$HS$45,VLOOKUP(Y364,VALIDATIONS!$FF$2:$FG$5,2,FALSE),FALSE),  IF(OR(AND(N364="Water Re-use",Z364="Asbestos Cement"),AND(N364="Water Re-use",Z364="unplasticised Poly Vinyl Chloride")),      VLOOKUP(W364,VALIDATIONS!$GP$2:$HS$45,8+VLOOKUP(Y364,VALIDATIONS!$FF$2:$FG$5,2,FALSE),FALSE),            IF(OR(AND(N364="Water Rising Main",Z364="Cast Iron"),AND(N364="Water Rising Main",Z364="Ductile Iron"),AND(N364="Water Rising Main",Z364="Galvanised Iron"),  AND(N364="Water Rising Main",Z364="Mild Steel")),      VLOOKUP(W364,VALIDATIONS!$GP$2:$HS$45,4+VLOOKUP(Y364,VALIDATIONS!$FF$2:$FG$5,2,FALSE),FALSE),  IF(OR(AND(N364="Water Rising Main",Z364="Asbestos Cement"),AND(N364="Water Rising Main",Z364="unplasticised Poly Vinyl Chloride")),      VLOOKUP(W364,VALIDATIONS!$GP$2:$HS$45,12+VLOOKUP(Y364,VALIDATIONS!$FF$2:$FG$5,2,FALSE),FALSE),  0))))))    +IF(P364="Up to 10% Rock",VLOOKUP(W364,VALIDATIONS!$GP$2:$HS$45,21+VLOOKUP(Y364,VALIDATIONS!$FF$2:$FG$5,2,FALSE),FALSE),0)+IF(OR(Q364="Urban Development (moderate)",Q364="Urban Development (heavy)"),VLOOKUP(W364,VALIDATIONS!$GP$2:$HS$45,12+VLOOKUP(Q364,VALIDATIONS!$FJ$2:$FK$4,2,FALSE),FALSE),0)))</f>
        <v/>
      </c>
      <c r="AB364" s="82"/>
    </row>
    <row r="365" spans="2:28" x14ac:dyDescent="0.2">
      <c r="B365" s="354"/>
      <c r="C365" s="354"/>
      <c r="E365" s="370"/>
      <c r="G365" s="168"/>
      <c r="H365" s="168"/>
      <c r="I365" s="106" t="str">
        <f>IF(OR(C365="",D365="",E365=""),"",VLOOKUP(C365,VALIDATIONS!$HU$2:$HV$12,2,FALSE))</f>
        <v/>
      </c>
      <c r="K365" s="243"/>
      <c r="L365" s="354"/>
      <c r="M365" s="224"/>
      <c r="N365" s="370"/>
      <c r="O365" s="224"/>
      <c r="P365" s="368"/>
      <c r="Q365" s="368"/>
      <c r="R365" s="224"/>
      <c r="S365" s="224"/>
      <c r="T365" s="224"/>
      <c r="U365" s="224"/>
      <c r="W365" s="370"/>
      <c r="X365" s="370"/>
      <c r="Y365" s="368"/>
      <c r="Z365" s="370"/>
      <c r="AA365" s="106" t="str">
        <f>IF(OR(N365="",P365="",Q365="",V365="",W365="",X365="",Y365="",Z365=""),"",V365*    (  IF(OR(AND(N365="Water Reticulation",Z365="Cast Iron"),AND(N365="Water Reticulation",Z365="Ductile Iron"),AND(N365="Water Reticulation",Z365="Galvanised Iron"),  AND(N365="Water Reticulation",Z365="Mild Steel")),      VLOOKUP(W365,VALIDATIONS!$GP$2:$HS$45,VLOOKUP(Y365,VALIDATIONS!$FF$2:$FG$5,2,FALSE),FALSE),  IF(OR(AND(N365="Water Reticulation",Z365="Asbestos Cement"),AND(N365="Water Reticulation",Z365="unplasticised Poly Vinyl Chloride")),      VLOOKUP(W365,VALIDATIONS!$GP$2:$HS$45,8+VLOOKUP(Y365,VALIDATIONS!$FF$2:$FG$5,2,FALSE),FALSE),  IF(OR(AND(N365="Water Re-use",Z365="Cast Iron"),AND(N365="Water Re-use",Z365="Ductile Iron"),AND(N365="Water Re-use",Z365="Galvanised Iron"),  AND(N365="Water Re-use",Z365="Mild Steel")),      VLOOKUP(W365,VALIDATIONS!$GP$2:$HS$45,VLOOKUP(Y365,VALIDATIONS!$FF$2:$FG$5,2,FALSE),FALSE),  IF(OR(AND(N365="Water Re-use",Z365="Asbestos Cement"),AND(N365="Water Re-use",Z365="unplasticised Poly Vinyl Chloride")),      VLOOKUP(W365,VALIDATIONS!$GP$2:$HS$45,8+VLOOKUP(Y365,VALIDATIONS!$FF$2:$FG$5,2,FALSE),FALSE),            IF(OR(AND(N365="Water Rising Main",Z365="Cast Iron"),AND(N365="Water Rising Main",Z365="Ductile Iron"),AND(N365="Water Rising Main",Z365="Galvanised Iron"),  AND(N365="Water Rising Main",Z365="Mild Steel")),      VLOOKUP(W365,VALIDATIONS!$GP$2:$HS$45,4+VLOOKUP(Y365,VALIDATIONS!$FF$2:$FG$5,2,FALSE),FALSE),  IF(OR(AND(N365="Water Rising Main",Z365="Asbestos Cement"),AND(N365="Water Rising Main",Z365="unplasticised Poly Vinyl Chloride")),      VLOOKUP(W365,VALIDATIONS!$GP$2:$HS$45,12+VLOOKUP(Y365,VALIDATIONS!$FF$2:$FG$5,2,FALSE),FALSE),  0))))))    +IF(P365="Up to 10% Rock",VLOOKUP(W365,VALIDATIONS!$GP$2:$HS$45,21+VLOOKUP(Y365,VALIDATIONS!$FF$2:$FG$5,2,FALSE),FALSE),0)+IF(OR(Q365="Urban Development (moderate)",Q365="Urban Development (heavy)"),VLOOKUP(W365,VALIDATIONS!$GP$2:$HS$45,12+VLOOKUP(Q365,VALIDATIONS!$FJ$2:$FK$4,2,FALSE),FALSE),0)))</f>
        <v/>
      </c>
      <c r="AB365" s="82"/>
    </row>
    <row r="366" spans="2:28" x14ac:dyDescent="0.2">
      <c r="B366" s="354"/>
      <c r="C366" s="354"/>
      <c r="E366" s="370"/>
      <c r="G366" s="168"/>
      <c r="H366" s="168"/>
      <c r="I366" s="106" t="str">
        <f>IF(OR(C366="",D366="",E366=""),"",VLOOKUP(C366,VALIDATIONS!$HU$2:$HV$12,2,FALSE))</f>
        <v/>
      </c>
      <c r="K366" s="243"/>
      <c r="L366" s="354"/>
      <c r="M366" s="224"/>
      <c r="N366" s="370"/>
      <c r="O366" s="224"/>
      <c r="P366" s="368"/>
      <c r="Q366" s="368"/>
      <c r="R366" s="224"/>
      <c r="S366" s="224"/>
      <c r="T366" s="224"/>
      <c r="U366" s="224"/>
      <c r="W366" s="370"/>
      <c r="X366" s="370"/>
      <c r="Y366" s="368"/>
      <c r="Z366" s="370"/>
      <c r="AA366" s="106" t="str">
        <f>IF(OR(N366="",P366="",Q366="",V366="",W366="",X366="",Y366="",Z366=""),"",V366*    (  IF(OR(AND(N366="Water Reticulation",Z366="Cast Iron"),AND(N366="Water Reticulation",Z366="Ductile Iron"),AND(N366="Water Reticulation",Z366="Galvanised Iron"),  AND(N366="Water Reticulation",Z366="Mild Steel")),      VLOOKUP(W366,VALIDATIONS!$GP$2:$HS$45,VLOOKUP(Y366,VALIDATIONS!$FF$2:$FG$5,2,FALSE),FALSE),  IF(OR(AND(N366="Water Reticulation",Z366="Asbestos Cement"),AND(N366="Water Reticulation",Z366="unplasticised Poly Vinyl Chloride")),      VLOOKUP(W366,VALIDATIONS!$GP$2:$HS$45,8+VLOOKUP(Y366,VALIDATIONS!$FF$2:$FG$5,2,FALSE),FALSE),  IF(OR(AND(N366="Water Re-use",Z366="Cast Iron"),AND(N366="Water Re-use",Z366="Ductile Iron"),AND(N366="Water Re-use",Z366="Galvanised Iron"),  AND(N366="Water Re-use",Z366="Mild Steel")),      VLOOKUP(W366,VALIDATIONS!$GP$2:$HS$45,VLOOKUP(Y366,VALIDATIONS!$FF$2:$FG$5,2,FALSE),FALSE),  IF(OR(AND(N366="Water Re-use",Z366="Asbestos Cement"),AND(N366="Water Re-use",Z366="unplasticised Poly Vinyl Chloride")),      VLOOKUP(W366,VALIDATIONS!$GP$2:$HS$45,8+VLOOKUP(Y366,VALIDATIONS!$FF$2:$FG$5,2,FALSE),FALSE),            IF(OR(AND(N366="Water Rising Main",Z366="Cast Iron"),AND(N366="Water Rising Main",Z366="Ductile Iron"),AND(N366="Water Rising Main",Z366="Galvanised Iron"),  AND(N366="Water Rising Main",Z366="Mild Steel")),      VLOOKUP(W366,VALIDATIONS!$GP$2:$HS$45,4+VLOOKUP(Y366,VALIDATIONS!$FF$2:$FG$5,2,FALSE),FALSE),  IF(OR(AND(N366="Water Rising Main",Z366="Asbestos Cement"),AND(N366="Water Rising Main",Z366="unplasticised Poly Vinyl Chloride")),      VLOOKUP(W366,VALIDATIONS!$GP$2:$HS$45,12+VLOOKUP(Y366,VALIDATIONS!$FF$2:$FG$5,2,FALSE),FALSE),  0))))))    +IF(P366="Up to 10% Rock",VLOOKUP(W366,VALIDATIONS!$GP$2:$HS$45,21+VLOOKUP(Y366,VALIDATIONS!$FF$2:$FG$5,2,FALSE),FALSE),0)+IF(OR(Q366="Urban Development (moderate)",Q366="Urban Development (heavy)"),VLOOKUP(W366,VALIDATIONS!$GP$2:$HS$45,12+VLOOKUP(Q366,VALIDATIONS!$FJ$2:$FK$4,2,FALSE),FALSE),0)))</f>
        <v/>
      </c>
      <c r="AB366" s="82"/>
    </row>
    <row r="367" spans="2:28" x14ac:dyDescent="0.2">
      <c r="B367" s="354"/>
      <c r="C367" s="354"/>
      <c r="E367" s="370"/>
      <c r="G367" s="168"/>
      <c r="H367" s="168"/>
      <c r="I367" s="106" t="str">
        <f>IF(OR(C367="",D367="",E367=""),"",VLOOKUP(C367,VALIDATIONS!$HU$2:$HV$12,2,FALSE))</f>
        <v/>
      </c>
      <c r="K367" s="243"/>
      <c r="L367" s="354"/>
      <c r="M367" s="224"/>
      <c r="N367" s="370"/>
      <c r="O367" s="224"/>
      <c r="P367" s="368"/>
      <c r="Q367" s="368"/>
      <c r="R367" s="224"/>
      <c r="S367" s="224"/>
      <c r="T367" s="224"/>
      <c r="U367" s="224"/>
      <c r="W367" s="370"/>
      <c r="X367" s="370"/>
      <c r="Y367" s="368"/>
      <c r="Z367" s="370"/>
      <c r="AA367" s="106" t="str">
        <f>IF(OR(N367="",P367="",Q367="",V367="",W367="",X367="",Y367="",Z367=""),"",V367*    (  IF(OR(AND(N367="Water Reticulation",Z367="Cast Iron"),AND(N367="Water Reticulation",Z367="Ductile Iron"),AND(N367="Water Reticulation",Z367="Galvanised Iron"),  AND(N367="Water Reticulation",Z367="Mild Steel")),      VLOOKUP(W367,VALIDATIONS!$GP$2:$HS$45,VLOOKUP(Y367,VALIDATIONS!$FF$2:$FG$5,2,FALSE),FALSE),  IF(OR(AND(N367="Water Reticulation",Z367="Asbestos Cement"),AND(N367="Water Reticulation",Z367="unplasticised Poly Vinyl Chloride")),      VLOOKUP(W367,VALIDATIONS!$GP$2:$HS$45,8+VLOOKUP(Y367,VALIDATIONS!$FF$2:$FG$5,2,FALSE),FALSE),  IF(OR(AND(N367="Water Re-use",Z367="Cast Iron"),AND(N367="Water Re-use",Z367="Ductile Iron"),AND(N367="Water Re-use",Z367="Galvanised Iron"),  AND(N367="Water Re-use",Z367="Mild Steel")),      VLOOKUP(W367,VALIDATIONS!$GP$2:$HS$45,VLOOKUP(Y367,VALIDATIONS!$FF$2:$FG$5,2,FALSE),FALSE),  IF(OR(AND(N367="Water Re-use",Z367="Asbestos Cement"),AND(N367="Water Re-use",Z367="unplasticised Poly Vinyl Chloride")),      VLOOKUP(W367,VALIDATIONS!$GP$2:$HS$45,8+VLOOKUP(Y367,VALIDATIONS!$FF$2:$FG$5,2,FALSE),FALSE),            IF(OR(AND(N367="Water Rising Main",Z367="Cast Iron"),AND(N367="Water Rising Main",Z367="Ductile Iron"),AND(N367="Water Rising Main",Z367="Galvanised Iron"),  AND(N367="Water Rising Main",Z367="Mild Steel")),      VLOOKUP(W367,VALIDATIONS!$GP$2:$HS$45,4+VLOOKUP(Y367,VALIDATIONS!$FF$2:$FG$5,2,FALSE),FALSE),  IF(OR(AND(N367="Water Rising Main",Z367="Asbestos Cement"),AND(N367="Water Rising Main",Z367="unplasticised Poly Vinyl Chloride")),      VLOOKUP(W367,VALIDATIONS!$GP$2:$HS$45,12+VLOOKUP(Y367,VALIDATIONS!$FF$2:$FG$5,2,FALSE),FALSE),  0))))))    +IF(P367="Up to 10% Rock",VLOOKUP(W367,VALIDATIONS!$GP$2:$HS$45,21+VLOOKUP(Y367,VALIDATIONS!$FF$2:$FG$5,2,FALSE),FALSE),0)+IF(OR(Q367="Urban Development (moderate)",Q367="Urban Development (heavy)"),VLOOKUP(W367,VALIDATIONS!$GP$2:$HS$45,12+VLOOKUP(Q367,VALIDATIONS!$FJ$2:$FK$4,2,FALSE),FALSE),0)))</f>
        <v/>
      </c>
      <c r="AB367" s="82"/>
    </row>
    <row r="368" spans="2:28" x14ac:dyDescent="0.2">
      <c r="B368" s="354"/>
      <c r="C368" s="354"/>
      <c r="E368" s="370"/>
      <c r="G368" s="168"/>
      <c r="H368" s="168"/>
      <c r="I368" s="106" t="str">
        <f>IF(OR(C368="",D368="",E368=""),"",VLOOKUP(C368,VALIDATIONS!$HU$2:$HV$12,2,FALSE))</f>
        <v/>
      </c>
      <c r="K368" s="243"/>
      <c r="L368" s="354"/>
      <c r="M368" s="224"/>
      <c r="N368" s="370"/>
      <c r="O368" s="224"/>
      <c r="P368" s="368"/>
      <c r="Q368" s="368"/>
      <c r="R368" s="224"/>
      <c r="S368" s="224"/>
      <c r="T368" s="224"/>
      <c r="U368" s="224"/>
      <c r="W368" s="370"/>
      <c r="X368" s="370"/>
      <c r="Y368" s="368"/>
      <c r="Z368" s="370"/>
      <c r="AA368" s="106" t="str">
        <f>IF(OR(N368="",P368="",Q368="",V368="",W368="",X368="",Y368="",Z368=""),"",V368*    (  IF(OR(AND(N368="Water Reticulation",Z368="Cast Iron"),AND(N368="Water Reticulation",Z368="Ductile Iron"),AND(N368="Water Reticulation",Z368="Galvanised Iron"),  AND(N368="Water Reticulation",Z368="Mild Steel")),      VLOOKUP(W368,VALIDATIONS!$GP$2:$HS$45,VLOOKUP(Y368,VALIDATIONS!$FF$2:$FG$5,2,FALSE),FALSE),  IF(OR(AND(N368="Water Reticulation",Z368="Asbestos Cement"),AND(N368="Water Reticulation",Z368="unplasticised Poly Vinyl Chloride")),      VLOOKUP(W368,VALIDATIONS!$GP$2:$HS$45,8+VLOOKUP(Y368,VALIDATIONS!$FF$2:$FG$5,2,FALSE),FALSE),  IF(OR(AND(N368="Water Re-use",Z368="Cast Iron"),AND(N368="Water Re-use",Z368="Ductile Iron"),AND(N368="Water Re-use",Z368="Galvanised Iron"),  AND(N368="Water Re-use",Z368="Mild Steel")),      VLOOKUP(W368,VALIDATIONS!$GP$2:$HS$45,VLOOKUP(Y368,VALIDATIONS!$FF$2:$FG$5,2,FALSE),FALSE),  IF(OR(AND(N368="Water Re-use",Z368="Asbestos Cement"),AND(N368="Water Re-use",Z368="unplasticised Poly Vinyl Chloride")),      VLOOKUP(W368,VALIDATIONS!$GP$2:$HS$45,8+VLOOKUP(Y368,VALIDATIONS!$FF$2:$FG$5,2,FALSE),FALSE),            IF(OR(AND(N368="Water Rising Main",Z368="Cast Iron"),AND(N368="Water Rising Main",Z368="Ductile Iron"),AND(N368="Water Rising Main",Z368="Galvanised Iron"),  AND(N368="Water Rising Main",Z368="Mild Steel")),      VLOOKUP(W368,VALIDATIONS!$GP$2:$HS$45,4+VLOOKUP(Y368,VALIDATIONS!$FF$2:$FG$5,2,FALSE),FALSE),  IF(OR(AND(N368="Water Rising Main",Z368="Asbestos Cement"),AND(N368="Water Rising Main",Z368="unplasticised Poly Vinyl Chloride")),      VLOOKUP(W368,VALIDATIONS!$GP$2:$HS$45,12+VLOOKUP(Y368,VALIDATIONS!$FF$2:$FG$5,2,FALSE),FALSE),  0))))))    +IF(P368="Up to 10% Rock",VLOOKUP(W368,VALIDATIONS!$GP$2:$HS$45,21+VLOOKUP(Y368,VALIDATIONS!$FF$2:$FG$5,2,FALSE),FALSE),0)+IF(OR(Q368="Urban Development (moderate)",Q368="Urban Development (heavy)"),VLOOKUP(W368,VALIDATIONS!$GP$2:$HS$45,12+VLOOKUP(Q368,VALIDATIONS!$FJ$2:$FK$4,2,FALSE),FALSE),0)))</f>
        <v/>
      </c>
      <c r="AB368" s="82"/>
    </row>
    <row r="369" spans="2:28" x14ac:dyDescent="0.2">
      <c r="B369" s="354"/>
      <c r="C369" s="354"/>
      <c r="E369" s="370"/>
      <c r="G369" s="168"/>
      <c r="H369" s="168"/>
      <c r="I369" s="106" t="str">
        <f>IF(OR(C369="",D369="",E369=""),"",VLOOKUP(C369,VALIDATIONS!$HU$2:$HV$12,2,FALSE))</f>
        <v/>
      </c>
      <c r="K369" s="243"/>
      <c r="L369" s="354"/>
      <c r="M369" s="224"/>
      <c r="N369" s="370"/>
      <c r="O369" s="224"/>
      <c r="P369" s="368"/>
      <c r="Q369" s="368"/>
      <c r="R369" s="224"/>
      <c r="S369" s="224"/>
      <c r="T369" s="224"/>
      <c r="U369" s="224"/>
      <c r="W369" s="370"/>
      <c r="X369" s="370"/>
      <c r="Y369" s="368"/>
      <c r="Z369" s="370"/>
      <c r="AA369" s="106" t="str">
        <f>IF(OR(N369="",P369="",Q369="",V369="",W369="",X369="",Y369="",Z369=""),"",V369*    (  IF(OR(AND(N369="Water Reticulation",Z369="Cast Iron"),AND(N369="Water Reticulation",Z369="Ductile Iron"),AND(N369="Water Reticulation",Z369="Galvanised Iron"),  AND(N369="Water Reticulation",Z369="Mild Steel")),      VLOOKUP(W369,VALIDATIONS!$GP$2:$HS$45,VLOOKUP(Y369,VALIDATIONS!$FF$2:$FG$5,2,FALSE),FALSE),  IF(OR(AND(N369="Water Reticulation",Z369="Asbestos Cement"),AND(N369="Water Reticulation",Z369="unplasticised Poly Vinyl Chloride")),      VLOOKUP(W369,VALIDATIONS!$GP$2:$HS$45,8+VLOOKUP(Y369,VALIDATIONS!$FF$2:$FG$5,2,FALSE),FALSE),  IF(OR(AND(N369="Water Re-use",Z369="Cast Iron"),AND(N369="Water Re-use",Z369="Ductile Iron"),AND(N369="Water Re-use",Z369="Galvanised Iron"),  AND(N369="Water Re-use",Z369="Mild Steel")),      VLOOKUP(W369,VALIDATIONS!$GP$2:$HS$45,VLOOKUP(Y369,VALIDATIONS!$FF$2:$FG$5,2,FALSE),FALSE),  IF(OR(AND(N369="Water Re-use",Z369="Asbestos Cement"),AND(N369="Water Re-use",Z369="unplasticised Poly Vinyl Chloride")),      VLOOKUP(W369,VALIDATIONS!$GP$2:$HS$45,8+VLOOKUP(Y369,VALIDATIONS!$FF$2:$FG$5,2,FALSE),FALSE),            IF(OR(AND(N369="Water Rising Main",Z369="Cast Iron"),AND(N369="Water Rising Main",Z369="Ductile Iron"),AND(N369="Water Rising Main",Z369="Galvanised Iron"),  AND(N369="Water Rising Main",Z369="Mild Steel")),      VLOOKUP(W369,VALIDATIONS!$GP$2:$HS$45,4+VLOOKUP(Y369,VALIDATIONS!$FF$2:$FG$5,2,FALSE),FALSE),  IF(OR(AND(N369="Water Rising Main",Z369="Asbestos Cement"),AND(N369="Water Rising Main",Z369="unplasticised Poly Vinyl Chloride")),      VLOOKUP(W369,VALIDATIONS!$GP$2:$HS$45,12+VLOOKUP(Y369,VALIDATIONS!$FF$2:$FG$5,2,FALSE),FALSE),  0))))))    +IF(P369="Up to 10% Rock",VLOOKUP(W369,VALIDATIONS!$GP$2:$HS$45,21+VLOOKUP(Y369,VALIDATIONS!$FF$2:$FG$5,2,FALSE),FALSE),0)+IF(OR(Q369="Urban Development (moderate)",Q369="Urban Development (heavy)"),VLOOKUP(W369,VALIDATIONS!$GP$2:$HS$45,12+VLOOKUP(Q369,VALIDATIONS!$FJ$2:$FK$4,2,FALSE),FALSE),0)))</f>
        <v/>
      </c>
      <c r="AB369" s="82"/>
    </row>
    <row r="370" spans="2:28" x14ac:dyDescent="0.2">
      <c r="B370" s="354"/>
      <c r="C370" s="354"/>
      <c r="E370" s="370"/>
      <c r="G370" s="168"/>
      <c r="H370" s="168"/>
      <c r="I370" s="106" t="str">
        <f>IF(OR(C370="",D370="",E370=""),"",VLOOKUP(C370,VALIDATIONS!$HU$2:$HV$12,2,FALSE))</f>
        <v/>
      </c>
      <c r="K370" s="243"/>
      <c r="L370" s="354"/>
      <c r="M370" s="224"/>
      <c r="N370" s="370"/>
      <c r="O370" s="224"/>
      <c r="P370" s="368"/>
      <c r="Q370" s="368"/>
      <c r="R370" s="224"/>
      <c r="S370" s="224"/>
      <c r="T370" s="224"/>
      <c r="U370" s="224"/>
      <c r="W370" s="370"/>
      <c r="X370" s="370"/>
      <c r="Y370" s="368"/>
      <c r="Z370" s="370"/>
      <c r="AA370" s="106" t="str">
        <f>IF(OR(N370="",P370="",Q370="",V370="",W370="",X370="",Y370="",Z370=""),"",V370*    (  IF(OR(AND(N370="Water Reticulation",Z370="Cast Iron"),AND(N370="Water Reticulation",Z370="Ductile Iron"),AND(N370="Water Reticulation",Z370="Galvanised Iron"),  AND(N370="Water Reticulation",Z370="Mild Steel")),      VLOOKUP(W370,VALIDATIONS!$GP$2:$HS$45,VLOOKUP(Y370,VALIDATIONS!$FF$2:$FG$5,2,FALSE),FALSE),  IF(OR(AND(N370="Water Reticulation",Z370="Asbestos Cement"),AND(N370="Water Reticulation",Z370="unplasticised Poly Vinyl Chloride")),      VLOOKUP(W370,VALIDATIONS!$GP$2:$HS$45,8+VLOOKUP(Y370,VALIDATIONS!$FF$2:$FG$5,2,FALSE),FALSE),  IF(OR(AND(N370="Water Re-use",Z370="Cast Iron"),AND(N370="Water Re-use",Z370="Ductile Iron"),AND(N370="Water Re-use",Z370="Galvanised Iron"),  AND(N370="Water Re-use",Z370="Mild Steel")),      VLOOKUP(W370,VALIDATIONS!$GP$2:$HS$45,VLOOKUP(Y370,VALIDATIONS!$FF$2:$FG$5,2,FALSE),FALSE),  IF(OR(AND(N370="Water Re-use",Z370="Asbestos Cement"),AND(N370="Water Re-use",Z370="unplasticised Poly Vinyl Chloride")),      VLOOKUP(W370,VALIDATIONS!$GP$2:$HS$45,8+VLOOKUP(Y370,VALIDATIONS!$FF$2:$FG$5,2,FALSE),FALSE),            IF(OR(AND(N370="Water Rising Main",Z370="Cast Iron"),AND(N370="Water Rising Main",Z370="Ductile Iron"),AND(N370="Water Rising Main",Z370="Galvanised Iron"),  AND(N370="Water Rising Main",Z370="Mild Steel")),      VLOOKUP(W370,VALIDATIONS!$GP$2:$HS$45,4+VLOOKUP(Y370,VALIDATIONS!$FF$2:$FG$5,2,FALSE),FALSE),  IF(OR(AND(N370="Water Rising Main",Z370="Asbestos Cement"),AND(N370="Water Rising Main",Z370="unplasticised Poly Vinyl Chloride")),      VLOOKUP(W370,VALIDATIONS!$GP$2:$HS$45,12+VLOOKUP(Y370,VALIDATIONS!$FF$2:$FG$5,2,FALSE),FALSE),  0))))))    +IF(P370="Up to 10% Rock",VLOOKUP(W370,VALIDATIONS!$GP$2:$HS$45,21+VLOOKUP(Y370,VALIDATIONS!$FF$2:$FG$5,2,FALSE),FALSE),0)+IF(OR(Q370="Urban Development (moderate)",Q370="Urban Development (heavy)"),VLOOKUP(W370,VALIDATIONS!$GP$2:$HS$45,12+VLOOKUP(Q370,VALIDATIONS!$FJ$2:$FK$4,2,FALSE),FALSE),0)))</f>
        <v/>
      </c>
      <c r="AB370" s="82"/>
    </row>
    <row r="371" spans="2:28" x14ac:dyDescent="0.2">
      <c r="B371" s="354"/>
      <c r="C371" s="354"/>
      <c r="E371" s="370"/>
      <c r="G371" s="168"/>
      <c r="H371" s="168"/>
      <c r="I371" s="106" t="str">
        <f>IF(OR(C371="",D371="",E371=""),"",VLOOKUP(C371,VALIDATIONS!$HU$2:$HV$12,2,FALSE))</f>
        <v/>
      </c>
      <c r="K371" s="243"/>
      <c r="L371" s="354"/>
      <c r="M371" s="224"/>
      <c r="N371" s="370"/>
      <c r="O371" s="224"/>
      <c r="P371" s="368"/>
      <c r="Q371" s="368"/>
      <c r="R371" s="224"/>
      <c r="S371" s="224"/>
      <c r="T371" s="224"/>
      <c r="U371" s="224"/>
      <c r="W371" s="370"/>
      <c r="X371" s="370"/>
      <c r="Y371" s="368"/>
      <c r="Z371" s="370"/>
      <c r="AA371" s="106" t="str">
        <f>IF(OR(N371="",P371="",Q371="",V371="",W371="",X371="",Y371="",Z371=""),"",V371*    (  IF(OR(AND(N371="Water Reticulation",Z371="Cast Iron"),AND(N371="Water Reticulation",Z371="Ductile Iron"),AND(N371="Water Reticulation",Z371="Galvanised Iron"),  AND(N371="Water Reticulation",Z371="Mild Steel")),      VLOOKUP(W371,VALIDATIONS!$GP$2:$HS$45,VLOOKUP(Y371,VALIDATIONS!$FF$2:$FG$5,2,FALSE),FALSE),  IF(OR(AND(N371="Water Reticulation",Z371="Asbestos Cement"),AND(N371="Water Reticulation",Z371="unplasticised Poly Vinyl Chloride")),      VLOOKUP(W371,VALIDATIONS!$GP$2:$HS$45,8+VLOOKUP(Y371,VALIDATIONS!$FF$2:$FG$5,2,FALSE),FALSE),  IF(OR(AND(N371="Water Re-use",Z371="Cast Iron"),AND(N371="Water Re-use",Z371="Ductile Iron"),AND(N371="Water Re-use",Z371="Galvanised Iron"),  AND(N371="Water Re-use",Z371="Mild Steel")),      VLOOKUP(W371,VALIDATIONS!$GP$2:$HS$45,VLOOKUP(Y371,VALIDATIONS!$FF$2:$FG$5,2,FALSE),FALSE),  IF(OR(AND(N371="Water Re-use",Z371="Asbestos Cement"),AND(N371="Water Re-use",Z371="unplasticised Poly Vinyl Chloride")),      VLOOKUP(W371,VALIDATIONS!$GP$2:$HS$45,8+VLOOKUP(Y371,VALIDATIONS!$FF$2:$FG$5,2,FALSE),FALSE),            IF(OR(AND(N371="Water Rising Main",Z371="Cast Iron"),AND(N371="Water Rising Main",Z371="Ductile Iron"),AND(N371="Water Rising Main",Z371="Galvanised Iron"),  AND(N371="Water Rising Main",Z371="Mild Steel")),      VLOOKUP(W371,VALIDATIONS!$GP$2:$HS$45,4+VLOOKUP(Y371,VALIDATIONS!$FF$2:$FG$5,2,FALSE),FALSE),  IF(OR(AND(N371="Water Rising Main",Z371="Asbestos Cement"),AND(N371="Water Rising Main",Z371="unplasticised Poly Vinyl Chloride")),      VLOOKUP(W371,VALIDATIONS!$GP$2:$HS$45,12+VLOOKUP(Y371,VALIDATIONS!$FF$2:$FG$5,2,FALSE),FALSE),  0))))))    +IF(P371="Up to 10% Rock",VLOOKUP(W371,VALIDATIONS!$GP$2:$HS$45,21+VLOOKUP(Y371,VALIDATIONS!$FF$2:$FG$5,2,FALSE),FALSE),0)+IF(OR(Q371="Urban Development (moderate)",Q371="Urban Development (heavy)"),VLOOKUP(W371,VALIDATIONS!$GP$2:$HS$45,12+VLOOKUP(Q371,VALIDATIONS!$FJ$2:$FK$4,2,FALSE),FALSE),0)))</f>
        <v/>
      </c>
      <c r="AB371" s="82"/>
    </row>
    <row r="372" spans="2:28" x14ac:dyDescent="0.2">
      <c r="B372" s="354"/>
      <c r="C372" s="354"/>
      <c r="E372" s="370"/>
      <c r="G372" s="168"/>
      <c r="H372" s="168"/>
      <c r="I372" s="106" t="str">
        <f>IF(OR(C372="",D372="",E372=""),"",VLOOKUP(C372,VALIDATIONS!$HU$2:$HV$12,2,FALSE))</f>
        <v/>
      </c>
      <c r="K372" s="243"/>
      <c r="L372" s="354"/>
      <c r="M372" s="224"/>
      <c r="N372" s="370"/>
      <c r="O372" s="224"/>
      <c r="P372" s="368"/>
      <c r="Q372" s="368"/>
      <c r="R372" s="224"/>
      <c r="S372" s="224"/>
      <c r="T372" s="224"/>
      <c r="U372" s="224"/>
      <c r="W372" s="370"/>
      <c r="X372" s="370"/>
      <c r="Y372" s="368"/>
      <c r="Z372" s="370"/>
      <c r="AA372" s="106" t="str">
        <f>IF(OR(N372="",P372="",Q372="",V372="",W372="",X372="",Y372="",Z372=""),"",V372*    (  IF(OR(AND(N372="Water Reticulation",Z372="Cast Iron"),AND(N372="Water Reticulation",Z372="Ductile Iron"),AND(N372="Water Reticulation",Z372="Galvanised Iron"),  AND(N372="Water Reticulation",Z372="Mild Steel")),      VLOOKUP(W372,VALIDATIONS!$GP$2:$HS$45,VLOOKUP(Y372,VALIDATIONS!$FF$2:$FG$5,2,FALSE),FALSE),  IF(OR(AND(N372="Water Reticulation",Z372="Asbestos Cement"),AND(N372="Water Reticulation",Z372="unplasticised Poly Vinyl Chloride")),      VLOOKUP(W372,VALIDATIONS!$GP$2:$HS$45,8+VLOOKUP(Y372,VALIDATIONS!$FF$2:$FG$5,2,FALSE),FALSE),  IF(OR(AND(N372="Water Re-use",Z372="Cast Iron"),AND(N372="Water Re-use",Z372="Ductile Iron"),AND(N372="Water Re-use",Z372="Galvanised Iron"),  AND(N372="Water Re-use",Z372="Mild Steel")),      VLOOKUP(W372,VALIDATIONS!$GP$2:$HS$45,VLOOKUP(Y372,VALIDATIONS!$FF$2:$FG$5,2,FALSE),FALSE),  IF(OR(AND(N372="Water Re-use",Z372="Asbestos Cement"),AND(N372="Water Re-use",Z372="unplasticised Poly Vinyl Chloride")),      VLOOKUP(W372,VALIDATIONS!$GP$2:$HS$45,8+VLOOKUP(Y372,VALIDATIONS!$FF$2:$FG$5,2,FALSE),FALSE),            IF(OR(AND(N372="Water Rising Main",Z372="Cast Iron"),AND(N372="Water Rising Main",Z372="Ductile Iron"),AND(N372="Water Rising Main",Z372="Galvanised Iron"),  AND(N372="Water Rising Main",Z372="Mild Steel")),      VLOOKUP(W372,VALIDATIONS!$GP$2:$HS$45,4+VLOOKUP(Y372,VALIDATIONS!$FF$2:$FG$5,2,FALSE),FALSE),  IF(OR(AND(N372="Water Rising Main",Z372="Asbestos Cement"),AND(N372="Water Rising Main",Z372="unplasticised Poly Vinyl Chloride")),      VLOOKUP(W372,VALIDATIONS!$GP$2:$HS$45,12+VLOOKUP(Y372,VALIDATIONS!$FF$2:$FG$5,2,FALSE),FALSE),  0))))))    +IF(P372="Up to 10% Rock",VLOOKUP(W372,VALIDATIONS!$GP$2:$HS$45,21+VLOOKUP(Y372,VALIDATIONS!$FF$2:$FG$5,2,FALSE),FALSE),0)+IF(OR(Q372="Urban Development (moderate)",Q372="Urban Development (heavy)"),VLOOKUP(W372,VALIDATIONS!$GP$2:$HS$45,12+VLOOKUP(Q372,VALIDATIONS!$FJ$2:$FK$4,2,FALSE),FALSE),0)))</f>
        <v/>
      </c>
      <c r="AB372" s="82"/>
    </row>
    <row r="373" spans="2:28" x14ac:dyDescent="0.2">
      <c r="B373" s="354"/>
      <c r="C373" s="354"/>
      <c r="E373" s="370"/>
      <c r="G373" s="168"/>
      <c r="H373" s="168"/>
      <c r="I373" s="106" t="str">
        <f>IF(OR(C373="",D373="",E373=""),"",VLOOKUP(C373,VALIDATIONS!$HU$2:$HV$12,2,FALSE))</f>
        <v/>
      </c>
      <c r="K373" s="243"/>
      <c r="L373" s="354"/>
      <c r="M373" s="224"/>
      <c r="N373" s="370"/>
      <c r="O373" s="224"/>
      <c r="P373" s="368"/>
      <c r="Q373" s="368"/>
      <c r="R373" s="224"/>
      <c r="S373" s="224"/>
      <c r="T373" s="224"/>
      <c r="U373" s="224"/>
      <c r="W373" s="370"/>
      <c r="X373" s="370"/>
      <c r="Y373" s="368"/>
      <c r="Z373" s="370"/>
      <c r="AA373" s="106" t="str">
        <f>IF(OR(N373="",P373="",Q373="",V373="",W373="",X373="",Y373="",Z373=""),"",V373*    (  IF(OR(AND(N373="Water Reticulation",Z373="Cast Iron"),AND(N373="Water Reticulation",Z373="Ductile Iron"),AND(N373="Water Reticulation",Z373="Galvanised Iron"),  AND(N373="Water Reticulation",Z373="Mild Steel")),      VLOOKUP(W373,VALIDATIONS!$GP$2:$HS$45,VLOOKUP(Y373,VALIDATIONS!$FF$2:$FG$5,2,FALSE),FALSE),  IF(OR(AND(N373="Water Reticulation",Z373="Asbestos Cement"),AND(N373="Water Reticulation",Z373="unplasticised Poly Vinyl Chloride")),      VLOOKUP(W373,VALIDATIONS!$GP$2:$HS$45,8+VLOOKUP(Y373,VALIDATIONS!$FF$2:$FG$5,2,FALSE),FALSE),  IF(OR(AND(N373="Water Re-use",Z373="Cast Iron"),AND(N373="Water Re-use",Z373="Ductile Iron"),AND(N373="Water Re-use",Z373="Galvanised Iron"),  AND(N373="Water Re-use",Z373="Mild Steel")),      VLOOKUP(W373,VALIDATIONS!$GP$2:$HS$45,VLOOKUP(Y373,VALIDATIONS!$FF$2:$FG$5,2,FALSE),FALSE),  IF(OR(AND(N373="Water Re-use",Z373="Asbestos Cement"),AND(N373="Water Re-use",Z373="unplasticised Poly Vinyl Chloride")),      VLOOKUP(W373,VALIDATIONS!$GP$2:$HS$45,8+VLOOKUP(Y373,VALIDATIONS!$FF$2:$FG$5,2,FALSE),FALSE),            IF(OR(AND(N373="Water Rising Main",Z373="Cast Iron"),AND(N373="Water Rising Main",Z373="Ductile Iron"),AND(N373="Water Rising Main",Z373="Galvanised Iron"),  AND(N373="Water Rising Main",Z373="Mild Steel")),      VLOOKUP(W373,VALIDATIONS!$GP$2:$HS$45,4+VLOOKUP(Y373,VALIDATIONS!$FF$2:$FG$5,2,FALSE),FALSE),  IF(OR(AND(N373="Water Rising Main",Z373="Asbestos Cement"),AND(N373="Water Rising Main",Z373="unplasticised Poly Vinyl Chloride")),      VLOOKUP(W373,VALIDATIONS!$GP$2:$HS$45,12+VLOOKUP(Y373,VALIDATIONS!$FF$2:$FG$5,2,FALSE),FALSE),  0))))))    +IF(P373="Up to 10% Rock",VLOOKUP(W373,VALIDATIONS!$GP$2:$HS$45,21+VLOOKUP(Y373,VALIDATIONS!$FF$2:$FG$5,2,FALSE),FALSE),0)+IF(OR(Q373="Urban Development (moderate)",Q373="Urban Development (heavy)"),VLOOKUP(W373,VALIDATIONS!$GP$2:$HS$45,12+VLOOKUP(Q373,VALIDATIONS!$FJ$2:$FK$4,2,FALSE),FALSE),0)))</f>
        <v/>
      </c>
      <c r="AB373" s="82"/>
    </row>
    <row r="374" spans="2:28" x14ac:dyDescent="0.2">
      <c r="B374" s="354"/>
      <c r="C374" s="354"/>
      <c r="E374" s="370"/>
      <c r="G374" s="168"/>
      <c r="H374" s="168"/>
      <c r="I374" s="106" t="str">
        <f>IF(OR(C374="",D374="",E374=""),"",VLOOKUP(C374,VALIDATIONS!$HU$2:$HV$12,2,FALSE))</f>
        <v/>
      </c>
      <c r="K374" s="243"/>
      <c r="L374" s="354"/>
      <c r="M374" s="224"/>
      <c r="N374" s="370"/>
      <c r="O374" s="224"/>
      <c r="P374" s="368"/>
      <c r="Q374" s="368"/>
      <c r="R374" s="224"/>
      <c r="S374" s="224"/>
      <c r="T374" s="224"/>
      <c r="U374" s="224"/>
      <c r="W374" s="370"/>
      <c r="X374" s="370"/>
      <c r="Y374" s="368"/>
      <c r="Z374" s="370"/>
      <c r="AA374" s="106" t="str">
        <f>IF(OR(N374="",P374="",Q374="",V374="",W374="",X374="",Y374="",Z374=""),"",V374*    (  IF(OR(AND(N374="Water Reticulation",Z374="Cast Iron"),AND(N374="Water Reticulation",Z374="Ductile Iron"),AND(N374="Water Reticulation",Z374="Galvanised Iron"),  AND(N374="Water Reticulation",Z374="Mild Steel")),      VLOOKUP(W374,VALIDATIONS!$GP$2:$HS$45,VLOOKUP(Y374,VALIDATIONS!$FF$2:$FG$5,2,FALSE),FALSE),  IF(OR(AND(N374="Water Reticulation",Z374="Asbestos Cement"),AND(N374="Water Reticulation",Z374="unplasticised Poly Vinyl Chloride")),      VLOOKUP(W374,VALIDATIONS!$GP$2:$HS$45,8+VLOOKUP(Y374,VALIDATIONS!$FF$2:$FG$5,2,FALSE),FALSE),  IF(OR(AND(N374="Water Re-use",Z374="Cast Iron"),AND(N374="Water Re-use",Z374="Ductile Iron"),AND(N374="Water Re-use",Z374="Galvanised Iron"),  AND(N374="Water Re-use",Z374="Mild Steel")),      VLOOKUP(W374,VALIDATIONS!$GP$2:$HS$45,VLOOKUP(Y374,VALIDATIONS!$FF$2:$FG$5,2,FALSE),FALSE),  IF(OR(AND(N374="Water Re-use",Z374="Asbestos Cement"),AND(N374="Water Re-use",Z374="unplasticised Poly Vinyl Chloride")),      VLOOKUP(W374,VALIDATIONS!$GP$2:$HS$45,8+VLOOKUP(Y374,VALIDATIONS!$FF$2:$FG$5,2,FALSE),FALSE),            IF(OR(AND(N374="Water Rising Main",Z374="Cast Iron"),AND(N374="Water Rising Main",Z374="Ductile Iron"),AND(N374="Water Rising Main",Z374="Galvanised Iron"),  AND(N374="Water Rising Main",Z374="Mild Steel")),      VLOOKUP(W374,VALIDATIONS!$GP$2:$HS$45,4+VLOOKUP(Y374,VALIDATIONS!$FF$2:$FG$5,2,FALSE),FALSE),  IF(OR(AND(N374="Water Rising Main",Z374="Asbestos Cement"),AND(N374="Water Rising Main",Z374="unplasticised Poly Vinyl Chloride")),      VLOOKUP(W374,VALIDATIONS!$GP$2:$HS$45,12+VLOOKUP(Y374,VALIDATIONS!$FF$2:$FG$5,2,FALSE),FALSE),  0))))))    +IF(P374="Up to 10% Rock",VLOOKUP(W374,VALIDATIONS!$GP$2:$HS$45,21+VLOOKUP(Y374,VALIDATIONS!$FF$2:$FG$5,2,FALSE),FALSE),0)+IF(OR(Q374="Urban Development (moderate)",Q374="Urban Development (heavy)"),VLOOKUP(W374,VALIDATIONS!$GP$2:$HS$45,12+VLOOKUP(Q374,VALIDATIONS!$FJ$2:$FK$4,2,FALSE),FALSE),0)))</f>
        <v/>
      </c>
      <c r="AB374" s="82"/>
    </row>
    <row r="375" spans="2:28" x14ac:dyDescent="0.2">
      <c r="B375" s="354"/>
      <c r="C375" s="354"/>
      <c r="E375" s="370"/>
      <c r="G375" s="168"/>
      <c r="H375" s="168"/>
      <c r="I375" s="106" t="str">
        <f>IF(OR(C375="",D375="",E375=""),"",VLOOKUP(C375,VALIDATIONS!$HU$2:$HV$12,2,FALSE))</f>
        <v/>
      </c>
      <c r="K375" s="243"/>
      <c r="L375" s="354"/>
      <c r="M375" s="224"/>
      <c r="N375" s="370"/>
      <c r="O375" s="224"/>
      <c r="P375" s="368"/>
      <c r="Q375" s="368"/>
      <c r="R375" s="224"/>
      <c r="S375" s="224"/>
      <c r="T375" s="224"/>
      <c r="U375" s="224"/>
      <c r="W375" s="370"/>
      <c r="X375" s="370"/>
      <c r="Y375" s="368"/>
      <c r="Z375" s="370"/>
      <c r="AA375" s="106" t="str">
        <f>IF(OR(N375="",P375="",Q375="",V375="",W375="",X375="",Y375="",Z375=""),"",V375*    (  IF(OR(AND(N375="Water Reticulation",Z375="Cast Iron"),AND(N375="Water Reticulation",Z375="Ductile Iron"),AND(N375="Water Reticulation",Z375="Galvanised Iron"),  AND(N375="Water Reticulation",Z375="Mild Steel")),      VLOOKUP(W375,VALIDATIONS!$GP$2:$HS$45,VLOOKUP(Y375,VALIDATIONS!$FF$2:$FG$5,2,FALSE),FALSE),  IF(OR(AND(N375="Water Reticulation",Z375="Asbestos Cement"),AND(N375="Water Reticulation",Z375="unplasticised Poly Vinyl Chloride")),      VLOOKUP(W375,VALIDATIONS!$GP$2:$HS$45,8+VLOOKUP(Y375,VALIDATIONS!$FF$2:$FG$5,2,FALSE),FALSE),  IF(OR(AND(N375="Water Re-use",Z375="Cast Iron"),AND(N375="Water Re-use",Z375="Ductile Iron"),AND(N375="Water Re-use",Z375="Galvanised Iron"),  AND(N375="Water Re-use",Z375="Mild Steel")),      VLOOKUP(W375,VALIDATIONS!$GP$2:$HS$45,VLOOKUP(Y375,VALIDATIONS!$FF$2:$FG$5,2,FALSE),FALSE),  IF(OR(AND(N375="Water Re-use",Z375="Asbestos Cement"),AND(N375="Water Re-use",Z375="unplasticised Poly Vinyl Chloride")),      VLOOKUP(W375,VALIDATIONS!$GP$2:$HS$45,8+VLOOKUP(Y375,VALIDATIONS!$FF$2:$FG$5,2,FALSE),FALSE),            IF(OR(AND(N375="Water Rising Main",Z375="Cast Iron"),AND(N375="Water Rising Main",Z375="Ductile Iron"),AND(N375="Water Rising Main",Z375="Galvanised Iron"),  AND(N375="Water Rising Main",Z375="Mild Steel")),      VLOOKUP(W375,VALIDATIONS!$GP$2:$HS$45,4+VLOOKUP(Y375,VALIDATIONS!$FF$2:$FG$5,2,FALSE),FALSE),  IF(OR(AND(N375="Water Rising Main",Z375="Asbestos Cement"),AND(N375="Water Rising Main",Z375="unplasticised Poly Vinyl Chloride")),      VLOOKUP(W375,VALIDATIONS!$GP$2:$HS$45,12+VLOOKUP(Y375,VALIDATIONS!$FF$2:$FG$5,2,FALSE),FALSE),  0))))))    +IF(P375="Up to 10% Rock",VLOOKUP(W375,VALIDATIONS!$GP$2:$HS$45,21+VLOOKUP(Y375,VALIDATIONS!$FF$2:$FG$5,2,FALSE),FALSE),0)+IF(OR(Q375="Urban Development (moderate)",Q375="Urban Development (heavy)"),VLOOKUP(W375,VALIDATIONS!$GP$2:$HS$45,12+VLOOKUP(Q375,VALIDATIONS!$FJ$2:$FK$4,2,FALSE),FALSE),0)))</f>
        <v/>
      </c>
      <c r="AB375" s="82"/>
    </row>
    <row r="376" spans="2:28" x14ac:dyDescent="0.2">
      <c r="B376" s="354"/>
      <c r="C376" s="354"/>
      <c r="E376" s="370"/>
      <c r="G376" s="168"/>
      <c r="H376" s="168"/>
      <c r="I376" s="106" t="str">
        <f>IF(OR(C376="",D376="",E376=""),"",VLOOKUP(C376,VALIDATIONS!$HU$2:$HV$12,2,FALSE))</f>
        <v/>
      </c>
      <c r="K376" s="243"/>
      <c r="L376" s="354"/>
      <c r="M376" s="224"/>
      <c r="N376" s="370"/>
      <c r="O376" s="224"/>
      <c r="P376" s="368"/>
      <c r="Q376" s="368"/>
      <c r="R376" s="224"/>
      <c r="S376" s="224"/>
      <c r="T376" s="224"/>
      <c r="U376" s="224"/>
      <c r="W376" s="370"/>
      <c r="X376" s="370"/>
      <c r="Y376" s="368"/>
      <c r="Z376" s="370"/>
      <c r="AA376" s="106" t="str">
        <f>IF(OR(N376="",P376="",Q376="",V376="",W376="",X376="",Y376="",Z376=""),"",V376*    (  IF(OR(AND(N376="Water Reticulation",Z376="Cast Iron"),AND(N376="Water Reticulation",Z376="Ductile Iron"),AND(N376="Water Reticulation",Z376="Galvanised Iron"),  AND(N376="Water Reticulation",Z376="Mild Steel")),      VLOOKUP(W376,VALIDATIONS!$GP$2:$HS$45,VLOOKUP(Y376,VALIDATIONS!$FF$2:$FG$5,2,FALSE),FALSE),  IF(OR(AND(N376="Water Reticulation",Z376="Asbestos Cement"),AND(N376="Water Reticulation",Z376="unplasticised Poly Vinyl Chloride")),      VLOOKUP(W376,VALIDATIONS!$GP$2:$HS$45,8+VLOOKUP(Y376,VALIDATIONS!$FF$2:$FG$5,2,FALSE),FALSE),  IF(OR(AND(N376="Water Re-use",Z376="Cast Iron"),AND(N376="Water Re-use",Z376="Ductile Iron"),AND(N376="Water Re-use",Z376="Galvanised Iron"),  AND(N376="Water Re-use",Z376="Mild Steel")),      VLOOKUP(W376,VALIDATIONS!$GP$2:$HS$45,VLOOKUP(Y376,VALIDATIONS!$FF$2:$FG$5,2,FALSE),FALSE),  IF(OR(AND(N376="Water Re-use",Z376="Asbestos Cement"),AND(N376="Water Re-use",Z376="unplasticised Poly Vinyl Chloride")),      VLOOKUP(W376,VALIDATIONS!$GP$2:$HS$45,8+VLOOKUP(Y376,VALIDATIONS!$FF$2:$FG$5,2,FALSE),FALSE),            IF(OR(AND(N376="Water Rising Main",Z376="Cast Iron"),AND(N376="Water Rising Main",Z376="Ductile Iron"),AND(N376="Water Rising Main",Z376="Galvanised Iron"),  AND(N376="Water Rising Main",Z376="Mild Steel")),      VLOOKUP(W376,VALIDATIONS!$GP$2:$HS$45,4+VLOOKUP(Y376,VALIDATIONS!$FF$2:$FG$5,2,FALSE),FALSE),  IF(OR(AND(N376="Water Rising Main",Z376="Asbestos Cement"),AND(N376="Water Rising Main",Z376="unplasticised Poly Vinyl Chloride")),      VLOOKUP(W376,VALIDATIONS!$GP$2:$HS$45,12+VLOOKUP(Y376,VALIDATIONS!$FF$2:$FG$5,2,FALSE),FALSE),  0))))))    +IF(P376="Up to 10% Rock",VLOOKUP(W376,VALIDATIONS!$GP$2:$HS$45,21+VLOOKUP(Y376,VALIDATIONS!$FF$2:$FG$5,2,FALSE),FALSE),0)+IF(OR(Q376="Urban Development (moderate)",Q376="Urban Development (heavy)"),VLOOKUP(W376,VALIDATIONS!$GP$2:$HS$45,12+VLOOKUP(Q376,VALIDATIONS!$FJ$2:$FK$4,2,FALSE),FALSE),0)))</f>
        <v/>
      </c>
      <c r="AB376" s="82"/>
    </row>
    <row r="377" spans="2:28" x14ac:dyDescent="0.2">
      <c r="B377" s="354"/>
      <c r="C377" s="354"/>
      <c r="E377" s="370"/>
      <c r="G377" s="168"/>
      <c r="H377" s="168"/>
      <c r="I377" s="106" t="str">
        <f>IF(OR(C377="",D377="",E377=""),"",VLOOKUP(C377,VALIDATIONS!$HU$2:$HV$12,2,FALSE))</f>
        <v/>
      </c>
      <c r="K377" s="243"/>
      <c r="L377" s="354"/>
      <c r="M377" s="224"/>
      <c r="N377" s="370"/>
      <c r="O377" s="224"/>
      <c r="P377" s="368"/>
      <c r="Q377" s="368"/>
      <c r="R377" s="224"/>
      <c r="S377" s="224"/>
      <c r="T377" s="224"/>
      <c r="U377" s="224"/>
      <c r="W377" s="370"/>
      <c r="X377" s="370"/>
      <c r="Y377" s="368"/>
      <c r="Z377" s="370"/>
      <c r="AA377" s="106" t="str">
        <f>IF(OR(N377="",P377="",Q377="",V377="",W377="",X377="",Y377="",Z377=""),"",V377*    (  IF(OR(AND(N377="Water Reticulation",Z377="Cast Iron"),AND(N377="Water Reticulation",Z377="Ductile Iron"),AND(N377="Water Reticulation",Z377="Galvanised Iron"),  AND(N377="Water Reticulation",Z377="Mild Steel")),      VLOOKUP(W377,VALIDATIONS!$GP$2:$HS$45,VLOOKUP(Y377,VALIDATIONS!$FF$2:$FG$5,2,FALSE),FALSE),  IF(OR(AND(N377="Water Reticulation",Z377="Asbestos Cement"),AND(N377="Water Reticulation",Z377="unplasticised Poly Vinyl Chloride")),      VLOOKUP(W377,VALIDATIONS!$GP$2:$HS$45,8+VLOOKUP(Y377,VALIDATIONS!$FF$2:$FG$5,2,FALSE),FALSE),  IF(OR(AND(N377="Water Re-use",Z377="Cast Iron"),AND(N377="Water Re-use",Z377="Ductile Iron"),AND(N377="Water Re-use",Z377="Galvanised Iron"),  AND(N377="Water Re-use",Z377="Mild Steel")),      VLOOKUP(W377,VALIDATIONS!$GP$2:$HS$45,VLOOKUP(Y377,VALIDATIONS!$FF$2:$FG$5,2,FALSE),FALSE),  IF(OR(AND(N377="Water Re-use",Z377="Asbestos Cement"),AND(N377="Water Re-use",Z377="unplasticised Poly Vinyl Chloride")),      VLOOKUP(W377,VALIDATIONS!$GP$2:$HS$45,8+VLOOKUP(Y377,VALIDATIONS!$FF$2:$FG$5,2,FALSE),FALSE),            IF(OR(AND(N377="Water Rising Main",Z377="Cast Iron"),AND(N377="Water Rising Main",Z377="Ductile Iron"),AND(N377="Water Rising Main",Z377="Galvanised Iron"),  AND(N377="Water Rising Main",Z377="Mild Steel")),      VLOOKUP(W377,VALIDATIONS!$GP$2:$HS$45,4+VLOOKUP(Y377,VALIDATIONS!$FF$2:$FG$5,2,FALSE),FALSE),  IF(OR(AND(N377="Water Rising Main",Z377="Asbestos Cement"),AND(N377="Water Rising Main",Z377="unplasticised Poly Vinyl Chloride")),      VLOOKUP(W377,VALIDATIONS!$GP$2:$HS$45,12+VLOOKUP(Y377,VALIDATIONS!$FF$2:$FG$5,2,FALSE),FALSE),  0))))))    +IF(P377="Up to 10% Rock",VLOOKUP(W377,VALIDATIONS!$GP$2:$HS$45,21+VLOOKUP(Y377,VALIDATIONS!$FF$2:$FG$5,2,FALSE),FALSE),0)+IF(OR(Q377="Urban Development (moderate)",Q377="Urban Development (heavy)"),VLOOKUP(W377,VALIDATIONS!$GP$2:$HS$45,12+VLOOKUP(Q377,VALIDATIONS!$FJ$2:$FK$4,2,FALSE),FALSE),0)))</f>
        <v/>
      </c>
      <c r="AB377" s="82"/>
    </row>
    <row r="378" spans="2:28" x14ac:dyDescent="0.2">
      <c r="B378" s="354"/>
      <c r="C378" s="354"/>
      <c r="E378" s="370"/>
      <c r="G378" s="168"/>
      <c r="H378" s="168"/>
      <c r="I378" s="106" t="str">
        <f>IF(OR(C378="",D378="",E378=""),"",VLOOKUP(C378,VALIDATIONS!$HU$2:$HV$12,2,FALSE))</f>
        <v/>
      </c>
      <c r="K378" s="243"/>
      <c r="L378" s="354"/>
      <c r="M378" s="224"/>
      <c r="N378" s="370"/>
      <c r="O378" s="224"/>
      <c r="P378" s="368"/>
      <c r="Q378" s="368"/>
      <c r="R378" s="224"/>
      <c r="S378" s="224"/>
      <c r="T378" s="224"/>
      <c r="U378" s="224"/>
      <c r="W378" s="370"/>
      <c r="X378" s="370"/>
      <c r="Y378" s="368"/>
      <c r="Z378" s="370"/>
      <c r="AA378" s="106" t="str">
        <f>IF(OR(N378="",P378="",Q378="",V378="",W378="",X378="",Y378="",Z378=""),"",V378*    (  IF(OR(AND(N378="Water Reticulation",Z378="Cast Iron"),AND(N378="Water Reticulation",Z378="Ductile Iron"),AND(N378="Water Reticulation",Z378="Galvanised Iron"),  AND(N378="Water Reticulation",Z378="Mild Steel")),      VLOOKUP(W378,VALIDATIONS!$GP$2:$HS$45,VLOOKUP(Y378,VALIDATIONS!$FF$2:$FG$5,2,FALSE),FALSE),  IF(OR(AND(N378="Water Reticulation",Z378="Asbestos Cement"),AND(N378="Water Reticulation",Z378="unplasticised Poly Vinyl Chloride")),      VLOOKUP(W378,VALIDATIONS!$GP$2:$HS$45,8+VLOOKUP(Y378,VALIDATIONS!$FF$2:$FG$5,2,FALSE),FALSE),  IF(OR(AND(N378="Water Re-use",Z378="Cast Iron"),AND(N378="Water Re-use",Z378="Ductile Iron"),AND(N378="Water Re-use",Z378="Galvanised Iron"),  AND(N378="Water Re-use",Z378="Mild Steel")),      VLOOKUP(W378,VALIDATIONS!$GP$2:$HS$45,VLOOKUP(Y378,VALIDATIONS!$FF$2:$FG$5,2,FALSE),FALSE),  IF(OR(AND(N378="Water Re-use",Z378="Asbestos Cement"),AND(N378="Water Re-use",Z378="unplasticised Poly Vinyl Chloride")),      VLOOKUP(W378,VALIDATIONS!$GP$2:$HS$45,8+VLOOKUP(Y378,VALIDATIONS!$FF$2:$FG$5,2,FALSE),FALSE),            IF(OR(AND(N378="Water Rising Main",Z378="Cast Iron"),AND(N378="Water Rising Main",Z378="Ductile Iron"),AND(N378="Water Rising Main",Z378="Galvanised Iron"),  AND(N378="Water Rising Main",Z378="Mild Steel")),      VLOOKUP(W378,VALIDATIONS!$GP$2:$HS$45,4+VLOOKUP(Y378,VALIDATIONS!$FF$2:$FG$5,2,FALSE),FALSE),  IF(OR(AND(N378="Water Rising Main",Z378="Asbestos Cement"),AND(N378="Water Rising Main",Z378="unplasticised Poly Vinyl Chloride")),      VLOOKUP(W378,VALIDATIONS!$GP$2:$HS$45,12+VLOOKUP(Y378,VALIDATIONS!$FF$2:$FG$5,2,FALSE),FALSE),  0))))))    +IF(P378="Up to 10% Rock",VLOOKUP(W378,VALIDATIONS!$GP$2:$HS$45,21+VLOOKUP(Y378,VALIDATIONS!$FF$2:$FG$5,2,FALSE),FALSE),0)+IF(OR(Q378="Urban Development (moderate)",Q378="Urban Development (heavy)"),VLOOKUP(W378,VALIDATIONS!$GP$2:$HS$45,12+VLOOKUP(Q378,VALIDATIONS!$FJ$2:$FK$4,2,FALSE),FALSE),0)))</f>
        <v/>
      </c>
      <c r="AB378" s="82"/>
    </row>
    <row r="379" spans="2:28" x14ac:dyDescent="0.2">
      <c r="B379" s="354"/>
      <c r="C379" s="354"/>
      <c r="E379" s="370"/>
      <c r="G379" s="168"/>
      <c r="H379" s="168"/>
      <c r="I379" s="106" t="str">
        <f>IF(OR(C379="",D379="",E379=""),"",VLOOKUP(C379,VALIDATIONS!$HU$2:$HV$12,2,FALSE))</f>
        <v/>
      </c>
      <c r="K379" s="243"/>
      <c r="L379" s="354"/>
      <c r="M379" s="224"/>
      <c r="N379" s="370"/>
      <c r="O379" s="224"/>
      <c r="P379" s="368"/>
      <c r="Q379" s="368"/>
      <c r="R379" s="224"/>
      <c r="S379" s="224"/>
      <c r="T379" s="224"/>
      <c r="U379" s="224"/>
      <c r="W379" s="370"/>
      <c r="X379" s="370"/>
      <c r="Y379" s="368"/>
      <c r="Z379" s="370"/>
      <c r="AA379" s="106" t="str">
        <f>IF(OR(N379="",P379="",Q379="",V379="",W379="",X379="",Y379="",Z379=""),"",V379*    (  IF(OR(AND(N379="Water Reticulation",Z379="Cast Iron"),AND(N379="Water Reticulation",Z379="Ductile Iron"),AND(N379="Water Reticulation",Z379="Galvanised Iron"),  AND(N379="Water Reticulation",Z379="Mild Steel")),      VLOOKUP(W379,VALIDATIONS!$GP$2:$HS$45,VLOOKUP(Y379,VALIDATIONS!$FF$2:$FG$5,2,FALSE),FALSE),  IF(OR(AND(N379="Water Reticulation",Z379="Asbestos Cement"),AND(N379="Water Reticulation",Z379="unplasticised Poly Vinyl Chloride")),      VLOOKUP(W379,VALIDATIONS!$GP$2:$HS$45,8+VLOOKUP(Y379,VALIDATIONS!$FF$2:$FG$5,2,FALSE),FALSE),  IF(OR(AND(N379="Water Re-use",Z379="Cast Iron"),AND(N379="Water Re-use",Z379="Ductile Iron"),AND(N379="Water Re-use",Z379="Galvanised Iron"),  AND(N379="Water Re-use",Z379="Mild Steel")),      VLOOKUP(W379,VALIDATIONS!$GP$2:$HS$45,VLOOKUP(Y379,VALIDATIONS!$FF$2:$FG$5,2,FALSE),FALSE),  IF(OR(AND(N379="Water Re-use",Z379="Asbestos Cement"),AND(N379="Water Re-use",Z379="unplasticised Poly Vinyl Chloride")),      VLOOKUP(W379,VALIDATIONS!$GP$2:$HS$45,8+VLOOKUP(Y379,VALIDATIONS!$FF$2:$FG$5,2,FALSE),FALSE),            IF(OR(AND(N379="Water Rising Main",Z379="Cast Iron"),AND(N379="Water Rising Main",Z379="Ductile Iron"),AND(N379="Water Rising Main",Z379="Galvanised Iron"),  AND(N379="Water Rising Main",Z379="Mild Steel")),      VLOOKUP(W379,VALIDATIONS!$GP$2:$HS$45,4+VLOOKUP(Y379,VALIDATIONS!$FF$2:$FG$5,2,FALSE),FALSE),  IF(OR(AND(N379="Water Rising Main",Z379="Asbestos Cement"),AND(N379="Water Rising Main",Z379="unplasticised Poly Vinyl Chloride")),      VLOOKUP(W379,VALIDATIONS!$GP$2:$HS$45,12+VLOOKUP(Y379,VALIDATIONS!$FF$2:$FG$5,2,FALSE),FALSE),  0))))))    +IF(P379="Up to 10% Rock",VLOOKUP(W379,VALIDATIONS!$GP$2:$HS$45,21+VLOOKUP(Y379,VALIDATIONS!$FF$2:$FG$5,2,FALSE),FALSE),0)+IF(OR(Q379="Urban Development (moderate)",Q379="Urban Development (heavy)"),VLOOKUP(W379,VALIDATIONS!$GP$2:$HS$45,12+VLOOKUP(Q379,VALIDATIONS!$FJ$2:$FK$4,2,FALSE),FALSE),0)))</f>
        <v/>
      </c>
      <c r="AB379" s="82"/>
    </row>
    <row r="380" spans="2:28" x14ac:dyDescent="0.2">
      <c r="B380" s="354"/>
      <c r="C380" s="354"/>
      <c r="E380" s="370"/>
      <c r="G380" s="168"/>
      <c r="H380" s="168"/>
      <c r="I380" s="106" t="str">
        <f>IF(OR(C380="",D380="",E380=""),"",VLOOKUP(C380,VALIDATIONS!$HU$2:$HV$12,2,FALSE))</f>
        <v/>
      </c>
      <c r="K380" s="243"/>
      <c r="L380" s="354"/>
      <c r="M380" s="224"/>
      <c r="N380" s="370"/>
      <c r="O380" s="224"/>
      <c r="P380" s="368"/>
      <c r="Q380" s="368"/>
      <c r="R380" s="224"/>
      <c r="S380" s="224"/>
      <c r="T380" s="224"/>
      <c r="U380" s="224"/>
      <c r="W380" s="370"/>
      <c r="X380" s="370"/>
      <c r="Y380" s="368"/>
      <c r="Z380" s="370"/>
      <c r="AA380" s="106" t="str">
        <f>IF(OR(N380="",P380="",Q380="",V380="",W380="",X380="",Y380="",Z380=""),"",V380*    (  IF(OR(AND(N380="Water Reticulation",Z380="Cast Iron"),AND(N380="Water Reticulation",Z380="Ductile Iron"),AND(N380="Water Reticulation",Z380="Galvanised Iron"),  AND(N380="Water Reticulation",Z380="Mild Steel")),      VLOOKUP(W380,VALIDATIONS!$GP$2:$HS$45,VLOOKUP(Y380,VALIDATIONS!$FF$2:$FG$5,2,FALSE),FALSE),  IF(OR(AND(N380="Water Reticulation",Z380="Asbestos Cement"),AND(N380="Water Reticulation",Z380="unplasticised Poly Vinyl Chloride")),      VLOOKUP(W380,VALIDATIONS!$GP$2:$HS$45,8+VLOOKUP(Y380,VALIDATIONS!$FF$2:$FG$5,2,FALSE),FALSE),  IF(OR(AND(N380="Water Re-use",Z380="Cast Iron"),AND(N380="Water Re-use",Z380="Ductile Iron"),AND(N380="Water Re-use",Z380="Galvanised Iron"),  AND(N380="Water Re-use",Z380="Mild Steel")),      VLOOKUP(W380,VALIDATIONS!$GP$2:$HS$45,VLOOKUP(Y380,VALIDATIONS!$FF$2:$FG$5,2,FALSE),FALSE),  IF(OR(AND(N380="Water Re-use",Z380="Asbestos Cement"),AND(N380="Water Re-use",Z380="unplasticised Poly Vinyl Chloride")),      VLOOKUP(W380,VALIDATIONS!$GP$2:$HS$45,8+VLOOKUP(Y380,VALIDATIONS!$FF$2:$FG$5,2,FALSE),FALSE),            IF(OR(AND(N380="Water Rising Main",Z380="Cast Iron"),AND(N380="Water Rising Main",Z380="Ductile Iron"),AND(N380="Water Rising Main",Z380="Galvanised Iron"),  AND(N380="Water Rising Main",Z380="Mild Steel")),      VLOOKUP(W380,VALIDATIONS!$GP$2:$HS$45,4+VLOOKUP(Y380,VALIDATIONS!$FF$2:$FG$5,2,FALSE),FALSE),  IF(OR(AND(N380="Water Rising Main",Z380="Asbestos Cement"),AND(N380="Water Rising Main",Z380="unplasticised Poly Vinyl Chloride")),      VLOOKUP(W380,VALIDATIONS!$GP$2:$HS$45,12+VLOOKUP(Y380,VALIDATIONS!$FF$2:$FG$5,2,FALSE),FALSE),  0))))))    +IF(P380="Up to 10% Rock",VLOOKUP(W380,VALIDATIONS!$GP$2:$HS$45,21+VLOOKUP(Y380,VALIDATIONS!$FF$2:$FG$5,2,FALSE),FALSE),0)+IF(OR(Q380="Urban Development (moderate)",Q380="Urban Development (heavy)"),VLOOKUP(W380,VALIDATIONS!$GP$2:$HS$45,12+VLOOKUP(Q380,VALIDATIONS!$FJ$2:$FK$4,2,FALSE),FALSE),0)))</f>
        <v/>
      </c>
      <c r="AB380" s="82"/>
    </row>
    <row r="381" spans="2:28" x14ac:dyDescent="0.2">
      <c r="B381" s="354"/>
      <c r="C381" s="354"/>
      <c r="E381" s="370"/>
      <c r="G381" s="168"/>
      <c r="H381" s="168"/>
      <c r="I381" s="106" t="str">
        <f>IF(OR(C381="",D381="",E381=""),"",VLOOKUP(C381,VALIDATIONS!$HU$2:$HV$12,2,FALSE))</f>
        <v/>
      </c>
      <c r="K381" s="243"/>
      <c r="L381" s="354"/>
      <c r="M381" s="224"/>
      <c r="N381" s="370"/>
      <c r="O381" s="224"/>
      <c r="P381" s="368"/>
      <c r="Q381" s="368"/>
      <c r="R381" s="224"/>
      <c r="S381" s="224"/>
      <c r="T381" s="224"/>
      <c r="U381" s="224"/>
      <c r="W381" s="370"/>
      <c r="X381" s="370"/>
      <c r="Y381" s="368"/>
      <c r="Z381" s="370"/>
      <c r="AA381" s="106" t="str">
        <f>IF(OR(N381="",P381="",Q381="",V381="",W381="",X381="",Y381="",Z381=""),"",V381*    (  IF(OR(AND(N381="Water Reticulation",Z381="Cast Iron"),AND(N381="Water Reticulation",Z381="Ductile Iron"),AND(N381="Water Reticulation",Z381="Galvanised Iron"),  AND(N381="Water Reticulation",Z381="Mild Steel")),      VLOOKUP(W381,VALIDATIONS!$GP$2:$HS$45,VLOOKUP(Y381,VALIDATIONS!$FF$2:$FG$5,2,FALSE),FALSE),  IF(OR(AND(N381="Water Reticulation",Z381="Asbestos Cement"),AND(N381="Water Reticulation",Z381="unplasticised Poly Vinyl Chloride")),      VLOOKUP(W381,VALIDATIONS!$GP$2:$HS$45,8+VLOOKUP(Y381,VALIDATIONS!$FF$2:$FG$5,2,FALSE),FALSE),  IF(OR(AND(N381="Water Re-use",Z381="Cast Iron"),AND(N381="Water Re-use",Z381="Ductile Iron"),AND(N381="Water Re-use",Z381="Galvanised Iron"),  AND(N381="Water Re-use",Z381="Mild Steel")),      VLOOKUP(W381,VALIDATIONS!$GP$2:$HS$45,VLOOKUP(Y381,VALIDATIONS!$FF$2:$FG$5,2,FALSE),FALSE),  IF(OR(AND(N381="Water Re-use",Z381="Asbestos Cement"),AND(N381="Water Re-use",Z381="unplasticised Poly Vinyl Chloride")),      VLOOKUP(W381,VALIDATIONS!$GP$2:$HS$45,8+VLOOKUP(Y381,VALIDATIONS!$FF$2:$FG$5,2,FALSE),FALSE),            IF(OR(AND(N381="Water Rising Main",Z381="Cast Iron"),AND(N381="Water Rising Main",Z381="Ductile Iron"),AND(N381="Water Rising Main",Z381="Galvanised Iron"),  AND(N381="Water Rising Main",Z381="Mild Steel")),      VLOOKUP(W381,VALIDATIONS!$GP$2:$HS$45,4+VLOOKUP(Y381,VALIDATIONS!$FF$2:$FG$5,2,FALSE),FALSE),  IF(OR(AND(N381="Water Rising Main",Z381="Asbestos Cement"),AND(N381="Water Rising Main",Z381="unplasticised Poly Vinyl Chloride")),      VLOOKUP(W381,VALIDATIONS!$GP$2:$HS$45,12+VLOOKUP(Y381,VALIDATIONS!$FF$2:$FG$5,2,FALSE),FALSE),  0))))))    +IF(P381="Up to 10% Rock",VLOOKUP(W381,VALIDATIONS!$GP$2:$HS$45,21+VLOOKUP(Y381,VALIDATIONS!$FF$2:$FG$5,2,FALSE),FALSE),0)+IF(OR(Q381="Urban Development (moderate)",Q381="Urban Development (heavy)"),VLOOKUP(W381,VALIDATIONS!$GP$2:$HS$45,12+VLOOKUP(Q381,VALIDATIONS!$FJ$2:$FK$4,2,FALSE),FALSE),0)))</f>
        <v/>
      </c>
      <c r="AB381" s="82"/>
    </row>
    <row r="382" spans="2:28" x14ac:dyDescent="0.2">
      <c r="B382" s="354"/>
      <c r="C382" s="354"/>
      <c r="E382" s="370"/>
      <c r="G382" s="168"/>
      <c r="H382" s="168"/>
      <c r="I382" s="106" t="str">
        <f>IF(OR(C382="",D382="",E382=""),"",VLOOKUP(C382,VALIDATIONS!$HU$2:$HV$12,2,FALSE))</f>
        <v/>
      </c>
      <c r="K382" s="243"/>
      <c r="L382" s="354"/>
      <c r="M382" s="224"/>
      <c r="N382" s="370"/>
      <c r="O382" s="224"/>
      <c r="P382" s="368"/>
      <c r="Q382" s="368"/>
      <c r="R382" s="224"/>
      <c r="S382" s="224"/>
      <c r="T382" s="224"/>
      <c r="U382" s="224"/>
      <c r="W382" s="370"/>
      <c r="X382" s="370"/>
      <c r="Y382" s="368"/>
      <c r="Z382" s="370"/>
      <c r="AA382" s="106" t="str">
        <f>IF(OR(N382="",P382="",Q382="",V382="",W382="",X382="",Y382="",Z382=""),"",V382*    (  IF(OR(AND(N382="Water Reticulation",Z382="Cast Iron"),AND(N382="Water Reticulation",Z382="Ductile Iron"),AND(N382="Water Reticulation",Z382="Galvanised Iron"),  AND(N382="Water Reticulation",Z382="Mild Steel")),      VLOOKUP(W382,VALIDATIONS!$GP$2:$HS$45,VLOOKUP(Y382,VALIDATIONS!$FF$2:$FG$5,2,FALSE),FALSE),  IF(OR(AND(N382="Water Reticulation",Z382="Asbestos Cement"),AND(N382="Water Reticulation",Z382="unplasticised Poly Vinyl Chloride")),      VLOOKUP(W382,VALIDATIONS!$GP$2:$HS$45,8+VLOOKUP(Y382,VALIDATIONS!$FF$2:$FG$5,2,FALSE),FALSE),  IF(OR(AND(N382="Water Re-use",Z382="Cast Iron"),AND(N382="Water Re-use",Z382="Ductile Iron"),AND(N382="Water Re-use",Z382="Galvanised Iron"),  AND(N382="Water Re-use",Z382="Mild Steel")),      VLOOKUP(W382,VALIDATIONS!$GP$2:$HS$45,VLOOKUP(Y382,VALIDATIONS!$FF$2:$FG$5,2,FALSE),FALSE),  IF(OR(AND(N382="Water Re-use",Z382="Asbestos Cement"),AND(N382="Water Re-use",Z382="unplasticised Poly Vinyl Chloride")),      VLOOKUP(W382,VALIDATIONS!$GP$2:$HS$45,8+VLOOKUP(Y382,VALIDATIONS!$FF$2:$FG$5,2,FALSE),FALSE),            IF(OR(AND(N382="Water Rising Main",Z382="Cast Iron"),AND(N382="Water Rising Main",Z382="Ductile Iron"),AND(N382="Water Rising Main",Z382="Galvanised Iron"),  AND(N382="Water Rising Main",Z382="Mild Steel")),      VLOOKUP(W382,VALIDATIONS!$GP$2:$HS$45,4+VLOOKUP(Y382,VALIDATIONS!$FF$2:$FG$5,2,FALSE),FALSE),  IF(OR(AND(N382="Water Rising Main",Z382="Asbestos Cement"),AND(N382="Water Rising Main",Z382="unplasticised Poly Vinyl Chloride")),      VLOOKUP(W382,VALIDATIONS!$GP$2:$HS$45,12+VLOOKUP(Y382,VALIDATIONS!$FF$2:$FG$5,2,FALSE),FALSE),  0))))))    +IF(P382="Up to 10% Rock",VLOOKUP(W382,VALIDATIONS!$GP$2:$HS$45,21+VLOOKUP(Y382,VALIDATIONS!$FF$2:$FG$5,2,FALSE),FALSE),0)+IF(OR(Q382="Urban Development (moderate)",Q382="Urban Development (heavy)"),VLOOKUP(W382,VALIDATIONS!$GP$2:$HS$45,12+VLOOKUP(Q382,VALIDATIONS!$FJ$2:$FK$4,2,FALSE),FALSE),0)))</f>
        <v/>
      </c>
      <c r="AB382" s="82"/>
    </row>
    <row r="383" spans="2:28" x14ac:dyDescent="0.2">
      <c r="B383" s="354"/>
      <c r="C383" s="354"/>
      <c r="E383" s="370"/>
      <c r="G383" s="168"/>
      <c r="H383" s="168"/>
      <c r="I383" s="106" t="str">
        <f>IF(OR(C383="",D383="",E383=""),"",VLOOKUP(C383,VALIDATIONS!$HU$2:$HV$12,2,FALSE))</f>
        <v/>
      </c>
      <c r="K383" s="243"/>
      <c r="L383" s="354"/>
      <c r="M383" s="224"/>
      <c r="N383" s="370"/>
      <c r="O383" s="224"/>
      <c r="P383" s="368"/>
      <c r="Q383" s="368"/>
      <c r="R383" s="224"/>
      <c r="S383" s="224"/>
      <c r="T383" s="224"/>
      <c r="U383" s="224"/>
      <c r="W383" s="370"/>
      <c r="X383" s="370"/>
      <c r="Y383" s="368"/>
      <c r="Z383" s="370"/>
      <c r="AA383" s="106" t="str">
        <f>IF(OR(N383="",P383="",Q383="",V383="",W383="",X383="",Y383="",Z383=""),"",V383*    (  IF(OR(AND(N383="Water Reticulation",Z383="Cast Iron"),AND(N383="Water Reticulation",Z383="Ductile Iron"),AND(N383="Water Reticulation",Z383="Galvanised Iron"),  AND(N383="Water Reticulation",Z383="Mild Steel")),      VLOOKUP(W383,VALIDATIONS!$GP$2:$HS$45,VLOOKUP(Y383,VALIDATIONS!$FF$2:$FG$5,2,FALSE),FALSE),  IF(OR(AND(N383="Water Reticulation",Z383="Asbestos Cement"),AND(N383="Water Reticulation",Z383="unplasticised Poly Vinyl Chloride")),      VLOOKUP(W383,VALIDATIONS!$GP$2:$HS$45,8+VLOOKUP(Y383,VALIDATIONS!$FF$2:$FG$5,2,FALSE),FALSE),  IF(OR(AND(N383="Water Re-use",Z383="Cast Iron"),AND(N383="Water Re-use",Z383="Ductile Iron"),AND(N383="Water Re-use",Z383="Galvanised Iron"),  AND(N383="Water Re-use",Z383="Mild Steel")),      VLOOKUP(W383,VALIDATIONS!$GP$2:$HS$45,VLOOKUP(Y383,VALIDATIONS!$FF$2:$FG$5,2,FALSE),FALSE),  IF(OR(AND(N383="Water Re-use",Z383="Asbestos Cement"),AND(N383="Water Re-use",Z383="unplasticised Poly Vinyl Chloride")),      VLOOKUP(W383,VALIDATIONS!$GP$2:$HS$45,8+VLOOKUP(Y383,VALIDATIONS!$FF$2:$FG$5,2,FALSE),FALSE),            IF(OR(AND(N383="Water Rising Main",Z383="Cast Iron"),AND(N383="Water Rising Main",Z383="Ductile Iron"),AND(N383="Water Rising Main",Z383="Galvanised Iron"),  AND(N383="Water Rising Main",Z383="Mild Steel")),      VLOOKUP(W383,VALIDATIONS!$GP$2:$HS$45,4+VLOOKUP(Y383,VALIDATIONS!$FF$2:$FG$5,2,FALSE),FALSE),  IF(OR(AND(N383="Water Rising Main",Z383="Asbestos Cement"),AND(N383="Water Rising Main",Z383="unplasticised Poly Vinyl Chloride")),      VLOOKUP(W383,VALIDATIONS!$GP$2:$HS$45,12+VLOOKUP(Y383,VALIDATIONS!$FF$2:$FG$5,2,FALSE),FALSE),  0))))))    +IF(P383="Up to 10% Rock",VLOOKUP(W383,VALIDATIONS!$GP$2:$HS$45,21+VLOOKUP(Y383,VALIDATIONS!$FF$2:$FG$5,2,FALSE),FALSE),0)+IF(OR(Q383="Urban Development (moderate)",Q383="Urban Development (heavy)"),VLOOKUP(W383,VALIDATIONS!$GP$2:$HS$45,12+VLOOKUP(Q383,VALIDATIONS!$FJ$2:$FK$4,2,FALSE),FALSE),0)))</f>
        <v/>
      </c>
      <c r="AB383" s="82"/>
    </row>
    <row r="384" spans="2:28" x14ac:dyDescent="0.2">
      <c r="B384" s="354"/>
      <c r="C384" s="354"/>
      <c r="E384" s="370"/>
      <c r="G384" s="168"/>
      <c r="H384" s="168"/>
      <c r="I384" s="106" t="str">
        <f>IF(OR(C384="",D384="",E384=""),"",VLOOKUP(C384,VALIDATIONS!$HU$2:$HV$12,2,FALSE))</f>
        <v/>
      </c>
      <c r="K384" s="243"/>
      <c r="L384" s="354"/>
      <c r="M384" s="224"/>
      <c r="N384" s="370"/>
      <c r="O384" s="224"/>
      <c r="P384" s="368"/>
      <c r="Q384" s="368"/>
      <c r="R384" s="224"/>
      <c r="S384" s="224"/>
      <c r="T384" s="224"/>
      <c r="U384" s="224"/>
      <c r="W384" s="370"/>
      <c r="X384" s="370"/>
      <c r="Y384" s="368"/>
      <c r="Z384" s="370"/>
      <c r="AA384" s="106" t="str">
        <f>IF(OR(N384="",P384="",Q384="",V384="",W384="",X384="",Y384="",Z384=""),"",V384*    (  IF(OR(AND(N384="Water Reticulation",Z384="Cast Iron"),AND(N384="Water Reticulation",Z384="Ductile Iron"),AND(N384="Water Reticulation",Z384="Galvanised Iron"),  AND(N384="Water Reticulation",Z384="Mild Steel")),      VLOOKUP(W384,VALIDATIONS!$GP$2:$HS$45,VLOOKUP(Y384,VALIDATIONS!$FF$2:$FG$5,2,FALSE),FALSE),  IF(OR(AND(N384="Water Reticulation",Z384="Asbestos Cement"),AND(N384="Water Reticulation",Z384="unplasticised Poly Vinyl Chloride")),      VLOOKUP(W384,VALIDATIONS!$GP$2:$HS$45,8+VLOOKUP(Y384,VALIDATIONS!$FF$2:$FG$5,2,FALSE),FALSE),  IF(OR(AND(N384="Water Re-use",Z384="Cast Iron"),AND(N384="Water Re-use",Z384="Ductile Iron"),AND(N384="Water Re-use",Z384="Galvanised Iron"),  AND(N384="Water Re-use",Z384="Mild Steel")),      VLOOKUP(W384,VALIDATIONS!$GP$2:$HS$45,VLOOKUP(Y384,VALIDATIONS!$FF$2:$FG$5,2,FALSE),FALSE),  IF(OR(AND(N384="Water Re-use",Z384="Asbestos Cement"),AND(N384="Water Re-use",Z384="unplasticised Poly Vinyl Chloride")),      VLOOKUP(W384,VALIDATIONS!$GP$2:$HS$45,8+VLOOKUP(Y384,VALIDATIONS!$FF$2:$FG$5,2,FALSE),FALSE),            IF(OR(AND(N384="Water Rising Main",Z384="Cast Iron"),AND(N384="Water Rising Main",Z384="Ductile Iron"),AND(N384="Water Rising Main",Z384="Galvanised Iron"),  AND(N384="Water Rising Main",Z384="Mild Steel")),      VLOOKUP(W384,VALIDATIONS!$GP$2:$HS$45,4+VLOOKUP(Y384,VALIDATIONS!$FF$2:$FG$5,2,FALSE),FALSE),  IF(OR(AND(N384="Water Rising Main",Z384="Asbestos Cement"),AND(N384="Water Rising Main",Z384="unplasticised Poly Vinyl Chloride")),      VLOOKUP(W384,VALIDATIONS!$GP$2:$HS$45,12+VLOOKUP(Y384,VALIDATIONS!$FF$2:$FG$5,2,FALSE),FALSE),  0))))))    +IF(P384="Up to 10% Rock",VLOOKUP(W384,VALIDATIONS!$GP$2:$HS$45,21+VLOOKUP(Y384,VALIDATIONS!$FF$2:$FG$5,2,FALSE),FALSE),0)+IF(OR(Q384="Urban Development (moderate)",Q384="Urban Development (heavy)"),VLOOKUP(W384,VALIDATIONS!$GP$2:$HS$45,12+VLOOKUP(Q384,VALIDATIONS!$FJ$2:$FK$4,2,FALSE),FALSE),0)))</f>
        <v/>
      </c>
      <c r="AB384" s="82"/>
    </row>
    <row r="385" spans="2:28" x14ac:dyDescent="0.2">
      <c r="B385" s="354"/>
      <c r="C385" s="354"/>
      <c r="E385" s="370"/>
      <c r="G385" s="168"/>
      <c r="H385" s="168"/>
      <c r="I385" s="106" t="str">
        <f>IF(OR(C385="",D385="",E385=""),"",VLOOKUP(C385,VALIDATIONS!$HU$2:$HV$12,2,FALSE))</f>
        <v/>
      </c>
      <c r="K385" s="243"/>
      <c r="L385" s="354"/>
      <c r="M385" s="224"/>
      <c r="N385" s="370"/>
      <c r="O385" s="224"/>
      <c r="P385" s="368"/>
      <c r="Q385" s="368"/>
      <c r="R385" s="224"/>
      <c r="S385" s="224"/>
      <c r="T385" s="224"/>
      <c r="U385" s="224"/>
      <c r="W385" s="370"/>
      <c r="X385" s="370"/>
      <c r="Y385" s="368"/>
      <c r="Z385" s="370"/>
      <c r="AA385" s="106" t="str">
        <f>IF(OR(N385="",P385="",Q385="",V385="",W385="",X385="",Y385="",Z385=""),"",V385*    (  IF(OR(AND(N385="Water Reticulation",Z385="Cast Iron"),AND(N385="Water Reticulation",Z385="Ductile Iron"),AND(N385="Water Reticulation",Z385="Galvanised Iron"),  AND(N385="Water Reticulation",Z385="Mild Steel")),      VLOOKUP(W385,VALIDATIONS!$GP$2:$HS$45,VLOOKUP(Y385,VALIDATIONS!$FF$2:$FG$5,2,FALSE),FALSE),  IF(OR(AND(N385="Water Reticulation",Z385="Asbestos Cement"),AND(N385="Water Reticulation",Z385="unplasticised Poly Vinyl Chloride")),      VLOOKUP(W385,VALIDATIONS!$GP$2:$HS$45,8+VLOOKUP(Y385,VALIDATIONS!$FF$2:$FG$5,2,FALSE),FALSE),  IF(OR(AND(N385="Water Re-use",Z385="Cast Iron"),AND(N385="Water Re-use",Z385="Ductile Iron"),AND(N385="Water Re-use",Z385="Galvanised Iron"),  AND(N385="Water Re-use",Z385="Mild Steel")),      VLOOKUP(W385,VALIDATIONS!$GP$2:$HS$45,VLOOKUP(Y385,VALIDATIONS!$FF$2:$FG$5,2,FALSE),FALSE),  IF(OR(AND(N385="Water Re-use",Z385="Asbestos Cement"),AND(N385="Water Re-use",Z385="unplasticised Poly Vinyl Chloride")),      VLOOKUP(W385,VALIDATIONS!$GP$2:$HS$45,8+VLOOKUP(Y385,VALIDATIONS!$FF$2:$FG$5,2,FALSE),FALSE),            IF(OR(AND(N385="Water Rising Main",Z385="Cast Iron"),AND(N385="Water Rising Main",Z385="Ductile Iron"),AND(N385="Water Rising Main",Z385="Galvanised Iron"),  AND(N385="Water Rising Main",Z385="Mild Steel")),      VLOOKUP(W385,VALIDATIONS!$GP$2:$HS$45,4+VLOOKUP(Y385,VALIDATIONS!$FF$2:$FG$5,2,FALSE),FALSE),  IF(OR(AND(N385="Water Rising Main",Z385="Asbestos Cement"),AND(N385="Water Rising Main",Z385="unplasticised Poly Vinyl Chloride")),      VLOOKUP(W385,VALIDATIONS!$GP$2:$HS$45,12+VLOOKUP(Y385,VALIDATIONS!$FF$2:$FG$5,2,FALSE),FALSE),  0))))))    +IF(P385="Up to 10% Rock",VLOOKUP(W385,VALIDATIONS!$GP$2:$HS$45,21+VLOOKUP(Y385,VALIDATIONS!$FF$2:$FG$5,2,FALSE),FALSE),0)+IF(OR(Q385="Urban Development (moderate)",Q385="Urban Development (heavy)"),VLOOKUP(W385,VALIDATIONS!$GP$2:$HS$45,12+VLOOKUP(Q385,VALIDATIONS!$FJ$2:$FK$4,2,FALSE),FALSE),0)))</f>
        <v/>
      </c>
      <c r="AB385" s="82"/>
    </row>
    <row r="386" spans="2:28" x14ac:dyDescent="0.2">
      <c r="B386" s="354"/>
      <c r="C386" s="354"/>
      <c r="E386" s="370"/>
      <c r="G386" s="168"/>
      <c r="H386" s="168"/>
      <c r="I386" s="106" t="str">
        <f>IF(OR(C386="",D386="",E386=""),"",VLOOKUP(C386,VALIDATIONS!$HU$2:$HV$12,2,FALSE))</f>
        <v/>
      </c>
      <c r="K386" s="243"/>
      <c r="L386" s="354"/>
      <c r="M386" s="224"/>
      <c r="N386" s="370"/>
      <c r="O386" s="224"/>
      <c r="P386" s="368"/>
      <c r="Q386" s="368"/>
      <c r="R386" s="224"/>
      <c r="S386" s="224"/>
      <c r="T386" s="224"/>
      <c r="U386" s="224"/>
      <c r="W386" s="370"/>
      <c r="X386" s="370"/>
      <c r="Y386" s="368"/>
      <c r="Z386" s="370"/>
      <c r="AA386" s="106" t="str">
        <f>IF(OR(N386="",P386="",Q386="",V386="",W386="",X386="",Y386="",Z386=""),"",V386*    (  IF(OR(AND(N386="Water Reticulation",Z386="Cast Iron"),AND(N386="Water Reticulation",Z386="Ductile Iron"),AND(N386="Water Reticulation",Z386="Galvanised Iron"),  AND(N386="Water Reticulation",Z386="Mild Steel")),      VLOOKUP(W386,VALIDATIONS!$GP$2:$HS$45,VLOOKUP(Y386,VALIDATIONS!$FF$2:$FG$5,2,FALSE),FALSE),  IF(OR(AND(N386="Water Reticulation",Z386="Asbestos Cement"),AND(N386="Water Reticulation",Z386="unplasticised Poly Vinyl Chloride")),      VLOOKUP(W386,VALIDATIONS!$GP$2:$HS$45,8+VLOOKUP(Y386,VALIDATIONS!$FF$2:$FG$5,2,FALSE),FALSE),  IF(OR(AND(N386="Water Re-use",Z386="Cast Iron"),AND(N386="Water Re-use",Z386="Ductile Iron"),AND(N386="Water Re-use",Z386="Galvanised Iron"),  AND(N386="Water Re-use",Z386="Mild Steel")),      VLOOKUP(W386,VALIDATIONS!$GP$2:$HS$45,VLOOKUP(Y386,VALIDATIONS!$FF$2:$FG$5,2,FALSE),FALSE),  IF(OR(AND(N386="Water Re-use",Z386="Asbestos Cement"),AND(N386="Water Re-use",Z386="unplasticised Poly Vinyl Chloride")),      VLOOKUP(W386,VALIDATIONS!$GP$2:$HS$45,8+VLOOKUP(Y386,VALIDATIONS!$FF$2:$FG$5,2,FALSE),FALSE),            IF(OR(AND(N386="Water Rising Main",Z386="Cast Iron"),AND(N386="Water Rising Main",Z386="Ductile Iron"),AND(N386="Water Rising Main",Z386="Galvanised Iron"),  AND(N386="Water Rising Main",Z386="Mild Steel")),      VLOOKUP(W386,VALIDATIONS!$GP$2:$HS$45,4+VLOOKUP(Y386,VALIDATIONS!$FF$2:$FG$5,2,FALSE),FALSE),  IF(OR(AND(N386="Water Rising Main",Z386="Asbestos Cement"),AND(N386="Water Rising Main",Z386="unplasticised Poly Vinyl Chloride")),      VLOOKUP(W386,VALIDATIONS!$GP$2:$HS$45,12+VLOOKUP(Y386,VALIDATIONS!$FF$2:$FG$5,2,FALSE),FALSE),  0))))))    +IF(P386="Up to 10% Rock",VLOOKUP(W386,VALIDATIONS!$GP$2:$HS$45,21+VLOOKUP(Y386,VALIDATIONS!$FF$2:$FG$5,2,FALSE),FALSE),0)+IF(OR(Q386="Urban Development (moderate)",Q386="Urban Development (heavy)"),VLOOKUP(W386,VALIDATIONS!$GP$2:$HS$45,12+VLOOKUP(Q386,VALIDATIONS!$FJ$2:$FK$4,2,FALSE),FALSE),0)))</f>
        <v/>
      </c>
      <c r="AB386" s="82"/>
    </row>
    <row r="387" spans="2:28" x14ac:dyDescent="0.2">
      <c r="B387" s="354"/>
      <c r="C387" s="354"/>
      <c r="E387" s="370"/>
      <c r="G387" s="168"/>
      <c r="H387" s="168"/>
      <c r="I387" s="106" t="str">
        <f>IF(OR(C387="",D387="",E387=""),"",VLOOKUP(C387,VALIDATIONS!$HU$2:$HV$12,2,FALSE))</f>
        <v/>
      </c>
      <c r="K387" s="243"/>
      <c r="L387" s="354"/>
      <c r="M387" s="224"/>
      <c r="N387" s="370"/>
      <c r="O387" s="224"/>
      <c r="P387" s="368"/>
      <c r="Q387" s="368"/>
      <c r="R387" s="224"/>
      <c r="S387" s="224"/>
      <c r="T387" s="224"/>
      <c r="U387" s="224"/>
      <c r="W387" s="370"/>
      <c r="X387" s="370"/>
      <c r="Y387" s="368"/>
      <c r="Z387" s="370"/>
      <c r="AA387" s="106" t="str">
        <f>IF(OR(N387="",P387="",Q387="",V387="",W387="",X387="",Y387="",Z387=""),"",V387*    (  IF(OR(AND(N387="Water Reticulation",Z387="Cast Iron"),AND(N387="Water Reticulation",Z387="Ductile Iron"),AND(N387="Water Reticulation",Z387="Galvanised Iron"),  AND(N387="Water Reticulation",Z387="Mild Steel")),      VLOOKUP(W387,VALIDATIONS!$GP$2:$HS$45,VLOOKUP(Y387,VALIDATIONS!$FF$2:$FG$5,2,FALSE),FALSE),  IF(OR(AND(N387="Water Reticulation",Z387="Asbestos Cement"),AND(N387="Water Reticulation",Z387="unplasticised Poly Vinyl Chloride")),      VLOOKUP(W387,VALIDATIONS!$GP$2:$HS$45,8+VLOOKUP(Y387,VALIDATIONS!$FF$2:$FG$5,2,FALSE),FALSE),  IF(OR(AND(N387="Water Re-use",Z387="Cast Iron"),AND(N387="Water Re-use",Z387="Ductile Iron"),AND(N387="Water Re-use",Z387="Galvanised Iron"),  AND(N387="Water Re-use",Z387="Mild Steel")),      VLOOKUP(W387,VALIDATIONS!$GP$2:$HS$45,VLOOKUP(Y387,VALIDATIONS!$FF$2:$FG$5,2,FALSE),FALSE),  IF(OR(AND(N387="Water Re-use",Z387="Asbestos Cement"),AND(N387="Water Re-use",Z387="unplasticised Poly Vinyl Chloride")),      VLOOKUP(W387,VALIDATIONS!$GP$2:$HS$45,8+VLOOKUP(Y387,VALIDATIONS!$FF$2:$FG$5,2,FALSE),FALSE),            IF(OR(AND(N387="Water Rising Main",Z387="Cast Iron"),AND(N387="Water Rising Main",Z387="Ductile Iron"),AND(N387="Water Rising Main",Z387="Galvanised Iron"),  AND(N387="Water Rising Main",Z387="Mild Steel")),      VLOOKUP(W387,VALIDATIONS!$GP$2:$HS$45,4+VLOOKUP(Y387,VALIDATIONS!$FF$2:$FG$5,2,FALSE),FALSE),  IF(OR(AND(N387="Water Rising Main",Z387="Asbestos Cement"),AND(N387="Water Rising Main",Z387="unplasticised Poly Vinyl Chloride")),      VLOOKUP(W387,VALIDATIONS!$GP$2:$HS$45,12+VLOOKUP(Y387,VALIDATIONS!$FF$2:$FG$5,2,FALSE),FALSE),  0))))))    +IF(P387="Up to 10% Rock",VLOOKUP(W387,VALIDATIONS!$GP$2:$HS$45,21+VLOOKUP(Y387,VALIDATIONS!$FF$2:$FG$5,2,FALSE),FALSE),0)+IF(OR(Q387="Urban Development (moderate)",Q387="Urban Development (heavy)"),VLOOKUP(W387,VALIDATIONS!$GP$2:$HS$45,12+VLOOKUP(Q387,VALIDATIONS!$FJ$2:$FK$4,2,FALSE),FALSE),0)))</f>
        <v/>
      </c>
      <c r="AB387" s="82"/>
    </row>
    <row r="388" spans="2:28" x14ac:dyDescent="0.2">
      <c r="B388" s="354"/>
      <c r="C388" s="354"/>
      <c r="E388" s="370"/>
      <c r="G388" s="168"/>
      <c r="H388" s="168"/>
      <c r="I388" s="106" t="str">
        <f>IF(OR(C388="",D388="",E388=""),"",VLOOKUP(C388,VALIDATIONS!$HU$2:$HV$12,2,FALSE))</f>
        <v/>
      </c>
      <c r="K388" s="243"/>
      <c r="L388" s="354"/>
      <c r="M388" s="224"/>
      <c r="N388" s="370"/>
      <c r="O388" s="224"/>
      <c r="P388" s="368"/>
      <c r="Q388" s="368"/>
      <c r="R388" s="224"/>
      <c r="S388" s="224"/>
      <c r="T388" s="224"/>
      <c r="U388" s="224"/>
      <c r="W388" s="370"/>
      <c r="X388" s="370"/>
      <c r="Y388" s="368"/>
      <c r="Z388" s="370"/>
      <c r="AA388" s="106" t="str">
        <f>IF(OR(N388="",P388="",Q388="",V388="",W388="",X388="",Y388="",Z388=""),"",V388*    (  IF(OR(AND(N388="Water Reticulation",Z388="Cast Iron"),AND(N388="Water Reticulation",Z388="Ductile Iron"),AND(N388="Water Reticulation",Z388="Galvanised Iron"),  AND(N388="Water Reticulation",Z388="Mild Steel")),      VLOOKUP(W388,VALIDATIONS!$GP$2:$HS$45,VLOOKUP(Y388,VALIDATIONS!$FF$2:$FG$5,2,FALSE),FALSE),  IF(OR(AND(N388="Water Reticulation",Z388="Asbestos Cement"),AND(N388="Water Reticulation",Z388="unplasticised Poly Vinyl Chloride")),      VLOOKUP(W388,VALIDATIONS!$GP$2:$HS$45,8+VLOOKUP(Y388,VALIDATIONS!$FF$2:$FG$5,2,FALSE),FALSE),  IF(OR(AND(N388="Water Re-use",Z388="Cast Iron"),AND(N388="Water Re-use",Z388="Ductile Iron"),AND(N388="Water Re-use",Z388="Galvanised Iron"),  AND(N388="Water Re-use",Z388="Mild Steel")),      VLOOKUP(W388,VALIDATIONS!$GP$2:$HS$45,VLOOKUP(Y388,VALIDATIONS!$FF$2:$FG$5,2,FALSE),FALSE),  IF(OR(AND(N388="Water Re-use",Z388="Asbestos Cement"),AND(N388="Water Re-use",Z388="unplasticised Poly Vinyl Chloride")),      VLOOKUP(W388,VALIDATIONS!$GP$2:$HS$45,8+VLOOKUP(Y388,VALIDATIONS!$FF$2:$FG$5,2,FALSE),FALSE),            IF(OR(AND(N388="Water Rising Main",Z388="Cast Iron"),AND(N388="Water Rising Main",Z388="Ductile Iron"),AND(N388="Water Rising Main",Z388="Galvanised Iron"),  AND(N388="Water Rising Main",Z388="Mild Steel")),      VLOOKUP(W388,VALIDATIONS!$GP$2:$HS$45,4+VLOOKUP(Y388,VALIDATIONS!$FF$2:$FG$5,2,FALSE),FALSE),  IF(OR(AND(N388="Water Rising Main",Z388="Asbestos Cement"),AND(N388="Water Rising Main",Z388="unplasticised Poly Vinyl Chloride")),      VLOOKUP(W388,VALIDATIONS!$GP$2:$HS$45,12+VLOOKUP(Y388,VALIDATIONS!$FF$2:$FG$5,2,FALSE),FALSE),  0))))))    +IF(P388="Up to 10% Rock",VLOOKUP(W388,VALIDATIONS!$GP$2:$HS$45,21+VLOOKUP(Y388,VALIDATIONS!$FF$2:$FG$5,2,FALSE),FALSE),0)+IF(OR(Q388="Urban Development (moderate)",Q388="Urban Development (heavy)"),VLOOKUP(W388,VALIDATIONS!$GP$2:$HS$45,12+VLOOKUP(Q388,VALIDATIONS!$FJ$2:$FK$4,2,FALSE),FALSE),0)))</f>
        <v/>
      </c>
      <c r="AB388" s="82"/>
    </row>
    <row r="389" spans="2:28" x14ac:dyDescent="0.2">
      <c r="B389" s="354"/>
      <c r="C389" s="354"/>
      <c r="E389" s="370"/>
      <c r="G389" s="168"/>
      <c r="H389" s="168"/>
      <c r="I389" s="106" t="str">
        <f>IF(OR(C389="",D389="",E389=""),"",VLOOKUP(C389,VALIDATIONS!$HU$2:$HV$12,2,FALSE))</f>
        <v/>
      </c>
      <c r="K389" s="243"/>
      <c r="L389" s="354"/>
      <c r="M389" s="224"/>
      <c r="N389" s="370"/>
      <c r="O389" s="224"/>
      <c r="P389" s="368"/>
      <c r="Q389" s="368"/>
      <c r="R389" s="224"/>
      <c r="S389" s="224"/>
      <c r="T389" s="224"/>
      <c r="U389" s="224"/>
      <c r="W389" s="370"/>
      <c r="X389" s="370"/>
      <c r="Y389" s="368"/>
      <c r="Z389" s="370"/>
      <c r="AA389" s="106" t="str">
        <f>IF(OR(N389="",P389="",Q389="",V389="",W389="",X389="",Y389="",Z389=""),"",V389*    (  IF(OR(AND(N389="Water Reticulation",Z389="Cast Iron"),AND(N389="Water Reticulation",Z389="Ductile Iron"),AND(N389="Water Reticulation",Z389="Galvanised Iron"),  AND(N389="Water Reticulation",Z389="Mild Steel")),      VLOOKUP(W389,VALIDATIONS!$GP$2:$HS$45,VLOOKUP(Y389,VALIDATIONS!$FF$2:$FG$5,2,FALSE),FALSE),  IF(OR(AND(N389="Water Reticulation",Z389="Asbestos Cement"),AND(N389="Water Reticulation",Z389="unplasticised Poly Vinyl Chloride")),      VLOOKUP(W389,VALIDATIONS!$GP$2:$HS$45,8+VLOOKUP(Y389,VALIDATIONS!$FF$2:$FG$5,2,FALSE),FALSE),  IF(OR(AND(N389="Water Re-use",Z389="Cast Iron"),AND(N389="Water Re-use",Z389="Ductile Iron"),AND(N389="Water Re-use",Z389="Galvanised Iron"),  AND(N389="Water Re-use",Z389="Mild Steel")),      VLOOKUP(W389,VALIDATIONS!$GP$2:$HS$45,VLOOKUP(Y389,VALIDATIONS!$FF$2:$FG$5,2,FALSE),FALSE),  IF(OR(AND(N389="Water Re-use",Z389="Asbestos Cement"),AND(N389="Water Re-use",Z389="unplasticised Poly Vinyl Chloride")),      VLOOKUP(W389,VALIDATIONS!$GP$2:$HS$45,8+VLOOKUP(Y389,VALIDATIONS!$FF$2:$FG$5,2,FALSE),FALSE),            IF(OR(AND(N389="Water Rising Main",Z389="Cast Iron"),AND(N389="Water Rising Main",Z389="Ductile Iron"),AND(N389="Water Rising Main",Z389="Galvanised Iron"),  AND(N389="Water Rising Main",Z389="Mild Steel")),      VLOOKUP(W389,VALIDATIONS!$GP$2:$HS$45,4+VLOOKUP(Y389,VALIDATIONS!$FF$2:$FG$5,2,FALSE),FALSE),  IF(OR(AND(N389="Water Rising Main",Z389="Asbestos Cement"),AND(N389="Water Rising Main",Z389="unplasticised Poly Vinyl Chloride")),      VLOOKUP(W389,VALIDATIONS!$GP$2:$HS$45,12+VLOOKUP(Y389,VALIDATIONS!$FF$2:$FG$5,2,FALSE),FALSE),  0))))))    +IF(P389="Up to 10% Rock",VLOOKUP(W389,VALIDATIONS!$GP$2:$HS$45,21+VLOOKUP(Y389,VALIDATIONS!$FF$2:$FG$5,2,FALSE),FALSE),0)+IF(OR(Q389="Urban Development (moderate)",Q389="Urban Development (heavy)"),VLOOKUP(W389,VALIDATIONS!$GP$2:$HS$45,12+VLOOKUP(Q389,VALIDATIONS!$FJ$2:$FK$4,2,FALSE),FALSE),0)))</f>
        <v/>
      </c>
      <c r="AB389" s="82"/>
    </row>
    <row r="390" spans="2:28" x14ac:dyDescent="0.2">
      <c r="B390" s="354"/>
      <c r="C390" s="354"/>
      <c r="E390" s="370"/>
      <c r="G390" s="168"/>
      <c r="H390" s="168"/>
      <c r="I390" s="106" t="str">
        <f>IF(OR(C390="",D390="",E390=""),"",VLOOKUP(C390,VALIDATIONS!$HU$2:$HV$12,2,FALSE))</f>
        <v/>
      </c>
      <c r="K390" s="243"/>
      <c r="L390" s="354"/>
      <c r="M390" s="224"/>
      <c r="N390" s="370"/>
      <c r="O390" s="224"/>
      <c r="P390" s="368"/>
      <c r="Q390" s="368"/>
      <c r="R390" s="224"/>
      <c r="S390" s="224"/>
      <c r="T390" s="224"/>
      <c r="U390" s="224"/>
      <c r="W390" s="370"/>
      <c r="X390" s="370"/>
      <c r="Y390" s="368"/>
      <c r="Z390" s="370"/>
      <c r="AA390" s="106" t="str">
        <f>IF(OR(N390="",P390="",Q390="",V390="",W390="",X390="",Y390="",Z390=""),"",V390*    (  IF(OR(AND(N390="Water Reticulation",Z390="Cast Iron"),AND(N390="Water Reticulation",Z390="Ductile Iron"),AND(N390="Water Reticulation",Z390="Galvanised Iron"),  AND(N390="Water Reticulation",Z390="Mild Steel")),      VLOOKUP(W390,VALIDATIONS!$GP$2:$HS$45,VLOOKUP(Y390,VALIDATIONS!$FF$2:$FG$5,2,FALSE),FALSE),  IF(OR(AND(N390="Water Reticulation",Z390="Asbestos Cement"),AND(N390="Water Reticulation",Z390="unplasticised Poly Vinyl Chloride")),      VLOOKUP(W390,VALIDATIONS!$GP$2:$HS$45,8+VLOOKUP(Y390,VALIDATIONS!$FF$2:$FG$5,2,FALSE),FALSE),  IF(OR(AND(N390="Water Re-use",Z390="Cast Iron"),AND(N390="Water Re-use",Z390="Ductile Iron"),AND(N390="Water Re-use",Z390="Galvanised Iron"),  AND(N390="Water Re-use",Z390="Mild Steel")),      VLOOKUP(W390,VALIDATIONS!$GP$2:$HS$45,VLOOKUP(Y390,VALIDATIONS!$FF$2:$FG$5,2,FALSE),FALSE),  IF(OR(AND(N390="Water Re-use",Z390="Asbestos Cement"),AND(N390="Water Re-use",Z390="unplasticised Poly Vinyl Chloride")),      VLOOKUP(W390,VALIDATIONS!$GP$2:$HS$45,8+VLOOKUP(Y390,VALIDATIONS!$FF$2:$FG$5,2,FALSE),FALSE),            IF(OR(AND(N390="Water Rising Main",Z390="Cast Iron"),AND(N390="Water Rising Main",Z390="Ductile Iron"),AND(N390="Water Rising Main",Z390="Galvanised Iron"),  AND(N390="Water Rising Main",Z390="Mild Steel")),      VLOOKUP(W390,VALIDATIONS!$GP$2:$HS$45,4+VLOOKUP(Y390,VALIDATIONS!$FF$2:$FG$5,2,FALSE),FALSE),  IF(OR(AND(N390="Water Rising Main",Z390="Asbestos Cement"),AND(N390="Water Rising Main",Z390="unplasticised Poly Vinyl Chloride")),      VLOOKUP(W390,VALIDATIONS!$GP$2:$HS$45,12+VLOOKUP(Y390,VALIDATIONS!$FF$2:$FG$5,2,FALSE),FALSE),  0))))))    +IF(P390="Up to 10% Rock",VLOOKUP(W390,VALIDATIONS!$GP$2:$HS$45,21+VLOOKUP(Y390,VALIDATIONS!$FF$2:$FG$5,2,FALSE),FALSE),0)+IF(OR(Q390="Urban Development (moderate)",Q390="Urban Development (heavy)"),VLOOKUP(W390,VALIDATIONS!$GP$2:$HS$45,12+VLOOKUP(Q390,VALIDATIONS!$FJ$2:$FK$4,2,FALSE),FALSE),0)))</f>
        <v/>
      </c>
      <c r="AB390" s="82"/>
    </row>
    <row r="391" spans="2:28" x14ac:dyDescent="0.2">
      <c r="B391" s="354"/>
      <c r="C391" s="354"/>
      <c r="E391" s="370"/>
      <c r="G391" s="168"/>
      <c r="H391" s="168"/>
      <c r="I391" s="106" t="str">
        <f>IF(OR(C391="",D391="",E391=""),"",VLOOKUP(C391,VALIDATIONS!$HU$2:$HV$12,2,FALSE))</f>
        <v/>
      </c>
      <c r="K391" s="243"/>
      <c r="L391" s="354"/>
      <c r="M391" s="224"/>
      <c r="N391" s="370"/>
      <c r="O391" s="224"/>
      <c r="P391" s="368"/>
      <c r="Q391" s="368"/>
      <c r="R391" s="224"/>
      <c r="S391" s="224"/>
      <c r="T391" s="224"/>
      <c r="U391" s="224"/>
      <c r="W391" s="370"/>
      <c r="X391" s="370"/>
      <c r="Y391" s="368"/>
      <c r="Z391" s="370"/>
      <c r="AA391" s="106" t="str">
        <f>IF(OR(N391="",P391="",Q391="",V391="",W391="",X391="",Y391="",Z391=""),"",V391*    (  IF(OR(AND(N391="Water Reticulation",Z391="Cast Iron"),AND(N391="Water Reticulation",Z391="Ductile Iron"),AND(N391="Water Reticulation",Z391="Galvanised Iron"),  AND(N391="Water Reticulation",Z391="Mild Steel")),      VLOOKUP(W391,VALIDATIONS!$GP$2:$HS$45,VLOOKUP(Y391,VALIDATIONS!$FF$2:$FG$5,2,FALSE),FALSE),  IF(OR(AND(N391="Water Reticulation",Z391="Asbestos Cement"),AND(N391="Water Reticulation",Z391="unplasticised Poly Vinyl Chloride")),      VLOOKUP(W391,VALIDATIONS!$GP$2:$HS$45,8+VLOOKUP(Y391,VALIDATIONS!$FF$2:$FG$5,2,FALSE),FALSE),  IF(OR(AND(N391="Water Re-use",Z391="Cast Iron"),AND(N391="Water Re-use",Z391="Ductile Iron"),AND(N391="Water Re-use",Z391="Galvanised Iron"),  AND(N391="Water Re-use",Z391="Mild Steel")),      VLOOKUP(W391,VALIDATIONS!$GP$2:$HS$45,VLOOKUP(Y391,VALIDATIONS!$FF$2:$FG$5,2,FALSE),FALSE),  IF(OR(AND(N391="Water Re-use",Z391="Asbestos Cement"),AND(N391="Water Re-use",Z391="unplasticised Poly Vinyl Chloride")),      VLOOKUP(W391,VALIDATIONS!$GP$2:$HS$45,8+VLOOKUP(Y391,VALIDATIONS!$FF$2:$FG$5,2,FALSE),FALSE),            IF(OR(AND(N391="Water Rising Main",Z391="Cast Iron"),AND(N391="Water Rising Main",Z391="Ductile Iron"),AND(N391="Water Rising Main",Z391="Galvanised Iron"),  AND(N391="Water Rising Main",Z391="Mild Steel")),      VLOOKUP(W391,VALIDATIONS!$GP$2:$HS$45,4+VLOOKUP(Y391,VALIDATIONS!$FF$2:$FG$5,2,FALSE),FALSE),  IF(OR(AND(N391="Water Rising Main",Z391="Asbestos Cement"),AND(N391="Water Rising Main",Z391="unplasticised Poly Vinyl Chloride")),      VLOOKUP(W391,VALIDATIONS!$GP$2:$HS$45,12+VLOOKUP(Y391,VALIDATIONS!$FF$2:$FG$5,2,FALSE),FALSE),  0))))))    +IF(P391="Up to 10% Rock",VLOOKUP(W391,VALIDATIONS!$GP$2:$HS$45,21+VLOOKUP(Y391,VALIDATIONS!$FF$2:$FG$5,2,FALSE),FALSE),0)+IF(OR(Q391="Urban Development (moderate)",Q391="Urban Development (heavy)"),VLOOKUP(W391,VALIDATIONS!$GP$2:$HS$45,12+VLOOKUP(Q391,VALIDATIONS!$FJ$2:$FK$4,2,FALSE),FALSE),0)))</f>
        <v/>
      </c>
      <c r="AB391" s="82"/>
    </row>
    <row r="392" spans="2:28" x14ac:dyDescent="0.2">
      <c r="B392" s="354"/>
      <c r="C392" s="354"/>
      <c r="E392" s="370"/>
      <c r="G392" s="168"/>
      <c r="H392" s="168"/>
      <c r="I392" s="106" t="str">
        <f>IF(OR(C392="",D392="",E392=""),"",VLOOKUP(C392,VALIDATIONS!$HU$2:$HV$12,2,FALSE))</f>
        <v/>
      </c>
      <c r="K392" s="243"/>
      <c r="L392" s="354"/>
      <c r="M392" s="224"/>
      <c r="N392" s="370"/>
      <c r="O392" s="224"/>
      <c r="P392" s="368"/>
      <c r="Q392" s="368"/>
      <c r="R392" s="224"/>
      <c r="S392" s="224"/>
      <c r="T392" s="224"/>
      <c r="U392" s="224"/>
      <c r="W392" s="370"/>
      <c r="X392" s="370"/>
      <c r="Y392" s="368"/>
      <c r="Z392" s="370"/>
      <c r="AA392" s="106" t="str">
        <f>IF(OR(N392="",P392="",Q392="",V392="",W392="",X392="",Y392="",Z392=""),"",V392*    (  IF(OR(AND(N392="Water Reticulation",Z392="Cast Iron"),AND(N392="Water Reticulation",Z392="Ductile Iron"),AND(N392="Water Reticulation",Z392="Galvanised Iron"),  AND(N392="Water Reticulation",Z392="Mild Steel")),      VLOOKUP(W392,VALIDATIONS!$GP$2:$HS$45,VLOOKUP(Y392,VALIDATIONS!$FF$2:$FG$5,2,FALSE),FALSE),  IF(OR(AND(N392="Water Reticulation",Z392="Asbestos Cement"),AND(N392="Water Reticulation",Z392="unplasticised Poly Vinyl Chloride")),      VLOOKUP(W392,VALIDATIONS!$GP$2:$HS$45,8+VLOOKUP(Y392,VALIDATIONS!$FF$2:$FG$5,2,FALSE),FALSE),  IF(OR(AND(N392="Water Re-use",Z392="Cast Iron"),AND(N392="Water Re-use",Z392="Ductile Iron"),AND(N392="Water Re-use",Z392="Galvanised Iron"),  AND(N392="Water Re-use",Z392="Mild Steel")),      VLOOKUP(W392,VALIDATIONS!$GP$2:$HS$45,VLOOKUP(Y392,VALIDATIONS!$FF$2:$FG$5,2,FALSE),FALSE),  IF(OR(AND(N392="Water Re-use",Z392="Asbestos Cement"),AND(N392="Water Re-use",Z392="unplasticised Poly Vinyl Chloride")),      VLOOKUP(W392,VALIDATIONS!$GP$2:$HS$45,8+VLOOKUP(Y392,VALIDATIONS!$FF$2:$FG$5,2,FALSE),FALSE),            IF(OR(AND(N392="Water Rising Main",Z392="Cast Iron"),AND(N392="Water Rising Main",Z392="Ductile Iron"),AND(N392="Water Rising Main",Z392="Galvanised Iron"),  AND(N392="Water Rising Main",Z392="Mild Steel")),      VLOOKUP(W392,VALIDATIONS!$GP$2:$HS$45,4+VLOOKUP(Y392,VALIDATIONS!$FF$2:$FG$5,2,FALSE),FALSE),  IF(OR(AND(N392="Water Rising Main",Z392="Asbestos Cement"),AND(N392="Water Rising Main",Z392="unplasticised Poly Vinyl Chloride")),      VLOOKUP(W392,VALIDATIONS!$GP$2:$HS$45,12+VLOOKUP(Y392,VALIDATIONS!$FF$2:$FG$5,2,FALSE),FALSE),  0))))))    +IF(P392="Up to 10% Rock",VLOOKUP(W392,VALIDATIONS!$GP$2:$HS$45,21+VLOOKUP(Y392,VALIDATIONS!$FF$2:$FG$5,2,FALSE),FALSE),0)+IF(OR(Q392="Urban Development (moderate)",Q392="Urban Development (heavy)"),VLOOKUP(W392,VALIDATIONS!$GP$2:$HS$45,12+VLOOKUP(Q392,VALIDATIONS!$FJ$2:$FK$4,2,FALSE),FALSE),0)))</f>
        <v/>
      </c>
      <c r="AB392" s="82"/>
    </row>
    <row r="393" spans="2:28" x14ac:dyDescent="0.2">
      <c r="B393" s="354"/>
      <c r="C393" s="354"/>
      <c r="E393" s="370"/>
      <c r="G393" s="168"/>
      <c r="H393" s="168"/>
      <c r="I393" s="106" t="str">
        <f>IF(OR(C393="",D393="",E393=""),"",VLOOKUP(C393,VALIDATIONS!$HU$2:$HV$12,2,FALSE))</f>
        <v/>
      </c>
      <c r="K393" s="243"/>
      <c r="L393" s="354"/>
      <c r="M393" s="224"/>
      <c r="N393" s="370"/>
      <c r="O393" s="224"/>
      <c r="P393" s="368"/>
      <c r="Q393" s="368"/>
      <c r="R393" s="224"/>
      <c r="S393" s="224"/>
      <c r="T393" s="224"/>
      <c r="U393" s="224"/>
      <c r="W393" s="370"/>
      <c r="X393" s="370"/>
      <c r="Y393" s="368"/>
      <c r="Z393" s="370"/>
      <c r="AA393" s="106" t="str">
        <f>IF(OR(N393="",P393="",Q393="",V393="",W393="",X393="",Y393="",Z393=""),"",V393*    (  IF(OR(AND(N393="Water Reticulation",Z393="Cast Iron"),AND(N393="Water Reticulation",Z393="Ductile Iron"),AND(N393="Water Reticulation",Z393="Galvanised Iron"),  AND(N393="Water Reticulation",Z393="Mild Steel")),      VLOOKUP(W393,VALIDATIONS!$GP$2:$HS$45,VLOOKUP(Y393,VALIDATIONS!$FF$2:$FG$5,2,FALSE),FALSE),  IF(OR(AND(N393="Water Reticulation",Z393="Asbestos Cement"),AND(N393="Water Reticulation",Z393="unplasticised Poly Vinyl Chloride")),      VLOOKUP(W393,VALIDATIONS!$GP$2:$HS$45,8+VLOOKUP(Y393,VALIDATIONS!$FF$2:$FG$5,2,FALSE),FALSE),  IF(OR(AND(N393="Water Re-use",Z393="Cast Iron"),AND(N393="Water Re-use",Z393="Ductile Iron"),AND(N393="Water Re-use",Z393="Galvanised Iron"),  AND(N393="Water Re-use",Z393="Mild Steel")),      VLOOKUP(W393,VALIDATIONS!$GP$2:$HS$45,VLOOKUP(Y393,VALIDATIONS!$FF$2:$FG$5,2,FALSE),FALSE),  IF(OR(AND(N393="Water Re-use",Z393="Asbestos Cement"),AND(N393="Water Re-use",Z393="unplasticised Poly Vinyl Chloride")),      VLOOKUP(W393,VALIDATIONS!$GP$2:$HS$45,8+VLOOKUP(Y393,VALIDATIONS!$FF$2:$FG$5,2,FALSE),FALSE),            IF(OR(AND(N393="Water Rising Main",Z393="Cast Iron"),AND(N393="Water Rising Main",Z393="Ductile Iron"),AND(N393="Water Rising Main",Z393="Galvanised Iron"),  AND(N393="Water Rising Main",Z393="Mild Steel")),      VLOOKUP(W393,VALIDATIONS!$GP$2:$HS$45,4+VLOOKUP(Y393,VALIDATIONS!$FF$2:$FG$5,2,FALSE),FALSE),  IF(OR(AND(N393="Water Rising Main",Z393="Asbestos Cement"),AND(N393="Water Rising Main",Z393="unplasticised Poly Vinyl Chloride")),      VLOOKUP(W393,VALIDATIONS!$GP$2:$HS$45,12+VLOOKUP(Y393,VALIDATIONS!$FF$2:$FG$5,2,FALSE),FALSE),  0))))))    +IF(P393="Up to 10% Rock",VLOOKUP(W393,VALIDATIONS!$GP$2:$HS$45,21+VLOOKUP(Y393,VALIDATIONS!$FF$2:$FG$5,2,FALSE),FALSE),0)+IF(OR(Q393="Urban Development (moderate)",Q393="Urban Development (heavy)"),VLOOKUP(W393,VALIDATIONS!$GP$2:$HS$45,12+VLOOKUP(Q393,VALIDATIONS!$FJ$2:$FK$4,2,FALSE),FALSE),0)))</f>
        <v/>
      </c>
      <c r="AB393" s="82"/>
    </row>
    <row r="394" spans="2:28" x14ac:dyDescent="0.2">
      <c r="B394" s="354"/>
      <c r="C394" s="354"/>
      <c r="E394" s="370"/>
      <c r="G394" s="168"/>
      <c r="H394" s="168"/>
      <c r="I394" s="106" t="str">
        <f>IF(OR(C394="",D394="",E394=""),"",VLOOKUP(C394,VALIDATIONS!$HU$2:$HV$12,2,FALSE))</f>
        <v/>
      </c>
      <c r="K394" s="243"/>
      <c r="L394" s="354"/>
      <c r="M394" s="224"/>
      <c r="N394" s="370"/>
      <c r="O394" s="224"/>
      <c r="P394" s="368"/>
      <c r="Q394" s="368"/>
      <c r="R394" s="224"/>
      <c r="S394" s="224"/>
      <c r="T394" s="224"/>
      <c r="U394" s="224"/>
      <c r="W394" s="370"/>
      <c r="X394" s="370"/>
      <c r="Y394" s="368"/>
      <c r="Z394" s="370"/>
      <c r="AA394" s="106" t="str">
        <f>IF(OR(N394="",P394="",Q394="",V394="",W394="",X394="",Y394="",Z394=""),"",V394*    (  IF(OR(AND(N394="Water Reticulation",Z394="Cast Iron"),AND(N394="Water Reticulation",Z394="Ductile Iron"),AND(N394="Water Reticulation",Z394="Galvanised Iron"),  AND(N394="Water Reticulation",Z394="Mild Steel")),      VLOOKUP(W394,VALIDATIONS!$GP$2:$HS$45,VLOOKUP(Y394,VALIDATIONS!$FF$2:$FG$5,2,FALSE),FALSE),  IF(OR(AND(N394="Water Reticulation",Z394="Asbestos Cement"),AND(N394="Water Reticulation",Z394="unplasticised Poly Vinyl Chloride")),      VLOOKUP(W394,VALIDATIONS!$GP$2:$HS$45,8+VLOOKUP(Y394,VALIDATIONS!$FF$2:$FG$5,2,FALSE),FALSE),  IF(OR(AND(N394="Water Re-use",Z394="Cast Iron"),AND(N394="Water Re-use",Z394="Ductile Iron"),AND(N394="Water Re-use",Z394="Galvanised Iron"),  AND(N394="Water Re-use",Z394="Mild Steel")),      VLOOKUP(W394,VALIDATIONS!$GP$2:$HS$45,VLOOKUP(Y394,VALIDATIONS!$FF$2:$FG$5,2,FALSE),FALSE),  IF(OR(AND(N394="Water Re-use",Z394="Asbestos Cement"),AND(N394="Water Re-use",Z394="unplasticised Poly Vinyl Chloride")),      VLOOKUP(W394,VALIDATIONS!$GP$2:$HS$45,8+VLOOKUP(Y394,VALIDATIONS!$FF$2:$FG$5,2,FALSE),FALSE),            IF(OR(AND(N394="Water Rising Main",Z394="Cast Iron"),AND(N394="Water Rising Main",Z394="Ductile Iron"),AND(N394="Water Rising Main",Z394="Galvanised Iron"),  AND(N394="Water Rising Main",Z394="Mild Steel")),      VLOOKUP(W394,VALIDATIONS!$GP$2:$HS$45,4+VLOOKUP(Y394,VALIDATIONS!$FF$2:$FG$5,2,FALSE),FALSE),  IF(OR(AND(N394="Water Rising Main",Z394="Asbestos Cement"),AND(N394="Water Rising Main",Z394="unplasticised Poly Vinyl Chloride")),      VLOOKUP(W394,VALIDATIONS!$GP$2:$HS$45,12+VLOOKUP(Y394,VALIDATIONS!$FF$2:$FG$5,2,FALSE),FALSE),  0))))))    +IF(P394="Up to 10% Rock",VLOOKUP(W394,VALIDATIONS!$GP$2:$HS$45,21+VLOOKUP(Y394,VALIDATIONS!$FF$2:$FG$5,2,FALSE),FALSE),0)+IF(OR(Q394="Urban Development (moderate)",Q394="Urban Development (heavy)"),VLOOKUP(W394,VALIDATIONS!$GP$2:$HS$45,12+VLOOKUP(Q394,VALIDATIONS!$FJ$2:$FK$4,2,FALSE),FALSE),0)))</f>
        <v/>
      </c>
      <c r="AB394" s="82"/>
    </row>
    <row r="395" spans="2:28" x14ac:dyDescent="0.2">
      <c r="B395" s="354"/>
      <c r="C395" s="354"/>
      <c r="E395" s="370"/>
      <c r="G395" s="168"/>
      <c r="H395" s="168"/>
      <c r="I395" s="106" t="str">
        <f>IF(OR(C395="",D395="",E395=""),"",VLOOKUP(C395,VALIDATIONS!$HU$2:$HV$12,2,FALSE))</f>
        <v/>
      </c>
      <c r="K395" s="243"/>
      <c r="L395" s="354"/>
      <c r="M395" s="224"/>
      <c r="N395" s="370"/>
      <c r="O395" s="224"/>
      <c r="P395" s="368"/>
      <c r="Q395" s="368"/>
      <c r="R395" s="224"/>
      <c r="S395" s="224"/>
      <c r="T395" s="224"/>
      <c r="U395" s="224"/>
      <c r="W395" s="370"/>
      <c r="X395" s="370"/>
      <c r="Y395" s="368"/>
      <c r="Z395" s="370"/>
      <c r="AA395" s="106" t="str">
        <f>IF(OR(N395="",P395="",Q395="",V395="",W395="",X395="",Y395="",Z395=""),"",V395*    (  IF(OR(AND(N395="Water Reticulation",Z395="Cast Iron"),AND(N395="Water Reticulation",Z395="Ductile Iron"),AND(N395="Water Reticulation",Z395="Galvanised Iron"),  AND(N395="Water Reticulation",Z395="Mild Steel")),      VLOOKUP(W395,VALIDATIONS!$GP$2:$HS$45,VLOOKUP(Y395,VALIDATIONS!$FF$2:$FG$5,2,FALSE),FALSE),  IF(OR(AND(N395="Water Reticulation",Z395="Asbestos Cement"),AND(N395="Water Reticulation",Z395="unplasticised Poly Vinyl Chloride")),      VLOOKUP(W395,VALIDATIONS!$GP$2:$HS$45,8+VLOOKUP(Y395,VALIDATIONS!$FF$2:$FG$5,2,FALSE),FALSE),  IF(OR(AND(N395="Water Re-use",Z395="Cast Iron"),AND(N395="Water Re-use",Z395="Ductile Iron"),AND(N395="Water Re-use",Z395="Galvanised Iron"),  AND(N395="Water Re-use",Z395="Mild Steel")),      VLOOKUP(W395,VALIDATIONS!$GP$2:$HS$45,VLOOKUP(Y395,VALIDATIONS!$FF$2:$FG$5,2,FALSE),FALSE),  IF(OR(AND(N395="Water Re-use",Z395="Asbestos Cement"),AND(N395="Water Re-use",Z395="unplasticised Poly Vinyl Chloride")),      VLOOKUP(W395,VALIDATIONS!$GP$2:$HS$45,8+VLOOKUP(Y395,VALIDATIONS!$FF$2:$FG$5,2,FALSE),FALSE),            IF(OR(AND(N395="Water Rising Main",Z395="Cast Iron"),AND(N395="Water Rising Main",Z395="Ductile Iron"),AND(N395="Water Rising Main",Z395="Galvanised Iron"),  AND(N395="Water Rising Main",Z395="Mild Steel")),      VLOOKUP(W395,VALIDATIONS!$GP$2:$HS$45,4+VLOOKUP(Y395,VALIDATIONS!$FF$2:$FG$5,2,FALSE),FALSE),  IF(OR(AND(N395="Water Rising Main",Z395="Asbestos Cement"),AND(N395="Water Rising Main",Z395="unplasticised Poly Vinyl Chloride")),      VLOOKUP(W395,VALIDATIONS!$GP$2:$HS$45,12+VLOOKUP(Y395,VALIDATIONS!$FF$2:$FG$5,2,FALSE),FALSE),  0))))))    +IF(P395="Up to 10% Rock",VLOOKUP(W395,VALIDATIONS!$GP$2:$HS$45,21+VLOOKUP(Y395,VALIDATIONS!$FF$2:$FG$5,2,FALSE),FALSE),0)+IF(OR(Q395="Urban Development (moderate)",Q395="Urban Development (heavy)"),VLOOKUP(W395,VALIDATIONS!$GP$2:$HS$45,12+VLOOKUP(Q395,VALIDATIONS!$FJ$2:$FK$4,2,FALSE),FALSE),0)))</f>
        <v/>
      </c>
      <c r="AB395" s="82"/>
    </row>
    <row r="396" spans="2:28" x14ac:dyDescent="0.2">
      <c r="B396" s="354"/>
      <c r="C396" s="354"/>
      <c r="E396" s="370"/>
      <c r="G396" s="168"/>
      <c r="H396" s="168"/>
      <c r="I396" s="106" t="str">
        <f>IF(OR(C396="",D396="",E396=""),"",VLOOKUP(C396,VALIDATIONS!$HU$2:$HV$12,2,FALSE))</f>
        <v/>
      </c>
      <c r="K396" s="243"/>
      <c r="L396" s="354"/>
      <c r="M396" s="224"/>
      <c r="N396" s="370"/>
      <c r="O396" s="224"/>
      <c r="P396" s="368"/>
      <c r="Q396" s="368"/>
      <c r="R396" s="224"/>
      <c r="S396" s="224"/>
      <c r="T396" s="224"/>
      <c r="U396" s="224"/>
      <c r="W396" s="370"/>
      <c r="X396" s="370"/>
      <c r="Y396" s="368"/>
      <c r="Z396" s="370"/>
      <c r="AA396" s="106" t="str">
        <f>IF(OR(N396="",P396="",Q396="",V396="",W396="",X396="",Y396="",Z396=""),"",V396*    (  IF(OR(AND(N396="Water Reticulation",Z396="Cast Iron"),AND(N396="Water Reticulation",Z396="Ductile Iron"),AND(N396="Water Reticulation",Z396="Galvanised Iron"),  AND(N396="Water Reticulation",Z396="Mild Steel")),      VLOOKUP(W396,VALIDATIONS!$GP$2:$HS$45,VLOOKUP(Y396,VALIDATIONS!$FF$2:$FG$5,2,FALSE),FALSE),  IF(OR(AND(N396="Water Reticulation",Z396="Asbestos Cement"),AND(N396="Water Reticulation",Z396="unplasticised Poly Vinyl Chloride")),      VLOOKUP(W396,VALIDATIONS!$GP$2:$HS$45,8+VLOOKUP(Y396,VALIDATIONS!$FF$2:$FG$5,2,FALSE),FALSE),  IF(OR(AND(N396="Water Re-use",Z396="Cast Iron"),AND(N396="Water Re-use",Z396="Ductile Iron"),AND(N396="Water Re-use",Z396="Galvanised Iron"),  AND(N396="Water Re-use",Z396="Mild Steel")),      VLOOKUP(W396,VALIDATIONS!$GP$2:$HS$45,VLOOKUP(Y396,VALIDATIONS!$FF$2:$FG$5,2,FALSE),FALSE),  IF(OR(AND(N396="Water Re-use",Z396="Asbestos Cement"),AND(N396="Water Re-use",Z396="unplasticised Poly Vinyl Chloride")),      VLOOKUP(W396,VALIDATIONS!$GP$2:$HS$45,8+VLOOKUP(Y396,VALIDATIONS!$FF$2:$FG$5,2,FALSE),FALSE),            IF(OR(AND(N396="Water Rising Main",Z396="Cast Iron"),AND(N396="Water Rising Main",Z396="Ductile Iron"),AND(N396="Water Rising Main",Z396="Galvanised Iron"),  AND(N396="Water Rising Main",Z396="Mild Steel")),      VLOOKUP(W396,VALIDATIONS!$GP$2:$HS$45,4+VLOOKUP(Y396,VALIDATIONS!$FF$2:$FG$5,2,FALSE),FALSE),  IF(OR(AND(N396="Water Rising Main",Z396="Asbestos Cement"),AND(N396="Water Rising Main",Z396="unplasticised Poly Vinyl Chloride")),      VLOOKUP(W396,VALIDATIONS!$GP$2:$HS$45,12+VLOOKUP(Y396,VALIDATIONS!$FF$2:$FG$5,2,FALSE),FALSE),  0))))))    +IF(P396="Up to 10% Rock",VLOOKUP(W396,VALIDATIONS!$GP$2:$HS$45,21+VLOOKUP(Y396,VALIDATIONS!$FF$2:$FG$5,2,FALSE),FALSE),0)+IF(OR(Q396="Urban Development (moderate)",Q396="Urban Development (heavy)"),VLOOKUP(W396,VALIDATIONS!$GP$2:$HS$45,12+VLOOKUP(Q396,VALIDATIONS!$FJ$2:$FK$4,2,FALSE),FALSE),0)))</f>
        <v/>
      </c>
      <c r="AB396" s="82"/>
    </row>
    <row r="397" spans="2:28" x14ac:dyDescent="0.2">
      <c r="B397" s="354"/>
      <c r="C397" s="354"/>
      <c r="E397" s="370"/>
      <c r="G397" s="168"/>
      <c r="H397" s="168"/>
      <c r="I397" s="106" t="str">
        <f>IF(OR(C397="",D397="",E397=""),"",VLOOKUP(C397,VALIDATIONS!$HU$2:$HV$12,2,FALSE))</f>
        <v/>
      </c>
      <c r="K397" s="243"/>
      <c r="L397" s="354"/>
      <c r="M397" s="224"/>
      <c r="N397" s="370"/>
      <c r="O397" s="224"/>
      <c r="P397" s="368"/>
      <c r="Q397" s="368"/>
      <c r="R397" s="224"/>
      <c r="S397" s="224"/>
      <c r="T397" s="224"/>
      <c r="U397" s="224"/>
      <c r="W397" s="370"/>
      <c r="X397" s="370"/>
      <c r="Y397" s="368"/>
      <c r="Z397" s="370"/>
      <c r="AA397" s="106" t="str">
        <f>IF(OR(N397="",P397="",Q397="",V397="",W397="",X397="",Y397="",Z397=""),"",V397*    (  IF(OR(AND(N397="Water Reticulation",Z397="Cast Iron"),AND(N397="Water Reticulation",Z397="Ductile Iron"),AND(N397="Water Reticulation",Z397="Galvanised Iron"),  AND(N397="Water Reticulation",Z397="Mild Steel")),      VLOOKUP(W397,VALIDATIONS!$GP$2:$HS$45,VLOOKUP(Y397,VALIDATIONS!$FF$2:$FG$5,2,FALSE),FALSE),  IF(OR(AND(N397="Water Reticulation",Z397="Asbestos Cement"),AND(N397="Water Reticulation",Z397="unplasticised Poly Vinyl Chloride")),      VLOOKUP(W397,VALIDATIONS!$GP$2:$HS$45,8+VLOOKUP(Y397,VALIDATIONS!$FF$2:$FG$5,2,FALSE),FALSE),  IF(OR(AND(N397="Water Re-use",Z397="Cast Iron"),AND(N397="Water Re-use",Z397="Ductile Iron"),AND(N397="Water Re-use",Z397="Galvanised Iron"),  AND(N397="Water Re-use",Z397="Mild Steel")),      VLOOKUP(W397,VALIDATIONS!$GP$2:$HS$45,VLOOKUP(Y397,VALIDATIONS!$FF$2:$FG$5,2,FALSE),FALSE),  IF(OR(AND(N397="Water Re-use",Z397="Asbestos Cement"),AND(N397="Water Re-use",Z397="unplasticised Poly Vinyl Chloride")),      VLOOKUP(W397,VALIDATIONS!$GP$2:$HS$45,8+VLOOKUP(Y397,VALIDATIONS!$FF$2:$FG$5,2,FALSE),FALSE),            IF(OR(AND(N397="Water Rising Main",Z397="Cast Iron"),AND(N397="Water Rising Main",Z397="Ductile Iron"),AND(N397="Water Rising Main",Z397="Galvanised Iron"),  AND(N397="Water Rising Main",Z397="Mild Steel")),      VLOOKUP(W397,VALIDATIONS!$GP$2:$HS$45,4+VLOOKUP(Y397,VALIDATIONS!$FF$2:$FG$5,2,FALSE),FALSE),  IF(OR(AND(N397="Water Rising Main",Z397="Asbestos Cement"),AND(N397="Water Rising Main",Z397="unplasticised Poly Vinyl Chloride")),      VLOOKUP(W397,VALIDATIONS!$GP$2:$HS$45,12+VLOOKUP(Y397,VALIDATIONS!$FF$2:$FG$5,2,FALSE),FALSE),  0))))))    +IF(P397="Up to 10% Rock",VLOOKUP(W397,VALIDATIONS!$GP$2:$HS$45,21+VLOOKUP(Y397,VALIDATIONS!$FF$2:$FG$5,2,FALSE),FALSE),0)+IF(OR(Q397="Urban Development (moderate)",Q397="Urban Development (heavy)"),VLOOKUP(W397,VALIDATIONS!$GP$2:$HS$45,12+VLOOKUP(Q397,VALIDATIONS!$FJ$2:$FK$4,2,FALSE),FALSE),0)))</f>
        <v/>
      </c>
      <c r="AB397" s="82"/>
    </row>
    <row r="398" spans="2:28" x14ac:dyDescent="0.2">
      <c r="B398" s="354"/>
      <c r="C398" s="354"/>
      <c r="E398" s="370"/>
      <c r="G398" s="168"/>
      <c r="H398" s="168"/>
      <c r="I398" s="106" t="str">
        <f>IF(OR(C398="",D398="",E398=""),"",VLOOKUP(C398,VALIDATIONS!$HU$2:$HV$12,2,FALSE))</f>
        <v/>
      </c>
      <c r="K398" s="243"/>
      <c r="L398" s="354"/>
      <c r="M398" s="224"/>
      <c r="N398" s="370"/>
      <c r="O398" s="224"/>
      <c r="P398" s="368"/>
      <c r="Q398" s="368"/>
      <c r="R398" s="224"/>
      <c r="S398" s="224"/>
      <c r="T398" s="224"/>
      <c r="U398" s="224"/>
      <c r="W398" s="370"/>
      <c r="X398" s="370"/>
      <c r="Y398" s="368"/>
      <c r="Z398" s="370"/>
      <c r="AA398" s="106" t="str">
        <f>IF(OR(N398="",P398="",Q398="",V398="",W398="",X398="",Y398="",Z398=""),"",V398*    (  IF(OR(AND(N398="Water Reticulation",Z398="Cast Iron"),AND(N398="Water Reticulation",Z398="Ductile Iron"),AND(N398="Water Reticulation",Z398="Galvanised Iron"),  AND(N398="Water Reticulation",Z398="Mild Steel")),      VLOOKUP(W398,VALIDATIONS!$GP$2:$HS$45,VLOOKUP(Y398,VALIDATIONS!$FF$2:$FG$5,2,FALSE),FALSE),  IF(OR(AND(N398="Water Reticulation",Z398="Asbestos Cement"),AND(N398="Water Reticulation",Z398="unplasticised Poly Vinyl Chloride")),      VLOOKUP(W398,VALIDATIONS!$GP$2:$HS$45,8+VLOOKUP(Y398,VALIDATIONS!$FF$2:$FG$5,2,FALSE),FALSE),  IF(OR(AND(N398="Water Re-use",Z398="Cast Iron"),AND(N398="Water Re-use",Z398="Ductile Iron"),AND(N398="Water Re-use",Z398="Galvanised Iron"),  AND(N398="Water Re-use",Z398="Mild Steel")),      VLOOKUP(W398,VALIDATIONS!$GP$2:$HS$45,VLOOKUP(Y398,VALIDATIONS!$FF$2:$FG$5,2,FALSE),FALSE),  IF(OR(AND(N398="Water Re-use",Z398="Asbestos Cement"),AND(N398="Water Re-use",Z398="unplasticised Poly Vinyl Chloride")),      VLOOKUP(W398,VALIDATIONS!$GP$2:$HS$45,8+VLOOKUP(Y398,VALIDATIONS!$FF$2:$FG$5,2,FALSE),FALSE),            IF(OR(AND(N398="Water Rising Main",Z398="Cast Iron"),AND(N398="Water Rising Main",Z398="Ductile Iron"),AND(N398="Water Rising Main",Z398="Galvanised Iron"),  AND(N398="Water Rising Main",Z398="Mild Steel")),      VLOOKUP(W398,VALIDATIONS!$GP$2:$HS$45,4+VLOOKUP(Y398,VALIDATIONS!$FF$2:$FG$5,2,FALSE),FALSE),  IF(OR(AND(N398="Water Rising Main",Z398="Asbestos Cement"),AND(N398="Water Rising Main",Z398="unplasticised Poly Vinyl Chloride")),      VLOOKUP(W398,VALIDATIONS!$GP$2:$HS$45,12+VLOOKUP(Y398,VALIDATIONS!$FF$2:$FG$5,2,FALSE),FALSE),  0))))))    +IF(P398="Up to 10% Rock",VLOOKUP(W398,VALIDATIONS!$GP$2:$HS$45,21+VLOOKUP(Y398,VALIDATIONS!$FF$2:$FG$5,2,FALSE),FALSE),0)+IF(OR(Q398="Urban Development (moderate)",Q398="Urban Development (heavy)"),VLOOKUP(W398,VALIDATIONS!$GP$2:$HS$45,12+VLOOKUP(Q398,VALIDATIONS!$FJ$2:$FK$4,2,FALSE),FALSE),0)))</f>
        <v/>
      </c>
      <c r="AB398" s="82"/>
    </row>
    <row r="399" spans="2:28" x14ac:dyDescent="0.2">
      <c r="B399" s="354"/>
      <c r="C399" s="354"/>
      <c r="E399" s="370"/>
      <c r="G399" s="168"/>
      <c r="H399" s="168"/>
      <c r="I399" s="106" t="str">
        <f>IF(OR(C399="",D399="",E399=""),"",VLOOKUP(C399,VALIDATIONS!$HU$2:$HV$12,2,FALSE))</f>
        <v/>
      </c>
      <c r="K399" s="243"/>
      <c r="L399" s="354"/>
      <c r="M399" s="224"/>
      <c r="N399" s="370"/>
      <c r="O399" s="224"/>
      <c r="P399" s="368"/>
      <c r="Q399" s="368"/>
      <c r="R399" s="224"/>
      <c r="S399" s="224"/>
      <c r="T399" s="224"/>
      <c r="U399" s="224"/>
      <c r="W399" s="370"/>
      <c r="X399" s="370"/>
      <c r="Y399" s="368"/>
      <c r="Z399" s="370"/>
      <c r="AA399" s="106" t="str">
        <f>IF(OR(N399="",P399="",Q399="",V399="",W399="",X399="",Y399="",Z399=""),"",V399*    (  IF(OR(AND(N399="Water Reticulation",Z399="Cast Iron"),AND(N399="Water Reticulation",Z399="Ductile Iron"),AND(N399="Water Reticulation",Z399="Galvanised Iron"),  AND(N399="Water Reticulation",Z399="Mild Steel")),      VLOOKUP(W399,VALIDATIONS!$GP$2:$HS$45,VLOOKUP(Y399,VALIDATIONS!$FF$2:$FG$5,2,FALSE),FALSE),  IF(OR(AND(N399="Water Reticulation",Z399="Asbestos Cement"),AND(N399="Water Reticulation",Z399="unplasticised Poly Vinyl Chloride")),      VLOOKUP(W399,VALIDATIONS!$GP$2:$HS$45,8+VLOOKUP(Y399,VALIDATIONS!$FF$2:$FG$5,2,FALSE),FALSE),  IF(OR(AND(N399="Water Re-use",Z399="Cast Iron"),AND(N399="Water Re-use",Z399="Ductile Iron"),AND(N399="Water Re-use",Z399="Galvanised Iron"),  AND(N399="Water Re-use",Z399="Mild Steel")),      VLOOKUP(W399,VALIDATIONS!$GP$2:$HS$45,VLOOKUP(Y399,VALIDATIONS!$FF$2:$FG$5,2,FALSE),FALSE),  IF(OR(AND(N399="Water Re-use",Z399="Asbestos Cement"),AND(N399="Water Re-use",Z399="unplasticised Poly Vinyl Chloride")),      VLOOKUP(W399,VALIDATIONS!$GP$2:$HS$45,8+VLOOKUP(Y399,VALIDATIONS!$FF$2:$FG$5,2,FALSE),FALSE),            IF(OR(AND(N399="Water Rising Main",Z399="Cast Iron"),AND(N399="Water Rising Main",Z399="Ductile Iron"),AND(N399="Water Rising Main",Z399="Galvanised Iron"),  AND(N399="Water Rising Main",Z399="Mild Steel")),      VLOOKUP(W399,VALIDATIONS!$GP$2:$HS$45,4+VLOOKUP(Y399,VALIDATIONS!$FF$2:$FG$5,2,FALSE),FALSE),  IF(OR(AND(N399="Water Rising Main",Z399="Asbestos Cement"),AND(N399="Water Rising Main",Z399="unplasticised Poly Vinyl Chloride")),      VLOOKUP(W399,VALIDATIONS!$GP$2:$HS$45,12+VLOOKUP(Y399,VALIDATIONS!$FF$2:$FG$5,2,FALSE),FALSE),  0))))))    +IF(P399="Up to 10% Rock",VLOOKUP(W399,VALIDATIONS!$GP$2:$HS$45,21+VLOOKUP(Y399,VALIDATIONS!$FF$2:$FG$5,2,FALSE),FALSE),0)+IF(OR(Q399="Urban Development (moderate)",Q399="Urban Development (heavy)"),VLOOKUP(W399,VALIDATIONS!$GP$2:$HS$45,12+VLOOKUP(Q399,VALIDATIONS!$FJ$2:$FK$4,2,FALSE),FALSE),0)))</f>
        <v/>
      </c>
      <c r="AB399" s="82"/>
    </row>
    <row r="400" spans="2:28" x14ac:dyDescent="0.2">
      <c r="B400" s="354"/>
      <c r="C400" s="354"/>
      <c r="E400" s="370"/>
      <c r="G400" s="168"/>
      <c r="H400" s="168"/>
      <c r="I400" s="106" t="str">
        <f>IF(OR(C400="",D400="",E400=""),"",VLOOKUP(C400,VALIDATIONS!$HU$2:$HV$12,2,FALSE))</f>
        <v/>
      </c>
      <c r="K400" s="243"/>
      <c r="L400" s="354"/>
      <c r="M400" s="224"/>
      <c r="N400" s="370"/>
      <c r="O400" s="224"/>
      <c r="P400" s="368"/>
      <c r="Q400" s="368"/>
      <c r="R400" s="224"/>
      <c r="S400" s="224"/>
      <c r="T400" s="224"/>
      <c r="U400" s="224"/>
      <c r="W400" s="370"/>
      <c r="X400" s="370"/>
      <c r="Y400" s="368"/>
      <c r="Z400" s="370"/>
      <c r="AA400" s="106" t="str">
        <f>IF(OR(N400="",P400="",Q400="",V400="",W400="",X400="",Y400="",Z400=""),"",V400*    (  IF(OR(AND(N400="Water Reticulation",Z400="Cast Iron"),AND(N400="Water Reticulation",Z400="Ductile Iron"),AND(N400="Water Reticulation",Z400="Galvanised Iron"),  AND(N400="Water Reticulation",Z400="Mild Steel")),      VLOOKUP(W400,VALIDATIONS!$GP$2:$HS$45,VLOOKUP(Y400,VALIDATIONS!$FF$2:$FG$5,2,FALSE),FALSE),  IF(OR(AND(N400="Water Reticulation",Z400="Asbestos Cement"),AND(N400="Water Reticulation",Z400="unplasticised Poly Vinyl Chloride")),      VLOOKUP(W400,VALIDATIONS!$GP$2:$HS$45,8+VLOOKUP(Y400,VALIDATIONS!$FF$2:$FG$5,2,FALSE),FALSE),  IF(OR(AND(N400="Water Re-use",Z400="Cast Iron"),AND(N400="Water Re-use",Z400="Ductile Iron"),AND(N400="Water Re-use",Z400="Galvanised Iron"),  AND(N400="Water Re-use",Z400="Mild Steel")),      VLOOKUP(W400,VALIDATIONS!$GP$2:$HS$45,VLOOKUP(Y400,VALIDATIONS!$FF$2:$FG$5,2,FALSE),FALSE),  IF(OR(AND(N400="Water Re-use",Z400="Asbestos Cement"),AND(N400="Water Re-use",Z400="unplasticised Poly Vinyl Chloride")),      VLOOKUP(W400,VALIDATIONS!$GP$2:$HS$45,8+VLOOKUP(Y400,VALIDATIONS!$FF$2:$FG$5,2,FALSE),FALSE),            IF(OR(AND(N400="Water Rising Main",Z400="Cast Iron"),AND(N400="Water Rising Main",Z400="Ductile Iron"),AND(N400="Water Rising Main",Z400="Galvanised Iron"),  AND(N400="Water Rising Main",Z400="Mild Steel")),      VLOOKUP(W400,VALIDATIONS!$GP$2:$HS$45,4+VLOOKUP(Y400,VALIDATIONS!$FF$2:$FG$5,2,FALSE),FALSE),  IF(OR(AND(N400="Water Rising Main",Z400="Asbestos Cement"),AND(N400="Water Rising Main",Z400="unplasticised Poly Vinyl Chloride")),      VLOOKUP(W400,VALIDATIONS!$GP$2:$HS$45,12+VLOOKUP(Y400,VALIDATIONS!$FF$2:$FG$5,2,FALSE),FALSE),  0))))))    +IF(P400="Up to 10% Rock",VLOOKUP(W400,VALIDATIONS!$GP$2:$HS$45,21+VLOOKUP(Y400,VALIDATIONS!$FF$2:$FG$5,2,FALSE),FALSE),0)+IF(OR(Q400="Urban Development (moderate)",Q400="Urban Development (heavy)"),VLOOKUP(W400,VALIDATIONS!$GP$2:$HS$45,12+VLOOKUP(Q400,VALIDATIONS!$FJ$2:$FK$4,2,FALSE),FALSE),0)))</f>
        <v/>
      </c>
      <c r="AB400" s="82"/>
    </row>
    <row r="401" spans="2:28" x14ac:dyDescent="0.2">
      <c r="B401" s="354"/>
      <c r="C401" s="354"/>
      <c r="E401" s="370"/>
      <c r="G401" s="168"/>
      <c r="H401" s="168"/>
      <c r="I401" s="106" t="str">
        <f>IF(OR(C401="",D401="",E401=""),"",VLOOKUP(C401,VALIDATIONS!$HU$2:$HV$12,2,FALSE))</f>
        <v/>
      </c>
      <c r="K401" s="243"/>
      <c r="L401" s="354"/>
      <c r="M401" s="224"/>
      <c r="N401" s="370"/>
      <c r="O401" s="224"/>
      <c r="P401" s="368"/>
      <c r="Q401" s="368"/>
      <c r="R401" s="224"/>
      <c r="S401" s="224"/>
      <c r="T401" s="224"/>
      <c r="U401" s="224"/>
      <c r="W401" s="370"/>
      <c r="X401" s="370"/>
      <c r="Y401" s="368"/>
      <c r="Z401" s="370"/>
      <c r="AA401" s="106" t="str">
        <f>IF(OR(N401="",P401="",Q401="",V401="",W401="",X401="",Y401="",Z401=""),"",V401*    (  IF(OR(AND(N401="Water Reticulation",Z401="Cast Iron"),AND(N401="Water Reticulation",Z401="Ductile Iron"),AND(N401="Water Reticulation",Z401="Galvanised Iron"),  AND(N401="Water Reticulation",Z401="Mild Steel")),      VLOOKUP(W401,VALIDATIONS!$GP$2:$HS$45,VLOOKUP(Y401,VALIDATIONS!$FF$2:$FG$5,2,FALSE),FALSE),  IF(OR(AND(N401="Water Reticulation",Z401="Asbestos Cement"),AND(N401="Water Reticulation",Z401="unplasticised Poly Vinyl Chloride")),      VLOOKUP(W401,VALIDATIONS!$GP$2:$HS$45,8+VLOOKUP(Y401,VALIDATIONS!$FF$2:$FG$5,2,FALSE),FALSE),  IF(OR(AND(N401="Water Re-use",Z401="Cast Iron"),AND(N401="Water Re-use",Z401="Ductile Iron"),AND(N401="Water Re-use",Z401="Galvanised Iron"),  AND(N401="Water Re-use",Z401="Mild Steel")),      VLOOKUP(W401,VALIDATIONS!$GP$2:$HS$45,VLOOKUP(Y401,VALIDATIONS!$FF$2:$FG$5,2,FALSE),FALSE),  IF(OR(AND(N401="Water Re-use",Z401="Asbestos Cement"),AND(N401="Water Re-use",Z401="unplasticised Poly Vinyl Chloride")),      VLOOKUP(W401,VALIDATIONS!$GP$2:$HS$45,8+VLOOKUP(Y401,VALIDATIONS!$FF$2:$FG$5,2,FALSE),FALSE),            IF(OR(AND(N401="Water Rising Main",Z401="Cast Iron"),AND(N401="Water Rising Main",Z401="Ductile Iron"),AND(N401="Water Rising Main",Z401="Galvanised Iron"),  AND(N401="Water Rising Main",Z401="Mild Steel")),      VLOOKUP(W401,VALIDATIONS!$GP$2:$HS$45,4+VLOOKUP(Y401,VALIDATIONS!$FF$2:$FG$5,2,FALSE),FALSE),  IF(OR(AND(N401="Water Rising Main",Z401="Asbestos Cement"),AND(N401="Water Rising Main",Z401="unplasticised Poly Vinyl Chloride")),      VLOOKUP(W401,VALIDATIONS!$GP$2:$HS$45,12+VLOOKUP(Y401,VALIDATIONS!$FF$2:$FG$5,2,FALSE),FALSE),  0))))))    +IF(P401="Up to 10% Rock",VLOOKUP(W401,VALIDATIONS!$GP$2:$HS$45,21+VLOOKUP(Y401,VALIDATIONS!$FF$2:$FG$5,2,FALSE),FALSE),0)+IF(OR(Q401="Urban Development (moderate)",Q401="Urban Development (heavy)"),VLOOKUP(W401,VALIDATIONS!$GP$2:$HS$45,12+VLOOKUP(Q401,VALIDATIONS!$FJ$2:$FK$4,2,FALSE),FALSE),0)))</f>
        <v/>
      </c>
      <c r="AB401" s="82"/>
    </row>
    <row r="402" spans="2:28" x14ac:dyDescent="0.2">
      <c r="B402" s="354"/>
      <c r="C402" s="354"/>
      <c r="E402" s="370"/>
      <c r="G402" s="168"/>
      <c r="H402" s="168"/>
      <c r="I402" s="106" t="str">
        <f>IF(OR(C402="",D402="",E402=""),"",VLOOKUP(C402,VALIDATIONS!$HU$2:$HV$12,2,FALSE))</f>
        <v/>
      </c>
      <c r="K402" s="243"/>
      <c r="L402" s="354"/>
      <c r="M402" s="224"/>
      <c r="N402" s="370"/>
      <c r="O402" s="224"/>
      <c r="P402" s="368"/>
      <c r="Q402" s="368"/>
      <c r="R402" s="224"/>
      <c r="S402" s="224"/>
      <c r="T402" s="224"/>
      <c r="U402" s="224"/>
      <c r="W402" s="370"/>
      <c r="X402" s="370"/>
      <c r="Y402" s="368"/>
      <c r="Z402" s="370"/>
      <c r="AA402" s="106" t="str">
        <f>IF(OR(N402="",P402="",Q402="",V402="",W402="",X402="",Y402="",Z402=""),"",V402*    (  IF(OR(AND(N402="Water Reticulation",Z402="Cast Iron"),AND(N402="Water Reticulation",Z402="Ductile Iron"),AND(N402="Water Reticulation",Z402="Galvanised Iron"),  AND(N402="Water Reticulation",Z402="Mild Steel")),      VLOOKUP(W402,VALIDATIONS!$GP$2:$HS$45,VLOOKUP(Y402,VALIDATIONS!$FF$2:$FG$5,2,FALSE),FALSE),  IF(OR(AND(N402="Water Reticulation",Z402="Asbestos Cement"),AND(N402="Water Reticulation",Z402="unplasticised Poly Vinyl Chloride")),      VLOOKUP(W402,VALIDATIONS!$GP$2:$HS$45,8+VLOOKUP(Y402,VALIDATIONS!$FF$2:$FG$5,2,FALSE),FALSE),  IF(OR(AND(N402="Water Re-use",Z402="Cast Iron"),AND(N402="Water Re-use",Z402="Ductile Iron"),AND(N402="Water Re-use",Z402="Galvanised Iron"),  AND(N402="Water Re-use",Z402="Mild Steel")),      VLOOKUP(W402,VALIDATIONS!$GP$2:$HS$45,VLOOKUP(Y402,VALIDATIONS!$FF$2:$FG$5,2,FALSE),FALSE),  IF(OR(AND(N402="Water Re-use",Z402="Asbestos Cement"),AND(N402="Water Re-use",Z402="unplasticised Poly Vinyl Chloride")),      VLOOKUP(W402,VALIDATIONS!$GP$2:$HS$45,8+VLOOKUP(Y402,VALIDATIONS!$FF$2:$FG$5,2,FALSE),FALSE),            IF(OR(AND(N402="Water Rising Main",Z402="Cast Iron"),AND(N402="Water Rising Main",Z402="Ductile Iron"),AND(N402="Water Rising Main",Z402="Galvanised Iron"),  AND(N402="Water Rising Main",Z402="Mild Steel")),      VLOOKUP(W402,VALIDATIONS!$GP$2:$HS$45,4+VLOOKUP(Y402,VALIDATIONS!$FF$2:$FG$5,2,FALSE),FALSE),  IF(OR(AND(N402="Water Rising Main",Z402="Asbestos Cement"),AND(N402="Water Rising Main",Z402="unplasticised Poly Vinyl Chloride")),      VLOOKUP(W402,VALIDATIONS!$GP$2:$HS$45,12+VLOOKUP(Y402,VALIDATIONS!$FF$2:$FG$5,2,FALSE),FALSE),  0))))))    +IF(P402="Up to 10% Rock",VLOOKUP(W402,VALIDATIONS!$GP$2:$HS$45,21+VLOOKUP(Y402,VALIDATIONS!$FF$2:$FG$5,2,FALSE),FALSE),0)+IF(OR(Q402="Urban Development (moderate)",Q402="Urban Development (heavy)"),VLOOKUP(W402,VALIDATIONS!$GP$2:$HS$45,12+VLOOKUP(Q402,VALIDATIONS!$FJ$2:$FK$4,2,FALSE),FALSE),0)))</f>
        <v/>
      </c>
      <c r="AB402" s="82"/>
    </row>
    <row r="403" spans="2:28" x14ac:dyDescent="0.2">
      <c r="B403" s="354"/>
      <c r="C403" s="354"/>
      <c r="E403" s="370"/>
      <c r="G403" s="168"/>
      <c r="H403" s="168"/>
      <c r="I403" s="106" t="str">
        <f>IF(OR(C403="",D403="",E403=""),"",VLOOKUP(C403,VALIDATIONS!$HU$2:$HV$12,2,FALSE))</f>
        <v/>
      </c>
      <c r="K403" s="243"/>
      <c r="L403" s="354"/>
      <c r="M403" s="224"/>
      <c r="N403" s="370"/>
      <c r="O403" s="224"/>
      <c r="P403" s="368"/>
      <c r="Q403" s="368"/>
      <c r="R403" s="224"/>
      <c r="S403" s="224"/>
      <c r="T403" s="224"/>
      <c r="U403" s="224"/>
      <c r="W403" s="370"/>
      <c r="X403" s="370"/>
      <c r="Y403" s="368"/>
      <c r="Z403" s="370"/>
      <c r="AA403" s="106" t="str">
        <f>IF(OR(N403="",P403="",Q403="",V403="",W403="",X403="",Y403="",Z403=""),"",V403*    (  IF(OR(AND(N403="Water Reticulation",Z403="Cast Iron"),AND(N403="Water Reticulation",Z403="Ductile Iron"),AND(N403="Water Reticulation",Z403="Galvanised Iron"),  AND(N403="Water Reticulation",Z403="Mild Steel")),      VLOOKUP(W403,VALIDATIONS!$GP$2:$HS$45,VLOOKUP(Y403,VALIDATIONS!$FF$2:$FG$5,2,FALSE),FALSE),  IF(OR(AND(N403="Water Reticulation",Z403="Asbestos Cement"),AND(N403="Water Reticulation",Z403="unplasticised Poly Vinyl Chloride")),      VLOOKUP(W403,VALIDATIONS!$GP$2:$HS$45,8+VLOOKUP(Y403,VALIDATIONS!$FF$2:$FG$5,2,FALSE),FALSE),  IF(OR(AND(N403="Water Re-use",Z403="Cast Iron"),AND(N403="Water Re-use",Z403="Ductile Iron"),AND(N403="Water Re-use",Z403="Galvanised Iron"),  AND(N403="Water Re-use",Z403="Mild Steel")),      VLOOKUP(W403,VALIDATIONS!$GP$2:$HS$45,VLOOKUP(Y403,VALIDATIONS!$FF$2:$FG$5,2,FALSE),FALSE),  IF(OR(AND(N403="Water Re-use",Z403="Asbestos Cement"),AND(N403="Water Re-use",Z403="unplasticised Poly Vinyl Chloride")),      VLOOKUP(W403,VALIDATIONS!$GP$2:$HS$45,8+VLOOKUP(Y403,VALIDATIONS!$FF$2:$FG$5,2,FALSE),FALSE),            IF(OR(AND(N403="Water Rising Main",Z403="Cast Iron"),AND(N403="Water Rising Main",Z403="Ductile Iron"),AND(N403="Water Rising Main",Z403="Galvanised Iron"),  AND(N403="Water Rising Main",Z403="Mild Steel")),      VLOOKUP(W403,VALIDATIONS!$GP$2:$HS$45,4+VLOOKUP(Y403,VALIDATIONS!$FF$2:$FG$5,2,FALSE),FALSE),  IF(OR(AND(N403="Water Rising Main",Z403="Asbestos Cement"),AND(N403="Water Rising Main",Z403="unplasticised Poly Vinyl Chloride")),      VLOOKUP(W403,VALIDATIONS!$GP$2:$HS$45,12+VLOOKUP(Y403,VALIDATIONS!$FF$2:$FG$5,2,FALSE),FALSE),  0))))))    +IF(P403="Up to 10% Rock",VLOOKUP(W403,VALIDATIONS!$GP$2:$HS$45,21+VLOOKUP(Y403,VALIDATIONS!$FF$2:$FG$5,2,FALSE),FALSE),0)+IF(OR(Q403="Urban Development (moderate)",Q403="Urban Development (heavy)"),VLOOKUP(W403,VALIDATIONS!$GP$2:$HS$45,12+VLOOKUP(Q403,VALIDATIONS!$FJ$2:$FK$4,2,FALSE),FALSE),0)))</f>
        <v/>
      </c>
      <c r="AB403" s="82"/>
    </row>
    <row r="404" spans="2:28" x14ac:dyDescent="0.2">
      <c r="B404" s="354"/>
      <c r="C404" s="354"/>
      <c r="E404" s="370"/>
      <c r="G404" s="168"/>
      <c r="H404" s="168"/>
      <c r="I404" s="106" t="str">
        <f>IF(OR(C404="",D404="",E404=""),"",VLOOKUP(C404,VALIDATIONS!$HU$2:$HV$12,2,FALSE))</f>
        <v/>
      </c>
      <c r="K404" s="243"/>
      <c r="L404" s="354"/>
      <c r="M404" s="224"/>
      <c r="N404" s="370"/>
      <c r="O404" s="224"/>
      <c r="P404" s="368"/>
      <c r="Q404" s="368"/>
      <c r="R404" s="224"/>
      <c r="S404" s="224"/>
      <c r="T404" s="224"/>
      <c r="U404" s="224"/>
      <c r="W404" s="370"/>
      <c r="X404" s="370"/>
      <c r="Y404" s="368"/>
      <c r="Z404" s="370"/>
      <c r="AA404" s="106" t="str">
        <f>IF(OR(N404="",P404="",Q404="",V404="",W404="",X404="",Y404="",Z404=""),"",V404*    (  IF(OR(AND(N404="Water Reticulation",Z404="Cast Iron"),AND(N404="Water Reticulation",Z404="Ductile Iron"),AND(N404="Water Reticulation",Z404="Galvanised Iron"),  AND(N404="Water Reticulation",Z404="Mild Steel")),      VLOOKUP(W404,VALIDATIONS!$GP$2:$HS$45,VLOOKUP(Y404,VALIDATIONS!$FF$2:$FG$5,2,FALSE),FALSE),  IF(OR(AND(N404="Water Reticulation",Z404="Asbestos Cement"),AND(N404="Water Reticulation",Z404="unplasticised Poly Vinyl Chloride")),      VLOOKUP(W404,VALIDATIONS!$GP$2:$HS$45,8+VLOOKUP(Y404,VALIDATIONS!$FF$2:$FG$5,2,FALSE),FALSE),  IF(OR(AND(N404="Water Re-use",Z404="Cast Iron"),AND(N404="Water Re-use",Z404="Ductile Iron"),AND(N404="Water Re-use",Z404="Galvanised Iron"),  AND(N404="Water Re-use",Z404="Mild Steel")),      VLOOKUP(W404,VALIDATIONS!$GP$2:$HS$45,VLOOKUP(Y404,VALIDATIONS!$FF$2:$FG$5,2,FALSE),FALSE),  IF(OR(AND(N404="Water Re-use",Z404="Asbestos Cement"),AND(N404="Water Re-use",Z404="unplasticised Poly Vinyl Chloride")),      VLOOKUP(W404,VALIDATIONS!$GP$2:$HS$45,8+VLOOKUP(Y404,VALIDATIONS!$FF$2:$FG$5,2,FALSE),FALSE),            IF(OR(AND(N404="Water Rising Main",Z404="Cast Iron"),AND(N404="Water Rising Main",Z404="Ductile Iron"),AND(N404="Water Rising Main",Z404="Galvanised Iron"),  AND(N404="Water Rising Main",Z404="Mild Steel")),      VLOOKUP(W404,VALIDATIONS!$GP$2:$HS$45,4+VLOOKUP(Y404,VALIDATIONS!$FF$2:$FG$5,2,FALSE),FALSE),  IF(OR(AND(N404="Water Rising Main",Z404="Asbestos Cement"),AND(N404="Water Rising Main",Z404="unplasticised Poly Vinyl Chloride")),      VLOOKUP(W404,VALIDATIONS!$GP$2:$HS$45,12+VLOOKUP(Y404,VALIDATIONS!$FF$2:$FG$5,2,FALSE),FALSE),  0))))))    +IF(P404="Up to 10% Rock",VLOOKUP(W404,VALIDATIONS!$GP$2:$HS$45,21+VLOOKUP(Y404,VALIDATIONS!$FF$2:$FG$5,2,FALSE),FALSE),0)+IF(OR(Q404="Urban Development (moderate)",Q404="Urban Development (heavy)"),VLOOKUP(W404,VALIDATIONS!$GP$2:$HS$45,12+VLOOKUP(Q404,VALIDATIONS!$FJ$2:$FK$4,2,FALSE),FALSE),0)))</f>
        <v/>
      </c>
      <c r="AB404" s="82"/>
    </row>
    <row r="405" spans="2:28" x14ac:dyDescent="0.2">
      <c r="B405" s="354"/>
      <c r="C405" s="354"/>
      <c r="E405" s="370"/>
      <c r="G405" s="168"/>
      <c r="H405" s="168"/>
      <c r="I405" s="106" t="str">
        <f>IF(OR(C405="",D405="",E405=""),"",VLOOKUP(C405,VALIDATIONS!$HU$2:$HV$12,2,FALSE))</f>
        <v/>
      </c>
      <c r="K405" s="243"/>
      <c r="L405" s="354"/>
      <c r="M405" s="224"/>
      <c r="N405" s="370"/>
      <c r="O405" s="224"/>
      <c r="P405" s="368"/>
      <c r="Q405" s="368"/>
      <c r="R405" s="224"/>
      <c r="S405" s="224"/>
      <c r="T405" s="224"/>
      <c r="U405" s="224"/>
      <c r="W405" s="370"/>
      <c r="X405" s="370"/>
      <c r="Y405" s="368"/>
      <c r="Z405" s="370"/>
      <c r="AA405" s="106" t="str">
        <f>IF(OR(N405="",P405="",Q405="",V405="",W405="",X405="",Y405="",Z405=""),"",V405*    (  IF(OR(AND(N405="Water Reticulation",Z405="Cast Iron"),AND(N405="Water Reticulation",Z405="Ductile Iron"),AND(N405="Water Reticulation",Z405="Galvanised Iron"),  AND(N405="Water Reticulation",Z405="Mild Steel")),      VLOOKUP(W405,VALIDATIONS!$GP$2:$HS$45,VLOOKUP(Y405,VALIDATIONS!$FF$2:$FG$5,2,FALSE),FALSE),  IF(OR(AND(N405="Water Reticulation",Z405="Asbestos Cement"),AND(N405="Water Reticulation",Z405="unplasticised Poly Vinyl Chloride")),      VLOOKUP(W405,VALIDATIONS!$GP$2:$HS$45,8+VLOOKUP(Y405,VALIDATIONS!$FF$2:$FG$5,2,FALSE),FALSE),  IF(OR(AND(N405="Water Re-use",Z405="Cast Iron"),AND(N405="Water Re-use",Z405="Ductile Iron"),AND(N405="Water Re-use",Z405="Galvanised Iron"),  AND(N405="Water Re-use",Z405="Mild Steel")),      VLOOKUP(W405,VALIDATIONS!$GP$2:$HS$45,VLOOKUP(Y405,VALIDATIONS!$FF$2:$FG$5,2,FALSE),FALSE),  IF(OR(AND(N405="Water Re-use",Z405="Asbestos Cement"),AND(N405="Water Re-use",Z405="unplasticised Poly Vinyl Chloride")),      VLOOKUP(W405,VALIDATIONS!$GP$2:$HS$45,8+VLOOKUP(Y405,VALIDATIONS!$FF$2:$FG$5,2,FALSE),FALSE),            IF(OR(AND(N405="Water Rising Main",Z405="Cast Iron"),AND(N405="Water Rising Main",Z405="Ductile Iron"),AND(N405="Water Rising Main",Z405="Galvanised Iron"),  AND(N405="Water Rising Main",Z405="Mild Steel")),      VLOOKUP(W405,VALIDATIONS!$GP$2:$HS$45,4+VLOOKUP(Y405,VALIDATIONS!$FF$2:$FG$5,2,FALSE),FALSE),  IF(OR(AND(N405="Water Rising Main",Z405="Asbestos Cement"),AND(N405="Water Rising Main",Z405="unplasticised Poly Vinyl Chloride")),      VLOOKUP(W405,VALIDATIONS!$GP$2:$HS$45,12+VLOOKUP(Y405,VALIDATIONS!$FF$2:$FG$5,2,FALSE),FALSE),  0))))))    +IF(P405="Up to 10% Rock",VLOOKUP(W405,VALIDATIONS!$GP$2:$HS$45,21+VLOOKUP(Y405,VALIDATIONS!$FF$2:$FG$5,2,FALSE),FALSE),0)+IF(OR(Q405="Urban Development (moderate)",Q405="Urban Development (heavy)"),VLOOKUP(W405,VALIDATIONS!$GP$2:$HS$45,12+VLOOKUP(Q405,VALIDATIONS!$FJ$2:$FK$4,2,FALSE),FALSE),0)))</f>
        <v/>
      </c>
      <c r="AB405" s="82"/>
    </row>
    <row r="406" spans="2:28" x14ac:dyDescent="0.2">
      <c r="B406" s="354"/>
      <c r="C406" s="354"/>
      <c r="E406" s="370"/>
      <c r="G406" s="168"/>
      <c r="H406" s="168"/>
      <c r="I406" s="106" t="str">
        <f>IF(OR(C406="",D406="",E406=""),"",VLOOKUP(C406,VALIDATIONS!$HU$2:$HV$12,2,FALSE))</f>
        <v/>
      </c>
      <c r="K406" s="243"/>
      <c r="L406" s="354"/>
      <c r="M406" s="224"/>
      <c r="N406" s="370"/>
      <c r="O406" s="224"/>
      <c r="P406" s="368"/>
      <c r="Q406" s="368"/>
      <c r="R406" s="224"/>
      <c r="S406" s="224"/>
      <c r="T406" s="224"/>
      <c r="U406" s="224"/>
      <c r="W406" s="370"/>
      <c r="X406" s="370"/>
      <c r="Y406" s="368"/>
      <c r="Z406" s="370"/>
      <c r="AA406" s="106" t="str">
        <f>IF(OR(N406="",P406="",Q406="",V406="",W406="",X406="",Y406="",Z406=""),"",V406*    (  IF(OR(AND(N406="Water Reticulation",Z406="Cast Iron"),AND(N406="Water Reticulation",Z406="Ductile Iron"),AND(N406="Water Reticulation",Z406="Galvanised Iron"),  AND(N406="Water Reticulation",Z406="Mild Steel")),      VLOOKUP(W406,VALIDATIONS!$GP$2:$HS$45,VLOOKUP(Y406,VALIDATIONS!$FF$2:$FG$5,2,FALSE),FALSE),  IF(OR(AND(N406="Water Reticulation",Z406="Asbestos Cement"),AND(N406="Water Reticulation",Z406="unplasticised Poly Vinyl Chloride")),      VLOOKUP(W406,VALIDATIONS!$GP$2:$HS$45,8+VLOOKUP(Y406,VALIDATIONS!$FF$2:$FG$5,2,FALSE),FALSE),  IF(OR(AND(N406="Water Re-use",Z406="Cast Iron"),AND(N406="Water Re-use",Z406="Ductile Iron"),AND(N406="Water Re-use",Z406="Galvanised Iron"),  AND(N406="Water Re-use",Z406="Mild Steel")),      VLOOKUP(W406,VALIDATIONS!$GP$2:$HS$45,VLOOKUP(Y406,VALIDATIONS!$FF$2:$FG$5,2,FALSE),FALSE),  IF(OR(AND(N406="Water Re-use",Z406="Asbestos Cement"),AND(N406="Water Re-use",Z406="unplasticised Poly Vinyl Chloride")),      VLOOKUP(W406,VALIDATIONS!$GP$2:$HS$45,8+VLOOKUP(Y406,VALIDATIONS!$FF$2:$FG$5,2,FALSE),FALSE),            IF(OR(AND(N406="Water Rising Main",Z406="Cast Iron"),AND(N406="Water Rising Main",Z406="Ductile Iron"),AND(N406="Water Rising Main",Z406="Galvanised Iron"),  AND(N406="Water Rising Main",Z406="Mild Steel")),      VLOOKUP(W406,VALIDATIONS!$GP$2:$HS$45,4+VLOOKUP(Y406,VALIDATIONS!$FF$2:$FG$5,2,FALSE),FALSE),  IF(OR(AND(N406="Water Rising Main",Z406="Asbestos Cement"),AND(N406="Water Rising Main",Z406="unplasticised Poly Vinyl Chloride")),      VLOOKUP(W406,VALIDATIONS!$GP$2:$HS$45,12+VLOOKUP(Y406,VALIDATIONS!$FF$2:$FG$5,2,FALSE),FALSE),  0))))))    +IF(P406="Up to 10% Rock",VLOOKUP(W406,VALIDATIONS!$GP$2:$HS$45,21+VLOOKUP(Y406,VALIDATIONS!$FF$2:$FG$5,2,FALSE),FALSE),0)+IF(OR(Q406="Urban Development (moderate)",Q406="Urban Development (heavy)"),VLOOKUP(W406,VALIDATIONS!$GP$2:$HS$45,12+VLOOKUP(Q406,VALIDATIONS!$FJ$2:$FK$4,2,FALSE),FALSE),0)))</f>
        <v/>
      </c>
      <c r="AB406" s="82"/>
    </row>
    <row r="407" spans="2:28" x14ac:dyDescent="0.2">
      <c r="B407" s="354"/>
      <c r="C407" s="354"/>
      <c r="E407" s="370"/>
      <c r="G407" s="168"/>
      <c r="H407" s="168"/>
      <c r="I407" s="106" t="str">
        <f>IF(OR(C407="",D407="",E407=""),"",VLOOKUP(C407,VALIDATIONS!$HU$2:$HV$12,2,FALSE))</f>
        <v/>
      </c>
      <c r="K407" s="243"/>
      <c r="L407" s="354"/>
      <c r="M407" s="224"/>
      <c r="N407" s="370"/>
      <c r="O407" s="224"/>
      <c r="P407" s="368"/>
      <c r="Q407" s="368"/>
      <c r="R407" s="224"/>
      <c r="S407" s="224"/>
      <c r="T407" s="224"/>
      <c r="U407" s="224"/>
      <c r="W407" s="370"/>
      <c r="X407" s="370"/>
      <c r="Y407" s="368"/>
      <c r="Z407" s="370"/>
      <c r="AA407" s="106" t="str">
        <f>IF(OR(N407="",P407="",Q407="",V407="",W407="",X407="",Y407="",Z407=""),"",V407*    (  IF(OR(AND(N407="Water Reticulation",Z407="Cast Iron"),AND(N407="Water Reticulation",Z407="Ductile Iron"),AND(N407="Water Reticulation",Z407="Galvanised Iron"),  AND(N407="Water Reticulation",Z407="Mild Steel")),      VLOOKUP(W407,VALIDATIONS!$GP$2:$HS$45,VLOOKUP(Y407,VALIDATIONS!$FF$2:$FG$5,2,FALSE),FALSE),  IF(OR(AND(N407="Water Reticulation",Z407="Asbestos Cement"),AND(N407="Water Reticulation",Z407="unplasticised Poly Vinyl Chloride")),      VLOOKUP(W407,VALIDATIONS!$GP$2:$HS$45,8+VLOOKUP(Y407,VALIDATIONS!$FF$2:$FG$5,2,FALSE),FALSE),  IF(OR(AND(N407="Water Re-use",Z407="Cast Iron"),AND(N407="Water Re-use",Z407="Ductile Iron"),AND(N407="Water Re-use",Z407="Galvanised Iron"),  AND(N407="Water Re-use",Z407="Mild Steel")),      VLOOKUP(W407,VALIDATIONS!$GP$2:$HS$45,VLOOKUP(Y407,VALIDATIONS!$FF$2:$FG$5,2,FALSE),FALSE),  IF(OR(AND(N407="Water Re-use",Z407="Asbestos Cement"),AND(N407="Water Re-use",Z407="unplasticised Poly Vinyl Chloride")),      VLOOKUP(W407,VALIDATIONS!$GP$2:$HS$45,8+VLOOKUP(Y407,VALIDATIONS!$FF$2:$FG$5,2,FALSE),FALSE),            IF(OR(AND(N407="Water Rising Main",Z407="Cast Iron"),AND(N407="Water Rising Main",Z407="Ductile Iron"),AND(N407="Water Rising Main",Z407="Galvanised Iron"),  AND(N407="Water Rising Main",Z407="Mild Steel")),      VLOOKUP(W407,VALIDATIONS!$GP$2:$HS$45,4+VLOOKUP(Y407,VALIDATIONS!$FF$2:$FG$5,2,FALSE),FALSE),  IF(OR(AND(N407="Water Rising Main",Z407="Asbestos Cement"),AND(N407="Water Rising Main",Z407="unplasticised Poly Vinyl Chloride")),      VLOOKUP(W407,VALIDATIONS!$GP$2:$HS$45,12+VLOOKUP(Y407,VALIDATIONS!$FF$2:$FG$5,2,FALSE),FALSE),  0))))))    +IF(P407="Up to 10% Rock",VLOOKUP(W407,VALIDATIONS!$GP$2:$HS$45,21+VLOOKUP(Y407,VALIDATIONS!$FF$2:$FG$5,2,FALSE),FALSE),0)+IF(OR(Q407="Urban Development (moderate)",Q407="Urban Development (heavy)"),VLOOKUP(W407,VALIDATIONS!$GP$2:$HS$45,12+VLOOKUP(Q407,VALIDATIONS!$FJ$2:$FK$4,2,FALSE),FALSE),0)))</f>
        <v/>
      </c>
      <c r="AB407" s="82"/>
    </row>
    <row r="408" spans="2:28" x14ac:dyDescent="0.2">
      <c r="B408" s="354"/>
      <c r="C408" s="354"/>
      <c r="E408" s="370"/>
      <c r="G408" s="168"/>
      <c r="H408" s="168"/>
      <c r="I408" s="106" t="str">
        <f>IF(OR(C408="",D408="",E408=""),"",VLOOKUP(C408,VALIDATIONS!$HU$2:$HV$12,2,FALSE))</f>
        <v/>
      </c>
      <c r="K408" s="243"/>
      <c r="L408" s="354"/>
      <c r="M408" s="224"/>
      <c r="N408" s="370"/>
      <c r="O408" s="224"/>
      <c r="P408" s="368"/>
      <c r="Q408" s="368"/>
      <c r="R408" s="224"/>
      <c r="S408" s="224"/>
      <c r="T408" s="224"/>
      <c r="U408" s="224"/>
      <c r="W408" s="370"/>
      <c r="X408" s="370"/>
      <c r="Y408" s="368"/>
      <c r="Z408" s="370"/>
      <c r="AA408" s="106" t="str">
        <f>IF(OR(N408="",P408="",Q408="",V408="",W408="",X408="",Y408="",Z408=""),"",V408*    (  IF(OR(AND(N408="Water Reticulation",Z408="Cast Iron"),AND(N408="Water Reticulation",Z408="Ductile Iron"),AND(N408="Water Reticulation",Z408="Galvanised Iron"),  AND(N408="Water Reticulation",Z408="Mild Steel")),      VLOOKUP(W408,VALIDATIONS!$GP$2:$HS$45,VLOOKUP(Y408,VALIDATIONS!$FF$2:$FG$5,2,FALSE),FALSE),  IF(OR(AND(N408="Water Reticulation",Z408="Asbestos Cement"),AND(N408="Water Reticulation",Z408="unplasticised Poly Vinyl Chloride")),      VLOOKUP(W408,VALIDATIONS!$GP$2:$HS$45,8+VLOOKUP(Y408,VALIDATIONS!$FF$2:$FG$5,2,FALSE),FALSE),  IF(OR(AND(N408="Water Re-use",Z408="Cast Iron"),AND(N408="Water Re-use",Z408="Ductile Iron"),AND(N408="Water Re-use",Z408="Galvanised Iron"),  AND(N408="Water Re-use",Z408="Mild Steel")),      VLOOKUP(W408,VALIDATIONS!$GP$2:$HS$45,VLOOKUP(Y408,VALIDATIONS!$FF$2:$FG$5,2,FALSE),FALSE),  IF(OR(AND(N408="Water Re-use",Z408="Asbestos Cement"),AND(N408="Water Re-use",Z408="unplasticised Poly Vinyl Chloride")),      VLOOKUP(W408,VALIDATIONS!$GP$2:$HS$45,8+VLOOKUP(Y408,VALIDATIONS!$FF$2:$FG$5,2,FALSE),FALSE),            IF(OR(AND(N408="Water Rising Main",Z408="Cast Iron"),AND(N408="Water Rising Main",Z408="Ductile Iron"),AND(N408="Water Rising Main",Z408="Galvanised Iron"),  AND(N408="Water Rising Main",Z408="Mild Steel")),      VLOOKUP(W408,VALIDATIONS!$GP$2:$HS$45,4+VLOOKUP(Y408,VALIDATIONS!$FF$2:$FG$5,2,FALSE),FALSE),  IF(OR(AND(N408="Water Rising Main",Z408="Asbestos Cement"),AND(N408="Water Rising Main",Z408="unplasticised Poly Vinyl Chloride")),      VLOOKUP(W408,VALIDATIONS!$GP$2:$HS$45,12+VLOOKUP(Y408,VALIDATIONS!$FF$2:$FG$5,2,FALSE),FALSE),  0))))))    +IF(P408="Up to 10% Rock",VLOOKUP(W408,VALIDATIONS!$GP$2:$HS$45,21+VLOOKUP(Y408,VALIDATIONS!$FF$2:$FG$5,2,FALSE),FALSE),0)+IF(OR(Q408="Urban Development (moderate)",Q408="Urban Development (heavy)"),VLOOKUP(W408,VALIDATIONS!$GP$2:$HS$45,12+VLOOKUP(Q408,VALIDATIONS!$FJ$2:$FK$4,2,FALSE),FALSE),0)))</f>
        <v/>
      </c>
      <c r="AB408" s="82"/>
    </row>
    <row r="409" spans="2:28" x14ac:dyDescent="0.2">
      <c r="B409" s="354"/>
      <c r="C409" s="354"/>
      <c r="E409" s="370"/>
      <c r="G409" s="168"/>
      <c r="H409" s="168"/>
      <c r="I409" s="106" t="str">
        <f>IF(OR(C409="",D409="",E409=""),"",VLOOKUP(C409,VALIDATIONS!$HU$2:$HV$12,2,FALSE))</f>
        <v/>
      </c>
      <c r="K409" s="243"/>
      <c r="L409" s="354"/>
      <c r="M409" s="224"/>
      <c r="N409" s="370"/>
      <c r="O409" s="224"/>
      <c r="P409" s="368"/>
      <c r="Q409" s="368"/>
      <c r="R409" s="224"/>
      <c r="S409" s="224"/>
      <c r="T409" s="224"/>
      <c r="U409" s="224"/>
      <c r="W409" s="370"/>
      <c r="X409" s="370"/>
      <c r="Y409" s="368"/>
      <c r="Z409" s="370"/>
      <c r="AA409" s="106" t="str">
        <f>IF(OR(N409="",P409="",Q409="",V409="",W409="",X409="",Y409="",Z409=""),"",V409*    (  IF(OR(AND(N409="Water Reticulation",Z409="Cast Iron"),AND(N409="Water Reticulation",Z409="Ductile Iron"),AND(N409="Water Reticulation",Z409="Galvanised Iron"),  AND(N409="Water Reticulation",Z409="Mild Steel")),      VLOOKUP(W409,VALIDATIONS!$GP$2:$HS$45,VLOOKUP(Y409,VALIDATIONS!$FF$2:$FG$5,2,FALSE),FALSE),  IF(OR(AND(N409="Water Reticulation",Z409="Asbestos Cement"),AND(N409="Water Reticulation",Z409="unplasticised Poly Vinyl Chloride")),      VLOOKUP(W409,VALIDATIONS!$GP$2:$HS$45,8+VLOOKUP(Y409,VALIDATIONS!$FF$2:$FG$5,2,FALSE),FALSE),  IF(OR(AND(N409="Water Re-use",Z409="Cast Iron"),AND(N409="Water Re-use",Z409="Ductile Iron"),AND(N409="Water Re-use",Z409="Galvanised Iron"),  AND(N409="Water Re-use",Z409="Mild Steel")),      VLOOKUP(W409,VALIDATIONS!$GP$2:$HS$45,VLOOKUP(Y409,VALIDATIONS!$FF$2:$FG$5,2,FALSE),FALSE),  IF(OR(AND(N409="Water Re-use",Z409="Asbestos Cement"),AND(N409="Water Re-use",Z409="unplasticised Poly Vinyl Chloride")),      VLOOKUP(W409,VALIDATIONS!$GP$2:$HS$45,8+VLOOKUP(Y409,VALIDATIONS!$FF$2:$FG$5,2,FALSE),FALSE),            IF(OR(AND(N409="Water Rising Main",Z409="Cast Iron"),AND(N409="Water Rising Main",Z409="Ductile Iron"),AND(N409="Water Rising Main",Z409="Galvanised Iron"),  AND(N409="Water Rising Main",Z409="Mild Steel")),      VLOOKUP(W409,VALIDATIONS!$GP$2:$HS$45,4+VLOOKUP(Y409,VALIDATIONS!$FF$2:$FG$5,2,FALSE),FALSE),  IF(OR(AND(N409="Water Rising Main",Z409="Asbestos Cement"),AND(N409="Water Rising Main",Z409="unplasticised Poly Vinyl Chloride")),      VLOOKUP(W409,VALIDATIONS!$GP$2:$HS$45,12+VLOOKUP(Y409,VALIDATIONS!$FF$2:$FG$5,2,FALSE),FALSE),  0))))))    +IF(P409="Up to 10% Rock",VLOOKUP(W409,VALIDATIONS!$GP$2:$HS$45,21+VLOOKUP(Y409,VALIDATIONS!$FF$2:$FG$5,2,FALSE),FALSE),0)+IF(OR(Q409="Urban Development (moderate)",Q409="Urban Development (heavy)"),VLOOKUP(W409,VALIDATIONS!$GP$2:$HS$45,12+VLOOKUP(Q409,VALIDATIONS!$FJ$2:$FK$4,2,FALSE),FALSE),0)))</f>
        <v/>
      </c>
      <c r="AB409" s="82"/>
    </row>
    <row r="410" spans="2:28" x14ac:dyDescent="0.2">
      <c r="B410" s="354"/>
      <c r="C410" s="354"/>
      <c r="E410" s="370"/>
      <c r="G410" s="168"/>
      <c r="H410" s="168"/>
      <c r="I410" s="106" t="str">
        <f>IF(OR(C410="",D410="",E410=""),"",VLOOKUP(C410,VALIDATIONS!$HU$2:$HV$12,2,FALSE))</f>
        <v/>
      </c>
      <c r="K410" s="243"/>
      <c r="L410" s="354"/>
      <c r="M410" s="224"/>
      <c r="N410" s="370"/>
      <c r="O410" s="224"/>
      <c r="P410" s="368"/>
      <c r="Q410" s="368"/>
      <c r="R410" s="224"/>
      <c r="S410" s="224"/>
      <c r="T410" s="224"/>
      <c r="U410" s="224"/>
      <c r="W410" s="370"/>
      <c r="X410" s="370"/>
      <c r="Y410" s="368"/>
      <c r="Z410" s="370"/>
      <c r="AA410" s="106" t="str">
        <f>IF(OR(N410="",P410="",Q410="",V410="",W410="",X410="",Y410="",Z410=""),"",V410*    (  IF(OR(AND(N410="Water Reticulation",Z410="Cast Iron"),AND(N410="Water Reticulation",Z410="Ductile Iron"),AND(N410="Water Reticulation",Z410="Galvanised Iron"),  AND(N410="Water Reticulation",Z410="Mild Steel")),      VLOOKUP(W410,VALIDATIONS!$GP$2:$HS$45,VLOOKUP(Y410,VALIDATIONS!$FF$2:$FG$5,2,FALSE),FALSE),  IF(OR(AND(N410="Water Reticulation",Z410="Asbestos Cement"),AND(N410="Water Reticulation",Z410="unplasticised Poly Vinyl Chloride")),      VLOOKUP(W410,VALIDATIONS!$GP$2:$HS$45,8+VLOOKUP(Y410,VALIDATIONS!$FF$2:$FG$5,2,FALSE),FALSE),  IF(OR(AND(N410="Water Re-use",Z410="Cast Iron"),AND(N410="Water Re-use",Z410="Ductile Iron"),AND(N410="Water Re-use",Z410="Galvanised Iron"),  AND(N410="Water Re-use",Z410="Mild Steel")),      VLOOKUP(W410,VALIDATIONS!$GP$2:$HS$45,VLOOKUP(Y410,VALIDATIONS!$FF$2:$FG$5,2,FALSE),FALSE),  IF(OR(AND(N410="Water Re-use",Z410="Asbestos Cement"),AND(N410="Water Re-use",Z410="unplasticised Poly Vinyl Chloride")),      VLOOKUP(W410,VALIDATIONS!$GP$2:$HS$45,8+VLOOKUP(Y410,VALIDATIONS!$FF$2:$FG$5,2,FALSE),FALSE),            IF(OR(AND(N410="Water Rising Main",Z410="Cast Iron"),AND(N410="Water Rising Main",Z410="Ductile Iron"),AND(N410="Water Rising Main",Z410="Galvanised Iron"),  AND(N410="Water Rising Main",Z410="Mild Steel")),      VLOOKUP(W410,VALIDATIONS!$GP$2:$HS$45,4+VLOOKUP(Y410,VALIDATIONS!$FF$2:$FG$5,2,FALSE),FALSE),  IF(OR(AND(N410="Water Rising Main",Z410="Asbestos Cement"),AND(N410="Water Rising Main",Z410="unplasticised Poly Vinyl Chloride")),      VLOOKUP(W410,VALIDATIONS!$GP$2:$HS$45,12+VLOOKUP(Y410,VALIDATIONS!$FF$2:$FG$5,2,FALSE),FALSE),  0))))))    +IF(P410="Up to 10% Rock",VLOOKUP(W410,VALIDATIONS!$GP$2:$HS$45,21+VLOOKUP(Y410,VALIDATIONS!$FF$2:$FG$5,2,FALSE),FALSE),0)+IF(OR(Q410="Urban Development (moderate)",Q410="Urban Development (heavy)"),VLOOKUP(W410,VALIDATIONS!$GP$2:$HS$45,12+VLOOKUP(Q410,VALIDATIONS!$FJ$2:$FK$4,2,FALSE),FALSE),0)))</f>
        <v/>
      </c>
      <c r="AB410" s="82"/>
    </row>
    <row r="411" spans="2:28" x14ac:dyDescent="0.2">
      <c r="B411" s="354"/>
      <c r="C411" s="354"/>
      <c r="E411" s="370"/>
      <c r="G411" s="168"/>
      <c r="H411" s="168"/>
      <c r="I411" s="106" t="str">
        <f>IF(OR(C411="",D411="",E411=""),"",VLOOKUP(C411,VALIDATIONS!$HU$2:$HV$12,2,FALSE))</f>
        <v/>
      </c>
      <c r="K411" s="243"/>
      <c r="L411" s="354"/>
      <c r="M411" s="224"/>
      <c r="N411" s="370"/>
      <c r="O411" s="224"/>
      <c r="P411" s="368"/>
      <c r="Q411" s="368"/>
      <c r="R411" s="224"/>
      <c r="S411" s="224"/>
      <c r="T411" s="224"/>
      <c r="U411" s="224"/>
      <c r="W411" s="370"/>
      <c r="X411" s="370"/>
      <c r="Y411" s="368"/>
      <c r="Z411" s="370"/>
      <c r="AA411" s="106" t="str">
        <f>IF(OR(N411="",P411="",Q411="",V411="",W411="",X411="",Y411="",Z411=""),"",V411*    (  IF(OR(AND(N411="Water Reticulation",Z411="Cast Iron"),AND(N411="Water Reticulation",Z411="Ductile Iron"),AND(N411="Water Reticulation",Z411="Galvanised Iron"),  AND(N411="Water Reticulation",Z411="Mild Steel")),      VLOOKUP(W411,VALIDATIONS!$GP$2:$HS$45,VLOOKUP(Y411,VALIDATIONS!$FF$2:$FG$5,2,FALSE),FALSE),  IF(OR(AND(N411="Water Reticulation",Z411="Asbestos Cement"),AND(N411="Water Reticulation",Z411="unplasticised Poly Vinyl Chloride")),      VLOOKUP(W411,VALIDATIONS!$GP$2:$HS$45,8+VLOOKUP(Y411,VALIDATIONS!$FF$2:$FG$5,2,FALSE),FALSE),  IF(OR(AND(N411="Water Re-use",Z411="Cast Iron"),AND(N411="Water Re-use",Z411="Ductile Iron"),AND(N411="Water Re-use",Z411="Galvanised Iron"),  AND(N411="Water Re-use",Z411="Mild Steel")),      VLOOKUP(W411,VALIDATIONS!$GP$2:$HS$45,VLOOKUP(Y411,VALIDATIONS!$FF$2:$FG$5,2,FALSE),FALSE),  IF(OR(AND(N411="Water Re-use",Z411="Asbestos Cement"),AND(N411="Water Re-use",Z411="unplasticised Poly Vinyl Chloride")),      VLOOKUP(W411,VALIDATIONS!$GP$2:$HS$45,8+VLOOKUP(Y411,VALIDATIONS!$FF$2:$FG$5,2,FALSE),FALSE),            IF(OR(AND(N411="Water Rising Main",Z411="Cast Iron"),AND(N411="Water Rising Main",Z411="Ductile Iron"),AND(N411="Water Rising Main",Z411="Galvanised Iron"),  AND(N411="Water Rising Main",Z411="Mild Steel")),      VLOOKUP(W411,VALIDATIONS!$GP$2:$HS$45,4+VLOOKUP(Y411,VALIDATIONS!$FF$2:$FG$5,2,FALSE),FALSE),  IF(OR(AND(N411="Water Rising Main",Z411="Asbestos Cement"),AND(N411="Water Rising Main",Z411="unplasticised Poly Vinyl Chloride")),      VLOOKUP(W411,VALIDATIONS!$GP$2:$HS$45,12+VLOOKUP(Y411,VALIDATIONS!$FF$2:$FG$5,2,FALSE),FALSE),  0))))))    +IF(P411="Up to 10% Rock",VLOOKUP(W411,VALIDATIONS!$GP$2:$HS$45,21+VLOOKUP(Y411,VALIDATIONS!$FF$2:$FG$5,2,FALSE),FALSE),0)+IF(OR(Q411="Urban Development (moderate)",Q411="Urban Development (heavy)"),VLOOKUP(W411,VALIDATIONS!$GP$2:$HS$45,12+VLOOKUP(Q411,VALIDATIONS!$FJ$2:$FK$4,2,FALSE),FALSE),0)))</f>
        <v/>
      </c>
      <c r="AB411" s="82"/>
    </row>
    <row r="412" spans="2:28" x14ac:dyDescent="0.2">
      <c r="B412" s="354"/>
      <c r="C412" s="354"/>
      <c r="E412" s="370"/>
      <c r="G412" s="168"/>
      <c r="H412" s="168"/>
      <c r="I412" s="106" t="str">
        <f>IF(OR(C412="",D412="",E412=""),"",VLOOKUP(C412,VALIDATIONS!$HU$2:$HV$12,2,FALSE))</f>
        <v/>
      </c>
      <c r="K412" s="243"/>
      <c r="L412" s="354"/>
      <c r="M412" s="224"/>
      <c r="N412" s="370"/>
      <c r="O412" s="224"/>
      <c r="P412" s="368"/>
      <c r="Q412" s="368"/>
      <c r="R412" s="224"/>
      <c r="S412" s="224"/>
      <c r="T412" s="224"/>
      <c r="U412" s="224"/>
      <c r="W412" s="370"/>
      <c r="X412" s="370"/>
      <c r="Y412" s="368"/>
      <c r="Z412" s="370"/>
      <c r="AA412" s="106" t="str">
        <f>IF(OR(N412="",P412="",Q412="",V412="",W412="",X412="",Y412="",Z412=""),"",V412*    (  IF(OR(AND(N412="Water Reticulation",Z412="Cast Iron"),AND(N412="Water Reticulation",Z412="Ductile Iron"),AND(N412="Water Reticulation",Z412="Galvanised Iron"),  AND(N412="Water Reticulation",Z412="Mild Steel")),      VLOOKUP(W412,VALIDATIONS!$GP$2:$HS$45,VLOOKUP(Y412,VALIDATIONS!$FF$2:$FG$5,2,FALSE),FALSE),  IF(OR(AND(N412="Water Reticulation",Z412="Asbestos Cement"),AND(N412="Water Reticulation",Z412="unplasticised Poly Vinyl Chloride")),      VLOOKUP(W412,VALIDATIONS!$GP$2:$HS$45,8+VLOOKUP(Y412,VALIDATIONS!$FF$2:$FG$5,2,FALSE),FALSE),  IF(OR(AND(N412="Water Re-use",Z412="Cast Iron"),AND(N412="Water Re-use",Z412="Ductile Iron"),AND(N412="Water Re-use",Z412="Galvanised Iron"),  AND(N412="Water Re-use",Z412="Mild Steel")),      VLOOKUP(W412,VALIDATIONS!$GP$2:$HS$45,VLOOKUP(Y412,VALIDATIONS!$FF$2:$FG$5,2,FALSE),FALSE),  IF(OR(AND(N412="Water Re-use",Z412="Asbestos Cement"),AND(N412="Water Re-use",Z412="unplasticised Poly Vinyl Chloride")),      VLOOKUP(W412,VALIDATIONS!$GP$2:$HS$45,8+VLOOKUP(Y412,VALIDATIONS!$FF$2:$FG$5,2,FALSE),FALSE),            IF(OR(AND(N412="Water Rising Main",Z412="Cast Iron"),AND(N412="Water Rising Main",Z412="Ductile Iron"),AND(N412="Water Rising Main",Z412="Galvanised Iron"),  AND(N412="Water Rising Main",Z412="Mild Steel")),      VLOOKUP(W412,VALIDATIONS!$GP$2:$HS$45,4+VLOOKUP(Y412,VALIDATIONS!$FF$2:$FG$5,2,FALSE),FALSE),  IF(OR(AND(N412="Water Rising Main",Z412="Asbestos Cement"),AND(N412="Water Rising Main",Z412="unplasticised Poly Vinyl Chloride")),      VLOOKUP(W412,VALIDATIONS!$GP$2:$HS$45,12+VLOOKUP(Y412,VALIDATIONS!$FF$2:$FG$5,2,FALSE),FALSE),  0))))))    +IF(P412="Up to 10% Rock",VLOOKUP(W412,VALIDATIONS!$GP$2:$HS$45,21+VLOOKUP(Y412,VALIDATIONS!$FF$2:$FG$5,2,FALSE),FALSE),0)+IF(OR(Q412="Urban Development (moderate)",Q412="Urban Development (heavy)"),VLOOKUP(W412,VALIDATIONS!$GP$2:$HS$45,12+VLOOKUP(Q412,VALIDATIONS!$FJ$2:$FK$4,2,FALSE),FALSE),0)))</f>
        <v/>
      </c>
      <c r="AB412" s="82"/>
    </row>
    <row r="413" spans="2:28" x14ac:dyDescent="0.2">
      <c r="B413" s="354"/>
      <c r="C413" s="354"/>
      <c r="E413" s="370"/>
      <c r="G413" s="168"/>
      <c r="H413" s="168"/>
      <c r="I413" s="106" t="str">
        <f>IF(OR(C413="",D413="",E413=""),"",VLOOKUP(C413,VALIDATIONS!$HU$2:$HV$12,2,FALSE))</f>
        <v/>
      </c>
      <c r="K413" s="243"/>
      <c r="L413" s="354"/>
      <c r="M413" s="224"/>
      <c r="N413" s="370"/>
      <c r="O413" s="224"/>
      <c r="P413" s="368"/>
      <c r="Q413" s="368"/>
      <c r="R413" s="224"/>
      <c r="S413" s="224"/>
      <c r="T413" s="224"/>
      <c r="U413" s="224"/>
      <c r="W413" s="370"/>
      <c r="X413" s="370"/>
      <c r="Y413" s="368"/>
      <c r="Z413" s="370"/>
      <c r="AA413" s="106" t="str">
        <f>IF(OR(N413="",P413="",Q413="",V413="",W413="",X413="",Y413="",Z413=""),"",V413*    (  IF(OR(AND(N413="Water Reticulation",Z413="Cast Iron"),AND(N413="Water Reticulation",Z413="Ductile Iron"),AND(N413="Water Reticulation",Z413="Galvanised Iron"),  AND(N413="Water Reticulation",Z413="Mild Steel")),      VLOOKUP(W413,VALIDATIONS!$GP$2:$HS$45,VLOOKUP(Y413,VALIDATIONS!$FF$2:$FG$5,2,FALSE),FALSE),  IF(OR(AND(N413="Water Reticulation",Z413="Asbestos Cement"),AND(N413="Water Reticulation",Z413="unplasticised Poly Vinyl Chloride")),      VLOOKUP(W413,VALIDATIONS!$GP$2:$HS$45,8+VLOOKUP(Y413,VALIDATIONS!$FF$2:$FG$5,2,FALSE),FALSE),  IF(OR(AND(N413="Water Re-use",Z413="Cast Iron"),AND(N413="Water Re-use",Z413="Ductile Iron"),AND(N413="Water Re-use",Z413="Galvanised Iron"),  AND(N413="Water Re-use",Z413="Mild Steel")),      VLOOKUP(W413,VALIDATIONS!$GP$2:$HS$45,VLOOKUP(Y413,VALIDATIONS!$FF$2:$FG$5,2,FALSE),FALSE),  IF(OR(AND(N413="Water Re-use",Z413="Asbestos Cement"),AND(N413="Water Re-use",Z413="unplasticised Poly Vinyl Chloride")),      VLOOKUP(W413,VALIDATIONS!$GP$2:$HS$45,8+VLOOKUP(Y413,VALIDATIONS!$FF$2:$FG$5,2,FALSE),FALSE),            IF(OR(AND(N413="Water Rising Main",Z413="Cast Iron"),AND(N413="Water Rising Main",Z413="Ductile Iron"),AND(N413="Water Rising Main",Z413="Galvanised Iron"),  AND(N413="Water Rising Main",Z413="Mild Steel")),      VLOOKUP(W413,VALIDATIONS!$GP$2:$HS$45,4+VLOOKUP(Y413,VALIDATIONS!$FF$2:$FG$5,2,FALSE),FALSE),  IF(OR(AND(N413="Water Rising Main",Z413="Asbestos Cement"),AND(N413="Water Rising Main",Z413="unplasticised Poly Vinyl Chloride")),      VLOOKUP(W413,VALIDATIONS!$GP$2:$HS$45,12+VLOOKUP(Y413,VALIDATIONS!$FF$2:$FG$5,2,FALSE),FALSE),  0))))))    +IF(P413="Up to 10% Rock",VLOOKUP(W413,VALIDATIONS!$GP$2:$HS$45,21+VLOOKUP(Y413,VALIDATIONS!$FF$2:$FG$5,2,FALSE),FALSE),0)+IF(OR(Q413="Urban Development (moderate)",Q413="Urban Development (heavy)"),VLOOKUP(W413,VALIDATIONS!$GP$2:$HS$45,12+VLOOKUP(Q413,VALIDATIONS!$FJ$2:$FK$4,2,FALSE),FALSE),0)))</f>
        <v/>
      </c>
      <c r="AB413" s="82"/>
    </row>
    <row r="414" spans="2:28" x14ac:dyDescent="0.2">
      <c r="B414" s="354"/>
      <c r="C414" s="354"/>
      <c r="E414" s="370"/>
      <c r="G414" s="168"/>
      <c r="H414" s="168"/>
      <c r="I414" s="106" t="str">
        <f>IF(OR(C414="",D414="",E414=""),"",VLOOKUP(C414,VALIDATIONS!$HU$2:$HV$12,2,FALSE))</f>
        <v/>
      </c>
      <c r="K414" s="243"/>
      <c r="L414" s="354"/>
      <c r="M414" s="224"/>
      <c r="N414" s="370"/>
      <c r="O414" s="224"/>
      <c r="P414" s="368"/>
      <c r="Q414" s="368"/>
      <c r="R414" s="224"/>
      <c r="S414" s="224"/>
      <c r="T414" s="224"/>
      <c r="U414" s="224"/>
      <c r="W414" s="370"/>
      <c r="X414" s="370"/>
      <c r="Y414" s="368"/>
      <c r="Z414" s="370"/>
      <c r="AA414" s="106" t="str">
        <f>IF(OR(N414="",P414="",Q414="",V414="",W414="",X414="",Y414="",Z414=""),"",V414*    (  IF(OR(AND(N414="Water Reticulation",Z414="Cast Iron"),AND(N414="Water Reticulation",Z414="Ductile Iron"),AND(N414="Water Reticulation",Z414="Galvanised Iron"),  AND(N414="Water Reticulation",Z414="Mild Steel")),      VLOOKUP(W414,VALIDATIONS!$GP$2:$HS$45,VLOOKUP(Y414,VALIDATIONS!$FF$2:$FG$5,2,FALSE),FALSE),  IF(OR(AND(N414="Water Reticulation",Z414="Asbestos Cement"),AND(N414="Water Reticulation",Z414="unplasticised Poly Vinyl Chloride")),      VLOOKUP(W414,VALIDATIONS!$GP$2:$HS$45,8+VLOOKUP(Y414,VALIDATIONS!$FF$2:$FG$5,2,FALSE),FALSE),  IF(OR(AND(N414="Water Re-use",Z414="Cast Iron"),AND(N414="Water Re-use",Z414="Ductile Iron"),AND(N414="Water Re-use",Z414="Galvanised Iron"),  AND(N414="Water Re-use",Z414="Mild Steel")),      VLOOKUP(W414,VALIDATIONS!$GP$2:$HS$45,VLOOKUP(Y414,VALIDATIONS!$FF$2:$FG$5,2,FALSE),FALSE),  IF(OR(AND(N414="Water Re-use",Z414="Asbestos Cement"),AND(N414="Water Re-use",Z414="unplasticised Poly Vinyl Chloride")),      VLOOKUP(W414,VALIDATIONS!$GP$2:$HS$45,8+VLOOKUP(Y414,VALIDATIONS!$FF$2:$FG$5,2,FALSE),FALSE),            IF(OR(AND(N414="Water Rising Main",Z414="Cast Iron"),AND(N414="Water Rising Main",Z414="Ductile Iron"),AND(N414="Water Rising Main",Z414="Galvanised Iron"),  AND(N414="Water Rising Main",Z414="Mild Steel")),      VLOOKUP(W414,VALIDATIONS!$GP$2:$HS$45,4+VLOOKUP(Y414,VALIDATIONS!$FF$2:$FG$5,2,FALSE),FALSE),  IF(OR(AND(N414="Water Rising Main",Z414="Asbestos Cement"),AND(N414="Water Rising Main",Z414="unplasticised Poly Vinyl Chloride")),      VLOOKUP(W414,VALIDATIONS!$GP$2:$HS$45,12+VLOOKUP(Y414,VALIDATIONS!$FF$2:$FG$5,2,FALSE),FALSE),  0))))))    +IF(P414="Up to 10% Rock",VLOOKUP(W414,VALIDATIONS!$GP$2:$HS$45,21+VLOOKUP(Y414,VALIDATIONS!$FF$2:$FG$5,2,FALSE),FALSE),0)+IF(OR(Q414="Urban Development (moderate)",Q414="Urban Development (heavy)"),VLOOKUP(W414,VALIDATIONS!$GP$2:$HS$45,12+VLOOKUP(Q414,VALIDATIONS!$FJ$2:$FK$4,2,FALSE),FALSE),0)))</f>
        <v/>
      </c>
      <c r="AB414" s="82"/>
    </row>
    <row r="415" spans="2:28" x14ac:dyDescent="0.2">
      <c r="B415" s="354"/>
      <c r="C415" s="354"/>
      <c r="E415" s="370"/>
      <c r="G415" s="168"/>
      <c r="H415" s="168"/>
      <c r="I415" s="106" t="str">
        <f>IF(OR(C415="",D415="",E415=""),"",VLOOKUP(C415,VALIDATIONS!$HU$2:$HV$12,2,FALSE))</f>
        <v/>
      </c>
      <c r="K415" s="243"/>
      <c r="L415" s="354"/>
      <c r="M415" s="224"/>
      <c r="N415" s="370"/>
      <c r="O415" s="224"/>
      <c r="P415" s="368"/>
      <c r="Q415" s="368"/>
      <c r="R415" s="224"/>
      <c r="S415" s="224"/>
      <c r="T415" s="224"/>
      <c r="U415" s="224"/>
      <c r="W415" s="370"/>
      <c r="X415" s="370"/>
      <c r="Y415" s="368"/>
      <c r="Z415" s="370"/>
      <c r="AA415" s="106" t="str">
        <f>IF(OR(N415="",P415="",Q415="",V415="",W415="",X415="",Y415="",Z415=""),"",V415*    (  IF(OR(AND(N415="Water Reticulation",Z415="Cast Iron"),AND(N415="Water Reticulation",Z415="Ductile Iron"),AND(N415="Water Reticulation",Z415="Galvanised Iron"),  AND(N415="Water Reticulation",Z415="Mild Steel")),      VLOOKUP(W415,VALIDATIONS!$GP$2:$HS$45,VLOOKUP(Y415,VALIDATIONS!$FF$2:$FG$5,2,FALSE),FALSE),  IF(OR(AND(N415="Water Reticulation",Z415="Asbestos Cement"),AND(N415="Water Reticulation",Z415="unplasticised Poly Vinyl Chloride")),      VLOOKUP(W415,VALIDATIONS!$GP$2:$HS$45,8+VLOOKUP(Y415,VALIDATIONS!$FF$2:$FG$5,2,FALSE),FALSE),  IF(OR(AND(N415="Water Re-use",Z415="Cast Iron"),AND(N415="Water Re-use",Z415="Ductile Iron"),AND(N415="Water Re-use",Z415="Galvanised Iron"),  AND(N415="Water Re-use",Z415="Mild Steel")),      VLOOKUP(W415,VALIDATIONS!$GP$2:$HS$45,VLOOKUP(Y415,VALIDATIONS!$FF$2:$FG$5,2,FALSE),FALSE),  IF(OR(AND(N415="Water Re-use",Z415="Asbestos Cement"),AND(N415="Water Re-use",Z415="unplasticised Poly Vinyl Chloride")),      VLOOKUP(W415,VALIDATIONS!$GP$2:$HS$45,8+VLOOKUP(Y415,VALIDATIONS!$FF$2:$FG$5,2,FALSE),FALSE),            IF(OR(AND(N415="Water Rising Main",Z415="Cast Iron"),AND(N415="Water Rising Main",Z415="Ductile Iron"),AND(N415="Water Rising Main",Z415="Galvanised Iron"),  AND(N415="Water Rising Main",Z415="Mild Steel")),      VLOOKUP(W415,VALIDATIONS!$GP$2:$HS$45,4+VLOOKUP(Y415,VALIDATIONS!$FF$2:$FG$5,2,FALSE),FALSE),  IF(OR(AND(N415="Water Rising Main",Z415="Asbestos Cement"),AND(N415="Water Rising Main",Z415="unplasticised Poly Vinyl Chloride")),      VLOOKUP(W415,VALIDATIONS!$GP$2:$HS$45,12+VLOOKUP(Y415,VALIDATIONS!$FF$2:$FG$5,2,FALSE),FALSE),  0))))))    +IF(P415="Up to 10% Rock",VLOOKUP(W415,VALIDATIONS!$GP$2:$HS$45,21+VLOOKUP(Y415,VALIDATIONS!$FF$2:$FG$5,2,FALSE),FALSE),0)+IF(OR(Q415="Urban Development (moderate)",Q415="Urban Development (heavy)"),VLOOKUP(W415,VALIDATIONS!$GP$2:$HS$45,12+VLOOKUP(Q415,VALIDATIONS!$FJ$2:$FK$4,2,FALSE),FALSE),0)))</f>
        <v/>
      </c>
      <c r="AB415" s="82"/>
    </row>
    <row r="416" spans="2:28" x14ac:dyDescent="0.2">
      <c r="B416" s="354"/>
      <c r="C416" s="354"/>
      <c r="E416" s="370"/>
      <c r="G416" s="168"/>
      <c r="H416" s="168"/>
      <c r="I416" s="106" t="str">
        <f>IF(OR(C416="",D416="",E416=""),"",VLOOKUP(C416,VALIDATIONS!$HU$2:$HV$12,2,FALSE))</f>
        <v/>
      </c>
      <c r="K416" s="243"/>
      <c r="L416" s="354"/>
      <c r="M416" s="224"/>
      <c r="N416" s="370"/>
      <c r="O416" s="224"/>
      <c r="P416" s="368"/>
      <c r="Q416" s="368"/>
      <c r="R416" s="224"/>
      <c r="S416" s="224"/>
      <c r="T416" s="224"/>
      <c r="U416" s="224"/>
      <c r="W416" s="370"/>
      <c r="X416" s="370"/>
      <c r="Y416" s="368"/>
      <c r="Z416" s="370"/>
      <c r="AA416" s="106" t="str">
        <f>IF(OR(N416="",P416="",Q416="",V416="",W416="",X416="",Y416="",Z416=""),"",V416*    (  IF(OR(AND(N416="Water Reticulation",Z416="Cast Iron"),AND(N416="Water Reticulation",Z416="Ductile Iron"),AND(N416="Water Reticulation",Z416="Galvanised Iron"),  AND(N416="Water Reticulation",Z416="Mild Steel")),      VLOOKUP(W416,VALIDATIONS!$GP$2:$HS$45,VLOOKUP(Y416,VALIDATIONS!$FF$2:$FG$5,2,FALSE),FALSE),  IF(OR(AND(N416="Water Reticulation",Z416="Asbestos Cement"),AND(N416="Water Reticulation",Z416="unplasticised Poly Vinyl Chloride")),      VLOOKUP(W416,VALIDATIONS!$GP$2:$HS$45,8+VLOOKUP(Y416,VALIDATIONS!$FF$2:$FG$5,2,FALSE),FALSE),  IF(OR(AND(N416="Water Re-use",Z416="Cast Iron"),AND(N416="Water Re-use",Z416="Ductile Iron"),AND(N416="Water Re-use",Z416="Galvanised Iron"),  AND(N416="Water Re-use",Z416="Mild Steel")),      VLOOKUP(W416,VALIDATIONS!$GP$2:$HS$45,VLOOKUP(Y416,VALIDATIONS!$FF$2:$FG$5,2,FALSE),FALSE),  IF(OR(AND(N416="Water Re-use",Z416="Asbestos Cement"),AND(N416="Water Re-use",Z416="unplasticised Poly Vinyl Chloride")),      VLOOKUP(W416,VALIDATIONS!$GP$2:$HS$45,8+VLOOKUP(Y416,VALIDATIONS!$FF$2:$FG$5,2,FALSE),FALSE),            IF(OR(AND(N416="Water Rising Main",Z416="Cast Iron"),AND(N416="Water Rising Main",Z416="Ductile Iron"),AND(N416="Water Rising Main",Z416="Galvanised Iron"),  AND(N416="Water Rising Main",Z416="Mild Steel")),      VLOOKUP(W416,VALIDATIONS!$GP$2:$HS$45,4+VLOOKUP(Y416,VALIDATIONS!$FF$2:$FG$5,2,FALSE),FALSE),  IF(OR(AND(N416="Water Rising Main",Z416="Asbestos Cement"),AND(N416="Water Rising Main",Z416="unplasticised Poly Vinyl Chloride")),      VLOOKUP(W416,VALIDATIONS!$GP$2:$HS$45,12+VLOOKUP(Y416,VALIDATIONS!$FF$2:$FG$5,2,FALSE),FALSE),  0))))))    +IF(P416="Up to 10% Rock",VLOOKUP(W416,VALIDATIONS!$GP$2:$HS$45,21+VLOOKUP(Y416,VALIDATIONS!$FF$2:$FG$5,2,FALSE),FALSE),0)+IF(OR(Q416="Urban Development (moderate)",Q416="Urban Development (heavy)"),VLOOKUP(W416,VALIDATIONS!$GP$2:$HS$45,12+VLOOKUP(Q416,VALIDATIONS!$FJ$2:$FK$4,2,FALSE),FALSE),0)))</f>
        <v/>
      </c>
      <c r="AB416" s="82"/>
    </row>
    <row r="417" spans="2:28" x14ac:dyDescent="0.2">
      <c r="B417" s="354"/>
      <c r="C417" s="354"/>
      <c r="E417" s="370"/>
      <c r="G417" s="168"/>
      <c r="H417" s="168"/>
      <c r="I417" s="106" t="str">
        <f>IF(OR(C417="",D417="",E417=""),"",VLOOKUP(C417,VALIDATIONS!$HU$2:$HV$12,2,FALSE))</f>
        <v/>
      </c>
      <c r="K417" s="243"/>
      <c r="L417" s="354"/>
      <c r="M417" s="224"/>
      <c r="N417" s="370"/>
      <c r="O417" s="224"/>
      <c r="P417" s="368"/>
      <c r="Q417" s="368"/>
      <c r="R417" s="224"/>
      <c r="S417" s="224"/>
      <c r="T417" s="224"/>
      <c r="U417" s="224"/>
      <c r="W417" s="370"/>
      <c r="X417" s="370"/>
      <c r="Y417" s="368"/>
      <c r="Z417" s="370"/>
      <c r="AA417" s="106" t="str">
        <f>IF(OR(N417="",P417="",Q417="",V417="",W417="",X417="",Y417="",Z417=""),"",V417*    (  IF(OR(AND(N417="Water Reticulation",Z417="Cast Iron"),AND(N417="Water Reticulation",Z417="Ductile Iron"),AND(N417="Water Reticulation",Z417="Galvanised Iron"),  AND(N417="Water Reticulation",Z417="Mild Steel")),      VLOOKUP(W417,VALIDATIONS!$GP$2:$HS$45,VLOOKUP(Y417,VALIDATIONS!$FF$2:$FG$5,2,FALSE),FALSE),  IF(OR(AND(N417="Water Reticulation",Z417="Asbestos Cement"),AND(N417="Water Reticulation",Z417="unplasticised Poly Vinyl Chloride")),      VLOOKUP(W417,VALIDATIONS!$GP$2:$HS$45,8+VLOOKUP(Y417,VALIDATIONS!$FF$2:$FG$5,2,FALSE),FALSE),  IF(OR(AND(N417="Water Re-use",Z417="Cast Iron"),AND(N417="Water Re-use",Z417="Ductile Iron"),AND(N417="Water Re-use",Z417="Galvanised Iron"),  AND(N417="Water Re-use",Z417="Mild Steel")),      VLOOKUP(W417,VALIDATIONS!$GP$2:$HS$45,VLOOKUP(Y417,VALIDATIONS!$FF$2:$FG$5,2,FALSE),FALSE),  IF(OR(AND(N417="Water Re-use",Z417="Asbestos Cement"),AND(N417="Water Re-use",Z417="unplasticised Poly Vinyl Chloride")),      VLOOKUP(W417,VALIDATIONS!$GP$2:$HS$45,8+VLOOKUP(Y417,VALIDATIONS!$FF$2:$FG$5,2,FALSE),FALSE),            IF(OR(AND(N417="Water Rising Main",Z417="Cast Iron"),AND(N417="Water Rising Main",Z417="Ductile Iron"),AND(N417="Water Rising Main",Z417="Galvanised Iron"),  AND(N417="Water Rising Main",Z417="Mild Steel")),      VLOOKUP(W417,VALIDATIONS!$GP$2:$HS$45,4+VLOOKUP(Y417,VALIDATIONS!$FF$2:$FG$5,2,FALSE),FALSE),  IF(OR(AND(N417="Water Rising Main",Z417="Asbestos Cement"),AND(N417="Water Rising Main",Z417="unplasticised Poly Vinyl Chloride")),      VLOOKUP(W417,VALIDATIONS!$GP$2:$HS$45,12+VLOOKUP(Y417,VALIDATIONS!$FF$2:$FG$5,2,FALSE),FALSE),  0))))))    +IF(P417="Up to 10% Rock",VLOOKUP(W417,VALIDATIONS!$GP$2:$HS$45,21+VLOOKUP(Y417,VALIDATIONS!$FF$2:$FG$5,2,FALSE),FALSE),0)+IF(OR(Q417="Urban Development (moderate)",Q417="Urban Development (heavy)"),VLOOKUP(W417,VALIDATIONS!$GP$2:$HS$45,12+VLOOKUP(Q417,VALIDATIONS!$FJ$2:$FK$4,2,FALSE),FALSE),0)))</f>
        <v/>
      </c>
      <c r="AB417" s="82"/>
    </row>
    <row r="418" spans="2:28" x14ac:dyDescent="0.2">
      <c r="B418" s="354"/>
      <c r="C418" s="354"/>
      <c r="E418" s="370"/>
      <c r="G418" s="168"/>
      <c r="H418" s="168"/>
      <c r="I418" s="106" t="str">
        <f>IF(OR(C418="",D418="",E418=""),"",VLOOKUP(C418,VALIDATIONS!$HU$2:$HV$12,2,FALSE))</f>
        <v/>
      </c>
      <c r="K418" s="243"/>
      <c r="L418" s="354"/>
      <c r="M418" s="224"/>
      <c r="N418" s="370"/>
      <c r="O418" s="224"/>
      <c r="P418" s="368"/>
      <c r="Q418" s="368"/>
      <c r="R418" s="224"/>
      <c r="S418" s="224"/>
      <c r="T418" s="224"/>
      <c r="U418" s="224"/>
      <c r="W418" s="370"/>
      <c r="X418" s="370"/>
      <c r="Y418" s="368"/>
      <c r="Z418" s="370"/>
      <c r="AA418" s="106" t="str">
        <f>IF(OR(N418="",P418="",Q418="",V418="",W418="",X418="",Y418="",Z418=""),"",V418*    (  IF(OR(AND(N418="Water Reticulation",Z418="Cast Iron"),AND(N418="Water Reticulation",Z418="Ductile Iron"),AND(N418="Water Reticulation",Z418="Galvanised Iron"),  AND(N418="Water Reticulation",Z418="Mild Steel")),      VLOOKUP(W418,VALIDATIONS!$GP$2:$HS$45,VLOOKUP(Y418,VALIDATIONS!$FF$2:$FG$5,2,FALSE),FALSE),  IF(OR(AND(N418="Water Reticulation",Z418="Asbestos Cement"),AND(N418="Water Reticulation",Z418="unplasticised Poly Vinyl Chloride")),      VLOOKUP(W418,VALIDATIONS!$GP$2:$HS$45,8+VLOOKUP(Y418,VALIDATIONS!$FF$2:$FG$5,2,FALSE),FALSE),  IF(OR(AND(N418="Water Re-use",Z418="Cast Iron"),AND(N418="Water Re-use",Z418="Ductile Iron"),AND(N418="Water Re-use",Z418="Galvanised Iron"),  AND(N418="Water Re-use",Z418="Mild Steel")),      VLOOKUP(W418,VALIDATIONS!$GP$2:$HS$45,VLOOKUP(Y418,VALIDATIONS!$FF$2:$FG$5,2,FALSE),FALSE),  IF(OR(AND(N418="Water Re-use",Z418="Asbestos Cement"),AND(N418="Water Re-use",Z418="unplasticised Poly Vinyl Chloride")),      VLOOKUP(W418,VALIDATIONS!$GP$2:$HS$45,8+VLOOKUP(Y418,VALIDATIONS!$FF$2:$FG$5,2,FALSE),FALSE),            IF(OR(AND(N418="Water Rising Main",Z418="Cast Iron"),AND(N418="Water Rising Main",Z418="Ductile Iron"),AND(N418="Water Rising Main",Z418="Galvanised Iron"),  AND(N418="Water Rising Main",Z418="Mild Steel")),      VLOOKUP(W418,VALIDATIONS!$GP$2:$HS$45,4+VLOOKUP(Y418,VALIDATIONS!$FF$2:$FG$5,2,FALSE),FALSE),  IF(OR(AND(N418="Water Rising Main",Z418="Asbestos Cement"),AND(N418="Water Rising Main",Z418="unplasticised Poly Vinyl Chloride")),      VLOOKUP(W418,VALIDATIONS!$GP$2:$HS$45,12+VLOOKUP(Y418,VALIDATIONS!$FF$2:$FG$5,2,FALSE),FALSE),  0))))))    +IF(P418="Up to 10% Rock",VLOOKUP(W418,VALIDATIONS!$GP$2:$HS$45,21+VLOOKUP(Y418,VALIDATIONS!$FF$2:$FG$5,2,FALSE),FALSE),0)+IF(OR(Q418="Urban Development (moderate)",Q418="Urban Development (heavy)"),VLOOKUP(W418,VALIDATIONS!$GP$2:$HS$45,12+VLOOKUP(Q418,VALIDATIONS!$FJ$2:$FK$4,2,FALSE),FALSE),0)))</f>
        <v/>
      </c>
      <c r="AB418" s="82"/>
    </row>
    <row r="419" spans="2:28" x14ac:dyDescent="0.2">
      <c r="B419" s="354"/>
      <c r="C419" s="354"/>
      <c r="E419" s="370"/>
      <c r="G419" s="168"/>
      <c r="H419" s="168"/>
      <c r="I419" s="106" t="str">
        <f>IF(OR(C419="",D419="",E419=""),"",VLOOKUP(C419,VALIDATIONS!$HU$2:$HV$12,2,FALSE))</f>
        <v/>
      </c>
      <c r="K419" s="243"/>
      <c r="L419" s="354"/>
      <c r="M419" s="224"/>
      <c r="N419" s="370"/>
      <c r="O419" s="224"/>
      <c r="P419" s="368"/>
      <c r="Q419" s="368"/>
      <c r="R419" s="224"/>
      <c r="S419" s="224"/>
      <c r="T419" s="224"/>
      <c r="U419" s="224"/>
      <c r="W419" s="370"/>
      <c r="X419" s="370"/>
      <c r="Y419" s="368"/>
      <c r="Z419" s="370"/>
      <c r="AA419" s="106" t="str">
        <f>IF(OR(N419="",P419="",Q419="",V419="",W419="",X419="",Y419="",Z419=""),"",V419*    (  IF(OR(AND(N419="Water Reticulation",Z419="Cast Iron"),AND(N419="Water Reticulation",Z419="Ductile Iron"),AND(N419="Water Reticulation",Z419="Galvanised Iron"),  AND(N419="Water Reticulation",Z419="Mild Steel")),      VLOOKUP(W419,VALIDATIONS!$GP$2:$HS$45,VLOOKUP(Y419,VALIDATIONS!$FF$2:$FG$5,2,FALSE),FALSE),  IF(OR(AND(N419="Water Reticulation",Z419="Asbestos Cement"),AND(N419="Water Reticulation",Z419="unplasticised Poly Vinyl Chloride")),      VLOOKUP(W419,VALIDATIONS!$GP$2:$HS$45,8+VLOOKUP(Y419,VALIDATIONS!$FF$2:$FG$5,2,FALSE),FALSE),  IF(OR(AND(N419="Water Re-use",Z419="Cast Iron"),AND(N419="Water Re-use",Z419="Ductile Iron"),AND(N419="Water Re-use",Z419="Galvanised Iron"),  AND(N419="Water Re-use",Z419="Mild Steel")),      VLOOKUP(W419,VALIDATIONS!$GP$2:$HS$45,VLOOKUP(Y419,VALIDATIONS!$FF$2:$FG$5,2,FALSE),FALSE),  IF(OR(AND(N419="Water Re-use",Z419="Asbestos Cement"),AND(N419="Water Re-use",Z419="unplasticised Poly Vinyl Chloride")),      VLOOKUP(W419,VALIDATIONS!$GP$2:$HS$45,8+VLOOKUP(Y419,VALIDATIONS!$FF$2:$FG$5,2,FALSE),FALSE),            IF(OR(AND(N419="Water Rising Main",Z419="Cast Iron"),AND(N419="Water Rising Main",Z419="Ductile Iron"),AND(N419="Water Rising Main",Z419="Galvanised Iron"),  AND(N419="Water Rising Main",Z419="Mild Steel")),      VLOOKUP(W419,VALIDATIONS!$GP$2:$HS$45,4+VLOOKUP(Y419,VALIDATIONS!$FF$2:$FG$5,2,FALSE),FALSE),  IF(OR(AND(N419="Water Rising Main",Z419="Asbestos Cement"),AND(N419="Water Rising Main",Z419="unplasticised Poly Vinyl Chloride")),      VLOOKUP(W419,VALIDATIONS!$GP$2:$HS$45,12+VLOOKUP(Y419,VALIDATIONS!$FF$2:$FG$5,2,FALSE),FALSE),  0))))))    +IF(P419="Up to 10% Rock",VLOOKUP(W419,VALIDATIONS!$GP$2:$HS$45,21+VLOOKUP(Y419,VALIDATIONS!$FF$2:$FG$5,2,FALSE),FALSE),0)+IF(OR(Q419="Urban Development (moderate)",Q419="Urban Development (heavy)"),VLOOKUP(W419,VALIDATIONS!$GP$2:$HS$45,12+VLOOKUP(Q419,VALIDATIONS!$FJ$2:$FK$4,2,FALSE),FALSE),0)))</f>
        <v/>
      </c>
      <c r="AB419" s="82"/>
    </row>
    <row r="420" spans="2:28" x14ac:dyDescent="0.2">
      <c r="B420" s="354"/>
      <c r="C420" s="354"/>
      <c r="E420" s="370"/>
      <c r="G420" s="168"/>
      <c r="H420" s="168"/>
      <c r="I420" s="106" t="str">
        <f>IF(OR(C420="",D420="",E420=""),"",VLOOKUP(C420,VALIDATIONS!$HU$2:$HV$12,2,FALSE))</f>
        <v/>
      </c>
      <c r="K420" s="243"/>
      <c r="L420" s="354"/>
      <c r="M420" s="224"/>
      <c r="N420" s="370"/>
      <c r="O420" s="224"/>
      <c r="P420" s="368"/>
      <c r="Q420" s="368"/>
      <c r="R420" s="224"/>
      <c r="S420" s="224"/>
      <c r="T420" s="224"/>
      <c r="U420" s="224"/>
      <c r="W420" s="370"/>
      <c r="X420" s="370"/>
      <c r="Y420" s="368"/>
      <c r="Z420" s="370"/>
      <c r="AA420" s="106" t="str">
        <f>IF(OR(N420="",P420="",Q420="",V420="",W420="",X420="",Y420="",Z420=""),"",V420*    (  IF(OR(AND(N420="Water Reticulation",Z420="Cast Iron"),AND(N420="Water Reticulation",Z420="Ductile Iron"),AND(N420="Water Reticulation",Z420="Galvanised Iron"),  AND(N420="Water Reticulation",Z420="Mild Steel")),      VLOOKUP(W420,VALIDATIONS!$GP$2:$HS$45,VLOOKUP(Y420,VALIDATIONS!$FF$2:$FG$5,2,FALSE),FALSE),  IF(OR(AND(N420="Water Reticulation",Z420="Asbestos Cement"),AND(N420="Water Reticulation",Z420="unplasticised Poly Vinyl Chloride")),      VLOOKUP(W420,VALIDATIONS!$GP$2:$HS$45,8+VLOOKUP(Y420,VALIDATIONS!$FF$2:$FG$5,2,FALSE),FALSE),  IF(OR(AND(N420="Water Re-use",Z420="Cast Iron"),AND(N420="Water Re-use",Z420="Ductile Iron"),AND(N420="Water Re-use",Z420="Galvanised Iron"),  AND(N420="Water Re-use",Z420="Mild Steel")),      VLOOKUP(W420,VALIDATIONS!$GP$2:$HS$45,VLOOKUP(Y420,VALIDATIONS!$FF$2:$FG$5,2,FALSE),FALSE),  IF(OR(AND(N420="Water Re-use",Z420="Asbestos Cement"),AND(N420="Water Re-use",Z420="unplasticised Poly Vinyl Chloride")),      VLOOKUP(W420,VALIDATIONS!$GP$2:$HS$45,8+VLOOKUP(Y420,VALIDATIONS!$FF$2:$FG$5,2,FALSE),FALSE),            IF(OR(AND(N420="Water Rising Main",Z420="Cast Iron"),AND(N420="Water Rising Main",Z420="Ductile Iron"),AND(N420="Water Rising Main",Z420="Galvanised Iron"),  AND(N420="Water Rising Main",Z420="Mild Steel")),      VLOOKUP(W420,VALIDATIONS!$GP$2:$HS$45,4+VLOOKUP(Y420,VALIDATIONS!$FF$2:$FG$5,2,FALSE),FALSE),  IF(OR(AND(N420="Water Rising Main",Z420="Asbestos Cement"),AND(N420="Water Rising Main",Z420="unplasticised Poly Vinyl Chloride")),      VLOOKUP(W420,VALIDATIONS!$GP$2:$HS$45,12+VLOOKUP(Y420,VALIDATIONS!$FF$2:$FG$5,2,FALSE),FALSE),  0))))))    +IF(P420="Up to 10% Rock",VLOOKUP(W420,VALIDATIONS!$GP$2:$HS$45,21+VLOOKUP(Y420,VALIDATIONS!$FF$2:$FG$5,2,FALSE),FALSE),0)+IF(OR(Q420="Urban Development (moderate)",Q420="Urban Development (heavy)"),VLOOKUP(W420,VALIDATIONS!$GP$2:$HS$45,12+VLOOKUP(Q420,VALIDATIONS!$FJ$2:$FK$4,2,FALSE),FALSE),0)))</f>
        <v/>
      </c>
      <c r="AB420" s="82"/>
    </row>
    <row r="421" spans="2:28" x14ac:dyDescent="0.2">
      <c r="B421" s="354"/>
      <c r="C421" s="354"/>
      <c r="E421" s="370"/>
      <c r="G421" s="168"/>
      <c r="H421" s="168"/>
      <c r="I421" s="106" t="str">
        <f>IF(OR(C421="",D421="",E421=""),"",VLOOKUP(C421,VALIDATIONS!$HU$2:$HV$12,2,FALSE))</f>
        <v/>
      </c>
      <c r="K421" s="243"/>
      <c r="L421" s="354"/>
      <c r="M421" s="224"/>
      <c r="N421" s="370"/>
      <c r="O421" s="224"/>
      <c r="P421" s="368"/>
      <c r="Q421" s="368"/>
      <c r="R421" s="224"/>
      <c r="S421" s="224"/>
      <c r="T421" s="224"/>
      <c r="U421" s="224"/>
      <c r="W421" s="370"/>
      <c r="X421" s="370"/>
      <c r="Y421" s="368"/>
      <c r="Z421" s="370"/>
      <c r="AA421" s="106" t="str">
        <f>IF(OR(N421="",P421="",Q421="",V421="",W421="",X421="",Y421="",Z421=""),"",V421*    (  IF(OR(AND(N421="Water Reticulation",Z421="Cast Iron"),AND(N421="Water Reticulation",Z421="Ductile Iron"),AND(N421="Water Reticulation",Z421="Galvanised Iron"),  AND(N421="Water Reticulation",Z421="Mild Steel")),      VLOOKUP(W421,VALIDATIONS!$GP$2:$HS$45,VLOOKUP(Y421,VALIDATIONS!$FF$2:$FG$5,2,FALSE),FALSE),  IF(OR(AND(N421="Water Reticulation",Z421="Asbestos Cement"),AND(N421="Water Reticulation",Z421="unplasticised Poly Vinyl Chloride")),      VLOOKUP(W421,VALIDATIONS!$GP$2:$HS$45,8+VLOOKUP(Y421,VALIDATIONS!$FF$2:$FG$5,2,FALSE),FALSE),  IF(OR(AND(N421="Water Re-use",Z421="Cast Iron"),AND(N421="Water Re-use",Z421="Ductile Iron"),AND(N421="Water Re-use",Z421="Galvanised Iron"),  AND(N421="Water Re-use",Z421="Mild Steel")),      VLOOKUP(W421,VALIDATIONS!$GP$2:$HS$45,VLOOKUP(Y421,VALIDATIONS!$FF$2:$FG$5,2,FALSE),FALSE),  IF(OR(AND(N421="Water Re-use",Z421="Asbestos Cement"),AND(N421="Water Re-use",Z421="unplasticised Poly Vinyl Chloride")),      VLOOKUP(W421,VALIDATIONS!$GP$2:$HS$45,8+VLOOKUP(Y421,VALIDATIONS!$FF$2:$FG$5,2,FALSE),FALSE),            IF(OR(AND(N421="Water Rising Main",Z421="Cast Iron"),AND(N421="Water Rising Main",Z421="Ductile Iron"),AND(N421="Water Rising Main",Z421="Galvanised Iron"),  AND(N421="Water Rising Main",Z421="Mild Steel")),      VLOOKUP(W421,VALIDATIONS!$GP$2:$HS$45,4+VLOOKUP(Y421,VALIDATIONS!$FF$2:$FG$5,2,FALSE),FALSE),  IF(OR(AND(N421="Water Rising Main",Z421="Asbestos Cement"),AND(N421="Water Rising Main",Z421="unplasticised Poly Vinyl Chloride")),      VLOOKUP(W421,VALIDATIONS!$GP$2:$HS$45,12+VLOOKUP(Y421,VALIDATIONS!$FF$2:$FG$5,2,FALSE),FALSE),  0))))))    +IF(P421="Up to 10% Rock",VLOOKUP(W421,VALIDATIONS!$GP$2:$HS$45,21+VLOOKUP(Y421,VALIDATIONS!$FF$2:$FG$5,2,FALSE),FALSE),0)+IF(OR(Q421="Urban Development (moderate)",Q421="Urban Development (heavy)"),VLOOKUP(W421,VALIDATIONS!$GP$2:$HS$45,12+VLOOKUP(Q421,VALIDATIONS!$FJ$2:$FK$4,2,FALSE),FALSE),0)))</f>
        <v/>
      </c>
      <c r="AB421" s="82"/>
    </row>
    <row r="422" spans="2:28" x14ac:dyDescent="0.2">
      <c r="B422" s="354"/>
      <c r="C422" s="354"/>
      <c r="E422" s="370"/>
      <c r="G422" s="168"/>
      <c r="H422" s="168"/>
      <c r="I422" s="106" t="str">
        <f>IF(OR(C422="",D422="",E422=""),"",VLOOKUP(C422,VALIDATIONS!$HU$2:$HV$12,2,FALSE))</f>
        <v/>
      </c>
      <c r="K422" s="243"/>
      <c r="L422" s="354"/>
      <c r="M422" s="224"/>
      <c r="N422" s="370"/>
      <c r="O422" s="224"/>
      <c r="P422" s="368"/>
      <c r="Q422" s="368"/>
      <c r="R422" s="224"/>
      <c r="S422" s="224"/>
      <c r="T422" s="224"/>
      <c r="U422" s="224"/>
      <c r="W422" s="370"/>
      <c r="X422" s="370"/>
      <c r="Y422" s="368"/>
      <c r="Z422" s="370"/>
      <c r="AA422" s="106" t="str">
        <f>IF(OR(N422="",P422="",Q422="",V422="",W422="",X422="",Y422="",Z422=""),"",V422*    (  IF(OR(AND(N422="Water Reticulation",Z422="Cast Iron"),AND(N422="Water Reticulation",Z422="Ductile Iron"),AND(N422="Water Reticulation",Z422="Galvanised Iron"),  AND(N422="Water Reticulation",Z422="Mild Steel")),      VLOOKUP(W422,VALIDATIONS!$GP$2:$HS$45,VLOOKUP(Y422,VALIDATIONS!$FF$2:$FG$5,2,FALSE),FALSE),  IF(OR(AND(N422="Water Reticulation",Z422="Asbestos Cement"),AND(N422="Water Reticulation",Z422="unplasticised Poly Vinyl Chloride")),      VLOOKUP(W422,VALIDATIONS!$GP$2:$HS$45,8+VLOOKUP(Y422,VALIDATIONS!$FF$2:$FG$5,2,FALSE),FALSE),  IF(OR(AND(N422="Water Re-use",Z422="Cast Iron"),AND(N422="Water Re-use",Z422="Ductile Iron"),AND(N422="Water Re-use",Z422="Galvanised Iron"),  AND(N422="Water Re-use",Z422="Mild Steel")),      VLOOKUP(W422,VALIDATIONS!$GP$2:$HS$45,VLOOKUP(Y422,VALIDATIONS!$FF$2:$FG$5,2,FALSE),FALSE),  IF(OR(AND(N422="Water Re-use",Z422="Asbestos Cement"),AND(N422="Water Re-use",Z422="unplasticised Poly Vinyl Chloride")),      VLOOKUP(W422,VALIDATIONS!$GP$2:$HS$45,8+VLOOKUP(Y422,VALIDATIONS!$FF$2:$FG$5,2,FALSE),FALSE),            IF(OR(AND(N422="Water Rising Main",Z422="Cast Iron"),AND(N422="Water Rising Main",Z422="Ductile Iron"),AND(N422="Water Rising Main",Z422="Galvanised Iron"),  AND(N422="Water Rising Main",Z422="Mild Steel")),      VLOOKUP(W422,VALIDATIONS!$GP$2:$HS$45,4+VLOOKUP(Y422,VALIDATIONS!$FF$2:$FG$5,2,FALSE),FALSE),  IF(OR(AND(N422="Water Rising Main",Z422="Asbestos Cement"),AND(N422="Water Rising Main",Z422="unplasticised Poly Vinyl Chloride")),      VLOOKUP(W422,VALIDATIONS!$GP$2:$HS$45,12+VLOOKUP(Y422,VALIDATIONS!$FF$2:$FG$5,2,FALSE),FALSE),  0))))))    +IF(P422="Up to 10% Rock",VLOOKUP(W422,VALIDATIONS!$GP$2:$HS$45,21+VLOOKUP(Y422,VALIDATIONS!$FF$2:$FG$5,2,FALSE),FALSE),0)+IF(OR(Q422="Urban Development (moderate)",Q422="Urban Development (heavy)"),VLOOKUP(W422,VALIDATIONS!$GP$2:$HS$45,12+VLOOKUP(Q422,VALIDATIONS!$FJ$2:$FK$4,2,FALSE),FALSE),0)))</f>
        <v/>
      </c>
      <c r="AB422" s="82"/>
    </row>
    <row r="423" spans="2:28" x14ac:dyDescent="0.2">
      <c r="B423" s="354"/>
      <c r="C423" s="354"/>
      <c r="E423" s="370"/>
      <c r="G423" s="168"/>
      <c r="H423" s="168"/>
      <c r="I423" s="106" t="str">
        <f>IF(OR(C423="",D423="",E423=""),"",VLOOKUP(C423,VALIDATIONS!$HU$2:$HV$12,2,FALSE))</f>
        <v/>
      </c>
      <c r="K423" s="243"/>
      <c r="L423" s="354"/>
      <c r="M423" s="224"/>
      <c r="N423" s="370"/>
      <c r="O423" s="224"/>
      <c r="P423" s="368"/>
      <c r="Q423" s="368"/>
      <c r="R423" s="224"/>
      <c r="S423" s="224"/>
      <c r="T423" s="224"/>
      <c r="U423" s="224"/>
      <c r="W423" s="370"/>
      <c r="X423" s="370"/>
      <c r="Y423" s="368"/>
      <c r="Z423" s="370"/>
      <c r="AA423" s="106" t="str">
        <f>IF(OR(N423="",P423="",Q423="",V423="",W423="",X423="",Y423="",Z423=""),"",V423*    (  IF(OR(AND(N423="Water Reticulation",Z423="Cast Iron"),AND(N423="Water Reticulation",Z423="Ductile Iron"),AND(N423="Water Reticulation",Z423="Galvanised Iron"),  AND(N423="Water Reticulation",Z423="Mild Steel")),      VLOOKUP(W423,VALIDATIONS!$GP$2:$HS$45,VLOOKUP(Y423,VALIDATIONS!$FF$2:$FG$5,2,FALSE),FALSE),  IF(OR(AND(N423="Water Reticulation",Z423="Asbestos Cement"),AND(N423="Water Reticulation",Z423="unplasticised Poly Vinyl Chloride")),      VLOOKUP(W423,VALIDATIONS!$GP$2:$HS$45,8+VLOOKUP(Y423,VALIDATIONS!$FF$2:$FG$5,2,FALSE),FALSE),  IF(OR(AND(N423="Water Re-use",Z423="Cast Iron"),AND(N423="Water Re-use",Z423="Ductile Iron"),AND(N423="Water Re-use",Z423="Galvanised Iron"),  AND(N423="Water Re-use",Z423="Mild Steel")),      VLOOKUP(W423,VALIDATIONS!$GP$2:$HS$45,VLOOKUP(Y423,VALIDATIONS!$FF$2:$FG$5,2,FALSE),FALSE),  IF(OR(AND(N423="Water Re-use",Z423="Asbestos Cement"),AND(N423="Water Re-use",Z423="unplasticised Poly Vinyl Chloride")),      VLOOKUP(W423,VALIDATIONS!$GP$2:$HS$45,8+VLOOKUP(Y423,VALIDATIONS!$FF$2:$FG$5,2,FALSE),FALSE),            IF(OR(AND(N423="Water Rising Main",Z423="Cast Iron"),AND(N423="Water Rising Main",Z423="Ductile Iron"),AND(N423="Water Rising Main",Z423="Galvanised Iron"),  AND(N423="Water Rising Main",Z423="Mild Steel")),      VLOOKUP(W423,VALIDATIONS!$GP$2:$HS$45,4+VLOOKUP(Y423,VALIDATIONS!$FF$2:$FG$5,2,FALSE),FALSE),  IF(OR(AND(N423="Water Rising Main",Z423="Asbestos Cement"),AND(N423="Water Rising Main",Z423="unplasticised Poly Vinyl Chloride")),      VLOOKUP(W423,VALIDATIONS!$GP$2:$HS$45,12+VLOOKUP(Y423,VALIDATIONS!$FF$2:$FG$5,2,FALSE),FALSE),  0))))))    +IF(P423="Up to 10% Rock",VLOOKUP(W423,VALIDATIONS!$GP$2:$HS$45,21+VLOOKUP(Y423,VALIDATIONS!$FF$2:$FG$5,2,FALSE),FALSE),0)+IF(OR(Q423="Urban Development (moderate)",Q423="Urban Development (heavy)"),VLOOKUP(W423,VALIDATIONS!$GP$2:$HS$45,12+VLOOKUP(Q423,VALIDATIONS!$FJ$2:$FK$4,2,FALSE),FALSE),0)))</f>
        <v/>
      </c>
      <c r="AB423" s="82"/>
    </row>
    <row r="424" spans="2:28" x14ac:dyDescent="0.2">
      <c r="B424" s="354"/>
      <c r="C424" s="354"/>
      <c r="E424" s="370"/>
      <c r="G424" s="168"/>
      <c r="H424" s="168"/>
      <c r="I424" s="106" t="str">
        <f>IF(OR(C424="",D424="",E424=""),"",VLOOKUP(C424,VALIDATIONS!$HU$2:$HV$12,2,FALSE))</f>
        <v/>
      </c>
      <c r="K424" s="243"/>
      <c r="L424" s="354"/>
      <c r="M424" s="224"/>
      <c r="N424" s="370"/>
      <c r="O424" s="224"/>
      <c r="P424" s="368"/>
      <c r="Q424" s="368"/>
      <c r="R424" s="224"/>
      <c r="S424" s="224"/>
      <c r="T424" s="224"/>
      <c r="U424" s="224"/>
      <c r="W424" s="370"/>
      <c r="X424" s="370"/>
      <c r="Y424" s="368"/>
      <c r="Z424" s="370"/>
      <c r="AA424" s="106" t="str">
        <f>IF(OR(N424="",P424="",Q424="",V424="",W424="",X424="",Y424="",Z424=""),"",V424*    (  IF(OR(AND(N424="Water Reticulation",Z424="Cast Iron"),AND(N424="Water Reticulation",Z424="Ductile Iron"),AND(N424="Water Reticulation",Z424="Galvanised Iron"),  AND(N424="Water Reticulation",Z424="Mild Steel")),      VLOOKUP(W424,VALIDATIONS!$GP$2:$HS$45,VLOOKUP(Y424,VALIDATIONS!$FF$2:$FG$5,2,FALSE),FALSE),  IF(OR(AND(N424="Water Reticulation",Z424="Asbestos Cement"),AND(N424="Water Reticulation",Z424="unplasticised Poly Vinyl Chloride")),      VLOOKUP(W424,VALIDATIONS!$GP$2:$HS$45,8+VLOOKUP(Y424,VALIDATIONS!$FF$2:$FG$5,2,FALSE),FALSE),  IF(OR(AND(N424="Water Re-use",Z424="Cast Iron"),AND(N424="Water Re-use",Z424="Ductile Iron"),AND(N424="Water Re-use",Z424="Galvanised Iron"),  AND(N424="Water Re-use",Z424="Mild Steel")),      VLOOKUP(W424,VALIDATIONS!$GP$2:$HS$45,VLOOKUP(Y424,VALIDATIONS!$FF$2:$FG$5,2,FALSE),FALSE),  IF(OR(AND(N424="Water Re-use",Z424="Asbestos Cement"),AND(N424="Water Re-use",Z424="unplasticised Poly Vinyl Chloride")),      VLOOKUP(W424,VALIDATIONS!$GP$2:$HS$45,8+VLOOKUP(Y424,VALIDATIONS!$FF$2:$FG$5,2,FALSE),FALSE),            IF(OR(AND(N424="Water Rising Main",Z424="Cast Iron"),AND(N424="Water Rising Main",Z424="Ductile Iron"),AND(N424="Water Rising Main",Z424="Galvanised Iron"),  AND(N424="Water Rising Main",Z424="Mild Steel")),      VLOOKUP(W424,VALIDATIONS!$GP$2:$HS$45,4+VLOOKUP(Y424,VALIDATIONS!$FF$2:$FG$5,2,FALSE),FALSE),  IF(OR(AND(N424="Water Rising Main",Z424="Asbestos Cement"),AND(N424="Water Rising Main",Z424="unplasticised Poly Vinyl Chloride")),      VLOOKUP(W424,VALIDATIONS!$GP$2:$HS$45,12+VLOOKUP(Y424,VALIDATIONS!$FF$2:$FG$5,2,FALSE),FALSE),  0))))))    +IF(P424="Up to 10% Rock",VLOOKUP(W424,VALIDATIONS!$GP$2:$HS$45,21+VLOOKUP(Y424,VALIDATIONS!$FF$2:$FG$5,2,FALSE),FALSE),0)+IF(OR(Q424="Urban Development (moderate)",Q424="Urban Development (heavy)"),VLOOKUP(W424,VALIDATIONS!$GP$2:$HS$45,12+VLOOKUP(Q424,VALIDATIONS!$FJ$2:$FK$4,2,FALSE),FALSE),0)))</f>
        <v/>
      </c>
      <c r="AB424" s="82"/>
    </row>
    <row r="425" spans="2:28" x14ac:dyDescent="0.2">
      <c r="B425" s="354"/>
      <c r="C425" s="354"/>
      <c r="E425" s="370"/>
      <c r="G425" s="168"/>
      <c r="H425" s="168"/>
      <c r="I425" s="106" t="str">
        <f>IF(OR(C425="",D425="",E425=""),"",VLOOKUP(C425,VALIDATIONS!$HU$2:$HV$12,2,FALSE))</f>
        <v/>
      </c>
      <c r="K425" s="243"/>
      <c r="L425" s="354"/>
      <c r="M425" s="224"/>
      <c r="N425" s="370"/>
      <c r="O425" s="224"/>
      <c r="P425" s="368"/>
      <c r="Q425" s="368"/>
      <c r="R425" s="224"/>
      <c r="S425" s="224"/>
      <c r="T425" s="224"/>
      <c r="U425" s="224"/>
      <c r="W425" s="370"/>
      <c r="X425" s="370"/>
      <c r="Y425" s="368"/>
      <c r="Z425" s="370"/>
      <c r="AA425" s="106" t="str">
        <f>IF(OR(N425="",P425="",Q425="",V425="",W425="",X425="",Y425="",Z425=""),"",V425*    (  IF(OR(AND(N425="Water Reticulation",Z425="Cast Iron"),AND(N425="Water Reticulation",Z425="Ductile Iron"),AND(N425="Water Reticulation",Z425="Galvanised Iron"),  AND(N425="Water Reticulation",Z425="Mild Steel")),      VLOOKUP(W425,VALIDATIONS!$GP$2:$HS$45,VLOOKUP(Y425,VALIDATIONS!$FF$2:$FG$5,2,FALSE),FALSE),  IF(OR(AND(N425="Water Reticulation",Z425="Asbestos Cement"),AND(N425="Water Reticulation",Z425="unplasticised Poly Vinyl Chloride")),      VLOOKUP(W425,VALIDATIONS!$GP$2:$HS$45,8+VLOOKUP(Y425,VALIDATIONS!$FF$2:$FG$5,2,FALSE),FALSE),  IF(OR(AND(N425="Water Re-use",Z425="Cast Iron"),AND(N425="Water Re-use",Z425="Ductile Iron"),AND(N425="Water Re-use",Z425="Galvanised Iron"),  AND(N425="Water Re-use",Z425="Mild Steel")),      VLOOKUP(W425,VALIDATIONS!$GP$2:$HS$45,VLOOKUP(Y425,VALIDATIONS!$FF$2:$FG$5,2,FALSE),FALSE),  IF(OR(AND(N425="Water Re-use",Z425="Asbestos Cement"),AND(N425="Water Re-use",Z425="unplasticised Poly Vinyl Chloride")),      VLOOKUP(W425,VALIDATIONS!$GP$2:$HS$45,8+VLOOKUP(Y425,VALIDATIONS!$FF$2:$FG$5,2,FALSE),FALSE),            IF(OR(AND(N425="Water Rising Main",Z425="Cast Iron"),AND(N425="Water Rising Main",Z425="Ductile Iron"),AND(N425="Water Rising Main",Z425="Galvanised Iron"),  AND(N425="Water Rising Main",Z425="Mild Steel")),      VLOOKUP(W425,VALIDATIONS!$GP$2:$HS$45,4+VLOOKUP(Y425,VALIDATIONS!$FF$2:$FG$5,2,FALSE),FALSE),  IF(OR(AND(N425="Water Rising Main",Z425="Asbestos Cement"),AND(N425="Water Rising Main",Z425="unplasticised Poly Vinyl Chloride")),      VLOOKUP(W425,VALIDATIONS!$GP$2:$HS$45,12+VLOOKUP(Y425,VALIDATIONS!$FF$2:$FG$5,2,FALSE),FALSE),  0))))))    +IF(P425="Up to 10% Rock",VLOOKUP(W425,VALIDATIONS!$GP$2:$HS$45,21+VLOOKUP(Y425,VALIDATIONS!$FF$2:$FG$5,2,FALSE),FALSE),0)+IF(OR(Q425="Urban Development (moderate)",Q425="Urban Development (heavy)"),VLOOKUP(W425,VALIDATIONS!$GP$2:$HS$45,12+VLOOKUP(Q425,VALIDATIONS!$FJ$2:$FK$4,2,FALSE),FALSE),0)))</f>
        <v/>
      </c>
      <c r="AB425" s="82"/>
    </row>
    <row r="426" spans="2:28" x14ac:dyDescent="0.2">
      <c r="B426" s="354"/>
      <c r="C426" s="354"/>
      <c r="E426" s="370"/>
      <c r="G426" s="168"/>
      <c r="H426" s="168"/>
      <c r="I426" s="106" t="str">
        <f>IF(OR(C426="",D426="",E426=""),"",VLOOKUP(C426,VALIDATIONS!$HU$2:$HV$12,2,FALSE))</f>
        <v/>
      </c>
      <c r="K426" s="243"/>
      <c r="L426" s="354"/>
      <c r="M426" s="224"/>
      <c r="N426" s="370"/>
      <c r="O426" s="224"/>
      <c r="P426" s="368"/>
      <c r="Q426" s="368"/>
      <c r="R426" s="224"/>
      <c r="S426" s="224"/>
      <c r="T426" s="224"/>
      <c r="U426" s="224"/>
      <c r="W426" s="370"/>
      <c r="X426" s="370"/>
      <c r="Y426" s="368"/>
      <c r="Z426" s="370"/>
      <c r="AA426" s="106" t="str">
        <f>IF(OR(N426="",P426="",Q426="",V426="",W426="",X426="",Y426="",Z426=""),"",V426*    (  IF(OR(AND(N426="Water Reticulation",Z426="Cast Iron"),AND(N426="Water Reticulation",Z426="Ductile Iron"),AND(N426="Water Reticulation",Z426="Galvanised Iron"),  AND(N426="Water Reticulation",Z426="Mild Steel")),      VLOOKUP(W426,VALIDATIONS!$GP$2:$HS$45,VLOOKUP(Y426,VALIDATIONS!$FF$2:$FG$5,2,FALSE),FALSE),  IF(OR(AND(N426="Water Reticulation",Z426="Asbestos Cement"),AND(N426="Water Reticulation",Z426="unplasticised Poly Vinyl Chloride")),      VLOOKUP(W426,VALIDATIONS!$GP$2:$HS$45,8+VLOOKUP(Y426,VALIDATIONS!$FF$2:$FG$5,2,FALSE),FALSE),  IF(OR(AND(N426="Water Re-use",Z426="Cast Iron"),AND(N426="Water Re-use",Z426="Ductile Iron"),AND(N426="Water Re-use",Z426="Galvanised Iron"),  AND(N426="Water Re-use",Z426="Mild Steel")),      VLOOKUP(W426,VALIDATIONS!$GP$2:$HS$45,VLOOKUP(Y426,VALIDATIONS!$FF$2:$FG$5,2,FALSE),FALSE),  IF(OR(AND(N426="Water Re-use",Z426="Asbestos Cement"),AND(N426="Water Re-use",Z426="unplasticised Poly Vinyl Chloride")),      VLOOKUP(W426,VALIDATIONS!$GP$2:$HS$45,8+VLOOKUP(Y426,VALIDATIONS!$FF$2:$FG$5,2,FALSE),FALSE),            IF(OR(AND(N426="Water Rising Main",Z426="Cast Iron"),AND(N426="Water Rising Main",Z426="Ductile Iron"),AND(N426="Water Rising Main",Z426="Galvanised Iron"),  AND(N426="Water Rising Main",Z426="Mild Steel")),      VLOOKUP(W426,VALIDATIONS!$GP$2:$HS$45,4+VLOOKUP(Y426,VALIDATIONS!$FF$2:$FG$5,2,FALSE),FALSE),  IF(OR(AND(N426="Water Rising Main",Z426="Asbestos Cement"),AND(N426="Water Rising Main",Z426="unplasticised Poly Vinyl Chloride")),      VLOOKUP(W426,VALIDATIONS!$GP$2:$HS$45,12+VLOOKUP(Y426,VALIDATIONS!$FF$2:$FG$5,2,FALSE),FALSE),  0))))))    +IF(P426="Up to 10% Rock",VLOOKUP(W426,VALIDATIONS!$GP$2:$HS$45,21+VLOOKUP(Y426,VALIDATIONS!$FF$2:$FG$5,2,FALSE),FALSE),0)+IF(OR(Q426="Urban Development (moderate)",Q426="Urban Development (heavy)"),VLOOKUP(W426,VALIDATIONS!$GP$2:$HS$45,12+VLOOKUP(Q426,VALIDATIONS!$FJ$2:$FK$4,2,FALSE),FALSE),0)))</f>
        <v/>
      </c>
      <c r="AB426" s="82"/>
    </row>
    <row r="427" spans="2:28" x14ac:dyDescent="0.2">
      <c r="B427" s="354"/>
      <c r="C427" s="354"/>
      <c r="E427" s="370"/>
      <c r="G427" s="168"/>
      <c r="H427" s="168"/>
      <c r="I427" s="106" t="str">
        <f>IF(OR(C427="",D427="",E427=""),"",VLOOKUP(C427,VALIDATIONS!$HU$2:$HV$12,2,FALSE))</f>
        <v/>
      </c>
      <c r="K427" s="243"/>
      <c r="L427" s="354"/>
      <c r="M427" s="224"/>
      <c r="N427" s="370"/>
      <c r="O427" s="224"/>
      <c r="P427" s="368"/>
      <c r="Q427" s="368"/>
      <c r="R427" s="224"/>
      <c r="S427" s="224"/>
      <c r="T427" s="224"/>
      <c r="U427" s="224"/>
      <c r="W427" s="370"/>
      <c r="X427" s="370"/>
      <c r="Y427" s="368"/>
      <c r="Z427" s="370"/>
      <c r="AA427" s="106" t="str">
        <f>IF(OR(N427="",P427="",Q427="",V427="",W427="",X427="",Y427="",Z427=""),"",V427*    (  IF(OR(AND(N427="Water Reticulation",Z427="Cast Iron"),AND(N427="Water Reticulation",Z427="Ductile Iron"),AND(N427="Water Reticulation",Z427="Galvanised Iron"),  AND(N427="Water Reticulation",Z427="Mild Steel")),      VLOOKUP(W427,VALIDATIONS!$GP$2:$HS$45,VLOOKUP(Y427,VALIDATIONS!$FF$2:$FG$5,2,FALSE),FALSE),  IF(OR(AND(N427="Water Reticulation",Z427="Asbestos Cement"),AND(N427="Water Reticulation",Z427="unplasticised Poly Vinyl Chloride")),      VLOOKUP(W427,VALIDATIONS!$GP$2:$HS$45,8+VLOOKUP(Y427,VALIDATIONS!$FF$2:$FG$5,2,FALSE),FALSE),  IF(OR(AND(N427="Water Re-use",Z427="Cast Iron"),AND(N427="Water Re-use",Z427="Ductile Iron"),AND(N427="Water Re-use",Z427="Galvanised Iron"),  AND(N427="Water Re-use",Z427="Mild Steel")),      VLOOKUP(W427,VALIDATIONS!$GP$2:$HS$45,VLOOKUP(Y427,VALIDATIONS!$FF$2:$FG$5,2,FALSE),FALSE),  IF(OR(AND(N427="Water Re-use",Z427="Asbestos Cement"),AND(N427="Water Re-use",Z427="unplasticised Poly Vinyl Chloride")),      VLOOKUP(W427,VALIDATIONS!$GP$2:$HS$45,8+VLOOKUP(Y427,VALIDATIONS!$FF$2:$FG$5,2,FALSE),FALSE),            IF(OR(AND(N427="Water Rising Main",Z427="Cast Iron"),AND(N427="Water Rising Main",Z427="Ductile Iron"),AND(N427="Water Rising Main",Z427="Galvanised Iron"),  AND(N427="Water Rising Main",Z427="Mild Steel")),      VLOOKUP(W427,VALIDATIONS!$GP$2:$HS$45,4+VLOOKUP(Y427,VALIDATIONS!$FF$2:$FG$5,2,FALSE),FALSE),  IF(OR(AND(N427="Water Rising Main",Z427="Asbestos Cement"),AND(N427="Water Rising Main",Z427="unplasticised Poly Vinyl Chloride")),      VLOOKUP(W427,VALIDATIONS!$GP$2:$HS$45,12+VLOOKUP(Y427,VALIDATIONS!$FF$2:$FG$5,2,FALSE),FALSE),  0))))))    +IF(P427="Up to 10% Rock",VLOOKUP(W427,VALIDATIONS!$GP$2:$HS$45,21+VLOOKUP(Y427,VALIDATIONS!$FF$2:$FG$5,2,FALSE),FALSE),0)+IF(OR(Q427="Urban Development (moderate)",Q427="Urban Development (heavy)"),VLOOKUP(W427,VALIDATIONS!$GP$2:$HS$45,12+VLOOKUP(Q427,VALIDATIONS!$FJ$2:$FK$4,2,FALSE),FALSE),0)))</f>
        <v/>
      </c>
      <c r="AB427" s="82"/>
    </row>
    <row r="428" spans="2:28" x14ac:dyDescent="0.2">
      <c r="B428" s="354"/>
      <c r="C428" s="354"/>
      <c r="E428" s="370"/>
      <c r="G428" s="168"/>
      <c r="H428" s="168"/>
      <c r="I428" s="106" t="str">
        <f>IF(OR(C428="",D428="",E428=""),"",VLOOKUP(C428,VALIDATIONS!$HU$2:$HV$12,2,FALSE))</f>
        <v/>
      </c>
      <c r="K428" s="243"/>
      <c r="L428" s="354"/>
      <c r="M428" s="224"/>
      <c r="N428" s="370"/>
      <c r="O428" s="224"/>
      <c r="P428" s="368"/>
      <c r="Q428" s="368"/>
      <c r="R428" s="224"/>
      <c r="S428" s="224"/>
      <c r="T428" s="224"/>
      <c r="U428" s="224"/>
      <c r="W428" s="370"/>
      <c r="X428" s="370"/>
      <c r="Y428" s="368"/>
      <c r="Z428" s="370"/>
      <c r="AA428" s="106" t="str">
        <f>IF(OR(N428="",P428="",Q428="",V428="",W428="",X428="",Y428="",Z428=""),"",V428*    (  IF(OR(AND(N428="Water Reticulation",Z428="Cast Iron"),AND(N428="Water Reticulation",Z428="Ductile Iron"),AND(N428="Water Reticulation",Z428="Galvanised Iron"),  AND(N428="Water Reticulation",Z428="Mild Steel")),      VLOOKUP(W428,VALIDATIONS!$GP$2:$HS$45,VLOOKUP(Y428,VALIDATIONS!$FF$2:$FG$5,2,FALSE),FALSE),  IF(OR(AND(N428="Water Reticulation",Z428="Asbestos Cement"),AND(N428="Water Reticulation",Z428="unplasticised Poly Vinyl Chloride")),      VLOOKUP(W428,VALIDATIONS!$GP$2:$HS$45,8+VLOOKUP(Y428,VALIDATIONS!$FF$2:$FG$5,2,FALSE),FALSE),  IF(OR(AND(N428="Water Re-use",Z428="Cast Iron"),AND(N428="Water Re-use",Z428="Ductile Iron"),AND(N428="Water Re-use",Z428="Galvanised Iron"),  AND(N428="Water Re-use",Z428="Mild Steel")),      VLOOKUP(W428,VALIDATIONS!$GP$2:$HS$45,VLOOKUP(Y428,VALIDATIONS!$FF$2:$FG$5,2,FALSE),FALSE),  IF(OR(AND(N428="Water Re-use",Z428="Asbestos Cement"),AND(N428="Water Re-use",Z428="unplasticised Poly Vinyl Chloride")),      VLOOKUP(W428,VALIDATIONS!$GP$2:$HS$45,8+VLOOKUP(Y428,VALIDATIONS!$FF$2:$FG$5,2,FALSE),FALSE),            IF(OR(AND(N428="Water Rising Main",Z428="Cast Iron"),AND(N428="Water Rising Main",Z428="Ductile Iron"),AND(N428="Water Rising Main",Z428="Galvanised Iron"),  AND(N428="Water Rising Main",Z428="Mild Steel")),      VLOOKUP(W428,VALIDATIONS!$GP$2:$HS$45,4+VLOOKUP(Y428,VALIDATIONS!$FF$2:$FG$5,2,FALSE),FALSE),  IF(OR(AND(N428="Water Rising Main",Z428="Asbestos Cement"),AND(N428="Water Rising Main",Z428="unplasticised Poly Vinyl Chloride")),      VLOOKUP(W428,VALIDATIONS!$GP$2:$HS$45,12+VLOOKUP(Y428,VALIDATIONS!$FF$2:$FG$5,2,FALSE),FALSE),  0))))))    +IF(P428="Up to 10% Rock",VLOOKUP(W428,VALIDATIONS!$GP$2:$HS$45,21+VLOOKUP(Y428,VALIDATIONS!$FF$2:$FG$5,2,FALSE),FALSE),0)+IF(OR(Q428="Urban Development (moderate)",Q428="Urban Development (heavy)"),VLOOKUP(W428,VALIDATIONS!$GP$2:$HS$45,12+VLOOKUP(Q428,VALIDATIONS!$FJ$2:$FK$4,2,FALSE),FALSE),0)))</f>
        <v/>
      </c>
      <c r="AB428" s="82"/>
    </row>
    <row r="429" spans="2:28" x14ac:dyDescent="0.2">
      <c r="B429" s="354"/>
      <c r="C429" s="354"/>
      <c r="E429" s="370"/>
      <c r="G429" s="168"/>
      <c r="H429" s="168"/>
      <c r="I429" s="106" t="str">
        <f>IF(OR(C429="",D429="",E429=""),"",VLOOKUP(C429,VALIDATIONS!$HU$2:$HV$12,2,FALSE))</f>
        <v/>
      </c>
      <c r="K429" s="243"/>
      <c r="L429" s="354"/>
      <c r="M429" s="224"/>
      <c r="N429" s="370"/>
      <c r="O429" s="224"/>
      <c r="P429" s="368"/>
      <c r="Q429" s="368"/>
      <c r="R429" s="224"/>
      <c r="S429" s="224"/>
      <c r="T429" s="224"/>
      <c r="U429" s="224"/>
      <c r="W429" s="370"/>
      <c r="X429" s="370"/>
      <c r="Y429" s="368"/>
      <c r="Z429" s="370"/>
      <c r="AA429" s="106" t="str">
        <f>IF(OR(N429="",P429="",Q429="",V429="",W429="",X429="",Y429="",Z429=""),"",V429*    (  IF(OR(AND(N429="Water Reticulation",Z429="Cast Iron"),AND(N429="Water Reticulation",Z429="Ductile Iron"),AND(N429="Water Reticulation",Z429="Galvanised Iron"),  AND(N429="Water Reticulation",Z429="Mild Steel")),      VLOOKUP(W429,VALIDATIONS!$GP$2:$HS$45,VLOOKUP(Y429,VALIDATIONS!$FF$2:$FG$5,2,FALSE),FALSE),  IF(OR(AND(N429="Water Reticulation",Z429="Asbestos Cement"),AND(N429="Water Reticulation",Z429="unplasticised Poly Vinyl Chloride")),      VLOOKUP(W429,VALIDATIONS!$GP$2:$HS$45,8+VLOOKUP(Y429,VALIDATIONS!$FF$2:$FG$5,2,FALSE),FALSE),  IF(OR(AND(N429="Water Re-use",Z429="Cast Iron"),AND(N429="Water Re-use",Z429="Ductile Iron"),AND(N429="Water Re-use",Z429="Galvanised Iron"),  AND(N429="Water Re-use",Z429="Mild Steel")),      VLOOKUP(W429,VALIDATIONS!$GP$2:$HS$45,VLOOKUP(Y429,VALIDATIONS!$FF$2:$FG$5,2,FALSE),FALSE),  IF(OR(AND(N429="Water Re-use",Z429="Asbestos Cement"),AND(N429="Water Re-use",Z429="unplasticised Poly Vinyl Chloride")),      VLOOKUP(W429,VALIDATIONS!$GP$2:$HS$45,8+VLOOKUP(Y429,VALIDATIONS!$FF$2:$FG$5,2,FALSE),FALSE),            IF(OR(AND(N429="Water Rising Main",Z429="Cast Iron"),AND(N429="Water Rising Main",Z429="Ductile Iron"),AND(N429="Water Rising Main",Z429="Galvanised Iron"),  AND(N429="Water Rising Main",Z429="Mild Steel")),      VLOOKUP(W429,VALIDATIONS!$GP$2:$HS$45,4+VLOOKUP(Y429,VALIDATIONS!$FF$2:$FG$5,2,FALSE),FALSE),  IF(OR(AND(N429="Water Rising Main",Z429="Asbestos Cement"),AND(N429="Water Rising Main",Z429="unplasticised Poly Vinyl Chloride")),      VLOOKUP(W429,VALIDATIONS!$GP$2:$HS$45,12+VLOOKUP(Y429,VALIDATIONS!$FF$2:$FG$5,2,FALSE),FALSE),  0))))))    +IF(P429="Up to 10% Rock",VLOOKUP(W429,VALIDATIONS!$GP$2:$HS$45,21+VLOOKUP(Y429,VALIDATIONS!$FF$2:$FG$5,2,FALSE),FALSE),0)+IF(OR(Q429="Urban Development (moderate)",Q429="Urban Development (heavy)"),VLOOKUP(W429,VALIDATIONS!$GP$2:$HS$45,12+VLOOKUP(Q429,VALIDATIONS!$FJ$2:$FK$4,2,FALSE),FALSE),0)))</f>
        <v/>
      </c>
      <c r="AB429" s="82"/>
    </row>
    <row r="430" spans="2:28" x14ac:dyDescent="0.2">
      <c r="B430" s="354"/>
      <c r="C430" s="354"/>
      <c r="E430" s="370"/>
      <c r="G430" s="168"/>
      <c r="H430" s="168"/>
      <c r="I430" s="106" t="str">
        <f>IF(OR(C430="",D430="",E430=""),"",VLOOKUP(C430,VALIDATIONS!$HU$2:$HV$12,2,FALSE))</f>
        <v/>
      </c>
      <c r="K430" s="243"/>
      <c r="L430" s="354"/>
      <c r="M430" s="224"/>
      <c r="N430" s="370"/>
      <c r="O430" s="224"/>
      <c r="P430" s="368"/>
      <c r="Q430" s="368"/>
      <c r="R430" s="224"/>
      <c r="S430" s="224"/>
      <c r="T430" s="224"/>
      <c r="U430" s="224"/>
      <c r="W430" s="370"/>
      <c r="X430" s="370"/>
      <c r="Y430" s="368"/>
      <c r="Z430" s="370"/>
      <c r="AA430" s="106" t="str">
        <f>IF(OR(N430="",P430="",Q430="",V430="",W430="",X430="",Y430="",Z430=""),"",V430*    (  IF(OR(AND(N430="Water Reticulation",Z430="Cast Iron"),AND(N430="Water Reticulation",Z430="Ductile Iron"),AND(N430="Water Reticulation",Z430="Galvanised Iron"),  AND(N430="Water Reticulation",Z430="Mild Steel")),      VLOOKUP(W430,VALIDATIONS!$GP$2:$HS$45,VLOOKUP(Y430,VALIDATIONS!$FF$2:$FG$5,2,FALSE),FALSE),  IF(OR(AND(N430="Water Reticulation",Z430="Asbestos Cement"),AND(N430="Water Reticulation",Z430="unplasticised Poly Vinyl Chloride")),      VLOOKUP(W430,VALIDATIONS!$GP$2:$HS$45,8+VLOOKUP(Y430,VALIDATIONS!$FF$2:$FG$5,2,FALSE),FALSE),  IF(OR(AND(N430="Water Re-use",Z430="Cast Iron"),AND(N430="Water Re-use",Z430="Ductile Iron"),AND(N430="Water Re-use",Z430="Galvanised Iron"),  AND(N430="Water Re-use",Z430="Mild Steel")),      VLOOKUP(W430,VALIDATIONS!$GP$2:$HS$45,VLOOKUP(Y430,VALIDATIONS!$FF$2:$FG$5,2,FALSE),FALSE),  IF(OR(AND(N430="Water Re-use",Z430="Asbestos Cement"),AND(N430="Water Re-use",Z430="unplasticised Poly Vinyl Chloride")),      VLOOKUP(W430,VALIDATIONS!$GP$2:$HS$45,8+VLOOKUP(Y430,VALIDATIONS!$FF$2:$FG$5,2,FALSE),FALSE),            IF(OR(AND(N430="Water Rising Main",Z430="Cast Iron"),AND(N430="Water Rising Main",Z430="Ductile Iron"),AND(N430="Water Rising Main",Z430="Galvanised Iron"),  AND(N430="Water Rising Main",Z430="Mild Steel")),      VLOOKUP(W430,VALIDATIONS!$GP$2:$HS$45,4+VLOOKUP(Y430,VALIDATIONS!$FF$2:$FG$5,2,FALSE),FALSE),  IF(OR(AND(N430="Water Rising Main",Z430="Asbestos Cement"),AND(N430="Water Rising Main",Z430="unplasticised Poly Vinyl Chloride")),      VLOOKUP(W430,VALIDATIONS!$GP$2:$HS$45,12+VLOOKUP(Y430,VALIDATIONS!$FF$2:$FG$5,2,FALSE),FALSE),  0))))))    +IF(P430="Up to 10% Rock",VLOOKUP(W430,VALIDATIONS!$GP$2:$HS$45,21+VLOOKUP(Y430,VALIDATIONS!$FF$2:$FG$5,2,FALSE),FALSE),0)+IF(OR(Q430="Urban Development (moderate)",Q430="Urban Development (heavy)"),VLOOKUP(W430,VALIDATIONS!$GP$2:$HS$45,12+VLOOKUP(Q430,VALIDATIONS!$FJ$2:$FK$4,2,FALSE),FALSE),0)))</f>
        <v/>
      </c>
      <c r="AB430" s="82"/>
    </row>
    <row r="431" spans="2:28" x14ac:dyDescent="0.2">
      <c r="B431" s="354"/>
      <c r="C431" s="354"/>
      <c r="E431" s="370"/>
      <c r="G431" s="168"/>
      <c r="H431" s="168"/>
      <c r="I431" s="106" t="str">
        <f>IF(OR(C431="",D431="",E431=""),"",VLOOKUP(C431,VALIDATIONS!$HU$2:$HV$12,2,FALSE))</f>
        <v/>
      </c>
      <c r="K431" s="243"/>
      <c r="L431" s="354"/>
      <c r="M431" s="224"/>
      <c r="N431" s="370"/>
      <c r="O431" s="224"/>
      <c r="P431" s="368"/>
      <c r="Q431" s="368"/>
      <c r="R431" s="224"/>
      <c r="S431" s="224"/>
      <c r="T431" s="224"/>
      <c r="U431" s="224"/>
      <c r="W431" s="370"/>
      <c r="X431" s="370"/>
      <c r="Y431" s="368"/>
      <c r="Z431" s="370"/>
      <c r="AA431" s="106" t="str">
        <f>IF(OR(N431="",P431="",Q431="",V431="",W431="",X431="",Y431="",Z431=""),"",V431*    (  IF(OR(AND(N431="Water Reticulation",Z431="Cast Iron"),AND(N431="Water Reticulation",Z431="Ductile Iron"),AND(N431="Water Reticulation",Z431="Galvanised Iron"),  AND(N431="Water Reticulation",Z431="Mild Steel")),      VLOOKUP(W431,VALIDATIONS!$GP$2:$HS$45,VLOOKUP(Y431,VALIDATIONS!$FF$2:$FG$5,2,FALSE),FALSE),  IF(OR(AND(N431="Water Reticulation",Z431="Asbestos Cement"),AND(N431="Water Reticulation",Z431="unplasticised Poly Vinyl Chloride")),      VLOOKUP(W431,VALIDATIONS!$GP$2:$HS$45,8+VLOOKUP(Y431,VALIDATIONS!$FF$2:$FG$5,2,FALSE),FALSE),  IF(OR(AND(N431="Water Re-use",Z431="Cast Iron"),AND(N431="Water Re-use",Z431="Ductile Iron"),AND(N431="Water Re-use",Z431="Galvanised Iron"),  AND(N431="Water Re-use",Z431="Mild Steel")),      VLOOKUP(W431,VALIDATIONS!$GP$2:$HS$45,VLOOKUP(Y431,VALIDATIONS!$FF$2:$FG$5,2,FALSE),FALSE),  IF(OR(AND(N431="Water Re-use",Z431="Asbestos Cement"),AND(N431="Water Re-use",Z431="unplasticised Poly Vinyl Chloride")),      VLOOKUP(W431,VALIDATIONS!$GP$2:$HS$45,8+VLOOKUP(Y431,VALIDATIONS!$FF$2:$FG$5,2,FALSE),FALSE),            IF(OR(AND(N431="Water Rising Main",Z431="Cast Iron"),AND(N431="Water Rising Main",Z431="Ductile Iron"),AND(N431="Water Rising Main",Z431="Galvanised Iron"),  AND(N431="Water Rising Main",Z431="Mild Steel")),      VLOOKUP(W431,VALIDATIONS!$GP$2:$HS$45,4+VLOOKUP(Y431,VALIDATIONS!$FF$2:$FG$5,2,FALSE),FALSE),  IF(OR(AND(N431="Water Rising Main",Z431="Asbestos Cement"),AND(N431="Water Rising Main",Z431="unplasticised Poly Vinyl Chloride")),      VLOOKUP(W431,VALIDATIONS!$GP$2:$HS$45,12+VLOOKUP(Y431,VALIDATIONS!$FF$2:$FG$5,2,FALSE),FALSE),  0))))))    +IF(P431="Up to 10% Rock",VLOOKUP(W431,VALIDATIONS!$GP$2:$HS$45,21+VLOOKUP(Y431,VALIDATIONS!$FF$2:$FG$5,2,FALSE),FALSE),0)+IF(OR(Q431="Urban Development (moderate)",Q431="Urban Development (heavy)"),VLOOKUP(W431,VALIDATIONS!$GP$2:$HS$45,12+VLOOKUP(Q431,VALIDATIONS!$FJ$2:$FK$4,2,FALSE),FALSE),0)))</f>
        <v/>
      </c>
      <c r="AB431" s="82"/>
    </row>
    <row r="432" spans="2:28" x14ac:dyDescent="0.2">
      <c r="B432" s="354"/>
      <c r="C432" s="354"/>
      <c r="E432" s="370"/>
      <c r="G432" s="168"/>
      <c r="H432" s="168"/>
      <c r="I432" s="106" t="str">
        <f>IF(OR(C432="",D432="",E432=""),"",VLOOKUP(C432,VALIDATIONS!$HU$2:$HV$12,2,FALSE))</f>
        <v/>
      </c>
      <c r="K432" s="243"/>
      <c r="L432" s="354"/>
      <c r="M432" s="224"/>
      <c r="N432" s="370"/>
      <c r="O432" s="224"/>
      <c r="P432" s="368"/>
      <c r="Q432" s="368"/>
      <c r="R432" s="224"/>
      <c r="S432" s="224"/>
      <c r="T432" s="224"/>
      <c r="U432" s="224"/>
      <c r="W432" s="370"/>
      <c r="X432" s="370"/>
      <c r="Y432" s="368"/>
      <c r="Z432" s="370"/>
      <c r="AA432" s="106" t="str">
        <f>IF(OR(N432="",P432="",Q432="",V432="",W432="",X432="",Y432="",Z432=""),"",V432*    (  IF(OR(AND(N432="Water Reticulation",Z432="Cast Iron"),AND(N432="Water Reticulation",Z432="Ductile Iron"),AND(N432="Water Reticulation",Z432="Galvanised Iron"),  AND(N432="Water Reticulation",Z432="Mild Steel")),      VLOOKUP(W432,VALIDATIONS!$GP$2:$HS$45,VLOOKUP(Y432,VALIDATIONS!$FF$2:$FG$5,2,FALSE),FALSE),  IF(OR(AND(N432="Water Reticulation",Z432="Asbestos Cement"),AND(N432="Water Reticulation",Z432="unplasticised Poly Vinyl Chloride")),      VLOOKUP(W432,VALIDATIONS!$GP$2:$HS$45,8+VLOOKUP(Y432,VALIDATIONS!$FF$2:$FG$5,2,FALSE),FALSE),  IF(OR(AND(N432="Water Re-use",Z432="Cast Iron"),AND(N432="Water Re-use",Z432="Ductile Iron"),AND(N432="Water Re-use",Z432="Galvanised Iron"),  AND(N432="Water Re-use",Z432="Mild Steel")),      VLOOKUP(W432,VALIDATIONS!$GP$2:$HS$45,VLOOKUP(Y432,VALIDATIONS!$FF$2:$FG$5,2,FALSE),FALSE),  IF(OR(AND(N432="Water Re-use",Z432="Asbestos Cement"),AND(N432="Water Re-use",Z432="unplasticised Poly Vinyl Chloride")),      VLOOKUP(W432,VALIDATIONS!$GP$2:$HS$45,8+VLOOKUP(Y432,VALIDATIONS!$FF$2:$FG$5,2,FALSE),FALSE),            IF(OR(AND(N432="Water Rising Main",Z432="Cast Iron"),AND(N432="Water Rising Main",Z432="Ductile Iron"),AND(N432="Water Rising Main",Z432="Galvanised Iron"),  AND(N432="Water Rising Main",Z432="Mild Steel")),      VLOOKUP(W432,VALIDATIONS!$GP$2:$HS$45,4+VLOOKUP(Y432,VALIDATIONS!$FF$2:$FG$5,2,FALSE),FALSE),  IF(OR(AND(N432="Water Rising Main",Z432="Asbestos Cement"),AND(N432="Water Rising Main",Z432="unplasticised Poly Vinyl Chloride")),      VLOOKUP(W432,VALIDATIONS!$GP$2:$HS$45,12+VLOOKUP(Y432,VALIDATIONS!$FF$2:$FG$5,2,FALSE),FALSE),  0))))))    +IF(P432="Up to 10% Rock",VLOOKUP(W432,VALIDATIONS!$GP$2:$HS$45,21+VLOOKUP(Y432,VALIDATIONS!$FF$2:$FG$5,2,FALSE),FALSE),0)+IF(OR(Q432="Urban Development (moderate)",Q432="Urban Development (heavy)"),VLOOKUP(W432,VALIDATIONS!$GP$2:$HS$45,12+VLOOKUP(Q432,VALIDATIONS!$FJ$2:$FK$4,2,FALSE),FALSE),0)))</f>
        <v/>
      </c>
      <c r="AB432" s="82"/>
    </row>
    <row r="433" spans="2:28" x14ac:dyDescent="0.2">
      <c r="B433" s="354"/>
      <c r="C433" s="354"/>
      <c r="E433" s="370"/>
      <c r="G433" s="168"/>
      <c r="H433" s="168"/>
      <c r="I433" s="106" t="str">
        <f>IF(OR(C433="",D433="",E433=""),"",VLOOKUP(C433,VALIDATIONS!$HU$2:$HV$12,2,FALSE))</f>
        <v/>
      </c>
      <c r="K433" s="243"/>
      <c r="L433" s="354"/>
      <c r="M433" s="224"/>
      <c r="N433" s="370"/>
      <c r="O433" s="224"/>
      <c r="P433" s="368"/>
      <c r="Q433" s="368"/>
      <c r="R433" s="224"/>
      <c r="S433" s="224"/>
      <c r="T433" s="224"/>
      <c r="U433" s="224"/>
      <c r="W433" s="370"/>
      <c r="X433" s="370"/>
      <c r="Y433" s="368"/>
      <c r="Z433" s="370"/>
      <c r="AA433" s="106" t="str">
        <f>IF(OR(N433="",P433="",Q433="",V433="",W433="",X433="",Y433="",Z433=""),"",V433*    (  IF(OR(AND(N433="Water Reticulation",Z433="Cast Iron"),AND(N433="Water Reticulation",Z433="Ductile Iron"),AND(N433="Water Reticulation",Z433="Galvanised Iron"),  AND(N433="Water Reticulation",Z433="Mild Steel")),      VLOOKUP(W433,VALIDATIONS!$GP$2:$HS$45,VLOOKUP(Y433,VALIDATIONS!$FF$2:$FG$5,2,FALSE),FALSE),  IF(OR(AND(N433="Water Reticulation",Z433="Asbestos Cement"),AND(N433="Water Reticulation",Z433="unplasticised Poly Vinyl Chloride")),      VLOOKUP(W433,VALIDATIONS!$GP$2:$HS$45,8+VLOOKUP(Y433,VALIDATIONS!$FF$2:$FG$5,2,FALSE),FALSE),  IF(OR(AND(N433="Water Re-use",Z433="Cast Iron"),AND(N433="Water Re-use",Z433="Ductile Iron"),AND(N433="Water Re-use",Z433="Galvanised Iron"),  AND(N433="Water Re-use",Z433="Mild Steel")),      VLOOKUP(W433,VALIDATIONS!$GP$2:$HS$45,VLOOKUP(Y433,VALIDATIONS!$FF$2:$FG$5,2,FALSE),FALSE),  IF(OR(AND(N433="Water Re-use",Z433="Asbestos Cement"),AND(N433="Water Re-use",Z433="unplasticised Poly Vinyl Chloride")),      VLOOKUP(W433,VALIDATIONS!$GP$2:$HS$45,8+VLOOKUP(Y433,VALIDATIONS!$FF$2:$FG$5,2,FALSE),FALSE),            IF(OR(AND(N433="Water Rising Main",Z433="Cast Iron"),AND(N433="Water Rising Main",Z433="Ductile Iron"),AND(N433="Water Rising Main",Z433="Galvanised Iron"),  AND(N433="Water Rising Main",Z433="Mild Steel")),      VLOOKUP(W433,VALIDATIONS!$GP$2:$HS$45,4+VLOOKUP(Y433,VALIDATIONS!$FF$2:$FG$5,2,FALSE),FALSE),  IF(OR(AND(N433="Water Rising Main",Z433="Asbestos Cement"),AND(N433="Water Rising Main",Z433="unplasticised Poly Vinyl Chloride")),      VLOOKUP(W433,VALIDATIONS!$GP$2:$HS$45,12+VLOOKUP(Y433,VALIDATIONS!$FF$2:$FG$5,2,FALSE),FALSE),  0))))))    +IF(P433="Up to 10% Rock",VLOOKUP(W433,VALIDATIONS!$GP$2:$HS$45,21+VLOOKUP(Y433,VALIDATIONS!$FF$2:$FG$5,2,FALSE),FALSE),0)+IF(OR(Q433="Urban Development (moderate)",Q433="Urban Development (heavy)"),VLOOKUP(W433,VALIDATIONS!$GP$2:$HS$45,12+VLOOKUP(Q433,VALIDATIONS!$FJ$2:$FK$4,2,FALSE),FALSE),0)))</f>
        <v/>
      </c>
      <c r="AB433" s="82"/>
    </row>
    <row r="434" spans="2:28" x14ac:dyDescent="0.2">
      <c r="B434" s="354"/>
      <c r="C434" s="354"/>
      <c r="E434" s="370"/>
      <c r="G434" s="168"/>
      <c r="H434" s="168"/>
      <c r="I434" s="106" t="str">
        <f>IF(OR(C434="",D434="",E434=""),"",VLOOKUP(C434,VALIDATIONS!$HU$2:$HV$12,2,FALSE))</f>
        <v/>
      </c>
      <c r="K434" s="243"/>
      <c r="L434" s="354"/>
      <c r="M434" s="224"/>
      <c r="N434" s="370"/>
      <c r="O434" s="224"/>
      <c r="P434" s="368"/>
      <c r="Q434" s="368"/>
      <c r="R434" s="224"/>
      <c r="S434" s="224"/>
      <c r="T434" s="224"/>
      <c r="U434" s="224"/>
      <c r="W434" s="370"/>
      <c r="X434" s="370"/>
      <c r="Y434" s="368"/>
      <c r="Z434" s="370"/>
      <c r="AA434" s="106" t="str">
        <f>IF(OR(N434="",P434="",Q434="",V434="",W434="",X434="",Y434="",Z434=""),"",V434*    (  IF(OR(AND(N434="Water Reticulation",Z434="Cast Iron"),AND(N434="Water Reticulation",Z434="Ductile Iron"),AND(N434="Water Reticulation",Z434="Galvanised Iron"),  AND(N434="Water Reticulation",Z434="Mild Steel")),      VLOOKUP(W434,VALIDATIONS!$GP$2:$HS$45,VLOOKUP(Y434,VALIDATIONS!$FF$2:$FG$5,2,FALSE),FALSE),  IF(OR(AND(N434="Water Reticulation",Z434="Asbestos Cement"),AND(N434="Water Reticulation",Z434="unplasticised Poly Vinyl Chloride")),      VLOOKUP(W434,VALIDATIONS!$GP$2:$HS$45,8+VLOOKUP(Y434,VALIDATIONS!$FF$2:$FG$5,2,FALSE),FALSE),  IF(OR(AND(N434="Water Re-use",Z434="Cast Iron"),AND(N434="Water Re-use",Z434="Ductile Iron"),AND(N434="Water Re-use",Z434="Galvanised Iron"),  AND(N434="Water Re-use",Z434="Mild Steel")),      VLOOKUP(W434,VALIDATIONS!$GP$2:$HS$45,VLOOKUP(Y434,VALIDATIONS!$FF$2:$FG$5,2,FALSE),FALSE),  IF(OR(AND(N434="Water Re-use",Z434="Asbestos Cement"),AND(N434="Water Re-use",Z434="unplasticised Poly Vinyl Chloride")),      VLOOKUP(W434,VALIDATIONS!$GP$2:$HS$45,8+VLOOKUP(Y434,VALIDATIONS!$FF$2:$FG$5,2,FALSE),FALSE),            IF(OR(AND(N434="Water Rising Main",Z434="Cast Iron"),AND(N434="Water Rising Main",Z434="Ductile Iron"),AND(N434="Water Rising Main",Z434="Galvanised Iron"),  AND(N434="Water Rising Main",Z434="Mild Steel")),      VLOOKUP(W434,VALIDATIONS!$GP$2:$HS$45,4+VLOOKUP(Y434,VALIDATIONS!$FF$2:$FG$5,2,FALSE),FALSE),  IF(OR(AND(N434="Water Rising Main",Z434="Asbestos Cement"),AND(N434="Water Rising Main",Z434="unplasticised Poly Vinyl Chloride")),      VLOOKUP(W434,VALIDATIONS!$GP$2:$HS$45,12+VLOOKUP(Y434,VALIDATIONS!$FF$2:$FG$5,2,FALSE),FALSE),  0))))))    +IF(P434="Up to 10% Rock",VLOOKUP(W434,VALIDATIONS!$GP$2:$HS$45,21+VLOOKUP(Y434,VALIDATIONS!$FF$2:$FG$5,2,FALSE),FALSE),0)+IF(OR(Q434="Urban Development (moderate)",Q434="Urban Development (heavy)"),VLOOKUP(W434,VALIDATIONS!$GP$2:$HS$45,12+VLOOKUP(Q434,VALIDATIONS!$FJ$2:$FK$4,2,FALSE),FALSE),0)))</f>
        <v/>
      </c>
      <c r="AB434" s="82"/>
    </row>
    <row r="435" spans="2:28" x14ac:dyDescent="0.2">
      <c r="B435" s="354"/>
      <c r="C435" s="354"/>
      <c r="E435" s="370"/>
      <c r="G435" s="168"/>
      <c r="H435" s="168"/>
      <c r="I435" s="106" t="str">
        <f>IF(OR(C435="",D435="",E435=""),"",VLOOKUP(C435,VALIDATIONS!$HU$2:$HV$12,2,FALSE))</f>
        <v/>
      </c>
      <c r="K435" s="243"/>
      <c r="L435" s="354"/>
      <c r="M435" s="224"/>
      <c r="N435" s="370"/>
      <c r="O435" s="224"/>
      <c r="P435" s="368"/>
      <c r="Q435" s="368"/>
      <c r="R435" s="224"/>
      <c r="S435" s="224"/>
      <c r="T435" s="224"/>
      <c r="U435" s="224"/>
      <c r="W435" s="370"/>
      <c r="X435" s="370"/>
      <c r="Y435" s="368"/>
      <c r="Z435" s="370"/>
      <c r="AA435" s="106" t="str">
        <f>IF(OR(N435="",P435="",Q435="",V435="",W435="",X435="",Y435="",Z435=""),"",V435*    (  IF(OR(AND(N435="Water Reticulation",Z435="Cast Iron"),AND(N435="Water Reticulation",Z435="Ductile Iron"),AND(N435="Water Reticulation",Z435="Galvanised Iron"),  AND(N435="Water Reticulation",Z435="Mild Steel")),      VLOOKUP(W435,VALIDATIONS!$GP$2:$HS$45,VLOOKUP(Y435,VALIDATIONS!$FF$2:$FG$5,2,FALSE),FALSE),  IF(OR(AND(N435="Water Reticulation",Z435="Asbestos Cement"),AND(N435="Water Reticulation",Z435="unplasticised Poly Vinyl Chloride")),      VLOOKUP(W435,VALIDATIONS!$GP$2:$HS$45,8+VLOOKUP(Y435,VALIDATIONS!$FF$2:$FG$5,2,FALSE),FALSE),  IF(OR(AND(N435="Water Re-use",Z435="Cast Iron"),AND(N435="Water Re-use",Z435="Ductile Iron"),AND(N435="Water Re-use",Z435="Galvanised Iron"),  AND(N435="Water Re-use",Z435="Mild Steel")),      VLOOKUP(W435,VALIDATIONS!$GP$2:$HS$45,VLOOKUP(Y435,VALIDATIONS!$FF$2:$FG$5,2,FALSE),FALSE),  IF(OR(AND(N435="Water Re-use",Z435="Asbestos Cement"),AND(N435="Water Re-use",Z435="unplasticised Poly Vinyl Chloride")),      VLOOKUP(W435,VALIDATIONS!$GP$2:$HS$45,8+VLOOKUP(Y435,VALIDATIONS!$FF$2:$FG$5,2,FALSE),FALSE),            IF(OR(AND(N435="Water Rising Main",Z435="Cast Iron"),AND(N435="Water Rising Main",Z435="Ductile Iron"),AND(N435="Water Rising Main",Z435="Galvanised Iron"),  AND(N435="Water Rising Main",Z435="Mild Steel")),      VLOOKUP(W435,VALIDATIONS!$GP$2:$HS$45,4+VLOOKUP(Y435,VALIDATIONS!$FF$2:$FG$5,2,FALSE),FALSE),  IF(OR(AND(N435="Water Rising Main",Z435="Asbestos Cement"),AND(N435="Water Rising Main",Z435="unplasticised Poly Vinyl Chloride")),      VLOOKUP(W435,VALIDATIONS!$GP$2:$HS$45,12+VLOOKUP(Y435,VALIDATIONS!$FF$2:$FG$5,2,FALSE),FALSE),  0))))))    +IF(P435="Up to 10% Rock",VLOOKUP(W435,VALIDATIONS!$GP$2:$HS$45,21+VLOOKUP(Y435,VALIDATIONS!$FF$2:$FG$5,2,FALSE),FALSE),0)+IF(OR(Q435="Urban Development (moderate)",Q435="Urban Development (heavy)"),VLOOKUP(W435,VALIDATIONS!$GP$2:$HS$45,12+VLOOKUP(Q435,VALIDATIONS!$FJ$2:$FK$4,2,FALSE),FALSE),0)))</f>
        <v/>
      </c>
      <c r="AB435" s="82"/>
    </row>
    <row r="436" spans="2:28" x14ac:dyDescent="0.2">
      <c r="B436" s="354"/>
      <c r="C436" s="354"/>
      <c r="E436" s="370"/>
      <c r="G436" s="168"/>
      <c r="H436" s="168"/>
      <c r="I436" s="106" t="str">
        <f>IF(OR(C436="",D436="",E436=""),"",VLOOKUP(C436,VALIDATIONS!$HU$2:$HV$12,2,FALSE))</f>
        <v/>
      </c>
      <c r="K436" s="243"/>
      <c r="L436" s="354"/>
      <c r="M436" s="224"/>
      <c r="N436" s="370"/>
      <c r="O436" s="224"/>
      <c r="P436" s="368"/>
      <c r="Q436" s="368"/>
      <c r="R436" s="224"/>
      <c r="S436" s="224"/>
      <c r="T436" s="224"/>
      <c r="U436" s="224"/>
      <c r="W436" s="370"/>
      <c r="X436" s="370"/>
      <c r="Y436" s="368"/>
      <c r="Z436" s="370"/>
      <c r="AA436" s="106" t="str">
        <f>IF(OR(N436="",P436="",Q436="",V436="",W436="",X436="",Y436="",Z436=""),"",V436*    (  IF(OR(AND(N436="Water Reticulation",Z436="Cast Iron"),AND(N436="Water Reticulation",Z436="Ductile Iron"),AND(N436="Water Reticulation",Z436="Galvanised Iron"),  AND(N436="Water Reticulation",Z436="Mild Steel")),      VLOOKUP(W436,VALIDATIONS!$GP$2:$HS$45,VLOOKUP(Y436,VALIDATIONS!$FF$2:$FG$5,2,FALSE),FALSE),  IF(OR(AND(N436="Water Reticulation",Z436="Asbestos Cement"),AND(N436="Water Reticulation",Z436="unplasticised Poly Vinyl Chloride")),      VLOOKUP(W436,VALIDATIONS!$GP$2:$HS$45,8+VLOOKUP(Y436,VALIDATIONS!$FF$2:$FG$5,2,FALSE),FALSE),  IF(OR(AND(N436="Water Re-use",Z436="Cast Iron"),AND(N436="Water Re-use",Z436="Ductile Iron"),AND(N436="Water Re-use",Z436="Galvanised Iron"),  AND(N436="Water Re-use",Z436="Mild Steel")),      VLOOKUP(W436,VALIDATIONS!$GP$2:$HS$45,VLOOKUP(Y436,VALIDATIONS!$FF$2:$FG$5,2,FALSE),FALSE),  IF(OR(AND(N436="Water Re-use",Z436="Asbestos Cement"),AND(N436="Water Re-use",Z436="unplasticised Poly Vinyl Chloride")),      VLOOKUP(W436,VALIDATIONS!$GP$2:$HS$45,8+VLOOKUP(Y436,VALIDATIONS!$FF$2:$FG$5,2,FALSE),FALSE),            IF(OR(AND(N436="Water Rising Main",Z436="Cast Iron"),AND(N436="Water Rising Main",Z436="Ductile Iron"),AND(N436="Water Rising Main",Z436="Galvanised Iron"),  AND(N436="Water Rising Main",Z436="Mild Steel")),      VLOOKUP(W436,VALIDATIONS!$GP$2:$HS$45,4+VLOOKUP(Y436,VALIDATIONS!$FF$2:$FG$5,2,FALSE),FALSE),  IF(OR(AND(N436="Water Rising Main",Z436="Asbestos Cement"),AND(N436="Water Rising Main",Z436="unplasticised Poly Vinyl Chloride")),      VLOOKUP(W436,VALIDATIONS!$GP$2:$HS$45,12+VLOOKUP(Y436,VALIDATIONS!$FF$2:$FG$5,2,FALSE),FALSE),  0))))))    +IF(P436="Up to 10% Rock",VLOOKUP(W436,VALIDATIONS!$GP$2:$HS$45,21+VLOOKUP(Y436,VALIDATIONS!$FF$2:$FG$5,2,FALSE),FALSE),0)+IF(OR(Q436="Urban Development (moderate)",Q436="Urban Development (heavy)"),VLOOKUP(W436,VALIDATIONS!$GP$2:$HS$45,12+VLOOKUP(Q436,VALIDATIONS!$FJ$2:$FK$4,2,FALSE),FALSE),0)))</f>
        <v/>
      </c>
      <c r="AB436" s="82"/>
    </row>
    <row r="437" spans="2:28" x14ac:dyDescent="0.2">
      <c r="B437" s="354"/>
      <c r="C437" s="354"/>
      <c r="E437" s="370"/>
      <c r="G437" s="168"/>
      <c r="H437" s="168"/>
      <c r="I437" s="106" t="str">
        <f>IF(OR(C437="",D437="",E437=""),"",VLOOKUP(C437,VALIDATIONS!$HU$2:$HV$12,2,FALSE))</f>
        <v/>
      </c>
      <c r="K437" s="243"/>
      <c r="L437" s="354"/>
      <c r="M437" s="224"/>
      <c r="N437" s="370"/>
      <c r="O437" s="224"/>
      <c r="P437" s="368"/>
      <c r="Q437" s="368"/>
      <c r="R437" s="224"/>
      <c r="S437" s="224"/>
      <c r="T437" s="224"/>
      <c r="U437" s="224"/>
      <c r="W437" s="370"/>
      <c r="X437" s="370"/>
      <c r="Y437" s="368"/>
      <c r="Z437" s="370"/>
      <c r="AA437" s="106" t="str">
        <f>IF(OR(N437="",P437="",Q437="",V437="",W437="",X437="",Y437="",Z437=""),"",V437*    (  IF(OR(AND(N437="Water Reticulation",Z437="Cast Iron"),AND(N437="Water Reticulation",Z437="Ductile Iron"),AND(N437="Water Reticulation",Z437="Galvanised Iron"),  AND(N437="Water Reticulation",Z437="Mild Steel")),      VLOOKUP(W437,VALIDATIONS!$GP$2:$HS$45,VLOOKUP(Y437,VALIDATIONS!$FF$2:$FG$5,2,FALSE),FALSE),  IF(OR(AND(N437="Water Reticulation",Z437="Asbestos Cement"),AND(N437="Water Reticulation",Z437="unplasticised Poly Vinyl Chloride")),      VLOOKUP(W437,VALIDATIONS!$GP$2:$HS$45,8+VLOOKUP(Y437,VALIDATIONS!$FF$2:$FG$5,2,FALSE),FALSE),  IF(OR(AND(N437="Water Re-use",Z437="Cast Iron"),AND(N437="Water Re-use",Z437="Ductile Iron"),AND(N437="Water Re-use",Z437="Galvanised Iron"),  AND(N437="Water Re-use",Z437="Mild Steel")),      VLOOKUP(W437,VALIDATIONS!$GP$2:$HS$45,VLOOKUP(Y437,VALIDATIONS!$FF$2:$FG$5,2,FALSE),FALSE),  IF(OR(AND(N437="Water Re-use",Z437="Asbestos Cement"),AND(N437="Water Re-use",Z437="unplasticised Poly Vinyl Chloride")),      VLOOKUP(W437,VALIDATIONS!$GP$2:$HS$45,8+VLOOKUP(Y437,VALIDATIONS!$FF$2:$FG$5,2,FALSE),FALSE),            IF(OR(AND(N437="Water Rising Main",Z437="Cast Iron"),AND(N437="Water Rising Main",Z437="Ductile Iron"),AND(N437="Water Rising Main",Z437="Galvanised Iron"),  AND(N437="Water Rising Main",Z437="Mild Steel")),      VLOOKUP(W437,VALIDATIONS!$GP$2:$HS$45,4+VLOOKUP(Y437,VALIDATIONS!$FF$2:$FG$5,2,FALSE),FALSE),  IF(OR(AND(N437="Water Rising Main",Z437="Asbestos Cement"),AND(N437="Water Rising Main",Z437="unplasticised Poly Vinyl Chloride")),      VLOOKUP(W437,VALIDATIONS!$GP$2:$HS$45,12+VLOOKUP(Y437,VALIDATIONS!$FF$2:$FG$5,2,FALSE),FALSE),  0))))))    +IF(P437="Up to 10% Rock",VLOOKUP(W437,VALIDATIONS!$GP$2:$HS$45,21+VLOOKUP(Y437,VALIDATIONS!$FF$2:$FG$5,2,FALSE),FALSE),0)+IF(OR(Q437="Urban Development (moderate)",Q437="Urban Development (heavy)"),VLOOKUP(W437,VALIDATIONS!$GP$2:$HS$45,12+VLOOKUP(Q437,VALIDATIONS!$FJ$2:$FK$4,2,FALSE),FALSE),0)))</f>
        <v/>
      </c>
      <c r="AB437" s="82"/>
    </row>
    <row r="438" spans="2:28" x14ac:dyDescent="0.2">
      <c r="B438" s="354"/>
      <c r="C438" s="354"/>
      <c r="E438" s="370"/>
      <c r="G438" s="168"/>
      <c r="H438" s="168"/>
      <c r="I438" s="106" t="str">
        <f>IF(OR(C438="",D438="",E438=""),"",VLOOKUP(C438,VALIDATIONS!$HU$2:$HV$12,2,FALSE))</f>
        <v/>
      </c>
      <c r="K438" s="243"/>
      <c r="L438" s="354"/>
      <c r="M438" s="224"/>
      <c r="N438" s="370"/>
      <c r="O438" s="224"/>
      <c r="P438" s="368"/>
      <c r="Q438" s="368"/>
      <c r="R438" s="224"/>
      <c r="S438" s="224"/>
      <c r="T438" s="224"/>
      <c r="U438" s="224"/>
      <c r="W438" s="370"/>
      <c r="X438" s="370"/>
      <c r="Y438" s="368"/>
      <c r="Z438" s="370"/>
      <c r="AA438" s="106" t="str">
        <f>IF(OR(N438="",P438="",Q438="",V438="",W438="",X438="",Y438="",Z438=""),"",V438*    (  IF(OR(AND(N438="Water Reticulation",Z438="Cast Iron"),AND(N438="Water Reticulation",Z438="Ductile Iron"),AND(N438="Water Reticulation",Z438="Galvanised Iron"),  AND(N438="Water Reticulation",Z438="Mild Steel")),      VLOOKUP(W438,VALIDATIONS!$GP$2:$HS$45,VLOOKUP(Y438,VALIDATIONS!$FF$2:$FG$5,2,FALSE),FALSE),  IF(OR(AND(N438="Water Reticulation",Z438="Asbestos Cement"),AND(N438="Water Reticulation",Z438="unplasticised Poly Vinyl Chloride")),      VLOOKUP(W438,VALIDATIONS!$GP$2:$HS$45,8+VLOOKUP(Y438,VALIDATIONS!$FF$2:$FG$5,2,FALSE),FALSE),  IF(OR(AND(N438="Water Re-use",Z438="Cast Iron"),AND(N438="Water Re-use",Z438="Ductile Iron"),AND(N438="Water Re-use",Z438="Galvanised Iron"),  AND(N438="Water Re-use",Z438="Mild Steel")),      VLOOKUP(W438,VALIDATIONS!$GP$2:$HS$45,VLOOKUP(Y438,VALIDATIONS!$FF$2:$FG$5,2,FALSE),FALSE),  IF(OR(AND(N438="Water Re-use",Z438="Asbestos Cement"),AND(N438="Water Re-use",Z438="unplasticised Poly Vinyl Chloride")),      VLOOKUP(W438,VALIDATIONS!$GP$2:$HS$45,8+VLOOKUP(Y438,VALIDATIONS!$FF$2:$FG$5,2,FALSE),FALSE),            IF(OR(AND(N438="Water Rising Main",Z438="Cast Iron"),AND(N438="Water Rising Main",Z438="Ductile Iron"),AND(N438="Water Rising Main",Z438="Galvanised Iron"),  AND(N438="Water Rising Main",Z438="Mild Steel")),      VLOOKUP(W438,VALIDATIONS!$GP$2:$HS$45,4+VLOOKUP(Y438,VALIDATIONS!$FF$2:$FG$5,2,FALSE),FALSE),  IF(OR(AND(N438="Water Rising Main",Z438="Asbestos Cement"),AND(N438="Water Rising Main",Z438="unplasticised Poly Vinyl Chloride")),      VLOOKUP(W438,VALIDATIONS!$GP$2:$HS$45,12+VLOOKUP(Y438,VALIDATIONS!$FF$2:$FG$5,2,FALSE),FALSE),  0))))))    +IF(P438="Up to 10% Rock",VLOOKUP(W438,VALIDATIONS!$GP$2:$HS$45,21+VLOOKUP(Y438,VALIDATIONS!$FF$2:$FG$5,2,FALSE),FALSE),0)+IF(OR(Q438="Urban Development (moderate)",Q438="Urban Development (heavy)"),VLOOKUP(W438,VALIDATIONS!$GP$2:$HS$45,12+VLOOKUP(Q438,VALIDATIONS!$FJ$2:$FK$4,2,FALSE),FALSE),0)))</f>
        <v/>
      </c>
      <c r="AB438" s="82"/>
    </row>
    <row r="439" spans="2:28" x14ac:dyDescent="0.2">
      <c r="B439" s="354"/>
      <c r="C439" s="354"/>
      <c r="E439" s="370"/>
      <c r="G439" s="168"/>
      <c r="H439" s="168"/>
      <c r="I439" s="106" t="str">
        <f>IF(OR(C439="",D439="",E439=""),"",VLOOKUP(C439,VALIDATIONS!$HU$2:$HV$12,2,FALSE))</f>
        <v/>
      </c>
      <c r="K439" s="243"/>
      <c r="L439" s="354"/>
      <c r="M439" s="224"/>
      <c r="N439" s="370"/>
      <c r="O439" s="224"/>
      <c r="P439" s="368"/>
      <c r="Q439" s="368"/>
      <c r="R439" s="224"/>
      <c r="S439" s="224"/>
      <c r="T439" s="224"/>
      <c r="U439" s="224"/>
      <c r="W439" s="370"/>
      <c r="X439" s="370"/>
      <c r="Y439" s="368"/>
      <c r="Z439" s="370"/>
      <c r="AA439" s="106" t="str">
        <f>IF(OR(N439="",P439="",Q439="",V439="",W439="",X439="",Y439="",Z439=""),"",V439*    (  IF(OR(AND(N439="Water Reticulation",Z439="Cast Iron"),AND(N439="Water Reticulation",Z439="Ductile Iron"),AND(N439="Water Reticulation",Z439="Galvanised Iron"),  AND(N439="Water Reticulation",Z439="Mild Steel")),      VLOOKUP(W439,VALIDATIONS!$GP$2:$HS$45,VLOOKUP(Y439,VALIDATIONS!$FF$2:$FG$5,2,FALSE),FALSE),  IF(OR(AND(N439="Water Reticulation",Z439="Asbestos Cement"),AND(N439="Water Reticulation",Z439="unplasticised Poly Vinyl Chloride")),      VLOOKUP(W439,VALIDATIONS!$GP$2:$HS$45,8+VLOOKUP(Y439,VALIDATIONS!$FF$2:$FG$5,2,FALSE),FALSE),  IF(OR(AND(N439="Water Re-use",Z439="Cast Iron"),AND(N439="Water Re-use",Z439="Ductile Iron"),AND(N439="Water Re-use",Z439="Galvanised Iron"),  AND(N439="Water Re-use",Z439="Mild Steel")),      VLOOKUP(W439,VALIDATIONS!$GP$2:$HS$45,VLOOKUP(Y439,VALIDATIONS!$FF$2:$FG$5,2,FALSE),FALSE),  IF(OR(AND(N439="Water Re-use",Z439="Asbestos Cement"),AND(N439="Water Re-use",Z439="unplasticised Poly Vinyl Chloride")),      VLOOKUP(W439,VALIDATIONS!$GP$2:$HS$45,8+VLOOKUP(Y439,VALIDATIONS!$FF$2:$FG$5,2,FALSE),FALSE),            IF(OR(AND(N439="Water Rising Main",Z439="Cast Iron"),AND(N439="Water Rising Main",Z439="Ductile Iron"),AND(N439="Water Rising Main",Z439="Galvanised Iron"),  AND(N439="Water Rising Main",Z439="Mild Steel")),      VLOOKUP(W439,VALIDATIONS!$GP$2:$HS$45,4+VLOOKUP(Y439,VALIDATIONS!$FF$2:$FG$5,2,FALSE),FALSE),  IF(OR(AND(N439="Water Rising Main",Z439="Asbestos Cement"),AND(N439="Water Rising Main",Z439="unplasticised Poly Vinyl Chloride")),      VLOOKUP(W439,VALIDATIONS!$GP$2:$HS$45,12+VLOOKUP(Y439,VALIDATIONS!$FF$2:$FG$5,2,FALSE),FALSE),  0))))))    +IF(P439="Up to 10% Rock",VLOOKUP(W439,VALIDATIONS!$GP$2:$HS$45,21+VLOOKUP(Y439,VALIDATIONS!$FF$2:$FG$5,2,FALSE),FALSE),0)+IF(OR(Q439="Urban Development (moderate)",Q439="Urban Development (heavy)"),VLOOKUP(W439,VALIDATIONS!$GP$2:$HS$45,12+VLOOKUP(Q439,VALIDATIONS!$FJ$2:$FK$4,2,FALSE),FALSE),0)))</f>
        <v/>
      </c>
      <c r="AB439" s="82"/>
    </row>
    <row r="440" spans="2:28" x14ac:dyDescent="0.2">
      <c r="B440" s="354"/>
      <c r="C440" s="354"/>
      <c r="E440" s="370"/>
      <c r="G440" s="168"/>
      <c r="H440" s="168"/>
      <c r="I440" s="106" t="str">
        <f>IF(OR(C440="",D440="",E440=""),"",VLOOKUP(C440,VALIDATIONS!$HU$2:$HV$12,2,FALSE))</f>
        <v/>
      </c>
      <c r="K440" s="243"/>
      <c r="L440" s="354"/>
      <c r="M440" s="224"/>
      <c r="N440" s="370"/>
      <c r="O440" s="224"/>
      <c r="P440" s="368"/>
      <c r="Q440" s="368"/>
      <c r="R440" s="224"/>
      <c r="S440" s="224"/>
      <c r="T440" s="224"/>
      <c r="U440" s="224"/>
      <c r="W440" s="370"/>
      <c r="X440" s="370"/>
      <c r="Y440" s="368"/>
      <c r="Z440" s="370"/>
      <c r="AA440" s="106" t="str">
        <f>IF(OR(N440="",P440="",Q440="",V440="",W440="",X440="",Y440="",Z440=""),"",V440*    (  IF(OR(AND(N440="Water Reticulation",Z440="Cast Iron"),AND(N440="Water Reticulation",Z440="Ductile Iron"),AND(N440="Water Reticulation",Z440="Galvanised Iron"),  AND(N440="Water Reticulation",Z440="Mild Steel")),      VLOOKUP(W440,VALIDATIONS!$GP$2:$HS$45,VLOOKUP(Y440,VALIDATIONS!$FF$2:$FG$5,2,FALSE),FALSE),  IF(OR(AND(N440="Water Reticulation",Z440="Asbestos Cement"),AND(N440="Water Reticulation",Z440="unplasticised Poly Vinyl Chloride")),      VLOOKUP(W440,VALIDATIONS!$GP$2:$HS$45,8+VLOOKUP(Y440,VALIDATIONS!$FF$2:$FG$5,2,FALSE),FALSE),  IF(OR(AND(N440="Water Re-use",Z440="Cast Iron"),AND(N440="Water Re-use",Z440="Ductile Iron"),AND(N440="Water Re-use",Z440="Galvanised Iron"),  AND(N440="Water Re-use",Z440="Mild Steel")),      VLOOKUP(W440,VALIDATIONS!$GP$2:$HS$45,VLOOKUP(Y440,VALIDATIONS!$FF$2:$FG$5,2,FALSE),FALSE),  IF(OR(AND(N440="Water Re-use",Z440="Asbestos Cement"),AND(N440="Water Re-use",Z440="unplasticised Poly Vinyl Chloride")),      VLOOKUP(W440,VALIDATIONS!$GP$2:$HS$45,8+VLOOKUP(Y440,VALIDATIONS!$FF$2:$FG$5,2,FALSE),FALSE),            IF(OR(AND(N440="Water Rising Main",Z440="Cast Iron"),AND(N440="Water Rising Main",Z440="Ductile Iron"),AND(N440="Water Rising Main",Z440="Galvanised Iron"),  AND(N440="Water Rising Main",Z440="Mild Steel")),      VLOOKUP(W440,VALIDATIONS!$GP$2:$HS$45,4+VLOOKUP(Y440,VALIDATIONS!$FF$2:$FG$5,2,FALSE),FALSE),  IF(OR(AND(N440="Water Rising Main",Z440="Asbestos Cement"),AND(N440="Water Rising Main",Z440="unplasticised Poly Vinyl Chloride")),      VLOOKUP(W440,VALIDATIONS!$GP$2:$HS$45,12+VLOOKUP(Y440,VALIDATIONS!$FF$2:$FG$5,2,FALSE),FALSE),  0))))))    +IF(P440="Up to 10% Rock",VLOOKUP(W440,VALIDATIONS!$GP$2:$HS$45,21+VLOOKUP(Y440,VALIDATIONS!$FF$2:$FG$5,2,FALSE),FALSE),0)+IF(OR(Q440="Urban Development (moderate)",Q440="Urban Development (heavy)"),VLOOKUP(W440,VALIDATIONS!$GP$2:$HS$45,12+VLOOKUP(Q440,VALIDATIONS!$FJ$2:$FK$4,2,FALSE),FALSE),0)))</f>
        <v/>
      </c>
      <c r="AB440" s="82"/>
    </row>
    <row r="441" spans="2:28" x14ac:dyDescent="0.2">
      <c r="B441" s="354"/>
      <c r="C441" s="354"/>
      <c r="E441" s="370"/>
      <c r="G441" s="168"/>
      <c r="H441" s="168"/>
      <c r="I441" s="106" t="str">
        <f>IF(OR(C441="",D441="",E441=""),"",VLOOKUP(C441,VALIDATIONS!$HU$2:$HV$12,2,FALSE))</f>
        <v/>
      </c>
      <c r="K441" s="243"/>
      <c r="L441" s="354"/>
      <c r="M441" s="224"/>
      <c r="N441" s="370"/>
      <c r="O441" s="224"/>
      <c r="P441" s="368"/>
      <c r="Q441" s="368"/>
      <c r="R441" s="224"/>
      <c r="S441" s="224"/>
      <c r="T441" s="224"/>
      <c r="U441" s="224"/>
      <c r="W441" s="370"/>
      <c r="X441" s="370"/>
      <c r="Y441" s="368"/>
      <c r="Z441" s="370"/>
      <c r="AA441" s="106" t="str">
        <f>IF(OR(N441="",P441="",Q441="",V441="",W441="",X441="",Y441="",Z441=""),"",V441*    (  IF(OR(AND(N441="Water Reticulation",Z441="Cast Iron"),AND(N441="Water Reticulation",Z441="Ductile Iron"),AND(N441="Water Reticulation",Z441="Galvanised Iron"),  AND(N441="Water Reticulation",Z441="Mild Steel")),      VLOOKUP(W441,VALIDATIONS!$GP$2:$HS$45,VLOOKUP(Y441,VALIDATIONS!$FF$2:$FG$5,2,FALSE),FALSE),  IF(OR(AND(N441="Water Reticulation",Z441="Asbestos Cement"),AND(N441="Water Reticulation",Z441="unplasticised Poly Vinyl Chloride")),      VLOOKUP(W441,VALIDATIONS!$GP$2:$HS$45,8+VLOOKUP(Y441,VALIDATIONS!$FF$2:$FG$5,2,FALSE),FALSE),  IF(OR(AND(N441="Water Re-use",Z441="Cast Iron"),AND(N441="Water Re-use",Z441="Ductile Iron"),AND(N441="Water Re-use",Z441="Galvanised Iron"),  AND(N441="Water Re-use",Z441="Mild Steel")),      VLOOKUP(W441,VALIDATIONS!$GP$2:$HS$45,VLOOKUP(Y441,VALIDATIONS!$FF$2:$FG$5,2,FALSE),FALSE),  IF(OR(AND(N441="Water Re-use",Z441="Asbestos Cement"),AND(N441="Water Re-use",Z441="unplasticised Poly Vinyl Chloride")),      VLOOKUP(W441,VALIDATIONS!$GP$2:$HS$45,8+VLOOKUP(Y441,VALIDATIONS!$FF$2:$FG$5,2,FALSE),FALSE),            IF(OR(AND(N441="Water Rising Main",Z441="Cast Iron"),AND(N441="Water Rising Main",Z441="Ductile Iron"),AND(N441="Water Rising Main",Z441="Galvanised Iron"),  AND(N441="Water Rising Main",Z441="Mild Steel")),      VLOOKUP(W441,VALIDATIONS!$GP$2:$HS$45,4+VLOOKUP(Y441,VALIDATIONS!$FF$2:$FG$5,2,FALSE),FALSE),  IF(OR(AND(N441="Water Rising Main",Z441="Asbestos Cement"),AND(N441="Water Rising Main",Z441="unplasticised Poly Vinyl Chloride")),      VLOOKUP(W441,VALIDATIONS!$GP$2:$HS$45,12+VLOOKUP(Y441,VALIDATIONS!$FF$2:$FG$5,2,FALSE),FALSE),  0))))))    +IF(P441="Up to 10% Rock",VLOOKUP(W441,VALIDATIONS!$GP$2:$HS$45,21+VLOOKUP(Y441,VALIDATIONS!$FF$2:$FG$5,2,FALSE),FALSE),0)+IF(OR(Q441="Urban Development (moderate)",Q441="Urban Development (heavy)"),VLOOKUP(W441,VALIDATIONS!$GP$2:$HS$45,12+VLOOKUP(Q441,VALIDATIONS!$FJ$2:$FK$4,2,FALSE),FALSE),0)))</f>
        <v/>
      </c>
      <c r="AB441" s="82"/>
    </row>
    <row r="442" spans="2:28" x14ac:dyDescent="0.2">
      <c r="B442" s="354"/>
      <c r="C442" s="354"/>
      <c r="E442" s="370"/>
      <c r="G442" s="168"/>
      <c r="H442" s="168"/>
      <c r="I442" s="106" t="str">
        <f>IF(OR(C442="",D442="",E442=""),"",VLOOKUP(C442,VALIDATIONS!$HU$2:$HV$12,2,FALSE))</f>
        <v/>
      </c>
      <c r="K442" s="243"/>
      <c r="L442" s="354"/>
      <c r="M442" s="224"/>
      <c r="N442" s="370"/>
      <c r="O442" s="224"/>
      <c r="P442" s="368"/>
      <c r="Q442" s="368"/>
      <c r="R442" s="224"/>
      <c r="S442" s="224"/>
      <c r="T442" s="224"/>
      <c r="U442" s="224"/>
      <c r="W442" s="370"/>
      <c r="X442" s="370"/>
      <c r="Y442" s="368"/>
      <c r="Z442" s="370"/>
      <c r="AA442" s="106" t="str">
        <f>IF(OR(N442="",P442="",Q442="",V442="",W442="",X442="",Y442="",Z442=""),"",V442*    (  IF(OR(AND(N442="Water Reticulation",Z442="Cast Iron"),AND(N442="Water Reticulation",Z442="Ductile Iron"),AND(N442="Water Reticulation",Z442="Galvanised Iron"),  AND(N442="Water Reticulation",Z442="Mild Steel")),      VLOOKUP(W442,VALIDATIONS!$GP$2:$HS$45,VLOOKUP(Y442,VALIDATIONS!$FF$2:$FG$5,2,FALSE),FALSE),  IF(OR(AND(N442="Water Reticulation",Z442="Asbestos Cement"),AND(N442="Water Reticulation",Z442="unplasticised Poly Vinyl Chloride")),      VLOOKUP(W442,VALIDATIONS!$GP$2:$HS$45,8+VLOOKUP(Y442,VALIDATIONS!$FF$2:$FG$5,2,FALSE),FALSE),  IF(OR(AND(N442="Water Re-use",Z442="Cast Iron"),AND(N442="Water Re-use",Z442="Ductile Iron"),AND(N442="Water Re-use",Z442="Galvanised Iron"),  AND(N442="Water Re-use",Z442="Mild Steel")),      VLOOKUP(W442,VALIDATIONS!$GP$2:$HS$45,VLOOKUP(Y442,VALIDATIONS!$FF$2:$FG$5,2,FALSE),FALSE),  IF(OR(AND(N442="Water Re-use",Z442="Asbestos Cement"),AND(N442="Water Re-use",Z442="unplasticised Poly Vinyl Chloride")),      VLOOKUP(W442,VALIDATIONS!$GP$2:$HS$45,8+VLOOKUP(Y442,VALIDATIONS!$FF$2:$FG$5,2,FALSE),FALSE),            IF(OR(AND(N442="Water Rising Main",Z442="Cast Iron"),AND(N442="Water Rising Main",Z442="Ductile Iron"),AND(N442="Water Rising Main",Z442="Galvanised Iron"),  AND(N442="Water Rising Main",Z442="Mild Steel")),      VLOOKUP(W442,VALIDATIONS!$GP$2:$HS$45,4+VLOOKUP(Y442,VALIDATIONS!$FF$2:$FG$5,2,FALSE),FALSE),  IF(OR(AND(N442="Water Rising Main",Z442="Asbestos Cement"),AND(N442="Water Rising Main",Z442="unplasticised Poly Vinyl Chloride")),      VLOOKUP(W442,VALIDATIONS!$GP$2:$HS$45,12+VLOOKUP(Y442,VALIDATIONS!$FF$2:$FG$5,2,FALSE),FALSE),  0))))))    +IF(P442="Up to 10% Rock",VLOOKUP(W442,VALIDATIONS!$GP$2:$HS$45,21+VLOOKUP(Y442,VALIDATIONS!$FF$2:$FG$5,2,FALSE),FALSE),0)+IF(OR(Q442="Urban Development (moderate)",Q442="Urban Development (heavy)"),VLOOKUP(W442,VALIDATIONS!$GP$2:$HS$45,12+VLOOKUP(Q442,VALIDATIONS!$FJ$2:$FK$4,2,FALSE),FALSE),0)))</f>
        <v/>
      </c>
      <c r="AB442" s="82"/>
    </row>
    <row r="443" spans="2:28" x14ac:dyDescent="0.2">
      <c r="B443" s="354"/>
      <c r="C443" s="354"/>
      <c r="E443" s="370"/>
      <c r="G443" s="168"/>
      <c r="H443" s="168"/>
      <c r="I443" s="106" t="str">
        <f>IF(OR(C443="",D443="",E443=""),"",VLOOKUP(C443,VALIDATIONS!$HU$2:$HV$12,2,FALSE))</f>
        <v/>
      </c>
      <c r="K443" s="243"/>
      <c r="L443" s="354"/>
      <c r="M443" s="224"/>
      <c r="N443" s="370"/>
      <c r="O443" s="224"/>
      <c r="P443" s="368"/>
      <c r="Q443" s="368"/>
      <c r="R443" s="224"/>
      <c r="S443" s="224"/>
      <c r="T443" s="224"/>
      <c r="U443" s="224"/>
      <c r="W443" s="370"/>
      <c r="X443" s="370"/>
      <c r="Y443" s="368"/>
      <c r="Z443" s="370"/>
      <c r="AA443" s="106" t="str">
        <f>IF(OR(N443="",P443="",Q443="",V443="",W443="",X443="",Y443="",Z443=""),"",V443*    (  IF(OR(AND(N443="Water Reticulation",Z443="Cast Iron"),AND(N443="Water Reticulation",Z443="Ductile Iron"),AND(N443="Water Reticulation",Z443="Galvanised Iron"),  AND(N443="Water Reticulation",Z443="Mild Steel")),      VLOOKUP(W443,VALIDATIONS!$GP$2:$HS$45,VLOOKUP(Y443,VALIDATIONS!$FF$2:$FG$5,2,FALSE),FALSE),  IF(OR(AND(N443="Water Reticulation",Z443="Asbestos Cement"),AND(N443="Water Reticulation",Z443="unplasticised Poly Vinyl Chloride")),      VLOOKUP(W443,VALIDATIONS!$GP$2:$HS$45,8+VLOOKUP(Y443,VALIDATIONS!$FF$2:$FG$5,2,FALSE),FALSE),  IF(OR(AND(N443="Water Re-use",Z443="Cast Iron"),AND(N443="Water Re-use",Z443="Ductile Iron"),AND(N443="Water Re-use",Z443="Galvanised Iron"),  AND(N443="Water Re-use",Z443="Mild Steel")),      VLOOKUP(W443,VALIDATIONS!$GP$2:$HS$45,VLOOKUP(Y443,VALIDATIONS!$FF$2:$FG$5,2,FALSE),FALSE),  IF(OR(AND(N443="Water Re-use",Z443="Asbestos Cement"),AND(N443="Water Re-use",Z443="unplasticised Poly Vinyl Chloride")),      VLOOKUP(W443,VALIDATIONS!$GP$2:$HS$45,8+VLOOKUP(Y443,VALIDATIONS!$FF$2:$FG$5,2,FALSE),FALSE),            IF(OR(AND(N443="Water Rising Main",Z443="Cast Iron"),AND(N443="Water Rising Main",Z443="Ductile Iron"),AND(N443="Water Rising Main",Z443="Galvanised Iron"),  AND(N443="Water Rising Main",Z443="Mild Steel")),      VLOOKUP(W443,VALIDATIONS!$GP$2:$HS$45,4+VLOOKUP(Y443,VALIDATIONS!$FF$2:$FG$5,2,FALSE),FALSE),  IF(OR(AND(N443="Water Rising Main",Z443="Asbestos Cement"),AND(N443="Water Rising Main",Z443="unplasticised Poly Vinyl Chloride")),      VLOOKUP(W443,VALIDATIONS!$GP$2:$HS$45,12+VLOOKUP(Y443,VALIDATIONS!$FF$2:$FG$5,2,FALSE),FALSE),  0))))))    +IF(P443="Up to 10% Rock",VLOOKUP(W443,VALIDATIONS!$GP$2:$HS$45,21+VLOOKUP(Y443,VALIDATIONS!$FF$2:$FG$5,2,FALSE),FALSE),0)+IF(OR(Q443="Urban Development (moderate)",Q443="Urban Development (heavy)"),VLOOKUP(W443,VALIDATIONS!$GP$2:$HS$45,12+VLOOKUP(Q443,VALIDATIONS!$FJ$2:$FK$4,2,FALSE),FALSE),0)))</f>
        <v/>
      </c>
      <c r="AB443" s="82"/>
    </row>
    <row r="444" spans="2:28" x14ac:dyDescent="0.2">
      <c r="B444" s="354"/>
      <c r="C444" s="354"/>
      <c r="E444" s="370"/>
      <c r="G444" s="168"/>
      <c r="H444" s="168"/>
      <c r="I444" s="106" t="str">
        <f>IF(OR(C444="",D444="",E444=""),"",VLOOKUP(C444,VALIDATIONS!$HU$2:$HV$12,2,FALSE))</f>
        <v/>
      </c>
      <c r="K444" s="243"/>
      <c r="L444" s="354"/>
      <c r="M444" s="224"/>
      <c r="N444" s="370"/>
      <c r="O444" s="224"/>
      <c r="P444" s="368"/>
      <c r="Q444" s="368"/>
      <c r="R444" s="224"/>
      <c r="S444" s="224"/>
      <c r="T444" s="224"/>
      <c r="U444" s="224"/>
      <c r="W444" s="370"/>
      <c r="X444" s="370"/>
      <c r="Y444" s="368"/>
      <c r="Z444" s="370"/>
      <c r="AA444" s="106" t="str">
        <f>IF(OR(N444="",P444="",Q444="",V444="",W444="",X444="",Y444="",Z444=""),"",V444*    (  IF(OR(AND(N444="Water Reticulation",Z444="Cast Iron"),AND(N444="Water Reticulation",Z444="Ductile Iron"),AND(N444="Water Reticulation",Z444="Galvanised Iron"),  AND(N444="Water Reticulation",Z444="Mild Steel")),      VLOOKUP(W444,VALIDATIONS!$GP$2:$HS$45,VLOOKUP(Y444,VALIDATIONS!$FF$2:$FG$5,2,FALSE),FALSE),  IF(OR(AND(N444="Water Reticulation",Z444="Asbestos Cement"),AND(N444="Water Reticulation",Z444="unplasticised Poly Vinyl Chloride")),      VLOOKUP(W444,VALIDATIONS!$GP$2:$HS$45,8+VLOOKUP(Y444,VALIDATIONS!$FF$2:$FG$5,2,FALSE),FALSE),  IF(OR(AND(N444="Water Re-use",Z444="Cast Iron"),AND(N444="Water Re-use",Z444="Ductile Iron"),AND(N444="Water Re-use",Z444="Galvanised Iron"),  AND(N444="Water Re-use",Z444="Mild Steel")),      VLOOKUP(W444,VALIDATIONS!$GP$2:$HS$45,VLOOKUP(Y444,VALIDATIONS!$FF$2:$FG$5,2,FALSE),FALSE),  IF(OR(AND(N444="Water Re-use",Z444="Asbestos Cement"),AND(N444="Water Re-use",Z444="unplasticised Poly Vinyl Chloride")),      VLOOKUP(W444,VALIDATIONS!$GP$2:$HS$45,8+VLOOKUP(Y444,VALIDATIONS!$FF$2:$FG$5,2,FALSE),FALSE),            IF(OR(AND(N444="Water Rising Main",Z444="Cast Iron"),AND(N444="Water Rising Main",Z444="Ductile Iron"),AND(N444="Water Rising Main",Z444="Galvanised Iron"),  AND(N444="Water Rising Main",Z444="Mild Steel")),      VLOOKUP(W444,VALIDATIONS!$GP$2:$HS$45,4+VLOOKUP(Y444,VALIDATIONS!$FF$2:$FG$5,2,FALSE),FALSE),  IF(OR(AND(N444="Water Rising Main",Z444="Asbestos Cement"),AND(N444="Water Rising Main",Z444="unplasticised Poly Vinyl Chloride")),      VLOOKUP(W444,VALIDATIONS!$GP$2:$HS$45,12+VLOOKUP(Y444,VALIDATIONS!$FF$2:$FG$5,2,FALSE),FALSE),  0))))))    +IF(P444="Up to 10% Rock",VLOOKUP(W444,VALIDATIONS!$GP$2:$HS$45,21+VLOOKUP(Y444,VALIDATIONS!$FF$2:$FG$5,2,FALSE),FALSE),0)+IF(OR(Q444="Urban Development (moderate)",Q444="Urban Development (heavy)"),VLOOKUP(W444,VALIDATIONS!$GP$2:$HS$45,12+VLOOKUP(Q444,VALIDATIONS!$FJ$2:$FK$4,2,FALSE),FALSE),0)))</f>
        <v/>
      </c>
      <c r="AB444" s="82"/>
    </row>
    <row r="445" spans="2:28" x14ac:dyDescent="0.2">
      <c r="B445" s="354"/>
      <c r="C445" s="354"/>
      <c r="E445" s="370"/>
      <c r="G445" s="168"/>
      <c r="H445" s="168"/>
      <c r="I445" s="106" t="str">
        <f>IF(OR(C445="",D445="",E445=""),"",VLOOKUP(C445,VALIDATIONS!$HU$2:$HV$12,2,FALSE))</f>
        <v/>
      </c>
      <c r="K445" s="243"/>
      <c r="L445" s="354"/>
      <c r="M445" s="224"/>
      <c r="N445" s="370"/>
      <c r="O445" s="224"/>
      <c r="P445" s="368"/>
      <c r="Q445" s="368"/>
      <c r="R445" s="224"/>
      <c r="S445" s="224"/>
      <c r="T445" s="224"/>
      <c r="U445" s="224"/>
      <c r="W445" s="370"/>
      <c r="X445" s="370"/>
      <c r="Y445" s="368"/>
      <c r="Z445" s="370"/>
      <c r="AA445" s="106" t="str">
        <f>IF(OR(N445="",P445="",Q445="",V445="",W445="",X445="",Y445="",Z445=""),"",V445*    (  IF(OR(AND(N445="Water Reticulation",Z445="Cast Iron"),AND(N445="Water Reticulation",Z445="Ductile Iron"),AND(N445="Water Reticulation",Z445="Galvanised Iron"),  AND(N445="Water Reticulation",Z445="Mild Steel")),      VLOOKUP(W445,VALIDATIONS!$GP$2:$HS$45,VLOOKUP(Y445,VALIDATIONS!$FF$2:$FG$5,2,FALSE),FALSE),  IF(OR(AND(N445="Water Reticulation",Z445="Asbestos Cement"),AND(N445="Water Reticulation",Z445="unplasticised Poly Vinyl Chloride")),      VLOOKUP(W445,VALIDATIONS!$GP$2:$HS$45,8+VLOOKUP(Y445,VALIDATIONS!$FF$2:$FG$5,2,FALSE),FALSE),  IF(OR(AND(N445="Water Re-use",Z445="Cast Iron"),AND(N445="Water Re-use",Z445="Ductile Iron"),AND(N445="Water Re-use",Z445="Galvanised Iron"),  AND(N445="Water Re-use",Z445="Mild Steel")),      VLOOKUP(W445,VALIDATIONS!$GP$2:$HS$45,VLOOKUP(Y445,VALIDATIONS!$FF$2:$FG$5,2,FALSE),FALSE),  IF(OR(AND(N445="Water Re-use",Z445="Asbestos Cement"),AND(N445="Water Re-use",Z445="unplasticised Poly Vinyl Chloride")),      VLOOKUP(W445,VALIDATIONS!$GP$2:$HS$45,8+VLOOKUP(Y445,VALIDATIONS!$FF$2:$FG$5,2,FALSE),FALSE),            IF(OR(AND(N445="Water Rising Main",Z445="Cast Iron"),AND(N445="Water Rising Main",Z445="Ductile Iron"),AND(N445="Water Rising Main",Z445="Galvanised Iron"),  AND(N445="Water Rising Main",Z445="Mild Steel")),      VLOOKUP(W445,VALIDATIONS!$GP$2:$HS$45,4+VLOOKUP(Y445,VALIDATIONS!$FF$2:$FG$5,2,FALSE),FALSE),  IF(OR(AND(N445="Water Rising Main",Z445="Asbestos Cement"),AND(N445="Water Rising Main",Z445="unplasticised Poly Vinyl Chloride")),      VLOOKUP(W445,VALIDATIONS!$GP$2:$HS$45,12+VLOOKUP(Y445,VALIDATIONS!$FF$2:$FG$5,2,FALSE),FALSE),  0))))))    +IF(P445="Up to 10% Rock",VLOOKUP(W445,VALIDATIONS!$GP$2:$HS$45,21+VLOOKUP(Y445,VALIDATIONS!$FF$2:$FG$5,2,FALSE),FALSE),0)+IF(OR(Q445="Urban Development (moderate)",Q445="Urban Development (heavy)"),VLOOKUP(W445,VALIDATIONS!$GP$2:$HS$45,12+VLOOKUP(Q445,VALIDATIONS!$FJ$2:$FK$4,2,FALSE),FALSE),0)))</f>
        <v/>
      </c>
      <c r="AB445" s="82"/>
    </row>
    <row r="446" spans="2:28" x14ac:dyDescent="0.2">
      <c r="B446" s="354"/>
      <c r="C446" s="354"/>
      <c r="E446" s="370"/>
      <c r="G446" s="168"/>
      <c r="H446" s="168"/>
      <c r="I446" s="106" t="str">
        <f>IF(OR(C446="",D446="",E446=""),"",VLOOKUP(C446,VALIDATIONS!$HU$2:$HV$12,2,FALSE))</f>
        <v/>
      </c>
      <c r="K446" s="243"/>
      <c r="L446" s="354"/>
      <c r="M446" s="224"/>
      <c r="N446" s="370"/>
      <c r="O446" s="224"/>
      <c r="P446" s="368"/>
      <c r="Q446" s="368"/>
      <c r="R446" s="224"/>
      <c r="S446" s="224"/>
      <c r="T446" s="224"/>
      <c r="U446" s="224"/>
      <c r="W446" s="370"/>
      <c r="X446" s="370"/>
      <c r="Y446" s="368"/>
      <c r="Z446" s="370"/>
      <c r="AA446" s="106" t="str">
        <f>IF(OR(N446="",P446="",Q446="",V446="",W446="",X446="",Y446="",Z446=""),"",V446*    (  IF(OR(AND(N446="Water Reticulation",Z446="Cast Iron"),AND(N446="Water Reticulation",Z446="Ductile Iron"),AND(N446="Water Reticulation",Z446="Galvanised Iron"),  AND(N446="Water Reticulation",Z446="Mild Steel")),      VLOOKUP(W446,VALIDATIONS!$GP$2:$HS$45,VLOOKUP(Y446,VALIDATIONS!$FF$2:$FG$5,2,FALSE),FALSE),  IF(OR(AND(N446="Water Reticulation",Z446="Asbestos Cement"),AND(N446="Water Reticulation",Z446="unplasticised Poly Vinyl Chloride")),      VLOOKUP(W446,VALIDATIONS!$GP$2:$HS$45,8+VLOOKUP(Y446,VALIDATIONS!$FF$2:$FG$5,2,FALSE),FALSE),  IF(OR(AND(N446="Water Re-use",Z446="Cast Iron"),AND(N446="Water Re-use",Z446="Ductile Iron"),AND(N446="Water Re-use",Z446="Galvanised Iron"),  AND(N446="Water Re-use",Z446="Mild Steel")),      VLOOKUP(W446,VALIDATIONS!$GP$2:$HS$45,VLOOKUP(Y446,VALIDATIONS!$FF$2:$FG$5,2,FALSE),FALSE),  IF(OR(AND(N446="Water Re-use",Z446="Asbestos Cement"),AND(N446="Water Re-use",Z446="unplasticised Poly Vinyl Chloride")),      VLOOKUP(W446,VALIDATIONS!$GP$2:$HS$45,8+VLOOKUP(Y446,VALIDATIONS!$FF$2:$FG$5,2,FALSE),FALSE),            IF(OR(AND(N446="Water Rising Main",Z446="Cast Iron"),AND(N446="Water Rising Main",Z446="Ductile Iron"),AND(N446="Water Rising Main",Z446="Galvanised Iron"),  AND(N446="Water Rising Main",Z446="Mild Steel")),      VLOOKUP(W446,VALIDATIONS!$GP$2:$HS$45,4+VLOOKUP(Y446,VALIDATIONS!$FF$2:$FG$5,2,FALSE),FALSE),  IF(OR(AND(N446="Water Rising Main",Z446="Asbestos Cement"),AND(N446="Water Rising Main",Z446="unplasticised Poly Vinyl Chloride")),      VLOOKUP(W446,VALIDATIONS!$GP$2:$HS$45,12+VLOOKUP(Y446,VALIDATIONS!$FF$2:$FG$5,2,FALSE),FALSE),  0))))))    +IF(P446="Up to 10% Rock",VLOOKUP(W446,VALIDATIONS!$GP$2:$HS$45,21+VLOOKUP(Y446,VALIDATIONS!$FF$2:$FG$5,2,FALSE),FALSE),0)+IF(OR(Q446="Urban Development (moderate)",Q446="Urban Development (heavy)"),VLOOKUP(W446,VALIDATIONS!$GP$2:$HS$45,12+VLOOKUP(Q446,VALIDATIONS!$FJ$2:$FK$4,2,FALSE),FALSE),0)))</f>
        <v/>
      </c>
      <c r="AB446" s="82"/>
    </row>
    <row r="447" spans="2:28" x14ac:dyDescent="0.2">
      <c r="B447" s="354"/>
      <c r="C447" s="354"/>
      <c r="E447" s="370"/>
      <c r="G447" s="168"/>
      <c r="H447" s="168"/>
      <c r="I447" s="106" t="str">
        <f>IF(OR(C447="",D447="",E447=""),"",VLOOKUP(C447,VALIDATIONS!$HU$2:$HV$12,2,FALSE))</f>
        <v/>
      </c>
      <c r="K447" s="243"/>
      <c r="L447" s="354"/>
      <c r="M447" s="224"/>
      <c r="N447" s="370"/>
      <c r="O447" s="224"/>
      <c r="P447" s="368"/>
      <c r="Q447" s="368"/>
      <c r="R447" s="224"/>
      <c r="S447" s="224"/>
      <c r="T447" s="224"/>
      <c r="U447" s="224"/>
      <c r="W447" s="370"/>
      <c r="X447" s="370"/>
      <c r="Y447" s="368"/>
      <c r="Z447" s="370"/>
      <c r="AA447" s="106" t="str">
        <f>IF(OR(N447="",P447="",Q447="",V447="",W447="",X447="",Y447="",Z447=""),"",V447*    (  IF(OR(AND(N447="Water Reticulation",Z447="Cast Iron"),AND(N447="Water Reticulation",Z447="Ductile Iron"),AND(N447="Water Reticulation",Z447="Galvanised Iron"),  AND(N447="Water Reticulation",Z447="Mild Steel")),      VLOOKUP(W447,VALIDATIONS!$GP$2:$HS$45,VLOOKUP(Y447,VALIDATIONS!$FF$2:$FG$5,2,FALSE),FALSE),  IF(OR(AND(N447="Water Reticulation",Z447="Asbestos Cement"),AND(N447="Water Reticulation",Z447="unplasticised Poly Vinyl Chloride")),      VLOOKUP(W447,VALIDATIONS!$GP$2:$HS$45,8+VLOOKUP(Y447,VALIDATIONS!$FF$2:$FG$5,2,FALSE),FALSE),  IF(OR(AND(N447="Water Re-use",Z447="Cast Iron"),AND(N447="Water Re-use",Z447="Ductile Iron"),AND(N447="Water Re-use",Z447="Galvanised Iron"),  AND(N447="Water Re-use",Z447="Mild Steel")),      VLOOKUP(W447,VALIDATIONS!$GP$2:$HS$45,VLOOKUP(Y447,VALIDATIONS!$FF$2:$FG$5,2,FALSE),FALSE),  IF(OR(AND(N447="Water Re-use",Z447="Asbestos Cement"),AND(N447="Water Re-use",Z447="unplasticised Poly Vinyl Chloride")),      VLOOKUP(W447,VALIDATIONS!$GP$2:$HS$45,8+VLOOKUP(Y447,VALIDATIONS!$FF$2:$FG$5,2,FALSE),FALSE),            IF(OR(AND(N447="Water Rising Main",Z447="Cast Iron"),AND(N447="Water Rising Main",Z447="Ductile Iron"),AND(N447="Water Rising Main",Z447="Galvanised Iron"),  AND(N447="Water Rising Main",Z447="Mild Steel")),      VLOOKUP(W447,VALIDATIONS!$GP$2:$HS$45,4+VLOOKUP(Y447,VALIDATIONS!$FF$2:$FG$5,2,FALSE),FALSE),  IF(OR(AND(N447="Water Rising Main",Z447="Asbestos Cement"),AND(N447="Water Rising Main",Z447="unplasticised Poly Vinyl Chloride")),      VLOOKUP(W447,VALIDATIONS!$GP$2:$HS$45,12+VLOOKUP(Y447,VALIDATIONS!$FF$2:$FG$5,2,FALSE),FALSE),  0))))))    +IF(P447="Up to 10% Rock",VLOOKUP(W447,VALIDATIONS!$GP$2:$HS$45,21+VLOOKUP(Y447,VALIDATIONS!$FF$2:$FG$5,2,FALSE),FALSE),0)+IF(OR(Q447="Urban Development (moderate)",Q447="Urban Development (heavy)"),VLOOKUP(W447,VALIDATIONS!$GP$2:$HS$45,12+VLOOKUP(Q447,VALIDATIONS!$FJ$2:$FK$4,2,FALSE),FALSE),0)))</f>
        <v/>
      </c>
      <c r="AB447" s="82"/>
    </row>
    <row r="448" spans="2:28" x14ac:dyDescent="0.2">
      <c r="B448" s="354"/>
      <c r="C448" s="354"/>
      <c r="E448" s="370"/>
      <c r="G448" s="168"/>
      <c r="H448" s="168"/>
      <c r="I448" s="106" t="str">
        <f>IF(OR(C448="",D448="",E448=""),"",VLOOKUP(C448,VALIDATIONS!$HU$2:$HV$12,2,FALSE))</f>
        <v/>
      </c>
      <c r="K448" s="243"/>
      <c r="L448" s="354"/>
      <c r="M448" s="224"/>
      <c r="N448" s="370"/>
      <c r="O448" s="224"/>
      <c r="P448" s="368"/>
      <c r="Q448" s="368"/>
      <c r="R448" s="224"/>
      <c r="S448" s="224"/>
      <c r="T448" s="224"/>
      <c r="U448" s="224"/>
      <c r="W448" s="370"/>
      <c r="X448" s="370"/>
      <c r="Y448" s="368"/>
      <c r="Z448" s="370"/>
      <c r="AA448" s="106" t="str">
        <f>IF(OR(N448="",P448="",Q448="",V448="",W448="",X448="",Y448="",Z448=""),"",V448*    (  IF(OR(AND(N448="Water Reticulation",Z448="Cast Iron"),AND(N448="Water Reticulation",Z448="Ductile Iron"),AND(N448="Water Reticulation",Z448="Galvanised Iron"),  AND(N448="Water Reticulation",Z448="Mild Steel")),      VLOOKUP(W448,VALIDATIONS!$GP$2:$HS$45,VLOOKUP(Y448,VALIDATIONS!$FF$2:$FG$5,2,FALSE),FALSE),  IF(OR(AND(N448="Water Reticulation",Z448="Asbestos Cement"),AND(N448="Water Reticulation",Z448="unplasticised Poly Vinyl Chloride")),      VLOOKUP(W448,VALIDATIONS!$GP$2:$HS$45,8+VLOOKUP(Y448,VALIDATIONS!$FF$2:$FG$5,2,FALSE),FALSE),  IF(OR(AND(N448="Water Re-use",Z448="Cast Iron"),AND(N448="Water Re-use",Z448="Ductile Iron"),AND(N448="Water Re-use",Z448="Galvanised Iron"),  AND(N448="Water Re-use",Z448="Mild Steel")),      VLOOKUP(W448,VALIDATIONS!$GP$2:$HS$45,VLOOKUP(Y448,VALIDATIONS!$FF$2:$FG$5,2,FALSE),FALSE),  IF(OR(AND(N448="Water Re-use",Z448="Asbestos Cement"),AND(N448="Water Re-use",Z448="unplasticised Poly Vinyl Chloride")),      VLOOKUP(W448,VALIDATIONS!$GP$2:$HS$45,8+VLOOKUP(Y448,VALIDATIONS!$FF$2:$FG$5,2,FALSE),FALSE),            IF(OR(AND(N448="Water Rising Main",Z448="Cast Iron"),AND(N448="Water Rising Main",Z448="Ductile Iron"),AND(N448="Water Rising Main",Z448="Galvanised Iron"),  AND(N448="Water Rising Main",Z448="Mild Steel")),      VLOOKUP(W448,VALIDATIONS!$GP$2:$HS$45,4+VLOOKUP(Y448,VALIDATIONS!$FF$2:$FG$5,2,FALSE),FALSE),  IF(OR(AND(N448="Water Rising Main",Z448="Asbestos Cement"),AND(N448="Water Rising Main",Z448="unplasticised Poly Vinyl Chloride")),      VLOOKUP(W448,VALIDATIONS!$GP$2:$HS$45,12+VLOOKUP(Y448,VALIDATIONS!$FF$2:$FG$5,2,FALSE),FALSE),  0))))))    +IF(P448="Up to 10% Rock",VLOOKUP(W448,VALIDATIONS!$GP$2:$HS$45,21+VLOOKUP(Y448,VALIDATIONS!$FF$2:$FG$5,2,FALSE),FALSE),0)+IF(OR(Q448="Urban Development (moderate)",Q448="Urban Development (heavy)"),VLOOKUP(W448,VALIDATIONS!$GP$2:$HS$45,12+VLOOKUP(Q448,VALIDATIONS!$FJ$2:$FK$4,2,FALSE),FALSE),0)))</f>
        <v/>
      </c>
      <c r="AB448" s="82"/>
    </row>
    <row r="449" spans="2:28" x14ac:dyDescent="0.2">
      <c r="B449" s="354"/>
      <c r="C449" s="354"/>
      <c r="E449" s="370"/>
      <c r="G449" s="168"/>
      <c r="H449" s="168"/>
      <c r="I449" s="106" t="str">
        <f>IF(OR(C449="",D449="",E449=""),"",VLOOKUP(C449,VALIDATIONS!$HU$2:$HV$12,2,FALSE))</f>
        <v/>
      </c>
      <c r="K449" s="243"/>
      <c r="L449" s="354"/>
      <c r="M449" s="224"/>
      <c r="N449" s="370"/>
      <c r="O449" s="224"/>
      <c r="P449" s="368"/>
      <c r="Q449" s="368"/>
      <c r="R449" s="224"/>
      <c r="S449" s="224"/>
      <c r="T449" s="224"/>
      <c r="U449" s="224"/>
      <c r="W449" s="370"/>
      <c r="X449" s="370"/>
      <c r="Y449" s="368"/>
      <c r="Z449" s="370"/>
      <c r="AA449" s="106" t="str">
        <f>IF(OR(N449="",P449="",Q449="",V449="",W449="",X449="",Y449="",Z449=""),"",V449*    (  IF(OR(AND(N449="Water Reticulation",Z449="Cast Iron"),AND(N449="Water Reticulation",Z449="Ductile Iron"),AND(N449="Water Reticulation",Z449="Galvanised Iron"),  AND(N449="Water Reticulation",Z449="Mild Steel")),      VLOOKUP(W449,VALIDATIONS!$GP$2:$HS$45,VLOOKUP(Y449,VALIDATIONS!$FF$2:$FG$5,2,FALSE),FALSE),  IF(OR(AND(N449="Water Reticulation",Z449="Asbestos Cement"),AND(N449="Water Reticulation",Z449="unplasticised Poly Vinyl Chloride")),      VLOOKUP(W449,VALIDATIONS!$GP$2:$HS$45,8+VLOOKUP(Y449,VALIDATIONS!$FF$2:$FG$5,2,FALSE),FALSE),  IF(OR(AND(N449="Water Re-use",Z449="Cast Iron"),AND(N449="Water Re-use",Z449="Ductile Iron"),AND(N449="Water Re-use",Z449="Galvanised Iron"),  AND(N449="Water Re-use",Z449="Mild Steel")),      VLOOKUP(W449,VALIDATIONS!$GP$2:$HS$45,VLOOKUP(Y449,VALIDATIONS!$FF$2:$FG$5,2,FALSE),FALSE),  IF(OR(AND(N449="Water Re-use",Z449="Asbestos Cement"),AND(N449="Water Re-use",Z449="unplasticised Poly Vinyl Chloride")),      VLOOKUP(W449,VALIDATIONS!$GP$2:$HS$45,8+VLOOKUP(Y449,VALIDATIONS!$FF$2:$FG$5,2,FALSE),FALSE),            IF(OR(AND(N449="Water Rising Main",Z449="Cast Iron"),AND(N449="Water Rising Main",Z449="Ductile Iron"),AND(N449="Water Rising Main",Z449="Galvanised Iron"),  AND(N449="Water Rising Main",Z449="Mild Steel")),      VLOOKUP(W449,VALIDATIONS!$GP$2:$HS$45,4+VLOOKUP(Y449,VALIDATIONS!$FF$2:$FG$5,2,FALSE),FALSE),  IF(OR(AND(N449="Water Rising Main",Z449="Asbestos Cement"),AND(N449="Water Rising Main",Z449="unplasticised Poly Vinyl Chloride")),      VLOOKUP(W449,VALIDATIONS!$GP$2:$HS$45,12+VLOOKUP(Y449,VALIDATIONS!$FF$2:$FG$5,2,FALSE),FALSE),  0))))))    +IF(P449="Up to 10% Rock",VLOOKUP(W449,VALIDATIONS!$GP$2:$HS$45,21+VLOOKUP(Y449,VALIDATIONS!$FF$2:$FG$5,2,FALSE),FALSE),0)+IF(OR(Q449="Urban Development (moderate)",Q449="Urban Development (heavy)"),VLOOKUP(W449,VALIDATIONS!$GP$2:$HS$45,12+VLOOKUP(Q449,VALIDATIONS!$FJ$2:$FK$4,2,FALSE),FALSE),0)))</f>
        <v/>
      </c>
      <c r="AB449" s="82"/>
    </row>
    <row r="450" spans="2:28" x14ac:dyDescent="0.2">
      <c r="B450" s="354"/>
      <c r="C450" s="354"/>
      <c r="E450" s="370"/>
      <c r="G450" s="168"/>
      <c r="H450" s="168"/>
      <c r="I450" s="106" t="str">
        <f>IF(OR(C450="",D450="",E450=""),"",VLOOKUP(C450,VALIDATIONS!$HU$2:$HV$12,2,FALSE))</f>
        <v/>
      </c>
      <c r="K450" s="243"/>
      <c r="L450" s="354"/>
      <c r="M450" s="224"/>
      <c r="N450" s="370"/>
      <c r="O450" s="224"/>
      <c r="P450" s="368"/>
      <c r="Q450" s="368"/>
      <c r="R450" s="224"/>
      <c r="S450" s="224"/>
      <c r="T450" s="224"/>
      <c r="U450" s="224"/>
      <c r="W450" s="370"/>
      <c r="X450" s="370"/>
      <c r="Y450" s="368"/>
      <c r="Z450" s="370"/>
      <c r="AA450" s="106" t="str">
        <f>IF(OR(N450="",P450="",Q450="",V450="",W450="",X450="",Y450="",Z450=""),"",V450*    (  IF(OR(AND(N450="Water Reticulation",Z450="Cast Iron"),AND(N450="Water Reticulation",Z450="Ductile Iron"),AND(N450="Water Reticulation",Z450="Galvanised Iron"),  AND(N450="Water Reticulation",Z450="Mild Steel")),      VLOOKUP(W450,VALIDATIONS!$GP$2:$HS$45,VLOOKUP(Y450,VALIDATIONS!$FF$2:$FG$5,2,FALSE),FALSE),  IF(OR(AND(N450="Water Reticulation",Z450="Asbestos Cement"),AND(N450="Water Reticulation",Z450="unplasticised Poly Vinyl Chloride")),      VLOOKUP(W450,VALIDATIONS!$GP$2:$HS$45,8+VLOOKUP(Y450,VALIDATIONS!$FF$2:$FG$5,2,FALSE),FALSE),  IF(OR(AND(N450="Water Re-use",Z450="Cast Iron"),AND(N450="Water Re-use",Z450="Ductile Iron"),AND(N450="Water Re-use",Z450="Galvanised Iron"),  AND(N450="Water Re-use",Z450="Mild Steel")),      VLOOKUP(W450,VALIDATIONS!$GP$2:$HS$45,VLOOKUP(Y450,VALIDATIONS!$FF$2:$FG$5,2,FALSE),FALSE),  IF(OR(AND(N450="Water Re-use",Z450="Asbestos Cement"),AND(N450="Water Re-use",Z450="unplasticised Poly Vinyl Chloride")),      VLOOKUP(W450,VALIDATIONS!$GP$2:$HS$45,8+VLOOKUP(Y450,VALIDATIONS!$FF$2:$FG$5,2,FALSE),FALSE),            IF(OR(AND(N450="Water Rising Main",Z450="Cast Iron"),AND(N450="Water Rising Main",Z450="Ductile Iron"),AND(N450="Water Rising Main",Z450="Galvanised Iron"),  AND(N450="Water Rising Main",Z450="Mild Steel")),      VLOOKUP(W450,VALIDATIONS!$GP$2:$HS$45,4+VLOOKUP(Y450,VALIDATIONS!$FF$2:$FG$5,2,FALSE),FALSE),  IF(OR(AND(N450="Water Rising Main",Z450="Asbestos Cement"),AND(N450="Water Rising Main",Z450="unplasticised Poly Vinyl Chloride")),      VLOOKUP(W450,VALIDATIONS!$GP$2:$HS$45,12+VLOOKUP(Y450,VALIDATIONS!$FF$2:$FG$5,2,FALSE),FALSE),  0))))))    +IF(P450="Up to 10% Rock",VLOOKUP(W450,VALIDATIONS!$GP$2:$HS$45,21+VLOOKUP(Y450,VALIDATIONS!$FF$2:$FG$5,2,FALSE),FALSE),0)+IF(OR(Q450="Urban Development (moderate)",Q450="Urban Development (heavy)"),VLOOKUP(W450,VALIDATIONS!$GP$2:$HS$45,12+VLOOKUP(Q450,VALIDATIONS!$FJ$2:$FK$4,2,FALSE),FALSE),0)))</f>
        <v/>
      </c>
      <c r="AB450" s="82"/>
    </row>
    <row r="451" spans="2:28" x14ac:dyDescent="0.2">
      <c r="B451" s="354"/>
      <c r="C451" s="354"/>
      <c r="E451" s="370"/>
      <c r="G451" s="168"/>
      <c r="H451" s="168"/>
      <c r="I451" s="106" t="str">
        <f>IF(OR(C451="",D451="",E451=""),"",VLOOKUP(C451,VALIDATIONS!$HU$2:$HV$12,2,FALSE))</f>
        <v/>
      </c>
      <c r="K451" s="243"/>
      <c r="L451" s="354"/>
      <c r="M451" s="224"/>
      <c r="N451" s="370"/>
      <c r="O451" s="224"/>
      <c r="P451" s="368"/>
      <c r="Q451" s="368"/>
      <c r="R451" s="224"/>
      <c r="S451" s="224"/>
      <c r="T451" s="224"/>
      <c r="U451" s="224"/>
      <c r="W451" s="370"/>
      <c r="X451" s="370"/>
      <c r="Y451" s="368"/>
      <c r="Z451" s="370"/>
      <c r="AA451" s="106" t="str">
        <f>IF(OR(N451="",P451="",Q451="",V451="",W451="",X451="",Y451="",Z451=""),"",V451*    (  IF(OR(AND(N451="Water Reticulation",Z451="Cast Iron"),AND(N451="Water Reticulation",Z451="Ductile Iron"),AND(N451="Water Reticulation",Z451="Galvanised Iron"),  AND(N451="Water Reticulation",Z451="Mild Steel")),      VLOOKUP(W451,VALIDATIONS!$GP$2:$HS$45,VLOOKUP(Y451,VALIDATIONS!$FF$2:$FG$5,2,FALSE),FALSE),  IF(OR(AND(N451="Water Reticulation",Z451="Asbestos Cement"),AND(N451="Water Reticulation",Z451="unplasticised Poly Vinyl Chloride")),      VLOOKUP(W451,VALIDATIONS!$GP$2:$HS$45,8+VLOOKUP(Y451,VALIDATIONS!$FF$2:$FG$5,2,FALSE),FALSE),  IF(OR(AND(N451="Water Re-use",Z451="Cast Iron"),AND(N451="Water Re-use",Z451="Ductile Iron"),AND(N451="Water Re-use",Z451="Galvanised Iron"),  AND(N451="Water Re-use",Z451="Mild Steel")),      VLOOKUP(W451,VALIDATIONS!$GP$2:$HS$45,VLOOKUP(Y451,VALIDATIONS!$FF$2:$FG$5,2,FALSE),FALSE),  IF(OR(AND(N451="Water Re-use",Z451="Asbestos Cement"),AND(N451="Water Re-use",Z451="unplasticised Poly Vinyl Chloride")),      VLOOKUP(W451,VALIDATIONS!$GP$2:$HS$45,8+VLOOKUP(Y451,VALIDATIONS!$FF$2:$FG$5,2,FALSE),FALSE),            IF(OR(AND(N451="Water Rising Main",Z451="Cast Iron"),AND(N451="Water Rising Main",Z451="Ductile Iron"),AND(N451="Water Rising Main",Z451="Galvanised Iron"),  AND(N451="Water Rising Main",Z451="Mild Steel")),      VLOOKUP(W451,VALIDATIONS!$GP$2:$HS$45,4+VLOOKUP(Y451,VALIDATIONS!$FF$2:$FG$5,2,FALSE),FALSE),  IF(OR(AND(N451="Water Rising Main",Z451="Asbestos Cement"),AND(N451="Water Rising Main",Z451="unplasticised Poly Vinyl Chloride")),      VLOOKUP(W451,VALIDATIONS!$GP$2:$HS$45,12+VLOOKUP(Y451,VALIDATIONS!$FF$2:$FG$5,2,FALSE),FALSE),  0))))))    +IF(P451="Up to 10% Rock",VLOOKUP(W451,VALIDATIONS!$GP$2:$HS$45,21+VLOOKUP(Y451,VALIDATIONS!$FF$2:$FG$5,2,FALSE),FALSE),0)+IF(OR(Q451="Urban Development (moderate)",Q451="Urban Development (heavy)"),VLOOKUP(W451,VALIDATIONS!$GP$2:$HS$45,12+VLOOKUP(Q451,VALIDATIONS!$FJ$2:$FK$4,2,FALSE),FALSE),0)))</f>
        <v/>
      </c>
      <c r="AB451" s="82"/>
    </row>
    <row r="452" spans="2:28" x14ac:dyDescent="0.2">
      <c r="B452" s="354"/>
      <c r="C452" s="354"/>
      <c r="E452" s="370"/>
      <c r="G452" s="168"/>
      <c r="H452" s="168"/>
      <c r="I452" s="106" t="str">
        <f>IF(OR(C452="",D452="",E452=""),"",VLOOKUP(C452,VALIDATIONS!$HU$2:$HV$12,2,FALSE))</f>
        <v/>
      </c>
      <c r="K452" s="243"/>
      <c r="L452" s="354"/>
      <c r="M452" s="224"/>
      <c r="N452" s="370"/>
      <c r="O452" s="224"/>
      <c r="P452" s="368"/>
      <c r="Q452" s="368"/>
      <c r="R452" s="224"/>
      <c r="S452" s="224"/>
      <c r="T452" s="224"/>
      <c r="U452" s="224"/>
      <c r="W452" s="370"/>
      <c r="X452" s="370"/>
      <c r="Y452" s="368"/>
      <c r="Z452" s="370"/>
      <c r="AA452" s="106" t="str">
        <f>IF(OR(N452="",P452="",Q452="",V452="",W452="",X452="",Y452="",Z452=""),"",V452*    (  IF(OR(AND(N452="Water Reticulation",Z452="Cast Iron"),AND(N452="Water Reticulation",Z452="Ductile Iron"),AND(N452="Water Reticulation",Z452="Galvanised Iron"),  AND(N452="Water Reticulation",Z452="Mild Steel")),      VLOOKUP(W452,VALIDATIONS!$GP$2:$HS$45,VLOOKUP(Y452,VALIDATIONS!$FF$2:$FG$5,2,FALSE),FALSE),  IF(OR(AND(N452="Water Reticulation",Z452="Asbestos Cement"),AND(N452="Water Reticulation",Z452="unplasticised Poly Vinyl Chloride")),      VLOOKUP(W452,VALIDATIONS!$GP$2:$HS$45,8+VLOOKUP(Y452,VALIDATIONS!$FF$2:$FG$5,2,FALSE),FALSE),  IF(OR(AND(N452="Water Re-use",Z452="Cast Iron"),AND(N452="Water Re-use",Z452="Ductile Iron"),AND(N452="Water Re-use",Z452="Galvanised Iron"),  AND(N452="Water Re-use",Z452="Mild Steel")),      VLOOKUP(W452,VALIDATIONS!$GP$2:$HS$45,VLOOKUP(Y452,VALIDATIONS!$FF$2:$FG$5,2,FALSE),FALSE),  IF(OR(AND(N452="Water Re-use",Z452="Asbestos Cement"),AND(N452="Water Re-use",Z452="unplasticised Poly Vinyl Chloride")),      VLOOKUP(W452,VALIDATIONS!$GP$2:$HS$45,8+VLOOKUP(Y452,VALIDATIONS!$FF$2:$FG$5,2,FALSE),FALSE),            IF(OR(AND(N452="Water Rising Main",Z452="Cast Iron"),AND(N452="Water Rising Main",Z452="Ductile Iron"),AND(N452="Water Rising Main",Z452="Galvanised Iron"),  AND(N452="Water Rising Main",Z452="Mild Steel")),      VLOOKUP(W452,VALIDATIONS!$GP$2:$HS$45,4+VLOOKUP(Y452,VALIDATIONS!$FF$2:$FG$5,2,FALSE),FALSE),  IF(OR(AND(N452="Water Rising Main",Z452="Asbestos Cement"),AND(N452="Water Rising Main",Z452="unplasticised Poly Vinyl Chloride")),      VLOOKUP(W452,VALIDATIONS!$GP$2:$HS$45,12+VLOOKUP(Y452,VALIDATIONS!$FF$2:$FG$5,2,FALSE),FALSE),  0))))))    +IF(P452="Up to 10% Rock",VLOOKUP(W452,VALIDATIONS!$GP$2:$HS$45,21+VLOOKUP(Y452,VALIDATIONS!$FF$2:$FG$5,2,FALSE),FALSE),0)+IF(OR(Q452="Urban Development (moderate)",Q452="Urban Development (heavy)"),VLOOKUP(W452,VALIDATIONS!$GP$2:$HS$45,12+VLOOKUP(Q452,VALIDATIONS!$FJ$2:$FK$4,2,FALSE),FALSE),0)))</f>
        <v/>
      </c>
      <c r="AB452" s="82"/>
    </row>
    <row r="453" spans="2:28" x14ac:dyDescent="0.2">
      <c r="B453" s="354"/>
      <c r="C453" s="354"/>
      <c r="E453" s="370"/>
      <c r="G453" s="168"/>
      <c r="H453" s="168"/>
      <c r="I453" s="106" t="str">
        <f>IF(OR(C453="",D453="",E453=""),"",VLOOKUP(C453,VALIDATIONS!$HU$2:$HV$12,2,FALSE))</f>
        <v/>
      </c>
      <c r="K453" s="243"/>
      <c r="L453" s="354"/>
      <c r="M453" s="224"/>
      <c r="N453" s="370"/>
      <c r="O453" s="224"/>
      <c r="P453" s="368"/>
      <c r="Q453" s="368"/>
      <c r="R453" s="224"/>
      <c r="S453" s="224"/>
      <c r="T453" s="224"/>
      <c r="U453" s="224"/>
      <c r="W453" s="370"/>
      <c r="X453" s="370"/>
      <c r="Y453" s="368"/>
      <c r="Z453" s="370"/>
      <c r="AA453" s="106" t="str">
        <f>IF(OR(N453="",P453="",Q453="",V453="",W453="",X453="",Y453="",Z453=""),"",V453*    (  IF(OR(AND(N453="Water Reticulation",Z453="Cast Iron"),AND(N453="Water Reticulation",Z453="Ductile Iron"),AND(N453="Water Reticulation",Z453="Galvanised Iron"),  AND(N453="Water Reticulation",Z453="Mild Steel")),      VLOOKUP(W453,VALIDATIONS!$GP$2:$HS$45,VLOOKUP(Y453,VALIDATIONS!$FF$2:$FG$5,2,FALSE),FALSE),  IF(OR(AND(N453="Water Reticulation",Z453="Asbestos Cement"),AND(N453="Water Reticulation",Z453="unplasticised Poly Vinyl Chloride")),      VLOOKUP(W453,VALIDATIONS!$GP$2:$HS$45,8+VLOOKUP(Y453,VALIDATIONS!$FF$2:$FG$5,2,FALSE),FALSE),  IF(OR(AND(N453="Water Re-use",Z453="Cast Iron"),AND(N453="Water Re-use",Z453="Ductile Iron"),AND(N453="Water Re-use",Z453="Galvanised Iron"),  AND(N453="Water Re-use",Z453="Mild Steel")),      VLOOKUP(W453,VALIDATIONS!$GP$2:$HS$45,VLOOKUP(Y453,VALIDATIONS!$FF$2:$FG$5,2,FALSE),FALSE),  IF(OR(AND(N453="Water Re-use",Z453="Asbestos Cement"),AND(N453="Water Re-use",Z453="unplasticised Poly Vinyl Chloride")),      VLOOKUP(W453,VALIDATIONS!$GP$2:$HS$45,8+VLOOKUP(Y453,VALIDATIONS!$FF$2:$FG$5,2,FALSE),FALSE),            IF(OR(AND(N453="Water Rising Main",Z453="Cast Iron"),AND(N453="Water Rising Main",Z453="Ductile Iron"),AND(N453="Water Rising Main",Z453="Galvanised Iron"),  AND(N453="Water Rising Main",Z453="Mild Steel")),      VLOOKUP(W453,VALIDATIONS!$GP$2:$HS$45,4+VLOOKUP(Y453,VALIDATIONS!$FF$2:$FG$5,2,FALSE),FALSE),  IF(OR(AND(N453="Water Rising Main",Z453="Asbestos Cement"),AND(N453="Water Rising Main",Z453="unplasticised Poly Vinyl Chloride")),      VLOOKUP(W453,VALIDATIONS!$GP$2:$HS$45,12+VLOOKUP(Y453,VALIDATIONS!$FF$2:$FG$5,2,FALSE),FALSE),  0))))))    +IF(P453="Up to 10% Rock",VLOOKUP(W453,VALIDATIONS!$GP$2:$HS$45,21+VLOOKUP(Y453,VALIDATIONS!$FF$2:$FG$5,2,FALSE),FALSE),0)+IF(OR(Q453="Urban Development (moderate)",Q453="Urban Development (heavy)"),VLOOKUP(W453,VALIDATIONS!$GP$2:$HS$45,12+VLOOKUP(Q453,VALIDATIONS!$FJ$2:$FK$4,2,FALSE),FALSE),0)))</f>
        <v/>
      </c>
      <c r="AB453" s="82"/>
    </row>
    <row r="454" spans="2:28" x14ac:dyDescent="0.2">
      <c r="B454" s="354"/>
      <c r="C454" s="354"/>
      <c r="E454" s="370"/>
      <c r="G454" s="168"/>
      <c r="H454" s="168"/>
      <c r="I454" s="106" t="str">
        <f>IF(OR(C454="",D454="",E454=""),"",VLOOKUP(C454,VALIDATIONS!$HU$2:$HV$12,2,FALSE))</f>
        <v/>
      </c>
      <c r="K454" s="243"/>
      <c r="L454" s="354"/>
      <c r="M454" s="224"/>
      <c r="N454" s="370"/>
      <c r="O454" s="224"/>
      <c r="P454" s="368"/>
      <c r="Q454" s="368"/>
      <c r="R454" s="224"/>
      <c r="S454" s="224"/>
      <c r="T454" s="224"/>
      <c r="U454" s="224"/>
      <c r="W454" s="370"/>
      <c r="X454" s="370"/>
      <c r="Y454" s="368"/>
      <c r="Z454" s="370"/>
      <c r="AA454" s="106" t="str">
        <f>IF(OR(N454="",P454="",Q454="",V454="",W454="",X454="",Y454="",Z454=""),"",V454*    (  IF(OR(AND(N454="Water Reticulation",Z454="Cast Iron"),AND(N454="Water Reticulation",Z454="Ductile Iron"),AND(N454="Water Reticulation",Z454="Galvanised Iron"),  AND(N454="Water Reticulation",Z454="Mild Steel")),      VLOOKUP(W454,VALIDATIONS!$GP$2:$HS$45,VLOOKUP(Y454,VALIDATIONS!$FF$2:$FG$5,2,FALSE),FALSE),  IF(OR(AND(N454="Water Reticulation",Z454="Asbestos Cement"),AND(N454="Water Reticulation",Z454="unplasticised Poly Vinyl Chloride")),      VLOOKUP(W454,VALIDATIONS!$GP$2:$HS$45,8+VLOOKUP(Y454,VALIDATIONS!$FF$2:$FG$5,2,FALSE),FALSE),  IF(OR(AND(N454="Water Re-use",Z454="Cast Iron"),AND(N454="Water Re-use",Z454="Ductile Iron"),AND(N454="Water Re-use",Z454="Galvanised Iron"),  AND(N454="Water Re-use",Z454="Mild Steel")),      VLOOKUP(W454,VALIDATIONS!$GP$2:$HS$45,VLOOKUP(Y454,VALIDATIONS!$FF$2:$FG$5,2,FALSE),FALSE),  IF(OR(AND(N454="Water Re-use",Z454="Asbestos Cement"),AND(N454="Water Re-use",Z454="unplasticised Poly Vinyl Chloride")),      VLOOKUP(W454,VALIDATIONS!$GP$2:$HS$45,8+VLOOKUP(Y454,VALIDATIONS!$FF$2:$FG$5,2,FALSE),FALSE),            IF(OR(AND(N454="Water Rising Main",Z454="Cast Iron"),AND(N454="Water Rising Main",Z454="Ductile Iron"),AND(N454="Water Rising Main",Z454="Galvanised Iron"),  AND(N454="Water Rising Main",Z454="Mild Steel")),      VLOOKUP(W454,VALIDATIONS!$GP$2:$HS$45,4+VLOOKUP(Y454,VALIDATIONS!$FF$2:$FG$5,2,FALSE),FALSE),  IF(OR(AND(N454="Water Rising Main",Z454="Asbestos Cement"),AND(N454="Water Rising Main",Z454="unplasticised Poly Vinyl Chloride")),      VLOOKUP(W454,VALIDATIONS!$GP$2:$HS$45,12+VLOOKUP(Y454,VALIDATIONS!$FF$2:$FG$5,2,FALSE),FALSE),  0))))))    +IF(P454="Up to 10% Rock",VLOOKUP(W454,VALIDATIONS!$GP$2:$HS$45,21+VLOOKUP(Y454,VALIDATIONS!$FF$2:$FG$5,2,FALSE),FALSE),0)+IF(OR(Q454="Urban Development (moderate)",Q454="Urban Development (heavy)"),VLOOKUP(W454,VALIDATIONS!$GP$2:$HS$45,12+VLOOKUP(Q454,VALIDATIONS!$FJ$2:$FK$4,2,FALSE),FALSE),0)))</f>
        <v/>
      </c>
      <c r="AB454" s="82"/>
    </row>
    <row r="455" spans="2:28" x14ac:dyDescent="0.2">
      <c r="B455" s="354"/>
      <c r="C455" s="354"/>
      <c r="E455" s="370"/>
      <c r="G455" s="168"/>
      <c r="H455" s="168"/>
      <c r="I455" s="106" t="str">
        <f>IF(OR(C455="",D455="",E455=""),"",VLOOKUP(C455,VALIDATIONS!$HU$2:$HV$12,2,FALSE))</f>
        <v/>
      </c>
      <c r="K455" s="243"/>
      <c r="L455" s="354"/>
      <c r="M455" s="224"/>
      <c r="N455" s="370"/>
      <c r="O455" s="224"/>
      <c r="P455" s="368"/>
      <c r="Q455" s="368"/>
      <c r="R455" s="224"/>
      <c r="S455" s="224"/>
      <c r="T455" s="224"/>
      <c r="U455" s="224"/>
      <c r="W455" s="370"/>
      <c r="X455" s="370"/>
      <c r="Y455" s="368"/>
      <c r="Z455" s="370"/>
      <c r="AA455" s="106" t="str">
        <f>IF(OR(N455="",P455="",Q455="",V455="",W455="",X455="",Y455="",Z455=""),"",V455*    (  IF(OR(AND(N455="Water Reticulation",Z455="Cast Iron"),AND(N455="Water Reticulation",Z455="Ductile Iron"),AND(N455="Water Reticulation",Z455="Galvanised Iron"),  AND(N455="Water Reticulation",Z455="Mild Steel")),      VLOOKUP(W455,VALIDATIONS!$GP$2:$HS$45,VLOOKUP(Y455,VALIDATIONS!$FF$2:$FG$5,2,FALSE),FALSE),  IF(OR(AND(N455="Water Reticulation",Z455="Asbestos Cement"),AND(N455="Water Reticulation",Z455="unplasticised Poly Vinyl Chloride")),      VLOOKUP(W455,VALIDATIONS!$GP$2:$HS$45,8+VLOOKUP(Y455,VALIDATIONS!$FF$2:$FG$5,2,FALSE),FALSE),  IF(OR(AND(N455="Water Re-use",Z455="Cast Iron"),AND(N455="Water Re-use",Z455="Ductile Iron"),AND(N455="Water Re-use",Z455="Galvanised Iron"),  AND(N455="Water Re-use",Z455="Mild Steel")),      VLOOKUP(W455,VALIDATIONS!$GP$2:$HS$45,VLOOKUP(Y455,VALIDATIONS!$FF$2:$FG$5,2,FALSE),FALSE),  IF(OR(AND(N455="Water Re-use",Z455="Asbestos Cement"),AND(N455="Water Re-use",Z455="unplasticised Poly Vinyl Chloride")),      VLOOKUP(W455,VALIDATIONS!$GP$2:$HS$45,8+VLOOKUP(Y455,VALIDATIONS!$FF$2:$FG$5,2,FALSE),FALSE),            IF(OR(AND(N455="Water Rising Main",Z455="Cast Iron"),AND(N455="Water Rising Main",Z455="Ductile Iron"),AND(N455="Water Rising Main",Z455="Galvanised Iron"),  AND(N455="Water Rising Main",Z455="Mild Steel")),      VLOOKUP(W455,VALIDATIONS!$GP$2:$HS$45,4+VLOOKUP(Y455,VALIDATIONS!$FF$2:$FG$5,2,FALSE),FALSE),  IF(OR(AND(N455="Water Rising Main",Z455="Asbestos Cement"),AND(N455="Water Rising Main",Z455="unplasticised Poly Vinyl Chloride")),      VLOOKUP(W455,VALIDATIONS!$GP$2:$HS$45,12+VLOOKUP(Y455,VALIDATIONS!$FF$2:$FG$5,2,FALSE),FALSE),  0))))))    +IF(P455="Up to 10% Rock",VLOOKUP(W455,VALIDATIONS!$GP$2:$HS$45,21+VLOOKUP(Y455,VALIDATIONS!$FF$2:$FG$5,2,FALSE),FALSE),0)+IF(OR(Q455="Urban Development (moderate)",Q455="Urban Development (heavy)"),VLOOKUP(W455,VALIDATIONS!$GP$2:$HS$45,12+VLOOKUP(Q455,VALIDATIONS!$FJ$2:$FK$4,2,FALSE),FALSE),0)))</f>
        <v/>
      </c>
      <c r="AB455" s="82"/>
    </row>
    <row r="456" spans="2:28" x14ac:dyDescent="0.2">
      <c r="B456" s="354"/>
      <c r="C456" s="354"/>
      <c r="E456" s="370"/>
      <c r="G456" s="168"/>
      <c r="H456" s="168"/>
      <c r="I456" s="106" t="str">
        <f>IF(OR(C456="",D456="",E456=""),"",VLOOKUP(C456,VALIDATIONS!$HU$2:$HV$12,2,FALSE))</f>
        <v/>
      </c>
      <c r="K456" s="243"/>
      <c r="L456" s="354"/>
      <c r="M456" s="224"/>
      <c r="N456" s="370"/>
      <c r="O456" s="224"/>
      <c r="P456" s="368"/>
      <c r="Q456" s="368"/>
      <c r="R456" s="224"/>
      <c r="S456" s="224"/>
      <c r="T456" s="224"/>
      <c r="U456" s="224"/>
      <c r="W456" s="370"/>
      <c r="X456" s="370"/>
      <c r="Y456" s="368"/>
      <c r="Z456" s="370"/>
      <c r="AA456" s="106" t="str">
        <f>IF(OR(N456="",P456="",Q456="",V456="",W456="",X456="",Y456="",Z456=""),"",V456*    (  IF(OR(AND(N456="Water Reticulation",Z456="Cast Iron"),AND(N456="Water Reticulation",Z456="Ductile Iron"),AND(N456="Water Reticulation",Z456="Galvanised Iron"),  AND(N456="Water Reticulation",Z456="Mild Steel")),      VLOOKUP(W456,VALIDATIONS!$GP$2:$HS$45,VLOOKUP(Y456,VALIDATIONS!$FF$2:$FG$5,2,FALSE),FALSE),  IF(OR(AND(N456="Water Reticulation",Z456="Asbestos Cement"),AND(N456="Water Reticulation",Z456="unplasticised Poly Vinyl Chloride")),      VLOOKUP(W456,VALIDATIONS!$GP$2:$HS$45,8+VLOOKUP(Y456,VALIDATIONS!$FF$2:$FG$5,2,FALSE),FALSE),  IF(OR(AND(N456="Water Re-use",Z456="Cast Iron"),AND(N456="Water Re-use",Z456="Ductile Iron"),AND(N456="Water Re-use",Z456="Galvanised Iron"),  AND(N456="Water Re-use",Z456="Mild Steel")),      VLOOKUP(W456,VALIDATIONS!$GP$2:$HS$45,VLOOKUP(Y456,VALIDATIONS!$FF$2:$FG$5,2,FALSE),FALSE),  IF(OR(AND(N456="Water Re-use",Z456="Asbestos Cement"),AND(N456="Water Re-use",Z456="unplasticised Poly Vinyl Chloride")),      VLOOKUP(W456,VALIDATIONS!$GP$2:$HS$45,8+VLOOKUP(Y456,VALIDATIONS!$FF$2:$FG$5,2,FALSE),FALSE),            IF(OR(AND(N456="Water Rising Main",Z456="Cast Iron"),AND(N456="Water Rising Main",Z456="Ductile Iron"),AND(N456="Water Rising Main",Z456="Galvanised Iron"),  AND(N456="Water Rising Main",Z456="Mild Steel")),      VLOOKUP(W456,VALIDATIONS!$GP$2:$HS$45,4+VLOOKUP(Y456,VALIDATIONS!$FF$2:$FG$5,2,FALSE),FALSE),  IF(OR(AND(N456="Water Rising Main",Z456="Asbestos Cement"),AND(N456="Water Rising Main",Z456="unplasticised Poly Vinyl Chloride")),      VLOOKUP(W456,VALIDATIONS!$GP$2:$HS$45,12+VLOOKUP(Y456,VALIDATIONS!$FF$2:$FG$5,2,FALSE),FALSE),  0))))))    +IF(P456="Up to 10% Rock",VLOOKUP(W456,VALIDATIONS!$GP$2:$HS$45,21+VLOOKUP(Y456,VALIDATIONS!$FF$2:$FG$5,2,FALSE),FALSE),0)+IF(OR(Q456="Urban Development (moderate)",Q456="Urban Development (heavy)"),VLOOKUP(W456,VALIDATIONS!$GP$2:$HS$45,12+VLOOKUP(Q456,VALIDATIONS!$FJ$2:$FK$4,2,FALSE),FALSE),0)))</f>
        <v/>
      </c>
      <c r="AB456" s="82"/>
    </row>
    <row r="457" spans="2:28" x14ac:dyDescent="0.2">
      <c r="B457" s="354"/>
      <c r="C457" s="354"/>
      <c r="E457" s="370"/>
      <c r="G457" s="168"/>
      <c r="H457" s="168"/>
      <c r="I457" s="106" t="str">
        <f>IF(OR(C457="",D457="",E457=""),"",VLOOKUP(C457,VALIDATIONS!$HU$2:$HV$12,2,FALSE))</f>
        <v/>
      </c>
      <c r="K457" s="243"/>
      <c r="L457" s="354"/>
      <c r="M457" s="224"/>
      <c r="N457" s="370"/>
      <c r="O457" s="224"/>
      <c r="P457" s="368"/>
      <c r="Q457" s="368"/>
      <c r="R457" s="224"/>
      <c r="S457" s="224"/>
      <c r="T457" s="224"/>
      <c r="U457" s="224"/>
      <c r="W457" s="370"/>
      <c r="X457" s="370"/>
      <c r="Y457" s="368"/>
      <c r="Z457" s="370"/>
      <c r="AA457" s="106" t="str">
        <f>IF(OR(N457="",P457="",Q457="",V457="",W457="",X457="",Y457="",Z457=""),"",V457*    (  IF(OR(AND(N457="Water Reticulation",Z457="Cast Iron"),AND(N457="Water Reticulation",Z457="Ductile Iron"),AND(N457="Water Reticulation",Z457="Galvanised Iron"),  AND(N457="Water Reticulation",Z457="Mild Steel")),      VLOOKUP(W457,VALIDATIONS!$GP$2:$HS$45,VLOOKUP(Y457,VALIDATIONS!$FF$2:$FG$5,2,FALSE),FALSE),  IF(OR(AND(N457="Water Reticulation",Z457="Asbestos Cement"),AND(N457="Water Reticulation",Z457="unplasticised Poly Vinyl Chloride")),      VLOOKUP(W457,VALIDATIONS!$GP$2:$HS$45,8+VLOOKUP(Y457,VALIDATIONS!$FF$2:$FG$5,2,FALSE),FALSE),  IF(OR(AND(N457="Water Re-use",Z457="Cast Iron"),AND(N457="Water Re-use",Z457="Ductile Iron"),AND(N457="Water Re-use",Z457="Galvanised Iron"),  AND(N457="Water Re-use",Z457="Mild Steel")),      VLOOKUP(W457,VALIDATIONS!$GP$2:$HS$45,VLOOKUP(Y457,VALIDATIONS!$FF$2:$FG$5,2,FALSE),FALSE),  IF(OR(AND(N457="Water Re-use",Z457="Asbestos Cement"),AND(N457="Water Re-use",Z457="unplasticised Poly Vinyl Chloride")),      VLOOKUP(W457,VALIDATIONS!$GP$2:$HS$45,8+VLOOKUP(Y457,VALIDATIONS!$FF$2:$FG$5,2,FALSE),FALSE),            IF(OR(AND(N457="Water Rising Main",Z457="Cast Iron"),AND(N457="Water Rising Main",Z457="Ductile Iron"),AND(N457="Water Rising Main",Z457="Galvanised Iron"),  AND(N457="Water Rising Main",Z457="Mild Steel")),      VLOOKUP(W457,VALIDATIONS!$GP$2:$HS$45,4+VLOOKUP(Y457,VALIDATIONS!$FF$2:$FG$5,2,FALSE),FALSE),  IF(OR(AND(N457="Water Rising Main",Z457="Asbestos Cement"),AND(N457="Water Rising Main",Z457="unplasticised Poly Vinyl Chloride")),      VLOOKUP(W457,VALIDATIONS!$GP$2:$HS$45,12+VLOOKUP(Y457,VALIDATIONS!$FF$2:$FG$5,2,FALSE),FALSE),  0))))))    +IF(P457="Up to 10% Rock",VLOOKUP(W457,VALIDATIONS!$GP$2:$HS$45,21+VLOOKUP(Y457,VALIDATIONS!$FF$2:$FG$5,2,FALSE),FALSE),0)+IF(OR(Q457="Urban Development (moderate)",Q457="Urban Development (heavy)"),VLOOKUP(W457,VALIDATIONS!$GP$2:$HS$45,12+VLOOKUP(Q457,VALIDATIONS!$FJ$2:$FK$4,2,FALSE),FALSE),0)))</f>
        <v/>
      </c>
      <c r="AB457" s="82"/>
    </row>
    <row r="458" spans="2:28" x14ac:dyDescent="0.2">
      <c r="B458" s="354"/>
      <c r="C458" s="354"/>
      <c r="E458" s="370"/>
      <c r="G458" s="168"/>
      <c r="H458" s="168"/>
      <c r="I458" s="106" t="str">
        <f>IF(OR(C458="",D458="",E458=""),"",VLOOKUP(C458,VALIDATIONS!$HU$2:$HV$12,2,FALSE))</f>
        <v/>
      </c>
      <c r="K458" s="243"/>
      <c r="L458" s="354"/>
      <c r="M458" s="224"/>
      <c r="N458" s="370"/>
      <c r="O458" s="224"/>
      <c r="P458" s="368"/>
      <c r="Q458" s="368"/>
      <c r="R458" s="224"/>
      <c r="S458" s="224"/>
      <c r="T458" s="224"/>
      <c r="U458" s="224"/>
      <c r="W458" s="370"/>
      <c r="X458" s="370"/>
      <c r="Y458" s="368"/>
      <c r="Z458" s="370"/>
      <c r="AA458" s="106" t="str">
        <f>IF(OR(N458="",P458="",Q458="",V458="",W458="",X458="",Y458="",Z458=""),"",V458*    (  IF(OR(AND(N458="Water Reticulation",Z458="Cast Iron"),AND(N458="Water Reticulation",Z458="Ductile Iron"),AND(N458="Water Reticulation",Z458="Galvanised Iron"),  AND(N458="Water Reticulation",Z458="Mild Steel")),      VLOOKUP(W458,VALIDATIONS!$GP$2:$HS$45,VLOOKUP(Y458,VALIDATIONS!$FF$2:$FG$5,2,FALSE),FALSE),  IF(OR(AND(N458="Water Reticulation",Z458="Asbestos Cement"),AND(N458="Water Reticulation",Z458="unplasticised Poly Vinyl Chloride")),      VLOOKUP(W458,VALIDATIONS!$GP$2:$HS$45,8+VLOOKUP(Y458,VALIDATIONS!$FF$2:$FG$5,2,FALSE),FALSE),  IF(OR(AND(N458="Water Re-use",Z458="Cast Iron"),AND(N458="Water Re-use",Z458="Ductile Iron"),AND(N458="Water Re-use",Z458="Galvanised Iron"),  AND(N458="Water Re-use",Z458="Mild Steel")),      VLOOKUP(W458,VALIDATIONS!$GP$2:$HS$45,VLOOKUP(Y458,VALIDATIONS!$FF$2:$FG$5,2,FALSE),FALSE),  IF(OR(AND(N458="Water Re-use",Z458="Asbestos Cement"),AND(N458="Water Re-use",Z458="unplasticised Poly Vinyl Chloride")),      VLOOKUP(W458,VALIDATIONS!$GP$2:$HS$45,8+VLOOKUP(Y458,VALIDATIONS!$FF$2:$FG$5,2,FALSE),FALSE),            IF(OR(AND(N458="Water Rising Main",Z458="Cast Iron"),AND(N458="Water Rising Main",Z458="Ductile Iron"),AND(N458="Water Rising Main",Z458="Galvanised Iron"),  AND(N458="Water Rising Main",Z458="Mild Steel")),      VLOOKUP(W458,VALIDATIONS!$GP$2:$HS$45,4+VLOOKUP(Y458,VALIDATIONS!$FF$2:$FG$5,2,FALSE),FALSE),  IF(OR(AND(N458="Water Rising Main",Z458="Asbestos Cement"),AND(N458="Water Rising Main",Z458="unplasticised Poly Vinyl Chloride")),      VLOOKUP(W458,VALIDATIONS!$GP$2:$HS$45,12+VLOOKUP(Y458,VALIDATIONS!$FF$2:$FG$5,2,FALSE),FALSE),  0))))))    +IF(P458="Up to 10% Rock",VLOOKUP(W458,VALIDATIONS!$GP$2:$HS$45,21+VLOOKUP(Y458,VALIDATIONS!$FF$2:$FG$5,2,FALSE),FALSE),0)+IF(OR(Q458="Urban Development (moderate)",Q458="Urban Development (heavy)"),VLOOKUP(W458,VALIDATIONS!$GP$2:$HS$45,12+VLOOKUP(Q458,VALIDATIONS!$FJ$2:$FK$4,2,FALSE),FALSE),0)))</f>
        <v/>
      </c>
      <c r="AB458" s="82"/>
    </row>
    <row r="459" spans="2:28" x14ac:dyDescent="0.2">
      <c r="B459" s="354"/>
      <c r="C459" s="354"/>
      <c r="E459" s="370"/>
      <c r="G459" s="168"/>
      <c r="H459" s="168"/>
      <c r="I459" s="106" t="str">
        <f>IF(OR(C459="",D459="",E459=""),"",VLOOKUP(C459,VALIDATIONS!$HU$2:$HV$12,2,FALSE))</f>
        <v/>
      </c>
      <c r="K459" s="243"/>
      <c r="L459" s="354"/>
      <c r="M459" s="224"/>
      <c r="N459" s="370"/>
      <c r="O459" s="224"/>
      <c r="P459" s="368"/>
      <c r="Q459" s="368"/>
      <c r="R459" s="224"/>
      <c r="S459" s="224"/>
      <c r="T459" s="224"/>
      <c r="U459" s="224"/>
      <c r="W459" s="370"/>
      <c r="X459" s="370"/>
      <c r="Y459" s="368"/>
      <c r="Z459" s="370"/>
      <c r="AA459" s="106" t="str">
        <f>IF(OR(N459="",P459="",Q459="",V459="",W459="",X459="",Y459="",Z459=""),"",V459*    (  IF(OR(AND(N459="Water Reticulation",Z459="Cast Iron"),AND(N459="Water Reticulation",Z459="Ductile Iron"),AND(N459="Water Reticulation",Z459="Galvanised Iron"),  AND(N459="Water Reticulation",Z459="Mild Steel")),      VLOOKUP(W459,VALIDATIONS!$GP$2:$HS$45,VLOOKUP(Y459,VALIDATIONS!$FF$2:$FG$5,2,FALSE),FALSE),  IF(OR(AND(N459="Water Reticulation",Z459="Asbestos Cement"),AND(N459="Water Reticulation",Z459="unplasticised Poly Vinyl Chloride")),      VLOOKUP(W459,VALIDATIONS!$GP$2:$HS$45,8+VLOOKUP(Y459,VALIDATIONS!$FF$2:$FG$5,2,FALSE),FALSE),  IF(OR(AND(N459="Water Re-use",Z459="Cast Iron"),AND(N459="Water Re-use",Z459="Ductile Iron"),AND(N459="Water Re-use",Z459="Galvanised Iron"),  AND(N459="Water Re-use",Z459="Mild Steel")),      VLOOKUP(W459,VALIDATIONS!$GP$2:$HS$45,VLOOKUP(Y459,VALIDATIONS!$FF$2:$FG$5,2,FALSE),FALSE),  IF(OR(AND(N459="Water Re-use",Z459="Asbestos Cement"),AND(N459="Water Re-use",Z459="unplasticised Poly Vinyl Chloride")),      VLOOKUP(W459,VALIDATIONS!$GP$2:$HS$45,8+VLOOKUP(Y459,VALIDATIONS!$FF$2:$FG$5,2,FALSE),FALSE),            IF(OR(AND(N459="Water Rising Main",Z459="Cast Iron"),AND(N459="Water Rising Main",Z459="Ductile Iron"),AND(N459="Water Rising Main",Z459="Galvanised Iron"),  AND(N459="Water Rising Main",Z459="Mild Steel")),      VLOOKUP(W459,VALIDATIONS!$GP$2:$HS$45,4+VLOOKUP(Y459,VALIDATIONS!$FF$2:$FG$5,2,FALSE),FALSE),  IF(OR(AND(N459="Water Rising Main",Z459="Asbestos Cement"),AND(N459="Water Rising Main",Z459="unplasticised Poly Vinyl Chloride")),      VLOOKUP(W459,VALIDATIONS!$GP$2:$HS$45,12+VLOOKUP(Y459,VALIDATIONS!$FF$2:$FG$5,2,FALSE),FALSE),  0))))))    +IF(P459="Up to 10% Rock",VLOOKUP(W459,VALIDATIONS!$GP$2:$HS$45,21+VLOOKUP(Y459,VALIDATIONS!$FF$2:$FG$5,2,FALSE),FALSE),0)+IF(OR(Q459="Urban Development (moderate)",Q459="Urban Development (heavy)"),VLOOKUP(W459,VALIDATIONS!$GP$2:$HS$45,12+VLOOKUP(Q459,VALIDATIONS!$FJ$2:$FK$4,2,FALSE),FALSE),0)))</f>
        <v/>
      </c>
      <c r="AB459" s="82"/>
    </row>
    <row r="460" spans="2:28" x14ac:dyDescent="0.2">
      <c r="B460" s="354"/>
      <c r="C460" s="354"/>
      <c r="E460" s="370"/>
      <c r="G460" s="168"/>
      <c r="H460" s="168"/>
      <c r="I460" s="106" t="str">
        <f>IF(OR(C460="",D460="",E460=""),"",VLOOKUP(C460,VALIDATIONS!$HU$2:$HV$12,2,FALSE))</f>
        <v/>
      </c>
      <c r="K460" s="243"/>
      <c r="L460" s="354"/>
      <c r="M460" s="224"/>
      <c r="N460" s="370"/>
      <c r="O460" s="224"/>
      <c r="P460" s="368"/>
      <c r="Q460" s="368"/>
      <c r="R460" s="224"/>
      <c r="S460" s="224"/>
      <c r="T460" s="224"/>
      <c r="U460" s="224"/>
      <c r="W460" s="370"/>
      <c r="X460" s="370"/>
      <c r="Y460" s="368"/>
      <c r="Z460" s="370"/>
      <c r="AA460" s="106" t="str">
        <f>IF(OR(N460="",P460="",Q460="",V460="",W460="",X460="",Y460="",Z460=""),"",V460*    (  IF(OR(AND(N460="Water Reticulation",Z460="Cast Iron"),AND(N460="Water Reticulation",Z460="Ductile Iron"),AND(N460="Water Reticulation",Z460="Galvanised Iron"),  AND(N460="Water Reticulation",Z460="Mild Steel")),      VLOOKUP(W460,VALIDATIONS!$GP$2:$HS$45,VLOOKUP(Y460,VALIDATIONS!$FF$2:$FG$5,2,FALSE),FALSE),  IF(OR(AND(N460="Water Reticulation",Z460="Asbestos Cement"),AND(N460="Water Reticulation",Z460="unplasticised Poly Vinyl Chloride")),      VLOOKUP(W460,VALIDATIONS!$GP$2:$HS$45,8+VLOOKUP(Y460,VALIDATIONS!$FF$2:$FG$5,2,FALSE),FALSE),  IF(OR(AND(N460="Water Re-use",Z460="Cast Iron"),AND(N460="Water Re-use",Z460="Ductile Iron"),AND(N460="Water Re-use",Z460="Galvanised Iron"),  AND(N460="Water Re-use",Z460="Mild Steel")),      VLOOKUP(W460,VALIDATIONS!$GP$2:$HS$45,VLOOKUP(Y460,VALIDATIONS!$FF$2:$FG$5,2,FALSE),FALSE),  IF(OR(AND(N460="Water Re-use",Z460="Asbestos Cement"),AND(N460="Water Re-use",Z460="unplasticised Poly Vinyl Chloride")),      VLOOKUP(W460,VALIDATIONS!$GP$2:$HS$45,8+VLOOKUP(Y460,VALIDATIONS!$FF$2:$FG$5,2,FALSE),FALSE),            IF(OR(AND(N460="Water Rising Main",Z460="Cast Iron"),AND(N460="Water Rising Main",Z460="Ductile Iron"),AND(N460="Water Rising Main",Z460="Galvanised Iron"),  AND(N460="Water Rising Main",Z460="Mild Steel")),      VLOOKUP(W460,VALIDATIONS!$GP$2:$HS$45,4+VLOOKUP(Y460,VALIDATIONS!$FF$2:$FG$5,2,FALSE),FALSE),  IF(OR(AND(N460="Water Rising Main",Z460="Asbestos Cement"),AND(N460="Water Rising Main",Z460="unplasticised Poly Vinyl Chloride")),      VLOOKUP(W460,VALIDATIONS!$GP$2:$HS$45,12+VLOOKUP(Y460,VALIDATIONS!$FF$2:$FG$5,2,FALSE),FALSE),  0))))))    +IF(P460="Up to 10% Rock",VLOOKUP(W460,VALIDATIONS!$GP$2:$HS$45,21+VLOOKUP(Y460,VALIDATIONS!$FF$2:$FG$5,2,FALSE),FALSE),0)+IF(OR(Q460="Urban Development (moderate)",Q460="Urban Development (heavy)"),VLOOKUP(W460,VALIDATIONS!$GP$2:$HS$45,12+VLOOKUP(Q460,VALIDATIONS!$FJ$2:$FK$4,2,FALSE),FALSE),0)))</f>
        <v/>
      </c>
      <c r="AB460" s="82"/>
    </row>
    <row r="461" spans="2:28" x14ac:dyDescent="0.2">
      <c r="B461" s="354"/>
      <c r="C461" s="354"/>
      <c r="E461" s="370"/>
      <c r="G461" s="168"/>
      <c r="H461" s="168"/>
      <c r="I461" s="106" t="str">
        <f>IF(OR(C461="",D461="",E461=""),"",VLOOKUP(C461,VALIDATIONS!$HU$2:$HV$12,2,FALSE))</f>
        <v/>
      </c>
      <c r="K461" s="243"/>
      <c r="L461" s="354"/>
      <c r="M461" s="224"/>
      <c r="N461" s="370"/>
      <c r="O461" s="224"/>
      <c r="P461" s="368"/>
      <c r="Q461" s="368"/>
      <c r="R461" s="224"/>
      <c r="S461" s="224"/>
      <c r="T461" s="224"/>
      <c r="U461" s="224"/>
      <c r="W461" s="370"/>
      <c r="X461" s="370"/>
      <c r="Y461" s="368"/>
      <c r="Z461" s="370"/>
      <c r="AA461" s="106" t="str">
        <f>IF(OR(N461="",P461="",Q461="",V461="",W461="",X461="",Y461="",Z461=""),"",V461*    (  IF(OR(AND(N461="Water Reticulation",Z461="Cast Iron"),AND(N461="Water Reticulation",Z461="Ductile Iron"),AND(N461="Water Reticulation",Z461="Galvanised Iron"),  AND(N461="Water Reticulation",Z461="Mild Steel")),      VLOOKUP(W461,VALIDATIONS!$GP$2:$HS$45,VLOOKUP(Y461,VALIDATIONS!$FF$2:$FG$5,2,FALSE),FALSE),  IF(OR(AND(N461="Water Reticulation",Z461="Asbestos Cement"),AND(N461="Water Reticulation",Z461="unplasticised Poly Vinyl Chloride")),      VLOOKUP(W461,VALIDATIONS!$GP$2:$HS$45,8+VLOOKUP(Y461,VALIDATIONS!$FF$2:$FG$5,2,FALSE),FALSE),  IF(OR(AND(N461="Water Re-use",Z461="Cast Iron"),AND(N461="Water Re-use",Z461="Ductile Iron"),AND(N461="Water Re-use",Z461="Galvanised Iron"),  AND(N461="Water Re-use",Z461="Mild Steel")),      VLOOKUP(W461,VALIDATIONS!$GP$2:$HS$45,VLOOKUP(Y461,VALIDATIONS!$FF$2:$FG$5,2,FALSE),FALSE),  IF(OR(AND(N461="Water Re-use",Z461="Asbestos Cement"),AND(N461="Water Re-use",Z461="unplasticised Poly Vinyl Chloride")),      VLOOKUP(W461,VALIDATIONS!$GP$2:$HS$45,8+VLOOKUP(Y461,VALIDATIONS!$FF$2:$FG$5,2,FALSE),FALSE),            IF(OR(AND(N461="Water Rising Main",Z461="Cast Iron"),AND(N461="Water Rising Main",Z461="Ductile Iron"),AND(N461="Water Rising Main",Z461="Galvanised Iron"),  AND(N461="Water Rising Main",Z461="Mild Steel")),      VLOOKUP(W461,VALIDATIONS!$GP$2:$HS$45,4+VLOOKUP(Y461,VALIDATIONS!$FF$2:$FG$5,2,FALSE),FALSE),  IF(OR(AND(N461="Water Rising Main",Z461="Asbestos Cement"),AND(N461="Water Rising Main",Z461="unplasticised Poly Vinyl Chloride")),      VLOOKUP(W461,VALIDATIONS!$GP$2:$HS$45,12+VLOOKUP(Y461,VALIDATIONS!$FF$2:$FG$5,2,FALSE),FALSE),  0))))))    +IF(P461="Up to 10% Rock",VLOOKUP(W461,VALIDATIONS!$GP$2:$HS$45,21+VLOOKUP(Y461,VALIDATIONS!$FF$2:$FG$5,2,FALSE),FALSE),0)+IF(OR(Q461="Urban Development (moderate)",Q461="Urban Development (heavy)"),VLOOKUP(W461,VALIDATIONS!$GP$2:$HS$45,12+VLOOKUP(Q461,VALIDATIONS!$FJ$2:$FK$4,2,FALSE),FALSE),0)))</f>
        <v/>
      </c>
      <c r="AB461" s="82"/>
    </row>
    <row r="462" spans="2:28" x14ac:dyDescent="0.2">
      <c r="B462" s="354"/>
      <c r="C462" s="354"/>
      <c r="E462" s="370"/>
      <c r="G462" s="168"/>
      <c r="H462" s="168"/>
      <c r="I462" s="106" t="str">
        <f>IF(OR(C462="",D462="",E462=""),"",VLOOKUP(C462,VALIDATIONS!$HU$2:$HV$12,2,FALSE))</f>
        <v/>
      </c>
      <c r="K462" s="243"/>
      <c r="L462" s="354"/>
      <c r="M462" s="224"/>
      <c r="N462" s="370"/>
      <c r="O462" s="224"/>
      <c r="P462" s="368"/>
      <c r="Q462" s="368"/>
      <c r="R462" s="224"/>
      <c r="S462" s="224"/>
      <c r="T462" s="224"/>
      <c r="U462" s="224"/>
      <c r="W462" s="370"/>
      <c r="X462" s="370"/>
      <c r="Y462" s="368"/>
      <c r="Z462" s="370"/>
      <c r="AA462" s="106" t="str">
        <f>IF(OR(N462="",P462="",Q462="",V462="",W462="",X462="",Y462="",Z462=""),"",V462*    (  IF(OR(AND(N462="Water Reticulation",Z462="Cast Iron"),AND(N462="Water Reticulation",Z462="Ductile Iron"),AND(N462="Water Reticulation",Z462="Galvanised Iron"),  AND(N462="Water Reticulation",Z462="Mild Steel")),      VLOOKUP(W462,VALIDATIONS!$GP$2:$HS$45,VLOOKUP(Y462,VALIDATIONS!$FF$2:$FG$5,2,FALSE),FALSE),  IF(OR(AND(N462="Water Reticulation",Z462="Asbestos Cement"),AND(N462="Water Reticulation",Z462="unplasticised Poly Vinyl Chloride")),      VLOOKUP(W462,VALIDATIONS!$GP$2:$HS$45,8+VLOOKUP(Y462,VALIDATIONS!$FF$2:$FG$5,2,FALSE),FALSE),  IF(OR(AND(N462="Water Re-use",Z462="Cast Iron"),AND(N462="Water Re-use",Z462="Ductile Iron"),AND(N462="Water Re-use",Z462="Galvanised Iron"),  AND(N462="Water Re-use",Z462="Mild Steel")),      VLOOKUP(W462,VALIDATIONS!$GP$2:$HS$45,VLOOKUP(Y462,VALIDATIONS!$FF$2:$FG$5,2,FALSE),FALSE),  IF(OR(AND(N462="Water Re-use",Z462="Asbestos Cement"),AND(N462="Water Re-use",Z462="unplasticised Poly Vinyl Chloride")),      VLOOKUP(W462,VALIDATIONS!$GP$2:$HS$45,8+VLOOKUP(Y462,VALIDATIONS!$FF$2:$FG$5,2,FALSE),FALSE),            IF(OR(AND(N462="Water Rising Main",Z462="Cast Iron"),AND(N462="Water Rising Main",Z462="Ductile Iron"),AND(N462="Water Rising Main",Z462="Galvanised Iron"),  AND(N462="Water Rising Main",Z462="Mild Steel")),      VLOOKUP(W462,VALIDATIONS!$GP$2:$HS$45,4+VLOOKUP(Y462,VALIDATIONS!$FF$2:$FG$5,2,FALSE),FALSE),  IF(OR(AND(N462="Water Rising Main",Z462="Asbestos Cement"),AND(N462="Water Rising Main",Z462="unplasticised Poly Vinyl Chloride")),      VLOOKUP(W462,VALIDATIONS!$GP$2:$HS$45,12+VLOOKUP(Y462,VALIDATIONS!$FF$2:$FG$5,2,FALSE),FALSE),  0))))))    +IF(P462="Up to 10% Rock",VLOOKUP(W462,VALIDATIONS!$GP$2:$HS$45,21+VLOOKUP(Y462,VALIDATIONS!$FF$2:$FG$5,2,FALSE),FALSE),0)+IF(OR(Q462="Urban Development (moderate)",Q462="Urban Development (heavy)"),VLOOKUP(W462,VALIDATIONS!$GP$2:$HS$45,12+VLOOKUP(Q462,VALIDATIONS!$FJ$2:$FK$4,2,FALSE),FALSE),0)))</f>
        <v/>
      </c>
      <c r="AB462" s="82"/>
    </row>
    <row r="463" spans="2:28" x14ac:dyDescent="0.2">
      <c r="B463" s="354"/>
      <c r="C463" s="354"/>
      <c r="E463" s="370"/>
      <c r="G463" s="168"/>
      <c r="H463" s="168"/>
      <c r="I463" s="106" t="str">
        <f>IF(OR(C463="",D463="",E463=""),"",VLOOKUP(C463,VALIDATIONS!$HU$2:$HV$12,2,FALSE))</f>
        <v/>
      </c>
      <c r="K463" s="243"/>
      <c r="L463" s="354"/>
      <c r="M463" s="224"/>
      <c r="N463" s="370"/>
      <c r="O463" s="224"/>
      <c r="P463" s="368"/>
      <c r="Q463" s="368"/>
      <c r="R463" s="224"/>
      <c r="S463" s="224"/>
      <c r="T463" s="224"/>
      <c r="U463" s="224"/>
      <c r="W463" s="370"/>
      <c r="X463" s="370"/>
      <c r="Y463" s="368"/>
      <c r="Z463" s="370"/>
      <c r="AA463" s="106" t="str">
        <f>IF(OR(N463="",P463="",Q463="",V463="",W463="",X463="",Y463="",Z463=""),"",V463*    (  IF(OR(AND(N463="Water Reticulation",Z463="Cast Iron"),AND(N463="Water Reticulation",Z463="Ductile Iron"),AND(N463="Water Reticulation",Z463="Galvanised Iron"),  AND(N463="Water Reticulation",Z463="Mild Steel")),      VLOOKUP(W463,VALIDATIONS!$GP$2:$HS$45,VLOOKUP(Y463,VALIDATIONS!$FF$2:$FG$5,2,FALSE),FALSE),  IF(OR(AND(N463="Water Reticulation",Z463="Asbestos Cement"),AND(N463="Water Reticulation",Z463="unplasticised Poly Vinyl Chloride")),      VLOOKUP(W463,VALIDATIONS!$GP$2:$HS$45,8+VLOOKUP(Y463,VALIDATIONS!$FF$2:$FG$5,2,FALSE),FALSE),  IF(OR(AND(N463="Water Re-use",Z463="Cast Iron"),AND(N463="Water Re-use",Z463="Ductile Iron"),AND(N463="Water Re-use",Z463="Galvanised Iron"),  AND(N463="Water Re-use",Z463="Mild Steel")),      VLOOKUP(W463,VALIDATIONS!$GP$2:$HS$45,VLOOKUP(Y463,VALIDATIONS!$FF$2:$FG$5,2,FALSE),FALSE),  IF(OR(AND(N463="Water Re-use",Z463="Asbestos Cement"),AND(N463="Water Re-use",Z463="unplasticised Poly Vinyl Chloride")),      VLOOKUP(W463,VALIDATIONS!$GP$2:$HS$45,8+VLOOKUP(Y463,VALIDATIONS!$FF$2:$FG$5,2,FALSE),FALSE),            IF(OR(AND(N463="Water Rising Main",Z463="Cast Iron"),AND(N463="Water Rising Main",Z463="Ductile Iron"),AND(N463="Water Rising Main",Z463="Galvanised Iron"),  AND(N463="Water Rising Main",Z463="Mild Steel")),      VLOOKUP(W463,VALIDATIONS!$GP$2:$HS$45,4+VLOOKUP(Y463,VALIDATIONS!$FF$2:$FG$5,2,FALSE),FALSE),  IF(OR(AND(N463="Water Rising Main",Z463="Asbestos Cement"),AND(N463="Water Rising Main",Z463="unplasticised Poly Vinyl Chloride")),      VLOOKUP(W463,VALIDATIONS!$GP$2:$HS$45,12+VLOOKUP(Y463,VALIDATIONS!$FF$2:$FG$5,2,FALSE),FALSE),  0))))))    +IF(P463="Up to 10% Rock",VLOOKUP(W463,VALIDATIONS!$GP$2:$HS$45,21+VLOOKUP(Y463,VALIDATIONS!$FF$2:$FG$5,2,FALSE),FALSE),0)+IF(OR(Q463="Urban Development (moderate)",Q463="Urban Development (heavy)"),VLOOKUP(W463,VALIDATIONS!$GP$2:$HS$45,12+VLOOKUP(Q463,VALIDATIONS!$FJ$2:$FK$4,2,FALSE),FALSE),0)))</f>
        <v/>
      </c>
      <c r="AB463" s="82"/>
    </row>
    <row r="464" spans="2:28" x14ac:dyDescent="0.2">
      <c r="B464" s="354"/>
      <c r="C464" s="354"/>
      <c r="E464" s="370"/>
      <c r="G464" s="168"/>
      <c r="H464" s="168"/>
      <c r="I464" s="106" t="str">
        <f>IF(OR(C464="",D464="",E464=""),"",VLOOKUP(C464,VALIDATIONS!$HU$2:$HV$12,2,FALSE))</f>
        <v/>
      </c>
      <c r="K464" s="243"/>
      <c r="L464" s="354"/>
      <c r="M464" s="224"/>
      <c r="N464" s="370"/>
      <c r="O464" s="224"/>
      <c r="P464" s="368"/>
      <c r="Q464" s="368"/>
      <c r="R464" s="224"/>
      <c r="S464" s="224"/>
      <c r="T464" s="224"/>
      <c r="U464" s="224"/>
      <c r="W464" s="370"/>
      <c r="X464" s="370"/>
      <c r="Y464" s="368"/>
      <c r="Z464" s="370"/>
      <c r="AA464" s="106" t="str">
        <f>IF(OR(N464="",P464="",Q464="",V464="",W464="",X464="",Y464="",Z464=""),"",V464*    (  IF(OR(AND(N464="Water Reticulation",Z464="Cast Iron"),AND(N464="Water Reticulation",Z464="Ductile Iron"),AND(N464="Water Reticulation",Z464="Galvanised Iron"),  AND(N464="Water Reticulation",Z464="Mild Steel")),      VLOOKUP(W464,VALIDATIONS!$GP$2:$HS$45,VLOOKUP(Y464,VALIDATIONS!$FF$2:$FG$5,2,FALSE),FALSE),  IF(OR(AND(N464="Water Reticulation",Z464="Asbestos Cement"),AND(N464="Water Reticulation",Z464="unplasticised Poly Vinyl Chloride")),      VLOOKUP(W464,VALIDATIONS!$GP$2:$HS$45,8+VLOOKUP(Y464,VALIDATIONS!$FF$2:$FG$5,2,FALSE),FALSE),  IF(OR(AND(N464="Water Re-use",Z464="Cast Iron"),AND(N464="Water Re-use",Z464="Ductile Iron"),AND(N464="Water Re-use",Z464="Galvanised Iron"),  AND(N464="Water Re-use",Z464="Mild Steel")),      VLOOKUP(W464,VALIDATIONS!$GP$2:$HS$45,VLOOKUP(Y464,VALIDATIONS!$FF$2:$FG$5,2,FALSE),FALSE),  IF(OR(AND(N464="Water Re-use",Z464="Asbestos Cement"),AND(N464="Water Re-use",Z464="unplasticised Poly Vinyl Chloride")),      VLOOKUP(W464,VALIDATIONS!$GP$2:$HS$45,8+VLOOKUP(Y464,VALIDATIONS!$FF$2:$FG$5,2,FALSE),FALSE),            IF(OR(AND(N464="Water Rising Main",Z464="Cast Iron"),AND(N464="Water Rising Main",Z464="Ductile Iron"),AND(N464="Water Rising Main",Z464="Galvanised Iron"),  AND(N464="Water Rising Main",Z464="Mild Steel")),      VLOOKUP(W464,VALIDATIONS!$GP$2:$HS$45,4+VLOOKUP(Y464,VALIDATIONS!$FF$2:$FG$5,2,FALSE),FALSE),  IF(OR(AND(N464="Water Rising Main",Z464="Asbestos Cement"),AND(N464="Water Rising Main",Z464="unplasticised Poly Vinyl Chloride")),      VLOOKUP(W464,VALIDATIONS!$GP$2:$HS$45,12+VLOOKUP(Y464,VALIDATIONS!$FF$2:$FG$5,2,FALSE),FALSE),  0))))))    +IF(P464="Up to 10% Rock",VLOOKUP(W464,VALIDATIONS!$GP$2:$HS$45,21+VLOOKUP(Y464,VALIDATIONS!$FF$2:$FG$5,2,FALSE),FALSE),0)+IF(OR(Q464="Urban Development (moderate)",Q464="Urban Development (heavy)"),VLOOKUP(W464,VALIDATIONS!$GP$2:$HS$45,12+VLOOKUP(Q464,VALIDATIONS!$FJ$2:$FK$4,2,FALSE),FALSE),0)))</f>
        <v/>
      </c>
      <c r="AB464" s="82"/>
    </row>
    <row r="465" spans="2:28" x14ac:dyDescent="0.2">
      <c r="B465" s="354"/>
      <c r="C465" s="354"/>
      <c r="E465" s="370"/>
      <c r="G465" s="168"/>
      <c r="H465" s="168"/>
      <c r="I465" s="106" t="str">
        <f>IF(OR(C465="",D465="",E465=""),"",VLOOKUP(C465,VALIDATIONS!$HU$2:$HV$12,2,FALSE))</f>
        <v/>
      </c>
      <c r="K465" s="243"/>
      <c r="L465" s="354"/>
      <c r="M465" s="224"/>
      <c r="N465" s="370"/>
      <c r="O465" s="224"/>
      <c r="P465" s="368"/>
      <c r="Q465" s="368"/>
      <c r="R465" s="224"/>
      <c r="S465" s="224"/>
      <c r="T465" s="224"/>
      <c r="U465" s="224"/>
      <c r="W465" s="370"/>
      <c r="X465" s="370"/>
      <c r="Y465" s="368"/>
      <c r="Z465" s="370"/>
      <c r="AA465" s="106" t="str">
        <f>IF(OR(N465="",P465="",Q465="",V465="",W465="",X465="",Y465="",Z465=""),"",V465*    (  IF(OR(AND(N465="Water Reticulation",Z465="Cast Iron"),AND(N465="Water Reticulation",Z465="Ductile Iron"),AND(N465="Water Reticulation",Z465="Galvanised Iron"),  AND(N465="Water Reticulation",Z465="Mild Steel")),      VLOOKUP(W465,VALIDATIONS!$GP$2:$HS$45,VLOOKUP(Y465,VALIDATIONS!$FF$2:$FG$5,2,FALSE),FALSE),  IF(OR(AND(N465="Water Reticulation",Z465="Asbestos Cement"),AND(N465="Water Reticulation",Z465="unplasticised Poly Vinyl Chloride")),      VLOOKUP(W465,VALIDATIONS!$GP$2:$HS$45,8+VLOOKUP(Y465,VALIDATIONS!$FF$2:$FG$5,2,FALSE),FALSE),  IF(OR(AND(N465="Water Re-use",Z465="Cast Iron"),AND(N465="Water Re-use",Z465="Ductile Iron"),AND(N465="Water Re-use",Z465="Galvanised Iron"),  AND(N465="Water Re-use",Z465="Mild Steel")),      VLOOKUP(W465,VALIDATIONS!$GP$2:$HS$45,VLOOKUP(Y465,VALIDATIONS!$FF$2:$FG$5,2,FALSE),FALSE),  IF(OR(AND(N465="Water Re-use",Z465="Asbestos Cement"),AND(N465="Water Re-use",Z465="unplasticised Poly Vinyl Chloride")),      VLOOKUP(W465,VALIDATIONS!$GP$2:$HS$45,8+VLOOKUP(Y465,VALIDATIONS!$FF$2:$FG$5,2,FALSE),FALSE),            IF(OR(AND(N465="Water Rising Main",Z465="Cast Iron"),AND(N465="Water Rising Main",Z465="Ductile Iron"),AND(N465="Water Rising Main",Z465="Galvanised Iron"),  AND(N465="Water Rising Main",Z465="Mild Steel")),      VLOOKUP(W465,VALIDATIONS!$GP$2:$HS$45,4+VLOOKUP(Y465,VALIDATIONS!$FF$2:$FG$5,2,FALSE),FALSE),  IF(OR(AND(N465="Water Rising Main",Z465="Asbestos Cement"),AND(N465="Water Rising Main",Z465="unplasticised Poly Vinyl Chloride")),      VLOOKUP(W465,VALIDATIONS!$GP$2:$HS$45,12+VLOOKUP(Y465,VALIDATIONS!$FF$2:$FG$5,2,FALSE),FALSE),  0))))))    +IF(P465="Up to 10% Rock",VLOOKUP(W465,VALIDATIONS!$GP$2:$HS$45,21+VLOOKUP(Y465,VALIDATIONS!$FF$2:$FG$5,2,FALSE),FALSE),0)+IF(OR(Q465="Urban Development (moderate)",Q465="Urban Development (heavy)"),VLOOKUP(W465,VALIDATIONS!$GP$2:$HS$45,12+VLOOKUP(Q465,VALIDATIONS!$FJ$2:$FK$4,2,FALSE),FALSE),0)))</f>
        <v/>
      </c>
      <c r="AB465" s="82"/>
    </row>
    <row r="466" spans="2:28" x14ac:dyDescent="0.2">
      <c r="B466" s="354"/>
      <c r="C466" s="354"/>
      <c r="E466" s="370"/>
      <c r="G466" s="168"/>
      <c r="H466" s="168"/>
      <c r="I466" s="106" t="str">
        <f>IF(OR(C466="",D466="",E466=""),"",VLOOKUP(C466,VALIDATIONS!$HU$2:$HV$12,2,FALSE))</f>
        <v/>
      </c>
      <c r="K466" s="243"/>
      <c r="L466" s="354"/>
      <c r="M466" s="224"/>
      <c r="N466" s="370"/>
      <c r="O466" s="224"/>
      <c r="P466" s="368"/>
      <c r="Q466" s="368"/>
      <c r="R466" s="224"/>
      <c r="S466" s="224"/>
      <c r="T466" s="224"/>
      <c r="U466" s="224"/>
      <c r="W466" s="370"/>
      <c r="X466" s="370"/>
      <c r="Y466" s="368"/>
      <c r="Z466" s="370"/>
      <c r="AA466" s="106" t="str">
        <f>IF(OR(N466="",P466="",Q466="",V466="",W466="",X466="",Y466="",Z466=""),"",V466*    (  IF(OR(AND(N466="Water Reticulation",Z466="Cast Iron"),AND(N466="Water Reticulation",Z466="Ductile Iron"),AND(N466="Water Reticulation",Z466="Galvanised Iron"),  AND(N466="Water Reticulation",Z466="Mild Steel")),      VLOOKUP(W466,VALIDATIONS!$GP$2:$HS$45,VLOOKUP(Y466,VALIDATIONS!$FF$2:$FG$5,2,FALSE),FALSE),  IF(OR(AND(N466="Water Reticulation",Z466="Asbestos Cement"),AND(N466="Water Reticulation",Z466="unplasticised Poly Vinyl Chloride")),      VLOOKUP(W466,VALIDATIONS!$GP$2:$HS$45,8+VLOOKUP(Y466,VALIDATIONS!$FF$2:$FG$5,2,FALSE),FALSE),  IF(OR(AND(N466="Water Re-use",Z466="Cast Iron"),AND(N466="Water Re-use",Z466="Ductile Iron"),AND(N466="Water Re-use",Z466="Galvanised Iron"),  AND(N466="Water Re-use",Z466="Mild Steel")),      VLOOKUP(W466,VALIDATIONS!$GP$2:$HS$45,VLOOKUP(Y466,VALIDATIONS!$FF$2:$FG$5,2,FALSE),FALSE),  IF(OR(AND(N466="Water Re-use",Z466="Asbestos Cement"),AND(N466="Water Re-use",Z466="unplasticised Poly Vinyl Chloride")),      VLOOKUP(W466,VALIDATIONS!$GP$2:$HS$45,8+VLOOKUP(Y466,VALIDATIONS!$FF$2:$FG$5,2,FALSE),FALSE),            IF(OR(AND(N466="Water Rising Main",Z466="Cast Iron"),AND(N466="Water Rising Main",Z466="Ductile Iron"),AND(N466="Water Rising Main",Z466="Galvanised Iron"),  AND(N466="Water Rising Main",Z466="Mild Steel")),      VLOOKUP(W466,VALIDATIONS!$GP$2:$HS$45,4+VLOOKUP(Y466,VALIDATIONS!$FF$2:$FG$5,2,FALSE),FALSE),  IF(OR(AND(N466="Water Rising Main",Z466="Asbestos Cement"),AND(N466="Water Rising Main",Z466="unplasticised Poly Vinyl Chloride")),      VLOOKUP(W466,VALIDATIONS!$GP$2:$HS$45,12+VLOOKUP(Y466,VALIDATIONS!$FF$2:$FG$5,2,FALSE),FALSE),  0))))))    +IF(P466="Up to 10% Rock",VLOOKUP(W466,VALIDATIONS!$GP$2:$HS$45,21+VLOOKUP(Y466,VALIDATIONS!$FF$2:$FG$5,2,FALSE),FALSE),0)+IF(OR(Q466="Urban Development (moderate)",Q466="Urban Development (heavy)"),VLOOKUP(W466,VALIDATIONS!$GP$2:$HS$45,12+VLOOKUP(Q466,VALIDATIONS!$FJ$2:$FK$4,2,FALSE),FALSE),0)))</f>
        <v/>
      </c>
      <c r="AB466" s="82"/>
    </row>
    <row r="467" spans="2:28" x14ac:dyDescent="0.2">
      <c r="B467" s="354"/>
      <c r="C467" s="354"/>
      <c r="E467" s="370"/>
      <c r="G467" s="168"/>
      <c r="H467" s="168"/>
      <c r="I467" s="106" t="str">
        <f>IF(OR(C467="",D467="",E467=""),"",VLOOKUP(C467,VALIDATIONS!$HU$2:$HV$12,2,FALSE))</f>
        <v/>
      </c>
      <c r="K467" s="243"/>
      <c r="L467" s="354"/>
      <c r="M467" s="224"/>
      <c r="N467" s="370"/>
      <c r="O467" s="224"/>
      <c r="P467" s="368"/>
      <c r="Q467" s="368"/>
      <c r="R467" s="224"/>
      <c r="S467" s="224"/>
      <c r="T467" s="224"/>
      <c r="U467" s="224"/>
      <c r="W467" s="370"/>
      <c r="X467" s="370"/>
      <c r="Y467" s="368"/>
      <c r="Z467" s="370"/>
      <c r="AA467" s="106" t="str">
        <f>IF(OR(N467="",P467="",Q467="",V467="",W467="",X467="",Y467="",Z467=""),"",V467*    (  IF(OR(AND(N467="Water Reticulation",Z467="Cast Iron"),AND(N467="Water Reticulation",Z467="Ductile Iron"),AND(N467="Water Reticulation",Z467="Galvanised Iron"),  AND(N467="Water Reticulation",Z467="Mild Steel")),      VLOOKUP(W467,VALIDATIONS!$GP$2:$HS$45,VLOOKUP(Y467,VALIDATIONS!$FF$2:$FG$5,2,FALSE),FALSE),  IF(OR(AND(N467="Water Reticulation",Z467="Asbestos Cement"),AND(N467="Water Reticulation",Z467="unplasticised Poly Vinyl Chloride")),      VLOOKUP(W467,VALIDATIONS!$GP$2:$HS$45,8+VLOOKUP(Y467,VALIDATIONS!$FF$2:$FG$5,2,FALSE),FALSE),  IF(OR(AND(N467="Water Re-use",Z467="Cast Iron"),AND(N467="Water Re-use",Z467="Ductile Iron"),AND(N467="Water Re-use",Z467="Galvanised Iron"),  AND(N467="Water Re-use",Z467="Mild Steel")),      VLOOKUP(W467,VALIDATIONS!$GP$2:$HS$45,VLOOKUP(Y467,VALIDATIONS!$FF$2:$FG$5,2,FALSE),FALSE),  IF(OR(AND(N467="Water Re-use",Z467="Asbestos Cement"),AND(N467="Water Re-use",Z467="unplasticised Poly Vinyl Chloride")),      VLOOKUP(W467,VALIDATIONS!$GP$2:$HS$45,8+VLOOKUP(Y467,VALIDATIONS!$FF$2:$FG$5,2,FALSE),FALSE),            IF(OR(AND(N467="Water Rising Main",Z467="Cast Iron"),AND(N467="Water Rising Main",Z467="Ductile Iron"),AND(N467="Water Rising Main",Z467="Galvanised Iron"),  AND(N467="Water Rising Main",Z467="Mild Steel")),      VLOOKUP(W467,VALIDATIONS!$GP$2:$HS$45,4+VLOOKUP(Y467,VALIDATIONS!$FF$2:$FG$5,2,FALSE),FALSE),  IF(OR(AND(N467="Water Rising Main",Z467="Asbestos Cement"),AND(N467="Water Rising Main",Z467="unplasticised Poly Vinyl Chloride")),      VLOOKUP(W467,VALIDATIONS!$GP$2:$HS$45,12+VLOOKUP(Y467,VALIDATIONS!$FF$2:$FG$5,2,FALSE),FALSE),  0))))))    +IF(P467="Up to 10% Rock",VLOOKUP(W467,VALIDATIONS!$GP$2:$HS$45,21+VLOOKUP(Y467,VALIDATIONS!$FF$2:$FG$5,2,FALSE),FALSE),0)+IF(OR(Q467="Urban Development (moderate)",Q467="Urban Development (heavy)"),VLOOKUP(W467,VALIDATIONS!$GP$2:$HS$45,12+VLOOKUP(Q467,VALIDATIONS!$FJ$2:$FK$4,2,FALSE),FALSE),0)))</f>
        <v/>
      </c>
      <c r="AB467" s="82"/>
    </row>
    <row r="468" spans="2:28" x14ac:dyDescent="0.2">
      <c r="B468" s="354"/>
      <c r="C468" s="354"/>
      <c r="E468" s="370"/>
      <c r="G468" s="168"/>
      <c r="H468" s="168"/>
      <c r="I468" s="106" t="str">
        <f>IF(OR(C468="",D468="",E468=""),"",VLOOKUP(C468,VALIDATIONS!$HU$2:$HV$12,2,FALSE))</f>
        <v/>
      </c>
      <c r="K468" s="243"/>
      <c r="L468" s="354"/>
      <c r="M468" s="224"/>
      <c r="N468" s="370"/>
      <c r="O468" s="224"/>
      <c r="P468" s="368"/>
      <c r="Q468" s="368"/>
      <c r="R468" s="224"/>
      <c r="S468" s="224"/>
      <c r="T468" s="224"/>
      <c r="U468" s="224"/>
      <c r="W468" s="370"/>
      <c r="X468" s="370"/>
      <c r="Y468" s="368"/>
      <c r="Z468" s="370"/>
      <c r="AA468" s="106" t="str">
        <f>IF(OR(N468="",P468="",Q468="",V468="",W468="",X468="",Y468="",Z468=""),"",V468*    (  IF(OR(AND(N468="Water Reticulation",Z468="Cast Iron"),AND(N468="Water Reticulation",Z468="Ductile Iron"),AND(N468="Water Reticulation",Z468="Galvanised Iron"),  AND(N468="Water Reticulation",Z468="Mild Steel")),      VLOOKUP(W468,VALIDATIONS!$GP$2:$HS$45,VLOOKUP(Y468,VALIDATIONS!$FF$2:$FG$5,2,FALSE),FALSE),  IF(OR(AND(N468="Water Reticulation",Z468="Asbestos Cement"),AND(N468="Water Reticulation",Z468="unplasticised Poly Vinyl Chloride")),      VLOOKUP(W468,VALIDATIONS!$GP$2:$HS$45,8+VLOOKUP(Y468,VALIDATIONS!$FF$2:$FG$5,2,FALSE),FALSE),  IF(OR(AND(N468="Water Re-use",Z468="Cast Iron"),AND(N468="Water Re-use",Z468="Ductile Iron"),AND(N468="Water Re-use",Z468="Galvanised Iron"),  AND(N468="Water Re-use",Z468="Mild Steel")),      VLOOKUP(W468,VALIDATIONS!$GP$2:$HS$45,VLOOKUP(Y468,VALIDATIONS!$FF$2:$FG$5,2,FALSE),FALSE),  IF(OR(AND(N468="Water Re-use",Z468="Asbestos Cement"),AND(N468="Water Re-use",Z468="unplasticised Poly Vinyl Chloride")),      VLOOKUP(W468,VALIDATIONS!$GP$2:$HS$45,8+VLOOKUP(Y468,VALIDATIONS!$FF$2:$FG$5,2,FALSE),FALSE),            IF(OR(AND(N468="Water Rising Main",Z468="Cast Iron"),AND(N468="Water Rising Main",Z468="Ductile Iron"),AND(N468="Water Rising Main",Z468="Galvanised Iron"),  AND(N468="Water Rising Main",Z468="Mild Steel")),      VLOOKUP(W468,VALIDATIONS!$GP$2:$HS$45,4+VLOOKUP(Y468,VALIDATIONS!$FF$2:$FG$5,2,FALSE),FALSE),  IF(OR(AND(N468="Water Rising Main",Z468="Asbestos Cement"),AND(N468="Water Rising Main",Z468="unplasticised Poly Vinyl Chloride")),      VLOOKUP(W468,VALIDATIONS!$GP$2:$HS$45,12+VLOOKUP(Y468,VALIDATIONS!$FF$2:$FG$5,2,FALSE),FALSE),  0))))))    +IF(P468="Up to 10% Rock",VLOOKUP(W468,VALIDATIONS!$GP$2:$HS$45,21+VLOOKUP(Y468,VALIDATIONS!$FF$2:$FG$5,2,FALSE),FALSE),0)+IF(OR(Q468="Urban Development (moderate)",Q468="Urban Development (heavy)"),VLOOKUP(W468,VALIDATIONS!$GP$2:$HS$45,12+VLOOKUP(Q468,VALIDATIONS!$FJ$2:$FK$4,2,FALSE),FALSE),0)))</f>
        <v/>
      </c>
      <c r="AB468" s="82"/>
    </row>
    <row r="469" spans="2:28" x14ac:dyDescent="0.2">
      <c r="B469" s="354"/>
      <c r="C469" s="354"/>
      <c r="E469" s="370"/>
      <c r="G469" s="168"/>
      <c r="H469" s="168"/>
      <c r="I469" s="106" t="str">
        <f>IF(OR(C469="",D469="",E469=""),"",VLOOKUP(C469,VALIDATIONS!$HU$2:$HV$12,2,FALSE))</f>
        <v/>
      </c>
      <c r="K469" s="243"/>
      <c r="L469" s="354"/>
      <c r="M469" s="224"/>
      <c r="N469" s="370"/>
      <c r="O469" s="224"/>
      <c r="P469" s="368"/>
      <c r="Q469" s="368"/>
      <c r="R469" s="224"/>
      <c r="S469" s="224"/>
      <c r="T469" s="224"/>
      <c r="U469" s="224"/>
      <c r="W469" s="370"/>
      <c r="X469" s="370"/>
      <c r="Y469" s="368"/>
      <c r="Z469" s="370"/>
      <c r="AA469" s="106" t="str">
        <f>IF(OR(N469="",P469="",Q469="",V469="",W469="",X469="",Y469="",Z469=""),"",V469*    (  IF(OR(AND(N469="Water Reticulation",Z469="Cast Iron"),AND(N469="Water Reticulation",Z469="Ductile Iron"),AND(N469="Water Reticulation",Z469="Galvanised Iron"),  AND(N469="Water Reticulation",Z469="Mild Steel")),      VLOOKUP(W469,VALIDATIONS!$GP$2:$HS$45,VLOOKUP(Y469,VALIDATIONS!$FF$2:$FG$5,2,FALSE),FALSE),  IF(OR(AND(N469="Water Reticulation",Z469="Asbestos Cement"),AND(N469="Water Reticulation",Z469="unplasticised Poly Vinyl Chloride")),      VLOOKUP(W469,VALIDATIONS!$GP$2:$HS$45,8+VLOOKUP(Y469,VALIDATIONS!$FF$2:$FG$5,2,FALSE),FALSE),  IF(OR(AND(N469="Water Re-use",Z469="Cast Iron"),AND(N469="Water Re-use",Z469="Ductile Iron"),AND(N469="Water Re-use",Z469="Galvanised Iron"),  AND(N469="Water Re-use",Z469="Mild Steel")),      VLOOKUP(W469,VALIDATIONS!$GP$2:$HS$45,VLOOKUP(Y469,VALIDATIONS!$FF$2:$FG$5,2,FALSE),FALSE),  IF(OR(AND(N469="Water Re-use",Z469="Asbestos Cement"),AND(N469="Water Re-use",Z469="unplasticised Poly Vinyl Chloride")),      VLOOKUP(W469,VALIDATIONS!$GP$2:$HS$45,8+VLOOKUP(Y469,VALIDATIONS!$FF$2:$FG$5,2,FALSE),FALSE),            IF(OR(AND(N469="Water Rising Main",Z469="Cast Iron"),AND(N469="Water Rising Main",Z469="Ductile Iron"),AND(N469="Water Rising Main",Z469="Galvanised Iron"),  AND(N469="Water Rising Main",Z469="Mild Steel")),      VLOOKUP(W469,VALIDATIONS!$GP$2:$HS$45,4+VLOOKUP(Y469,VALIDATIONS!$FF$2:$FG$5,2,FALSE),FALSE),  IF(OR(AND(N469="Water Rising Main",Z469="Asbestos Cement"),AND(N469="Water Rising Main",Z469="unplasticised Poly Vinyl Chloride")),      VLOOKUP(W469,VALIDATIONS!$GP$2:$HS$45,12+VLOOKUP(Y469,VALIDATIONS!$FF$2:$FG$5,2,FALSE),FALSE),  0))))))    +IF(P469="Up to 10% Rock",VLOOKUP(W469,VALIDATIONS!$GP$2:$HS$45,21+VLOOKUP(Y469,VALIDATIONS!$FF$2:$FG$5,2,FALSE),FALSE),0)+IF(OR(Q469="Urban Development (moderate)",Q469="Urban Development (heavy)"),VLOOKUP(W469,VALIDATIONS!$GP$2:$HS$45,12+VLOOKUP(Q469,VALIDATIONS!$FJ$2:$FK$4,2,FALSE),FALSE),0)))</f>
        <v/>
      </c>
      <c r="AB469" s="82"/>
    </row>
    <row r="470" spans="2:28" x14ac:dyDescent="0.2">
      <c r="B470" s="354"/>
      <c r="C470" s="354"/>
      <c r="E470" s="370"/>
      <c r="G470" s="168"/>
      <c r="H470" s="168"/>
      <c r="I470" s="106" t="str">
        <f>IF(OR(C470="",D470="",E470=""),"",VLOOKUP(C470,VALIDATIONS!$HU$2:$HV$12,2,FALSE))</f>
        <v/>
      </c>
      <c r="K470" s="243"/>
      <c r="L470" s="354"/>
      <c r="M470" s="224"/>
      <c r="N470" s="370"/>
      <c r="O470" s="224"/>
      <c r="P470" s="368"/>
      <c r="Q470" s="368"/>
      <c r="R470" s="224"/>
      <c r="S470" s="224"/>
      <c r="T470" s="224"/>
      <c r="U470" s="224"/>
      <c r="W470" s="370"/>
      <c r="X470" s="370"/>
      <c r="Y470" s="368"/>
      <c r="Z470" s="370"/>
      <c r="AA470" s="106" t="str">
        <f>IF(OR(N470="",P470="",Q470="",V470="",W470="",X470="",Y470="",Z470=""),"",V470*    (  IF(OR(AND(N470="Water Reticulation",Z470="Cast Iron"),AND(N470="Water Reticulation",Z470="Ductile Iron"),AND(N470="Water Reticulation",Z470="Galvanised Iron"),  AND(N470="Water Reticulation",Z470="Mild Steel")),      VLOOKUP(W470,VALIDATIONS!$GP$2:$HS$45,VLOOKUP(Y470,VALIDATIONS!$FF$2:$FG$5,2,FALSE),FALSE),  IF(OR(AND(N470="Water Reticulation",Z470="Asbestos Cement"),AND(N470="Water Reticulation",Z470="unplasticised Poly Vinyl Chloride")),      VLOOKUP(W470,VALIDATIONS!$GP$2:$HS$45,8+VLOOKUP(Y470,VALIDATIONS!$FF$2:$FG$5,2,FALSE),FALSE),  IF(OR(AND(N470="Water Re-use",Z470="Cast Iron"),AND(N470="Water Re-use",Z470="Ductile Iron"),AND(N470="Water Re-use",Z470="Galvanised Iron"),  AND(N470="Water Re-use",Z470="Mild Steel")),      VLOOKUP(W470,VALIDATIONS!$GP$2:$HS$45,VLOOKUP(Y470,VALIDATIONS!$FF$2:$FG$5,2,FALSE),FALSE),  IF(OR(AND(N470="Water Re-use",Z470="Asbestos Cement"),AND(N470="Water Re-use",Z470="unplasticised Poly Vinyl Chloride")),      VLOOKUP(W470,VALIDATIONS!$GP$2:$HS$45,8+VLOOKUP(Y470,VALIDATIONS!$FF$2:$FG$5,2,FALSE),FALSE),            IF(OR(AND(N470="Water Rising Main",Z470="Cast Iron"),AND(N470="Water Rising Main",Z470="Ductile Iron"),AND(N470="Water Rising Main",Z470="Galvanised Iron"),  AND(N470="Water Rising Main",Z470="Mild Steel")),      VLOOKUP(W470,VALIDATIONS!$GP$2:$HS$45,4+VLOOKUP(Y470,VALIDATIONS!$FF$2:$FG$5,2,FALSE),FALSE),  IF(OR(AND(N470="Water Rising Main",Z470="Asbestos Cement"),AND(N470="Water Rising Main",Z470="unplasticised Poly Vinyl Chloride")),      VLOOKUP(W470,VALIDATIONS!$GP$2:$HS$45,12+VLOOKUP(Y470,VALIDATIONS!$FF$2:$FG$5,2,FALSE),FALSE),  0))))))    +IF(P470="Up to 10% Rock",VLOOKUP(W470,VALIDATIONS!$GP$2:$HS$45,21+VLOOKUP(Y470,VALIDATIONS!$FF$2:$FG$5,2,FALSE),FALSE),0)+IF(OR(Q470="Urban Development (moderate)",Q470="Urban Development (heavy)"),VLOOKUP(W470,VALIDATIONS!$GP$2:$HS$45,12+VLOOKUP(Q470,VALIDATIONS!$FJ$2:$FK$4,2,FALSE),FALSE),0)))</f>
        <v/>
      </c>
      <c r="AB470" s="82"/>
    </row>
    <row r="471" spans="2:28" x14ac:dyDescent="0.2">
      <c r="B471" s="354"/>
      <c r="C471" s="354"/>
      <c r="E471" s="370"/>
      <c r="G471" s="168"/>
      <c r="H471" s="168"/>
      <c r="I471" s="106" t="str">
        <f>IF(OR(C471="",D471="",E471=""),"",VLOOKUP(C471,VALIDATIONS!$HU$2:$HV$12,2,FALSE))</f>
        <v/>
      </c>
      <c r="K471" s="243"/>
      <c r="L471" s="354"/>
      <c r="M471" s="224"/>
      <c r="N471" s="370"/>
      <c r="O471" s="224"/>
      <c r="P471" s="368"/>
      <c r="Q471" s="368"/>
      <c r="R471" s="224"/>
      <c r="S471" s="224"/>
      <c r="T471" s="224"/>
      <c r="U471" s="224"/>
      <c r="W471" s="370"/>
      <c r="X471" s="370"/>
      <c r="Y471" s="368"/>
      <c r="Z471" s="370"/>
      <c r="AA471" s="106" t="str">
        <f>IF(OR(N471="",P471="",Q471="",V471="",W471="",X471="",Y471="",Z471=""),"",V471*    (  IF(OR(AND(N471="Water Reticulation",Z471="Cast Iron"),AND(N471="Water Reticulation",Z471="Ductile Iron"),AND(N471="Water Reticulation",Z471="Galvanised Iron"),  AND(N471="Water Reticulation",Z471="Mild Steel")),      VLOOKUP(W471,VALIDATIONS!$GP$2:$HS$45,VLOOKUP(Y471,VALIDATIONS!$FF$2:$FG$5,2,FALSE),FALSE),  IF(OR(AND(N471="Water Reticulation",Z471="Asbestos Cement"),AND(N471="Water Reticulation",Z471="unplasticised Poly Vinyl Chloride")),      VLOOKUP(W471,VALIDATIONS!$GP$2:$HS$45,8+VLOOKUP(Y471,VALIDATIONS!$FF$2:$FG$5,2,FALSE),FALSE),  IF(OR(AND(N471="Water Re-use",Z471="Cast Iron"),AND(N471="Water Re-use",Z471="Ductile Iron"),AND(N471="Water Re-use",Z471="Galvanised Iron"),  AND(N471="Water Re-use",Z471="Mild Steel")),      VLOOKUP(W471,VALIDATIONS!$GP$2:$HS$45,VLOOKUP(Y471,VALIDATIONS!$FF$2:$FG$5,2,FALSE),FALSE),  IF(OR(AND(N471="Water Re-use",Z471="Asbestos Cement"),AND(N471="Water Re-use",Z471="unplasticised Poly Vinyl Chloride")),      VLOOKUP(W471,VALIDATIONS!$GP$2:$HS$45,8+VLOOKUP(Y471,VALIDATIONS!$FF$2:$FG$5,2,FALSE),FALSE),            IF(OR(AND(N471="Water Rising Main",Z471="Cast Iron"),AND(N471="Water Rising Main",Z471="Ductile Iron"),AND(N471="Water Rising Main",Z471="Galvanised Iron"),  AND(N471="Water Rising Main",Z471="Mild Steel")),      VLOOKUP(W471,VALIDATIONS!$GP$2:$HS$45,4+VLOOKUP(Y471,VALIDATIONS!$FF$2:$FG$5,2,FALSE),FALSE),  IF(OR(AND(N471="Water Rising Main",Z471="Asbestos Cement"),AND(N471="Water Rising Main",Z471="unplasticised Poly Vinyl Chloride")),      VLOOKUP(W471,VALIDATIONS!$GP$2:$HS$45,12+VLOOKUP(Y471,VALIDATIONS!$FF$2:$FG$5,2,FALSE),FALSE),  0))))))    +IF(P471="Up to 10% Rock",VLOOKUP(W471,VALIDATIONS!$GP$2:$HS$45,21+VLOOKUP(Y471,VALIDATIONS!$FF$2:$FG$5,2,FALSE),FALSE),0)+IF(OR(Q471="Urban Development (moderate)",Q471="Urban Development (heavy)"),VLOOKUP(W471,VALIDATIONS!$GP$2:$HS$45,12+VLOOKUP(Q471,VALIDATIONS!$FJ$2:$FK$4,2,FALSE),FALSE),0)))</f>
        <v/>
      </c>
      <c r="AB471" s="82"/>
    </row>
    <row r="472" spans="2:28" x14ac:dyDescent="0.2">
      <c r="B472" s="354"/>
      <c r="C472" s="354"/>
      <c r="E472" s="370"/>
      <c r="G472" s="168"/>
      <c r="H472" s="168"/>
      <c r="I472" s="106" t="str">
        <f>IF(OR(C472="",D472="",E472=""),"",VLOOKUP(C472,VALIDATIONS!$HU$2:$HV$12,2,FALSE))</f>
        <v/>
      </c>
      <c r="K472" s="243"/>
      <c r="L472" s="354"/>
      <c r="M472" s="224"/>
      <c r="N472" s="370"/>
      <c r="O472" s="224"/>
      <c r="P472" s="368"/>
      <c r="Q472" s="368"/>
      <c r="R472" s="224"/>
      <c r="S472" s="224"/>
      <c r="T472" s="224"/>
      <c r="U472" s="224"/>
      <c r="W472" s="370"/>
      <c r="X472" s="370"/>
      <c r="Y472" s="368"/>
      <c r="Z472" s="370"/>
      <c r="AA472" s="106" t="str">
        <f>IF(OR(N472="",P472="",Q472="",V472="",W472="",X472="",Y472="",Z472=""),"",V472*    (  IF(OR(AND(N472="Water Reticulation",Z472="Cast Iron"),AND(N472="Water Reticulation",Z472="Ductile Iron"),AND(N472="Water Reticulation",Z472="Galvanised Iron"),  AND(N472="Water Reticulation",Z472="Mild Steel")),      VLOOKUP(W472,VALIDATIONS!$GP$2:$HS$45,VLOOKUP(Y472,VALIDATIONS!$FF$2:$FG$5,2,FALSE),FALSE),  IF(OR(AND(N472="Water Reticulation",Z472="Asbestos Cement"),AND(N472="Water Reticulation",Z472="unplasticised Poly Vinyl Chloride")),      VLOOKUP(W472,VALIDATIONS!$GP$2:$HS$45,8+VLOOKUP(Y472,VALIDATIONS!$FF$2:$FG$5,2,FALSE),FALSE),  IF(OR(AND(N472="Water Re-use",Z472="Cast Iron"),AND(N472="Water Re-use",Z472="Ductile Iron"),AND(N472="Water Re-use",Z472="Galvanised Iron"),  AND(N472="Water Re-use",Z472="Mild Steel")),      VLOOKUP(W472,VALIDATIONS!$GP$2:$HS$45,VLOOKUP(Y472,VALIDATIONS!$FF$2:$FG$5,2,FALSE),FALSE),  IF(OR(AND(N472="Water Re-use",Z472="Asbestos Cement"),AND(N472="Water Re-use",Z472="unplasticised Poly Vinyl Chloride")),      VLOOKUP(W472,VALIDATIONS!$GP$2:$HS$45,8+VLOOKUP(Y472,VALIDATIONS!$FF$2:$FG$5,2,FALSE),FALSE),            IF(OR(AND(N472="Water Rising Main",Z472="Cast Iron"),AND(N472="Water Rising Main",Z472="Ductile Iron"),AND(N472="Water Rising Main",Z472="Galvanised Iron"),  AND(N472="Water Rising Main",Z472="Mild Steel")),      VLOOKUP(W472,VALIDATIONS!$GP$2:$HS$45,4+VLOOKUP(Y472,VALIDATIONS!$FF$2:$FG$5,2,FALSE),FALSE),  IF(OR(AND(N472="Water Rising Main",Z472="Asbestos Cement"),AND(N472="Water Rising Main",Z472="unplasticised Poly Vinyl Chloride")),      VLOOKUP(W472,VALIDATIONS!$GP$2:$HS$45,12+VLOOKUP(Y472,VALIDATIONS!$FF$2:$FG$5,2,FALSE),FALSE),  0))))))    +IF(P472="Up to 10% Rock",VLOOKUP(W472,VALIDATIONS!$GP$2:$HS$45,21+VLOOKUP(Y472,VALIDATIONS!$FF$2:$FG$5,2,FALSE),FALSE),0)+IF(OR(Q472="Urban Development (moderate)",Q472="Urban Development (heavy)"),VLOOKUP(W472,VALIDATIONS!$GP$2:$HS$45,12+VLOOKUP(Q472,VALIDATIONS!$FJ$2:$FK$4,2,FALSE),FALSE),0)))</f>
        <v/>
      </c>
      <c r="AB472" s="82"/>
    </row>
    <row r="473" spans="2:28" x14ac:dyDescent="0.2">
      <c r="B473" s="354"/>
      <c r="C473" s="354"/>
      <c r="E473" s="370"/>
      <c r="G473" s="168"/>
      <c r="H473" s="168"/>
      <c r="I473" s="106" t="str">
        <f>IF(OR(C473="",D473="",E473=""),"",VLOOKUP(C473,VALIDATIONS!$HU$2:$HV$12,2,FALSE))</f>
        <v/>
      </c>
      <c r="K473" s="243"/>
      <c r="L473" s="354"/>
      <c r="M473" s="224"/>
      <c r="N473" s="370"/>
      <c r="O473" s="224"/>
      <c r="P473" s="368"/>
      <c r="Q473" s="368"/>
      <c r="R473" s="224"/>
      <c r="S473" s="224"/>
      <c r="T473" s="224"/>
      <c r="U473" s="224"/>
      <c r="W473" s="370"/>
      <c r="X473" s="370"/>
      <c r="Y473" s="368"/>
      <c r="Z473" s="370"/>
      <c r="AA473" s="106" t="str">
        <f>IF(OR(N473="",P473="",Q473="",V473="",W473="",X473="",Y473="",Z473=""),"",V473*    (  IF(OR(AND(N473="Water Reticulation",Z473="Cast Iron"),AND(N473="Water Reticulation",Z473="Ductile Iron"),AND(N473="Water Reticulation",Z473="Galvanised Iron"),  AND(N473="Water Reticulation",Z473="Mild Steel")),      VLOOKUP(W473,VALIDATIONS!$GP$2:$HS$45,VLOOKUP(Y473,VALIDATIONS!$FF$2:$FG$5,2,FALSE),FALSE),  IF(OR(AND(N473="Water Reticulation",Z473="Asbestos Cement"),AND(N473="Water Reticulation",Z473="unplasticised Poly Vinyl Chloride")),      VLOOKUP(W473,VALIDATIONS!$GP$2:$HS$45,8+VLOOKUP(Y473,VALIDATIONS!$FF$2:$FG$5,2,FALSE),FALSE),  IF(OR(AND(N473="Water Re-use",Z473="Cast Iron"),AND(N473="Water Re-use",Z473="Ductile Iron"),AND(N473="Water Re-use",Z473="Galvanised Iron"),  AND(N473="Water Re-use",Z473="Mild Steel")),      VLOOKUP(W473,VALIDATIONS!$GP$2:$HS$45,VLOOKUP(Y473,VALIDATIONS!$FF$2:$FG$5,2,FALSE),FALSE),  IF(OR(AND(N473="Water Re-use",Z473="Asbestos Cement"),AND(N473="Water Re-use",Z473="unplasticised Poly Vinyl Chloride")),      VLOOKUP(W473,VALIDATIONS!$GP$2:$HS$45,8+VLOOKUP(Y473,VALIDATIONS!$FF$2:$FG$5,2,FALSE),FALSE),            IF(OR(AND(N473="Water Rising Main",Z473="Cast Iron"),AND(N473="Water Rising Main",Z473="Ductile Iron"),AND(N473="Water Rising Main",Z473="Galvanised Iron"),  AND(N473="Water Rising Main",Z473="Mild Steel")),      VLOOKUP(W473,VALIDATIONS!$GP$2:$HS$45,4+VLOOKUP(Y473,VALIDATIONS!$FF$2:$FG$5,2,FALSE),FALSE),  IF(OR(AND(N473="Water Rising Main",Z473="Asbestos Cement"),AND(N473="Water Rising Main",Z473="unplasticised Poly Vinyl Chloride")),      VLOOKUP(W473,VALIDATIONS!$GP$2:$HS$45,12+VLOOKUP(Y473,VALIDATIONS!$FF$2:$FG$5,2,FALSE),FALSE),  0))))))    +IF(P473="Up to 10% Rock",VLOOKUP(W473,VALIDATIONS!$GP$2:$HS$45,21+VLOOKUP(Y473,VALIDATIONS!$FF$2:$FG$5,2,FALSE),FALSE),0)+IF(OR(Q473="Urban Development (moderate)",Q473="Urban Development (heavy)"),VLOOKUP(W473,VALIDATIONS!$GP$2:$HS$45,12+VLOOKUP(Q473,VALIDATIONS!$FJ$2:$FK$4,2,FALSE),FALSE),0)))</f>
        <v/>
      </c>
      <c r="AB473" s="82"/>
    </row>
    <row r="474" spans="2:28" x14ac:dyDescent="0.2">
      <c r="B474" s="354"/>
      <c r="C474" s="354"/>
      <c r="E474" s="370"/>
      <c r="G474" s="168"/>
      <c r="H474" s="168"/>
      <c r="I474" s="106" t="str">
        <f>IF(OR(C474="",D474="",E474=""),"",VLOOKUP(C474,VALIDATIONS!$HU$2:$HV$12,2,FALSE))</f>
        <v/>
      </c>
      <c r="K474" s="243"/>
      <c r="L474" s="354"/>
      <c r="M474" s="224"/>
      <c r="N474" s="370"/>
      <c r="O474" s="224"/>
      <c r="P474" s="368"/>
      <c r="Q474" s="368"/>
      <c r="R474" s="224"/>
      <c r="S474" s="224"/>
      <c r="T474" s="224"/>
      <c r="U474" s="224"/>
      <c r="W474" s="370"/>
      <c r="X474" s="370"/>
      <c r="Y474" s="368"/>
      <c r="Z474" s="370"/>
      <c r="AA474" s="106" t="str">
        <f>IF(OR(N474="",P474="",Q474="",V474="",W474="",X474="",Y474="",Z474=""),"",V474*    (  IF(OR(AND(N474="Water Reticulation",Z474="Cast Iron"),AND(N474="Water Reticulation",Z474="Ductile Iron"),AND(N474="Water Reticulation",Z474="Galvanised Iron"),  AND(N474="Water Reticulation",Z474="Mild Steel")),      VLOOKUP(W474,VALIDATIONS!$GP$2:$HS$45,VLOOKUP(Y474,VALIDATIONS!$FF$2:$FG$5,2,FALSE),FALSE),  IF(OR(AND(N474="Water Reticulation",Z474="Asbestos Cement"),AND(N474="Water Reticulation",Z474="unplasticised Poly Vinyl Chloride")),      VLOOKUP(W474,VALIDATIONS!$GP$2:$HS$45,8+VLOOKUP(Y474,VALIDATIONS!$FF$2:$FG$5,2,FALSE),FALSE),  IF(OR(AND(N474="Water Re-use",Z474="Cast Iron"),AND(N474="Water Re-use",Z474="Ductile Iron"),AND(N474="Water Re-use",Z474="Galvanised Iron"),  AND(N474="Water Re-use",Z474="Mild Steel")),      VLOOKUP(W474,VALIDATIONS!$GP$2:$HS$45,VLOOKUP(Y474,VALIDATIONS!$FF$2:$FG$5,2,FALSE),FALSE),  IF(OR(AND(N474="Water Re-use",Z474="Asbestos Cement"),AND(N474="Water Re-use",Z474="unplasticised Poly Vinyl Chloride")),      VLOOKUP(W474,VALIDATIONS!$GP$2:$HS$45,8+VLOOKUP(Y474,VALIDATIONS!$FF$2:$FG$5,2,FALSE),FALSE),            IF(OR(AND(N474="Water Rising Main",Z474="Cast Iron"),AND(N474="Water Rising Main",Z474="Ductile Iron"),AND(N474="Water Rising Main",Z474="Galvanised Iron"),  AND(N474="Water Rising Main",Z474="Mild Steel")),      VLOOKUP(W474,VALIDATIONS!$GP$2:$HS$45,4+VLOOKUP(Y474,VALIDATIONS!$FF$2:$FG$5,2,FALSE),FALSE),  IF(OR(AND(N474="Water Rising Main",Z474="Asbestos Cement"),AND(N474="Water Rising Main",Z474="unplasticised Poly Vinyl Chloride")),      VLOOKUP(W474,VALIDATIONS!$GP$2:$HS$45,12+VLOOKUP(Y474,VALIDATIONS!$FF$2:$FG$5,2,FALSE),FALSE),  0))))))    +IF(P474="Up to 10% Rock",VLOOKUP(W474,VALIDATIONS!$GP$2:$HS$45,21+VLOOKUP(Y474,VALIDATIONS!$FF$2:$FG$5,2,FALSE),FALSE),0)+IF(OR(Q474="Urban Development (moderate)",Q474="Urban Development (heavy)"),VLOOKUP(W474,VALIDATIONS!$GP$2:$HS$45,12+VLOOKUP(Q474,VALIDATIONS!$FJ$2:$FK$4,2,FALSE),FALSE),0)))</f>
        <v/>
      </c>
      <c r="AB474" s="82"/>
    </row>
    <row r="475" spans="2:28" x14ac:dyDescent="0.2">
      <c r="B475" s="354"/>
      <c r="C475" s="354"/>
      <c r="E475" s="370"/>
      <c r="G475" s="168"/>
      <c r="H475" s="168"/>
      <c r="I475" s="106" t="str">
        <f>IF(OR(C475="",D475="",E475=""),"",VLOOKUP(C475,VALIDATIONS!$HU$2:$HV$12,2,FALSE))</f>
        <v/>
      </c>
      <c r="K475" s="243"/>
      <c r="L475" s="354"/>
      <c r="M475" s="224"/>
      <c r="N475" s="370"/>
      <c r="O475" s="224"/>
      <c r="P475" s="368"/>
      <c r="Q475" s="368"/>
      <c r="R475" s="224"/>
      <c r="S475" s="224"/>
      <c r="T475" s="224"/>
      <c r="U475" s="224"/>
      <c r="W475" s="370"/>
      <c r="X475" s="370"/>
      <c r="Y475" s="368"/>
      <c r="Z475" s="370"/>
      <c r="AA475" s="106" t="str">
        <f>IF(OR(N475="",P475="",Q475="",V475="",W475="",X475="",Y475="",Z475=""),"",V475*    (  IF(OR(AND(N475="Water Reticulation",Z475="Cast Iron"),AND(N475="Water Reticulation",Z475="Ductile Iron"),AND(N475="Water Reticulation",Z475="Galvanised Iron"),  AND(N475="Water Reticulation",Z475="Mild Steel")),      VLOOKUP(W475,VALIDATIONS!$GP$2:$HS$45,VLOOKUP(Y475,VALIDATIONS!$FF$2:$FG$5,2,FALSE),FALSE),  IF(OR(AND(N475="Water Reticulation",Z475="Asbestos Cement"),AND(N475="Water Reticulation",Z475="unplasticised Poly Vinyl Chloride")),      VLOOKUP(W475,VALIDATIONS!$GP$2:$HS$45,8+VLOOKUP(Y475,VALIDATIONS!$FF$2:$FG$5,2,FALSE),FALSE),  IF(OR(AND(N475="Water Re-use",Z475="Cast Iron"),AND(N475="Water Re-use",Z475="Ductile Iron"),AND(N475="Water Re-use",Z475="Galvanised Iron"),  AND(N475="Water Re-use",Z475="Mild Steel")),      VLOOKUP(W475,VALIDATIONS!$GP$2:$HS$45,VLOOKUP(Y475,VALIDATIONS!$FF$2:$FG$5,2,FALSE),FALSE),  IF(OR(AND(N475="Water Re-use",Z475="Asbestos Cement"),AND(N475="Water Re-use",Z475="unplasticised Poly Vinyl Chloride")),      VLOOKUP(W475,VALIDATIONS!$GP$2:$HS$45,8+VLOOKUP(Y475,VALIDATIONS!$FF$2:$FG$5,2,FALSE),FALSE),            IF(OR(AND(N475="Water Rising Main",Z475="Cast Iron"),AND(N475="Water Rising Main",Z475="Ductile Iron"),AND(N475="Water Rising Main",Z475="Galvanised Iron"),  AND(N475="Water Rising Main",Z475="Mild Steel")),      VLOOKUP(W475,VALIDATIONS!$GP$2:$HS$45,4+VLOOKUP(Y475,VALIDATIONS!$FF$2:$FG$5,2,FALSE),FALSE),  IF(OR(AND(N475="Water Rising Main",Z475="Asbestos Cement"),AND(N475="Water Rising Main",Z475="unplasticised Poly Vinyl Chloride")),      VLOOKUP(W475,VALIDATIONS!$GP$2:$HS$45,12+VLOOKUP(Y475,VALIDATIONS!$FF$2:$FG$5,2,FALSE),FALSE),  0))))))    +IF(P475="Up to 10% Rock",VLOOKUP(W475,VALIDATIONS!$GP$2:$HS$45,21+VLOOKUP(Y475,VALIDATIONS!$FF$2:$FG$5,2,FALSE),FALSE),0)+IF(OR(Q475="Urban Development (moderate)",Q475="Urban Development (heavy)"),VLOOKUP(W475,VALIDATIONS!$GP$2:$HS$45,12+VLOOKUP(Q475,VALIDATIONS!$FJ$2:$FK$4,2,FALSE),FALSE),0)))</f>
        <v/>
      </c>
      <c r="AB475" s="82"/>
    </row>
    <row r="476" spans="2:28" x14ac:dyDescent="0.2">
      <c r="B476" s="354"/>
      <c r="C476" s="354"/>
      <c r="E476" s="370"/>
      <c r="G476" s="168"/>
      <c r="H476" s="168"/>
      <c r="I476" s="106" t="str">
        <f>IF(OR(C476="",D476="",E476=""),"",VLOOKUP(C476,VALIDATIONS!$HU$2:$HV$12,2,FALSE))</f>
        <v/>
      </c>
      <c r="K476" s="243"/>
      <c r="L476" s="354"/>
      <c r="M476" s="224"/>
      <c r="N476" s="370"/>
      <c r="O476" s="224"/>
      <c r="P476" s="368"/>
      <c r="Q476" s="368"/>
      <c r="R476" s="224"/>
      <c r="S476" s="224"/>
      <c r="T476" s="224"/>
      <c r="U476" s="224"/>
      <c r="W476" s="370"/>
      <c r="X476" s="370"/>
      <c r="Y476" s="368"/>
      <c r="Z476" s="370"/>
      <c r="AA476" s="106" t="str">
        <f>IF(OR(N476="",P476="",Q476="",V476="",W476="",X476="",Y476="",Z476=""),"",V476*    (  IF(OR(AND(N476="Water Reticulation",Z476="Cast Iron"),AND(N476="Water Reticulation",Z476="Ductile Iron"),AND(N476="Water Reticulation",Z476="Galvanised Iron"),  AND(N476="Water Reticulation",Z476="Mild Steel")),      VLOOKUP(W476,VALIDATIONS!$GP$2:$HS$45,VLOOKUP(Y476,VALIDATIONS!$FF$2:$FG$5,2,FALSE),FALSE),  IF(OR(AND(N476="Water Reticulation",Z476="Asbestos Cement"),AND(N476="Water Reticulation",Z476="unplasticised Poly Vinyl Chloride")),      VLOOKUP(W476,VALIDATIONS!$GP$2:$HS$45,8+VLOOKUP(Y476,VALIDATIONS!$FF$2:$FG$5,2,FALSE),FALSE),  IF(OR(AND(N476="Water Re-use",Z476="Cast Iron"),AND(N476="Water Re-use",Z476="Ductile Iron"),AND(N476="Water Re-use",Z476="Galvanised Iron"),  AND(N476="Water Re-use",Z476="Mild Steel")),      VLOOKUP(W476,VALIDATIONS!$GP$2:$HS$45,VLOOKUP(Y476,VALIDATIONS!$FF$2:$FG$5,2,FALSE),FALSE),  IF(OR(AND(N476="Water Re-use",Z476="Asbestos Cement"),AND(N476="Water Re-use",Z476="unplasticised Poly Vinyl Chloride")),      VLOOKUP(W476,VALIDATIONS!$GP$2:$HS$45,8+VLOOKUP(Y476,VALIDATIONS!$FF$2:$FG$5,2,FALSE),FALSE),            IF(OR(AND(N476="Water Rising Main",Z476="Cast Iron"),AND(N476="Water Rising Main",Z476="Ductile Iron"),AND(N476="Water Rising Main",Z476="Galvanised Iron"),  AND(N476="Water Rising Main",Z476="Mild Steel")),      VLOOKUP(W476,VALIDATIONS!$GP$2:$HS$45,4+VLOOKUP(Y476,VALIDATIONS!$FF$2:$FG$5,2,FALSE),FALSE),  IF(OR(AND(N476="Water Rising Main",Z476="Asbestos Cement"),AND(N476="Water Rising Main",Z476="unplasticised Poly Vinyl Chloride")),      VLOOKUP(W476,VALIDATIONS!$GP$2:$HS$45,12+VLOOKUP(Y476,VALIDATIONS!$FF$2:$FG$5,2,FALSE),FALSE),  0))))))    +IF(P476="Up to 10% Rock",VLOOKUP(W476,VALIDATIONS!$GP$2:$HS$45,21+VLOOKUP(Y476,VALIDATIONS!$FF$2:$FG$5,2,FALSE),FALSE),0)+IF(OR(Q476="Urban Development (moderate)",Q476="Urban Development (heavy)"),VLOOKUP(W476,VALIDATIONS!$GP$2:$HS$45,12+VLOOKUP(Q476,VALIDATIONS!$FJ$2:$FK$4,2,FALSE),FALSE),0)))</f>
        <v/>
      </c>
      <c r="AB476" s="82"/>
    </row>
    <row r="477" spans="2:28" x14ac:dyDescent="0.2">
      <c r="B477" s="354"/>
      <c r="C477" s="354"/>
      <c r="E477" s="370"/>
      <c r="G477" s="168"/>
      <c r="H477" s="168"/>
      <c r="I477" s="106" t="str">
        <f>IF(OR(C477="",D477="",E477=""),"",VLOOKUP(C477,VALIDATIONS!$HU$2:$HV$12,2,FALSE))</f>
        <v/>
      </c>
      <c r="K477" s="243"/>
      <c r="L477" s="354"/>
      <c r="M477" s="224"/>
      <c r="N477" s="370"/>
      <c r="O477" s="224"/>
      <c r="P477" s="368"/>
      <c r="Q477" s="368"/>
      <c r="R477" s="224"/>
      <c r="S477" s="224"/>
      <c r="T477" s="224"/>
      <c r="U477" s="224"/>
      <c r="W477" s="370"/>
      <c r="X477" s="370"/>
      <c r="Y477" s="368"/>
      <c r="Z477" s="370"/>
      <c r="AA477" s="106" t="str">
        <f>IF(OR(N477="",P477="",Q477="",V477="",W477="",X477="",Y477="",Z477=""),"",V477*    (  IF(OR(AND(N477="Water Reticulation",Z477="Cast Iron"),AND(N477="Water Reticulation",Z477="Ductile Iron"),AND(N477="Water Reticulation",Z477="Galvanised Iron"),  AND(N477="Water Reticulation",Z477="Mild Steel")),      VLOOKUP(W477,VALIDATIONS!$GP$2:$HS$45,VLOOKUP(Y477,VALIDATIONS!$FF$2:$FG$5,2,FALSE),FALSE),  IF(OR(AND(N477="Water Reticulation",Z477="Asbestos Cement"),AND(N477="Water Reticulation",Z477="unplasticised Poly Vinyl Chloride")),      VLOOKUP(W477,VALIDATIONS!$GP$2:$HS$45,8+VLOOKUP(Y477,VALIDATIONS!$FF$2:$FG$5,2,FALSE),FALSE),  IF(OR(AND(N477="Water Re-use",Z477="Cast Iron"),AND(N477="Water Re-use",Z477="Ductile Iron"),AND(N477="Water Re-use",Z477="Galvanised Iron"),  AND(N477="Water Re-use",Z477="Mild Steel")),      VLOOKUP(W477,VALIDATIONS!$GP$2:$HS$45,VLOOKUP(Y477,VALIDATIONS!$FF$2:$FG$5,2,FALSE),FALSE),  IF(OR(AND(N477="Water Re-use",Z477="Asbestos Cement"),AND(N477="Water Re-use",Z477="unplasticised Poly Vinyl Chloride")),      VLOOKUP(W477,VALIDATIONS!$GP$2:$HS$45,8+VLOOKUP(Y477,VALIDATIONS!$FF$2:$FG$5,2,FALSE),FALSE),            IF(OR(AND(N477="Water Rising Main",Z477="Cast Iron"),AND(N477="Water Rising Main",Z477="Ductile Iron"),AND(N477="Water Rising Main",Z477="Galvanised Iron"),  AND(N477="Water Rising Main",Z477="Mild Steel")),      VLOOKUP(W477,VALIDATIONS!$GP$2:$HS$45,4+VLOOKUP(Y477,VALIDATIONS!$FF$2:$FG$5,2,FALSE),FALSE),  IF(OR(AND(N477="Water Rising Main",Z477="Asbestos Cement"),AND(N477="Water Rising Main",Z477="unplasticised Poly Vinyl Chloride")),      VLOOKUP(W477,VALIDATIONS!$GP$2:$HS$45,12+VLOOKUP(Y477,VALIDATIONS!$FF$2:$FG$5,2,FALSE),FALSE),  0))))))    +IF(P477="Up to 10% Rock",VLOOKUP(W477,VALIDATIONS!$GP$2:$HS$45,21+VLOOKUP(Y477,VALIDATIONS!$FF$2:$FG$5,2,FALSE),FALSE),0)+IF(OR(Q477="Urban Development (moderate)",Q477="Urban Development (heavy)"),VLOOKUP(W477,VALIDATIONS!$GP$2:$HS$45,12+VLOOKUP(Q477,VALIDATIONS!$FJ$2:$FK$4,2,FALSE),FALSE),0)))</f>
        <v/>
      </c>
      <c r="AB477" s="82"/>
    </row>
    <row r="478" spans="2:28" x14ac:dyDescent="0.2">
      <c r="B478" s="354"/>
      <c r="C478" s="354"/>
      <c r="E478" s="370"/>
      <c r="G478" s="168"/>
      <c r="H478" s="168"/>
      <c r="I478" s="106" t="str">
        <f>IF(OR(C478="",D478="",E478=""),"",VLOOKUP(C478,VALIDATIONS!$HU$2:$HV$12,2,FALSE))</f>
        <v/>
      </c>
      <c r="K478" s="243"/>
      <c r="L478" s="354"/>
      <c r="M478" s="224"/>
      <c r="N478" s="370"/>
      <c r="O478" s="224"/>
      <c r="P478" s="368"/>
      <c r="Q478" s="368"/>
      <c r="R478" s="224"/>
      <c r="S478" s="224"/>
      <c r="T478" s="224"/>
      <c r="U478" s="224"/>
      <c r="W478" s="370"/>
      <c r="X478" s="370"/>
      <c r="Y478" s="368"/>
      <c r="Z478" s="370"/>
      <c r="AA478" s="106" t="str">
        <f>IF(OR(N478="",P478="",Q478="",V478="",W478="",X478="",Y478="",Z478=""),"",V478*    (  IF(OR(AND(N478="Water Reticulation",Z478="Cast Iron"),AND(N478="Water Reticulation",Z478="Ductile Iron"),AND(N478="Water Reticulation",Z478="Galvanised Iron"),  AND(N478="Water Reticulation",Z478="Mild Steel")),      VLOOKUP(W478,VALIDATIONS!$GP$2:$HS$45,VLOOKUP(Y478,VALIDATIONS!$FF$2:$FG$5,2,FALSE),FALSE),  IF(OR(AND(N478="Water Reticulation",Z478="Asbestos Cement"),AND(N478="Water Reticulation",Z478="unplasticised Poly Vinyl Chloride")),      VLOOKUP(W478,VALIDATIONS!$GP$2:$HS$45,8+VLOOKUP(Y478,VALIDATIONS!$FF$2:$FG$5,2,FALSE),FALSE),  IF(OR(AND(N478="Water Re-use",Z478="Cast Iron"),AND(N478="Water Re-use",Z478="Ductile Iron"),AND(N478="Water Re-use",Z478="Galvanised Iron"),  AND(N478="Water Re-use",Z478="Mild Steel")),      VLOOKUP(W478,VALIDATIONS!$GP$2:$HS$45,VLOOKUP(Y478,VALIDATIONS!$FF$2:$FG$5,2,FALSE),FALSE),  IF(OR(AND(N478="Water Re-use",Z478="Asbestos Cement"),AND(N478="Water Re-use",Z478="unplasticised Poly Vinyl Chloride")),      VLOOKUP(W478,VALIDATIONS!$GP$2:$HS$45,8+VLOOKUP(Y478,VALIDATIONS!$FF$2:$FG$5,2,FALSE),FALSE),            IF(OR(AND(N478="Water Rising Main",Z478="Cast Iron"),AND(N478="Water Rising Main",Z478="Ductile Iron"),AND(N478="Water Rising Main",Z478="Galvanised Iron"),  AND(N478="Water Rising Main",Z478="Mild Steel")),      VLOOKUP(W478,VALIDATIONS!$GP$2:$HS$45,4+VLOOKUP(Y478,VALIDATIONS!$FF$2:$FG$5,2,FALSE),FALSE),  IF(OR(AND(N478="Water Rising Main",Z478="Asbestos Cement"),AND(N478="Water Rising Main",Z478="unplasticised Poly Vinyl Chloride")),      VLOOKUP(W478,VALIDATIONS!$GP$2:$HS$45,12+VLOOKUP(Y478,VALIDATIONS!$FF$2:$FG$5,2,FALSE),FALSE),  0))))))    +IF(P478="Up to 10% Rock",VLOOKUP(W478,VALIDATIONS!$GP$2:$HS$45,21+VLOOKUP(Y478,VALIDATIONS!$FF$2:$FG$5,2,FALSE),FALSE),0)+IF(OR(Q478="Urban Development (moderate)",Q478="Urban Development (heavy)"),VLOOKUP(W478,VALIDATIONS!$GP$2:$HS$45,12+VLOOKUP(Q478,VALIDATIONS!$FJ$2:$FK$4,2,FALSE),FALSE),0)))</f>
        <v/>
      </c>
      <c r="AB478" s="82"/>
    </row>
    <row r="479" spans="2:28" x14ac:dyDescent="0.2">
      <c r="B479" s="354"/>
      <c r="C479" s="354"/>
      <c r="E479" s="370"/>
      <c r="G479" s="168"/>
      <c r="H479" s="168"/>
      <c r="I479" s="106" t="str">
        <f>IF(OR(C479="",D479="",E479=""),"",VLOOKUP(C479,VALIDATIONS!$HU$2:$HV$12,2,FALSE))</f>
        <v/>
      </c>
      <c r="K479" s="243"/>
      <c r="L479" s="354"/>
      <c r="M479" s="224"/>
      <c r="N479" s="370"/>
      <c r="O479" s="224"/>
      <c r="P479" s="368"/>
      <c r="Q479" s="368"/>
      <c r="R479" s="224"/>
      <c r="S479" s="224"/>
      <c r="T479" s="224"/>
      <c r="U479" s="224"/>
      <c r="W479" s="370"/>
      <c r="X479" s="370"/>
      <c r="Y479" s="368"/>
      <c r="Z479" s="370"/>
      <c r="AA479" s="106" t="str">
        <f>IF(OR(N479="",P479="",Q479="",V479="",W479="",X479="",Y479="",Z479=""),"",V479*    (  IF(OR(AND(N479="Water Reticulation",Z479="Cast Iron"),AND(N479="Water Reticulation",Z479="Ductile Iron"),AND(N479="Water Reticulation",Z479="Galvanised Iron"),  AND(N479="Water Reticulation",Z479="Mild Steel")),      VLOOKUP(W479,VALIDATIONS!$GP$2:$HS$45,VLOOKUP(Y479,VALIDATIONS!$FF$2:$FG$5,2,FALSE),FALSE),  IF(OR(AND(N479="Water Reticulation",Z479="Asbestos Cement"),AND(N479="Water Reticulation",Z479="unplasticised Poly Vinyl Chloride")),      VLOOKUP(W479,VALIDATIONS!$GP$2:$HS$45,8+VLOOKUP(Y479,VALIDATIONS!$FF$2:$FG$5,2,FALSE),FALSE),  IF(OR(AND(N479="Water Re-use",Z479="Cast Iron"),AND(N479="Water Re-use",Z479="Ductile Iron"),AND(N479="Water Re-use",Z479="Galvanised Iron"),  AND(N479="Water Re-use",Z479="Mild Steel")),      VLOOKUP(W479,VALIDATIONS!$GP$2:$HS$45,VLOOKUP(Y479,VALIDATIONS!$FF$2:$FG$5,2,FALSE),FALSE),  IF(OR(AND(N479="Water Re-use",Z479="Asbestos Cement"),AND(N479="Water Re-use",Z479="unplasticised Poly Vinyl Chloride")),      VLOOKUP(W479,VALIDATIONS!$GP$2:$HS$45,8+VLOOKUP(Y479,VALIDATIONS!$FF$2:$FG$5,2,FALSE),FALSE),            IF(OR(AND(N479="Water Rising Main",Z479="Cast Iron"),AND(N479="Water Rising Main",Z479="Ductile Iron"),AND(N479="Water Rising Main",Z479="Galvanised Iron"),  AND(N479="Water Rising Main",Z479="Mild Steel")),      VLOOKUP(W479,VALIDATIONS!$GP$2:$HS$45,4+VLOOKUP(Y479,VALIDATIONS!$FF$2:$FG$5,2,FALSE),FALSE),  IF(OR(AND(N479="Water Rising Main",Z479="Asbestos Cement"),AND(N479="Water Rising Main",Z479="unplasticised Poly Vinyl Chloride")),      VLOOKUP(W479,VALIDATIONS!$GP$2:$HS$45,12+VLOOKUP(Y479,VALIDATIONS!$FF$2:$FG$5,2,FALSE),FALSE),  0))))))    +IF(P479="Up to 10% Rock",VLOOKUP(W479,VALIDATIONS!$GP$2:$HS$45,21+VLOOKUP(Y479,VALIDATIONS!$FF$2:$FG$5,2,FALSE),FALSE),0)+IF(OR(Q479="Urban Development (moderate)",Q479="Urban Development (heavy)"),VLOOKUP(W479,VALIDATIONS!$GP$2:$HS$45,12+VLOOKUP(Q479,VALIDATIONS!$FJ$2:$FK$4,2,FALSE),FALSE),0)))</f>
        <v/>
      </c>
      <c r="AB479" s="82"/>
    </row>
    <row r="480" spans="2:28" x14ac:dyDescent="0.2">
      <c r="B480" s="354"/>
      <c r="C480" s="354"/>
      <c r="E480" s="370"/>
      <c r="G480" s="168"/>
      <c r="H480" s="168"/>
      <c r="I480" s="106" t="str">
        <f>IF(OR(C480="",D480="",E480=""),"",VLOOKUP(C480,VALIDATIONS!$HU$2:$HV$12,2,FALSE))</f>
        <v/>
      </c>
      <c r="K480" s="243"/>
      <c r="L480" s="354"/>
      <c r="M480" s="224"/>
      <c r="N480" s="370"/>
      <c r="O480" s="224"/>
      <c r="P480" s="368"/>
      <c r="Q480" s="368"/>
      <c r="R480" s="224"/>
      <c r="S480" s="224"/>
      <c r="T480" s="224"/>
      <c r="U480" s="224"/>
      <c r="W480" s="370"/>
      <c r="X480" s="370"/>
      <c r="Y480" s="368"/>
      <c r="Z480" s="370"/>
      <c r="AA480" s="106" t="str">
        <f>IF(OR(N480="",P480="",Q480="",V480="",W480="",X480="",Y480="",Z480=""),"",V480*    (  IF(OR(AND(N480="Water Reticulation",Z480="Cast Iron"),AND(N480="Water Reticulation",Z480="Ductile Iron"),AND(N480="Water Reticulation",Z480="Galvanised Iron"),  AND(N480="Water Reticulation",Z480="Mild Steel")),      VLOOKUP(W480,VALIDATIONS!$GP$2:$HS$45,VLOOKUP(Y480,VALIDATIONS!$FF$2:$FG$5,2,FALSE),FALSE),  IF(OR(AND(N480="Water Reticulation",Z480="Asbestos Cement"),AND(N480="Water Reticulation",Z480="unplasticised Poly Vinyl Chloride")),      VLOOKUP(W480,VALIDATIONS!$GP$2:$HS$45,8+VLOOKUP(Y480,VALIDATIONS!$FF$2:$FG$5,2,FALSE),FALSE),  IF(OR(AND(N480="Water Re-use",Z480="Cast Iron"),AND(N480="Water Re-use",Z480="Ductile Iron"),AND(N480="Water Re-use",Z480="Galvanised Iron"),  AND(N480="Water Re-use",Z480="Mild Steel")),      VLOOKUP(W480,VALIDATIONS!$GP$2:$HS$45,VLOOKUP(Y480,VALIDATIONS!$FF$2:$FG$5,2,FALSE),FALSE),  IF(OR(AND(N480="Water Re-use",Z480="Asbestos Cement"),AND(N480="Water Re-use",Z480="unplasticised Poly Vinyl Chloride")),      VLOOKUP(W480,VALIDATIONS!$GP$2:$HS$45,8+VLOOKUP(Y480,VALIDATIONS!$FF$2:$FG$5,2,FALSE),FALSE),            IF(OR(AND(N480="Water Rising Main",Z480="Cast Iron"),AND(N480="Water Rising Main",Z480="Ductile Iron"),AND(N480="Water Rising Main",Z480="Galvanised Iron"),  AND(N480="Water Rising Main",Z480="Mild Steel")),      VLOOKUP(W480,VALIDATIONS!$GP$2:$HS$45,4+VLOOKUP(Y480,VALIDATIONS!$FF$2:$FG$5,2,FALSE),FALSE),  IF(OR(AND(N480="Water Rising Main",Z480="Asbestos Cement"),AND(N480="Water Rising Main",Z480="unplasticised Poly Vinyl Chloride")),      VLOOKUP(W480,VALIDATIONS!$GP$2:$HS$45,12+VLOOKUP(Y480,VALIDATIONS!$FF$2:$FG$5,2,FALSE),FALSE),  0))))))    +IF(P480="Up to 10% Rock",VLOOKUP(W480,VALIDATIONS!$GP$2:$HS$45,21+VLOOKUP(Y480,VALIDATIONS!$FF$2:$FG$5,2,FALSE),FALSE),0)+IF(OR(Q480="Urban Development (moderate)",Q480="Urban Development (heavy)"),VLOOKUP(W480,VALIDATIONS!$GP$2:$HS$45,12+VLOOKUP(Q480,VALIDATIONS!$FJ$2:$FK$4,2,FALSE),FALSE),0)))</f>
        <v/>
      </c>
      <c r="AB480" s="82"/>
    </row>
    <row r="481" spans="2:28" x14ac:dyDescent="0.2">
      <c r="B481" s="354"/>
      <c r="C481" s="354"/>
      <c r="E481" s="370"/>
      <c r="G481" s="168"/>
      <c r="H481" s="168"/>
      <c r="I481" s="106" t="str">
        <f>IF(OR(C481="",D481="",E481=""),"",VLOOKUP(C481,VALIDATIONS!$HU$2:$HV$12,2,FALSE))</f>
        <v/>
      </c>
      <c r="K481" s="243"/>
      <c r="L481" s="354"/>
      <c r="M481" s="224"/>
      <c r="N481" s="370"/>
      <c r="O481" s="224"/>
      <c r="P481" s="368"/>
      <c r="Q481" s="368"/>
      <c r="R481" s="224"/>
      <c r="S481" s="224"/>
      <c r="T481" s="224"/>
      <c r="U481" s="224"/>
      <c r="W481" s="370"/>
      <c r="X481" s="370"/>
      <c r="Y481" s="368"/>
      <c r="Z481" s="370"/>
      <c r="AA481" s="106" t="str">
        <f>IF(OR(N481="",P481="",Q481="",V481="",W481="",X481="",Y481="",Z481=""),"",V481*    (  IF(OR(AND(N481="Water Reticulation",Z481="Cast Iron"),AND(N481="Water Reticulation",Z481="Ductile Iron"),AND(N481="Water Reticulation",Z481="Galvanised Iron"),  AND(N481="Water Reticulation",Z481="Mild Steel")),      VLOOKUP(W481,VALIDATIONS!$GP$2:$HS$45,VLOOKUP(Y481,VALIDATIONS!$FF$2:$FG$5,2,FALSE),FALSE),  IF(OR(AND(N481="Water Reticulation",Z481="Asbestos Cement"),AND(N481="Water Reticulation",Z481="unplasticised Poly Vinyl Chloride")),      VLOOKUP(W481,VALIDATIONS!$GP$2:$HS$45,8+VLOOKUP(Y481,VALIDATIONS!$FF$2:$FG$5,2,FALSE),FALSE),  IF(OR(AND(N481="Water Re-use",Z481="Cast Iron"),AND(N481="Water Re-use",Z481="Ductile Iron"),AND(N481="Water Re-use",Z481="Galvanised Iron"),  AND(N481="Water Re-use",Z481="Mild Steel")),      VLOOKUP(W481,VALIDATIONS!$GP$2:$HS$45,VLOOKUP(Y481,VALIDATIONS!$FF$2:$FG$5,2,FALSE),FALSE),  IF(OR(AND(N481="Water Re-use",Z481="Asbestos Cement"),AND(N481="Water Re-use",Z481="unplasticised Poly Vinyl Chloride")),      VLOOKUP(W481,VALIDATIONS!$GP$2:$HS$45,8+VLOOKUP(Y481,VALIDATIONS!$FF$2:$FG$5,2,FALSE),FALSE),            IF(OR(AND(N481="Water Rising Main",Z481="Cast Iron"),AND(N481="Water Rising Main",Z481="Ductile Iron"),AND(N481="Water Rising Main",Z481="Galvanised Iron"),  AND(N481="Water Rising Main",Z481="Mild Steel")),      VLOOKUP(W481,VALIDATIONS!$GP$2:$HS$45,4+VLOOKUP(Y481,VALIDATIONS!$FF$2:$FG$5,2,FALSE),FALSE),  IF(OR(AND(N481="Water Rising Main",Z481="Asbestos Cement"),AND(N481="Water Rising Main",Z481="unplasticised Poly Vinyl Chloride")),      VLOOKUP(W481,VALIDATIONS!$GP$2:$HS$45,12+VLOOKUP(Y481,VALIDATIONS!$FF$2:$FG$5,2,FALSE),FALSE),  0))))))    +IF(P481="Up to 10% Rock",VLOOKUP(W481,VALIDATIONS!$GP$2:$HS$45,21+VLOOKUP(Y481,VALIDATIONS!$FF$2:$FG$5,2,FALSE),FALSE),0)+IF(OR(Q481="Urban Development (moderate)",Q481="Urban Development (heavy)"),VLOOKUP(W481,VALIDATIONS!$GP$2:$HS$45,12+VLOOKUP(Q481,VALIDATIONS!$FJ$2:$FK$4,2,FALSE),FALSE),0)))</f>
        <v/>
      </c>
      <c r="AB481" s="82"/>
    </row>
    <row r="482" spans="2:28" x14ac:dyDescent="0.2">
      <c r="B482" s="354"/>
      <c r="C482" s="354"/>
      <c r="E482" s="370"/>
      <c r="G482" s="168"/>
      <c r="H482" s="168"/>
      <c r="I482" s="106" t="str">
        <f>IF(OR(C482="",D482="",E482=""),"",VLOOKUP(C482,VALIDATIONS!$HU$2:$HV$12,2,FALSE))</f>
        <v/>
      </c>
      <c r="K482" s="243"/>
      <c r="L482" s="354"/>
      <c r="M482" s="224"/>
      <c r="N482" s="370"/>
      <c r="O482" s="224"/>
      <c r="P482" s="368"/>
      <c r="Q482" s="368"/>
      <c r="R482" s="224"/>
      <c r="S482" s="224"/>
      <c r="T482" s="224"/>
      <c r="U482" s="224"/>
      <c r="W482" s="370"/>
      <c r="X482" s="370"/>
      <c r="Y482" s="368"/>
      <c r="Z482" s="370"/>
      <c r="AA482" s="106" t="str">
        <f>IF(OR(N482="",P482="",Q482="",V482="",W482="",X482="",Y482="",Z482=""),"",V482*    (  IF(OR(AND(N482="Water Reticulation",Z482="Cast Iron"),AND(N482="Water Reticulation",Z482="Ductile Iron"),AND(N482="Water Reticulation",Z482="Galvanised Iron"),  AND(N482="Water Reticulation",Z482="Mild Steel")),      VLOOKUP(W482,VALIDATIONS!$GP$2:$HS$45,VLOOKUP(Y482,VALIDATIONS!$FF$2:$FG$5,2,FALSE),FALSE),  IF(OR(AND(N482="Water Reticulation",Z482="Asbestos Cement"),AND(N482="Water Reticulation",Z482="unplasticised Poly Vinyl Chloride")),      VLOOKUP(W482,VALIDATIONS!$GP$2:$HS$45,8+VLOOKUP(Y482,VALIDATIONS!$FF$2:$FG$5,2,FALSE),FALSE),  IF(OR(AND(N482="Water Re-use",Z482="Cast Iron"),AND(N482="Water Re-use",Z482="Ductile Iron"),AND(N482="Water Re-use",Z482="Galvanised Iron"),  AND(N482="Water Re-use",Z482="Mild Steel")),      VLOOKUP(W482,VALIDATIONS!$GP$2:$HS$45,VLOOKUP(Y482,VALIDATIONS!$FF$2:$FG$5,2,FALSE),FALSE),  IF(OR(AND(N482="Water Re-use",Z482="Asbestos Cement"),AND(N482="Water Re-use",Z482="unplasticised Poly Vinyl Chloride")),      VLOOKUP(W482,VALIDATIONS!$GP$2:$HS$45,8+VLOOKUP(Y482,VALIDATIONS!$FF$2:$FG$5,2,FALSE),FALSE),            IF(OR(AND(N482="Water Rising Main",Z482="Cast Iron"),AND(N482="Water Rising Main",Z482="Ductile Iron"),AND(N482="Water Rising Main",Z482="Galvanised Iron"),  AND(N482="Water Rising Main",Z482="Mild Steel")),      VLOOKUP(W482,VALIDATIONS!$GP$2:$HS$45,4+VLOOKUP(Y482,VALIDATIONS!$FF$2:$FG$5,2,FALSE),FALSE),  IF(OR(AND(N482="Water Rising Main",Z482="Asbestos Cement"),AND(N482="Water Rising Main",Z482="unplasticised Poly Vinyl Chloride")),      VLOOKUP(W482,VALIDATIONS!$GP$2:$HS$45,12+VLOOKUP(Y482,VALIDATIONS!$FF$2:$FG$5,2,FALSE),FALSE),  0))))))    +IF(P482="Up to 10% Rock",VLOOKUP(W482,VALIDATIONS!$GP$2:$HS$45,21+VLOOKUP(Y482,VALIDATIONS!$FF$2:$FG$5,2,FALSE),FALSE),0)+IF(OR(Q482="Urban Development (moderate)",Q482="Urban Development (heavy)"),VLOOKUP(W482,VALIDATIONS!$GP$2:$HS$45,12+VLOOKUP(Q482,VALIDATIONS!$FJ$2:$FK$4,2,FALSE),FALSE),0)))</f>
        <v/>
      </c>
      <c r="AB482" s="82"/>
    </row>
    <row r="483" spans="2:28" x14ac:dyDescent="0.2">
      <c r="B483" s="354"/>
      <c r="C483" s="354"/>
      <c r="E483" s="370"/>
      <c r="G483" s="168"/>
      <c r="H483" s="168"/>
      <c r="I483" s="106" t="str">
        <f>IF(OR(C483="",D483="",E483=""),"",VLOOKUP(C483,VALIDATIONS!$HU$2:$HV$12,2,FALSE))</f>
        <v/>
      </c>
      <c r="K483" s="243"/>
      <c r="L483" s="354"/>
      <c r="M483" s="224"/>
      <c r="N483" s="370"/>
      <c r="O483" s="224"/>
      <c r="P483" s="368"/>
      <c r="Q483" s="368"/>
      <c r="R483" s="224"/>
      <c r="S483" s="224"/>
      <c r="T483" s="224"/>
      <c r="U483" s="224"/>
      <c r="W483" s="370"/>
      <c r="X483" s="370"/>
      <c r="Y483" s="368"/>
      <c r="Z483" s="370"/>
      <c r="AA483" s="106" t="str">
        <f>IF(OR(N483="",P483="",Q483="",V483="",W483="",X483="",Y483="",Z483=""),"",V483*    (  IF(OR(AND(N483="Water Reticulation",Z483="Cast Iron"),AND(N483="Water Reticulation",Z483="Ductile Iron"),AND(N483="Water Reticulation",Z483="Galvanised Iron"),  AND(N483="Water Reticulation",Z483="Mild Steel")),      VLOOKUP(W483,VALIDATIONS!$GP$2:$HS$45,VLOOKUP(Y483,VALIDATIONS!$FF$2:$FG$5,2,FALSE),FALSE),  IF(OR(AND(N483="Water Reticulation",Z483="Asbestos Cement"),AND(N483="Water Reticulation",Z483="unplasticised Poly Vinyl Chloride")),      VLOOKUP(W483,VALIDATIONS!$GP$2:$HS$45,8+VLOOKUP(Y483,VALIDATIONS!$FF$2:$FG$5,2,FALSE),FALSE),  IF(OR(AND(N483="Water Re-use",Z483="Cast Iron"),AND(N483="Water Re-use",Z483="Ductile Iron"),AND(N483="Water Re-use",Z483="Galvanised Iron"),  AND(N483="Water Re-use",Z483="Mild Steel")),      VLOOKUP(W483,VALIDATIONS!$GP$2:$HS$45,VLOOKUP(Y483,VALIDATIONS!$FF$2:$FG$5,2,FALSE),FALSE),  IF(OR(AND(N483="Water Re-use",Z483="Asbestos Cement"),AND(N483="Water Re-use",Z483="unplasticised Poly Vinyl Chloride")),      VLOOKUP(W483,VALIDATIONS!$GP$2:$HS$45,8+VLOOKUP(Y483,VALIDATIONS!$FF$2:$FG$5,2,FALSE),FALSE),            IF(OR(AND(N483="Water Rising Main",Z483="Cast Iron"),AND(N483="Water Rising Main",Z483="Ductile Iron"),AND(N483="Water Rising Main",Z483="Galvanised Iron"),  AND(N483="Water Rising Main",Z483="Mild Steel")),      VLOOKUP(W483,VALIDATIONS!$GP$2:$HS$45,4+VLOOKUP(Y483,VALIDATIONS!$FF$2:$FG$5,2,FALSE),FALSE),  IF(OR(AND(N483="Water Rising Main",Z483="Asbestos Cement"),AND(N483="Water Rising Main",Z483="unplasticised Poly Vinyl Chloride")),      VLOOKUP(W483,VALIDATIONS!$GP$2:$HS$45,12+VLOOKUP(Y483,VALIDATIONS!$FF$2:$FG$5,2,FALSE),FALSE),  0))))))    +IF(P483="Up to 10% Rock",VLOOKUP(W483,VALIDATIONS!$GP$2:$HS$45,21+VLOOKUP(Y483,VALIDATIONS!$FF$2:$FG$5,2,FALSE),FALSE),0)+IF(OR(Q483="Urban Development (moderate)",Q483="Urban Development (heavy)"),VLOOKUP(W483,VALIDATIONS!$GP$2:$HS$45,12+VLOOKUP(Q483,VALIDATIONS!$FJ$2:$FK$4,2,FALSE),FALSE),0)))</f>
        <v/>
      </c>
      <c r="AB483" s="82"/>
    </row>
    <row r="484" spans="2:28" x14ac:dyDescent="0.2">
      <c r="B484" s="354"/>
      <c r="C484" s="354"/>
      <c r="E484" s="370"/>
      <c r="G484" s="168"/>
      <c r="H484" s="168"/>
      <c r="I484" s="106" t="str">
        <f>IF(OR(C484="",D484="",E484=""),"",VLOOKUP(C484,VALIDATIONS!$HU$2:$HV$12,2,FALSE))</f>
        <v/>
      </c>
      <c r="K484" s="243"/>
      <c r="L484" s="354"/>
      <c r="M484" s="224"/>
      <c r="N484" s="370"/>
      <c r="O484" s="224"/>
      <c r="P484" s="368"/>
      <c r="Q484" s="368"/>
      <c r="R484" s="224"/>
      <c r="S484" s="224"/>
      <c r="T484" s="224"/>
      <c r="U484" s="224"/>
      <c r="W484" s="370"/>
      <c r="X484" s="370"/>
      <c r="Y484" s="368"/>
      <c r="Z484" s="370"/>
      <c r="AA484" s="106" t="str">
        <f>IF(OR(N484="",P484="",Q484="",V484="",W484="",X484="",Y484="",Z484=""),"",V484*    (  IF(OR(AND(N484="Water Reticulation",Z484="Cast Iron"),AND(N484="Water Reticulation",Z484="Ductile Iron"),AND(N484="Water Reticulation",Z484="Galvanised Iron"),  AND(N484="Water Reticulation",Z484="Mild Steel")),      VLOOKUP(W484,VALIDATIONS!$GP$2:$HS$45,VLOOKUP(Y484,VALIDATIONS!$FF$2:$FG$5,2,FALSE),FALSE),  IF(OR(AND(N484="Water Reticulation",Z484="Asbestos Cement"),AND(N484="Water Reticulation",Z484="unplasticised Poly Vinyl Chloride")),      VLOOKUP(W484,VALIDATIONS!$GP$2:$HS$45,8+VLOOKUP(Y484,VALIDATIONS!$FF$2:$FG$5,2,FALSE),FALSE),  IF(OR(AND(N484="Water Re-use",Z484="Cast Iron"),AND(N484="Water Re-use",Z484="Ductile Iron"),AND(N484="Water Re-use",Z484="Galvanised Iron"),  AND(N484="Water Re-use",Z484="Mild Steel")),      VLOOKUP(W484,VALIDATIONS!$GP$2:$HS$45,VLOOKUP(Y484,VALIDATIONS!$FF$2:$FG$5,2,FALSE),FALSE),  IF(OR(AND(N484="Water Re-use",Z484="Asbestos Cement"),AND(N484="Water Re-use",Z484="unplasticised Poly Vinyl Chloride")),      VLOOKUP(W484,VALIDATIONS!$GP$2:$HS$45,8+VLOOKUP(Y484,VALIDATIONS!$FF$2:$FG$5,2,FALSE),FALSE),            IF(OR(AND(N484="Water Rising Main",Z484="Cast Iron"),AND(N484="Water Rising Main",Z484="Ductile Iron"),AND(N484="Water Rising Main",Z484="Galvanised Iron"),  AND(N484="Water Rising Main",Z484="Mild Steel")),      VLOOKUP(W484,VALIDATIONS!$GP$2:$HS$45,4+VLOOKUP(Y484,VALIDATIONS!$FF$2:$FG$5,2,FALSE),FALSE),  IF(OR(AND(N484="Water Rising Main",Z484="Asbestos Cement"),AND(N484="Water Rising Main",Z484="unplasticised Poly Vinyl Chloride")),      VLOOKUP(W484,VALIDATIONS!$GP$2:$HS$45,12+VLOOKUP(Y484,VALIDATIONS!$FF$2:$FG$5,2,FALSE),FALSE),  0))))))    +IF(P484="Up to 10% Rock",VLOOKUP(W484,VALIDATIONS!$GP$2:$HS$45,21+VLOOKUP(Y484,VALIDATIONS!$FF$2:$FG$5,2,FALSE),FALSE),0)+IF(OR(Q484="Urban Development (moderate)",Q484="Urban Development (heavy)"),VLOOKUP(W484,VALIDATIONS!$GP$2:$HS$45,12+VLOOKUP(Q484,VALIDATIONS!$FJ$2:$FK$4,2,FALSE),FALSE),0)))</f>
        <v/>
      </c>
      <c r="AB484" s="82"/>
    </row>
    <row r="485" spans="2:28" x14ac:dyDescent="0.2">
      <c r="B485" s="354"/>
      <c r="C485" s="354"/>
      <c r="E485" s="370"/>
      <c r="G485" s="168"/>
      <c r="H485" s="168"/>
      <c r="I485" s="106" t="str">
        <f>IF(OR(C485="",D485="",E485=""),"",VLOOKUP(C485,VALIDATIONS!$HU$2:$HV$12,2,FALSE))</f>
        <v/>
      </c>
      <c r="K485" s="243"/>
      <c r="L485" s="354"/>
      <c r="M485" s="224"/>
      <c r="N485" s="370"/>
      <c r="O485" s="224"/>
      <c r="P485" s="368"/>
      <c r="Q485" s="368"/>
      <c r="R485" s="224"/>
      <c r="S485" s="224"/>
      <c r="T485" s="224"/>
      <c r="U485" s="224"/>
      <c r="W485" s="370"/>
      <c r="X485" s="370"/>
      <c r="Y485" s="368"/>
      <c r="Z485" s="370"/>
      <c r="AA485" s="106" t="str">
        <f>IF(OR(N485="",P485="",Q485="",V485="",W485="",X485="",Y485="",Z485=""),"",V485*    (  IF(OR(AND(N485="Water Reticulation",Z485="Cast Iron"),AND(N485="Water Reticulation",Z485="Ductile Iron"),AND(N485="Water Reticulation",Z485="Galvanised Iron"),  AND(N485="Water Reticulation",Z485="Mild Steel")),      VLOOKUP(W485,VALIDATIONS!$GP$2:$HS$45,VLOOKUP(Y485,VALIDATIONS!$FF$2:$FG$5,2,FALSE),FALSE),  IF(OR(AND(N485="Water Reticulation",Z485="Asbestos Cement"),AND(N485="Water Reticulation",Z485="unplasticised Poly Vinyl Chloride")),      VLOOKUP(W485,VALIDATIONS!$GP$2:$HS$45,8+VLOOKUP(Y485,VALIDATIONS!$FF$2:$FG$5,2,FALSE),FALSE),  IF(OR(AND(N485="Water Re-use",Z485="Cast Iron"),AND(N485="Water Re-use",Z485="Ductile Iron"),AND(N485="Water Re-use",Z485="Galvanised Iron"),  AND(N485="Water Re-use",Z485="Mild Steel")),      VLOOKUP(W485,VALIDATIONS!$GP$2:$HS$45,VLOOKUP(Y485,VALIDATIONS!$FF$2:$FG$5,2,FALSE),FALSE),  IF(OR(AND(N485="Water Re-use",Z485="Asbestos Cement"),AND(N485="Water Re-use",Z485="unplasticised Poly Vinyl Chloride")),      VLOOKUP(W485,VALIDATIONS!$GP$2:$HS$45,8+VLOOKUP(Y485,VALIDATIONS!$FF$2:$FG$5,2,FALSE),FALSE),            IF(OR(AND(N485="Water Rising Main",Z485="Cast Iron"),AND(N485="Water Rising Main",Z485="Ductile Iron"),AND(N485="Water Rising Main",Z485="Galvanised Iron"),  AND(N485="Water Rising Main",Z485="Mild Steel")),      VLOOKUP(W485,VALIDATIONS!$GP$2:$HS$45,4+VLOOKUP(Y485,VALIDATIONS!$FF$2:$FG$5,2,FALSE),FALSE),  IF(OR(AND(N485="Water Rising Main",Z485="Asbestos Cement"),AND(N485="Water Rising Main",Z485="unplasticised Poly Vinyl Chloride")),      VLOOKUP(W485,VALIDATIONS!$GP$2:$HS$45,12+VLOOKUP(Y485,VALIDATIONS!$FF$2:$FG$5,2,FALSE),FALSE),  0))))))    +IF(P485="Up to 10% Rock",VLOOKUP(W485,VALIDATIONS!$GP$2:$HS$45,21+VLOOKUP(Y485,VALIDATIONS!$FF$2:$FG$5,2,FALSE),FALSE),0)+IF(OR(Q485="Urban Development (moderate)",Q485="Urban Development (heavy)"),VLOOKUP(W485,VALIDATIONS!$GP$2:$HS$45,12+VLOOKUP(Q485,VALIDATIONS!$FJ$2:$FK$4,2,FALSE),FALSE),0)))</f>
        <v/>
      </c>
      <c r="AB485" s="82"/>
    </row>
    <row r="486" spans="2:28" x14ac:dyDescent="0.2">
      <c r="B486" s="354"/>
      <c r="C486" s="354"/>
      <c r="E486" s="370"/>
      <c r="G486" s="168"/>
      <c r="H486" s="168"/>
      <c r="I486" s="106" t="str">
        <f>IF(OR(C486="",D486="",E486=""),"",VLOOKUP(C486,VALIDATIONS!$HU$2:$HV$12,2,FALSE))</f>
        <v/>
      </c>
      <c r="K486" s="243"/>
      <c r="L486" s="354"/>
      <c r="M486" s="224"/>
      <c r="N486" s="370"/>
      <c r="O486" s="224"/>
      <c r="P486" s="368"/>
      <c r="Q486" s="368"/>
      <c r="R486" s="224"/>
      <c r="S486" s="224"/>
      <c r="T486" s="224"/>
      <c r="U486" s="224"/>
      <c r="W486" s="370"/>
      <c r="X486" s="370"/>
      <c r="Y486" s="368"/>
      <c r="Z486" s="370"/>
      <c r="AA486" s="106" t="str">
        <f>IF(OR(N486="",P486="",Q486="",V486="",W486="",X486="",Y486="",Z486=""),"",V486*    (  IF(OR(AND(N486="Water Reticulation",Z486="Cast Iron"),AND(N486="Water Reticulation",Z486="Ductile Iron"),AND(N486="Water Reticulation",Z486="Galvanised Iron"),  AND(N486="Water Reticulation",Z486="Mild Steel")),      VLOOKUP(W486,VALIDATIONS!$GP$2:$HS$45,VLOOKUP(Y486,VALIDATIONS!$FF$2:$FG$5,2,FALSE),FALSE),  IF(OR(AND(N486="Water Reticulation",Z486="Asbestos Cement"),AND(N486="Water Reticulation",Z486="unplasticised Poly Vinyl Chloride")),      VLOOKUP(W486,VALIDATIONS!$GP$2:$HS$45,8+VLOOKUP(Y486,VALIDATIONS!$FF$2:$FG$5,2,FALSE),FALSE),  IF(OR(AND(N486="Water Re-use",Z486="Cast Iron"),AND(N486="Water Re-use",Z486="Ductile Iron"),AND(N486="Water Re-use",Z486="Galvanised Iron"),  AND(N486="Water Re-use",Z486="Mild Steel")),      VLOOKUP(W486,VALIDATIONS!$GP$2:$HS$45,VLOOKUP(Y486,VALIDATIONS!$FF$2:$FG$5,2,FALSE),FALSE),  IF(OR(AND(N486="Water Re-use",Z486="Asbestos Cement"),AND(N486="Water Re-use",Z486="unplasticised Poly Vinyl Chloride")),      VLOOKUP(W486,VALIDATIONS!$GP$2:$HS$45,8+VLOOKUP(Y486,VALIDATIONS!$FF$2:$FG$5,2,FALSE),FALSE),            IF(OR(AND(N486="Water Rising Main",Z486="Cast Iron"),AND(N486="Water Rising Main",Z486="Ductile Iron"),AND(N486="Water Rising Main",Z486="Galvanised Iron"),  AND(N486="Water Rising Main",Z486="Mild Steel")),      VLOOKUP(W486,VALIDATIONS!$GP$2:$HS$45,4+VLOOKUP(Y486,VALIDATIONS!$FF$2:$FG$5,2,FALSE),FALSE),  IF(OR(AND(N486="Water Rising Main",Z486="Asbestos Cement"),AND(N486="Water Rising Main",Z486="unplasticised Poly Vinyl Chloride")),      VLOOKUP(W486,VALIDATIONS!$GP$2:$HS$45,12+VLOOKUP(Y486,VALIDATIONS!$FF$2:$FG$5,2,FALSE),FALSE),  0))))))    +IF(P486="Up to 10% Rock",VLOOKUP(W486,VALIDATIONS!$GP$2:$HS$45,21+VLOOKUP(Y486,VALIDATIONS!$FF$2:$FG$5,2,FALSE),FALSE),0)+IF(OR(Q486="Urban Development (moderate)",Q486="Urban Development (heavy)"),VLOOKUP(W486,VALIDATIONS!$GP$2:$HS$45,12+VLOOKUP(Q486,VALIDATIONS!$FJ$2:$FK$4,2,FALSE),FALSE),0)))</f>
        <v/>
      </c>
      <c r="AB486" s="82"/>
    </row>
    <row r="487" spans="2:28" x14ac:dyDescent="0.2">
      <c r="B487" s="354"/>
      <c r="C487" s="354"/>
      <c r="E487" s="370"/>
      <c r="G487" s="168"/>
      <c r="H487" s="168"/>
      <c r="I487" s="106" t="str">
        <f>IF(OR(C487="",D487="",E487=""),"",VLOOKUP(C487,VALIDATIONS!$HU$2:$HV$12,2,FALSE))</f>
        <v/>
      </c>
      <c r="K487" s="243"/>
      <c r="L487" s="354"/>
      <c r="M487" s="224"/>
      <c r="N487" s="370"/>
      <c r="O487" s="224"/>
      <c r="P487" s="368"/>
      <c r="Q487" s="368"/>
      <c r="R487" s="224"/>
      <c r="S487" s="224"/>
      <c r="T487" s="224"/>
      <c r="U487" s="224"/>
      <c r="W487" s="370"/>
      <c r="X487" s="370"/>
      <c r="Y487" s="368"/>
      <c r="Z487" s="370"/>
      <c r="AA487" s="106" t="str">
        <f>IF(OR(N487="",P487="",Q487="",V487="",W487="",X487="",Y487="",Z487=""),"",V487*    (  IF(OR(AND(N487="Water Reticulation",Z487="Cast Iron"),AND(N487="Water Reticulation",Z487="Ductile Iron"),AND(N487="Water Reticulation",Z487="Galvanised Iron"),  AND(N487="Water Reticulation",Z487="Mild Steel")),      VLOOKUP(W487,VALIDATIONS!$GP$2:$HS$45,VLOOKUP(Y487,VALIDATIONS!$FF$2:$FG$5,2,FALSE),FALSE),  IF(OR(AND(N487="Water Reticulation",Z487="Asbestos Cement"),AND(N487="Water Reticulation",Z487="unplasticised Poly Vinyl Chloride")),      VLOOKUP(W487,VALIDATIONS!$GP$2:$HS$45,8+VLOOKUP(Y487,VALIDATIONS!$FF$2:$FG$5,2,FALSE),FALSE),  IF(OR(AND(N487="Water Re-use",Z487="Cast Iron"),AND(N487="Water Re-use",Z487="Ductile Iron"),AND(N487="Water Re-use",Z487="Galvanised Iron"),  AND(N487="Water Re-use",Z487="Mild Steel")),      VLOOKUP(W487,VALIDATIONS!$GP$2:$HS$45,VLOOKUP(Y487,VALIDATIONS!$FF$2:$FG$5,2,FALSE),FALSE),  IF(OR(AND(N487="Water Re-use",Z487="Asbestos Cement"),AND(N487="Water Re-use",Z487="unplasticised Poly Vinyl Chloride")),      VLOOKUP(W487,VALIDATIONS!$GP$2:$HS$45,8+VLOOKUP(Y487,VALIDATIONS!$FF$2:$FG$5,2,FALSE),FALSE),            IF(OR(AND(N487="Water Rising Main",Z487="Cast Iron"),AND(N487="Water Rising Main",Z487="Ductile Iron"),AND(N487="Water Rising Main",Z487="Galvanised Iron"),  AND(N487="Water Rising Main",Z487="Mild Steel")),      VLOOKUP(W487,VALIDATIONS!$GP$2:$HS$45,4+VLOOKUP(Y487,VALIDATIONS!$FF$2:$FG$5,2,FALSE),FALSE),  IF(OR(AND(N487="Water Rising Main",Z487="Asbestos Cement"),AND(N487="Water Rising Main",Z487="unplasticised Poly Vinyl Chloride")),      VLOOKUP(W487,VALIDATIONS!$GP$2:$HS$45,12+VLOOKUP(Y487,VALIDATIONS!$FF$2:$FG$5,2,FALSE),FALSE),  0))))))    +IF(P487="Up to 10% Rock",VLOOKUP(W487,VALIDATIONS!$GP$2:$HS$45,21+VLOOKUP(Y487,VALIDATIONS!$FF$2:$FG$5,2,FALSE),FALSE),0)+IF(OR(Q487="Urban Development (moderate)",Q487="Urban Development (heavy)"),VLOOKUP(W487,VALIDATIONS!$GP$2:$HS$45,12+VLOOKUP(Q487,VALIDATIONS!$FJ$2:$FK$4,2,FALSE),FALSE),0)))</f>
        <v/>
      </c>
      <c r="AB487" s="82"/>
    </row>
    <row r="488" spans="2:28" x14ac:dyDescent="0.2">
      <c r="B488" s="354"/>
      <c r="C488" s="354"/>
      <c r="E488" s="370"/>
      <c r="G488" s="168"/>
      <c r="H488" s="168"/>
      <c r="I488" s="106" t="str">
        <f>IF(OR(C488="",D488="",E488=""),"",VLOOKUP(C488,VALIDATIONS!$HU$2:$HV$12,2,FALSE))</f>
        <v/>
      </c>
      <c r="K488" s="243"/>
      <c r="L488" s="354"/>
      <c r="M488" s="224"/>
      <c r="N488" s="370"/>
      <c r="O488" s="224"/>
      <c r="P488" s="368"/>
      <c r="Q488" s="368"/>
      <c r="R488" s="224"/>
      <c r="S488" s="224"/>
      <c r="T488" s="224"/>
      <c r="U488" s="224"/>
      <c r="W488" s="370"/>
      <c r="X488" s="370"/>
      <c r="Y488" s="368"/>
      <c r="Z488" s="370"/>
      <c r="AA488" s="106" t="str">
        <f>IF(OR(N488="",P488="",Q488="",V488="",W488="",X488="",Y488="",Z488=""),"",V488*    (  IF(OR(AND(N488="Water Reticulation",Z488="Cast Iron"),AND(N488="Water Reticulation",Z488="Ductile Iron"),AND(N488="Water Reticulation",Z488="Galvanised Iron"),  AND(N488="Water Reticulation",Z488="Mild Steel")),      VLOOKUP(W488,VALIDATIONS!$GP$2:$HS$45,VLOOKUP(Y488,VALIDATIONS!$FF$2:$FG$5,2,FALSE),FALSE),  IF(OR(AND(N488="Water Reticulation",Z488="Asbestos Cement"),AND(N488="Water Reticulation",Z488="unplasticised Poly Vinyl Chloride")),      VLOOKUP(W488,VALIDATIONS!$GP$2:$HS$45,8+VLOOKUP(Y488,VALIDATIONS!$FF$2:$FG$5,2,FALSE),FALSE),  IF(OR(AND(N488="Water Re-use",Z488="Cast Iron"),AND(N488="Water Re-use",Z488="Ductile Iron"),AND(N488="Water Re-use",Z488="Galvanised Iron"),  AND(N488="Water Re-use",Z488="Mild Steel")),      VLOOKUP(W488,VALIDATIONS!$GP$2:$HS$45,VLOOKUP(Y488,VALIDATIONS!$FF$2:$FG$5,2,FALSE),FALSE),  IF(OR(AND(N488="Water Re-use",Z488="Asbestos Cement"),AND(N488="Water Re-use",Z488="unplasticised Poly Vinyl Chloride")),      VLOOKUP(W488,VALIDATIONS!$GP$2:$HS$45,8+VLOOKUP(Y488,VALIDATIONS!$FF$2:$FG$5,2,FALSE),FALSE),            IF(OR(AND(N488="Water Rising Main",Z488="Cast Iron"),AND(N488="Water Rising Main",Z488="Ductile Iron"),AND(N488="Water Rising Main",Z488="Galvanised Iron"),  AND(N488="Water Rising Main",Z488="Mild Steel")),      VLOOKUP(W488,VALIDATIONS!$GP$2:$HS$45,4+VLOOKUP(Y488,VALIDATIONS!$FF$2:$FG$5,2,FALSE),FALSE),  IF(OR(AND(N488="Water Rising Main",Z488="Asbestos Cement"),AND(N488="Water Rising Main",Z488="unplasticised Poly Vinyl Chloride")),      VLOOKUP(W488,VALIDATIONS!$GP$2:$HS$45,12+VLOOKUP(Y488,VALIDATIONS!$FF$2:$FG$5,2,FALSE),FALSE),  0))))))    +IF(P488="Up to 10% Rock",VLOOKUP(W488,VALIDATIONS!$GP$2:$HS$45,21+VLOOKUP(Y488,VALIDATIONS!$FF$2:$FG$5,2,FALSE),FALSE),0)+IF(OR(Q488="Urban Development (moderate)",Q488="Urban Development (heavy)"),VLOOKUP(W488,VALIDATIONS!$GP$2:$HS$45,12+VLOOKUP(Q488,VALIDATIONS!$FJ$2:$FK$4,2,FALSE),FALSE),0)))</f>
        <v/>
      </c>
      <c r="AB488" s="82"/>
    </row>
    <row r="489" spans="2:28" x14ac:dyDescent="0.2">
      <c r="B489" s="354"/>
      <c r="C489" s="354"/>
      <c r="E489" s="370"/>
      <c r="G489" s="168"/>
      <c r="H489" s="168"/>
      <c r="I489" s="106" t="str">
        <f>IF(OR(C489="",D489="",E489=""),"",VLOOKUP(C489,VALIDATIONS!$HU$2:$HV$12,2,FALSE))</f>
        <v/>
      </c>
      <c r="K489" s="243"/>
      <c r="L489" s="354"/>
      <c r="M489" s="224"/>
      <c r="N489" s="370"/>
      <c r="O489" s="224"/>
      <c r="P489" s="368"/>
      <c r="Q489" s="368"/>
      <c r="R489" s="224"/>
      <c r="S489" s="224"/>
      <c r="T489" s="224"/>
      <c r="U489" s="224"/>
      <c r="W489" s="370"/>
      <c r="X489" s="370"/>
      <c r="Y489" s="368"/>
      <c r="Z489" s="370"/>
      <c r="AA489" s="106" t="str">
        <f>IF(OR(N489="",P489="",Q489="",V489="",W489="",X489="",Y489="",Z489=""),"",V489*    (  IF(OR(AND(N489="Water Reticulation",Z489="Cast Iron"),AND(N489="Water Reticulation",Z489="Ductile Iron"),AND(N489="Water Reticulation",Z489="Galvanised Iron"),  AND(N489="Water Reticulation",Z489="Mild Steel")),      VLOOKUP(W489,VALIDATIONS!$GP$2:$HS$45,VLOOKUP(Y489,VALIDATIONS!$FF$2:$FG$5,2,FALSE),FALSE),  IF(OR(AND(N489="Water Reticulation",Z489="Asbestos Cement"),AND(N489="Water Reticulation",Z489="unplasticised Poly Vinyl Chloride")),      VLOOKUP(W489,VALIDATIONS!$GP$2:$HS$45,8+VLOOKUP(Y489,VALIDATIONS!$FF$2:$FG$5,2,FALSE),FALSE),  IF(OR(AND(N489="Water Re-use",Z489="Cast Iron"),AND(N489="Water Re-use",Z489="Ductile Iron"),AND(N489="Water Re-use",Z489="Galvanised Iron"),  AND(N489="Water Re-use",Z489="Mild Steel")),      VLOOKUP(W489,VALIDATIONS!$GP$2:$HS$45,VLOOKUP(Y489,VALIDATIONS!$FF$2:$FG$5,2,FALSE),FALSE),  IF(OR(AND(N489="Water Re-use",Z489="Asbestos Cement"),AND(N489="Water Re-use",Z489="unplasticised Poly Vinyl Chloride")),      VLOOKUP(W489,VALIDATIONS!$GP$2:$HS$45,8+VLOOKUP(Y489,VALIDATIONS!$FF$2:$FG$5,2,FALSE),FALSE),            IF(OR(AND(N489="Water Rising Main",Z489="Cast Iron"),AND(N489="Water Rising Main",Z489="Ductile Iron"),AND(N489="Water Rising Main",Z489="Galvanised Iron"),  AND(N489="Water Rising Main",Z489="Mild Steel")),      VLOOKUP(W489,VALIDATIONS!$GP$2:$HS$45,4+VLOOKUP(Y489,VALIDATIONS!$FF$2:$FG$5,2,FALSE),FALSE),  IF(OR(AND(N489="Water Rising Main",Z489="Asbestos Cement"),AND(N489="Water Rising Main",Z489="unplasticised Poly Vinyl Chloride")),      VLOOKUP(W489,VALIDATIONS!$GP$2:$HS$45,12+VLOOKUP(Y489,VALIDATIONS!$FF$2:$FG$5,2,FALSE),FALSE),  0))))))    +IF(P489="Up to 10% Rock",VLOOKUP(W489,VALIDATIONS!$GP$2:$HS$45,21+VLOOKUP(Y489,VALIDATIONS!$FF$2:$FG$5,2,FALSE),FALSE),0)+IF(OR(Q489="Urban Development (moderate)",Q489="Urban Development (heavy)"),VLOOKUP(W489,VALIDATIONS!$GP$2:$HS$45,12+VLOOKUP(Q489,VALIDATIONS!$FJ$2:$FK$4,2,FALSE),FALSE),0)))</f>
        <v/>
      </c>
      <c r="AB489" s="82"/>
    </row>
    <row r="490" spans="2:28" x14ac:dyDescent="0.2">
      <c r="B490" s="354"/>
      <c r="C490" s="354"/>
      <c r="E490" s="370"/>
      <c r="G490" s="168"/>
      <c r="H490" s="168"/>
      <c r="I490" s="106" t="str">
        <f>IF(OR(C490="",D490="",E490=""),"",VLOOKUP(C490,VALIDATIONS!$HU$2:$HV$12,2,FALSE))</f>
        <v/>
      </c>
      <c r="K490" s="243"/>
      <c r="L490" s="354"/>
      <c r="M490" s="224"/>
      <c r="N490" s="370"/>
      <c r="O490" s="224"/>
      <c r="P490" s="368"/>
      <c r="Q490" s="368"/>
      <c r="R490" s="224"/>
      <c r="S490" s="224"/>
      <c r="T490" s="224"/>
      <c r="U490" s="224"/>
      <c r="W490" s="370"/>
      <c r="X490" s="370"/>
      <c r="Y490" s="368"/>
      <c r="Z490" s="370"/>
      <c r="AA490" s="106" t="str">
        <f>IF(OR(N490="",P490="",Q490="",V490="",W490="",X490="",Y490="",Z490=""),"",V490*    (  IF(OR(AND(N490="Water Reticulation",Z490="Cast Iron"),AND(N490="Water Reticulation",Z490="Ductile Iron"),AND(N490="Water Reticulation",Z490="Galvanised Iron"),  AND(N490="Water Reticulation",Z490="Mild Steel")),      VLOOKUP(W490,VALIDATIONS!$GP$2:$HS$45,VLOOKUP(Y490,VALIDATIONS!$FF$2:$FG$5,2,FALSE),FALSE),  IF(OR(AND(N490="Water Reticulation",Z490="Asbestos Cement"),AND(N490="Water Reticulation",Z490="unplasticised Poly Vinyl Chloride")),      VLOOKUP(W490,VALIDATIONS!$GP$2:$HS$45,8+VLOOKUP(Y490,VALIDATIONS!$FF$2:$FG$5,2,FALSE),FALSE),  IF(OR(AND(N490="Water Re-use",Z490="Cast Iron"),AND(N490="Water Re-use",Z490="Ductile Iron"),AND(N490="Water Re-use",Z490="Galvanised Iron"),  AND(N490="Water Re-use",Z490="Mild Steel")),      VLOOKUP(W490,VALIDATIONS!$GP$2:$HS$45,VLOOKUP(Y490,VALIDATIONS!$FF$2:$FG$5,2,FALSE),FALSE),  IF(OR(AND(N490="Water Re-use",Z490="Asbestos Cement"),AND(N490="Water Re-use",Z490="unplasticised Poly Vinyl Chloride")),      VLOOKUP(W490,VALIDATIONS!$GP$2:$HS$45,8+VLOOKUP(Y490,VALIDATIONS!$FF$2:$FG$5,2,FALSE),FALSE),            IF(OR(AND(N490="Water Rising Main",Z490="Cast Iron"),AND(N490="Water Rising Main",Z490="Ductile Iron"),AND(N490="Water Rising Main",Z490="Galvanised Iron"),  AND(N490="Water Rising Main",Z490="Mild Steel")),      VLOOKUP(W490,VALIDATIONS!$GP$2:$HS$45,4+VLOOKUP(Y490,VALIDATIONS!$FF$2:$FG$5,2,FALSE),FALSE),  IF(OR(AND(N490="Water Rising Main",Z490="Asbestos Cement"),AND(N490="Water Rising Main",Z490="unplasticised Poly Vinyl Chloride")),      VLOOKUP(W490,VALIDATIONS!$GP$2:$HS$45,12+VLOOKUP(Y490,VALIDATIONS!$FF$2:$FG$5,2,FALSE),FALSE),  0))))))    +IF(P490="Up to 10% Rock",VLOOKUP(W490,VALIDATIONS!$GP$2:$HS$45,21+VLOOKUP(Y490,VALIDATIONS!$FF$2:$FG$5,2,FALSE),FALSE),0)+IF(OR(Q490="Urban Development (moderate)",Q490="Urban Development (heavy)"),VLOOKUP(W490,VALIDATIONS!$GP$2:$HS$45,12+VLOOKUP(Q490,VALIDATIONS!$FJ$2:$FK$4,2,FALSE),FALSE),0)))</f>
        <v/>
      </c>
      <c r="AB490" s="82"/>
    </row>
    <row r="491" spans="2:28" x14ac:dyDescent="0.2">
      <c r="B491" s="354"/>
      <c r="C491" s="354"/>
      <c r="E491" s="370"/>
      <c r="G491" s="168"/>
      <c r="H491" s="168"/>
      <c r="I491" s="106" t="str">
        <f>IF(OR(C491="",D491="",E491=""),"",VLOOKUP(C491,VALIDATIONS!$HU$2:$HV$12,2,FALSE))</f>
        <v/>
      </c>
      <c r="K491" s="243"/>
      <c r="L491" s="354"/>
      <c r="M491" s="224"/>
      <c r="N491" s="370"/>
      <c r="O491" s="224"/>
      <c r="P491" s="368"/>
      <c r="Q491" s="368"/>
      <c r="R491" s="224"/>
      <c r="S491" s="224"/>
      <c r="T491" s="224"/>
      <c r="U491" s="224"/>
      <c r="W491" s="370"/>
      <c r="X491" s="370"/>
      <c r="Y491" s="368"/>
      <c r="Z491" s="370"/>
      <c r="AA491" s="106" t="str">
        <f>IF(OR(N491="",P491="",Q491="",V491="",W491="",X491="",Y491="",Z491=""),"",V491*    (  IF(OR(AND(N491="Water Reticulation",Z491="Cast Iron"),AND(N491="Water Reticulation",Z491="Ductile Iron"),AND(N491="Water Reticulation",Z491="Galvanised Iron"),  AND(N491="Water Reticulation",Z491="Mild Steel")),      VLOOKUP(W491,VALIDATIONS!$GP$2:$HS$45,VLOOKUP(Y491,VALIDATIONS!$FF$2:$FG$5,2,FALSE),FALSE),  IF(OR(AND(N491="Water Reticulation",Z491="Asbestos Cement"),AND(N491="Water Reticulation",Z491="unplasticised Poly Vinyl Chloride")),      VLOOKUP(W491,VALIDATIONS!$GP$2:$HS$45,8+VLOOKUP(Y491,VALIDATIONS!$FF$2:$FG$5,2,FALSE),FALSE),  IF(OR(AND(N491="Water Re-use",Z491="Cast Iron"),AND(N491="Water Re-use",Z491="Ductile Iron"),AND(N491="Water Re-use",Z491="Galvanised Iron"),  AND(N491="Water Re-use",Z491="Mild Steel")),      VLOOKUP(W491,VALIDATIONS!$GP$2:$HS$45,VLOOKUP(Y491,VALIDATIONS!$FF$2:$FG$5,2,FALSE),FALSE),  IF(OR(AND(N491="Water Re-use",Z491="Asbestos Cement"),AND(N491="Water Re-use",Z491="unplasticised Poly Vinyl Chloride")),      VLOOKUP(W491,VALIDATIONS!$GP$2:$HS$45,8+VLOOKUP(Y491,VALIDATIONS!$FF$2:$FG$5,2,FALSE),FALSE),            IF(OR(AND(N491="Water Rising Main",Z491="Cast Iron"),AND(N491="Water Rising Main",Z491="Ductile Iron"),AND(N491="Water Rising Main",Z491="Galvanised Iron"),  AND(N491="Water Rising Main",Z491="Mild Steel")),      VLOOKUP(W491,VALIDATIONS!$GP$2:$HS$45,4+VLOOKUP(Y491,VALIDATIONS!$FF$2:$FG$5,2,FALSE),FALSE),  IF(OR(AND(N491="Water Rising Main",Z491="Asbestos Cement"),AND(N491="Water Rising Main",Z491="unplasticised Poly Vinyl Chloride")),      VLOOKUP(W491,VALIDATIONS!$GP$2:$HS$45,12+VLOOKUP(Y491,VALIDATIONS!$FF$2:$FG$5,2,FALSE),FALSE),  0))))))    +IF(P491="Up to 10% Rock",VLOOKUP(W491,VALIDATIONS!$GP$2:$HS$45,21+VLOOKUP(Y491,VALIDATIONS!$FF$2:$FG$5,2,FALSE),FALSE),0)+IF(OR(Q491="Urban Development (moderate)",Q491="Urban Development (heavy)"),VLOOKUP(W491,VALIDATIONS!$GP$2:$HS$45,12+VLOOKUP(Q491,VALIDATIONS!$FJ$2:$FK$4,2,FALSE),FALSE),0)))</f>
        <v/>
      </c>
      <c r="AB491" s="82"/>
    </row>
    <row r="492" spans="2:28" x14ac:dyDescent="0.2">
      <c r="B492" s="354"/>
      <c r="C492" s="354"/>
      <c r="E492" s="370"/>
      <c r="G492" s="168"/>
      <c r="H492" s="168"/>
      <c r="I492" s="106" t="str">
        <f>IF(OR(C492="",D492="",E492=""),"",VLOOKUP(C492,VALIDATIONS!$HU$2:$HV$12,2,FALSE))</f>
        <v/>
      </c>
      <c r="K492" s="243"/>
      <c r="L492" s="354"/>
      <c r="M492" s="224"/>
      <c r="N492" s="370"/>
      <c r="O492" s="224"/>
      <c r="P492" s="368"/>
      <c r="Q492" s="368"/>
      <c r="R492" s="224"/>
      <c r="S492" s="224"/>
      <c r="T492" s="224"/>
      <c r="U492" s="224"/>
      <c r="W492" s="370"/>
      <c r="X492" s="370"/>
      <c r="Y492" s="368"/>
      <c r="Z492" s="370"/>
      <c r="AA492" s="106" t="str">
        <f>IF(OR(N492="",P492="",Q492="",V492="",W492="",X492="",Y492="",Z492=""),"",V492*    (  IF(OR(AND(N492="Water Reticulation",Z492="Cast Iron"),AND(N492="Water Reticulation",Z492="Ductile Iron"),AND(N492="Water Reticulation",Z492="Galvanised Iron"),  AND(N492="Water Reticulation",Z492="Mild Steel")),      VLOOKUP(W492,VALIDATIONS!$GP$2:$HS$45,VLOOKUP(Y492,VALIDATIONS!$FF$2:$FG$5,2,FALSE),FALSE),  IF(OR(AND(N492="Water Reticulation",Z492="Asbestos Cement"),AND(N492="Water Reticulation",Z492="unplasticised Poly Vinyl Chloride")),      VLOOKUP(W492,VALIDATIONS!$GP$2:$HS$45,8+VLOOKUP(Y492,VALIDATIONS!$FF$2:$FG$5,2,FALSE),FALSE),  IF(OR(AND(N492="Water Re-use",Z492="Cast Iron"),AND(N492="Water Re-use",Z492="Ductile Iron"),AND(N492="Water Re-use",Z492="Galvanised Iron"),  AND(N492="Water Re-use",Z492="Mild Steel")),      VLOOKUP(W492,VALIDATIONS!$GP$2:$HS$45,VLOOKUP(Y492,VALIDATIONS!$FF$2:$FG$5,2,FALSE),FALSE),  IF(OR(AND(N492="Water Re-use",Z492="Asbestos Cement"),AND(N492="Water Re-use",Z492="unplasticised Poly Vinyl Chloride")),      VLOOKUP(W492,VALIDATIONS!$GP$2:$HS$45,8+VLOOKUP(Y492,VALIDATIONS!$FF$2:$FG$5,2,FALSE),FALSE),            IF(OR(AND(N492="Water Rising Main",Z492="Cast Iron"),AND(N492="Water Rising Main",Z492="Ductile Iron"),AND(N492="Water Rising Main",Z492="Galvanised Iron"),  AND(N492="Water Rising Main",Z492="Mild Steel")),      VLOOKUP(W492,VALIDATIONS!$GP$2:$HS$45,4+VLOOKUP(Y492,VALIDATIONS!$FF$2:$FG$5,2,FALSE),FALSE),  IF(OR(AND(N492="Water Rising Main",Z492="Asbestos Cement"),AND(N492="Water Rising Main",Z492="unplasticised Poly Vinyl Chloride")),      VLOOKUP(W492,VALIDATIONS!$GP$2:$HS$45,12+VLOOKUP(Y492,VALIDATIONS!$FF$2:$FG$5,2,FALSE),FALSE),  0))))))    +IF(P492="Up to 10% Rock",VLOOKUP(W492,VALIDATIONS!$GP$2:$HS$45,21+VLOOKUP(Y492,VALIDATIONS!$FF$2:$FG$5,2,FALSE),FALSE),0)+IF(OR(Q492="Urban Development (moderate)",Q492="Urban Development (heavy)"),VLOOKUP(W492,VALIDATIONS!$GP$2:$HS$45,12+VLOOKUP(Q492,VALIDATIONS!$FJ$2:$FK$4,2,FALSE),FALSE),0)))</f>
        <v/>
      </c>
      <c r="AB492" s="82"/>
    </row>
    <row r="493" spans="2:28" x14ac:dyDescent="0.2">
      <c r="B493" s="354"/>
      <c r="C493" s="354"/>
      <c r="E493" s="370"/>
      <c r="G493" s="168"/>
      <c r="H493" s="168"/>
      <c r="I493" s="106" t="str">
        <f>IF(OR(C493="",D493="",E493=""),"",VLOOKUP(C493,VALIDATIONS!$HU$2:$HV$12,2,FALSE))</f>
        <v/>
      </c>
      <c r="K493" s="243"/>
      <c r="L493" s="354"/>
      <c r="M493" s="224"/>
      <c r="N493" s="370"/>
      <c r="O493" s="224"/>
      <c r="P493" s="368"/>
      <c r="Q493" s="368"/>
      <c r="R493" s="224"/>
      <c r="S493" s="224"/>
      <c r="T493" s="224"/>
      <c r="U493" s="224"/>
      <c r="W493" s="370"/>
      <c r="X493" s="370"/>
      <c r="Y493" s="368"/>
      <c r="Z493" s="370"/>
      <c r="AA493" s="106" t="str">
        <f>IF(OR(N493="",P493="",Q493="",V493="",W493="",X493="",Y493="",Z493=""),"",V493*    (  IF(OR(AND(N493="Water Reticulation",Z493="Cast Iron"),AND(N493="Water Reticulation",Z493="Ductile Iron"),AND(N493="Water Reticulation",Z493="Galvanised Iron"),  AND(N493="Water Reticulation",Z493="Mild Steel")),      VLOOKUP(W493,VALIDATIONS!$GP$2:$HS$45,VLOOKUP(Y493,VALIDATIONS!$FF$2:$FG$5,2,FALSE),FALSE),  IF(OR(AND(N493="Water Reticulation",Z493="Asbestos Cement"),AND(N493="Water Reticulation",Z493="unplasticised Poly Vinyl Chloride")),      VLOOKUP(W493,VALIDATIONS!$GP$2:$HS$45,8+VLOOKUP(Y493,VALIDATIONS!$FF$2:$FG$5,2,FALSE),FALSE),  IF(OR(AND(N493="Water Re-use",Z493="Cast Iron"),AND(N493="Water Re-use",Z493="Ductile Iron"),AND(N493="Water Re-use",Z493="Galvanised Iron"),  AND(N493="Water Re-use",Z493="Mild Steel")),      VLOOKUP(W493,VALIDATIONS!$GP$2:$HS$45,VLOOKUP(Y493,VALIDATIONS!$FF$2:$FG$5,2,FALSE),FALSE),  IF(OR(AND(N493="Water Re-use",Z493="Asbestos Cement"),AND(N493="Water Re-use",Z493="unplasticised Poly Vinyl Chloride")),      VLOOKUP(W493,VALIDATIONS!$GP$2:$HS$45,8+VLOOKUP(Y493,VALIDATIONS!$FF$2:$FG$5,2,FALSE),FALSE),            IF(OR(AND(N493="Water Rising Main",Z493="Cast Iron"),AND(N493="Water Rising Main",Z493="Ductile Iron"),AND(N493="Water Rising Main",Z493="Galvanised Iron"),  AND(N493="Water Rising Main",Z493="Mild Steel")),      VLOOKUP(W493,VALIDATIONS!$GP$2:$HS$45,4+VLOOKUP(Y493,VALIDATIONS!$FF$2:$FG$5,2,FALSE),FALSE),  IF(OR(AND(N493="Water Rising Main",Z493="Asbestos Cement"),AND(N493="Water Rising Main",Z493="unplasticised Poly Vinyl Chloride")),      VLOOKUP(W493,VALIDATIONS!$GP$2:$HS$45,12+VLOOKUP(Y493,VALIDATIONS!$FF$2:$FG$5,2,FALSE),FALSE),  0))))))    +IF(P493="Up to 10% Rock",VLOOKUP(W493,VALIDATIONS!$GP$2:$HS$45,21+VLOOKUP(Y493,VALIDATIONS!$FF$2:$FG$5,2,FALSE),FALSE),0)+IF(OR(Q493="Urban Development (moderate)",Q493="Urban Development (heavy)"),VLOOKUP(W493,VALIDATIONS!$GP$2:$HS$45,12+VLOOKUP(Q493,VALIDATIONS!$FJ$2:$FK$4,2,FALSE),FALSE),0)))</f>
        <v/>
      </c>
      <c r="AB493" s="82"/>
    </row>
    <row r="494" spans="2:28" x14ac:dyDescent="0.2">
      <c r="B494" s="354"/>
      <c r="C494" s="354"/>
      <c r="E494" s="370"/>
      <c r="G494" s="168"/>
      <c r="H494" s="168"/>
      <c r="I494" s="106" t="str">
        <f>IF(OR(C494="",D494="",E494=""),"",VLOOKUP(C494,VALIDATIONS!$HU$2:$HV$12,2,FALSE))</f>
        <v/>
      </c>
      <c r="K494" s="243"/>
      <c r="L494" s="354"/>
      <c r="M494" s="224"/>
      <c r="N494" s="370"/>
      <c r="O494" s="224"/>
      <c r="P494" s="368"/>
      <c r="Q494" s="368"/>
      <c r="R494" s="224"/>
      <c r="S494" s="224"/>
      <c r="T494" s="224"/>
      <c r="U494" s="224"/>
      <c r="W494" s="370"/>
      <c r="X494" s="370"/>
      <c r="Y494" s="368"/>
      <c r="Z494" s="370"/>
      <c r="AA494" s="106" t="str">
        <f>IF(OR(N494="",P494="",Q494="",V494="",W494="",X494="",Y494="",Z494=""),"",V494*    (  IF(OR(AND(N494="Water Reticulation",Z494="Cast Iron"),AND(N494="Water Reticulation",Z494="Ductile Iron"),AND(N494="Water Reticulation",Z494="Galvanised Iron"),  AND(N494="Water Reticulation",Z494="Mild Steel")),      VLOOKUP(W494,VALIDATIONS!$GP$2:$HS$45,VLOOKUP(Y494,VALIDATIONS!$FF$2:$FG$5,2,FALSE),FALSE),  IF(OR(AND(N494="Water Reticulation",Z494="Asbestos Cement"),AND(N494="Water Reticulation",Z494="unplasticised Poly Vinyl Chloride")),      VLOOKUP(W494,VALIDATIONS!$GP$2:$HS$45,8+VLOOKUP(Y494,VALIDATIONS!$FF$2:$FG$5,2,FALSE),FALSE),  IF(OR(AND(N494="Water Re-use",Z494="Cast Iron"),AND(N494="Water Re-use",Z494="Ductile Iron"),AND(N494="Water Re-use",Z494="Galvanised Iron"),  AND(N494="Water Re-use",Z494="Mild Steel")),      VLOOKUP(W494,VALIDATIONS!$GP$2:$HS$45,VLOOKUP(Y494,VALIDATIONS!$FF$2:$FG$5,2,FALSE),FALSE),  IF(OR(AND(N494="Water Re-use",Z494="Asbestos Cement"),AND(N494="Water Re-use",Z494="unplasticised Poly Vinyl Chloride")),      VLOOKUP(W494,VALIDATIONS!$GP$2:$HS$45,8+VLOOKUP(Y494,VALIDATIONS!$FF$2:$FG$5,2,FALSE),FALSE),            IF(OR(AND(N494="Water Rising Main",Z494="Cast Iron"),AND(N494="Water Rising Main",Z494="Ductile Iron"),AND(N494="Water Rising Main",Z494="Galvanised Iron"),  AND(N494="Water Rising Main",Z494="Mild Steel")),      VLOOKUP(W494,VALIDATIONS!$GP$2:$HS$45,4+VLOOKUP(Y494,VALIDATIONS!$FF$2:$FG$5,2,FALSE),FALSE),  IF(OR(AND(N494="Water Rising Main",Z494="Asbestos Cement"),AND(N494="Water Rising Main",Z494="unplasticised Poly Vinyl Chloride")),      VLOOKUP(W494,VALIDATIONS!$GP$2:$HS$45,12+VLOOKUP(Y494,VALIDATIONS!$FF$2:$FG$5,2,FALSE),FALSE),  0))))))    +IF(P494="Up to 10% Rock",VLOOKUP(W494,VALIDATIONS!$GP$2:$HS$45,21+VLOOKUP(Y494,VALIDATIONS!$FF$2:$FG$5,2,FALSE),FALSE),0)+IF(OR(Q494="Urban Development (moderate)",Q494="Urban Development (heavy)"),VLOOKUP(W494,VALIDATIONS!$GP$2:$HS$45,12+VLOOKUP(Q494,VALIDATIONS!$FJ$2:$FK$4,2,FALSE),FALSE),0)))</f>
        <v/>
      </c>
      <c r="AB494" s="82"/>
    </row>
    <row r="495" spans="2:28" x14ac:dyDescent="0.2">
      <c r="B495" s="354"/>
      <c r="C495" s="354"/>
      <c r="E495" s="370"/>
      <c r="G495" s="168"/>
      <c r="H495" s="168"/>
      <c r="I495" s="106" t="str">
        <f>IF(OR(C495="",D495="",E495=""),"",VLOOKUP(C495,VALIDATIONS!$HU$2:$HV$12,2,FALSE))</f>
        <v/>
      </c>
      <c r="K495" s="243"/>
      <c r="L495" s="354"/>
      <c r="M495" s="224"/>
      <c r="N495" s="370"/>
      <c r="O495" s="224"/>
      <c r="P495" s="368"/>
      <c r="Q495" s="368"/>
      <c r="R495" s="224"/>
      <c r="S495" s="224"/>
      <c r="T495" s="224"/>
      <c r="U495" s="224"/>
      <c r="W495" s="370"/>
      <c r="X495" s="370"/>
      <c r="Y495" s="368"/>
      <c r="Z495" s="370"/>
      <c r="AA495" s="106" t="str">
        <f>IF(OR(N495="",P495="",Q495="",V495="",W495="",X495="",Y495="",Z495=""),"",V495*    (  IF(OR(AND(N495="Water Reticulation",Z495="Cast Iron"),AND(N495="Water Reticulation",Z495="Ductile Iron"),AND(N495="Water Reticulation",Z495="Galvanised Iron"),  AND(N495="Water Reticulation",Z495="Mild Steel")),      VLOOKUP(W495,VALIDATIONS!$GP$2:$HS$45,VLOOKUP(Y495,VALIDATIONS!$FF$2:$FG$5,2,FALSE),FALSE),  IF(OR(AND(N495="Water Reticulation",Z495="Asbestos Cement"),AND(N495="Water Reticulation",Z495="unplasticised Poly Vinyl Chloride")),      VLOOKUP(W495,VALIDATIONS!$GP$2:$HS$45,8+VLOOKUP(Y495,VALIDATIONS!$FF$2:$FG$5,2,FALSE),FALSE),  IF(OR(AND(N495="Water Re-use",Z495="Cast Iron"),AND(N495="Water Re-use",Z495="Ductile Iron"),AND(N495="Water Re-use",Z495="Galvanised Iron"),  AND(N495="Water Re-use",Z495="Mild Steel")),      VLOOKUP(W495,VALIDATIONS!$GP$2:$HS$45,VLOOKUP(Y495,VALIDATIONS!$FF$2:$FG$5,2,FALSE),FALSE),  IF(OR(AND(N495="Water Re-use",Z495="Asbestos Cement"),AND(N495="Water Re-use",Z495="unplasticised Poly Vinyl Chloride")),      VLOOKUP(W495,VALIDATIONS!$GP$2:$HS$45,8+VLOOKUP(Y495,VALIDATIONS!$FF$2:$FG$5,2,FALSE),FALSE),            IF(OR(AND(N495="Water Rising Main",Z495="Cast Iron"),AND(N495="Water Rising Main",Z495="Ductile Iron"),AND(N495="Water Rising Main",Z495="Galvanised Iron"),  AND(N495="Water Rising Main",Z495="Mild Steel")),      VLOOKUP(W495,VALIDATIONS!$GP$2:$HS$45,4+VLOOKUP(Y495,VALIDATIONS!$FF$2:$FG$5,2,FALSE),FALSE),  IF(OR(AND(N495="Water Rising Main",Z495="Asbestos Cement"),AND(N495="Water Rising Main",Z495="unplasticised Poly Vinyl Chloride")),      VLOOKUP(W495,VALIDATIONS!$GP$2:$HS$45,12+VLOOKUP(Y495,VALIDATIONS!$FF$2:$FG$5,2,FALSE),FALSE),  0))))))    +IF(P495="Up to 10% Rock",VLOOKUP(W495,VALIDATIONS!$GP$2:$HS$45,21+VLOOKUP(Y495,VALIDATIONS!$FF$2:$FG$5,2,FALSE),FALSE),0)+IF(OR(Q495="Urban Development (moderate)",Q495="Urban Development (heavy)"),VLOOKUP(W495,VALIDATIONS!$GP$2:$HS$45,12+VLOOKUP(Q495,VALIDATIONS!$FJ$2:$FK$4,2,FALSE),FALSE),0)))</f>
        <v/>
      </c>
      <c r="AB495" s="82"/>
    </row>
    <row r="496" spans="2:28" x14ac:dyDescent="0.2">
      <c r="B496" s="354"/>
      <c r="C496" s="354"/>
      <c r="E496" s="370"/>
      <c r="G496" s="168"/>
      <c r="H496" s="168"/>
      <c r="I496" s="106" t="str">
        <f>IF(OR(C496="",D496="",E496=""),"",VLOOKUP(C496,VALIDATIONS!$HU$2:$HV$12,2,FALSE))</f>
        <v/>
      </c>
      <c r="K496" s="243"/>
      <c r="L496" s="354"/>
      <c r="M496" s="224"/>
      <c r="N496" s="370"/>
      <c r="O496" s="224"/>
      <c r="P496" s="368"/>
      <c r="Q496" s="368"/>
      <c r="R496" s="224"/>
      <c r="S496" s="224"/>
      <c r="T496" s="224"/>
      <c r="U496" s="224"/>
      <c r="W496" s="370"/>
      <c r="X496" s="370"/>
      <c r="Y496" s="368"/>
      <c r="Z496" s="370"/>
      <c r="AA496" s="106" t="str">
        <f>IF(OR(N496="",P496="",Q496="",V496="",W496="",X496="",Y496="",Z496=""),"",V496*    (  IF(OR(AND(N496="Water Reticulation",Z496="Cast Iron"),AND(N496="Water Reticulation",Z496="Ductile Iron"),AND(N496="Water Reticulation",Z496="Galvanised Iron"),  AND(N496="Water Reticulation",Z496="Mild Steel")),      VLOOKUP(W496,VALIDATIONS!$GP$2:$HS$45,VLOOKUP(Y496,VALIDATIONS!$FF$2:$FG$5,2,FALSE),FALSE),  IF(OR(AND(N496="Water Reticulation",Z496="Asbestos Cement"),AND(N496="Water Reticulation",Z496="unplasticised Poly Vinyl Chloride")),      VLOOKUP(W496,VALIDATIONS!$GP$2:$HS$45,8+VLOOKUP(Y496,VALIDATIONS!$FF$2:$FG$5,2,FALSE),FALSE),  IF(OR(AND(N496="Water Re-use",Z496="Cast Iron"),AND(N496="Water Re-use",Z496="Ductile Iron"),AND(N496="Water Re-use",Z496="Galvanised Iron"),  AND(N496="Water Re-use",Z496="Mild Steel")),      VLOOKUP(W496,VALIDATIONS!$GP$2:$HS$45,VLOOKUP(Y496,VALIDATIONS!$FF$2:$FG$5,2,FALSE),FALSE),  IF(OR(AND(N496="Water Re-use",Z496="Asbestos Cement"),AND(N496="Water Re-use",Z496="unplasticised Poly Vinyl Chloride")),      VLOOKUP(W496,VALIDATIONS!$GP$2:$HS$45,8+VLOOKUP(Y496,VALIDATIONS!$FF$2:$FG$5,2,FALSE),FALSE),            IF(OR(AND(N496="Water Rising Main",Z496="Cast Iron"),AND(N496="Water Rising Main",Z496="Ductile Iron"),AND(N496="Water Rising Main",Z496="Galvanised Iron"),  AND(N496="Water Rising Main",Z496="Mild Steel")),      VLOOKUP(W496,VALIDATIONS!$GP$2:$HS$45,4+VLOOKUP(Y496,VALIDATIONS!$FF$2:$FG$5,2,FALSE),FALSE),  IF(OR(AND(N496="Water Rising Main",Z496="Asbestos Cement"),AND(N496="Water Rising Main",Z496="unplasticised Poly Vinyl Chloride")),      VLOOKUP(W496,VALIDATIONS!$GP$2:$HS$45,12+VLOOKUP(Y496,VALIDATIONS!$FF$2:$FG$5,2,FALSE),FALSE),  0))))))    +IF(P496="Up to 10% Rock",VLOOKUP(W496,VALIDATIONS!$GP$2:$HS$45,21+VLOOKUP(Y496,VALIDATIONS!$FF$2:$FG$5,2,FALSE),FALSE),0)+IF(OR(Q496="Urban Development (moderate)",Q496="Urban Development (heavy)"),VLOOKUP(W496,VALIDATIONS!$GP$2:$HS$45,12+VLOOKUP(Q496,VALIDATIONS!$FJ$2:$FK$4,2,FALSE),FALSE),0)))</f>
        <v/>
      </c>
      <c r="AB496" s="82"/>
    </row>
    <row r="497" spans="2:28" x14ac:dyDescent="0.2">
      <c r="B497" s="354"/>
      <c r="C497" s="354"/>
      <c r="E497" s="370"/>
      <c r="G497" s="168"/>
      <c r="H497" s="168"/>
      <c r="I497" s="106" t="str">
        <f>IF(OR(C497="",D497="",E497=""),"",VLOOKUP(C497,VALIDATIONS!$HU$2:$HV$12,2,FALSE))</f>
        <v/>
      </c>
      <c r="K497" s="243"/>
      <c r="L497" s="354"/>
      <c r="M497" s="224"/>
      <c r="N497" s="370"/>
      <c r="O497" s="224"/>
      <c r="P497" s="368"/>
      <c r="Q497" s="368"/>
      <c r="R497" s="224"/>
      <c r="S497" s="224"/>
      <c r="T497" s="224"/>
      <c r="U497" s="224"/>
      <c r="W497" s="370"/>
      <c r="X497" s="370"/>
      <c r="Y497" s="368"/>
      <c r="Z497" s="370"/>
      <c r="AA497" s="106" t="str">
        <f>IF(OR(N497="",P497="",Q497="",V497="",W497="",X497="",Y497="",Z497=""),"",V497*    (  IF(OR(AND(N497="Water Reticulation",Z497="Cast Iron"),AND(N497="Water Reticulation",Z497="Ductile Iron"),AND(N497="Water Reticulation",Z497="Galvanised Iron"),  AND(N497="Water Reticulation",Z497="Mild Steel")),      VLOOKUP(W497,VALIDATIONS!$GP$2:$HS$45,VLOOKUP(Y497,VALIDATIONS!$FF$2:$FG$5,2,FALSE),FALSE),  IF(OR(AND(N497="Water Reticulation",Z497="Asbestos Cement"),AND(N497="Water Reticulation",Z497="unplasticised Poly Vinyl Chloride")),      VLOOKUP(W497,VALIDATIONS!$GP$2:$HS$45,8+VLOOKUP(Y497,VALIDATIONS!$FF$2:$FG$5,2,FALSE),FALSE),  IF(OR(AND(N497="Water Re-use",Z497="Cast Iron"),AND(N497="Water Re-use",Z497="Ductile Iron"),AND(N497="Water Re-use",Z497="Galvanised Iron"),  AND(N497="Water Re-use",Z497="Mild Steel")),      VLOOKUP(W497,VALIDATIONS!$GP$2:$HS$45,VLOOKUP(Y497,VALIDATIONS!$FF$2:$FG$5,2,FALSE),FALSE),  IF(OR(AND(N497="Water Re-use",Z497="Asbestos Cement"),AND(N497="Water Re-use",Z497="unplasticised Poly Vinyl Chloride")),      VLOOKUP(W497,VALIDATIONS!$GP$2:$HS$45,8+VLOOKUP(Y497,VALIDATIONS!$FF$2:$FG$5,2,FALSE),FALSE),            IF(OR(AND(N497="Water Rising Main",Z497="Cast Iron"),AND(N497="Water Rising Main",Z497="Ductile Iron"),AND(N497="Water Rising Main",Z497="Galvanised Iron"),  AND(N497="Water Rising Main",Z497="Mild Steel")),      VLOOKUP(W497,VALIDATIONS!$GP$2:$HS$45,4+VLOOKUP(Y497,VALIDATIONS!$FF$2:$FG$5,2,FALSE),FALSE),  IF(OR(AND(N497="Water Rising Main",Z497="Asbestos Cement"),AND(N497="Water Rising Main",Z497="unplasticised Poly Vinyl Chloride")),      VLOOKUP(W497,VALIDATIONS!$GP$2:$HS$45,12+VLOOKUP(Y497,VALIDATIONS!$FF$2:$FG$5,2,FALSE),FALSE),  0))))))    +IF(P497="Up to 10% Rock",VLOOKUP(W497,VALIDATIONS!$GP$2:$HS$45,21+VLOOKUP(Y497,VALIDATIONS!$FF$2:$FG$5,2,FALSE),FALSE),0)+IF(OR(Q497="Urban Development (moderate)",Q497="Urban Development (heavy)"),VLOOKUP(W497,VALIDATIONS!$GP$2:$HS$45,12+VLOOKUP(Q497,VALIDATIONS!$FJ$2:$FK$4,2,FALSE),FALSE),0)))</f>
        <v/>
      </c>
      <c r="AB497" s="82"/>
    </row>
    <row r="498" spans="2:28" x14ac:dyDescent="0.2">
      <c r="B498" s="354"/>
      <c r="C498" s="354"/>
      <c r="E498" s="370"/>
      <c r="G498" s="168"/>
      <c r="H498" s="168"/>
      <c r="I498" s="106" t="str">
        <f>IF(OR(C498="",D498="",E498=""),"",VLOOKUP(C498,VALIDATIONS!$HU$2:$HV$12,2,FALSE))</f>
        <v/>
      </c>
      <c r="K498" s="243"/>
      <c r="L498" s="354"/>
      <c r="M498" s="224"/>
      <c r="N498" s="370"/>
      <c r="O498" s="224"/>
      <c r="P498" s="368"/>
      <c r="Q498" s="368"/>
      <c r="R498" s="224"/>
      <c r="S498" s="224"/>
      <c r="T498" s="224"/>
      <c r="U498" s="224"/>
      <c r="W498" s="370"/>
      <c r="X498" s="370"/>
      <c r="Y498" s="368"/>
      <c r="Z498" s="370"/>
      <c r="AA498" s="106" t="str">
        <f>IF(OR(N498="",P498="",Q498="",V498="",W498="",X498="",Y498="",Z498=""),"",V498*    (  IF(OR(AND(N498="Water Reticulation",Z498="Cast Iron"),AND(N498="Water Reticulation",Z498="Ductile Iron"),AND(N498="Water Reticulation",Z498="Galvanised Iron"),  AND(N498="Water Reticulation",Z498="Mild Steel")),      VLOOKUP(W498,VALIDATIONS!$GP$2:$HS$45,VLOOKUP(Y498,VALIDATIONS!$FF$2:$FG$5,2,FALSE),FALSE),  IF(OR(AND(N498="Water Reticulation",Z498="Asbestos Cement"),AND(N498="Water Reticulation",Z498="unplasticised Poly Vinyl Chloride")),      VLOOKUP(W498,VALIDATIONS!$GP$2:$HS$45,8+VLOOKUP(Y498,VALIDATIONS!$FF$2:$FG$5,2,FALSE),FALSE),  IF(OR(AND(N498="Water Re-use",Z498="Cast Iron"),AND(N498="Water Re-use",Z498="Ductile Iron"),AND(N498="Water Re-use",Z498="Galvanised Iron"),  AND(N498="Water Re-use",Z498="Mild Steel")),      VLOOKUP(W498,VALIDATIONS!$GP$2:$HS$45,VLOOKUP(Y498,VALIDATIONS!$FF$2:$FG$5,2,FALSE),FALSE),  IF(OR(AND(N498="Water Re-use",Z498="Asbestos Cement"),AND(N498="Water Re-use",Z498="unplasticised Poly Vinyl Chloride")),      VLOOKUP(W498,VALIDATIONS!$GP$2:$HS$45,8+VLOOKUP(Y498,VALIDATIONS!$FF$2:$FG$5,2,FALSE),FALSE),            IF(OR(AND(N498="Water Rising Main",Z498="Cast Iron"),AND(N498="Water Rising Main",Z498="Ductile Iron"),AND(N498="Water Rising Main",Z498="Galvanised Iron"),  AND(N498="Water Rising Main",Z498="Mild Steel")),      VLOOKUP(W498,VALIDATIONS!$GP$2:$HS$45,4+VLOOKUP(Y498,VALIDATIONS!$FF$2:$FG$5,2,FALSE),FALSE),  IF(OR(AND(N498="Water Rising Main",Z498="Asbestos Cement"),AND(N498="Water Rising Main",Z498="unplasticised Poly Vinyl Chloride")),      VLOOKUP(W498,VALIDATIONS!$GP$2:$HS$45,12+VLOOKUP(Y498,VALIDATIONS!$FF$2:$FG$5,2,FALSE),FALSE),  0))))))    +IF(P498="Up to 10% Rock",VLOOKUP(W498,VALIDATIONS!$GP$2:$HS$45,21+VLOOKUP(Y498,VALIDATIONS!$FF$2:$FG$5,2,FALSE),FALSE),0)+IF(OR(Q498="Urban Development (moderate)",Q498="Urban Development (heavy)"),VLOOKUP(W498,VALIDATIONS!$GP$2:$HS$45,12+VLOOKUP(Q498,VALIDATIONS!$FJ$2:$FK$4,2,FALSE),FALSE),0)))</f>
        <v/>
      </c>
      <c r="AB498" s="82"/>
    </row>
    <row r="499" spans="2:28" x14ac:dyDescent="0.2">
      <c r="B499" s="354"/>
      <c r="C499" s="354"/>
      <c r="E499" s="370"/>
      <c r="G499" s="168"/>
      <c r="H499" s="168"/>
      <c r="I499" s="106" t="str">
        <f>IF(OR(C499="",D499="",E499=""),"",VLOOKUP(C499,VALIDATIONS!$HU$2:$HV$12,2,FALSE))</f>
        <v/>
      </c>
      <c r="K499" s="243"/>
      <c r="L499" s="354"/>
      <c r="M499" s="224"/>
      <c r="N499" s="370"/>
      <c r="O499" s="224"/>
      <c r="P499" s="368"/>
      <c r="Q499" s="368"/>
      <c r="R499" s="224"/>
      <c r="S499" s="224"/>
      <c r="T499" s="224"/>
      <c r="U499" s="224"/>
      <c r="W499" s="370"/>
      <c r="X499" s="370"/>
      <c r="Y499" s="368"/>
      <c r="Z499" s="370"/>
      <c r="AA499" s="106" t="str">
        <f>IF(OR(N499="",P499="",Q499="",V499="",W499="",X499="",Y499="",Z499=""),"",V499*    (  IF(OR(AND(N499="Water Reticulation",Z499="Cast Iron"),AND(N499="Water Reticulation",Z499="Ductile Iron"),AND(N499="Water Reticulation",Z499="Galvanised Iron"),  AND(N499="Water Reticulation",Z499="Mild Steel")),      VLOOKUP(W499,VALIDATIONS!$GP$2:$HS$45,VLOOKUP(Y499,VALIDATIONS!$FF$2:$FG$5,2,FALSE),FALSE),  IF(OR(AND(N499="Water Reticulation",Z499="Asbestos Cement"),AND(N499="Water Reticulation",Z499="unplasticised Poly Vinyl Chloride")),      VLOOKUP(W499,VALIDATIONS!$GP$2:$HS$45,8+VLOOKUP(Y499,VALIDATIONS!$FF$2:$FG$5,2,FALSE),FALSE),  IF(OR(AND(N499="Water Re-use",Z499="Cast Iron"),AND(N499="Water Re-use",Z499="Ductile Iron"),AND(N499="Water Re-use",Z499="Galvanised Iron"),  AND(N499="Water Re-use",Z499="Mild Steel")),      VLOOKUP(W499,VALIDATIONS!$GP$2:$HS$45,VLOOKUP(Y499,VALIDATIONS!$FF$2:$FG$5,2,FALSE),FALSE),  IF(OR(AND(N499="Water Re-use",Z499="Asbestos Cement"),AND(N499="Water Re-use",Z499="unplasticised Poly Vinyl Chloride")),      VLOOKUP(W499,VALIDATIONS!$GP$2:$HS$45,8+VLOOKUP(Y499,VALIDATIONS!$FF$2:$FG$5,2,FALSE),FALSE),            IF(OR(AND(N499="Water Rising Main",Z499="Cast Iron"),AND(N499="Water Rising Main",Z499="Ductile Iron"),AND(N499="Water Rising Main",Z499="Galvanised Iron"),  AND(N499="Water Rising Main",Z499="Mild Steel")),      VLOOKUP(W499,VALIDATIONS!$GP$2:$HS$45,4+VLOOKUP(Y499,VALIDATIONS!$FF$2:$FG$5,2,FALSE),FALSE),  IF(OR(AND(N499="Water Rising Main",Z499="Asbestos Cement"),AND(N499="Water Rising Main",Z499="unplasticised Poly Vinyl Chloride")),      VLOOKUP(W499,VALIDATIONS!$GP$2:$HS$45,12+VLOOKUP(Y499,VALIDATIONS!$FF$2:$FG$5,2,FALSE),FALSE),  0))))))    +IF(P499="Up to 10% Rock",VLOOKUP(W499,VALIDATIONS!$GP$2:$HS$45,21+VLOOKUP(Y499,VALIDATIONS!$FF$2:$FG$5,2,FALSE),FALSE),0)+IF(OR(Q499="Urban Development (moderate)",Q499="Urban Development (heavy)"),VLOOKUP(W499,VALIDATIONS!$GP$2:$HS$45,12+VLOOKUP(Q499,VALIDATIONS!$FJ$2:$FK$4,2,FALSE),FALSE),0)))</f>
        <v/>
      </c>
      <c r="AB499" s="82"/>
    </row>
    <row r="500" spans="2:28" x14ac:dyDescent="0.2">
      <c r="B500" s="354"/>
      <c r="C500" s="354"/>
      <c r="E500" s="370"/>
      <c r="G500" s="168"/>
      <c r="H500" s="168"/>
      <c r="I500" s="106" t="str">
        <f>IF(OR(C500="",D500="",E500=""),"",VLOOKUP(C500,VALIDATIONS!$HU$2:$HV$12,2,FALSE))</f>
        <v/>
      </c>
      <c r="K500" s="243"/>
      <c r="L500" s="354"/>
      <c r="M500" s="224"/>
      <c r="N500" s="370"/>
      <c r="O500" s="224"/>
      <c r="P500" s="368"/>
      <c r="Q500" s="368"/>
      <c r="R500" s="224"/>
      <c r="S500" s="224"/>
      <c r="T500" s="224"/>
      <c r="U500" s="224"/>
      <c r="W500" s="370"/>
      <c r="X500" s="370"/>
      <c r="Y500" s="368"/>
      <c r="Z500" s="370"/>
      <c r="AA500" s="106" t="str">
        <f>IF(OR(N500="",P500="",Q500="",V500="",W500="",X500="",Y500="",Z500=""),"",V500*    (  IF(OR(AND(N500="Water Reticulation",Z500="Cast Iron"),AND(N500="Water Reticulation",Z500="Ductile Iron"),AND(N500="Water Reticulation",Z500="Galvanised Iron"),  AND(N500="Water Reticulation",Z500="Mild Steel")),      VLOOKUP(W500,VALIDATIONS!$GP$2:$HS$45,VLOOKUP(Y500,VALIDATIONS!$FF$2:$FG$5,2,FALSE),FALSE),  IF(OR(AND(N500="Water Reticulation",Z500="Asbestos Cement"),AND(N500="Water Reticulation",Z500="unplasticised Poly Vinyl Chloride")),      VLOOKUP(W500,VALIDATIONS!$GP$2:$HS$45,8+VLOOKUP(Y500,VALIDATIONS!$FF$2:$FG$5,2,FALSE),FALSE),  IF(OR(AND(N500="Water Re-use",Z500="Cast Iron"),AND(N500="Water Re-use",Z500="Ductile Iron"),AND(N500="Water Re-use",Z500="Galvanised Iron"),  AND(N500="Water Re-use",Z500="Mild Steel")),      VLOOKUP(W500,VALIDATIONS!$GP$2:$HS$45,VLOOKUP(Y500,VALIDATIONS!$FF$2:$FG$5,2,FALSE),FALSE),  IF(OR(AND(N500="Water Re-use",Z500="Asbestos Cement"),AND(N500="Water Re-use",Z500="unplasticised Poly Vinyl Chloride")),      VLOOKUP(W500,VALIDATIONS!$GP$2:$HS$45,8+VLOOKUP(Y500,VALIDATIONS!$FF$2:$FG$5,2,FALSE),FALSE),            IF(OR(AND(N500="Water Rising Main",Z500="Cast Iron"),AND(N500="Water Rising Main",Z500="Ductile Iron"),AND(N500="Water Rising Main",Z500="Galvanised Iron"),  AND(N500="Water Rising Main",Z500="Mild Steel")),      VLOOKUP(W500,VALIDATIONS!$GP$2:$HS$45,4+VLOOKUP(Y500,VALIDATIONS!$FF$2:$FG$5,2,FALSE),FALSE),  IF(OR(AND(N500="Water Rising Main",Z500="Asbestos Cement"),AND(N500="Water Rising Main",Z500="unplasticised Poly Vinyl Chloride")),      VLOOKUP(W500,VALIDATIONS!$GP$2:$HS$45,12+VLOOKUP(Y500,VALIDATIONS!$FF$2:$FG$5,2,FALSE),FALSE),  0))))))    +IF(P500="Up to 10% Rock",VLOOKUP(W500,VALIDATIONS!$GP$2:$HS$45,21+VLOOKUP(Y500,VALIDATIONS!$FF$2:$FG$5,2,FALSE),FALSE),0)+IF(OR(Q500="Urban Development (moderate)",Q500="Urban Development (heavy)"),VLOOKUP(W500,VALIDATIONS!$GP$2:$HS$45,12+VLOOKUP(Q500,VALIDATIONS!$FJ$2:$FK$4,2,FALSE),FALSE),0)))</f>
        <v/>
      </c>
      <c r="AB500" s="82"/>
    </row>
    <row r="501" spans="2:28" x14ac:dyDescent="0.2">
      <c r="B501" s="354"/>
      <c r="C501" s="354"/>
      <c r="E501" s="370"/>
      <c r="G501" s="168"/>
      <c r="H501" s="168"/>
      <c r="I501" s="106" t="str">
        <f>IF(OR(C501="",D501="",E501=""),"",VLOOKUP(C501,VALIDATIONS!$HU$2:$HV$12,2,FALSE))</f>
        <v/>
      </c>
      <c r="K501" s="243"/>
      <c r="L501" s="354"/>
      <c r="M501" s="224"/>
      <c r="N501" s="370"/>
      <c r="O501" s="224"/>
      <c r="P501" s="368"/>
      <c r="Q501" s="368"/>
      <c r="R501" s="224"/>
      <c r="S501" s="224"/>
      <c r="T501" s="224"/>
      <c r="U501" s="224"/>
      <c r="W501" s="370"/>
      <c r="X501" s="370"/>
      <c r="Y501" s="368"/>
      <c r="Z501" s="370"/>
      <c r="AA501" s="106" t="str">
        <f>IF(OR(N501="",P501="",Q501="",V501="",W501="",X501="",Y501="",Z501=""),"",V501*    (  IF(OR(AND(N501="Water Reticulation",Z501="Cast Iron"),AND(N501="Water Reticulation",Z501="Ductile Iron"),AND(N501="Water Reticulation",Z501="Galvanised Iron"),  AND(N501="Water Reticulation",Z501="Mild Steel")),      VLOOKUP(W501,VALIDATIONS!$GP$2:$HS$45,VLOOKUP(Y501,VALIDATIONS!$FF$2:$FG$5,2,FALSE),FALSE),  IF(OR(AND(N501="Water Reticulation",Z501="Asbestos Cement"),AND(N501="Water Reticulation",Z501="unplasticised Poly Vinyl Chloride")),      VLOOKUP(W501,VALIDATIONS!$GP$2:$HS$45,8+VLOOKUP(Y501,VALIDATIONS!$FF$2:$FG$5,2,FALSE),FALSE),  IF(OR(AND(N501="Water Re-use",Z501="Cast Iron"),AND(N501="Water Re-use",Z501="Ductile Iron"),AND(N501="Water Re-use",Z501="Galvanised Iron"),  AND(N501="Water Re-use",Z501="Mild Steel")),      VLOOKUP(W501,VALIDATIONS!$GP$2:$HS$45,VLOOKUP(Y501,VALIDATIONS!$FF$2:$FG$5,2,FALSE),FALSE),  IF(OR(AND(N501="Water Re-use",Z501="Asbestos Cement"),AND(N501="Water Re-use",Z501="unplasticised Poly Vinyl Chloride")),      VLOOKUP(W501,VALIDATIONS!$GP$2:$HS$45,8+VLOOKUP(Y501,VALIDATIONS!$FF$2:$FG$5,2,FALSE),FALSE),            IF(OR(AND(N501="Water Rising Main",Z501="Cast Iron"),AND(N501="Water Rising Main",Z501="Ductile Iron"),AND(N501="Water Rising Main",Z501="Galvanised Iron"),  AND(N501="Water Rising Main",Z501="Mild Steel")),      VLOOKUP(W501,VALIDATIONS!$GP$2:$HS$45,4+VLOOKUP(Y501,VALIDATIONS!$FF$2:$FG$5,2,FALSE),FALSE),  IF(OR(AND(N501="Water Rising Main",Z501="Asbestos Cement"),AND(N501="Water Rising Main",Z501="unplasticised Poly Vinyl Chloride")),      VLOOKUP(W501,VALIDATIONS!$GP$2:$HS$45,12+VLOOKUP(Y501,VALIDATIONS!$FF$2:$FG$5,2,FALSE),FALSE),  0))))))    +IF(P501="Up to 10% Rock",VLOOKUP(W501,VALIDATIONS!$GP$2:$HS$45,21+VLOOKUP(Y501,VALIDATIONS!$FF$2:$FG$5,2,FALSE),FALSE),0)+IF(OR(Q501="Urban Development (moderate)",Q501="Urban Development (heavy)"),VLOOKUP(W501,VALIDATIONS!$GP$2:$HS$45,12+VLOOKUP(Q501,VALIDATIONS!$FJ$2:$FK$4,2,FALSE),FALSE),0)))</f>
        <v/>
      </c>
      <c r="AB501" s="82"/>
    </row>
    <row r="502" spans="2:28" x14ac:dyDescent="0.2">
      <c r="B502" s="354"/>
      <c r="C502" s="354"/>
      <c r="E502" s="370"/>
      <c r="G502" s="168"/>
      <c r="H502" s="168"/>
      <c r="I502" s="106" t="str">
        <f>IF(OR(C502="",D502="",E502=""),"",VLOOKUP(C502,VALIDATIONS!$HU$2:$HV$12,2,FALSE))</f>
        <v/>
      </c>
      <c r="K502" s="243"/>
      <c r="L502" s="354"/>
      <c r="M502" s="224"/>
      <c r="N502" s="370"/>
      <c r="O502" s="224"/>
      <c r="P502" s="368"/>
      <c r="Q502" s="368"/>
      <c r="R502" s="224"/>
      <c r="S502" s="224"/>
      <c r="T502" s="224"/>
      <c r="U502" s="224"/>
      <c r="W502" s="370"/>
      <c r="X502" s="370"/>
      <c r="Y502" s="368"/>
      <c r="Z502" s="370"/>
      <c r="AA502" s="106" t="str">
        <f>IF(OR(N502="",P502="",Q502="",V502="",W502="",X502="",Y502="",Z502=""),"",V502*    (  IF(OR(AND(N502="Water Reticulation",Z502="Cast Iron"),AND(N502="Water Reticulation",Z502="Ductile Iron"),AND(N502="Water Reticulation",Z502="Galvanised Iron"),  AND(N502="Water Reticulation",Z502="Mild Steel")),      VLOOKUP(W502,VALIDATIONS!$GP$2:$HS$45,VLOOKUP(Y502,VALIDATIONS!$FF$2:$FG$5,2,FALSE),FALSE),  IF(OR(AND(N502="Water Reticulation",Z502="Asbestos Cement"),AND(N502="Water Reticulation",Z502="unplasticised Poly Vinyl Chloride")),      VLOOKUP(W502,VALIDATIONS!$GP$2:$HS$45,8+VLOOKUP(Y502,VALIDATIONS!$FF$2:$FG$5,2,FALSE),FALSE),  IF(OR(AND(N502="Water Re-use",Z502="Cast Iron"),AND(N502="Water Re-use",Z502="Ductile Iron"),AND(N502="Water Re-use",Z502="Galvanised Iron"),  AND(N502="Water Re-use",Z502="Mild Steel")),      VLOOKUP(W502,VALIDATIONS!$GP$2:$HS$45,VLOOKUP(Y502,VALIDATIONS!$FF$2:$FG$5,2,FALSE),FALSE),  IF(OR(AND(N502="Water Re-use",Z502="Asbestos Cement"),AND(N502="Water Re-use",Z502="unplasticised Poly Vinyl Chloride")),      VLOOKUP(W502,VALIDATIONS!$GP$2:$HS$45,8+VLOOKUP(Y502,VALIDATIONS!$FF$2:$FG$5,2,FALSE),FALSE),            IF(OR(AND(N502="Water Rising Main",Z502="Cast Iron"),AND(N502="Water Rising Main",Z502="Ductile Iron"),AND(N502="Water Rising Main",Z502="Galvanised Iron"),  AND(N502="Water Rising Main",Z502="Mild Steel")),      VLOOKUP(W502,VALIDATIONS!$GP$2:$HS$45,4+VLOOKUP(Y502,VALIDATIONS!$FF$2:$FG$5,2,FALSE),FALSE),  IF(OR(AND(N502="Water Rising Main",Z502="Asbestos Cement"),AND(N502="Water Rising Main",Z502="unplasticised Poly Vinyl Chloride")),      VLOOKUP(W502,VALIDATIONS!$GP$2:$HS$45,12+VLOOKUP(Y502,VALIDATIONS!$FF$2:$FG$5,2,FALSE),FALSE),  0))))))    +IF(P502="Up to 10% Rock",VLOOKUP(W502,VALIDATIONS!$GP$2:$HS$45,21+VLOOKUP(Y502,VALIDATIONS!$FF$2:$FG$5,2,FALSE),FALSE),0)+IF(OR(Q502="Urban Development (moderate)",Q502="Urban Development (heavy)"),VLOOKUP(W502,VALIDATIONS!$GP$2:$HS$45,12+VLOOKUP(Q502,VALIDATIONS!$FJ$2:$FK$4,2,FALSE),FALSE),0)))</f>
        <v/>
      </c>
      <c r="AB502" s="82"/>
    </row>
    <row r="503" spans="2:28" x14ac:dyDescent="0.2">
      <c r="B503" s="354"/>
      <c r="C503" s="354"/>
      <c r="E503" s="370"/>
      <c r="G503" s="168"/>
      <c r="H503" s="168"/>
      <c r="I503" s="106" t="str">
        <f>IF(OR(C503="",D503="",E503=""),"",VLOOKUP(C503,VALIDATIONS!$HU$2:$HV$12,2,FALSE))</f>
        <v/>
      </c>
      <c r="K503" s="243"/>
      <c r="L503" s="354"/>
      <c r="M503" s="224"/>
      <c r="N503" s="370"/>
      <c r="O503" s="224"/>
      <c r="P503" s="368"/>
      <c r="Q503" s="368"/>
      <c r="R503" s="224"/>
      <c r="S503" s="224"/>
      <c r="T503" s="224"/>
      <c r="U503" s="224"/>
      <c r="W503" s="370"/>
      <c r="X503" s="370"/>
      <c r="Y503" s="368"/>
      <c r="Z503" s="370"/>
      <c r="AA503" s="106" t="str">
        <f>IF(OR(N503="",P503="",Q503="",V503="",W503="",X503="",Y503="",Z503=""),"",V503*    (  IF(OR(AND(N503="Water Reticulation",Z503="Cast Iron"),AND(N503="Water Reticulation",Z503="Ductile Iron"),AND(N503="Water Reticulation",Z503="Galvanised Iron"),  AND(N503="Water Reticulation",Z503="Mild Steel")),      VLOOKUP(W503,VALIDATIONS!$GP$2:$HS$45,VLOOKUP(Y503,VALIDATIONS!$FF$2:$FG$5,2,FALSE),FALSE),  IF(OR(AND(N503="Water Reticulation",Z503="Asbestos Cement"),AND(N503="Water Reticulation",Z503="unplasticised Poly Vinyl Chloride")),      VLOOKUP(W503,VALIDATIONS!$GP$2:$HS$45,8+VLOOKUP(Y503,VALIDATIONS!$FF$2:$FG$5,2,FALSE),FALSE),  IF(OR(AND(N503="Water Re-use",Z503="Cast Iron"),AND(N503="Water Re-use",Z503="Ductile Iron"),AND(N503="Water Re-use",Z503="Galvanised Iron"),  AND(N503="Water Re-use",Z503="Mild Steel")),      VLOOKUP(W503,VALIDATIONS!$GP$2:$HS$45,VLOOKUP(Y503,VALIDATIONS!$FF$2:$FG$5,2,FALSE),FALSE),  IF(OR(AND(N503="Water Re-use",Z503="Asbestos Cement"),AND(N503="Water Re-use",Z503="unplasticised Poly Vinyl Chloride")),      VLOOKUP(W503,VALIDATIONS!$GP$2:$HS$45,8+VLOOKUP(Y503,VALIDATIONS!$FF$2:$FG$5,2,FALSE),FALSE),            IF(OR(AND(N503="Water Rising Main",Z503="Cast Iron"),AND(N503="Water Rising Main",Z503="Ductile Iron"),AND(N503="Water Rising Main",Z503="Galvanised Iron"),  AND(N503="Water Rising Main",Z503="Mild Steel")),      VLOOKUP(W503,VALIDATIONS!$GP$2:$HS$45,4+VLOOKUP(Y503,VALIDATIONS!$FF$2:$FG$5,2,FALSE),FALSE),  IF(OR(AND(N503="Water Rising Main",Z503="Asbestos Cement"),AND(N503="Water Rising Main",Z503="unplasticised Poly Vinyl Chloride")),      VLOOKUP(W503,VALIDATIONS!$GP$2:$HS$45,12+VLOOKUP(Y503,VALIDATIONS!$FF$2:$FG$5,2,FALSE),FALSE),  0))))))    +IF(P503="Up to 10% Rock",VLOOKUP(W503,VALIDATIONS!$GP$2:$HS$45,21+VLOOKUP(Y503,VALIDATIONS!$FF$2:$FG$5,2,FALSE),FALSE),0)+IF(OR(Q503="Urban Development (moderate)",Q503="Urban Development (heavy)"),VLOOKUP(W503,VALIDATIONS!$GP$2:$HS$45,12+VLOOKUP(Q503,VALIDATIONS!$FJ$2:$FK$4,2,FALSE),FALSE),0)))</f>
        <v/>
      </c>
      <c r="AB503" s="82"/>
    </row>
    <row r="504" spans="2:28" x14ac:dyDescent="0.2">
      <c r="B504" s="354"/>
      <c r="C504" s="354"/>
      <c r="E504" s="370"/>
      <c r="G504" s="168"/>
      <c r="H504" s="168"/>
      <c r="I504" s="106" t="str">
        <f>IF(OR(C504="",D504="",E504=""),"",VLOOKUP(C504,VALIDATIONS!$HU$2:$HV$12,2,FALSE))</f>
        <v/>
      </c>
      <c r="K504" s="243"/>
      <c r="L504" s="354"/>
      <c r="M504" s="224"/>
      <c r="N504" s="370"/>
      <c r="O504" s="224"/>
      <c r="P504" s="368"/>
      <c r="Q504" s="368"/>
      <c r="R504" s="224"/>
      <c r="S504" s="224"/>
      <c r="T504" s="224"/>
      <c r="U504" s="224"/>
      <c r="W504" s="370"/>
      <c r="X504" s="370"/>
      <c r="Y504" s="368"/>
      <c r="Z504" s="370"/>
      <c r="AA504" s="106" t="str">
        <f>IF(OR(N504="",P504="",Q504="",V504="",W504="",X504="",Y504="",Z504=""),"",V504*    (  IF(OR(AND(N504="Water Reticulation",Z504="Cast Iron"),AND(N504="Water Reticulation",Z504="Ductile Iron"),AND(N504="Water Reticulation",Z504="Galvanised Iron"),  AND(N504="Water Reticulation",Z504="Mild Steel")),      VLOOKUP(W504,VALIDATIONS!$GP$2:$HS$45,VLOOKUP(Y504,VALIDATIONS!$FF$2:$FG$5,2,FALSE),FALSE),  IF(OR(AND(N504="Water Reticulation",Z504="Asbestos Cement"),AND(N504="Water Reticulation",Z504="unplasticised Poly Vinyl Chloride")),      VLOOKUP(W504,VALIDATIONS!$GP$2:$HS$45,8+VLOOKUP(Y504,VALIDATIONS!$FF$2:$FG$5,2,FALSE),FALSE),  IF(OR(AND(N504="Water Re-use",Z504="Cast Iron"),AND(N504="Water Re-use",Z504="Ductile Iron"),AND(N504="Water Re-use",Z504="Galvanised Iron"),  AND(N504="Water Re-use",Z504="Mild Steel")),      VLOOKUP(W504,VALIDATIONS!$GP$2:$HS$45,VLOOKUP(Y504,VALIDATIONS!$FF$2:$FG$5,2,FALSE),FALSE),  IF(OR(AND(N504="Water Re-use",Z504="Asbestos Cement"),AND(N504="Water Re-use",Z504="unplasticised Poly Vinyl Chloride")),      VLOOKUP(W504,VALIDATIONS!$GP$2:$HS$45,8+VLOOKUP(Y504,VALIDATIONS!$FF$2:$FG$5,2,FALSE),FALSE),            IF(OR(AND(N504="Water Rising Main",Z504="Cast Iron"),AND(N504="Water Rising Main",Z504="Ductile Iron"),AND(N504="Water Rising Main",Z504="Galvanised Iron"),  AND(N504="Water Rising Main",Z504="Mild Steel")),      VLOOKUP(W504,VALIDATIONS!$GP$2:$HS$45,4+VLOOKUP(Y504,VALIDATIONS!$FF$2:$FG$5,2,FALSE),FALSE),  IF(OR(AND(N504="Water Rising Main",Z504="Asbestos Cement"),AND(N504="Water Rising Main",Z504="unplasticised Poly Vinyl Chloride")),      VLOOKUP(W504,VALIDATIONS!$GP$2:$HS$45,12+VLOOKUP(Y504,VALIDATIONS!$FF$2:$FG$5,2,FALSE),FALSE),  0))))))    +IF(P504="Up to 10% Rock",VLOOKUP(W504,VALIDATIONS!$GP$2:$HS$45,21+VLOOKUP(Y504,VALIDATIONS!$FF$2:$FG$5,2,FALSE),FALSE),0)+IF(OR(Q504="Urban Development (moderate)",Q504="Urban Development (heavy)"),VLOOKUP(W504,VALIDATIONS!$GP$2:$HS$45,12+VLOOKUP(Q504,VALIDATIONS!$FJ$2:$FK$4,2,FALSE),FALSE),0)))</f>
        <v/>
      </c>
      <c r="AB504" s="82"/>
    </row>
    <row r="505" spans="2:28" x14ac:dyDescent="0.2">
      <c r="B505" s="354"/>
      <c r="C505" s="354"/>
      <c r="E505" s="370"/>
      <c r="G505" s="168"/>
      <c r="H505" s="168"/>
      <c r="I505" s="106" t="str">
        <f>IF(OR(C505="",D505="",E505=""),"",VLOOKUP(C505,VALIDATIONS!$HU$2:$HV$12,2,FALSE))</f>
        <v/>
      </c>
      <c r="K505" s="243"/>
      <c r="L505" s="354"/>
      <c r="M505" s="224"/>
      <c r="N505" s="370"/>
      <c r="O505" s="224"/>
      <c r="P505" s="368"/>
      <c r="Q505" s="368"/>
      <c r="R505" s="224"/>
      <c r="S505" s="224"/>
      <c r="T505" s="224"/>
      <c r="U505" s="224"/>
      <c r="W505" s="370"/>
      <c r="X505" s="370"/>
      <c r="Y505" s="368"/>
      <c r="Z505" s="370"/>
      <c r="AA505" s="106" t="str">
        <f>IF(OR(N505="",P505="",Q505="",V505="",W505="",X505="",Y505="",Z505=""),"",V505*    (  IF(OR(AND(N505="Water Reticulation",Z505="Cast Iron"),AND(N505="Water Reticulation",Z505="Ductile Iron"),AND(N505="Water Reticulation",Z505="Galvanised Iron"),  AND(N505="Water Reticulation",Z505="Mild Steel")),      VLOOKUP(W505,VALIDATIONS!$GP$2:$HS$45,VLOOKUP(Y505,VALIDATIONS!$FF$2:$FG$5,2,FALSE),FALSE),  IF(OR(AND(N505="Water Reticulation",Z505="Asbestos Cement"),AND(N505="Water Reticulation",Z505="unplasticised Poly Vinyl Chloride")),      VLOOKUP(W505,VALIDATIONS!$GP$2:$HS$45,8+VLOOKUP(Y505,VALIDATIONS!$FF$2:$FG$5,2,FALSE),FALSE),  IF(OR(AND(N505="Water Re-use",Z505="Cast Iron"),AND(N505="Water Re-use",Z505="Ductile Iron"),AND(N505="Water Re-use",Z505="Galvanised Iron"),  AND(N505="Water Re-use",Z505="Mild Steel")),      VLOOKUP(W505,VALIDATIONS!$GP$2:$HS$45,VLOOKUP(Y505,VALIDATIONS!$FF$2:$FG$5,2,FALSE),FALSE),  IF(OR(AND(N505="Water Re-use",Z505="Asbestos Cement"),AND(N505="Water Re-use",Z505="unplasticised Poly Vinyl Chloride")),      VLOOKUP(W505,VALIDATIONS!$GP$2:$HS$45,8+VLOOKUP(Y505,VALIDATIONS!$FF$2:$FG$5,2,FALSE),FALSE),            IF(OR(AND(N505="Water Rising Main",Z505="Cast Iron"),AND(N505="Water Rising Main",Z505="Ductile Iron"),AND(N505="Water Rising Main",Z505="Galvanised Iron"),  AND(N505="Water Rising Main",Z505="Mild Steel")),      VLOOKUP(W505,VALIDATIONS!$GP$2:$HS$45,4+VLOOKUP(Y505,VALIDATIONS!$FF$2:$FG$5,2,FALSE),FALSE),  IF(OR(AND(N505="Water Rising Main",Z505="Asbestos Cement"),AND(N505="Water Rising Main",Z505="unplasticised Poly Vinyl Chloride")),      VLOOKUP(W505,VALIDATIONS!$GP$2:$HS$45,12+VLOOKUP(Y505,VALIDATIONS!$FF$2:$FG$5,2,FALSE),FALSE),  0))))))    +IF(P505="Up to 10% Rock",VLOOKUP(W505,VALIDATIONS!$GP$2:$HS$45,21+VLOOKUP(Y505,VALIDATIONS!$FF$2:$FG$5,2,FALSE),FALSE),0)+IF(OR(Q505="Urban Development (moderate)",Q505="Urban Development (heavy)"),VLOOKUP(W505,VALIDATIONS!$GP$2:$HS$45,12+VLOOKUP(Q505,VALIDATIONS!$FJ$2:$FK$4,2,FALSE),FALSE),0)))</f>
        <v/>
      </c>
      <c r="AB505" s="82"/>
    </row>
    <row r="506" spans="2:28" x14ac:dyDescent="0.2">
      <c r="B506" s="354"/>
      <c r="C506" s="354"/>
      <c r="E506" s="370"/>
      <c r="G506" s="168"/>
      <c r="H506" s="168"/>
      <c r="I506" s="106" t="str">
        <f>IF(OR(C506="",D506="",E506=""),"",VLOOKUP(C506,VALIDATIONS!$HU$2:$HV$12,2,FALSE))</f>
        <v/>
      </c>
      <c r="K506" s="243"/>
      <c r="L506" s="354"/>
      <c r="M506" s="224"/>
      <c r="N506" s="370"/>
      <c r="O506" s="224"/>
      <c r="P506" s="368"/>
      <c r="Q506" s="368"/>
      <c r="R506" s="224"/>
      <c r="S506" s="224"/>
      <c r="T506" s="224"/>
      <c r="U506" s="224"/>
      <c r="W506" s="370"/>
      <c r="X506" s="370"/>
      <c r="Y506" s="368"/>
      <c r="Z506" s="370"/>
      <c r="AA506" s="106" t="str">
        <f>IF(OR(N506="",P506="",Q506="",V506="",W506="",X506="",Y506="",Z506=""),"",V506*    (  IF(OR(AND(N506="Water Reticulation",Z506="Cast Iron"),AND(N506="Water Reticulation",Z506="Ductile Iron"),AND(N506="Water Reticulation",Z506="Galvanised Iron"),  AND(N506="Water Reticulation",Z506="Mild Steel")),      VLOOKUP(W506,VALIDATIONS!$GP$2:$HS$45,VLOOKUP(Y506,VALIDATIONS!$FF$2:$FG$5,2,FALSE),FALSE),  IF(OR(AND(N506="Water Reticulation",Z506="Asbestos Cement"),AND(N506="Water Reticulation",Z506="unplasticised Poly Vinyl Chloride")),      VLOOKUP(W506,VALIDATIONS!$GP$2:$HS$45,8+VLOOKUP(Y506,VALIDATIONS!$FF$2:$FG$5,2,FALSE),FALSE),  IF(OR(AND(N506="Water Re-use",Z506="Cast Iron"),AND(N506="Water Re-use",Z506="Ductile Iron"),AND(N506="Water Re-use",Z506="Galvanised Iron"),  AND(N506="Water Re-use",Z506="Mild Steel")),      VLOOKUP(W506,VALIDATIONS!$GP$2:$HS$45,VLOOKUP(Y506,VALIDATIONS!$FF$2:$FG$5,2,FALSE),FALSE),  IF(OR(AND(N506="Water Re-use",Z506="Asbestos Cement"),AND(N506="Water Re-use",Z506="unplasticised Poly Vinyl Chloride")),      VLOOKUP(W506,VALIDATIONS!$GP$2:$HS$45,8+VLOOKUP(Y506,VALIDATIONS!$FF$2:$FG$5,2,FALSE),FALSE),            IF(OR(AND(N506="Water Rising Main",Z506="Cast Iron"),AND(N506="Water Rising Main",Z506="Ductile Iron"),AND(N506="Water Rising Main",Z506="Galvanised Iron"),  AND(N506="Water Rising Main",Z506="Mild Steel")),      VLOOKUP(W506,VALIDATIONS!$GP$2:$HS$45,4+VLOOKUP(Y506,VALIDATIONS!$FF$2:$FG$5,2,FALSE),FALSE),  IF(OR(AND(N506="Water Rising Main",Z506="Asbestos Cement"),AND(N506="Water Rising Main",Z506="unplasticised Poly Vinyl Chloride")),      VLOOKUP(W506,VALIDATIONS!$GP$2:$HS$45,12+VLOOKUP(Y506,VALIDATIONS!$FF$2:$FG$5,2,FALSE),FALSE),  0))))))    +IF(P506="Up to 10% Rock",VLOOKUP(W506,VALIDATIONS!$GP$2:$HS$45,21+VLOOKUP(Y506,VALIDATIONS!$FF$2:$FG$5,2,FALSE),FALSE),0)+IF(OR(Q506="Urban Development (moderate)",Q506="Urban Development (heavy)"),VLOOKUP(W506,VALIDATIONS!$GP$2:$HS$45,12+VLOOKUP(Q506,VALIDATIONS!$FJ$2:$FK$4,2,FALSE),FALSE),0)))</f>
        <v/>
      </c>
      <c r="AB506" s="82"/>
    </row>
    <row r="507" spans="2:28" x14ac:dyDescent="0.2">
      <c r="B507" s="354"/>
      <c r="C507" s="354"/>
      <c r="E507" s="370"/>
      <c r="G507" s="168"/>
      <c r="H507" s="168"/>
      <c r="I507" s="106" t="str">
        <f>IF(OR(C507="",D507="",E507=""),"",VLOOKUP(C507,VALIDATIONS!$HU$2:$HV$12,2,FALSE))</f>
        <v/>
      </c>
      <c r="K507" s="243"/>
      <c r="L507" s="354"/>
      <c r="M507" s="224"/>
      <c r="N507" s="370"/>
      <c r="O507" s="224"/>
      <c r="P507" s="368"/>
      <c r="Q507" s="368"/>
      <c r="R507" s="224"/>
      <c r="S507" s="224"/>
      <c r="T507" s="224"/>
      <c r="U507" s="224"/>
      <c r="W507" s="370"/>
      <c r="X507" s="370"/>
      <c r="Y507" s="368"/>
      <c r="Z507" s="370"/>
      <c r="AA507" s="106" t="str">
        <f>IF(OR(N507="",P507="",Q507="",V507="",W507="",X507="",Y507="",Z507=""),"",V507*    (  IF(OR(AND(N507="Water Reticulation",Z507="Cast Iron"),AND(N507="Water Reticulation",Z507="Ductile Iron"),AND(N507="Water Reticulation",Z507="Galvanised Iron"),  AND(N507="Water Reticulation",Z507="Mild Steel")),      VLOOKUP(W507,VALIDATIONS!$GP$2:$HS$45,VLOOKUP(Y507,VALIDATIONS!$FF$2:$FG$5,2,FALSE),FALSE),  IF(OR(AND(N507="Water Reticulation",Z507="Asbestos Cement"),AND(N507="Water Reticulation",Z507="unplasticised Poly Vinyl Chloride")),      VLOOKUP(W507,VALIDATIONS!$GP$2:$HS$45,8+VLOOKUP(Y507,VALIDATIONS!$FF$2:$FG$5,2,FALSE),FALSE),  IF(OR(AND(N507="Water Re-use",Z507="Cast Iron"),AND(N507="Water Re-use",Z507="Ductile Iron"),AND(N507="Water Re-use",Z507="Galvanised Iron"),  AND(N507="Water Re-use",Z507="Mild Steel")),      VLOOKUP(W507,VALIDATIONS!$GP$2:$HS$45,VLOOKUP(Y507,VALIDATIONS!$FF$2:$FG$5,2,FALSE),FALSE),  IF(OR(AND(N507="Water Re-use",Z507="Asbestos Cement"),AND(N507="Water Re-use",Z507="unplasticised Poly Vinyl Chloride")),      VLOOKUP(W507,VALIDATIONS!$GP$2:$HS$45,8+VLOOKUP(Y507,VALIDATIONS!$FF$2:$FG$5,2,FALSE),FALSE),            IF(OR(AND(N507="Water Rising Main",Z507="Cast Iron"),AND(N507="Water Rising Main",Z507="Ductile Iron"),AND(N507="Water Rising Main",Z507="Galvanised Iron"),  AND(N507="Water Rising Main",Z507="Mild Steel")),      VLOOKUP(W507,VALIDATIONS!$GP$2:$HS$45,4+VLOOKUP(Y507,VALIDATIONS!$FF$2:$FG$5,2,FALSE),FALSE),  IF(OR(AND(N507="Water Rising Main",Z507="Asbestos Cement"),AND(N507="Water Rising Main",Z507="unplasticised Poly Vinyl Chloride")),      VLOOKUP(W507,VALIDATIONS!$GP$2:$HS$45,12+VLOOKUP(Y507,VALIDATIONS!$FF$2:$FG$5,2,FALSE),FALSE),  0))))))    +IF(P507="Up to 10% Rock",VLOOKUP(W507,VALIDATIONS!$GP$2:$HS$45,21+VLOOKUP(Y507,VALIDATIONS!$FF$2:$FG$5,2,FALSE),FALSE),0)+IF(OR(Q507="Urban Development (moderate)",Q507="Urban Development (heavy)"),VLOOKUP(W507,VALIDATIONS!$GP$2:$HS$45,12+VLOOKUP(Q507,VALIDATIONS!$FJ$2:$FK$4,2,FALSE),FALSE),0)))</f>
        <v/>
      </c>
      <c r="AB507" s="82"/>
    </row>
    <row r="508" spans="2:28" x14ac:dyDescent="0.2">
      <c r="B508" s="354"/>
      <c r="C508" s="354"/>
      <c r="E508" s="370"/>
      <c r="G508" s="168"/>
      <c r="H508" s="168"/>
      <c r="I508" s="106" t="str">
        <f>IF(OR(C508="",D508="",E508=""),"",VLOOKUP(C508,VALIDATIONS!$HU$2:$HV$12,2,FALSE))</f>
        <v/>
      </c>
      <c r="K508" s="243"/>
      <c r="L508" s="354"/>
      <c r="M508" s="224"/>
      <c r="N508" s="370"/>
      <c r="O508" s="224"/>
      <c r="P508" s="368"/>
      <c r="Q508" s="368"/>
      <c r="R508" s="224"/>
      <c r="S508" s="224"/>
      <c r="T508" s="224"/>
      <c r="U508" s="224"/>
      <c r="W508" s="370"/>
      <c r="X508" s="370"/>
      <c r="Y508" s="368"/>
      <c r="Z508" s="370"/>
      <c r="AA508" s="106" t="str">
        <f>IF(OR(N508="",P508="",Q508="",V508="",W508="",X508="",Y508="",Z508=""),"",V508*    (  IF(OR(AND(N508="Water Reticulation",Z508="Cast Iron"),AND(N508="Water Reticulation",Z508="Ductile Iron"),AND(N508="Water Reticulation",Z508="Galvanised Iron"),  AND(N508="Water Reticulation",Z508="Mild Steel")),      VLOOKUP(W508,VALIDATIONS!$GP$2:$HS$45,VLOOKUP(Y508,VALIDATIONS!$FF$2:$FG$5,2,FALSE),FALSE),  IF(OR(AND(N508="Water Reticulation",Z508="Asbestos Cement"),AND(N508="Water Reticulation",Z508="unplasticised Poly Vinyl Chloride")),      VLOOKUP(W508,VALIDATIONS!$GP$2:$HS$45,8+VLOOKUP(Y508,VALIDATIONS!$FF$2:$FG$5,2,FALSE),FALSE),  IF(OR(AND(N508="Water Re-use",Z508="Cast Iron"),AND(N508="Water Re-use",Z508="Ductile Iron"),AND(N508="Water Re-use",Z508="Galvanised Iron"),  AND(N508="Water Re-use",Z508="Mild Steel")),      VLOOKUP(W508,VALIDATIONS!$GP$2:$HS$45,VLOOKUP(Y508,VALIDATIONS!$FF$2:$FG$5,2,FALSE),FALSE),  IF(OR(AND(N508="Water Re-use",Z508="Asbestos Cement"),AND(N508="Water Re-use",Z508="unplasticised Poly Vinyl Chloride")),      VLOOKUP(W508,VALIDATIONS!$GP$2:$HS$45,8+VLOOKUP(Y508,VALIDATIONS!$FF$2:$FG$5,2,FALSE),FALSE),            IF(OR(AND(N508="Water Rising Main",Z508="Cast Iron"),AND(N508="Water Rising Main",Z508="Ductile Iron"),AND(N508="Water Rising Main",Z508="Galvanised Iron"),  AND(N508="Water Rising Main",Z508="Mild Steel")),      VLOOKUP(W508,VALIDATIONS!$GP$2:$HS$45,4+VLOOKUP(Y508,VALIDATIONS!$FF$2:$FG$5,2,FALSE),FALSE),  IF(OR(AND(N508="Water Rising Main",Z508="Asbestos Cement"),AND(N508="Water Rising Main",Z508="unplasticised Poly Vinyl Chloride")),      VLOOKUP(W508,VALIDATIONS!$GP$2:$HS$45,12+VLOOKUP(Y508,VALIDATIONS!$FF$2:$FG$5,2,FALSE),FALSE),  0))))))    +IF(P508="Up to 10% Rock",VLOOKUP(W508,VALIDATIONS!$GP$2:$HS$45,21+VLOOKUP(Y508,VALIDATIONS!$FF$2:$FG$5,2,FALSE),FALSE),0)+IF(OR(Q508="Urban Development (moderate)",Q508="Urban Development (heavy)"),VLOOKUP(W508,VALIDATIONS!$GP$2:$HS$45,12+VLOOKUP(Q508,VALIDATIONS!$FJ$2:$FK$4,2,FALSE),FALSE),0)))</f>
        <v/>
      </c>
      <c r="AB508" s="82"/>
    </row>
    <row r="509" spans="2:28" x14ac:dyDescent="0.2">
      <c r="B509" s="354"/>
      <c r="C509" s="354"/>
      <c r="E509" s="370"/>
      <c r="G509" s="168"/>
      <c r="H509" s="168"/>
      <c r="I509" s="106" t="str">
        <f>IF(OR(C509="",D509="",E509=""),"",VLOOKUP(C509,VALIDATIONS!$HU$2:$HV$12,2,FALSE))</f>
        <v/>
      </c>
      <c r="K509" s="243"/>
      <c r="L509" s="354"/>
      <c r="M509" s="224"/>
      <c r="N509" s="370"/>
      <c r="O509" s="224"/>
      <c r="P509" s="368"/>
      <c r="Q509" s="368"/>
      <c r="R509" s="224"/>
      <c r="S509" s="224"/>
      <c r="T509" s="224"/>
      <c r="U509" s="224"/>
      <c r="W509" s="370"/>
      <c r="X509" s="370"/>
      <c r="Y509" s="368"/>
      <c r="Z509" s="370"/>
      <c r="AA509" s="106" t="str">
        <f>IF(OR(N509="",P509="",Q509="",V509="",W509="",X509="",Y509="",Z509=""),"",V509*    (  IF(OR(AND(N509="Water Reticulation",Z509="Cast Iron"),AND(N509="Water Reticulation",Z509="Ductile Iron"),AND(N509="Water Reticulation",Z509="Galvanised Iron"),  AND(N509="Water Reticulation",Z509="Mild Steel")),      VLOOKUP(W509,VALIDATIONS!$GP$2:$HS$45,VLOOKUP(Y509,VALIDATIONS!$FF$2:$FG$5,2,FALSE),FALSE),  IF(OR(AND(N509="Water Reticulation",Z509="Asbestos Cement"),AND(N509="Water Reticulation",Z509="unplasticised Poly Vinyl Chloride")),      VLOOKUP(W509,VALIDATIONS!$GP$2:$HS$45,8+VLOOKUP(Y509,VALIDATIONS!$FF$2:$FG$5,2,FALSE),FALSE),  IF(OR(AND(N509="Water Re-use",Z509="Cast Iron"),AND(N509="Water Re-use",Z509="Ductile Iron"),AND(N509="Water Re-use",Z509="Galvanised Iron"),  AND(N509="Water Re-use",Z509="Mild Steel")),      VLOOKUP(W509,VALIDATIONS!$GP$2:$HS$45,VLOOKUP(Y509,VALIDATIONS!$FF$2:$FG$5,2,FALSE),FALSE),  IF(OR(AND(N509="Water Re-use",Z509="Asbestos Cement"),AND(N509="Water Re-use",Z509="unplasticised Poly Vinyl Chloride")),      VLOOKUP(W509,VALIDATIONS!$GP$2:$HS$45,8+VLOOKUP(Y509,VALIDATIONS!$FF$2:$FG$5,2,FALSE),FALSE),            IF(OR(AND(N509="Water Rising Main",Z509="Cast Iron"),AND(N509="Water Rising Main",Z509="Ductile Iron"),AND(N509="Water Rising Main",Z509="Galvanised Iron"),  AND(N509="Water Rising Main",Z509="Mild Steel")),      VLOOKUP(W509,VALIDATIONS!$GP$2:$HS$45,4+VLOOKUP(Y509,VALIDATIONS!$FF$2:$FG$5,2,FALSE),FALSE),  IF(OR(AND(N509="Water Rising Main",Z509="Asbestos Cement"),AND(N509="Water Rising Main",Z509="unplasticised Poly Vinyl Chloride")),      VLOOKUP(W509,VALIDATIONS!$GP$2:$HS$45,12+VLOOKUP(Y509,VALIDATIONS!$FF$2:$FG$5,2,FALSE),FALSE),  0))))))    +IF(P509="Up to 10% Rock",VLOOKUP(W509,VALIDATIONS!$GP$2:$HS$45,21+VLOOKUP(Y509,VALIDATIONS!$FF$2:$FG$5,2,FALSE),FALSE),0)+IF(OR(Q509="Urban Development (moderate)",Q509="Urban Development (heavy)"),VLOOKUP(W509,VALIDATIONS!$GP$2:$HS$45,12+VLOOKUP(Q509,VALIDATIONS!$FJ$2:$FK$4,2,FALSE),FALSE),0)))</f>
        <v/>
      </c>
      <c r="AB509" s="82"/>
    </row>
    <row r="510" spans="2:28" x14ac:dyDescent="0.2">
      <c r="B510" s="354"/>
      <c r="C510" s="354"/>
      <c r="E510" s="370"/>
      <c r="G510" s="168"/>
      <c r="H510" s="168"/>
      <c r="I510" s="106" t="str">
        <f>IF(OR(C510="",D510="",E510=""),"",VLOOKUP(C510,VALIDATIONS!$HU$2:$HV$12,2,FALSE))</f>
        <v/>
      </c>
      <c r="K510" s="243"/>
      <c r="L510" s="354"/>
      <c r="M510" s="224"/>
      <c r="N510" s="370"/>
      <c r="O510" s="224"/>
      <c r="P510" s="368"/>
      <c r="Q510" s="368"/>
      <c r="R510" s="224"/>
      <c r="S510" s="224"/>
      <c r="T510" s="224"/>
      <c r="U510" s="224"/>
      <c r="W510" s="370"/>
      <c r="X510" s="370"/>
      <c r="Y510" s="368"/>
      <c r="Z510" s="370"/>
      <c r="AA510" s="106" t="str">
        <f>IF(OR(N510="",P510="",Q510="",V510="",W510="",X510="",Y510="",Z510=""),"",V510*    (  IF(OR(AND(N510="Water Reticulation",Z510="Cast Iron"),AND(N510="Water Reticulation",Z510="Ductile Iron"),AND(N510="Water Reticulation",Z510="Galvanised Iron"),  AND(N510="Water Reticulation",Z510="Mild Steel")),      VLOOKUP(W510,VALIDATIONS!$GP$2:$HS$45,VLOOKUP(Y510,VALIDATIONS!$FF$2:$FG$5,2,FALSE),FALSE),  IF(OR(AND(N510="Water Reticulation",Z510="Asbestos Cement"),AND(N510="Water Reticulation",Z510="unplasticised Poly Vinyl Chloride")),      VLOOKUP(W510,VALIDATIONS!$GP$2:$HS$45,8+VLOOKUP(Y510,VALIDATIONS!$FF$2:$FG$5,2,FALSE),FALSE),  IF(OR(AND(N510="Water Re-use",Z510="Cast Iron"),AND(N510="Water Re-use",Z510="Ductile Iron"),AND(N510="Water Re-use",Z510="Galvanised Iron"),  AND(N510="Water Re-use",Z510="Mild Steel")),      VLOOKUP(W510,VALIDATIONS!$GP$2:$HS$45,VLOOKUP(Y510,VALIDATIONS!$FF$2:$FG$5,2,FALSE),FALSE),  IF(OR(AND(N510="Water Re-use",Z510="Asbestos Cement"),AND(N510="Water Re-use",Z510="unplasticised Poly Vinyl Chloride")),      VLOOKUP(W510,VALIDATIONS!$GP$2:$HS$45,8+VLOOKUP(Y510,VALIDATIONS!$FF$2:$FG$5,2,FALSE),FALSE),            IF(OR(AND(N510="Water Rising Main",Z510="Cast Iron"),AND(N510="Water Rising Main",Z510="Ductile Iron"),AND(N510="Water Rising Main",Z510="Galvanised Iron"),  AND(N510="Water Rising Main",Z510="Mild Steel")),      VLOOKUP(W510,VALIDATIONS!$GP$2:$HS$45,4+VLOOKUP(Y510,VALIDATIONS!$FF$2:$FG$5,2,FALSE),FALSE),  IF(OR(AND(N510="Water Rising Main",Z510="Asbestos Cement"),AND(N510="Water Rising Main",Z510="unplasticised Poly Vinyl Chloride")),      VLOOKUP(W510,VALIDATIONS!$GP$2:$HS$45,12+VLOOKUP(Y510,VALIDATIONS!$FF$2:$FG$5,2,FALSE),FALSE),  0))))))    +IF(P510="Up to 10% Rock",VLOOKUP(W510,VALIDATIONS!$GP$2:$HS$45,21+VLOOKUP(Y510,VALIDATIONS!$FF$2:$FG$5,2,FALSE),FALSE),0)+IF(OR(Q510="Urban Development (moderate)",Q510="Urban Development (heavy)"),VLOOKUP(W510,VALIDATIONS!$GP$2:$HS$45,12+VLOOKUP(Q510,VALIDATIONS!$FJ$2:$FK$4,2,FALSE),FALSE),0)))</f>
        <v/>
      </c>
      <c r="AB510" s="82"/>
    </row>
    <row r="511" spans="2:28" x14ac:dyDescent="0.2">
      <c r="B511" s="354"/>
      <c r="C511" s="354"/>
      <c r="E511" s="370"/>
      <c r="G511" s="168"/>
      <c r="H511" s="168"/>
      <c r="I511" s="106" t="str">
        <f>IF(OR(C511="",D511="",E511=""),"",VLOOKUP(C511,VALIDATIONS!$HU$2:$HV$12,2,FALSE))</f>
        <v/>
      </c>
      <c r="K511" s="243"/>
      <c r="L511" s="354"/>
      <c r="M511" s="224"/>
      <c r="N511" s="370"/>
      <c r="O511" s="224"/>
      <c r="P511" s="368"/>
      <c r="Q511" s="368"/>
      <c r="R511" s="224"/>
      <c r="S511" s="224"/>
      <c r="T511" s="224"/>
      <c r="U511" s="224"/>
      <c r="W511" s="370"/>
      <c r="X511" s="370"/>
      <c r="Y511" s="368"/>
      <c r="Z511" s="370"/>
      <c r="AA511" s="106" t="str">
        <f>IF(OR(N511="",P511="",Q511="",V511="",W511="",X511="",Y511="",Z511=""),"",V511*    (  IF(OR(AND(N511="Water Reticulation",Z511="Cast Iron"),AND(N511="Water Reticulation",Z511="Ductile Iron"),AND(N511="Water Reticulation",Z511="Galvanised Iron"),  AND(N511="Water Reticulation",Z511="Mild Steel")),      VLOOKUP(W511,VALIDATIONS!$GP$2:$HS$45,VLOOKUP(Y511,VALIDATIONS!$FF$2:$FG$5,2,FALSE),FALSE),  IF(OR(AND(N511="Water Reticulation",Z511="Asbestos Cement"),AND(N511="Water Reticulation",Z511="unplasticised Poly Vinyl Chloride")),      VLOOKUP(W511,VALIDATIONS!$GP$2:$HS$45,8+VLOOKUP(Y511,VALIDATIONS!$FF$2:$FG$5,2,FALSE),FALSE),  IF(OR(AND(N511="Water Re-use",Z511="Cast Iron"),AND(N511="Water Re-use",Z511="Ductile Iron"),AND(N511="Water Re-use",Z511="Galvanised Iron"),  AND(N511="Water Re-use",Z511="Mild Steel")),      VLOOKUP(W511,VALIDATIONS!$GP$2:$HS$45,VLOOKUP(Y511,VALIDATIONS!$FF$2:$FG$5,2,FALSE),FALSE),  IF(OR(AND(N511="Water Re-use",Z511="Asbestos Cement"),AND(N511="Water Re-use",Z511="unplasticised Poly Vinyl Chloride")),      VLOOKUP(W511,VALIDATIONS!$GP$2:$HS$45,8+VLOOKUP(Y511,VALIDATIONS!$FF$2:$FG$5,2,FALSE),FALSE),            IF(OR(AND(N511="Water Rising Main",Z511="Cast Iron"),AND(N511="Water Rising Main",Z511="Ductile Iron"),AND(N511="Water Rising Main",Z511="Galvanised Iron"),  AND(N511="Water Rising Main",Z511="Mild Steel")),      VLOOKUP(W511,VALIDATIONS!$GP$2:$HS$45,4+VLOOKUP(Y511,VALIDATIONS!$FF$2:$FG$5,2,FALSE),FALSE),  IF(OR(AND(N511="Water Rising Main",Z511="Asbestos Cement"),AND(N511="Water Rising Main",Z511="unplasticised Poly Vinyl Chloride")),      VLOOKUP(W511,VALIDATIONS!$GP$2:$HS$45,12+VLOOKUP(Y511,VALIDATIONS!$FF$2:$FG$5,2,FALSE),FALSE),  0))))))    +IF(P511="Up to 10% Rock",VLOOKUP(W511,VALIDATIONS!$GP$2:$HS$45,21+VLOOKUP(Y511,VALIDATIONS!$FF$2:$FG$5,2,FALSE),FALSE),0)+IF(OR(Q511="Urban Development (moderate)",Q511="Urban Development (heavy)"),VLOOKUP(W511,VALIDATIONS!$GP$2:$HS$45,12+VLOOKUP(Q511,VALIDATIONS!$FJ$2:$FK$4,2,FALSE),FALSE),0)))</f>
        <v/>
      </c>
      <c r="AB511" s="82"/>
    </row>
    <row r="512" spans="2:28" x14ac:dyDescent="0.2">
      <c r="B512" s="354"/>
      <c r="C512" s="354"/>
      <c r="E512" s="370"/>
      <c r="G512" s="168"/>
      <c r="H512" s="168"/>
      <c r="I512" s="106" t="str">
        <f>IF(OR(C512="",D512="",E512=""),"",VLOOKUP(C512,VALIDATIONS!$HU$2:$HV$12,2,FALSE))</f>
        <v/>
      </c>
      <c r="K512" s="243"/>
      <c r="L512" s="354"/>
      <c r="M512" s="224"/>
      <c r="N512" s="370"/>
      <c r="O512" s="224"/>
      <c r="P512" s="368"/>
      <c r="Q512" s="368"/>
      <c r="R512" s="224"/>
      <c r="S512" s="224"/>
      <c r="T512" s="224"/>
      <c r="U512" s="224"/>
      <c r="W512" s="370"/>
      <c r="X512" s="370"/>
      <c r="Y512" s="368"/>
      <c r="Z512" s="370"/>
      <c r="AA512" s="106" t="str">
        <f>IF(OR(N512="",P512="",Q512="",V512="",W512="",X512="",Y512="",Z512=""),"",V512*    (  IF(OR(AND(N512="Water Reticulation",Z512="Cast Iron"),AND(N512="Water Reticulation",Z512="Ductile Iron"),AND(N512="Water Reticulation",Z512="Galvanised Iron"),  AND(N512="Water Reticulation",Z512="Mild Steel")),      VLOOKUP(W512,VALIDATIONS!$GP$2:$HS$45,VLOOKUP(Y512,VALIDATIONS!$FF$2:$FG$5,2,FALSE),FALSE),  IF(OR(AND(N512="Water Reticulation",Z512="Asbestos Cement"),AND(N512="Water Reticulation",Z512="unplasticised Poly Vinyl Chloride")),      VLOOKUP(W512,VALIDATIONS!$GP$2:$HS$45,8+VLOOKUP(Y512,VALIDATIONS!$FF$2:$FG$5,2,FALSE),FALSE),  IF(OR(AND(N512="Water Re-use",Z512="Cast Iron"),AND(N512="Water Re-use",Z512="Ductile Iron"),AND(N512="Water Re-use",Z512="Galvanised Iron"),  AND(N512="Water Re-use",Z512="Mild Steel")),      VLOOKUP(W512,VALIDATIONS!$GP$2:$HS$45,VLOOKUP(Y512,VALIDATIONS!$FF$2:$FG$5,2,FALSE),FALSE),  IF(OR(AND(N512="Water Re-use",Z512="Asbestos Cement"),AND(N512="Water Re-use",Z512="unplasticised Poly Vinyl Chloride")),      VLOOKUP(W512,VALIDATIONS!$GP$2:$HS$45,8+VLOOKUP(Y512,VALIDATIONS!$FF$2:$FG$5,2,FALSE),FALSE),            IF(OR(AND(N512="Water Rising Main",Z512="Cast Iron"),AND(N512="Water Rising Main",Z512="Ductile Iron"),AND(N512="Water Rising Main",Z512="Galvanised Iron"),  AND(N512="Water Rising Main",Z512="Mild Steel")),      VLOOKUP(W512,VALIDATIONS!$GP$2:$HS$45,4+VLOOKUP(Y512,VALIDATIONS!$FF$2:$FG$5,2,FALSE),FALSE),  IF(OR(AND(N512="Water Rising Main",Z512="Asbestos Cement"),AND(N512="Water Rising Main",Z512="unplasticised Poly Vinyl Chloride")),      VLOOKUP(W512,VALIDATIONS!$GP$2:$HS$45,12+VLOOKUP(Y512,VALIDATIONS!$FF$2:$FG$5,2,FALSE),FALSE),  0))))))    +IF(P512="Up to 10% Rock",VLOOKUP(W512,VALIDATIONS!$GP$2:$HS$45,21+VLOOKUP(Y512,VALIDATIONS!$FF$2:$FG$5,2,FALSE),FALSE),0)+IF(OR(Q512="Urban Development (moderate)",Q512="Urban Development (heavy)"),VLOOKUP(W512,VALIDATIONS!$GP$2:$HS$45,12+VLOOKUP(Q512,VALIDATIONS!$FJ$2:$FK$4,2,FALSE),FALSE),0)))</f>
        <v/>
      </c>
      <c r="AB512" s="82"/>
    </row>
    <row r="513" spans="2:28" x14ac:dyDescent="0.2">
      <c r="B513" s="354"/>
      <c r="C513" s="354"/>
      <c r="E513" s="370"/>
      <c r="G513" s="168"/>
      <c r="H513" s="168"/>
      <c r="I513" s="106" t="str">
        <f>IF(OR(C513="",D513="",E513=""),"",VLOOKUP(C513,VALIDATIONS!$HU$2:$HV$12,2,FALSE))</f>
        <v/>
      </c>
      <c r="K513" s="243"/>
      <c r="L513" s="354"/>
      <c r="M513" s="224"/>
      <c r="N513" s="370"/>
      <c r="O513" s="224"/>
      <c r="P513" s="368"/>
      <c r="Q513" s="368"/>
      <c r="R513" s="224"/>
      <c r="S513" s="224"/>
      <c r="T513" s="224"/>
      <c r="U513" s="224"/>
      <c r="W513" s="370"/>
      <c r="X513" s="370"/>
      <c r="Y513" s="368"/>
      <c r="Z513" s="370"/>
      <c r="AA513" s="106" t="str">
        <f>IF(OR(N513="",P513="",Q513="",V513="",W513="",X513="",Y513="",Z513=""),"",V513*    (  IF(OR(AND(N513="Water Reticulation",Z513="Cast Iron"),AND(N513="Water Reticulation",Z513="Ductile Iron"),AND(N513="Water Reticulation",Z513="Galvanised Iron"),  AND(N513="Water Reticulation",Z513="Mild Steel")),      VLOOKUP(W513,VALIDATIONS!$GP$2:$HS$45,VLOOKUP(Y513,VALIDATIONS!$FF$2:$FG$5,2,FALSE),FALSE),  IF(OR(AND(N513="Water Reticulation",Z513="Asbestos Cement"),AND(N513="Water Reticulation",Z513="unplasticised Poly Vinyl Chloride")),      VLOOKUP(W513,VALIDATIONS!$GP$2:$HS$45,8+VLOOKUP(Y513,VALIDATIONS!$FF$2:$FG$5,2,FALSE),FALSE),  IF(OR(AND(N513="Water Re-use",Z513="Cast Iron"),AND(N513="Water Re-use",Z513="Ductile Iron"),AND(N513="Water Re-use",Z513="Galvanised Iron"),  AND(N513="Water Re-use",Z513="Mild Steel")),      VLOOKUP(W513,VALIDATIONS!$GP$2:$HS$45,VLOOKUP(Y513,VALIDATIONS!$FF$2:$FG$5,2,FALSE),FALSE),  IF(OR(AND(N513="Water Re-use",Z513="Asbestos Cement"),AND(N513="Water Re-use",Z513="unplasticised Poly Vinyl Chloride")),      VLOOKUP(W513,VALIDATIONS!$GP$2:$HS$45,8+VLOOKUP(Y513,VALIDATIONS!$FF$2:$FG$5,2,FALSE),FALSE),            IF(OR(AND(N513="Water Rising Main",Z513="Cast Iron"),AND(N513="Water Rising Main",Z513="Ductile Iron"),AND(N513="Water Rising Main",Z513="Galvanised Iron"),  AND(N513="Water Rising Main",Z513="Mild Steel")),      VLOOKUP(W513,VALIDATIONS!$GP$2:$HS$45,4+VLOOKUP(Y513,VALIDATIONS!$FF$2:$FG$5,2,FALSE),FALSE),  IF(OR(AND(N513="Water Rising Main",Z513="Asbestos Cement"),AND(N513="Water Rising Main",Z513="unplasticised Poly Vinyl Chloride")),      VLOOKUP(W513,VALIDATIONS!$GP$2:$HS$45,12+VLOOKUP(Y513,VALIDATIONS!$FF$2:$FG$5,2,FALSE),FALSE),  0))))))    +IF(P513="Up to 10% Rock",VLOOKUP(W513,VALIDATIONS!$GP$2:$HS$45,21+VLOOKUP(Y513,VALIDATIONS!$FF$2:$FG$5,2,FALSE),FALSE),0)+IF(OR(Q513="Urban Development (moderate)",Q513="Urban Development (heavy)"),VLOOKUP(W513,VALIDATIONS!$GP$2:$HS$45,12+VLOOKUP(Q513,VALIDATIONS!$FJ$2:$FK$4,2,FALSE),FALSE),0)))</f>
        <v/>
      </c>
      <c r="AB513" s="82"/>
    </row>
    <row r="514" spans="2:28" x14ac:dyDescent="0.2">
      <c r="B514" s="354"/>
      <c r="C514" s="354"/>
      <c r="E514" s="370"/>
      <c r="G514" s="168"/>
      <c r="H514" s="168"/>
      <c r="I514" s="106" t="str">
        <f>IF(OR(C514="",D514="",E514=""),"",VLOOKUP(C514,VALIDATIONS!$HU$2:$HV$12,2,FALSE))</f>
        <v/>
      </c>
      <c r="K514" s="243"/>
      <c r="L514" s="354"/>
      <c r="M514" s="224"/>
      <c r="N514" s="370"/>
      <c r="O514" s="224"/>
      <c r="P514" s="368"/>
      <c r="Q514" s="368"/>
      <c r="R514" s="224"/>
      <c r="S514" s="224"/>
      <c r="T514" s="224"/>
      <c r="U514" s="224"/>
      <c r="W514" s="370"/>
      <c r="X514" s="370"/>
      <c r="Y514" s="368"/>
      <c r="Z514" s="370"/>
      <c r="AA514" s="106" t="str">
        <f>IF(OR(N514="",P514="",Q514="",V514="",W514="",X514="",Y514="",Z514=""),"",V514*    (  IF(OR(AND(N514="Water Reticulation",Z514="Cast Iron"),AND(N514="Water Reticulation",Z514="Ductile Iron"),AND(N514="Water Reticulation",Z514="Galvanised Iron"),  AND(N514="Water Reticulation",Z514="Mild Steel")),      VLOOKUP(W514,VALIDATIONS!$GP$2:$HS$45,VLOOKUP(Y514,VALIDATIONS!$FF$2:$FG$5,2,FALSE),FALSE),  IF(OR(AND(N514="Water Reticulation",Z514="Asbestos Cement"),AND(N514="Water Reticulation",Z514="unplasticised Poly Vinyl Chloride")),      VLOOKUP(W514,VALIDATIONS!$GP$2:$HS$45,8+VLOOKUP(Y514,VALIDATIONS!$FF$2:$FG$5,2,FALSE),FALSE),  IF(OR(AND(N514="Water Re-use",Z514="Cast Iron"),AND(N514="Water Re-use",Z514="Ductile Iron"),AND(N514="Water Re-use",Z514="Galvanised Iron"),  AND(N514="Water Re-use",Z514="Mild Steel")),      VLOOKUP(W514,VALIDATIONS!$GP$2:$HS$45,VLOOKUP(Y514,VALIDATIONS!$FF$2:$FG$5,2,FALSE),FALSE),  IF(OR(AND(N514="Water Re-use",Z514="Asbestos Cement"),AND(N514="Water Re-use",Z514="unplasticised Poly Vinyl Chloride")),      VLOOKUP(W514,VALIDATIONS!$GP$2:$HS$45,8+VLOOKUP(Y514,VALIDATIONS!$FF$2:$FG$5,2,FALSE),FALSE),            IF(OR(AND(N514="Water Rising Main",Z514="Cast Iron"),AND(N514="Water Rising Main",Z514="Ductile Iron"),AND(N514="Water Rising Main",Z514="Galvanised Iron"),  AND(N514="Water Rising Main",Z514="Mild Steel")),      VLOOKUP(W514,VALIDATIONS!$GP$2:$HS$45,4+VLOOKUP(Y514,VALIDATIONS!$FF$2:$FG$5,2,FALSE),FALSE),  IF(OR(AND(N514="Water Rising Main",Z514="Asbestos Cement"),AND(N514="Water Rising Main",Z514="unplasticised Poly Vinyl Chloride")),      VLOOKUP(W514,VALIDATIONS!$GP$2:$HS$45,12+VLOOKUP(Y514,VALIDATIONS!$FF$2:$FG$5,2,FALSE),FALSE),  0))))))    +IF(P514="Up to 10% Rock",VLOOKUP(W514,VALIDATIONS!$GP$2:$HS$45,21+VLOOKUP(Y514,VALIDATIONS!$FF$2:$FG$5,2,FALSE),FALSE),0)+IF(OR(Q514="Urban Development (moderate)",Q514="Urban Development (heavy)"),VLOOKUP(W514,VALIDATIONS!$GP$2:$HS$45,12+VLOOKUP(Q514,VALIDATIONS!$FJ$2:$FK$4,2,FALSE),FALSE),0)))</f>
        <v/>
      </c>
      <c r="AB514" s="82"/>
    </row>
    <row r="515" spans="2:28" x14ac:dyDescent="0.2">
      <c r="B515" s="354"/>
      <c r="C515" s="354"/>
      <c r="E515" s="370"/>
      <c r="G515" s="168"/>
      <c r="H515" s="168"/>
      <c r="I515" s="106" t="str">
        <f>IF(OR(C515="",D515="",E515=""),"",VLOOKUP(C515,VALIDATIONS!$HU$2:$HV$12,2,FALSE))</f>
        <v/>
      </c>
      <c r="K515" s="243"/>
      <c r="L515" s="354"/>
      <c r="M515" s="224"/>
      <c r="N515" s="370"/>
      <c r="O515" s="224"/>
      <c r="P515" s="368"/>
      <c r="Q515" s="368"/>
      <c r="R515" s="224"/>
      <c r="S515" s="224"/>
      <c r="T515" s="224"/>
      <c r="U515" s="224"/>
      <c r="W515" s="370"/>
      <c r="X515" s="370"/>
      <c r="Y515" s="368"/>
      <c r="Z515" s="370"/>
      <c r="AA515" s="106" t="str">
        <f>IF(OR(N515="",P515="",Q515="",V515="",W515="",X515="",Y515="",Z515=""),"",V515*    (  IF(OR(AND(N515="Water Reticulation",Z515="Cast Iron"),AND(N515="Water Reticulation",Z515="Ductile Iron"),AND(N515="Water Reticulation",Z515="Galvanised Iron"),  AND(N515="Water Reticulation",Z515="Mild Steel")),      VLOOKUP(W515,VALIDATIONS!$GP$2:$HS$45,VLOOKUP(Y515,VALIDATIONS!$FF$2:$FG$5,2,FALSE),FALSE),  IF(OR(AND(N515="Water Reticulation",Z515="Asbestos Cement"),AND(N515="Water Reticulation",Z515="unplasticised Poly Vinyl Chloride")),      VLOOKUP(W515,VALIDATIONS!$GP$2:$HS$45,8+VLOOKUP(Y515,VALIDATIONS!$FF$2:$FG$5,2,FALSE),FALSE),  IF(OR(AND(N515="Water Re-use",Z515="Cast Iron"),AND(N515="Water Re-use",Z515="Ductile Iron"),AND(N515="Water Re-use",Z515="Galvanised Iron"),  AND(N515="Water Re-use",Z515="Mild Steel")),      VLOOKUP(W515,VALIDATIONS!$GP$2:$HS$45,VLOOKUP(Y515,VALIDATIONS!$FF$2:$FG$5,2,FALSE),FALSE),  IF(OR(AND(N515="Water Re-use",Z515="Asbestos Cement"),AND(N515="Water Re-use",Z515="unplasticised Poly Vinyl Chloride")),      VLOOKUP(W515,VALIDATIONS!$GP$2:$HS$45,8+VLOOKUP(Y515,VALIDATIONS!$FF$2:$FG$5,2,FALSE),FALSE),            IF(OR(AND(N515="Water Rising Main",Z515="Cast Iron"),AND(N515="Water Rising Main",Z515="Ductile Iron"),AND(N515="Water Rising Main",Z515="Galvanised Iron"),  AND(N515="Water Rising Main",Z515="Mild Steel")),      VLOOKUP(W515,VALIDATIONS!$GP$2:$HS$45,4+VLOOKUP(Y515,VALIDATIONS!$FF$2:$FG$5,2,FALSE),FALSE),  IF(OR(AND(N515="Water Rising Main",Z515="Asbestos Cement"),AND(N515="Water Rising Main",Z515="unplasticised Poly Vinyl Chloride")),      VLOOKUP(W515,VALIDATIONS!$GP$2:$HS$45,12+VLOOKUP(Y515,VALIDATIONS!$FF$2:$FG$5,2,FALSE),FALSE),  0))))))    +IF(P515="Up to 10% Rock",VLOOKUP(W515,VALIDATIONS!$GP$2:$HS$45,21+VLOOKUP(Y515,VALIDATIONS!$FF$2:$FG$5,2,FALSE),FALSE),0)+IF(OR(Q515="Urban Development (moderate)",Q515="Urban Development (heavy)"),VLOOKUP(W515,VALIDATIONS!$GP$2:$HS$45,12+VLOOKUP(Q515,VALIDATIONS!$FJ$2:$FK$4,2,FALSE),FALSE),0)))</f>
        <v/>
      </c>
      <c r="AB515" s="82"/>
    </row>
    <row r="516" spans="2:28" x14ac:dyDescent="0.2">
      <c r="B516" s="354"/>
      <c r="C516" s="354"/>
      <c r="E516" s="370"/>
      <c r="G516" s="168"/>
      <c r="H516" s="168"/>
      <c r="I516" s="106" t="str">
        <f>IF(OR(C516="",D516="",E516=""),"",VLOOKUP(C516,VALIDATIONS!$HU$2:$HV$12,2,FALSE))</f>
        <v/>
      </c>
      <c r="K516" s="243"/>
      <c r="L516" s="354"/>
      <c r="M516" s="224"/>
      <c r="N516" s="370"/>
      <c r="O516" s="224"/>
      <c r="P516" s="368"/>
      <c r="Q516" s="368"/>
      <c r="R516" s="224"/>
      <c r="S516" s="224"/>
      <c r="T516" s="224"/>
      <c r="U516" s="224"/>
      <c r="W516" s="370"/>
      <c r="X516" s="370"/>
      <c r="Y516" s="368"/>
      <c r="Z516" s="370"/>
      <c r="AA516" s="106" t="str">
        <f>IF(OR(N516="",P516="",Q516="",V516="",W516="",X516="",Y516="",Z516=""),"",V516*    (  IF(OR(AND(N516="Water Reticulation",Z516="Cast Iron"),AND(N516="Water Reticulation",Z516="Ductile Iron"),AND(N516="Water Reticulation",Z516="Galvanised Iron"),  AND(N516="Water Reticulation",Z516="Mild Steel")),      VLOOKUP(W516,VALIDATIONS!$GP$2:$HS$45,VLOOKUP(Y516,VALIDATIONS!$FF$2:$FG$5,2,FALSE),FALSE),  IF(OR(AND(N516="Water Reticulation",Z516="Asbestos Cement"),AND(N516="Water Reticulation",Z516="unplasticised Poly Vinyl Chloride")),      VLOOKUP(W516,VALIDATIONS!$GP$2:$HS$45,8+VLOOKUP(Y516,VALIDATIONS!$FF$2:$FG$5,2,FALSE),FALSE),  IF(OR(AND(N516="Water Re-use",Z516="Cast Iron"),AND(N516="Water Re-use",Z516="Ductile Iron"),AND(N516="Water Re-use",Z516="Galvanised Iron"),  AND(N516="Water Re-use",Z516="Mild Steel")),      VLOOKUP(W516,VALIDATIONS!$GP$2:$HS$45,VLOOKUP(Y516,VALIDATIONS!$FF$2:$FG$5,2,FALSE),FALSE),  IF(OR(AND(N516="Water Re-use",Z516="Asbestos Cement"),AND(N516="Water Re-use",Z516="unplasticised Poly Vinyl Chloride")),      VLOOKUP(W516,VALIDATIONS!$GP$2:$HS$45,8+VLOOKUP(Y516,VALIDATIONS!$FF$2:$FG$5,2,FALSE),FALSE),            IF(OR(AND(N516="Water Rising Main",Z516="Cast Iron"),AND(N516="Water Rising Main",Z516="Ductile Iron"),AND(N516="Water Rising Main",Z516="Galvanised Iron"),  AND(N516="Water Rising Main",Z516="Mild Steel")),      VLOOKUP(W516,VALIDATIONS!$GP$2:$HS$45,4+VLOOKUP(Y516,VALIDATIONS!$FF$2:$FG$5,2,FALSE),FALSE),  IF(OR(AND(N516="Water Rising Main",Z516="Asbestos Cement"),AND(N516="Water Rising Main",Z516="unplasticised Poly Vinyl Chloride")),      VLOOKUP(W516,VALIDATIONS!$GP$2:$HS$45,12+VLOOKUP(Y516,VALIDATIONS!$FF$2:$FG$5,2,FALSE),FALSE),  0))))))    +IF(P516="Up to 10% Rock",VLOOKUP(W516,VALIDATIONS!$GP$2:$HS$45,21+VLOOKUP(Y516,VALIDATIONS!$FF$2:$FG$5,2,FALSE),FALSE),0)+IF(OR(Q516="Urban Development (moderate)",Q516="Urban Development (heavy)"),VLOOKUP(W516,VALIDATIONS!$GP$2:$HS$45,12+VLOOKUP(Q516,VALIDATIONS!$FJ$2:$FK$4,2,FALSE),FALSE),0)))</f>
        <v/>
      </c>
      <c r="AB516" s="82"/>
    </row>
    <row r="517" spans="2:28" x14ac:dyDescent="0.2">
      <c r="B517" s="354"/>
      <c r="C517" s="354"/>
      <c r="E517" s="370"/>
      <c r="G517" s="168"/>
      <c r="H517" s="168"/>
      <c r="I517" s="106" t="str">
        <f>IF(OR(C517="",D517="",E517=""),"",VLOOKUP(C517,VALIDATIONS!$HU$2:$HV$12,2,FALSE))</f>
        <v/>
      </c>
      <c r="K517" s="243"/>
      <c r="L517" s="354"/>
      <c r="M517" s="224"/>
      <c r="N517" s="370"/>
      <c r="O517" s="224"/>
      <c r="P517" s="368"/>
      <c r="Q517" s="368"/>
      <c r="R517" s="224"/>
      <c r="S517" s="224"/>
      <c r="T517" s="224"/>
      <c r="U517" s="224"/>
      <c r="W517" s="370"/>
      <c r="X517" s="370"/>
      <c r="Y517" s="368"/>
      <c r="Z517" s="370"/>
      <c r="AA517" s="106" t="str">
        <f>IF(OR(N517="",P517="",Q517="",V517="",W517="",X517="",Y517="",Z517=""),"",V517*    (  IF(OR(AND(N517="Water Reticulation",Z517="Cast Iron"),AND(N517="Water Reticulation",Z517="Ductile Iron"),AND(N517="Water Reticulation",Z517="Galvanised Iron"),  AND(N517="Water Reticulation",Z517="Mild Steel")),      VLOOKUP(W517,VALIDATIONS!$GP$2:$HS$45,VLOOKUP(Y517,VALIDATIONS!$FF$2:$FG$5,2,FALSE),FALSE),  IF(OR(AND(N517="Water Reticulation",Z517="Asbestos Cement"),AND(N517="Water Reticulation",Z517="unplasticised Poly Vinyl Chloride")),      VLOOKUP(W517,VALIDATIONS!$GP$2:$HS$45,8+VLOOKUP(Y517,VALIDATIONS!$FF$2:$FG$5,2,FALSE),FALSE),  IF(OR(AND(N517="Water Re-use",Z517="Cast Iron"),AND(N517="Water Re-use",Z517="Ductile Iron"),AND(N517="Water Re-use",Z517="Galvanised Iron"),  AND(N517="Water Re-use",Z517="Mild Steel")),      VLOOKUP(W517,VALIDATIONS!$GP$2:$HS$45,VLOOKUP(Y517,VALIDATIONS!$FF$2:$FG$5,2,FALSE),FALSE),  IF(OR(AND(N517="Water Re-use",Z517="Asbestos Cement"),AND(N517="Water Re-use",Z517="unplasticised Poly Vinyl Chloride")),      VLOOKUP(W517,VALIDATIONS!$GP$2:$HS$45,8+VLOOKUP(Y517,VALIDATIONS!$FF$2:$FG$5,2,FALSE),FALSE),            IF(OR(AND(N517="Water Rising Main",Z517="Cast Iron"),AND(N517="Water Rising Main",Z517="Ductile Iron"),AND(N517="Water Rising Main",Z517="Galvanised Iron"),  AND(N517="Water Rising Main",Z517="Mild Steel")),      VLOOKUP(W517,VALIDATIONS!$GP$2:$HS$45,4+VLOOKUP(Y517,VALIDATIONS!$FF$2:$FG$5,2,FALSE),FALSE),  IF(OR(AND(N517="Water Rising Main",Z517="Asbestos Cement"),AND(N517="Water Rising Main",Z517="unplasticised Poly Vinyl Chloride")),      VLOOKUP(W517,VALIDATIONS!$GP$2:$HS$45,12+VLOOKUP(Y517,VALIDATIONS!$FF$2:$FG$5,2,FALSE),FALSE),  0))))))    +IF(P517="Up to 10% Rock",VLOOKUP(W517,VALIDATIONS!$GP$2:$HS$45,21+VLOOKUP(Y517,VALIDATIONS!$FF$2:$FG$5,2,FALSE),FALSE),0)+IF(OR(Q517="Urban Development (moderate)",Q517="Urban Development (heavy)"),VLOOKUP(W517,VALIDATIONS!$GP$2:$HS$45,12+VLOOKUP(Q517,VALIDATIONS!$FJ$2:$FK$4,2,FALSE),FALSE),0)))</f>
        <v/>
      </c>
      <c r="AB517" s="82"/>
    </row>
    <row r="518" spans="2:28" x14ac:dyDescent="0.2">
      <c r="B518" s="354"/>
      <c r="C518" s="354"/>
      <c r="E518" s="370"/>
      <c r="G518" s="168"/>
      <c r="H518" s="168"/>
      <c r="I518" s="106" t="str">
        <f>IF(OR(C518="",D518="",E518=""),"",VLOOKUP(C518,VALIDATIONS!$HU$2:$HV$12,2,FALSE))</f>
        <v/>
      </c>
      <c r="K518" s="243"/>
      <c r="L518" s="354"/>
      <c r="M518" s="224"/>
      <c r="N518" s="370"/>
      <c r="O518" s="224"/>
      <c r="P518" s="368"/>
      <c r="Q518" s="368"/>
      <c r="R518" s="224"/>
      <c r="S518" s="224"/>
      <c r="T518" s="224"/>
      <c r="U518" s="224"/>
      <c r="W518" s="370"/>
      <c r="X518" s="370"/>
      <c r="Y518" s="368"/>
      <c r="Z518" s="370"/>
      <c r="AA518" s="106" t="str">
        <f>IF(OR(N518="",P518="",Q518="",V518="",W518="",X518="",Y518="",Z518=""),"",V518*    (  IF(OR(AND(N518="Water Reticulation",Z518="Cast Iron"),AND(N518="Water Reticulation",Z518="Ductile Iron"),AND(N518="Water Reticulation",Z518="Galvanised Iron"),  AND(N518="Water Reticulation",Z518="Mild Steel")),      VLOOKUP(W518,VALIDATIONS!$GP$2:$HS$45,VLOOKUP(Y518,VALIDATIONS!$FF$2:$FG$5,2,FALSE),FALSE),  IF(OR(AND(N518="Water Reticulation",Z518="Asbestos Cement"),AND(N518="Water Reticulation",Z518="unplasticised Poly Vinyl Chloride")),      VLOOKUP(W518,VALIDATIONS!$GP$2:$HS$45,8+VLOOKUP(Y518,VALIDATIONS!$FF$2:$FG$5,2,FALSE),FALSE),  IF(OR(AND(N518="Water Re-use",Z518="Cast Iron"),AND(N518="Water Re-use",Z518="Ductile Iron"),AND(N518="Water Re-use",Z518="Galvanised Iron"),  AND(N518="Water Re-use",Z518="Mild Steel")),      VLOOKUP(W518,VALIDATIONS!$GP$2:$HS$45,VLOOKUP(Y518,VALIDATIONS!$FF$2:$FG$5,2,FALSE),FALSE),  IF(OR(AND(N518="Water Re-use",Z518="Asbestos Cement"),AND(N518="Water Re-use",Z518="unplasticised Poly Vinyl Chloride")),      VLOOKUP(W518,VALIDATIONS!$GP$2:$HS$45,8+VLOOKUP(Y518,VALIDATIONS!$FF$2:$FG$5,2,FALSE),FALSE),            IF(OR(AND(N518="Water Rising Main",Z518="Cast Iron"),AND(N518="Water Rising Main",Z518="Ductile Iron"),AND(N518="Water Rising Main",Z518="Galvanised Iron"),  AND(N518="Water Rising Main",Z518="Mild Steel")),      VLOOKUP(W518,VALIDATIONS!$GP$2:$HS$45,4+VLOOKUP(Y518,VALIDATIONS!$FF$2:$FG$5,2,FALSE),FALSE),  IF(OR(AND(N518="Water Rising Main",Z518="Asbestos Cement"),AND(N518="Water Rising Main",Z518="unplasticised Poly Vinyl Chloride")),      VLOOKUP(W518,VALIDATIONS!$GP$2:$HS$45,12+VLOOKUP(Y518,VALIDATIONS!$FF$2:$FG$5,2,FALSE),FALSE),  0))))))    +IF(P518="Up to 10% Rock",VLOOKUP(W518,VALIDATIONS!$GP$2:$HS$45,21+VLOOKUP(Y518,VALIDATIONS!$FF$2:$FG$5,2,FALSE),FALSE),0)+IF(OR(Q518="Urban Development (moderate)",Q518="Urban Development (heavy)"),VLOOKUP(W518,VALIDATIONS!$GP$2:$HS$45,12+VLOOKUP(Q518,VALIDATIONS!$FJ$2:$FK$4,2,FALSE),FALSE),0)))</f>
        <v/>
      </c>
      <c r="AB518" s="82"/>
    </row>
    <row r="519" spans="2:28" x14ac:dyDescent="0.2">
      <c r="B519" s="354"/>
      <c r="C519" s="354"/>
      <c r="E519" s="370"/>
      <c r="G519" s="168"/>
      <c r="H519" s="168"/>
      <c r="I519" s="106" t="str">
        <f>IF(OR(C519="",D519="",E519=""),"",VLOOKUP(C519,VALIDATIONS!$HU$2:$HV$12,2,FALSE))</f>
        <v/>
      </c>
      <c r="K519" s="243"/>
      <c r="L519" s="354"/>
      <c r="M519" s="224"/>
      <c r="N519" s="370"/>
      <c r="O519" s="224"/>
      <c r="P519" s="368"/>
      <c r="Q519" s="368"/>
      <c r="R519" s="224"/>
      <c r="S519" s="224"/>
      <c r="T519" s="224"/>
      <c r="U519" s="224"/>
      <c r="W519" s="370"/>
      <c r="X519" s="370"/>
      <c r="Y519" s="368"/>
      <c r="Z519" s="370"/>
      <c r="AA519" s="106" t="str">
        <f>IF(OR(N519="",P519="",Q519="",V519="",W519="",X519="",Y519="",Z519=""),"",V519*    (  IF(OR(AND(N519="Water Reticulation",Z519="Cast Iron"),AND(N519="Water Reticulation",Z519="Ductile Iron"),AND(N519="Water Reticulation",Z519="Galvanised Iron"),  AND(N519="Water Reticulation",Z519="Mild Steel")),      VLOOKUP(W519,VALIDATIONS!$GP$2:$HS$45,VLOOKUP(Y519,VALIDATIONS!$FF$2:$FG$5,2,FALSE),FALSE),  IF(OR(AND(N519="Water Reticulation",Z519="Asbestos Cement"),AND(N519="Water Reticulation",Z519="unplasticised Poly Vinyl Chloride")),      VLOOKUP(W519,VALIDATIONS!$GP$2:$HS$45,8+VLOOKUP(Y519,VALIDATIONS!$FF$2:$FG$5,2,FALSE),FALSE),  IF(OR(AND(N519="Water Re-use",Z519="Cast Iron"),AND(N519="Water Re-use",Z519="Ductile Iron"),AND(N519="Water Re-use",Z519="Galvanised Iron"),  AND(N519="Water Re-use",Z519="Mild Steel")),      VLOOKUP(W519,VALIDATIONS!$GP$2:$HS$45,VLOOKUP(Y519,VALIDATIONS!$FF$2:$FG$5,2,FALSE),FALSE),  IF(OR(AND(N519="Water Re-use",Z519="Asbestos Cement"),AND(N519="Water Re-use",Z519="unplasticised Poly Vinyl Chloride")),      VLOOKUP(W519,VALIDATIONS!$GP$2:$HS$45,8+VLOOKUP(Y519,VALIDATIONS!$FF$2:$FG$5,2,FALSE),FALSE),            IF(OR(AND(N519="Water Rising Main",Z519="Cast Iron"),AND(N519="Water Rising Main",Z519="Ductile Iron"),AND(N519="Water Rising Main",Z519="Galvanised Iron"),  AND(N519="Water Rising Main",Z519="Mild Steel")),      VLOOKUP(W519,VALIDATIONS!$GP$2:$HS$45,4+VLOOKUP(Y519,VALIDATIONS!$FF$2:$FG$5,2,FALSE),FALSE),  IF(OR(AND(N519="Water Rising Main",Z519="Asbestos Cement"),AND(N519="Water Rising Main",Z519="unplasticised Poly Vinyl Chloride")),      VLOOKUP(W519,VALIDATIONS!$GP$2:$HS$45,12+VLOOKUP(Y519,VALIDATIONS!$FF$2:$FG$5,2,FALSE),FALSE),  0))))))    +IF(P519="Up to 10% Rock",VLOOKUP(W519,VALIDATIONS!$GP$2:$HS$45,21+VLOOKUP(Y519,VALIDATIONS!$FF$2:$FG$5,2,FALSE),FALSE),0)+IF(OR(Q519="Urban Development (moderate)",Q519="Urban Development (heavy)"),VLOOKUP(W519,VALIDATIONS!$GP$2:$HS$45,12+VLOOKUP(Q519,VALIDATIONS!$FJ$2:$FK$4,2,FALSE),FALSE),0)))</f>
        <v/>
      </c>
      <c r="AB519" s="82"/>
    </row>
    <row r="520" spans="2:28" x14ac:dyDescent="0.2">
      <c r="B520" s="354"/>
      <c r="C520" s="354"/>
      <c r="E520" s="370"/>
      <c r="G520" s="168"/>
      <c r="H520" s="168"/>
      <c r="I520" s="106" t="str">
        <f>IF(OR(C520="",D520="",E520=""),"",VLOOKUP(C520,VALIDATIONS!$HU$2:$HV$12,2,FALSE))</f>
        <v/>
      </c>
      <c r="K520" s="243"/>
      <c r="L520" s="354"/>
      <c r="M520" s="224"/>
      <c r="N520" s="370"/>
      <c r="O520" s="224"/>
      <c r="P520" s="368"/>
      <c r="Q520" s="368"/>
      <c r="R520" s="224"/>
      <c r="S520" s="224"/>
      <c r="T520" s="224"/>
      <c r="U520" s="224"/>
      <c r="W520" s="370"/>
      <c r="X520" s="370"/>
      <c r="Y520" s="368"/>
      <c r="Z520" s="370"/>
      <c r="AA520" s="106" t="str">
        <f>IF(OR(N520="",P520="",Q520="",V520="",W520="",X520="",Y520="",Z520=""),"",V520*    (  IF(OR(AND(N520="Water Reticulation",Z520="Cast Iron"),AND(N520="Water Reticulation",Z520="Ductile Iron"),AND(N520="Water Reticulation",Z520="Galvanised Iron"),  AND(N520="Water Reticulation",Z520="Mild Steel")),      VLOOKUP(W520,VALIDATIONS!$GP$2:$HS$45,VLOOKUP(Y520,VALIDATIONS!$FF$2:$FG$5,2,FALSE),FALSE),  IF(OR(AND(N520="Water Reticulation",Z520="Asbestos Cement"),AND(N520="Water Reticulation",Z520="unplasticised Poly Vinyl Chloride")),      VLOOKUP(W520,VALIDATIONS!$GP$2:$HS$45,8+VLOOKUP(Y520,VALIDATIONS!$FF$2:$FG$5,2,FALSE),FALSE),  IF(OR(AND(N520="Water Re-use",Z520="Cast Iron"),AND(N520="Water Re-use",Z520="Ductile Iron"),AND(N520="Water Re-use",Z520="Galvanised Iron"),  AND(N520="Water Re-use",Z520="Mild Steel")),      VLOOKUP(W520,VALIDATIONS!$GP$2:$HS$45,VLOOKUP(Y520,VALIDATIONS!$FF$2:$FG$5,2,FALSE),FALSE),  IF(OR(AND(N520="Water Re-use",Z520="Asbestos Cement"),AND(N520="Water Re-use",Z520="unplasticised Poly Vinyl Chloride")),      VLOOKUP(W520,VALIDATIONS!$GP$2:$HS$45,8+VLOOKUP(Y520,VALIDATIONS!$FF$2:$FG$5,2,FALSE),FALSE),            IF(OR(AND(N520="Water Rising Main",Z520="Cast Iron"),AND(N520="Water Rising Main",Z520="Ductile Iron"),AND(N520="Water Rising Main",Z520="Galvanised Iron"),  AND(N520="Water Rising Main",Z520="Mild Steel")),      VLOOKUP(W520,VALIDATIONS!$GP$2:$HS$45,4+VLOOKUP(Y520,VALIDATIONS!$FF$2:$FG$5,2,FALSE),FALSE),  IF(OR(AND(N520="Water Rising Main",Z520="Asbestos Cement"),AND(N520="Water Rising Main",Z520="unplasticised Poly Vinyl Chloride")),      VLOOKUP(W520,VALIDATIONS!$GP$2:$HS$45,12+VLOOKUP(Y520,VALIDATIONS!$FF$2:$FG$5,2,FALSE),FALSE),  0))))))    +IF(P520="Up to 10% Rock",VLOOKUP(W520,VALIDATIONS!$GP$2:$HS$45,21+VLOOKUP(Y520,VALIDATIONS!$FF$2:$FG$5,2,FALSE),FALSE),0)+IF(OR(Q520="Urban Development (moderate)",Q520="Urban Development (heavy)"),VLOOKUP(W520,VALIDATIONS!$GP$2:$HS$45,12+VLOOKUP(Q520,VALIDATIONS!$FJ$2:$FK$4,2,FALSE),FALSE),0)))</f>
        <v/>
      </c>
      <c r="AB520" s="82"/>
    </row>
    <row r="521" spans="2:28" x14ac:dyDescent="0.2">
      <c r="B521" s="354"/>
      <c r="C521" s="354"/>
      <c r="E521" s="370"/>
      <c r="G521" s="168"/>
      <c r="H521" s="168"/>
      <c r="I521" s="106" t="str">
        <f>IF(OR(C521="",D521="",E521=""),"",VLOOKUP(C521,VALIDATIONS!$HU$2:$HV$12,2,FALSE))</f>
        <v/>
      </c>
      <c r="K521" s="243"/>
      <c r="L521" s="354"/>
      <c r="M521" s="224"/>
      <c r="N521" s="370"/>
      <c r="O521" s="224"/>
      <c r="P521" s="368"/>
      <c r="Q521" s="368"/>
      <c r="R521" s="224"/>
      <c r="S521" s="224"/>
      <c r="T521" s="224"/>
      <c r="U521" s="224"/>
      <c r="W521" s="370"/>
      <c r="X521" s="370"/>
      <c r="Y521" s="368"/>
      <c r="Z521" s="370"/>
      <c r="AA521" s="106" t="str">
        <f>IF(OR(N521="",P521="",Q521="",V521="",W521="",X521="",Y521="",Z521=""),"",V521*    (  IF(OR(AND(N521="Water Reticulation",Z521="Cast Iron"),AND(N521="Water Reticulation",Z521="Ductile Iron"),AND(N521="Water Reticulation",Z521="Galvanised Iron"),  AND(N521="Water Reticulation",Z521="Mild Steel")),      VLOOKUP(W521,VALIDATIONS!$GP$2:$HS$45,VLOOKUP(Y521,VALIDATIONS!$FF$2:$FG$5,2,FALSE),FALSE),  IF(OR(AND(N521="Water Reticulation",Z521="Asbestos Cement"),AND(N521="Water Reticulation",Z521="unplasticised Poly Vinyl Chloride")),      VLOOKUP(W521,VALIDATIONS!$GP$2:$HS$45,8+VLOOKUP(Y521,VALIDATIONS!$FF$2:$FG$5,2,FALSE),FALSE),  IF(OR(AND(N521="Water Re-use",Z521="Cast Iron"),AND(N521="Water Re-use",Z521="Ductile Iron"),AND(N521="Water Re-use",Z521="Galvanised Iron"),  AND(N521="Water Re-use",Z521="Mild Steel")),      VLOOKUP(W521,VALIDATIONS!$GP$2:$HS$45,VLOOKUP(Y521,VALIDATIONS!$FF$2:$FG$5,2,FALSE),FALSE),  IF(OR(AND(N521="Water Re-use",Z521="Asbestos Cement"),AND(N521="Water Re-use",Z521="unplasticised Poly Vinyl Chloride")),      VLOOKUP(W521,VALIDATIONS!$GP$2:$HS$45,8+VLOOKUP(Y521,VALIDATIONS!$FF$2:$FG$5,2,FALSE),FALSE),            IF(OR(AND(N521="Water Rising Main",Z521="Cast Iron"),AND(N521="Water Rising Main",Z521="Ductile Iron"),AND(N521="Water Rising Main",Z521="Galvanised Iron"),  AND(N521="Water Rising Main",Z521="Mild Steel")),      VLOOKUP(W521,VALIDATIONS!$GP$2:$HS$45,4+VLOOKUP(Y521,VALIDATIONS!$FF$2:$FG$5,2,FALSE),FALSE),  IF(OR(AND(N521="Water Rising Main",Z521="Asbestos Cement"),AND(N521="Water Rising Main",Z521="unplasticised Poly Vinyl Chloride")),      VLOOKUP(W521,VALIDATIONS!$GP$2:$HS$45,12+VLOOKUP(Y521,VALIDATIONS!$FF$2:$FG$5,2,FALSE),FALSE),  0))))))    +IF(P521="Up to 10% Rock",VLOOKUP(W521,VALIDATIONS!$GP$2:$HS$45,21+VLOOKUP(Y521,VALIDATIONS!$FF$2:$FG$5,2,FALSE),FALSE),0)+IF(OR(Q521="Urban Development (moderate)",Q521="Urban Development (heavy)"),VLOOKUP(W521,VALIDATIONS!$GP$2:$HS$45,12+VLOOKUP(Q521,VALIDATIONS!$FJ$2:$FK$4,2,FALSE),FALSE),0)))</f>
        <v/>
      </c>
      <c r="AB521" s="82"/>
    </row>
    <row r="522" spans="2:28" x14ac:dyDescent="0.2">
      <c r="B522" s="354"/>
      <c r="C522" s="354"/>
      <c r="E522" s="370"/>
      <c r="G522" s="168"/>
      <c r="H522" s="168"/>
      <c r="I522" s="106" t="str">
        <f>IF(OR(C522="",D522="",E522=""),"",VLOOKUP(C522,VALIDATIONS!$HU$2:$HV$12,2,FALSE))</f>
        <v/>
      </c>
      <c r="K522" s="243"/>
      <c r="L522" s="354"/>
      <c r="M522" s="224"/>
      <c r="N522" s="370"/>
      <c r="O522" s="224"/>
      <c r="P522" s="368"/>
      <c r="Q522" s="368"/>
      <c r="R522" s="224"/>
      <c r="S522" s="224"/>
      <c r="T522" s="224"/>
      <c r="U522" s="224"/>
      <c r="W522" s="370"/>
      <c r="X522" s="370"/>
      <c r="Y522" s="368"/>
      <c r="Z522" s="370"/>
      <c r="AA522" s="106" t="str">
        <f>IF(OR(N522="",P522="",Q522="",V522="",W522="",X522="",Y522="",Z522=""),"",V522*    (  IF(OR(AND(N522="Water Reticulation",Z522="Cast Iron"),AND(N522="Water Reticulation",Z522="Ductile Iron"),AND(N522="Water Reticulation",Z522="Galvanised Iron"),  AND(N522="Water Reticulation",Z522="Mild Steel")),      VLOOKUP(W522,VALIDATIONS!$GP$2:$HS$45,VLOOKUP(Y522,VALIDATIONS!$FF$2:$FG$5,2,FALSE),FALSE),  IF(OR(AND(N522="Water Reticulation",Z522="Asbestos Cement"),AND(N522="Water Reticulation",Z522="unplasticised Poly Vinyl Chloride")),      VLOOKUP(W522,VALIDATIONS!$GP$2:$HS$45,8+VLOOKUP(Y522,VALIDATIONS!$FF$2:$FG$5,2,FALSE),FALSE),  IF(OR(AND(N522="Water Re-use",Z522="Cast Iron"),AND(N522="Water Re-use",Z522="Ductile Iron"),AND(N522="Water Re-use",Z522="Galvanised Iron"),  AND(N522="Water Re-use",Z522="Mild Steel")),      VLOOKUP(W522,VALIDATIONS!$GP$2:$HS$45,VLOOKUP(Y522,VALIDATIONS!$FF$2:$FG$5,2,FALSE),FALSE),  IF(OR(AND(N522="Water Re-use",Z522="Asbestos Cement"),AND(N522="Water Re-use",Z522="unplasticised Poly Vinyl Chloride")),      VLOOKUP(W522,VALIDATIONS!$GP$2:$HS$45,8+VLOOKUP(Y522,VALIDATIONS!$FF$2:$FG$5,2,FALSE),FALSE),            IF(OR(AND(N522="Water Rising Main",Z522="Cast Iron"),AND(N522="Water Rising Main",Z522="Ductile Iron"),AND(N522="Water Rising Main",Z522="Galvanised Iron"),  AND(N522="Water Rising Main",Z522="Mild Steel")),      VLOOKUP(W522,VALIDATIONS!$GP$2:$HS$45,4+VLOOKUP(Y522,VALIDATIONS!$FF$2:$FG$5,2,FALSE),FALSE),  IF(OR(AND(N522="Water Rising Main",Z522="Asbestos Cement"),AND(N522="Water Rising Main",Z522="unplasticised Poly Vinyl Chloride")),      VLOOKUP(W522,VALIDATIONS!$GP$2:$HS$45,12+VLOOKUP(Y522,VALIDATIONS!$FF$2:$FG$5,2,FALSE),FALSE),  0))))))    +IF(P522="Up to 10% Rock",VLOOKUP(W522,VALIDATIONS!$GP$2:$HS$45,21+VLOOKUP(Y522,VALIDATIONS!$FF$2:$FG$5,2,FALSE),FALSE),0)+IF(OR(Q522="Urban Development (moderate)",Q522="Urban Development (heavy)"),VLOOKUP(W522,VALIDATIONS!$GP$2:$HS$45,12+VLOOKUP(Q522,VALIDATIONS!$FJ$2:$FK$4,2,FALSE),FALSE),0)))</f>
        <v/>
      </c>
      <c r="AB522" s="82"/>
    </row>
    <row r="523" spans="2:28" x14ac:dyDescent="0.2">
      <c r="B523" s="354"/>
      <c r="C523" s="354"/>
      <c r="E523" s="370"/>
      <c r="G523" s="168"/>
      <c r="H523" s="168"/>
      <c r="I523" s="106" t="str">
        <f>IF(OR(C523="",D523="",E523=""),"",VLOOKUP(C523,VALIDATIONS!$HU$2:$HV$12,2,FALSE))</f>
        <v/>
      </c>
      <c r="K523" s="243"/>
      <c r="L523" s="354"/>
      <c r="M523" s="224"/>
      <c r="N523" s="370"/>
      <c r="O523" s="224"/>
      <c r="P523" s="368"/>
      <c r="Q523" s="368"/>
      <c r="R523" s="224"/>
      <c r="S523" s="224"/>
      <c r="T523" s="224"/>
      <c r="U523" s="224"/>
      <c r="W523" s="370"/>
      <c r="X523" s="370"/>
      <c r="Y523" s="368"/>
      <c r="Z523" s="370"/>
      <c r="AA523" s="106" t="str">
        <f>IF(OR(N523="",P523="",Q523="",V523="",W523="",X523="",Y523="",Z523=""),"",V523*    (  IF(OR(AND(N523="Water Reticulation",Z523="Cast Iron"),AND(N523="Water Reticulation",Z523="Ductile Iron"),AND(N523="Water Reticulation",Z523="Galvanised Iron"),  AND(N523="Water Reticulation",Z523="Mild Steel")),      VLOOKUP(W523,VALIDATIONS!$GP$2:$HS$45,VLOOKUP(Y523,VALIDATIONS!$FF$2:$FG$5,2,FALSE),FALSE),  IF(OR(AND(N523="Water Reticulation",Z523="Asbestos Cement"),AND(N523="Water Reticulation",Z523="unplasticised Poly Vinyl Chloride")),      VLOOKUP(W523,VALIDATIONS!$GP$2:$HS$45,8+VLOOKUP(Y523,VALIDATIONS!$FF$2:$FG$5,2,FALSE),FALSE),  IF(OR(AND(N523="Water Re-use",Z523="Cast Iron"),AND(N523="Water Re-use",Z523="Ductile Iron"),AND(N523="Water Re-use",Z523="Galvanised Iron"),  AND(N523="Water Re-use",Z523="Mild Steel")),      VLOOKUP(W523,VALIDATIONS!$GP$2:$HS$45,VLOOKUP(Y523,VALIDATIONS!$FF$2:$FG$5,2,FALSE),FALSE),  IF(OR(AND(N523="Water Re-use",Z523="Asbestos Cement"),AND(N523="Water Re-use",Z523="unplasticised Poly Vinyl Chloride")),      VLOOKUP(W523,VALIDATIONS!$GP$2:$HS$45,8+VLOOKUP(Y523,VALIDATIONS!$FF$2:$FG$5,2,FALSE),FALSE),            IF(OR(AND(N523="Water Rising Main",Z523="Cast Iron"),AND(N523="Water Rising Main",Z523="Ductile Iron"),AND(N523="Water Rising Main",Z523="Galvanised Iron"),  AND(N523="Water Rising Main",Z523="Mild Steel")),      VLOOKUP(W523,VALIDATIONS!$GP$2:$HS$45,4+VLOOKUP(Y523,VALIDATIONS!$FF$2:$FG$5,2,FALSE),FALSE),  IF(OR(AND(N523="Water Rising Main",Z523="Asbestos Cement"),AND(N523="Water Rising Main",Z523="unplasticised Poly Vinyl Chloride")),      VLOOKUP(W523,VALIDATIONS!$GP$2:$HS$45,12+VLOOKUP(Y523,VALIDATIONS!$FF$2:$FG$5,2,FALSE),FALSE),  0))))))    +IF(P523="Up to 10% Rock",VLOOKUP(W523,VALIDATIONS!$GP$2:$HS$45,21+VLOOKUP(Y523,VALIDATIONS!$FF$2:$FG$5,2,FALSE),FALSE),0)+IF(OR(Q523="Urban Development (moderate)",Q523="Urban Development (heavy)"),VLOOKUP(W523,VALIDATIONS!$GP$2:$HS$45,12+VLOOKUP(Q523,VALIDATIONS!$FJ$2:$FK$4,2,FALSE),FALSE),0)))</f>
        <v/>
      </c>
      <c r="AB523" s="82"/>
    </row>
    <row r="524" spans="2:28" x14ac:dyDescent="0.2">
      <c r="B524" s="354"/>
      <c r="C524" s="354"/>
      <c r="E524" s="370"/>
      <c r="G524" s="168"/>
      <c r="H524" s="168"/>
      <c r="I524" s="106" t="str">
        <f>IF(OR(C524="",D524="",E524=""),"",VLOOKUP(C524,VALIDATIONS!$HU$2:$HV$12,2,FALSE))</f>
        <v/>
      </c>
      <c r="K524" s="243"/>
      <c r="L524" s="354"/>
      <c r="M524" s="224"/>
      <c r="N524" s="370"/>
      <c r="O524" s="224"/>
      <c r="P524" s="368"/>
      <c r="Q524" s="368"/>
      <c r="R524" s="224"/>
      <c r="S524" s="224"/>
      <c r="T524" s="224"/>
      <c r="U524" s="224"/>
      <c r="W524" s="370"/>
      <c r="X524" s="370"/>
      <c r="Y524" s="368"/>
      <c r="Z524" s="370"/>
      <c r="AA524" s="106" t="str">
        <f>IF(OR(N524="",P524="",Q524="",V524="",W524="",X524="",Y524="",Z524=""),"",V524*    (  IF(OR(AND(N524="Water Reticulation",Z524="Cast Iron"),AND(N524="Water Reticulation",Z524="Ductile Iron"),AND(N524="Water Reticulation",Z524="Galvanised Iron"),  AND(N524="Water Reticulation",Z524="Mild Steel")),      VLOOKUP(W524,VALIDATIONS!$GP$2:$HS$45,VLOOKUP(Y524,VALIDATIONS!$FF$2:$FG$5,2,FALSE),FALSE),  IF(OR(AND(N524="Water Reticulation",Z524="Asbestos Cement"),AND(N524="Water Reticulation",Z524="unplasticised Poly Vinyl Chloride")),      VLOOKUP(W524,VALIDATIONS!$GP$2:$HS$45,8+VLOOKUP(Y524,VALIDATIONS!$FF$2:$FG$5,2,FALSE),FALSE),  IF(OR(AND(N524="Water Re-use",Z524="Cast Iron"),AND(N524="Water Re-use",Z524="Ductile Iron"),AND(N524="Water Re-use",Z524="Galvanised Iron"),  AND(N524="Water Re-use",Z524="Mild Steel")),      VLOOKUP(W524,VALIDATIONS!$GP$2:$HS$45,VLOOKUP(Y524,VALIDATIONS!$FF$2:$FG$5,2,FALSE),FALSE),  IF(OR(AND(N524="Water Re-use",Z524="Asbestos Cement"),AND(N524="Water Re-use",Z524="unplasticised Poly Vinyl Chloride")),      VLOOKUP(W524,VALIDATIONS!$GP$2:$HS$45,8+VLOOKUP(Y524,VALIDATIONS!$FF$2:$FG$5,2,FALSE),FALSE),            IF(OR(AND(N524="Water Rising Main",Z524="Cast Iron"),AND(N524="Water Rising Main",Z524="Ductile Iron"),AND(N524="Water Rising Main",Z524="Galvanised Iron"),  AND(N524="Water Rising Main",Z524="Mild Steel")),      VLOOKUP(W524,VALIDATIONS!$GP$2:$HS$45,4+VLOOKUP(Y524,VALIDATIONS!$FF$2:$FG$5,2,FALSE),FALSE),  IF(OR(AND(N524="Water Rising Main",Z524="Asbestos Cement"),AND(N524="Water Rising Main",Z524="unplasticised Poly Vinyl Chloride")),      VLOOKUP(W524,VALIDATIONS!$GP$2:$HS$45,12+VLOOKUP(Y524,VALIDATIONS!$FF$2:$FG$5,2,FALSE),FALSE),  0))))))    +IF(P524="Up to 10% Rock",VLOOKUP(W524,VALIDATIONS!$GP$2:$HS$45,21+VLOOKUP(Y524,VALIDATIONS!$FF$2:$FG$5,2,FALSE),FALSE),0)+IF(OR(Q524="Urban Development (moderate)",Q524="Urban Development (heavy)"),VLOOKUP(W524,VALIDATIONS!$GP$2:$HS$45,12+VLOOKUP(Q524,VALIDATIONS!$FJ$2:$FK$4,2,FALSE),FALSE),0)))</f>
        <v/>
      </c>
      <c r="AB524" s="82"/>
    </row>
    <row r="525" spans="2:28" x14ac:dyDescent="0.2">
      <c r="B525" s="354"/>
      <c r="C525" s="354"/>
      <c r="E525" s="370"/>
      <c r="G525" s="168"/>
      <c r="H525" s="168"/>
      <c r="I525" s="106" t="str">
        <f>IF(OR(C525="",D525="",E525=""),"",VLOOKUP(C525,VALIDATIONS!$HU$2:$HV$12,2,FALSE))</f>
        <v/>
      </c>
      <c r="K525" s="243"/>
      <c r="L525" s="354"/>
      <c r="M525" s="224"/>
      <c r="N525" s="370"/>
      <c r="O525" s="224"/>
      <c r="P525" s="368"/>
      <c r="Q525" s="368"/>
      <c r="R525" s="224"/>
      <c r="S525" s="224"/>
      <c r="T525" s="224"/>
      <c r="U525" s="224"/>
      <c r="W525" s="370"/>
      <c r="X525" s="370"/>
      <c r="Y525" s="368"/>
      <c r="Z525" s="370"/>
      <c r="AA525" s="106" t="str">
        <f>IF(OR(N525="",P525="",Q525="",V525="",W525="",X525="",Y525="",Z525=""),"",V525*    (  IF(OR(AND(N525="Water Reticulation",Z525="Cast Iron"),AND(N525="Water Reticulation",Z525="Ductile Iron"),AND(N525="Water Reticulation",Z525="Galvanised Iron"),  AND(N525="Water Reticulation",Z525="Mild Steel")),      VLOOKUP(W525,VALIDATIONS!$GP$2:$HS$45,VLOOKUP(Y525,VALIDATIONS!$FF$2:$FG$5,2,FALSE),FALSE),  IF(OR(AND(N525="Water Reticulation",Z525="Asbestos Cement"),AND(N525="Water Reticulation",Z525="unplasticised Poly Vinyl Chloride")),      VLOOKUP(W525,VALIDATIONS!$GP$2:$HS$45,8+VLOOKUP(Y525,VALIDATIONS!$FF$2:$FG$5,2,FALSE),FALSE),  IF(OR(AND(N525="Water Re-use",Z525="Cast Iron"),AND(N525="Water Re-use",Z525="Ductile Iron"),AND(N525="Water Re-use",Z525="Galvanised Iron"),  AND(N525="Water Re-use",Z525="Mild Steel")),      VLOOKUP(W525,VALIDATIONS!$GP$2:$HS$45,VLOOKUP(Y525,VALIDATIONS!$FF$2:$FG$5,2,FALSE),FALSE),  IF(OR(AND(N525="Water Re-use",Z525="Asbestos Cement"),AND(N525="Water Re-use",Z525="unplasticised Poly Vinyl Chloride")),      VLOOKUP(W525,VALIDATIONS!$GP$2:$HS$45,8+VLOOKUP(Y525,VALIDATIONS!$FF$2:$FG$5,2,FALSE),FALSE),            IF(OR(AND(N525="Water Rising Main",Z525="Cast Iron"),AND(N525="Water Rising Main",Z525="Ductile Iron"),AND(N525="Water Rising Main",Z525="Galvanised Iron"),  AND(N525="Water Rising Main",Z525="Mild Steel")),      VLOOKUP(W525,VALIDATIONS!$GP$2:$HS$45,4+VLOOKUP(Y525,VALIDATIONS!$FF$2:$FG$5,2,FALSE),FALSE),  IF(OR(AND(N525="Water Rising Main",Z525="Asbestos Cement"),AND(N525="Water Rising Main",Z525="unplasticised Poly Vinyl Chloride")),      VLOOKUP(W525,VALIDATIONS!$GP$2:$HS$45,12+VLOOKUP(Y525,VALIDATIONS!$FF$2:$FG$5,2,FALSE),FALSE),  0))))))    +IF(P525="Up to 10% Rock",VLOOKUP(W525,VALIDATIONS!$GP$2:$HS$45,21+VLOOKUP(Y525,VALIDATIONS!$FF$2:$FG$5,2,FALSE),FALSE),0)+IF(OR(Q525="Urban Development (moderate)",Q525="Urban Development (heavy)"),VLOOKUP(W525,VALIDATIONS!$GP$2:$HS$45,12+VLOOKUP(Q525,VALIDATIONS!$FJ$2:$FK$4,2,FALSE),FALSE),0)))</f>
        <v/>
      </c>
      <c r="AB525" s="82"/>
    </row>
    <row r="526" spans="2:28" x14ac:dyDescent="0.2">
      <c r="B526" s="354"/>
      <c r="C526" s="354"/>
      <c r="E526" s="370"/>
      <c r="G526" s="168"/>
      <c r="H526" s="168"/>
      <c r="I526" s="106" t="str">
        <f>IF(OR(C526="",D526="",E526=""),"",VLOOKUP(C526,VALIDATIONS!$HU$2:$HV$12,2,FALSE))</f>
        <v/>
      </c>
      <c r="K526" s="243"/>
      <c r="L526" s="354"/>
      <c r="M526" s="224"/>
      <c r="N526" s="370"/>
      <c r="O526" s="224"/>
      <c r="P526" s="368"/>
      <c r="Q526" s="368"/>
      <c r="R526" s="224"/>
      <c r="S526" s="224"/>
      <c r="T526" s="224"/>
      <c r="U526" s="224"/>
      <c r="W526" s="370"/>
      <c r="X526" s="370"/>
      <c r="Y526" s="368"/>
      <c r="Z526" s="370"/>
      <c r="AA526" s="106" t="str">
        <f>IF(OR(N526="",P526="",Q526="",V526="",W526="",X526="",Y526="",Z526=""),"",V526*    (  IF(OR(AND(N526="Water Reticulation",Z526="Cast Iron"),AND(N526="Water Reticulation",Z526="Ductile Iron"),AND(N526="Water Reticulation",Z526="Galvanised Iron"),  AND(N526="Water Reticulation",Z526="Mild Steel")),      VLOOKUP(W526,VALIDATIONS!$GP$2:$HS$45,VLOOKUP(Y526,VALIDATIONS!$FF$2:$FG$5,2,FALSE),FALSE),  IF(OR(AND(N526="Water Reticulation",Z526="Asbestos Cement"),AND(N526="Water Reticulation",Z526="unplasticised Poly Vinyl Chloride")),      VLOOKUP(W526,VALIDATIONS!$GP$2:$HS$45,8+VLOOKUP(Y526,VALIDATIONS!$FF$2:$FG$5,2,FALSE),FALSE),  IF(OR(AND(N526="Water Re-use",Z526="Cast Iron"),AND(N526="Water Re-use",Z526="Ductile Iron"),AND(N526="Water Re-use",Z526="Galvanised Iron"),  AND(N526="Water Re-use",Z526="Mild Steel")),      VLOOKUP(W526,VALIDATIONS!$GP$2:$HS$45,VLOOKUP(Y526,VALIDATIONS!$FF$2:$FG$5,2,FALSE),FALSE),  IF(OR(AND(N526="Water Re-use",Z526="Asbestos Cement"),AND(N526="Water Re-use",Z526="unplasticised Poly Vinyl Chloride")),      VLOOKUP(W526,VALIDATIONS!$GP$2:$HS$45,8+VLOOKUP(Y526,VALIDATIONS!$FF$2:$FG$5,2,FALSE),FALSE),            IF(OR(AND(N526="Water Rising Main",Z526="Cast Iron"),AND(N526="Water Rising Main",Z526="Ductile Iron"),AND(N526="Water Rising Main",Z526="Galvanised Iron"),  AND(N526="Water Rising Main",Z526="Mild Steel")),      VLOOKUP(W526,VALIDATIONS!$GP$2:$HS$45,4+VLOOKUP(Y526,VALIDATIONS!$FF$2:$FG$5,2,FALSE),FALSE),  IF(OR(AND(N526="Water Rising Main",Z526="Asbestos Cement"),AND(N526="Water Rising Main",Z526="unplasticised Poly Vinyl Chloride")),      VLOOKUP(W526,VALIDATIONS!$GP$2:$HS$45,12+VLOOKUP(Y526,VALIDATIONS!$FF$2:$FG$5,2,FALSE),FALSE),  0))))))    +IF(P526="Up to 10% Rock",VLOOKUP(W526,VALIDATIONS!$GP$2:$HS$45,21+VLOOKUP(Y526,VALIDATIONS!$FF$2:$FG$5,2,FALSE),FALSE),0)+IF(OR(Q526="Urban Development (moderate)",Q526="Urban Development (heavy)"),VLOOKUP(W526,VALIDATIONS!$GP$2:$HS$45,12+VLOOKUP(Q526,VALIDATIONS!$FJ$2:$FK$4,2,FALSE),FALSE),0)))</f>
        <v/>
      </c>
      <c r="AB526" s="82"/>
    </row>
    <row r="527" spans="2:28" x14ac:dyDescent="0.2">
      <c r="B527" s="354"/>
      <c r="C527" s="354"/>
      <c r="E527" s="370"/>
      <c r="G527" s="168"/>
      <c r="H527" s="168"/>
      <c r="I527" s="106" t="str">
        <f>IF(OR(C527="",D527="",E527=""),"",VLOOKUP(C527,VALIDATIONS!$HU$2:$HV$12,2,FALSE))</f>
        <v/>
      </c>
      <c r="K527" s="243"/>
      <c r="L527" s="354"/>
      <c r="M527" s="224"/>
      <c r="N527" s="370"/>
      <c r="O527" s="224"/>
      <c r="P527" s="368"/>
      <c r="Q527" s="368"/>
      <c r="R527" s="224"/>
      <c r="S527" s="224"/>
      <c r="T527" s="224"/>
      <c r="U527" s="224"/>
      <c r="W527" s="370"/>
      <c r="X527" s="370"/>
      <c r="Y527" s="368"/>
      <c r="Z527" s="370"/>
      <c r="AA527" s="106" t="str">
        <f>IF(OR(N527="",P527="",Q527="",V527="",W527="",X527="",Y527="",Z527=""),"",V527*    (  IF(OR(AND(N527="Water Reticulation",Z527="Cast Iron"),AND(N527="Water Reticulation",Z527="Ductile Iron"),AND(N527="Water Reticulation",Z527="Galvanised Iron"),  AND(N527="Water Reticulation",Z527="Mild Steel")),      VLOOKUP(W527,VALIDATIONS!$GP$2:$HS$45,VLOOKUP(Y527,VALIDATIONS!$FF$2:$FG$5,2,FALSE),FALSE),  IF(OR(AND(N527="Water Reticulation",Z527="Asbestos Cement"),AND(N527="Water Reticulation",Z527="unplasticised Poly Vinyl Chloride")),      VLOOKUP(W527,VALIDATIONS!$GP$2:$HS$45,8+VLOOKUP(Y527,VALIDATIONS!$FF$2:$FG$5,2,FALSE),FALSE),  IF(OR(AND(N527="Water Re-use",Z527="Cast Iron"),AND(N527="Water Re-use",Z527="Ductile Iron"),AND(N527="Water Re-use",Z527="Galvanised Iron"),  AND(N527="Water Re-use",Z527="Mild Steel")),      VLOOKUP(W527,VALIDATIONS!$GP$2:$HS$45,VLOOKUP(Y527,VALIDATIONS!$FF$2:$FG$5,2,FALSE),FALSE),  IF(OR(AND(N527="Water Re-use",Z527="Asbestos Cement"),AND(N527="Water Re-use",Z527="unplasticised Poly Vinyl Chloride")),      VLOOKUP(W527,VALIDATIONS!$GP$2:$HS$45,8+VLOOKUP(Y527,VALIDATIONS!$FF$2:$FG$5,2,FALSE),FALSE),            IF(OR(AND(N527="Water Rising Main",Z527="Cast Iron"),AND(N527="Water Rising Main",Z527="Ductile Iron"),AND(N527="Water Rising Main",Z527="Galvanised Iron"),  AND(N527="Water Rising Main",Z527="Mild Steel")),      VLOOKUP(W527,VALIDATIONS!$GP$2:$HS$45,4+VLOOKUP(Y527,VALIDATIONS!$FF$2:$FG$5,2,FALSE),FALSE),  IF(OR(AND(N527="Water Rising Main",Z527="Asbestos Cement"),AND(N527="Water Rising Main",Z527="unplasticised Poly Vinyl Chloride")),      VLOOKUP(W527,VALIDATIONS!$GP$2:$HS$45,12+VLOOKUP(Y527,VALIDATIONS!$FF$2:$FG$5,2,FALSE),FALSE),  0))))))    +IF(P527="Up to 10% Rock",VLOOKUP(W527,VALIDATIONS!$GP$2:$HS$45,21+VLOOKUP(Y527,VALIDATIONS!$FF$2:$FG$5,2,FALSE),FALSE),0)+IF(OR(Q527="Urban Development (moderate)",Q527="Urban Development (heavy)"),VLOOKUP(W527,VALIDATIONS!$GP$2:$HS$45,12+VLOOKUP(Q527,VALIDATIONS!$FJ$2:$FK$4,2,FALSE),FALSE),0)))</f>
        <v/>
      </c>
      <c r="AB527" s="82"/>
    </row>
    <row r="528" spans="2:28" x14ac:dyDescent="0.2">
      <c r="B528" s="354"/>
      <c r="C528" s="354"/>
      <c r="E528" s="370"/>
      <c r="G528" s="168"/>
      <c r="H528" s="168"/>
      <c r="I528" s="106" t="str">
        <f>IF(OR(C528="",D528="",E528=""),"",VLOOKUP(C528,VALIDATIONS!$HU$2:$HV$12,2,FALSE))</f>
        <v/>
      </c>
      <c r="K528" s="243"/>
      <c r="L528" s="354"/>
      <c r="M528" s="224"/>
      <c r="N528" s="370"/>
      <c r="O528" s="224"/>
      <c r="P528" s="368"/>
      <c r="Q528" s="368"/>
      <c r="R528" s="224"/>
      <c r="S528" s="224"/>
      <c r="T528" s="224"/>
      <c r="U528" s="224"/>
      <c r="W528" s="370"/>
      <c r="X528" s="370"/>
      <c r="Y528" s="368"/>
      <c r="Z528" s="370"/>
      <c r="AA528" s="106" t="str">
        <f>IF(OR(N528="",P528="",Q528="",V528="",W528="",X528="",Y528="",Z528=""),"",V528*    (  IF(OR(AND(N528="Water Reticulation",Z528="Cast Iron"),AND(N528="Water Reticulation",Z528="Ductile Iron"),AND(N528="Water Reticulation",Z528="Galvanised Iron"),  AND(N528="Water Reticulation",Z528="Mild Steel")),      VLOOKUP(W528,VALIDATIONS!$GP$2:$HS$45,VLOOKUP(Y528,VALIDATIONS!$FF$2:$FG$5,2,FALSE),FALSE),  IF(OR(AND(N528="Water Reticulation",Z528="Asbestos Cement"),AND(N528="Water Reticulation",Z528="unplasticised Poly Vinyl Chloride")),      VLOOKUP(W528,VALIDATIONS!$GP$2:$HS$45,8+VLOOKUP(Y528,VALIDATIONS!$FF$2:$FG$5,2,FALSE),FALSE),  IF(OR(AND(N528="Water Re-use",Z528="Cast Iron"),AND(N528="Water Re-use",Z528="Ductile Iron"),AND(N528="Water Re-use",Z528="Galvanised Iron"),  AND(N528="Water Re-use",Z528="Mild Steel")),      VLOOKUP(W528,VALIDATIONS!$GP$2:$HS$45,VLOOKUP(Y528,VALIDATIONS!$FF$2:$FG$5,2,FALSE),FALSE),  IF(OR(AND(N528="Water Re-use",Z528="Asbestos Cement"),AND(N528="Water Re-use",Z528="unplasticised Poly Vinyl Chloride")),      VLOOKUP(W528,VALIDATIONS!$GP$2:$HS$45,8+VLOOKUP(Y528,VALIDATIONS!$FF$2:$FG$5,2,FALSE),FALSE),            IF(OR(AND(N528="Water Rising Main",Z528="Cast Iron"),AND(N528="Water Rising Main",Z528="Ductile Iron"),AND(N528="Water Rising Main",Z528="Galvanised Iron"),  AND(N528="Water Rising Main",Z528="Mild Steel")),      VLOOKUP(W528,VALIDATIONS!$GP$2:$HS$45,4+VLOOKUP(Y528,VALIDATIONS!$FF$2:$FG$5,2,FALSE),FALSE),  IF(OR(AND(N528="Water Rising Main",Z528="Asbestos Cement"),AND(N528="Water Rising Main",Z528="unplasticised Poly Vinyl Chloride")),      VLOOKUP(W528,VALIDATIONS!$GP$2:$HS$45,12+VLOOKUP(Y528,VALIDATIONS!$FF$2:$FG$5,2,FALSE),FALSE),  0))))))    +IF(P528="Up to 10% Rock",VLOOKUP(W528,VALIDATIONS!$GP$2:$HS$45,21+VLOOKUP(Y528,VALIDATIONS!$FF$2:$FG$5,2,FALSE),FALSE),0)+IF(OR(Q528="Urban Development (moderate)",Q528="Urban Development (heavy)"),VLOOKUP(W528,VALIDATIONS!$GP$2:$HS$45,12+VLOOKUP(Q528,VALIDATIONS!$FJ$2:$FK$4,2,FALSE),FALSE),0)))</f>
        <v/>
      </c>
      <c r="AB528" s="82"/>
    </row>
    <row r="529" spans="2:28" x14ac:dyDescent="0.2">
      <c r="B529" s="354"/>
      <c r="C529" s="354"/>
      <c r="E529" s="370"/>
      <c r="G529" s="168"/>
      <c r="H529" s="168"/>
      <c r="I529" s="106" t="str">
        <f>IF(OR(C529="",D529="",E529=""),"",VLOOKUP(C529,VALIDATIONS!$HU$2:$HV$12,2,FALSE))</f>
        <v/>
      </c>
      <c r="K529" s="243"/>
      <c r="L529" s="354"/>
      <c r="M529" s="224"/>
      <c r="N529" s="370"/>
      <c r="O529" s="224"/>
      <c r="P529" s="368"/>
      <c r="Q529" s="368"/>
      <c r="R529" s="224"/>
      <c r="S529" s="224"/>
      <c r="T529" s="224"/>
      <c r="U529" s="224"/>
      <c r="W529" s="370"/>
      <c r="X529" s="370"/>
      <c r="Y529" s="368"/>
      <c r="Z529" s="370"/>
      <c r="AA529" s="106" t="str">
        <f>IF(OR(N529="",P529="",Q529="",V529="",W529="",X529="",Y529="",Z529=""),"",V529*    (  IF(OR(AND(N529="Water Reticulation",Z529="Cast Iron"),AND(N529="Water Reticulation",Z529="Ductile Iron"),AND(N529="Water Reticulation",Z529="Galvanised Iron"),  AND(N529="Water Reticulation",Z529="Mild Steel")),      VLOOKUP(W529,VALIDATIONS!$GP$2:$HS$45,VLOOKUP(Y529,VALIDATIONS!$FF$2:$FG$5,2,FALSE),FALSE),  IF(OR(AND(N529="Water Reticulation",Z529="Asbestos Cement"),AND(N529="Water Reticulation",Z529="unplasticised Poly Vinyl Chloride")),      VLOOKUP(W529,VALIDATIONS!$GP$2:$HS$45,8+VLOOKUP(Y529,VALIDATIONS!$FF$2:$FG$5,2,FALSE),FALSE),  IF(OR(AND(N529="Water Re-use",Z529="Cast Iron"),AND(N529="Water Re-use",Z529="Ductile Iron"),AND(N529="Water Re-use",Z529="Galvanised Iron"),  AND(N529="Water Re-use",Z529="Mild Steel")),      VLOOKUP(W529,VALIDATIONS!$GP$2:$HS$45,VLOOKUP(Y529,VALIDATIONS!$FF$2:$FG$5,2,FALSE),FALSE),  IF(OR(AND(N529="Water Re-use",Z529="Asbestos Cement"),AND(N529="Water Re-use",Z529="unplasticised Poly Vinyl Chloride")),      VLOOKUP(W529,VALIDATIONS!$GP$2:$HS$45,8+VLOOKUP(Y529,VALIDATIONS!$FF$2:$FG$5,2,FALSE),FALSE),            IF(OR(AND(N529="Water Rising Main",Z529="Cast Iron"),AND(N529="Water Rising Main",Z529="Ductile Iron"),AND(N529="Water Rising Main",Z529="Galvanised Iron"),  AND(N529="Water Rising Main",Z529="Mild Steel")),      VLOOKUP(W529,VALIDATIONS!$GP$2:$HS$45,4+VLOOKUP(Y529,VALIDATIONS!$FF$2:$FG$5,2,FALSE),FALSE),  IF(OR(AND(N529="Water Rising Main",Z529="Asbestos Cement"),AND(N529="Water Rising Main",Z529="unplasticised Poly Vinyl Chloride")),      VLOOKUP(W529,VALIDATIONS!$GP$2:$HS$45,12+VLOOKUP(Y529,VALIDATIONS!$FF$2:$FG$5,2,FALSE),FALSE),  0))))))    +IF(P529="Up to 10% Rock",VLOOKUP(W529,VALIDATIONS!$GP$2:$HS$45,21+VLOOKUP(Y529,VALIDATIONS!$FF$2:$FG$5,2,FALSE),FALSE),0)+IF(OR(Q529="Urban Development (moderate)",Q529="Urban Development (heavy)"),VLOOKUP(W529,VALIDATIONS!$GP$2:$HS$45,12+VLOOKUP(Q529,VALIDATIONS!$FJ$2:$FK$4,2,FALSE),FALSE),0)))</f>
        <v/>
      </c>
      <c r="AB529" s="82"/>
    </row>
    <row r="530" spans="2:28" x14ac:dyDescent="0.2">
      <c r="B530" s="354"/>
      <c r="C530" s="354"/>
      <c r="E530" s="370"/>
      <c r="G530" s="168"/>
      <c r="H530" s="168"/>
      <c r="I530" s="106" t="str">
        <f>IF(OR(C530="",D530="",E530=""),"",VLOOKUP(C530,VALIDATIONS!$HU$2:$HV$12,2,FALSE))</f>
        <v/>
      </c>
      <c r="K530" s="243"/>
      <c r="L530" s="354"/>
      <c r="M530" s="224"/>
      <c r="N530" s="370"/>
      <c r="O530" s="224"/>
      <c r="P530" s="368"/>
      <c r="Q530" s="368"/>
      <c r="R530" s="224"/>
      <c r="S530" s="224"/>
      <c r="T530" s="224"/>
      <c r="U530" s="224"/>
      <c r="W530" s="370"/>
      <c r="X530" s="370"/>
      <c r="Y530" s="368"/>
      <c r="Z530" s="370"/>
      <c r="AA530" s="106" t="str">
        <f>IF(OR(N530="",P530="",Q530="",V530="",W530="",X530="",Y530="",Z530=""),"",V530*    (  IF(OR(AND(N530="Water Reticulation",Z530="Cast Iron"),AND(N530="Water Reticulation",Z530="Ductile Iron"),AND(N530="Water Reticulation",Z530="Galvanised Iron"),  AND(N530="Water Reticulation",Z530="Mild Steel")),      VLOOKUP(W530,VALIDATIONS!$GP$2:$HS$45,VLOOKUP(Y530,VALIDATIONS!$FF$2:$FG$5,2,FALSE),FALSE),  IF(OR(AND(N530="Water Reticulation",Z530="Asbestos Cement"),AND(N530="Water Reticulation",Z530="unplasticised Poly Vinyl Chloride")),      VLOOKUP(W530,VALIDATIONS!$GP$2:$HS$45,8+VLOOKUP(Y530,VALIDATIONS!$FF$2:$FG$5,2,FALSE),FALSE),  IF(OR(AND(N530="Water Re-use",Z530="Cast Iron"),AND(N530="Water Re-use",Z530="Ductile Iron"),AND(N530="Water Re-use",Z530="Galvanised Iron"),  AND(N530="Water Re-use",Z530="Mild Steel")),      VLOOKUP(W530,VALIDATIONS!$GP$2:$HS$45,VLOOKUP(Y530,VALIDATIONS!$FF$2:$FG$5,2,FALSE),FALSE),  IF(OR(AND(N530="Water Re-use",Z530="Asbestos Cement"),AND(N530="Water Re-use",Z530="unplasticised Poly Vinyl Chloride")),      VLOOKUP(W530,VALIDATIONS!$GP$2:$HS$45,8+VLOOKUP(Y530,VALIDATIONS!$FF$2:$FG$5,2,FALSE),FALSE),            IF(OR(AND(N530="Water Rising Main",Z530="Cast Iron"),AND(N530="Water Rising Main",Z530="Ductile Iron"),AND(N530="Water Rising Main",Z530="Galvanised Iron"),  AND(N530="Water Rising Main",Z530="Mild Steel")),      VLOOKUP(W530,VALIDATIONS!$GP$2:$HS$45,4+VLOOKUP(Y530,VALIDATIONS!$FF$2:$FG$5,2,FALSE),FALSE),  IF(OR(AND(N530="Water Rising Main",Z530="Asbestos Cement"),AND(N530="Water Rising Main",Z530="unplasticised Poly Vinyl Chloride")),      VLOOKUP(W530,VALIDATIONS!$GP$2:$HS$45,12+VLOOKUP(Y530,VALIDATIONS!$FF$2:$FG$5,2,FALSE),FALSE),  0))))))    +IF(P530="Up to 10% Rock",VLOOKUP(W530,VALIDATIONS!$GP$2:$HS$45,21+VLOOKUP(Y530,VALIDATIONS!$FF$2:$FG$5,2,FALSE),FALSE),0)+IF(OR(Q530="Urban Development (moderate)",Q530="Urban Development (heavy)"),VLOOKUP(W530,VALIDATIONS!$GP$2:$HS$45,12+VLOOKUP(Q530,VALIDATIONS!$FJ$2:$FK$4,2,FALSE),FALSE),0)))</f>
        <v/>
      </c>
      <c r="AB530" s="82"/>
    </row>
    <row r="531" spans="2:28" x14ac:dyDescent="0.2">
      <c r="B531" s="354"/>
      <c r="C531" s="354"/>
      <c r="E531" s="370"/>
      <c r="G531" s="168"/>
      <c r="H531" s="168"/>
      <c r="I531" s="106" t="str">
        <f>IF(OR(C531="",D531="",E531=""),"",VLOOKUP(C531,VALIDATIONS!$HU$2:$HV$12,2,FALSE))</f>
        <v/>
      </c>
      <c r="K531" s="243"/>
      <c r="L531" s="354"/>
      <c r="M531" s="224"/>
      <c r="N531" s="370"/>
      <c r="O531" s="224"/>
      <c r="P531" s="368"/>
      <c r="Q531" s="368"/>
      <c r="R531" s="224"/>
      <c r="S531" s="224"/>
      <c r="T531" s="224"/>
      <c r="U531" s="224"/>
      <c r="W531" s="370"/>
      <c r="X531" s="370"/>
      <c r="Y531" s="368"/>
      <c r="Z531" s="370"/>
      <c r="AA531" s="106" t="str">
        <f>IF(OR(N531="",P531="",Q531="",V531="",W531="",X531="",Y531="",Z531=""),"",V531*    (  IF(OR(AND(N531="Water Reticulation",Z531="Cast Iron"),AND(N531="Water Reticulation",Z531="Ductile Iron"),AND(N531="Water Reticulation",Z531="Galvanised Iron"),  AND(N531="Water Reticulation",Z531="Mild Steel")),      VLOOKUP(W531,VALIDATIONS!$GP$2:$HS$45,VLOOKUP(Y531,VALIDATIONS!$FF$2:$FG$5,2,FALSE),FALSE),  IF(OR(AND(N531="Water Reticulation",Z531="Asbestos Cement"),AND(N531="Water Reticulation",Z531="unplasticised Poly Vinyl Chloride")),      VLOOKUP(W531,VALIDATIONS!$GP$2:$HS$45,8+VLOOKUP(Y531,VALIDATIONS!$FF$2:$FG$5,2,FALSE),FALSE),  IF(OR(AND(N531="Water Re-use",Z531="Cast Iron"),AND(N531="Water Re-use",Z531="Ductile Iron"),AND(N531="Water Re-use",Z531="Galvanised Iron"),  AND(N531="Water Re-use",Z531="Mild Steel")),      VLOOKUP(W531,VALIDATIONS!$GP$2:$HS$45,VLOOKUP(Y531,VALIDATIONS!$FF$2:$FG$5,2,FALSE),FALSE),  IF(OR(AND(N531="Water Re-use",Z531="Asbestos Cement"),AND(N531="Water Re-use",Z531="unplasticised Poly Vinyl Chloride")),      VLOOKUP(W531,VALIDATIONS!$GP$2:$HS$45,8+VLOOKUP(Y531,VALIDATIONS!$FF$2:$FG$5,2,FALSE),FALSE),            IF(OR(AND(N531="Water Rising Main",Z531="Cast Iron"),AND(N531="Water Rising Main",Z531="Ductile Iron"),AND(N531="Water Rising Main",Z531="Galvanised Iron"),  AND(N531="Water Rising Main",Z531="Mild Steel")),      VLOOKUP(W531,VALIDATIONS!$GP$2:$HS$45,4+VLOOKUP(Y531,VALIDATIONS!$FF$2:$FG$5,2,FALSE),FALSE),  IF(OR(AND(N531="Water Rising Main",Z531="Asbestos Cement"),AND(N531="Water Rising Main",Z531="unplasticised Poly Vinyl Chloride")),      VLOOKUP(W531,VALIDATIONS!$GP$2:$HS$45,12+VLOOKUP(Y531,VALIDATIONS!$FF$2:$FG$5,2,FALSE),FALSE),  0))))))    +IF(P531="Up to 10% Rock",VLOOKUP(W531,VALIDATIONS!$GP$2:$HS$45,21+VLOOKUP(Y531,VALIDATIONS!$FF$2:$FG$5,2,FALSE),FALSE),0)+IF(OR(Q531="Urban Development (moderate)",Q531="Urban Development (heavy)"),VLOOKUP(W531,VALIDATIONS!$GP$2:$HS$45,12+VLOOKUP(Q531,VALIDATIONS!$FJ$2:$FK$4,2,FALSE),FALSE),0)))</f>
        <v/>
      </c>
      <c r="AB531" s="82"/>
    </row>
    <row r="532" spans="2:28" x14ac:dyDescent="0.2">
      <c r="B532" s="354"/>
      <c r="C532" s="354"/>
      <c r="E532" s="370"/>
      <c r="G532" s="168"/>
      <c r="H532" s="168"/>
      <c r="I532" s="106" t="str">
        <f>IF(OR(C532="",D532="",E532=""),"",VLOOKUP(C532,VALIDATIONS!$HU$2:$HV$12,2,FALSE))</f>
        <v/>
      </c>
      <c r="K532" s="243"/>
      <c r="L532" s="354"/>
      <c r="M532" s="224"/>
      <c r="N532" s="370"/>
      <c r="O532" s="224"/>
      <c r="P532" s="368"/>
      <c r="Q532" s="368"/>
      <c r="R532" s="224"/>
      <c r="S532" s="224"/>
      <c r="T532" s="224"/>
      <c r="U532" s="224"/>
      <c r="W532" s="370"/>
      <c r="X532" s="370"/>
      <c r="Y532" s="368"/>
      <c r="Z532" s="370"/>
      <c r="AA532" s="106" t="str">
        <f>IF(OR(N532="",P532="",Q532="",V532="",W532="",X532="",Y532="",Z532=""),"",V532*    (  IF(OR(AND(N532="Water Reticulation",Z532="Cast Iron"),AND(N532="Water Reticulation",Z532="Ductile Iron"),AND(N532="Water Reticulation",Z532="Galvanised Iron"),  AND(N532="Water Reticulation",Z532="Mild Steel")),      VLOOKUP(W532,VALIDATIONS!$GP$2:$HS$45,VLOOKUP(Y532,VALIDATIONS!$FF$2:$FG$5,2,FALSE),FALSE),  IF(OR(AND(N532="Water Reticulation",Z532="Asbestos Cement"),AND(N532="Water Reticulation",Z532="unplasticised Poly Vinyl Chloride")),      VLOOKUP(W532,VALIDATIONS!$GP$2:$HS$45,8+VLOOKUP(Y532,VALIDATIONS!$FF$2:$FG$5,2,FALSE),FALSE),  IF(OR(AND(N532="Water Re-use",Z532="Cast Iron"),AND(N532="Water Re-use",Z532="Ductile Iron"),AND(N532="Water Re-use",Z532="Galvanised Iron"),  AND(N532="Water Re-use",Z532="Mild Steel")),      VLOOKUP(W532,VALIDATIONS!$GP$2:$HS$45,VLOOKUP(Y532,VALIDATIONS!$FF$2:$FG$5,2,FALSE),FALSE),  IF(OR(AND(N532="Water Re-use",Z532="Asbestos Cement"),AND(N532="Water Re-use",Z532="unplasticised Poly Vinyl Chloride")),      VLOOKUP(W532,VALIDATIONS!$GP$2:$HS$45,8+VLOOKUP(Y532,VALIDATIONS!$FF$2:$FG$5,2,FALSE),FALSE),            IF(OR(AND(N532="Water Rising Main",Z532="Cast Iron"),AND(N532="Water Rising Main",Z532="Ductile Iron"),AND(N532="Water Rising Main",Z532="Galvanised Iron"),  AND(N532="Water Rising Main",Z532="Mild Steel")),      VLOOKUP(W532,VALIDATIONS!$GP$2:$HS$45,4+VLOOKUP(Y532,VALIDATIONS!$FF$2:$FG$5,2,FALSE),FALSE),  IF(OR(AND(N532="Water Rising Main",Z532="Asbestos Cement"),AND(N532="Water Rising Main",Z532="unplasticised Poly Vinyl Chloride")),      VLOOKUP(W532,VALIDATIONS!$GP$2:$HS$45,12+VLOOKUP(Y532,VALIDATIONS!$FF$2:$FG$5,2,FALSE),FALSE),  0))))))    +IF(P532="Up to 10% Rock",VLOOKUP(W532,VALIDATIONS!$GP$2:$HS$45,21+VLOOKUP(Y532,VALIDATIONS!$FF$2:$FG$5,2,FALSE),FALSE),0)+IF(OR(Q532="Urban Development (moderate)",Q532="Urban Development (heavy)"),VLOOKUP(W532,VALIDATIONS!$GP$2:$HS$45,12+VLOOKUP(Q532,VALIDATIONS!$FJ$2:$FK$4,2,FALSE),FALSE),0)))</f>
        <v/>
      </c>
      <c r="AB532" s="82"/>
    </row>
    <row r="533" spans="2:28" x14ac:dyDescent="0.2">
      <c r="B533" s="354"/>
      <c r="C533" s="354"/>
      <c r="E533" s="370"/>
      <c r="G533" s="168"/>
      <c r="H533" s="168"/>
      <c r="I533" s="106" t="str">
        <f>IF(OR(C533="",D533="",E533=""),"",VLOOKUP(C533,VALIDATIONS!$HU$2:$HV$12,2,FALSE))</f>
        <v/>
      </c>
      <c r="K533" s="243"/>
      <c r="L533" s="354"/>
      <c r="M533" s="224"/>
      <c r="N533" s="370"/>
      <c r="O533" s="224"/>
      <c r="P533" s="368"/>
      <c r="Q533" s="368"/>
      <c r="R533" s="224"/>
      <c r="S533" s="224"/>
      <c r="T533" s="224"/>
      <c r="U533" s="224"/>
      <c r="W533" s="370"/>
      <c r="X533" s="370"/>
      <c r="Y533" s="368"/>
      <c r="Z533" s="370"/>
      <c r="AA533" s="106" t="str">
        <f>IF(OR(N533="",P533="",Q533="",V533="",W533="",X533="",Y533="",Z533=""),"",V533*    (  IF(OR(AND(N533="Water Reticulation",Z533="Cast Iron"),AND(N533="Water Reticulation",Z533="Ductile Iron"),AND(N533="Water Reticulation",Z533="Galvanised Iron"),  AND(N533="Water Reticulation",Z533="Mild Steel")),      VLOOKUP(W533,VALIDATIONS!$GP$2:$HS$45,VLOOKUP(Y533,VALIDATIONS!$FF$2:$FG$5,2,FALSE),FALSE),  IF(OR(AND(N533="Water Reticulation",Z533="Asbestos Cement"),AND(N533="Water Reticulation",Z533="unplasticised Poly Vinyl Chloride")),      VLOOKUP(W533,VALIDATIONS!$GP$2:$HS$45,8+VLOOKUP(Y533,VALIDATIONS!$FF$2:$FG$5,2,FALSE),FALSE),  IF(OR(AND(N533="Water Re-use",Z533="Cast Iron"),AND(N533="Water Re-use",Z533="Ductile Iron"),AND(N533="Water Re-use",Z533="Galvanised Iron"),  AND(N533="Water Re-use",Z533="Mild Steel")),      VLOOKUP(W533,VALIDATIONS!$GP$2:$HS$45,VLOOKUP(Y533,VALIDATIONS!$FF$2:$FG$5,2,FALSE),FALSE),  IF(OR(AND(N533="Water Re-use",Z533="Asbestos Cement"),AND(N533="Water Re-use",Z533="unplasticised Poly Vinyl Chloride")),      VLOOKUP(W533,VALIDATIONS!$GP$2:$HS$45,8+VLOOKUP(Y533,VALIDATIONS!$FF$2:$FG$5,2,FALSE),FALSE),            IF(OR(AND(N533="Water Rising Main",Z533="Cast Iron"),AND(N533="Water Rising Main",Z533="Ductile Iron"),AND(N533="Water Rising Main",Z533="Galvanised Iron"),  AND(N533="Water Rising Main",Z533="Mild Steel")),      VLOOKUP(W533,VALIDATIONS!$GP$2:$HS$45,4+VLOOKUP(Y533,VALIDATIONS!$FF$2:$FG$5,2,FALSE),FALSE),  IF(OR(AND(N533="Water Rising Main",Z533="Asbestos Cement"),AND(N533="Water Rising Main",Z533="unplasticised Poly Vinyl Chloride")),      VLOOKUP(W533,VALIDATIONS!$GP$2:$HS$45,12+VLOOKUP(Y533,VALIDATIONS!$FF$2:$FG$5,2,FALSE),FALSE),  0))))))    +IF(P533="Up to 10% Rock",VLOOKUP(W533,VALIDATIONS!$GP$2:$HS$45,21+VLOOKUP(Y533,VALIDATIONS!$FF$2:$FG$5,2,FALSE),FALSE),0)+IF(OR(Q533="Urban Development (moderate)",Q533="Urban Development (heavy)"),VLOOKUP(W533,VALIDATIONS!$GP$2:$HS$45,12+VLOOKUP(Q533,VALIDATIONS!$FJ$2:$FK$4,2,FALSE),FALSE),0)))</f>
        <v/>
      </c>
      <c r="AB533" s="82"/>
    </row>
    <row r="534" spans="2:28" x14ac:dyDescent="0.2">
      <c r="B534" s="354"/>
      <c r="C534" s="354"/>
      <c r="E534" s="370"/>
      <c r="G534" s="168"/>
      <c r="H534" s="168"/>
      <c r="I534" s="106" t="str">
        <f>IF(OR(C534="",D534="",E534=""),"",VLOOKUP(C534,VALIDATIONS!$HU$2:$HV$12,2,FALSE))</f>
        <v/>
      </c>
      <c r="K534" s="243"/>
      <c r="L534" s="354"/>
      <c r="M534" s="224"/>
      <c r="N534" s="370"/>
      <c r="O534" s="224"/>
      <c r="P534" s="368"/>
      <c r="Q534" s="368"/>
      <c r="R534" s="224"/>
      <c r="S534" s="224"/>
      <c r="T534" s="224"/>
      <c r="U534" s="224"/>
      <c r="W534" s="370"/>
      <c r="X534" s="370"/>
      <c r="Y534" s="368"/>
      <c r="Z534" s="370"/>
      <c r="AA534" s="106" t="str">
        <f>IF(OR(N534="",P534="",Q534="",V534="",W534="",X534="",Y534="",Z534=""),"",V534*    (  IF(OR(AND(N534="Water Reticulation",Z534="Cast Iron"),AND(N534="Water Reticulation",Z534="Ductile Iron"),AND(N534="Water Reticulation",Z534="Galvanised Iron"),  AND(N534="Water Reticulation",Z534="Mild Steel")),      VLOOKUP(W534,VALIDATIONS!$GP$2:$HS$45,VLOOKUP(Y534,VALIDATIONS!$FF$2:$FG$5,2,FALSE),FALSE),  IF(OR(AND(N534="Water Reticulation",Z534="Asbestos Cement"),AND(N534="Water Reticulation",Z534="unplasticised Poly Vinyl Chloride")),      VLOOKUP(W534,VALIDATIONS!$GP$2:$HS$45,8+VLOOKUP(Y534,VALIDATIONS!$FF$2:$FG$5,2,FALSE),FALSE),  IF(OR(AND(N534="Water Re-use",Z534="Cast Iron"),AND(N534="Water Re-use",Z534="Ductile Iron"),AND(N534="Water Re-use",Z534="Galvanised Iron"),  AND(N534="Water Re-use",Z534="Mild Steel")),      VLOOKUP(W534,VALIDATIONS!$GP$2:$HS$45,VLOOKUP(Y534,VALIDATIONS!$FF$2:$FG$5,2,FALSE),FALSE),  IF(OR(AND(N534="Water Re-use",Z534="Asbestos Cement"),AND(N534="Water Re-use",Z534="unplasticised Poly Vinyl Chloride")),      VLOOKUP(W534,VALIDATIONS!$GP$2:$HS$45,8+VLOOKUP(Y534,VALIDATIONS!$FF$2:$FG$5,2,FALSE),FALSE),            IF(OR(AND(N534="Water Rising Main",Z534="Cast Iron"),AND(N534="Water Rising Main",Z534="Ductile Iron"),AND(N534="Water Rising Main",Z534="Galvanised Iron"),  AND(N534="Water Rising Main",Z534="Mild Steel")),      VLOOKUP(W534,VALIDATIONS!$GP$2:$HS$45,4+VLOOKUP(Y534,VALIDATIONS!$FF$2:$FG$5,2,FALSE),FALSE),  IF(OR(AND(N534="Water Rising Main",Z534="Asbestos Cement"),AND(N534="Water Rising Main",Z534="unplasticised Poly Vinyl Chloride")),      VLOOKUP(W534,VALIDATIONS!$GP$2:$HS$45,12+VLOOKUP(Y534,VALIDATIONS!$FF$2:$FG$5,2,FALSE),FALSE),  0))))))    +IF(P534="Up to 10% Rock",VLOOKUP(W534,VALIDATIONS!$GP$2:$HS$45,21+VLOOKUP(Y534,VALIDATIONS!$FF$2:$FG$5,2,FALSE),FALSE),0)+IF(OR(Q534="Urban Development (moderate)",Q534="Urban Development (heavy)"),VLOOKUP(W534,VALIDATIONS!$GP$2:$HS$45,12+VLOOKUP(Q534,VALIDATIONS!$FJ$2:$FK$4,2,FALSE),FALSE),0)))</f>
        <v/>
      </c>
      <c r="AB534" s="82"/>
    </row>
    <row r="535" spans="2:28" x14ac:dyDescent="0.2">
      <c r="B535" s="354"/>
      <c r="C535" s="354"/>
      <c r="E535" s="370"/>
      <c r="G535" s="168"/>
      <c r="H535" s="168"/>
      <c r="I535" s="106" t="str">
        <f>IF(OR(C535="",D535="",E535=""),"",VLOOKUP(C535,VALIDATIONS!$HU$2:$HV$12,2,FALSE))</f>
        <v/>
      </c>
      <c r="K535" s="243"/>
      <c r="L535" s="354"/>
      <c r="M535" s="224"/>
      <c r="N535" s="370"/>
      <c r="O535" s="224"/>
      <c r="P535" s="368"/>
      <c r="Q535" s="368"/>
      <c r="R535" s="224"/>
      <c r="S535" s="224"/>
      <c r="T535" s="224"/>
      <c r="U535" s="224"/>
      <c r="W535" s="370"/>
      <c r="X535" s="370"/>
      <c r="Y535" s="368"/>
      <c r="Z535" s="370"/>
      <c r="AA535" s="106" t="str">
        <f>IF(OR(N535="",P535="",Q535="",V535="",W535="",X535="",Y535="",Z535=""),"",V535*    (  IF(OR(AND(N535="Water Reticulation",Z535="Cast Iron"),AND(N535="Water Reticulation",Z535="Ductile Iron"),AND(N535="Water Reticulation",Z535="Galvanised Iron"),  AND(N535="Water Reticulation",Z535="Mild Steel")),      VLOOKUP(W535,VALIDATIONS!$GP$2:$HS$45,VLOOKUP(Y535,VALIDATIONS!$FF$2:$FG$5,2,FALSE),FALSE),  IF(OR(AND(N535="Water Reticulation",Z535="Asbestos Cement"),AND(N535="Water Reticulation",Z535="unplasticised Poly Vinyl Chloride")),      VLOOKUP(W535,VALIDATIONS!$GP$2:$HS$45,8+VLOOKUP(Y535,VALIDATIONS!$FF$2:$FG$5,2,FALSE),FALSE),  IF(OR(AND(N535="Water Re-use",Z535="Cast Iron"),AND(N535="Water Re-use",Z535="Ductile Iron"),AND(N535="Water Re-use",Z535="Galvanised Iron"),  AND(N535="Water Re-use",Z535="Mild Steel")),      VLOOKUP(W535,VALIDATIONS!$GP$2:$HS$45,VLOOKUP(Y535,VALIDATIONS!$FF$2:$FG$5,2,FALSE),FALSE),  IF(OR(AND(N535="Water Re-use",Z535="Asbestos Cement"),AND(N535="Water Re-use",Z535="unplasticised Poly Vinyl Chloride")),      VLOOKUP(W535,VALIDATIONS!$GP$2:$HS$45,8+VLOOKUP(Y535,VALIDATIONS!$FF$2:$FG$5,2,FALSE),FALSE),            IF(OR(AND(N535="Water Rising Main",Z535="Cast Iron"),AND(N535="Water Rising Main",Z535="Ductile Iron"),AND(N535="Water Rising Main",Z535="Galvanised Iron"),  AND(N535="Water Rising Main",Z535="Mild Steel")),      VLOOKUP(W535,VALIDATIONS!$GP$2:$HS$45,4+VLOOKUP(Y535,VALIDATIONS!$FF$2:$FG$5,2,FALSE),FALSE),  IF(OR(AND(N535="Water Rising Main",Z535="Asbestos Cement"),AND(N535="Water Rising Main",Z535="unplasticised Poly Vinyl Chloride")),      VLOOKUP(W535,VALIDATIONS!$GP$2:$HS$45,12+VLOOKUP(Y535,VALIDATIONS!$FF$2:$FG$5,2,FALSE),FALSE),  0))))))    +IF(P535="Up to 10% Rock",VLOOKUP(W535,VALIDATIONS!$GP$2:$HS$45,21+VLOOKUP(Y535,VALIDATIONS!$FF$2:$FG$5,2,FALSE),FALSE),0)+IF(OR(Q535="Urban Development (moderate)",Q535="Urban Development (heavy)"),VLOOKUP(W535,VALIDATIONS!$GP$2:$HS$45,12+VLOOKUP(Q535,VALIDATIONS!$FJ$2:$FK$4,2,FALSE),FALSE),0)))</f>
        <v/>
      </c>
      <c r="AB535" s="82"/>
    </row>
    <row r="536" spans="2:28" x14ac:dyDescent="0.2">
      <c r="B536" s="354"/>
      <c r="C536" s="354"/>
      <c r="E536" s="370"/>
      <c r="G536" s="168"/>
      <c r="H536" s="168"/>
      <c r="I536" s="106" t="str">
        <f>IF(OR(C536="",D536="",E536=""),"",VLOOKUP(C536,VALIDATIONS!$HU$2:$HV$12,2,FALSE))</f>
        <v/>
      </c>
      <c r="K536" s="243"/>
      <c r="L536" s="354"/>
      <c r="M536" s="224"/>
      <c r="N536" s="370"/>
      <c r="O536" s="224"/>
      <c r="P536" s="368"/>
      <c r="Q536" s="368"/>
      <c r="R536" s="224"/>
      <c r="S536" s="224"/>
      <c r="T536" s="224"/>
      <c r="U536" s="224"/>
      <c r="W536" s="370"/>
      <c r="X536" s="370"/>
      <c r="Y536" s="368"/>
      <c r="Z536" s="370"/>
      <c r="AA536" s="106" t="str">
        <f>IF(OR(N536="",P536="",Q536="",V536="",W536="",X536="",Y536="",Z536=""),"",V536*    (  IF(OR(AND(N536="Water Reticulation",Z536="Cast Iron"),AND(N536="Water Reticulation",Z536="Ductile Iron"),AND(N536="Water Reticulation",Z536="Galvanised Iron"),  AND(N536="Water Reticulation",Z536="Mild Steel")),      VLOOKUP(W536,VALIDATIONS!$GP$2:$HS$45,VLOOKUP(Y536,VALIDATIONS!$FF$2:$FG$5,2,FALSE),FALSE),  IF(OR(AND(N536="Water Reticulation",Z536="Asbestos Cement"),AND(N536="Water Reticulation",Z536="unplasticised Poly Vinyl Chloride")),      VLOOKUP(W536,VALIDATIONS!$GP$2:$HS$45,8+VLOOKUP(Y536,VALIDATIONS!$FF$2:$FG$5,2,FALSE),FALSE),  IF(OR(AND(N536="Water Re-use",Z536="Cast Iron"),AND(N536="Water Re-use",Z536="Ductile Iron"),AND(N536="Water Re-use",Z536="Galvanised Iron"),  AND(N536="Water Re-use",Z536="Mild Steel")),      VLOOKUP(W536,VALIDATIONS!$GP$2:$HS$45,VLOOKUP(Y536,VALIDATIONS!$FF$2:$FG$5,2,FALSE),FALSE),  IF(OR(AND(N536="Water Re-use",Z536="Asbestos Cement"),AND(N536="Water Re-use",Z536="unplasticised Poly Vinyl Chloride")),      VLOOKUP(W536,VALIDATIONS!$GP$2:$HS$45,8+VLOOKUP(Y536,VALIDATIONS!$FF$2:$FG$5,2,FALSE),FALSE),            IF(OR(AND(N536="Water Rising Main",Z536="Cast Iron"),AND(N536="Water Rising Main",Z536="Ductile Iron"),AND(N536="Water Rising Main",Z536="Galvanised Iron"),  AND(N536="Water Rising Main",Z536="Mild Steel")),      VLOOKUP(W536,VALIDATIONS!$GP$2:$HS$45,4+VLOOKUP(Y536,VALIDATIONS!$FF$2:$FG$5,2,FALSE),FALSE),  IF(OR(AND(N536="Water Rising Main",Z536="Asbestos Cement"),AND(N536="Water Rising Main",Z536="unplasticised Poly Vinyl Chloride")),      VLOOKUP(W536,VALIDATIONS!$GP$2:$HS$45,12+VLOOKUP(Y536,VALIDATIONS!$FF$2:$FG$5,2,FALSE),FALSE),  0))))))    +IF(P536="Up to 10% Rock",VLOOKUP(W536,VALIDATIONS!$GP$2:$HS$45,21+VLOOKUP(Y536,VALIDATIONS!$FF$2:$FG$5,2,FALSE),FALSE),0)+IF(OR(Q536="Urban Development (moderate)",Q536="Urban Development (heavy)"),VLOOKUP(W536,VALIDATIONS!$GP$2:$HS$45,12+VLOOKUP(Q536,VALIDATIONS!$FJ$2:$FK$4,2,FALSE),FALSE),0)))</f>
        <v/>
      </c>
      <c r="AB536" s="82"/>
    </row>
    <row r="537" spans="2:28" x14ac:dyDescent="0.2">
      <c r="B537" s="354"/>
      <c r="C537" s="354"/>
      <c r="E537" s="370"/>
      <c r="G537" s="168"/>
      <c r="H537" s="168"/>
      <c r="I537" s="106" t="str">
        <f>IF(OR(C537="",D537="",E537=""),"",VLOOKUP(C537,VALIDATIONS!$HU$2:$HV$12,2,FALSE))</f>
        <v/>
      </c>
      <c r="K537" s="243"/>
      <c r="L537" s="354"/>
      <c r="M537" s="224"/>
      <c r="N537" s="370"/>
      <c r="O537" s="224"/>
      <c r="P537" s="368"/>
      <c r="Q537" s="368"/>
      <c r="R537" s="224"/>
      <c r="S537" s="224"/>
      <c r="T537" s="224"/>
      <c r="U537" s="224"/>
      <c r="W537" s="370"/>
      <c r="X537" s="370"/>
      <c r="Y537" s="368"/>
      <c r="Z537" s="370"/>
      <c r="AA537" s="106" t="str">
        <f>IF(OR(N537="",P537="",Q537="",V537="",W537="",X537="",Y537="",Z537=""),"",V537*    (  IF(OR(AND(N537="Water Reticulation",Z537="Cast Iron"),AND(N537="Water Reticulation",Z537="Ductile Iron"),AND(N537="Water Reticulation",Z537="Galvanised Iron"),  AND(N537="Water Reticulation",Z537="Mild Steel")),      VLOOKUP(W537,VALIDATIONS!$GP$2:$HS$45,VLOOKUP(Y537,VALIDATIONS!$FF$2:$FG$5,2,FALSE),FALSE),  IF(OR(AND(N537="Water Reticulation",Z537="Asbestos Cement"),AND(N537="Water Reticulation",Z537="unplasticised Poly Vinyl Chloride")),      VLOOKUP(W537,VALIDATIONS!$GP$2:$HS$45,8+VLOOKUP(Y537,VALIDATIONS!$FF$2:$FG$5,2,FALSE),FALSE),  IF(OR(AND(N537="Water Re-use",Z537="Cast Iron"),AND(N537="Water Re-use",Z537="Ductile Iron"),AND(N537="Water Re-use",Z537="Galvanised Iron"),  AND(N537="Water Re-use",Z537="Mild Steel")),      VLOOKUP(W537,VALIDATIONS!$GP$2:$HS$45,VLOOKUP(Y537,VALIDATIONS!$FF$2:$FG$5,2,FALSE),FALSE),  IF(OR(AND(N537="Water Re-use",Z537="Asbestos Cement"),AND(N537="Water Re-use",Z537="unplasticised Poly Vinyl Chloride")),      VLOOKUP(W537,VALIDATIONS!$GP$2:$HS$45,8+VLOOKUP(Y537,VALIDATIONS!$FF$2:$FG$5,2,FALSE),FALSE),            IF(OR(AND(N537="Water Rising Main",Z537="Cast Iron"),AND(N537="Water Rising Main",Z537="Ductile Iron"),AND(N537="Water Rising Main",Z537="Galvanised Iron"),  AND(N537="Water Rising Main",Z537="Mild Steel")),      VLOOKUP(W537,VALIDATIONS!$GP$2:$HS$45,4+VLOOKUP(Y537,VALIDATIONS!$FF$2:$FG$5,2,FALSE),FALSE),  IF(OR(AND(N537="Water Rising Main",Z537="Asbestos Cement"),AND(N537="Water Rising Main",Z537="unplasticised Poly Vinyl Chloride")),      VLOOKUP(W537,VALIDATIONS!$GP$2:$HS$45,12+VLOOKUP(Y537,VALIDATIONS!$FF$2:$FG$5,2,FALSE),FALSE),  0))))))    +IF(P537="Up to 10% Rock",VLOOKUP(W537,VALIDATIONS!$GP$2:$HS$45,21+VLOOKUP(Y537,VALIDATIONS!$FF$2:$FG$5,2,FALSE),FALSE),0)+IF(OR(Q537="Urban Development (moderate)",Q537="Urban Development (heavy)"),VLOOKUP(W537,VALIDATIONS!$GP$2:$HS$45,12+VLOOKUP(Q537,VALIDATIONS!$FJ$2:$FK$4,2,FALSE),FALSE),0)))</f>
        <v/>
      </c>
      <c r="AB537" s="82"/>
    </row>
    <row r="538" spans="2:28" x14ac:dyDescent="0.2">
      <c r="B538" s="354"/>
      <c r="C538" s="354"/>
      <c r="E538" s="370"/>
      <c r="G538" s="168"/>
      <c r="H538" s="168"/>
      <c r="I538" s="106" t="str">
        <f>IF(OR(C538="",D538="",E538=""),"",VLOOKUP(C538,VALIDATIONS!$HU$2:$HV$12,2,FALSE))</f>
        <v/>
      </c>
      <c r="K538" s="243"/>
      <c r="L538" s="354"/>
      <c r="M538" s="224"/>
      <c r="N538" s="370"/>
      <c r="O538" s="224"/>
      <c r="P538" s="368"/>
      <c r="Q538" s="368"/>
      <c r="R538" s="224"/>
      <c r="S538" s="224"/>
      <c r="T538" s="224"/>
      <c r="U538" s="224"/>
      <c r="W538" s="370"/>
      <c r="X538" s="370"/>
      <c r="Y538" s="368"/>
      <c r="Z538" s="370"/>
      <c r="AA538" s="106" t="str">
        <f>IF(OR(N538="",P538="",Q538="",V538="",W538="",X538="",Y538="",Z538=""),"",V538*    (  IF(OR(AND(N538="Water Reticulation",Z538="Cast Iron"),AND(N538="Water Reticulation",Z538="Ductile Iron"),AND(N538="Water Reticulation",Z538="Galvanised Iron"),  AND(N538="Water Reticulation",Z538="Mild Steel")),      VLOOKUP(W538,VALIDATIONS!$GP$2:$HS$45,VLOOKUP(Y538,VALIDATIONS!$FF$2:$FG$5,2,FALSE),FALSE),  IF(OR(AND(N538="Water Reticulation",Z538="Asbestos Cement"),AND(N538="Water Reticulation",Z538="unplasticised Poly Vinyl Chloride")),      VLOOKUP(W538,VALIDATIONS!$GP$2:$HS$45,8+VLOOKUP(Y538,VALIDATIONS!$FF$2:$FG$5,2,FALSE),FALSE),  IF(OR(AND(N538="Water Re-use",Z538="Cast Iron"),AND(N538="Water Re-use",Z538="Ductile Iron"),AND(N538="Water Re-use",Z538="Galvanised Iron"),  AND(N538="Water Re-use",Z538="Mild Steel")),      VLOOKUP(W538,VALIDATIONS!$GP$2:$HS$45,VLOOKUP(Y538,VALIDATIONS!$FF$2:$FG$5,2,FALSE),FALSE),  IF(OR(AND(N538="Water Re-use",Z538="Asbestos Cement"),AND(N538="Water Re-use",Z538="unplasticised Poly Vinyl Chloride")),      VLOOKUP(W538,VALIDATIONS!$GP$2:$HS$45,8+VLOOKUP(Y538,VALIDATIONS!$FF$2:$FG$5,2,FALSE),FALSE),            IF(OR(AND(N538="Water Rising Main",Z538="Cast Iron"),AND(N538="Water Rising Main",Z538="Ductile Iron"),AND(N538="Water Rising Main",Z538="Galvanised Iron"),  AND(N538="Water Rising Main",Z538="Mild Steel")),      VLOOKUP(W538,VALIDATIONS!$GP$2:$HS$45,4+VLOOKUP(Y538,VALIDATIONS!$FF$2:$FG$5,2,FALSE),FALSE),  IF(OR(AND(N538="Water Rising Main",Z538="Asbestos Cement"),AND(N538="Water Rising Main",Z538="unplasticised Poly Vinyl Chloride")),      VLOOKUP(W538,VALIDATIONS!$GP$2:$HS$45,12+VLOOKUP(Y538,VALIDATIONS!$FF$2:$FG$5,2,FALSE),FALSE),  0))))))    +IF(P538="Up to 10% Rock",VLOOKUP(W538,VALIDATIONS!$GP$2:$HS$45,21+VLOOKUP(Y538,VALIDATIONS!$FF$2:$FG$5,2,FALSE),FALSE),0)+IF(OR(Q538="Urban Development (moderate)",Q538="Urban Development (heavy)"),VLOOKUP(W538,VALIDATIONS!$GP$2:$HS$45,12+VLOOKUP(Q538,VALIDATIONS!$FJ$2:$FK$4,2,FALSE),FALSE),0)))</f>
        <v/>
      </c>
      <c r="AB538" s="82"/>
    </row>
    <row r="539" spans="2:28" x14ac:dyDescent="0.2">
      <c r="B539" s="354"/>
      <c r="C539" s="354"/>
      <c r="E539" s="370"/>
      <c r="G539" s="168"/>
      <c r="H539" s="168"/>
      <c r="I539" s="106" t="str">
        <f>IF(OR(C539="",D539="",E539=""),"",VLOOKUP(C539,VALIDATIONS!$HU$2:$HV$12,2,FALSE))</f>
        <v/>
      </c>
      <c r="K539" s="243"/>
      <c r="L539" s="354"/>
      <c r="M539" s="224"/>
      <c r="N539" s="370"/>
      <c r="O539" s="224"/>
      <c r="P539" s="368"/>
      <c r="Q539" s="368"/>
      <c r="R539" s="224"/>
      <c r="S539" s="224"/>
      <c r="T539" s="224"/>
      <c r="U539" s="224"/>
      <c r="W539" s="370"/>
      <c r="X539" s="370"/>
      <c r="Y539" s="368"/>
      <c r="Z539" s="370"/>
      <c r="AA539" s="106" t="str">
        <f>IF(OR(N539="",P539="",Q539="",V539="",W539="",X539="",Y539="",Z539=""),"",V539*    (  IF(OR(AND(N539="Water Reticulation",Z539="Cast Iron"),AND(N539="Water Reticulation",Z539="Ductile Iron"),AND(N539="Water Reticulation",Z539="Galvanised Iron"),  AND(N539="Water Reticulation",Z539="Mild Steel")),      VLOOKUP(W539,VALIDATIONS!$GP$2:$HS$45,VLOOKUP(Y539,VALIDATIONS!$FF$2:$FG$5,2,FALSE),FALSE),  IF(OR(AND(N539="Water Reticulation",Z539="Asbestos Cement"),AND(N539="Water Reticulation",Z539="unplasticised Poly Vinyl Chloride")),      VLOOKUP(W539,VALIDATIONS!$GP$2:$HS$45,8+VLOOKUP(Y539,VALIDATIONS!$FF$2:$FG$5,2,FALSE),FALSE),  IF(OR(AND(N539="Water Re-use",Z539="Cast Iron"),AND(N539="Water Re-use",Z539="Ductile Iron"),AND(N539="Water Re-use",Z539="Galvanised Iron"),  AND(N539="Water Re-use",Z539="Mild Steel")),      VLOOKUP(W539,VALIDATIONS!$GP$2:$HS$45,VLOOKUP(Y539,VALIDATIONS!$FF$2:$FG$5,2,FALSE),FALSE),  IF(OR(AND(N539="Water Re-use",Z539="Asbestos Cement"),AND(N539="Water Re-use",Z539="unplasticised Poly Vinyl Chloride")),      VLOOKUP(W539,VALIDATIONS!$GP$2:$HS$45,8+VLOOKUP(Y539,VALIDATIONS!$FF$2:$FG$5,2,FALSE),FALSE),            IF(OR(AND(N539="Water Rising Main",Z539="Cast Iron"),AND(N539="Water Rising Main",Z539="Ductile Iron"),AND(N539="Water Rising Main",Z539="Galvanised Iron"),  AND(N539="Water Rising Main",Z539="Mild Steel")),      VLOOKUP(W539,VALIDATIONS!$GP$2:$HS$45,4+VLOOKUP(Y539,VALIDATIONS!$FF$2:$FG$5,2,FALSE),FALSE),  IF(OR(AND(N539="Water Rising Main",Z539="Asbestos Cement"),AND(N539="Water Rising Main",Z539="unplasticised Poly Vinyl Chloride")),      VLOOKUP(W539,VALIDATIONS!$GP$2:$HS$45,12+VLOOKUP(Y539,VALIDATIONS!$FF$2:$FG$5,2,FALSE),FALSE),  0))))))    +IF(P539="Up to 10% Rock",VLOOKUP(W539,VALIDATIONS!$GP$2:$HS$45,21+VLOOKUP(Y539,VALIDATIONS!$FF$2:$FG$5,2,FALSE),FALSE),0)+IF(OR(Q539="Urban Development (moderate)",Q539="Urban Development (heavy)"),VLOOKUP(W539,VALIDATIONS!$GP$2:$HS$45,12+VLOOKUP(Q539,VALIDATIONS!$FJ$2:$FK$4,2,FALSE),FALSE),0)))</f>
        <v/>
      </c>
      <c r="AB539" s="82"/>
    </row>
    <row r="540" spans="2:28" x14ac:dyDescent="0.2">
      <c r="B540" s="354"/>
      <c r="C540" s="354"/>
      <c r="E540" s="370"/>
      <c r="G540" s="168"/>
      <c r="H540" s="168"/>
      <c r="I540" s="106" t="str">
        <f>IF(OR(C540="",D540="",E540=""),"",VLOOKUP(C540,VALIDATIONS!$HU$2:$HV$12,2,FALSE))</f>
        <v/>
      </c>
      <c r="K540" s="243"/>
      <c r="L540" s="354"/>
      <c r="M540" s="224"/>
      <c r="N540" s="370"/>
      <c r="O540" s="224"/>
      <c r="P540" s="368"/>
      <c r="Q540" s="368"/>
      <c r="R540" s="224"/>
      <c r="S540" s="224"/>
      <c r="T540" s="224"/>
      <c r="U540" s="224"/>
      <c r="W540" s="370"/>
      <c r="X540" s="370"/>
      <c r="Y540" s="368"/>
      <c r="Z540" s="370"/>
      <c r="AA540" s="106" t="str">
        <f>IF(OR(N540="",P540="",Q540="",V540="",W540="",X540="",Y540="",Z540=""),"",V540*    (  IF(OR(AND(N540="Water Reticulation",Z540="Cast Iron"),AND(N540="Water Reticulation",Z540="Ductile Iron"),AND(N540="Water Reticulation",Z540="Galvanised Iron"),  AND(N540="Water Reticulation",Z540="Mild Steel")),      VLOOKUP(W540,VALIDATIONS!$GP$2:$HS$45,VLOOKUP(Y540,VALIDATIONS!$FF$2:$FG$5,2,FALSE),FALSE),  IF(OR(AND(N540="Water Reticulation",Z540="Asbestos Cement"),AND(N540="Water Reticulation",Z540="unplasticised Poly Vinyl Chloride")),      VLOOKUP(W540,VALIDATIONS!$GP$2:$HS$45,8+VLOOKUP(Y540,VALIDATIONS!$FF$2:$FG$5,2,FALSE),FALSE),  IF(OR(AND(N540="Water Re-use",Z540="Cast Iron"),AND(N540="Water Re-use",Z540="Ductile Iron"),AND(N540="Water Re-use",Z540="Galvanised Iron"),  AND(N540="Water Re-use",Z540="Mild Steel")),      VLOOKUP(W540,VALIDATIONS!$GP$2:$HS$45,VLOOKUP(Y540,VALIDATIONS!$FF$2:$FG$5,2,FALSE),FALSE),  IF(OR(AND(N540="Water Re-use",Z540="Asbestos Cement"),AND(N540="Water Re-use",Z540="unplasticised Poly Vinyl Chloride")),      VLOOKUP(W540,VALIDATIONS!$GP$2:$HS$45,8+VLOOKUP(Y540,VALIDATIONS!$FF$2:$FG$5,2,FALSE),FALSE),            IF(OR(AND(N540="Water Rising Main",Z540="Cast Iron"),AND(N540="Water Rising Main",Z540="Ductile Iron"),AND(N540="Water Rising Main",Z540="Galvanised Iron"),  AND(N540="Water Rising Main",Z540="Mild Steel")),      VLOOKUP(W540,VALIDATIONS!$GP$2:$HS$45,4+VLOOKUP(Y540,VALIDATIONS!$FF$2:$FG$5,2,FALSE),FALSE),  IF(OR(AND(N540="Water Rising Main",Z540="Asbestos Cement"),AND(N540="Water Rising Main",Z540="unplasticised Poly Vinyl Chloride")),      VLOOKUP(W540,VALIDATIONS!$GP$2:$HS$45,12+VLOOKUP(Y540,VALIDATIONS!$FF$2:$FG$5,2,FALSE),FALSE),  0))))))    +IF(P540="Up to 10% Rock",VLOOKUP(W540,VALIDATIONS!$GP$2:$HS$45,21+VLOOKUP(Y540,VALIDATIONS!$FF$2:$FG$5,2,FALSE),FALSE),0)+IF(OR(Q540="Urban Development (moderate)",Q540="Urban Development (heavy)"),VLOOKUP(W540,VALIDATIONS!$GP$2:$HS$45,12+VLOOKUP(Q540,VALIDATIONS!$FJ$2:$FK$4,2,FALSE),FALSE),0)))</f>
        <v/>
      </c>
      <c r="AB540" s="82"/>
    </row>
    <row r="541" spans="2:28" x14ac:dyDescent="0.2">
      <c r="B541" s="354"/>
      <c r="C541" s="354"/>
      <c r="E541" s="370"/>
      <c r="G541" s="168"/>
      <c r="H541" s="168"/>
      <c r="I541" s="106" t="str">
        <f>IF(OR(C541="",D541="",E541=""),"",VLOOKUP(C541,VALIDATIONS!$HU$2:$HV$12,2,FALSE))</f>
        <v/>
      </c>
      <c r="K541" s="243"/>
      <c r="L541" s="354"/>
      <c r="M541" s="224"/>
      <c r="N541" s="370"/>
      <c r="O541" s="224"/>
      <c r="P541" s="368"/>
      <c r="Q541" s="368"/>
      <c r="R541" s="224"/>
      <c r="S541" s="224"/>
      <c r="T541" s="224"/>
      <c r="U541" s="224"/>
      <c r="W541" s="370"/>
      <c r="X541" s="370"/>
      <c r="Y541" s="368"/>
      <c r="Z541" s="370"/>
      <c r="AA541" s="106" t="str">
        <f>IF(OR(N541="",P541="",Q541="",V541="",W541="",X541="",Y541="",Z541=""),"",V541*    (  IF(OR(AND(N541="Water Reticulation",Z541="Cast Iron"),AND(N541="Water Reticulation",Z541="Ductile Iron"),AND(N541="Water Reticulation",Z541="Galvanised Iron"),  AND(N541="Water Reticulation",Z541="Mild Steel")),      VLOOKUP(W541,VALIDATIONS!$GP$2:$HS$45,VLOOKUP(Y541,VALIDATIONS!$FF$2:$FG$5,2,FALSE),FALSE),  IF(OR(AND(N541="Water Reticulation",Z541="Asbestos Cement"),AND(N541="Water Reticulation",Z541="unplasticised Poly Vinyl Chloride")),      VLOOKUP(W541,VALIDATIONS!$GP$2:$HS$45,8+VLOOKUP(Y541,VALIDATIONS!$FF$2:$FG$5,2,FALSE),FALSE),  IF(OR(AND(N541="Water Re-use",Z541="Cast Iron"),AND(N541="Water Re-use",Z541="Ductile Iron"),AND(N541="Water Re-use",Z541="Galvanised Iron"),  AND(N541="Water Re-use",Z541="Mild Steel")),      VLOOKUP(W541,VALIDATIONS!$GP$2:$HS$45,VLOOKUP(Y541,VALIDATIONS!$FF$2:$FG$5,2,FALSE),FALSE),  IF(OR(AND(N541="Water Re-use",Z541="Asbestos Cement"),AND(N541="Water Re-use",Z541="unplasticised Poly Vinyl Chloride")),      VLOOKUP(W541,VALIDATIONS!$GP$2:$HS$45,8+VLOOKUP(Y541,VALIDATIONS!$FF$2:$FG$5,2,FALSE),FALSE),            IF(OR(AND(N541="Water Rising Main",Z541="Cast Iron"),AND(N541="Water Rising Main",Z541="Ductile Iron"),AND(N541="Water Rising Main",Z541="Galvanised Iron"),  AND(N541="Water Rising Main",Z541="Mild Steel")),      VLOOKUP(W541,VALIDATIONS!$GP$2:$HS$45,4+VLOOKUP(Y541,VALIDATIONS!$FF$2:$FG$5,2,FALSE),FALSE),  IF(OR(AND(N541="Water Rising Main",Z541="Asbestos Cement"),AND(N541="Water Rising Main",Z541="unplasticised Poly Vinyl Chloride")),      VLOOKUP(W541,VALIDATIONS!$GP$2:$HS$45,12+VLOOKUP(Y541,VALIDATIONS!$FF$2:$FG$5,2,FALSE),FALSE),  0))))))    +IF(P541="Up to 10% Rock",VLOOKUP(W541,VALIDATIONS!$GP$2:$HS$45,21+VLOOKUP(Y541,VALIDATIONS!$FF$2:$FG$5,2,FALSE),FALSE),0)+IF(OR(Q541="Urban Development (moderate)",Q541="Urban Development (heavy)"),VLOOKUP(W541,VALIDATIONS!$GP$2:$HS$45,12+VLOOKUP(Q541,VALIDATIONS!$FJ$2:$FK$4,2,FALSE),FALSE),0)))</f>
        <v/>
      </c>
      <c r="AB541" s="82"/>
    </row>
    <row r="542" spans="2:28" x14ac:dyDescent="0.2">
      <c r="B542" s="354"/>
      <c r="C542" s="354"/>
      <c r="E542" s="370"/>
      <c r="G542" s="168"/>
      <c r="H542" s="168"/>
      <c r="I542" s="106" t="str">
        <f>IF(OR(C542="",D542="",E542=""),"",VLOOKUP(C542,VALIDATIONS!$HU$2:$HV$12,2,FALSE))</f>
        <v/>
      </c>
      <c r="K542" s="243"/>
      <c r="L542" s="354"/>
      <c r="M542" s="224"/>
      <c r="N542" s="370"/>
      <c r="O542" s="224"/>
      <c r="P542" s="368"/>
      <c r="Q542" s="368"/>
      <c r="R542" s="224"/>
      <c r="S542" s="224"/>
      <c r="T542" s="224"/>
      <c r="U542" s="224"/>
      <c r="W542" s="370"/>
      <c r="X542" s="370"/>
      <c r="Y542" s="368"/>
      <c r="Z542" s="370"/>
      <c r="AA542" s="106" t="str">
        <f>IF(OR(N542="",P542="",Q542="",V542="",W542="",X542="",Y542="",Z542=""),"",V542*    (  IF(OR(AND(N542="Water Reticulation",Z542="Cast Iron"),AND(N542="Water Reticulation",Z542="Ductile Iron"),AND(N542="Water Reticulation",Z542="Galvanised Iron"),  AND(N542="Water Reticulation",Z542="Mild Steel")),      VLOOKUP(W542,VALIDATIONS!$GP$2:$HS$45,VLOOKUP(Y542,VALIDATIONS!$FF$2:$FG$5,2,FALSE),FALSE),  IF(OR(AND(N542="Water Reticulation",Z542="Asbestos Cement"),AND(N542="Water Reticulation",Z542="unplasticised Poly Vinyl Chloride")),      VLOOKUP(W542,VALIDATIONS!$GP$2:$HS$45,8+VLOOKUP(Y542,VALIDATIONS!$FF$2:$FG$5,2,FALSE),FALSE),  IF(OR(AND(N542="Water Re-use",Z542="Cast Iron"),AND(N542="Water Re-use",Z542="Ductile Iron"),AND(N542="Water Re-use",Z542="Galvanised Iron"),  AND(N542="Water Re-use",Z542="Mild Steel")),      VLOOKUP(W542,VALIDATIONS!$GP$2:$HS$45,VLOOKUP(Y542,VALIDATIONS!$FF$2:$FG$5,2,FALSE),FALSE),  IF(OR(AND(N542="Water Re-use",Z542="Asbestos Cement"),AND(N542="Water Re-use",Z542="unplasticised Poly Vinyl Chloride")),      VLOOKUP(W542,VALIDATIONS!$GP$2:$HS$45,8+VLOOKUP(Y542,VALIDATIONS!$FF$2:$FG$5,2,FALSE),FALSE),            IF(OR(AND(N542="Water Rising Main",Z542="Cast Iron"),AND(N542="Water Rising Main",Z542="Ductile Iron"),AND(N542="Water Rising Main",Z542="Galvanised Iron"),  AND(N542="Water Rising Main",Z542="Mild Steel")),      VLOOKUP(W542,VALIDATIONS!$GP$2:$HS$45,4+VLOOKUP(Y542,VALIDATIONS!$FF$2:$FG$5,2,FALSE),FALSE),  IF(OR(AND(N542="Water Rising Main",Z542="Asbestos Cement"),AND(N542="Water Rising Main",Z542="unplasticised Poly Vinyl Chloride")),      VLOOKUP(W542,VALIDATIONS!$GP$2:$HS$45,12+VLOOKUP(Y542,VALIDATIONS!$FF$2:$FG$5,2,FALSE),FALSE),  0))))))    +IF(P542="Up to 10% Rock",VLOOKUP(W542,VALIDATIONS!$GP$2:$HS$45,21+VLOOKUP(Y542,VALIDATIONS!$FF$2:$FG$5,2,FALSE),FALSE),0)+IF(OR(Q542="Urban Development (moderate)",Q542="Urban Development (heavy)"),VLOOKUP(W542,VALIDATIONS!$GP$2:$HS$45,12+VLOOKUP(Q542,VALIDATIONS!$FJ$2:$FK$4,2,FALSE),FALSE),0)))</f>
        <v/>
      </c>
      <c r="AB542" s="82"/>
    </row>
    <row r="543" spans="2:28" x14ac:dyDescent="0.2">
      <c r="B543" s="354"/>
      <c r="C543" s="354"/>
      <c r="E543" s="370"/>
      <c r="G543" s="168"/>
      <c r="H543" s="168"/>
      <c r="I543" s="106" t="str">
        <f>IF(OR(C543="",D543="",E543=""),"",VLOOKUP(C543,VALIDATIONS!$HU$2:$HV$12,2,FALSE))</f>
        <v/>
      </c>
      <c r="K543" s="243"/>
      <c r="L543" s="354"/>
      <c r="M543" s="224"/>
      <c r="N543" s="370"/>
      <c r="O543" s="224"/>
      <c r="P543" s="368"/>
      <c r="Q543" s="368"/>
      <c r="R543" s="224"/>
      <c r="S543" s="224"/>
      <c r="T543" s="224"/>
      <c r="U543" s="224"/>
      <c r="W543" s="370"/>
      <c r="X543" s="370"/>
      <c r="Y543" s="368"/>
      <c r="Z543" s="370"/>
      <c r="AA543" s="106" t="str">
        <f>IF(OR(N543="",P543="",Q543="",V543="",W543="",X543="",Y543="",Z543=""),"",V543*    (  IF(OR(AND(N543="Water Reticulation",Z543="Cast Iron"),AND(N543="Water Reticulation",Z543="Ductile Iron"),AND(N543="Water Reticulation",Z543="Galvanised Iron"),  AND(N543="Water Reticulation",Z543="Mild Steel")),      VLOOKUP(W543,VALIDATIONS!$GP$2:$HS$45,VLOOKUP(Y543,VALIDATIONS!$FF$2:$FG$5,2,FALSE),FALSE),  IF(OR(AND(N543="Water Reticulation",Z543="Asbestos Cement"),AND(N543="Water Reticulation",Z543="unplasticised Poly Vinyl Chloride")),      VLOOKUP(W543,VALIDATIONS!$GP$2:$HS$45,8+VLOOKUP(Y543,VALIDATIONS!$FF$2:$FG$5,2,FALSE),FALSE),  IF(OR(AND(N543="Water Re-use",Z543="Cast Iron"),AND(N543="Water Re-use",Z543="Ductile Iron"),AND(N543="Water Re-use",Z543="Galvanised Iron"),  AND(N543="Water Re-use",Z543="Mild Steel")),      VLOOKUP(W543,VALIDATIONS!$GP$2:$HS$45,VLOOKUP(Y543,VALIDATIONS!$FF$2:$FG$5,2,FALSE),FALSE),  IF(OR(AND(N543="Water Re-use",Z543="Asbestos Cement"),AND(N543="Water Re-use",Z543="unplasticised Poly Vinyl Chloride")),      VLOOKUP(W543,VALIDATIONS!$GP$2:$HS$45,8+VLOOKUP(Y543,VALIDATIONS!$FF$2:$FG$5,2,FALSE),FALSE),            IF(OR(AND(N543="Water Rising Main",Z543="Cast Iron"),AND(N543="Water Rising Main",Z543="Ductile Iron"),AND(N543="Water Rising Main",Z543="Galvanised Iron"),  AND(N543="Water Rising Main",Z543="Mild Steel")),      VLOOKUP(W543,VALIDATIONS!$GP$2:$HS$45,4+VLOOKUP(Y543,VALIDATIONS!$FF$2:$FG$5,2,FALSE),FALSE),  IF(OR(AND(N543="Water Rising Main",Z543="Asbestos Cement"),AND(N543="Water Rising Main",Z543="unplasticised Poly Vinyl Chloride")),      VLOOKUP(W543,VALIDATIONS!$GP$2:$HS$45,12+VLOOKUP(Y543,VALIDATIONS!$FF$2:$FG$5,2,FALSE),FALSE),  0))))))    +IF(P543="Up to 10% Rock",VLOOKUP(W543,VALIDATIONS!$GP$2:$HS$45,21+VLOOKUP(Y543,VALIDATIONS!$FF$2:$FG$5,2,FALSE),FALSE),0)+IF(OR(Q543="Urban Development (moderate)",Q543="Urban Development (heavy)"),VLOOKUP(W543,VALIDATIONS!$GP$2:$HS$45,12+VLOOKUP(Q543,VALIDATIONS!$FJ$2:$FK$4,2,FALSE),FALSE),0)))</f>
        <v/>
      </c>
      <c r="AB543" s="82"/>
    </row>
    <row r="544" spans="2:28" x14ac:dyDescent="0.2">
      <c r="B544" s="354"/>
      <c r="C544" s="354"/>
      <c r="E544" s="370"/>
      <c r="G544" s="168"/>
      <c r="H544" s="168"/>
      <c r="I544" s="106" t="str">
        <f>IF(OR(C544="",D544="",E544=""),"",VLOOKUP(C544,VALIDATIONS!$HU$2:$HV$12,2,FALSE))</f>
        <v/>
      </c>
      <c r="K544" s="243"/>
      <c r="L544" s="354"/>
      <c r="M544" s="224"/>
      <c r="N544" s="370"/>
      <c r="O544" s="224"/>
      <c r="P544" s="368"/>
      <c r="Q544" s="368"/>
      <c r="R544" s="224"/>
      <c r="S544" s="224"/>
      <c r="T544" s="224"/>
      <c r="U544" s="224"/>
      <c r="W544" s="370"/>
      <c r="X544" s="370"/>
      <c r="Y544" s="368"/>
      <c r="Z544" s="370"/>
      <c r="AA544" s="106" t="str">
        <f>IF(OR(N544="",P544="",Q544="",V544="",W544="",X544="",Y544="",Z544=""),"",V544*    (  IF(OR(AND(N544="Water Reticulation",Z544="Cast Iron"),AND(N544="Water Reticulation",Z544="Ductile Iron"),AND(N544="Water Reticulation",Z544="Galvanised Iron"),  AND(N544="Water Reticulation",Z544="Mild Steel")),      VLOOKUP(W544,VALIDATIONS!$GP$2:$HS$45,VLOOKUP(Y544,VALIDATIONS!$FF$2:$FG$5,2,FALSE),FALSE),  IF(OR(AND(N544="Water Reticulation",Z544="Asbestos Cement"),AND(N544="Water Reticulation",Z544="unplasticised Poly Vinyl Chloride")),      VLOOKUP(W544,VALIDATIONS!$GP$2:$HS$45,8+VLOOKUP(Y544,VALIDATIONS!$FF$2:$FG$5,2,FALSE),FALSE),  IF(OR(AND(N544="Water Re-use",Z544="Cast Iron"),AND(N544="Water Re-use",Z544="Ductile Iron"),AND(N544="Water Re-use",Z544="Galvanised Iron"),  AND(N544="Water Re-use",Z544="Mild Steel")),      VLOOKUP(W544,VALIDATIONS!$GP$2:$HS$45,VLOOKUP(Y544,VALIDATIONS!$FF$2:$FG$5,2,FALSE),FALSE),  IF(OR(AND(N544="Water Re-use",Z544="Asbestos Cement"),AND(N544="Water Re-use",Z544="unplasticised Poly Vinyl Chloride")),      VLOOKUP(W544,VALIDATIONS!$GP$2:$HS$45,8+VLOOKUP(Y544,VALIDATIONS!$FF$2:$FG$5,2,FALSE),FALSE),            IF(OR(AND(N544="Water Rising Main",Z544="Cast Iron"),AND(N544="Water Rising Main",Z544="Ductile Iron"),AND(N544="Water Rising Main",Z544="Galvanised Iron"),  AND(N544="Water Rising Main",Z544="Mild Steel")),      VLOOKUP(W544,VALIDATIONS!$GP$2:$HS$45,4+VLOOKUP(Y544,VALIDATIONS!$FF$2:$FG$5,2,FALSE),FALSE),  IF(OR(AND(N544="Water Rising Main",Z544="Asbestos Cement"),AND(N544="Water Rising Main",Z544="unplasticised Poly Vinyl Chloride")),      VLOOKUP(W544,VALIDATIONS!$GP$2:$HS$45,12+VLOOKUP(Y544,VALIDATIONS!$FF$2:$FG$5,2,FALSE),FALSE),  0))))))    +IF(P544="Up to 10% Rock",VLOOKUP(W544,VALIDATIONS!$GP$2:$HS$45,21+VLOOKUP(Y544,VALIDATIONS!$FF$2:$FG$5,2,FALSE),FALSE),0)+IF(OR(Q544="Urban Development (moderate)",Q544="Urban Development (heavy)"),VLOOKUP(W544,VALIDATIONS!$GP$2:$HS$45,12+VLOOKUP(Q544,VALIDATIONS!$FJ$2:$FK$4,2,FALSE),FALSE),0)))</f>
        <v/>
      </c>
      <c r="AB544" s="82"/>
    </row>
    <row r="545" spans="2:28" x14ac:dyDescent="0.2">
      <c r="B545" s="354"/>
      <c r="C545" s="354"/>
      <c r="E545" s="370"/>
      <c r="G545" s="168"/>
      <c r="H545" s="168"/>
      <c r="I545" s="106" t="str">
        <f>IF(OR(C545="",D545="",E545=""),"",VLOOKUP(C545,VALIDATIONS!$HU$2:$HV$12,2,FALSE))</f>
        <v/>
      </c>
      <c r="K545" s="243"/>
      <c r="L545" s="354"/>
      <c r="M545" s="224"/>
      <c r="N545" s="370"/>
      <c r="O545" s="224"/>
      <c r="P545" s="368"/>
      <c r="Q545" s="368"/>
      <c r="R545" s="224"/>
      <c r="S545" s="224"/>
      <c r="T545" s="224"/>
      <c r="U545" s="224"/>
      <c r="W545" s="370"/>
      <c r="X545" s="370"/>
      <c r="Y545" s="368"/>
      <c r="Z545" s="370"/>
      <c r="AA545" s="106" t="str">
        <f>IF(OR(N545="",P545="",Q545="",V545="",W545="",X545="",Y545="",Z545=""),"",V545*    (  IF(OR(AND(N545="Water Reticulation",Z545="Cast Iron"),AND(N545="Water Reticulation",Z545="Ductile Iron"),AND(N545="Water Reticulation",Z545="Galvanised Iron"),  AND(N545="Water Reticulation",Z545="Mild Steel")),      VLOOKUP(W545,VALIDATIONS!$GP$2:$HS$45,VLOOKUP(Y545,VALIDATIONS!$FF$2:$FG$5,2,FALSE),FALSE),  IF(OR(AND(N545="Water Reticulation",Z545="Asbestos Cement"),AND(N545="Water Reticulation",Z545="unplasticised Poly Vinyl Chloride")),      VLOOKUP(W545,VALIDATIONS!$GP$2:$HS$45,8+VLOOKUP(Y545,VALIDATIONS!$FF$2:$FG$5,2,FALSE),FALSE),  IF(OR(AND(N545="Water Re-use",Z545="Cast Iron"),AND(N545="Water Re-use",Z545="Ductile Iron"),AND(N545="Water Re-use",Z545="Galvanised Iron"),  AND(N545="Water Re-use",Z545="Mild Steel")),      VLOOKUP(W545,VALIDATIONS!$GP$2:$HS$45,VLOOKUP(Y545,VALIDATIONS!$FF$2:$FG$5,2,FALSE),FALSE),  IF(OR(AND(N545="Water Re-use",Z545="Asbestos Cement"),AND(N545="Water Re-use",Z545="unplasticised Poly Vinyl Chloride")),      VLOOKUP(W545,VALIDATIONS!$GP$2:$HS$45,8+VLOOKUP(Y545,VALIDATIONS!$FF$2:$FG$5,2,FALSE),FALSE),            IF(OR(AND(N545="Water Rising Main",Z545="Cast Iron"),AND(N545="Water Rising Main",Z545="Ductile Iron"),AND(N545="Water Rising Main",Z545="Galvanised Iron"),  AND(N545="Water Rising Main",Z545="Mild Steel")),      VLOOKUP(W545,VALIDATIONS!$GP$2:$HS$45,4+VLOOKUP(Y545,VALIDATIONS!$FF$2:$FG$5,2,FALSE),FALSE),  IF(OR(AND(N545="Water Rising Main",Z545="Asbestos Cement"),AND(N545="Water Rising Main",Z545="unplasticised Poly Vinyl Chloride")),      VLOOKUP(W545,VALIDATIONS!$GP$2:$HS$45,12+VLOOKUP(Y545,VALIDATIONS!$FF$2:$FG$5,2,FALSE),FALSE),  0))))))    +IF(P545="Up to 10% Rock",VLOOKUP(W545,VALIDATIONS!$GP$2:$HS$45,21+VLOOKUP(Y545,VALIDATIONS!$FF$2:$FG$5,2,FALSE),FALSE),0)+IF(OR(Q545="Urban Development (moderate)",Q545="Urban Development (heavy)"),VLOOKUP(W545,VALIDATIONS!$GP$2:$HS$45,12+VLOOKUP(Q545,VALIDATIONS!$FJ$2:$FK$4,2,FALSE),FALSE),0)))</f>
        <v/>
      </c>
      <c r="AB545" s="82"/>
    </row>
    <row r="546" spans="2:28" x14ac:dyDescent="0.2">
      <c r="B546" s="354"/>
      <c r="C546" s="354"/>
      <c r="E546" s="370"/>
      <c r="G546" s="168"/>
      <c r="H546" s="168"/>
      <c r="I546" s="106" t="str">
        <f>IF(OR(C546="",D546="",E546=""),"",VLOOKUP(C546,VALIDATIONS!$HU$2:$HV$12,2,FALSE))</f>
        <v/>
      </c>
      <c r="K546" s="243"/>
      <c r="L546" s="354"/>
      <c r="M546" s="224"/>
      <c r="N546" s="370"/>
      <c r="O546" s="224"/>
      <c r="P546" s="368"/>
      <c r="Q546" s="368"/>
      <c r="R546" s="224"/>
      <c r="S546" s="224"/>
      <c r="T546" s="224"/>
      <c r="U546" s="224"/>
      <c r="W546" s="370"/>
      <c r="X546" s="370"/>
      <c r="Y546" s="368"/>
      <c r="Z546" s="370"/>
      <c r="AA546" s="106" t="str">
        <f>IF(OR(N546="",P546="",Q546="",V546="",W546="",X546="",Y546="",Z546=""),"",V546*    (  IF(OR(AND(N546="Water Reticulation",Z546="Cast Iron"),AND(N546="Water Reticulation",Z546="Ductile Iron"),AND(N546="Water Reticulation",Z546="Galvanised Iron"),  AND(N546="Water Reticulation",Z546="Mild Steel")),      VLOOKUP(W546,VALIDATIONS!$GP$2:$HS$45,VLOOKUP(Y546,VALIDATIONS!$FF$2:$FG$5,2,FALSE),FALSE),  IF(OR(AND(N546="Water Reticulation",Z546="Asbestos Cement"),AND(N546="Water Reticulation",Z546="unplasticised Poly Vinyl Chloride")),      VLOOKUP(W546,VALIDATIONS!$GP$2:$HS$45,8+VLOOKUP(Y546,VALIDATIONS!$FF$2:$FG$5,2,FALSE),FALSE),  IF(OR(AND(N546="Water Re-use",Z546="Cast Iron"),AND(N546="Water Re-use",Z546="Ductile Iron"),AND(N546="Water Re-use",Z546="Galvanised Iron"),  AND(N546="Water Re-use",Z546="Mild Steel")),      VLOOKUP(W546,VALIDATIONS!$GP$2:$HS$45,VLOOKUP(Y546,VALIDATIONS!$FF$2:$FG$5,2,FALSE),FALSE),  IF(OR(AND(N546="Water Re-use",Z546="Asbestos Cement"),AND(N546="Water Re-use",Z546="unplasticised Poly Vinyl Chloride")),      VLOOKUP(W546,VALIDATIONS!$GP$2:$HS$45,8+VLOOKUP(Y546,VALIDATIONS!$FF$2:$FG$5,2,FALSE),FALSE),            IF(OR(AND(N546="Water Rising Main",Z546="Cast Iron"),AND(N546="Water Rising Main",Z546="Ductile Iron"),AND(N546="Water Rising Main",Z546="Galvanised Iron"),  AND(N546="Water Rising Main",Z546="Mild Steel")),      VLOOKUP(W546,VALIDATIONS!$GP$2:$HS$45,4+VLOOKUP(Y546,VALIDATIONS!$FF$2:$FG$5,2,FALSE),FALSE),  IF(OR(AND(N546="Water Rising Main",Z546="Asbestos Cement"),AND(N546="Water Rising Main",Z546="unplasticised Poly Vinyl Chloride")),      VLOOKUP(W546,VALIDATIONS!$GP$2:$HS$45,12+VLOOKUP(Y546,VALIDATIONS!$FF$2:$FG$5,2,FALSE),FALSE),  0))))))    +IF(P546="Up to 10% Rock",VLOOKUP(W546,VALIDATIONS!$GP$2:$HS$45,21+VLOOKUP(Y546,VALIDATIONS!$FF$2:$FG$5,2,FALSE),FALSE),0)+IF(OR(Q546="Urban Development (moderate)",Q546="Urban Development (heavy)"),VLOOKUP(W546,VALIDATIONS!$GP$2:$HS$45,12+VLOOKUP(Q546,VALIDATIONS!$FJ$2:$FK$4,2,FALSE),FALSE),0)))</f>
        <v/>
      </c>
      <c r="AB546" s="82"/>
    </row>
    <row r="547" spans="2:28" x14ac:dyDescent="0.2">
      <c r="B547" s="354"/>
      <c r="C547" s="354"/>
      <c r="E547" s="370"/>
      <c r="G547" s="168"/>
      <c r="H547" s="168"/>
      <c r="I547" s="106" t="str">
        <f>IF(OR(C547="",D547="",E547=""),"",VLOOKUP(C547,VALIDATIONS!$HU$2:$HV$12,2,FALSE))</f>
        <v/>
      </c>
      <c r="K547" s="243"/>
      <c r="L547" s="354"/>
      <c r="M547" s="224"/>
      <c r="N547" s="370"/>
      <c r="O547" s="224"/>
      <c r="P547" s="368"/>
      <c r="Q547" s="368"/>
      <c r="R547" s="224"/>
      <c r="S547" s="224"/>
      <c r="T547" s="224"/>
      <c r="U547" s="224"/>
      <c r="W547" s="370"/>
      <c r="X547" s="370"/>
      <c r="Y547" s="368"/>
      <c r="Z547" s="370"/>
      <c r="AA547" s="106" t="str">
        <f>IF(OR(N547="",P547="",Q547="",V547="",W547="",X547="",Y547="",Z547=""),"",V547*    (  IF(OR(AND(N547="Water Reticulation",Z547="Cast Iron"),AND(N547="Water Reticulation",Z547="Ductile Iron"),AND(N547="Water Reticulation",Z547="Galvanised Iron"),  AND(N547="Water Reticulation",Z547="Mild Steel")),      VLOOKUP(W547,VALIDATIONS!$GP$2:$HS$45,VLOOKUP(Y547,VALIDATIONS!$FF$2:$FG$5,2,FALSE),FALSE),  IF(OR(AND(N547="Water Reticulation",Z547="Asbestos Cement"),AND(N547="Water Reticulation",Z547="unplasticised Poly Vinyl Chloride")),      VLOOKUP(W547,VALIDATIONS!$GP$2:$HS$45,8+VLOOKUP(Y547,VALIDATIONS!$FF$2:$FG$5,2,FALSE),FALSE),  IF(OR(AND(N547="Water Re-use",Z547="Cast Iron"),AND(N547="Water Re-use",Z547="Ductile Iron"),AND(N547="Water Re-use",Z547="Galvanised Iron"),  AND(N547="Water Re-use",Z547="Mild Steel")),      VLOOKUP(W547,VALIDATIONS!$GP$2:$HS$45,VLOOKUP(Y547,VALIDATIONS!$FF$2:$FG$5,2,FALSE),FALSE),  IF(OR(AND(N547="Water Re-use",Z547="Asbestos Cement"),AND(N547="Water Re-use",Z547="unplasticised Poly Vinyl Chloride")),      VLOOKUP(W547,VALIDATIONS!$GP$2:$HS$45,8+VLOOKUP(Y547,VALIDATIONS!$FF$2:$FG$5,2,FALSE),FALSE),            IF(OR(AND(N547="Water Rising Main",Z547="Cast Iron"),AND(N547="Water Rising Main",Z547="Ductile Iron"),AND(N547="Water Rising Main",Z547="Galvanised Iron"),  AND(N547="Water Rising Main",Z547="Mild Steel")),      VLOOKUP(W547,VALIDATIONS!$GP$2:$HS$45,4+VLOOKUP(Y547,VALIDATIONS!$FF$2:$FG$5,2,FALSE),FALSE),  IF(OR(AND(N547="Water Rising Main",Z547="Asbestos Cement"),AND(N547="Water Rising Main",Z547="unplasticised Poly Vinyl Chloride")),      VLOOKUP(W547,VALIDATIONS!$GP$2:$HS$45,12+VLOOKUP(Y547,VALIDATIONS!$FF$2:$FG$5,2,FALSE),FALSE),  0))))))    +IF(P547="Up to 10% Rock",VLOOKUP(W547,VALIDATIONS!$GP$2:$HS$45,21+VLOOKUP(Y547,VALIDATIONS!$FF$2:$FG$5,2,FALSE),FALSE),0)+IF(OR(Q547="Urban Development (moderate)",Q547="Urban Development (heavy)"),VLOOKUP(W547,VALIDATIONS!$GP$2:$HS$45,12+VLOOKUP(Q547,VALIDATIONS!$FJ$2:$FK$4,2,FALSE),FALSE),0)))</f>
        <v/>
      </c>
      <c r="AB547" s="82"/>
    </row>
    <row r="548" spans="2:28" x14ac:dyDescent="0.2">
      <c r="B548" s="354"/>
      <c r="C548" s="354"/>
      <c r="E548" s="370"/>
      <c r="G548" s="168"/>
      <c r="H548" s="168"/>
      <c r="I548" s="106" t="str">
        <f>IF(OR(C548="",D548="",E548=""),"",VLOOKUP(C548,VALIDATIONS!$HU$2:$HV$12,2,FALSE))</f>
        <v/>
      </c>
      <c r="K548" s="243"/>
      <c r="L548" s="354"/>
      <c r="M548" s="224"/>
      <c r="N548" s="370"/>
      <c r="O548" s="224"/>
      <c r="P548" s="368"/>
      <c r="Q548" s="368"/>
      <c r="R548" s="224"/>
      <c r="S548" s="224"/>
      <c r="T548" s="224"/>
      <c r="U548" s="224"/>
      <c r="W548" s="370"/>
      <c r="X548" s="370"/>
      <c r="Y548" s="368"/>
      <c r="Z548" s="370"/>
      <c r="AA548" s="106" t="str">
        <f>IF(OR(N548="",P548="",Q548="",V548="",W548="",X548="",Y548="",Z548=""),"",V548*    (  IF(OR(AND(N548="Water Reticulation",Z548="Cast Iron"),AND(N548="Water Reticulation",Z548="Ductile Iron"),AND(N548="Water Reticulation",Z548="Galvanised Iron"),  AND(N548="Water Reticulation",Z548="Mild Steel")),      VLOOKUP(W548,VALIDATIONS!$GP$2:$HS$45,VLOOKUP(Y548,VALIDATIONS!$FF$2:$FG$5,2,FALSE),FALSE),  IF(OR(AND(N548="Water Reticulation",Z548="Asbestos Cement"),AND(N548="Water Reticulation",Z548="unplasticised Poly Vinyl Chloride")),      VLOOKUP(W548,VALIDATIONS!$GP$2:$HS$45,8+VLOOKUP(Y548,VALIDATIONS!$FF$2:$FG$5,2,FALSE),FALSE),  IF(OR(AND(N548="Water Re-use",Z548="Cast Iron"),AND(N548="Water Re-use",Z548="Ductile Iron"),AND(N548="Water Re-use",Z548="Galvanised Iron"),  AND(N548="Water Re-use",Z548="Mild Steel")),      VLOOKUP(W548,VALIDATIONS!$GP$2:$HS$45,VLOOKUP(Y548,VALIDATIONS!$FF$2:$FG$5,2,FALSE),FALSE),  IF(OR(AND(N548="Water Re-use",Z548="Asbestos Cement"),AND(N548="Water Re-use",Z548="unplasticised Poly Vinyl Chloride")),      VLOOKUP(W548,VALIDATIONS!$GP$2:$HS$45,8+VLOOKUP(Y548,VALIDATIONS!$FF$2:$FG$5,2,FALSE),FALSE),            IF(OR(AND(N548="Water Rising Main",Z548="Cast Iron"),AND(N548="Water Rising Main",Z548="Ductile Iron"),AND(N548="Water Rising Main",Z548="Galvanised Iron"),  AND(N548="Water Rising Main",Z548="Mild Steel")),      VLOOKUP(W548,VALIDATIONS!$GP$2:$HS$45,4+VLOOKUP(Y548,VALIDATIONS!$FF$2:$FG$5,2,FALSE),FALSE),  IF(OR(AND(N548="Water Rising Main",Z548="Asbestos Cement"),AND(N548="Water Rising Main",Z548="unplasticised Poly Vinyl Chloride")),      VLOOKUP(W548,VALIDATIONS!$GP$2:$HS$45,12+VLOOKUP(Y548,VALIDATIONS!$FF$2:$FG$5,2,FALSE),FALSE),  0))))))    +IF(P548="Up to 10% Rock",VLOOKUP(W548,VALIDATIONS!$GP$2:$HS$45,21+VLOOKUP(Y548,VALIDATIONS!$FF$2:$FG$5,2,FALSE),FALSE),0)+IF(OR(Q548="Urban Development (moderate)",Q548="Urban Development (heavy)"),VLOOKUP(W548,VALIDATIONS!$GP$2:$HS$45,12+VLOOKUP(Q548,VALIDATIONS!$FJ$2:$FK$4,2,FALSE),FALSE),0)))</f>
        <v/>
      </c>
      <c r="AB548" s="82"/>
    </row>
    <row r="549" spans="2:28" x14ac:dyDescent="0.2">
      <c r="B549" s="354"/>
      <c r="C549" s="354"/>
      <c r="E549" s="370"/>
      <c r="G549" s="168"/>
      <c r="H549" s="168"/>
      <c r="I549" s="106" t="str">
        <f>IF(OR(C549="",D549="",E549=""),"",VLOOKUP(C549,VALIDATIONS!$HU$2:$HV$12,2,FALSE))</f>
        <v/>
      </c>
      <c r="K549" s="243"/>
      <c r="L549" s="354"/>
      <c r="M549" s="224"/>
      <c r="N549" s="370"/>
      <c r="O549" s="224"/>
      <c r="P549" s="368"/>
      <c r="Q549" s="368"/>
      <c r="R549" s="224"/>
      <c r="S549" s="224"/>
      <c r="T549" s="224"/>
      <c r="U549" s="224"/>
      <c r="W549" s="370"/>
      <c r="X549" s="370"/>
      <c r="Y549" s="368"/>
      <c r="Z549" s="370"/>
      <c r="AA549" s="106" t="str">
        <f>IF(OR(N549="",P549="",Q549="",V549="",W549="",X549="",Y549="",Z549=""),"",V549*    (  IF(OR(AND(N549="Water Reticulation",Z549="Cast Iron"),AND(N549="Water Reticulation",Z549="Ductile Iron"),AND(N549="Water Reticulation",Z549="Galvanised Iron"),  AND(N549="Water Reticulation",Z549="Mild Steel")),      VLOOKUP(W549,VALIDATIONS!$GP$2:$HS$45,VLOOKUP(Y549,VALIDATIONS!$FF$2:$FG$5,2,FALSE),FALSE),  IF(OR(AND(N549="Water Reticulation",Z549="Asbestos Cement"),AND(N549="Water Reticulation",Z549="unplasticised Poly Vinyl Chloride")),      VLOOKUP(W549,VALIDATIONS!$GP$2:$HS$45,8+VLOOKUP(Y549,VALIDATIONS!$FF$2:$FG$5,2,FALSE),FALSE),  IF(OR(AND(N549="Water Re-use",Z549="Cast Iron"),AND(N549="Water Re-use",Z549="Ductile Iron"),AND(N549="Water Re-use",Z549="Galvanised Iron"),  AND(N549="Water Re-use",Z549="Mild Steel")),      VLOOKUP(W549,VALIDATIONS!$GP$2:$HS$45,VLOOKUP(Y549,VALIDATIONS!$FF$2:$FG$5,2,FALSE),FALSE),  IF(OR(AND(N549="Water Re-use",Z549="Asbestos Cement"),AND(N549="Water Re-use",Z549="unplasticised Poly Vinyl Chloride")),      VLOOKUP(W549,VALIDATIONS!$GP$2:$HS$45,8+VLOOKUP(Y549,VALIDATIONS!$FF$2:$FG$5,2,FALSE),FALSE),            IF(OR(AND(N549="Water Rising Main",Z549="Cast Iron"),AND(N549="Water Rising Main",Z549="Ductile Iron"),AND(N549="Water Rising Main",Z549="Galvanised Iron"),  AND(N549="Water Rising Main",Z549="Mild Steel")),      VLOOKUP(W549,VALIDATIONS!$GP$2:$HS$45,4+VLOOKUP(Y549,VALIDATIONS!$FF$2:$FG$5,2,FALSE),FALSE),  IF(OR(AND(N549="Water Rising Main",Z549="Asbestos Cement"),AND(N549="Water Rising Main",Z549="unplasticised Poly Vinyl Chloride")),      VLOOKUP(W549,VALIDATIONS!$GP$2:$HS$45,12+VLOOKUP(Y549,VALIDATIONS!$FF$2:$FG$5,2,FALSE),FALSE),  0))))))    +IF(P549="Up to 10% Rock",VLOOKUP(W549,VALIDATIONS!$GP$2:$HS$45,21+VLOOKUP(Y549,VALIDATIONS!$FF$2:$FG$5,2,FALSE),FALSE),0)+IF(OR(Q549="Urban Development (moderate)",Q549="Urban Development (heavy)"),VLOOKUP(W549,VALIDATIONS!$GP$2:$HS$45,12+VLOOKUP(Q549,VALIDATIONS!$FJ$2:$FK$4,2,FALSE),FALSE),0)))</f>
        <v/>
      </c>
      <c r="AB549" s="82"/>
    </row>
    <row r="550" spans="2:28" x14ac:dyDescent="0.2">
      <c r="B550" s="354"/>
      <c r="C550" s="354"/>
      <c r="E550" s="370"/>
      <c r="G550" s="168"/>
      <c r="H550" s="168"/>
      <c r="I550" s="106" t="str">
        <f>IF(OR(C550="",D550="",E550=""),"",VLOOKUP(C550,VALIDATIONS!$HU$2:$HV$12,2,FALSE))</f>
        <v/>
      </c>
      <c r="K550" s="243"/>
      <c r="L550" s="354"/>
      <c r="M550" s="224"/>
      <c r="N550" s="370"/>
      <c r="O550" s="224"/>
      <c r="P550" s="368"/>
      <c r="Q550" s="368"/>
      <c r="R550" s="224"/>
      <c r="S550" s="224"/>
      <c r="T550" s="224"/>
      <c r="U550" s="224"/>
      <c r="W550" s="370"/>
      <c r="X550" s="370"/>
      <c r="Y550" s="368"/>
      <c r="Z550" s="370"/>
      <c r="AA550" s="106" t="str">
        <f>IF(OR(N550="",P550="",Q550="",V550="",W550="",X550="",Y550="",Z550=""),"",V550*    (  IF(OR(AND(N550="Water Reticulation",Z550="Cast Iron"),AND(N550="Water Reticulation",Z550="Ductile Iron"),AND(N550="Water Reticulation",Z550="Galvanised Iron"),  AND(N550="Water Reticulation",Z550="Mild Steel")),      VLOOKUP(W550,VALIDATIONS!$GP$2:$HS$45,VLOOKUP(Y550,VALIDATIONS!$FF$2:$FG$5,2,FALSE),FALSE),  IF(OR(AND(N550="Water Reticulation",Z550="Asbestos Cement"),AND(N550="Water Reticulation",Z550="unplasticised Poly Vinyl Chloride")),      VLOOKUP(W550,VALIDATIONS!$GP$2:$HS$45,8+VLOOKUP(Y550,VALIDATIONS!$FF$2:$FG$5,2,FALSE),FALSE),  IF(OR(AND(N550="Water Re-use",Z550="Cast Iron"),AND(N550="Water Re-use",Z550="Ductile Iron"),AND(N550="Water Re-use",Z550="Galvanised Iron"),  AND(N550="Water Re-use",Z550="Mild Steel")),      VLOOKUP(W550,VALIDATIONS!$GP$2:$HS$45,VLOOKUP(Y550,VALIDATIONS!$FF$2:$FG$5,2,FALSE),FALSE),  IF(OR(AND(N550="Water Re-use",Z550="Asbestos Cement"),AND(N550="Water Re-use",Z550="unplasticised Poly Vinyl Chloride")),      VLOOKUP(W550,VALIDATIONS!$GP$2:$HS$45,8+VLOOKUP(Y550,VALIDATIONS!$FF$2:$FG$5,2,FALSE),FALSE),            IF(OR(AND(N550="Water Rising Main",Z550="Cast Iron"),AND(N550="Water Rising Main",Z550="Ductile Iron"),AND(N550="Water Rising Main",Z550="Galvanised Iron"),  AND(N550="Water Rising Main",Z550="Mild Steel")),      VLOOKUP(W550,VALIDATIONS!$GP$2:$HS$45,4+VLOOKUP(Y550,VALIDATIONS!$FF$2:$FG$5,2,FALSE),FALSE),  IF(OR(AND(N550="Water Rising Main",Z550="Asbestos Cement"),AND(N550="Water Rising Main",Z550="unplasticised Poly Vinyl Chloride")),      VLOOKUP(W550,VALIDATIONS!$GP$2:$HS$45,12+VLOOKUP(Y550,VALIDATIONS!$FF$2:$FG$5,2,FALSE),FALSE),  0))))))    +IF(P550="Up to 10% Rock",VLOOKUP(W550,VALIDATIONS!$GP$2:$HS$45,21+VLOOKUP(Y550,VALIDATIONS!$FF$2:$FG$5,2,FALSE),FALSE),0)+IF(OR(Q550="Urban Development (moderate)",Q550="Urban Development (heavy)"),VLOOKUP(W550,VALIDATIONS!$GP$2:$HS$45,12+VLOOKUP(Q550,VALIDATIONS!$FJ$2:$FK$4,2,FALSE),FALSE),0)))</f>
        <v/>
      </c>
      <c r="AB550" s="82"/>
    </row>
    <row r="551" spans="2:28" x14ac:dyDescent="0.2">
      <c r="B551" s="354"/>
      <c r="C551" s="354"/>
      <c r="E551" s="370"/>
      <c r="G551" s="168"/>
      <c r="H551" s="168"/>
      <c r="I551" s="106" t="str">
        <f>IF(OR(C551="",D551="",E551=""),"",VLOOKUP(C551,VALIDATIONS!$HU$2:$HV$12,2,FALSE))</f>
        <v/>
      </c>
      <c r="K551" s="243"/>
      <c r="L551" s="354"/>
      <c r="M551" s="224"/>
      <c r="N551" s="370"/>
      <c r="O551" s="224"/>
      <c r="P551" s="368"/>
      <c r="Q551" s="368"/>
      <c r="R551" s="224"/>
      <c r="S551" s="224"/>
      <c r="T551" s="224"/>
      <c r="U551" s="224"/>
      <c r="W551" s="370"/>
      <c r="X551" s="370"/>
      <c r="Y551" s="368"/>
      <c r="Z551" s="370"/>
      <c r="AA551" s="106" t="str">
        <f>IF(OR(N551="",P551="",Q551="",V551="",W551="",X551="",Y551="",Z551=""),"",V551*    (  IF(OR(AND(N551="Water Reticulation",Z551="Cast Iron"),AND(N551="Water Reticulation",Z551="Ductile Iron"),AND(N551="Water Reticulation",Z551="Galvanised Iron"),  AND(N551="Water Reticulation",Z551="Mild Steel")),      VLOOKUP(W551,VALIDATIONS!$GP$2:$HS$45,VLOOKUP(Y551,VALIDATIONS!$FF$2:$FG$5,2,FALSE),FALSE),  IF(OR(AND(N551="Water Reticulation",Z551="Asbestos Cement"),AND(N551="Water Reticulation",Z551="unplasticised Poly Vinyl Chloride")),      VLOOKUP(W551,VALIDATIONS!$GP$2:$HS$45,8+VLOOKUP(Y551,VALIDATIONS!$FF$2:$FG$5,2,FALSE),FALSE),  IF(OR(AND(N551="Water Re-use",Z551="Cast Iron"),AND(N551="Water Re-use",Z551="Ductile Iron"),AND(N551="Water Re-use",Z551="Galvanised Iron"),  AND(N551="Water Re-use",Z551="Mild Steel")),      VLOOKUP(W551,VALIDATIONS!$GP$2:$HS$45,VLOOKUP(Y551,VALIDATIONS!$FF$2:$FG$5,2,FALSE),FALSE),  IF(OR(AND(N551="Water Re-use",Z551="Asbestos Cement"),AND(N551="Water Re-use",Z551="unplasticised Poly Vinyl Chloride")),      VLOOKUP(W551,VALIDATIONS!$GP$2:$HS$45,8+VLOOKUP(Y551,VALIDATIONS!$FF$2:$FG$5,2,FALSE),FALSE),            IF(OR(AND(N551="Water Rising Main",Z551="Cast Iron"),AND(N551="Water Rising Main",Z551="Ductile Iron"),AND(N551="Water Rising Main",Z551="Galvanised Iron"),  AND(N551="Water Rising Main",Z551="Mild Steel")),      VLOOKUP(W551,VALIDATIONS!$GP$2:$HS$45,4+VLOOKUP(Y551,VALIDATIONS!$FF$2:$FG$5,2,FALSE),FALSE),  IF(OR(AND(N551="Water Rising Main",Z551="Asbestos Cement"),AND(N551="Water Rising Main",Z551="unplasticised Poly Vinyl Chloride")),      VLOOKUP(W551,VALIDATIONS!$GP$2:$HS$45,12+VLOOKUP(Y551,VALIDATIONS!$FF$2:$FG$5,2,FALSE),FALSE),  0))))))    +IF(P551="Up to 10% Rock",VLOOKUP(W551,VALIDATIONS!$GP$2:$HS$45,21+VLOOKUP(Y551,VALIDATIONS!$FF$2:$FG$5,2,FALSE),FALSE),0)+IF(OR(Q551="Urban Development (moderate)",Q551="Urban Development (heavy)"),VLOOKUP(W551,VALIDATIONS!$GP$2:$HS$45,12+VLOOKUP(Q551,VALIDATIONS!$FJ$2:$FK$4,2,FALSE),FALSE),0)))</f>
        <v/>
      </c>
      <c r="AB551" s="82"/>
    </row>
    <row r="552" spans="2:28" x14ac:dyDescent="0.2">
      <c r="B552" s="354"/>
      <c r="C552" s="354"/>
      <c r="E552" s="370"/>
      <c r="G552" s="168"/>
      <c r="H552" s="168"/>
      <c r="I552" s="106" t="str">
        <f>IF(OR(C552="",D552="",E552=""),"",VLOOKUP(C552,VALIDATIONS!$HU$2:$HV$12,2,FALSE))</f>
        <v/>
      </c>
      <c r="K552" s="243"/>
      <c r="L552" s="354"/>
      <c r="M552" s="224"/>
      <c r="N552" s="370"/>
      <c r="O552" s="224"/>
      <c r="P552" s="368"/>
      <c r="Q552" s="368"/>
      <c r="R552" s="224"/>
      <c r="S552" s="224"/>
      <c r="T552" s="224"/>
      <c r="U552" s="224"/>
      <c r="W552" s="370"/>
      <c r="X552" s="370"/>
      <c r="Y552" s="368"/>
      <c r="Z552" s="370"/>
      <c r="AA552" s="106" t="str">
        <f>IF(OR(N552="",P552="",Q552="",V552="",W552="",X552="",Y552="",Z552=""),"",V552*    (  IF(OR(AND(N552="Water Reticulation",Z552="Cast Iron"),AND(N552="Water Reticulation",Z552="Ductile Iron"),AND(N552="Water Reticulation",Z552="Galvanised Iron"),  AND(N552="Water Reticulation",Z552="Mild Steel")),      VLOOKUP(W552,VALIDATIONS!$GP$2:$HS$45,VLOOKUP(Y552,VALIDATIONS!$FF$2:$FG$5,2,FALSE),FALSE),  IF(OR(AND(N552="Water Reticulation",Z552="Asbestos Cement"),AND(N552="Water Reticulation",Z552="unplasticised Poly Vinyl Chloride")),      VLOOKUP(W552,VALIDATIONS!$GP$2:$HS$45,8+VLOOKUP(Y552,VALIDATIONS!$FF$2:$FG$5,2,FALSE),FALSE),  IF(OR(AND(N552="Water Re-use",Z552="Cast Iron"),AND(N552="Water Re-use",Z552="Ductile Iron"),AND(N552="Water Re-use",Z552="Galvanised Iron"),  AND(N552="Water Re-use",Z552="Mild Steel")),      VLOOKUP(W552,VALIDATIONS!$GP$2:$HS$45,VLOOKUP(Y552,VALIDATIONS!$FF$2:$FG$5,2,FALSE),FALSE),  IF(OR(AND(N552="Water Re-use",Z552="Asbestos Cement"),AND(N552="Water Re-use",Z552="unplasticised Poly Vinyl Chloride")),      VLOOKUP(W552,VALIDATIONS!$GP$2:$HS$45,8+VLOOKUP(Y552,VALIDATIONS!$FF$2:$FG$5,2,FALSE),FALSE),            IF(OR(AND(N552="Water Rising Main",Z552="Cast Iron"),AND(N552="Water Rising Main",Z552="Ductile Iron"),AND(N552="Water Rising Main",Z552="Galvanised Iron"),  AND(N552="Water Rising Main",Z552="Mild Steel")),      VLOOKUP(W552,VALIDATIONS!$GP$2:$HS$45,4+VLOOKUP(Y552,VALIDATIONS!$FF$2:$FG$5,2,FALSE),FALSE),  IF(OR(AND(N552="Water Rising Main",Z552="Asbestos Cement"),AND(N552="Water Rising Main",Z552="unplasticised Poly Vinyl Chloride")),      VLOOKUP(W552,VALIDATIONS!$GP$2:$HS$45,12+VLOOKUP(Y552,VALIDATIONS!$FF$2:$FG$5,2,FALSE),FALSE),  0))))))    +IF(P552="Up to 10% Rock",VLOOKUP(W552,VALIDATIONS!$GP$2:$HS$45,21+VLOOKUP(Y552,VALIDATIONS!$FF$2:$FG$5,2,FALSE),FALSE),0)+IF(OR(Q552="Urban Development (moderate)",Q552="Urban Development (heavy)"),VLOOKUP(W552,VALIDATIONS!$GP$2:$HS$45,12+VLOOKUP(Q552,VALIDATIONS!$FJ$2:$FK$4,2,FALSE),FALSE),0)))</f>
        <v/>
      </c>
      <c r="AB552" s="82"/>
    </row>
    <row r="553" spans="2:28" x14ac:dyDescent="0.2">
      <c r="B553" s="354"/>
      <c r="C553" s="354"/>
      <c r="E553" s="370"/>
      <c r="G553" s="168"/>
      <c r="H553" s="168"/>
      <c r="I553" s="106" t="str">
        <f>IF(OR(C553="",D553="",E553=""),"",VLOOKUP(C553,VALIDATIONS!$HU$2:$HV$12,2,FALSE))</f>
        <v/>
      </c>
      <c r="K553" s="243"/>
      <c r="L553" s="354"/>
      <c r="M553" s="224"/>
      <c r="N553" s="370"/>
      <c r="O553" s="224"/>
      <c r="P553" s="368"/>
      <c r="Q553" s="368"/>
      <c r="R553" s="224"/>
      <c r="S553" s="224"/>
      <c r="T553" s="224"/>
      <c r="U553" s="224"/>
      <c r="W553" s="370"/>
      <c r="X553" s="370"/>
      <c r="Y553" s="368"/>
      <c r="Z553" s="370"/>
      <c r="AA553" s="106" t="str">
        <f>IF(OR(N553="",P553="",Q553="",V553="",W553="",X553="",Y553="",Z553=""),"",V553*    (  IF(OR(AND(N553="Water Reticulation",Z553="Cast Iron"),AND(N553="Water Reticulation",Z553="Ductile Iron"),AND(N553="Water Reticulation",Z553="Galvanised Iron"),  AND(N553="Water Reticulation",Z553="Mild Steel")),      VLOOKUP(W553,VALIDATIONS!$GP$2:$HS$45,VLOOKUP(Y553,VALIDATIONS!$FF$2:$FG$5,2,FALSE),FALSE),  IF(OR(AND(N553="Water Reticulation",Z553="Asbestos Cement"),AND(N553="Water Reticulation",Z553="unplasticised Poly Vinyl Chloride")),      VLOOKUP(W553,VALIDATIONS!$GP$2:$HS$45,8+VLOOKUP(Y553,VALIDATIONS!$FF$2:$FG$5,2,FALSE),FALSE),  IF(OR(AND(N553="Water Re-use",Z553="Cast Iron"),AND(N553="Water Re-use",Z553="Ductile Iron"),AND(N553="Water Re-use",Z553="Galvanised Iron"),  AND(N553="Water Re-use",Z553="Mild Steel")),      VLOOKUP(W553,VALIDATIONS!$GP$2:$HS$45,VLOOKUP(Y553,VALIDATIONS!$FF$2:$FG$5,2,FALSE),FALSE),  IF(OR(AND(N553="Water Re-use",Z553="Asbestos Cement"),AND(N553="Water Re-use",Z553="unplasticised Poly Vinyl Chloride")),      VLOOKUP(W553,VALIDATIONS!$GP$2:$HS$45,8+VLOOKUP(Y553,VALIDATIONS!$FF$2:$FG$5,2,FALSE),FALSE),            IF(OR(AND(N553="Water Rising Main",Z553="Cast Iron"),AND(N553="Water Rising Main",Z553="Ductile Iron"),AND(N553="Water Rising Main",Z553="Galvanised Iron"),  AND(N553="Water Rising Main",Z553="Mild Steel")),      VLOOKUP(W553,VALIDATIONS!$GP$2:$HS$45,4+VLOOKUP(Y553,VALIDATIONS!$FF$2:$FG$5,2,FALSE),FALSE),  IF(OR(AND(N553="Water Rising Main",Z553="Asbestos Cement"),AND(N553="Water Rising Main",Z553="unplasticised Poly Vinyl Chloride")),      VLOOKUP(W553,VALIDATIONS!$GP$2:$HS$45,12+VLOOKUP(Y553,VALIDATIONS!$FF$2:$FG$5,2,FALSE),FALSE),  0))))))    +IF(P553="Up to 10% Rock",VLOOKUP(W553,VALIDATIONS!$GP$2:$HS$45,21+VLOOKUP(Y553,VALIDATIONS!$FF$2:$FG$5,2,FALSE),FALSE),0)+IF(OR(Q553="Urban Development (moderate)",Q553="Urban Development (heavy)"),VLOOKUP(W553,VALIDATIONS!$GP$2:$HS$45,12+VLOOKUP(Q553,VALIDATIONS!$FJ$2:$FK$4,2,FALSE),FALSE),0)))</f>
        <v/>
      </c>
      <c r="AB553" s="82"/>
    </row>
    <row r="554" spans="2:28" x14ac:dyDescent="0.2">
      <c r="B554" s="354"/>
      <c r="C554" s="354"/>
      <c r="E554" s="370"/>
      <c r="G554" s="168"/>
      <c r="H554" s="168"/>
      <c r="I554" s="106" t="str">
        <f>IF(OR(C554="",D554="",E554=""),"",VLOOKUP(C554,VALIDATIONS!$HU$2:$HV$12,2,FALSE))</f>
        <v/>
      </c>
      <c r="K554" s="243"/>
      <c r="L554" s="354"/>
      <c r="M554" s="224"/>
      <c r="N554" s="370"/>
      <c r="O554" s="224"/>
      <c r="P554" s="368"/>
      <c r="Q554" s="368"/>
      <c r="R554" s="224"/>
      <c r="S554" s="224"/>
      <c r="T554" s="224"/>
      <c r="U554" s="224"/>
      <c r="W554" s="370"/>
      <c r="X554" s="370"/>
      <c r="Y554" s="368"/>
      <c r="Z554" s="370"/>
      <c r="AA554" s="106" t="str">
        <f>IF(OR(N554="",P554="",Q554="",V554="",W554="",X554="",Y554="",Z554=""),"",V554*    (  IF(OR(AND(N554="Water Reticulation",Z554="Cast Iron"),AND(N554="Water Reticulation",Z554="Ductile Iron"),AND(N554="Water Reticulation",Z554="Galvanised Iron"),  AND(N554="Water Reticulation",Z554="Mild Steel")),      VLOOKUP(W554,VALIDATIONS!$GP$2:$HS$45,VLOOKUP(Y554,VALIDATIONS!$FF$2:$FG$5,2,FALSE),FALSE),  IF(OR(AND(N554="Water Reticulation",Z554="Asbestos Cement"),AND(N554="Water Reticulation",Z554="unplasticised Poly Vinyl Chloride")),      VLOOKUP(W554,VALIDATIONS!$GP$2:$HS$45,8+VLOOKUP(Y554,VALIDATIONS!$FF$2:$FG$5,2,FALSE),FALSE),  IF(OR(AND(N554="Water Re-use",Z554="Cast Iron"),AND(N554="Water Re-use",Z554="Ductile Iron"),AND(N554="Water Re-use",Z554="Galvanised Iron"),  AND(N554="Water Re-use",Z554="Mild Steel")),      VLOOKUP(W554,VALIDATIONS!$GP$2:$HS$45,VLOOKUP(Y554,VALIDATIONS!$FF$2:$FG$5,2,FALSE),FALSE),  IF(OR(AND(N554="Water Re-use",Z554="Asbestos Cement"),AND(N554="Water Re-use",Z554="unplasticised Poly Vinyl Chloride")),      VLOOKUP(W554,VALIDATIONS!$GP$2:$HS$45,8+VLOOKUP(Y554,VALIDATIONS!$FF$2:$FG$5,2,FALSE),FALSE),            IF(OR(AND(N554="Water Rising Main",Z554="Cast Iron"),AND(N554="Water Rising Main",Z554="Ductile Iron"),AND(N554="Water Rising Main",Z554="Galvanised Iron"),  AND(N554="Water Rising Main",Z554="Mild Steel")),      VLOOKUP(W554,VALIDATIONS!$GP$2:$HS$45,4+VLOOKUP(Y554,VALIDATIONS!$FF$2:$FG$5,2,FALSE),FALSE),  IF(OR(AND(N554="Water Rising Main",Z554="Asbestos Cement"),AND(N554="Water Rising Main",Z554="unplasticised Poly Vinyl Chloride")),      VLOOKUP(W554,VALIDATIONS!$GP$2:$HS$45,12+VLOOKUP(Y554,VALIDATIONS!$FF$2:$FG$5,2,FALSE),FALSE),  0))))))    +IF(P554="Up to 10% Rock",VLOOKUP(W554,VALIDATIONS!$GP$2:$HS$45,21+VLOOKUP(Y554,VALIDATIONS!$FF$2:$FG$5,2,FALSE),FALSE),0)+IF(OR(Q554="Urban Development (moderate)",Q554="Urban Development (heavy)"),VLOOKUP(W554,VALIDATIONS!$GP$2:$HS$45,12+VLOOKUP(Q554,VALIDATIONS!$FJ$2:$FK$4,2,FALSE),FALSE),0)))</f>
        <v/>
      </c>
      <c r="AB554" s="82"/>
    </row>
    <row r="555" spans="2:28" x14ac:dyDescent="0.2">
      <c r="B555" s="354"/>
      <c r="C555" s="354"/>
      <c r="E555" s="370"/>
      <c r="G555" s="168"/>
      <c r="H555" s="168"/>
      <c r="I555" s="106" t="str">
        <f>IF(OR(C555="",D555="",E555=""),"",VLOOKUP(C555,VALIDATIONS!$HU$2:$HV$12,2,FALSE))</f>
        <v/>
      </c>
      <c r="K555" s="243"/>
      <c r="L555" s="354"/>
      <c r="M555" s="224"/>
      <c r="N555" s="370"/>
      <c r="O555" s="224"/>
      <c r="P555" s="368"/>
      <c r="Q555" s="368"/>
      <c r="R555" s="224"/>
      <c r="S555" s="224"/>
      <c r="T555" s="224"/>
      <c r="U555" s="224"/>
      <c r="W555" s="370"/>
      <c r="X555" s="370"/>
      <c r="Y555" s="368"/>
      <c r="Z555" s="370"/>
      <c r="AA555" s="106" t="str">
        <f>IF(OR(N555="",P555="",Q555="",V555="",W555="",X555="",Y555="",Z555=""),"",V555*    (  IF(OR(AND(N555="Water Reticulation",Z555="Cast Iron"),AND(N555="Water Reticulation",Z555="Ductile Iron"),AND(N555="Water Reticulation",Z555="Galvanised Iron"),  AND(N555="Water Reticulation",Z555="Mild Steel")),      VLOOKUP(W555,VALIDATIONS!$GP$2:$HS$45,VLOOKUP(Y555,VALIDATIONS!$FF$2:$FG$5,2,FALSE),FALSE),  IF(OR(AND(N555="Water Reticulation",Z555="Asbestos Cement"),AND(N555="Water Reticulation",Z555="unplasticised Poly Vinyl Chloride")),      VLOOKUP(W555,VALIDATIONS!$GP$2:$HS$45,8+VLOOKUP(Y555,VALIDATIONS!$FF$2:$FG$5,2,FALSE),FALSE),  IF(OR(AND(N555="Water Re-use",Z555="Cast Iron"),AND(N555="Water Re-use",Z555="Ductile Iron"),AND(N555="Water Re-use",Z555="Galvanised Iron"),  AND(N555="Water Re-use",Z555="Mild Steel")),      VLOOKUP(W555,VALIDATIONS!$GP$2:$HS$45,VLOOKUP(Y555,VALIDATIONS!$FF$2:$FG$5,2,FALSE),FALSE),  IF(OR(AND(N555="Water Re-use",Z555="Asbestos Cement"),AND(N555="Water Re-use",Z555="unplasticised Poly Vinyl Chloride")),      VLOOKUP(W555,VALIDATIONS!$GP$2:$HS$45,8+VLOOKUP(Y555,VALIDATIONS!$FF$2:$FG$5,2,FALSE),FALSE),            IF(OR(AND(N555="Water Rising Main",Z555="Cast Iron"),AND(N555="Water Rising Main",Z555="Ductile Iron"),AND(N555="Water Rising Main",Z555="Galvanised Iron"),  AND(N555="Water Rising Main",Z555="Mild Steel")),      VLOOKUP(W555,VALIDATIONS!$GP$2:$HS$45,4+VLOOKUP(Y555,VALIDATIONS!$FF$2:$FG$5,2,FALSE),FALSE),  IF(OR(AND(N555="Water Rising Main",Z555="Asbestos Cement"),AND(N555="Water Rising Main",Z555="unplasticised Poly Vinyl Chloride")),      VLOOKUP(W555,VALIDATIONS!$GP$2:$HS$45,12+VLOOKUP(Y555,VALIDATIONS!$FF$2:$FG$5,2,FALSE),FALSE),  0))))))    +IF(P555="Up to 10% Rock",VLOOKUP(W555,VALIDATIONS!$GP$2:$HS$45,21+VLOOKUP(Y555,VALIDATIONS!$FF$2:$FG$5,2,FALSE),FALSE),0)+IF(OR(Q555="Urban Development (moderate)",Q555="Urban Development (heavy)"),VLOOKUP(W555,VALIDATIONS!$GP$2:$HS$45,12+VLOOKUP(Q555,VALIDATIONS!$FJ$2:$FK$4,2,FALSE),FALSE),0)))</f>
        <v/>
      </c>
      <c r="AB555" s="82"/>
    </row>
    <row r="556" spans="2:28" x14ac:dyDescent="0.2">
      <c r="B556" s="354"/>
      <c r="C556" s="354"/>
      <c r="E556" s="370"/>
      <c r="G556" s="168"/>
      <c r="H556" s="168"/>
      <c r="I556" s="106" t="str">
        <f>IF(OR(C556="",D556="",E556=""),"",VLOOKUP(C556,VALIDATIONS!$HU$2:$HV$12,2,FALSE))</f>
        <v/>
      </c>
      <c r="K556" s="243"/>
      <c r="L556" s="354"/>
      <c r="M556" s="224"/>
      <c r="N556" s="370"/>
      <c r="O556" s="224"/>
      <c r="P556" s="368"/>
      <c r="Q556" s="368"/>
      <c r="R556" s="224"/>
      <c r="S556" s="224"/>
      <c r="T556" s="224"/>
      <c r="U556" s="224"/>
      <c r="W556" s="370"/>
      <c r="X556" s="370"/>
      <c r="Y556" s="368"/>
      <c r="Z556" s="370"/>
      <c r="AA556" s="106" t="str">
        <f>IF(OR(N556="",P556="",Q556="",V556="",W556="",X556="",Y556="",Z556=""),"",V556*    (  IF(OR(AND(N556="Water Reticulation",Z556="Cast Iron"),AND(N556="Water Reticulation",Z556="Ductile Iron"),AND(N556="Water Reticulation",Z556="Galvanised Iron"),  AND(N556="Water Reticulation",Z556="Mild Steel")),      VLOOKUP(W556,VALIDATIONS!$GP$2:$HS$45,VLOOKUP(Y556,VALIDATIONS!$FF$2:$FG$5,2,FALSE),FALSE),  IF(OR(AND(N556="Water Reticulation",Z556="Asbestos Cement"),AND(N556="Water Reticulation",Z556="unplasticised Poly Vinyl Chloride")),      VLOOKUP(W556,VALIDATIONS!$GP$2:$HS$45,8+VLOOKUP(Y556,VALIDATIONS!$FF$2:$FG$5,2,FALSE),FALSE),  IF(OR(AND(N556="Water Re-use",Z556="Cast Iron"),AND(N556="Water Re-use",Z556="Ductile Iron"),AND(N556="Water Re-use",Z556="Galvanised Iron"),  AND(N556="Water Re-use",Z556="Mild Steel")),      VLOOKUP(W556,VALIDATIONS!$GP$2:$HS$45,VLOOKUP(Y556,VALIDATIONS!$FF$2:$FG$5,2,FALSE),FALSE),  IF(OR(AND(N556="Water Re-use",Z556="Asbestos Cement"),AND(N556="Water Re-use",Z556="unplasticised Poly Vinyl Chloride")),      VLOOKUP(W556,VALIDATIONS!$GP$2:$HS$45,8+VLOOKUP(Y556,VALIDATIONS!$FF$2:$FG$5,2,FALSE),FALSE),            IF(OR(AND(N556="Water Rising Main",Z556="Cast Iron"),AND(N556="Water Rising Main",Z556="Ductile Iron"),AND(N556="Water Rising Main",Z556="Galvanised Iron"),  AND(N556="Water Rising Main",Z556="Mild Steel")),      VLOOKUP(W556,VALIDATIONS!$GP$2:$HS$45,4+VLOOKUP(Y556,VALIDATIONS!$FF$2:$FG$5,2,FALSE),FALSE),  IF(OR(AND(N556="Water Rising Main",Z556="Asbestos Cement"),AND(N556="Water Rising Main",Z556="unplasticised Poly Vinyl Chloride")),      VLOOKUP(W556,VALIDATIONS!$GP$2:$HS$45,12+VLOOKUP(Y556,VALIDATIONS!$FF$2:$FG$5,2,FALSE),FALSE),  0))))))    +IF(P556="Up to 10% Rock",VLOOKUP(W556,VALIDATIONS!$GP$2:$HS$45,21+VLOOKUP(Y556,VALIDATIONS!$FF$2:$FG$5,2,FALSE),FALSE),0)+IF(OR(Q556="Urban Development (moderate)",Q556="Urban Development (heavy)"),VLOOKUP(W556,VALIDATIONS!$GP$2:$HS$45,12+VLOOKUP(Q556,VALIDATIONS!$FJ$2:$FK$4,2,FALSE),FALSE),0)))</f>
        <v/>
      </c>
      <c r="AB556" s="82"/>
    </row>
    <row r="557" spans="2:28" x14ac:dyDescent="0.2">
      <c r="B557" s="354"/>
      <c r="C557" s="354"/>
      <c r="E557" s="370"/>
      <c r="G557" s="168"/>
      <c r="H557" s="168"/>
      <c r="I557" s="106" t="str">
        <f>IF(OR(C557="",D557="",E557=""),"",VLOOKUP(C557,VALIDATIONS!$HU$2:$HV$12,2,FALSE))</f>
        <v/>
      </c>
      <c r="K557" s="243"/>
      <c r="L557" s="354"/>
      <c r="M557" s="224"/>
      <c r="N557" s="370"/>
      <c r="O557" s="224"/>
      <c r="P557" s="368"/>
      <c r="Q557" s="368"/>
      <c r="R557" s="224"/>
      <c r="S557" s="224"/>
      <c r="T557" s="224"/>
      <c r="U557" s="224"/>
      <c r="W557" s="370"/>
      <c r="X557" s="370"/>
      <c r="Y557" s="368"/>
      <c r="Z557" s="370"/>
      <c r="AA557" s="106" t="str">
        <f>IF(OR(N557="",P557="",Q557="",V557="",W557="",X557="",Y557="",Z557=""),"",V557*    (  IF(OR(AND(N557="Water Reticulation",Z557="Cast Iron"),AND(N557="Water Reticulation",Z557="Ductile Iron"),AND(N557="Water Reticulation",Z557="Galvanised Iron"),  AND(N557="Water Reticulation",Z557="Mild Steel")),      VLOOKUP(W557,VALIDATIONS!$GP$2:$HS$45,VLOOKUP(Y557,VALIDATIONS!$FF$2:$FG$5,2,FALSE),FALSE),  IF(OR(AND(N557="Water Reticulation",Z557="Asbestos Cement"),AND(N557="Water Reticulation",Z557="unplasticised Poly Vinyl Chloride")),      VLOOKUP(W557,VALIDATIONS!$GP$2:$HS$45,8+VLOOKUP(Y557,VALIDATIONS!$FF$2:$FG$5,2,FALSE),FALSE),  IF(OR(AND(N557="Water Re-use",Z557="Cast Iron"),AND(N557="Water Re-use",Z557="Ductile Iron"),AND(N557="Water Re-use",Z557="Galvanised Iron"),  AND(N557="Water Re-use",Z557="Mild Steel")),      VLOOKUP(W557,VALIDATIONS!$GP$2:$HS$45,VLOOKUP(Y557,VALIDATIONS!$FF$2:$FG$5,2,FALSE),FALSE),  IF(OR(AND(N557="Water Re-use",Z557="Asbestos Cement"),AND(N557="Water Re-use",Z557="unplasticised Poly Vinyl Chloride")),      VLOOKUP(W557,VALIDATIONS!$GP$2:$HS$45,8+VLOOKUP(Y557,VALIDATIONS!$FF$2:$FG$5,2,FALSE),FALSE),            IF(OR(AND(N557="Water Rising Main",Z557="Cast Iron"),AND(N557="Water Rising Main",Z557="Ductile Iron"),AND(N557="Water Rising Main",Z557="Galvanised Iron"),  AND(N557="Water Rising Main",Z557="Mild Steel")),      VLOOKUP(W557,VALIDATIONS!$GP$2:$HS$45,4+VLOOKUP(Y557,VALIDATIONS!$FF$2:$FG$5,2,FALSE),FALSE),  IF(OR(AND(N557="Water Rising Main",Z557="Asbestos Cement"),AND(N557="Water Rising Main",Z557="unplasticised Poly Vinyl Chloride")),      VLOOKUP(W557,VALIDATIONS!$GP$2:$HS$45,12+VLOOKUP(Y557,VALIDATIONS!$FF$2:$FG$5,2,FALSE),FALSE),  0))))))    +IF(P557="Up to 10% Rock",VLOOKUP(W557,VALIDATIONS!$GP$2:$HS$45,21+VLOOKUP(Y557,VALIDATIONS!$FF$2:$FG$5,2,FALSE),FALSE),0)+IF(OR(Q557="Urban Development (moderate)",Q557="Urban Development (heavy)"),VLOOKUP(W557,VALIDATIONS!$GP$2:$HS$45,12+VLOOKUP(Q557,VALIDATIONS!$FJ$2:$FK$4,2,FALSE),FALSE),0)))</f>
        <v/>
      </c>
      <c r="AB557" s="82"/>
    </row>
    <row r="558" spans="2:28" x14ac:dyDescent="0.2">
      <c r="B558" s="354"/>
      <c r="C558" s="354"/>
      <c r="E558" s="370"/>
      <c r="G558" s="168"/>
      <c r="H558" s="168"/>
      <c r="I558" s="106" t="str">
        <f>IF(OR(C558="",D558="",E558=""),"",VLOOKUP(C558,VALIDATIONS!$HU$2:$HV$12,2,FALSE))</f>
        <v/>
      </c>
      <c r="K558" s="243"/>
      <c r="L558" s="354"/>
      <c r="M558" s="224"/>
      <c r="N558" s="370"/>
      <c r="O558" s="224"/>
      <c r="P558" s="368"/>
      <c r="Q558" s="368"/>
      <c r="R558" s="224"/>
      <c r="S558" s="224"/>
      <c r="T558" s="224"/>
      <c r="U558" s="224"/>
      <c r="W558" s="370"/>
      <c r="X558" s="370"/>
      <c r="Y558" s="368"/>
      <c r="Z558" s="370"/>
      <c r="AA558" s="106" t="str">
        <f>IF(OR(N558="",P558="",Q558="",V558="",W558="",X558="",Y558="",Z558=""),"",V558*    (  IF(OR(AND(N558="Water Reticulation",Z558="Cast Iron"),AND(N558="Water Reticulation",Z558="Ductile Iron"),AND(N558="Water Reticulation",Z558="Galvanised Iron"),  AND(N558="Water Reticulation",Z558="Mild Steel")),      VLOOKUP(W558,VALIDATIONS!$GP$2:$HS$45,VLOOKUP(Y558,VALIDATIONS!$FF$2:$FG$5,2,FALSE),FALSE),  IF(OR(AND(N558="Water Reticulation",Z558="Asbestos Cement"),AND(N558="Water Reticulation",Z558="unplasticised Poly Vinyl Chloride")),      VLOOKUP(W558,VALIDATIONS!$GP$2:$HS$45,8+VLOOKUP(Y558,VALIDATIONS!$FF$2:$FG$5,2,FALSE),FALSE),  IF(OR(AND(N558="Water Re-use",Z558="Cast Iron"),AND(N558="Water Re-use",Z558="Ductile Iron"),AND(N558="Water Re-use",Z558="Galvanised Iron"),  AND(N558="Water Re-use",Z558="Mild Steel")),      VLOOKUP(W558,VALIDATIONS!$GP$2:$HS$45,VLOOKUP(Y558,VALIDATIONS!$FF$2:$FG$5,2,FALSE),FALSE),  IF(OR(AND(N558="Water Re-use",Z558="Asbestos Cement"),AND(N558="Water Re-use",Z558="unplasticised Poly Vinyl Chloride")),      VLOOKUP(W558,VALIDATIONS!$GP$2:$HS$45,8+VLOOKUP(Y558,VALIDATIONS!$FF$2:$FG$5,2,FALSE),FALSE),            IF(OR(AND(N558="Water Rising Main",Z558="Cast Iron"),AND(N558="Water Rising Main",Z558="Ductile Iron"),AND(N558="Water Rising Main",Z558="Galvanised Iron"),  AND(N558="Water Rising Main",Z558="Mild Steel")),      VLOOKUP(W558,VALIDATIONS!$GP$2:$HS$45,4+VLOOKUP(Y558,VALIDATIONS!$FF$2:$FG$5,2,FALSE),FALSE),  IF(OR(AND(N558="Water Rising Main",Z558="Asbestos Cement"),AND(N558="Water Rising Main",Z558="unplasticised Poly Vinyl Chloride")),      VLOOKUP(W558,VALIDATIONS!$GP$2:$HS$45,12+VLOOKUP(Y558,VALIDATIONS!$FF$2:$FG$5,2,FALSE),FALSE),  0))))))    +IF(P558="Up to 10% Rock",VLOOKUP(W558,VALIDATIONS!$GP$2:$HS$45,21+VLOOKUP(Y558,VALIDATIONS!$FF$2:$FG$5,2,FALSE),FALSE),0)+IF(OR(Q558="Urban Development (moderate)",Q558="Urban Development (heavy)"),VLOOKUP(W558,VALIDATIONS!$GP$2:$HS$45,12+VLOOKUP(Q558,VALIDATIONS!$FJ$2:$FK$4,2,FALSE),FALSE),0)))</f>
        <v/>
      </c>
      <c r="AB558" s="82"/>
    </row>
    <row r="559" spans="2:28" x14ac:dyDescent="0.2">
      <c r="B559" s="354"/>
      <c r="C559" s="354"/>
      <c r="E559" s="370"/>
      <c r="G559" s="168"/>
      <c r="H559" s="168"/>
      <c r="I559" s="106" t="str">
        <f>IF(OR(C559="",D559="",E559=""),"",VLOOKUP(C559,VALIDATIONS!$HU$2:$HV$12,2,FALSE))</f>
        <v/>
      </c>
      <c r="K559" s="243"/>
      <c r="L559" s="354"/>
      <c r="M559" s="224"/>
      <c r="N559" s="370"/>
      <c r="O559" s="224"/>
      <c r="P559" s="368"/>
      <c r="Q559" s="368"/>
      <c r="R559" s="224"/>
      <c r="S559" s="224"/>
      <c r="T559" s="224"/>
      <c r="U559" s="224"/>
      <c r="W559" s="370"/>
      <c r="X559" s="370"/>
      <c r="Y559" s="368"/>
      <c r="Z559" s="370"/>
      <c r="AA559" s="106" t="str">
        <f>IF(OR(N559="",P559="",Q559="",V559="",W559="",X559="",Y559="",Z559=""),"",V559*    (  IF(OR(AND(N559="Water Reticulation",Z559="Cast Iron"),AND(N559="Water Reticulation",Z559="Ductile Iron"),AND(N559="Water Reticulation",Z559="Galvanised Iron"),  AND(N559="Water Reticulation",Z559="Mild Steel")),      VLOOKUP(W559,VALIDATIONS!$GP$2:$HS$45,VLOOKUP(Y559,VALIDATIONS!$FF$2:$FG$5,2,FALSE),FALSE),  IF(OR(AND(N559="Water Reticulation",Z559="Asbestos Cement"),AND(N559="Water Reticulation",Z559="unplasticised Poly Vinyl Chloride")),      VLOOKUP(W559,VALIDATIONS!$GP$2:$HS$45,8+VLOOKUP(Y559,VALIDATIONS!$FF$2:$FG$5,2,FALSE),FALSE),  IF(OR(AND(N559="Water Re-use",Z559="Cast Iron"),AND(N559="Water Re-use",Z559="Ductile Iron"),AND(N559="Water Re-use",Z559="Galvanised Iron"),  AND(N559="Water Re-use",Z559="Mild Steel")),      VLOOKUP(W559,VALIDATIONS!$GP$2:$HS$45,VLOOKUP(Y559,VALIDATIONS!$FF$2:$FG$5,2,FALSE),FALSE),  IF(OR(AND(N559="Water Re-use",Z559="Asbestos Cement"),AND(N559="Water Re-use",Z559="unplasticised Poly Vinyl Chloride")),      VLOOKUP(W559,VALIDATIONS!$GP$2:$HS$45,8+VLOOKUP(Y559,VALIDATIONS!$FF$2:$FG$5,2,FALSE),FALSE),            IF(OR(AND(N559="Water Rising Main",Z559="Cast Iron"),AND(N559="Water Rising Main",Z559="Ductile Iron"),AND(N559="Water Rising Main",Z559="Galvanised Iron"),  AND(N559="Water Rising Main",Z559="Mild Steel")),      VLOOKUP(W559,VALIDATIONS!$GP$2:$HS$45,4+VLOOKUP(Y559,VALIDATIONS!$FF$2:$FG$5,2,FALSE),FALSE),  IF(OR(AND(N559="Water Rising Main",Z559="Asbestos Cement"),AND(N559="Water Rising Main",Z559="unplasticised Poly Vinyl Chloride")),      VLOOKUP(W559,VALIDATIONS!$GP$2:$HS$45,12+VLOOKUP(Y559,VALIDATIONS!$FF$2:$FG$5,2,FALSE),FALSE),  0))))))    +IF(P559="Up to 10% Rock",VLOOKUP(W559,VALIDATIONS!$GP$2:$HS$45,21+VLOOKUP(Y559,VALIDATIONS!$FF$2:$FG$5,2,FALSE),FALSE),0)+IF(OR(Q559="Urban Development (moderate)",Q559="Urban Development (heavy)"),VLOOKUP(W559,VALIDATIONS!$GP$2:$HS$45,12+VLOOKUP(Q559,VALIDATIONS!$FJ$2:$FK$4,2,FALSE),FALSE),0)))</f>
        <v/>
      </c>
      <c r="AB559" s="82"/>
    </row>
    <row r="560" spans="2:28" x14ac:dyDescent="0.2">
      <c r="B560" s="354"/>
      <c r="C560" s="354"/>
      <c r="E560" s="370"/>
      <c r="G560" s="168"/>
      <c r="H560" s="168"/>
      <c r="I560" s="106" t="str">
        <f>IF(OR(C560="",D560="",E560=""),"",VLOOKUP(C560,VALIDATIONS!$HU$2:$HV$12,2,FALSE))</f>
        <v/>
      </c>
      <c r="K560" s="243"/>
      <c r="L560" s="354"/>
      <c r="M560" s="224"/>
      <c r="N560" s="370"/>
      <c r="O560" s="224"/>
      <c r="P560" s="368"/>
      <c r="Q560" s="368"/>
      <c r="R560" s="224"/>
      <c r="S560" s="224"/>
      <c r="T560" s="224"/>
      <c r="U560" s="224"/>
      <c r="W560" s="370"/>
      <c r="X560" s="370"/>
      <c r="Y560" s="368"/>
      <c r="Z560" s="370"/>
      <c r="AA560" s="106" t="str">
        <f>IF(OR(N560="",P560="",Q560="",V560="",W560="",X560="",Y560="",Z560=""),"",V560*    (  IF(OR(AND(N560="Water Reticulation",Z560="Cast Iron"),AND(N560="Water Reticulation",Z560="Ductile Iron"),AND(N560="Water Reticulation",Z560="Galvanised Iron"),  AND(N560="Water Reticulation",Z560="Mild Steel")),      VLOOKUP(W560,VALIDATIONS!$GP$2:$HS$45,VLOOKUP(Y560,VALIDATIONS!$FF$2:$FG$5,2,FALSE),FALSE),  IF(OR(AND(N560="Water Reticulation",Z560="Asbestos Cement"),AND(N560="Water Reticulation",Z560="unplasticised Poly Vinyl Chloride")),      VLOOKUP(W560,VALIDATIONS!$GP$2:$HS$45,8+VLOOKUP(Y560,VALIDATIONS!$FF$2:$FG$5,2,FALSE),FALSE),  IF(OR(AND(N560="Water Re-use",Z560="Cast Iron"),AND(N560="Water Re-use",Z560="Ductile Iron"),AND(N560="Water Re-use",Z560="Galvanised Iron"),  AND(N560="Water Re-use",Z560="Mild Steel")),      VLOOKUP(W560,VALIDATIONS!$GP$2:$HS$45,VLOOKUP(Y560,VALIDATIONS!$FF$2:$FG$5,2,FALSE),FALSE),  IF(OR(AND(N560="Water Re-use",Z560="Asbestos Cement"),AND(N560="Water Re-use",Z560="unplasticised Poly Vinyl Chloride")),      VLOOKUP(W560,VALIDATIONS!$GP$2:$HS$45,8+VLOOKUP(Y560,VALIDATIONS!$FF$2:$FG$5,2,FALSE),FALSE),            IF(OR(AND(N560="Water Rising Main",Z560="Cast Iron"),AND(N560="Water Rising Main",Z560="Ductile Iron"),AND(N560="Water Rising Main",Z560="Galvanised Iron"),  AND(N560="Water Rising Main",Z560="Mild Steel")),      VLOOKUP(W560,VALIDATIONS!$GP$2:$HS$45,4+VLOOKUP(Y560,VALIDATIONS!$FF$2:$FG$5,2,FALSE),FALSE),  IF(OR(AND(N560="Water Rising Main",Z560="Asbestos Cement"),AND(N560="Water Rising Main",Z560="unplasticised Poly Vinyl Chloride")),      VLOOKUP(W560,VALIDATIONS!$GP$2:$HS$45,12+VLOOKUP(Y560,VALIDATIONS!$FF$2:$FG$5,2,FALSE),FALSE),  0))))))    +IF(P560="Up to 10% Rock",VLOOKUP(W560,VALIDATIONS!$GP$2:$HS$45,21+VLOOKUP(Y560,VALIDATIONS!$FF$2:$FG$5,2,FALSE),FALSE),0)+IF(OR(Q560="Urban Development (moderate)",Q560="Urban Development (heavy)"),VLOOKUP(W560,VALIDATIONS!$GP$2:$HS$45,12+VLOOKUP(Q560,VALIDATIONS!$FJ$2:$FK$4,2,FALSE),FALSE),0)))</f>
        <v/>
      </c>
      <c r="AB560" s="82"/>
    </row>
    <row r="561" spans="2:28" x14ac:dyDescent="0.2">
      <c r="B561" s="354"/>
      <c r="C561" s="354"/>
      <c r="E561" s="370"/>
      <c r="G561" s="168"/>
      <c r="H561" s="168"/>
      <c r="I561" s="106" t="str">
        <f>IF(OR(C561="",D561="",E561=""),"",VLOOKUP(C561,VALIDATIONS!$HU$2:$HV$12,2,FALSE))</f>
        <v/>
      </c>
      <c r="K561" s="243"/>
      <c r="L561" s="354"/>
      <c r="M561" s="224"/>
      <c r="N561" s="370"/>
      <c r="O561" s="224"/>
      <c r="P561" s="368"/>
      <c r="Q561" s="368"/>
      <c r="R561" s="224"/>
      <c r="S561" s="224"/>
      <c r="T561" s="224"/>
      <c r="U561" s="224"/>
      <c r="W561" s="370"/>
      <c r="X561" s="370"/>
      <c r="Y561" s="368"/>
      <c r="Z561" s="370"/>
      <c r="AA561" s="106" t="str">
        <f>IF(OR(N561="",P561="",Q561="",V561="",W561="",X561="",Y561="",Z561=""),"",V561*    (  IF(OR(AND(N561="Water Reticulation",Z561="Cast Iron"),AND(N561="Water Reticulation",Z561="Ductile Iron"),AND(N561="Water Reticulation",Z561="Galvanised Iron"),  AND(N561="Water Reticulation",Z561="Mild Steel")),      VLOOKUP(W561,VALIDATIONS!$GP$2:$HS$45,VLOOKUP(Y561,VALIDATIONS!$FF$2:$FG$5,2,FALSE),FALSE),  IF(OR(AND(N561="Water Reticulation",Z561="Asbestos Cement"),AND(N561="Water Reticulation",Z561="unplasticised Poly Vinyl Chloride")),      VLOOKUP(W561,VALIDATIONS!$GP$2:$HS$45,8+VLOOKUP(Y561,VALIDATIONS!$FF$2:$FG$5,2,FALSE),FALSE),  IF(OR(AND(N561="Water Re-use",Z561="Cast Iron"),AND(N561="Water Re-use",Z561="Ductile Iron"),AND(N561="Water Re-use",Z561="Galvanised Iron"),  AND(N561="Water Re-use",Z561="Mild Steel")),      VLOOKUP(W561,VALIDATIONS!$GP$2:$HS$45,VLOOKUP(Y561,VALIDATIONS!$FF$2:$FG$5,2,FALSE),FALSE),  IF(OR(AND(N561="Water Re-use",Z561="Asbestos Cement"),AND(N561="Water Re-use",Z561="unplasticised Poly Vinyl Chloride")),      VLOOKUP(W561,VALIDATIONS!$GP$2:$HS$45,8+VLOOKUP(Y561,VALIDATIONS!$FF$2:$FG$5,2,FALSE),FALSE),            IF(OR(AND(N561="Water Rising Main",Z561="Cast Iron"),AND(N561="Water Rising Main",Z561="Ductile Iron"),AND(N561="Water Rising Main",Z561="Galvanised Iron"),  AND(N561="Water Rising Main",Z561="Mild Steel")),      VLOOKUP(W561,VALIDATIONS!$GP$2:$HS$45,4+VLOOKUP(Y561,VALIDATIONS!$FF$2:$FG$5,2,FALSE),FALSE),  IF(OR(AND(N561="Water Rising Main",Z561="Asbestos Cement"),AND(N561="Water Rising Main",Z561="unplasticised Poly Vinyl Chloride")),      VLOOKUP(W561,VALIDATIONS!$GP$2:$HS$45,12+VLOOKUP(Y561,VALIDATIONS!$FF$2:$FG$5,2,FALSE),FALSE),  0))))))    +IF(P561="Up to 10% Rock",VLOOKUP(W561,VALIDATIONS!$GP$2:$HS$45,21+VLOOKUP(Y561,VALIDATIONS!$FF$2:$FG$5,2,FALSE),FALSE),0)+IF(OR(Q561="Urban Development (moderate)",Q561="Urban Development (heavy)"),VLOOKUP(W561,VALIDATIONS!$GP$2:$HS$45,12+VLOOKUP(Q561,VALIDATIONS!$FJ$2:$FK$4,2,FALSE),FALSE),0)))</f>
        <v/>
      </c>
      <c r="AB561" s="82"/>
    </row>
    <row r="562" spans="2:28" x14ac:dyDescent="0.2">
      <c r="B562" s="354"/>
      <c r="C562" s="354"/>
      <c r="E562" s="370"/>
      <c r="G562" s="168"/>
      <c r="H562" s="168"/>
      <c r="I562" s="106" t="str">
        <f>IF(OR(C562="",D562="",E562=""),"",VLOOKUP(C562,VALIDATIONS!$HU$2:$HV$12,2,FALSE))</f>
        <v/>
      </c>
      <c r="K562" s="243"/>
      <c r="L562" s="354"/>
      <c r="M562" s="224"/>
      <c r="N562" s="370"/>
      <c r="O562" s="224"/>
      <c r="P562" s="368"/>
      <c r="Q562" s="368"/>
      <c r="R562" s="224"/>
      <c r="S562" s="224"/>
      <c r="T562" s="224"/>
      <c r="U562" s="224"/>
      <c r="W562" s="370"/>
      <c r="X562" s="370"/>
      <c r="Y562" s="368"/>
      <c r="Z562" s="370"/>
      <c r="AA562" s="106" t="str">
        <f>IF(OR(N562="",P562="",Q562="",V562="",W562="",X562="",Y562="",Z562=""),"",V562*    (  IF(OR(AND(N562="Water Reticulation",Z562="Cast Iron"),AND(N562="Water Reticulation",Z562="Ductile Iron"),AND(N562="Water Reticulation",Z562="Galvanised Iron"),  AND(N562="Water Reticulation",Z562="Mild Steel")),      VLOOKUP(W562,VALIDATIONS!$GP$2:$HS$45,VLOOKUP(Y562,VALIDATIONS!$FF$2:$FG$5,2,FALSE),FALSE),  IF(OR(AND(N562="Water Reticulation",Z562="Asbestos Cement"),AND(N562="Water Reticulation",Z562="unplasticised Poly Vinyl Chloride")),      VLOOKUP(W562,VALIDATIONS!$GP$2:$HS$45,8+VLOOKUP(Y562,VALIDATIONS!$FF$2:$FG$5,2,FALSE),FALSE),  IF(OR(AND(N562="Water Re-use",Z562="Cast Iron"),AND(N562="Water Re-use",Z562="Ductile Iron"),AND(N562="Water Re-use",Z562="Galvanised Iron"),  AND(N562="Water Re-use",Z562="Mild Steel")),      VLOOKUP(W562,VALIDATIONS!$GP$2:$HS$45,VLOOKUP(Y562,VALIDATIONS!$FF$2:$FG$5,2,FALSE),FALSE),  IF(OR(AND(N562="Water Re-use",Z562="Asbestos Cement"),AND(N562="Water Re-use",Z562="unplasticised Poly Vinyl Chloride")),      VLOOKUP(W562,VALIDATIONS!$GP$2:$HS$45,8+VLOOKUP(Y562,VALIDATIONS!$FF$2:$FG$5,2,FALSE),FALSE),            IF(OR(AND(N562="Water Rising Main",Z562="Cast Iron"),AND(N562="Water Rising Main",Z562="Ductile Iron"),AND(N562="Water Rising Main",Z562="Galvanised Iron"),  AND(N562="Water Rising Main",Z562="Mild Steel")),      VLOOKUP(W562,VALIDATIONS!$GP$2:$HS$45,4+VLOOKUP(Y562,VALIDATIONS!$FF$2:$FG$5,2,FALSE),FALSE),  IF(OR(AND(N562="Water Rising Main",Z562="Asbestos Cement"),AND(N562="Water Rising Main",Z562="unplasticised Poly Vinyl Chloride")),      VLOOKUP(W562,VALIDATIONS!$GP$2:$HS$45,12+VLOOKUP(Y562,VALIDATIONS!$FF$2:$FG$5,2,FALSE),FALSE),  0))))))    +IF(P562="Up to 10% Rock",VLOOKUP(W562,VALIDATIONS!$GP$2:$HS$45,21+VLOOKUP(Y562,VALIDATIONS!$FF$2:$FG$5,2,FALSE),FALSE),0)+IF(OR(Q562="Urban Development (moderate)",Q562="Urban Development (heavy)"),VLOOKUP(W562,VALIDATIONS!$GP$2:$HS$45,12+VLOOKUP(Q562,VALIDATIONS!$FJ$2:$FK$4,2,FALSE),FALSE),0)))</f>
        <v/>
      </c>
      <c r="AB562" s="82"/>
    </row>
    <row r="563" spans="2:28" x14ac:dyDescent="0.2">
      <c r="B563" s="354"/>
      <c r="C563" s="354"/>
      <c r="E563" s="370"/>
      <c r="G563" s="168"/>
      <c r="H563" s="168"/>
      <c r="I563" s="106" t="str">
        <f>IF(OR(C563="",D563="",E563=""),"",VLOOKUP(C563,VALIDATIONS!$HU$2:$HV$12,2,FALSE))</f>
        <v/>
      </c>
      <c r="K563" s="243"/>
      <c r="L563" s="354"/>
      <c r="M563" s="224"/>
      <c r="N563" s="370"/>
      <c r="O563" s="224"/>
      <c r="P563" s="368"/>
      <c r="Q563" s="368"/>
      <c r="R563" s="224"/>
      <c r="S563" s="224"/>
      <c r="T563" s="224"/>
      <c r="U563" s="224"/>
      <c r="W563" s="370"/>
      <c r="X563" s="370"/>
      <c r="Y563" s="368"/>
      <c r="Z563" s="370"/>
      <c r="AA563" s="106" t="str">
        <f>IF(OR(N563="",P563="",Q563="",V563="",W563="",X563="",Y563="",Z563=""),"",V563*    (  IF(OR(AND(N563="Water Reticulation",Z563="Cast Iron"),AND(N563="Water Reticulation",Z563="Ductile Iron"),AND(N563="Water Reticulation",Z563="Galvanised Iron"),  AND(N563="Water Reticulation",Z563="Mild Steel")),      VLOOKUP(W563,VALIDATIONS!$GP$2:$HS$45,VLOOKUP(Y563,VALIDATIONS!$FF$2:$FG$5,2,FALSE),FALSE),  IF(OR(AND(N563="Water Reticulation",Z563="Asbestos Cement"),AND(N563="Water Reticulation",Z563="unplasticised Poly Vinyl Chloride")),      VLOOKUP(W563,VALIDATIONS!$GP$2:$HS$45,8+VLOOKUP(Y563,VALIDATIONS!$FF$2:$FG$5,2,FALSE),FALSE),  IF(OR(AND(N563="Water Re-use",Z563="Cast Iron"),AND(N563="Water Re-use",Z563="Ductile Iron"),AND(N563="Water Re-use",Z563="Galvanised Iron"),  AND(N563="Water Re-use",Z563="Mild Steel")),      VLOOKUP(W563,VALIDATIONS!$GP$2:$HS$45,VLOOKUP(Y563,VALIDATIONS!$FF$2:$FG$5,2,FALSE),FALSE),  IF(OR(AND(N563="Water Re-use",Z563="Asbestos Cement"),AND(N563="Water Re-use",Z563="unplasticised Poly Vinyl Chloride")),      VLOOKUP(W563,VALIDATIONS!$GP$2:$HS$45,8+VLOOKUP(Y563,VALIDATIONS!$FF$2:$FG$5,2,FALSE),FALSE),            IF(OR(AND(N563="Water Rising Main",Z563="Cast Iron"),AND(N563="Water Rising Main",Z563="Ductile Iron"),AND(N563="Water Rising Main",Z563="Galvanised Iron"),  AND(N563="Water Rising Main",Z563="Mild Steel")),      VLOOKUP(W563,VALIDATIONS!$GP$2:$HS$45,4+VLOOKUP(Y563,VALIDATIONS!$FF$2:$FG$5,2,FALSE),FALSE),  IF(OR(AND(N563="Water Rising Main",Z563="Asbestos Cement"),AND(N563="Water Rising Main",Z563="unplasticised Poly Vinyl Chloride")),      VLOOKUP(W563,VALIDATIONS!$GP$2:$HS$45,12+VLOOKUP(Y563,VALIDATIONS!$FF$2:$FG$5,2,FALSE),FALSE),  0))))))    +IF(P563="Up to 10% Rock",VLOOKUP(W563,VALIDATIONS!$GP$2:$HS$45,21+VLOOKUP(Y563,VALIDATIONS!$FF$2:$FG$5,2,FALSE),FALSE),0)+IF(OR(Q563="Urban Development (moderate)",Q563="Urban Development (heavy)"),VLOOKUP(W563,VALIDATIONS!$GP$2:$HS$45,12+VLOOKUP(Q563,VALIDATIONS!$FJ$2:$FK$4,2,FALSE),FALSE),0)))</f>
        <v/>
      </c>
      <c r="AB563" s="82"/>
    </row>
    <row r="564" spans="2:28" x14ac:dyDescent="0.2">
      <c r="B564" s="354"/>
      <c r="C564" s="354"/>
      <c r="E564" s="370"/>
      <c r="G564" s="168"/>
      <c r="H564" s="168"/>
      <c r="I564" s="106" t="str">
        <f>IF(OR(C564="",D564="",E564=""),"",VLOOKUP(C564,VALIDATIONS!$HU$2:$HV$12,2,FALSE))</f>
        <v/>
      </c>
      <c r="K564" s="243"/>
      <c r="L564" s="354"/>
      <c r="M564" s="224"/>
      <c r="N564" s="370"/>
      <c r="O564" s="224"/>
      <c r="P564" s="368"/>
      <c r="Q564" s="368"/>
      <c r="R564" s="224"/>
      <c r="S564" s="224"/>
      <c r="T564" s="224"/>
      <c r="U564" s="224"/>
      <c r="W564" s="370"/>
      <c r="X564" s="370"/>
      <c r="Y564" s="368"/>
      <c r="Z564" s="370"/>
      <c r="AA564" s="106" t="str">
        <f>IF(OR(N564="",P564="",Q564="",V564="",W564="",X564="",Y564="",Z564=""),"",V564*    (  IF(OR(AND(N564="Water Reticulation",Z564="Cast Iron"),AND(N564="Water Reticulation",Z564="Ductile Iron"),AND(N564="Water Reticulation",Z564="Galvanised Iron"),  AND(N564="Water Reticulation",Z564="Mild Steel")),      VLOOKUP(W564,VALIDATIONS!$GP$2:$HS$45,VLOOKUP(Y564,VALIDATIONS!$FF$2:$FG$5,2,FALSE),FALSE),  IF(OR(AND(N564="Water Reticulation",Z564="Asbestos Cement"),AND(N564="Water Reticulation",Z564="unplasticised Poly Vinyl Chloride")),      VLOOKUP(W564,VALIDATIONS!$GP$2:$HS$45,8+VLOOKUP(Y564,VALIDATIONS!$FF$2:$FG$5,2,FALSE),FALSE),  IF(OR(AND(N564="Water Re-use",Z564="Cast Iron"),AND(N564="Water Re-use",Z564="Ductile Iron"),AND(N564="Water Re-use",Z564="Galvanised Iron"),  AND(N564="Water Re-use",Z564="Mild Steel")),      VLOOKUP(W564,VALIDATIONS!$GP$2:$HS$45,VLOOKUP(Y564,VALIDATIONS!$FF$2:$FG$5,2,FALSE),FALSE),  IF(OR(AND(N564="Water Re-use",Z564="Asbestos Cement"),AND(N564="Water Re-use",Z564="unplasticised Poly Vinyl Chloride")),      VLOOKUP(W564,VALIDATIONS!$GP$2:$HS$45,8+VLOOKUP(Y564,VALIDATIONS!$FF$2:$FG$5,2,FALSE),FALSE),            IF(OR(AND(N564="Water Rising Main",Z564="Cast Iron"),AND(N564="Water Rising Main",Z564="Ductile Iron"),AND(N564="Water Rising Main",Z564="Galvanised Iron"),  AND(N564="Water Rising Main",Z564="Mild Steel")),      VLOOKUP(W564,VALIDATIONS!$GP$2:$HS$45,4+VLOOKUP(Y564,VALIDATIONS!$FF$2:$FG$5,2,FALSE),FALSE),  IF(OR(AND(N564="Water Rising Main",Z564="Asbestos Cement"),AND(N564="Water Rising Main",Z564="unplasticised Poly Vinyl Chloride")),      VLOOKUP(W564,VALIDATIONS!$GP$2:$HS$45,12+VLOOKUP(Y564,VALIDATIONS!$FF$2:$FG$5,2,FALSE),FALSE),  0))))))    +IF(P564="Up to 10% Rock",VLOOKUP(W564,VALIDATIONS!$GP$2:$HS$45,21+VLOOKUP(Y564,VALIDATIONS!$FF$2:$FG$5,2,FALSE),FALSE),0)+IF(OR(Q564="Urban Development (moderate)",Q564="Urban Development (heavy)"),VLOOKUP(W564,VALIDATIONS!$GP$2:$HS$45,12+VLOOKUP(Q564,VALIDATIONS!$FJ$2:$FK$4,2,FALSE),FALSE),0)))</f>
        <v/>
      </c>
      <c r="AB564" s="82"/>
    </row>
    <row r="565" spans="2:28" x14ac:dyDescent="0.2">
      <c r="B565" s="354"/>
      <c r="C565" s="354"/>
      <c r="E565" s="370"/>
      <c r="G565" s="168"/>
      <c r="H565" s="168"/>
      <c r="I565" s="106" t="str">
        <f>IF(OR(C565="",D565="",E565=""),"",VLOOKUP(C565,VALIDATIONS!$HU$2:$HV$12,2,FALSE))</f>
        <v/>
      </c>
      <c r="K565" s="243"/>
      <c r="L565" s="354"/>
      <c r="M565" s="224"/>
      <c r="N565" s="370"/>
      <c r="O565" s="224"/>
      <c r="P565" s="368"/>
      <c r="Q565" s="368"/>
      <c r="R565" s="224"/>
      <c r="S565" s="224"/>
      <c r="T565" s="224"/>
      <c r="U565" s="224"/>
      <c r="W565" s="370"/>
      <c r="X565" s="370"/>
      <c r="Y565" s="368"/>
      <c r="Z565" s="370"/>
      <c r="AA565" s="106" t="str">
        <f>IF(OR(N565="",P565="",Q565="",V565="",W565="",X565="",Y565="",Z565=""),"",V565*    (  IF(OR(AND(N565="Water Reticulation",Z565="Cast Iron"),AND(N565="Water Reticulation",Z565="Ductile Iron"),AND(N565="Water Reticulation",Z565="Galvanised Iron"),  AND(N565="Water Reticulation",Z565="Mild Steel")),      VLOOKUP(W565,VALIDATIONS!$GP$2:$HS$45,VLOOKUP(Y565,VALIDATIONS!$FF$2:$FG$5,2,FALSE),FALSE),  IF(OR(AND(N565="Water Reticulation",Z565="Asbestos Cement"),AND(N565="Water Reticulation",Z565="unplasticised Poly Vinyl Chloride")),      VLOOKUP(W565,VALIDATIONS!$GP$2:$HS$45,8+VLOOKUP(Y565,VALIDATIONS!$FF$2:$FG$5,2,FALSE),FALSE),  IF(OR(AND(N565="Water Re-use",Z565="Cast Iron"),AND(N565="Water Re-use",Z565="Ductile Iron"),AND(N565="Water Re-use",Z565="Galvanised Iron"),  AND(N565="Water Re-use",Z565="Mild Steel")),      VLOOKUP(W565,VALIDATIONS!$GP$2:$HS$45,VLOOKUP(Y565,VALIDATIONS!$FF$2:$FG$5,2,FALSE),FALSE),  IF(OR(AND(N565="Water Re-use",Z565="Asbestos Cement"),AND(N565="Water Re-use",Z565="unplasticised Poly Vinyl Chloride")),      VLOOKUP(W565,VALIDATIONS!$GP$2:$HS$45,8+VLOOKUP(Y565,VALIDATIONS!$FF$2:$FG$5,2,FALSE),FALSE),            IF(OR(AND(N565="Water Rising Main",Z565="Cast Iron"),AND(N565="Water Rising Main",Z565="Ductile Iron"),AND(N565="Water Rising Main",Z565="Galvanised Iron"),  AND(N565="Water Rising Main",Z565="Mild Steel")),      VLOOKUP(W565,VALIDATIONS!$GP$2:$HS$45,4+VLOOKUP(Y565,VALIDATIONS!$FF$2:$FG$5,2,FALSE),FALSE),  IF(OR(AND(N565="Water Rising Main",Z565="Asbestos Cement"),AND(N565="Water Rising Main",Z565="unplasticised Poly Vinyl Chloride")),      VLOOKUP(W565,VALIDATIONS!$GP$2:$HS$45,12+VLOOKUP(Y565,VALIDATIONS!$FF$2:$FG$5,2,FALSE),FALSE),  0))))))    +IF(P565="Up to 10% Rock",VLOOKUP(W565,VALIDATIONS!$GP$2:$HS$45,21+VLOOKUP(Y565,VALIDATIONS!$FF$2:$FG$5,2,FALSE),FALSE),0)+IF(OR(Q565="Urban Development (moderate)",Q565="Urban Development (heavy)"),VLOOKUP(W565,VALIDATIONS!$GP$2:$HS$45,12+VLOOKUP(Q565,VALIDATIONS!$FJ$2:$FK$4,2,FALSE),FALSE),0)))</f>
        <v/>
      </c>
      <c r="AB565" s="82"/>
    </row>
    <row r="566" spans="2:28" x14ac:dyDescent="0.2">
      <c r="B566" s="354"/>
      <c r="C566" s="354"/>
      <c r="E566" s="370"/>
      <c r="G566" s="168"/>
      <c r="H566" s="168"/>
      <c r="I566" s="106" t="str">
        <f>IF(OR(C566="",D566="",E566=""),"",VLOOKUP(C566,VALIDATIONS!$HU$2:$HV$12,2,FALSE))</f>
        <v/>
      </c>
      <c r="K566" s="243"/>
      <c r="L566" s="354"/>
      <c r="M566" s="224"/>
      <c r="N566" s="370"/>
      <c r="O566" s="224"/>
      <c r="P566" s="368"/>
      <c r="Q566" s="368"/>
      <c r="R566" s="224"/>
      <c r="S566" s="224"/>
      <c r="T566" s="224"/>
      <c r="U566" s="224"/>
      <c r="W566" s="370"/>
      <c r="X566" s="370"/>
      <c r="Y566" s="368"/>
      <c r="Z566" s="370"/>
      <c r="AA566" s="106" t="str">
        <f>IF(OR(N566="",P566="",Q566="",V566="",W566="",X566="",Y566="",Z566=""),"",V566*    (  IF(OR(AND(N566="Water Reticulation",Z566="Cast Iron"),AND(N566="Water Reticulation",Z566="Ductile Iron"),AND(N566="Water Reticulation",Z566="Galvanised Iron"),  AND(N566="Water Reticulation",Z566="Mild Steel")),      VLOOKUP(W566,VALIDATIONS!$GP$2:$HS$45,VLOOKUP(Y566,VALIDATIONS!$FF$2:$FG$5,2,FALSE),FALSE),  IF(OR(AND(N566="Water Reticulation",Z566="Asbestos Cement"),AND(N566="Water Reticulation",Z566="unplasticised Poly Vinyl Chloride")),      VLOOKUP(W566,VALIDATIONS!$GP$2:$HS$45,8+VLOOKUP(Y566,VALIDATIONS!$FF$2:$FG$5,2,FALSE),FALSE),  IF(OR(AND(N566="Water Re-use",Z566="Cast Iron"),AND(N566="Water Re-use",Z566="Ductile Iron"),AND(N566="Water Re-use",Z566="Galvanised Iron"),  AND(N566="Water Re-use",Z566="Mild Steel")),      VLOOKUP(W566,VALIDATIONS!$GP$2:$HS$45,VLOOKUP(Y566,VALIDATIONS!$FF$2:$FG$5,2,FALSE),FALSE),  IF(OR(AND(N566="Water Re-use",Z566="Asbestos Cement"),AND(N566="Water Re-use",Z566="unplasticised Poly Vinyl Chloride")),      VLOOKUP(W566,VALIDATIONS!$GP$2:$HS$45,8+VLOOKUP(Y566,VALIDATIONS!$FF$2:$FG$5,2,FALSE),FALSE),            IF(OR(AND(N566="Water Rising Main",Z566="Cast Iron"),AND(N566="Water Rising Main",Z566="Ductile Iron"),AND(N566="Water Rising Main",Z566="Galvanised Iron"),  AND(N566="Water Rising Main",Z566="Mild Steel")),      VLOOKUP(W566,VALIDATIONS!$GP$2:$HS$45,4+VLOOKUP(Y566,VALIDATIONS!$FF$2:$FG$5,2,FALSE),FALSE),  IF(OR(AND(N566="Water Rising Main",Z566="Asbestos Cement"),AND(N566="Water Rising Main",Z566="unplasticised Poly Vinyl Chloride")),      VLOOKUP(W566,VALIDATIONS!$GP$2:$HS$45,12+VLOOKUP(Y566,VALIDATIONS!$FF$2:$FG$5,2,FALSE),FALSE),  0))))))    +IF(P566="Up to 10% Rock",VLOOKUP(W566,VALIDATIONS!$GP$2:$HS$45,21+VLOOKUP(Y566,VALIDATIONS!$FF$2:$FG$5,2,FALSE),FALSE),0)+IF(OR(Q566="Urban Development (moderate)",Q566="Urban Development (heavy)"),VLOOKUP(W566,VALIDATIONS!$GP$2:$HS$45,12+VLOOKUP(Q566,VALIDATIONS!$FJ$2:$FK$4,2,FALSE),FALSE),0)))</f>
        <v/>
      </c>
      <c r="AB566" s="82"/>
    </row>
    <row r="567" spans="2:28" x14ac:dyDescent="0.2">
      <c r="B567" s="354"/>
      <c r="C567" s="354"/>
      <c r="E567" s="370"/>
      <c r="G567" s="168"/>
      <c r="H567" s="168"/>
      <c r="I567" s="106" t="str">
        <f>IF(OR(C567="",D567="",E567=""),"",VLOOKUP(C567,VALIDATIONS!$HU$2:$HV$12,2,FALSE))</f>
        <v/>
      </c>
      <c r="K567" s="243"/>
      <c r="L567" s="354"/>
      <c r="M567" s="224"/>
      <c r="N567" s="370"/>
      <c r="O567" s="224"/>
      <c r="P567" s="368"/>
      <c r="Q567" s="368"/>
      <c r="R567" s="224"/>
      <c r="S567" s="224"/>
      <c r="T567" s="224"/>
      <c r="U567" s="224"/>
      <c r="W567" s="370"/>
      <c r="X567" s="370"/>
      <c r="Y567" s="368"/>
      <c r="Z567" s="370"/>
      <c r="AA567" s="106" t="str">
        <f>IF(OR(N567="",P567="",Q567="",V567="",W567="",X567="",Y567="",Z567=""),"",V567*    (  IF(OR(AND(N567="Water Reticulation",Z567="Cast Iron"),AND(N567="Water Reticulation",Z567="Ductile Iron"),AND(N567="Water Reticulation",Z567="Galvanised Iron"),  AND(N567="Water Reticulation",Z567="Mild Steel")),      VLOOKUP(W567,VALIDATIONS!$GP$2:$HS$45,VLOOKUP(Y567,VALIDATIONS!$FF$2:$FG$5,2,FALSE),FALSE),  IF(OR(AND(N567="Water Reticulation",Z567="Asbestos Cement"),AND(N567="Water Reticulation",Z567="unplasticised Poly Vinyl Chloride")),      VLOOKUP(W567,VALIDATIONS!$GP$2:$HS$45,8+VLOOKUP(Y567,VALIDATIONS!$FF$2:$FG$5,2,FALSE),FALSE),  IF(OR(AND(N567="Water Re-use",Z567="Cast Iron"),AND(N567="Water Re-use",Z567="Ductile Iron"),AND(N567="Water Re-use",Z567="Galvanised Iron"),  AND(N567="Water Re-use",Z567="Mild Steel")),      VLOOKUP(W567,VALIDATIONS!$GP$2:$HS$45,VLOOKUP(Y567,VALIDATIONS!$FF$2:$FG$5,2,FALSE),FALSE),  IF(OR(AND(N567="Water Re-use",Z567="Asbestos Cement"),AND(N567="Water Re-use",Z567="unplasticised Poly Vinyl Chloride")),      VLOOKUP(W567,VALIDATIONS!$GP$2:$HS$45,8+VLOOKUP(Y567,VALIDATIONS!$FF$2:$FG$5,2,FALSE),FALSE),            IF(OR(AND(N567="Water Rising Main",Z567="Cast Iron"),AND(N567="Water Rising Main",Z567="Ductile Iron"),AND(N567="Water Rising Main",Z567="Galvanised Iron"),  AND(N567="Water Rising Main",Z567="Mild Steel")),      VLOOKUP(W567,VALIDATIONS!$GP$2:$HS$45,4+VLOOKUP(Y567,VALIDATIONS!$FF$2:$FG$5,2,FALSE),FALSE),  IF(OR(AND(N567="Water Rising Main",Z567="Asbestos Cement"),AND(N567="Water Rising Main",Z567="unplasticised Poly Vinyl Chloride")),      VLOOKUP(W567,VALIDATIONS!$GP$2:$HS$45,12+VLOOKUP(Y567,VALIDATIONS!$FF$2:$FG$5,2,FALSE),FALSE),  0))))))    +IF(P567="Up to 10% Rock",VLOOKUP(W567,VALIDATIONS!$GP$2:$HS$45,21+VLOOKUP(Y567,VALIDATIONS!$FF$2:$FG$5,2,FALSE),FALSE),0)+IF(OR(Q567="Urban Development (moderate)",Q567="Urban Development (heavy)"),VLOOKUP(W567,VALIDATIONS!$GP$2:$HS$45,12+VLOOKUP(Q567,VALIDATIONS!$FJ$2:$FK$4,2,FALSE),FALSE),0)))</f>
        <v/>
      </c>
      <c r="AB567" s="82"/>
    </row>
    <row r="568" spans="2:28" x14ac:dyDescent="0.2">
      <c r="B568" s="354"/>
      <c r="C568" s="354"/>
      <c r="E568" s="370"/>
      <c r="G568" s="168"/>
      <c r="H568" s="168"/>
      <c r="I568" s="106" t="str">
        <f>IF(OR(C568="",D568="",E568=""),"",VLOOKUP(C568,VALIDATIONS!$HU$2:$HV$12,2,FALSE))</f>
        <v/>
      </c>
      <c r="K568" s="243"/>
      <c r="L568" s="354"/>
      <c r="M568" s="224"/>
      <c r="N568" s="370"/>
      <c r="O568" s="224"/>
      <c r="P568" s="368"/>
      <c r="Q568" s="368"/>
      <c r="R568" s="224"/>
      <c r="S568" s="224"/>
      <c r="T568" s="224"/>
      <c r="U568" s="224"/>
      <c r="W568" s="370"/>
      <c r="X568" s="370"/>
      <c r="Y568" s="368"/>
      <c r="Z568" s="370"/>
      <c r="AA568" s="106" t="str">
        <f>IF(OR(N568="",P568="",Q568="",V568="",W568="",X568="",Y568="",Z568=""),"",V568*    (  IF(OR(AND(N568="Water Reticulation",Z568="Cast Iron"),AND(N568="Water Reticulation",Z568="Ductile Iron"),AND(N568="Water Reticulation",Z568="Galvanised Iron"),  AND(N568="Water Reticulation",Z568="Mild Steel")),      VLOOKUP(W568,VALIDATIONS!$GP$2:$HS$45,VLOOKUP(Y568,VALIDATIONS!$FF$2:$FG$5,2,FALSE),FALSE),  IF(OR(AND(N568="Water Reticulation",Z568="Asbestos Cement"),AND(N568="Water Reticulation",Z568="unplasticised Poly Vinyl Chloride")),      VLOOKUP(W568,VALIDATIONS!$GP$2:$HS$45,8+VLOOKUP(Y568,VALIDATIONS!$FF$2:$FG$5,2,FALSE),FALSE),  IF(OR(AND(N568="Water Re-use",Z568="Cast Iron"),AND(N568="Water Re-use",Z568="Ductile Iron"),AND(N568="Water Re-use",Z568="Galvanised Iron"),  AND(N568="Water Re-use",Z568="Mild Steel")),      VLOOKUP(W568,VALIDATIONS!$GP$2:$HS$45,VLOOKUP(Y568,VALIDATIONS!$FF$2:$FG$5,2,FALSE),FALSE),  IF(OR(AND(N568="Water Re-use",Z568="Asbestos Cement"),AND(N568="Water Re-use",Z568="unplasticised Poly Vinyl Chloride")),      VLOOKUP(W568,VALIDATIONS!$GP$2:$HS$45,8+VLOOKUP(Y568,VALIDATIONS!$FF$2:$FG$5,2,FALSE),FALSE),            IF(OR(AND(N568="Water Rising Main",Z568="Cast Iron"),AND(N568="Water Rising Main",Z568="Ductile Iron"),AND(N568="Water Rising Main",Z568="Galvanised Iron"),  AND(N568="Water Rising Main",Z568="Mild Steel")),      VLOOKUP(W568,VALIDATIONS!$GP$2:$HS$45,4+VLOOKUP(Y568,VALIDATIONS!$FF$2:$FG$5,2,FALSE),FALSE),  IF(OR(AND(N568="Water Rising Main",Z568="Asbestos Cement"),AND(N568="Water Rising Main",Z568="unplasticised Poly Vinyl Chloride")),      VLOOKUP(W568,VALIDATIONS!$GP$2:$HS$45,12+VLOOKUP(Y568,VALIDATIONS!$FF$2:$FG$5,2,FALSE),FALSE),  0))))))    +IF(P568="Up to 10% Rock",VLOOKUP(W568,VALIDATIONS!$GP$2:$HS$45,21+VLOOKUP(Y568,VALIDATIONS!$FF$2:$FG$5,2,FALSE),FALSE),0)+IF(OR(Q568="Urban Development (moderate)",Q568="Urban Development (heavy)"),VLOOKUP(W568,VALIDATIONS!$GP$2:$HS$45,12+VLOOKUP(Q568,VALIDATIONS!$FJ$2:$FK$4,2,FALSE),FALSE),0)))</f>
        <v/>
      </c>
      <c r="AB568" s="82"/>
    </row>
    <row r="569" spans="2:28" x14ac:dyDescent="0.2">
      <c r="B569" s="354"/>
      <c r="C569" s="354"/>
      <c r="E569" s="370"/>
      <c r="G569" s="168"/>
      <c r="H569" s="168"/>
      <c r="I569" s="106" t="str">
        <f>IF(OR(C569="",D569="",E569=""),"",VLOOKUP(C569,VALIDATIONS!$HU$2:$HV$12,2,FALSE))</f>
        <v/>
      </c>
      <c r="K569" s="243"/>
      <c r="L569" s="354"/>
      <c r="M569" s="224"/>
      <c r="N569" s="370"/>
      <c r="O569" s="224"/>
      <c r="P569" s="368"/>
      <c r="Q569" s="368"/>
      <c r="R569" s="224"/>
      <c r="S569" s="224"/>
      <c r="T569" s="224"/>
      <c r="U569" s="224"/>
      <c r="W569" s="370"/>
      <c r="X569" s="370"/>
      <c r="Y569" s="368"/>
      <c r="Z569" s="370"/>
      <c r="AA569" s="106" t="str">
        <f>IF(OR(N569="",P569="",Q569="",V569="",W569="",X569="",Y569="",Z569=""),"",V569*    (  IF(OR(AND(N569="Water Reticulation",Z569="Cast Iron"),AND(N569="Water Reticulation",Z569="Ductile Iron"),AND(N569="Water Reticulation",Z569="Galvanised Iron"),  AND(N569="Water Reticulation",Z569="Mild Steel")),      VLOOKUP(W569,VALIDATIONS!$GP$2:$HS$45,VLOOKUP(Y569,VALIDATIONS!$FF$2:$FG$5,2,FALSE),FALSE),  IF(OR(AND(N569="Water Reticulation",Z569="Asbestos Cement"),AND(N569="Water Reticulation",Z569="unplasticised Poly Vinyl Chloride")),      VLOOKUP(W569,VALIDATIONS!$GP$2:$HS$45,8+VLOOKUP(Y569,VALIDATIONS!$FF$2:$FG$5,2,FALSE),FALSE),  IF(OR(AND(N569="Water Re-use",Z569="Cast Iron"),AND(N569="Water Re-use",Z569="Ductile Iron"),AND(N569="Water Re-use",Z569="Galvanised Iron"),  AND(N569="Water Re-use",Z569="Mild Steel")),      VLOOKUP(W569,VALIDATIONS!$GP$2:$HS$45,VLOOKUP(Y569,VALIDATIONS!$FF$2:$FG$5,2,FALSE),FALSE),  IF(OR(AND(N569="Water Re-use",Z569="Asbestos Cement"),AND(N569="Water Re-use",Z569="unplasticised Poly Vinyl Chloride")),      VLOOKUP(W569,VALIDATIONS!$GP$2:$HS$45,8+VLOOKUP(Y569,VALIDATIONS!$FF$2:$FG$5,2,FALSE),FALSE),            IF(OR(AND(N569="Water Rising Main",Z569="Cast Iron"),AND(N569="Water Rising Main",Z569="Ductile Iron"),AND(N569="Water Rising Main",Z569="Galvanised Iron"),  AND(N569="Water Rising Main",Z569="Mild Steel")),      VLOOKUP(W569,VALIDATIONS!$GP$2:$HS$45,4+VLOOKUP(Y569,VALIDATIONS!$FF$2:$FG$5,2,FALSE),FALSE),  IF(OR(AND(N569="Water Rising Main",Z569="Asbestos Cement"),AND(N569="Water Rising Main",Z569="unplasticised Poly Vinyl Chloride")),      VLOOKUP(W569,VALIDATIONS!$GP$2:$HS$45,12+VLOOKUP(Y569,VALIDATIONS!$FF$2:$FG$5,2,FALSE),FALSE),  0))))))    +IF(P569="Up to 10% Rock",VLOOKUP(W569,VALIDATIONS!$GP$2:$HS$45,21+VLOOKUP(Y569,VALIDATIONS!$FF$2:$FG$5,2,FALSE),FALSE),0)+IF(OR(Q569="Urban Development (moderate)",Q569="Urban Development (heavy)"),VLOOKUP(W569,VALIDATIONS!$GP$2:$HS$45,12+VLOOKUP(Q569,VALIDATIONS!$FJ$2:$FK$4,2,FALSE),FALSE),0)))</f>
        <v/>
      </c>
      <c r="AB569" s="82"/>
    </row>
    <row r="570" spans="2:28" x14ac:dyDescent="0.2">
      <c r="B570" s="354"/>
      <c r="C570" s="354"/>
      <c r="E570" s="370"/>
      <c r="G570" s="168"/>
      <c r="H570" s="168"/>
      <c r="I570" s="106" t="str">
        <f>IF(OR(C570="",D570="",E570=""),"",VLOOKUP(C570,VALIDATIONS!$HU$2:$HV$12,2,FALSE))</f>
        <v/>
      </c>
      <c r="K570" s="243"/>
      <c r="L570" s="354"/>
      <c r="M570" s="224"/>
      <c r="N570" s="370"/>
      <c r="O570" s="224"/>
      <c r="P570" s="368"/>
      <c r="Q570" s="368"/>
      <c r="R570" s="224"/>
      <c r="S570" s="224"/>
      <c r="T570" s="224"/>
      <c r="U570" s="224"/>
      <c r="W570" s="370"/>
      <c r="X570" s="370"/>
      <c r="Y570" s="368"/>
      <c r="Z570" s="370"/>
      <c r="AA570" s="106" t="str">
        <f>IF(OR(N570="",P570="",Q570="",V570="",W570="",X570="",Y570="",Z570=""),"",V570*    (  IF(OR(AND(N570="Water Reticulation",Z570="Cast Iron"),AND(N570="Water Reticulation",Z570="Ductile Iron"),AND(N570="Water Reticulation",Z570="Galvanised Iron"),  AND(N570="Water Reticulation",Z570="Mild Steel")),      VLOOKUP(W570,VALIDATIONS!$GP$2:$HS$45,VLOOKUP(Y570,VALIDATIONS!$FF$2:$FG$5,2,FALSE),FALSE),  IF(OR(AND(N570="Water Reticulation",Z570="Asbestos Cement"),AND(N570="Water Reticulation",Z570="unplasticised Poly Vinyl Chloride")),      VLOOKUP(W570,VALIDATIONS!$GP$2:$HS$45,8+VLOOKUP(Y570,VALIDATIONS!$FF$2:$FG$5,2,FALSE),FALSE),  IF(OR(AND(N570="Water Re-use",Z570="Cast Iron"),AND(N570="Water Re-use",Z570="Ductile Iron"),AND(N570="Water Re-use",Z570="Galvanised Iron"),  AND(N570="Water Re-use",Z570="Mild Steel")),      VLOOKUP(W570,VALIDATIONS!$GP$2:$HS$45,VLOOKUP(Y570,VALIDATIONS!$FF$2:$FG$5,2,FALSE),FALSE),  IF(OR(AND(N570="Water Re-use",Z570="Asbestos Cement"),AND(N570="Water Re-use",Z570="unplasticised Poly Vinyl Chloride")),      VLOOKUP(W570,VALIDATIONS!$GP$2:$HS$45,8+VLOOKUP(Y570,VALIDATIONS!$FF$2:$FG$5,2,FALSE),FALSE),            IF(OR(AND(N570="Water Rising Main",Z570="Cast Iron"),AND(N570="Water Rising Main",Z570="Ductile Iron"),AND(N570="Water Rising Main",Z570="Galvanised Iron"),  AND(N570="Water Rising Main",Z570="Mild Steel")),      VLOOKUP(W570,VALIDATIONS!$GP$2:$HS$45,4+VLOOKUP(Y570,VALIDATIONS!$FF$2:$FG$5,2,FALSE),FALSE),  IF(OR(AND(N570="Water Rising Main",Z570="Asbestos Cement"),AND(N570="Water Rising Main",Z570="unplasticised Poly Vinyl Chloride")),      VLOOKUP(W570,VALIDATIONS!$GP$2:$HS$45,12+VLOOKUP(Y570,VALIDATIONS!$FF$2:$FG$5,2,FALSE),FALSE),  0))))))    +IF(P570="Up to 10% Rock",VLOOKUP(W570,VALIDATIONS!$GP$2:$HS$45,21+VLOOKUP(Y570,VALIDATIONS!$FF$2:$FG$5,2,FALSE),FALSE),0)+IF(OR(Q570="Urban Development (moderate)",Q570="Urban Development (heavy)"),VLOOKUP(W570,VALIDATIONS!$GP$2:$HS$45,12+VLOOKUP(Q570,VALIDATIONS!$FJ$2:$FK$4,2,FALSE),FALSE),0)))</f>
        <v/>
      </c>
      <c r="AB570" s="82"/>
    </row>
    <row r="571" spans="2:28" x14ac:dyDescent="0.2">
      <c r="B571" s="354"/>
      <c r="C571" s="354"/>
      <c r="E571" s="370"/>
      <c r="G571" s="168"/>
      <c r="H571" s="168"/>
      <c r="I571" s="106" t="str">
        <f>IF(OR(C571="",D571="",E571=""),"",VLOOKUP(C571,VALIDATIONS!$HU$2:$HV$12,2,FALSE))</f>
        <v/>
      </c>
      <c r="K571" s="243"/>
      <c r="L571" s="354"/>
      <c r="M571" s="224"/>
      <c r="N571" s="370"/>
      <c r="O571" s="224"/>
      <c r="P571" s="368"/>
      <c r="Q571" s="368"/>
      <c r="R571" s="224"/>
      <c r="S571" s="224"/>
      <c r="T571" s="224"/>
      <c r="U571" s="224"/>
      <c r="W571" s="370"/>
      <c r="X571" s="370"/>
      <c r="Y571" s="368"/>
      <c r="Z571" s="370"/>
      <c r="AA571" s="106" t="str">
        <f>IF(OR(N571="",P571="",Q571="",V571="",W571="",X571="",Y571="",Z571=""),"",V571*    (  IF(OR(AND(N571="Water Reticulation",Z571="Cast Iron"),AND(N571="Water Reticulation",Z571="Ductile Iron"),AND(N571="Water Reticulation",Z571="Galvanised Iron"),  AND(N571="Water Reticulation",Z571="Mild Steel")),      VLOOKUP(W571,VALIDATIONS!$GP$2:$HS$45,VLOOKUP(Y571,VALIDATIONS!$FF$2:$FG$5,2,FALSE),FALSE),  IF(OR(AND(N571="Water Reticulation",Z571="Asbestos Cement"),AND(N571="Water Reticulation",Z571="unplasticised Poly Vinyl Chloride")),      VLOOKUP(W571,VALIDATIONS!$GP$2:$HS$45,8+VLOOKUP(Y571,VALIDATIONS!$FF$2:$FG$5,2,FALSE),FALSE),  IF(OR(AND(N571="Water Re-use",Z571="Cast Iron"),AND(N571="Water Re-use",Z571="Ductile Iron"),AND(N571="Water Re-use",Z571="Galvanised Iron"),  AND(N571="Water Re-use",Z571="Mild Steel")),      VLOOKUP(W571,VALIDATIONS!$GP$2:$HS$45,VLOOKUP(Y571,VALIDATIONS!$FF$2:$FG$5,2,FALSE),FALSE),  IF(OR(AND(N571="Water Re-use",Z571="Asbestos Cement"),AND(N571="Water Re-use",Z571="unplasticised Poly Vinyl Chloride")),      VLOOKUP(W571,VALIDATIONS!$GP$2:$HS$45,8+VLOOKUP(Y571,VALIDATIONS!$FF$2:$FG$5,2,FALSE),FALSE),            IF(OR(AND(N571="Water Rising Main",Z571="Cast Iron"),AND(N571="Water Rising Main",Z571="Ductile Iron"),AND(N571="Water Rising Main",Z571="Galvanised Iron"),  AND(N571="Water Rising Main",Z571="Mild Steel")),      VLOOKUP(W571,VALIDATIONS!$GP$2:$HS$45,4+VLOOKUP(Y571,VALIDATIONS!$FF$2:$FG$5,2,FALSE),FALSE),  IF(OR(AND(N571="Water Rising Main",Z571="Asbestos Cement"),AND(N571="Water Rising Main",Z571="unplasticised Poly Vinyl Chloride")),      VLOOKUP(W571,VALIDATIONS!$GP$2:$HS$45,12+VLOOKUP(Y571,VALIDATIONS!$FF$2:$FG$5,2,FALSE),FALSE),  0))))))    +IF(P571="Up to 10% Rock",VLOOKUP(W571,VALIDATIONS!$GP$2:$HS$45,21+VLOOKUP(Y571,VALIDATIONS!$FF$2:$FG$5,2,FALSE),FALSE),0)+IF(OR(Q571="Urban Development (moderate)",Q571="Urban Development (heavy)"),VLOOKUP(W571,VALIDATIONS!$GP$2:$HS$45,12+VLOOKUP(Q571,VALIDATIONS!$FJ$2:$FK$4,2,FALSE),FALSE),0)))</f>
        <v/>
      </c>
      <c r="AB571" s="82"/>
    </row>
    <row r="572" spans="2:28" x14ac:dyDescent="0.2">
      <c r="B572" s="354"/>
      <c r="C572" s="354"/>
      <c r="E572" s="370"/>
      <c r="G572" s="168"/>
      <c r="H572" s="168"/>
      <c r="I572" s="106" t="str">
        <f>IF(OR(C572="",D572="",E572=""),"",VLOOKUP(C572,VALIDATIONS!$HU$2:$HV$12,2,FALSE))</f>
        <v/>
      </c>
      <c r="K572" s="243"/>
      <c r="L572" s="354"/>
      <c r="M572" s="224"/>
      <c r="N572" s="370"/>
      <c r="O572" s="224"/>
      <c r="P572" s="368"/>
      <c r="Q572" s="368"/>
      <c r="R572" s="224"/>
      <c r="S572" s="224"/>
      <c r="T572" s="224"/>
      <c r="U572" s="224"/>
      <c r="W572" s="370"/>
      <c r="X572" s="370"/>
      <c r="Y572" s="368"/>
      <c r="Z572" s="370"/>
      <c r="AA572" s="106" t="str">
        <f>IF(OR(N572="",P572="",Q572="",V572="",W572="",X572="",Y572="",Z572=""),"",V572*    (  IF(OR(AND(N572="Water Reticulation",Z572="Cast Iron"),AND(N572="Water Reticulation",Z572="Ductile Iron"),AND(N572="Water Reticulation",Z572="Galvanised Iron"),  AND(N572="Water Reticulation",Z572="Mild Steel")),      VLOOKUP(W572,VALIDATIONS!$GP$2:$HS$45,VLOOKUP(Y572,VALIDATIONS!$FF$2:$FG$5,2,FALSE),FALSE),  IF(OR(AND(N572="Water Reticulation",Z572="Asbestos Cement"),AND(N572="Water Reticulation",Z572="unplasticised Poly Vinyl Chloride")),      VLOOKUP(W572,VALIDATIONS!$GP$2:$HS$45,8+VLOOKUP(Y572,VALIDATIONS!$FF$2:$FG$5,2,FALSE),FALSE),  IF(OR(AND(N572="Water Re-use",Z572="Cast Iron"),AND(N572="Water Re-use",Z572="Ductile Iron"),AND(N572="Water Re-use",Z572="Galvanised Iron"),  AND(N572="Water Re-use",Z572="Mild Steel")),      VLOOKUP(W572,VALIDATIONS!$GP$2:$HS$45,VLOOKUP(Y572,VALIDATIONS!$FF$2:$FG$5,2,FALSE),FALSE),  IF(OR(AND(N572="Water Re-use",Z572="Asbestos Cement"),AND(N572="Water Re-use",Z572="unplasticised Poly Vinyl Chloride")),      VLOOKUP(W572,VALIDATIONS!$GP$2:$HS$45,8+VLOOKUP(Y572,VALIDATIONS!$FF$2:$FG$5,2,FALSE),FALSE),            IF(OR(AND(N572="Water Rising Main",Z572="Cast Iron"),AND(N572="Water Rising Main",Z572="Ductile Iron"),AND(N572="Water Rising Main",Z572="Galvanised Iron"),  AND(N572="Water Rising Main",Z572="Mild Steel")),      VLOOKUP(W572,VALIDATIONS!$GP$2:$HS$45,4+VLOOKUP(Y572,VALIDATIONS!$FF$2:$FG$5,2,FALSE),FALSE),  IF(OR(AND(N572="Water Rising Main",Z572="Asbestos Cement"),AND(N572="Water Rising Main",Z572="unplasticised Poly Vinyl Chloride")),      VLOOKUP(W572,VALIDATIONS!$GP$2:$HS$45,12+VLOOKUP(Y572,VALIDATIONS!$FF$2:$FG$5,2,FALSE),FALSE),  0))))))    +IF(P572="Up to 10% Rock",VLOOKUP(W572,VALIDATIONS!$GP$2:$HS$45,21+VLOOKUP(Y572,VALIDATIONS!$FF$2:$FG$5,2,FALSE),FALSE),0)+IF(OR(Q572="Urban Development (moderate)",Q572="Urban Development (heavy)"),VLOOKUP(W572,VALIDATIONS!$GP$2:$HS$45,12+VLOOKUP(Q572,VALIDATIONS!$FJ$2:$FK$4,2,FALSE),FALSE),0)))</f>
        <v/>
      </c>
      <c r="AB572" s="82"/>
    </row>
    <row r="573" spans="2:28" x14ac:dyDescent="0.2">
      <c r="B573" s="354"/>
      <c r="C573" s="354"/>
      <c r="E573" s="370"/>
      <c r="G573" s="168"/>
      <c r="H573" s="168"/>
      <c r="I573" s="106" t="str">
        <f>IF(OR(C573="",D573="",E573=""),"",VLOOKUP(C573,VALIDATIONS!$HU$2:$HV$12,2,FALSE))</f>
        <v/>
      </c>
      <c r="K573" s="243"/>
      <c r="L573" s="354"/>
      <c r="M573" s="224"/>
      <c r="N573" s="370"/>
      <c r="O573" s="224"/>
      <c r="P573" s="368"/>
      <c r="Q573" s="368"/>
      <c r="R573" s="224"/>
      <c r="S573" s="224"/>
      <c r="T573" s="224"/>
      <c r="U573" s="224"/>
      <c r="W573" s="370"/>
      <c r="X573" s="370"/>
      <c r="Y573" s="368"/>
      <c r="Z573" s="370"/>
      <c r="AA573" s="106" t="str">
        <f>IF(OR(N573="",P573="",Q573="",V573="",W573="",X573="",Y573="",Z573=""),"",V573*    (  IF(OR(AND(N573="Water Reticulation",Z573="Cast Iron"),AND(N573="Water Reticulation",Z573="Ductile Iron"),AND(N573="Water Reticulation",Z573="Galvanised Iron"),  AND(N573="Water Reticulation",Z573="Mild Steel")),      VLOOKUP(W573,VALIDATIONS!$GP$2:$HS$45,VLOOKUP(Y573,VALIDATIONS!$FF$2:$FG$5,2,FALSE),FALSE),  IF(OR(AND(N573="Water Reticulation",Z573="Asbestos Cement"),AND(N573="Water Reticulation",Z573="unplasticised Poly Vinyl Chloride")),      VLOOKUP(W573,VALIDATIONS!$GP$2:$HS$45,8+VLOOKUP(Y573,VALIDATIONS!$FF$2:$FG$5,2,FALSE),FALSE),  IF(OR(AND(N573="Water Re-use",Z573="Cast Iron"),AND(N573="Water Re-use",Z573="Ductile Iron"),AND(N573="Water Re-use",Z573="Galvanised Iron"),  AND(N573="Water Re-use",Z573="Mild Steel")),      VLOOKUP(W573,VALIDATIONS!$GP$2:$HS$45,VLOOKUP(Y573,VALIDATIONS!$FF$2:$FG$5,2,FALSE),FALSE),  IF(OR(AND(N573="Water Re-use",Z573="Asbestos Cement"),AND(N573="Water Re-use",Z573="unplasticised Poly Vinyl Chloride")),      VLOOKUP(W573,VALIDATIONS!$GP$2:$HS$45,8+VLOOKUP(Y573,VALIDATIONS!$FF$2:$FG$5,2,FALSE),FALSE),            IF(OR(AND(N573="Water Rising Main",Z573="Cast Iron"),AND(N573="Water Rising Main",Z573="Ductile Iron"),AND(N573="Water Rising Main",Z573="Galvanised Iron"),  AND(N573="Water Rising Main",Z573="Mild Steel")),      VLOOKUP(W573,VALIDATIONS!$GP$2:$HS$45,4+VLOOKUP(Y573,VALIDATIONS!$FF$2:$FG$5,2,FALSE),FALSE),  IF(OR(AND(N573="Water Rising Main",Z573="Asbestos Cement"),AND(N573="Water Rising Main",Z573="unplasticised Poly Vinyl Chloride")),      VLOOKUP(W573,VALIDATIONS!$GP$2:$HS$45,12+VLOOKUP(Y573,VALIDATIONS!$FF$2:$FG$5,2,FALSE),FALSE),  0))))))    +IF(P573="Up to 10% Rock",VLOOKUP(W573,VALIDATIONS!$GP$2:$HS$45,21+VLOOKUP(Y573,VALIDATIONS!$FF$2:$FG$5,2,FALSE),FALSE),0)+IF(OR(Q573="Urban Development (moderate)",Q573="Urban Development (heavy)"),VLOOKUP(W573,VALIDATIONS!$GP$2:$HS$45,12+VLOOKUP(Q573,VALIDATIONS!$FJ$2:$FK$4,2,FALSE),FALSE),0)))</f>
        <v/>
      </c>
      <c r="AB573" s="82"/>
    </row>
    <row r="574" spans="2:28" x14ac:dyDescent="0.2">
      <c r="B574" s="354"/>
      <c r="C574" s="354"/>
      <c r="E574" s="370"/>
      <c r="G574" s="168"/>
      <c r="H574" s="168"/>
      <c r="I574" s="106" t="str">
        <f>IF(OR(C574="",D574="",E574=""),"",VLOOKUP(C574,VALIDATIONS!$HU$2:$HV$12,2,FALSE))</f>
        <v/>
      </c>
      <c r="K574" s="243"/>
      <c r="L574" s="354"/>
      <c r="M574" s="224"/>
      <c r="N574" s="370"/>
      <c r="O574" s="224"/>
      <c r="P574" s="368"/>
      <c r="Q574" s="368"/>
      <c r="R574" s="224"/>
      <c r="S574" s="224"/>
      <c r="T574" s="224"/>
      <c r="U574" s="224"/>
      <c r="W574" s="370"/>
      <c r="X574" s="370"/>
      <c r="Y574" s="368"/>
      <c r="Z574" s="370"/>
      <c r="AA574" s="106" t="str">
        <f>IF(OR(N574="",P574="",Q574="",V574="",W574="",X574="",Y574="",Z574=""),"",V574*    (  IF(OR(AND(N574="Water Reticulation",Z574="Cast Iron"),AND(N574="Water Reticulation",Z574="Ductile Iron"),AND(N574="Water Reticulation",Z574="Galvanised Iron"),  AND(N574="Water Reticulation",Z574="Mild Steel")),      VLOOKUP(W574,VALIDATIONS!$GP$2:$HS$45,VLOOKUP(Y574,VALIDATIONS!$FF$2:$FG$5,2,FALSE),FALSE),  IF(OR(AND(N574="Water Reticulation",Z574="Asbestos Cement"),AND(N574="Water Reticulation",Z574="unplasticised Poly Vinyl Chloride")),      VLOOKUP(W574,VALIDATIONS!$GP$2:$HS$45,8+VLOOKUP(Y574,VALIDATIONS!$FF$2:$FG$5,2,FALSE),FALSE),  IF(OR(AND(N574="Water Re-use",Z574="Cast Iron"),AND(N574="Water Re-use",Z574="Ductile Iron"),AND(N574="Water Re-use",Z574="Galvanised Iron"),  AND(N574="Water Re-use",Z574="Mild Steel")),      VLOOKUP(W574,VALIDATIONS!$GP$2:$HS$45,VLOOKUP(Y574,VALIDATIONS!$FF$2:$FG$5,2,FALSE),FALSE),  IF(OR(AND(N574="Water Re-use",Z574="Asbestos Cement"),AND(N574="Water Re-use",Z574="unplasticised Poly Vinyl Chloride")),      VLOOKUP(W574,VALIDATIONS!$GP$2:$HS$45,8+VLOOKUP(Y574,VALIDATIONS!$FF$2:$FG$5,2,FALSE),FALSE),            IF(OR(AND(N574="Water Rising Main",Z574="Cast Iron"),AND(N574="Water Rising Main",Z574="Ductile Iron"),AND(N574="Water Rising Main",Z574="Galvanised Iron"),  AND(N574="Water Rising Main",Z574="Mild Steel")),      VLOOKUP(W574,VALIDATIONS!$GP$2:$HS$45,4+VLOOKUP(Y574,VALIDATIONS!$FF$2:$FG$5,2,FALSE),FALSE),  IF(OR(AND(N574="Water Rising Main",Z574="Asbestos Cement"),AND(N574="Water Rising Main",Z574="unplasticised Poly Vinyl Chloride")),      VLOOKUP(W574,VALIDATIONS!$GP$2:$HS$45,12+VLOOKUP(Y574,VALIDATIONS!$FF$2:$FG$5,2,FALSE),FALSE),  0))))))    +IF(P574="Up to 10% Rock",VLOOKUP(W574,VALIDATIONS!$GP$2:$HS$45,21+VLOOKUP(Y574,VALIDATIONS!$FF$2:$FG$5,2,FALSE),FALSE),0)+IF(OR(Q574="Urban Development (moderate)",Q574="Urban Development (heavy)"),VLOOKUP(W574,VALIDATIONS!$GP$2:$HS$45,12+VLOOKUP(Q574,VALIDATIONS!$FJ$2:$FK$4,2,FALSE),FALSE),0)))</f>
        <v/>
      </c>
      <c r="AB574" s="82"/>
    </row>
    <row r="575" spans="2:28" x14ac:dyDescent="0.2">
      <c r="B575" s="354"/>
      <c r="C575" s="354"/>
      <c r="E575" s="370"/>
      <c r="G575" s="168"/>
      <c r="H575" s="168"/>
      <c r="I575" s="106" t="str">
        <f>IF(OR(C575="",D575="",E575=""),"",VLOOKUP(C575,VALIDATIONS!$HU$2:$HV$12,2,FALSE))</f>
        <v/>
      </c>
      <c r="K575" s="243"/>
      <c r="L575" s="354"/>
      <c r="M575" s="224"/>
      <c r="N575" s="370"/>
      <c r="O575" s="224"/>
      <c r="P575" s="368"/>
      <c r="Q575" s="368"/>
      <c r="R575" s="224"/>
      <c r="S575" s="224"/>
      <c r="T575" s="224"/>
      <c r="U575" s="224"/>
      <c r="W575" s="370"/>
      <c r="X575" s="370"/>
      <c r="Y575" s="368"/>
      <c r="Z575" s="370"/>
      <c r="AA575" s="106" t="str">
        <f>IF(OR(N575="",P575="",Q575="",V575="",W575="",X575="",Y575="",Z575=""),"",V575*    (  IF(OR(AND(N575="Water Reticulation",Z575="Cast Iron"),AND(N575="Water Reticulation",Z575="Ductile Iron"),AND(N575="Water Reticulation",Z575="Galvanised Iron"),  AND(N575="Water Reticulation",Z575="Mild Steel")),      VLOOKUP(W575,VALIDATIONS!$GP$2:$HS$45,VLOOKUP(Y575,VALIDATIONS!$FF$2:$FG$5,2,FALSE),FALSE),  IF(OR(AND(N575="Water Reticulation",Z575="Asbestos Cement"),AND(N575="Water Reticulation",Z575="unplasticised Poly Vinyl Chloride")),      VLOOKUP(W575,VALIDATIONS!$GP$2:$HS$45,8+VLOOKUP(Y575,VALIDATIONS!$FF$2:$FG$5,2,FALSE),FALSE),  IF(OR(AND(N575="Water Re-use",Z575="Cast Iron"),AND(N575="Water Re-use",Z575="Ductile Iron"),AND(N575="Water Re-use",Z575="Galvanised Iron"),  AND(N575="Water Re-use",Z575="Mild Steel")),      VLOOKUP(W575,VALIDATIONS!$GP$2:$HS$45,VLOOKUP(Y575,VALIDATIONS!$FF$2:$FG$5,2,FALSE),FALSE),  IF(OR(AND(N575="Water Re-use",Z575="Asbestos Cement"),AND(N575="Water Re-use",Z575="unplasticised Poly Vinyl Chloride")),      VLOOKUP(W575,VALIDATIONS!$GP$2:$HS$45,8+VLOOKUP(Y575,VALIDATIONS!$FF$2:$FG$5,2,FALSE),FALSE),            IF(OR(AND(N575="Water Rising Main",Z575="Cast Iron"),AND(N575="Water Rising Main",Z575="Ductile Iron"),AND(N575="Water Rising Main",Z575="Galvanised Iron"),  AND(N575="Water Rising Main",Z575="Mild Steel")),      VLOOKUP(W575,VALIDATIONS!$GP$2:$HS$45,4+VLOOKUP(Y575,VALIDATIONS!$FF$2:$FG$5,2,FALSE),FALSE),  IF(OR(AND(N575="Water Rising Main",Z575="Asbestos Cement"),AND(N575="Water Rising Main",Z575="unplasticised Poly Vinyl Chloride")),      VLOOKUP(W575,VALIDATIONS!$GP$2:$HS$45,12+VLOOKUP(Y575,VALIDATIONS!$FF$2:$FG$5,2,FALSE),FALSE),  0))))))    +IF(P575="Up to 10% Rock",VLOOKUP(W575,VALIDATIONS!$GP$2:$HS$45,21+VLOOKUP(Y575,VALIDATIONS!$FF$2:$FG$5,2,FALSE),FALSE),0)+IF(OR(Q575="Urban Development (moderate)",Q575="Urban Development (heavy)"),VLOOKUP(W575,VALIDATIONS!$GP$2:$HS$45,12+VLOOKUP(Q575,VALIDATIONS!$FJ$2:$FK$4,2,FALSE),FALSE),0)))</f>
        <v/>
      </c>
      <c r="AB575" s="82"/>
    </row>
    <row r="576" spans="2:28" x14ac:dyDescent="0.2">
      <c r="B576" s="354"/>
      <c r="C576" s="354"/>
      <c r="E576" s="370"/>
      <c r="G576" s="168"/>
      <c r="H576" s="168"/>
      <c r="I576" s="106" t="str">
        <f>IF(OR(C576="",D576="",E576=""),"",VLOOKUP(C576,VALIDATIONS!$HU$2:$HV$12,2,FALSE))</f>
        <v/>
      </c>
      <c r="K576" s="243"/>
      <c r="L576" s="354"/>
      <c r="M576" s="224"/>
      <c r="N576" s="370"/>
      <c r="O576" s="224"/>
      <c r="P576" s="368"/>
      <c r="Q576" s="368"/>
      <c r="R576" s="224"/>
      <c r="S576" s="224"/>
      <c r="T576" s="224"/>
      <c r="U576" s="224"/>
      <c r="W576" s="370"/>
      <c r="X576" s="370"/>
      <c r="Y576" s="368"/>
      <c r="Z576" s="370"/>
      <c r="AA576" s="106" t="str">
        <f>IF(OR(N576="",P576="",Q576="",V576="",W576="",X576="",Y576="",Z576=""),"",V576*    (  IF(OR(AND(N576="Water Reticulation",Z576="Cast Iron"),AND(N576="Water Reticulation",Z576="Ductile Iron"),AND(N576="Water Reticulation",Z576="Galvanised Iron"),  AND(N576="Water Reticulation",Z576="Mild Steel")),      VLOOKUP(W576,VALIDATIONS!$GP$2:$HS$45,VLOOKUP(Y576,VALIDATIONS!$FF$2:$FG$5,2,FALSE),FALSE),  IF(OR(AND(N576="Water Reticulation",Z576="Asbestos Cement"),AND(N576="Water Reticulation",Z576="unplasticised Poly Vinyl Chloride")),      VLOOKUP(W576,VALIDATIONS!$GP$2:$HS$45,8+VLOOKUP(Y576,VALIDATIONS!$FF$2:$FG$5,2,FALSE),FALSE),  IF(OR(AND(N576="Water Re-use",Z576="Cast Iron"),AND(N576="Water Re-use",Z576="Ductile Iron"),AND(N576="Water Re-use",Z576="Galvanised Iron"),  AND(N576="Water Re-use",Z576="Mild Steel")),      VLOOKUP(W576,VALIDATIONS!$GP$2:$HS$45,VLOOKUP(Y576,VALIDATIONS!$FF$2:$FG$5,2,FALSE),FALSE),  IF(OR(AND(N576="Water Re-use",Z576="Asbestos Cement"),AND(N576="Water Re-use",Z576="unplasticised Poly Vinyl Chloride")),      VLOOKUP(W576,VALIDATIONS!$GP$2:$HS$45,8+VLOOKUP(Y576,VALIDATIONS!$FF$2:$FG$5,2,FALSE),FALSE),            IF(OR(AND(N576="Water Rising Main",Z576="Cast Iron"),AND(N576="Water Rising Main",Z576="Ductile Iron"),AND(N576="Water Rising Main",Z576="Galvanised Iron"),  AND(N576="Water Rising Main",Z576="Mild Steel")),      VLOOKUP(W576,VALIDATIONS!$GP$2:$HS$45,4+VLOOKUP(Y576,VALIDATIONS!$FF$2:$FG$5,2,FALSE),FALSE),  IF(OR(AND(N576="Water Rising Main",Z576="Asbestos Cement"),AND(N576="Water Rising Main",Z576="unplasticised Poly Vinyl Chloride")),      VLOOKUP(W576,VALIDATIONS!$GP$2:$HS$45,12+VLOOKUP(Y576,VALIDATIONS!$FF$2:$FG$5,2,FALSE),FALSE),  0))))))    +IF(P576="Up to 10% Rock",VLOOKUP(W576,VALIDATIONS!$GP$2:$HS$45,21+VLOOKUP(Y576,VALIDATIONS!$FF$2:$FG$5,2,FALSE),FALSE),0)+IF(OR(Q576="Urban Development (moderate)",Q576="Urban Development (heavy)"),VLOOKUP(W576,VALIDATIONS!$GP$2:$HS$45,12+VLOOKUP(Q576,VALIDATIONS!$FJ$2:$FK$4,2,FALSE),FALSE),0)))</f>
        <v/>
      </c>
      <c r="AB576" s="82"/>
    </row>
    <row r="577" spans="2:28" x14ac:dyDescent="0.2">
      <c r="B577" s="354"/>
      <c r="C577" s="354"/>
      <c r="E577" s="370"/>
      <c r="G577" s="168"/>
      <c r="H577" s="168"/>
      <c r="I577" s="106" t="str">
        <f>IF(OR(C577="",D577="",E577=""),"",VLOOKUP(C577,VALIDATIONS!$HU$2:$HV$12,2,FALSE))</f>
        <v/>
      </c>
      <c r="K577" s="243"/>
      <c r="L577" s="354"/>
      <c r="M577" s="224"/>
      <c r="N577" s="370"/>
      <c r="O577" s="224"/>
      <c r="P577" s="368"/>
      <c r="Q577" s="368"/>
      <c r="R577" s="224"/>
      <c r="S577" s="224"/>
      <c r="T577" s="224"/>
      <c r="U577" s="224"/>
      <c r="W577" s="370"/>
      <c r="X577" s="370"/>
      <c r="Y577" s="368"/>
      <c r="Z577" s="370"/>
      <c r="AA577" s="106" t="str">
        <f>IF(OR(N577="",P577="",Q577="",V577="",W577="",X577="",Y577="",Z577=""),"",V577*    (  IF(OR(AND(N577="Water Reticulation",Z577="Cast Iron"),AND(N577="Water Reticulation",Z577="Ductile Iron"),AND(N577="Water Reticulation",Z577="Galvanised Iron"),  AND(N577="Water Reticulation",Z577="Mild Steel")),      VLOOKUP(W577,VALIDATIONS!$GP$2:$HS$45,VLOOKUP(Y577,VALIDATIONS!$FF$2:$FG$5,2,FALSE),FALSE),  IF(OR(AND(N577="Water Reticulation",Z577="Asbestos Cement"),AND(N577="Water Reticulation",Z577="unplasticised Poly Vinyl Chloride")),      VLOOKUP(W577,VALIDATIONS!$GP$2:$HS$45,8+VLOOKUP(Y577,VALIDATIONS!$FF$2:$FG$5,2,FALSE),FALSE),  IF(OR(AND(N577="Water Re-use",Z577="Cast Iron"),AND(N577="Water Re-use",Z577="Ductile Iron"),AND(N577="Water Re-use",Z577="Galvanised Iron"),  AND(N577="Water Re-use",Z577="Mild Steel")),      VLOOKUP(W577,VALIDATIONS!$GP$2:$HS$45,VLOOKUP(Y577,VALIDATIONS!$FF$2:$FG$5,2,FALSE),FALSE),  IF(OR(AND(N577="Water Re-use",Z577="Asbestos Cement"),AND(N577="Water Re-use",Z577="unplasticised Poly Vinyl Chloride")),      VLOOKUP(W577,VALIDATIONS!$GP$2:$HS$45,8+VLOOKUP(Y577,VALIDATIONS!$FF$2:$FG$5,2,FALSE),FALSE),            IF(OR(AND(N577="Water Rising Main",Z577="Cast Iron"),AND(N577="Water Rising Main",Z577="Ductile Iron"),AND(N577="Water Rising Main",Z577="Galvanised Iron"),  AND(N577="Water Rising Main",Z577="Mild Steel")),      VLOOKUP(W577,VALIDATIONS!$GP$2:$HS$45,4+VLOOKUP(Y577,VALIDATIONS!$FF$2:$FG$5,2,FALSE),FALSE),  IF(OR(AND(N577="Water Rising Main",Z577="Asbestos Cement"),AND(N577="Water Rising Main",Z577="unplasticised Poly Vinyl Chloride")),      VLOOKUP(W577,VALIDATIONS!$GP$2:$HS$45,12+VLOOKUP(Y577,VALIDATIONS!$FF$2:$FG$5,2,FALSE),FALSE),  0))))))    +IF(P577="Up to 10% Rock",VLOOKUP(W577,VALIDATIONS!$GP$2:$HS$45,21+VLOOKUP(Y577,VALIDATIONS!$FF$2:$FG$5,2,FALSE),FALSE),0)+IF(OR(Q577="Urban Development (moderate)",Q577="Urban Development (heavy)"),VLOOKUP(W577,VALIDATIONS!$GP$2:$HS$45,12+VLOOKUP(Q577,VALIDATIONS!$FJ$2:$FK$4,2,FALSE),FALSE),0)))</f>
        <v/>
      </c>
      <c r="AB577" s="82"/>
    </row>
    <row r="578" spans="2:28" x14ac:dyDescent="0.2">
      <c r="B578" s="354"/>
      <c r="C578" s="354"/>
      <c r="E578" s="370"/>
      <c r="G578" s="168"/>
      <c r="H578" s="168"/>
      <c r="I578" s="106" t="str">
        <f>IF(OR(C578="",D578="",E578=""),"",VLOOKUP(C578,VALIDATIONS!$HU$2:$HV$12,2,FALSE))</f>
        <v/>
      </c>
      <c r="K578" s="243"/>
      <c r="L578" s="354"/>
      <c r="M578" s="224"/>
      <c r="N578" s="370"/>
      <c r="O578" s="224"/>
      <c r="P578" s="368"/>
      <c r="Q578" s="368"/>
      <c r="R578" s="224"/>
      <c r="S578" s="224"/>
      <c r="T578" s="224"/>
      <c r="U578" s="224"/>
      <c r="W578" s="370"/>
      <c r="X578" s="370"/>
      <c r="Y578" s="368"/>
      <c r="Z578" s="370"/>
      <c r="AA578" s="106" t="str">
        <f>IF(OR(N578="",P578="",Q578="",V578="",W578="",X578="",Y578="",Z578=""),"",V578*    (  IF(OR(AND(N578="Water Reticulation",Z578="Cast Iron"),AND(N578="Water Reticulation",Z578="Ductile Iron"),AND(N578="Water Reticulation",Z578="Galvanised Iron"),  AND(N578="Water Reticulation",Z578="Mild Steel")),      VLOOKUP(W578,VALIDATIONS!$GP$2:$HS$45,VLOOKUP(Y578,VALIDATIONS!$FF$2:$FG$5,2,FALSE),FALSE),  IF(OR(AND(N578="Water Reticulation",Z578="Asbestos Cement"),AND(N578="Water Reticulation",Z578="unplasticised Poly Vinyl Chloride")),      VLOOKUP(W578,VALIDATIONS!$GP$2:$HS$45,8+VLOOKUP(Y578,VALIDATIONS!$FF$2:$FG$5,2,FALSE),FALSE),  IF(OR(AND(N578="Water Re-use",Z578="Cast Iron"),AND(N578="Water Re-use",Z578="Ductile Iron"),AND(N578="Water Re-use",Z578="Galvanised Iron"),  AND(N578="Water Re-use",Z578="Mild Steel")),      VLOOKUP(W578,VALIDATIONS!$GP$2:$HS$45,VLOOKUP(Y578,VALIDATIONS!$FF$2:$FG$5,2,FALSE),FALSE),  IF(OR(AND(N578="Water Re-use",Z578="Asbestos Cement"),AND(N578="Water Re-use",Z578="unplasticised Poly Vinyl Chloride")),      VLOOKUP(W578,VALIDATIONS!$GP$2:$HS$45,8+VLOOKUP(Y578,VALIDATIONS!$FF$2:$FG$5,2,FALSE),FALSE),            IF(OR(AND(N578="Water Rising Main",Z578="Cast Iron"),AND(N578="Water Rising Main",Z578="Ductile Iron"),AND(N578="Water Rising Main",Z578="Galvanised Iron"),  AND(N578="Water Rising Main",Z578="Mild Steel")),      VLOOKUP(W578,VALIDATIONS!$GP$2:$HS$45,4+VLOOKUP(Y578,VALIDATIONS!$FF$2:$FG$5,2,FALSE),FALSE),  IF(OR(AND(N578="Water Rising Main",Z578="Asbestos Cement"),AND(N578="Water Rising Main",Z578="unplasticised Poly Vinyl Chloride")),      VLOOKUP(W578,VALIDATIONS!$GP$2:$HS$45,12+VLOOKUP(Y578,VALIDATIONS!$FF$2:$FG$5,2,FALSE),FALSE),  0))))))    +IF(P578="Up to 10% Rock",VLOOKUP(W578,VALIDATIONS!$GP$2:$HS$45,21+VLOOKUP(Y578,VALIDATIONS!$FF$2:$FG$5,2,FALSE),FALSE),0)+IF(OR(Q578="Urban Development (moderate)",Q578="Urban Development (heavy)"),VLOOKUP(W578,VALIDATIONS!$GP$2:$HS$45,12+VLOOKUP(Q578,VALIDATIONS!$FJ$2:$FK$4,2,FALSE),FALSE),0)))</f>
        <v/>
      </c>
      <c r="AB578" s="82"/>
    </row>
    <row r="579" spans="2:28" x14ac:dyDescent="0.2">
      <c r="B579" s="354"/>
      <c r="C579" s="354"/>
      <c r="E579" s="370"/>
      <c r="G579" s="168"/>
      <c r="H579" s="168"/>
      <c r="I579" s="106" t="str">
        <f>IF(OR(C579="",D579="",E579=""),"",VLOOKUP(C579,VALIDATIONS!$HU$2:$HV$12,2,FALSE))</f>
        <v/>
      </c>
      <c r="K579" s="243"/>
      <c r="L579" s="354"/>
      <c r="M579" s="224"/>
      <c r="N579" s="370"/>
      <c r="O579" s="224"/>
      <c r="P579" s="368"/>
      <c r="Q579" s="368"/>
      <c r="R579" s="224"/>
      <c r="S579" s="224"/>
      <c r="T579" s="224"/>
      <c r="U579" s="224"/>
      <c r="W579" s="370"/>
      <c r="X579" s="370"/>
      <c r="Y579" s="368"/>
      <c r="Z579" s="370"/>
      <c r="AA579" s="106" t="str">
        <f>IF(OR(N579="",P579="",Q579="",V579="",W579="",X579="",Y579="",Z579=""),"",V579*    (  IF(OR(AND(N579="Water Reticulation",Z579="Cast Iron"),AND(N579="Water Reticulation",Z579="Ductile Iron"),AND(N579="Water Reticulation",Z579="Galvanised Iron"),  AND(N579="Water Reticulation",Z579="Mild Steel")),      VLOOKUP(W579,VALIDATIONS!$GP$2:$HS$45,VLOOKUP(Y579,VALIDATIONS!$FF$2:$FG$5,2,FALSE),FALSE),  IF(OR(AND(N579="Water Reticulation",Z579="Asbestos Cement"),AND(N579="Water Reticulation",Z579="unplasticised Poly Vinyl Chloride")),      VLOOKUP(W579,VALIDATIONS!$GP$2:$HS$45,8+VLOOKUP(Y579,VALIDATIONS!$FF$2:$FG$5,2,FALSE),FALSE),  IF(OR(AND(N579="Water Re-use",Z579="Cast Iron"),AND(N579="Water Re-use",Z579="Ductile Iron"),AND(N579="Water Re-use",Z579="Galvanised Iron"),  AND(N579="Water Re-use",Z579="Mild Steel")),      VLOOKUP(W579,VALIDATIONS!$GP$2:$HS$45,VLOOKUP(Y579,VALIDATIONS!$FF$2:$FG$5,2,FALSE),FALSE),  IF(OR(AND(N579="Water Re-use",Z579="Asbestos Cement"),AND(N579="Water Re-use",Z579="unplasticised Poly Vinyl Chloride")),      VLOOKUP(W579,VALIDATIONS!$GP$2:$HS$45,8+VLOOKUP(Y579,VALIDATIONS!$FF$2:$FG$5,2,FALSE),FALSE),            IF(OR(AND(N579="Water Rising Main",Z579="Cast Iron"),AND(N579="Water Rising Main",Z579="Ductile Iron"),AND(N579="Water Rising Main",Z579="Galvanised Iron"),  AND(N579="Water Rising Main",Z579="Mild Steel")),      VLOOKUP(W579,VALIDATIONS!$GP$2:$HS$45,4+VLOOKUP(Y579,VALIDATIONS!$FF$2:$FG$5,2,FALSE),FALSE),  IF(OR(AND(N579="Water Rising Main",Z579="Asbestos Cement"),AND(N579="Water Rising Main",Z579="unplasticised Poly Vinyl Chloride")),      VLOOKUP(W579,VALIDATIONS!$GP$2:$HS$45,12+VLOOKUP(Y579,VALIDATIONS!$FF$2:$FG$5,2,FALSE),FALSE),  0))))))    +IF(P579="Up to 10% Rock",VLOOKUP(W579,VALIDATIONS!$GP$2:$HS$45,21+VLOOKUP(Y579,VALIDATIONS!$FF$2:$FG$5,2,FALSE),FALSE),0)+IF(OR(Q579="Urban Development (moderate)",Q579="Urban Development (heavy)"),VLOOKUP(W579,VALIDATIONS!$GP$2:$HS$45,12+VLOOKUP(Q579,VALIDATIONS!$FJ$2:$FK$4,2,FALSE),FALSE),0)))</f>
        <v/>
      </c>
      <c r="AB579" s="82"/>
    </row>
    <row r="580" spans="2:28" x14ac:dyDescent="0.2">
      <c r="B580" s="354"/>
      <c r="C580" s="354"/>
      <c r="E580" s="370"/>
      <c r="G580" s="168"/>
      <c r="H580" s="168"/>
      <c r="I580" s="106" t="str">
        <f>IF(OR(C580="",D580="",E580=""),"",VLOOKUP(C580,VALIDATIONS!$HU$2:$HV$12,2,FALSE))</f>
        <v/>
      </c>
      <c r="K580" s="243"/>
      <c r="L580" s="354"/>
      <c r="M580" s="224"/>
      <c r="N580" s="370"/>
      <c r="O580" s="224"/>
      <c r="P580" s="368"/>
      <c r="Q580" s="368"/>
      <c r="R580" s="224"/>
      <c r="S580" s="224"/>
      <c r="T580" s="224"/>
      <c r="U580" s="224"/>
      <c r="W580" s="370"/>
      <c r="X580" s="370"/>
      <c r="Y580" s="368"/>
      <c r="Z580" s="370"/>
      <c r="AA580" s="106" t="str">
        <f>IF(OR(N580="",P580="",Q580="",V580="",W580="",X580="",Y580="",Z580=""),"",V580*    (  IF(OR(AND(N580="Water Reticulation",Z580="Cast Iron"),AND(N580="Water Reticulation",Z580="Ductile Iron"),AND(N580="Water Reticulation",Z580="Galvanised Iron"),  AND(N580="Water Reticulation",Z580="Mild Steel")),      VLOOKUP(W580,VALIDATIONS!$GP$2:$HS$45,VLOOKUP(Y580,VALIDATIONS!$FF$2:$FG$5,2,FALSE),FALSE),  IF(OR(AND(N580="Water Reticulation",Z580="Asbestos Cement"),AND(N580="Water Reticulation",Z580="unplasticised Poly Vinyl Chloride")),      VLOOKUP(W580,VALIDATIONS!$GP$2:$HS$45,8+VLOOKUP(Y580,VALIDATIONS!$FF$2:$FG$5,2,FALSE),FALSE),  IF(OR(AND(N580="Water Re-use",Z580="Cast Iron"),AND(N580="Water Re-use",Z580="Ductile Iron"),AND(N580="Water Re-use",Z580="Galvanised Iron"),  AND(N580="Water Re-use",Z580="Mild Steel")),      VLOOKUP(W580,VALIDATIONS!$GP$2:$HS$45,VLOOKUP(Y580,VALIDATIONS!$FF$2:$FG$5,2,FALSE),FALSE),  IF(OR(AND(N580="Water Re-use",Z580="Asbestos Cement"),AND(N580="Water Re-use",Z580="unplasticised Poly Vinyl Chloride")),      VLOOKUP(W580,VALIDATIONS!$GP$2:$HS$45,8+VLOOKUP(Y580,VALIDATIONS!$FF$2:$FG$5,2,FALSE),FALSE),            IF(OR(AND(N580="Water Rising Main",Z580="Cast Iron"),AND(N580="Water Rising Main",Z580="Ductile Iron"),AND(N580="Water Rising Main",Z580="Galvanised Iron"),  AND(N580="Water Rising Main",Z580="Mild Steel")),      VLOOKUP(W580,VALIDATIONS!$GP$2:$HS$45,4+VLOOKUP(Y580,VALIDATIONS!$FF$2:$FG$5,2,FALSE),FALSE),  IF(OR(AND(N580="Water Rising Main",Z580="Asbestos Cement"),AND(N580="Water Rising Main",Z580="unplasticised Poly Vinyl Chloride")),      VLOOKUP(W580,VALIDATIONS!$GP$2:$HS$45,12+VLOOKUP(Y580,VALIDATIONS!$FF$2:$FG$5,2,FALSE),FALSE),  0))))))    +IF(P580="Up to 10% Rock",VLOOKUP(W580,VALIDATIONS!$GP$2:$HS$45,21+VLOOKUP(Y580,VALIDATIONS!$FF$2:$FG$5,2,FALSE),FALSE),0)+IF(OR(Q580="Urban Development (moderate)",Q580="Urban Development (heavy)"),VLOOKUP(W580,VALIDATIONS!$GP$2:$HS$45,12+VLOOKUP(Q580,VALIDATIONS!$FJ$2:$FK$4,2,FALSE),FALSE),0)))</f>
        <v/>
      </c>
      <c r="AB580" s="82"/>
    </row>
    <row r="581" spans="2:28" x14ac:dyDescent="0.2">
      <c r="B581" s="354"/>
      <c r="C581" s="354"/>
      <c r="E581" s="370"/>
      <c r="G581" s="168"/>
      <c r="H581" s="168"/>
      <c r="I581" s="106" t="str">
        <f>IF(OR(C581="",D581="",E581=""),"",VLOOKUP(C581,VALIDATIONS!$HU$2:$HV$12,2,FALSE))</f>
        <v/>
      </c>
      <c r="K581" s="243"/>
      <c r="L581" s="354"/>
      <c r="M581" s="224"/>
      <c r="N581" s="370"/>
      <c r="O581" s="224"/>
      <c r="P581" s="368"/>
      <c r="Q581" s="368"/>
      <c r="R581" s="224"/>
      <c r="S581" s="224"/>
      <c r="T581" s="224"/>
      <c r="U581" s="224"/>
      <c r="W581" s="370"/>
      <c r="X581" s="370"/>
      <c r="Y581" s="368"/>
      <c r="Z581" s="370"/>
      <c r="AA581" s="106" t="str">
        <f>IF(OR(N581="",P581="",Q581="",V581="",W581="",X581="",Y581="",Z581=""),"",V581*    (  IF(OR(AND(N581="Water Reticulation",Z581="Cast Iron"),AND(N581="Water Reticulation",Z581="Ductile Iron"),AND(N581="Water Reticulation",Z581="Galvanised Iron"),  AND(N581="Water Reticulation",Z581="Mild Steel")),      VLOOKUP(W581,VALIDATIONS!$GP$2:$HS$45,VLOOKUP(Y581,VALIDATIONS!$FF$2:$FG$5,2,FALSE),FALSE),  IF(OR(AND(N581="Water Reticulation",Z581="Asbestos Cement"),AND(N581="Water Reticulation",Z581="unplasticised Poly Vinyl Chloride")),      VLOOKUP(W581,VALIDATIONS!$GP$2:$HS$45,8+VLOOKUP(Y581,VALIDATIONS!$FF$2:$FG$5,2,FALSE),FALSE),  IF(OR(AND(N581="Water Re-use",Z581="Cast Iron"),AND(N581="Water Re-use",Z581="Ductile Iron"),AND(N581="Water Re-use",Z581="Galvanised Iron"),  AND(N581="Water Re-use",Z581="Mild Steel")),      VLOOKUP(W581,VALIDATIONS!$GP$2:$HS$45,VLOOKUP(Y581,VALIDATIONS!$FF$2:$FG$5,2,FALSE),FALSE),  IF(OR(AND(N581="Water Re-use",Z581="Asbestos Cement"),AND(N581="Water Re-use",Z581="unplasticised Poly Vinyl Chloride")),      VLOOKUP(W581,VALIDATIONS!$GP$2:$HS$45,8+VLOOKUP(Y581,VALIDATIONS!$FF$2:$FG$5,2,FALSE),FALSE),            IF(OR(AND(N581="Water Rising Main",Z581="Cast Iron"),AND(N581="Water Rising Main",Z581="Ductile Iron"),AND(N581="Water Rising Main",Z581="Galvanised Iron"),  AND(N581="Water Rising Main",Z581="Mild Steel")),      VLOOKUP(W581,VALIDATIONS!$GP$2:$HS$45,4+VLOOKUP(Y581,VALIDATIONS!$FF$2:$FG$5,2,FALSE),FALSE),  IF(OR(AND(N581="Water Rising Main",Z581="Asbestos Cement"),AND(N581="Water Rising Main",Z581="unplasticised Poly Vinyl Chloride")),      VLOOKUP(W581,VALIDATIONS!$GP$2:$HS$45,12+VLOOKUP(Y581,VALIDATIONS!$FF$2:$FG$5,2,FALSE),FALSE),  0))))))    +IF(P581="Up to 10% Rock",VLOOKUP(W581,VALIDATIONS!$GP$2:$HS$45,21+VLOOKUP(Y581,VALIDATIONS!$FF$2:$FG$5,2,FALSE),FALSE),0)+IF(OR(Q581="Urban Development (moderate)",Q581="Urban Development (heavy)"),VLOOKUP(W581,VALIDATIONS!$GP$2:$HS$45,12+VLOOKUP(Q581,VALIDATIONS!$FJ$2:$FK$4,2,FALSE),FALSE),0)))</f>
        <v/>
      </c>
      <c r="AB581" s="82"/>
    </row>
    <row r="582" spans="2:28" x14ac:dyDescent="0.2">
      <c r="B582" s="354"/>
      <c r="C582" s="354"/>
      <c r="E582" s="370"/>
      <c r="G582" s="168"/>
      <c r="H582" s="168"/>
      <c r="I582" s="106" t="str">
        <f>IF(OR(C582="",D582="",E582=""),"",VLOOKUP(C582,VALIDATIONS!$HU$2:$HV$12,2,FALSE))</f>
        <v/>
      </c>
      <c r="K582" s="243"/>
      <c r="L582" s="354"/>
      <c r="M582" s="224"/>
      <c r="N582" s="370"/>
      <c r="O582" s="224"/>
      <c r="P582" s="368"/>
      <c r="Q582" s="368"/>
      <c r="R582" s="224"/>
      <c r="S582" s="224"/>
      <c r="T582" s="224"/>
      <c r="U582" s="224"/>
      <c r="W582" s="370"/>
      <c r="X582" s="370"/>
      <c r="Y582" s="368"/>
      <c r="Z582" s="370"/>
      <c r="AA582" s="106" t="str">
        <f>IF(OR(N582="",P582="",Q582="",V582="",W582="",X582="",Y582="",Z582=""),"",V582*    (  IF(OR(AND(N582="Water Reticulation",Z582="Cast Iron"),AND(N582="Water Reticulation",Z582="Ductile Iron"),AND(N582="Water Reticulation",Z582="Galvanised Iron"),  AND(N582="Water Reticulation",Z582="Mild Steel")),      VLOOKUP(W582,VALIDATIONS!$GP$2:$HS$45,VLOOKUP(Y582,VALIDATIONS!$FF$2:$FG$5,2,FALSE),FALSE),  IF(OR(AND(N582="Water Reticulation",Z582="Asbestos Cement"),AND(N582="Water Reticulation",Z582="unplasticised Poly Vinyl Chloride")),      VLOOKUP(W582,VALIDATIONS!$GP$2:$HS$45,8+VLOOKUP(Y582,VALIDATIONS!$FF$2:$FG$5,2,FALSE),FALSE),  IF(OR(AND(N582="Water Re-use",Z582="Cast Iron"),AND(N582="Water Re-use",Z582="Ductile Iron"),AND(N582="Water Re-use",Z582="Galvanised Iron"),  AND(N582="Water Re-use",Z582="Mild Steel")),      VLOOKUP(W582,VALIDATIONS!$GP$2:$HS$45,VLOOKUP(Y582,VALIDATIONS!$FF$2:$FG$5,2,FALSE),FALSE),  IF(OR(AND(N582="Water Re-use",Z582="Asbestos Cement"),AND(N582="Water Re-use",Z582="unplasticised Poly Vinyl Chloride")),      VLOOKUP(W582,VALIDATIONS!$GP$2:$HS$45,8+VLOOKUP(Y582,VALIDATIONS!$FF$2:$FG$5,2,FALSE),FALSE),            IF(OR(AND(N582="Water Rising Main",Z582="Cast Iron"),AND(N582="Water Rising Main",Z582="Ductile Iron"),AND(N582="Water Rising Main",Z582="Galvanised Iron"),  AND(N582="Water Rising Main",Z582="Mild Steel")),      VLOOKUP(W582,VALIDATIONS!$GP$2:$HS$45,4+VLOOKUP(Y582,VALIDATIONS!$FF$2:$FG$5,2,FALSE),FALSE),  IF(OR(AND(N582="Water Rising Main",Z582="Asbestos Cement"),AND(N582="Water Rising Main",Z582="unplasticised Poly Vinyl Chloride")),      VLOOKUP(W582,VALIDATIONS!$GP$2:$HS$45,12+VLOOKUP(Y582,VALIDATIONS!$FF$2:$FG$5,2,FALSE),FALSE),  0))))))    +IF(P582="Up to 10% Rock",VLOOKUP(W582,VALIDATIONS!$GP$2:$HS$45,21+VLOOKUP(Y582,VALIDATIONS!$FF$2:$FG$5,2,FALSE),FALSE),0)+IF(OR(Q582="Urban Development (moderate)",Q582="Urban Development (heavy)"),VLOOKUP(W582,VALIDATIONS!$GP$2:$HS$45,12+VLOOKUP(Q582,VALIDATIONS!$FJ$2:$FK$4,2,FALSE),FALSE),0)))</f>
        <v/>
      </c>
      <c r="AB582" s="82"/>
    </row>
    <row r="583" spans="2:28" x14ac:dyDescent="0.2">
      <c r="B583" s="354"/>
      <c r="C583" s="354"/>
      <c r="E583" s="370"/>
      <c r="G583" s="168"/>
      <c r="H583" s="168"/>
      <c r="I583" s="106" t="str">
        <f>IF(OR(C583="",D583="",E583=""),"",VLOOKUP(C583,VALIDATIONS!$HU$2:$HV$12,2,FALSE))</f>
        <v/>
      </c>
      <c r="K583" s="243"/>
      <c r="L583" s="354"/>
      <c r="M583" s="224"/>
      <c r="N583" s="370"/>
      <c r="O583" s="224"/>
      <c r="P583" s="368"/>
      <c r="Q583" s="368"/>
      <c r="R583" s="224"/>
      <c r="S583" s="224"/>
      <c r="T583" s="224"/>
      <c r="U583" s="224"/>
      <c r="W583" s="370"/>
      <c r="X583" s="370"/>
      <c r="Y583" s="368"/>
      <c r="Z583" s="370"/>
      <c r="AA583" s="106" t="str">
        <f>IF(OR(N583="",P583="",Q583="",V583="",W583="",X583="",Y583="",Z583=""),"",V583*    (  IF(OR(AND(N583="Water Reticulation",Z583="Cast Iron"),AND(N583="Water Reticulation",Z583="Ductile Iron"),AND(N583="Water Reticulation",Z583="Galvanised Iron"),  AND(N583="Water Reticulation",Z583="Mild Steel")),      VLOOKUP(W583,VALIDATIONS!$GP$2:$HS$45,VLOOKUP(Y583,VALIDATIONS!$FF$2:$FG$5,2,FALSE),FALSE),  IF(OR(AND(N583="Water Reticulation",Z583="Asbestos Cement"),AND(N583="Water Reticulation",Z583="unplasticised Poly Vinyl Chloride")),      VLOOKUP(W583,VALIDATIONS!$GP$2:$HS$45,8+VLOOKUP(Y583,VALIDATIONS!$FF$2:$FG$5,2,FALSE),FALSE),  IF(OR(AND(N583="Water Re-use",Z583="Cast Iron"),AND(N583="Water Re-use",Z583="Ductile Iron"),AND(N583="Water Re-use",Z583="Galvanised Iron"),  AND(N583="Water Re-use",Z583="Mild Steel")),      VLOOKUP(W583,VALIDATIONS!$GP$2:$HS$45,VLOOKUP(Y583,VALIDATIONS!$FF$2:$FG$5,2,FALSE),FALSE),  IF(OR(AND(N583="Water Re-use",Z583="Asbestos Cement"),AND(N583="Water Re-use",Z583="unplasticised Poly Vinyl Chloride")),      VLOOKUP(W583,VALIDATIONS!$GP$2:$HS$45,8+VLOOKUP(Y583,VALIDATIONS!$FF$2:$FG$5,2,FALSE),FALSE),            IF(OR(AND(N583="Water Rising Main",Z583="Cast Iron"),AND(N583="Water Rising Main",Z583="Ductile Iron"),AND(N583="Water Rising Main",Z583="Galvanised Iron"),  AND(N583="Water Rising Main",Z583="Mild Steel")),      VLOOKUP(W583,VALIDATIONS!$GP$2:$HS$45,4+VLOOKUP(Y583,VALIDATIONS!$FF$2:$FG$5,2,FALSE),FALSE),  IF(OR(AND(N583="Water Rising Main",Z583="Asbestos Cement"),AND(N583="Water Rising Main",Z583="unplasticised Poly Vinyl Chloride")),      VLOOKUP(W583,VALIDATIONS!$GP$2:$HS$45,12+VLOOKUP(Y583,VALIDATIONS!$FF$2:$FG$5,2,FALSE),FALSE),  0))))))    +IF(P583="Up to 10% Rock",VLOOKUP(W583,VALIDATIONS!$GP$2:$HS$45,21+VLOOKUP(Y583,VALIDATIONS!$FF$2:$FG$5,2,FALSE),FALSE),0)+IF(OR(Q583="Urban Development (moderate)",Q583="Urban Development (heavy)"),VLOOKUP(W583,VALIDATIONS!$GP$2:$HS$45,12+VLOOKUP(Q583,VALIDATIONS!$FJ$2:$FK$4,2,FALSE),FALSE),0)))</f>
        <v/>
      </c>
      <c r="AB583" s="82"/>
    </row>
    <row r="584" spans="2:28" x14ac:dyDescent="0.2">
      <c r="B584" s="354"/>
      <c r="C584" s="354"/>
      <c r="E584" s="370"/>
      <c r="G584" s="168"/>
      <c r="H584" s="168"/>
      <c r="I584" s="106" t="str">
        <f>IF(OR(C584="",D584="",E584=""),"",VLOOKUP(C584,VALIDATIONS!$HU$2:$HV$12,2,FALSE))</f>
        <v/>
      </c>
      <c r="K584" s="243"/>
      <c r="L584" s="354"/>
      <c r="M584" s="224"/>
      <c r="N584" s="370"/>
      <c r="O584" s="224"/>
      <c r="P584" s="368"/>
      <c r="Q584" s="368"/>
      <c r="R584" s="224"/>
      <c r="S584" s="224"/>
      <c r="T584" s="224"/>
      <c r="U584" s="224"/>
      <c r="W584" s="370"/>
      <c r="X584" s="370"/>
      <c r="Y584" s="368"/>
      <c r="Z584" s="370"/>
      <c r="AA584" s="106" t="str">
        <f>IF(OR(N584="",P584="",Q584="",V584="",W584="",X584="",Y584="",Z584=""),"",V584*    (  IF(OR(AND(N584="Water Reticulation",Z584="Cast Iron"),AND(N584="Water Reticulation",Z584="Ductile Iron"),AND(N584="Water Reticulation",Z584="Galvanised Iron"),  AND(N584="Water Reticulation",Z584="Mild Steel")),      VLOOKUP(W584,VALIDATIONS!$GP$2:$HS$45,VLOOKUP(Y584,VALIDATIONS!$FF$2:$FG$5,2,FALSE),FALSE),  IF(OR(AND(N584="Water Reticulation",Z584="Asbestos Cement"),AND(N584="Water Reticulation",Z584="unplasticised Poly Vinyl Chloride")),      VLOOKUP(W584,VALIDATIONS!$GP$2:$HS$45,8+VLOOKUP(Y584,VALIDATIONS!$FF$2:$FG$5,2,FALSE),FALSE),  IF(OR(AND(N584="Water Re-use",Z584="Cast Iron"),AND(N584="Water Re-use",Z584="Ductile Iron"),AND(N584="Water Re-use",Z584="Galvanised Iron"),  AND(N584="Water Re-use",Z584="Mild Steel")),      VLOOKUP(W584,VALIDATIONS!$GP$2:$HS$45,VLOOKUP(Y584,VALIDATIONS!$FF$2:$FG$5,2,FALSE),FALSE),  IF(OR(AND(N584="Water Re-use",Z584="Asbestos Cement"),AND(N584="Water Re-use",Z584="unplasticised Poly Vinyl Chloride")),      VLOOKUP(W584,VALIDATIONS!$GP$2:$HS$45,8+VLOOKUP(Y584,VALIDATIONS!$FF$2:$FG$5,2,FALSE),FALSE),            IF(OR(AND(N584="Water Rising Main",Z584="Cast Iron"),AND(N584="Water Rising Main",Z584="Ductile Iron"),AND(N584="Water Rising Main",Z584="Galvanised Iron"),  AND(N584="Water Rising Main",Z584="Mild Steel")),      VLOOKUP(W584,VALIDATIONS!$GP$2:$HS$45,4+VLOOKUP(Y584,VALIDATIONS!$FF$2:$FG$5,2,FALSE),FALSE),  IF(OR(AND(N584="Water Rising Main",Z584="Asbestos Cement"),AND(N584="Water Rising Main",Z584="unplasticised Poly Vinyl Chloride")),      VLOOKUP(W584,VALIDATIONS!$GP$2:$HS$45,12+VLOOKUP(Y584,VALIDATIONS!$FF$2:$FG$5,2,FALSE),FALSE),  0))))))    +IF(P584="Up to 10% Rock",VLOOKUP(W584,VALIDATIONS!$GP$2:$HS$45,21+VLOOKUP(Y584,VALIDATIONS!$FF$2:$FG$5,2,FALSE),FALSE),0)+IF(OR(Q584="Urban Development (moderate)",Q584="Urban Development (heavy)"),VLOOKUP(W584,VALIDATIONS!$GP$2:$HS$45,12+VLOOKUP(Q584,VALIDATIONS!$FJ$2:$FK$4,2,FALSE),FALSE),0)))</f>
        <v/>
      </c>
      <c r="AB584" s="82"/>
    </row>
    <row r="585" spans="2:28" x14ac:dyDescent="0.2">
      <c r="B585" s="354"/>
      <c r="C585" s="354"/>
      <c r="E585" s="370"/>
      <c r="G585" s="168"/>
      <c r="H585" s="168"/>
      <c r="I585" s="106" t="str">
        <f>IF(OR(C585="",D585="",E585=""),"",VLOOKUP(C585,VALIDATIONS!$HU$2:$HV$12,2,FALSE))</f>
        <v/>
      </c>
      <c r="K585" s="243"/>
      <c r="L585" s="354"/>
      <c r="M585" s="224"/>
      <c r="N585" s="370"/>
      <c r="O585" s="224"/>
      <c r="P585" s="368"/>
      <c r="Q585" s="368"/>
      <c r="R585" s="224"/>
      <c r="S585" s="224"/>
      <c r="T585" s="224"/>
      <c r="U585" s="224"/>
      <c r="W585" s="370"/>
      <c r="X585" s="370"/>
      <c r="Y585" s="368"/>
      <c r="Z585" s="370"/>
      <c r="AA585" s="106" t="str">
        <f>IF(OR(N585="",P585="",Q585="",V585="",W585="",X585="",Y585="",Z585=""),"",V585*    (  IF(OR(AND(N585="Water Reticulation",Z585="Cast Iron"),AND(N585="Water Reticulation",Z585="Ductile Iron"),AND(N585="Water Reticulation",Z585="Galvanised Iron"),  AND(N585="Water Reticulation",Z585="Mild Steel")),      VLOOKUP(W585,VALIDATIONS!$GP$2:$HS$45,VLOOKUP(Y585,VALIDATIONS!$FF$2:$FG$5,2,FALSE),FALSE),  IF(OR(AND(N585="Water Reticulation",Z585="Asbestos Cement"),AND(N585="Water Reticulation",Z585="unplasticised Poly Vinyl Chloride")),      VLOOKUP(W585,VALIDATIONS!$GP$2:$HS$45,8+VLOOKUP(Y585,VALIDATIONS!$FF$2:$FG$5,2,FALSE),FALSE),  IF(OR(AND(N585="Water Re-use",Z585="Cast Iron"),AND(N585="Water Re-use",Z585="Ductile Iron"),AND(N585="Water Re-use",Z585="Galvanised Iron"),  AND(N585="Water Re-use",Z585="Mild Steel")),      VLOOKUP(W585,VALIDATIONS!$GP$2:$HS$45,VLOOKUP(Y585,VALIDATIONS!$FF$2:$FG$5,2,FALSE),FALSE),  IF(OR(AND(N585="Water Re-use",Z585="Asbestos Cement"),AND(N585="Water Re-use",Z585="unplasticised Poly Vinyl Chloride")),      VLOOKUP(W585,VALIDATIONS!$GP$2:$HS$45,8+VLOOKUP(Y585,VALIDATIONS!$FF$2:$FG$5,2,FALSE),FALSE),            IF(OR(AND(N585="Water Rising Main",Z585="Cast Iron"),AND(N585="Water Rising Main",Z585="Ductile Iron"),AND(N585="Water Rising Main",Z585="Galvanised Iron"),  AND(N585="Water Rising Main",Z585="Mild Steel")),      VLOOKUP(W585,VALIDATIONS!$GP$2:$HS$45,4+VLOOKUP(Y585,VALIDATIONS!$FF$2:$FG$5,2,FALSE),FALSE),  IF(OR(AND(N585="Water Rising Main",Z585="Asbestos Cement"),AND(N585="Water Rising Main",Z585="unplasticised Poly Vinyl Chloride")),      VLOOKUP(W585,VALIDATIONS!$GP$2:$HS$45,12+VLOOKUP(Y585,VALIDATIONS!$FF$2:$FG$5,2,FALSE),FALSE),  0))))))    +IF(P585="Up to 10% Rock",VLOOKUP(W585,VALIDATIONS!$GP$2:$HS$45,21+VLOOKUP(Y585,VALIDATIONS!$FF$2:$FG$5,2,FALSE),FALSE),0)+IF(OR(Q585="Urban Development (moderate)",Q585="Urban Development (heavy)"),VLOOKUP(W585,VALIDATIONS!$GP$2:$HS$45,12+VLOOKUP(Q585,VALIDATIONS!$FJ$2:$FK$4,2,FALSE),FALSE),0)))</f>
        <v/>
      </c>
      <c r="AB585" s="82"/>
    </row>
    <row r="586" spans="2:28" x14ac:dyDescent="0.2">
      <c r="B586" s="354"/>
      <c r="C586" s="354"/>
      <c r="E586" s="370"/>
      <c r="G586" s="168"/>
      <c r="H586" s="168"/>
      <c r="I586" s="106" t="str">
        <f>IF(OR(C586="",D586="",E586=""),"",VLOOKUP(C586,VALIDATIONS!$HU$2:$HV$12,2,FALSE))</f>
        <v/>
      </c>
      <c r="K586" s="243"/>
      <c r="L586" s="354"/>
      <c r="M586" s="224"/>
      <c r="N586" s="370"/>
      <c r="O586" s="224"/>
      <c r="P586" s="368"/>
      <c r="Q586" s="368"/>
      <c r="R586" s="224"/>
      <c r="S586" s="224"/>
      <c r="T586" s="224"/>
      <c r="U586" s="224"/>
      <c r="W586" s="370"/>
      <c r="X586" s="370"/>
      <c r="Y586" s="368"/>
      <c r="Z586" s="370"/>
      <c r="AA586" s="106" t="str">
        <f>IF(OR(N586="",P586="",Q586="",V586="",W586="",X586="",Y586="",Z586=""),"",V586*    (  IF(OR(AND(N586="Water Reticulation",Z586="Cast Iron"),AND(N586="Water Reticulation",Z586="Ductile Iron"),AND(N586="Water Reticulation",Z586="Galvanised Iron"),  AND(N586="Water Reticulation",Z586="Mild Steel")),      VLOOKUP(W586,VALIDATIONS!$GP$2:$HS$45,VLOOKUP(Y586,VALIDATIONS!$FF$2:$FG$5,2,FALSE),FALSE),  IF(OR(AND(N586="Water Reticulation",Z586="Asbestos Cement"),AND(N586="Water Reticulation",Z586="unplasticised Poly Vinyl Chloride")),      VLOOKUP(W586,VALIDATIONS!$GP$2:$HS$45,8+VLOOKUP(Y586,VALIDATIONS!$FF$2:$FG$5,2,FALSE),FALSE),  IF(OR(AND(N586="Water Re-use",Z586="Cast Iron"),AND(N586="Water Re-use",Z586="Ductile Iron"),AND(N586="Water Re-use",Z586="Galvanised Iron"),  AND(N586="Water Re-use",Z586="Mild Steel")),      VLOOKUP(W586,VALIDATIONS!$GP$2:$HS$45,VLOOKUP(Y586,VALIDATIONS!$FF$2:$FG$5,2,FALSE),FALSE),  IF(OR(AND(N586="Water Re-use",Z586="Asbestos Cement"),AND(N586="Water Re-use",Z586="unplasticised Poly Vinyl Chloride")),      VLOOKUP(W586,VALIDATIONS!$GP$2:$HS$45,8+VLOOKUP(Y586,VALIDATIONS!$FF$2:$FG$5,2,FALSE),FALSE),            IF(OR(AND(N586="Water Rising Main",Z586="Cast Iron"),AND(N586="Water Rising Main",Z586="Ductile Iron"),AND(N586="Water Rising Main",Z586="Galvanised Iron"),  AND(N586="Water Rising Main",Z586="Mild Steel")),      VLOOKUP(W586,VALIDATIONS!$GP$2:$HS$45,4+VLOOKUP(Y586,VALIDATIONS!$FF$2:$FG$5,2,FALSE),FALSE),  IF(OR(AND(N586="Water Rising Main",Z586="Asbestos Cement"),AND(N586="Water Rising Main",Z586="unplasticised Poly Vinyl Chloride")),      VLOOKUP(W586,VALIDATIONS!$GP$2:$HS$45,12+VLOOKUP(Y586,VALIDATIONS!$FF$2:$FG$5,2,FALSE),FALSE),  0))))))    +IF(P586="Up to 10% Rock",VLOOKUP(W586,VALIDATIONS!$GP$2:$HS$45,21+VLOOKUP(Y586,VALIDATIONS!$FF$2:$FG$5,2,FALSE),FALSE),0)+IF(OR(Q586="Urban Development (moderate)",Q586="Urban Development (heavy)"),VLOOKUP(W586,VALIDATIONS!$GP$2:$HS$45,12+VLOOKUP(Q586,VALIDATIONS!$FJ$2:$FK$4,2,FALSE),FALSE),0)))</f>
        <v/>
      </c>
      <c r="AB586" s="82"/>
    </row>
    <row r="587" spans="2:28" x14ac:dyDescent="0.2">
      <c r="B587" s="354"/>
      <c r="C587" s="354"/>
      <c r="E587" s="370"/>
      <c r="G587" s="168"/>
      <c r="H587" s="168"/>
      <c r="I587" s="106" t="str">
        <f>IF(OR(C587="",D587="",E587=""),"",VLOOKUP(C587,VALIDATIONS!$HU$2:$HV$12,2,FALSE))</f>
        <v/>
      </c>
      <c r="K587" s="243"/>
      <c r="L587" s="354"/>
      <c r="M587" s="224"/>
      <c r="N587" s="370"/>
      <c r="O587" s="224"/>
      <c r="P587" s="368"/>
      <c r="Q587" s="368"/>
      <c r="R587" s="224"/>
      <c r="S587" s="224"/>
      <c r="T587" s="224"/>
      <c r="U587" s="224"/>
      <c r="W587" s="370"/>
      <c r="X587" s="370"/>
      <c r="Y587" s="368"/>
      <c r="Z587" s="370"/>
      <c r="AA587" s="106" t="str">
        <f>IF(OR(N587="",P587="",Q587="",V587="",W587="",X587="",Y587="",Z587=""),"",V587*    (  IF(OR(AND(N587="Water Reticulation",Z587="Cast Iron"),AND(N587="Water Reticulation",Z587="Ductile Iron"),AND(N587="Water Reticulation",Z587="Galvanised Iron"),  AND(N587="Water Reticulation",Z587="Mild Steel")),      VLOOKUP(W587,VALIDATIONS!$GP$2:$HS$45,VLOOKUP(Y587,VALIDATIONS!$FF$2:$FG$5,2,FALSE),FALSE),  IF(OR(AND(N587="Water Reticulation",Z587="Asbestos Cement"),AND(N587="Water Reticulation",Z587="unplasticised Poly Vinyl Chloride")),      VLOOKUP(W587,VALIDATIONS!$GP$2:$HS$45,8+VLOOKUP(Y587,VALIDATIONS!$FF$2:$FG$5,2,FALSE),FALSE),  IF(OR(AND(N587="Water Re-use",Z587="Cast Iron"),AND(N587="Water Re-use",Z587="Ductile Iron"),AND(N587="Water Re-use",Z587="Galvanised Iron"),  AND(N587="Water Re-use",Z587="Mild Steel")),      VLOOKUP(W587,VALIDATIONS!$GP$2:$HS$45,VLOOKUP(Y587,VALIDATIONS!$FF$2:$FG$5,2,FALSE),FALSE),  IF(OR(AND(N587="Water Re-use",Z587="Asbestos Cement"),AND(N587="Water Re-use",Z587="unplasticised Poly Vinyl Chloride")),      VLOOKUP(W587,VALIDATIONS!$GP$2:$HS$45,8+VLOOKUP(Y587,VALIDATIONS!$FF$2:$FG$5,2,FALSE),FALSE),            IF(OR(AND(N587="Water Rising Main",Z587="Cast Iron"),AND(N587="Water Rising Main",Z587="Ductile Iron"),AND(N587="Water Rising Main",Z587="Galvanised Iron"),  AND(N587="Water Rising Main",Z587="Mild Steel")),      VLOOKUP(W587,VALIDATIONS!$GP$2:$HS$45,4+VLOOKUP(Y587,VALIDATIONS!$FF$2:$FG$5,2,FALSE),FALSE),  IF(OR(AND(N587="Water Rising Main",Z587="Asbestos Cement"),AND(N587="Water Rising Main",Z587="unplasticised Poly Vinyl Chloride")),      VLOOKUP(W587,VALIDATIONS!$GP$2:$HS$45,12+VLOOKUP(Y587,VALIDATIONS!$FF$2:$FG$5,2,FALSE),FALSE),  0))))))    +IF(P587="Up to 10% Rock",VLOOKUP(W587,VALIDATIONS!$GP$2:$HS$45,21+VLOOKUP(Y587,VALIDATIONS!$FF$2:$FG$5,2,FALSE),FALSE),0)+IF(OR(Q587="Urban Development (moderate)",Q587="Urban Development (heavy)"),VLOOKUP(W587,VALIDATIONS!$GP$2:$HS$45,12+VLOOKUP(Q587,VALIDATIONS!$FJ$2:$FK$4,2,FALSE),FALSE),0)))</f>
        <v/>
      </c>
      <c r="AB587" s="82"/>
    </row>
    <row r="588" spans="2:28" x14ac:dyDescent="0.2">
      <c r="B588" s="354"/>
      <c r="C588" s="354"/>
      <c r="E588" s="370"/>
      <c r="G588" s="168"/>
      <c r="H588" s="168"/>
      <c r="I588" s="106" t="str">
        <f>IF(OR(C588="",D588="",E588=""),"",VLOOKUP(C588,VALIDATIONS!$HU$2:$HV$12,2,FALSE))</f>
        <v/>
      </c>
      <c r="K588" s="243"/>
      <c r="L588" s="354"/>
      <c r="M588" s="224"/>
      <c r="N588" s="370"/>
      <c r="O588" s="224"/>
      <c r="P588" s="368"/>
      <c r="Q588" s="368"/>
      <c r="R588" s="224"/>
      <c r="S588" s="224"/>
      <c r="T588" s="224"/>
      <c r="U588" s="224"/>
      <c r="W588" s="370"/>
      <c r="X588" s="370"/>
      <c r="Y588" s="368"/>
      <c r="Z588" s="370"/>
      <c r="AA588" s="106" t="str">
        <f>IF(OR(N588="",P588="",Q588="",V588="",W588="",X588="",Y588="",Z588=""),"",V588*    (  IF(OR(AND(N588="Water Reticulation",Z588="Cast Iron"),AND(N588="Water Reticulation",Z588="Ductile Iron"),AND(N588="Water Reticulation",Z588="Galvanised Iron"),  AND(N588="Water Reticulation",Z588="Mild Steel")),      VLOOKUP(W588,VALIDATIONS!$GP$2:$HS$45,VLOOKUP(Y588,VALIDATIONS!$FF$2:$FG$5,2,FALSE),FALSE),  IF(OR(AND(N588="Water Reticulation",Z588="Asbestos Cement"),AND(N588="Water Reticulation",Z588="unplasticised Poly Vinyl Chloride")),      VLOOKUP(W588,VALIDATIONS!$GP$2:$HS$45,8+VLOOKUP(Y588,VALIDATIONS!$FF$2:$FG$5,2,FALSE),FALSE),  IF(OR(AND(N588="Water Re-use",Z588="Cast Iron"),AND(N588="Water Re-use",Z588="Ductile Iron"),AND(N588="Water Re-use",Z588="Galvanised Iron"),  AND(N588="Water Re-use",Z588="Mild Steel")),      VLOOKUP(W588,VALIDATIONS!$GP$2:$HS$45,VLOOKUP(Y588,VALIDATIONS!$FF$2:$FG$5,2,FALSE),FALSE),  IF(OR(AND(N588="Water Re-use",Z588="Asbestos Cement"),AND(N588="Water Re-use",Z588="unplasticised Poly Vinyl Chloride")),      VLOOKUP(W588,VALIDATIONS!$GP$2:$HS$45,8+VLOOKUP(Y588,VALIDATIONS!$FF$2:$FG$5,2,FALSE),FALSE),            IF(OR(AND(N588="Water Rising Main",Z588="Cast Iron"),AND(N588="Water Rising Main",Z588="Ductile Iron"),AND(N588="Water Rising Main",Z588="Galvanised Iron"),  AND(N588="Water Rising Main",Z588="Mild Steel")),      VLOOKUP(W588,VALIDATIONS!$GP$2:$HS$45,4+VLOOKUP(Y588,VALIDATIONS!$FF$2:$FG$5,2,FALSE),FALSE),  IF(OR(AND(N588="Water Rising Main",Z588="Asbestos Cement"),AND(N588="Water Rising Main",Z588="unplasticised Poly Vinyl Chloride")),      VLOOKUP(W588,VALIDATIONS!$GP$2:$HS$45,12+VLOOKUP(Y588,VALIDATIONS!$FF$2:$FG$5,2,FALSE),FALSE),  0))))))    +IF(P588="Up to 10% Rock",VLOOKUP(W588,VALIDATIONS!$GP$2:$HS$45,21+VLOOKUP(Y588,VALIDATIONS!$FF$2:$FG$5,2,FALSE),FALSE),0)+IF(OR(Q588="Urban Development (moderate)",Q588="Urban Development (heavy)"),VLOOKUP(W588,VALIDATIONS!$GP$2:$HS$45,12+VLOOKUP(Q588,VALIDATIONS!$FJ$2:$FK$4,2,FALSE),FALSE),0)))</f>
        <v/>
      </c>
      <c r="AB588" s="82"/>
    </row>
    <row r="589" spans="2:28" x14ac:dyDescent="0.2">
      <c r="B589" s="354"/>
      <c r="C589" s="354"/>
      <c r="E589" s="370"/>
      <c r="G589" s="168"/>
      <c r="H589" s="168"/>
      <c r="I589" s="106" t="str">
        <f>IF(OR(C589="",D589="",E589=""),"",VLOOKUP(C589,VALIDATIONS!$HU$2:$HV$12,2,FALSE))</f>
        <v/>
      </c>
      <c r="K589" s="243"/>
      <c r="L589" s="354"/>
      <c r="M589" s="224"/>
      <c r="N589" s="370"/>
      <c r="O589" s="224"/>
      <c r="P589" s="368"/>
      <c r="Q589" s="368"/>
      <c r="R589" s="224"/>
      <c r="S589" s="224"/>
      <c r="T589" s="224"/>
      <c r="U589" s="224"/>
      <c r="W589" s="370"/>
      <c r="X589" s="370"/>
      <c r="Y589" s="368"/>
      <c r="Z589" s="370"/>
      <c r="AA589" s="106" t="str">
        <f>IF(OR(N589="",P589="",Q589="",V589="",W589="",X589="",Y589="",Z589=""),"",V589*    (  IF(OR(AND(N589="Water Reticulation",Z589="Cast Iron"),AND(N589="Water Reticulation",Z589="Ductile Iron"),AND(N589="Water Reticulation",Z589="Galvanised Iron"),  AND(N589="Water Reticulation",Z589="Mild Steel")),      VLOOKUP(W589,VALIDATIONS!$GP$2:$HS$45,VLOOKUP(Y589,VALIDATIONS!$FF$2:$FG$5,2,FALSE),FALSE),  IF(OR(AND(N589="Water Reticulation",Z589="Asbestos Cement"),AND(N589="Water Reticulation",Z589="unplasticised Poly Vinyl Chloride")),      VLOOKUP(W589,VALIDATIONS!$GP$2:$HS$45,8+VLOOKUP(Y589,VALIDATIONS!$FF$2:$FG$5,2,FALSE),FALSE),  IF(OR(AND(N589="Water Re-use",Z589="Cast Iron"),AND(N589="Water Re-use",Z589="Ductile Iron"),AND(N589="Water Re-use",Z589="Galvanised Iron"),  AND(N589="Water Re-use",Z589="Mild Steel")),      VLOOKUP(W589,VALIDATIONS!$GP$2:$HS$45,VLOOKUP(Y589,VALIDATIONS!$FF$2:$FG$5,2,FALSE),FALSE),  IF(OR(AND(N589="Water Re-use",Z589="Asbestos Cement"),AND(N589="Water Re-use",Z589="unplasticised Poly Vinyl Chloride")),      VLOOKUP(W589,VALIDATIONS!$GP$2:$HS$45,8+VLOOKUP(Y589,VALIDATIONS!$FF$2:$FG$5,2,FALSE),FALSE),            IF(OR(AND(N589="Water Rising Main",Z589="Cast Iron"),AND(N589="Water Rising Main",Z589="Ductile Iron"),AND(N589="Water Rising Main",Z589="Galvanised Iron"),  AND(N589="Water Rising Main",Z589="Mild Steel")),      VLOOKUP(W589,VALIDATIONS!$GP$2:$HS$45,4+VLOOKUP(Y589,VALIDATIONS!$FF$2:$FG$5,2,FALSE),FALSE),  IF(OR(AND(N589="Water Rising Main",Z589="Asbestos Cement"),AND(N589="Water Rising Main",Z589="unplasticised Poly Vinyl Chloride")),      VLOOKUP(W589,VALIDATIONS!$GP$2:$HS$45,12+VLOOKUP(Y589,VALIDATIONS!$FF$2:$FG$5,2,FALSE),FALSE),  0))))))    +IF(P589="Up to 10% Rock",VLOOKUP(W589,VALIDATIONS!$GP$2:$HS$45,21+VLOOKUP(Y589,VALIDATIONS!$FF$2:$FG$5,2,FALSE),FALSE),0)+IF(OR(Q589="Urban Development (moderate)",Q589="Urban Development (heavy)"),VLOOKUP(W589,VALIDATIONS!$GP$2:$HS$45,12+VLOOKUP(Q589,VALIDATIONS!$FJ$2:$FK$4,2,FALSE),FALSE),0)))</f>
        <v/>
      </c>
      <c r="AB589" s="82"/>
    </row>
    <row r="590" spans="2:28" x14ac:dyDescent="0.2">
      <c r="B590" s="354"/>
      <c r="C590" s="354"/>
      <c r="E590" s="370"/>
      <c r="G590" s="168"/>
      <c r="H590" s="168"/>
      <c r="I590" s="106" t="str">
        <f>IF(OR(C590="",D590="",E590=""),"",VLOOKUP(C590,VALIDATIONS!$HU$2:$HV$12,2,FALSE))</f>
        <v/>
      </c>
      <c r="K590" s="243"/>
      <c r="L590" s="354"/>
      <c r="M590" s="224"/>
      <c r="N590" s="370"/>
      <c r="O590" s="224"/>
      <c r="P590" s="368"/>
      <c r="Q590" s="368"/>
      <c r="R590" s="224"/>
      <c r="S590" s="224"/>
      <c r="T590" s="224"/>
      <c r="U590" s="224"/>
      <c r="W590" s="370"/>
      <c r="X590" s="370"/>
      <c r="Y590" s="368"/>
      <c r="Z590" s="370"/>
      <c r="AA590" s="106" t="str">
        <f>IF(OR(N590="",P590="",Q590="",V590="",W590="",X590="",Y590="",Z590=""),"",V590*    (  IF(OR(AND(N590="Water Reticulation",Z590="Cast Iron"),AND(N590="Water Reticulation",Z590="Ductile Iron"),AND(N590="Water Reticulation",Z590="Galvanised Iron"),  AND(N590="Water Reticulation",Z590="Mild Steel")),      VLOOKUP(W590,VALIDATIONS!$GP$2:$HS$45,VLOOKUP(Y590,VALIDATIONS!$FF$2:$FG$5,2,FALSE),FALSE),  IF(OR(AND(N590="Water Reticulation",Z590="Asbestos Cement"),AND(N590="Water Reticulation",Z590="unplasticised Poly Vinyl Chloride")),      VLOOKUP(W590,VALIDATIONS!$GP$2:$HS$45,8+VLOOKUP(Y590,VALIDATIONS!$FF$2:$FG$5,2,FALSE),FALSE),  IF(OR(AND(N590="Water Re-use",Z590="Cast Iron"),AND(N590="Water Re-use",Z590="Ductile Iron"),AND(N590="Water Re-use",Z590="Galvanised Iron"),  AND(N590="Water Re-use",Z590="Mild Steel")),      VLOOKUP(W590,VALIDATIONS!$GP$2:$HS$45,VLOOKUP(Y590,VALIDATIONS!$FF$2:$FG$5,2,FALSE),FALSE),  IF(OR(AND(N590="Water Re-use",Z590="Asbestos Cement"),AND(N590="Water Re-use",Z590="unplasticised Poly Vinyl Chloride")),      VLOOKUP(W590,VALIDATIONS!$GP$2:$HS$45,8+VLOOKUP(Y590,VALIDATIONS!$FF$2:$FG$5,2,FALSE),FALSE),            IF(OR(AND(N590="Water Rising Main",Z590="Cast Iron"),AND(N590="Water Rising Main",Z590="Ductile Iron"),AND(N590="Water Rising Main",Z590="Galvanised Iron"),  AND(N590="Water Rising Main",Z590="Mild Steel")),      VLOOKUP(W590,VALIDATIONS!$GP$2:$HS$45,4+VLOOKUP(Y590,VALIDATIONS!$FF$2:$FG$5,2,FALSE),FALSE),  IF(OR(AND(N590="Water Rising Main",Z590="Asbestos Cement"),AND(N590="Water Rising Main",Z590="unplasticised Poly Vinyl Chloride")),      VLOOKUP(W590,VALIDATIONS!$GP$2:$HS$45,12+VLOOKUP(Y590,VALIDATIONS!$FF$2:$FG$5,2,FALSE),FALSE),  0))))))    +IF(P590="Up to 10% Rock",VLOOKUP(W590,VALIDATIONS!$GP$2:$HS$45,21+VLOOKUP(Y590,VALIDATIONS!$FF$2:$FG$5,2,FALSE),FALSE),0)+IF(OR(Q590="Urban Development (moderate)",Q590="Urban Development (heavy)"),VLOOKUP(W590,VALIDATIONS!$GP$2:$HS$45,12+VLOOKUP(Q590,VALIDATIONS!$FJ$2:$FK$4,2,FALSE),FALSE),0)))</f>
        <v/>
      </c>
      <c r="AB590" s="82"/>
    </row>
    <row r="591" spans="2:28" x14ac:dyDescent="0.2">
      <c r="B591" s="354"/>
      <c r="C591" s="354"/>
      <c r="E591" s="370"/>
      <c r="G591" s="168"/>
      <c r="H591" s="168"/>
      <c r="I591" s="106" t="str">
        <f>IF(OR(C591="",D591="",E591=""),"",VLOOKUP(C591,VALIDATIONS!$HU$2:$HV$12,2,FALSE))</f>
        <v/>
      </c>
      <c r="K591" s="243"/>
      <c r="L591" s="354"/>
      <c r="M591" s="224"/>
      <c r="N591" s="370"/>
      <c r="O591" s="224"/>
      <c r="P591" s="368"/>
      <c r="Q591" s="368"/>
      <c r="R591" s="224"/>
      <c r="S591" s="224"/>
      <c r="T591" s="224"/>
      <c r="U591" s="224"/>
      <c r="W591" s="370"/>
      <c r="X591" s="370"/>
      <c r="Y591" s="368"/>
      <c r="Z591" s="370"/>
      <c r="AA591" s="106" t="str">
        <f>IF(OR(N591="",P591="",Q591="",V591="",W591="",X591="",Y591="",Z591=""),"",V591*    (  IF(OR(AND(N591="Water Reticulation",Z591="Cast Iron"),AND(N591="Water Reticulation",Z591="Ductile Iron"),AND(N591="Water Reticulation",Z591="Galvanised Iron"),  AND(N591="Water Reticulation",Z591="Mild Steel")),      VLOOKUP(W591,VALIDATIONS!$GP$2:$HS$45,VLOOKUP(Y591,VALIDATIONS!$FF$2:$FG$5,2,FALSE),FALSE),  IF(OR(AND(N591="Water Reticulation",Z591="Asbestos Cement"),AND(N591="Water Reticulation",Z591="unplasticised Poly Vinyl Chloride")),      VLOOKUP(W591,VALIDATIONS!$GP$2:$HS$45,8+VLOOKUP(Y591,VALIDATIONS!$FF$2:$FG$5,2,FALSE),FALSE),  IF(OR(AND(N591="Water Re-use",Z591="Cast Iron"),AND(N591="Water Re-use",Z591="Ductile Iron"),AND(N591="Water Re-use",Z591="Galvanised Iron"),  AND(N591="Water Re-use",Z591="Mild Steel")),      VLOOKUP(W591,VALIDATIONS!$GP$2:$HS$45,VLOOKUP(Y591,VALIDATIONS!$FF$2:$FG$5,2,FALSE),FALSE),  IF(OR(AND(N591="Water Re-use",Z591="Asbestos Cement"),AND(N591="Water Re-use",Z591="unplasticised Poly Vinyl Chloride")),      VLOOKUP(W591,VALIDATIONS!$GP$2:$HS$45,8+VLOOKUP(Y591,VALIDATIONS!$FF$2:$FG$5,2,FALSE),FALSE),            IF(OR(AND(N591="Water Rising Main",Z591="Cast Iron"),AND(N591="Water Rising Main",Z591="Ductile Iron"),AND(N591="Water Rising Main",Z591="Galvanised Iron"),  AND(N591="Water Rising Main",Z591="Mild Steel")),      VLOOKUP(W591,VALIDATIONS!$GP$2:$HS$45,4+VLOOKUP(Y591,VALIDATIONS!$FF$2:$FG$5,2,FALSE),FALSE),  IF(OR(AND(N591="Water Rising Main",Z591="Asbestos Cement"),AND(N591="Water Rising Main",Z591="unplasticised Poly Vinyl Chloride")),      VLOOKUP(W591,VALIDATIONS!$GP$2:$HS$45,12+VLOOKUP(Y591,VALIDATIONS!$FF$2:$FG$5,2,FALSE),FALSE),  0))))))    +IF(P591="Up to 10% Rock",VLOOKUP(W591,VALIDATIONS!$GP$2:$HS$45,21+VLOOKUP(Y591,VALIDATIONS!$FF$2:$FG$5,2,FALSE),FALSE),0)+IF(OR(Q591="Urban Development (moderate)",Q591="Urban Development (heavy)"),VLOOKUP(W591,VALIDATIONS!$GP$2:$HS$45,12+VLOOKUP(Q591,VALIDATIONS!$FJ$2:$FK$4,2,FALSE),FALSE),0)))</f>
        <v/>
      </c>
      <c r="AB591" s="82"/>
    </row>
    <row r="592" spans="2:28" x14ac:dyDescent="0.2">
      <c r="B592" s="354"/>
      <c r="C592" s="354"/>
      <c r="E592" s="370"/>
      <c r="G592" s="168"/>
      <c r="H592" s="168"/>
      <c r="I592" s="106" t="str">
        <f>IF(OR(C592="",D592="",E592=""),"",VLOOKUP(C592,VALIDATIONS!$HU$2:$HV$12,2,FALSE))</f>
        <v/>
      </c>
      <c r="K592" s="243"/>
      <c r="L592" s="354"/>
      <c r="M592" s="224"/>
      <c r="N592" s="370"/>
      <c r="O592" s="224"/>
      <c r="P592" s="368"/>
      <c r="Q592" s="368"/>
      <c r="R592" s="224"/>
      <c r="S592" s="224"/>
      <c r="T592" s="224"/>
      <c r="U592" s="224"/>
      <c r="W592" s="370"/>
      <c r="X592" s="370"/>
      <c r="Y592" s="368"/>
      <c r="Z592" s="370"/>
      <c r="AA592" s="106" t="str">
        <f>IF(OR(N592="",P592="",Q592="",V592="",W592="",X592="",Y592="",Z592=""),"",V592*    (  IF(OR(AND(N592="Water Reticulation",Z592="Cast Iron"),AND(N592="Water Reticulation",Z592="Ductile Iron"),AND(N592="Water Reticulation",Z592="Galvanised Iron"),  AND(N592="Water Reticulation",Z592="Mild Steel")),      VLOOKUP(W592,VALIDATIONS!$GP$2:$HS$45,VLOOKUP(Y592,VALIDATIONS!$FF$2:$FG$5,2,FALSE),FALSE),  IF(OR(AND(N592="Water Reticulation",Z592="Asbestos Cement"),AND(N592="Water Reticulation",Z592="unplasticised Poly Vinyl Chloride")),      VLOOKUP(W592,VALIDATIONS!$GP$2:$HS$45,8+VLOOKUP(Y592,VALIDATIONS!$FF$2:$FG$5,2,FALSE),FALSE),  IF(OR(AND(N592="Water Re-use",Z592="Cast Iron"),AND(N592="Water Re-use",Z592="Ductile Iron"),AND(N592="Water Re-use",Z592="Galvanised Iron"),  AND(N592="Water Re-use",Z592="Mild Steel")),      VLOOKUP(W592,VALIDATIONS!$GP$2:$HS$45,VLOOKUP(Y592,VALIDATIONS!$FF$2:$FG$5,2,FALSE),FALSE),  IF(OR(AND(N592="Water Re-use",Z592="Asbestos Cement"),AND(N592="Water Re-use",Z592="unplasticised Poly Vinyl Chloride")),      VLOOKUP(W592,VALIDATIONS!$GP$2:$HS$45,8+VLOOKUP(Y592,VALIDATIONS!$FF$2:$FG$5,2,FALSE),FALSE),            IF(OR(AND(N592="Water Rising Main",Z592="Cast Iron"),AND(N592="Water Rising Main",Z592="Ductile Iron"),AND(N592="Water Rising Main",Z592="Galvanised Iron"),  AND(N592="Water Rising Main",Z592="Mild Steel")),      VLOOKUP(W592,VALIDATIONS!$GP$2:$HS$45,4+VLOOKUP(Y592,VALIDATIONS!$FF$2:$FG$5,2,FALSE),FALSE),  IF(OR(AND(N592="Water Rising Main",Z592="Asbestos Cement"),AND(N592="Water Rising Main",Z592="unplasticised Poly Vinyl Chloride")),      VLOOKUP(W592,VALIDATIONS!$GP$2:$HS$45,12+VLOOKUP(Y592,VALIDATIONS!$FF$2:$FG$5,2,FALSE),FALSE),  0))))))    +IF(P592="Up to 10% Rock",VLOOKUP(W592,VALIDATIONS!$GP$2:$HS$45,21+VLOOKUP(Y592,VALIDATIONS!$FF$2:$FG$5,2,FALSE),FALSE),0)+IF(OR(Q592="Urban Development (moderate)",Q592="Urban Development (heavy)"),VLOOKUP(W592,VALIDATIONS!$GP$2:$HS$45,12+VLOOKUP(Q592,VALIDATIONS!$FJ$2:$FK$4,2,FALSE),FALSE),0)))</f>
        <v/>
      </c>
      <c r="AB592" s="82"/>
    </row>
    <row r="593" spans="2:28" x14ac:dyDescent="0.2">
      <c r="B593" s="354"/>
      <c r="C593" s="354"/>
      <c r="E593" s="370"/>
      <c r="G593" s="168"/>
      <c r="H593" s="168"/>
      <c r="I593" s="106" t="str">
        <f>IF(OR(C593="",D593="",E593=""),"",VLOOKUP(C593,VALIDATIONS!$HU$2:$HV$12,2,FALSE))</f>
        <v/>
      </c>
      <c r="K593" s="243"/>
      <c r="L593" s="354"/>
      <c r="M593" s="224"/>
      <c r="N593" s="370"/>
      <c r="O593" s="224"/>
      <c r="P593" s="368"/>
      <c r="Q593" s="368"/>
      <c r="R593" s="224"/>
      <c r="S593" s="224"/>
      <c r="T593" s="224"/>
      <c r="U593" s="224"/>
      <c r="W593" s="370"/>
      <c r="X593" s="370"/>
      <c r="Y593" s="368"/>
      <c r="Z593" s="370"/>
      <c r="AA593" s="106" t="str">
        <f>IF(OR(N593="",P593="",Q593="",V593="",W593="",X593="",Y593="",Z593=""),"",V593*    (  IF(OR(AND(N593="Water Reticulation",Z593="Cast Iron"),AND(N593="Water Reticulation",Z593="Ductile Iron"),AND(N593="Water Reticulation",Z593="Galvanised Iron"),  AND(N593="Water Reticulation",Z593="Mild Steel")),      VLOOKUP(W593,VALIDATIONS!$GP$2:$HS$45,VLOOKUP(Y593,VALIDATIONS!$FF$2:$FG$5,2,FALSE),FALSE),  IF(OR(AND(N593="Water Reticulation",Z593="Asbestos Cement"),AND(N593="Water Reticulation",Z593="unplasticised Poly Vinyl Chloride")),      VLOOKUP(W593,VALIDATIONS!$GP$2:$HS$45,8+VLOOKUP(Y593,VALIDATIONS!$FF$2:$FG$5,2,FALSE),FALSE),  IF(OR(AND(N593="Water Re-use",Z593="Cast Iron"),AND(N593="Water Re-use",Z593="Ductile Iron"),AND(N593="Water Re-use",Z593="Galvanised Iron"),  AND(N593="Water Re-use",Z593="Mild Steel")),      VLOOKUP(W593,VALIDATIONS!$GP$2:$HS$45,VLOOKUP(Y593,VALIDATIONS!$FF$2:$FG$5,2,FALSE),FALSE),  IF(OR(AND(N593="Water Re-use",Z593="Asbestos Cement"),AND(N593="Water Re-use",Z593="unplasticised Poly Vinyl Chloride")),      VLOOKUP(W593,VALIDATIONS!$GP$2:$HS$45,8+VLOOKUP(Y593,VALIDATIONS!$FF$2:$FG$5,2,FALSE),FALSE),            IF(OR(AND(N593="Water Rising Main",Z593="Cast Iron"),AND(N593="Water Rising Main",Z593="Ductile Iron"),AND(N593="Water Rising Main",Z593="Galvanised Iron"),  AND(N593="Water Rising Main",Z593="Mild Steel")),      VLOOKUP(W593,VALIDATIONS!$GP$2:$HS$45,4+VLOOKUP(Y593,VALIDATIONS!$FF$2:$FG$5,2,FALSE),FALSE),  IF(OR(AND(N593="Water Rising Main",Z593="Asbestos Cement"),AND(N593="Water Rising Main",Z593="unplasticised Poly Vinyl Chloride")),      VLOOKUP(W593,VALIDATIONS!$GP$2:$HS$45,12+VLOOKUP(Y593,VALIDATIONS!$FF$2:$FG$5,2,FALSE),FALSE),  0))))))    +IF(P593="Up to 10% Rock",VLOOKUP(W593,VALIDATIONS!$GP$2:$HS$45,21+VLOOKUP(Y593,VALIDATIONS!$FF$2:$FG$5,2,FALSE),FALSE),0)+IF(OR(Q593="Urban Development (moderate)",Q593="Urban Development (heavy)"),VLOOKUP(W593,VALIDATIONS!$GP$2:$HS$45,12+VLOOKUP(Q593,VALIDATIONS!$FJ$2:$FK$4,2,FALSE),FALSE),0)))</f>
        <v/>
      </c>
      <c r="AB593" s="82"/>
    </row>
    <row r="594" spans="2:28" x14ac:dyDescent="0.2">
      <c r="B594" s="354"/>
      <c r="C594" s="354"/>
      <c r="E594" s="370"/>
      <c r="G594" s="168"/>
      <c r="H594" s="168"/>
      <c r="I594" s="106" t="str">
        <f>IF(OR(C594="",D594="",E594=""),"",VLOOKUP(C594,VALIDATIONS!$HU$2:$HV$12,2,FALSE))</f>
        <v/>
      </c>
      <c r="K594" s="243"/>
      <c r="L594" s="354"/>
      <c r="M594" s="224"/>
      <c r="N594" s="370"/>
      <c r="O594" s="224"/>
      <c r="P594" s="368"/>
      <c r="Q594" s="368"/>
      <c r="R594" s="224"/>
      <c r="S594" s="224"/>
      <c r="T594" s="224"/>
      <c r="U594" s="224"/>
      <c r="W594" s="370"/>
      <c r="X594" s="370"/>
      <c r="Y594" s="368"/>
      <c r="Z594" s="370"/>
      <c r="AA594" s="106" t="str">
        <f>IF(OR(N594="",P594="",Q594="",V594="",W594="",X594="",Y594="",Z594=""),"",V594*    (  IF(OR(AND(N594="Water Reticulation",Z594="Cast Iron"),AND(N594="Water Reticulation",Z594="Ductile Iron"),AND(N594="Water Reticulation",Z594="Galvanised Iron"),  AND(N594="Water Reticulation",Z594="Mild Steel")),      VLOOKUP(W594,VALIDATIONS!$GP$2:$HS$45,VLOOKUP(Y594,VALIDATIONS!$FF$2:$FG$5,2,FALSE),FALSE),  IF(OR(AND(N594="Water Reticulation",Z594="Asbestos Cement"),AND(N594="Water Reticulation",Z594="unplasticised Poly Vinyl Chloride")),      VLOOKUP(W594,VALIDATIONS!$GP$2:$HS$45,8+VLOOKUP(Y594,VALIDATIONS!$FF$2:$FG$5,2,FALSE),FALSE),  IF(OR(AND(N594="Water Re-use",Z594="Cast Iron"),AND(N594="Water Re-use",Z594="Ductile Iron"),AND(N594="Water Re-use",Z594="Galvanised Iron"),  AND(N594="Water Re-use",Z594="Mild Steel")),      VLOOKUP(W594,VALIDATIONS!$GP$2:$HS$45,VLOOKUP(Y594,VALIDATIONS!$FF$2:$FG$5,2,FALSE),FALSE),  IF(OR(AND(N594="Water Re-use",Z594="Asbestos Cement"),AND(N594="Water Re-use",Z594="unplasticised Poly Vinyl Chloride")),      VLOOKUP(W594,VALIDATIONS!$GP$2:$HS$45,8+VLOOKUP(Y594,VALIDATIONS!$FF$2:$FG$5,2,FALSE),FALSE),            IF(OR(AND(N594="Water Rising Main",Z594="Cast Iron"),AND(N594="Water Rising Main",Z594="Ductile Iron"),AND(N594="Water Rising Main",Z594="Galvanised Iron"),  AND(N594="Water Rising Main",Z594="Mild Steel")),      VLOOKUP(W594,VALIDATIONS!$GP$2:$HS$45,4+VLOOKUP(Y594,VALIDATIONS!$FF$2:$FG$5,2,FALSE),FALSE),  IF(OR(AND(N594="Water Rising Main",Z594="Asbestos Cement"),AND(N594="Water Rising Main",Z594="unplasticised Poly Vinyl Chloride")),      VLOOKUP(W594,VALIDATIONS!$GP$2:$HS$45,12+VLOOKUP(Y594,VALIDATIONS!$FF$2:$FG$5,2,FALSE),FALSE),  0))))))    +IF(P594="Up to 10% Rock",VLOOKUP(W594,VALIDATIONS!$GP$2:$HS$45,21+VLOOKUP(Y594,VALIDATIONS!$FF$2:$FG$5,2,FALSE),FALSE),0)+IF(OR(Q594="Urban Development (moderate)",Q594="Urban Development (heavy)"),VLOOKUP(W594,VALIDATIONS!$GP$2:$HS$45,12+VLOOKUP(Q594,VALIDATIONS!$FJ$2:$FK$4,2,FALSE),FALSE),0)))</f>
        <v/>
      </c>
      <c r="AB594" s="82"/>
    </row>
    <row r="595" spans="2:28" x14ac:dyDescent="0.2">
      <c r="B595" s="354"/>
      <c r="C595" s="354"/>
      <c r="E595" s="370"/>
      <c r="G595" s="168"/>
      <c r="H595" s="168"/>
      <c r="I595" s="106" t="str">
        <f>IF(OR(C595="",D595="",E595=""),"",VLOOKUP(C595,VALIDATIONS!$HU$2:$HV$12,2,FALSE))</f>
        <v/>
      </c>
      <c r="K595" s="243"/>
      <c r="L595" s="354"/>
      <c r="M595" s="224"/>
      <c r="N595" s="370"/>
      <c r="O595" s="224"/>
      <c r="P595" s="368"/>
      <c r="Q595" s="368"/>
      <c r="R595" s="224"/>
      <c r="S595" s="224"/>
      <c r="T595" s="224"/>
      <c r="U595" s="224"/>
      <c r="W595" s="370"/>
      <c r="X595" s="370"/>
      <c r="Y595" s="368"/>
      <c r="Z595" s="370"/>
      <c r="AA595" s="106" t="str">
        <f>IF(OR(N595="",P595="",Q595="",V595="",W595="",X595="",Y595="",Z595=""),"",V595*    (  IF(OR(AND(N595="Water Reticulation",Z595="Cast Iron"),AND(N595="Water Reticulation",Z595="Ductile Iron"),AND(N595="Water Reticulation",Z595="Galvanised Iron"),  AND(N595="Water Reticulation",Z595="Mild Steel")),      VLOOKUP(W595,VALIDATIONS!$GP$2:$HS$45,VLOOKUP(Y595,VALIDATIONS!$FF$2:$FG$5,2,FALSE),FALSE),  IF(OR(AND(N595="Water Reticulation",Z595="Asbestos Cement"),AND(N595="Water Reticulation",Z595="unplasticised Poly Vinyl Chloride")),      VLOOKUP(W595,VALIDATIONS!$GP$2:$HS$45,8+VLOOKUP(Y595,VALIDATIONS!$FF$2:$FG$5,2,FALSE),FALSE),  IF(OR(AND(N595="Water Re-use",Z595="Cast Iron"),AND(N595="Water Re-use",Z595="Ductile Iron"),AND(N595="Water Re-use",Z595="Galvanised Iron"),  AND(N595="Water Re-use",Z595="Mild Steel")),      VLOOKUP(W595,VALIDATIONS!$GP$2:$HS$45,VLOOKUP(Y595,VALIDATIONS!$FF$2:$FG$5,2,FALSE),FALSE),  IF(OR(AND(N595="Water Re-use",Z595="Asbestos Cement"),AND(N595="Water Re-use",Z595="unplasticised Poly Vinyl Chloride")),      VLOOKUP(W595,VALIDATIONS!$GP$2:$HS$45,8+VLOOKUP(Y595,VALIDATIONS!$FF$2:$FG$5,2,FALSE),FALSE),            IF(OR(AND(N595="Water Rising Main",Z595="Cast Iron"),AND(N595="Water Rising Main",Z595="Ductile Iron"),AND(N595="Water Rising Main",Z595="Galvanised Iron"),  AND(N595="Water Rising Main",Z595="Mild Steel")),      VLOOKUP(W595,VALIDATIONS!$GP$2:$HS$45,4+VLOOKUP(Y595,VALIDATIONS!$FF$2:$FG$5,2,FALSE),FALSE),  IF(OR(AND(N595="Water Rising Main",Z595="Asbestos Cement"),AND(N595="Water Rising Main",Z595="unplasticised Poly Vinyl Chloride")),      VLOOKUP(W595,VALIDATIONS!$GP$2:$HS$45,12+VLOOKUP(Y595,VALIDATIONS!$FF$2:$FG$5,2,FALSE),FALSE),  0))))))    +IF(P595="Up to 10% Rock",VLOOKUP(W595,VALIDATIONS!$GP$2:$HS$45,21+VLOOKUP(Y595,VALIDATIONS!$FF$2:$FG$5,2,FALSE),FALSE),0)+IF(OR(Q595="Urban Development (moderate)",Q595="Urban Development (heavy)"),VLOOKUP(W595,VALIDATIONS!$GP$2:$HS$45,12+VLOOKUP(Q595,VALIDATIONS!$FJ$2:$FK$4,2,FALSE),FALSE),0)))</f>
        <v/>
      </c>
      <c r="AB595" s="82"/>
    </row>
    <row r="596" spans="2:28" x14ac:dyDescent="0.2">
      <c r="B596" s="354"/>
      <c r="C596" s="354"/>
      <c r="E596" s="370"/>
      <c r="G596" s="168"/>
      <c r="H596" s="168"/>
      <c r="I596" s="106" t="str">
        <f>IF(OR(C596="",D596="",E596=""),"",VLOOKUP(C596,VALIDATIONS!$HU$2:$HV$12,2,FALSE))</f>
        <v/>
      </c>
      <c r="K596" s="243"/>
      <c r="L596" s="354"/>
      <c r="M596" s="224"/>
      <c r="N596" s="370"/>
      <c r="O596" s="224"/>
      <c r="P596" s="368"/>
      <c r="Q596" s="368"/>
      <c r="R596" s="224"/>
      <c r="S596" s="224"/>
      <c r="T596" s="224"/>
      <c r="U596" s="224"/>
      <c r="W596" s="370"/>
      <c r="X596" s="370"/>
      <c r="Y596" s="368"/>
      <c r="Z596" s="370"/>
      <c r="AA596" s="106" t="str">
        <f>IF(OR(N596="",P596="",Q596="",V596="",W596="",X596="",Y596="",Z596=""),"",V596*    (  IF(OR(AND(N596="Water Reticulation",Z596="Cast Iron"),AND(N596="Water Reticulation",Z596="Ductile Iron"),AND(N596="Water Reticulation",Z596="Galvanised Iron"),  AND(N596="Water Reticulation",Z596="Mild Steel")),      VLOOKUP(W596,VALIDATIONS!$GP$2:$HS$45,VLOOKUP(Y596,VALIDATIONS!$FF$2:$FG$5,2,FALSE),FALSE),  IF(OR(AND(N596="Water Reticulation",Z596="Asbestos Cement"),AND(N596="Water Reticulation",Z596="unplasticised Poly Vinyl Chloride")),      VLOOKUP(W596,VALIDATIONS!$GP$2:$HS$45,8+VLOOKUP(Y596,VALIDATIONS!$FF$2:$FG$5,2,FALSE),FALSE),  IF(OR(AND(N596="Water Re-use",Z596="Cast Iron"),AND(N596="Water Re-use",Z596="Ductile Iron"),AND(N596="Water Re-use",Z596="Galvanised Iron"),  AND(N596="Water Re-use",Z596="Mild Steel")),      VLOOKUP(W596,VALIDATIONS!$GP$2:$HS$45,VLOOKUP(Y596,VALIDATIONS!$FF$2:$FG$5,2,FALSE),FALSE),  IF(OR(AND(N596="Water Re-use",Z596="Asbestos Cement"),AND(N596="Water Re-use",Z596="unplasticised Poly Vinyl Chloride")),      VLOOKUP(W596,VALIDATIONS!$GP$2:$HS$45,8+VLOOKUP(Y596,VALIDATIONS!$FF$2:$FG$5,2,FALSE),FALSE),            IF(OR(AND(N596="Water Rising Main",Z596="Cast Iron"),AND(N596="Water Rising Main",Z596="Ductile Iron"),AND(N596="Water Rising Main",Z596="Galvanised Iron"),  AND(N596="Water Rising Main",Z596="Mild Steel")),      VLOOKUP(W596,VALIDATIONS!$GP$2:$HS$45,4+VLOOKUP(Y596,VALIDATIONS!$FF$2:$FG$5,2,FALSE),FALSE),  IF(OR(AND(N596="Water Rising Main",Z596="Asbestos Cement"),AND(N596="Water Rising Main",Z596="unplasticised Poly Vinyl Chloride")),      VLOOKUP(W596,VALIDATIONS!$GP$2:$HS$45,12+VLOOKUP(Y596,VALIDATIONS!$FF$2:$FG$5,2,FALSE),FALSE),  0))))))    +IF(P596="Up to 10% Rock",VLOOKUP(W596,VALIDATIONS!$GP$2:$HS$45,21+VLOOKUP(Y596,VALIDATIONS!$FF$2:$FG$5,2,FALSE),FALSE),0)+IF(OR(Q596="Urban Development (moderate)",Q596="Urban Development (heavy)"),VLOOKUP(W596,VALIDATIONS!$GP$2:$HS$45,12+VLOOKUP(Q596,VALIDATIONS!$FJ$2:$FK$4,2,FALSE),FALSE),0)))</f>
        <v/>
      </c>
      <c r="AB596" s="82"/>
    </row>
    <row r="597" spans="2:28" x14ac:dyDescent="0.2">
      <c r="B597" s="354"/>
      <c r="C597" s="354"/>
      <c r="E597" s="370"/>
      <c r="G597" s="168"/>
      <c r="H597" s="168"/>
      <c r="I597" s="106" t="str">
        <f>IF(OR(C597="",D597="",E597=""),"",VLOOKUP(C597,VALIDATIONS!$HU$2:$HV$12,2,FALSE))</f>
        <v/>
      </c>
      <c r="K597" s="243"/>
      <c r="L597" s="354"/>
      <c r="M597" s="224"/>
      <c r="N597" s="370"/>
      <c r="O597" s="224"/>
      <c r="P597" s="368"/>
      <c r="Q597" s="368"/>
      <c r="R597" s="224"/>
      <c r="S597" s="224"/>
      <c r="T597" s="224"/>
      <c r="U597" s="224"/>
      <c r="W597" s="370"/>
      <c r="X597" s="370"/>
      <c r="Y597" s="368"/>
      <c r="Z597" s="370"/>
      <c r="AA597" s="106" t="str">
        <f>IF(OR(N597="",P597="",Q597="",V597="",W597="",X597="",Y597="",Z597=""),"",V597*    (  IF(OR(AND(N597="Water Reticulation",Z597="Cast Iron"),AND(N597="Water Reticulation",Z597="Ductile Iron"),AND(N597="Water Reticulation",Z597="Galvanised Iron"),  AND(N597="Water Reticulation",Z597="Mild Steel")),      VLOOKUP(W597,VALIDATIONS!$GP$2:$HS$45,VLOOKUP(Y597,VALIDATIONS!$FF$2:$FG$5,2,FALSE),FALSE),  IF(OR(AND(N597="Water Reticulation",Z597="Asbestos Cement"),AND(N597="Water Reticulation",Z597="unplasticised Poly Vinyl Chloride")),      VLOOKUP(W597,VALIDATIONS!$GP$2:$HS$45,8+VLOOKUP(Y597,VALIDATIONS!$FF$2:$FG$5,2,FALSE),FALSE),  IF(OR(AND(N597="Water Re-use",Z597="Cast Iron"),AND(N597="Water Re-use",Z597="Ductile Iron"),AND(N597="Water Re-use",Z597="Galvanised Iron"),  AND(N597="Water Re-use",Z597="Mild Steel")),      VLOOKUP(W597,VALIDATIONS!$GP$2:$HS$45,VLOOKUP(Y597,VALIDATIONS!$FF$2:$FG$5,2,FALSE),FALSE),  IF(OR(AND(N597="Water Re-use",Z597="Asbestos Cement"),AND(N597="Water Re-use",Z597="unplasticised Poly Vinyl Chloride")),      VLOOKUP(W597,VALIDATIONS!$GP$2:$HS$45,8+VLOOKUP(Y597,VALIDATIONS!$FF$2:$FG$5,2,FALSE),FALSE),            IF(OR(AND(N597="Water Rising Main",Z597="Cast Iron"),AND(N597="Water Rising Main",Z597="Ductile Iron"),AND(N597="Water Rising Main",Z597="Galvanised Iron"),  AND(N597="Water Rising Main",Z597="Mild Steel")),      VLOOKUP(W597,VALIDATIONS!$GP$2:$HS$45,4+VLOOKUP(Y597,VALIDATIONS!$FF$2:$FG$5,2,FALSE),FALSE),  IF(OR(AND(N597="Water Rising Main",Z597="Asbestos Cement"),AND(N597="Water Rising Main",Z597="unplasticised Poly Vinyl Chloride")),      VLOOKUP(W597,VALIDATIONS!$GP$2:$HS$45,12+VLOOKUP(Y597,VALIDATIONS!$FF$2:$FG$5,2,FALSE),FALSE),  0))))))    +IF(P597="Up to 10% Rock",VLOOKUP(W597,VALIDATIONS!$GP$2:$HS$45,21+VLOOKUP(Y597,VALIDATIONS!$FF$2:$FG$5,2,FALSE),FALSE),0)+IF(OR(Q597="Urban Development (moderate)",Q597="Urban Development (heavy)"),VLOOKUP(W597,VALIDATIONS!$GP$2:$HS$45,12+VLOOKUP(Q597,VALIDATIONS!$FJ$2:$FK$4,2,FALSE),FALSE),0)))</f>
        <v/>
      </c>
      <c r="AB597" s="82"/>
    </row>
    <row r="598" spans="2:28" x14ac:dyDescent="0.2">
      <c r="B598" s="354"/>
      <c r="C598" s="354"/>
      <c r="E598" s="370"/>
      <c r="G598" s="168"/>
      <c r="H598" s="168"/>
      <c r="I598" s="106" t="str">
        <f>IF(OR(C598="",D598="",E598=""),"",VLOOKUP(C598,VALIDATIONS!$HU$2:$HV$12,2,FALSE))</f>
        <v/>
      </c>
      <c r="K598" s="243"/>
      <c r="L598" s="354"/>
      <c r="M598" s="224"/>
      <c r="N598" s="370"/>
      <c r="O598" s="224"/>
      <c r="P598" s="368"/>
      <c r="Q598" s="368"/>
      <c r="R598" s="224"/>
      <c r="S598" s="224"/>
      <c r="T598" s="224"/>
      <c r="U598" s="224"/>
      <c r="W598" s="370"/>
      <c r="X598" s="370"/>
      <c r="Y598" s="368"/>
      <c r="Z598" s="370"/>
      <c r="AA598" s="106" t="str">
        <f>IF(OR(N598="",P598="",Q598="",V598="",W598="",X598="",Y598="",Z598=""),"",V598*    (  IF(OR(AND(N598="Water Reticulation",Z598="Cast Iron"),AND(N598="Water Reticulation",Z598="Ductile Iron"),AND(N598="Water Reticulation",Z598="Galvanised Iron"),  AND(N598="Water Reticulation",Z598="Mild Steel")),      VLOOKUP(W598,VALIDATIONS!$GP$2:$HS$45,VLOOKUP(Y598,VALIDATIONS!$FF$2:$FG$5,2,FALSE),FALSE),  IF(OR(AND(N598="Water Reticulation",Z598="Asbestos Cement"),AND(N598="Water Reticulation",Z598="unplasticised Poly Vinyl Chloride")),      VLOOKUP(W598,VALIDATIONS!$GP$2:$HS$45,8+VLOOKUP(Y598,VALIDATIONS!$FF$2:$FG$5,2,FALSE),FALSE),  IF(OR(AND(N598="Water Re-use",Z598="Cast Iron"),AND(N598="Water Re-use",Z598="Ductile Iron"),AND(N598="Water Re-use",Z598="Galvanised Iron"),  AND(N598="Water Re-use",Z598="Mild Steel")),      VLOOKUP(W598,VALIDATIONS!$GP$2:$HS$45,VLOOKUP(Y598,VALIDATIONS!$FF$2:$FG$5,2,FALSE),FALSE),  IF(OR(AND(N598="Water Re-use",Z598="Asbestos Cement"),AND(N598="Water Re-use",Z598="unplasticised Poly Vinyl Chloride")),      VLOOKUP(W598,VALIDATIONS!$GP$2:$HS$45,8+VLOOKUP(Y598,VALIDATIONS!$FF$2:$FG$5,2,FALSE),FALSE),            IF(OR(AND(N598="Water Rising Main",Z598="Cast Iron"),AND(N598="Water Rising Main",Z598="Ductile Iron"),AND(N598="Water Rising Main",Z598="Galvanised Iron"),  AND(N598="Water Rising Main",Z598="Mild Steel")),      VLOOKUP(W598,VALIDATIONS!$GP$2:$HS$45,4+VLOOKUP(Y598,VALIDATIONS!$FF$2:$FG$5,2,FALSE),FALSE),  IF(OR(AND(N598="Water Rising Main",Z598="Asbestos Cement"),AND(N598="Water Rising Main",Z598="unplasticised Poly Vinyl Chloride")),      VLOOKUP(W598,VALIDATIONS!$GP$2:$HS$45,12+VLOOKUP(Y598,VALIDATIONS!$FF$2:$FG$5,2,FALSE),FALSE),  0))))))    +IF(P598="Up to 10% Rock",VLOOKUP(W598,VALIDATIONS!$GP$2:$HS$45,21+VLOOKUP(Y598,VALIDATIONS!$FF$2:$FG$5,2,FALSE),FALSE),0)+IF(OR(Q598="Urban Development (moderate)",Q598="Urban Development (heavy)"),VLOOKUP(W598,VALIDATIONS!$GP$2:$HS$45,12+VLOOKUP(Q598,VALIDATIONS!$FJ$2:$FK$4,2,FALSE),FALSE),0)))</f>
        <v/>
      </c>
      <c r="AB598" s="82"/>
    </row>
    <row r="599" spans="2:28" x14ac:dyDescent="0.2">
      <c r="B599" s="354"/>
      <c r="C599" s="354"/>
      <c r="E599" s="370"/>
      <c r="G599" s="168"/>
      <c r="H599" s="168"/>
      <c r="I599" s="106" t="str">
        <f>IF(OR(C599="",D599="",E599=""),"",VLOOKUP(C599,VALIDATIONS!$HU$2:$HV$12,2,FALSE))</f>
        <v/>
      </c>
      <c r="K599" s="243"/>
      <c r="L599" s="354"/>
      <c r="M599" s="224"/>
      <c r="N599" s="370"/>
      <c r="O599" s="224"/>
      <c r="P599" s="368"/>
      <c r="Q599" s="368"/>
      <c r="R599" s="224"/>
      <c r="S599" s="224"/>
      <c r="T599" s="224"/>
      <c r="U599" s="224"/>
      <c r="W599" s="370"/>
      <c r="X599" s="370"/>
      <c r="Y599" s="368"/>
      <c r="Z599" s="370"/>
      <c r="AA599" s="106" t="str">
        <f>IF(OR(N599="",P599="",Q599="",V599="",W599="",X599="",Y599="",Z599=""),"",V599*    (  IF(OR(AND(N599="Water Reticulation",Z599="Cast Iron"),AND(N599="Water Reticulation",Z599="Ductile Iron"),AND(N599="Water Reticulation",Z599="Galvanised Iron"),  AND(N599="Water Reticulation",Z599="Mild Steel")),      VLOOKUP(W599,VALIDATIONS!$GP$2:$HS$45,VLOOKUP(Y599,VALIDATIONS!$FF$2:$FG$5,2,FALSE),FALSE),  IF(OR(AND(N599="Water Reticulation",Z599="Asbestos Cement"),AND(N599="Water Reticulation",Z599="unplasticised Poly Vinyl Chloride")),      VLOOKUP(W599,VALIDATIONS!$GP$2:$HS$45,8+VLOOKUP(Y599,VALIDATIONS!$FF$2:$FG$5,2,FALSE),FALSE),  IF(OR(AND(N599="Water Re-use",Z599="Cast Iron"),AND(N599="Water Re-use",Z599="Ductile Iron"),AND(N599="Water Re-use",Z599="Galvanised Iron"),  AND(N599="Water Re-use",Z599="Mild Steel")),      VLOOKUP(W599,VALIDATIONS!$GP$2:$HS$45,VLOOKUP(Y599,VALIDATIONS!$FF$2:$FG$5,2,FALSE),FALSE),  IF(OR(AND(N599="Water Re-use",Z599="Asbestos Cement"),AND(N599="Water Re-use",Z599="unplasticised Poly Vinyl Chloride")),      VLOOKUP(W599,VALIDATIONS!$GP$2:$HS$45,8+VLOOKUP(Y599,VALIDATIONS!$FF$2:$FG$5,2,FALSE),FALSE),            IF(OR(AND(N599="Water Rising Main",Z599="Cast Iron"),AND(N599="Water Rising Main",Z599="Ductile Iron"),AND(N599="Water Rising Main",Z599="Galvanised Iron"),  AND(N599="Water Rising Main",Z599="Mild Steel")),      VLOOKUP(W599,VALIDATIONS!$GP$2:$HS$45,4+VLOOKUP(Y599,VALIDATIONS!$FF$2:$FG$5,2,FALSE),FALSE),  IF(OR(AND(N599="Water Rising Main",Z599="Asbestos Cement"),AND(N599="Water Rising Main",Z599="unplasticised Poly Vinyl Chloride")),      VLOOKUP(W599,VALIDATIONS!$GP$2:$HS$45,12+VLOOKUP(Y599,VALIDATIONS!$FF$2:$FG$5,2,FALSE),FALSE),  0))))))    +IF(P599="Up to 10% Rock",VLOOKUP(W599,VALIDATIONS!$GP$2:$HS$45,21+VLOOKUP(Y599,VALIDATIONS!$FF$2:$FG$5,2,FALSE),FALSE),0)+IF(OR(Q599="Urban Development (moderate)",Q599="Urban Development (heavy)"),VLOOKUP(W599,VALIDATIONS!$GP$2:$HS$45,12+VLOOKUP(Q599,VALIDATIONS!$FJ$2:$FK$4,2,FALSE),FALSE),0)))</f>
        <v/>
      </c>
      <c r="AB599" s="82"/>
    </row>
    <row r="600" spans="2:28" x14ac:dyDescent="0.2">
      <c r="B600" s="354"/>
      <c r="C600" s="354"/>
      <c r="E600" s="370"/>
      <c r="G600" s="168"/>
      <c r="H600" s="168"/>
      <c r="I600" s="106" t="str">
        <f>IF(OR(C600="",D600="",E600=""),"",VLOOKUP(C600,VALIDATIONS!$HU$2:$HV$12,2,FALSE))</f>
        <v/>
      </c>
      <c r="K600" s="243"/>
      <c r="L600" s="354"/>
      <c r="M600" s="224"/>
      <c r="N600" s="370"/>
      <c r="O600" s="224"/>
      <c r="P600" s="368"/>
      <c r="Q600" s="368"/>
      <c r="R600" s="224"/>
      <c r="S600" s="224"/>
      <c r="T600" s="224"/>
      <c r="U600" s="224"/>
      <c r="W600" s="370"/>
      <c r="X600" s="370"/>
      <c r="Y600" s="368"/>
      <c r="Z600" s="370"/>
      <c r="AA600" s="106" t="str">
        <f>IF(OR(N600="",P600="",Q600="",V600="",W600="",X600="",Y600="",Z600=""),"",V600*    (  IF(OR(AND(N600="Water Reticulation",Z600="Cast Iron"),AND(N600="Water Reticulation",Z600="Ductile Iron"),AND(N600="Water Reticulation",Z600="Galvanised Iron"),  AND(N600="Water Reticulation",Z600="Mild Steel")),      VLOOKUP(W600,VALIDATIONS!$GP$2:$HS$45,VLOOKUP(Y600,VALIDATIONS!$FF$2:$FG$5,2,FALSE),FALSE),  IF(OR(AND(N600="Water Reticulation",Z600="Asbestos Cement"),AND(N600="Water Reticulation",Z600="unplasticised Poly Vinyl Chloride")),      VLOOKUP(W600,VALIDATIONS!$GP$2:$HS$45,8+VLOOKUP(Y600,VALIDATIONS!$FF$2:$FG$5,2,FALSE),FALSE),  IF(OR(AND(N600="Water Re-use",Z600="Cast Iron"),AND(N600="Water Re-use",Z600="Ductile Iron"),AND(N600="Water Re-use",Z600="Galvanised Iron"),  AND(N600="Water Re-use",Z600="Mild Steel")),      VLOOKUP(W600,VALIDATIONS!$GP$2:$HS$45,VLOOKUP(Y600,VALIDATIONS!$FF$2:$FG$5,2,FALSE),FALSE),  IF(OR(AND(N600="Water Re-use",Z600="Asbestos Cement"),AND(N600="Water Re-use",Z600="unplasticised Poly Vinyl Chloride")),      VLOOKUP(W600,VALIDATIONS!$GP$2:$HS$45,8+VLOOKUP(Y600,VALIDATIONS!$FF$2:$FG$5,2,FALSE),FALSE),            IF(OR(AND(N600="Water Rising Main",Z600="Cast Iron"),AND(N600="Water Rising Main",Z600="Ductile Iron"),AND(N600="Water Rising Main",Z600="Galvanised Iron"),  AND(N600="Water Rising Main",Z600="Mild Steel")),      VLOOKUP(W600,VALIDATIONS!$GP$2:$HS$45,4+VLOOKUP(Y600,VALIDATIONS!$FF$2:$FG$5,2,FALSE),FALSE),  IF(OR(AND(N600="Water Rising Main",Z600="Asbestos Cement"),AND(N600="Water Rising Main",Z600="unplasticised Poly Vinyl Chloride")),      VLOOKUP(W600,VALIDATIONS!$GP$2:$HS$45,12+VLOOKUP(Y600,VALIDATIONS!$FF$2:$FG$5,2,FALSE),FALSE),  0))))))    +IF(P600="Up to 10% Rock",VLOOKUP(W600,VALIDATIONS!$GP$2:$HS$45,21+VLOOKUP(Y600,VALIDATIONS!$FF$2:$FG$5,2,FALSE),FALSE),0)+IF(OR(Q600="Urban Development (moderate)",Q600="Urban Development (heavy)"),VLOOKUP(W600,VALIDATIONS!$GP$2:$HS$45,12+VLOOKUP(Q600,VALIDATIONS!$FJ$2:$FK$4,2,FALSE),FALSE),0)))</f>
        <v/>
      </c>
      <c r="AB600" s="82"/>
    </row>
    <row r="601" spans="2:28" x14ac:dyDescent="0.2">
      <c r="B601" s="354"/>
      <c r="C601" s="354"/>
      <c r="E601" s="370"/>
      <c r="G601" s="168"/>
      <c r="H601" s="168"/>
      <c r="I601" s="106" t="str">
        <f>IF(OR(C601="",D601="",E601=""),"",VLOOKUP(C601,VALIDATIONS!$HU$2:$HV$12,2,FALSE))</f>
        <v/>
      </c>
      <c r="K601" s="243"/>
      <c r="L601" s="354"/>
      <c r="M601" s="224"/>
      <c r="N601" s="370"/>
      <c r="O601" s="224"/>
      <c r="P601" s="368"/>
      <c r="Q601" s="368"/>
      <c r="R601" s="224"/>
      <c r="S601" s="224"/>
      <c r="T601" s="224"/>
      <c r="U601" s="224"/>
      <c r="W601" s="370"/>
      <c r="X601" s="370"/>
      <c r="Y601" s="368"/>
      <c r="Z601" s="370"/>
      <c r="AA601" s="106" t="str">
        <f>IF(OR(N601="",P601="",Q601="",V601="",W601="",X601="",Y601="",Z601=""),"",V601*    (  IF(OR(AND(N601="Water Reticulation",Z601="Cast Iron"),AND(N601="Water Reticulation",Z601="Ductile Iron"),AND(N601="Water Reticulation",Z601="Galvanised Iron"),  AND(N601="Water Reticulation",Z601="Mild Steel")),      VLOOKUP(W601,VALIDATIONS!$GP$2:$HS$45,VLOOKUP(Y601,VALIDATIONS!$FF$2:$FG$5,2,FALSE),FALSE),  IF(OR(AND(N601="Water Reticulation",Z601="Asbestos Cement"),AND(N601="Water Reticulation",Z601="unplasticised Poly Vinyl Chloride")),      VLOOKUP(W601,VALIDATIONS!$GP$2:$HS$45,8+VLOOKUP(Y601,VALIDATIONS!$FF$2:$FG$5,2,FALSE),FALSE),  IF(OR(AND(N601="Water Re-use",Z601="Cast Iron"),AND(N601="Water Re-use",Z601="Ductile Iron"),AND(N601="Water Re-use",Z601="Galvanised Iron"),  AND(N601="Water Re-use",Z601="Mild Steel")),      VLOOKUP(W601,VALIDATIONS!$GP$2:$HS$45,VLOOKUP(Y601,VALIDATIONS!$FF$2:$FG$5,2,FALSE),FALSE),  IF(OR(AND(N601="Water Re-use",Z601="Asbestos Cement"),AND(N601="Water Re-use",Z601="unplasticised Poly Vinyl Chloride")),      VLOOKUP(W601,VALIDATIONS!$GP$2:$HS$45,8+VLOOKUP(Y601,VALIDATIONS!$FF$2:$FG$5,2,FALSE),FALSE),            IF(OR(AND(N601="Water Rising Main",Z601="Cast Iron"),AND(N601="Water Rising Main",Z601="Ductile Iron"),AND(N601="Water Rising Main",Z601="Galvanised Iron"),  AND(N601="Water Rising Main",Z601="Mild Steel")),      VLOOKUP(W601,VALIDATIONS!$GP$2:$HS$45,4+VLOOKUP(Y601,VALIDATIONS!$FF$2:$FG$5,2,FALSE),FALSE),  IF(OR(AND(N601="Water Rising Main",Z601="Asbestos Cement"),AND(N601="Water Rising Main",Z601="unplasticised Poly Vinyl Chloride")),      VLOOKUP(W601,VALIDATIONS!$GP$2:$HS$45,12+VLOOKUP(Y601,VALIDATIONS!$FF$2:$FG$5,2,FALSE),FALSE),  0))))))    +IF(P601="Up to 10% Rock",VLOOKUP(W601,VALIDATIONS!$GP$2:$HS$45,21+VLOOKUP(Y601,VALIDATIONS!$FF$2:$FG$5,2,FALSE),FALSE),0)+IF(OR(Q601="Urban Development (moderate)",Q601="Urban Development (heavy)"),VLOOKUP(W601,VALIDATIONS!$GP$2:$HS$45,12+VLOOKUP(Q601,VALIDATIONS!$FJ$2:$FK$4,2,FALSE),FALSE),0)))</f>
        <v/>
      </c>
      <c r="AB601" s="82"/>
    </row>
    <row r="602" spans="2:28" x14ac:dyDescent="0.2">
      <c r="B602" s="354"/>
      <c r="C602" s="354"/>
      <c r="E602" s="370"/>
      <c r="G602" s="168"/>
      <c r="H602" s="168"/>
      <c r="I602" s="106" t="str">
        <f>IF(OR(C602="",D602="",E602=""),"",VLOOKUP(C602,VALIDATIONS!$HU$2:$HV$12,2,FALSE))</f>
        <v/>
      </c>
      <c r="K602" s="243"/>
      <c r="L602" s="354"/>
      <c r="M602" s="224"/>
      <c r="N602" s="370"/>
      <c r="O602" s="224"/>
      <c r="P602" s="368"/>
      <c r="Q602" s="368"/>
      <c r="R602" s="224"/>
      <c r="S602" s="224"/>
      <c r="T602" s="224"/>
      <c r="U602" s="224"/>
      <c r="W602" s="370"/>
      <c r="X602" s="370"/>
      <c r="Y602" s="368"/>
      <c r="Z602" s="370"/>
      <c r="AA602" s="106" t="str">
        <f>IF(OR(N602="",P602="",Q602="",V602="",W602="",X602="",Y602="",Z602=""),"",V602*    (  IF(OR(AND(N602="Water Reticulation",Z602="Cast Iron"),AND(N602="Water Reticulation",Z602="Ductile Iron"),AND(N602="Water Reticulation",Z602="Galvanised Iron"),  AND(N602="Water Reticulation",Z602="Mild Steel")),      VLOOKUP(W602,VALIDATIONS!$GP$2:$HS$45,VLOOKUP(Y602,VALIDATIONS!$FF$2:$FG$5,2,FALSE),FALSE),  IF(OR(AND(N602="Water Reticulation",Z602="Asbestos Cement"),AND(N602="Water Reticulation",Z602="unplasticised Poly Vinyl Chloride")),      VLOOKUP(W602,VALIDATIONS!$GP$2:$HS$45,8+VLOOKUP(Y602,VALIDATIONS!$FF$2:$FG$5,2,FALSE),FALSE),  IF(OR(AND(N602="Water Re-use",Z602="Cast Iron"),AND(N602="Water Re-use",Z602="Ductile Iron"),AND(N602="Water Re-use",Z602="Galvanised Iron"),  AND(N602="Water Re-use",Z602="Mild Steel")),      VLOOKUP(W602,VALIDATIONS!$GP$2:$HS$45,VLOOKUP(Y602,VALIDATIONS!$FF$2:$FG$5,2,FALSE),FALSE),  IF(OR(AND(N602="Water Re-use",Z602="Asbestos Cement"),AND(N602="Water Re-use",Z602="unplasticised Poly Vinyl Chloride")),      VLOOKUP(W602,VALIDATIONS!$GP$2:$HS$45,8+VLOOKUP(Y602,VALIDATIONS!$FF$2:$FG$5,2,FALSE),FALSE),            IF(OR(AND(N602="Water Rising Main",Z602="Cast Iron"),AND(N602="Water Rising Main",Z602="Ductile Iron"),AND(N602="Water Rising Main",Z602="Galvanised Iron"),  AND(N602="Water Rising Main",Z602="Mild Steel")),      VLOOKUP(W602,VALIDATIONS!$GP$2:$HS$45,4+VLOOKUP(Y602,VALIDATIONS!$FF$2:$FG$5,2,FALSE),FALSE),  IF(OR(AND(N602="Water Rising Main",Z602="Asbestos Cement"),AND(N602="Water Rising Main",Z602="unplasticised Poly Vinyl Chloride")),      VLOOKUP(W602,VALIDATIONS!$GP$2:$HS$45,12+VLOOKUP(Y602,VALIDATIONS!$FF$2:$FG$5,2,FALSE),FALSE),  0))))))    +IF(P602="Up to 10% Rock",VLOOKUP(W602,VALIDATIONS!$GP$2:$HS$45,21+VLOOKUP(Y602,VALIDATIONS!$FF$2:$FG$5,2,FALSE),FALSE),0)+IF(OR(Q602="Urban Development (moderate)",Q602="Urban Development (heavy)"),VLOOKUP(W602,VALIDATIONS!$GP$2:$HS$45,12+VLOOKUP(Q602,VALIDATIONS!$FJ$2:$FK$4,2,FALSE),FALSE),0)))</f>
        <v/>
      </c>
      <c r="AB602" s="82"/>
    </row>
    <row r="603" spans="2:28" x14ac:dyDescent="0.2">
      <c r="B603" s="354"/>
      <c r="C603" s="354"/>
      <c r="E603" s="370"/>
      <c r="G603" s="168"/>
      <c r="H603" s="168"/>
      <c r="I603" s="106" t="str">
        <f>IF(OR(C603="",D603="",E603=""),"",VLOOKUP(C603,VALIDATIONS!$HU$2:$HV$12,2,FALSE))</f>
        <v/>
      </c>
      <c r="K603" s="243"/>
      <c r="L603" s="354"/>
      <c r="M603" s="224"/>
      <c r="N603" s="370"/>
      <c r="O603" s="224"/>
      <c r="P603" s="368"/>
      <c r="Q603" s="368"/>
      <c r="R603" s="224"/>
      <c r="S603" s="224"/>
      <c r="T603" s="224"/>
      <c r="U603" s="224"/>
      <c r="W603" s="370"/>
      <c r="X603" s="370"/>
      <c r="Y603" s="368"/>
      <c r="Z603" s="370"/>
      <c r="AA603" s="106" t="str">
        <f>IF(OR(N603="",P603="",Q603="",V603="",W603="",X603="",Y603="",Z603=""),"",V603*    (  IF(OR(AND(N603="Water Reticulation",Z603="Cast Iron"),AND(N603="Water Reticulation",Z603="Ductile Iron"),AND(N603="Water Reticulation",Z603="Galvanised Iron"),  AND(N603="Water Reticulation",Z603="Mild Steel")),      VLOOKUP(W603,VALIDATIONS!$GP$2:$HS$45,VLOOKUP(Y603,VALIDATIONS!$FF$2:$FG$5,2,FALSE),FALSE),  IF(OR(AND(N603="Water Reticulation",Z603="Asbestos Cement"),AND(N603="Water Reticulation",Z603="unplasticised Poly Vinyl Chloride")),      VLOOKUP(W603,VALIDATIONS!$GP$2:$HS$45,8+VLOOKUP(Y603,VALIDATIONS!$FF$2:$FG$5,2,FALSE),FALSE),  IF(OR(AND(N603="Water Re-use",Z603="Cast Iron"),AND(N603="Water Re-use",Z603="Ductile Iron"),AND(N603="Water Re-use",Z603="Galvanised Iron"),  AND(N603="Water Re-use",Z603="Mild Steel")),      VLOOKUP(W603,VALIDATIONS!$GP$2:$HS$45,VLOOKUP(Y603,VALIDATIONS!$FF$2:$FG$5,2,FALSE),FALSE),  IF(OR(AND(N603="Water Re-use",Z603="Asbestos Cement"),AND(N603="Water Re-use",Z603="unplasticised Poly Vinyl Chloride")),      VLOOKUP(W603,VALIDATIONS!$GP$2:$HS$45,8+VLOOKUP(Y603,VALIDATIONS!$FF$2:$FG$5,2,FALSE),FALSE),            IF(OR(AND(N603="Water Rising Main",Z603="Cast Iron"),AND(N603="Water Rising Main",Z603="Ductile Iron"),AND(N603="Water Rising Main",Z603="Galvanised Iron"),  AND(N603="Water Rising Main",Z603="Mild Steel")),      VLOOKUP(W603,VALIDATIONS!$GP$2:$HS$45,4+VLOOKUP(Y603,VALIDATIONS!$FF$2:$FG$5,2,FALSE),FALSE),  IF(OR(AND(N603="Water Rising Main",Z603="Asbestos Cement"),AND(N603="Water Rising Main",Z603="unplasticised Poly Vinyl Chloride")),      VLOOKUP(W603,VALIDATIONS!$GP$2:$HS$45,12+VLOOKUP(Y603,VALIDATIONS!$FF$2:$FG$5,2,FALSE),FALSE),  0))))))    +IF(P603="Up to 10% Rock",VLOOKUP(W603,VALIDATIONS!$GP$2:$HS$45,21+VLOOKUP(Y603,VALIDATIONS!$FF$2:$FG$5,2,FALSE),FALSE),0)+IF(OR(Q603="Urban Development (moderate)",Q603="Urban Development (heavy)"),VLOOKUP(W603,VALIDATIONS!$GP$2:$HS$45,12+VLOOKUP(Q603,VALIDATIONS!$FJ$2:$FK$4,2,FALSE),FALSE),0)))</f>
        <v/>
      </c>
      <c r="AB603" s="82"/>
    </row>
    <row r="604" spans="2:28" x14ac:dyDescent="0.2">
      <c r="B604" s="354"/>
      <c r="C604" s="354"/>
      <c r="E604" s="370"/>
      <c r="G604" s="168"/>
      <c r="H604" s="168"/>
      <c r="I604" s="106" t="str">
        <f>IF(OR(C604="",D604="",E604=""),"",VLOOKUP(C604,VALIDATIONS!$HU$2:$HV$12,2,FALSE))</f>
        <v/>
      </c>
      <c r="K604" s="243"/>
      <c r="L604" s="354"/>
      <c r="M604" s="224"/>
      <c r="N604" s="370"/>
      <c r="O604" s="224"/>
      <c r="P604" s="368"/>
      <c r="Q604" s="368"/>
      <c r="R604" s="224"/>
      <c r="S604" s="224"/>
      <c r="T604" s="224"/>
      <c r="U604" s="224"/>
      <c r="W604" s="370"/>
      <c r="X604" s="370"/>
      <c r="Y604" s="368"/>
      <c r="Z604" s="370"/>
      <c r="AA604" s="106" t="str">
        <f>IF(OR(N604="",P604="",Q604="",V604="",W604="",X604="",Y604="",Z604=""),"",V604*    (  IF(OR(AND(N604="Water Reticulation",Z604="Cast Iron"),AND(N604="Water Reticulation",Z604="Ductile Iron"),AND(N604="Water Reticulation",Z604="Galvanised Iron"),  AND(N604="Water Reticulation",Z604="Mild Steel")),      VLOOKUP(W604,VALIDATIONS!$GP$2:$HS$45,VLOOKUP(Y604,VALIDATIONS!$FF$2:$FG$5,2,FALSE),FALSE),  IF(OR(AND(N604="Water Reticulation",Z604="Asbestos Cement"),AND(N604="Water Reticulation",Z604="unplasticised Poly Vinyl Chloride")),      VLOOKUP(W604,VALIDATIONS!$GP$2:$HS$45,8+VLOOKUP(Y604,VALIDATIONS!$FF$2:$FG$5,2,FALSE),FALSE),  IF(OR(AND(N604="Water Re-use",Z604="Cast Iron"),AND(N604="Water Re-use",Z604="Ductile Iron"),AND(N604="Water Re-use",Z604="Galvanised Iron"),  AND(N604="Water Re-use",Z604="Mild Steel")),      VLOOKUP(W604,VALIDATIONS!$GP$2:$HS$45,VLOOKUP(Y604,VALIDATIONS!$FF$2:$FG$5,2,FALSE),FALSE),  IF(OR(AND(N604="Water Re-use",Z604="Asbestos Cement"),AND(N604="Water Re-use",Z604="unplasticised Poly Vinyl Chloride")),      VLOOKUP(W604,VALIDATIONS!$GP$2:$HS$45,8+VLOOKUP(Y604,VALIDATIONS!$FF$2:$FG$5,2,FALSE),FALSE),            IF(OR(AND(N604="Water Rising Main",Z604="Cast Iron"),AND(N604="Water Rising Main",Z604="Ductile Iron"),AND(N604="Water Rising Main",Z604="Galvanised Iron"),  AND(N604="Water Rising Main",Z604="Mild Steel")),      VLOOKUP(W604,VALIDATIONS!$GP$2:$HS$45,4+VLOOKUP(Y604,VALIDATIONS!$FF$2:$FG$5,2,FALSE),FALSE),  IF(OR(AND(N604="Water Rising Main",Z604="Asbestos Cement"),AND(N604="Water Rising Main",Z604="unplasticised Poly Vinyl Chloride")),      VLOOKUP(W604,VALIDATIONS!$GP$2:$HS$45,12+VLOOKUP(Y604,VALIDATIONS!$FF$2:$FG$5,2,FALSE),FALSE),  0))))))    +IF(P604="Up to 10% Rock",VLOOKUP(W604,VALIDATIONS!$GP$2:$HS$45,21+VLOOKUP(Y604,VALIDATIONS!$FF$2:$FG$5,2,FALSE),FALSE),0)+IF(OR(Q604="Urban Development (moderate)",Q604="Urban Development (heavy)"),VLOOKUP(W604,VALIDATIONS!$GP$2:$HS$45,12+VLOOKUP(Q604,VALIDATIONS!$FJ$2:$FK$4,2,FALSE),FALSE),0)))</f>
        <v/>
      </c>
      <c r="AB604" s="82"/>
    </row>
    <row r="605" spans="2:28" x14ac:dyDescent="0.2">
      <c r="B605" s="354"/>
      <c r="C605" s="354"/>
      <c r="E605" s="370"/>
      <c r="G605" s="168"/>
      <c r="H605" s="168"/>
      <c r="I605" s="106" t="str">
        <f>IF(OR(C605="",D605="",E605=""),"",VLOOKUP(C605,VALIDATIONS!$HU$2:$HV$12,2,FALSE))</f>
        <v/>
      </c>
      <c r="K605" s="243"/>
      <c r="L605" s="354"/>
      <c r="M605" s="224"/>
      <c r="N605" s="370"/>
      <c r="O605" s="224"/>
      <c r="P605" s="368"/>
      <c r="Q605" s="368"/>
      <c r="R605" s="224"/>
      <c r="S605" s="224"/>
      <c r="T605" s="224"/>
      <c r="U605" s="224"/>
      <c r="W605" s="370"/>
      <c r="X605" s="370"/>
      <c r="Y605" s="368"/>
      <c r="Z605" s="370"/>
      <c r="AA605" s="106" t="str">
        <f>IF(OR(N605="",P605="",Q605="",V605="",W605="",X605="",Y605="",Z605=""),"",V605*    (  IF(OR(AND(N605="Water Reticulation",Z605="Cast Iron"),AND(N605="Water Reticulation",Z605="Ductile Iron"),AND(N605="Water Reticulation",Z605="Galvanised Iron"),  AND(N605="Water Reticulation",Z605="Mild Steel")),      VLOOKUP(W605,VALIDATIONS!$GP$2:$HS$45,VLOOKUP(Y605,VALIDATIONS!$FF$2:$FG$5,2,FALSE),FALSE),  IF(OR(AND(N605="Water Reticulation",Z605="Asbestos Cement"),AND(N605="Water Reticulation",Z605="unplasticised Poly Vinyl Chloride")),      VLOOKUP(W605,VALIDATIONS!$GP$2:$HS$45,8+VLOOKUP(Y605,VALIDATIONS!$FF$2:$FG$5,2,FALSE),FALSE),  IF(OR(AND(N605="Water Re-use",Z605="Cast Iron"),AND(N605="Water Re-use",Z605="Ductile Iron"),AND(N605="Water Re-use",Z605="Galvanised Iron"),  AND(N605="Water Re-use",Z605="Mild Steel")),      VLOOKUP(W605,VALIDATIONS!$GP$2:$HS$45,VLOOKUP(Y605,VALIDATIONS!$FF$2:$FG$5,2,FALSE),FALSE),  IF(OR(AND(N605="Water Re-use",Z605="Asbestos Cement"),AND(N605="Water Re-use",Z605="unplasticised Poly Vinyl Chloride")),      VLOOKUP(W605,VALIDATIONS!$GP$2:$HS$45,8+VLOOKUP(Y605,VALIDATIONS!$FF$2:$FG$5,2,FALSE),FALSE),            IF(OR(AND(N605="Water Rising Main",Z605="Cast Iron"),AND(N605="Water Rising Main",Z605="Ductile Iron"),AND(N605="Water Rising Main",Z605="Galvanised Iron"),  AND(N605="Water Rising Main",Z605="Mild Steel")),      VLOOKUP(W605,VALIDATIONS!$GP$2:$HS$45,4+VLOOKUP(Y605,VALIDATIONS!$FF$2:$FG$5,2,FALSE),FALSE),  IF(OR(AND(N605="Water Rising Main",Z605="Asbestos Cement"),AND(N605="Water Rising Main",Z605="unplasticised Poly Vinyl Chloride")),      VLOOKUP(W605,VALIDATIONS!$GP$2:$HS$45,12+VLOOKUP(Y605,VALIDATIONS!$FF$2:$FG$5,2,FALSE),FALSE),  0))))))    +IF(P605="Up to 10% Rock",VLOOKUP(W605,VALIDATIONS!$GP$2:$HS$45,21+VLOOKUP(Y605,VALIDATIONS!$FF$2:$FG$5,2,FALSE),FALSE),0)+IF(OR(Q605="Urban Development (moderate)",Q605="Urban Development (heavy)"),VLOOKUP(W605,VALIDATIONS!$GP$2:$HS$45,12+VLOOKUP(Q605,VALIDATIONS!$FJ$2:$FK$4,2,FALSE),FALSE),0)))</f>
        <v/>
      </c>
      <c r="AB605" s="82"/>
    </row>
    <row r="606" spans="2:28" x14ac:dyDescent="0.2">
      <c r="B606" s="354"/>
      <c r="C606" s="354"/>
      <c r="E606" s="370"/>
      <c r="G606" s="168"/>
      <c r="H606" s="168"/>
      <c r="I606" s="106" t="str">
        <f>IF(OR(C606="",D606="",E606=""),"",VLOOKUP(C606,VALIDATIONS!$HU$2:$HV$12,2,FALSE))</f>
        <v/>
      </c>
      <c r="K606" s="243"/>
      <c r="L606" s="354"/>
      <c r="M606" s="224"/>
      <c r="N606" s="370"/>
      <c r="O606" s="224"/>
      <c r="P606" s="368"/>
      <c r="Q606" s="368"/>
      <c r="R606" s="224"/>
      <c r="S606" s="224"/>
      <c r="T606" s="224"/>
      <c r="U606" s="224"/>
      <c r="W606" s="370"/>
      <c r="X606" s="370"/>
      <c r="Y606" s="368"/>
      <c r="Z606" s="370"/>
      <c r="AA606" s="106" t="str">
        <f>IF(OR(N606="",P606="",Q606="",V606="",W606="",X606="",Y606="",Z606=""),"",V606*    (  IF(OR(AND(N606="Water Reticulation",Z606="Cast Iron"),AND(N606="Water Reticulation",Z606="Ductile Iron"),AND(N606="Water Reticulation",Z606="Galvanised Iron"),  AND(N606="Water Reticulation",Z606="Mild Steel")),      VLOOKUP(W606,VALIDATIONS!$GP$2:$HS$45,VLOOKUP(Y606,VALIDATIONS!$FF$2:$FG$5,2,FALSE),FALSE),  IF(OR(AND(N606="Water Reticulation",Z606="Asbestos Cement"),AND(N606="Water Reticulation",Z606="unplasticised Poly Vinyl Chloride")),      VLOOKUP(W606,VALIDATIONS!$GP$2:$HS$45,8+VLOOKUP(Y606,VALIDATIONS!$FF$2:$FG$5,2,FALSE),FALSE),  IF(OR(AND(N606="Water Re-use",Z606="Cast Iron"),AND(N606="Water Re-use",Z606="Ductile Iron"),AND(N606="Water Re-use",Z606="Galvanised Iron"),  AND(N606="Water Re-use",Z606="Mild Steel")),      VLOOKUP(W606,VALIDATIONS!$GP$2:$HS$45,VLOOKUP(Y606,VALIDATIONS!$FF$2:$FG$5,2,FALSE),FALSE),  IF(OR(AND(N606="Water Re-use",Z606="Asbestos Cement"),AND(N606="Water Re-use",Z606="unplasticised Poly Vinyl Chloride")),      VLOOKUP(W606,VALIDATIONS!$GP$2:$HS$45,8+VLOOKUP(Y606,VALIDATIONS!$FF$2:$FG$5,2,FALSE),FALSE),            IF(OR(AND(N606="Water Rising Main",Z606="Cast Iron"),AND(N606="Water Rising Main",Z606="Ductile Iron"),AND(N606="Water Rising Main",Z606="Galvanised Iron"),  AND(N606="Water Rising Main",Z606="Mild Steel")),      VLOOKUP(W606,VALIDATIONS!$GP$2:$HS$45,4+VLOOKUP(Y606,VALIDATIONS!$FF$2:$FG$5,2,FALSE),FALSE),  IF(OR(AND(N606="Water Rising Main",Z606="Asbestos Cement"),AND(N606="Water Rising Main",Z606="unplasticised Poly Vinyl Chloride")),      VLOOKUP(W606,VALIDATIONS!$GP$2:$HS$45,12+VLOOKUP(Y606,VALIDATIONS!$FF$2:$FG$5,2,FALSE),FALSE),  0))))))    +IF(P606="Up to 10% Rock",VLOOKUP(W606,VALIDATIONS!$GP$2:$HS$45,21+VLOOKUP(Y606,VALIDATIONS!$FF$2:$FG$5,2,FALSE),FALSE),0)+IF(OR(Q606="Urban Development (moderate)",Q606="Urban Development (heavy)"),VLOOKUP(W606,VALIDATIONS!$GP$2:$HS$45,12+VLOOKUP(Q606,VALIDATIONS!$FJ$2:$FK$4,2,FALSE),FALSE),0)))</f>
        <v/>
      </c>
      <c r="AB606" s="82"/>
    </row>
    <row r="607" spans="2:28" x14ac:dyDescent="0.2">
      <c r="B607" s="354"/>
      <c r="C607" s="354"/>
      <c r="E607" s="370"/>
      <c r="G607" s="168"/>
      <c r="H607" s="168"/>
      <c r="I607" s="106" t="str">
        <f>IF(OR(C607="",D607="",E607=""),"",VLOOKUP(C607,VALIDATIONS!$HU$2:$HV$12,2,FALSE))</f>
        <v/>
      </c>
      <c r="K607" s="243"/>
      <c r="L607" s="354"/>
      <c r="M607" s="224"/>
      <c r="N607" s="370"/>
      <c r="O607" s="224"/>
      <c r="P607" s="368"/>
      <c r="Q607" s="368"/>
      <c r="R607" s="224"/>
      <c r="S607" s="224"/>
      <c r="T607" s="224"/>
      <c r="U607" s="224"/>
      <c r="W607" s="370"/>
      <c r="X607" s="370"/>
      <c r="Y607" s="368"/>
      <c r="Z607" s="370"/>
      <c r="AA607" s="106" t="str">
        <f>IF(OR(N607="",P607="",Q607="",V607="",W607="",X607="",Y607="",Z607=""),"",V607*    (  IF(OR(AND(N607="Water Reticulation",Z607="Cast Iron"),AND(N607="Water Reticulation",Z607="Ductile Iron"),AND(N607="Water Reticulation",Z607="Galvanised Iron"),  AND(N607="Water Reticulation",Z607="Mild Steel")),      VLOOKUP(W607,VALIDATIONS!$GP$2:$HS$45,VLOOKUP(Y607,VALIDATIONS!$FF$2:$FG$5,2,FALSE),FALSE),  IF(OR(AND(N607="Water Reticulation",Z607="Asbestos Cement"),AND(N607="Water Reticulation",Z607="unplasticised Poly Vinyl Chloride")),      VLOOKUP(W607,VALIDATIONS!$GP$2:$HS$45,8+VLOOKUP(Y607,VALIDATIONS!$FF$2:$FG$5,2,FALSE),FALSE),  IF(OR(AND(N607="Water Re-use",Z607="Cast Iron"),AND(N607="Water Re-use",Z607="Ductile Iron"),AND(N607="Water Re-use",Z607="Galvanised Iron"),  AND(N607="Water Re-use",Z607="Mild Steel")),      VLOOKUP(W607,VALIDATIONS!$GP$2:$HS$45,VLOOKUP(Y607,VALIDATIONS!$FF$2:$FG$5,2,FALSE),FALSE),  IF(OR(AND(N607="Water Re-use",Z607="Asbestos Cement"),AND(N607="Water Re-use",Z607="unplasticised Poly Vinyl Chloride")),      VLOOKUP(W607,VALIDATIONS!$GP$2:$HS$45,8+VLOOKUP(Y607,VALIDATIONS!$FF$2:$FG$5,2,FALSE),FALSE),            IF(OR(AND(N607="Water Rising Main",Z607="Cast Iron"),AND(N607="Water Rising Main",Z607="Ductile Iron"),AND(N607="Water Rising Main",Z607="Galvanised Iron"),  AND(N607="Water Rising Main",Z607="Mild Steel")),      VLOOKUP(W607,VALIDATIONS!$GP$2:$HS$45,4+VLOOKUP(Y607,VALIDATIONS!$FF$2:$FG$5,2,FALSE),FALSE),  IF(OR(AND(N607="Water Rising Main",Z607="Asbestos Cement"),AND(N607="Water Rising Main",Z607="unplasticised Poly Vinyl Chloride")),      VLOOKUP(W607,VALIDATIONS!$GP$2:$HS$45,12+VLOOKUP(Y607,VALIDATIONS!$FF$2:$FG$5,2,FALSE),FALSE),  0))))))    +IF(P607="Up to 10% Rock",VLOOKUP(W607,VALIDATIONS!$GP$2:$HS$45,21+VLOOKUP(Y607,VALIDATIONS!$FF$2:$FG$5,2,FALSE),FALSE),0)+IF(OR(Q607="Urban Development (moderate)",Q607="Urban Development (heavy)"),VLOOKUP(W607,VALIDATIONS!$GP$2:$HS$45,12+VLOOKUP(Q607,VALIDATIONS!$FJ$2:$FK$4,2,FALSE),FALSE),0)))</f>
        <v/>
      </c>
      <c r="AB607" s="82"/>
    </row>
    <row r="608" spans="2:28" x14ac:dyDescent="0.2">
      <c r="B608" s="354"/>
      <c r="C608" s="354"/>
      <c r="E608" s="370"/>
      <c r="G608" s="168"/>
      <c r="H608" s="168"/>
      <c r="I608" s="106" t="str">
        <f>IF(OR(C608="",D608="",E608=""),"",VLOOKUP(C608,VALIDATIONS!$HU$2:$HV$12,2,FALSE))</f>
        <v/>
      </c>
      <c r="K608" s="243"/>
      <c r="L608" s="354"/>
      <c r="M608" s="224"/>
      <c r="N608" s="370"/>
      <c r="O608" s="224"/>
      <c r="P608" s="368"/>
      <c r="Q608" s="368"/>
      <c r="R608" s="224"/>
      <c r="S608" s="224"/>
      <c r="T608" s="224"/>
      <c r="U608" s="224"/>
      <c r="W608" s="370"/>
      <c r="X608" s="370"/>
      <c r="Y608" s="368"/>
      <c r="Z608" s="370"/>
      <c r="AA608" s="106" t="str">
        <f>IF(OR(N608="",P608="",Q608="",V608="",W608="",X608="",Y608="",Z608=""),"",V608*    (  IF(OR(AND(N608="Water Reticulation",Z608="Cast Iron"),AND(N608="Water Reticulation",Z608="Ductile Iron"),AND(N608="Water Reticulation",Z608="Galvanised Iron"),  AND(N608="Water Reticulation",Z608="Mild Steel")),      VLOOKUP(W608,VALIDATIONS!$GP$2:$HS$45,VLOOKUP(Y608,VALIDATIONS!$FF$2:$FG$5,2,FALSE),FALSE),  IF(OR(AND(N608="Water Reticulation",Z608="Asbestos Cement"),AND(N608="Water Reticulation",Z608="unplasticised Poly Vinyl Chloride")),      VLOOKUP(W608,VALIDATIONS!$GP$2:$HS$45,8+VLOOKUP(Y608,VALIDATIONS!$FF$2:$FG$5,2,FALSE),FALSE),  IF(OR(AND(N608="Water Re-use",Z608="Cast Iron"),AND(N608="Water Re-use",Z608="Ductile Iron"),AND(N608="Water Re-use",Z608="Galvanised Iron"),  AND(N608="Water Re-use",Z608="Mild Steel")),      VLOOKUP(W608,VALIDATIONS!$GP$2:$HS$45,VLOOKUP(Y608,VALIDATIONS!$FF$2:$FG$5,2,FALSE),FALSE),  IF(OR(AND(N608="Water Re-use",Z608="Asbestos Cement"),AND(N608="Water Re-use",Z608="unplasticised Poly Vinyl Chloride")),      VLOOKUP(W608,VALIDATIONS!$GP$2:$HS$45,8+VLOOKUP(Y608,VALIDATIONS!$FF$2:$FG$5,2,FALSE),FALSE),            IF(OR(AND(N608="Water Rising Main",Z608="Cast Iron"),AND(N608="Water Rising Main",Z608="Ductile Iron"),AND(N608="Water Rising Main",Z608="Galvanised Iron"),  AND(N608="Water Rising Main",Z608="Mild Steel")),      VLOOKUP(W608,VALIDATIONS!$GP$2:$HS$45,4+VLOOKUP(Y608,VALIDATIONS!$FF$2:$FG$5,2,FALSE),FALSE),  IF(OR(AND(N608="Water Rising Main",Z608="Asbestos Cement"),AND(N608="Water Rising Main",Z608="unplasticised Poly Vinyl Chloride")),      VLOOKUP(W608,VALIDATIONS!$GP$2:$HS$45,12+VLOOKUP(Y608,VALIDATIONS!$FF$2:$FG$5,2,FALSE),FALSE),  0))))))    +IF(P608="Up to 10% Rock",VLOOKUP(W608,VALIDATIONS!$GP$2:$HS$45,21+VLOOKUP(Y608,VALIDATIONS!$FF$2:$FG$5,2,FALSE),FALSE),0)+IF(OR(Q608="Urban Development (moderate)",Q608="Urban Development (heavy)"),VLOOKUP(W608,VALIDATIONS!$GP$2:$HS$45,12+VLOOKUP(Q608,VALIDATIONS!$FJ$2:$FK$4,2,FALSE),FALSE),0)))</f>
        <v/>
      </c>
      <c r="AB608" s="82"/>
    </row>
    <row r="609" spans="2:28" x14ac:dyDescent="0.2">
      <c r="B609" s="354"/>
      <c r="C609" s="354"/>
      <c r="E609" s="370"/>
      <c r="G609" s="168"/>
      <c r="H609" s="168"/>
      <c r="I609" s="106" t="str">
        <f>IF(OR(C609="",D609="",E609=""),"",VLOOKUP(C609,VALIDATIONS!$HU$2:$HV$12,2,FALSE))</f>
        <v/>
      </c>
      <c r="K609" s="243"/>
      <c r="L609" s="354"/>
      <c r="M609" s="224"/>
      <c r="N609" s="370"/>
      <c r="O609" s="224"/>
      <c r="P609" s="368"/>
      <c r="Q609" s="368"/>
      <c r="R609" s="224"/>
      <c r="S609" s="224"/>
      <c r="T609" s="224"/>
      <c r="U609" s="224"/>
      <c r="W609" s="370"/>
      <c r="X609" s="370"/>
      <c r="Y609" s="368"/>
      <c r="Z609" s="370"/>
      <c r="AA609" s="106" t="str">
        <f>IF(OR(N609="",P609="",Q609="",V609="",W609="",X609="",Y609="",Z609=""),"",V609*    (  IF(OR(AND(N609="Water Reticulation",Z609="Cast Iron"),AND(N609="Water Reticulation",Z609="Ductile Iron"),AND(N609="Water Reticulation",Z609="Galvanised Iron"),  AND(N609="Water Reticulation",Z609="Mild Steel")),      VLOOKUP(W609,VALIDATIONS!$GP$2:$HS$45,VLOOKUP(Y609,VALIDATIONS!$FF$2:$FG$5,2,FALSE),FALSE),  IF(OR(AND(N609="Water Reticulation",Z609="Asbestos Cement"),AND(N609="Water Reticulation",Z609="unplasticised Poly Vinyl Chloride")),      VLOOKUP(W609,VALIDATIONS!$GP$2:$HS$45,8+VLOOKUP(Y609,VALIDATIONS!$FF$2:$FG$5,2,FALSE),FALSE),  IF(OR(AND(N609="Water Re-use",Z609="Cast Iron"),AND(N609="Water Re-use",Z609="Ductile Iron"),AND(N609="Water Re-use",Z609="Galvanised Iron"),  AND(N609="Water Re-use",Z609="Mild Steel")),      VLOOKUP(W609,VALIDATIONS!$GP$2:$HS$45,VLOOKUP(Y609,VALIDATIONS!$FF$2:$FG$5,2,FALSE),FALSE),  IF(OR(AND(N609="Water Re-use",Z609="Asbestos Cement"),AND(N609="Water Re-use",Z609="unplasticised Poly Vinyl Chloride")),      VLOOKUP(W609,VALIDATIONS!$GP$2:$HS$45,8+VLOOKUP(Y609,VALIDATIONS!$FF$2:$FG$5,2,FALSE),FALSE),            IF(OR(AND(N609="Water Rising Main",Z609="Cast Iron"),AND(N609="Water Rising Main",Z609="Ductile Iron"),AND(N609="Water Rising Main",Z609="Galvanised Iron"),  AND(N609="Water Rising Main",Z609="Mild Steel")),      VLOOKUP(W609,VALIDATIONS!$GP$2:$HS$45,4+VLOOKUP(Y609,VALIDATIONS!$FF$2:$FG$5,2,FALSE),FALSE),  IF(OR(AND(N609="Water Rising Main",Z609="Asbestos Cement"),AND(N609="Water Rising Main",Z609="unplasticised Poly Vinyl Chloride")),      VLOOKUP(W609,VALIDATIONS!$GP$2:$HS$45,12+VLOOKUP(Y609,VALIDATIONS!$FF$2:$FG$5,2,FALSE),FALSE),  0))))))    +IF(P609="Up to 10% Rock",VLOOKUP(W609,VALIDATIONS!$GP$2:$HS$45,21+VLOOKUP(Y609,VALIDATIONS!$FF$2:$FG$5,2,FALSE),FALSE),0)+IF(OR(Q609="Urban Development (moderate)",Q609="Urban Development (heavy)"),VLOOKUP(W609,VALIDATIONS!$GP$2:$HS$45,12+VLOOKUP(Q609,VALIDATIONS!$FJ$2:$FK$4,2,FALSE),FALSE),0)))</f>
        <v/>
      </c>
      <c r="AB609" s="82"/>
    </row>
    <row r="610" spans="2:28" x14ac:dyDescent="0.2">
      <c r="B610" s="354"/>
      <c r="C610" s="354"/>
      <c r="E610" s="370"/>
      <c r="G610" s="168"/>
      <c r="H610" s="168"/>
      <c r="I610" s="106" t="str">
        <f>IF(OR(C610="",D610="",E610=""),"",VLOOKUP(C610,VALIDATIONS!$HU$2:$HV$12,2,FALSE))</f>
        <v/>
      </c>
      <c r="K610" s="243"/>
      <c r="L610" s="354"/>
      <c r="M610" s="224"/>
      <c r="N610" s="370"/>
      <c r="O610" s="224"/>
      <c r="P610" s="368"/>
      <c r="Q610" s="368"/>
      <c r="R610" s="224"/>
      <c r="S610" s="224"/>
      <c r="T610" s="224"/>
      <c r="U610" s="224"/>
      <c r="W610" s="370"/>
      <c r="X610" s="370"/>
      <c r="Y610" s="368"/>
      <c r="Z610" s="370"/>
      <c r="AA610" s="106" t="str">
        <f>IF(OR(N610="",P610="",Q610="",V610="",W610="",X610="",Y610="",Z610=""),"",V610*    (  IF(OR(AND(N610="Water Reticulation",Z610="Cast Iron"),AND(N610="Water Reticulation",Z610="Ductile Iron"),AND(N610="Water Reticulation",Z610="Galvanised Iron"),  AND(N610="Water Reticulation",Z610="Mild Steel")),      VLOOKUP(W610,VALIDATIONS!$GP$2:$HS$45,VLOOKUP(Y610,VALIDATIONS!$FF$2:$FG$5,2,FALSE),FALSE),  IF(OR(AND(N610="Water Reticulation",Z610="Asbestos Cement"),AND(N610="Water Reticulation",Z610="unplasticised Poly Vinyl Chloride")),      VLOOKUP(W610,VALIDATIONS!$GP$2:$HS$45,8+VLOOKUP(Y610,VALIDATIONS!$FF$2:$FG$5,2,FALSE),FALSE),  IF(OR(AND(N610="Water Re-use",Z610="Cast Iron"),AND(N610="Water Re-use",Z610="Ductile Iron"),AND(N610="Water Re-use",Z610="Galvanised Iron"),  AND(N610="Water Re-use",Z610="Mild Steel")),      VLOOKUP(W610,VALIDATIONS!$GP$2:$HS$45,VLOOKUP(Y610,VALIDATIONS!$FF$2:$FG$5,2,FALSE),FALSE),  IF(OR(AND(N610="Water Re-use",Z610="Asbestos Cement"),AND(N610="Water Re-use",Z610="unplasticised Poly Vinyl Chloride")),      VLOOKUP(W610,VALIDATIONS!$GP$2:$HS$45,8+VLOOKUP(Y610,VALIDATIONS!$FF$2:$FG$5,2,FALSE),FALSE),            IF(OR(AND(N610="Water Rising Main",Z610="Cast Iron"),AND(N610="Water Rising Main",Z610="Ductile Iron"),AND(N610="Water Rising Main",Z610="Galvanised Iron"),  AND(N610="Water Rising Main",Z610="Mild Steel")),      VLOOKUP(W610,VALIDATIONS!$GP$2:$HS$45,4+VLOOKUP(Y610,VALIDATIONS!$FF$2:$FG$5,2,FALSE),FALSE),  IF(OR(AND(N610="Water Rising Main",Z610="Asbestos Cement"),AND(N610="Water Rising Main",Z610="unplasticised Poly Vinyl Chloride")),      VLOOKUP(W610,VALIDATIONS!$GP$2:$HS$45,12+VLOOKUP(Y610,VALIDATIONS!$FF$2:$FG$5,2,FALSE),FALSE),  0))))))    +IF(P610="Up to 10% Rock",VLOOKUP(W610,VALIDATIONS!$GP$2:$HS$45,21+VLOOKUP(Y610,VALIDATIONS!$FF$2:$FG$5,2,FALSE),FALSE),0)+IF(OR(Q610="Urban Development (moderate)",Q610="Urban Development (heavy)"),VLOOKUP(W610,VALIDATIONS!$GP$2:$HS$45,12+VLOOKUP(Q610,VALIDATIONS!$FJ$2:$FK$4,2,FALSE),FALSE),0)))</f>
        <v/>
      </c>
      <c r="AB610" s="82"/>
    </row>
    <row r="611" spans="2:28" x14ac:dyDescent="0.2">
      <c r="B611" s="354"/>
      <c r="C611" s="354"/>
      <c r="E611" s="370"/>
      <c r="G611" s="168"/>
      <c r="H611" s="168"/>
      <c r="I611" s="106" t="str">
        <f>IF(OR(C611="",D611="",E611=""),"",VLOOKUP(C611,VALIDATIONS!$HU$2:$HV$12,2,FALSE))</f>
        <v/>
      </c>
      <c r="K611" s="243"/>
      <c r="L611" s="354"/>
      <c r="M611" s="224"/>
      <c r="N611" s="370"/>
      <c r="O611" s="224"/>
      <c r="P611" s="368"/>
      <c r="Q611" s="368"/>
      <c r="R611" s="224"/>
      <c r="S611" s="224"/>
      <c r="T611" s="224"/>
      <c r="U611" s="224"/>
      <c r="W611" s="370"/>
      <c r="X611" s="370"/>
      <c r="Y611" s="368"/>
      <c r="Z611" s="370"/>
      <c r="AA611" s="106" t="str">
        <f>IF(OR(N611="",P611="",Q611="",V611="",W611="",X611="",Y611="",Z611=""),"",V611*    (  IF(OR(AND(N611="Water Reticulation",Z611="Cast Iron"),AND(N611="Water Reticulation",Z611="Ductile Iron"),AND(N611="Water Reticulation",Z611="Galvanised Iron"),  AND(N611="Water Reticulation",Z611="Mild Steel")),      VLOOKUP(W611,VALIDATIONS!$GP$2:$HS$45,VLOOKUP(Y611,VALIDATIONS!$FF$2:$FG$5,2,FALSE),FALSE),  IF(OR(AND(N611="Water Reticulation",Z611="Asbestos Cement"),AND(N611="Water Reticulation",Z611="unplasticised Poly Vinyl Chloride")),      VLOOKUP(W611,VALIDATIONS!$GP$2:$HS$45,8+VLOOKUP(Y611,VALIDATIONS!$FF$2:$FG$5,2,FALSE),FALSE),  IF(OR(AND(N611="Water Re-use",Z611="Cast Iron"),AND(N611="Water Re-use",Z611="Ductile Iron"),AND(N611="Water Re-use",Z611="Galvanised Iron"),  AND(N611="Water Re-use",Z611="Mild Steel")),      VLOOKUP(W611,VALIDATIONS!$GP$2:$HS$45,VLOOKUP(Y611,VALIDATIONS!$FF$2:$FG$5,2,FALSE),FALSE),  IF(OR(AND(N611="Water Re-use",Z611="Asbestos Cement"),AND(N611="Water Re-use",Z611="unplasticised Poly Vinyl Chloride")),      VLOOKUP(W611,VALIDATIONS!$GP$2:$HS$45,8+VLOOKUP(Y611,VALIDATIONS!$FF$2:$FG$5,2,FALSE),FALSE),            IF(OR(AND(N611="Water Rising Main",Z611="Cast Iron"),AND(N611="Water Rising Main",Z611="Ductile Iron"),AND(N611="Water Rising Main",Z611="Galvanised Iron"),  AND(N611="Water Rising Main",Z611="Mild Steel")),      VLOOKUP(W611,VALIDATIONS!$GP$2:$HS$45,4+VLOOKUP(Y611,VALIDATIONS!$FF$2:$FG$5,2,FALSE),FALSE),  IF(OR(AND(N611="Water Rising Main",Z611="Asbestos Cement"),AND(N611="Water Rising Main",Z611="unplasticised Poly Vinyl Chloride")),      VLOOKUP(W611,VALIDATIONS!$GP$2:$HS$45,12+VLOOKUP(Y611,VALIDATIONS!$FF$2:$FG$5,2,FALSE),FALSE),  0))))))    +IF(P611="Up to 10% Rock",VLOOKUP(W611,VALIDATIONS!$GP$2:$HS$45,21+VLOOKUP(Y611,VALIDATIONS!$FF$2:$FG$5,2,FALSE),FALSE),0)+IF(OR(Q611="Urban Development (moderate)",Q611="Urban Development (heavy)"),VLOOKUP(W611,VALIDATIONS!$GP$2:$HS$45,12+VLOOKUP(Q611,VALIDATIONS!$FJ$2:$FK$4,2,FALSE),FALSE),0)))</f>
        <v/>
      </c>
      <c r="AB611" s="82"/>
    </row>
    <row r="612" spans="2:28" x14ac:dyDescent="0.2">
      <c r="B612" s="354"/>
      <c r="C612" s="354"/>
      <c r="E612" s="370"/>
      <c r="G612" s="168"/>
      <c r="H612" s="168"/>
      <c r="I612" s="106" t="str">
        <f>IF(OR(C612="",D612="",E612=""),"",VLOOKUP(C612,VALIDATIONS!$HU$2:$HV$12,2,FALSE))</f>
        <v/>
      </c>
      <c r="K612" s="243"/>
      <c r="L612" s="354"/>
      <c r="M612" s="224"/>
      <c r="N612" s="370"/>
      <c r="O612" s="224"/>
      <c r="P612" s="368"/>
      <c r="Q612" s="368"/>
      <c r="R612" s="224"/>
      <c r="S612" s="224"/>
      <c r="T612" s="224"/>
      <c r="U612" s="224"/>
      <c r="W612" s="370"/>
      <c r="X612" s="370"/>
      <c r="Y612" s="368"/>
      <c r="Z612" s="370"/>
      <c r="AA612" s="106" t="str">
        <f>IF(OR(N612="",P612="",Q612="",V612="",W612="",X612="",Y612="",Z612=""),"",V612*    (  IF(OR(AND(N612="Water Reticulation",Z612="Cast Iron"),AND(N612="Water Reticulation",Z612="Ductile Iron"),AND(N612="Water Reticulation",Z612="Galvanised Iron"),  AND(N612="Water Reticulation",Z612="Mild Steel")),      VLOOKUP(W612,VALIDATIONS!$GP$2:$HS$45,VLOOKUP(Y612,VALIDATIONS!$FF$2:$FG$5,2,FALSE),FALSE),  IF(OR(AND(N612="Water Reticulation",Z612="Asbestos Cement"),AND(N612="Water Reticulation",Z612="unplasticised Poly Vinyl Chloride")),      VLOOKUP(W612,VALIDATIONS!$GP$2:$HS$45,8+VLOOKUP(Y612,VALIDATIONS!$FF$2:$FG$5,2,FALSE),FALSE),  IF(OR(AND(N612="Water Re-use",Z612="Cast Iron"),AND(N612="Water Re-use",Z612="Ductile Iron"),AND(N612="Water Re-use",Z612="Galvanised Iron"),  AND(N612="Water Re-use",Z612="Mild Steel")),      VLOOKUP(W612,VALIDATIONS!$GP$2:$HS$45,VLOOKUP(Y612,VALIDATIONS!$FF$2:$FG$5,2,FALSE),FALSE),  IF(OR(AND(N612="Water Re-use",Z612="Asbestos Cement"),AND(N612="Water Re-use",Z612="unplasticised Poly Vinyl Chloride")),      VLOOKUP(W612,VALIDATIONS!$GP$2:$HS$45,8+VLOOKUP(Y612,VALIDATIONS!$FF$2:$FG$5,2,FALSE),FALSE),            IF(OR(AND(N612="Water Rising Main",Z612="Cast Iron"),AND(N612="Water Rising Main",Z612="Ductile Iron"),AND(N612="Water Rising Main",Z612="Galvanised Iron"),  AND(N612="Water Rising Main",Z612="Mild Steel")),      VLOOKUP(W612,VALIDATIONS!$GP$2:$HS$45,4+VLOOKUP(Y612,VALIDATIONS!$FF$2:$FG$5,2,FALSE),FALSE),  IF(OR(AND(N612="Water Rising Main",Z612="Asbestos Cement"),AND(N612="Water Rising Main",Z612="unplasticised Poly Vinyl Chloride")),      VLOOKUP(W612,VALIDATIONS!$GP$2:$HS$45,12+VLOOKUP(Y612,VALIDATIONS!$FF$2:$FG$5,2,FALSE),FALSE),  0))))))    +IF(P612="Up to 10% Rock",VLOOKUP(W612,VALIDATIONS!$GP$2:$HS$45,21+VLOOKUP(Y612,VALIDATIONS!$FF$2:$FG$5,2,FALSE),FALSE),0)+IF(OR(Q612="Urban Development (moderate)",Q612="Urban Development (heavy)"),VLOOKUP(W612,VALIDATIONS!$GP$2:$HS$45,12+VLOOKUP(Q612,VALIDATIONS!$FJ$2:$FK$4,2,FALSE),FALSE),0)))</f>
        <v/>
      </c>
      <c r="AB612" s="82"/>
    </row>
    <row r="613" spans="2:28" x14ac:dyDescent="0.2">
      <c r="B613" s="354"/>
      <c r="C613" s="354"/>
      <c r="E613" s="370"/>
      <c r="G613" s="168"/>
      <c r="H613" s="168"/>
      <c r="I613" s="106" t="str">
        <f>IF(OR(C613="",D613="",E613=""),"",VLOOKUP(C613,VALIDATIONS!$HU$2:$HV$12,2,FALSE))</f>
        <v/>
      </c>
      <c r="K613" s="243"/>
      <c r="L613" s="354"/>
      <c r="M613" s="224"/>
      <c r="N613" s="370"/>
      <c r="O613" s="224"/>
      <c r="P613" s="368"/>
      <c r="Q613" s="368"/>
      <c r="R613" s="224"/>
      <c r="S613" s="224"/>
      <c r="T613" s="224"/>
      <c r="U613" s="224"/>
      <c r="W613" s="370"/>
      <c r="X613" s="370"/>
      <c r="Y613" s="368"/>
      <c r="Z613" s="370"/>
      <c r="AA613" s="106" t="str">
        <f>IF(OR(N613="",P613="",Q613="",V613="",W613="",X613="",Y613="",Z613=""),"",V613*    (  IF(OR(AND(N613="Water Reticulation",Z613="Cast Iron"),AND(N613="Water Reticulation",Z613="Ductile Iron"),AND(N613="Water Reticulation",Z613="Galvanised Iron"),  AND(N613="Water Reticulation",Z613="Mild Steel")),      VLOOKUP(W613,VALIDATIONS!$GP$2:$HS$45,VLOOKUP(Y613,VALIDATIONS!$FF$2:$FG$5,2,FALSE),FALSE),  IF(OR(AND(N613="Water Reticulation",Z613="Asbestos Cement"),AND(N613="Water Reticulation",Z613="unplasticised Poly Vinyl Chloride")),      VLOOKUP(W613,VALIDATIONS!$GP$2:$HS$45,8+VLOOKUP(Y613,VALIDATIONS!$FF$2:$FG$5,2,FALSE),FALSE),  IF(OR(AND(N613="Water Re-use",Z613="Cast Iron"),AND(N613="Water Re-use",Z613="Ductile Iron"),AND(N613="Water Re-use",Z613="Galvanised Iron"),  AND(N613="Water Re-use",Z613="Mild Steel")),      VLOOKUP(W613,VALIDATIONS!$GP$2:$HS$45,VLOOKUP(Y613,VALIDATIONS!$FF$2:$FG$5,2,FALSE),FALSE),  IF(OR(AND(N613="Water Re-use",Z613="Asbestos Cement"),AND(N613="Water Re-use",Z613="unplasticised Poly Vinyl Chloride")),      VLOOKUP(W613,VALIDATIONS!$GP$2:$HS$45,8+VLOOKUP(Y613,VALIDATIONS!$FF$2:$FG$5,2,FALSE),FALSE),            IF(OR(AND(N613="Water Rising Main",Z613="Cast Iron"),AND(N613="Water Rising Main",Z613="Ductile Iron"),AND(N613="Water Rising Main",Z613="Galvanised Iron"),  AND(N613="Water Rising Main",Z613="Mild Steel")),      VLOOKUP(W613,VALIDATIONS!$GP$2:$HS$45,4+VLOOKUP(Y613,VALIDATIONS!$FF$2:$FG$5,2,FALSE),FALSE),  IF(OR(AND(N613="Water Rising Main",Z613="Asbestos Cement"),AND(N613="Water Rising Main",Z613="unplasticised Poly Vinyl Chloride")),      VLOOKUP(W613,VALIDATIONS!$GP$2:$HS$45,12+VLOOKUP(Y613,VALIDATIONS!$FF$2:$FG$5,2,FALSE),FALSE),  0))))))    +IF(P613="Up to 10% Rock",VLOOKUP(W613,VALIDATIONS!$GP$2:$HS$45,21+VLOOKUP(Y613,VALIDATIONS!$FF$2:$FG$5,2,FALSE),FALSE),0)+IF(OR(Q613="Urban Development (moderate)",Q613="Urban Development (heavy)"),VLOOKUP(W613,VALIDATIONS!$GP$2:$HS$45,12+VLOOKUP(Q613,VALIDATIONS!$FJ$2:$FK$4,2,FALSE),FALSE),0)))</f>
        <v/>
      </c>
      <c r="AB613" s="82"/>
    </row>
    <row r="614" spans="2:28" x14ac:dyDescent="0.2">
      <c r="B614" s="354"/>
      <c r="C614" s="354"/>
      <c r="E614" s="370"/>
      <c r="G614" s="168"/>
      <c r="H614" s="168"/>
      <c r="I614" s="106" t="str">
        <f>IF(OR(C614="",D614="",E614=""),"",VLOOKUP(C614,VALIDATIONS!$HU$2:$HV$12,2,FALSE))</f>
        <v/>
      </c>
      <c r="K614" s="243"/>
      <c r="L614" s="354"/>
      <c r="M614" s="224"/>
      <c r="N614" s="370"/>
      <c r="O614" s="224"/>
      <c r="P614" s="368"/>
      <c r="Q614" s="368"/>
      <c r="R614" s="224"/>
      <c r="S614" s="224"/>
      <c r="T614" s="224"/>
      <c r="U614" s="224"/>
      <c r="W614" s="370"/>
      <c r="X614" s="370"/>
      <c r="Y614" s="368"/>
      <c r="Z614" s="370"/>
      <c r="AA614" s="106" t="str">
        <f>IF(OR(N614="",P614="",Q614="",V614="",W614="",X614="",Y614="",Z614=""),"",V614*    (  IF(OR(AND(N614="Water Reticulation",Z614="Cast Iron"),AND(N614="Water Reticulation",Z614="Ductile Iron"),AND(N614="Water Reticulation",Z614="Galvanised Iron"),  AND(N614="Water Reticulation",Z614="Mild Steel")),      VLOOKUP(W614,VALIDATIONS!$GP$2:$HS$45,VLOOKUP(Y614,VALIDATIONS!$FF$2:$FG$5,2,FALSE),FALSE),  IF(OR(AND(N614="Water Reticulation",Z614="Asbestos Cement"),AND(N614="Water Reticulation",Z614="unplasticised Poly Vinyl Chloride")),      VLOOKUP(W614,VALIDATIONS!$GP$2:$HS$45,8+VLOOKUP(Y614,VALIDATIONS!$FF$2:$FG$5,2,FALSE),FALSE),  IF(OR(AND(N614="Water Re-use",Z614="Cast Iron"),AND(N614="Water Re-use",Z614="Ductile Iron"),AND(N614="Water Re-use",Z614="Galvanised Iron"),  AND(N614="Water Re-use",Z614="Mild Steel")),      VLOOKUP(W614,VALIDATIONS!$GP$2:$HS$45,VLOOKUP(Y614,VALIDATIONS!$FF$2:$FG$5,2,FALSE),FALSE),  IF(OR(AND(N614="Water Re-use",Z614="Asbestos Cement"),AND(N614="Water Re-use",Z614="unplasticised Poly Vinyl Chloride")),      VLOOKUP(W614,VALIDATIONS!$GP$2:$HS$45,8+VLOOKUP(Y614,VALIDATIONS!$FF$2:$FG$5,2,FALSE),FALSE),            IF(OR(AND(N614="Water Rising Main",Z614="Cast Iron"),AND(N614="Water Rising Main",Z614="Ductile Iron"),AND(N614="Water Rising Main",Z614="Galvanised Iron"),  AND(N614="Water Rising Main",Z614="Mild Steel")),      VLOOKUP(W614,VALIDATIONS!$GP$2:$HS$45,4+VLOOKUP(Y614,VALIDATIONS!$FF$2:$FG$5,2,FALSE),FALSE),  IF(OR(AND(N614="Water Rising Main",Z614="Asbestos Cement"),AND(N614="Water Rising Main",Z614="unplasticised Poly Vinyl Chloride")),      VLOOKUP(W614,VALIDATIONS!$GP$2:$HS$45,12+VLOOKUP(Y614,VALIDATIONS!$FF$2:$FG$5,2,FALSE),FALSE),  0))))))    +IF(P614="Up to 10% Rock",VLOOKUP(W614,VALIDATIONS!$GP$2:$HS$45,21+VLOOKUP(Y614,VALIDATIONS!$FF$2:$FG$5,2,FALSE),FALSE),0)+IF(OR(Q614="Urban Development (moderate)",Q614="Urban Development (heavy)"),VLOOKUP(W614,VALIDATIONS!$GP$2:$HS$45,12+VLOOKUP(Q614,VALIDATIONS!$FJ$2:$FK$4,2,FALSE),FALSE),0)))</f>
        <v/>
      </c>
      <c r="AB614" s="82"/>
    </row>
    <row r="615" spans="2:28" x14ac:dyDescent="0.2">
      <c r="B615" s="354"/>
      <c r="C615" s="354"/>
      <c r="E615" s="370"/>
      <c r="G615" s="168"/>
      <c r="H615" s="168"/>
      <c r="I615" s="106" t="str">
        <f>IF(OR(C615="",D615="",E615=""),"",VLOOKUP(C615,VALIDATIONS!$HU$2:$HV$12,2,FALSE))</f>
        <v/>
      </c>
      <c r="K615" s="243"/>
      <c r="L615" s="354"/>
      <c r="M615" s="224"/>
      <c r="N615" s="370"/>
      <c r="O615" s="224"/>
      <c r="P615" s="368"/>
      <c r="Q615" s="368"/>
      <c r="R615" s="224"/>
      <c r="S615" s="224"/>
      <c r="T615" s="224"/>
      <c r="U615" s="224"/>
      <c r="W615" s="370"/>
      <c r="X615" s="370"/>
      <c r="Y615" s="368"/>
      <c r="Z615" s="370"/>
      <c r="AA615" s="106" t="str">
        <f>IF(OR(N615="",P615="",Q615="",V615="",W615="",X615="",Y615="",Z615=""),"",V615*    (  IF(OR(AND(N615="Water Reticulation",Z615="Cast Iron"),AND(N615="Water Reticulation",Z615="Ductile Iron"),AND(N615="Water Reticulation",Z615="Galvanised Iron"),  AND(N615="Water Reticulation",Z615="Mild Steel")),      VLOOKUP(W615,VALIDATIONS!$GP$2:$HS$45,VLOOKUP(Y615,VALIDATIONS!$FF$2:$FG$5,2,FALSE),FALSE),  IF(OR(AND(N615="Water Reticulation",Z615="Asbestos Cement"),AND(N615="Water Reticulation",Z615="unplasticised Poly Vinyl Chloride")),      VLOOKUP(W615,VALIDATIONS!$GP$2:$HS$45,8+VLOOKUP(Y615,VALIDATIONS!$FF$2:$FG$5,2,FALSE),FALSE),  IF(OR(AND(N615="Water Re-use",Z615="Cast Iron"),AND(N615="Water Re-use",Z615="Ductile Iron"),AND(N615="Water Re-use",Z615="Galvanised Iron"),  AND(N615="Water Re-use",Z615="Mild Steel")),      VLOOKUP(W615,VALIDATIONS!$GP$2:$HS$45,VLOOKUP(Y615,VALIDATIONS!$FF$2:$FG$5,2,FALSE),FALSE),  IF(OR(AND(N615="Water Re-use",Z615="Asbestos Cement"),AND(N615="Water Re-use",Z615="unplasticised Poly Vinyl Chloride")),      VLOOKUP(W615,VALIDATIONS!$GP$2:$HS$45,8+VLOOKUP(Y615,VALIDATIONS!$FF$2:$FG$5,2,FALSE),FALSE),            IF(OR(AND(N615="Water Rising Main",Z615="Cast Iron"),AND(N615="Water Rising Main",Z615="Ductile Iron"),AND(N615="Water Rising Main",Z615="Galvanised Iron"),  AND(N615="Water Rising Main",Z615="Mild Steel")),      VLOOKUP(W615,VALIDATIONS!$GP$2:$HS$45,4+VLOOKUP(Y615,VALIDATIONS!$FF$2:$FG$5,2,FALSE),FALSE),  IF(OR(AND(N615="Water Rising Main",Z615="Asbestos Cement"),AND(N615="Water Rising Main",Z615="unplasticised Poly Vinyl Chloride")),      VLOOKUP(W615,VALIDATIONS!$GP$2:$HS$45,12+VLOOKUP(Y615,VALIDATIONS!$FF$2:$FG$5,2,FALSE),FALSE),  0))))))    +IF(P615="Up to 10% Rock",VLOOKUP(W615,VALIDATIONS!$GP$2:$HS$45,21+VLOOKUP(Y615,VALIDATIONS!$FF$2:$FG$5,2,FALSE),FALSE),0)+IF(OR(Q615="Urban Development (moderate)",Q615="Urban Development (heavy)"),VLOOKUP(W615,VALIDATIONS!$GP$2:$HS$45,12+VLOOKUP(Q615,VALIDATIONS!$FJ$2:$FK$4,2,FALSE),FALSE),0)))</f>
        <v/>
      </c>
      <c r="AB615" s="82"/>
    </row>
    <row r="616" spans="2:28" x14ac:dyDescent="0.2">
      <c r="B616" s="354"/>
      <c r="C616" s="354"/>
      <c r="E616" s="370"/>
      <c r="G616" s="168"/>
      <c r="H616" s="168"/>
      <c r="I616" s="106" t="str">
        <f>IF(OR(C616="",D616="",E616=""),"",VLOOKUP(C616,VALIDATIONS!$HU$2:$HV$12,2,FALSE))</f>
        <v/>
      </c>
      <c r="K616" s="243"/>
      <c r="L616" s="354"/>
      <c r="M616" s="224"/>
      <c r="N616" s="370"/>
      <c r="O616" s="224"/>
      <c r="P616" s="368"/>
      <c r="Q616" s="368"/>
      <c r="R616" s="224"/>
      <c r="S616" s="224"/>
      <c r="T616" s="224"/>
      <c r="U616" s="224"/>
      <c r="W616" s="370"/>
      <c r="X616" s="370"/>
      <c r="Y616" s="368"/>
      <c r="Z616" s="370"/>
      <c r="AA616" s="106" t="str">
        <f>IF(OR(N616="",P616="",Q616="",V616="",W616="",X616="",Y616="",Z616=""),"",V616*    (  IF(OR(AND(N616="Water Reticulation",Z616="Cast Iron"),AND(N616="Water Reticulation",Z616="Ductile Iron"),AND(N616="Water Reticulation",Z616="Galvanised Iron"),  AND(N616="Water Reticulation",Z616="Mild Steel")),      VLOOKUP(W616,VALIDATIONS!$GP$2:$HS$45,VLOOKUP(Y616,VALIDATIONS!$FF$2:$FG$5,2,FALSE),FALSE),  IF(OR(AND(N616="Water Reticulation",Z616="Asbestos Cement"),AND(N616="Water Reticulation",Z616="unplasticised Poly Vinyl Chloride")),      VLOOKUP(W616,VALIDATIONS!$GP$2:$HS$45,8+VLOOKUP(Y616,VALIDATIONS!$FF$2:$FG$5,2,FALSE),FALSE),  IF(OR(AND(N616="Water Re-use",Z616="Cast Iron"),AND(N616="Water Re-use",Z616="Ductile Iron"),AND(N616="Water Re-use",Z616="Galvanised Iron"),  AND(N616="Water Re-use",Z616="Mild Steel")),      VLOOKUP(W616,VALIDATIONS!$GP$2:$HS$45,VLOOKUP(Y616,VALIDATIONS!$FF$2:$FG$5,2,FALSE),FALSE),  IF(OR(AND(N616="Water Re-use",Z616="Asbestos Cement"),AND(N616="Water Re-use",Z616="unplasticised Poly Vinyl Chloride")),      VLOOKUP(W616,VALIDATIONS!$GP$2:$HS$45,8+VLOOKUP(Y616,VALIDATIONS!$FF$2:$FG$5,2,FALSE),FALSE),            IF(OR(AND(N616="Water Rising Main",Z616="Cast Iron"),AND(N616="Water Rising Main",Z616="Ductile Iron"),AND(N616="Water Rising Main",Z616="Galvanised Iron"),  AND(N616="Water Rising Main",Z616="Mild Steel")),      VLOOKUP(W616,VALIDATIONS!$GP$2:$HS$45,4+VLOOKUP(Y616,VALIDATIONS!$FF$2:$FG$5,2,FALSE),FALSE),  IF(OR(AND(N616="Water Rising Main",Z616="Asbestos Cement"),AND(N616="Water Rising Main",Z616="unplasticised Poly Vinyl Chloride")),      VLOOKUP(W616,VALIDATIONS!$GP$2:$HS$45,12+VLOOKUP(Y616,VALIDATIONS!$FF$2:$FG$5,2,FALSE),FALSE),  0))))))    +IF(P616="Up to 10% Rock",VLOOKUP(W616,VALIDATIONS!$GP$2:$HS$45,21+VLOOKUP(Y616,VALIDATIONS!$FF$2:$FG$5,2,FALSE),FALSE),0)+IF(OR(Q616="Urban Development (moderate)",Q616="Urban Development (heavy)"),VLOOKUP(W616,VALIDATIONS!$GP$2:$HS$45,12+VLOOKUP(Q616,VALIDATIONS!$FJ$2:$FK$4,2,FALSE),FALSE),0)))</f>
        <v/>
      </c>
      <c r="AB616" s="82"/>
    </row>
    <row r="617" spans="2:28" x14ac:dyDescent="0.2">
      <c r="B617" s="354"/>
      <c r="C617" s="354"/>
      <c r="E617" s="370"/>
      <c r="G617" s="168"/>
      <c r="H617" s="168"/>
      <c r="I617" s="106" t="str">
        <f>IF(OR(C617="",D617="",E617=""),"",VLOOKUP(C617,VALIDATIONS!$HU$2:$HV$12,2,FALSE))</f>
        <v/>
      </c>
      <c r="K617" s="243"/>
      <c r="L617" s="354"/>
      <c r="M617" s="224"/>
      <c r="N617" s="370"/>
      <c r="O617" s="224"/>
      <c r="P617" s="368"/>
      <c r="Q617" s="368"/>
      <c r="R617" s="224"/>
      <c r="S617" s="224"/>
      <c r="T617" s="224"/>
      <c r="U617" s="224"/>
      <c r="W617" s="370"/>
      <c r="X617" s="370"/>
      <c r="Y617" s="368"/>
      <c r="Z617" s="370"/>
      <c r="AA617" s="106" t="str">
        <f>IF(OR(N617="",P617="",Q617="",V617="",W617="",X617="",Y617="",Z617=""),"",V617*    (  IF(OR(AND(N617="Water Reticulation",Z617="Cast Iron"),AND(N617="Water Reticulation",Z617="Ductile Iron"),AND(N617="Water Reticulation",Z617="Galvanised Iron"),  AND(N617="Water Reticulation",Z617="Mild Steel")),      VLOOKUP(W617,VALIDATIONS!$GP$2:$HS$45,VLOOKUP(Y617,VALIDATIONS!$FF$2:$FG$5,2,FALSE),FALSE),  IF(OR(AND(N617="Water Reticulation",Z617="Asbestos Cement"),AND(N617="Water Reticulation",Z617="unplasticised Poly Vinyl Chloride")),      VLOOKUP(W617,VALIDATIONS!$GP$2:$HS$45,8+VLOOKUP(Y617,VALIDATIONS!$FF$2:$FG$5,2,FALSE),FALSE),  IF(OR(AND(N617="Water Re-use",Z617="Cast Iron"),AND(N617="Water Re-use",Z617="Ductile Iron"),AND(N617="Water Re-use",Z617="Galvanised Iron"),  AND(N617="Water Re-use",Z617="Mild Steel")),      VLOOKUP(W617,VALIDATIONS!$GP$2:$HS$45,VLOOKUP(Y617,VALIDATIONS!$FF$2:$FG$5,2,FALSE),FALSE),  IF(OR(AND(N617="Water Re-use",Z617="Asbestos Cement"),AND(N617="Water Re-use",Z617="unplasticised Poly Vinyl Chloride")),      VLOOKUP(W617,VALIDATIONS!$GP$2:$HS$45,8+VLOOKUP(Y617,VALIDATIONS!$FF$2:$FG$5,2,FALSE),FALSE),            IF(OR(AND(N617="Water Rising Main",Z617="Cast Iron"),AND(N617="Water Rising Main",Z617="Ductile Iron"),AND(N617="Water Rising Main",Z617="Galvanised Iron"),  AND(N617="Water Rising Main",Z617="Mild Steel")),      VLOOKUP(W617,VALIDATIONS!$GP$2:$HS$45,4+VLOOKUP(Y617,VALIDATIONS!$FF$2:$FG$5,2,FALSE),FALSE),  IF(OR(AND(N617="Water Rising Main",Z617="Asbestos Cement"),AND(N617="Water Rising Main",Z617="unplasticised Poly Vinyl Chloride")),      VLOOKUP(W617,VALIDATIONS!$GP$2:$HS$45,12+VLOOKUP(Y617,VALIDATIONS!$FF$2:$FG$5,2,FALSE),FALSE),  0))))))    +IF(P617="Up to 10% Rock",VLOOKUP(W617,VALIDATIONS!$GP$2:$HS$45,21+VLOOKUP(Y617,VALIDATIONS!$FF$2:$FG$5,2,FALSE),FALSE),0)+IF(OR(Q617="Urban Development (moderate)",Q617="Urban Development (heavy)"),VLOOKUP(W617,VALIDATIONS!$GP$2:$HS$45,12+VLOOKUP(Q617,VALIDATIONS!$FJ$2:$FK$4,2,FALSE),FALSE),0)))</f>
        <v/>
      </c>
      <c r="AB617" s="82"/>
    </row>
    <row r="618" spans="2:28" x14ac:dyDescent="0.2">
      <c r="B618" s="354"/>
      <c r="C618" s="354"/>
      <c r="E618" s="370"/>
      <c r="G618" s="168"/>
      <c r="H618" s="168"/>
      <c r="I618" s="106" t="str">
        <f>IF(OR(C618="",D618="",E618=""),"",VLOOKUP(C618,VALIDATIONS!$HU$2:$HV$12,2,FALSE))</f>
        <v/>
      </c>
      <c r="K618" s="243"/>
      <c r="L618" s="354"/>
      <c r="M618" s="224"/>
      <c r="N618" s="370"/>
      <c r="O618" s="224"/>
      <c r="P618" s="368"/>
      <c r="Q618" s="368"/>
      <c r="R618" s="224"/>
      <c r="S618" s="224"/>
      <c r="T618" s="224"/>
      <c r="U618" s="224"/>
      <c r="W618" s="370"/>
      <c r="X618" s="370"/>
      <c r="Y618" s="368"/>
      <c r="Z618" s="370"/>
      <c r="AA618" s="106" t="str">
        <f>IF(OR(N618="",P618="",Q618="",V618="",W618="",X618="",Y618="",Z618=""),"",V618*    (  IF(OR(AND(N618="Water Reticulation",Z618="Cast Iron"),AND(N618="Water Reticulation",Z618="Ductile Iron"),AND(N618="Water Reticulation",Z618="Galvanised Iron"),  AND(N618="Water Reticulation",Z618="Mild Steel")),      VLOOKUP(W618,VALIDATIONS!$GP$2:$HS$45,VLOOKUP(Y618,VALIDATIONS!$FF$2:$FG$5,2,FALSE),FALSE),  IF(OR(AND(N618="Water Reticulation",Z618="Asbestos Cement"),AND(N618="Water Reticulation",Z618="unplasticised Poly Vinyl Chloride")),      VLOOKUP(W618,VALIDATIONS!$GP$2:$HS$45,8+VLOOKUP(Y618,VALIDATIONS!$FF$2:$FG$5,2,FALSE),FALSE),  IF(OR(AND(N618="Water Re-use",Z618="Cast Iron"),AND(N618="Water Re-use",Z618="Ductile Iron"),AND(N618="Water Re-use",Z618="Galvanised Iron"),  AND(N618="Water Re-use",Z618="Mild Steel")),      VLOOKUP(W618,VALIDATIONS!$GP$2:$HS$45,VLOOKUP(Y618,VALIDATIONS!$FF$2:$FG$5,2,FALSE),FALSE),  IF(OR(AND(N618="Water Re-use",Z618="Asbestos Cement"),AND(N618="Water Re-use",Z618="unplasticised Poly Vinyl Chloride")),      VLOOKUP(W618,VALIDATIONS!$GP$2:$HS$45,8+VLOOKUP(Y618,VALIDATIONS!$FF$2:$FG$5,2,FALSE),FALSE),            IF(OR(AND(N618="Water Rising Main",Z618="Cast Iron"),AND(N618="Water Rising Main",Z618="Ductile Iron"),AND(N618="Water Rising Main",Z618="Galvanised Iron"),  AND(N618="Water Rising Main",Z618="Mild Steel")),      VLOOKUP(W618,VALIDATIONS!$GP$2:$HS$45,4+VLOOKUP(Y618,VALIDATIONS!$FF$2:$FG$5,2,FALSE),FALSE),  IF(OR(AND(N618="Water Rising Main",Z618="Asbestos Cement"),AND(N618="Water Rising Main",Z618="unplasticised Poly Vinyl Chloride")),      VLOOKUP(W618,VALIDATIONS!$GP$2:$HS$45,12+VLOOKUP(Y618,VALIDATIONS!$FF$2:$FG$5,2,FALSE),FALSE),  0))))))    +IF(P618="Up to 10% Rock",VLOOKUP(W618,VALIDATIONS!$GP$2:$HS$45,21+VLOOKUP(Y618,VALIDATIONS!$FF$2:$FG$5,2,FALSE),FALSE),0)+IF(OR(Q618="Urban Development (moderate)",Q618="Urban Development (heavy)"),VLOOKUP(W618,VALIDATIONS!$GP$2:$HS$45,12+VLOOKUP(Q618,VALIDATIONS!$FJ$2:$FK$4,2,FALSE),FALSE),0)))</f>
        <v/>
      </c>
      <c r="AB618" s="82"/>
    </row>
    <row r="619" spans="2:28" x14ac:dyDescent="0.2">
      <c r="B619" s="354"/>
      <c r="C619" s="354"/>
      <c r="E619" s="370"/>
      <c r="G619" s="168"/>
      <c r="H619" s="168"/>
      <c r="I619" s="106" t="str">
        <f>IF(OR(C619="",D619="",E619=""),"",VLOOKUP(C619,VALIDATIONS!$HU$2:$HV$12,2,FALSE))</f>
        <v/>
      </c>
      <c r="K619" s="243"/>
      <c r="L619" s="354"/>
      <c r="M619" s="224"/>
      <c r="N619" s="370"/>
      <c r="O619" s="224"/>
      <c r="P619" s="368"/>
      <c r="Q619" s="368"/>
      <c r="R619" s="224"/>
      <c r="S619" s="224"/>
      <c r="T619" s="224"/>
      <c r="U619" s="224"/>
      <c r="W619" s="370"/>
      <c r="X619" s="370"/>
      <c r="Y619" s="368"/>
      <c r="Z619" s="370"/>
      <c r="AA619" s="106" t="str">
        <f>IF(OR(N619="",P619="",Q619="",V619="",W619="",X619="",Y619="",Z619=""),"",V619*    (  IF(OR(AND(N619="Water Reticulation",Z619="Cast Iron"),AND(N619="Water Reticulation",Z619="Ductile Iron"),AND(N619="Water Reticulation",Z619="Galvanised Iron"),  AND(N619="Water Reticulation",Z619="Mild Steel")),      VLOOKUP(W619,VALIDATIONS!$GP$2:$HS$45,VLOOKUP(Y619,VALIDATIONS!$FF$2:$FG$5,2,FALSE),FALSE),  IF(OR(AND(N619="Water Reticulation",Z619="Asbestos Cement"),AND(N619="Water Reticulation",Z619="unplasticised Poly Vinyl Chloride")),      VLOOKUP(W619,VALIDATIONS!$GP$2:$HS$45,8+VLOOKUP(Y619,VALIDATIONS!$FF$2:$FG$5,2,FALSE),FALSE),  IF(OR(AND(N619="Water Re-use",Z619="Cast Iron"),AND(N619="Water Re-use",Z619="Ductile Iron"),AND(N619="Water Re-use",Z619="Galvanised Iron"),  AND(N619="Water Re-use",Z619="Mild Steel")),      VLOOKUP(W619,VALIDATIONS!$GP$2:$HS$45,VLOOKUP(Y619,VALIDATIONS!$FF$2:$FG$5,2,FALSE),FALSE),  IF(OR(AND(N619="Water Re-use",Z619="Asbestos Cement"),AND(N619="Water Re-use",Z619="unplasticised Poly Vinyl Chloride")),      VLOOKUP(W619,VALIDATIONS!$GP$2:$HS$45,8+VLOOKUP(Y619,VALIDATIONS!$FF$2:$FG$5,2,FALSE),FALSE),            IF(OR(AND(N619="Water Rising Main",Z619="Cast Iron"),AND(N619="Water Rising Main",Z619="Ductile Iron"),AND(N619="Water Rising Main",Z619="Galvanised Iron"),  AND(N619="Water Rising Main",Z619="Mild Steel")),      VLOOKUP(W619,VALIDATIONS!$GP$2:$HS$45,4+VLOOKUP(Y619,VALIDATIONS!$FF$2:$FG$5,2,FALSE),FALSE),  IF(OR(AND(N619="Water Rising Main",Z619="Asbestos Cement"),AND(N619="Water Rising Main",Z619="unplasticised Poly Vinyl Chloride")),      VLOOKUP(W619,VALIDATIONS!$GP$2:$HS$45,12+VLOOKUP(Y619,VALIDATIONS!$FF$2:$FG$5,2,FALSE),FALSE),  0))))))    +IF(P619="Up to 10% Rock",VLOOKUP(W619,VALIDATIONS!$GP$2:$HS$45,21+VLOOKUP(Y619,VALIDATIONS!$FF$2:$FG$5,2,FALSE),FALSE),0)+IF(OR(Q619="Urban Development (moderate)",Q619="Urban Development (heavy)"),VLOOKUP(W619,VALIDATIONS!$GP$2:$HS$45,12+VLOOKUP(Q619,VALIDATIONS!$FJ$2:$FK$4,2,FALSE),FALSE),0)))</f>
        <v/>
      </c>
      <c r="AB619" s="82"/>
    </row>
    <row r="620" spans="2:28" x14ac:dyDescent="0.2">
      <c r="B620" s="354"/>
      <c r="C620" s="354"/>
      <c r="E620" s="370"/>
      <c r="G620" s="168"/>
      <c r="H620" s="168"/>
      <c r="I620" s="106" t="str">
        <f>IF(OR(C620="",D620="",E620=""),"",VLOOKUP(C620,VALIDATIONS!$HU$2:$HV$12,2,FALSE))</f>
        <v/>
      </c>
      <c r="K620" s="243"/>
      <c r="L620" s="354"/>
      <c r="M620" s="224"/>
      <c r="N620" s="370"/>
      <c r="O620" s="224"/>
      <c r="P620" s="368"/>
      <c r="Q620" s="368"/>
      <c r="R620" s="224"/>
      <c r="S620" s="224"/>
      <c r="T620" s="224"/>
      <c r="U620" s="224"/>
      <c r="W620" s="370"/>
      <c r="X620" s="370"/>
      <c r="Y620" s="368"/>
      <c r="Z620" s="370"/>
      <c r="AA620" s="106" t="str">
        <f>IF(OR(N620="",P620="",Q620="",V620="",W620="",X620="",Y620="",Z620=""),"",V620*    (  IF(OR(AND(N620="Water Reticulation",Z620="Cast Iron"),AND(N620="Water Reticulation",Z620="Ductile Iron"),AND(N620="Water Reticulation",Z620="Galvanised Iron"),  AND(N620="Water Reticulation",Z620="Mild Steel")),      VLOOKUP(W620,VALIDATIONS!$GP$2:$HS$45,VLOOKUP(Y620,VALIDATIONS!$FF$2:$FG$5,2,FALSE),FALSE),  IF(OR(AND(N620="Water Reticulation",Z620="Asbestos Cement"),AND(N620="Water Reticulation",Z620="unplasticised Poly Vinyl Chloride")),      VLOOKUP(W620,VALIDATIONS!$GP$2:$HS$45,8+VLOOKUP(Y620,VALIDATIONS!$FF$2:$FG$5,2,FALSE),FALSE),  IF(OR(AND(N620="Water Re-use",Z620="Cast Iron"),AND(N620="Water Re-use",Z620="Ductile Iron"),AND(N620="Water Re-use",Z620="Galvanised Iron"),  AND(N620="Water Re-use",Z620="Mild Steel")),      VLOOKUP(W620,VALIDATIONS!$GP$2:$HS$45,VLOOKUP(Y620,VALIDATIONS!$FF$2:$FG$5,2,FALSE),FALSE),  IF(OR(AND(N620="Water Re-use",Z620="Asbestos Cement"),AND(N620="Water Re-use",Z620="unplasticised Poly Vinyl Chloride")),      VLOOKUP(W620,VALIDATIONS!$GP$2:$HS$45,8+VLOOKUP(Y620,VALIDATIONS!$FF$2:$FG$5,2,FALSE),FALSE),            IF(OR(AND(N620="Water Rising Main",Z620="Cast Iron"),AND(N620="Water Rising Main",Z620="Ductile Iron"),AND(N620="Water Rising Main",Z620="Galvanised Iron"),  AND(N620="Water Rising Main",Z620="Mild Steel")),      VLOOKUP(W620,VALIDATIONS!$GP$2:$HS$45,4+VLOOKUP(Y620,VALIDATIONS!$FF$2:$FG$5,2,FALSE),FALSE),  IF(OR(AND(N620="Water Rising Main",Z620="Asbestos Cement"),AND(N620="Water Rising Main",Z620="unplasticised Poly Vinyl Chloride")),      VLOOKUP(W620,VALIDATIONS!$GP$2:$HS$45,12+VLOOKUP(Y620,VALIDATIONS!$FF$2:$FG$5,2,FALSE),FALSE),  0))))))    +IF(P620="Up to 10% Rock",VLOOKUP(W620,VALIDATIONS!$GP$2:$HS$45,21+VLOOKUP(Y620,VALIDATIONS!$FF$2:$FG$5,2,FALSE),FALSE),0)+IF(OR(Q620="Urban Development (moderate)",Q620="Urban Development (heavy)"),VLOOKUP(W620,VALIDATIONS!$GP$2:$HS$45,12+VLOOKUP(Q620,VALIDATIONS!$FJ$2:$FK$4,2,FALSE),FALSE),0)))</f>
        <v/>
      </c>
      <c r="AB620" s="82"/>
    </row>
    <row r="621" spans="2:28" x14ac:dyDescent="0.2">
      <c r="B621" s="354"/>
      <c r="C621" s="354"/>
      <c r="E621" s="370"/>
      <c r="G621" s="168"/>
      <c r="H621" s="168"/>
      <c r="I621" s="106" t="str">
        <f>IF(OR(C621="",D621="",E621=""),"",VLOOKUP(C621,VALIDATIONS!$HU$2:$HV$12,2,FALSE))</f>
        <v/>
      </c>
      <c r="K621" s="243"/>
      <c r="L621" s="354"/>
      <c r="M621" s="224"/>
      <c r="N621" s="370"/>
      <c r="O621" s="224"/>
      <c r="P621" s="368"/>
      <c r="Q621" s="368"/>
      <c r="R621" s="224"/>
      <c r="S621" s="224"/>
      <c r="T621" s="224"/>
      <c r="U621" s="224"/>
      <c r="W621" s="370"/>
      <c r="X621" s="370"/>
      <c r="Y621" s="368"/>
      <c r="Z621" s="370"/>
      <c r="AA621" s="106" t="str">
        <f>IF(OR(N621="",P621="",Q621="",V621="",W621="",X621="",Y621="",Z621=""),"",V621*    (  IF(OR(AND(N621="Water Reticulation",Z621="Cast Iron"),AND(N621="Water Reticulation",Z621="Ductile Iron"),AND(N621="Water Reticulation",Z621="Galvanised Iron"),  AND(N621="Water Reticulation",Z621="Mild Steel")),      VLOOKUP(W621,VALIDATIONS!$GP$2:$HS$45,VLOOKUP(Y621,VALIDATIONS!$FF$2:$FG$5,2,FALSE),FALSE),  IF(OR(AND(N621="Water Reticulation",Z621="Asbestos Cement"),AND(N621="Water Reticulation",Z621="unplasticised Poly Vinyl Chloride")),      VLOOKUP(W621,VALIDATIONS!$GP$2:$HS$45,8+VLOOKUP(Y621,VALIDATIONS!$FF$2:$FG$5,2,FALSE),FALSE),  IF(OR(AND(N621="Water Re-use",Z621="Cast Iron"),AND(N621="Water Re-use",Z621="Ductile Iron"),AND(N621="Water Re-use",Z621="Galvanised Iron"),  AND(N621="Water Re-use",Z621="Mild Steel")),      VLOOKUP(W621,VALIDATIONS!$GP$2:$HS$45,VLOOKUP(Y621,VALIDATIONS!$FF$2:$FG$5,2,FALSE),FALSE),  IF(OR(AND(N621="Water Re-use",Z621="Asbestos Cement"),AND(N621="Water Re-use",Z621="unplasticised Poly Vinyl Chloride")),      VLOOKUP(W621,VALIDATIONS!$GP$2:$HS$45,8+VLOOKUP(Y621,VALIDATIONS!$FF$2:$FG$5,2,FALSE),FALSE),            IF(OR(AND(N621="Water Rising Main",Z621="Cast Iron"),AND(N621="Water Rising Main",Z621="Ductile Iron"),AND(N621="Water Rising Main",Z621="Galvanised Iron"),  AND(N621="Water Rising Main",Z621="Mild Steel")),      VLOOKUP(W621,VALIDATIONS!$GP$2:$HS$45,4+VLOOKUP(Y621,VALIDATIONS!$FF$2:$FG$5,2,FALSE),FALSE),  IF(OR(AND(N621="Water Rising Main",Z621="Asbestos Cement"),AND(N621="Water Rising Main",Z621="unplasticised Poly Vinyl Chloride")),      VLOOKUP(W621,VALIDATIONS!$GP$2:$HS$45,12+VLOOKUP(Y621,VALIDATIONS!$FF$2:$FG$5,2,FALSE),FALSE),  0))))))    +IF(P621="Up to 10% Rock",VLOOKUP(W621,VALIDATIONS!$GP$2:$HS$45,21+VLOOKUP(Y621,VALIDATIONS!$FF$2:$FG$5,2,FALSE),FALSE),0)+IF(OR(Q621="Urban Development (moderate)",Q621="Urban Development (heavy)"),VLOOKUP(W621,VALIDATIONS!$GP$2:$HS$45,12+VLOOKUP(Q621,VALIDATIONS!$FJ$2:$FK$4,2,FALSE),FALSE),0)))</f>
        <v/>
      </c>
      <c r="AB621" s="82"/>
    </row>
    <row r="622" spans="2:28" x14ac:dyDescent="0.2">
      <c r="B622" s="354"/>
      <c r="C622" s="354"/>
      <c r="E622" s="370"/>
      <c r="G622" s="168"/>
      <c r="H622" s="168"/>
      <c r="I622" s="106" t="str">
        <f>IF(OR(C622="",D622="",E622=""),"",VLOOKUP(C622,VALIDATIONS!$HU$2:$HV$12,2,FALSE))</f>
        <v/>
      </c>
      <c r="K622" s="243"/>
      <c r="L622" s="354"/>
      <c r="M622" s="224"/>
      <c r="N622" s="370"/>
      <c r="O622" s="224"/>
      <c r="P622" s="368"/>
      <c r="Q622" s="368"/>
      <c r="R622" s="224"/>
      <c r="S622" s="224"/>
      <c r="T622" s="224"/>
      <c r="U622" s="224"/>
      <c r="W622" s="370"/>
      <c r="X622" s="370"/>
      <c r="Y622" s="368"/>
      <c r="Z622" s="370"/>
      <c r="AA622" s="106" t="str">
        <f>IF(OR(N622="",P622="",Q622="",V622="",W622="",X622="",Y622="",Z622=""),"",V622*    (  IF(OR(AND(N622="Water Reticulation",Z622="Cast Iron"),AND(N622="Water Reticulation",Z622="Ductile Iron"),AND(N622="Water Reticulation",Z622="Galvanised Iron"),  AND(N622="Water Reticulation",Z622="Mild Steel")),      VLOOKUP(W622,VALIDATIONS!$GP$2:$HS$45,VLOOKUP(Y622,VALIDATIONS!$FF$2:$FG$5,2,FALSE),FALSE),  IF(OR(AND(N622="Water Reticulation",Z622="Asbestos Cement"),AND(N622="Water Reticulation",Z622="unplasticised Poly Vinyl Chloride")),      VLOOKUP(W622,VALIDATIONS!$GP$2:$HS$45,8+VLOOKUP(Y622,VALIDATIONS!$FF$2:$FG$5,2,FALSE),FALSE),  IF(OR(AND(N622="Water Re-use",Z622="Cast Iron"),AND(N622="Water Re-use",Z622="Ductile Iron"),AND(N622="Water Re-use",Z622="Galvanised Iron"),  AND(N622="Water Re-use",Z622="Mild Steel")),      VLOOKUP(W622,VALIDATIONS!$GP$2:$HS$45,VLOOKUP(Y622,VALIDATIONS!$FF$2:$FG$5,2,FALSE),FALSE),  IF(OR(AND(N622="Water Re-use",Z622="Asbestos Cement"),AND(N622="Water Re-use",Z622="unplasticised Poly Vinyl Chloride")),      VLOOKUP(W622,VALIDATIONS!$GP$2:$HS$45,8+VLOOKUP(Y622,VALIDATIONS!$FF$2:$FG$5,2,FALSE),FALSE),            IF(OR(AND(N622="Water Rising Main",Z622="Cast Iron"),AND(N622="Water Rising Main",Z622="Ductile Iron"),AND(N622="Water Rising Main",Z622="Galvanised Iron"),  AND(N622="Water Rising Main",Z622="Mild Steel")),      VLOOKUP(W622,VALIDATIONS!$GP$2:$HS$45,4+VLOOKUP(Y622,VALIDATIONS!$FF$2:$FG$5,2,FALSE),FALSE),  IF(OR(AND(N622="Water Rising Main",Z622="Asbestos Cement"),AND(N622="Water Rising Main",Z622="unplasticised Poly Vinyl Chloride")),      VLOOKUP(W622,VALIDATIONS!$GP$2:$HS$45,12+VLOOKUP(Y622,VALIDATIONS!$FF$2:$FG$5,2,FALSE),FALSE),  0))))))    +IF(P622="Up to 10% Rock",VLOOKUP(W622,VALIDATIONS!$GP$2:$HS$45,21+VLOOKUP(Y622,VALIDATIONS!$FF$2:$FG$5,2,FALSE),FALSE),0)+IF(OR(Q622="Urban Development (moderate)",Q622="Urban Development (heavy)"),VLOOKUP(W622,VALIDATIONS!$GP$2:$HS$45,12+VLOOKUP(Q622,VALIDATIONS!$FJ$2:$FK$4,2,FALSE),FALSE),0)))</f>
        <v/>
      </c>
      <c r="AB622" s="82"/>
    </row>
    <row r="623" spans="2:28" x14ac:dyDescent="0.2">
      <c r="B623" s="354"/>
      <c r="C623" s="354"/>
      <c r="E623" s="370"/>
      <c r="G623" s="168"/>
      <c r="H623" s="168"/>
      <c r="I623" s="106" t="str">
        <f>IF(OR(C623="",D623="",E623=""),"",VLOOKUP(C623,VALIDATIONS!$HU$2:$HV$12,2,FALSE))</f>
        <v/>
      </c>
      <c r="K623" s="243"/>
      <c r="L623" s="354"/>
      <c r="M623" s="224"/>
      <c r="N623" s="370"/>
      <c r="O623" s="224"/>
      <c r="P623" s="368"/>
      <c r="Q623" s="368"/>
      <c r="R623" s="224"/>
      <c r="S623" s="224"/>
      <c r="T623" s="224"/>
      <c r="U623" s="224"/>
      <c r="W623" s="370"/>
      <c r="X623" s="370"/>
      <c r="Y623" s="368"/>
      <c r="Z623" s="370"/>
      <c r="AA623" s="106" t="str">
        <f>IF(OR(N623="",P623="",Q623="",V623="",W623="",X623="",Y623="",Z623=""),"",V623*    (  IF(OR(AND(N623="Water Reticulation",Z623="Cast Iron"),AND(N623="Water Reticulation",Z623="Ductile Iron"),AND(N623="Water Reticulation",Z623="Galvanised Iron"),  AND(N623="Water Reticulation",Z623="Mild Steel")),      VLOOKUP(W623,VALIDATIONS!$GP$2:$HS$45,VLOOKUP(Y623,VALIDATIONS!$FF$2:$FG$5,2,FALSE),FALSE),  IF(OR(AND(N623="Water Reticulation",Z623="Asbestos Cement"),AND(N623="Water Reticulation",Z623="unplasticised Poly Vinyl Chloride")),      VLOOKUP(W623,VALIDATIONS!$GP$2:$HS$45,8+VLOOKUP(Y623,VALIDATIONS!$FF$2:$FG$5,2,FALSE),FALSE),  IF(OR(AND(N623="Water Re-use",Z623="Cast Iron"),AND(N623="Water Re-use",Z623="Ductile Iron"),AND(N623="Water Re-use",Z623="Galvanised Iron"),  AND(N623="Water Re-use",Z623="Mild Steel")),      VLOOKUP(W623,VALIDATIONS!$GP$2:$HS$45,VLOOKUP(Y623,VALIDATIONS!$FF$2:$FG$5,2,FALSE),FALSE),  IF(OR(AND(N623="Water Re-use",Z623="Asbestos Cement"),AND(N623="Water Re-use",Z623="unplasticised Poly Vinyl Chloride")),      VLOOKUP(W623,VALIDATIONS!$GP$2:$HS$45,8+VLOOKUP(Y623,VALIDATIONS!$FF$2:$FG$5,2,FALSE),FALSE),            IF(OR(AND(N623="Water Rising Main",Z623="Cast Iron"),AND(N623="Water Rising Main",Z623="Ductile Iron"),AND(N623="Water Rising Main",Z623="Galvanised Iron"),  AND(N623="Water Rising Main",Z623="Mild Steel")),      VLOOKUP(W623,VALIDATIONS!$GP$2:$HS$45,4+VLOOKUP(Y623,VALIDATIONS!$FF$2:$FG$5,2,FALSE),FALSE),  IF(OR(AND(N623="Water Rising Main",Z623="Asbestos Cement"),AND(N623="Water Rising Main",Z623="unplasticised Poly Vinyl Chloride")),      VLOOKUP(W623,VALIDATIONS!$GP$2:$HS$45,12+VLOOKUP(Y623,VALIDATIONS!$FF$2:$FG$5,2,FALSE),FALSE),  0))))))    +IF(P623="Up to 10% Rock",VLOOKUP(W623,VALIDATIONS!$GP$2:$HS$45,21+VLOOKUP(Y623,VALIDATIONS!$FF$2:$FG$5,2,FALSE),FALSE),0)+IF(OR(Q623="Urban Development (moderate)",Q623="Urban Development (heavy)"),VLOOKUP(W623,VALIDATIONS!$GP$2:$HS$45,12+VLOOKUP(Q623,VALIDATIONS!$FJ$2:$FK$4,2,FALSE),FALSE),0)))</f>
        <v/>
      </c>
      <c r="AB623" s="82"/>
    </row>
    <row r="624" spans="2:28" x14ac:dyDescent="0.2">
      <c r="B624" s="354"/>
      <c r="C624" s="354"/>
      <c r="E624" s="370"/>
      <c r="G624" s="168"/>
      <c r="H624" s="168"/>
      <c r="I624" s="106" t="str">
        <f>IF(OR(C624="",D624="",E624=""),"",VLOOKUP(C624,VALIDATIONS!$HU$2:$HV$12,2,FALSE))</f>
        <v/>
      </c>
      <c r="K624" s="243"/>
      <c r="L624" s="354"/>
      <c r="M624" s="224"/>
      <c r="N624" s="370"/>
      <c r="O624" s="224"/>
      <c r="P624" s="368"/>
      <c r="Q624" s="368"/>
      <c r="R624" s="224"/>
      <c r="S624" s="224"/>
      <c r="T624" s="224"/>
      <c r="U624" s="224"/>
      <c r="W624" s="370"/>
      <c r="X624" s="370"/>
      <c r="Y624" s="368"/>
      <c r="Z624" s="370"/>
      <c r="AA624" s="106" t="str">
        <f>IF(OR(N624="",P624="",Q624="",V624="",W624="",X624="",Y624="",Z624=""),"",V624*    (  IF(OR(AND(N624="Water Reticulation",Z624="Cast Iron"),AND(N624="Water Reticulation",Z624="Ductile Iron"),AND(N624="Water Reticulation",Z624="Galvanised Iron"),  AND(N624="Water Reticulation",Z624="Mild Steel")),      VLOOKUP(W624,VALIDATIONS!$GP$2:$HS$45,VLOOKUP(Y624,VALIDATIONS!$FF$2:$FG$5,2,FALSE),FALSE),  IF(OR(AND(N624="Water Reticulation",Z624="Asbestos Cement"),AND(N624="Water Reticulation",Z624="unplasticised Poly Vinyl Chloride")),      VLOOKUP(W624,VALIDATIONS!$GP$2:$HS$45,8+VLOOKUP(Y624,VALIDATIONS!$FF$2:$FG$5,2,FALSE),FALSE),  IF(OR(AND(N624="Water Re-use",Z624="Cast Iron"),AND(N624="Water Re-use",Z624="Ductile Iron"),AND(N624="Water Re-use",Z624="Galvanised Iron"),  AND(N624="Water Re-use",Z624="Mild Steel")),      VLOOKUP(W624,VALIDATIONS!$GP$2:$HS$45,VLOOKUP(Y624,VALIDATIONS!$FF$2:$FG$5,2,FALSE),FALSE),  IF(OR(AND(N624="Water Re-use",Z624="Asbestos Cement"),AND(N624="Water Re-use",Z624="unplasticised Poly Vinyl Chloride")),      VLOOKUP(W624,VALIDATIONS!$GP$2:$HS$45,8+VLOOKUP(Y624,VALIDATIONS!$FF$2:$FG$5,2,FALSE),FALSE),            IF(OR(AND(N624="Water Rising Main",Z624="Cast Iron"),AND(N624="Water Rising Main",Z624="Ductile Iron"),AND(N624="Water Rising Main",Z624="Galvanised Iron"),  AND(N624="Water Rising Main",Z624="Mild Steel")),      VLOOKUP(W624,VALIDATIONS!$GP$2:$HS$45,4+VLOOKUP(Y624,VALIDATIONS!$FF$2:$FG$5,2,FALSE),FALSE),  IF(OR(AND(N624="Water Rising Main",Z624="Asbestos Cement"),AND(N624="Water Rising Main",Z624="unplasticised Poly Vinyl Chloride")),      VLOOKUP(W624,VALIDATIONS!$GP$2:$HS$45,12+VLOOKUP(Y624,VALIDATIONS!$FF$2:$FG$5,2,FALSE),FALSE),  0))))))    +IF(P624="Up to 10% Rock",VLOOKUP(W624,VALIDATIONS!$GP$2:$HS$45,21+VLOOKUP(Y624,VALIDATIONS!$FF$2:$FG$5,2,FALSE),FALSE),0)+IF(OR(Q624="Urban Development (moderate)",Q624="Urban Development (heavy)"),VLOOKUP(W624,VALIDATIONS!$GP$2:$HS$45,12+VLOOKUP(Q624,VALIDATIONS!$FJ$2:$FK$4,2,FALSE),FALSE),0)))</f>
        <v/>
      </c>
      <c r="AB624" s="82"/>
    </row>
    <row r="625" spans="2:28" x14ac:dyDescent="0.2">
      <c r="B625" s="354"/>
      <c r="C625" s="354"/>
      <c r="E625" s="370"/>
      <c r="G625" s="168"/>
      <c r="H625" s="168"/>
      <c r="I625" s="106" t="str">
        <f>IF(OR(C625="",D625="",E625=""),"",VLOOKUP(C625,VALIDATIONS!$HU$2:$HV$12,2,FALSE))</f>
        <v/>
      </c>
      <c r="K625" s="243"/>
      <c r="L625" s="354"/>
      <c r="M625" s="224"/>
      <c r="N625" s="370"/>
      <c r="O625" s="224"/>
      <c r="P625" s="368"/>
      <c r="Q625" s="368"/>
      <c r="R625" s="224"/>
      <c r="S625" s="224"/>
      <c r="T625" s="224"/>
      <c r="U625" s="224"/>
      <c r="W625" s="370"/>
      <c r="X625" s="370"/>
      <c r="Y625" s="368"/>
      <c r="Z625" s="370"/>
      <c r="AA625" s="106" t="str">
        <f>IF(OR(N625="",P625="",Q625="",V625="",W625="",X625="",Y625="",Z625=""),"",V625*    (  IF(OR(AND(N625="Water Reticulation",Z625="Cast Iron"),AND(N625="Water Reticulation",Z625="Ductile Iron"),AND(N625="Water Reticulation",Z625="Galvanised Iron"),  AND(N625="Water Reticulation",Z625="Mild Steel")),      VLOOKUP(W625,VALIDATIONS!$GP$2:$HS$45,VLOOKUP(Y625,VALIDATIONS!$FF$2:$FG$5,2,FALSE),FALSE),  IF(OR(AND(N625="Water Reticulation",Z625="Asbestos Cement"),AND(N625="Water Reticulation",Z625="unplasticised Poly Vinyl Chloride")),      VLOOKUP(W625,VALIDATIONS!$GP$2:$HS$45,8+VLOOKUP(Y625,VALIDATIONS!$FF$2:$FG$5,2,FALSE),FALSE),  IF(OR(AND(N625="Water Re-use",Z625="Cast Iron"),AND(N625="Water Re-use",Z625="Ductile Iron"),AND(N625="Water Re-use",Z625="Galvanised Iron"),  AND(N625="Water Re-use",Z625="Mild Steel")),      VLOOKUP(W625,VALIDATIONS!$GP$2:$HS$45,VLOOKUP(Y625,VALIDATIONS!$FF$2:$FG$5,2,FALSE),FALSE),  IF(OR(AND(N625="Water Re-use",Z625="Asbestos Cement"),AND(N625="Water Re-use",Z625="unplasticised Poly Vinyl Chloride")),      VLOOKUP(W625,VALIDATIONS!$GP$2:$HS$45,8+VLOOKUP(Y625,VALIDATIONS!$FF$2:$FG$5,2,FALSE),FALSE),            IF(OR(AND(N625="Water Rising Main",Z625="Cast Iron"),AND(N625="Water Rising Main",Z625="Ductile Iron"),AND(N625="Water Rising Main",Z625="Galvanised Iron"),  AND(N625="Water Rising Main",Z625="Mild Steel")),      VLOOKUP(W625,VALIDATIONS!$GP$2:$HS$45,4+VLOOKUP(Y625,VALIDATIONS!$FF$2:$FG$5,2,FALSE),FALSE),  IF(OR(AND(N625="Water Rising Main",Z625="Asbestos Cement"),AND(N625="Water Rising Main",Z625="unplasticised Poly Vinyl Chloride")),      VLOOKUP(W625,VALIDATIONS!$GP$2:$HS$45,12+VLOOKUP(Y625,VALIDATIONS!$FF$2:$FG$5,2,FALSE),FALSE),  0))))))    +IF(P625="Up to 10% Rock",VLOOKUP(W625,VALIDATIONS!$GP$2:$HS$45,21+VLOOKUP(Y625,VALIDATIONS!$FF$2:$FG$5,2,FALSE),FALSE),0)+IF(OR(Q625="Urban Development (moderate)",Q625="Urban Development (heavy)"),VLOOKUP(W625,VALIDATIONS!$GP$2:$HS$45,12+VLOOKUP(Q625,VALIDATIONS!$FJ$2:$FK$4,2,FALSE),FALSE),0)))</f>
        <v/>
      </c>
      <c r="AB625" s="82"/>
    </row>
    <row r="626" spans="2:28" x14ac:dyDescent="0.2">
      <c r="B626" s="354"/>
      <c r="C626" s="354"/>
      <c r="E626" s="370"/>
      <c r="G626" s="168"/>
      <c r="H626" s="168"/>
      <c r="I626" s="106" t="str">
        <f>IF(OR(C626="",D626="",E626=""),"",VLOOKUP(C626,VALIDATIONS!$HU$2:$HV$12,2,FALSE))</f>
        <v/>
      </c>
      <c r="K626" s="243"/>
      <c r="L626" s="354"/>
      <c r="M626" s="224"/>
      <c r="N626" s="370"/>
      <c r="O626" s="224"/>
      <c r="P626" s="368"/>
      <c r="Q626" s="368"/>
      <c r="R626" s="224"/>
      <c r="S626" s="224"/>
      <c r="T626" s="224"/>
      <c r="U626" s="224"/>
      <c r="W626" s="370"/>
      <c r="X626" s="370"/>
      <c r="Y626" s="368"/>
      <c r="Z626" s="370"/>
      <c r="AA626" s="106" t="str">
        <f>IF(OR(N626="",P626="",Q626="",V626="",W626="",X626="",Y626="",Z626=""),"",V626*    (  IF(OR(AND(N626="Water Reticulation",Z626="Cast Iron"),AND(N626="Water Reticulation",Z626="Ductile Iron"),AND(N626="Water Reticulation",Z626="Galvanised Iron"),  AND(N626="Water Reticulation",Z626="Mild Steel")),      VLOOKUP(W626,VALIDATIONS!$GP$2:$HS$45,VLOOKUP(Y626,VALIDATIONS!$FF$2:$FG$5,2,FALSE),FALSE),  IF(OR(AND(N626="Water Reticulation",Z626="Asbestos Cement"),AND(N626="Water Reticulation",Z626="unplasticised Poly Vinyl Chloride")),      VLOOKUP(W626,VALIDATIONS!$GP$2:$HS$45,8+VLOOKUP(Y626,VALIDATIONS!$FF$2:$FG$5,2,FALSE),FALSE),  IF(OR(AND(N626="Water Re-use",Z626="Cast Iron"),AND(N626="Water Re-use",Z626="Ductile Iron"),AND(N626="Water Re-use",Z626="Galvanised Iron"),  AND(N626="Water Re-use",Z626="Mild Steel")),      VLOOKUP(W626,VALIDATIONS!$GP$2:$HS$45,VLOOKUP(Y626,VALIDATIONS!$FF$2:$FG$5,2,FALSE),FALSE),  IF(OR(AND(N626="Water Re-use",Z626="Asbestos Cement"),AND(N626="Water Re-use",Z626="unplasticised Poly Vinyl Chloride")),      VLOOKUP(W626,VALIDATIONS!$GP$2:$HS$45,8+VLOOKUP(Y626,VALIDATIONS!$FF$2:$FG$5,2,FALSE),FALSE),            IF(OR(AND(N626="Water Rising Main",Z626="Cast Iron"),AND(N626="Water Rising Main",Z626="Ductile Iron"),AND(N626="Water Rising Main",Z626="Galvanised Iron"),  AND(N626="Water Rising Main",Z626="Mild Steel")),      VLOOKUP(W626,VALIDATIONS!$GP$2:$HS$45,4+VLOOKUP(Y626,VALIDATIONS!$FF$2:$FG$5,2,FALSE),FALSE),  IF(OR(AND(N626="Water Rising Main",Z626="Asbestos Cement"),AND(N626="Water Rising Main",Z626="unplasticised Poly Vinyl Chloride")),      VLOOKUP(W626,VALIDATIONS!$GP$2:$HS$45,12+VLOOKUP(Y626,VALIDATIONS!$FF$2:$FG$5,2,FALSE),FALSE),  0))))))    +IF(P626="Up to 10% Rock",VLOOKUP(W626,VALIDATIONS!$GP$2:$HS$45,21+VLOOKUP(Y626,VALIDATIONS!$FF$2:$FG$5,2,FALSE),FALSE),0)+IF(OR(Q626="Urban Development (moderate)",Q626="Urban Development (heavy)"),VLOOKUP(W626,VALIDATIONS!$GP$2:$HS$45,12+VLOOKUP(Q626,VALIDATIONS!$FJ$2:$FK$4,2,FALSE),FALSE),0)))</f>
        <v/>
      </c>
      <c r="AB626" s="82"/>
    </row>
    <row r="627" spans="2:28" x14ac:dyDescent="0.2">
      <c r="B627" s="354"/>
      <c r="C627" s="354"/>
      <c r="E627" s="370"/>
      <c r="G627" s="168"/>
      <c r="H627" s="168"/>
      <c r="I627" s="106" t="str">
        <f>IF(OR(C627="",D627="",E627=""),"",VLOOKUP(C627,VALIDATIONS!$HU$2:$HV$12,2,FALSE))</f>
        <v/>
      </c>
      <c r="K627" s="243"/>
      <c r="L627" s="354"/>
      <c r="M627" s="224"/>
      <c r="N627" s="370"/>
      <c r="O627" s="224"/>
      <c r="P627" s="368"/>
      <c r="Q627" s="368"/>
      <c r="R627" s="224"/>
      <c r="S627" s="224"/>
      <c r="T627" s="224"/>
      <c r="U627" s="224"/>
      <c r="W627" s="370"/>
      <c r="X627" s="370"/>
      <c r="Y627" s="368"/>
      <c r="Z627" s="370"/>
      <c r="AA627" s="106" t="str">
        <f>IF(OR(N627="",P627="",Q627="",V627="",W627="",X627="",Y627="",Z627=""),"",V627*    (  IF(OR(AND(N627="Water Reticulation",Z627="Cast Iron"),AND(N627="Water Reticulation",Z627="Ductile Iron"),AND(N627="Water Reticulation",Z627="Galvanised Iron"),  AND(N627="Water Reticulation",Z627="Mild Steel")),      VLOOKUP(W627,VALIDATIONS!$GP$2:$HS$45,VLOOKUP(Y627,VALIDATIONS!$FF$2:$FG$5,2,FALSE),FALSE),  IF(OR(AND(N627="Water Reticulation",Z627="Asbestos Cement"),AND(N627="Water Reticulation",Z627="unplasticised Poly Vinyl Chloride")),      VLOOKUP(W627,VALIDATIONS!$GP$2:$HS$45,8+VLOOKUP(Y627,VALIDATIONS!$FF$2:$FG$5,2,FALSE),FALSE),  IF(OR(AND(N627="Water Re-use",Z627="Cast Iron"),AND(N627="Water Re-use",Z627="Ductile Iron"),AND(N627="Water Re-use",Z627="Galvanised Iron"),  AND(N627="Water Re-use",Z627="Mild Steel")),      VLOOKUP(W627,VALIDATIONS!$GP$2:$HS$45,VLOOKUP(Y627,VALIDATIONS!$FF$2:$FG$5,2,FALSE),FALSE),  IF(OR(AND(N627="Water Re-use",Z627="Asbestos Cement"),AND(N627="Water Re-use",Z627="unplasticised Poly Vinyl Chloride")),      VLOOKUP(W627,VALIDATIONS!$GP$2:$HS$45,8+VLOOKUP(Y627,VALIDATIONS!$FF$2:$FG$5,2,FALSE),FALSE),            IF(OR(AND(N627="Water Rising Main",Z627="Cast Iron"),AND(N627="Water Rising Main",Z627="Ductile Iron"),AND(N627="Water Rising Main",Z627="Galvanised Iron"),  AND(N627="Water Rising Main",Z627="Mild Steel")),      VLOOKUP(W627,VALIDATIONS!$GP$2:$HS$45,4+VLOOKUP(Y627,VALIDATIONS!$FF$2:$FG$5,2,FALSE),FALSE),  IF(OR(AND(N627="Water Rising Main",Z627="Asbestos Cement"),AND(N627="Water Rising Main",Z627="unplasticised Poly Vinyl Chloride")),      VLOOKUP(W627,VALIDATIONS!$GP$2:$HS$45,12+VLOOKUP(Y627,VALIDATIONS!$FF$2:$FG$5,2,FALSE),FALSE),  0))))))    +IF(P627="Up to 10% Rock",VLOOKUP(W627,VALIDATIONS!$GP$2:$HS$45,21+VLOOKUP(Y627,VALIDATIONS!$FF$2:$FG$5,2,FALSE),FALSE),0)+IF(OR(Q627="Urban Development (moderate)",Q627="Urban Development (heavy)"),VLOOKUP(W627,VALIDATIONS!$GP$2:$HS$45,12+VLOOKUP(Q627,VALIDATIONS!$FJ$2:$FK$4,2,FALSE),FALSE),0)))</f>
        <v/>
      </c>
      <c r="AB627" s="82"/>
    </row>
    <row r="628" spans="2:28" x14ac:dyDescent="0.2">
      <c r="B628" s="354"/>
      <c r="C628" s="354"/>
      <c r="E628" s="370"/>
      <c r="G628" s="168"/>
      <c r="H628" s="168"/>
      <c r="I628" s="106" t="str">
        <f>IF(OR(C628="",D628="",E628=""),"",VLOOKUP(C628,VALIDATIONS!$HU$2:$HV$12,2,FALSE))</f>
        <v/>
      </c>
      <c r="K628" s="243"/>
      <c r="L628" s="354"/>
      <c r="M628" s="224"/>
      <c r="N628" s="370"/>
      <c r="O628" s="224"/>
      <c r="P628" s="368"/>
      <c r="Q628" s="368"/>
      <c r="R628" s="224"/>
      <c r="S628" s="224"/>
      <c r="T628" s="224"/>
      <c r="U628" s="224"/>
      <c r="W628" s="370"/>
      <c r="X628" s="370"/>
      <c r="Y628" s="368"/>
      <c r="Z628" s="370"/>
      <c r="AA628" s="106" t="str">
        <f>IF(OR(N628="",P628="",Q628="",V628="",W628="",X628="",Y628="",Z628=""),"",V628*    (  IF(OR(AND(N628="Water Reticulation",Z628="Cast Iron"),AND(N628="Water Reticulation",Z628="Ductile Iron"),AND(N628="Water Reticulation",Z628="Galvanised Iron"),  AND(N628="Water Reticulation",Z628="Mild Steel")),      VLOOKUP(W628,VALIDATIONS!$GP$2:$HS$45,VLOOKUP(Y628,VALIDATIONS!$FF$2:$FG$5,2,FALSE),FALSE),  IF(OR(AND(N628="Water Reticulation",Z628="Asbestos Cement"),AND(N628="Water Reticulation",Z628="unplasticised Poly Vinyl Chloride")),      VLOOKUP(W628,VALIDATIONS!$GP$2:$HS$45,8+VLOOKUP(Y628,VALIDATIONS!$FF$2:$FG$5,2,FALSE),FALSE),  IF(OR(AND(N628="Water Re-use",Z628="Cast Iron"),AND(N628="Water Re-use",Z628="Ductile Iron"),AND(N628="Water Re-use",Z628="Galvanised Iron"),  AND(N628="Water Re-use",Z628="Mild Steel")),      VLOOKUP(W628,VALIDATIONS!$GP$2:$HS$45,VLOOKUP(Y628,VALIDATIONS!$FF$2:$FG$5,2,FALSE),FALSE),  IF(OR(AND(N628="Water Re-use",Z628="Asbestos Cement"),AND(N628="Water Re-use",Z628="unplasticised Poly Vinyl Chloride")),      VLOOKUP(W628,VALIDATIONS!$GP$2:$HS$45,8+VLOOKUP(Y628,VALIDATIONS!$FF$2:$FG$5,2,FALSE),FALSE),            IF(OR(AND(N628="Water Rising Main",Z628="Cast Iron"),AND(N628="Water Rising Main",Z628="Ductile Iron"),AND(N628="Water Rising Main",Z628="Galvanised Iron"),  AND(N628="Water Rising Main",Z628="Mild Steel")),      VLOOKUP(W628,VALIDATIONS!$GP$2:$HS$45,4+VLOOKUP(Y628,VALIDATIONS!$FF$2:$FG$5,2,FALSE),FALSE),  IF(OR(AND(N628="Water Rising Main",Z628="Asbestos Cement"),AND(N628="Water Rising Main",Z628="unplasticised Poly Vinyl Chloride")),      VLOOKUP(W628,VALIDATIONS!$GP$2:$HS$45,12+VLOOKUP(Y628,VALIDATIONS!$FF$2:$FG$5,2,FALSE),FALSE),  0))))))    +IF(P628="Up to 10% Rock",VLOOKUP(W628,VALIDATIONS!$GP$2:$HS$45,21+VLOOKUP(Y628,VALIDATIONS!$FF$2:$FG$5,2,FALSE),FALSE),0)+IF(OR(Q628="Urban Development (moderate)",Q628="Urban Development (heavy)"),VLOOKUP(W628,VALIDATIONS!$GP$2:$HS$45,12+VLOOKUP(Q628,VALIDATIONS!$FJ$2:$FK$4,2,FALSE),FALSE),0)))</f>
        <v/>
      </c>
      <c r="AB628" s="82"/>
    </row>
    <row r="629" spans="2:28" x14ac:dyDescent="0.2">
      <c r="B629" s="354"/>
      <c r="C629" s="354"/>
      <c r="E629" s="370"/>
      <c r="G629" s="168"/>
      <c r="H629" s="168"/>
      <c r="I629" s="106" t="str">
        <f>IF(OR(C629="",D629="",E629=""),"",VLOOKUP(C629,VALIDATIONS!$HU$2:$HV$12,2,FALSE))</f>
        <v/>
      </c>
      <c r="K629" s="243"/>
      <c r="L629" s="354"/>
      <c r="M629" s="224"/>
      <c r="N629" s="370"/>
      <c r="O629" s="224"/>
      <c r="P629" s="368"/>
      <c r="Q629" s="368"/>
      <c r="R629" s="224"/>
      <c r="S629" s="224"/>
      <c r="T629" s="224"/>
      <c r="U629" s="224"/>
      <c r="W629" s="370"/>
      <c r="X629" s="370"/>
      <c r="Y629" s="368"/>
      <c r="Z629" s="370"/>
      <c r="AA629" s="106" t="str">
        <f>IF(OR(N629="",P629="",Q629="",V629="",W629="",X629="",Y629="",Z629=""),"",V629*    (  IF(OR(AND(N629="Water Reticulation",Z629="Cast Iron"),AND(N629="Water Reticulation",Z629="Ductile Iron"),AND(N629="Water Reticulation",Z629="Galvanised Iron"),  AND(N629="Water Reticulation",Z629="Mild Steel")),      VLOOKUP(W629,VALIDATIONS!$GP$2:$HS$45,VLOOKUP(Y629,VALIDATIONS!$FF$2:$FG$5,2,FALSE),FALSE),  IF(OR(AND(N629="Water Reticulation",Z629="Asbestos Cement"),AND(N629="Water Reticulation",Z629="unplasticised Poly Vinyl Chloride")),      VLOOKUP(W629,VALIDATIONS!$GP$2:$HS$45,8+VLOOKUP(Y629,VALIDATIONS!$FF$2:$FG$5,2,FALSE),FALSE),  IF(OR(AND(N629="Water Re-use",Z629="Cast Iron"),AND(N629="Water Re-use",Z629="Ductile Iron"),AND(N629="Water Re-use",Z629="Galvanised Iron"),  AND(N629="Water Re-use",Z629="Mild Steel")),      VLOOKUP(W629,VALIDATIONS!$GP$2:$HS$45,VLOOKUP(Y629,VALIDATIONS!$FF$2:$FG$5,2,FALSE),FALSE),  IF(OR(AND(N629="Water Re-use",Z629="Asbestos Cement"),AND(N629="Water Re-use",Z629="unplasticised Poly Vinyl Chloride")),      VLOOKUP(W629,VALIDATIONS!$GP$2:$HS$45,8+VLOOKUP(Y629,VALIDATIONS!$FF$2:$FG$5,2,FALSE),FALSE),            IF(OR(AND(N629="Water Rising Main",Z629="Cast Iron"),AND(N629="Water Rising Main",Z629="Ductile Iron"),AND(N629="Water Rising Main",Z629="Galvanised Iron"),  AND(N629="Water Rising Main",Z629="Mild Steel")),      VLOOKUP(W629,VALIDATIONS!$GP$2:$HS$45,4+VLOOKUP(Y629,VALIDATIONS!$FF$2:$FG$5,2,FALSE),FALSE),  IF(OR(AND(N629="Water Rising Main",Z629="Asbestos Cement"),AND(N629="Water Rising Main",Z629="unplasticised Poly Vinyl Chloride")),      VLOOKUP(W629,VALIDATIONS!$GP$2:$HS$45,12+VLOOKUP(Y629,VALIDATIONS!$FF$2:$FG$5,2,FALSE),FALSE),  0))))))    +IF(P629="Up to 10% Rock",VLOOKUP(W629,VALIDATIONS!$GP$2:$HS$45,21+VLOOKUP(Y629,VALIDATIONS!$FF$2:$FG$5,2,FALSE),FALSE),0)+IF(OR(Q629="Urban Development (moderate)",Q629="Urban Development (heavy)"),VLOOKUP(W629,VALIDATIONS!$GP$2:$HS$45,12+VLOOKUP(Q629,VALIDATIONS!$FJ$2:$FK$4,2,FALSE),FALSE),0)))</f>
        <v/>
      </c>
      <c r="AB629" s="82"/>
    </row>
    <row r="630" spans="2:28" x14ac:dyDescent="0.2">
      <c r="B630" s="354"/>
      <c r="C630" s="354"/>
      <c r="E630" s="370"/>
      <c r="G630" s="168"/>
      <c r="H630" s="168"/>
      <c r="I630" s="106" t="str">
        <f>IF(OR(C630="",D630="",E630=""),"",VLOOKUP(C630,VALIDATIONS!$HU$2:$HV$12,2,FALSE))</f>
        <v/>
      </c>
      <c r="K630" s="243"/>
      <c r="L630" s="354"/>
      <c r="M630" s="224"/>
      <c r="N630" s="370"/>
      <c r="O630" s="224"/>
      <c r="P630" s="368"/>
      <c r="Q630" s="368"/>
      <c r="R630" s="224"/>
      <c r="S630" s="224"/>
      <c r="T630" s="224"/>
      <c r="U630" s="224"/>
      <c r="W630" s="370"/>
      <c r="X630" s="370"/>
      <c r="Y630" s="368"/>
      <c r="Z630" s="370"/>
      <c r="AA630" s="106" t="str">
        <f>IF(OR(N630="",P630="",Q630="",V630="",W630="",X630="",Y630="",Z630=""),"",V630*    (  IF(OR(AND(N630="Water Reticulation",Z630="Cast Iron"),AND(N630="Water Reticulation",Z630="Ductile Iron"),AND(N630="Water Reticulation",Z630="Galvanised Iron"),  AND(N630="Water Reticulation",Z630="Mild Steel")),      VLOOKUP(W630,VALIDATIONS!$GP$2:$HS$45,VLOOKUP(Y630,VALIDATIONS!$FF$2:$FG$5,2,FALSE),FALSE),  IF(OR(AND(N630="Water Reticulation",Z630="Asbestos Cement"),AND(N630="Water Reticulation",Z630="unplasticised Poly Vinyl Chloride")),      VLOOKUP(W630,VALIDATIONS!$GP$2:$HS$45,8+VLOOKUP(Y630,VALIDATIONS!$FF$2:$FG$5,2,FALSE),FALSE),  IF(OR(AND(N630="Water Re-use",Z630="Cast Iron"),AND(N630="Water Re-use",Z630="Ductile Iron"),AND(N630="Water Re-use",Z630="Galvanised Iron"),  AND(N630="Water Re-use",Z630="Mild Steel")),      VLOOKUP(W630,VALIDATIONS!$GP$2:$HS$45,VLOOKUP(Y630,VALIDATIONS!$FF$2:$FG$5,2,FALSE),FALSE),  IF(OR(AND(N630="Water Re-use",Z630="Asbestos Cement"),AND(N630="Water Re-use",Z630="unplasticised Poly Vinyl Chloride")),      VLOOKUP(W630,VALIDATIONS!$GP$2:$HS$45,8+VLOOKUP(Y630,VALIDATIONS!$FF$2:$FG$5,2,FALSE),FALSE),            IF(OR(AND(N630="Water Rising Main",Z630="Cast Iron"),AND(N630="Water Rising Main",Z630="Ductile Iron"),AND(N630="Water Rising Main",Z630="Galvanised Iron"),  AND(N630="Water Rising Main",Z630="Mild Steel")),      VLOOKUP(W630,VALIDATIONS!$GP$2:$HS$45,4+VLOOKUP(Y630,VALIDATIONS!$FF$2:$FG$5,2,FALSE),FALSE),  IF(OR(AND(N630="Water Rising Main",Z630="Asbestos Cement"),AND(N630="Water Rising Main",Z630="unplasticised Poly Vinyl Chloride")),      VLOOKUP(W630,VALIDATIONS!$GP$2:$HS$45,12+VLOOKUP(Y630,VALIDATIONS!$FF$2:$FG$5,2,FALSE),FALSE),  0))))))    +IF(P630="Up to 10% Rock",VLOOKUP(W630,VALIDATIONS!$GP$2:$HS$45,21+VLOOKUP(Y630,VALIDATIONS!$FF$2:$FG$5,2,FALSE),FALSE),0)+IF(OR(Q630="Urban Development (moderate)",Q630="Urban Development (heavy)"),VLOOKUP(W630,VALIDATIONS!$GP$2:$HS$45,12+VLOOKUP(Q630,VALIDATIONS!$FJ$2:$FK$4,2,FALSE),FALSE),0)))</f>
        <v/>
      </c>
      <c r="AB630" s="82"/>
    </row>
    <row r="631" spans="2:28" x14ac:dyDescent="0.2">
      <c r="B631" s="354"/>
      <c r="C631" s="354"/>
      <c r="E631" s="370"/>
      <c r="G631" s="168"/>
      <c r="H631" s="168"/>
      <c r="I631" s="106" t="str">
        <f>IF(OR(C631="",D631="",E631=""),"",VLOOKUP(C631,VALIDATIONS!$HU$2:$HV$12,2,FALSE))</f>
        <v/>
      </c>
      <c r="K631" s="243"/>
      <c r="L631" s="354"/>
      <c r="M631" s="224"/>
      <c r="N631" s="370"/>
      <c r="O631" s="224"/>
      <c r="P631" s="368"/>
      <c r="Q631" s="368"/>
      <c r="R631" s="224"/>
      <c r="S631" s="224"/>
      <c r="T631" s="224"/>
      <c r="U631" s="224"/>
      <c r="W631" s="370"/>
      <c r="X631" s="370"/>
      <c r="Y631" s="368"/>
      <c r="Z631" s="370"/>
      <c r="AA631" s="106" t="str">
        <f>IF(OR(N631="",P631="",Q631="",V631="",W631="",X631="",Y631="",Z631=""),"",V631*    (  IF(OR(AND(N631="Water Reticulation",Z631="Cast Iron"),AND(N631="Water Reticulation",Z631="Ductile Iron"),AND(N631="Water Reticulation",Z631="Galvanised Iron"),  AND(N631="Water Reticulation",Z631="Mild Steel")),      VLOOKUP(W631,VALIDATIONS!$GP$2:$HS$45,VLOOKUP(Y631,VALIDATIONS!$FF$2:$FG$5,2,FALSE),FALSE),  IF(OR(AND(N631="Water Reticulation",Z631="Asbestos Cement"),AND(N631="Water Reticulation",Z631="unplasticised Poly Vinyl Chloride")),      VLOOKUP(W631,VALIDATIONS!$GP$2:$HS$45,8+VLOOKUP(Y631,VALIDATIONS!$FF$2:$FG$5,2,FALSE),FALSE),  IF(OR(AND(N631="Water Re-use",Z631="Cast Iron"),AND(N631="Water Re-use",Z631="Ductile Iron"),AND(N631="Water Re-use",Z631="Galvanised Iron"),  AND(N631="Water Re-use",Z631="Mild Steel")),      VLOOKUP(W631,VALIDATIONS!$GP$2:$HS$45,VLOOKUP(Y631,VALIDATIONS!$FF$2:$FG$5,2,FALSE),FALSE),  IF(OR(AND(N631="Water Re-use",Z631="Asbestos Cement"),AND(N631="Water Re-use",Z631="unplasticised Poly Vinyl Chloride")),      VLOOKUP(W631,VALIDATIONS!$GP$2:$HS$45,8+VLOOKUP(Y631,VALIDATIONS!$FF$2:$FG$5,2,FALSE),FALSE),            IF(OR(AND(N631="Water Rising Main",Z631="Cast Iron"),AND(N631="Water Rising Main",Z631="Ductile Iron"),AND(N631="Water Rising Main",Z631="Galvanised Iron"),  AND(N631="Water Rising Main",Z631="Mild Steel")),      VLOOKUP(W631,VALIDATIONS!$GP$2:$HS$45,4+VLOOKUP(Y631,VALIDATIONS!$FF$2:$FG$5,2,FALSE),FALSE),  IF(OR(AND(N631="Water Rising Main",Z631="Asbestos Cement"),AND(N631="Water Rising Main",Z631="unplasticised Poly Vinyl Chloride")),      VLOOKUP(W631,VALIDATIONS!$GP$2:$HS$45,12+VLOOKUP(Y631,VALIDATIONS!$FF$2:$FG$5,2,FALSE),FALSE),  0))))))    +IF(P631="Up to 10% Rock",VLOOKUP(W631,VALIDATIONS!$GP$2:$HS$45,21+VLOOKUP(Y631,VALIDATIONS!$FF$2:$FG$5,2,FALSE),FALSE),0)+IF(OR(Q631="Urban Development (moderate)",Q631="Urban Development (heavy)"),VLOOKUP(W631,VALIDATIONS!$GP$2:$HS$45,12+VLOOKUP(Q631,VALIDATIONS!$FJ$2:$FK$4,2,FALSE),FALSE),0)))</f>
        <v/>
      </c>
      <c r="AB631" s="82"/>
    </row>
    <row r="632" spans="2:28" x14ac:dyDescent="0.2">
      <c r="B632" s="354"/>
      <c r="C632" s="354"/>
      <c r="E632" s="370"/>
      <c r="G632" s="168"/>
      <c r="H632" s="168"/>
      <c r="I632" s="106" t="str">
        <f>IF(OR(C632="",D632="",E632=""),"",VLOOKUP(C632,VALIDATIONS!$HU$2:$HV$12,2,FALSE))</f>
        <v/>
      </c>
      <c r="K632" s="243"/>
      <c r="L632" s="354"/>
      <c r="M632" s="224"/>
      <c r="N632" s="370"/>
      <c r="O632" s="224"/>
      <c r="P632" s="368"/>
      <c r="Q632" s="368"/>
      <c r="R632" s="224"/>
      <c r="S632" s="224"/>
      <c r="T632" s="224"/>
      <c r="U632" s="224"/>
      <c r="W632" s="370"/>
      <c r="X632" s="370"/>
      <c r="Y632" s="368"/>
      <c r="Z632" s="370"/>
      <c r="AA632" s="106" t="str">
        <f>IF(OR(N632="",P632="",Q632="",V632="",W632="",X632="",Y632="",Z632=""),"",V632*    (  IF(OR(AND(N632="Water Reticulation",Z632="Cast Iron"),AND(N632="Water Reticulation",Z632="Ductile Iron"),AND(N632="Water Reticulation",Z632="Galvanised Iron"),  AND(N632="Water Reticulation",Z632="Mild Steel")),      VLOOKUP(W632,VALIDATIONS!$GP$2:$HS$45,VLOOKUP(Y632,VALIDATIONS!$FF$2:$FG$5,2,FALSE),FALSE),  IF(OR(AND(N632="Water Reticulation",Z632="Asbestos Cement"),AND(N632="Water Reticulation",Z632="unplasticised Poly Vinyl Chloride")),      VLOOKUP(W632,VALIDATIONS!$GP$2:$HS$45,8+VLOOKUP(Y632,VALIDATIONS!$FF$2:$FG$5,2,FALSE),FALSE),  IF(OR(AND(N632="Water Re-use",Z632="Cast Iron"),AND(N632="Water Re-use",Z632="Ductile Iron"),AND(N632="Water Re-use",Z632="Galvanised Iron"),  AND(N632="Water Re-use",Z632="Mild Steel")),      VLOOKUP(W632,VALIDATIONS!$GP$2:$HS$45,VLOOKUP(Y632,VALIDATIONS!$FF$2:$FG$5,2,FALSE),FALSE),  IF(OR(AND(N632="Water Re-use",Z632="Asbestos Cement"),AND(N632="Water Re-use",Z632="unplasticised Poly Vinyl Chloride")),      VLOOKUP(W632,VALIDATIONS!$GP$2:$HS$45,8+VLOOKUP(Y632,VALIDATIONS!$FF$2:$FG$5,2,FALSE),FALSE),            IF(OR(AND(N632="Water Rising Main",Z632="Cast Iron"),AND(N632="Water Rising Main",Z632="Ductile Iron"),AND(N632="Water Rising Main",Z632="Galvanised Iron"),  AND(N632="Water Rising Main",Z632="Mild Steel")),      VLOOKUP(W632,VALIDATIONS!$GP$2:$HS$45,4+VLOOKUP(Y632,VALIDATIONS!$FF$2:$FG$5,2,FALSE),FALSE),  IF(OR(AND(N632="Water Rising Main",Z632="Asbestos Cement"),AND(N632="Water Rising Main",Z632="unplasticised Poly Vinyl Chloride")),      VLOOKUP(W632,VALIDATIONS!$GP$2:$HS$45,12+VLOOKUP(Y632,VALIDATIONS!$FF$2:$FG$5,2,FALSE),FALSE),  0))))))    +IF(P632="Up to 10% Rock",VLOOKUP(W632,VALIDATIONS!$GP$2:$HS$45,21+VLOOKUP(Y632,VALIDATIONS!$FF$2:$FG$5,2,FALSE),FALSE),0)+IF(OR(Q632="Urban Development (moderate)",Q632="Urban Development (heavy)"),VLOOKUP(W632,VALIDATIONS!$GP$2:$HS$45,12+VLOOKUP(Q632,VALIDATIONS!$FJ$2:$FK$4,2,FALSE),FALSE),0)))</f>
        <v/>
      </c>
      <c r="AB632" s="82"/>
    </row>
    <row r="633" spans="2:28" x14ac:dyDescent="0.2">
      <c r="B633" s="354"/>
      <c r="C633" s="354"/>
      <c r="E633" s="370"/>
      <c r="G633" s="168"/>
      <c r="H633" s="168"/>
      <c r="I633" s="106" t="str">
        <f>IF(OR(C633="",D633="",E633=""),"",VLOOKUP(C633,VALIDATIONS!$HU$2:$HV$12,2,FALSE))</f>
        <v/>
      </c>
      <c r="K633" s="243"/>
      <c r="L633" s="354"/>
      <c r="M633" s="224"/>
      <c r="N633" s="370"/>
      <c r="O633" s="224"/>
      <c r="P633" s="368"/>
      <c r="Q633" s="368"/>
      <c r="R633" s="224"/>
      <c r="S633" s="224"/>
      <c r="T633" s="224"/>
      <c r="U633" s="224"/>
      <c r="W633" s="370"/>
      <c r="X633" s="370"/>
      <c r="Y633" s="368"/>
      <c r="Z633" s="370"/>
      <c r="AA633" s="106" t="str">
        <f>IF(OR(N633="",P633="",Q633="",V633="",W633="",X633="",Y633="",Z633=""),"",V633*    (  IF(OR(AND(N633="Water Reticulation",Z633="Cast Iron"),AND(N633="Water Reticulation",Z633="Ductile Iron"),AND(N633="Water Reticulation",Z633="Galvanised Iron"),  AND(N633="Water Reticulation",Z633="Mild Steel")),      VLOOKUP(W633,VALIDATIONS!$GP$2:$HS$45,VLOOKUP(Y633,VALIDATIONS!$FF$2:$FG$5,2,FALSE),FALSE),  IF(OR(AND(N633="Water Reticulation",Z633="Asbestos Cement"),AND(N633="Water Reticulation",Z633="unplasticised Poly Vinyl Chloride")),      VLOOKUP(W633,VALIDATIONS!$GP$2:$HS$45,8+VLOOKUP(Y633,VALIDATIONS!$FF$2:$FG$5,2,FALSE),FALSE),  IF(OR(AND(N633="Water Re-use",Z633="Cast Iron"),AND(N633="Water Re-use",Z633="Ductile Iron"),AND(N633="Water Re-use",Z633="Galvanised Iron"),  AND(N633="Water Re-use",Z633="Mild Steel")),      VLOOKUP(W633,VALIDATIONS!$GP$2:$HS$45,VLOOKUP(Y633,VALIDATIONS!$FF$2:$FG$5,2,FALSE),FALSE),  IF(OR(AND(N633="Water Re-use",Z633="Asbestos Cement"),AND(N633="Water Re-use",Z633="unplasticised Poly Vinyl Chloride")),      VLOOKUP(W633,VALIDATIONS!$GP$2:$HS$45,8+VLOOKUP(Y633,VALIDATIONS!$FF$2:$FG$5,2,FALSE),FALSE),            IF(OR(AND(N633="Water Rising Main",Z633="Cast Iron"),AND(N633="Water Rising Main",Z633="Ductile Iron"),AND(N633="Water Rising Main",Z633="Galvanised Iron"),  AND(N633="Water Rising Main",Z633="Mild Steel")),      VLOOKUP(W633,VALIDATIONS!$GP$2:$HS$45,4+VLOOKUP(Y633,VALIDATIONS!$FF$2:$FG$5,2,FALSE),FALSE),  IF(OR(AND(N633="Water Rising Main",Z633="Asbestos Cement"),AND(N633="Water Rising Main",Z633="unplasticised Poly Vinyl Chloride")),      VLOOKUP(W633,VALIDATIONS!$GP$2:$HS$45,12+VLOOKUP(Y633,VALIDATIONS!$FF$2:$FG$5,2,FALSE),FALSE),  0))))))    +IF(P633="Up to 10% Rock",VLOOKUP(W633,VALIDATIONS!$GP$2:$HS$45,21+VLOOKUP(Y633,VALIDATIONS!$FF$2:$FG$5,2,FALSE),FALSE),0)+IF(OR(Q633="Urban Development (moderate)",Q633="Urban Development (heavy)"),VLOOKUP(W633,VALIDATIONS!$GP$2:$HS$45,12+VLOOKUP(Q633,VALIDATIONS!$FJ$2:$FK$4,2,FALSE),FALSE),0)))</f>
        <v/>
      </c>
      <c r="AB633" s="82"/>
    </row>
    <row r="634" spans="2:28" x14ac:dyDescent="0.2">
      <c r="B634" s="354"/>
      <c r="C634" s="354"/>
      <c r="E634" s="370"/>
      <c r="G634" s="168"/>
      <c r="H634" s="168"/>
      <c r="I634" s="106" t="str">
        <f>IF(OR(C634="",D634="",E634=""),"",VLOOKUP(C634,VALIDATIONS!$HU$2:$HV$12,2,FALSE))</f>
        <v/>
      </c>
      <c r="K634" s="243"/>
      <c r="L634" s="354"/>
      <c r="M634" s="224"/>
      <c r="N634" s="370"/>
      <c r="O634" s="224"/>
      <c r="P634" s="368"/>
      <c r="Q634" s="368"/>
      <c r="R634" s="224"/>
      <c r="S634" s="224"/>
      <c r="T634" s="224"/>
      <c r="U634" s="224"/>
      <c r="W634" s="370"/>
      <c r="X634" s="370"/>
      <c r="Y634" s="368"/>
      <c r="Z634" s="370"/>
      <c r="AA634" s="106" t="str">
        <f>IF(OR(N634="",P634="",Q634="",V634="",W634="",X634="",Y634="",Z634=""),"",V634*    (  IF(OR(AND(N634="Water Reticulation",Z634="Cast Iron"),AND(N634="Water Reticulation",Z634="Ductile Iron"),AND(N634="Water Reticulation",Z634="Galvanised Iron"),  AND(N634="Water Reticulation",Z634="Mild Steel")),      VLOOKUP(W634,VALIDATIONS!$GP$2:$HS$45,VLOOKUP(Y634,VALIDATIONS!$FF$2:$FG$5,2,FALSE),FALSE),  IF(OR(AND(N634="Water Reticulation",Z634="Asbestos Cement"),AND(N634="Water Reticulation",Z634="unplasticised Poly Vinyl Chloride")),      VLOOKUP(W634,VALIDATIONS!$GP$2:$HS$45,8+VLOOKUP(Y634,VALIDATIONS!$FF$2:$FG$5,2,FALSE),FALSE),  IF(OR(AND(N634="Water Re-use",Z634="Cast Iron"),AND(N634="Water Re-use",Z634="Ductile Iron"),AND(N634="Water Re-use",Z634="Galvanised Iron"),  AND(N634="Water Re-use",Z634="Mild Steel")),      VLOOKUP(W634,VALIDATIONS!$GP$2:$HS$45,VLOOKUP(Y634,VALIDATIONS!$FF$2:$FG$5,2,FALSE),FALSE),  IF(OR(AND(N634="Water Re-use",Z634="Asbestos Cement"),AND(N634="Water Re-use",Z634="unplasticised Poly Vinyl Chloride")),      VLOOKUP(W634,VALIDATIONS!$GP$2:$HS$45,8+VLOOKUP(Y634,VALIDATIONS!$FF$2:$FG$5,2,FALSE),FALSE),            IF(OR(AND(N634="Water Rising Main",Z634="Cast Iron"),AND(N634="Water Rising Main",Z634="Ductile Iron"),AND(N634="Water Rising Main",Z634="Galvanised Iron"),  AND(N634="Water Rising Main",Z634="Mild Steel")),      VLOOKUP(W634,VALIDATIONS!$GP$2:$HS$45,4+VLOOKUP(Y634,VALIDATIONS!$FF$2:$FG$5,2,FALSE),FALSE),  IF(OR(AND(N634="Water Rising Main",Z634="Asbestos Cement"),AND(N634="Water Rising Main",Z634="unplasticised Poly Vinyl Chloride")),      VLOOKUP(W634,VALIDATIONS!$GP$2:$HS$45,12+VLOOKUP(Y634,VALIDATIONS!$FF$2:$FG$5,2,FALSE),FALSE),  0))))))    +IF(P634="Up to 10% Rock",VLOOKUP(W634,VALIDATIONS!$GP$2:$HS$45,21+VLOOKUP(Y634,VALIDATIONS!$FF$2:$FG$5,2,FALSE),FALSE),0)+IF(OR(Q634="Urban Development (moderate)",Q634="Urban Development (heavy)"),VLOOKUP(W634,VALIDATIONS!$GP$2:$HS$45,12+VLOOKUP(Q634,VALIDATIONS!$FJ$2:$FK$4,2,FALSE),FALSE),0)))</f>
        <v/>
      </c>
      <c r="AB634" s="82"/>
    </row>
    <row r="635" spans="2:28" x14ac:dyDescent="0.2">
      <c r="B635" s="354"/>
      <c r="C635" s="354"/>
      <c r="E635" s="370"/>
      <c r="G635" s="168"/>
      <c r="H635" s="168"/>
      <c r="I635" s="106" t="str">
        <f>IF(OR(C635="",D635="",E635=""),"",VLOOKUP(C635,VALIDATIONS!$HU$2:$HV$12,2,FALSE))</f>
        <v/>
      </c>
      <c r="K635" s="243"/>
      <c r="L635" s="354"/>
      <c r="M635" s="224"/>
      <c r="N635" s="370"/>
      <c r="O635" s="224"/>
      <c r="P635" s="368"/>
      <c r="Q635" s="368"/>
      <c r="R635" s="224"/>
      <c r="S635" s="224"/>
      <c r="T635" s="224"/>
      <c r="U635" s="224"/>
      <c r="W635" s="370"/>
      <c r="X635" s="370"/>
      <c r="Y635" s="368"/>
      <c r="Z635" s="370"/>
      <c r="AA635" s="106" t="str">
        <f>IF(OR(N635="",P635="",Q635="",V635="",W635="",X635="",Y635="",Z635=""),"",V635*    (  IF(OR(AND(N635="Water Reticulation",Z635="Cast Iron"),AND(N635="Water Reticulation",Z635="Ductile Iron"),AND(N635="Water Reticulation",Z635="Galvanised Iron"),  AND(N635="Water Reticulation",Z635="Mild Steel")),      VLOOKUP(W635,VALIDATIONS!$GP$2:$HS$45,VLOOKUP(Y635,VALIDATIONS!$FF$2:$FG$5,2,FALSE),FALSE),  IF(OR(AND(N635="Water Reticulation",Z635="Asbestos Cement"),AND(N635="Water Reticulation",Z635="unplasticised Poly Vinyl Chloride")),      VLOOKUP(W635,VALIDATIONS!$GP$2:$HS$45,8+VLOOKUP(Y635,VALIDATIONS!$FF$2:$FG$5,2,FALSE),FALSE),  IF(OR(AND(N635="Water Re-use",Z635="Cast Iron"),AND(N635="Water Re-use",Z635="Ductile Iron"),AND(N635="Water Re-use",Z635="Galvanised Iron"),  AND(N635="Water Re-use",Z635="Mild Steel")),      VLOOKUP(W635,VALIDATIONS!$GP$2:$HS$45,VLOOKUP(Y635,VALIDATIONS!$FF$2:$FG$5,2,FALSE),FALSE),  IF(OR(AND(N635="Water Re-use",Z635="Asbestos Cement"),AND(N635="Water Re-use",Z635="unplasticised Poly Vinyl Chloride")),      VLOOKUP(W635,VALIDATIONS!$GP$2:$HS$45,8+VLOOKUP(Y635,VALIDATIONS!$FF$2:$FG$5,2,FALSE),FALSE),            IF(OR(AND(N635="Water Rising Main",Z635="Cast Iron"),AND(N635="Water Rising Main",Z635="Ductile Iron"),AND(N635="Water Rising Main",Z635="Galvanised Iron"),  AND(N635="Water Rising Main",Z635="Mild Steel")),      VLOOKUP(W635,VALIDATIONS!$GP$2:$HS$45,4+VLOOKUP(Y635,VALIDATIONS!$FF$2:$FG$5,2,FALSE),FALSE),  IF(OR(AND(N635="Water Rising Main",Z635="Asbestos Cement"),AND(N635="Water Rising Main",Z635="unplasticised Poly Vinyl Chloride")),      VLOOKUP(W635,VALIDATIONS!$GP$2:$HS$45,12+VLOOKUP(Y635,VALIDATIONS!$FF$2:$FG$5,2,FALSE),FALSE),  0))))))    +IF(P635="Up to 10% Rock",VLOOKUP(W635,VALIDATIONS!$GP$2:$HS$45,21+VLOOKUP(Y635,VALIDATIONS!$FF$2:$FG$5,2,FALSE),FALSE),0)+IF(OR(Q635="Urban Development (moderate)",Q635="Urban Development (heavy)"),VLOOKUP(W635,VALIDATIONS!$GP$2:$HS$45,12+VLOOKUP(Q635,VALIDATIONS!$FJ$2:$FK$4,2,FALSE),FALSE),0)))</f>
        <v/>
      </c>
      <c r="AB635" s="82"/>
    </row>
    <row r="636" spans="2:28" x14ac:dyDescent="0.2">
      <c r="B636" s="354"/>
      <c r="C636" s="354"/>
      <c r="E636" s="370"/>
      <c r="G636" s="168"/>
      <c r="H636" s="168"/>
      <c r="I636" s="106" t="str">
        <f>IF(OR(C636="",D636="",E636=""),"",VLOOKUP(C636,VALIDATIONS!$HU$2:$HV$12,2,FALSE))</f>
        <v/>
      </c>
      <c r="K636" s="243"/>
      <c r="L636" s="354"/>
      <c r="M636" s="224"/>
      <c r="N636" s="370"/>
      <c r="O636" s="224"/>
      <c r="P636" s="368"/>
      <c r="Q636" s="368"/>
      <c r="R636" s="224"/>
      <c r="S636" s="224"/>
      <c r="T636" s="224"/>
      <c r="U636" s="224"/>
      <c r="W636" s="370"/>
      <c r="X636" s="370"/>
      <c r="Y636" s="368"/>
      <c r="Z636" s="370"/>
      <c r="AA636" s="106" t="str">
        <f>IF(OR(N636="",P636="",Q636="",V636="",W636="",X636="",Y636="",Z636=""),"",V636*    (  IF(OR(AND(N636="Water Reticulation",Z636="Cast Iron"),AND(N636="Water Reticulation",Z636="Ductile Iron"),AND(N636="Water Reticulation",Z636="Galvanised Iron"),  AND(N636="Water Reticulation",Z636="Mild Steel")),      VLOOKUP(W636,VALIDATIONS!$GP$2:$HS$45,VLOOKUP(Y636,VALIDATIONS!$FF$2:$FG$5,2,FALSE),FALSE),  IF(OR(AND(N636="Water Reticulation",Z636="Asbestos Cement"),AND(N636="Water Reticulation",Z636="unplasticised Poly Vinyl Chloride")),      VLOOKUP(W636,VALIDATIONS!$GP$2:$HS$45,8+VLOOKUP(Y636,VALIDATIONS!$FF$2:$FG$5,2,FALSE),FALSE),  IF(OR(AND(N636="Water Re-use",Z636="Cast Iron"),AND(N636="Water Re-use",Z636="Ductile Iron"),AND(N636="Water Re-use",Z636="Galvanised Iron"),  AND(N636="Water Re-use",Z636="Mild Steel")),      VLOOKUP(W636,VALIDATIONS!$GP$2:$HS$45,VLOOKUP(Y636,VALIDATIONS!$FF$2:$FG$5,2,FALSE),FALSE),  IF(OR(AND(N636="Water Re-use",Z636="Asbestos Cement"),AND(N636="Water Re-use",Z636="unplasticised Poly Vinyl Chloride")),      VLOOKUP(W636,VALIDATIONS!$GP$2:$HS$45,8+VLOOKUP(Y636,VALIDATIONS!$FF$2:$FG$5,2,FALSE),FALSE),            IF(OR(AND(N636="Water Rising Main",Z636="Cast Iron"),AND(N636="Water Rising Main",Z636="Ductile Iron"),AND(N636="Water Rising Main",Z636="Galvanised Iron"),  AND(N636="Water Rising Main",Z636="Mild Steel")),      VLOOKUP(W636,VALIDATIONS!$GP$2:$HS$45,4+VLOOKUP(Y636,VALIDATIONS!$FF$2:$FG$5,2,FALSE),FALSE),  IF(OR(AND(N636="Water Rising Main",Z636="Asbestos Cement"),AND(N636="Water Rising Main",Z636="unplasticised Poly Vinyl Chloride")),      VLOOKUP(W636,VALIDATIONS!$GP$2:$HS$45,12+VLOOKUP(Y636,VALIDATIONS!$FF$2:$FG$5,2,FALSE),FALSE),  0))))))    +IF(P636="Up to 10% Rock",VLOOKUP(W636,VALIDATIONS!$GP$2:$HS$45,21+VLOOKUP(Y636,VALIDATIONS!$FF$2:$FG$5,2,FALSE),FALSE),0)+IF(OR(Q636="Urban Development (moderate)",Q636="Urban Development (heavy)"),VLOOKUP(W636,VALIDATIONS!$GP$2:$HS$45,12+VLOOKUP(Q636,VALIDATIONS!$FJ$2:$FK$4,2,FALSE),FALSE),0)))</f>
        <v/>
      </c>
      <c r="AB636" s="82"/>
    </row>
    <row r="637" spans="2:28" x14ac:dyDescent="0.2">
      <c r="B637" s="354"/>
      <c r="C637" s="354"/>
      <c r="E637" s="370"/>
      <c r="G637" s="168"/>
      <c r="H637" s="168"/>
      <c r="I637" s="106" t="str">
        <f>IF(OR(C637="",D637="",E637=""),"",VLOOKUP(C637,VALIDATIONS!$HU$2:$HV$12,2,FALSE))</f>
        <v/>
      </c>
      <c r="K637" s="243"/>
      <c r="L637" s="354"/>
      <c r="M637" s="224"/>
      <c r="N637" s="370"/>
      <c r="O637" s="224"/>
      <c r="P637" s="368"/>
      <c r="Q637" s="368"/>
      <c r="R637" s="224"/>
      <c r="S637" s="224"/>
      <c r="T637" s="224"/>
      <c r="U637" s="224"/>
      <c r="W637" s="370"/>
      <c r="X637" s="370"/>
      <c r="Y637" s="368"/>
      <c r="Z637" s="370"/>
      <c r="AA637" s="106" t="str">
        <f>IF(OR(N637="",P637="",Q637="",V637="",W637="",X637="",Y637="",Z637=""),"",V637*    (  IF(OR(AND(N637="Water Reticulation",Z637="Cast Iron"),AND(N637="Water Reticulation",Z637="Ductile Iron"),AND(N637="Water Reticulation",Z637="Galvanised Iron"),  AND(N637="Water Reticulation",Z637="Mild Steel")),      VLOOKUP(W637,VALIDATIONS!$GP$2:$HS$45,VLOOKUP(Y637,VALIDATIONS!$FF$2:$FG$5,2,FALSE),FALSE),  IF(OR(AND(N637="Water Reticulation",Z637="Asbestos Cement"),AND(N637="Water Reticulation",Z637="unplasticised Poly Vinyl Chloride")),      VLOOKUP(W637,VALIDATIONS!$GP$2:$HS$45,8+VLOOKUP(Y637,VALIDATIONS!$FF$2:$FG$5,2,FALSE),FALSE),  IF(OR(AND(N637="Water Re-use",Z637="Cast Iron"),AND(N637="Water Re-use",Z637="Ductile Iron"),AND(N637="Water Re-use",Z637="Galvanised Iron"),  AND(N637="Water Re-use",Z637="Mild Steel")),      VLOOKUP(W637,VALIDATIONS!$GP$2:$HS$45,VLOOKUP(Y637,VALIDATIONS!$FF$2:$FG$5,2,FALSE),FALSE),  IF(OR(AND(N637="Water Re-use",Z637="Asbestos Cement"),AND(N637="Water Re-use",Z637="unplasticised Poly Vinyl Chloride")),      VLOOKUP(W637,VALIDATIONS!$GP$2:$HS$45,8+VLOOKUP(Y637,VALIDATIONS!$FF$2:$FG$5,2,FALSE),FALSE),            IF(OR(AND(N637="Water Rising Main",Z637="Cast Iron"),AND(N637="Water Rising Main",Z637="Ductile Iron"),AND(N637="Water Rising Main",Z637="Galvanised Iron"),  AND(N637="Water Rising Main",Z637="Mild Steel")),      VLOOKUP(W637,VALIDATIONS!$GP$2:$HS$45,4+VLOOKUP(Y637,VALIDATIONS!$FF$2:$FG$5,2,FALSE),FALSE),  IF(OR(AND(N637="Water Rising Main",Z637="Asbestos Cement"),AND(N637="Water Rising Main",Z637="unplasticised Poly Vinyl Chloride")),      VLOOKUP(W637,VALIDATIONS!$GP$2:$HS$45,12+VLOOKUP(Y637,VALIDATIONS!$FF$2:$FG$5,2,FALSE),FALSE),  0))))))    +IF(P637="Up to 10% Rock",VLOOKUP(W637,VALIDATIONS!$GP$2:$HS$45,21+VLOOKUP(Y637,VALIDATIONS!$FF$2:$FG$5,2,FALSE),FALSE),0)+IF(OR(Q637="Urban Development (moderate)",Q637="Urban Development (heavy)"),VLOOKUP(W637,VALIDATIONS!$GP$2:$HS$45,12+VLOOKUP(Q637,VALIDATIONS!$FJ$2:$FK$4,2,FALSE),FALSE),0)))</f>
        <v/>
      </c>
      <c r="AB637" s="82"/>
    </row>
    <row r="638" spans="2:28" x14ac:dyDescent="0.2">
      <c r="B638" s="354"/>
      <c r="C638" s="354"/>
      <c r="E638" s="370"/>
      <c r="G638" s="168"/>
      <c r="H638" s="168"/>
      <c r="I638" s="106" t="str">
        <f>IF(OR(C638="",D638="",E638=""),"",VLOOKUP(C638,VALIDATIONS!$HU$2:$HV$12,2,FALSE))</f>
        <v/>
      </c>
      <c r="K638" s="243"/>
      <c r="L638" s="354"/>
      <c r="M638" s="224"/>
      <c r="N638" s="370"/>
      <c r="O638" s="224"/>
      <c r="P638" s="368"/>
      <c r="Q638" s="368"/>
      <c r="R638" s="224"/>
      <c r="S638" s="224"/>
      <c r="T638" s="224"/>
      <c r="U638" s="224"/>
      <c r="W638" s="370"/>
      <c r="X638" s="370"/>
      <c r="Y638" s="368"/>
      <c r="Z638" s="370"/>
      <c r="AA638" s="106" t="str">
        <f>IF(OR(N638="",P638="",Q638="",V638="",W638="",X638="",Y638="",Z638=""),"",V638*    (  IF(OR(AND(N638="Water Reticulation",Z638="Cast Iron"),AND(N638="Water Reticulation",Z638="Ductile Iron"),AND(N638="Water Reticulation",Z638="Galvanised Iron"),  AND(N638="Water Reticulation",Z638="Mild Steel")),      VLOOKUP(W638,VALIDATIONS!$GP$2:$HS$45,VLOOKUP(Y638,VALIDATIONS!$FF$2:$FG$5,2,FALSE),FALSE),  IF(OR(AND(N638="Water Reticulation",Z638="Asbestos Cement"),AND(N638="Water Reticulation",Z638="unplasticised Poly Vinyl Chloride")),      VLOOKUP(W638,VALIDATIONS!$GP$2:$HS$45,8+VLOOKUP(Y638,VALIDATIONS!$FF$2:$FG$5,2,FALSE),FALSE),  IF(OR(AND(N638="Water Re-use",Z638="Cast Iron"),AND(N638="Water Re-use",Z638="Ductile Iron"),AND(N638="Water Re-use",Z638="Galvanised Iron"),  AND(N638="Water Re-use",Z638="Mild Steel")),      VLOOKUP(W638,VALIDATIONS!$GP$2:$HS$45,VLOOKUP(Y638,VALIDATIONS!$FF$2:$FG$5,2,FALSE),FALSE),  IF(OR(AND(N638="Water Re-use",Z638="Asbestos Cement"),AND(N638="Water Re-use",Z638="unplasticised Poly Vinyl Chloride")),      VLOOKUP(W638,VALIDATIONS!$GP$2:$HS$45,8+VLOOKUP(Y638,VALIDATIONS!$FF$2:$FG$5,2,FALSE),FALSE),            IF(OR(AND(N638="Water Rising Main",Z638="Cast Iron"),AND(N638="Water Rising Main",Z638="Ductile Iron"),AND(N638="Water Rising Main",Z638="Galvanised Iron"),  AND(N638="Water Rising Main",Z638="Mild Steel")),      VLOOKUP(W638,VALIDATIONS!$GP$2:$HS$45,4+VLOOKUP(Y638,VALIDATIONS!$FF$2:$FG$5,2,FALSE),FALSE),  IF(OR(AND(N638="Water Rising Main",Z638="Asbestos Cement"),AND(N638="Water Rising Main",Z638="unplasticised Poly Vinyl Chloride")),      VLOOKUP(W638,VALIDATIONS!$GP$2:$HS$45,12+VLOOKUP(Y638,VALIDATIONS!$FF$2:$FG$5,2,FALSE),FALSE),  0))))))    +IF(P638="Up to 10% Rock",VLOOKUP(W638,VALIDATIONS!$GP$2:$HS$45,21+VLOOKUP(Y638,VALIDATIONS!$FF$2:$FG$5,2,FALSE),FALSE),0)+IF(OR(Q638="Urban Development (moderate)",Q638="Urban Development (heavy)"),VLOOKUP(W638,VALIDATIONS!$GP$2:$HS$45,12+VLOOKUP(Q638,VALIDATIONS!$FJ$2:$FK$4,2,FALSE),FALSE),0)))</f>
        <v/>
      </c>
      <c r="AB638" s="82"/>
    </row>
    <row r="639" spans="2:28" x14ac:dyDescent="0.2">
      <c r="B639" s="354"/>
      <c r="C639" s="354"/>
      <c r="E639" s="370"/>
      <c r="G639" s="168"/>
      <c r="H639" s="168"/>
      <c r="I639" s="106" t="str">
        <f>IF(OR(C639="",D639="",E639=""),"",VLOOKUP(C639,VALIDATIONS!$HU$2:$HV$12,2,FALSE))</f>
        <v/>
      </c>
      <c r="K639" s="243"/>
      <c r="L639" s="354"/>
      <c r="M639" s="224"/>
      <c r="N639" s="370"/>
      <c r="O639" s="224"/>
      <c r="P639" s="368"/>
      <c r="Q639" s="368"/>
      <c r="R639" s="224"/>
      <c r="S639" s="224"/>
      <c r="T639" s="224"/>
      <c r="U639" s="224"/>
      <c r="W639" s="370"/>
      <c r="X639" s="370"/>
      <c r="Y639" s="368"/>
      <c r="Z639" s="370"/>
      <c r="AA639" s="106" t="str">
        <f>IF(OR(N639="",P639="",Q639="",V639="",W639="",X639="",Y639="",Z639=""),"",V639*    (  IF(OR(AND(N639="Water Reticulation",Z639="Cast Iron"),AND(N639="Water Reticulation",Z639="Ductile Iron"),AND(N639="Water Reticulation",Z639="Galvanised Iron"),  AND(N639="Water Reticulation",Z639="Mild Steel")),      VLOOKUP(W639,VALIDATIONS!$GP$2:$HS$45,VLOOKUP(Y639,VALIDATIONS!$FF$2:$FG$5,2,FALSE),FALSE),  IF(OR(AND(N639="Water Reticulation",Z639="Asbestos Cement"),AND(N639="Water Reticulation",Z639="unplasticised Poly Vinyl Chloride")),      VLOOKUP(W639,VALIDATIONS!$GP$2:$HS$45,8+VLOOKUP(Y639,VALIDATIONS!$FF$2:$FG$5,2,FALSE),FALSE),  IF(OR(AND(N639="Water Re-use",Z639="Cast Iron"),AND(N639="Water Re-use",Z639="Ductile Iron"),AND(N639="Water Re-use",Z639="Galvanised Iron"),  AND(N639="Water Re-use",Z639="Mild Steel")),      VLOOKUP(W639,VALIDATIONS!$GP$2:$HS$45,VLOOKUP(Y639,VALIDATIONS!$FF$2:$FG$5,2,FALSE),FALSE),  IF(OR(AND(N639="Water Re-use",Z639="Asbestos Cement"),AND(N639="Water Re-use",Z639="unplasticised Poly Vinyl Chloride")),      VLOOKUP(W639,VALIDATIONS!$GP$2:$HS$45,8+VLOOKUP(Y639,VALIDATIONS!$FF$2:$FG$5,2,FALSE),FALSE),            IF(OR(AND(N639="Water Rising Main",Z639="Cast Iron"),AND(N639="Water Rising Main",Z639="Ductile Iron"),AND(N639="Water Rising Main",Z639="Galvanised Iron"),  AND(N639="Water Rising Main",Z639="Mild Steel")),      VLOOKUP(W639,VALIDATIONS!$GP$2:$HS$45,4+VLOOKUP(Y639,VALIDATIONS!$FF$2:$FG$5,2,FALSE),FALSE),  IF(OR(AND(N639="Water Rising Main",Z639="Asbestos Cement"),AND(N639="Water Rising Main",Z639="unplasticised Poly Vinyl Chloride")),      VLOOKUP(W639,VALIDATIONS!$GP$2:$HS$45,12+VLOOKUP(Y639,VALIDATIONS!$FF$2:$FG$5,2,FALSE),FALSE),  0))))))    +IF(P639="Up to 10% Rock",VLOOKUP(W639,VALIDATIONS!$GP$2:$HS$45,21+VLOOKUP(Y639,VALIDATIONS!$FF$2:$FG$5,2,FALSE),FALSE),0)+IF(OR(Q639="Urban Development (moderate)",Q639="Urban Development (heavy)"),VLOOKUP(W639,VALIDATIONS!$GP$2:$HS$45,12+VLOOKUP(Q639,VALIDATIONS!$FJ$2:$FK$4,2,FALSE),FALSE),0)))</f>
        <v/>
      </c>
      <c r="AB639" s="82"/>
    </row>
    <row r="640" spans="2:28" x14ac:dyDescent="0.2">
      <c r="B640" s="354"/>
      <c r="C640" s="354"/>
      <c r="E640" s="370"/>
      <c r="G640" s="168"/>
      <c r="H640" s="168"/>
      <c r="I640" s="106" t="str">
        <f>IF(OR(C640="",D640="",E640=""),"",VLOOKUP(C640,VALIDATIONS!$HU$2:$HV$12,2,FALSE))</f>
        <v/>
      </c>
      <c r="K640" s="243"/>
      <c r="L640" s="354"/>
      <c r="M640" s="224"/>
      <c r="N640" s="370"/>
      <c r="O640" s="224"/>
      <c r="P640" s="368"/>
      <c r="Q640" s="368"/>
      <c r="R640" s="224"/>
      <c r="S640" s="224"/>
      <c r="T640" s="224"/>
      <c r="U640" s="224"/>
      <c r="W640" s="370"/>
      <c r="X640" s="370"/>
      <c r="Y640" s="368"/>
      <c r="Z640" s="370"/>
      <c r="AA640" s="106" t="str">
        <f>IF(OR(N640="",P640="",Q640="",V640="",W640="",X640="",Y640="",Z640=""),"",V640*    (  IF(OR(AND(N640="Water Reticulation",Z640="Cast Iron"),AND(N640="Water Reticulation",Z640="Ductile Iron"),AND(N640="Water Reticulation",Z640="Galvanised Iron"),  AND(N640="Water Reticulation",Z640="Mild Steel")),      VLOOKUP(W640,VALIDATIONS!$GP$2:$HS$45,VLOOKUP(Y640,VALIDATIONS!$FF$2:$FG$5,2,FALSE),FALSE),  IF(OR(AND(N640="Water Reticulation",Z640="Asbestos Cement"),AND(N640="Water Reticulation",Z640="unplasticised Poly Vinyl Chloride")),      VLOOKUP(W640,VALIDATIONS!$GP$2:$HS$45,8+VLOOKUP(Y640,VALIDATIONS!$FF$2:$FG$5,2,FALSE),FALSE),  IF(OR(AND(N640="Water Re-use",Z640="Cast Iron"),AND(N640="Water Re-use",Z640="Ductile Iron"),AND(N640="Water Re-use",Z640="Galvanised Iron"),  AND(N640="Water Re-use",Z640="Mild Steel")),      VLOOKUP(W640,VALIDATIONS!$GP$2:$HS$45,VLOOKUP(Y640,VALIDATIONS!$FF$2:$FG$5,2,FALSE),FALSE),  IF(OR(AND(N640="Water Re-use",Z640="Asbestos Cement"),AND(N640="Water Re-use",Z640="unplasticised Poly Vinyl Chloride")),      VLOOKUP(W640,VALIDATIONS!$GP$2:$HS$45,8+VLOOKUP(Y640,VALIDATIONS!$FF$2:$FG$5,2,FALSE),FALSE),            IF(OR(AND(N640="Water Rising Main",Z640="Cast Iron"),AND(N640="Water Rising Main",Z640="Ductile Iron"),AND(N640="Water Rising Main",Z640="Galvanised Iron"),  AND(N640="Water Rising Main",Z640="Mild Steel")),      VLOOKUP(W640,VALIDATIONS!$GP$2:$HS$45,4+VLOOKUP(Y640,VALIDATIONS!$FF$2:$FG$5,2,FALSE),FALSE),  IF(OR(AND(N640="Water Rising Main",Z640="Asbestos Cement"),AND(N640="Water Rising Main",Z640="unplasticised Poly Vinyl Chloride")),      VLOOKUP(W640,VALIDATIONS!$GP$2:$HS$45,12+VLOOKUP(Y640,VALIDATIONS!$FF$2:$FG$5,2,FALSE),FALSE),  0))))))    +IF(P640="Up to 10% Rock",VLOOKUP(W640,VALIDATIONS!$GP$2:$HS$45,21+VLOOKUP(Y640,VALIDATIONS!$FF$2:$FG$5,2,FALSE),FALSE),0)+IF(OR(Q640="Urban Development (moderate)",Q640="Urban Development (heavy)"),VLOOKUP(W640,VALIDATIONS!$GP$2:$HS$45,12+VLOOKUP(Q640,VALIDATIONS!$FJ$2:$FK$4,2,FALSE),FALSE),0)))</f>
        <v/>
      </c>
      <c r="AB640" s="82"/>
    </row>
    <row r="641" spans="2:28" x14ac:dyDescent="0.2">
      <c r="B641" s="354"/>
      <c r="C641" s="354"/>
      <c r="E641" s="370"/>
      <c r="G641" s="168"/>
      <c r="H641" s="168"/>
      <c r="I641" s="106" t="str">
        <f>IF(OR(C641="",D641="",E641=""),"",VLOOKUP(C641,VALIDATIONS!$HU$2:$HV$12,2,FALSE))</f>
        <v/>
      </c>
      <c r="K641" s="243"/>
      <c r="L641" s="354"/>
      <c r="M641" s="224"/>
      <c r="N641" s="370"/>
      <c r="O641" s="224"/>
      <c r="P641" s="368"/>
      <c r="Q641" s="368"/>
      <c r="R641" s="224"/>
      <c r="S641" s="224"/>
      <c r="T641" s="224"/>
      <c r="U641" s="224"/>
      <c r="W641" s="370"/>
      <c r="X641" s="370"/>
      <c r="Y641" s="368"/>
      <c r="Z641" s="370"/>
      <c r="AA641" s="106" t="str">
        <f>IF(OR(N641="",P641="",Q641="",V641="",W641="",X641="",Y641="",Z641=""),"",V641*    (  IF(OR(AND(N641="Water Reticulation",Z641="Cast Iron"),AND(N641="Water Reticulation",Z641="Ductile Iron"),AND(N641="Water Reticulation",Z641="Galvanised Iron"),  AND(N641="Water Reticulation",Z641="Mild Steel")),      VLOOKUP(W641,VALIDATIONS!$GP$2:$HS$45,VLOOKUP(Y641,VALIDATIONS!$FF$2:$FG$5,2,FALSE),FALSE),  IF(OR(AND(N641="Water Reticulation",Z641="Asbestos Cement"),AND(N641="Water Reticulation",Z641="unplasticised Poly Vinyl Chloride")),      VLOOKUP(W641,VALIDATIONS!$GP$2:$HS$45,8+VLOOKUP(Y641,VALIDATIONS!$FF$2:$FG$5,2,FALSE),FALSE),  IF(OR(AND(N641="Water Re-use",Z641="Cast Iron"),AND(N641="Water Re-use",Z641="Ductile Iron"),AND(N641="Water Re-use",Z641="Galvanised Iron"),  AND(N641="Water Re-use",Z641="Mild Steel")),      VLOOKUP(W641,VALIDATIONS!$GP$2:$HS$45,VLOOKUP(Y641,VALIDATIONS!$FF$2:$FG$5,2,FALSE),FALSE),  IF(OR(AND(N641="Water Re-use",Z641="Asbestos Cement"),AND(N641="Water Re-use",Z641="unplasticised Poly Vinyl Chloride")),      VLOOKUP(W641,VALIDATIONS!$GP$2:$HS$45,8+VLOOKUP(Y641,VALIDATIONS!$FF$2:$FG$5,2,FALSE),FALSE),            IF(OR(AND(N641="Water Rising Main",Z641="Cast Iron"),AND(N641="Water Rising Main",Z641="Ductile Iron"),AND(N641="Water Rising Main",Z641="Galvanised Iron"),  AND(N641="Water Rising Main",Z641="Mild Steel")),      VLOOKUP(W641,VALIDATIONS!$GP$2:$HS$45,4+VLOOKUP(Y641,VALIDATIONS!$FF$2:$FG$5,2,FALSE),FALSE),  IF(OR(AND(N641="Water Rising Main",Z641="Asbestos Cement"),AND(N641="Water Rising Main",Z641="unplasticised Poly Vinyl Chloride")),      VLOOKUP(W641,VALIDATIONS!$GP$2:$HS$45,12+VLOOKUP(Y641,VALIDATIONS!$FF$2:$FG$5,2,FALSE),FALSE),  0))))))    +IF(P641="Up to 10% Rock",VLOOKUP(W641,VALIDATIONS!$GP$2:$HS$45,21+VLOOKUP(Y641,VALIDATIONS!$FF$2:$FG$5,2,FALSE),FALSE),0)+IF(OR(Q641="Urban Development (moderate)",Q641="Urban Development (heavy)"),VLOOKUP(W641,VALIDATIONS!$GP$2:$HS$45,12+VLOOKUP(Q641,VALIDATIONS!$FJ$2:$FK$4,2,FALSE),FALSE),0)))</f>
        <v/>
      </c>
      <c r="AB641" s="82"/>
    </row>
    <row r="642" spans="2:28" x14ac:dyDescent="0.2">
      <c r="B642" s="354"/>
      <c r="C642" s="354"/>
      <c r="E642" s="370"/>
      <c r="G642" s="168"/>
      <c r="H642" s="168"/>
      <c r="I642" s="106" t="str">
        <f>IF(OR(C642="",D642="",E642=""),"",VLOOKUP(C642,VALIDATIONS!$HU$2:$HV$12,2,FALSE))</f>
        <v/>
      </c>
      <c r="K642" s="243"/>
      <c r="L642" s="354"/>
      <c r="M642" s="224"/>
      <c r="N642" s="370"/>
      <c r="O642" s="224"/>
      <c r="P642" s="368"/>
      <c r="Q642" s="368"/>
      <c r="R642" s="224"/>
      <c r="S642" s="224"/>
      <c r="T642" s="224"/>
      <c r="U642" s="224"/>
      <c r="W642" s="370"/>
      <c r="X642" s="370"/>
      <c r="Y642" s="368"/>
      <c r="Z642" s="370"/>
      <c r="AA642" s="106" t="str">
        <f>IF(OR(N642="",P642="",Q642="",V642="",W642="",X642="",Y642="",Z642=""),"",V642*    (  IF(OR(AND(N642="Water Reticulation",Z642="Cast Iron"),AND(N642="Water Reticulation",Z642="Ductile Iron"),AND(N642="Water Reticulation",Z642="Galvanised Iron"),  AND(N642="Water Reticulation",Z642="Mild Steel")),      VLOOKUP(W642,VALIDATIONS!$GP$2:$HS$45,VLOOKUP(Y642,VALIDATIONS!$FF$2:$FG$5,2,FALSE),FALSE),  IF(OR(AND(N642="Water Reticulation",Z642="Asbestos Cement"),AND(N642="Water Reticulation",Z642="unplasticised Poly Vinyl Chloride")),      VLOOKUP(W642,VALIDATIONS!$GP$2:$HS$45,8+VLOOKUP(Y642,VALIDATIONS!$FF$2:$FG$5,2,FALSE),FALSE),  IF(OR(AND(N642="Water Re-use",Z642="Cast Iron"),AND(N642="Water Re-use",Z642="Ductile Iron"),AND(N642="Water Re-use",Z642="Galvanised Iron"),  AND(N642="Water Re-use",Z642="Mild Steel")),      VLOOKUP(W642,VALIDATIONS!$GP$2:$HS$45,VLOOKUP(Y642,VALIDATIONS!$FF$2:$FG$5,2,FALSE),FALSE),  IF(OR(AND(N642="Water Re-use",Z642="Asbestos Cement"),AND(N642="Water Re-use",Z642="unplasticised Poly Vinyl Chloride")),      VLOOKUP(W642,VALIDATIONS!$GP$2:$HS$45,8+VLOOKUP(Y642,VALIDATIONS!$FF$2:$FG$5,2,FALSE),FALSE),            IF(OR(AND(N642="Water Rising Main",Z642="Cast Iron"),AND(N642="Water Rising Main",Z642="Ductile Iron"),AND(N642="Water Rising Main",Z642="Galvanised Iron"),  AND(N642="Water Rising Main",Z642="Mild Steel")),      VLOOKUP(W642,VALIDATIONS!$GP$2:$HS$45,4+VLOOKUP(Y642,VALIDATIONS!$FF$2:$FG$5,2,FALSE),FALSE),  IF(OR(AND(N642="Water Rising Main",Z642="Asbestos Cement"),AND(N642="Water Rising Main",Z642="unplasticised Poly Vinyl Chloride")),      VLOOKUP(W642,VALIDATIONS!$GP$2:$HS$45,12+VLOOKUP(Y642,VALIDATIONS!$FF$2:$FG$5,2,FALSE),FALSE),  0))))))    +IF(P642="Up to 10% Rock",VLOOKUP(W642,VALIDATIONS!$GP$2:$HS$45,21+VLOOKUP(Y642,VALIDATIONS!$FF$2:$FG$5,2,FALSE),FALSE),0)+IF(OR(Q642="Urban Development (moderate)",Q642="Urban Development (heavy)"),VLOOKUP(W642,VALIDATIONS!$GP$2:$HS$45,12+VLOOKUP(Q642,VALIDATIONS!$FJ$2:$FK$4,2,FALSE),FALSE),0)))</f>
        <v/>
      </c>
      <c r="AB642" s="82"/>
    </row>
    <row r="643" spans="2:28" x14ac:dyDescent="0.2">
      <c r="B643" s="354"/>
      <c r="C643" s="354"/>
      <c r="E643" s="370"/>
      <c r="G643" s="168"/>
      <c r="H643" s="168"/>
      <c r="I643" s="106" t="str">
        <f>IF(OR(C643="",D643="",E643=""),"",VLOOKUP(C643,VALIDATIONS!$HU$2:$HV$12,2,FALSE))</f>
        <v/>
      </c>
      <c r="K643" s="243"/>
      <c r="L643" s="354"/>
      <c r="M643" s="224"/>
      <c r="N643" s="370"/>
      <c r="O643" s="224"/>
      <c r="P643" s="368"/>
      <c r="Q643" s="368"/>
      <c r="R643" s="224"/>
      <c r="S643" s="224"/>
      <c r="T643" s="224"/>
      <c r="U643" s="224"/>
      <c r="W643" s="370"/>
      <c r="X643" s="370"/>
      <c r="Y643" s="368"/>
      <c r="Z643" s="370"/>
      <c r="AA643" s="106" t="str">
        <f>IF(OR(N643="",P643="",Q643="",V643="",W643="",X643="",Y643="",Z643=""),"",V643*    (  IF(OR(AND(N643="Water Reticulation",Z643="Cast Iron"),AND(N643="Water Reticulation",Z643="Ductile Iron"),AND(N643="Water Reticulation",Z643="Galvanised Iron"),  AND(N643="Water Reticulation",Z643="Mild Steel")),      VLOOKUP(W643,VALIDATIONS!$GP$2:$HS$45,VLOOKUP(Y643,VALIDATIONS!$FF$2:$FG$5,2,FALSE),FALSE),  IF(OR(AND(N643="Water Reticulation",Z643="Asbestos Cement"),AND(N643="Water Reticulation",Z643="unplasticised Poly Vinyl Chloride")),      VLOOKUP(W643,VALIDATIONS!$GP$2:$HS$45,8+VLOOKUP(Y643,VALIDATIONS!$FF$2:$FG$5,2,FALSE),FALSE),  IF(OR(AND(N643="Water Re-use",Z643="Cast Iron"),AND(N643="Water Re-use",Z643="Ductile Iron"),AND(N643="Water Re-use",Z643="Galvanised Iron"),  AND(N643="Water Re-use",Z643="Mild Steel")),      VLOOKUP(W643,VALIDATIONS!$GP$2:$HS$45,VLOOKUP(Y643,VALIDATIONS!$FF$2:$FG$5,2,FALSE),FALSE),  IF(OR(AND(N643="Water Re-use",Z643="Asbestos Cement"),AND(N643="Water Re-use",Z643="unplasticised Poly Vinyl Chloride")),      VLOOKUP(W643,VALIDATIONS!$GP$2:$HS$45,8+VLOOKUP(Y643,VALIDATIONS!$FF$2:$FG$5,2,FALSE),FALSE),            IF(OR(AND(N643="Water Rising Main",Z643="Cast Iron"),AND(N643="Water Rising Main",Z643="Ductile Iron"),AND(N643="Water Rising Main",Z643="Galvanised Iron"),  AND(N643="Water Rising Main",Z643="Mild Steel")),      VLOOKUP(W643,VALIDATIONS!$GP$2:$HS$45,4+VLOOKUP(Y643,VALIDATIONS!$FF$2:$FG$5,2,FALSE),FALSE),  IF(OR(AND(N643="Water Rising Main",Z643="Asbestos Cement"),AND(N643="Water Rising Main",Z643="unplasticised Poly Vinyl Chloride")),      VLOOKUP(W643,VALIDATIONS!$GP$2:$HS$45,12+VLOOKUP(Y643,VALIDATIONS!$FF$2:$FG$5,2,FALSE),FALSE),  0))))))    +IF(P643="Up to 10% Rock",VLOOKUP(W643,VALIDATIONS!$GP$2:$HS$45,21+VLOOKUP(Y643,VALIDATIONS!$FF$2:$FG$5,2,FALSE),FALSE),0)+IF(OR(Q643="Urban Development (moderate)",Q643="Urban Development (heavy)"),VLOOKUP(W643,VALIDATIONS!$GP$2:$HS$45,12+VLOOKUP(Q643,VALIDATIONS!$FJ$2:$FK$4,2,FALSE),FALSE),0)))</f>
        <v/>
      </c>
      <c r="AB643" s="82"/>
    </row>
    <row r="644" spans="2:28" x14ac:dyDescent="0.2">
      <c r="B644" s="354"/>
      <c r="C644" s="354"/>
      <c r="E644" s="370"/>
      <c r="G644" s="168"/>
      <c r="H644" s="168"/>
      <c r="I644" s="106" t="str">
        <f>IF(OR(C644="",D644="",E644=""),"",VLOOKUP(C644,VALIDATIONS!$HU$2:$HV$12,2,FALSE))</f>
        <v/>
      </c>
      <c r="K644" s="243"/>
      <c r="L644" s="354"/>
      <c r="M644" s="224"/>
      <c r="N644" s="370"/>
      <c r="O644" s="224"/>
      <c r="P644" s="368"/>
      <c r="Q644" s="368"/>
      <c r="R644" s="224"/>
      <c r="S644" s="224"/>
      <c r="T644" s="224"/>
      <c r="U644" s="224"/>
      <c r="W644" s="370"/>
      <c r="X644" s="370"/>
      <c r="Y644" s="368"/>
      <c r="Z644" s="370"/>
      <c r="AA644" s="106" t="str">
        <f>IF(OR(N644="",P644="",Q644="",V644="",W644="",X644="",Y644="",Z644=""),"",V644*    (  IF(OR(AND(N644="Water Reticulation",Z644="Cast Iron"),AND(N644="Water Reticulation",Z644="Ductile Iron"),AND(N644="Water Reticulation",Z644="Galvanised Iron"),  AND(N644="Water Reticulation",Z644="Mild Steel")),      VLOOKUP(W644,VALIDATIONS!$GP$2:$HS$45,VLOOKUP(Y644,VALIDATIONS!$FF$2:$FG$5,2,FALSE),FALSE),  IF(OR(AND(N644="Water Reticulation",Z644="Asbestos Cement"),AND(N644="Water Reticulation",Z644="unplasticised Poly Vinyl Chloride")),      VLOOKUP(W644,VALIDATIONS!$GP$2:$HS$45,8+VLOOKUP(Y644,VALIDATIONS!$FF$2:$FG$5,2,FALSE),FALSE),  IF(OR(AND(N644="Water Re-use",Z644="Cast Iron"),AND(N644="Water Re-use",Z644="Ductile Iron"),AND(N644="Water Re-use",Z644="Galvanised Iron"),  AND(N644="Water Re-use",Z644="Mild Steel")),      VLOOKUP(W644,VALIDATIONS!$GP$2:$HS$45,VLOOKUP(Y644,VALIDATIONS!$FF$2:$FG$5,2,FALSE),FALSE),  IF(OR(AND(N644="Water Re-use",Z644="Asbestos Cement"),AND(N644="Water Re-use",Z644="unplasticised Poly Vinyl Chloride")),      VLOOKUP(W644,VALIDATIONS!$GP$2:$HS$45,8+VLOOKUP(Y644,VALIDATIONS!$FF$2:$FG$5,2,FALSE),FALSE),            IF(OR(AND(N644="Water Rising Main",Z644="Cast Iron"),AND(N644="Water Rising Main",Z644="Ductile Iron"),AND(N644="Water Rising Main",Z644="Galvanised Iron"),  AND(N644="Water Rising Main",Z644="Mild Steel")),      VLOOKUP(W644,VALIDATIONS!$GP$2:$HS$45,4+VLOOKUP(Y644,VALIDATIONS!$FF$2:$FG$5,2,FALSE),FALSE),  IF(OR(AND(N644="Water Rising Main",Z644="Asbestos Cement"),AND(N644="Water Rising Main",Z644="unplasticised Poly Vinyl Chloride")),      VLOOKUP(W644,VALIDATIONS!$GP$2:$HS$45,12+VLOOKUP(Y644,VALIDATIONS!$FF$2:$FG$5,2,FALSE),FALSE),  0))))))    +IF(P644="Up to 10% Rock",VLOOKUP(W644,VALIDATIONS!$GP$2:$HS$45,21+VLOOKUP(Y644,VALIDATIONS!$FF$2:$FG$5,2,FALSE),FALSE),0)+IF(OR(Q644="Urban Development (moderate)",Q644="Urban Development (heavy)"),VLOOKUP(W644,VALIDATIONS!$GP$2:$HS$45,12+VLOOKUP(Q644,VALIDATIONS!$FJ$2:$FK$4,2,FALSE),FALSE),0)))</f>
        <v/>
      </c>
      <c r="AB644" s="82"/>
    </row>
    <row r="645" spans="2:28" x14ac:dyDescent="0.2">
      <c r="B645" s="354"/>
      <c r="C645" s="354"/>
      <c r="E645" s="370"/>
      <c r="G645" s="168"/>
      <c r="H645" s="168"/>
      <c r="I645" s="106" t="str">
        <f>IF(OR(C645="",D645="",E645=""),"",VLOOKUP(C645,VALIDATIONS!$HU$2:$HV$12,2,FALSE))</f>
        <v/>
      </c>
      <c r="K645" s="243"/>
      <c r="L645" s="354"/>
      <c r="M645" s="224"/>
      <c r="N645" s="370"/>
      <c r="O645" s="224"/>
      <c r="P645" s="368"/>
      <c r="Q645" s="368"/>
      <c r="R645" s="224"/>
      <c r="S645" s="224"/>
      <c r="T645" s="224"/>
      <c r="U645" s="224"/>
      <c r="W645" s="370"/>
      <c r="X645" s="370"/>
      <c r="Y645" s="368"/>
      <c r="Z645" s="370"/>
      <c r="AA645" s="106" t="str">
        <f>IF(OR(N645="",P645="",Q645="",V645="",W645="",X645="",Y645="",Z645=""),"",V645*    (  IF(OR(AND(N645="Water Reticulation",Z645="Cast Iron"),AND(N645="Water Reticulation",Z645="Ductile Iron"),AND(N645="Water Reticulation",Z645="Galvanised Iron"),  AND(N645="Water Reticulation",Z645="Mild Steel")),      VLOOKUP(W645,VALIDATIONS!$GP$2:$HS$45,VLOOKUP(Y645,VALIDATIONS!$FF$2:$FG$5,2,FALSE),FALSE),  IF(OR(AND(N645="Water Reticulation",Z645="Asbestos Cement"),AND(N645="Water Reticulation",Z645="unplasticised Poly Vinyl Chloride")),      VLOOKUP(W645,VALIDATIONS!$GP$2:$HS$45,8+VLOOKUP(Y645,VALIDATIONS!$FF$2:$FG$5,2,FALSE),FALSE),  IF(OR(AND(N645="Water Re-use",Z645="Cast Iron"),AND(N645="Water Re-use",Z645="Ductile Iron"),AND(N645="Water Re-use",Z645="Galvanised Iron"),  AND(N645="Water Re-use",Z645="Mild Steel")),      VLOOKUP(W645,VALIDATIONS!$GP$2:$HS$45,VLOOKUP(Y645,VALIDATIONS!$FF$2:$FG$5,2,FALSE),FALSE),  IF(OR(AND(N645="Water Re-use",Z645="Asbestos Cement"),AND(N645="Water Re-use",Z645="unplasticised Poly Vinyl Chloride")),      VLOOKUP(W645,VALIDATIONS!$GP$2:$HS$45,8+VLOOKUP(Y645,VALIDATIONS!$FF$2:$FG$5,2,FALSE),FALSE),            IF(OR(AND(N645="Water Rising Main",Z645="Cast Iron"),AND(N645="Water Rising Main",Z645="Ductile Iron"),AND(N645="Water Rising Main",Z645="Galvanised Iron"),  AND(N645="Water Rising Main",Z645="Mild Steel")),      VLOOKUP(W645,VALIDATIONS!$GP$2:$HS$45,4+VLOOKUP(Y645,VALIDATIONS!$FF$2:$FG$5,2,FALSE),FALSE),  IF(OR(AND(N645="Water Rising Main",Z645="Asbestos Cement"),AND(N645="Water Rising Main",Z645="unplasticised Poly Vinyl Chloride")),      VLOOKUP(W645,VALIDATIONS!$GP$2:$HS$45,12+VLOOKUP(Y645,VALIDATIONS!$FF$2:$FG$5,2,FALSE),FALSE),  0))))))    +IF(P645="Up to 10% Rock",VLOOKUP(W645,VALIDATIONS!$GP$2:$HS$45,21+VLOOKUP(Y645,VALIDATIONS!$FF$2:$FG$5,2,FALSE),FALSE),0)+IF(OR(Q645="Urban Development (moderate)",Q645="Urban Development (heavy)"),VLOOKUP(W645,VALIDATIONS!$GP$2:$HS$45,12+VLOOKUP(Q645,VALIDATIONS!$FJ$2:$FK$4,2,FALSE),FALSE),0)))</f>
        <v/>
      </c>
      <c r="AB645" s="82"/>
    </row>
    <row r="646" spans="2:28" x14ac:dyDescent="0.2">
      <c r="B646" s="354"/>
      <c r="C646" s="354"/>
      <c r="E646" s="370"/>
      <c r="G646" s="168"/>
      <c r="H646" s="168"/>
      <c r="I646" s="106" t="str">
        <f>IF(OR(C646="",D646="",E646=""),"",VLOOKUP(C646,VALIDATIONS!$HU$2:$HV$12,2,FALSE))</f>
        <v/>
      </c>
      <c r="K646" s="243"/>
      <c r="L646" s="354"/>
      <c r="M646" s="224"/>
      <c r="N646" s="370"/>
      <c r="O646" s="224"/>
      <c r="P646" s="368"/>
      <c r="Q646" s="368"/>
      <c r="R646" s="224"/>
      <c r="S646" s="224"/>
      <c r="T646" s="224"/>
      <c r="U646" s="224"/>
      <c r="W646" s="370"/>
      <c r="X646" s="370"/>
      <c r="Y646" s="368"/>
      <c r="Z646" s="370"/>
      <c r="AA646" s="106" t="str">
        <f>IF(OR(N646="",P646="",Q646="",V646="",W646="",X646="",Y646="",Z646=""),"",V646*    (  IF(OR(AND(N646="Water Reticulation",Z646="Cast Iron"),AND(N646="Water Reticulation",Z646="Ductile Iron"),AND(N646="Water Reticulation",Z646="Galvanised Iron"),  AND(N646="Water Reticulation",Z646="Mild Steel")),      VLOOKUP(W646,VALIDATIONS!$GP$2:$HS$45,VLOOKUP(Y646,VALIDATIONS!$FF$2:$FG$5,2,FALSE),FALSE),  IF(OR(AND(N646="Water Reticulation",Z646="Asbestos Cement"),AND(N646="Water Reticulation",Z646="unplasticised Poly Vinyl Chloride")),      VLOOKUP(W646,VALIDATIONS!$GP$2:$HS$45,8+VLOOKUP(Y646,VALIDATIONS!$FF$2:$FG$5,2,FALSE),FALSE),  IF(OR(AND(N646="Water Re-use",Z646="Cast Iron"),AND(N646="Water Re-use",Z646="Ductile Iron"),AND(N646="Water Re-use",Z646="Galvanised Iron"),  AND(N646="Water Re-use",Z646="Mild Steel")),      VLOOKUP(W646,VALIDATIONS!$GP$2:$HS$45,VLOOKUP(Y646,VALIDATIONS!$FF$2:$FG$5,2,FALSE),FALSE),  IF(OR(AND(N646="Water Re-use",Z646="Asbestos Cement"),AND(N646="Water Re-use",Z646="unplasticised Poly Vinyl Chloride")),      VLOOKUP(W646,VALIDATIONS!$GP$2:$HS$45,8+VLOOKUP(Y646,VALIDATIONS!$FF$2:$FG$5,2,FALSE),FALSE),            IF(OR(AND(N646="Water Rising Main",Z646="Cast Iron"),AND(N646="Water Rising Main",Z646="Ductile Iron"),AND(N646="Water Rising Main",Z646="Galvanised Iron"),  AND(N646="Water Rising Main",Z646="Mild Steel")),      VLOOKUP(W646,VALIDATIONS!$GP$2:$HS$45,4+VLOOKUP(Y646,VALIDATIONS!$FF$2:$FG$5,2,FALSE),FALSE),  IF(OR(AND(N646="Water Rising Main",Z646="Asbestos Cement"),AND(N646="Water Rising Main",Z646="unplasticised Poly Vinyl Chloride")),      VLOOKUP(W646,VALIDATIONS!$GP$2:$HS$45,12+VLOOKUP(Y646,VALIDATIONS!$FF$2:$FG$5,2,FALSE),FALSE),  0))))))    +IF(P646="Up to 10% Rock",VLOOKUP(W646,VALIDATIONS!$GP$2:$HS$45,21+VLOOKUP(Y646,VALIDATIONS!$FF$2:$FG$5,2,FALSE),FALSE),0)+IF(OR(Q646="Urban Development (moderate)",Q646="Urban Development (heavy)"),VLOOKUP(W646,VALIDATIONS!$GP$2:$HS$45,12+VLOOKUP(Q646,VALIDATIONS!$FJ$2:$FK$4,2,FALSE),FALSE),0)))</f>
        <v/>
      </c>
      <c r="AB646" s="82"/>
    </row>
    <row r="647" spans="2:28" x14ac:dyDescent="0.2">
      <c r="B647" s="354"/>
      <c r="C647" s="354"/>
      <c r="E647" s="370"/>
      <c r="G647" s="168"/>
      <c r="H647" s="168"/>
      <c r="I647" s="106" t="str">
        <f>IF(OR(C647="",D647="",E647=""),"",VLOOKUP(C647,VALIDATIONS!$HU$2:$HV$12,2,FALSE))</f>
        <v/>
      </c>
      <c r="K647" s="243"/>
      <c r="L647" s="354"/>
      <c r="M647" s="224"/>
      <c r="N647" s="370"/>
      <c r="O647" s="224"/>
      <c r="P647" s="368"/>
      <c r="Q647" s="368"/>
      <c r="R647" s="224"/>
      <c r="S647" s="224"/>
      <c r="T647" s="224"/>
      <c r="U647" s="224"/>
      <c r="W647" s="370"/>
      <c r="X647" s="370"/>
      <c r="Y647" s="368"/>
      <c r="Z647" s="370"/>
      <c r="AA647" s="106" t="str">
        <f>IF(OR(N647="",P647="",Q647="",V647="",W647="",X647="",Y647="",Z647=""),"",V647*    (  IF(OR(AND(N647="Water Reticulation",Z647="Cast Iron"),AND(N647="Water Reticulation",Z647="Ductile Iron"),AND(N647="Water Reticulation",Z647="Galvanised Iron"),  AND(N647="Water Reticulation",Z647="Mild Steel")),      VLOOKUP(W647,VALIDATIONS!$GP$2:$HS$45,VLOOKUP(Y647,VALIDATIONS!$FF$2:$FG$5,2,FALSE),FALSE),  IF(OR(AND(N647="Water Reticulation",Z647="Asbestos Cement"),AND(N647="Water Reticulation",Z647="unplasticised Poly Vinyl Chloride")),      VLOOKUP(W647,VALIDATIONS!$GP$2:$HS$45,8+VLOOKUP(Y647,VALIDATIONS!$FF$2:$FG$5,2,FALSE),FALSE),  IF(OR(AND(N647="Water Re-use",Z647="Cast Iron"),AND(N647="Water Re-use",Z647="Ductile Iron"),AND(N647="Water Re-use",Z647="Galvanised Iron"),  AND(N647="Water Re-use",Z647="Mild Steel")),      VLOOKUP(W647,VALIDATIONS!$GP$2:$HS$45,VLOOKUP(Y647,VALIDATIONS!$FF$2:$FG$5,2,FALSE),FALSE),  IF(OR(AND(N647="Water Re-use",Z647="Asbestos Cement"),AND(N647="Water Re-use",Z647="unplasticised Poly Vinyl Chloride")),      VLOOKUP(W647,VALIDATIONS!$GP$2:$HS$45,8+VLOOKUP(Y647,VALIDATIONS!$FF$2:$FG$5,2,FALSE),FALSE),            IF(OR(AND(N647="Water Rising Main",Z647="Cast Iron"),AND(N647="Water Rising Main",Z647="Ductile Iron"),AND(N647="Water Rising Main",Z647="Galvanised Iron"),  AND(N647="Water Rising Main",Z647="Mild Steel")),      VLOOKUP(W647,VALIDATIONS!$GP$2:$HS$45,4+VLOOKUP(Y647,VALIDATIONS!$FF$2:$FG$5,2,FALSE),FALSE),  IF(OR(AND(N647="Water Rising Main",Z647="Asbestos Cement"),AND(N647="Water Rising Main",Z647="unplasticised Poly Vinyl Chloride")),      VLOOKUP(W647,VALIDATIONS!$GP$2:$HS$45,12+VLOOKUP(Y647,VALIDATIONS!$FF$2:$FG$5,2,FALSE),FALSE),  0))))))    +IF(P647="Up to 10% Rock",VLOOKUP(W647,VALIDATIONS!$GP$2:$HS$45,21+VLOOKUP(Y647,VALIDATIONS!$FF$2:$FG$5,2,FALSE),FALSE),0)+IF(OR(Q647="Urban Development (moderate)",Q647="Urban Development (heavy)"),VLOOKUP(W647,VALIDATIONS!$GP$2:$HS$45,12+VLOOKUP(Q647,VALIDATIONS!$FJ$2:$FK$4,2,FALSE),FALSE),0)))</f>
        <v/>
      </c>
      <c r="AB647" s="82"/>
    </row>
    <row r="648" spans="2:28" x14ac:dyDescent="0.2">
      <c r="B648" s="354"/>
      <c r="C648" s="354"/>
      <c r="E648" s="370"/>
      <c r="G648" s="168"/>
      <c r="H648" s="168"/>
      <c r="I648" s="106" t="str">
        <f>IF(OR(C648="",D648="",E648=""),"",VLOOKUP(C648,VALIDATIONS!$HU$2:$HV$12,2,FALSE))</f>
        <v/>
      </c>
      <c r="K648" s="243"/>
      <c r="L648" s="354"/>
      <c r="M648" s="224"/>
      <c r="N648" s="370"/>
      <c r="O648" s="224"/>
      <c r="P648" s="368"/>
      <c r="Q648" s="368"/>
      <c r="R648" s="224"/>
      <c r="S648" s="224"/>
      <c r="T648" s="224"/>
      <c r="U648" s="224"/>
      <c r="W648" s="370"/>
      <c r="X648" s="370"/>
      <c r="Y648" s="368"/>
      <c r="Z648" s="370"/>
      <c r="AA648" s="106" t="str">
        <f>IF(OR(N648="",P648="",Q648="",V648="",W648="",X648="",Y648="",Z648=""),"",V648*    (  IF(OR(AND(N648="Water Reticulation",Z648="Cast Iron"),AND(N648="Water Reticulation",Z648="Ductile Iron"),AND(N648="Water Reticulation",Z648="Galvanised Iron"),  AND(N648="Water Reticulation",Z648="Mild Steel")),      VLOOKUP(W648,VALIDATIONS!$GP$2:$HS$45,VLOOKUP(Y648,VALIDATIONS!$FF$2:$FG$5,2,FALSE),FALSE),  IF(OR(AND(N648="Water Reticulation",Z648="Asbestos Cement"),AND(N648="Water Reticulation",Z648="unplasticised Poly Vinyl Chloride")),      VLOOKUP(W648,VALIDATIONS!$GP$2:$HS$45,8+VLOOKUP(Y648,VALIDATIONS!$FF$2:$FG$5,2,FALSE),FALSE),  IF(OR(AND(N648="Water Re-use",Z648="Cast Iron"),AND(N648="Water Re-use",Z648="Ductile Iron"),AND(N648="Water Re-use",Z648="Galvanised Iron"),  AND(N648="Water Re-use",Z648="Mild Steel")),      VLOOKUP(W648,VALIDATIONS!$GP$2:$HS$45,VLOOKUP(Y648,VALIDATIONS!$FF$2:$FG$5,2,FALSE),FALSE),  IF(OR(AND(N648="Water Re-use",Z648="Asbestos Cement"),AND(N648="Water Re-use",Z648="unplasticised Poly Vinyl Chloride")),      VLOOKUP(W648,VALIDATIONS!$GP$2:$HS$45,8+VLOOKUP(Y648,VALIDATIONS!$FF$2:$FG$5,2,FALSE),FALSE),            IF(OR(AND(N648="Water Rising Main",Z648="Cast Iron"),AND(N648="Water Rising Main",Z648="Ductile Iron"),AND(N648="Water Rising Main",Z648="Galvanised Iron"),  AND(N648="Water Rising Main",Z648="Mild Steel")),      VLOOKUP(W648,VALIDATIONS!$GP$2:$HS$45,4+VLOOKUP(Y648,VALIDATIONS!$FF$2:$FG$5,2,FALSE),FALSE),  IF(OR(AND(N648="Water Rising Main",Z648="Asbestos Cement"),AND(N648="Water Rising Main",Z648="unplasticised Poly Vinyl Chloride")),      VLOOKUP(W648,VALIDATIONS!$GP$2:$HS$45,12+VLOOKUP(Y648,VALIDATIONS!$FF$2:$FG$5,2,FALSE),FALSE),  0))))))    +IF(P648="Up to 10% Rock",VLOOKUP(W648,VALIDATIONS!$GP$2:$HS$45,21+VLOOKUP(Y648,VALIDATIONS!$FF$2:$FG$5,2,FALSE),FALSE),0)+IF(OR(Q648="Urban Development (moderate)",Q648="Urban Development (heavy)"),VLOOKUP(W648,VALIDATIONS!$GP$2:$HS$45,12+VLOOKUP(Q648,VALIDATIONS!$FJ$2:$FK$4,2,FALSE),FALSE),0)))</f>
        <v/>
      </c>
      <c r="AB648" s="82"/>
    </row>
    <row r="649" spans="2:28" x14ac:dyDescent="0.2">
      <c r="B649" s="354"/>
      <c r="C649" s="354"/>
      <c r="E649" s="370"/>
      <c r="G649" s="168"/>
      <c r="H649" s="168"/>
      <c r="I649" s="106" t="str">
        <f>IF(OR(C649="",D649="",E649=""),"",VLOOKUP(C649,VALIDATIONS!$HU$2:$HV$12,2,FALSE))</f>
        <v/>
      </c>
      <c r="K649" s="243"/>
      <c r="L649" s="354"/>
      <c r="M649" s="224"/>
      <c r="N649" s="370"/>
      <c r="O649" s="224"/>
      <c r="P649" s="368"/>
      <c r="Q649" s="368"/>
      <c r="R649" s="224"/>
      <c r="S649" s="224"/>
      <c r="T649" s="224"/>
      <c r="U649" s="224"/>
      <c r="W649" s="370"/>
      <c r="X649" s="370"/>
      <c r="Y649" s="368"/>
      <c r="Z649" s="370"/>
      <c r="AA649" s="106" t="str">
        <f>IF(OR(N649="",P649="",Q649="",V649="",W649="",X649="",Y649="",Z649=""),"",V649*    (  IF(OR(AND(N649="Water Reticulation",Z649="Cast Iron"),AND(N649="Water Reticulation",Z649="Ductile Iron"),AND(N649="Water Reticulation",Z649="Galvanised Iron"),  AND(N649="Water Reticulation",Z649="Mild Steel")),      VLOOKUP(W649,VALIDATIONS!$GP$2:$HS$45,VLOOKUP(Y649,VALIDATIONS!$FF$2:$FG$5,2,FALSE),FALSE),  IF(OR(AND(N649="Water Reticulation",Z649="Asbestos Cement"),AND(N649="Water Reticulation",Z649="unplasticised Poly Vinyl Chloride")),      VLOOKUP(W649,VALIDATIONS!$GP$2:$HS$45,8+VLOOKUP(Y649,VALIDATIONS!$FF$2:$FG$5,2,FALSE),FALSE),  IF(OR(AND(N649="Water Re-use",Z649="Cast Iron"),AND(N649="Water Re-use",Z649="Ductile Iron"),AND(N649="Water Re-use",Z649="Galvanised Iron"),  AND(N649="Water Re-use",Z649="Mild Steel")),      VLOOKUP(W649,VALIDATIONS!$GP$2:$HS$45,VLOOKUP(Y649,VALIDATIONS!$FF$2:$FG$5,2,FALSE),FALSE),  IF(OR(AND(N649="Water Re-use",Z649="Asbestos Cement"),AND(N649="Water Re-use",Z649="unplasticised Poly Vinyl Chloride")),      VLOOKUP(W649,VALIDATIONS!$GP$2:$HS$45,8+VLOOKUP(Y649,VALIDATIONS!$FF$2:$FG$5,2,FALSE),FALSE),            IF(OR(AND(N649="Water Rising Main",Z649="Cast Iron"),AND(N649="Water Rising Main",Z649="Ductile Iron"),AND(N649="Water Rising Main",Z649="Galvanised Iron"),  AND(N649="Water Rising Main",Z649="Mild Steel")),      VLOOKUP(W649,VALIDATIONS!$GP$2:$HS$45,4+VLOOKUP(Y649,VALIDATIONS!$FF$2:$FG$5,2,FALSE),FALSE),  IF(OR(AND(N649="Water Rising Main",Z649="Asbestos Cement"),AND(N649="Water Rising Main",Z649="unplasticised Poly Vinyl Chloride")),      VLOOKUP(W649,VALIDATIONS!$GP$2:$HS$45,12+VLOOKUP(Y649,VALIDATIONS!$FF$2:$FG$5,2,FALSE),FALSE),  0))))))    +IF(P649="Up to 10% Rock",VLOOKUP(W649,VALIDATIONS!$GP$2:$HS$45,21+VLOOKUP(Y649,VALIDATIONS!$FF$2:$FG$5,2,FALSE),FALSE),0)+IF(OR(Q649="Urban Development (moderate)",Q649="Urban Development (heavy)"),VLOOKUP(W649,VALIDATIONS!$GP$2:$HS$45,12+VLOOKUP(Q649,VALIDATIONS!$FJ$2:$FK$4,2,FALSE),FALSE),0)))</f>
        <v/>
      </c>
      <c r="AB649" s="82"/>
    </row>
    <row r="650" spans="2:28" x14ac:dyDescent="0.2">
      <c r="B650" s="354"/>
      <c r="C650" s="354"/>
      <c r="E650" s="370"/>
      <c r="G650" s="168"/>
      <c r="H650" s="168"/>
      <c r="I650" s="106" t="str">
        <f>IF(OR(C650="",D650="",E650=""),"",VLOOKUP(C650,VALIDATIONS!$HU$2:$HV$12,2,FALSE))</f>
        <v/>
      </c>
      <c r="K650" s="243"/>
      <c r="L650" s="354"/>
      <c r="M650" s="224"/>
      <c r="N650" s="370"/>
      <c r="O650" s="224"/>
      <c r="P650" s="368"/>
      <c r="Q650" s="368"/>
      <c r="R650" s="224"/>
      <c r="S650" s="224"/>
      <c r="T650" s="224"/>
      <c r="U650" s="224"/>
      <c r="W650" s="370"/>
      <c r="X650" s="370"/>
      <c r="Y650" s="368"/>
      <c r="Z650" s="370"/>
      <c r="AA650" s="106" t="str">
        <f>IF(OR(N650="",P650="",Q650="",V650="",W650="",X650="",Y650="",Z650=""),"",V650*    (  IF(OR(AND(N650="Water Reticulation",Z650="Cast Iron"),AND(N650="Water Reticulation",Z650="Ductile Iron"),AND(N650="Water Reticulation",Z650="Galvanised Iron"),  AND(N650="Water Reticulation",Z650="Mild Steel")),      VLOOKUP(W650,VALIDATIONS!$GP$2:$HS$45,VLOOKUP(Y650,VALIDATIONS!$FF$2:$FG$5,2,FALSE),FALSE),  IF(OR(AND(N650="Water Reticulation",Z650="Asbestos Cement"),AND(N650="Water Reticulation",Z650="unplasticised Poly Vinyl Chloride")),      VLOOKUP(W650,VALIDATIONS!$GP$2:$HS$45,8+VLOOKUP(Y650,VALIDATIONS!$FF$2:$FG$5,2,FALSE),FALSE),  IF(OR(AND(N650="Water Re-use",Z650="Cast Iron"),AND(N650="Water Re-use",Z650="Ductile Iron"),AND(N650="Water Re-use",Z650="Galvanised Iron"),  AND(N650="Water Re-use",Z650="Mild Steel")),      VLOOKUP(W650,VALIDATIONS!$GP$2:$HS$45,VLOOKUP(Y650,VALIDATIONS!$FF$2:$FG$5,2,FALSE),FALSE),  IF(OR(AND(N650="Water Re-use",Z650="Asbestos Cement"),AND(N650="Water Re-use",Z650="unplasticised Poly Vinyl Chloride")),      VLOOKUP(W650,VALIDATIONS!$GP$2:$HS$45,8+VLOOKUP(Y650,VALIDATIONS!$FF$2:$FG$5,2,FALSE),FALSE),            IF(OR(AND(N650="Water Rising Main",Z650="Cast Iron"),AND(N650="Water Rising Main",Z650="Ductile Iron"),AND(N650="Water Rising Main",Z650="Galvanised Iron"),  AND(N650="Water Rising Main",Z650="Mild Steel")),      VLOOKUP(W650,VALIDATIONS!$GP$2:$HS$45,4+VLOOKUP(Y650,VALIDATIONS!$FF$2:$FG$5,2,FALSE),FALSE),  IF(OR(AND(N650="Water Rising Main",Z650="Asbestos Cement"),AND(N650="Water Rising Main",Z650="unplasticised Poly Vinyl Chloride")),      VLOOKUP(W650,VALIDATIONS!$GP$2:$HS$45,12+VLOOKUP(Y650,VALIDATIONS!$FF$2:$FG$5,2,FALSE),FALSE),  0))))))    +IF(P650="Up to 10% Rock",VLOOKUP(W650,VALIDATIONS!$GP$2:$HS$45,21+VLOOKUP(Y650,VALIDATIONS!$FF$2:$FG$5,2,FALSE),FALSE),0)+IF(OR(Q650="Urban Development (moderate)",Q650="Urban Development (heavy)"),VLOOKUP(W650,VALIDATIONS!$GP$2:$HS$45,12+VLOOKUP(Q650,VALIDATIONS!$FJ$2:$FK$4,2,FALSE),FALSE),0)))</f>
        <v/>
      </c>
      <c r="AB650" s="82"/>
    </row>
    <row r="651" spans="2:28" x14ac:dyDescent="0.2">
      <c r="B651" s="354"/>
      <c r="C651" s="354"/>
      <c r="E651" s="370"/>
      <c r="G651" s="168"/>
      <c r="H651" s="168"/>
      <c r="I651" s="106" t="str">
        <f>IF(OR(C651="",D651="",E651=""),"",VLOOKUP(C651,VALIDATIONS!$HU$2:$HV$12,2,FALSE))</f>
        <v/>
      </c>
      <c r="K651" s="243"/>
      <c r="L651" s="354"/>
      <c r="M651" s="224"/>
      <c r="N651" s="370"/>
      <c r="O651" s="224"/>
      <c r="P651" s="368"/>
      <c r="Q651" s="368"/>
      <c r="R651" s="224"/>
      <c r="S651" s="224"/>
      <c r="T651" s="224"/>
      <c r="U651" s="224"/>
      <c r="W651" s="370"/>
      <c r="X651" s="370"/>
      <c r="Y651" s="368"/>
      <c r="Z651" s="370"/>
      <c r="AA651" s="106" t="str">
        <f>IF(OR(N651="",P651="",Q651="",V651="",W651="",X651="",Y651="",Z651=""),"",V651*    (  IF(OR(AND(N651="Water Reticulation",Z651="Cast Iron"),AND(N651="Water Reticulation",Z651="Ductile Iron"),AND(N651="Water Reticulation",Z651="Galvanised Iron"),  AND(N651="Water Reticulation",Z651="Mild Steel")),      VLOOKUP(W651,VALIDATIONS!$GP$2:$HS$45,VLOOKUP(Y651,VALIDATIONS!$FF$2:$FG$5,2,FALSE),FALSE),  IF(OR(AND(N651="Water Reticulation",Z651="Asbestos Cement"),AND(N651="Water Reticulation",Z651="unplasticised Poly Vinyl Chloride")),      VLOOKUP(W651,VALIDATIONS!$GP$2:$HS$45,8+VLOOKUP(Y651,VALIDATIONS!$FF$2:$FG$5,2,FALSE),FALSE),  IF(OR(AND(N651="Water Re-use",Z651="Cast Iron"),AND(N651="Water Re-use",Z651="Ductile Iron"),AND(N651="Water Re-use",Z651="Galvanised Iron"),  AND(N651="Water Re-use",Z651="Mild Steel")),      VLOOKUP(W651,VALIDATIONS!$GP$2:$HS$45,VLOOKUP(Y651,VALIDATIONS!$FF$2:$FG$5,2,FALSE),FALSE),  IF(OR(AND(N651="Water Re-use",Z651="Asbestos Cement"),AND(N651="Water Re-use",Z651="unplasticised Poly Vinyl Chloride")),      VLOOKUP(W651,VALIDATIONS!$GP$2:$HS$45,8+VLOOKUP(Y651,VALIDATIONS!$FF$2:$FG$5,2,FALSE),FALSE),            IF(OR(AND(N651="Water Rising Main",Z651="Cast Iron"),AND(N651="Water Rising Main",Z651="Ductile Iron"),AND(N651="Water Rising Main",Z651="Galvanised Iron"),  AND(N651="Water Rising Main",Z651="Mild Steel")),      VLOOKUP(W651,VALIDATIONS!$GP$2:$HS$45,4+VLOOKUP(Y651,VALIDATIONS!$FF$2:$FG$5,2,FALSE),FALSE),  IF(OR(AND(N651="Water Rising Main",Z651="Asbestos Cement"),AND(N651="Water Rising Main",Z651="unplasticised Poly Vinyl Chloride")),      VLOOKUP(W651,VALIDATIONS!$GP$2:$HS$45,12+VLOOKUP(Y651,VALIDATIONS!$FF$2:$FG$5,2,FALSE),FALSE),  0))))))    +IF(P651="Up to 10% Rock",VLOOKUP(W651,VALIDATIONS!$GP$2:$HS$45,21+VLOOKUP(Y651,VALIDATIONS!$FF$2:$FG$5,2,FALSE),FALSE),0)+IF(OR(Q651="Urban Development (moderate)",Q651="Urban Development (heavy)"),VLOOKUP(W651,VALIDATIONS!$GP$2:$HS$45,12+VLOOKUP(Q651,VALIDATIONS!$FJ$2:$FK$4,2,FALSE),FALSE),0)))</f>
        <v/>
      </c>
      <c r="AB651" s="82"/>
    </row>
    <row r="652" spans="2:28" x14ac:dyDescent="0.2">
      <c r="B652" s="354"/>
      <c r="C652" s="354"/>
      <c r="E652" s="370"/>
      <c r="G652" s="168"/>
      <c r="H652" s="168"/>
      <c r="I652" s="106" t="str">
        <f>IF(OR(C652="",D652="",E652=""),"",VLOOKUP(C652,VALIDATIONS!$HU$2:$HV$12,2,FALSE))</f>
        <v/>
      </c>
      <c r="K652" s="243"/>
      <c r="L652" s="354"/>
      <c r="M652" s="224"/>
      <c r="N652" s="370"/>
      <c r="O652" s="224"/>
      <c r="P652" s="368"/>
      <c r="Q652" s="368"/>
      <c r="R652" s="224"/>
      <c r="S652" s="224"/>
      <c r="T652" s="224"/>
      <c r="U652" s="224"/>
      <c r="W652" s="370"/>
      <c r="X652" s="370"/>
      <c r="Y652" s="368"/>
      <c r="Z652" s="370"/>
      <c r="AA652" s="106" t="str">
        <f>IF(OR(N652="",P652="",Q652="",V652="",W652="",X652="",Y652="",Z652=""),"",V652*    (  IF(OR(AND(N652="Water Reticulation",Z652="Cast Iron"),AND(N652="Water Reticulation",Z652="Ductile Iron"),AND(N652="Water Reticulation",Z652="Galvanised Iron"),  AND(N652="Water Reticulation",Z652="Mild Steel")),      VLOOKUP(W652,VALIDATIONS!$GP$2:$HS$45,VLOOKUP(Y652,VALIDATIONS!$FF$2:$FG$5,2,FALSE),FALSE),  IF(OR(AND(N652="Water Reticulation",Z652="Asbestos Cement"),AND(N652="Water Reticulation",Z652="unplasticised Poly Vinyl Chloride")),      VLOOKUP(W652,VALIDATIONS!$GP$2:$HS$45,8+VLOOKUP(Y652,VALIDATIONS!$FF$2:$FG$5,2,FALSE),FALSE),  IF(OR(AND(N652="Water Re-use",Z652="Cast Iron"),AND(N652="Water Re-use",Z652="Ductile Iron"),AND(N652="Water Re-use",Z652="Galvanised Iron"),  AND(N652="Water Re-use",Z652="Mild Steel")),      VLOOKUP(W652,VALIDATIONS!$GP$2:$HS$45,VLOOKUP(Y652,VALIDATIONS!$FF$2:$FG$5,2,FALSE),FALSE),  IF(OR(AND(N652="Water Re-use",Z652="Asbestos Cement"),AND(N652="Water Re-use",Z652="unplasticised Poly Vinyl Chloride")),      VLOOKUP(W652,VALIDATIONS!$GP$2:$HS$45,8+VLOOKUP(Y652,VALIDATIONS!$FF$2:$FG$5,2,FALSE),FALSE),            IF(OR(AND(N652="Water Rising Main",Z652="Cast Iron"),AND(N652="Water Rising Main",Z652="Ductile Iron"),AND(N652="Water Rising Main",Z652="Galvanised Iron"),  AND(N652="Water Rising Main",Z652="Mild Steel")),      VLOOKUP(W652,VALIDATIONS!$GP$2:$HS$45,4+VLOOKUP(Y652,VALIDATIONS!$FF$2:$FG$5,2,FALSE),FALSE),  IF(OR(AND(N652="Water Rising Main",Z652="Asbestos Cement"),AND(N652="Water Rising Main",Z652="unplasticised Poly Vinyl Chloride")),      VLOOKUP(W652,VALIDATIONS!$GP$2:$HS$45,12+VLOOKUP(Y652,VALIDATIONS!$FF$2:$FG$5,2,FALSE),FALSE),  0))))))    +IF(P652="Up to 10% Rock",VLOOKUP(W652,VALIDATIONS!$GP$2:$HS$45,21+VLOOKUP(Y652,VALIDATIONS!$FF$2:$FG$5,2,FALSE),FALSE),0)+IF(OR(Q652="Urban Development (moderate)",Q652="Urban Development (heavy)"),VLOOKUP(W652,VALIDATIONS!$GP$2:$HS$45,12+VLOOKUP(Q652,VALIDATIONS!$FJ$2:$FK$4,2,FALSE),FALSE),0)))</f>
        <v/>
      </c>
      <c r="AB652" s="82"/>
    </row>
    <row r="653" spans="2:28" x14ac:dyDescent="0.2">
      <c r="B653" s="354"/>
      <c r="C653" s="354"/>
      <c r="E653" s="370"/>
      <c r="G653" s="168"/>
      <c r="H653" s="168"/>
      <c r="I653" s="106" t="str">
        <f>IF(OR(C653="",D653="",E653=""),"",VLOOKUP(C653,VALIDATIONS!$HU$2:$HV$12,2,FALSE))</f>
        <v/>
      </c>
      <c r="K653" s="243"/>
      <c r="L653" s="354"/>
      <c r="M653" s="224"/>
      <c r="N653" s="370"/>
      <c r="O653" s="224"/>
      <c r="P653" s="368"/>
      <c r="Q653" s="368"/>
      <c r="R653" s="224"/>
      <c r="S653" s="224"/>
      <c r="T653" s="224"/>
      <c r="U653" s="224"/>
      <c r="W653" s="370"/>
      <c r="X653" s="370"/>
      <c r="Y653" s="368"/>
      <c r="Z653" s="370"/>
      <c r="AA653" s="106" t="str">
        <f>IF(OR(N653="",P653="",Q653="",V653="",W653="",X653="",Y653="",Z653=""),"",V653*    (  IF(OR(AND(N653="Water Reticulation",Z653="Cast Iron"),AND(N653="Water Reticulation",Z653="Ductile Iron"),AND(N653="Water Reticulation",Z653="Galvanised Iron"),  AND(N653="Water Reticulation",Z653="Mild Steel")),      VLOOKUP(W653,VALIDATIONS!$GP$2:$HS$45,VLOOKUP(Y653,VALIDATIONS!$FF$2:$FG$5,2,FALSE),FALSE),  IF(OR(AND(N653="Water Reticulation",Z653="Asbestos Cement"),AND(N653="Water Reticulation",Z653="unplasticised Poly Vinyl Chloride")),      VLOOKUP(W653,VALIDATIONS!$GP$2:$HS$45,8+VLOOKUP(Y653,VALIDATIONS!$FF$2:$FG$5,2,FALSE),FALSE),  IF(OR(AND(N653="Water Re-use",Z653="Cast Iron"),AND(N653="Water Re-use",Z653="Ductile Iron"),AND(N653="Water Re-use",Z653="Galvanised Iron"),  AND(N653="Water Re-use",Z653="Mild Steel")),      VLOOKUP(W653,VALIDATIONS!$GP$2:$HS$45,VLOOKUP(Y653,VALIDATIONS!$FF$2:$FG$5,2,FALSE),FALSE),  IF(OR(AND(N653="Water Re-use",Z653="Asbestos Cement"),AND(N653="Water Re-use",Z653="unplasticised Poly Vinyl Chloride")),      VLOOKUP(W653,VALIDATIONS!$GP$2:$HS$45,8+VLOOKUP(Y653,VALIDATIONS!$FF$2:$FG$5,2,FALSE),FALSE),            IF(OR(AND(N653="Water Rising Main",Z653="Cast Iron"),AND(N653="Water Rising Main",Z653="Ductile Iron"),AND(N653="Water Rising Main",Z653="Galvanised Iron"),  AND(N653="Water Rising Main",Z653="Mild Steel")),      VLOOKUP(W653,VALIDATIONS!$GP$2:$HS$45,4+VLOOKUP(Y653,VALIDATIONS!$FF$2:$FG$5,2,FALSE),FALSE),  IF(OR(AND(N653="Water Rising Main",Z653="Asbestos Cement"),AND(N653="Water Rising Main",Z653="unplasticised Poly Vinyl Chloride")),      VLOOKUP(W653,VALIDATIONS!$GP$2:$HS$45,12+VLOOKUP(Y653,VALIDATIONS!$FF$2:$FG$5,2,FALSE),FALSE),  0))))))    +IF(P653="Up to 10% Rock",VLOOKUP(W653,VALIDATIONS!$GP$2:$HS$45,21+VLOOKUP(Y653,VALIDATIONS!$FF$2:$FG$5,2,FALSE),FALSE),0)+IF(OR(Q653="Urban Development (moderate)",Q653="Urban Development (heavy)"),VLOOKUP(W653,VALIDATIONS!$GP$2:$HS$45,12+VLOOKUP(Q653,VALIDATIONS!$FJ$2:$FK$4,2,FALSE),FALSE),0)))</f>
        <v/>
      </c>
      <c r="AB653" s="82"/>
    </row>
    <row r="654" spans="2:28" x14ac:dyDescent="0.2">
      <c r="B654" s="354"/>
      <c r="C654" s="354"/>
      <c r="E654" s="370"/>
      <c r="G654" s="168"/>
      <c r="H654" s="168"/>
      <c r="I654" s="106" t="str">
        <f>IF(OR(C654="",D654="",E654=""),"",VLOOKUP(C654,VALIDATIONS!$HU$2:$HV$12,2,FALSE))</f>
        <v/>
      </c>
      <c r="K654" s="243"/>
      <c r="L654" s="354"/>
      <c r="M654" s="224"/>
      <c r="N654" s="370"/>
      <c r="O654" s="224"/>
      <c r="P654" s="368"/>
      <c r="Q654" s="368"/>
      <c r="R654" s="224"/>
      <c r="S654" s="224"/>
      <c r="T654" s="224"/>
      <c r="U654" s="224"/>
      <c r="W654" s="370"/>
      <c r="X654" s="370"/>
      <c r="Y654" s="368"/>
      <c r="Z654" s="370"/>
      <c r="AA654" s="106" t="str">
        <f>IF(OR(N654="",P654="",Q654="",V654="",W654="",X654="",Y654="",Z654=""),"",V654*    (  IF(OR(AND(N654="Water Reticulation",Z654="Cast Iron"),AND(N654="Water Reticulation",Z654="Ductile Iron"),AND(N654="Water Reticulation",Z654="Galvanised Iron"),  AND(N654="Water Reticulation",Z654="Mild Steel")),      VLOOKUP(W654,VALIDATIONS!$GP$2:$HS$45,VLOOKUP(Y654,VALIDATIONS!$FF$2:$FG$5,2,FALSE),FALSE),  IF(OR(AND(N654="Water Reticulation",Z654="Asbestos Cement"),AND(N654="Water Reticulation",Z654="unplasticised Poly Vinyl Chloride")),      VLOOKUP(W654,VALIDATIONS!$GP$2:$HS$45,8+VLOOKUP(Y654,VALIDATIONS!$FF$2:$FG$5,2,FALSE),FALSE),  IF(OR(AND(N654="Water Re-use",Z654="Cast Iron"),AND(N654="Water Re-use",Z654="Ductile Iron"),AND(N654="Water Re-use",Z654="Galvanised Iron"),  AND(N654="Water Re-use",Z654="Mild Steel")),      VLOOKUP(W654,VALIDATIONS!$GP$2:$HS$45,VLOOKUP(Y654,VALIDATIONS!$FF$2:$FG$5,2,FALSE),FALSE),  IF(OR(AND(N654="Water Re-use",Z654="Asbestos Cement"),AND(N654="Water Re-use",Z654="unplasticised Poly Vinyl Chloride")),      VLOOKUP(W654,VALIDATIONS!$GP$2:$HS$45,8+VLOOKUP(Y654,VALIDATIONS!$FF$2:$FG$5,2,FALSE),FALSE),            IF(OR(AND(N654="Water Rising Main",Z654="Cast Iron"),AND(N654="Water Rising Main",Z654="Ductile Iron"),AND(N654="Water Rising Main",Z654="Galvanised Iron"),  AND(N654="Water Rising Main",Z654="Mild Steel")),      VLOOKUP(W654,VALIDATIONS!$GP$2:$HS$45,4+VLOOKUP(Y654,VALIDATIONS!$FF$2:$FG$5,2,FALSE),FALSE),  IF(OR(AND(N654="Water Rising Main",Z654="Asbestos Cement"),AND(N654="Water Rising Main",Z654="unplasticised Poly Vinyl Chloride")),      VLOOKUP(W654,VALIDATIONS!$GP$2:$HS$45,12+VLOOKUP(Y654,VALIDATIONS!$FF$2:$FG$5,2,FALSE),FALSE),  0))))))    +IF(P654="Up to 10% Rock",VLOOKUP(W654,VALIDATIONS!$GP$2:$HS$45,21+VLOOKUP(Y654,VALIDATIONS!$FF$2:$FG$5,2,FALSE),FALSE),0)+IF(OR(Q654="Urban Development (moderate)",Q654="Urban Development (heavy)"),VLOOKUP(W654,VALIDATIONS!$GP$2:$HS$45,12+VLOOKUP(Q654,VALIDATIONS!$FJ$2:$FK$4,2,FALSE),FALSE),0)))</f>
        <v/>
      </c>
      <c r="AB654" s="82"/>
    </row>
    <row r="655" spans="2:28" x14ac:dyDescent="0.2">
      <c r="B655" s="354"/>
      <c r="C655" s="354"/>
      <c r="E655" s="370"/>
      <c r="G655" s="168"/>
      <c r="H655" s="168"/>
      <c r="I655" s="106" t="str">
        <f>IF(OR(C655="",D655="",E655=""),"",VLOOKUP(C655,VALIDATIONS!$HU$2:$HV$12,2,FALSE))</f>
        <v/>
      </c>
      <c r="K655" s="243"/>
      <c r="L655" s="354"/>
      <c r="M655" s="224"/>
      <c r="N655" s="370"/>
      <c r="O655" s="224"/>
      <c r="P655" s="368"/>
      <c r="Q655" s="368"/>
      <c r="R655" s="224"/>
      <c r="S655" s="224"/>
      <c r="T655" s="224"/>
      <c r="U655" s="224"/>
      <c r="W655" s="370"/>
      <c r="X655" s="370"/>
      <c r="Y655" s="368"/>
      <c r="Z655" s="370"/>
      <c r="AA655" s="106" t="str">
        <f>IF(OR(N655="",P655="",Q655="",V655="",W655="",X655="",Y655="",Z655=""),"",V655*    (  IF(OR(AND(N655="Water Reticulation",Z655="Cast Iron"),AND(N655="Water Reticulation",Z655="Ductile Iron"),AND(N655="Water Reticulation",Z655="Galvanised Iron"),  AND(N655="Water Reticulation",Z655="Mild Steel")),      VLOOKUP(W655,VALIDATIONS!$GP$2:$HS$45,VLOOKUP(Y655,VALIDATIONS!$FF$2:$FG$5,2,FALSE),FALSE),  IF(OR(AND(N655="Water Reticulation",Z655="Asbestos Cement"),AND(N655="Water Reticulation",Z655="unplasticised Poly Vinyl Chloride")),      VLOOKUP(W655,VALIDATIONS!$GP$2:$HS$45,8+VLOOKUP(Y655,VALIDATIONS!$FF$2:$FG$5,2,FALSE),FALSE),  IF(OR(AND(N655="Water Re-use",Z655="Cast Iron"),AND(N655="Water Re-use",Z655="Ductile Iron"),AND(N655="Water Re-use",Z655="Galvanised Iron"),  AND(N655="Water Re-use",Z655="Mild Steel")),      VLOOKUP(W655,VALIDATIONS!$GP$2:$HS$45,VLOOKUP(Y655,VALIDATIONS!$FF$2:$FG$5,2,FALSE),FALSE),  IF(OR(AND(N655="Water Re-use",Z655="Asbestos Cement"),AND(N655="Water Re-use",Z655="unplasticised Poly Vinyl Chloride")),      VLOOKUP(W655,VALIDATIONS!$GP$2:$HS$45,8+VLOOKUP(Y655,VALIDATIONS!$FF$2:$FG$5,2,FALSE),FALSE),            IF(OR(AND(N655="Water Rising Main",Z655="Cast Iron"),AND(N655="Water Rising Main",Z655="Ductile Iron"),AND(N655="Water Rising Main",Z655="Galvanised Iron"),  AND(N655="Water Rising Main",Z655="Mild Steel")),      VLOOKUP(W655,VALIDATIONS!$GP$2:$HS$45,4+VLOOKUP(Y655,VALIDATIONS!$FF$2:$FG$5,2,FALSE),FALSE),  IF(OR(AND(N655="Water Rising Main",Z655="Asbestos Cement"),AND(N655="Water Rising Main",Z655="unplasticised Poly Vinyl Chloride")),      VLOOKUP(W655,VALIDATIONS!$GP$2:$HS$45,12+VLOOKUP(Y655,VALIDATIONS!$FF$2:$FG$5,2,FALSE),FALSE),  0))))))    +IF(P655="Up to 10% Rock",VLOOKUP(W655,VALIDATIONS!$GP$2:$HS$45,21+VLOOKUP(Y655,VALIDATIONS!$FF$2:$FG$5,2,FALSE),FALSE),0)+IF(OR(Q655="Urban Development (moderate)",Q655="Urban Development (heavy)"),VLOOKUP(W655,VALIDATIONS!$GP$2:$HS$45,12+VLOOKUP(Q655,VALIDATIONS!$FJ$2:$FK$4,2,FALSE),FALSE),0)))</f>
        <v/>
      </c>
      <c r="AB655" s="82"/>
    </row>
    <row r="656" spans="2:28" x14ac:dyDescent="0.2">
      <c r="B656" s="354"/>
      <c r="C656" s="354"/>
      <c r="E656" s="370"/>
      <c r="G656" s="168"/>
      <c r="H656" s="168"/>
      <c r="I656" s="106" t="str">
        <f>IF(OR(C656="",D656="",E656=""),"",VLOOKUP(C656,VALIDATIONS!$HU$2:$HV$12,2,FALSE))</f>
        <v/>
      </c>
      <c r="K656" s="243"/>
      <c r="L656" s="354"/>
      <c r="M656" s="224"/>
      <c r="N656" s="370"/>
      <c r="O656" s="224"/>
      <c r="P656" s="368"/>
      <c r="Q656" s="368"/>
      <c r="R656" s="224"/>
      <c r="S656" s="224"/>
      <c r="T656" s="224"/>
      <c r="U656" s="224"/>
      <c r="W656" s="370"/>
      <c r="X656" s="370"/>
      <c r="Y656" s="368"/>
      <c r="Z656" s="370"/>
      <c r="AA656" s="106" t="str">
        <f>IF(OR(N656="",P656="",Q656="",V656="",W656="",X656="",Y656="",Z656=""),"",V656*    (  IF(OR(AND(N656="Water Reticulation",Z656="Cast Iron"),AND(N656="Water Reticulation",Z656="Ductile Iron"),AND(N656="Water Reticulation",Z656="Galvanised Iron"),  AND(N656="Water Reticulation",Z656="Mild Steel")),      VLOOKUP(W656,VALIDATIONS!$GP$2:$HS$45,VLOOKUP(Y656,VALIDATIONS!$FF$2:$FG$5,2,FALSE),FALSE),  IF(OR(AND(N656="Water Reticulation",Z656="Asbestos Cement"),AND(N656="Water Reticulation",Z656="unplasticised Poly Vinyl Chloride")),      VLOOKUP(W656,VALIDATIONS!$GP$2:$HS$45,8+VLOOKUP(Y656,VALIDATIONS!$FF$2:$FG$5,2,FALSE),FALSE),  IF(OR(AND(N656="Water Re-use",Z656="Cast Iron"),AND(N656="Water Re-use",Z656="Ductile Iron"),AND(N656="Water Re-use",Z656="Galvanised Iron"),  AND(N656="Water Re-use",Z656="Mild Steel")),      VLOOKUP(W656,VALIDATIONS!$GP$2:$HS$45,VLOOKUP(Y656,VALIDATIONS!$FF$2:$FG$5,2,FALSE),FALSE),  IF(OR(AND(N656="Water Re-use",Z656="Asbestos Cement"),AND(N656="Water Re-use",Z656="unplasticised Poly Vinyl Chloride")),      VLOOKUP(W656,VALIDATIONS!$GP$2:$HS$45,8+VLOOKUP(Y656,VALIDATIONS!$FF$2:$FG$5,2,FALSE),FALSE),            IF(OR(AND(N656="Water Rising Main",Z656="Cast Iron"),AND(N656="Water Rising Main",Z656="Ductile Iron"),AND(N656="Water Rising Main",Z656="Galvanised Iron"),  AND(N656="Water Rising Main",Z656="Mild Steel")),      VLOOKUP(W656,VALIDATIONS!$GP$2:$HS$45,4+VLOOKUP(Y656,VALIDATIONS!$FF$2:$FG$5,2,FALSE),FALSE),  IF(OR(AND(N656="Water Rising Main",Z656="Asbestos Cement"),AND(N656="Water Rising Main",Z656="unplasticised Poly Vinyl Chloride")),      VLOOKUP(W656,VALIDATIONS!$GP$2:$HS$45,12+VLOOKUP(Y656,VALIDATIONS!$FF$2:$FG$5,2,FALSE),FALSE),  0))))))    +IF(P656="Up to 10% Rock",VLOOKUP(W656,VALIDATIONS!$GP$2:$HS$45,21+VLOOKUP(Y656,VALIDATIONS!$FF$2:$FG$5,2,FALSE),FALSE),0)+IF(OR(Q656="Urban Development (moderate)",Q656="Urban Development (heavy)"),VLOOKUP(W656,VALIDATIONS!$GP$2:$HS$45,12+VLOOKUP(Q656,VALIDATIONS!$FJ$2:$FK$4,2,FALSE),FALSE),0)))</f>
        <v/>
      </c>
      <c r="AB656" s="82"/>
    </row>
    <row r="657" spans="2:28" x14ac:dyDescent="0.2">
      <c r="B657" s="354"/>
      <c r="C657" s="354"/>
      <c r="E657" s="370"/>
      <c r="G657" s="168"/>
      <c r="H657" s="168"/>
      <c r="I657" s="106" t="str">
        <f>IF(OR(C657="",D657="",E657=""),"",VLOOKUP(C657,VALIDATIONS!$HU$2:$HV$12,2,FALSE))</f>
        <v/>
      </c>
      <c r="K657" s="243"/>
      <c r="L657" s="354"/>
      <c r="M657" s="224"/>
      <c r="N657" s="370"/>
      <c r="O657" s="224"/>
      <c r="P657" s="368"/>
      <c r="Q657" s="368"/>
      <c r="R657" s="224"/>
      <c r="S657" s="224"/>
      <c r="T657" s="224"/>
      <c r="U657" s="224"/>
      <c r="W657" s="370"/>
      <c r="X657" s="370"/>
      <c r="Y657" s="368"/>
      <c r="Z657" s="370"/>
      <c r="AA657" s="106" t="str">
        <f>IF(OR(N657="",P657="",Q657="",V657="",W657="",X657="",Y657="",Z657=""),"",V657*    (  IF(OR(AND(N657="Water Reticulation",Z657="Cast Iron"),AND(N657="Water Reticulation",Z657="Ductile Iron"),AND(N657="Water Reticulation",Z657="Galvanised Iron"),  AND(N657="Water Reticulation",Z657="Mild Steel")),      VLOOKUP(W657,VALIDATIONS!$GP$2:$HS$45,VLOOKUP(Y657,VALIDATIONS!$FF$2:$FG$5,2,FALSE),FALSE),  IF(OR(AND(N657="Water Reticulation",Z657="Asbestos Cement"),AND(N657="Water Reticulation",Z657="unplasticised Poly Vinyl Chloride")),      VLOOKUP(W657,VALIDATIONS!$GP$2:$HS$45,8+VLOOKUP(Y657,VALIDATIONS!$FF$2:$FG$5,2,FALSE),FALSE),  IF(OR(AND(N657="Water Re-use",Z657="Cast Iron"),AND(N657="Water Re-use",Z657="Ductile Iron"),AND(N657="Water Re-use",Z657="Galvanised Iron"),  AND(N657="Water Re-use",Z657="Mild Steel")),      VLOOKUP(W657,VALIDATIONS!$GP$2:$HS$45,VLOOKUP(Y657,VALIDATIONS!$FF$2:$FG$5,2,FALSE),FALSE),  IF(OR(AND(N657="Water Re-use",Z657="Asbestos Cement"),AND(N657="Water Re-use",Z657="unplasticised Poly Vinyl Chloride")),      VLOOKUP(W657,VALIDATIONS!$GP$2:$HS$45,8+VLOOKUP(Y657,VALIDATIONS!$FF$2:$FG$5,2,FALSE),FALSE),            IF(OR(AND(N657="Water Rising Main",Z657="Cast Iron"),AND(N657="Water Rising Main",Z657="Ductile Iron"),AND(N657="Water Rising Main",Z657="Galvanised Iron"),  AND(N657="Water Rising Main",Z657="Mild Steel")),      VLOOKUP(W657,VALIDATIONS!$GP$2:$HS$45,4+VLOOKUP(Y657,VALIDATIONS!$FF$2:$FG$5,2,FALSE),FALSE),  IF(OR(AND(N657="Water Rising Main",Z657="Asbestos Cement"),AND(N657="Water Rising Main",Z657="unplasticised Poly Vinyl Chloride")),      VLOOKUP(W657,VALIDATIONS!$GP$2:$HS$45,12+VLOOKUP(Y657,VALIDATIONS!$FF$2:$FG$5,2,FALSE),FALSE),  0))))))    +IF(P657="Up to 10% Rock",VLOOKUP(W657,VALIDATIONS!$GP$2:$HS$45,21+VLOOKUP(Y657,VALIDATIONS!$FF$2:$FG$5,2,FALSE),FALSE),0)+IF(OR(Q657="Urban Development (moderate)",Q657="Urban Development (heavy)"),VLOOKUP(W657,VALIDATIONS!$GP$2:$HS$45,12+VLOOKUP(Q657,VALIDATIONS!$FJ$2:$FK$4,2,FALSE),FALSE),0)))</f>
        <v/>
      </c>
      <c r="AB657" s="82"/>
    </row>
    <row r="658" spans="2:28" x14ac:dyDescent="0.2">
      <c r="B658" s="354"/>
      <c r="C658" s="354"/>
      <c r="E658" s="370"/>
      <c r="G658" s="168"/>
      <c r="H658" s="168"/>
      <c r="I658" s="106" t="str">
        <f>IF(OR(C658="",D658="",E658=""),"",VLOOKUP(C658,VALIDATIONS!$HU$2:$HV$12,2,FALSE))</f>
        <v/>
      </c>
      <c r="K658" s="243"/>
      <c r="L658" s="354"/>
      <c r="M658" s="224"/>
      <c r="N658" s="370"/>
      <c r="O658" s="224"/>
      <c r="P658" s="368"/>
      <c r="Q658" s="368"/>
      <c r="R658" s="224"/>
      <c r="S658" s="224"/>
      <c r="T658" s="224"/>
      <c r="U658" s="224"/>
      <c r="W658" s="370"/>
      <c r="X658" s="370"/>
      <c r="Y658" s="368"/>
      <c r="Z658" s="370"/>
      <c r="AA658" s="106" t="str">
        <f>IF(OR(N658="",P658="",Q658="",V658="",W658="",X658="",Y658="",Z658=""),"",V658*    (  IF(OR(AND(N658="Water Reticulation",Z658="Cast Iron"),AND(N658="Water Reticulation",Z658="Ductile Iron"),AND(N658="Water Reticulation",Z658="Galvanised Iron"),  AND(N658="Water Reticulation",Z658="Mild Steel")),      VLOOKUP(W658,VALIDATIONS!$GP$2:$HS$45,VLOOKUP(Y658,VALIDATIONS!$FF$2:$FG$5,2,FALSE),FALSE),  IF(OR(AND(N658="Water Reticulation",Z658="Asbestos Cement"),AND(N658="Water Reticulation",Z658="unplasticised Poly Vinyl Chloride")),      VLOOKUP(W658,VALIDATIONS!$GP$2:$HS$45,8+VLOOKUP(Y658,VALIDATIONS!$FF$2:$FG$5,2,FALSE),FALSE),  IF(OR(AND(N658="Water Re-use",Z658="Cast Iron"),AND(N658="Water Re-use",Z658="Ductile Iron"),AND(N658="Water Re-use",Z658="Galvanised Iron"),  AND(N658="Water Re-use",Z658="Mild Steel")),      VLOOKUP(W658,VALIDATIONS!$GP$2:$HS$45,VLOOKUP(Y658,VALIDATIONS!$FF$2:$FG$5,2,FALSE),FALSE),  IF(OR(AND(N658="Water Re-use",Z658="Asbestos Cement"),AND(N658="Water Re-use",Z658="unplasticised Poly Vinyl Chloride")),      VLOOKUP(W658,VALIDATIONS!$GP$2:$HS$45,8+VLOOKUP(Y658,VALIDATIONS!$FF$2:$FG$5,2,FALSE),FALSE),            IF(OR(AND(N658="Water Rising Main",Z658="Cast Iron"),AND(N658="Water Rising Main",Z658="Ductile Iron"),AND(N658="Water Rising Main",Z658="Galvanised Iron"),  AND(N658="Water Rising Main",Z658="Mild Steel")),      VLOOKUP(W658,VALIDATIONS!$GP$2:$HS$45,4+VLOOKUP(Y658,VALIDATIONS!$FF$2:$FG$5,2,FALSE),FALSE),  IF(OR(AND(N658="Water Rising Main",Z658="Asbestos Cement"),AND(N658="Water Rising Main",Z658="unplasticised Poly Vinyl Chloride")),      VLOOKUP(W658,VALIDATIONS!$GP$2:$HS$45,12+VLOOKUP(Y658,VALIDATIONS!$FF$2:$FG$5,2,FALSE),FALSE),  0))))))    +IF(P658="Up to 10% Rock",VLOOKUP(W658,VALIDATIONS!$GP$2:$HS$45,21+VLOOKUP(Y658,VALIDATIONS!$FF$2:$FG$5,2,FALSE),FALSE),0)+IF(OR(Q658="Urban Development (moderate)",Q658="Urban Development (heavy)"),VLOOKUP(W658,VALIDATIONS!$GP$2:$HS$45,12+VLOOKUP(Q658,VALIDATIONS!$FJ$2:$FK$4,2,FALSE),FALSE),0)))</f>
        <v/>
      </c>
      <c r="AB658" s="82"/>
    </row>
    <row r="659" spans="2:28" x14ac:dyDescent="0.2">
      <c r="B659" s="354"/>
      <c r="C659" s="354"/>
      <c r="E659" s="370"/>
      <c r="G659" s="168"/>
      <c r="H659" s="168"/>
      <c r="I659" s="106" t="str">
        <f>IF(OR(C659="",D659="",E659=""),"",VLOOKUP(C659,VALIDATIONS!$HU$2:$HV$12,2,FALSE))</f>
        <v/>
      </c>
      <c r="K659" s="243"/>
      <c r="L659" s="354"/>
      <c r="M659" s="224"/>
      <c r="N659" s="370"/>
      <c r="O659" s="224"/>
      <c r="P659" s="368"/>
      <c r="Q659" s="368"/>
      <c r="R659" s="224"/>
      <c r="S659" s="224"/>
      <c r="T659" s="224"/>
      <c r="U659" s="224"/>
      <c r="W659" s="370"/>
      <c r="X659" s="370"/>
      <c r="Y659" s="368"/>
      <c r="Z659" s="370"/>
      <c r="AA659" s="106" t="str">
        <f>IF(OR(N659="",P659="",Q659="",V659="",W659="",X659="",Y659="",Z659=""),"",V659*    (  IF(OR(AND(N659="Water Reticulation",Z659="Cast Iron"),AND(N659="Water Reticulation",Z659="Ductile Iron"),AND(N659="Water Reticulation",Z659="Galvanised Iron"),  AND(N659="Water Reticulation",Z659="Mild Steel")),      VLOOKUP(W659,VALIDATIONS!$GP$2:$HS$45,VLOOKUP(Y659,VALIDATIONS!$FF$2:$FG$5,2,FALSE),FALSE),  IF(OR(AND(N659="Water Reticulation",Z659="Asbestos Cement"),AND(N659="Water Reticulation",Z659="unplasticised Poly Vinyl Chloride")),      VLOOKUP(W659,VALIDATIONS!$GP$2:$HS$45,8+VLOOKUP(Y659,VALIDATIONS!$FF$2:$FG$5,2,FALSE),FALSE),  IF(OR(AND(N659="Water Re-use",Z659="Cast Iron"),AND(N659="Water Re-use",Z659="Ductile Iron"),AND(N659="Water Re-use",Z659="Galvanised Iron"),  AND(N659="Water Re-use",Z659="Mild Steel")),      VLOOKUP(W659,VALIDATIONS!$GP$2:$HS$45,VLOOKUP(Y659,VALIDATIONS!$FF$2:$FG$5,2,FALSE),FALSE),  IF(OR(AND(N659="Water Re-use",Z659="Asbestos Cement"),AND(N659="Water Re-use",Z659="unplasticised Poly Vinyl Chloride")),      VLOOKUP(W659,VALIDATIONS!$GP$2:$HS$45,8+VLOOKUP(Y659,VALIDATIONS!$FF$2:$FG$5,2,FALSE),FALSE),            IF(OR(AND(N659="Water Rising Main",Z659="Cast Iron"),AND(N659="Water Rising Main",Z659="Ductile Iron"),AND(N659="Water Rising Main",Z659="Galvanised Iron"),  AND(N659="Water Rising Main",Z659="Mild Steel")),      VLOOKUP(W659,VALIDATIONS!$GP$2:$HS$45,4+VLOOKUP(Y659,VALIDATIONS!$FF$2:$FG$5,2,FALSE),FALSE),  IF(OR(AND(N659="Water Rising Main",Z659="Asbestos Cement"),AND(N659="Water Rising Main",Z659="unplasticised Poly Vinyl Chloride")),      VLOOKUP(W659,VALIDATIONS!$GP$2:$HS$45,12+VLOOKUP(Y659,VALIDATIONS!$FF$2:$FG$5,2,FALSE),FALSE),  0))))))    +IF(P659="Up to 10% Rock",VLOOKUP(W659,VALIDATIONS!$GP$2:$HS$45,21+VLOOKUP(Y659,VALIDATIONS!$FF$2:$FG$5,2,FALSE),FALSE),0)+IF(OR(Q659="Urban Development (moderate)",Q659="Urban Development (heavy)"),VLOOKUP(W659,VALIDATIONS!$GP$2:$HS$45,12+VLOOKUP(Q659,VALIDATIONS!$FJ$2:$FK$4,2,FALSE),FALSE),0)))</f>
        <v/>
      </c>
      <c r="AB659" s="82"/>
    </row>
    <row r="660" spans="2:28" x14ac:dyDescent="0.2">
      <c r="B660" s="354"/>
      <c r="C660" s="354"/>
      <c r="E660" s="370"/>
      <c r="G660" s="168"/>
      <c r="H660" s="168"/>
      <c r="I660" s="106" t="str">
        <f>IF(OR(C660="",D660="",E660=""),"",VLOOKUP(C660,VALIDATIONS!$HU$2:$HV$12,2,FALSE))</f>
        <v/>
      </c>
      <c r="K660" s="243"/>
      <c r="L660" s="354"/>
      <c r="M660" s="224"/>
      <c r="N660" s="370"/>
      <c r="O660" s="224"/>
      <c r="P660" s="368"/>
      <c r="Q660" s="368"/>
      <c r="R660" s="224"/>
      <c r="S660" s="224"/>
      <c r="T660" s="224"/>
      <c r="U660" s="224"/>
      <c r="W660" s="370"/>
      <c r="X660" s="370"/>
      <c r="Y660" s="368"/>
      <c r="Z660" s="370"/>
      <c r="AA660" s="106" t="str">
        <f>IF(OR(N660="",P660="",Q660="",V660="",W660="",X660="",Y660="",Z660=""),"",V660*    (  IF(OR(AND(N660="Water Reticulation",Z660="Cast Iron"),AND(N660="Water Reticulation",Z660="Ductile Iron"),AND(N660="Water Reticulation",Z660="Galvanised Iron"),  AND(N660="Water Reticulation",Z660="Mild Steel")),      VLOOKUP(W660,VALIDATIONS!$GP$2:$HS$45,VLOOKUP(Y660,VALIDATIONS!$FF$2:$FG$5,2,FALSE),FALSE),  IF(OR(AND(N660="Water Reticulation",Z660="Asbestos Cement"),AND(N660="Water Reticulation",Z660="unplasticised Poly Vinyl Chloride")),      VLOOKUP(W660,VALIDATIONS!$GP$2:$HS$45,8+VLOOKUP(Y660,VALIDATIONS!$FF$2:$FG$5,2,FALSE),FALSE),  IF(OR(AND(N660="Water Re-use",Z660="Cast Iron"),AND(N660="Water Re-use",Z660="Ductile Iron"),AND(N660="Water Re-use",Z660="Galvanised Iron"),  AND(N660="Water Re-use",Z660="Mild Steel")),      VLOOKUP(W660,VALIDATIONS!$GP$2:$HS$45,VLOOKUP(Y660,VALIDATIONS!$FF$2:$FG$5,2,FALSE),FALSE),  IF(OR(AND(N660="Water Re-use",Z660="Asbestos Cement"),AND(N660="Water Re-use",Z660="unplasticised Poly Vinyl Chloride")),      VLOOKUP(W660,VALIDATIONS!$GP$2:$HS$45,8+VLOOKUP(Y660,VALIDATIONS!$FF$2:$FG$5,2,FALSE),FALSE),            IF(OR(AND(N660="Water Rising Main",Z660="Cast Iron"),AND(N660="Water Rising Main",Z660="Ductile Iron"),AND(N660="Water Rising Main",Z660="Galvanised Iron"),  AND(N660="Water Rising Main",Z660="Mild Steel")),      VLOOKUP(W660,VALIDATIONS!$GP$2:$HS$45,4+VLOOKUP(Y660,VALIDATIONS!$FF$2:$FG$5,2,FALSE),FALSE),  IF(OR(AND(N660="Water Rising Main",Z660="Asbestos Cement"),AND(N660="Water Rising Main",Z660="unplasticised Poly Vinyl Chloride")),      VLOOKUP(W660,VALIDATIONS!$GP$2:$HS$45,12+VLOOKUP(Y660,VALIDATIONS!$FF$2:$FG$5,2,FALSE),FALSE),  0))))))    +IF(P660="Up to 10% Rock",VLOOKUP(W660,VALIDATIONS!$GP$2:$HS$45,21+VLOOKUP(Y660,VALIDATIONS!$FF$2:$FG$5,2,FALSE),FALSE),0)+IF(OR(Q660="Urban Development (moderate)",Q660="Urban Development (heavy)"),VLOOKUP(W660,VALIDATIONS!$GP$2:$HS$45,12+VLOOKUP(Q660,VALIDATIONS!$FJ$2:$FK$4,2,FALSE),FALSE),0)))</f>
        <v/>
      </c>
      <c r="AB660" s="82"/>
    </row>
    <row r="661" spans="2:28" x14ac:dyDescent="0.2">
      <c r="B661" s="354"/>
      <c r="C661" s="354"/>
      <c r="E661" s="370"/>
      <c r="G661" s="168"/>
      <c r="H661" s="168"/>
      <c r="I661" s="106" t="str">
        <f>IF(OR(C661="",D661="",E661=""),"",VLOOKUP(C661,VALIDATIONS!$HU$2:$HV$12,2,FALSE))</f>
        <v/>
      </c>
      <c r="K661" s="243"/>
      <c r="L661" s="354"/>
      <c r="M661" s="224"/>
      <c r="N661" s="370"/>
      <c r="O661" s="224"/>
      <c r="P661" s="368"/>
      <c r="Q661" s="368"/>
      <c r="R661" s="224"/>
      <c r="S661" s="224"/>
      <c r="T661" s="224"/>
      <c r="U661" s="224"/>
      <c r="W661" s="370"/>
      <c r="X661" s="370"/>
      <c r="Y661" s="368"/>
      <c r="Z661" s="370"/>
      <c r="AA661" s="106" t="str">
        <f>IF(OR(N661="",P661="",Q661="",V661="",W661="",X661="",Y661="",Z661=""),"",V661*    (  IF(OR(AND(N661="Water Reticulation",Z661="Cast Iron"),AND(N661="Water Reticulation",Z661="Ductile Iron"),AND(N661="Water Reticulation",Z661="Galvanised Iron"),  AND(N661="Water Reticulation",Z661="Mild Steel")),      VLOOKUP(W661,VALIDATIONS!$GP$2:$HS$45,VLOOKUP(Y661,VALIDATIONS!$FF$2:$FG$5,2,FALSE),FALSE),  IF(OR(AND(N661="Water Reticulation",Z661="Asbestos Cement"),AND(N661="Water Reticulation",Z661="unplasticised Poly Vinyl Chloride")),      VLOOKUP(W661,VALIDATIONS!$GP$2:$HS$45,8+VLOOKUP(Y661,VALIDATIONS!$FF$2:$FG$5,2,FALSE),FALSE),  IF(OR(AND(N661="Water Re-use",Z661="Cast Iron"),AND(N661="Water Re-use",Z661="Ductile Iron"),AND(N661="Water Re-use",Z661="Galvanised Iron"),  AND(N661="Water Re-use",Z661="Mild Steel")),      VLOOKUP(W661,VALIDATIONS!$GP$2:$HS$45,VLOOKUP(Y661,VALIDATIONS!$FF$2:$FG$5,2,FALSE),FALSE),  IF(OR(AND(N661="Water Re-use",Z661="Asbestos Cement"),AND(N661="Water Re-use",Z661="unplasticised Poly Vinyl Chloride")),      VLOOKUP(W661,VALIDATIONS!$GP$2:$HS$45,8+VLOOKUP(Y661,VALIDATIONS!$FF$2:$FG$5,2,FALSE),FALSE),            IF(OR(AND(N661="Water Rising Main",Z661="Cast Iron"),AND(N661="Water Rising Main",Z661="Ductile Iron"),AND(N661="Water Rising Main",Z661="Galvanised Iron"),  AND(N661="Water Rising Main",Z661="Mild Steel")),      VLOOKUP(W661,VALIDATIONS!$GP$2:$HS$45,4+VLOOKUP(Y661,VALIDATIONS!$FF$2:$FG$5,2,FALSE),FALSE),  IF(OR(AND(N661="Water Rising Main",Z661="Asbestos Cement"),AND(N661="Water Rising Main",Z661="unplasticised Poly Vinyl Chloride")),      VLOOKUP(W661,VALIDATIONS!$GP$2:$HS$45,12+VLOOKUP(Y661,VALIDATIONS!$FF$2:$FG$5,2,FALSE),FALSE),  0))))))    +IF(P661="Up to 10% Rock",VLOOKUP(W661,VALIDATIONS!$GP$2:$HS$45,21+VLOOKUP(Y661,VALIDATIONS!$FF$2:$FG$5,2,FALSE),FALSE),0)+IF(OR(Q661="Urban Development (moderate)",Q661="Urban Development (heavy)"),VLOOKUP(W661,VALIDATIONS!$GP$2:$HS$45,12+VLOOKUP(Q661,VALIDATIONS!$FJ$2:$FK$4,2,FALSE),FALSE),0)))</f>
        <v/>
      </c>
      <c r="AB661" s="82"/>
    </row>
    <row r="662" spans="2:28" x14ac:dyDescent="0.2">
      <c r="B662" s="354"/>
      <c r="C662" s="354"/>
      <c r="E662" s="370"/>
      <c r="G662" s="168"/>
      <c r="H662" s="168"/>
      <c r="I662" s="106" t="str">
        <f>IF(OR(C662="",D662="",E662=""),"",VLOOKUP(C662,VALIDATIONS!$HU$2:$HV$12,2,FALSE))</f>
        <v/>
      </c>
      <c r="K662" s="243"/>
      <c r="L662" s="354"/>
      <c r="M662" s="224"/>
      <c r="N662" s="370"/>
      <c r="O662" s="224"/>
      <c r="P662" s="368"/>
      <c r="Q662" s="368"/>
      <c r="R662" s="224"/>
      <c r="S662" s="224"/>
      <c r="T662" s="224"/>
      <c r="U662" s="224"/>
      <c r="W662" s="370"/>
      <c r="X662" s="370"/>
      <c r="Y662" s="368"/>
      <c r="Z662" s="370"/>
      <c r="AA662" s="106" t="str">
        <f>IF(OR(N662="",P662="",Q662="",V662="",W662="",X662="",Y662="",Z662=""),"",V662*    (  IF(OR(AND(N662="Water Reticulation",Z662="Cast Iron"),AND(N662="Water Reticulation",Z662="Ductile Iron"),AND(N662="Water Reticulation",Z662="Galvanised Iron"),  AND(N662="Water Reticulation",Z662="Mild Steel")),      VLOOKUP(W662,VALIDATIONS!$GP$2:$HS$45,VLOOKUP(Y662,VALIDATIONS!$FF$2:$FG$5,2,FALSE),FALSE),  IF(OR(AND(N662="Water Reticulation",Z662="Asbestos Cement"),AND(N662="Water Reticulation",Z662="unplasticised Poly Vinyl Chloride")),      VLOOKUP(W662,VALIDATIONS!$GP$2:$HS$45,8+VLOOKUP(Y662,VALIDATIONS!$FF$2:$FG$5,2,FALSE),FALSE),  IF(OR(AND(N662="Water Re-use",Z662="Cast Iron"),AND(N662="Water Re-use",Z662="Ductile Iron"),AND(N662="Water Re-use",Z662="Galvanised Iron"),  AND(N662="Water Re-use",Z662="Mild Steel")),      VLOOKUP(W662,VALIDATIONS!$GP$2:$HS$45,VLOOKUP(Y662,VALIDATIONS!$FF$2:$FG$5,2,FALSE),FALSE),  IF(OR(AND(N662="Water Re-use",Z662="Asbestos Cement"),AND(N662="Water Re-use",Z662="unplasticised Poly Vinyl Chloride")),      VLOOKUP(W662,VALIDATIONS!$GP$2:$HS$45,8+VLOOKUP(Y662,VALIDATIONS!$FF$2:$FG$5,2,FALSE),FALSE),            IF(OR(AND(N662="Water Rising Main",Z662="Cast Iron"),AND(N662="Water Rising Main",Z662="Ductile Iron"),AND(N662="Water Rising Main",Z662="Galvanised Iron"),  AND(N662="Water Rising Main",Z662="Mild Steel")),      VLOOKUP(W662,VALIDATIONS!$GP$2:$HS$45,4+VLOOKUP(Y662,VALIDATIONS!$FF$2:$FG$5,2,FALSE),FALSE),  IF(OR(AND(N662="Water Rising Main",Z662="Asbestos Cement"),AND(N662="Water Rising Main",Z662="unplasticised Poly Vinyl Chloride")),      VLOOKUP(W662,VALIDATIONS!$GP$2:$HS$45,12+VLOOKUP(Y662,VALIDATIONS!$FF$2:$FG$5,2,FALSE),FALSE),  0))))))    +IF(P662="Up to 10% Rock",VLOOKUP(W662,VALIDATIONS!$GP$2:$HS$45,21+VLOOKUP(Y662,VALIDATIONS!$FF$2:$FG$5,2,FALSE),FALSE),0)+IF(OR(Q662="Urban Development (moderate)",Q662="Urban Development (heavy)"),VLOOKUP(W662,VALIDATIONS!$GP$2:$HS$45,12+VLOOKUP(Q662,VALIDATIONS!$FJ$2:$FK$4,2,FALSE),FALSE),0)))</f>
        <v/>
      </c>
      <c r="AB662" s="82"/>
    </row>
    <row r="663" spans="2:28" x14ac:dyDescent="0.2">
      <c r="B663" s="354"/>
      <c r="C663" s="354"/>
      <c r="E663" s="370"/>
      <c r="G663" s="168"/>
      <c r="H663" s="168"/>
      <c r="I663" s="106" t="str">
        <f>IF(OR(C663="",D663="",E663=""),"",VLOOKUP(C663,VALIDATIONS!$HU$2:$HV$12,2,FALSE))</f>
        <v/>
      </c>
      <c r="K663" s="243"/>
      <c r="L663" s="354"/>
      <c r="M663" s="224"/>
      <c r="N663" s="370"/>
      <c r="O663" s="224"/>
      <c r="P663" s="368"/>
      <c r="Q663" s="368"/>
      <c r="R663" s="224"/>
      <c r="S663" s="224"/>
      <c r="T663" s="224"/>
      <c r="U663" s="224"/>
      <c r="W663" s="370"/>
      <c r="X663" s="370"/>
      <c r="Y663" s="368"/>
      <c r="Z663" s="370"/>
      <c r="AA663" s="106" t="str">
        <f>IF(OR(N663="",P663="",Q663="",V663="",W663="",X663="",Y663="",Z663=""),"",V663*    (  IF(OR(AND(N663="Water Reticulation",Z663="Cast Iron"),AND(N663="Water Reticulation",Z663="Ductile Iron"),AND(N663="Water Reticulation",Z663="Galvanised Iron"),  AND(N663="Water Reticulation",Z663="Mild Steel")),      VLOOKUP(W663,VALIDATIONS!$GP$2:$HS$45,VLOOKUP(Y663,VALIDATIONS!$FF$2:$FG$5,2,FALSE),FALSE),  IF(OR(AND(N663="Water Reticulation",Z663="Asbestos Cement"),AND(N663="Water Reticulation",Z663="unplasticised Poly Vinyl Chloride")),      VLOOKUP(W663,VALIDATIONS!$GP$2:$HS$45,8+VLOOKUP(Y663,VALIDATIONS!$FF$2:$FG$5,2,FALSE),FALSE),  IF(OR(AND(N663="Water Re-use",Z663="Cast Iron"),AND(N663="Water Re-use",Z663="Ductile Iron"),AND(N663="Water Re-use",Z663="Galvanised Iron"),  AND(N663="Water Re-use",Z663="Mild Steel")),      VLOOKUP(W663,VALIDATIONS!$GP$2:$HS$45,VLOOKUP(Y663,VALIDATIONS!$FF$2:$FG$5,2,FALSE),FALSE),  IF(OR(AND(N663="Water Re-use",Z663="Asbestos Cement"),AND(N663="Water Re-use",Z663="unplasticised Poly Vinyl Chloride")),      VLOOKUP(W663,VALIDATIONS!$GP$2:$HS$45,8+VLOOKUP(Y663,VALIDATIONS!$FF$2:$FG$5,2,FALSE),FALSE),            IF(OR(AND(N663="Water Rising Main",Z663="Cast Iron"),AND(N663="Water Rising Main",Z663="Ductile Iron"),AND(N663="Water Rising Main",Z663="Galvanised Iron"),  AND(N663="Water Rising Main",Z663="Mild Steel")),      VLOOKUP(W663,VALIDATIONS!$GP$2:$HS$45,4+VLOOKUP(Y663,VALIDATIONS!$FF$2:$FG$5,2,FALSE),FALSE),  IF(OR(AND(N663="Water Rising Main",Z663="Asbestos Cement"),AND(N663="Water Rising Main",Z663="unplasticised Poly Vinyl Chloride")),      VLOOKUP(W663,VALIDATIONS!$GP$2:$HS$45,12+VLOOKUP(Y663,VALIDATIONS!$FF$2:$FG$5,2,FALSE),FALSE),  0))))))    +IF(P663="Up to 10% Rock",VLOOKUP(W663,VALIDATIONS!$GP$2:$HS$45,21+VLOOKUP(Y663,VALIDATIONS!$FF$2:$FG$5,2,FALSE),FALSE),0)+IF(OR(Q663="Urban Development (moderate)",Q663="Urban Development (heavy)"),VLOOKUP(W663,VALIDATIONS!$GP$2:$HS$45,12+VLOOKUP(Q663,VALIDATIONS!$FJ$2:$FK$4,2,FALSE),FALSE),0)))</f>
        <v/>
      </c>
      <c r="AB663" s="82"/>
    </row>
    <row r="664" spans="2:28" x14ac:dyDescent="0.2">
      <c r="B664" s="354"/>
      <c r="C664" s="354"/>
      <c r="E664" s="370"/>
      <c r="G664" s="168"/>
      <c r="H664" s="168"/>
      <c r="I664" s="106" t="str">
        <f>IF(OR(C664="",D664="",E664=""),"",VLOOKUP(C664,VALIDATIONS!$HU$2:$HV$12,2,FALSE))</f>
        <v/>
      </c>
      <c r="K664" s="243"/>
      <c r="L664" s="354"/>
      <c r="M664" s="224"/>
      <c r="N664" s="370"/>
      <c r="O664" s="224"/>
      <c r="P664" s="368"/>
      <c r="Q664" s="368"/>
      <c r="R664" s="224"/>
      <c r="S664" s="224"/>
      <c r="T664" s="224"/>
      <c r="U664" s="224"/>
      <c r="W664" s="370"/>
      <c r="X664" s="370"/>
      <c r="Y664" s="368"/>
      <c r="Z664" s="370"/>
      <c r="AA664" s="106" t="str">
        <f>IF(OR(N664="",P664="",Q664="",V664="",W664="",X664="",Y664="",Z664=""),"",V664*    (  IF(OR(AND(N664="Water Reticulation",Z664="Cast Iron"),AND(N664="Water Reticulation",Z664="Ductile Iron"),AND(N664="Water Reticulation",Z664="Galvanised Iron"),  AND(N664="Water Reticulation",Z664="Mild Steel")),      VLOOKUP(W664,VALIDATIONS!$GP$2:$HS$45,VLOOKUP(Y664,VALIDATIONS!$FF$2:$FG$5,2,FALSE),FALSE),  IF(OR(AND(N664="Water Reticulation",Z664="Asbestos Cement"),AND(N664="Water Reticulation",Z664="unplasticised Poly Vinyl Chloride")),      VLOOKUP(W664,VALIDATIONS!$GP$2:$HS$45,8+VLOOKUP(Y664,VALIDATIONS!$FF$2:$FG$5,2,FALSE),FALSE),  IF(OR(AND(N664="Water Re-use",Z664="Cast Iron"),AND(N664="Water Re-use",Z664="Ductile Iron"),AND(N664="Water Re-use",Z664="Galvanised Iron"),  AND(N664="Water Re-use",Z664="Mild Steel")),      VLOOKUP(W664,VALIDATIONS!$GP$2:$HS$45,VLOOKUP(Y664,VALIDATIONS!$FF$2:$FG$5,2,FALSE),FALSE),  IF(OR(AND(N664="Water Re-use",Z664="Asbestos Cement"),AND(N664="Water Re-use",Z664="unplasticised Poly Vinyl Chloride")),      VLOOKUP(W664,VALIDATIONS!$GP$2:$HS$45,8+VLOOKUP(Y664,VALIDATIONS!$FF$2:$FG$5,2,FALSE),FALSE),            IF(OR(AND(N664="Water Rising Main",Z664="Cast Iron"),AND(N664="Water Rising Main",Z664="Ductile Iron"),AND(N664="Water Rising Main",Z664="Galvanised Iron"),  AND(N664="Water Rising Main",Z664="Mild Steel")),      VLOOKUP(W664,VALIDATIONS!$GP$2:$HS$45,4+VLOOKUP(Y664,VALIDATIONS!$FF$2:$FG$5,2,FALSE),FALSE),  IF(OR(AND(N664="Water Rising Main",Z664="Asbestos Cement"),AND(N664="Water Rising Main",Z664="unplasticised Poly Vinyl Chloride")),      VLOOKUP(W664,VALIDATIONS!$GP$2:$HS$45,12+VLOOKUP(Y664,VALIDATIONS!$FF$2:$FG$5,2,FALSE),FALSE),  0))))))    +IF(P664="Up to 10% Rock",VLOOKUP(W664,VALIDATIONS!$GP$2:$HS$45,21+VLOOKUP(Y664,VALIDATIONS!$FF$2:$FG$5,2,FALSE),FALSE),0)+IF(OR(Q664="Urban Development (moderate)",Q664="Urban Development (heavy)"),VLOOKUP(W664,VALIDATIONS!$GP$2:$HS$45,12+VLOOKUP(Q664,VALIDATIONS!$FJ$2:$FK$4,2,FALSE),FALSE),0)))</f>
        <v/>
      </c>
      <c r="AB664" s="82"/>
    </row>
    <row r="665" spans="2:28" x14ac:dyDescent="0.2">
      <c r="B665" s="354"/>
      <c r="C665" s="354"/>
      <c r="E665" s="370"/>
      <c r="G665" s="168"/>
      <c r="H665" s="168"/>
      <c r="I665" s="106" t="str">
        <f>IF(OR(C665="",D665="",E665=""),"",VLOOKUP(C665,VALIDATIONS!$HU$2:$HV$12,2,FALSE))</f>
        <v/>
      </c>
      <c r="K665" s="243"/>
      <c r="L665" s="354"/>
      <c r="M665" s="224"/>
      <c r="N665" s="370"/>
      <c r="O665" s="224"/>
      <c r="P665" s="368"/>
      <c r="Q665" s="368"/>
      <c r="R665" s="224"/>
      <c r="S665" s="224"/>
      <c r="T665" s="224"/>
      <c r="U665" s="224"/>
      <c r="W665" s="370"/>
      <c r="X665" s="370"/>
      <c r="Y665" s="368"/>
      <c r="Z665" s="370"/>
      <c r="AA665" s="106" t="str">
        <f>IF(OR(N665="",P665="",Q665="",V665="",W665="",X665="",Y665="",Z665=""),"",V665*    (  IF(OR(AND(N665="Water Reticulation",Z665="Cast Iron"),AND(N665="Water Reticulation",Z665="Ductile Iron"),AND(N665="Water Reticulation",Z665="Galvanised Iron"),  AND(N665="Water Reticulation",Z665="Mild Steel")),      VLOOKUP(W665,VALIDATIONS!$GP$2:$HS$45,VLOOKUP(Y665,VALIDATIONS!$FF$2:$FG$5,2,FALSE),FALSE),  IF(OR(AND(N665="Water Reticulation",Z665="Asbestos Cement"),AND(N665="Water Reticulation",Z665="unplasticised Poly Vinyl Chloride")),      VLOOKUP(W665,VALIDATIONS!$GP$2:$HS$45,8+VLOOKUP(Y665,VALIDATIONS!$FF$2:$FG$5,2,FALSE),FALSE),  IF(OR(AND(N665="Water Re-use",Z665="Cast Iron"),AND(N665="Water Re-use",Z665="Ductile Iron"),AND(N665="Water Re-use",Z665="Galvanised Iron"),  AND(N665="Water Re-use",Z665="Mild Steel")),      VLOOKUP(W665,VALIDATIONS!$GP$2:$HS$45,VLOOKUP(Y665,VALIDATIONS!$FF$2:$FG$5,2,FALSE),FALSE),  IF(OR(AND(N665="Water Re-use",Z665="Asbestos Cement"),AND(N665="Water Re-use",Z665="unplasticised Poly Vinyl Chloride")),      VLOOKUP(W665,VALIDATIONS!$GP$2:$HS$45,8+VLOOKUP(Y665,VALIDATIONS!$FF$2:$FG$5,2,FALSE),FALSE),            IF(OR(AND(N665="Water Rising Main",Z665="Cast Iron"),AND(N665="Water Rising Main",Z665="Ductile Iron"),AND(N665="Water Rising Main",Z665="Galvanised Iron"),  AND(N665="Water Rising Main",Z665="Mild Steel")),      VLOOKUP(W665,VALIDATIONS!$GP$2:$HS$45,4+VLOOKUP(Y665,VALIDATIONS!$FF$2:$FG$5,2,FALSE),FALSE),  IF(OR(AND(N665="Water Rising Main",Z665="Asbestos Cement"),AND(N665="Water Rising Main",Z665="unplasticised Poly Vinyl Chloride")),      VLOOKUP(W665,VALIDATIONS!$GP$2:$HS$45,12+VLOOKUP(Y665,VALIDATIONS!$FF$2:$FG$5,2,FALSE),FALSE),  0))))))    +IF(P665="Up to 10% Rock",VLOOKUP(W665,VALIDATIONS!$GP$2:$HS$45,21+VLOOKUP(Y665,VALIDATIONS!$FF$2:$FG$5,2,FALSE),FALSE),0)+IF(OR(Q665="Urban Development (moderate)",Q665="Urban Development (heavy)"),VLOOKUP(W665,VALIDATIONS!$GP$2:$HS$45,12+VLOOKUP(Q665,VALIDATIONS!$FJ$2:$FK$4,2,FALSE),FALSE),0)))</f>
        <v/>
      </c>
      <c r="AB665" s="82"/>
    </row>
    <row r="666" spans="2:28" x14ac:dyDescent="0.2">
      <c r="B666" s="354"/>
      <c r="C666" s="354"/>
      <c r="E666" s="370"/>
      <c r="G666" s="168"/>
      <c r="H666" s="168"/>
      <c r="I666" s="106" t="str">
        <f>IF(OR(C666="",D666="",E666=""),"",VLOOKUP(C666,VALIDATIONS!$HU$2:$HV$12,2,FALSE))</f>
        <v/>
      </c>
      <c r="K666" s="243"/>
      <c r="L666" s="354"/>
      <c r="M666" s="224"/>
      <c r="N666" s="370"/>
      <c r="O666" s="224"/>
      <c r="P666" s="368"/>
      <c r="Q666" s="368"/>
      <c r="R666" s="224"/>
      <c r="S666" s="224"/>
      <c r="T666" s="224"/>
      <c r="U666" s="224"/>
      <c r="W666" s="370"/>
      <c r="X666" s="370"/>
      <c r="Y666" s="368"/>
      <c r="Z666" s="370"/>
      <c r="AA666" s="106" t="str">
        <f>IF(OR(N666="",P666="",Q666="",V666="",W666="",X666="",Y666="",Z666=""),"",V666*    (  IF(OR(AND(N666="Water Reticulation",Z666="Cast Iron"),AND(N666="Water Reticulation",Z666="Ductile Iron"),AND(N666="Water Reticulation",Z666="Galvanised Iron"),  AND(N666="Water Reticulation",Z666="Mild Steel")),      VLOOKUP(W666,VALIDATIONS!$GP$2:$HS$45,VLOOKUP(Y666,VALIDATIONS!$FF$2:$FG$5,2,FALSE),FALSE),  IF(OR(AND(N666="Water Reticulation",Z666="Asbestos Cement"),AND(N666="Water Reticulation",Z666="unplasticised Poly Vinyl Chloride")),      VLOOKUP(W666,VALIDATIONS!$GP$2:$HS$45,8+VLOOKUP(Y666,VALIDATIONS!$FF$2:$FG$5,2,FALSE),FALSE),  IF(OR(AND(N666="Water Re-use",Z666="Cast Iron"),AND(N666="Water Re-use",Z666="Ductile Iron"),AND(N666="Water Re-use",Z666="Galvanised Iron"),  AND(N666="Water Re-use",Z666="Mild Steel")),      VLOOKUP(W666,VALIDATIONS!$GP$2:$HS$45,VLOOKUP(Y666,VALIDATIONS!$FF$2:$FG$5,2,FALSE),FALSE),  IF(OR(AND(N666="Water Re-use",Z666="Asbestos Cement"),AND(N666="Water Re-use",Z666="unplasticised Poly Vinyl Chloride")),      VLOOKUP(W666,VALIDATIONS!$GP$2:$HS$45,8+VLOOKUP(Y666,VALIDATIONS!$FF$2:$FG$5,2,FALSE),FALSE),            IF(OR(AND(N666="Water Rising Main",Z666="Cast Iron"),AND(N666="Water Rising Main",Z666="Ductile Iron"),AND(N666="Water Rising Main",Z666="Galvanised Iron"),  AND(N666="Water Rising Main",Z666="Mild Steel")),      VLOOKUP(W666,VALIDATIONS!$GP$2:$HS$45,4+VLOOKUP(Y666,VALIDATIONS!$FF$2:$FG$5,2,FALSE),FALSE),  IF(OR(AND(N666="Water Rising Main",Z666="Asbestos Cement"),AND(N666="Water Rising Main",Z666="unplasticised Poly Vinyl Chloride")),      VLOOKUP(W666,VALIDATIONS!$GP$2:$HS$45,12+VLOOKUP(Y666,VALIDATIONS!$FF$2:$FG$5,2,FALSE),FALSE),  0))))))    +IF(P666="Up to 10% Rock",VLOOKUP(W666,VALIDATIONS!$GP$2:$HS$45,21+VLOOKUP(Y666,VALIDATIONS!$FF$2:$FG$5,2,FALSE),FALSE),0)+IF(OR(Q666="Urban Development (moderate)",Q666="Urban Development (heavy)"),VLOOKUP(W666,VALIDATIONS!$GP$2:$HS$45,12+VLOOKUP(Q666,VALIDATIONS!$FJ$2:$FK$4,2,FALSE),FALSE),0)))</f>
        <v/>
      </c>
      <c r="AB666" s="82"/>
    </row>
    <row r="667" spans="2:28" x14ac:dyDescent="0.2">
      <c r="B667" s="354"/>
      <c r="C667" s="354"/>
      <c r="E667" s="370"/>
      <c r="G667" s="168"/>
      <c r="H667" s="168"/>
      <c r="I667" s="106" t="str">
        <f>IF(OR(C667="",D667="",E667=""),"",VLOOKUP(C667,VALIDATIONS!$HU$2:$HV$12,2,FALSE))</f>
        <v/>
      </c>
      <c r="K667" s="243"/>
      <c r="L667" s="354"/>
      <c r="M667" s="224"/>
      <c r="N667" s="370"/>
      <c r="O667" s="224"/>
      <c r="P667" s="368"/>
      <c r="Q667" s="368"/>
      <c r="R667" s="224"/>
      <c r="S667" s="224"/>
      <c r="T667" s="224"/>
      <c r="U667" s="224"/>
      <c r="W667" s="370"/>
      <c r="X667" s="370"/>
      <c r="Y667" s="368"/>
      <c r="Z667" s="370"/>
      <c r="AA667" s="106" t="str">
        <f>IF(OR(N667="",P667="",Q667="",V667="",W667="",X667="",Y667="",Z667=""),"",V667*    (  IF(OR(AND(N667="Water Reticulation",Z667="Cast Iron"),AND(N667="Water Reticulation",Z667="Ductile Iron"),AND(N667="Water Reticulation",Z667="Galvanised Iron"),  AND(N667="Water Reticulation",Z667="Mild Steel")),      VLOOKUP(W667,VALIDATIONS!$GP$2:$HS$45,VLOOKUP(Y667,VALIDATIONS!$FF$2:$FG$5,2,FALSE),FALSE),  IF(OR(AND(N667="Water Reticulation",Z667="Asbestos Cement"),AND(N667="Water Reticulation",Z667="unplasticised Poly Vinyl Chloride")),      VLOOKUP(W667,VALIDATIONS!$GP$2:$HS$45,8+VLOOKUP(Y667,VALIDATIONS!$FF$2:$FG$5,2,FALSE),FALSE),  IF(OR(AND(N667="Water Re-use",Z667="Cast Iron"),AND(N667="Water Re-use",Z667="Ductile Iron"),AND(N667="Water Re-use",Z667="Galvanised Iron"),  AND(N667="Water Re-use",Z667="Mild Steel")),      VLOOKUP(W667,VALIDATIONS!$GP$2:$HS$45,VLOOKUP(Y667,VALIDATIONS!$FF$2:$FG$5,2,FALSE),FALSE),  IF(OR(AND(N667="Water Re-use",Z667="Asbestos Cement"),AND(N667="Water Re-use",Z667="unplasticised Poly Vinyl Chloride")),      VLOOKUP(W667,VALIDATIONS!$GP$2:$HS$45,8+VLOOKUP(Y667,VALIDATIONS!$FF$2:$FG$5,2,FALSE),FALSE),            IF(OR(AND(N667="Water Rising Main",Z667="Cast Iron"),AND(N667="Water Rising Main",Z667="Ductile Iron"),AND(N667="Water Rising Main",Z667="Galvanised Iron"),  AND(N667="Water Rising Main",Z667="Mild Steel")),      VLOOKUP(W667,VALIDATIONS!$GP$2:$HS$45,4+VLOOKUP(Y667,VALIDATIONS!$FF$2:$FG$5,2,FALSE),FALSE),  IF(OR(AND(N667="Water Rising Main",Z667="Asbestos Cement"),AND(N667="Water Rising Main",Z667="unplasticised Poly Vinyl Chloride")),      VLOOKUP(W667,VALIDATIONS!$GP$2:$HS$45,12+VLOOKUP(Y667,VALIDATIONS!$FF$2:$FG$5,2,FALSE),FALSE),  0))))))    +IF(P667="Up to 10% Rock",VLOOKUP(W667,VALIDATIONS!$GP$2:$HS$45,21+VLOOKUP(Y667,VALIDATIONS!$FF$2:$FG$5,2,FALSE),FALSE),0)+IF(OR(Q667="Urban Development (moderate)",Q667="Urban Development (heavy)"),VLOOKUP(W667,VALIDATIONS!$GP$2:$HS$45,12+VLOOKUP(Q667,VALIDATIONS!$FJ$2:$FK$4,2,FALSE),FALSE),0)))</f>
        <v/>
      </c>
      <c r="AB667" s="82"/>
    </row>
    <row r="668" spans="2:28" x14ac:dyDescent="0.2">
      <c r="B668" s="354"/>
      <c r="C668" s="354"/>
      <c r="E668" s="370"/>
      <c r="G668" s="168"/>
      <c r="H668" s="168"/>
      <c r="I668" s="106" t="str">
        <f>IF(OR(C668="",D668="",E668=""),"",VLOOKUP(C668,VALIDATIONS!$HU$2:$HV$12,2,FALSE))</f>
        <v/>
      </c>
      <c r="K668" s="243"/>
      <c r="L668" s="354"/>
      <c r="M668" s="224"/>
      <c r="N668" s="370"/>
      <c r="O668" s="224"/>
      <c r="P668" s="368"/>
      <c r="Q668" s="368"/>
      <c r="R668" s="224"/>
      <c r="S668" s="224"/>
      <c r="T668" s="224"/>
      <c r="U668" s="224"/>
      <c r="W668" s="370"/>
      <c r="X668" s="370"/>
      <c r="Y668" s="368"/>
      <c r="Z668" s="370"/>
      <c r="AA668" s="106" t="str">
        <f>IF(OR(N668="",P668="",Q668="",V668="",W668="",X668="",Y668="",Z668=""),"",V668*    (  IF(OR(AND(N668="Water Reticulation",Z668="Cast Iron"),AND(N668="Water Reticulation",Z668="Ductile Iron"),AND(N668="Water Reticulation",Z668="Galvanised Iron"),  AND(N668="Water Reticulation",Z668="Mild Steel")),      VLOOKUP(W668,VALIDATIONS!$GP$2:$HS$45,VLOOKUP(Y668,VALIDATIONS!$FF$2:$FG$5,2,FALSE),FALSE),  IF(OR(AND(N668="Water Reticulation",Z668="Asbestos Cement"),AND(N668="Water Reticulation",Z668="unplasticised Poly Vinyl Chloride")),      VLOOKUP(W668,VALIDATIONS!$GP$2:$HS$45,8+VLOOKUP(Y668,VALIDATIONS!$FF$2:$FG$5,2,FALSE),FALSE),  IF(OR(AND(N668="Water Re-use",Z668="Cast Iron"),AND(N668="Water Re-use",Z668="Ductile Iron"),AND(N668="Water Re-use",Z668="Galvanised Iron"),  AND(N668="Water Re-use",Z668="Mild Steel")),      VLOOKUP(W668,VALIDATIONS!$GP$2:$HS$45,VLOOKUP(Y668,VALIDATIONS!$FF$2:$FG$5,2,FALSE),FALSE),  IF(OR(AND(N668="Water Re-use",Z668="Asbestos Cement"),AND(N668="Water Re-use",Z668="unplasticised Poly Vinyl Chloride")),      VLOOKUP(W668,VALIDATIONS!$GP$2:$HS$45,8+VLOOKUP(Y668,VALIDATIONS!$FF$2:$FG$5,2,FALSE),FALSE),            IF(OR(AND(N668="Water Rising Main",Z668="Cast Iron"),AND(N668="Water Rising Main",Z668="Ductile Iron"),AND(N668="Water Rising Main",Z668="Galvanised Iron"),  AND(N668="Water Rising Main",Z668="Mild Steel")),      VLOOKUP(W668,VALIDATIONS!$GP$2:$HS$45,4+VLOOKUP(Y668,VALIDATIONS!$FF$2:$FG$5,2,FALSE),FALSE),  IF(OR(AND(N668="Water Rising Main",Z668="Asbestos Cement"),AND(N668="Water Rising Main",Z668="unplasticised Poly Vinyl Chloride")),      VLOOKUP(W668,VALIDATIONS!$GP$2:$HS$45,12+VLOOKUP(Y668,VALIDATIONS!$FF$2:$FG$5,2,FALSE),FALSE),  0))))))    +IF(P668="Up to 10% Rock",VLOOKUP(W668,VALIDATIONS!$GP$2:$HS$45,21+VLOOKUP(Y668,VALIDATIONS!$FF$2:$FG$5,2,FALSE),FALSE),0)+IF(OR(Q668="Urban Development (moderate)",Q668="Urban Development (heavy)"),VLOOKUP(W668,VALIDATIONS!$GP$2:$HS$45,12+VLOOKUP(Q668,VALIDATIONS!$FJ$2:$FK$4,2,FALSE),FALSE),0)))</f>
        <v/>
      </c>
      <c r="AB668" s="82"/>
    </row>
    <row r="669" spans="2:28" x14ac:dyDescent="0.2">
      <c r="B669" s="354"/>
      <c r="C669" s="354"/>
      <c r="E669" s="370"/>
      <c r="G669" s="168"/>
      <c r="H669" s="168"/>
      <c r="I669" s="106" t="str">
        <f>IF(OR(C669="",D669="",E669=""),"",VLOOKUP(C669,VALIDATIONS!$HU$2:$HV$12,2,FALSE))</f>
        <v/>
      </c>
      <c r="K669" s="243"/>
      <c r="L669" s="354"/>
      <c r="M669" s="224"/>
      <c r="N669" s="370"/>
      <c r="O669" s="224"/>
      <c r="P669" s="368"/>
      <c r="Q669" s="368"/>
      <c r="R669" s="224"/>
      <c r="S669" s="224"/>
      <c r="T669" s="224"/>
      <c r="U669" s="224"/>
      <c r="W669" s="370"/>
      <c r="X669" s="370"/>
      <c r="Y669" s="368"/>
      <c r="Z669" s="370"/>
      <c r="AA669" s="106" t="str">
        <f>IF(OR(N669="",P669="",Q669="",V669="",W669="",X669="",Y669="",Z669=""),"",V669*    (  IF(OR(AND(N669="Water Reticulation",Z669="Cast Iron"),AND(N669="Water Reticulation",Z669="Ductile Iron"),AND(N669="Water Reticulation",Z669="Galvanised Iron"),  AND(N669="Water Reticulation",Z669="Mild Steel")),      VLOOKUP(W669,VALIDATIONS!$GP$2:$HS$45,VLOOKUP(Y669,VALIDATIONS!$FF$2:$FG$5,2,FALSE),FALSE),  IF(OR(AND(N669="Water Reticulation",Z669="Asbestos Cement"),AND(N669="Water Reticulation",Z669="unplasticised Poly Vinyl Chloride")),      VLOOKUP(W669,VALIDATIONS!$GP$2:$HS$45,8+VLOOKUP(Y669,VALIDATIONS!$FF$2:$FG$5,2,FALSE),FALSE),  IF(OR(AND(N669="Water Re-use",Z669="Cast Iron"),AND(N669="Water Re-use",Z669="Ductile Iron"),AND(N669="Water Re-use",Z669="Galvanised Iron"),  AND(N669="Water Re-use",Z669="Mild Steel")),      VLOOKUP(W669,VALIDATIONS!$GP$2:$HS$45,VLOOKUP(Y669,VALIDATIONS!$FF$2:$FG$5,2,FALSE),FALSE),  IF(OR(AND(N669="Water Re-use",Z669="Asbestos Cement"),AND(N669="Water Re-use",Z669="unplasticised Poly Vinyl Chloride")),      VLOOKUP(W669,VALIDATIONS!$GP$2:$HS$45,8+VLOOKUP(Y669,VALIDATIONS!$FF$2:$FG$5,2,FALSE),FALSE),            IF(OR(AND(N669="Water Rising Main",Z669="Cast Iron"),AND(N669="Water Rising Main",Z669="Ductile Iron"),AND(N669="Water Rising Main",Z669="Galvanised Iron"),  AND(N669="Water Rising Main",Z669="Mild Steel")),      VLOOKUP(W669,VALIDATIONS!$GP$2:$HS$45,4+VLOOKUP(Y669,VALIDATIONS!$FF$2:$FG$5,2,FALSE),FALSE),  IF(OR(AND(N669="Water Rising Main",Z669="Asbestos Cement"),AND(N669="Water Rising Main",Z669="unplasticised Poly Vinyl Chloride")),      VLOOKUP(W669,VALIDATIONS!$GP$2:$HS$45,12+VLOOKUP(Y669,VALIDATIONS!$FF$2:$FG$5,2,FALSE),FALSE),  0))))))    +IF(P669="Up to 10% Rock",VLOOKUP(W669,VALIDATIONS!$GP$2:$HS$45,21+VLOOKUP(Y669,VALIDATIONS!$FF$2:$FG$5,2,FALSE),FALSE),0)+IF(OR(Q669="Urban Development (moderate)",Q669="Urban Development (heavy)"),VLOOKUP(W669,VALIDATIONS!$GP$2:$HS$45,12+VLOOKUP(Q669,VALIDATIONS!$FJ$2:$FK$4,2,FALSE),FALSE),0)))</f>
        <v/>
      </c>
      <c r="AB669" s="82"/>
    </row>
    <row r="670" spans="2:28" x14ac:dyDescent="0.2">
      <c r="B670" s="354"/>
      <c r="C670" s="354"/>
      <c r="E670" s="370"/>
      <c r="G670" s="168"/>
      <c r="H670" s="168"/>
      <c r="I670" s="106" t="str">
        <f>IF(OR(C670="",D670="",E670=""),"",VLOOKUP(C670,VALIDATIONS!$HU$2:$HV$12,2,FALSE))</f>
        <v/>
      </c>
      <c r="K670" s="243"/>
      <c r="L670" s="354"/>
      <c r="M670" s="224"/>
      <c r="N670" s="370"/>
      <c r="O670" s="224"/>
      <c r="P670" s="368"/>
      <c r="Q670" s="368"/>
      <c r="R670" s="224"/>
      <c r="S670" s="224"/>
      <c r="T670" s="224"/>
      <c r="U670" s="224"/>
      <c r="W670" s="370"/>
      <c r="X670" s="370"/>
      <c r="Y670" s="368"/>
      <c r="Z670" s="370"/>
      <c r="AA670" s="106" t="str">
        <f>IF(OR(N670="",P670="",Q670="",V670="",W670="",X670="",Y670="",Z670=""),"",V670*    (  IF(OR(AND(N670="Water Reticulation",Z670="Cast Iron"),AND(N670="Water Reticulation",Z670="Ductile Iron"),AND(N670="Water Reticulation",Z670="Galvanised Iron"),  AND(N670="Water Reticulation",Z670="Mild Steel")),      VLOOKUP(W670,VALIDATIONS!$GP$2:$HS$45,VLOOKUP(Y670,VALIDATIONS!$FF$2:$FG$5,2,FALSE),FALSE),  IF(OR(AND(N670="Water Reticulation",Z670="Asbestos Cement"),AND(N670="Water Reticulation",Z670="unplasticised Poly Vinyl Chloride")),      VLOOKUP(W670,VALIDATIONS!$GP$2:$HS$45,8+VLOOKUP(Y670,VALIDATIONS!$FF$2:$FG$5,2,FALSE),FALSE),  IF(OR(AND(N670="Water Re-use",Z670="Cast Iron"),AND(N670="Water Re-use",Z670="Ductile Iron"),AND(N670="Water Re-use",Z670="Galvanised Iron"),  AND(N670="Water Re-use",Z670="Mild Steel")),      VLOOKUP(W670,VALIDATIONS!$GP$2:$HS$45,VLOOKUP(Y670,VALIDATIONS!$FF$2:$FG$5,2,FALSE),FALSE),  IF(OR(AND(N670="Water Re-use",Z670="Asbestos Cement"),AND(N670="Water Re-use",Z670="unplasticised Poly Vinyl Chloride")),      VLOOKUP(W670,VALIDATIONS!$GP$2:$HS$45,8+VLOOKUP(Y670,VALIDATIONS!$FF$2:$FG$5,2,FALSE),FALSE),            IF(OR(AND(N670="Water Rising Main",Z670="Cast Iron"),AND(N670="Water Rising Main",Z670="Ductile Iron"),AND(N670="Water Rising Main",Z670="Galvanised Iron"),  AND(N670="Water Rising Main",Z670="Mild Steel")),      VLOOKUP(W670,VALIDATIONS!$GP$2:$HS$45,4+VLOOKUP(Y670,VALIDATIONS!$FF$2:$FG$5,2,FALSE),FALSE),  IF(OR(AND(N670="Water Rising Main",Z670="Asbestos Cement"),AND(N670="Water Rising Main",Z670="unplasticised Poly Vinyl Chloride")),      VLOOKUP(W670,VALIDATIONS!$GP$2:$HS$45,12+VLOOKUP(Y670,VALIDATIONS!$FF$2:$FG$5,2,FALSE),FALSE),  0))))))    +IF(P670="Up to 10% Rock",VLOOKUP(W670,VALIDATIONS!$GP$2:$HS$45,21+VLOOKUP(Y670,VALIDATIONS!$FF$2:$FG$5,2,FALSE),FALSE),0)+IF(OR(Q670="Urban Development (moderate)",Q670="Urban Development (heavy)"),VLOOKUP(W670,VALIDATIONS!$GP$2:$HS$45,12+VLOOKUP(Q670,VALIDATIONS!$FJ$2:$FK$4,2,FALSE),FALSE),0)))</f>
        <v/>
      </c>
      <c r="AB670" s="82"/>
    </row>
    <row r="671" spans="2:28" x14ac:dyDescent="0.2">
      <c r="B671" s="354"/>
      <c r="C671" s="354"/>
      <c r="E671" s="370"/>
      <c r="G671" s="168"/>
      <c r="H671" s="168"/>
      <c r="I671" s="106" t="str">
        <f>IF(OR(C671="",D671="",E671=""),"",VLOOKUP(C671,VALIDATIONS!$HU$2:$HV$12,2,FALSE))</f>
        <v/>
      </c>
      <c r="K671" s="243"/>
      <c r="L671" s="354"/>
      <c r="M671" s="224"/>
      <c r="N671" s="370"/>
      <c r="O671" s="224"/>
      <c r="P671" s="368"/>
      <c r="Q671" s="368"/>
      <c r="R671" s="224"/>
      <c r="S671" s="224"/>
      <c r="T671" s="224"/>
      <c r="U671" s="224"/>
      <c r="W671" s="370"/>
      <c r="X671" s="370"/>
      <c r="Y671" s="368"/>
      <c r="Z671" s="370"/>
      <c r="AA671" s="106" t="str">
        <f>IF(OR(N671="",P671="",Q671="",V671="",W671="",X671="",Y671="",Z671=""),"",V671*    (  IF(OR(AND(N671="Water Reticulation",Z671="Cast Iron"),AND(N671="Water Reticulation",Z671="Ductile Iron"),AND(N671="Water Reticulation",Z671="Galvanised Iron"),  AND(N671="Water Reticulation",Z671="Mild Steel")),      VLOOKUP(W671,VALIDATIONS!$GP$2:$HS$45,VLOOKUP(Y671,VALIDATIONS!$FF$2:$FG$5,2,FALSE),FALSE),  IF(OR(AND(N671="Water Reticulation",Z671="Asbestos Cement"),AND(N671="Water Reticulation",Z671="unplasticised Poly Vinyl Chloride")),      VLOOKUP(W671,VALIDATIONS!$GP$2:$HS$45,8+VLOOKUP(Y671,VALIDATIONS!$FF$2:$FG$5,2,FALSE),FALSE),  IF(OR(AND(N671="Water Re-use",Z671="Cast Iron"),AND(N671="Water Re-use",Z671="Ductile Iron"),AND(N671="Water Re-use",Z671="Galvanised Iron"),  AND(N671="Water Re-use",Z671="Mild Steel")),      VLOOKUP(W671,VALIDATIONS!$GP$2:$HS$45,VLOOKUP(Y671,VALIDATIONS!$FF$2:$FG$5,2,FALSE),FALSE),  IF(OR(AND(N671="Water Re-use",Z671="Asbestos Cement"),AND(N671="Water Re-use",Z671="unplasticised Poly Vinyl Chloride")),      VLOOKUP(W671,VALIDATIONS!$GP$2:$HS$45,8+VLOOKUP(Y671,VALIDATIONS!$FF$2:$FG$5,2,FALSE),FALSE),            IF(OR(AND(N671="Water Rising Main",Z671="Cast Iron"),AND(N671="Water Rising Main",Z671="Ductile Iron"),AND(N671="Water Rising Main",Z671="Galvanised Iron"),  AND(N671="Water Rising Main",Z671="Mild Steel")),      VLOOKUP(W671,VALIDATIONS!$GP$2:$HS$45,4+VLOOKUP(Y671,VALIDATIONS!$FF$2:$FG$5,2,FALSE),FALSE),  IF(OR(AND(N671="Water Rising Main",Z671="Asbestos Cement"),AND(N671="Water Rising Main",Z671="unplasticised Poly Vinyl Chloride")),      VLOOKUP(W671,VALIDATIONS!$GP$2:$HS$45,12+VLOOKUP(Y671,VALIDATIONS!$FF$2:$FG$5,2,FALSE),FALSE),  0))))))    +IF(P671="Up to 10% Rock",VLOOKUP(W671,VALIDATIONS!$GP$2:$HS$45,21+VLOOKUP(Y671,VALIDATIONS!$FF$2:$FG$5,2,FALSE),FALSE),0)+IF(OR(Q671="Urban Development (moderate)",Q671="Urban Development (heavy)"),VLOOKUP(W671,VALIDATIONS!$GP$2:$HS$45,12+VLOOKUP(Q671,VALIDATIONS!$FJ$2:$FK$4,2,FALSE),FALSE),0)))</f>
        <v/>
      </c>
      <c r="AB671" s="82"/>
    </row>
    <row r="672" spans="2:28" x14ac:dyDescent="0.2">
      <c r="B672" s="354"/>
      <c r="C672" s="354"/>
      <c r="E672" s="370"/>
      <c r="G672" s="168"/>
      <c r="H672" s="168"/>
      <c r="I672" s="106" t="str">
        <f>IF(OR(C672="",D672="",E672=""),"",VLOOKUP(C672,VALIDATIONS!$HU$2:$HV$12,2,FALSE))</f>
        <v/>
      </c>
      <c r="K672" s="243"/>
      <c r="L672" s="354"/>
      <c r="M672" s="224"/>
      <c r="N672" s="370"/>
      <c r="O672" s="224"/>
      <c r="P672" s="368"/>
      <c r="Q672" s="368"/>
      <c r="R672" s="224"/>
      <c r="S672" s="224"/>
      <c r="T672" s="224"/>
      <c r="U672" s="224"/>
      <c r="W672" s="370"/>
      <c r="X672" s="370"/>
      <c r="Y672" s="368"/>
      <c r="Z672" s="370"/>
      <c r="AA672" s="106" t="str">
        <f>IF(OR(N672="",P672="",Q672="",V672="",W672="",X672="",Y672="",Z672=""),"",V672*    (  IF(OR(AND(N672="Water Reticulation",Z672="Cast Iron"),AND(N672="Water Reticulation",Z672="Ductile Iron"),AND(N672="Water Reticulation",Z672="Galvanised Iron"),  AND(N672="Water Reticulation",Z672="Mild Steel")),      VLOOKUP(W672,VALIDATIONS!$GP$2:$HS$45,VLOOKUP(Y672,VALIDATIONS!$FF$2:$FG$5,2,FALSE),FALSE),  IF(OR(AND(N672="Water Reticulation",Z672="Asbestos Cement"),AND(N672="Water Reticulation",Z672="unplasticised Poly Vinyl Chloride")),      VLOOKUP(W672,VALIDATIONS!$GP$2:$HS$45,8+VLOOKUP(Y672,VALIDATIONS!$FF$2:$FG$5,2,FALSE),FALSE),  IF(OR(AND(N672="Water Re-use",Z672="Cast Iron"),AND(N672="Water Re-use",Z672="Ductile Iron"),AND(N672="Water Re-use",Z672="Galvanised Iron"),  AND(N672="Water Re-use",Z672="Mild Steel")),      VLOOKUP(W672,VALIDATIONS!$GP$2:$HS$45,VLOOKUP(Y672,VALIDATIONS!$FF$2:$FG$5,2,FALSE),FALSE),  IF(OR(AND(N672="Water Re-use",Z672="Asbestos Cement"),AND(N672="Water Re-use",Z672="unplasticised Poly Vinyl Chloride")),      VLOOKUP(W672,VALIDATIONS!$GP$2:$HS$45,8+VLOOKUP(Y672,VALIDATIONS!$FF$2:$FG$5,2,FALSE),FALSE),            IF(OR(AND(N672="Water Rising Main",Z672="Cast Iron"),AND(N672="Water Rising Main",Z672="Ductile Iron"),AND(N672="Water Rising Main",Z672="Galvanised Iron"),  AND(N672="Water Rising Main",Z672="Mild Steel")),      VLOOKUP(W672,VALIDATIONS!$GP$2:$HS$45,4+VLOOKUP(Y672,VALIDATIONS!$FF$2:$FG$5,2,FALSE),FALSE),  IF(OR(AND(N672="Water Rising Main",Z672="Asbestos Cement"),AND(N672="Water Rising Main",Z672="unplasticised Poly Vinyl Chloride")),      VLOOKUP(W672,VALIDATIONS!$GP$2:$HS$45,12+VLOOKUP(Y672,VALIDATIONS!$FF$2:$FG$5,2,FALSE),FALSE),  0))))))    +IF(P672="Up to 10% Rock",VLOOKUP(W672,VALIDATIONS!$GP$2:$HS$45,21+VLOOKUP(Y672,VALIDATIONS!$FF$2:$FG$5,2,FALSE),FALSE),0)+IF(OR(Q672="Urban Development (moderate)",Q672="Urban Development (heavy)"),VLOOKUP(W672,VALIDATIONS!$GP$2:$HS$45,12+VLOOKUP(Q672,VALIDATIONS!$FJ$2:$FK$4,2,FALSE),FALSE),0)))</f>
        <v/>
      </c>
      <c r="AB672" s="82"/>
    </row>
    <row r="673" spans="2:28" x14ac:dyDescent="0.2">
      <c r="B673" s="354"/>
      <c r="C673" s="354"/>
      <c r="E673" s="370"/>
      <c r="G673" s="168"/>
      <c r="H673" s="168"/>
      <c r="I673" s="106" t="str">
        <f>IF(OR(C673="",D673="",E673=""),"",VLOOKUP(C673,VALIDATIONS!$HU$2:$HV$12,2,FALSE))</f>
        <v/>
      </c>
      <c r="K673" s="243"/>
      <c r="L673" s="354"/>
      <c r="M673" s="224"/>
      <c r="N673" s="370"/>
      <c r="O673" s="224"/>
      <c r="P673" s="368"/>
      <c r="Q673" s="368"/>
      <c r="R673" s="224"/>
      <c r="S673" s="224"/>
      <c r="T673" s="224"/>
      <c r="U673" s="224"/>
      <c r="W673" s="370"/>
      <c r="X673" s="370"/>
      <c r="Y673" s="368"/>
      <c r="Z673" s="370"/>
      <c r="AA673" s="106" t="str">
        <f>IF(OR(N673="",P673="",Q673="",V673="",W673="",X673="",Y673="",Z673=""),"",V673*    (  IF(OR(AND(N673="Water Reticulation",Z673="Cast Iron"),AND(N673="Water Reticulation",Z673="Ductile Iron"),AND(N673="Water Reticulation",Z673="Galvanised Iron"),  AND(N673="Water Reticulation",Z673="Mild Steel")),      VLOOKUP(W673,VALIDATIONS!$GP$2:$HS$45,VLOOKUP(Y673,VALIDATIONS!$FF$2:$FG$5,2,FALSE),FALSE),  IF(OR(AND(N673="Water Reticulation",Z673="Asbestos Cement"),AND(N673="Water Reticulation",Z673="unplasticised Poly Vinyl Chloride")),      VLOOKUP(W673,VALIDATIONS!$GP$2:$HS$45,8+VLOOKUP(Y673,VALIDATIONS!$FF$2:$FG$5,2,FALSE),FALSE),  IF(OR(AND(N673="Water Re-use",Z673="Cast Iron"),AND(N673="Water Re-use",Z673="Ductile Iron"),AND(N673="Water Re-use",Z673="Galvanised Iron"),  AND(N673="Water Re-use",Z673="Mild Steel")),      VLOOKUP(W673,VALIDATIONS!$GP$2:$HS$45,VLOOKUP(Y673,VALIDATIONS!$FF$2:$FG$5,2,FALSE),FALSE),  IF(OR(AND(N673="Water Re-use",Z673="Asbestos Cement"),AND(N673="Water Re-use",Z673="unplasticised Poly Vinyl Chloride")),      VLOOKUP(W673,VALIDATIONS!$GP$2:$HS$45,8+VLOOKUP(Y673,VALIDATIONS!$FF$2:$FG$5,2,FALSE),FALSE),            IF(OR(AND(N673="Water Rising Main",Z673="Cast Iron"),AND(N673="Water Rising Main",Z673="Ductile Iron"),AND(N673="Water Rising Main",Z673="Galvanised Iron"),  AND(N673="Water Rising Main",Z673="Mild Steel")),      VLOOKUP(W673,VALIDATIONS!$GP$2:$HS$45,4+VLOOKUP(Y673,VALIDATIONS!$FF$2:$FG$5,2,FALSE),FALSE),  IF(OR(AND(N673="Water Rising Main",Z673="Asbestos Cement"),AND(N673="Water Rising Main",Z673="unplasticised Poly Vinyl Chloride")),      VLOOKUP(W673,VALIDATIONS!$GP$2:$HS$45,12+VLOOKUP(Y673,VALIDATIONS!$FF$2:$FG$5,2,FALSE),FALSE),  0))))))    +IF(P673="Up to 10% Rock",VLOOKUP(W673,VALIDATIONS!$GP$2:$HS$45,21+VLOOKUP(Y673,VALIDATIONS!$FF$2:$FG$5,2,FALSE),FALSE),0)+IF(OR(Q673="Urban Development (moderate)",Q673="Urban Development (heavy)"),VLOOKUP(W673,VALIDATIONS!$GP$2:$HS$45,12+VLOOKUP(Q673,VALIDATIONS!$FJ$2:$FK$4,2,FALSE),FALSE),0)))</f>
        <v/>
      </c>
      <c r="AB673" s="82"/>
    </row>
    <row r="674" spans="2:28" x14ac:dyDescent="0.2">
      <c r="B674" s="354"/>
      <c r="C674" s="354"/>
      <c r="E674" s="370"/>
      <c r="G674" s="168"/>
      <c r="H674" s="168"/>
      <c r="I674" s="106" t="str">
        <f>IF(OR(C674="",D674="",E674=""),"",VLOOKUP(C674,VALIDATIONS!$HU$2:$HV$12,2,FALSE))</f>
        <v/>
      </c>
      <c r="K674" s="243"/>
      <c r="L674" s="354"/>
      <c r="M674" s="224"/>
      <c r="N674" s="370"/>
      <c r="O674" s="224"/>
      <c r="P674" s="368"/>
      <c r="Q674" s="368"/>
      <c r="R674" s="224"/>
      <c r="S674" s="224"/>
      <c r="T674" s="224"/>
      <c r="U674" s="224"/>
      <c r="W674" s="370"/>
      <c r="X674" s="370"/>
      <c r="Y674" s="368"/>
      <c r="Z674" s="370"/>
      <c r="AA674" s="106" t="str">
        <f>IF(OR(N674="",P674="",Q674="",V674="",W674="",X674="",Y674="",Z674=""),"",V674*    (  IF(OR(AND(N674="Water Reticulation",Z674="Cast Iron"),AND(N674="Water Reticulation",Z674="Ductile Iron"),AND(N674="Water Reticulation",Z674="Galvanised Iron"),  AND(N674="Water Reticulation",Z674="Mild Steel")),      VLOOKUP(W674,VALIDATIONS!$GP$2:$HS$45,VLOOKUP(Y674,VALIDATIONS!$FF$2:$FG$5,2,FALSE),FALSE),  IF(OR(AND(N674="Water Reticulation",Z674="Asbestos Cement"),AND(N674="Water Reticulation",Z674="unplasticised Poly Vinyl Chloride")),      VLOOKUP(W674,VALIDATIONS!$GP$2:$HS$45,8+VLOOKUP(Y674,VALIDATIONS!$FF$2:$FG$5,2,FALSE),FALSE),  IF(OR(AND(N674="Water Re-use",Z674="Cast Iron"),AND(N674="Water Re-use",Z674="Ductile Iron"),AND(N674="Water Re-use",Z674="Galvanised Iron"),  AND(N674="Water Re-use",Z674="Mild Steel")),      VLOOKUP(W674,VALIDATIONS!$GP$2:$HS$45,VLOOKUP(Y674,VALIDATIONS!$FF$2:$FG$5,2,FALSE),FALSE),  IF(OR(AND(N674="Water Re-use",Z674="Asbestos Cement"),AND(N674="Water Re-use",Z674="unplasticised Poly Vinyl Chloride")),      VLOOKUP(W674,VALIDATIONS!$GP$2:$HS$45,8+VLOOKUP(Y674,VALIDATIONS!$FF$2:$FG$5,2,FALSE),FALSE),            IF(OR(AND(N674="Water Rising Main",Z674="Cast Iron"),AND(N674="Water Rising Main",Z674="Ductile Iron"),AND(N674="Water Rising Main",Z674="Galvanised Iron"),  AND(N674="Water Rising Main",Z674="Mild Steel")),      VLOOKUP(W674,VALIDATIONS!$GP$2:$HS$45,4+VLOOKUP(Y674,VALIDATIONS!$FF$2:$FG$5,2,FALSE),FALSE),  IF(OR(AND(N674="Water Rising Main",Z674="Asbestos Cement"),AND(N674="Water Rising Main",Z674="unplasticised Poly Vinyl Chloride")),      VLOOKUP(W674,VALIDATIONS!$GP$2:$HS$45,12+VLOOKUP(Y674,VALIDATIONS!$FF$2:$FG$5,2,FALSE),FALSE),  0))))))    +IF(P674="Up to 10% Rock",VLOOKUP(W674,VALIDATIONS!$GP$2:$HS$45,21+VLOOKUP(Y674,VALIDATIONS!$FF$2:$FG$5,2,FALSE),FALSE),0)+IF(OR(Q674="Urban Development (moderate)",Q674="Urban Development (heavy)"),VLOOKUP(W674,VALIDATIONS!$GP$2:$HS$45,12+VLOOKUP(Q674,VALIDATIONS!$FJ$2:$FK$4,2,FALSE),FALSE),0)))</f>
        <v/>
      </c>
      <c r="AB674" s="82"/>
    </row>
    <row r="675" spans="2:28" x14ac:dyDescent="0.2">
      <c r="B675" s="354"/>
      <c r="C675" s="354"/>
      <c r="E675" s="370"/>
      <c r="G675" s="168"/>
      <c r="H675" s="168"/>
      <c r="I675" s="106" t="str">
        <f>IF(OR(C675="",D675="",E675=""),"",VLOOKUP(C675,VALIDATIONS!$HU$2:$HV$12,2,FALSE))</f>
        <v/>
      </c>
      <c r="K675" s="243"/>
      <c r="L675" s="354"/>
      <c r="M675" s="224"/>
      <c r="N675" s="370"/>
      <c r="O675" s="224"/>
      <c r="P675" s="368"/>
      <c r="Q675" s="368"/>
      <c r="R675" s="224"/>
      <c r="S675" s="224"/>
      <c r="T675" s="224"/>
      <c r="U675" s="224"/>
      <c r="W675" s="370"/>
      <c r="X675" s="370"/>
      <c r="Y675" s="368"/>
      <c r="Z675" s="370"/>
      <c r="AA675" s="106" t="str">
        <f>IF(OR(N675="",P675="",Q675="",V675="",W675="",X675="",Y675="",Z675=""),"",V675*    (  IF(OR(AND(N675="Water Reticulation",Z675="Cast Iron"),AND(N675="Water Reticulation",Z675="Ductile Iron"),AND(N675="Water Reticulation",Z675="Galvanised Iron"),  AND(N675="Water Reticulation",Z675="Mild Steel")),      VLOOKUP(W675,VALIDATIONS!$GP$2:$HS$45,VLOOKUP(Y675,VALIDATIONS!$FF$2:$FG$5,2,FALSE),FALSE),  IF(OR(AND(N675="Water Reticulation",Z675="Asbestos Cement"),AND(N675="Water Reticulation",Z675="unplasticised Poly Vinyl Chloride")),      VLOOKUP(W675,VALIDATIONS!$GP$2:$HS$45,8+VLOOKUP(Y675,VALIDATIONS!$FF$2:$FG$5,2,FALSE),FALSE),  IF(OR(AND(N675="Water Re-use",Z675="Cast Iron"),AND(N675="Water Re-use",Z675="Ductile Iron"),AND(N675="Water Re-use",Z675="Galvanised Iron"),  AND(N675="Water Re-use",Z675="Mild Steel")),      VLOOKUP(W675,VALIDATIONS!$GP$2:$HS$45,VLOOKUP(Y675,VALIDATIONS!$FF$2:$FG$5,2,FALSE),FALSE),  IF(OR(AND(N675="Water Re-use",Z675="Asbestos Cement"),AND(N675="Water Re-use",Z675="unplasticised Poly Vinyl Chloride")),      VLOOKUP(W675,VALIDATIONS!$GP$2:$HS$45,8+VLOOKUP(Y675,VALIDATIONS!$FF$2:$FG$5,2,FALSE),FALSE),            IF(OR(AND(N675="Water Rising Main",Z675="Cast Iron"),AND(N675="Water Rising Main",Z675="Ductile Iron"),AND(N675="Water Rising Main",Z675="Galvanised Iron"),  AND(N675="Water Rising Main",Z675="Mild Steel")),      VLOOKUP(W675,VALIDATIONS!$GP$2:$HS$45,4+VLOOKUP(Y675,VALIDATIONS!$FF$2:$FG$5,2,FALSE),FALSE),  IF(OR(AND(N675="Water Rising Main",Z675="Asbestos Cement"),AND(N675="Water Rising Main",Z675="unplasticised Poly Vinyl Chloride")),      VLOOKUP(W675,VALIDATIONS!$GP$2:$HS$45,12+VLOOKUP(Y675,VALIDATIONS!$FF$2:$FG$5,2,FALSE),FALSE),  0))))))    +IF(P675="Up to 10% Rock",VLOOKUP(W675,VALIDATIONS!$GP$2:$HS$45,21+VLOOKUP(Y675,VALIDATIONS!$FF$2:$FG$5,2,FALSE),FALSE),0)+IF(OR(Q675="Urban Development (moderate)",Q675="Urban Development (heavy)"),VLOOKUP(W675,VALIDATIONS!$GP$2:$HS$45,12+VLOOKUP(Q675,VALIDATIONS!$FJ$2:$FK$4,2,FALSE),FALSE),0)))</f>
        <v/>
      </c>
      <c r="AB675" s="82"/>
    </row>
    <row r="676" spans="2:28" x14ac:dyDescent="0.2">
      <c r="B676" s="354"/>
      <c r="C676" s="354"/>
      <c r="E676" s="370"/>
      <c r="G676" s="168"/>
      <c r="H676" s="168"/>
      <c r="I676" s="106" t="str">
        <f>IF(OR(C676="",D676="",E676=""),"",VLOOKUP(C676,VALIDATIONS!$HU$2:$HV$12,2,FALSE))</f>
        <v/>
      </c>
      <c r="K676" s="243"/>
      <c r="L676" s="354"/>
      <c r="M676" s="224"/>
      <c r="N676" s="370"/>
      <c r="O676" s="224"/>
      <c r="P676" s="368"/>
      <c r="Q676" s="368"/>
      <c r="R676" s="224"/>
      <c r="S676" s="224"/>
      <c r="T676" s="224"/>
      <c r="U676" s="224"/>
      <c r="W676" s="370"/>
      <c r="X676" s="370"/>
      <c r="Y676" s="368"/>
      <c r="Z676" s="370"/>
      <c r="AA676" s="106" t="str">
        <f>IF(OR(N676="",P676="",Q676="",V676="",W676="",X676="",Y676="",Z676=""),"",V676*    (  IF(OR(AND(N676="Water Reticulation",Z676="Cast Iron"),AND(N676="Water Reticulation",Z676="Ductile Iron"),AND(N676="Water Reticulation",Z676="Galvanised Iron"),  AND(N676="Water Reticulation",Z676="Mild Steel")),      VLOOKUP(W676,VALIDATIONS!$GP$2:$HS$45,VLOOKUP(Y676,VALIDATIONS!$FF$2:$FG$5,2,FALSE),FALSE),  IF(OR(AND(N676="Water Reticulation",Z676="Asbestos Cement"),AND(N676="Water Reticulation",Z676="unplasticised Poly Vinyl Chloride")),      VLOOKUP(W676,VALIDATIONS!$GP$2:$HS$45,8+VLOOKUP(Y676,VALIDATIONS!$FF$2:$FG$5,2,FALSE),FALSE),  IF(OR(AND(N676="Water Re-use",Z676="Cast Iron"),AND(N676="Water Re-use",Z676="Ductile Iron"),AND(N676="Water Re-use",Z676="Galvanised Iron"),  AND(N676="Water Re-use",Z676="Mild Steel")),      VLOOKUP(W676,VALIDATIONS!$GP$2:$HS$45,VLOOKUP(Y676,VALIDATIONS!$FF$2:$FG$5,2,FALSE),FALSE),  IF(OR(AND(N676="Water Re-use",Z676="Asbestos Cement"),AND(N676="Water Re-use",Z676="unplasticised Poly Vinyl Chloride")),      VLOOKUP(W676,VALIDATIONS!$GP$2:$HS$45,8+VLOOKUP(Y676,VALIDATIONS!$FF$2:$FG$5,2,FALSE),FALSE),            IF(OR(AND(N676="Water Rising Main",Z676="Cast Iron"),AND(N676="Water Rising Main",Z676="Ductile Iron"),AND(N676="Water Rising Main",Z676="Galvanised Iron"),  AND(N676="Water Rising Main",Z676="Mild Steel")),      VLOOKUP(W676,VALIDATIONS!$GP$2:$HS$45,4+VLOOKUP(Y676,VALIDATIONS!$FF$2:$FG$5,2,FALSE),FALSE),  IF(OR(AND(N676="Water Rising Main",Z676="Asbestos Cement"),AND(N676="Water Rising Main",Z676="unplasticised Poly Vinyl Chloride")),      VLOOKUP(W676,VALIDATIONS!$GP$2:$HS$45,12+VLOOKUP(Y676,VALIDATIONS!$FF$2:$FG$5,2,FALSE),FALSE),  0))))))    +IF(P676="Up to 10% Rock",VLOOKUP(W676,VALIDATIONS!$GP$2:$HS$45,21+VLOOKUP(Y676,VALIDATIONS!$FF$2:$FG$5,2,FALSE),FALSE),0)+IF(OR(Q676="Urban Development (moderate)",Q676="Urban Development (heavy)"),VLOOKUP(W676,VALIDATIONS!$GP$2:$HS$45,12+VLOOKUP(Q676,VALIDATIONS!$FJ$2:$FK$4,2,FALSE),FALSE),0)))</f>
        <v/>
      </c>
      <c r="AB676" s="82"/>
    </row>
    <row r="677" spans="2:28" x14ac:dyDescent="0.2">
      <c r="B677" s="354"/>
      <c r="C677" s="354"/>
      <c r="E677" s="370"/>
      <c r="G677" s="168"/>
      <c r="H677" s="168"/>
      <c r="I677" s="106" t="str">
        <f>IF(OR(C677="",D677="",E677=""),"",VLOOKUP(C677,VALIDATIONS!$HU$2:$HV$12,2,FALSE))</f>
        <v/>
      </c>
      <c r="K677" s="243"/>
      <c r="L677" s="354"/>
      <c r="M677" s="224"/>
      <c r="N677" s="370"/>
      <c r="O677" s="224"/>
      <c r="P677" s="368"/>
      <c r="Q677" s="368"/>
      <c r="R677" s="224"/>
      <c r="S677" s="224"/>
      <c r="T677" s="224"/>
      <c r="U677" s="224"/>
      <c r="W677" s="370"/>
      <c r="X677" s="370"/>
      <c r="Y677" s="368"/>
      <c r="Z677" s="370"/>
      <c r="AA677" s="106" t="str">
        <f>IF(OR(N677="",P677="",Q677="",V677="",W677="",X677="",Y677="",Z677=""),"",V677*    (  IF(OR(AND(N677="Water Reticulation",Z677="Cast Iron"),AND(N677="Water Reticulation",Z677="Ductile Iron"),AND(N677="Water Reticulation",Z677="Galvanised Iron"),  AND(N677="Water Reticulation",Z677="Mild Steel")),      VLOOKUP(W677,VALIDATIONS!$GP$2:$HS$45,VLOOKUP(Y677,VALIDATIONS!$FF$2:$FG$5,2,FALSE),FALSE),  IF(OR(AND(N677="Water Reticulation",Z677="Asbestos Cement"),AND(N677="Water Reticulation",Z677="unplasticised Poly Vinyl Chloride")),      VLOOKUP(W677,VALIDATIONS!$GP$2:$HS$45,8+VLOOKUP(Y677,VALIDATIONS!$FF$2:$FG$5,2,FALSE),FALSE),  IF(OR(AND(N677="Water Re-use",Z677="Cast Iron"),AND(N677="Water Re-use",Z677="Ductile Iron"),AND(N677="Water Re-use",Z677="Galvanised Iron"),  AND(N677="Water Re-use",Z677="Mild Steel")),      VLOOKUP(W677,VALIDATIONS!$GP$2:$HS$45,VLOOKUP(Y677,VALIDATIONS!$FF$2:$FG$5,2,FALSE),FALSE),  IF(OR(AND(N677="Water Re-use",Z677="Asbestos Cement"),AND(N677="Water Re-use",Z677="unplasticised Poly Vinyl Chloride")),      VLOOKUP(W677,VALIDATIONS!$GP$2:$HS$45,8+VLOOKUP(Y677,VALIDATIONS!$FF$2:$FG$5,2,FALSE),FALSE),            IF(OR(AND(N677="Water Rising Main",Z677="Cast Iron"),AND(N677="Water Rising Main",Z677="Ductile Iron"),AND(N677="Water Rising Main",Z677="Galvanised Iron"),  AND(N677="Water Rising Main",Z677="Mild Steel")),      VLOOKUP(W677,VALIDATIONS!$GP$2:$HS$45,4+VLOOKUP(Y677,VALIDATIONS!$FF$2:$FG$5,2,FALSE),FALSE),  IF(OR(AND(N677="Water Rising Main",Z677="Asbestos Cement"),AND(N677="Water Rising Main",Z677="unplasticised Poly Vinyl Chloride")),      VLOOKUP(W677,VALIDATIONS!$GP$2:$HS$45,12+VLOOKUP(Y677,VALIDATIONS!$FF$2:$FG$5,2,FALSE),FALSE),  0))))))    +IF(P677="Up to 10% Rock",VLOOKUP(W677,VALIDATIONS!$GP$2:$HS$45,21+VLOOKUP(Y677,VALIDATIONS!$FF$2:$FG$5,2,FALSE),FALSE),0)+IF(OR(Q677="Urban Development (moderate)",Q677="Urban Development (heavy)"),VLOOKUP(W677,VALIDATIONS!$GP$2:$HS$45,12+VLOOKUP(Q677,VALIDATIONS!$FJ$2:$FK$4,2,FALSE),FALSE),0)))</f>
        <v/>
      </c>
      <c r="AB677" s="82"/>
    </row>
    <row r="678" spans="2:28" x14ac:dyDescent="0.2">
      <c r="B678" s="354"/>
      <c r="C678" s="354"/>
      <c r="E678" s="370"/>
      <c r="G678" s="168"/>
      <c r="H678" s="168"/>
      <c r="I678" s="106" t="str">
        <f>IF(OR(C678="",D678="",E678=""),"",VLOOKUP(C678,VALIDATIONS!$HU$2:$HV$12,2,FALSE))</f>
        <v/>
      </c>
      <c r="K678" s="243"/>
      <c r="L678" s="354"/>
      <c r="M678" s="224"/>
      <c r="N678" s="370"/>
      <c r="O678" s="224"/>
      <c r="P678" s="368"/>
      <c r="Q678" s="368"/>
      <c r="R678" s="224"/>
      <c r="S678" s="224"/>
      <c r="T678" s="224"/>
      <c r="U678" s="224"/>
      <c r="W678" s="370"/>
      <c r="X678" s="370"/>
      <c r="Y678" s="368"/>
      <c r="Z678" s="370"/>
      <c r="AA678" s="106" t="str">
        <f>IF(OR(N678="",P678="",Q678="",V678="",W678="",X678="",Y678="",Z678=""),"",V678*    (  IF(OR(AND(N678="Water Reticulation",Z678="Cast Iron"),AND(N678="Water Reticulation",Z678="Ductile Iron"),AND(N678="Water Reticulation",Z678="Galvanised Iron"),  AND(N678="Water Reticulation",Z678="Mild Steel")),      VLOOKUP(W678,VALIDATIONS!$GP$2:$HS$45,VLOOKUP(Y678,VALIDATIONS!$FF$2:$FG$5,2,FALSE),FALSE),  IF(OR(AND(N678="Water Reticulation",Z678="Asbestos Cement"),AND(N678="Water Reticulation",Z678="unplasticised Poly Vinyl Chloride")),      VLOOKUP(W678,VALIDATIONS!$GP$2:$HS$45,8+VLOOKUP(Y678,VALIDATIONS!$FF$2:$FG$5,2,FALSE),FALSE),  IF(OR(AND(N678="Water Re-use",Z678="Cast Iron"),AND(N678="Water Re-use",Z678="Ductile Iron"),AND(N678="Water Re-use",Z678="Galvanised Iron"),  AND(N678="Water Re-use",Z678="Mild Steel")),      VLOOKUP(W678,VALIDATIONS!$GP$2:$HS$45,VLOOKUP(Y678,VALIDATIONS!$FF$2:$FG$5,2,FALSE),FALSE),  IF(OR(AND(N678="Water Re-use",Z678="Asbestos Cement"),AND(N678="Water Re-use",Z678="unplasticised Poly Vinyl Chloride")),      VLOOKUP(W678,VALIDATIONS!$GP$2:$HS$45,8+VLOOKUP(Y678,VALIDATIONS!$FF$2:$FG$5,2,FALSE),FALSE),            IF(OR(AND(N678="Water Rising Main",Z678="Cast Iron"),AND(N678="Water Rising Main",Z678="Ductile Iron"),AND(N678="Water Rising Main",Z678="Galvanised Iron"),  AND(N678="Water Rising Main",Z678="Mild Steel")),      VLOOKUP(W678,VALIDATIONS!$GP$2:$HS$45,4+VLOOKUP(Y678,VALIDATIONS!$FF$2:$FG$5,2,FALSE),FALSE),  IF(OR(AND(N678="Water Rising Main",Z678="Asbestos Cement"),AND(N678="Water Rising Main",Z678="unplasticised Poly Vinyl Chloride")),      VLOOKUP(W678,VALIDATIONS!$GP$2:$HS$45,12+VLOOKUP(Y678,VALIDATIONS!$FF$2:$FG$5,2,FALSE),FALSE),  0))))))    +IF(P678="Up to 10% Rock",VLOOKUP(W678,VALIDATIONS!$GP$2:$HS$45,21+VLOOKUP(Y678,VALIDATIONS!$FF$2:$FG$5,2,FALSE),FALSE),0)+IF(OR(Q678="Urban Development (moderate)",Q678="Urban Development (heavy)"),VLOOKUP(W678,VALIDATIONS!$GP$2:$HS$45,12+VLOOKUP(Q678,VALIDATIONS!$FJ$2:$FK$4,2,FALSE),FALSE),0)))</f>
        <v/>
      </c>
      <c r="AB678" s="82"/>
    </row>
    <row r="679" spans="2:28" x14ac:dyDescent="0.2">
      <c r="B679" s="354"/>
      <c r="C679" s="354"/>
      <c r="E679" s="370"/>
      <c r="G679" s="168"/>
      <c r="H679" s="168"/>
      <c r="I679" s="106" t="str">
        <f>IF(OR(C679="",D679="",E679=""),"",VLOOKUP(C679,VALIDATIONS!$HU$2:$HV$12,2,FALSE))</f>
        <v/>
      </c>
      <c r="K679" s="243"/>
      <c r="L679" s="354"/>
      <c r="M679" s="224"/>
      <c r="N679" s="370"/>
      <c r="O679" s="224"/>
      <c r="P679" s="368"/>
      <c r="Q679" s="368"/>
      <c r="R679" s="224"/>
      <c r="S679" s="224"/>
      <c r="T679" s="224"/>
      <c r="U679" s="224"/>
      <c r="W679" s="370"/>
      <c r="X679" s="370"/>
      <c r="Y679" s="368"/>
      <c r="Z679" s="370"/>
      <c r="AA679" s="106" t="str">
        <f>IF(OR(N679="",P679="",Q679="",V679="",W679="",X679="",Y679="",Z679=""),"",V679*    (  IF(OR(AND(N679="Water Reticulation",Z679="Cast Iron"),AND(N679="Water Reticulation",Z679="Ductile Iron"),AND(N679="Water Reticulation",Z679="Galvanised Iron"),  AND(N679="Water Reticulation",Z679="Mild Steel")),      VLOOKUP(W679,VALIDATIONS!$GP$2:$HS$45,VLOOKUP(Y679,VALIDATIONS!$FF$2:$FG$5,2,FALSE),FALSE),  IF(OR(AND(N679="Water Reticulation",Z679="Asbestos Cement"),AND(N679="Water Reticulation",Z679="unplasticised Poly Vinyl Chloride")),      VLOOKUP(W679,VALIDATIONS!$GP$2:$HS$45,8+VLOOKUP(Y679,VALIDATIONS!$FF$2:$FG$5,2,FALSE),FALSE),  IF(OR(AND(N679="Water Re-use",Z679="Cast Iron"),AND(N679="Water Re-use",Z679="Ductile Iron"),AND(N679="Water Re-use",Z679="Galvanised Iron"),  AND(N679="Water Re-use",Z679="Mild Steel")),      VLOOKUP(W679,VALIDATIONS!$GP$2:$HS$45,VLOOKUP(Y679,VALIDATIONS!$FF$2:$FG$5,2,FALSE),FALSE),  IF(OR(AND(N679="Water Re-use",Z679="Asbestos Cement"),AND(N679="Water Re-use",Z679="unplasticised Poly Vinyl Chloride")),      VLOOKUP(W679,VALIDATIONS!$GP$2:$HS$45,8+VLOOKUP(Y679,VALIDATIONS!$FF$2:$FG$5,2,FALSE),FALSE),            IF(OR(AND(N679="Water Rising Main",Z679="Cast Iron"),AND(N679="Water Rising Main",Z679="Ductile Iron"),AND(N679="Water Rising Main",Z679="Galvanised Iron"),  AND(N679="Water Rising Main",Z679="Mild Steel")),      VLOOKUP(W679,VALIDATIONS!$GP$2:$HS$45,4+VLOOKUP(Y679,VALIDATIONS!$FF$2:$FG$5,2,FALSE),FALSE),  IF(OR(AND(N679="Water Rising Main",Z679="Asbestos Cement"),AND(N679="Water Rising Main",Z679="unplasticised Poly Vinyl Chloride")),      VLOOKUP(W679,VALIDATIONS!$GP$2:$HS$45,12+VLOOKUP(Y679,VALIDATIONS!$FF$2:$FG$5,2,FALSE),FALSE),  0))))))    +IF(P679="Up to 10% Rock",VLOOKUP(W679,VALIDATIONS!$GP$2:$HS$45,21+VLOOKUP(Y679,VALIDATIONS!$FF$2:$FG$5,2,FALSE),FALSE),0)+IF(OR(Q679="Urban Development (moderate)",Q679="Urban Development (heavy)"),VLOOKUP(W679,VALIDATIONS!$GP$2:$HS$45,12+VLOOKUP(Q679,VALIDATIONS!$FJ$2:$FK$4,2,FALSE),FALSE),0)))</f>
        <v/>
      </c>
      <c r="AB679" s="82"/>
    </row>
    <row r="680" spans="2:28" x14ac:dyDescent="0.2">
      <c r="B680" s="354"/>
      <c r="C680" s="354"/>
      <c r="E680" s="370"/>
      <c r="G680" s="168"/>
      <c r="H680" s="168"/>
      <c r="I680" s="106" t="str">
        <f>IF(OR(C680="",D680="",E680=""),"",VLOOKUP(C680,VALIDATIONS!$HU$2:$HV$12,2,FALSE))</f>
        <v/>
      </c>
      <c r="K680" s="243"/>
      <c r="L680" s="354"/>
      <c r="M680" s="224"/>
      <c r="N680" s="370"/>
      <c r="O680" s="224"/>
      <c r="P680" s="368"/>
      <c r="Q680" s="368"/>
      <c r="R680" s="224"/>
      <c r="S680" s="224"/>
      <c r="T680" s="224"/>
      <c r="U680" s="224"/>
      <c r="W680" s="370"/>
      <c r="X680" s="370"/>
      <c r="Y680" s="368"/>
      <c r="Z680" s="370"/>
      <c r="AA680" s="106" t="str">
        <f>IF(OR(N680="",P680="",Q680="",V680="",W680="",X680="",Y680="",Z680=""),"",V680*    (  IF(OR(AND(N680="Water Reticulation",Z680="Cast Iron"),AND(N680="Water Reticulation",Z680="Ductile Iron"),AND(N680="Water Reticulation",Z680="Galvanised Iron"),  AND(N680="Water Reticulation",Z680="Mild Steel")),      VLOOKUP(W680,VALIDATIONS!$GP$2:$HS$45,VLOOKUP(Y680,VALIDATIONS!$FF$2:$FG$5,2,FALSE),FALSE),  IF(OR(AND(N680="Water Reticulation",Z680="Asbestos Cement"),AND(N680="Water Reticulation",Z680="unplasticised Poly Vinyl Chloride")),      VLOOKUP(W680,VALIDATIONS!$GP$2:$HS$45,8+VLOOKUP(Y680,VALIDATIONS!$FF$2:$FG$5,2,FALSE),FALSE),  IF(OR(AND(N680="Water Re-use",Z680="Cast Iron"),AND(N680="Water Re-use",Z680="Ductile Iron"),AND(N680="Water Re-use",Z680="Galvanised Iron"),  AND(N680="Water Re-use",Z680="Mild Steel")),      VLOOKUP(W680,VALIDATIONS!$GP$2:$HS$45,VLOOKUP(Y680,VALIDATIONS!$FF$2:$FG$5,2,FALSE),FALSE),  IF(OR(AND(N680="Water Re-use",Z680="Asbestos Cement"),AND(N680="Water Re-use",Z680="unplasticised Poly Vinyl Chloride")),      VLOOKUP(W680,VALIDATIONS!$GP$2:$HS$45,8+VLOOKUP(Y680,VALIDATIONS!$FF$2:$FG$5,2,FALSE),FALSE),            IF(OR(AND(N680="Water Rising Main",Z680="Cast Iron"),AND(N680="Water Rising Main",Z680="Ductile Iron"),AND(N680="Water Rising Main",Z680="Galvanised Iron"),  AND(N680="Water Rising Main",Z680="Mild Steel")),      VLOOKUP(W680,VALIDATIONS!$GP$2:$HS$45,4+VLOOKUP(Y680,VALIDATIONS!$FF$2:$FG$5,2,FALSE),FALSE),  IF(OR(AND(N680="Water Rising Main",Z680="Asbestos Cement"),AND(N680="Water Rising Main",Z680="unplasticised Poly Vinyl Chloride")),      VLOOKUP(W680,VALIDATIONS!$GP$2:$HS$45,12+VLOOKUP(Y680,VALIDATIONS!$FF$2:$FG$5,2,FALSE),FALSE),  0))))))    +IF(P680="Up to 10% Rock",VLOOKUP(W680,VALIDATIONS!$GP$2:$HS$45,21+VLOOKUP(Y680,VALIDATIONS!$FF$2:$FG$5,2,FALSE),FALSE),0)+IF(OR(Q680="Urban Development (moderate)",Q680="Urban Development (heavy)"),VLOOKUP(W680,VALIDATIONS!$GP$2:$HS$45,12+VLOOKUP(Q680,VALIDATIONS!$FJ$2:$FK$4,2,FALSE),FALSE),0)))</f>
        <v/>
      </c>
      <c r="AB680" s="82"/>
    </row>
    <row r="681" spans="2:28" x14ac:dyDescent="0.2">
      <c r="B681" s="354"/>
      <c r="C681" s="354"/>
      <c r="E681" s="370"/>
      <c r="G681" s="168"/>
      <c r="H681" s="168"/>
      <c r="I681" s="106" t="str">
        <f>IF(OR(C681="",D681="",E681=""),"",VLOOKUP(C681,VALIDATIONS!$HU$2:$HV$12,2,FALSE))</f>
        <v/>
      </c>
      <c r="K681" s="243"/>
      <c r="L681" s="354"/>
      <c r="M681" s="224"/>
      <c r="N681" s="370"/>
      <c r="O681" s="224"/>
      <c r="P681" s="368"/>
      <c r="Q681" s="368"/>
      <c r="R681" s="224"/>
      <c r="S681" s="224"/>
      <c r="T681" s="224"/>
      <c r="U681" s="224"/>
      <c r="W681" s="370"/>
      <c r="X681" s="370"/>
      <c r="Y681" s="368"/>
      <c r="Z681" s="370"/>
      <c r="AA681" s="106" t="str">
        <f>IF(OR(N681="",P681="",Q681="",V681="",W681="",X681="",Y681="",Z681=""),"",V681*    (  IF(OR(AND(N681="Water Reticulation",Z681="Cast Iron"),AND(N681="Water Reticulation",Z681="Ductile Iron"),AND(N681="Water Reticulation",Z681="Galvanised Iron"),  AND(N681="Water Reticulation",Z681="Mild Steel")),      VLOOKUP(W681,VALIDATIONS!$GP$2:$HS$45,VLOOKUP(Y681,VALIDATIONS!$FF$2:$FG$5,2,FALSE),FALSE),  IF(OR(AND(N681="Water Reticulation",Z681="Asbestos Cement"),AND(N681="Water Reticulation",Z681="unplasticised Poly Vinyl Chloride")),      VLOOKUP(W681,VALIDATIONS!$GP$2:$HS$45,8+VLOOKUP(Y681,VALIDATIONS!$FF$2:$FG$5,2,FALSE),FALSE),  IF(OR(AND(N681="Water Re-use",Z681="Cast Iron"),AND(N681="Water Re-use",Z681="Ductile Iron"),AND(N681="Water Re-use",Z681="Galvanised Iron"),  AND(N681="Water Re-use",Z681="Mild Steel")),      VLOOKUP(W681,VALIDATIONS!$GP$2:$HS$45,VLOOKUP(Y681,VALIDATIONS!$FF$2:$FG$5,2,FALSE),FALSE),  IF(OR(AND(N681="Water Re-use",Z681="Asbestos Cement"),AND(N681="Water Re-use",Z681="unplasticised Poly Vinyl Chloride")),      VLOOKUP(W681,VALIDATIONS!$GP$2:$HS$45,8+VLOOKUP(Y681,VALIDATIONS!$FF$2:$FG$5,2,FALSE),FALSE),            IF(OR(AND(N681="Water Rising Main",Z681="Cast Iron"),AND(N681="Water Rising Main",Z681="Ductile Iron"),AND(N681="Water Rising Main",Z681="Galvanised Iron"),  AND(N681="Water Rising Main",Z681="Mild Steel")),      VLOOKUP(W681,VALIDATIONS!$GP$2:$HS$45,4+VLOOKUP(Y681,VALIDATIONS!$FF$2:$FG$5,2,FALSE),FALSE),  IF(OR(AND(N681="Water Rising Main",Z681="Asbestos Cement"),AND(N681="Water Rising Main",Z681="unplasticised Poly Vinyl Chloride")),      VLOOKUP(W681,VALIDATIONS!$GP$2:$HS$45,12+VLOOKUP(Y681,VALIDATIONS!$FF$2:$FG$5,2,FALSE),FALSE),  0))))))    +IF(P681="Up to 10% Rock",VLOOKUP(W681,VALIDATIONS!$GP$2:$HS$45,21+VLOOKUP(Y681,VALIDATIONS!$FF$2:$FG$5,2,FALSE),FALSE),0)+IF(OR(Q681="Urban Development (moderate)",Q681="Urban Development (heavy)"),VLOOKUP(W681,VALIDATIONS!$GP$2:$HS$45,12+VLOOKUP(Q681,VALIDATIONS!$FJ$2:$FK$4,2,FALSE),FALSE),0)))</f>
        <v/>
      </c>
      <c r="AB681" s="82"/>
    </row>
    <row r="682" spans="2:28" x14ac:dyDescent="0.2">
      <c r="B682" s="354"/>
      <c r="C682" s="354"/>
      <c r="E682" s="370"/>
      <c r="G682" s="168"/>
      <c r="H682" s="168"/>
      <c r="I682" s="106" t="str">
        <f>IF(OR(C682="",D682="",E682=""),"",VLOOKUP(C682,VALIDATIONS!$HU$2:$HV$12,2,FALSE))</f>
        <v/>
      </c>
      <c r="K682" s="243"/>
      <c r="L682" s="354"/>
      <c r="M682" s="224"/>
      <c r="N682" s="370"/>
      <c r="O682" s="224"/>
      <c r="P682" s="368"/>
      <c r="Q682" s="368"/>
      <c r="R682" s="224"/>
      <c r="S682" s="224"/>
      <c r="T682" s="224"/>
      <c r="U682" s="224"/>
      <c r="W682" s="370"/>
      <c r="X682" s="370"/>
      <c r="Y682" s="368"/>
      <c r="Z682" s="370"/>
      <c r="AA682" s="106" t="str">
        <f>IF(OR(N682="",P682="",Q682="",V682="",W682="",X682="",Y682="",Z682=""),"",V682*    (  IF(OR(AND(N682="Water Reticulation",Z682="Cast Iron"),AND(N682="Water Reticulation",Z682="Ductile Iron"),AND(N682="Water Reticulation",Z682="Galvanised Iron"),  AND(N682="Water Reticulation",Z682="Mild Steel")),      VLOOKUP(W682,VALIDATIONS!$GP$2:$HS$45,VLOOKUP(Y682,VALIDATIONS!$FF$2:$FG$5,2,FALSE),FALSE),  IF(OR(AND(N682="Water Reticulation",Z682="Asbestos Cement"),AND(N682="Water Reticulation",Z682="unplasticised Poly Vinyl Chloride")),      VLOOKUP(W682,VALIDATIONS!$GP$2:$HS$45,8+VLOOKUP(Y682,VALIDATIONS!$FF$2:$FG$5,2,FALSE),FALSE),  IF(OR(AND(N682="Water Re-use",Z682="Cast Iron"),AND(N682="Water Re-use",Z682="Ductile Iron"),AND(N682="Water Re-use",Z682="Galvanised Iron"),  AND(N682="Water Re-use",Z682="Mild Steel")),      VLOOKUP(W682,VALIDATIONS!$GP$2:$HS$45,VLOOKUP(Y682,VALIDATIONS!$FF$2:$FG$5,2,FALSE),FALSE),  IF(OR(AND(N682="Water Re-use",Z682="Asbestos Cement"),AND(N682="Water Re-use",Z682="unplasticised Poly Vinyl Chloride")),      VLOOKUP(W682,VALIDATIONS!$GP$2:$HS$45,8+VLOOKUP(Y682,VALIDATIONS!$FF$2:$FG$5,2,FALSE),FALSE),            IF(OR(AND(N682="Water Rising Main",Z682="Cast Iron"),AND(N682="Water Rising Main",Z682="Ductile Iron"),AND(N682="Water Rising Main",Z682="Galvanised Iron"),  AND(N682="Water Rising Main",Z682="Mild Steel")),      VLOOKUP(W682,VALIDATIONS!$GP$2:$HS$45,4+VLOOKUP(Y682,VALIDATIONS!$FF$2:$FG$5,2,FALSE),FALSE),  IF(OR(AND(N682="Water Rising Main",Z682="Asbestos Cement"),AND(N682="Water Rising Main",Z682="unplasticised Poly Vinyl Chloride")),      VLOOKUP(W682,VALIDATIONS!$GP$2:$HS$45,12+VLOOKUP(Y682,VALIDATIONS!$FF$2:$FG$5,2,FALSE),FALSE),  0))))))    +IF(P682="Up to 10% Rock",VLOOKUP(W682,VALIDATIONS!$GP$2:$HS$45,21+VLOOKUP(Y682,VALIDATIONS!$FF$2:$FG$5,2,FALSE),FALSE),0)+IF(OR(Q682="Urban Development (moderate)",Q682="Urban Development (heavy)"),VLOOKUP(W682,VALIDATIONS!$GP$2:$HS$45,12+VLOOKUP(Q682,VALIDATIONS!$FJ$2:$FK$4,2,FALSE),FALSE),0)))</f>
        <v/>
      </c>
      <c r="AB682" s="82"/>
    </row>
    <row r="683" spans="2:28" x14ac:dyDescent="0.2">
      <c r="B683" s="354"/>
      <c r="C683" s="354"/>
      <c r="E683" s="370"/>
      <c r="G683" s="168"/>
      <c r="H683" s="168"/>
      <c r="I683" s="106" t="str">
        <f>IF(OR(C683="",D683="",E683=""),"",VLOOKUP(C683,VALIDATIONS!$HU$2:$HV$12,2,FALSE))</f>
        <v/>
      </c>
      <c r="K683" s="243"/>
      <c r="L683" s="354"/>
      <c r="M683" s="224"/>
      <c r="N683" s="370"/>
      <c r="O683" s="224"/>
      <c r="P683" s="368"/>
      <c r="Q683" s="368"/>
      <c r="R683" s="224"/>
      <c r="S683" s="224"/>
      <c r="T683" s="224"/>
      <c r="U683" s="224"/>
      <c r="W683" s="370"/>
      <c r="X683" s="370"/>
      <c r="Y683" s="368"/>
      <c r="Z683" s="370"/>
      <c r="AA683" s="106" t="str">
        <f>IF(OR(N683="",P683="",Q683="",V683="",W683="",X683="",Y683="",Z683=""),"",V683*    (  IF(OR(AND(N683="Water Reticulation",Z683="Cast Iron"),AND(N683="Water Reticulation",Z683="Ductile Iron"),AND(N683="Water Reticulation",Z683="Galvanised Iron"),  AND(N683="Water Reticulation",Z683="Mild Steel")),      VLOOKUP(W683,VALIDATIONS!$GP$2:$HS$45,VLOOKUP(Y683,VALIDATIONS!$FF$2:$FG$5,2,FALSE),FALSE),  IF(OR(AND(N683="Water Reticulation",Z683="Asbestos Cement"),AND(N683="Water Reticulation",Z683="unplasticised Poly Vinyl Chloride")),      VLOOKUP(W683,VALIDATIONS!$GP$2:$HS$45,8+VLOOKUP(Y683,VALIDATIONS!$FF$2:$FG$5,2,FALSE),FALSE),  IF(OR(AND(N683="Water Re-use",Z683="Cast Iron"),AND(N683="Water Re-use",Z683="Ductile Iron"),AND(N683="Water Re-use",Z683="Galvanised Iron"),  AND(N683="Water Re-use",Z683="Mild Steel")),      VLOOKUP(W683,VALIDATIONS!$GP$2:$HS$45,VLOOKUP(Y683,VALIDATIONS!$FF$2:$FG$5,2,FALSE),FALSE),  IF(OR(AND(N683="Water Re-use",Z683="Asbestos Cement"),AND(N683="Water Re-use",Z683="unplasticised Poly Vinyl Chloride")),      VLOOKUP(W683,VALIDATIONS!$GP$2:$HS$45,8+VLOOKUP(Y683,VALIDATIONS!$FF$2:$FG$5,2,FALSE),FALSE),            IF(OR(AND(N683="Water Rising Main",Z683="Cast Iron"),AND(N683="Water Rising Main",Z683="Ductile Iron"),AND(N683="Water Rising Main",Z683="Galvanised Iron"),  AND(N683="Water Rising Main",Z683="Mild Steel")),      VLOOKUP(W683,VALIDATIONS!$GP$2:$HS$45,4+VLOOKUP(Y683,VALIDATIONS!$FF$2:$FG$5,2,FALSE),FALSE),  IF(OR(AND(N683="Water Rising Main",Z683="Asbestos Cement"),AND(N683="Water Rising Main",Z683="unplasticised Poly Vinyl Chloride")),      VLOOKUP(W683,VALIDATIONS!$GP$2:$HS$45,12+VLOOKUP(Y683,VALIDATIONS!$FF$2:$FG$5,2,FALSE),FALSE),  0))))))    +IF(P683="Up to 10% Rock",VLOOKUP(W683,VALIDATIONS!$GP$2:$HS$45,21+VLOOKUP(Y683,VALIDATIONS!$FF$2:$FG$5,2,FALSE),FALSE),0)+IF(OR(Q683="Urban Development (moderate)",Q683="Urban Development (heavy)"),VLOOKUP(W683,VALIDATIONS!$GP$2:$HS$45,12+VLOOKUP(Q683,VALIDATIONS!$FJ$2:$FK$4,2,FALSE),FALSE),0)))</f>
        <v/>
      </c>
      <c r="AB683" s="82"/>
    </row>
    <row r="684" spans="2:28" x14ac:dyDescent="0.2">
      <c r="B684" s="354"/>
      <c r="C684" s="354"/>
      <c r="E684" s="370"/>
      <c r="G684" s="168"/>
      <c r="H684" s="168"/>
      <c r="I684" s="106" t="str">
        <f>IF(OR(C684="",D684="",E684=""),"",VLOOKUP(C684,VALIDATIONS!$HU$2:$HV$12,2,FALSE))</f>
        <v/>
      </c>
      <c r="K684" s="243"/>
      <c r="L684" s="354"/>
      <c r="M684" s="224"/>
      <c r="N684" s="370"/>
      <c r="O684" s="224"/>
      <c r="P684" s="368"/>
      <c r="Q684" s="368"/>
      <c r="R684" s="224"/>
      <c r="S684" s="224"/>
      <c r="T684" s="224"/>
      <c r="U684" s="224"/>
      <c r="W684" s="370"/>
      <c r="X684" s="370"/>
      <c r="Y684" s="368"/>
      <c r="Z684" s="370"/>
      <c r="AA684" s="106" t="str">
        <f>IF(OR(N684="",P684="",Q684="",V684="",W684="",X684="",Y684="",Z684=""),"",V684*    (  IF(OR(AND(N684="Water Reticulation",Z684="Cast Iron"),AND(N684="Water Reticulation",Z684="Ductile Iron"),AND(N684="Water Reticulation",Z684="Galvanised Iron"),  AND(N684="Water Reticulation",Z684="Mild Steel")),      VLOOKUP(W684,VALIDATIONS!$GP$2:$HS$45,VLOOKUP(Y684,VALIDATIONS!$FF$2:$FG$5,2,FALSE),FALSE),  IF(OR(AND(N684="Water Reticulation",Z684="Asbestos Cement"),AND(N684="Water Reticulation",Z684="unplasticised Poly Vinyl Chloride")),      VLOOKUP(W684,VALIDATIONS!$GP$2:$HS$45,8+VLOOKUP(Y684,VALIDATIONS!$FF$2:$FG$5,2,FALSE),FALSE),  IF(OR(AND(N684="Water Re-use",Z684="Cast Iron"),AND(N684="Water Re-use",Z684="Ductile Iron"),AND(N684="Water Re-use",Z684="Galvanised Iron"),  AND(N684="Water Re-use",Z684="Mild Steel")),      VLOOKUP(W684,VALIDATIONS!$GP$2:$HS$45,VLOOKUP(Y684,VALIDATIONS!$FF$2:$FG$5,2,FALSE),FALSE),  IF(OR(AND(N684="Water Re-use",Z684="Asbestos Cement"),AND(N684="Water Re-use",Z684="unplasticised Poly Vinyl Chloride")),      VLOOKUP(W684,VALIDATIONS!$GP$2:$HS$45,8+VLOOKUP(Y684,VALIDATIONS!$FF$2:$FG$5,2,FALSE),FALSE),            IF(OR(AND(N684="Water Rising Main",Z684="Cast Iron"),AND(N684="Water Rising Main",Z684="Ductile Iron"),AND(N684="Water Rising Main",Z684="Galvanised Iron"),  AND(N684="Water Rising Main",Z684="Mild Steel")),      VLOOKUP(W684,VALIDATIONS!$GP$2:$HS$45,4+VLOOKUP(Y684,VALIDATIONS!$FF$2:$FG$5,2,FALSE),FALSE),  IF(OR(AND(N684="Water Rising Main",Z684="Asbestos Cement"),AND(N684="Water Rising Main",Z684="unplasticised Poly Vinyl Chloride")),      VLOOKUP(W684,VALIDATIONS!$GP$2:$HS$45,12+VLOOKUP(Y684,VALIDATIONS!$FF$2:$FG$5,2,FALSE),FALSE),  0))))))    +IF(P684="Up to 10% Rock",VLOOKUP(W684,VALIDATIONS!$GP$2:$HS$45,21+VLOOKUP(Y684,VALIDATIONS!$FF$2:$FG$5,2,FALSE),FALSE),0)+IF(OR(Q684="Urban Development (moderate)",Q684="Urban Development (heavy)"),VLOOKUP(W684,VALIDATIONS!$GP$2:$HS$45,12+VLOOKUP(Q684,VALIDATIONS!$FJ$2:$FK$4,2,FALSE),FALSE),0)))</f>
        <v/>
      </c>
      <c r="AB684" s="82"/>
    </row>
    <row r="685" spans="2:28" x14ac:dyDescent="0.2">
      <c r="B685" s="354"/>
      <c r="C685" s="354"/>
      <c r="E685" s="370"/>
      <c r="G685" s="168"/>
      <c r="H685" s="168"/>
      <c r="I685" s="106" t="str">
        <f>IF(OR(C685="",D685="",E685=""),"",VLOOKUP(C685,VALIDATIONS!$HU$2:$HV$12,2,FALSE))</f>
        <v/>
      </c>
      <c r="K685" s="243"/>
      <c r="L685" s="354"/>
      <c r="M685" s="224"/>
      <c r="N685" s="370"/>
      <c r="O685" s="224"/>
      <c r="P685" s="368"/>
      <c r="Q685" s="368"/>
      <c r="R685" s="224"/>
      <c r="S685" s="224"/>
      <c r="T685" s="224"/>
      <c r="U685" s="224"/>
      <c r="W685" s="370"/>
      <c r="X685" s="370"/>
      <c r="Y685" s="368"/>
      <c r="Z685" s="370"/>
      <c r="AA685" s="106" t="str">
        <f>IF(OR(N685="",P685="",Q685="",V685="",W685="",X685="",Y685="",Z685=""),"",V685*    (  IF(OR(AND(N685="Water Reticulation",Z685="Cast Iron"),AND(N685="Water Reticulation",Z685="Ductile Iron"),AND(N685="Water Reticulation",Z685="Galvanised Iron"),  AND(N685="Water Reticulation",Z685="Mild Steel")),      VLOOKUP(W685,VALIDATIONS!$GP$2:$HS$45,VLOOKUP(Y685,VALIDATIONS!$FF$2:$FG$5,2,FALSE),FALSE),  IF(OR(AND(N685="Water Reticulation",Z685="Asbestos Cement"),AND(N685="Water Reticulation",Z685="unplasticised Poly Vinyl Chloride")),      VLOOKUP(W685,VALIDATIONS!$GP$2:$HS$45,8+VLOOKUP(Y685,VALIDATIONS!$FF$2:$FG$5,2,FALSE),FALSE),  IF(OR(AND(N685="Water Re-use",Z685="Cast Iron"),AND(N685="Water Re-use",Z685="Ductile Iron"),AND(N685="Water Re-use",Z685="Galvanised Iron"),  AND(N685="Water Re-use",Z685="Mild Steel")),      VLOOKUP(W685,VALIDATIONS!$GP$2:$HS$45,VLOOKUP(Y685,VALIDATIONS!$FF$2:$FG$5,2,FALSE),FALSE),  IF(OR(AND(N685="Water Re-use",Z685="Asbestos Cement"),AND(N685="Water Re-use",Z685="unplasticised Poly Vinyl Chloride")),      VLOOKUP(W685,VALIDATIONS!$GP$2:$HS$45,8+VLOOKUP(Y685,VALIDATIONS!$FF$2:$FG$5,2,FALSE),FALSE),            IF(OR(AND(N685="Water Rising Main",Z685="Cast Iron"),AND(N685="Water Rising Main",Z685="Ductile Iron"),AND(N685="Water Rising Main",Z685="Galvanised Iron"),  AND(N685="Water Rising Main",Z685="Mild Steel")),      VLOOKUP(W685,VALIDATIONS!$GP$2:$HS$45,4+VLOOKUP(Y685,VALIDATIONS!$FF$2:$FG$5,2,FALSE),FALSE),  IF(OR(AND(N685="Water Rising Main",Z685="Asbestos Cement"),AND(N685="Water Rising Main",Z685="unplasticised Poly Vinyl Chloride")),      VLOOKUP(W685,VALIDATIONS!$GP$2:$HS$45,12+VLOOKUP(Y685,VALIDATIONS!$FF$2:$FG$5,2,FALSE),FALSE),  0))))))    +IF(P685="Up to 10% Rock",VLOOKUP(W685,VALIDATIONS!$GP$2:$HS$45,21+VLOOKUP(Y685,VALIDATIONS!$FF$2:$FG$5,2,FALSE),FALSE),0)+IF(OR(Q685="Urban Development (moderate)",Q685="Urban Development (heavy)"),VLOOKUP(W685,VALIDATIONS!$GP$2:$HS$45,12+VLOOKUP(Q685,VALIDATIONS!$FJ$2:$FK$4,2,FALSE),FALSE),0)))</f>
        <v/>
      </c>
      <c r="AB685" s="82"/>
    </row>
    <row r="686" spans="2:28" x14ac:dyDescent="0.2">
      <c r="B686" s="354"/>
      <c r="C686" s="354"/>
      <c r="E686" s="370"/>
      <c r="G686" s="168"/>
      <c r="H686" s="168"/>
      <c r="I686" s="106" t="str">
        <f>IF(OR(C686="",D686="",E686=""),"",VLOOKUP(C686,VALIDATIONS!$HU$2:$HV$12,2,FALSE))</f>
        <v/>
      </c>
      <c r="K686" s="243"/>
      <c r="L686" s="354"/>
      <c r="M686" s="224"/>
      <c r="N686" s="370"/>
      <c r="O686" s="224"/>
      <c r="P686" s="368"/>
      <c r="Q686" s="368"/>
      <c r="R686" s="224"/>
      <c r="S686" s="224"/>
      <c r="T686" s="224"/>
      <c r="U686" s="224"/>
      <c r="W686" s="370"/>
      <c r="X686" s="370"/>
      <c r="Y686" s="368"/>
      <c r="Z686" s="370"/>
      <c r="AA686" s="106" t="str">
        <f>IF(OR(N686="",P686="",Q686="",V686="",W686="",X686="",Y686="",Z686=""),"",V686*    (  IF(OR(AND(N686="Water Reticulation",Z686="Cast Iron"),AND(N686="Water Reticulation",Z686="Ductile Iron"),AND(N686="Water Reticulation",Z686="Galvanised Iron"),  AND(N686="Water Reticulation",Z686="Mild Steel")),      VLOOKUP(W686,VALIDATIONS!$GP$2:$HS$45,VLOOKUP(Y686,VALIDATIONS!$FF$2:$FG$5,2,FALSE),FALSE),  IF(OR(AND(N686="Water Reticulation",Z686="Asbestos Cement"),AND(N686="Water Reticulation",Z686="unplasticised Poly Vinyl Chloride")),      VLOOKUP(W686,VALIDATIONS!$GP$2:$HS$45,8+VLOOKUP(Y686,VALIDATIONS!$FF$2:$FG$5,2,FALSE),FALSE),  IF(OR(AND(N686="Water Re-use",Z686="Cast Iron"),AND(N686="Water Re-use",Z686="Ductile Iron"),AND(N686="Water Re-use",Z686="Galvanised Iron"),  AND(N686="Water Re-use",Z686="Mild Steel")),      VLOOKUP(W686,VALIDATIONS!$GP$2:$HS$45,VLOOKUP(Y686,VALIDATIONS!$FF$2:$FG$5,2,FALSE),FALSE),  IF(OR(AND(N686="Water Re-use",Z686="Asbestos Cement"),AND(N686="Water Re-use",Z686="unplasticised Poly Vinyl Chloride")),      VLOOKUP(W686,VALIDATIONS!$GP$2:$HS$45,8+VLOOKUP(Y686,VALIDATIONS!$FF$2:$FG$5,2,FALSE),FALSE),            IF(OR(AND(N686="Water Rising Main",Z686="Cast Iron"),AND(N686="Water Rising Main",Z686="Ductile Iron"),AND(N686="Water Rising Main",Z686="Galvanised Iron"),  AND(N686="Water Rising Main",Z686="Mild Steel")),      VLOOKUP(W686,VALIDATIONS!$GP$2:$HS$45,4+VLOOKUP(Y686,VALIDATIONS!$FF$2:$FG$5,2,FALSE),FALSE),  IF(OR(AND(N686="Water Rising Main",Z686="Asbestos Cement"),AND(N686="Water Rising Main",Z686="unplasticised Poly Vinyl Chloride")),      VLOOKUP(W686,VALIDATIONS!$GP$2:$HS$45,12+VLOOKUP(Y686,VALIDATIONS!$FF$2:$FG$5,2,FALSE),FALSE),  0))))))    +IF(P686="Up to 10% Rock",VLOOKUP(W686,VALIDATIONS!$GP$2:$HS$45,21+VLOOKUP(Y686,VALIDATIONS!$FF$2:$FG$5,2,FALSE),FALSE),0)+IF(OR(Q686="Urban Development (moderate)",Q686="Urban Development (heavy)"),VLOOKUP(W686,VALIDATIONS!$GP$2:$HS$45,12+VLOOKUP(Q686,VALIDATIONS!$FJ$2:$FK$4,2,FALSE),FALSE),0)))</f>
        <v/>
      </c>
      <c r="AB686" s="82"/>
    </row>
    <row r="687" spans="2:28" x14ac:dyDescent="0.2">
      <c r="B687" s="354"/>
      <c r="C687" s="354"/>
      <c r="E687" s="370"/>
      <c r="G687" s="168"/>
      <c r="H687" s="168"/>
      <c r="I687" s="106" t="str">
        <f>IF(OR(C687="",D687="",E687=""),"",VLOOKUP(C687,VALIDATIONS!$HU$2:$HV$12,2,FALSE))</f>
        <v/>
      </c>
      <c r="K687" s="243"/>
      <c r="L687" s="354"/>
      <c r="M687" s="224"/>
      <c r="N687" s="370"/>
      <c r="O687" s="224"/>
      <c r="P687" s="368"/>
      <c r="Q687" s="368"/>
      <c r="R687" s="224"/>
      <c r="S687" s="224"/>
      <c r="T687" s="224"/>
      <c r="U687" s="224"/>
      <c r="W687" s="370"/>
      <c r="X687" s="370"/>
      <c r="Y687" s="368"/>
      <c r="Z687" s="370"/>
      <c r="AA687" s="106" t="str">
        <f>IF(OR(N687="",P687="",Q687="",V687="",W687="",X687="",Y687="",Z687=""),"",V687*    (  IF(OR(AND(N687="Water Reticulation",Z687="Cast Iron"),AND(N687="Water Reticulation",Z687="Ductile Iron"),AND(N687="Water Reticulation",Z687="Galvanised Iron"),  AND(N687="Water Reticulation",Z687="Mild Steel")),      VLOOKUP(W687,VALIDATIONS!$GP$2:$HS$45,VLOOKUP(Y687,VALIDATIONS!$FF$2:$FG$5,2,FALSE),FALSE),  IF(OR(AND(N687="Water Reticulation",Z687="Asbestos Cement"),AND(N687="Water Reticulation",Z687="unplasticised Poly Vinyl Chloride")),      VLOOKUP(W687,VALIDATIONS!$GP$2:$HS$45,8+VLOOKUP(Y687,VALIDATIONS!$FF$2:$FG$5,2,FALSE),FALSE),  IF(OR(AND(N687="Water Re-use",Z687="Cast Iron"),AND(N687="Water Re-use",Z687="Ductile Iron"),AND(N687="Water Re-use",Z687="Galvanised Iron"),  AND(N687="Water Re-use",Z687="Mild Steel")),      VLOOKUP(W687,VALIDATIONS!$GP$2:$HS$45,VLOOKUP(Y687,VALIDATIONS!$FF$2:$FG$5,2,FALSE),FALSE),  IF(OR(AND(N687="Water Re-use",Z687="Asbestos Cement"),AND(N687="Water Re-use",Z687="unplasticised Poly Vinyl Chloride")),      VLOOKUP(W687,VALIDATIONS!$GP$2:$HS$45,8+VLOOKUP(Y687,VALIDATIONS!$FF$2:$FG$5,2,FALSE),FALSE),            IF(OR(AND(N687="Water Rising Main",Z687="Cast Iron"),AND(N687="Water Rising Main",Z687="Ductile Iron"),AND(N687="Water Rising Main",Z687="Galvanised Iron"),  AND(N687="Water Rising Main",Z687="Mild Steel")),      VLOOKUP(W687,VALIDATIONS!$GP$2:$HS$45,4+VLOOKUP(Y687,VALIDATIONS!$FF$2:$FG$5,2,FALSE),FALSE),  IF(OR(AND(N687="Water Rising Main",Z687="Asbestos Cement"),AND(N687="Water Rising Main",Z687="unplasticised Poly Vinyl Chloride")),      VLOOKUP(W687,VALIDATIONS!$GP$2:$HS$45,12+VLOOKUP(Y687,VALIDATIONS!$FF$2:$FG$5,2,FALSE),FALSE),  0))))))    +IF(P687="Up to 10% Rock",VLOOKUP(W687,VALIDATIONS!$GP$2:$HS$45,21+VLOOKUP(Y687,VALIDATIONS!$FF$2:$FG$5,2,FALSE),FALSE),0)+IF(OR(Q687="Urban Development (moderate)",Q687="Urban Development (heavy)"),VLOOKUP(W687,VALIDATIONS!$GP$2:$HS$45,12+VLOOKUP(Q687,VALIDATIONS!$FJ$2:$FK$4,2,FALSE),FALSE),0)))</f>
        <v/>
      </c>
      <c r="AB687" s="82"/>
    </row>
    <row r="688" spans="2:28" x14ac:dyDescent="0.2">
      <c r="B688" s="354"/>
      <c r="C688" s="354"/>
      <c r="E688" s="370"/>
      <c r="G688" s="168"/>
      <c r="H688" s="168"/>
      <c r="I688" s="106" t="str">
        <f>IF(OR(C688="",D688="",E688=""),"",VLOOKUP(C688,VALIDATIONS!$HU$2:$HV$12,2,FALSE))</f>
        <v/>
      </c>
      <c r="K688" s="243"/>
      <c r="L688" s="354"/>
      <c r="M688" s="224"/>
      <c r="N688" s="370"/>
      <c r="O688" s="224"/>
      <c r="P688" s="368"/>
      <c r="Q688" s="368"/>
      <c r="R688" s="224"/>
      <c r="S688" s="224"/>
      <c r="T688" s="224"/>
      <c r="U688" s="224"/>
      <c r="W688" s="370"/>
      <c r="X688" s="370"/>
      <c r="Y688" s="368"/>
      <c r="Z688" s="370"/>
      <c r="AA688" s="106" t="str">
        <f>IF(OR(N688="",P688="",Q688="",V688="",W688="",X688="",Y688="",Z688=""),"",V688*    (  IF(OR(AND(N688="Water Reticulation",Z688="Cast Iron"),AND(N688="Water Reticulation",Z688="Ductile Iron"),AND(N688="Water Reticulation",Z688="Galvanised Iron"),  AND(N688="Water Reticulation",Z688="Mild Steel")),      VLOOKUP(W688,VALIDATIONS!$GP$2:$HS$45,VLOOKUP(Y688,VALIDATIONS!$FF$2:$FG$5,2,FALSE),FALSE),  IF(OR(AND(N688="Water Reticulation",Z688="Asbestos Cement"),AND(N688="Water Reticulation",Z688="unplasticised Poly Vinyl Chloride")),      VLOOKUP(W688,VALIDATIONS!$GP$2:$HS$45,8+VLOOKUP(Y688,VALIDATIONS!$FF$2:$FG$5,2,FALSE),FALSE),  IF(OR(AND(N688="Water Re-use",Z688="Cast Iron"),AND(N688="Water Re-use",Z688="Ductile Iron"),AND(N688="Water Re-use",Z688="Galvanised Iron"),  AND(N688="Water Re-use",Z688="Mild Steel")),      VLOOKUP(W688,VALIDATIONS!$GP$2:$HS$45,VLOOKUP(Y688,VALIDATIONS!$FF$2:$FG$5,2,FALSE),FALSE),  IF(OR(AND(N688="Water Re-use",Z688="Asbestos Cement"),AND(N688="Water Re-use",Z688="unplasticised Poly Vinyl Chloride")),      VLOOKUP(W688,VALIDATIONS!$GP$2:$HS$45,8+VLOOKUP(Y688,VALIDATIONS!$FF$2:$FG$5,2,FALSE),FALSE),            IF(OR(AND(N688="Water Rising Main",Z688="Cast Iron"),AND(N688="Water Rising Main",Z688="Ductile Iron"),AND(N688="Water Rising Main",Z688="Galvanised Iron"),  AND(N688="Water Rising Main",Z688="Mild Steel")),      VLOOKUP(W688,VALIDATIONS!$GP$2:$HS$45,4+VLOOKUP(Y688,VALIDATIONS!$FF$2:$FG$5,2,FALSE),FALSE),  IF(OR(AND(N688="Water Rising Main",Z688="Asbestos Cement"),AND(N688="Water Rising Main",Z688="unplasticised Poly Vinyl Chloride")),      VLOOKUP(W688,VALIDATIONS!$GP$2:$HS$45,12+VLOOKUP(Y688,VALIDATIONS!$FF$2:$FG$5,2,FALSE),FALSE),  0))))))    +IF(P688="Up to 10% Rock",VLOOKUP(W688,VALIDATIONS!$GP$2:$HS$45,21+VLOOKUP(Y688,VALIDATIONS!$FF$2:$FG$5,2,FALSE),FALSE),0)+IF(OR(Q688="Urban Development (moderate)",Q688="Urban Development (heavy)"),VLOOKUP(W688,VALIDATIONS!$GP$2:$HS$45,12+VLOOKUP(Q688,VALIDATIONS!$FJ$2:$FK$4,2,FALSE),FALSE),0)))</f>
        <v/>
      </c>
      <c r="AB688" s="82"/>
    </row>
    <row r="689" spans="2:28" x14ac:dyDescent="0.2">
      <c r="B689" s="354"/>
      <c r="C689" s="354"/>
      <c r="E689" s="370"/>
      <c r="G689" s="168"/>
      <c r="H689" s="168"/>
      <c r="I689" s="106" t="str">
        <f>IF(OR(C689="",D689="",E689=""),"",VLOOKUP(C689,VALIDATIONS!$HU$2:$HV$12,2,FALSE))</f>
        <v/>
      </c>
      <c r="K689" s="243"/>
      <c r="L689" s="354"/>
      <c r="M689" s="224"/>
      <c r="N689" s="370"/>
      <c r="O689" s="224"/>
      <c r="P689" s="368"/>
      <c r="Q689" s="368"/>
      <c r="R689" s="224"/>
      <c r="S689" s="224"/>
      <c r="T689" s="224"/>
      <c r="U689" s="224"/>
      <c r="W689" s="370"/>
      <c r="X689" s="370"/>
      <c r="Y689" s="368"/>
      <c r="Z689" s="370"/>
      <c r="AA689" s="106" t="str">
        <f>IF(OR(N689="",P689="",Q689="",V689="",W689="",X689="",Y689="",Z689=""),"",V689*    (  IF(OR(AND(N689="Water Reticulation",Z689="Cast Iron"),AND(N689="Water Reticulation",Z689="Ductile Iron"),AND(N689="Water Reticulation",Z689="Galvanised Iron"),  AND(N689="Water Reticulation",Z689="Mild Steel")),      VLOOKUP(W689,VALIDATIONS!$GP$2:$HS$45,VLOOKUP(Y689,VALIDATIONS!$FF$2:$FG$5,2,FALSE),FALSE),  IF(OR(AND(N689="Water Reticulation",Z689="Asbestos Cement"),AND(N689="Water Reticulation",Z689="unplasticised Poly Vinyl Chloride")),      VLOOKUP(W689,VALIDATIONS!$GP$2:$HS$45,8+VLOOKUP(Y689,VALIDATIONS!$FF$2:$FG$5,2,FALSE),FALSE),  IF(OR(AND(N689="Water Re-use",Z689="Cast Iron"),AND(N689="Water Re-use",Z689="Ductile Iron"),AND(N689="Water Re-use",Z689="Galvanised Iron"),  AND(N689="Water Re-use",Z689="Mild Steel")),      VLOOKUP(W689,VALIDATIONS!$GP$2:$HS$45,VLOOKUP(Y689,VALIDATIONS!$FF$2:$FG$5,2,FALSE),FALSE),  IF(OR(AND(N689="Water Re-use",Z689="Asbestos Cement"),AND(N689="Water Re-use",Z689="unplasticised Poly Vinyl Chloride")),      VLOOKUP(W689,VALIDATIONS!$GP$2:$HS$45,8+VLOOKUP(Y689,VALIDATIONS!$FF$2:$FG$5,2,FALSE),FALSE),            IF(OR(AND(N689="Water Rising Main",Z689="Cast Iron"),AND(N689="Water Rising Main",Z689="Ductile Iron"),AND(N689="Water Rising Main",Z689="Galvanised Iron"),  AND(N689="Water Rising Main",Z689="Mild Steel")),      VLOOKUP(W689,VALIDATIONS!$GP$2:$HS$45,4+VLOOKUP(Y689,VALIDATIONS!$FF$2:$FG$5,2,FALSE),FALSE),  IF(OR(AND(N689="Water Rising Main",Z689="Asbestos Cement"),AND(N689="Water Rising Main",Z689="unplasticised Poly Vinyl Chloride")),      VLOOKUP(W689,VALIDATIONS!$GP$2:$HS$45,12+VLOOKUP(Y689,VALIDATIONS!$FF$2:$FG$5,2,FALSE),FALSE),  0))))))    +IF(P689="Up to 10% Rock",VLOOKUP(W689,VALIDATIONS!$GP$2:$HS$45,21+VLOOKUP(Y689,VALIDATIONS!$FF$2:$FG$5,2,FALSE),FALSE),0)+IF(OR(Q689="Urban Development (moderate)",Q689="Urban Development (heavy)"),VLOOKUP(W689,VALIDATIONS!$GP$2:$HS$45,12+VLOOKUP(Q689,VALIDATIONS!$FJ$2:$FK$4,2,FALSE),FALSE),0)))</f>
        <v/>
      </c>
      <c r="AB689" s="82"/>
    </row>
    <row r="690" spans="2:28" x14ac:dyDescent="0.2">
      <c r="B690" s="354"/>
      <c r="C690" s="354"/>
      <c r="E690" s="370"/>
      <c r="G690" s="168"/>
      <c r="H690" s="168"/>
      <c r="I690" s="106" t="str">
        <f>IF(OR(C690="",D690="",E690=""),"",VLOOKUP(C690,VALIDATIONS!$HU$2:$HV$12,2,FALSE))</f>
        <v/>
      </c>
      <c r="K690" s="243"/>
      <c r="L690" s="354"/>
      <c r="M690" s="224"/>
      <c r="N690" s="370"/>
      <c r="O690" s="224"/>
      <c r="P690" s="368"/>
      <c r="Q690" s="368"/>
      <c r="R690" s="224"/>
      <c r="S690" s="224"/>
      <c r="T690" s="224"/>
      <c r="U690" s="224"/>
      <c r="W690" s="370"/>
      <c r="X690" s="370"/>
      <c r="Y690" s="368"/>
      <c r="Z690" s="370"/>
      <c r="AA690" s="106" t="str">
        <f>IF(OR(N690="",P690="",Q690="",V690="",W690="",X690="",Y690="",Z690=""),"",V690*    (  IF(OR(AND(N690="Water Reticulation",Z690="Cast Iron"),AND(N690="Water Reticulation",Z690="Ductile Iron"),AND(N690="Water Reticulation",Z690="Galvanised Iron"),  AND(N690="Water Reticulation",Z690="Mild Steel")),      VLOOKUP(W690,VALIDATIONS!$GP$2:$HS$45,VLOOKUP(Y690,VALIDATIONS!$FF$2:$FG$5,2,FALSE),FALSE),  IF(OR(AND(N690="Water Reticulation",Z690="Asbestos Cement"),AND(N690="Water Reticulation",Z690="unplasticised Poly Vinyl Chloride")),      VLOOKUP(W690,VALIDATIONS!$GP$2:$HS$45,8+VLOOKUP(Y690,VALIDATIONS!$FF$2:$FG$5,2,FALSE),FALSE),  IF(OR(AND(N690="Water Re-use",Z690="Cast Iron"),AND(N690="Water Re-use",Z690="Ductile Iron"),AND(N690="Water Re-use",Z690="Galvanised Iron"),  AND(N690="Water Re-use",Z690="Mild Steel")),      VLOOKUP(W690,VALIDATIONS!$GP$2:$HS$45,VLOOKUP(Y690,VALIDATIONS!$FF$2:$FG$5,2,FALSE),FALSE),  IF(OR(AND(N690="Water Re-use",Z690="Asbestos Cement"),AND(N690="Water Re-use",Z690="unplasticised Poly Vinyl Chloride")),      VLOOKUP(W690,VALIDATIONS!$GP$2:$HS$45,8+VLOOKUP(Y690,VALIDATIONS!$FF$2:$FG$5,2,FALSE),FALSE),            IF(OR(AND(N690="Water Rising Main",Z690="Cast Iron"),AND(N690="Water Rising Main",Z690="Ductile Iron"),AND(N690="Water Rising Main",Z690="Galvanised Iron"),  AND(N690="Water Rising Main",Z690="Mild Steel")),      VLOOKUP(W690,VALIDATIONS!$GP$2:$HS$45,4+VLOOKUP(Y690,VALIDATIONS!$FF$2:$FG$5,2,FALSE),FALSE),  IF(OR(AND(N690="Water Rising Main",Z690="Asbestos Cement"),AND(N690="Water Rising Main",Z690="unplasticised Poly Vinyl Chloride")),      VLOOKUP(W690,VALIDATIONS!$GP$2:$HS$45,12+VLOOKUP(Y690,VALIDATIONS!$FF$2:$FG$5,2,FALSE),FALSE),  0))))))    +IF(P690="Up to 10% Rock",VLOOKUP(W690,VALIDATIONS!$GP$2:$HS$45,21+VLOOKUP(Y690,VALIDATIONS!$FF$2:$FG$5,2,FALSE),FALSE),0)+IF(OR(Q690="Urban Development (moderate)",Q690="Urban Development (heavy)"),VLOOKUP(W690,VALIDATIONS!$GP$2:$HS$45,12+VLOOKUP(Q690,VALIDATIONS!$FJ$2:$FK$4,2,FALSE),FALSE),0)))</f>
        <v/>
      </c>
      <c r="AB690" s="82"/>
    </row>
    <row r="691" spans="2:28" x14ac:dyDescent="0.2">
      <c r="B691" s="354"/>
      <c r="C691" s="354"/>
      <c r="E691" s="370"/>
      <c r="G691" s="168"/>
      <c r="H691" s="168"/>
      <c r="I691" s="106" t="str">
        <f>IF(OR(C691="",D691="",E691=""),"",VLOOKUP(C691,VALIDATIONS!$HU$2:$HV$12,2,FALSE))</f>
        <v/>
      </c>
      <c r="K691" s="243"/>
      <c r="L691" s="354"/>
      <c r="M691" s="224"/>
      <c r="N691" s="370"/>
      <c r="O691" s="224"/>
      <c r="P691" s="368"/>
      <c r="Q691" s="368"/>
      <c r="R691" s="224"/>
      <c r="S691" s="224"/>
      <c r="T691" s="224"/>
      <c r="U691" s="224"/>
      <c r="W691" s="370"/>
      <c r="X691" s="370"/>
      <c r="Y691" s="368"/>
      <c r="Z691" s="370"/>
      <c r="AA691" s="106" t="str">
        <f>IF(OR(N691="",P691="",Q691="",V691="",W691="",X691="",Y691="",Z691=""),"",V691*    (  IF(OR(AND(N691="Water Reticulation",Z691="Cast Iron"),AND(N691="Water Reticulation",Z691="Ductile Iron"),AND(N691="Water Reticulation",Z691="Galvanised Iron"),  AND(N691="Water Reticulation",Z691="Mild Steel")),      VLOOKUP(W691,VALIDATIONS!$GP$2:$HS$45,VLOOKUP(Y691,VALIDATIONS!$FF$2:$FG$5,2,FALSE),FALSE),  IF(OR(AND(N691="Water Reticulation",Z691="Asbestos Cement"),AND(N691="Water Reticulation",Z691="unplasticised Poly Vinyl Chloride")),      VLOOKUP(W691,VALIDATIONS!$GP$2:$HS$45,8+VLOOKUP(Y691,VALIDATIONS!$FF$2:$FG$5,2,FALSE),FALSE),  IF(OR(AND(N691="Water Re-use",Z691="Cast Iron"),AND(N691="Water Re-use",Z691="Ductile Iron"),AND(N691="Water Re-use",Z691="Galvanised Iron"),  AND(N691="Water Re-use",Z691="Mild Steel")),      VLOOKUP(W691,VALIDATIONS!$GP$2:$HS$45,VLOOKUP(Y691,VALIDATIONS!$FF$2:$FG$5,2,FALSE),FALSE),  IF(OR(AND(N691="Water Re-use",Z691="Asbestos Cement"),AND(N691="Water Re-use",Z691="unplasticised Poly Vinyl Chloride")),      VLOOKUP(W691,VALIDATIONS!$GP$2:$HS$45,8+VLOOKUP(Y691,VALIDATIONS!$FF$2:$FG$5,2,FALSE),FALSE),            IF(OR(AND(N691="Water Rising Main",Z691="Cast Iron"),AND(N691="Water Rising Main",Z691="Ductile Iron"),AND(N691="Water Rising Main",Z691="Galvanised Iron"),  AND(N691="Water Rising Main",Z691="Mild Steel")),      VLOOKUP(W691,VALIDATIONS!$GP$2:$HS$45,4+VLOOKUP(Y691,VALIDATIONS!$FF$2:$FG$5,2,FALSE),FALSE),  IF(OR(AND(N691="Water Rising Main",Z691="Asbestos Cement"),AND(N691="Water Rising Main",Z691="unplasticised Poly Vinyl Chloride")),      VLOOKUP(W691,VALIDATIONS!$GP$2:$HS$45,12+VLOOKUP(Y691,VALIDATIONS!$FF$2:$FG$5,2,FALSE),FALSE),  0))))))    +IF(P691="Up to 10% Rock",VLOOKUP(W691,VALIDATIONS!$GP$2:$HS$45,21+VLOOKUP(Y691,VALIDATIONS!$FF$2:$FG$5,2,FALSE),FALSE),0)+IF(OR(Q691="Urban Development (moderate)",Q691="Urban Development (heavy)"),VLOOKUP(W691,VALIDATIONS!$GP$2:$HS$45,12+VLOOKUP(Q691,VALIDATIONS!$FJ$2:$FK$4,2,FALSE),FALSE),0)))</f>
        <v/>
      </c>
      <c r="AB691" s="82"/>
    </row>
    <row r="692" spans="2:28" x14ac:dyDescent="0.2">
      <c r="B692" s="354"/>
      <c r="C692" s="354"/>
      <c r="E692" s="370"/>
      <c r="G692" s="168"/>
      <c r="H692" s="168"/>
      <c r="I692" s="106" t="str">
        <f>IF(OR(C692="",D692="",E692=""),"",VLOOKUP(C692,VALIDATIONS!$HU$2:$HV$12,2,FALSE))</f>
        <v/>
      </c>
      <c r="K692" s="243"/>
      <c r="L692" s="354"/>
      <c r="M692" s="224"/>
      <c r="N692" s="370"/>
      <c r="O692" s="224"/>
      <c r="P692" s="368"/>
      <c r="Q692" s="368"/>
      <c r="R692" s="224"/>
      <c r="S692" s="224"/>
      <c r="T692" s="224"/>
      <c r="U692" s="224"/>
      <c r="W692" s="370"/>
      <c r="X692" s="370"/>
      <c r="Y692" s="368"/>
      <c r="Z692" s="370"/>
      <c r="AA692" s="106" t="str">
        <f>IF(OR(N692="",P692="",Q692="",V692="",W692="",X692="",Y692="",Z692=""),"",V692*    (  IF(OR(AND(N692="Water Reticulation",Z692="Cast Iron"),AND(N692="Water Reticulation",Z692="Ductile Iron"),AND(N692="Water Reticulation",Z692="Galvanised Iron"),  AND(N692="Water Reticulation",Z692="Mild Steel")),      VLOOKUP(W692,VALIDATIONS!$GP$2:$HS$45,VLOOKUP(Y692,VALIDATIONS!$FF$2:$FG$5,2,FALSE),FALSE),  IF(OR(AND(N692="Water Reticulation",Z692="Asbestos Cement"),AND(N692="Water Reticulation",Z692="unplasticised Poly Vinyl Chloride")),      VLOOKUP(W692,VALIDATIONS!$GP$2:$HS$45,8+VLOOKUP(Y692,VALIDATIONS!$FF$2:$FG$5,2,FALSE),FALSE),  IF(OR(AND(N692="Water Re-use",Z692="Cast Iron"),AND(N692="Water Re-use",Z692="Ductile Iron"),AND(N692="Water Re-use",Z692="Galvanised Iron"),  AND(N692="Water Re-use",Z692="Mild Steel")),      VLOOKUP(W692,VALIDATIONS!$GP$2:$HS$45,VLOOKUP(Y692,VALIDATIONS!$FF$2:$FG$5,2,FALSE),FALSE),  IF(OR(AND(N692="Water Re-use",Z692="Asbestos Cement"),AND(N692="Water Re-use",Z692="unplasticised Poly Vinyl Chloride")),      VLOOKUP(W692,VALIDATIONS!$GP$2:$HS$45,8+VLOOKUP(Y692,VALIDATIONS!$FF$2:$FG$5,2,FALSE),FALSE),            IF(OR(AND(N692="Water Rising Main",Z692="Cast Iron"),AND(N692="Water Rising Main",Z692="Ductile Iron"),AND(N692="Water Rising Main",Z692="Galvanised Iron"),  AND(N692="Water Rising Main",Z692="Mild Steel")),      VLOOKUP(W692,VALIDATIONS!$GP$2:$HS$45,4+VLOOKUP(Y692,VALIDATIONS!$FF$2:$FG$5,2,FALSE),FALSE),  IF(OR(AND(N692="Water Rising Main",Z692="Asbestos Cement"),AND(N692="Water Rising Main",Z692="unplasticised Poly Vinyl Chloride")),      VLOOKUP(W692,VALIDATIONS!$GP$2:$HS$45,12+VLOOKUP(Y692,VALIDATIONS!$FF$2:$FG$5,2,FALSE),FALSE),  0))))))    +IF(P692="Up to 10% Rock",VLOOKUP(W692,VALIDATIONS!$GP$2:$HS$45,21+VLOOKUP(Y692,VALIDATIONS!$FF$2:$FG$5,2,FALSE),FALSE),0)+IF(OR(Q692="Urban Development (moderate)",Q692="Urban Development (heavy)"),VLOOKUP(W692,VALIDATIONS!$GP$2:$HS$45,12+VLOOKUP(Q692,VALIDATIONS!$FJ$2:$FK$4,2,FALSE),FALSE),0)))</f>
        <v/>
      </c>
      <c r="AB692" s="82"/>
    </row>
    <row r="693" spans="2:28" x14ac:dyDescent="0.2">
      <c r="B693" s="354"/>
      <c r="C693" s="354"/>
      <c r="E693" s="370"/>
      <c r="G693" s="168"/>
      <c r="H693" s="168"/>
      <c r="I693" s="106" t="str">
        <f>IF(OR(C693="",D693="",E693=""),"",VLOOKUP(C693,VALIDATIONS!$HU$2:$HV$12,2,FALSE))</f>
        <v/>
      </c>
      <c r="K693" s="243"/>
      <c r="L693" s="354"/>
      <c r="M693" s="224"/>
      <c r="N693" s="370"/>
      <c r="O693" s="224"/>
      <c r="P693" s="368"/>
      <c r="Q693" s="368"/>
      <c r="R693" s="224"/>
      <c r="S693" s="224"/>
      <c r="T693" s="224"/>
      <c r="U693" s="224"/>
      <c r="W693" s="370"/>
      <c r="X693" s="370"/>
      <c r="Y693" s="368"/>
      <c r="Z693" s="370"/>
      <c r="AA693" s="106" t="str">
        <f>IF(OR(N693="",P693="",Q693="",V693="",W693="",X693="",Y693="",Z693=""),"",V693*    (  IF(OR(AND(N693="Water Reticulation",Z693="Cast Iron"),AND(N693="Water Reticulation",Z693="Ductile Iron"),AND(N693="Water Reticulation",Z693="Galvanised Iron"),  AND(N693="Water Reticulation",Z693="Mild Steel")),      VLOOKUP(W693,VALIDATIONS!$GP$2:$HS$45,VLOOKUP(Y693,VALIDATIONS!$FF$2:$FG$5,2,FALSE),FALSE),  IF(OR(AND(N693="Water Reticulation",Z693="Asbestos Cement"),AND(N693="Water Reticulation",Z693="unplasticised Poly Vinyl Chloride")),      VLOOKUP(W693,VALIDATIONS!$GP$2:$HS$45,8+VLOOKUP(Y693,VALIDATIONS!$FF$2:$FG$5,2,FALSE),FALSE),  IF(OR(AND(N693="Water Re-use",Z693="Cast Iron"),AND(N693="Water Re-use",Z693="Ductile Iron"),AND(N693="Water Re-use",Z693="Galvanised Iron"),  AND(N693="Water Re-use",Z693="Mild Steel")),      VLOOKUP(W693,VALIDATIONS!$GP$2:$HS$45,VLOOKUP(Y693,VALIDATIONS!$FF$2:$FG$5,2,FALSE),FALSE),  IF(OR(AND(N693="Water Re-use",Z693="Asbestos Cement"),AND(N693="Water Re-use",Z693="unplasticised Poly Vinyl Chloride")),      VLOOKUP(W693,VALIDATIONS!$GP$2:$HS$45,8+VLOOKUP(Y693,VALIDATIONS!$FF$2:$FG$5,2,FALSE),FALSE),            IF(OR(AND(N693="Water Rising Main",Z693="Cast Iron"),AND(N693="Water Rising Main",Z693="Ductile Iron"),AND(N693="Water Rising Main",Z693="Galvanised Iron"),  AND(N693="Water Rising Main",Z693="Mild Steel")),      VLOOKUP(W693,VALIDATIONS!$GP$2:$HS$45,4+VLOOKUP(Y693,VALIDATIONS!$FF$2:$FG$5,2,FALSE),FALSE),  IF(OR(AND(N693="Water Rising Main",Z693="Asbestos Cement"),AND(N693="Water Rising Main",Z693="unplasticised Poly Vinyl Chloride")),      VLOOKUP(W693,VALIDATIONS!$GP$2:$HS$45,12+VLOOKUP(Y693,VALIDATIONS!$FF$2:$FG$5,2,FALSE),FALSE),  0))))))    +IF(P693="Up to 10% Rock",VLOOKUP(W693,VALIDATIONS!$GP$2:$HS$45,21+VLOOKUP(Y693,VALIDATIONS!$FF$2:$FG$5,2,FALSE),FALSE),0)+IF(OR(Q693="Urban Development (moderate)",Q693="Urban Development (heavy)"),VLOOKUP(W693,VALIDATIONS!$GP$2:$HS$45,12+VLOOKUP(Q693,VALIDATIONS!$FJ$2:$FK$4,2,FALSE),FALSE),0)))</f>
        <v/>
      </c>
      <c r="AB693" s="82"/>
    </row>
    <row r="694" spans="2:28" x14ac:dyDescent="0.2">
      <c r="B694" s="354"/>
      <c r="C694" s="354"/>
      <c r="E694" s="370"/>
      <c r="G694" s="168"/>
      <c r="H694" s="168"/>
      <c r="I694" s="106" t="str">
        <f>IF(OR(C694="",D694="",E694=""),"",VLOOKUP(C694,VALIDATIONS!$HU$2:$HV$12,2,FALSE))</f>
        <v/>
      </c>
      <c r="K694" s="243"/>
      <c r="L694" s="354"/>
      <c r="M694" s="224"/>
      <c r="N694" s="370"/>
      <c r="O694" s="224"/>
      <c r="P694" s="368"/>
      <c r="Q694" s="368"/>
      <c r="R694" s="224"/>
      <c r="S694" s="224"/>
      <c r="T694" s="224"/>
      <c r="U694" s="224"/>
      <c r="W694" s="370"/>
      <c r="X694" s="370"/>
      <c r="Y694" s="368"/>
      <c r="Z694" s="370"/>
      <c r="AA694" s="106" t="str">
        <f>IF(OR(N694="",P694="",Q694="",V694="",W694="",X694="",Y694="",Z694=""),"",V694*    (  IF(OR(AND(N694="Water Reticulation",Z694="Cast Iron"),AND(N694="Water Reticulation",Z694="Ductile Iron"),AND(N694="Water Reticulation",Z694="Galvanised Iron"),  AND(N694="Water Reticulation",Z694="Mild Steel")),      VLOOKUP(W694,VALIDATIONS!$GP$2:$HS$45,VLOOKUP(Y694,VALIDATIONS!$FF$2:$FG$5,2,FALSE),FALSE),  IF(OR(AND(N694="Water Reticulation",Z694="Asbestos Cement"),AND(N694="Water Reticulation",Z694="unplasticised Poly Vinyl Chloride")),      VLOOKUP(W694,VALIDATIONS!$GP$2:$HS$45,8+VLOOKUP(Y694,VALIDATIONS!$FF$2:$FG$5,2,FALSE),FALSE),  IF(OR(AND(N694="Water Re-use",Z694="Cast Iron"),AND(N694="Water Re-use",Z694="Ductile Iron"),AND(N694="Water Re-use",Z694="Galvanised Iron"),  AND(N694="Water Re-use",Z694="Mild Steel")),      VLOOKUP(W694,VALIDATIONS!$GP$2:$HS$45,VLOOKUP(Y694,VALIDATIONS!$FF$2:$FG$5,2,FALSE),FALSE),  IF(OR(AND(N694="Water Re-use",Z694="Asbestos Cement"),AND(N694="Water Re-use",Z694="unplasticised Poly Vinyl Chloride")),      VLOOKUP(W694,VALIDATIONS!$GP$2:$HS$45,8+VLOOKUP(Y694,VALIDATIONS!$FF$2:$FG$5,2,FALSE),FALSE),            IF(OR(AND(N694="Water Rising Main",Z694="Cast Iron"),AND(N694="Water Rising Main",Z694="Ductile Iron"),AND(N694="Water Rising Main",Z694="Galvanised Iron"),  AND(N694="Water Rising Main",Z694="Mild Steel")),      VLOOKUP(W694,VALIDATIONS!$GP$2:$HS$45,4+VLOOKUP(Y694,VALIDATIONS!$FF$2:$FG$5,2,FALSE),FALSE),  IF(OR(AND(N694="Water Rising Main",Z694="Asbestos Cement"),AND(N694="Water Rising Main",Z694="unplasticised Poly Vinyl Chloride")),      VLOOKUP(W694,VALIDATIONS!$GP$2:$HS$45,12+VLOOKUP(Y694,VALIDATIONS!$FF$2:$FG$5,2,FALSE),FALSE),  0))))))    +IF(P694="Up to 10% Rock",VLOOKUP(W694,VALIDATIONS!$GP$2:$HS$45,21+VLOOKUP(Y694,VALIDATIONS!$FF$2:$FG$5,2,FALSE),FALSE),0)+IF(OR(Q694="Urban Development (moderate)",Q694="Urban Development (heavy)"),VLOOKUP(W694,VALIDATIONS!$GP$2:$HS$45,12+VLOOKUP(Q694,VALIDATIONS!$FJ$2:$FK$4,2,FALSE),FALSE),0)))</f>
        <v/>
      </c>
      <c r="AB694" s="82"/>
    </row>
    <row r="695" spans="2:28" x14ac:dyDescent="0.2">
      <c r="B695" s="354"/>
      <c r="C695" s="354"/>
      <c r="E695" s="370"/>
      <c r="G695" s="168"/>
      <c r="H695" s="168"/>
      <c r="I695" s="106" t="str">
        <f>IF(OR(C695="",D695="",E695=""),"",VLOOKUP(C695,VALIDATIONS!$HU$2:$HV$12,2,FALSE))</f>
        <v/>
      </c>
      <c r="K695" s="243"/>
      <c r="L695" s="354"/>
      <c r="M695" s="224"/>
      <c r="N695" s="370"/>
      <c r="O695" s="224"/>
      <c r="P695" s="368"/>
      <c r="Q695" s="368"/>
      <c r="R695" s="224"/>
      <c r="S695" s="224"/>
      <c r="T695" s="224"/>
      <c r="U695" s="224"/>
      <c r="W695" s="370"/>
      <c r="X695" s="370"/>
      <c r="Y695" s="368"/>
      <c r="Z695" s="370"/>
      <c r="AA695" s="106" t="str">
        <f>IF(OR(N695="",P695="",Q695="",V695="",W695="",X695="",Y695="",Z695=""),"",V695*    (  IF(OR(AND(N695="Water Reticulation",Z695="Cast Iron"),AND(N695="Water Reticulation",Z695="Ductile Iron"),AND(N695="Water Reticulation",Z695="Galvanised Iron"),  AND(N695="Water Reticulation",Z695="Mild Steel")),      VLOOKUP(W695,VALIDATIONS!$GP$2:$HS$45,VLOOKUP(Y695,VALIDATIONS!$FF$2:$FG$5,2,FALSE),FALSE),  IF(OR(AND(N695="Water Reticulation",Z695="Asbestos Cement"),AND(N695="Water Reticulation",Z695="unplasticised Poly Vinyl Chloride")),      VLOOKUP(W695,VALIDATIONS!$GP$2:$HS$45,8+VLOOKUP(Y695,VALIDATIONS!$FF$2:$FG$5,2,FALSE),FALSE),  IF(OR(AND(N695="Water Re-use",Z695="Cast Iron"),AND(N695="Water Re-use",Z695="Ductile Iron"),AND(N695="Water Re-use",Z695="Galvanised Iron"),  AND(N695="Water Re-use",Z695="Mild Steel")),      VLOOKUP(W695,VALIDATIONS!$GP$2:$HS$45,VLOOKUP(Y695,VALIDATIONS!$FF$2:$FG$5,2,FALSE),FALSE),  IF(OR(AND(N695="Water Re-use",Z695="Asbestos Cement"),AND(N695="Water Re-use",Z695="unplasticised Poly Vinyl Chloride")),      VLOOKUP(W695,VALIDATIONS!$GP$2:$HS$45,8+VLOOKUP(Y695,VALIDATIONS!$FF$2:$FG$5,2,FALSE),FALSE),            IF(OR(AND(N695="Water Rising Main",Z695="Cast Iron"),AND(N695="Water Rising Main",Z695="Ductile Iron"),AND(N695="Water Rising Main",Z695="Galvanised Iron"),  AND(N695="Water Rising Main",Z695="Mild Steel")),      VLOOKUP(W695,VALIDATIONS!$GP$2:$HS$45,4+VLOOKUP(Y695,VALIDATIONS!$FF$2:$FG$5,2,FALSE),FALSE),  IF(OR(AND(N695="Water Rising Main",Z695="Asbestos Cement"),AND(N695="Water Rising Main",Z695="unplasticised Poly Vinyl Chloride")),      VLOOKUP(W695,VALIDATIONS!$GP$2:$HS$45,12+VLOOKUP(Y695,VALIDATIONS!$FF$2:$FG$5,2,FALSE),FALSE),  0))))))    +IF(P695="Up to 10% Rock",VLOOKUP(W695,VALIDATIONS!$GP$2:$HS$45,21+VLOOKUP(Y695,VALIDATIONS!$FF$2:$FG$5,2,FALSE),FALSE),0)+IF(OR(Q695="Urban Development (moderate)",Q695="Urban Development (heavy)"),VLOOKUP(W695,VALIDATIONS!$GP$2:$HS$45,12+VLOOKUP(Q695,VALIDATIONS!$FJ$2:$FK$4,2,FALSE),FALSE),0)))</f>
        <v/>
      </c>
      <c r="AB695" s="82"/>
    </row>
    <row r="696" spans="2:28" x14ac:dyDescent="0.2">
      <c r="B696" s="354"/>
      <c r="C696" s="354"/>
      <c r="E696" s="370"/>
      <c r="G696" s="168"/>
      <c r="H696" s="168"/>
      <c r="I696" s="106" t="str">
        <f>IF(OR(C696="",D696="",E696=""),"",VLOOKUP(C696,VALIDATIONS!$HU$2:$HV$12,2,FALSE))</f>
        <v/>
      </c>
      <c r="K696" s="243"/>
      <c r="L696" s="354"/>
      <c r="M696" s="224"/>
      <c r="N696" s="370"/>
      <c r="O696" s="224"/>
      <c r="P696" s="368"/>
      <c r="Q696" s="368"/>
      <c r="R696" s="224"/>
      <c r="S696" s="224"/>
      <c r="T696" s="224"/>
      <c r="U696" s="224"/>
      <c r="W696" s="370"/>
      <c r="X696" s="370"/>
      <c r="Y696" s="368"/>
      <c r="Z696" s="370"/>
      <c r="AA696" s="106" t="str">
        <f>IF(OR(N696="",P696="",Q696="",V696="",W696="",X696="",Y696="",Z696=""),"",V696*    (  IF(OR(AND(N696="Water Reticulation",Z696="Cast Iron"),AND(N696="Water Reticulation",Z696="Ductile Iron"),AND(N696="Water Reticulation",Z696="Galvanised Iron"),  AND(N696="Water Reticulation",Z696="Mild Steel")),      VLOOKUP(W696,VALIDATIONS!$GP$2:$HS$45,VLOOKUP(Y696,VALIDATIONS!$FF$2:$FG$5,2,FALSE),FALSE),  IF(OR(AND(N696="Water Reticulation",Z696="Asbestos Cement"),AND(N696="Water Reticulation",Z696="unplasticised Poly Vinyl Chloride")),      VLOOKUP(W696,VALIDATIONS!$GP$2:$HS$45,8+VLOOKUP(Y696,VALIDATIONS!$FF$2:$FG$5,2,FALSE),FALSE),  IF(OR(AND(N696="Water Re-use",Z696="Cast Iron"),AND(N696="Water Re-use",Z696="Ductile Iron"),AND(N696="Water Re-use",Z696="Galvanised Iron"),  AND(N696="Water Re-use",Z696="Mild Steel")),      VLOOKUP(W696,VALIDATIONS!$GP$2:$HS$45,VLOOKUP(Y696,VALIDATIONS!$FF$2:$FG$5,2,FALSE),FALSE),  IF(OR(AND(N696="Water Re-use",Z696="Asbestos Cement"),AND(N696="Water Re-use",Z696="unplasticised Poly Vinyl Chloride")),      VLOOKUP(W696,VALIDATIONS!$GP$2:$HS$45,8+VLOOKUP(Y696,VALIDATIONS!$FF$2:$FG$5,2,FALSE),FALSE),            IF(OR(AND(N696="Water Rising Main",Z696="Cast Iron"),AND(N696="Water Rising Main",Z696="Ductile Iron"),AND(N696="Water Rising Main",Z696="Galvanised Iron"),  AND(N696="Water Rising Main",Z696="Mild Steel")),      VLOOKUP(W696,VALIDATIONS!$GP$2:$HS$45,4+VLOOKUP(Y696,VALIDATIONS!$FF$2:$FG$5,2,FALSE),FALSE),  IF(OR(AND(N696="Water Rising Main",Z696="Asbestos Cement"),AND(N696="Water Rising Main",Z696="unplasticised Poly Vinyl Chloride")),      VLOOKUP(W696,VALIDATIONS!$GP$2:$HS$45,12+VLOOKUP(Y696,VALIDATIONS!$FF$2:$FG$5,2,FALSE),FALSE),  0))))))    +IF(P696="Up to 10% Rock",VLOOKUP(W696,VALIDATIONS!$GP$2:$HS$45,21+VLOOKUP(Y696,VALIDATIONS!$FF$2:$FG$5,2,FALSE),FALSE),0)+IF(OR(Q696="Urban Development (moderate)",Q696="Urban Development (heavy)"),VLOOKUP(W696,VALIDATIONS!$GP$2:$HS$45,12+VLOOKUP(Q696,VALIDATIONS!$FJ$2:$FK$4,2,FALSE),FALSE),0)))</f>
        <v/>
      </c>
      <c r="AB696" s="82"/>
    </row>
    <row r="697" spans="2:28" x14ac:dyDescent="0.2">
      <c r="B697" s="354"/>
      <c r="C697" s="354"/>
      <c r="E697" s="370"/>
      <c r="G697" s="168"/>
      <c r="H697" s="168"/>
      <c r="I697" s="106" t="str">
        <f>IF(OR(C697="",D697="",E697=""),"",VLOOKUP(C697,VALIDATIONS!$HU$2:$HV$12,2,FALSE))</f>
        <v/>
      </c>
      <c r="K697" s="243"/>
      <c r="L697" s="354"/>
      <c r="M697" s="224"/>
      <c r="N697" s="370"/>
      <c r="O697" s="224"/>
      <c r="P697" s="368"/>
      <c r="Q697" s="368"/>
      <c r="R697" s="224"/>
      <c r="S697" s="224"/>
      <c r="T697" s="224"/>
      <c r="U697" s="224"/>
      <c r="W697" s="370"/>
      <c r="X697" s="370"/>
      <c r="Y697" s="368"/>
      <c r="Z697" s="370"/>
      <c r="AA697" s="106" t="str">
        <f>IF(OR(N697="",P697="",Q697="",V697="",W697="",X697="",Y697="",Z697=""),"",V697*    (  IF(OR(AND(N697="Water Reticulation",Z697="Cast Iron"),AND(N697="Water Reticulation",Z697="Ductile Iron"),AND(N697="Water Reticulation",Z697="Galvanised Iron"),  AND(N697="Water Reticulation",Z697="Mild Steel")),      VLOOKUP(W697,VALIDATIONS!$GP$2:$HS$45,VLOOKUP(Y697,VALIDATIONS!$FF$2:$FG$5,2,FALSE),FALSE),  IF(OR(AND(N697="Water Reticulation",Z697="Asbestos Cement"),AND(N697="Water Reticulation",Z697="unplasticised Poly Vinyl Chloride")),      VLOOKUP(W697,VALIDATIONS!$GP$2:$HS$45,8+VLOOKUP(Y697,VALIDATIONS!$FF$2:$FG$5,2,FALSE),FALSE),  IF(OR(AND(N697="Water Re-use",Z697="Cast Iron"),AND(N697="Water Re-use",Z697="Ductile Iron"),AND(N697="Water Re-use",Z697="Galvanised Iron"),  AND(N697="Water Re-use",Z697="Mild Steel")),      VLOOKUP(W697,VALIDATIONS!$GP$2:$HS$45,VLOOKUP(Y697,VALIDATIONS!$FF$2:$FG$5,2,FALSE),FALSE),  IF(OR(AND(N697="Water Re-use",Z697="Asbestos Cement"),AND(N697="Water Re-use",Z697="unplasticised Poly Vinyl Chloride")),      VLOOKUP(W697,VALIDATIONS!$GP$2:$HS$45,8+VLOOKUP(Y697,VALIDATIONS!$FF$2:$FG$5,2,FALSE),FALSE),            IF(OR(AND(N697="Water Rising Main",Z697="Cast Iron"),AND(N697="Water Rising Main",Z697="Ductile Iron"),AND(N697="Water Rising Main",Z697="Galvanised Iron"),  AND(N697="Water Rising Main",Z697="Mild Steel")),      VLOOKUP(W697,VALIDATIONS!$GP$2:$HS$45,4+VLOOKUP(Y697,VALIDATIONS!$FF$2:$FG$5,2,FALSE),FALSE),  IF(OR(AND(N697="Water Rising Main",Z697="Asbestos Cement"),AND(N697="Water Rising Main",Z697="unplasticised Poly Vinyl Chloride")),      VLOOKUP(W697,VALIDATIONS!$GP$2:$HS$45,12+VLOOKUP(Y697,VALIDATIONS!$FF$2:$FG$5,2,FALSE),FALSE),  0))))))    +IF(P697="Up to 10% Rock",VLOOKUP(W697,VALIDATIONS!$GP$2:$HS$45,21+VLOOKUP(Y697,VALIDATIONS!$FF$2:$FG$5,2,FALSE),FALSE),0)+IF(OR(Q697="Urban Development (moderate)",Q697="Urban Development (heavy)"),VLOOKUP(W697,VALIDATIONS!$GP$2:$HS$45,12+VLOOKUP(Q697,VALIDATIONS!$FJ$2:$FK$4,2,FALSE),FALSE),0)))</f>
        <v/>
      </c>
      <c r="AB697" s="82"/>
    </row>
    <row r="698" spans="2:28" x14ac:dyDescent="0.2">
      <c r="B698" s="354"/>
      <c r="C698" s="354"/>
      <c r="E698" s="370"/>
      <c r="G698" s="168"/>
      <c r="H698" s="168"/>
      <c r="I698" s="106" t="str">
        <f>IF(OR(C698="",D698="",E698=""),"",VLOOKUP(C698,VALIDATIONS!$HU$2:$HV$12,2,FALSE))</f>
        <v/>
      </c>
      <c r="K698" s="243"/>
      <c r="L698" s="354"/>
      <c r="M698" s="224"/>
      <c r="N698" s="370"/>
      <c r="O698" s="224"/>
      <c r="P698" s="368"/>
      <c r="Q698" s="368"/>
      <c r="R698" s="224"/>
      <c r="S698" s="224"/>
      <c r="T698" s="224"/>
      <c r="U698" s="224"/>
      <c r="W698" s="370"/>
      <c r="X698" s="370"/>
      <c r="Y698" s="368"/>
      <c r="Z698" s="370"/>
      <c r="AA698" s="106" t="str">
        <f>IF(OR(N698="",P698="",Q698="",V698="",W698="",X698="",Y698="",Z698=""),"",V698*    (  IF(OR(AND(N698="Water Reticulation",Z698="Cast Iron"),AND(N698="Water Reticulation",Z698="Ductile Iron"),AND(N698="Water Reticulation",Z698="Galvanised Iron"),  AND(N698="Water Reticulation",Z698="Mild Steel")),      VLOOKUP(W698,VALIDATIONS!$GP$2:$HS$45,VLOOKUP(Y698,VALIDATIONS!$FF$2:$FG$5,2,FALSE),FALSE),  IF(OR(AND(N698="Water Reticulation",Z698="Asbestos Cement"),AND(N698="Water Reticulation",Z698="unplasticised Poly Vinyl Chloride")),      VLOOKUP(W698,VALIDATIONS!$GP$2:$HS$45,8+VLOOKUP(Y698,VALIDATIONS!$FF$2:$FG$5,2,FALSE),FALSE),  IF(OR(AND(N698="Water Re-use",Z698="Cast Iron"),AND(N698="Water Re-use",Z698="Ductile Iron"),AND(N698="Water Re-use",Z698="Galvanised Iron"),  AND(N698="Water Re-use",Z698="Mild Steel")),      VLOOKUP(W698,VALIDATIONS!$GP$2:$HS$45,VLOOKUP(Y698,VALIDATIONS!$FF$2:$FG$5,2,FALSE),FALSE),  IF(OR(AND(N698="Water Re-use",Z698="Asbestos Cement"),AND(N698="Water Re-use",Z698="unplasticised Poly Vinyl Chloride")),      VLOOKUP(W698,VALIDATIONS!$GP$2:$HS$45,8+VLOOKUP(Y698,VALIDATIONS!$FF$2:$FG$5,2,FALSE),FALSE),            IF(OR(AND(N698="Water Rising Main",Z698="Cast Iron"),AND(N698="Water Rising Main",Z698="Ductile Iron"),AND(N698="Water Rising Main",Z698="Galvanised Iron"),  AND(N698="Water Rising Main",Z698="Mild Steel")),      VLOOKUP(W698,VALIDATIONS!$GP$2:$HS$45,4+VLOOKUP(Y698,VALIDATIONS!$FF$2:$FG$5,2,FALSE),FALSE),  IF(OR(AND(N698="Water Rising Main",Z698="Asbestos Cement"),AND(N698="Water Rising Main",Z698="unplasticised Poly Vinyl Chloride")),      VLOOKUP(W698,VALIDATIONS!$GP$2:$HS$45,12+VLOOKUP(Y698,VALIDATIONS!$FF$2:$FG$5,2,FALSE),FALSE),  0))))))    +IF(P698="Up to 10% Rock",VLOOKUP(W698,VALIDATIONS!$GP$2:$HS$45,21+VLOOKUP(Y698,VALIDATIONS!$FF$2:$FG$5,2,FALSE),FALSE),0)+IF(OR(Q698="Urban Development (moderate)",Q698="Urban Development (heavy)"),VLOOKUP(W698,VALIDATIONS!$GP$2:$HS$45,12+VLOOKUP(Q698,VALIDATIONS!$FJ$2:$FK$4,2,FALSE),FALSE),0)))</f>
        <v/>
      </c>
      <c r="AB698" s="82"/>
    </row>
    <row r="699" spans="2:28" x14ac:dyDescent="0.2">
      <c r="B699" s="354"/>
      <c r="C699" s="354"/>
      <c r="E699" s="370"/>
      <c r="G699" s="168"/>
      <c r="H699" s="168"/>
      <c r="I699" s="106" t="str">
        <f>IF(OR(C699="",D699="",E699=""),"",VLOOKUP(C699,VALIDATIONS!$HU$2:$HV$12,2,FALSE))</f>
        <v/>
      </c>
      <c r="K699" s="243"/>
      <c r="L699" s="354"/>
      <c r="M699" s="224"/>
      <c r="N699" s="370"/>
      <c r="O699" s="224"/>
      <c r="P699" s="368"/>
      <c r="Q699" s="368"/>
      <c r="R699" s="224"/>
      <c r="S699" s="224"/>
      <c r="T699" s="224"/>
      <c r="U699" s="224"/>
      <c r="W699" s="370"/>
      <c r="X699" s="370"/>
      <c r="Y699" s="368"/>
      <c r="Z699" s="370"/>
      <c r="AA699" s="106" t="str">
        <f>IF(OR(N699="",P699="",Q699="",V699="",W699="",X699="",Y699="",Z699=""),"",V699*    (  IF(OR(AND(N699="Water Reticulation",Z699="Cast Iron"),AND(N699="Water Reticulation",Z699="Ductile Iron"),AND(N699="Water Reticulation",Z699="Galvanised Iron"),  AND(N699="Water Reticulation",Z699="Mild Steel")),      VLOOKUP(W699,VALIDATIONS!$GP$2:$HS$45,VLOOKUP(Y699,VALIDATIONS!$FF$2:$FG$5,2,FALSE),FALSE),  IF(OR(AND(N699="Water Reticulation",Z699="Asbestos Cement"),AND(N699="Water Reticulation",Z699="unplasticised Poly Vinyl Chloride")),      VLOOKUP(W699,VALIDATIONS!$GP$2:$HS$45,8+VLOOKUP(Y699,VALIDATIONS!$FF$2:$FG$5,2,FALSE),FALSE),  IF(OR(AND(N699="Water Re-use",Z699="Cast Iron"),AND(N699="Water Re-use",Z699="Ductile Iron"),AND(N699="Water Re-use",Z699="Galvanised Iron"),  AND(N699="Water Re-use",Z699="Mild Steel")),      VLOOKUP(W699,VALIDATIONS!$GP$2:$HS$45,VLOOKUP(Y699,VALIDATIONS!$FF$2:$FG$5,2,FALSE),FALSE),  IF(OR(AND(N699="Water Re-use",Z699="Asbestos Cement"),AND(N699="Water Re-use",Z699="unplasticised Poly Vinyl Chloride")),      VLOOKUP(W699,VALIDATIONS!$GP$2:$HS$45,8+VLOOKUP(Y699,VALIDATIONS!$FF$2:$FG$5,2,FALSE),FALSE),            IF(OR(AND(N699="Water Rising Main",Z699="Cast Iron"),AND(N699="Water Rising Main",Z699="Ductile Iron"),AND(N699="Water Rising Main",Z699="Galvanised Iron"),  AND(N699="Water Rising Main",Z699="Mild Steel")),      VLOOKUP(W699,VALIDATIONS!$GP$2:$HS$45,4+VLOOKUP(Y699,VALIDATIONS!$FF$2:$FG$5,2,FALSE),FALSE),  IF(OR(AND(N699="Water Rising Main",Z699="Asbestos Cement"),AND(N699="Water Rising Main",Z699="unplasticised Poly Vinyl Chloride")),      VLOOKUP(W699,VALIDATIONS!$GP$2:$HS$45,12+VLOOKUP(Y699,VALIDATIONS!$FF$2:$FG$5,2,FALSE),FALSE),  0))))))    +IF(P699="Up to 10% Rock",VLOOKUP(W699,VALIDATIONS!$GP$2:$HS$45,21+VLOOKUP(Y699,VALIDATIONS!$FF$2:$FG$5,2,FALSE),FALSE),0)+IF(OR(Q699="Urban Development (moderate)",Q699="Urban Development (heavy)"),VLOOKUP(W699,VALIDATIONS!$GP$2:$HS$45,12+VLOOKUP(Q699,VALIDATIONS!$FJ$2:$FK$4,2,FALSE),FALSE),0)))</f>
        <v/>
      </c>
      <c r="AB699" s="82"/>
    </row>
    <row r="700" spans="2:28" x14ac:dyDescent="0.2">
      <c r="B700" s="354"/>
      <c r="C700" s="354"/>
      <c r="E700" s="370"/>
      <c r="G700" s="168"/>
      <c r="H700" s="168"/>
      <c r="I700" s="106" t="str">
        <f>IF(OR(C700="",D700="",E700=""),"",VLOOKUP(C700,VALIDATIONS!$HU$2:$HV$12,2,FALSE))</f>
        <v/>
      </c>
      <c r="K700" s="243"/>
      <c r="L700" s="354"/>
      <c r="M700" s="224"/>
      <c r="N700" s="370"/>
      <c r="O700" s="224"/>
      <c r="P700" s="368"/>
      <c r="Q700" s="368"/>
      <c r="R700" s="224"/>
      <c r="S700" s="224"/>
      <c r="T700" s="224"/>
      <c r="U700" s="224"/>
      <c r="W700" s="370"/>
      <c r="X700" s="370"/>
      <c r="Y700" s="368"/>
      <c r="Z700" s="370"/>
      <c r="AA700" s="106" t="str">
        <f>IF(OR(N700="",P700="",Q700="",V700="",W700="",X700="",Y700="",Z700=""),"",V700*    (  IF(OR(AND(N700="Water Reticulation",Z700="Cast Iron"),AND(N700="Water Reticulation",Z700="Ductile Iron"),AND(N700="Water Reticulation",Z700="Galvanised Iron"),  AND(N700="Water Reticulation",Z700="Mild Steel")),      VLOOKUP(W700,VALIDATIONS!$GP$2:$HS$45,VLOOKUP(Y700,VALIDATIONS!$FF$2:$FG$5,2,FALSE),FALSE),  IF(OR(AND(N700="Water Reticulation",Z700="Asbestos Cement"),AND(N700="Water Reticulation",Z700="unplasticised Poly Vinyl Chloride")),      VLOOKUP(W700,VALIDATIONS!$GP$2:$HS$45,8+VLOOKUP(Y700,VALIDATIONS!$FF$2:$FG$5,2,FALSE),FALSE),  IF(OR(AND(N700="Water Re-use",Z700="Cast Iron"),AND(N700="Water Re-use",Z700="Ductile Iron"),AND(N700="Water Re-use",Z700="Galvanised Iron"),  AND(N700="Water Re-use",Z700="Mild Steel")),      VLOOKUP(W700,VALIDATIONS!$GP$2:$HS$45,VLOOKUP(Y700,VALIDATIONS!$FF$2:$FG$5,2,FALSE),FALSE),  IF(OR(AND(N700="Water Re-use",Z700="Asbestos Cement"),AND(N700="Water Re-use",Z700="unplasticised Poly Vinyl Chloride")),      VLOOKUP(W700,VALIDATIONS!$GP$2:$HS$45,8+VLOOKUP(Y700,VALIDATIONS!$FF$2:$FG$5,2,FALSE),FALSE),            IF(OR(AND(N700="Water Rising Main",Z700="Cast Iron"),AND(N700="Water Rising Main",Z700="Ductile Iron"),AND(N700="Water Rising Main",Z700="Galvanised Iron"),  AND(N700="Water Rising Main",Z700="Mild Steel")),      VLOOKUP(W700,VALIDATIONS!$GP$2:$HS$45,4+VLOOKUP(Y700,VALIDATIONS!$FF$2:$FG$5,2,FALSE),FALSE),  IF(OR(AND(N700="Water Rising Main",Z700="Asbestos Cement"),AND(N700="Water Rising Main",Z700="unplasticised Poly Vinyl Chloride")),      VLOOKUP(W700,VALIDATIONS!$GP$2:$HS$45,12+VLOOKUP(Y700,VALIDATIONS!$FF$2:$FG$5,2,FALSE),FALSE),  0))))))    +IF(P700="Up to 10% Rock",VLOOKUP(W700,VALIDATIONS!$GP$2:$HS$45,21+VLOOKUP(Y700,VALIDATIONS!$FF$2:$FG$5,2,FALSE),FALSE),0)+IF(OR(Q700="Urban Development (moderate)",Q700="Urban Development (heavy)"),VLOOKUP(W700,VALIDATIONS!$GP$2:$HS$45,12+VLOOKUP(Q700,VALIDATIONS!$FJ$2:$FK$4,2,FALSE),FALSE),0)))</f>
        <v/>
      </c>
      <c r="AB700" s="82"/>
    </row>
    <row r="701" spans="2:28" x14ac:dyDescent="0.2">
      <c r="B701" s="354"/>
      <c r="C701" s="354"/>
      <c r="E701" s="370"/>
      <c r="G701" s="168"/>
      <c r="H701" s="168"/>
      <c r="I701" s="106" t="str">
        <f>IF(OR(C701="",D701="",E701=""),"",VLOOKUP(C701,VALIDATIONS!$HU$2:$HV$12,2,FALSE))</f>
        <v/>
      </c>
      <c r="K701" s="243"/>
      <c r="L701" s="354"/>
      <c r="M701" s="224"/>
      <c r="N701" s="370"/>
      <c r="O701" s="224"/>
      <c r="P701" s="368"/>
      <c r="Q701" s="368"/>
      <c r="R701" s="224"/>
      <c r="S701" s="224"/>
      <c r="T701" s="224"/>
      <c r="U701" s="224"/>
      <c r="W701" s="370"/>
      <c r="X701" s="370"/>
      <c r="Y701" s="368"/>
      <c r="Z701" s="370"/>
      <c r="AA701" s="106" t="str">
        <f>IF(OR(N701="",P701="",Q701="",V701="",W701="",X701="",Y701="",Z701=""),"",V701*    (  IF(OR(AND(N701="Water Reticulation",Z701="Cast Iron"),AND(N701="Water Reticulation",Z701="Ductile Iron"),AND(N701="Water Reticulation",Z701="Galvanised Iron"),  AND(N701="Water Reticulation",Z701="Mild Steel")),      VLOOKUP(W701,VALIDATIONS!$GP$2:$HS$45,VLOOKUP(Y701,VALIDATIONS!$FF$2:$FG$5,2,FALSE),FALSE),  IF(OR(AND(N701="Water Reticulation",Z701="Asbestos Cement"),AND(N701="Water Reticulation",Z701="unplasticised Poly Vinyl Chloride")),      VLOOKUP(W701,VALIDATIONS!$GP$2:$HS$45,8+VLOOKUP(Y701,VALIDATIONS!$FF$2:$FG$5,2,FALSE),FALSE),  IF(OR(AND(N701="Water Re-use",Z701="Cast Iron"),AND(N701="Water Re-use",Z701="Ductile Iron"),AND(N701="Water Re-use",Z701="Galvanised Iron"),  AND(N701="Water Re-use",Z701="Mild Steel")),      VLOOKUP(W701,VALIDATIONS!$GP$2:$HS$45,VLOOKUP(Y701,VALIDATIONS!$FF$2:$FG$5,2,FALSE),FALSE),  IF(OR(AND(N701="Water Re-use",Z701="Asbestos Cement"),AND(N701="Water Re-use",Z701="unplasticised Poly Vinyl Chloride")),      VLOOKUP(W701,VALIDATIONS!$GP$2:$HS$45,8+VLOOKUP(Y701,VALIDATIONS!$FF$2:$FG$5,2,FALSE),FALSE),            IF(OR(AND(N701="Water Rising Main",Z701="Cast Iron"),AND(N701="Water Rising Main",Z701="Ductile Iron"),AND(N701="Water Rising Main",Z701="Galvanised Iron"),  AND(N701="Water Rising Main",Z701="Mild Steel")),      VLOOKUP(W701,VALIDATIONS!$GP$2:$HS$45,4+VLOOKUP(Y701,VALIDATIONS!$FF$2:$FG$5,2,FALSE),FALSE),  IF(OR(AND(N701="Water Rising Main",Z701="Asbestos Cement"),AND(N701="Water Rising Main",Z701="unplasticised Poly Vinyl Chloride")),      VLOOKUP(W701,VALIDATIONS!$GP$2:$HS$45,12+VLOOKUP(Y701,VALIDATIONS!$FF$2:$FG$5,2,FALSE),FALSE),  0))))))    +IF(P701="Up to 10% Rock",VLOOKUP(W701,VALIDATIONS!$GP$2:$HS$45,21+VLOOKUP(Y701,VALIDATIONS!$FF$2:$FG$5,2,FALSE),FALSE),0)+IF(OR(Q701="Urban Development (moderate)",Q701="Urban Development (heavy)"),VLOOKUP(W701,VALIDATIONS!$GP$2:$HS$45,12+VLOOKUP(Q701,VALIDATIONS!$FJ$2:$FK$4,2,FALSE),FALSE),0)))</f>
        <v/>
      </c>
      <c r="AB701" s="82"/>
    </row>
    <row r="702" spans="2:28" x14ac:dyDescent="0.2">
      <c r="B702" s="354"/>
      <c r="C702" s="354"/>
      <c r="E702" s="370"/>
      <c r="G702" s="168"/>
      <c r="H702" s="168"/>
      <c r="I702" s="106" t="str">
        <f>IF(OR(C702="",D702="",E702=""),"",VLOOKUP(C702,VALIDATIONS!$HU$2:$HV$12,2,FALSE))</f>
        <v/>
      </c>
      <c r="K702" s="243"/>
      <c r="L702" s="354"/>
      <c r="M702" s="224"/>
      <c r="N702" s="370"/>
      <c r="O702" s="224"/>
      <c r="P702" s="368"/>
      <c r="Q702" s="368"/>
      <c r="R702" s="224"/>
      <c r="S702" s="224"/>
      <c r="T702" s="224"/>
      <c r="U702" s="224"/>
      <c r="W702" s="370"/>
      <c r="X702" s="370"/>
      <c r="Y702" s="368"/>
      <c r="Z702" s="370"/>
      <c r="AA702" s="106" t="str">
        <f>IF(OR(N702="",P702="",Q702="",V702="",W702="",X702="",Y702="",Z702=""),"",V702*    (  IF(OR(AND(N702="Water Reticulation",Z702="Cast Iron"),AND(N702="Water Reticulation",Z702="Ductile Iron"),AND(N702="Water Reticulation",Z702="Galvanised Iron"),  AND(N702="Water Reticulation",Z702="Mild Steel")),      VLOOKUP(W702,VALIDATIONS!$GP$2:$HS$45,VLOOKUP(Y702,VALIDATIONS!$FF$2:$FG$5,2,FALSE),FALSE),  IF(OR(AND(N702="Water Reticulation",Z702="Asbestos Cement"),AND(N702="Water Reticulation",Z702="unplasticised Poly Vinyl Chloride")),      VLOOKUP(W702,VALIDATIONS!$GP$2:$HS$45,8+VLOOKUP(Y702,VALIDATIONS!$FF$2:$FG$5,2,FALSE),FALSE),  IF(OR(AND(N702="Water Re-use",Z702="Cast Iron"),AND(N702="Water Re-use",Z702="Ductile Iron"),AND(N702="Water Re-use",Z702="Galvanised Iron"),  AND(N702="Water Re-use",Z702="Mild Steel")),      VLOOKUP(W702,VALIDATIONS!$GP$2:$HS$45,VLOOKUP(Y702,VALIDATIONS!$FF$2:$FG$5,2,FALSE),FALSE),  IF(OR(AND(N702="Water Re-use",Z702="Asbestos Cement"),AND(N702="Water Re-use",Z702="unplasticised Poly Vinyl Chloride")),      VLOOKUP(W702,VALIDATIONS!$GP$2:$HS$45,8+VLOOKUP(Y702,VALIDATIONS!$FF$2:$FG$5,2,FALSE),FALSE),            IF(OR(AND(N702="Water Rising Main",Z702="Cast Iron"),AND(N702="Water Rising Main",Z702="Ductile Iron"),AND(N702="Water Rising Main",Z702="Galvanised Iron"),  AND(N702="Water Rising Main",Z702="Mild Steel")),      VLOOKUP(W702,VALIDATIONS!$GP$2:$HS$45,4+VLOOKUP(Y702,VALIDATIONS!$FF$2:$FG$5,2,FALSE),FALSE),  IF(OR(AND(N702="Water Rising Main",Z702="Asbestos Cement"),AND(N702="Water Rising Main",Z702="unplasticised Poly Vinyl Chloride")),      VLOOKUP(W702,VALIDATIONS!$GP$2:$HS$45,12+VLOOKUP(Y702,VALIDATIONS!$FF$2:$FG$5,2,FALSE),FALSE),  0))))))    +IF(P702="Up to 10% Rock",VLOOKUP(W702,VALIDATIONS!$GP$2:$HS$45,21+VLOOKUP(Y702,VALIDATIONS!$FF$2:$FG$5,2,FALSE),FALSE),0)+IF(OR(Q702="Urban Development (moderate)",Q702="Urban Development (heavy)"),VLOOKUP(W702,VALIDATIONS!$GP$2:$HS$45,12+VLOOKUP(Q702,VALIDATIONS!$FJ$2:$FK$4,2,FALSE),FALSE),0)))</f>
        <v/>
      </c>
      <c r="AB702" s="82"/>
    </row>
    <row r="703" spans="2:28" x14ac:dyDescent="0.2">
      <c r="B703" s="354"/>
      <c r="C703" s="354"/>
      <c r="E703" s="370"/>
      <c r="G703" s="168"/>
      <c r="H703" s="168"/>
      <c r="I703" s="106" t="str">
        <f>IF(OR(C703="",D703="",E703=""),"",VLOOKUP(C703,VALIDATIONS!$HU$2:$HV$12,2,FALSE))</f>
        <v/>
      </c>
      <c r="K703" s="243"/>
      <c r="L703" s="354"/>
      <c r="M703" s="224"/>
      <c r="N703" s="370"/>
      <c r="O703" s="224"/>
      <c r="P703" s="368"/>
      <c r="Q703" s="368"/>
      <c r="R703" s="224"/>
      <c r="S703" s="224"/>
      <c r="T703" s="224"/>
      <c r="U703" s="224"/>
      <c r="W703" s="370"/>
      <c r="X703" s="370"/>
      <c r="Y703" s="368"/>
      <c r="Z703" s="370"/>
      <c r="AA703" s="106" t="str">
        <f>IF(OR(N703="",P703="",Q703="",V703="",W703="",X703="",Y703="",Z703=""),"",V703*    (  IF(OR(AND(N703="Water Reticulation",Z703="Cast Iron"),AND(N703="Water Reticulation",Z703="Ductile Iron"),AND(N703="Water Reticulation",Z703="Galvanised Iron"),  AND(N703="Water Reticulation",Z703="Mild Steel")),      VLOOKUP(W703,VALIDATIONS!$GP$2:$HS$45,VLOOKUP(Y703,VALIDATIONS!$FF$2:$FG$5,2,FALSE),FALSE),  IF(OR(AND(N703="Water Reticulation",Z703="Asbestos Cement"),AND(N703="Water Reticulation",Z703="unplasticised Poly Vinyl Chloride")),      VLOOKUP(W703,VALIDATIONS!$GP$2:$HS$45,8+VLOOKUP(Y703,VALIDATIONS!$FF$2:$FG$5,2,FALSE),FALSE),  IF(OR(AND(N703="Water Re-use",Z703="Cast Iron"),AND(N703="Water Re-use",Z703="Ductile Iron"),AND(N703="Water Re-use",Z703="Galvanised Iron"),  AND(N703="Water Re-use",Z703="Mild Steel")),      VLOOKUP(W703,VALIDATIONS!$GP$2:$HS$45,VLOOKUP(Y703,VALIDATIONS!$FF$2:$FG$5,2,FALSE),FALSE),  IF(OR(AND(N703="Water Re-use",Z703="Asbestos Cement"),AND(N703="Water Re-use",Z703="unplasticised Poly Vinyl Chloride")),      VLOOKUP(W703,VALIDATIONS!$GP$2:$HS$45,8+VLOOKUP(Y703,VALIDATIONS!$FF$2:$FG$5,2,FALSE),FALSE),            IF(OR(AND(N703="Water Rising Main",Z703="Cast Iron"),AND(N703="Water Rising Main",Z703="Ductile Iron"),AND(N703="Water Rising Main",Z703="Galvanised Iron"),  AND(N703="Water Rising Main",Z703="Mild Steel")),      VLOOKUP(W703,VALIDATIONS!$GP$2:$HS$45,4+VLOOKUP(Y703,VALIDATIONS!$FF$2:$FG$5,2,FALSE),FALSE),  IF(OR(AND(N703="Water Rising Main",Z703="Asbestos Cement"),AND(N703="Water Rising Main",Z703="unplasticised Poly Vinyl Chloride")),      VLOOKUP(W703,VALIDATIONS!$GP$2:$HS$45,12+VLOOKUP(Y703,VALIDATIONS!$FF$2:$FG$5,2,FALSE),FALSE),  0))))))    +IF(P703="Up to 10% Rock",VLOOKUP(W703,VALIDATIONS!$GP$2:$HS$45,21+VLOOKUP(Y703,VALIDATIONS!$FF$2:$FG$5,2,FALSE),FALSE),0)+IF(OR(Q703="Urban Development (moderate)",Q703="Urban Development (heavy)"),VLOOKUP(W703,VALIDATIONS!$GP$2:$HS$45,12+VLOOKUP(Q703,VALIDATIONS!$FJ$2:$FK$4,2,FALSE),FALSE),0)))</f>
        <v/>
      </c>
      <c r="AB703" s="82"/>
    </row>
    <row r="704" spans="2:28" x14ac:dyDescent="0.2">
      <c r="B704" s="354"/>
      <c r="C704" s="354"/>
      <c r="E704" s="370"/>
      <c r="G704" s="168"/>
      <c r="H704" s="168"/>
      <c r="I704" s="106" t="str">
        <f>IF(OR(C704="",D704="",E704=""),"",VLOOKUP(C704,VALIDATIONS!$HU$2:$HV$12,2,FALSE))</f>
        <v/>
      </c>
      <c r="K704" s="243"/>
      <c r="L704" s="354"/>
      <c r="M704" s="224"/>
      <c r="N704" s="370"/>
      <c r="O704" s="224"/>
      <c r="P704" s="368"/>
      <c r="Q704" s="368"/>
      <c r="R704" s="224"/>
      <c r="S704" s="224"/>
      <c r="T704" s="224"/>
      <c r="U704" s="224"/>
      <c r="W704" s="370"/>
      <c r="X704" s="370"/>
      <c r="Y704" s="368"/>
      <c r="Z704" s="370"/>
      <c r="AA704" s="106" t="str">
        <f>IF(OR(N704="",P704="",Q704="",V704="",W704="",X704="",Y704="",Z704=""),"",V704*    (  IF(OR(AND(N704="Water Reticulation",Z704="Cast Iron"),AND(N704="Water Reticulation",Z704="Ductile Iron"),AND(N704="Water Reticulation",Z704="Galvanised Iron"),  AND(N704="Water Reticulation",Z704="Mild Steel")),      VLOOKUP(W704,VALIDATIONS!$GP$2:$HS$45,VLOOKUP(Y704,VALIDATIONS!$FF$2:$FG$5,2,FALSE),FALSE),  IF(OR(AND(N704="Water Reticulation",Z704="Asbestos Cement"),AND(N704="Water Reticulation",Z704="unplasticised Poly Vinyl Chloride")),      VLOOKUP(W704,VALIDATIONS!$GP$2:$HS$45,8+VLOOKUP(Y704,VALIDATIONS!$FF$2:$FG$5,2,FALSE),FALSE),  IF(OR(AND(N704="Water Re-use",Z704="Cast Iron"),AND(N704="Water Re-use",Z704="Ductile Iron"),AND(N704="Water Re-use",Z704="Galvanised Iron"),  AND(N704="Water Re-use",Z704="Mild Steel")),      VLOOKUP(W704,VALIDATIONS!$GP$2:$HS$45,VLOOKUP(Y704,VALIDATIONS!$FF$2:$FG$5,2,FALSE),FALSE),  IF(OR(AND(N704="Water Re-use",Z704="Asbestos Cement"),AND(N704="Water Re-use",Z704="unplasticised Poly Vinyl Chloride")),      VLOOKUP(W704,VALIDATIONS!$GP$2:$HS$45,8+VLOOKUP(Y704,VALIDATIONS!$FF$2:$FG$5,2,FALSE),FALSE),            IF(OR(AND(N704="Water Rising Main",Z704="Cast Iron"),AND(N704="Water Rising Main",Z704="Ductile Iron"),AND(N704="Water Rising Main",Z704="Galvanised Iron"),  AND(N704="Water Rising Main",Z704="Mild Steel")),      VLOOKUP(W704,VALIDATIONS!$GP$2:$HS$45,4+VLOOKUP(Y704,VALIDATIONS!$FF$2:$FG$5,2,FALSE),FALSE),  IF(OR(AND(N704="Water Rising Main",Z704="Asbestos Cement"),AND(N704="Water Rising Main",Z704="unplasticised Poly Vinyl Chloride")),      VLOOKUP(W704,VALIDATIONS!$GP$2:$HS$45,12+VLOOKUP(Y704,VALIDATIONS!$FF$2:$FG$5,2,FALSE),FALSE),  0))))))    +IF(P704="Up to 10% Rock",VLOOKUP(W704,VALIDATIONS!$GP$2:$HS$45,21+VLOOKUP(Y704,VALIDATIONS!$FF$2:$FG$5,2,FALSE),FALSE),0)+IF(OR(Q704="Urban Development (moderate)",Q704="Urban Development (heavy)"),VLOOKUP(W704,VALIDATIONS!$GP$2:$HS$45,12+VLOOKUP(Q704,VALIDATIONS!$FJ$2:$FK$4,2,FALSE),FALSE),0)))</f>
        <v/>
      </c>
      <c r="AB704" s="82"/>
    </row>
    <row r="705" spans="2:28" x14ac:dyDescent="0.2">
      <c r="B705" s="354"/>
      <c r="C705" s="354"/>
      <c r="E705" s="370"/>
      <c r="G705" s="168"/>
      <c r="H705" s="168"/>
      <c r="I705" s="106" t="str">
        <f>IF(OR(C705="",D705="",E705=""),"",VLOOKUP(C705,VALIDATIONS!$HU$2:$HV$12,2,FALSE))</f>
        <v/>
      </c>
      <c r="K705" s="243"/>
      <c r="L705" s="354"/>
      <c r="M705" s="224"/>
      <c r="N705" s="370"/>
      <c r="O705" s="224"/>
      <c r="P705" s="368"/>
      <c r="Q705" s="368"/>
      <c r="R705" s="224"/>
      <c r="S705" s="224"/>
      <c r="T705" s="224"/>
      <c r="U705" s="224"/>
      <c r="W705" s="370"/>
      <c r="X705" s="370"/>
      <c r="Y705" s="368"/>
      <c r="Z705" s="370"/>
      <c r="AA705" s="106" t="str">
        <f>IF(OR(N705="",P705="",Q705="",V705="",W705="",X705="",Y705="",Z705=""),"",V705*    (  IF(OR(AND(N705="Water Reticulation",Z705="Cast Iron"),AND(N705="Water Reticulation",Z705="Ductile Iron"),AND(N705="Water Reticulation",Z705="Galvanised Iron"),  AND(N705="Water Reticulation",Z705="Mild Steel")),      VLOOKUP(W705,VALIDATIONS!$GP$2:$HS$45,VLOOKUP(Y705,VALIDATIONS!$FF$2:$FG$5,2,FALSE),FALSE),  IF(OR(AND(N705="Water Reticulation",Z705="Asbestos Cement"),AND(N705="Water Reticulation",Z705="unplasticised Poly Vinyl Chloride")),      VLOOKUP(W705,VALIDATIONS!$GP$2:$HS$45,8+VLOOKUP(Y705,VALIDATIONS!$FF$2:$FG$5,2,FALSE),FALSE),  IF(OR(AND(N705="Water Re-use",Z705="Cast Iron"),AND(N705="Water Re-use",Z705="Ductile Iron"),AND(N705="Water Re-use",Z705="Galvanised Iron"),  AND(N705="Water Re-use",Z705="Mild Steel")),      VLOOKUP(W705,VALIDATIONS!$GP$2:$HS$45,VLOOKUP(Y705,VALIDATIONS!$FF$2:$FG$5,2,FALSE),FALSE),  IF(OR(AND(N705="Water Re-use",Z705="Asbestos Cement"),AND(N705="Water Re-use",Z705="unplasticised Poly Vinyl Chloride")),      VLOOKUP(W705,VALIDATIONS!$GP$2:$HS$45,8+VLOOKUP(Y705,VALIDATIONS!$FF$2:$FG$5,2,FALSE),FALSE),            IF(OR(AND(N705="Water Rising Main",Z705="Cast Iron"),AND(N705="Water Rising Main",Z705="Ductile Iron"),AND(N705="Water Rising Main",Z705="Galvanised Iron"),  AND(N705="Water Rising Main",Z705="Mild Steel")),      VLOOKUP(W705,VALIDATIONS!$GP$2:$HS$45,4+VLOOKUP(Y705,VALIDATIONS!$FF$2:$FG$5,2,FALSE),FALSE),  IF(OR(AND(N705="Water Rising Main",Z705="Asbestos Cement"),AND(N705="Water Rising Main",Z705="unplasticised Poly Vinyl Chloride")),      VLOOKUP(W705,VALIDATIONS!$GP$2:$HS$45,12+VLOOKUP(Y705,VALIDATIONS!$FF$2:$FG$5,2,FALSE),FALSE),  0))))))    +IF(P705="Up to 10% Rock",VLOOKUP(W705,VALIDATIONS!$GP$2:$HS$45,21+VLOOKUP(Y705,VALIDATIONS!$FF$2:$FG$5,2,FALSE),FALSE),0)+IF(OR(Q705="Urban Development (moderate)",Q705="Urban Development (heavy)"),VLOOKUP(W705,VALIDATIONS!$GP$2:$HS$45,12+VLOOKUP(Q705,VALIDATIONS!$FJ$2:$FK$4,2,FALSE),FALSE),0)))</f>
        <v/>
      </c>
      <c r="AB705" s="82"/>
    </row>
    <row r="706" spans="2:28" x14ac:dyDescent="0.2">
      <c r="B706" s="354"/>
      <c r="C706" s="354"/>
      <c r="E706" s="370"/>
      <c r="G706" s="168"/>
      <c r="H706" s="168"/>
      <c r="I706" s="106" t="str">
        <f>IF(OR(C706="",D706="",E706=""),"",VLOOKUP(C706,VALIDATIONS!$HU$2:$HV$12,2,FALSE))</f>
        <v/>
      </c>
      <c r="K706" s="243"/>
      <c r="L706" s="354"/>
      <c r="M706" s="224"/>
      <c r="N706" s="370"/>
      <c r="O706" s="224"/>
      <c r="P706" s="368"/>
      <c r="Q706" s="368"/>
      <c r="R706" s="224"/>
      <c r="S706" s="224"/>
      <c r="T706" s="224"/>
      <c r="U706" s="224"/>
      <c r="W706" s="370"/>
      <c r="X706" s="370"/>
      <c r="Y706" s="368"/>
      <c r="Z706" s="370"/>
      <c r="AA706" s="106" t="str">
        <f>IF(OR(N706="",P706="",Q706="",V706="",W706="",X706="",Y706="",Z706=""),"",V706*    (  IF(OR(AND(N706="Water Reticulation",Z706="Cast Iron"),AND(N706="Water Reticulation",Z706="Ductile Iron"),AND(N706="Water Reticulation",Z706="Galvanised Iron"),  AND(N706="Water Reticulation",Z706="Mild Steel")),      VLOOKUP(W706,VALIDATIONS!$GP$2:$HS$45,VLOOKUP(Y706,VALIDATIONS!$FF$2:$FG$5,2,FALSE),FALSE),  IF(OR(AND(N706="Water Reticulation",Z706="Asbestos Cement"),AND(N706="Water Reticulation",Z706="unplasticised Poly Vinyl Chloride")),      VLOOKUP(W706,VALIDATIONS!$GP$2:$HS$45,8+VLOOKUP(Y706,VALIDATIONS!$FF$2:$FG$5,2,FALSE),FALSE),  IF(OR(AND(N706="Water Re-use",Z706="Cast Iron"),AND(N706="Water Re-use",Z706="Ductile Iron"),AND(N706="Water Re-use",Z706="Galvanised Iron"),  AND(N706="Water Re-use",Z706="Mild Steel")),      VLOOKUP(W706,VALIDATIONS!$GP$2:$HS$45,VLOOKUP(Y706,VALIDATIONS!$FF$2:$FG$5,2,FALSE),FALSE),  IF(OR(AND(N706="Water Re-use",Z706="Asbestos Cement"),AND(N706="Water Re-use",Z706="unplasticised Poly Vinyl Chloride")),      VLOOKUP(W706,VALIDATIONS!$GP$2:$HS$45,8+VLOOKUP(Y706,VALIDATIONS!$FF$2:$FG$5,2,FALSE),FALSE),            IF(OR(AND(N706="Water Rising Main",Z706="Cast Iron"),AND(N706="Water Rising Main",Z706="Ductile Iron"),AND(N706="Water Rising Main",Z706="Galvanised Iron"),  AND(N706="Water Rising Main",Z706="Mild Steel")),      VLOOKUP(W706,VALIDATIONS!$GP$2:$HS$45,4+VLOOKUP(Y706,VALIDATIONS!$FF$2:$FG$5,2,FALSE),FALSE),  IF(OR(AND(N706="Water Rising Main",Z706="Asbestos Cement"),AND(N706="Water Rising Main",Z706="unplasticised Poly Vinyl Chloride")),      VLOOKUP(W706,VALIDATIONS!$GP$2:$HS$45,12+VLOOKUP(Y706,VALIDATIONS!$FF$2:$FG$5,2,FALSE),FALSE),  0))))))    +IF(P706="Up to 10% Rock",VLOOKUP(W706,VALIDATIONS!$GP$2:$HS$45,21+VLOOKUP(Y706,VALIDATIONS!$FF$2:$FG$5,2,FALSE),FALSE),0)+IF(OR(Q706="Urban Development (moderate)",Q706="Urban Development (heavy)"),VLOOKUP(W706,VALIDATIONS!$GP$2:$HS$45,12+VLOOKUP(Q706,VALIDATIONS!$FJ$2:$FK$4,2,FALSE),FALSE),0)))</f>
        <v/>
      </c>
      <c r="AB706" s="82"/>
    </row>
    <row r="707" spans="2:28" x14ac:dyDescent="0.2">
      <c r="B707" s="354"/>
      <c r="C707" s="354"/>
      <c r="E707" s="370"/>
      <c r="G707" s="168"/>
      <c r="H707" s="168"/>
      <c r="I707" s="106" t="str">
        <f>IF(OR(C707="",D707="",E707=""),"",VLOOKUP(C707,VALIDATIONS!$HU$2:$HV$12,2,FALSE))</f>
        <v/>
      </c>
      <c r="K707" s="243"/>
      <c r="L707" s="354"/>
      <c r="M707" s="224"/>
      <c r="N707" s="370"/>
      <c r="O707" s="224"/>
      <c r="P707" s="368"/>
      <c r="Q707" s="368"/>
      <c r="R707" s="224"/>
      <c r="S707" s="224"/>
      <c r="T707" s="224"/>
      <c r="U707" s="224"/>
      <c r="W707" s="370"/>
      <c r="X707" s="370"/>
      <c r="Y707" s="368"/>
      <c r="Z707" s="370"/>
      <c r="AA707" s="106" t="str">
        <f>IF(OR(N707="",P707="",Q707="",V707="",W707="",X707="",Y707="",Z707=""),"",V707*    (  IF(OR(AND(N707="Water Reticulation",Z707="Cast Iron"),AND(N707="Water Reticulation",Z707="Ductile Iron"),AND(N707="Water Reticulation",Z707="Galvanised Iron"),  AND(N707="Water Reticulation",Z707="Mild Steel")),      VLOOKUP(W707,VALIDATIONS!$GP$2:$HS$45,VLOOKUP(Y707,VALIDATIONS!$FF$2:$FG$5,2,FALSE),FALSE),  IF(OR(AND(N707="Water Reticulation",Z707="Asbestos Cement"),AND(N707="Water Reticulation",Z707="unplasticised Poly Vinyl Chloride")),      VLOOKUP(W707,VALIDATIONS!$GP$2:$HS$45,8+VLOOKUP(Y707,VALIDATIONS!$FF$2:$FG$5,2,FALSE),FALSE),  IF(OR(AND(N707="Water Re-use",Z707="Cast Iron"),AND(N707="Water Re-use",Z707="Ductile Iron"),AND(N707="Water Re-use",Z707="Galvanised Iron"),  AND(N707="Water Re-use",Z707="Mild Steel")),      VLOOKUP(W707,VALIDATIONS!$GP$2:$HS$45,VLOOKUP(Y707,VALIDATIONS!$FF$2:$FG$5,2,FALSE),FALSE),  IF(OR(AND(N707="Water Re-use",Z707="Asbestos Cement"),AND(N707="Water Re-use",Z707="unplasticised Poly Vinyl Chloride")),      VLOOKUP(W707,VALIDATIONS!$GP$2:$HS$45,8+VLOOKUP(Y707,VALIDATIONS!$FF$2:$FG$5,2,FALSE),FALSE),            IF(OR(AND(N707="Water Rising Main",Z707="Cast Iron"),AND(N707="Water Rising Main",Z707="Ductile Iron"),AND(N707="Water Rising Main",Z707="Galvanised Iron"),  AND(N707="Water Rising Main",Z707="Mild Steel")),      VLOOKUP(W707,VALIDATIONS!$GP$2:$HS$45,4+VLOOKUP(Y707,VALIDATIONS!$FF$2:$FG$5,2,FALSE),FALSE),  IF(OR(AND(N707="Water Rising Main",Z707="Asbestos Cement"),AND(N707="Water Rising Main",Z707="unplasticised Poly Vinyl Chloride")),      VLOOKUP(W707,VALIDATIONS!$GP$2:$HS$45,12+VLOOKUP(Y707,VALIDATIONS!$FF$2:$FG$5,2,FALSE),FALSE),  0))))))    +IF(P707="Up to 10% Rock",VLOOKUP(W707,VALIDATIONS!$GP$2:$HS$45,21+VLOOKUP(Y707,VALIDATIONS!$FF$2:$FG$5,2,FALSE),FALSE),0)+IF(OR(Q707="Urban Development (moderate)",Q707="Urban Development (heavy)"),VLOOKUP(W707,VALIDATIONS!$GP$2:$HS$45,12+VLOOKUP(Q707,VALIDATIONS!$FJ$2:$FK$4,2,FALSE),FALSE),0)))</f>
        <v/>
      </c>
      <c r="AB707" s="82"/>
    </row>
    <row r="708" spans="2:28" x14ac:dyDescent="0.2">
      <c r="B708" s="354"/>
      <c r="C708" s="354"/>
      <c r="E708" s="370"/>
      <c r="G708" s="168"/>
      <c r="H708" s="168"/>
      <c r="I708" s="106" t="str">
        <f>IF(OR(C708="",D708="",E708=""),"",VLOOKUP(C708,VALIDATIONS!$HU$2:$HV$12,2,FALSE))</f>
        <v/>
      </c>
      <c r="K708" s="243"/>
      <c r="L708" s="354"/>
      <c r="M708" s="224"/>
      <c r="N708" s="370"/>
      <c r="O708" s="224"/>
      <c r="P708" s="368"/>
      <c r="Q708" s="368"/>
      <c r="R708" s="224"/>
      <c r="S708" s="224"/>
      <c r="T708" s="224"/>
      <c r="U708" s="224"/>
      <c r="W708" s="370"/>
      <c r="X708" s="370"/>
      <c r="Y708" s="368"/>
      <c r="Z708" s="370"/>
      <c r="AA708" s="106" t="str">
        <f>IF(OR(N708="",P708="",Q708="",V708="",W708="",X708="",Y708="",Z708=""),"",V708*    (  IF(OR(AND(N708="Water Reticulation",Z708="Cast Iron"),AND(N708="Water Reticulation",Z708="Ductile Iron"),AND(N708="Water Reticulation",Z708="Galvanised Iron"),  AND(N708="Water Reticulation",Z708="Mild Steel")),      VLOOKUP(W708,VALIDATIONS!$GP$2:$HS$45,VLOOKUP(Y708,VALIDATIONS!$FF$2:$FG$5,2,FALSE),FALSE),  IF(OR(AND(N708="Water Reticulation",Z708="Asbestos Cement"),AND(N708="Water Reticulation",Z708="unplasticised Poly Vinyl Chloride")),      VLOOKUP(W708,VALIDATIONS!$GP$2:$HS$45,8+VLOOKUP(Y708,VALIDATIONS!$FF$2:$FG$5,2,FALSE),FALSE),  IF(OR(AND(N708="Water Re-use",Z708="Cast Iron"),AND(N708="Water Re-use",Z708="Ductile Iron"),AND(N708="Water Re-use",Z708="Galvanised Iron"),  AND(N708="Water Re-use",Z708="Mild Steel")),      VLOOKUP(W708,VALIDATIONS!$GP$2:$HS$45,VLOOKUP(Y708,VALIDATIONS!$FF$2:$FG$5,2,FALSE),FALSE),  IF(OR(AND(N708="Water Re-use",Z708="Asbestos Cement"),AND(N708="Water Re-use",Z708="unplasticised Poly Vinyl Chloride")),      VLOOKUP(W708,VALIDATIONS!$GP$2:$HS$45,8+VLOOKUP(Y708,VALIDATIONS!$FF$2:$FG$5,2,FALSE),FALSE),            IF(OR(AND(N708="Water Rising Main",Z708="Cast Iron"),AND(N708="Water Rising Main",Z708="Ductile Iron"),AND(N708="Water Rising Main",Z708="Galvanised Iron"),  AND(N708="Water Rising Main",Z708="Mild Steel")),      VLOOKUP(W708,VALIDATIONS!$GP$2:$HS$45,4+VLOOKUP(Y708,VALIDATIONS!$FF$2:$FG$5,2,FALSE),FALSE),  IF(OR(AND(N708="Water Rising Main",Z708="Asbestos Cement"),AND(N708="Water Rising Main",Z708="unplasticised Poly Vinyl Chloride")),      VLOOKUP(W708,VALIDATIONS!$GP$2:$HS$45,12+VLOOKUP(Y708,VALIDATIONS!$FF$2:$FG$5,2,FALSE),FALSE),  0))))))    +IF(P708="Up to 10% Rock",VLOOKUP(W708,VALIDATIONS!$GP$2:$HS$45,21+VLOOKUP(Y708,VALIDATIONS!$FF$2:$FG$5,2,FALSE),FALSE),0)+IF(OR(Q708="Urban Development (moderate)",Q708="Urban Development (heavy)"),VLOOKUP(W708,VALIDATIONS!$GP$2:$HS$45,12+VLOOKUP(Q708,VALIDATIONS!$FJ$2:$FK$4,2,FALSE),FALSE),0)))</f>
        <v/>
      </c>
      <c r="AB708" s="82"/>
    </row>
    <row r="709" spans="2:28" x14ac:dyDescent="0.2">
      <c r="B709" s="354"/>
      <c r="C709" s="354"/>
      <c r="E709" s="370"/>
      <c r="G709" s="168"/>
      <c r="H709" s="168"/>
      <c r="I709" s="106" t="str">
        <f>IF(OR(C709="",D709="",E709=""),"",VLOOKUP(C709,VALIDATIONS!$HU$2:$HV$12,2,FALSE))</f>
        <v/>
      </c>
      <c r="K709" s="243"/>
      <c r="L709" s="354"/>
      <c r="M709" s="224"/>
      <c r="N709" s="370"/>
      <c r="O709" s="224"/>
      <c r="P709" s="368"/>
      <c r="Q709" s="368"/>
      <c r="R709" s="224"/>
      <c r="S709" s="224"/>
      <c r="T709" s="224"/>
      <c r="U709" s="224"/>
      <c r="W709" s="370"/>
      <c r="X709" s="370"/>
      <c r="Y709" s="368"/>
      <c r="Z709" s="370"/>
      <c r="AA709" s="106" t="str">
        <f>IF(OR(N709="",P709="",Q709="",V709="",W709="",X709="",Y709="",Z709=""),"",V709*    (  IF(OR(AND(N709="Water Reticulation",Z709="Cast Iron"),AND(N709="Water Reticulation",Z709="Ductile Iron"),AND(N709="Water Reticulation",Z709="Galvanised Iron"),  AND(N709="Water Reticulation",Z709="Mild Steel")),      VLOOKUP(W709,VALIDATIONS!$GP$2:$HS$45,VLOOKUP(Y709,VALIDATIONS!$FF$2:$FG$5,2,FALSE),FALSE),  IF(OR(AND(N709="Water Reticulation",Z709="Asbestos Cement"),AND(N709="Water Reticulation",Z709="unplasticised Poly Vinyl Chloride")),      VLOOKUP(W709,VALIDATIONS!$GP$2:$HS$45,8+VLOOKUP(Y709,VALIDATIONS!$FF$2:$FG$5,2,FALSE),FALSE),  IF(OR(AND(N709="Water Re-use",Z709="Cast Iron"),AND(N709="Water Re-use",Z709="Ductile Iron"),AND(N709="Water Re-use",Z709="Galvanised Iron"),  AND(N709="Water Re-use",Z709="Mild Steel")),      VLOOKUP(W709,VALIDATIONS!$GP$2:$HS$45,VLOOKUP(Y709,VALIDATIONS!$FF$2:$FG$5,2,FALSE),FALSE),  IF(OR(AND(N709="Water Re-use",Z709="Asbestos Cement"),AND(N709="Water Re-use",Z709="unplasticised Poly Vinyl Chloride")),      VLOOKUP(W709,VALIDATIONS!$GP$2:$HS$45,8+VLOOKUP(Y709,VALIDATIONS!$FF$2:$FG$5,2,FALSE),FALSE),            IF(OR(AND(N709="Water Rising Main",Z709="Cast Iron"),AND(N709="Water Rising Main",Z709="Ductile Iron"),AND(N709="Water Rising Main",Z709="Galvanised Iron"),  AND(N709="Water Rising Main",Z709="Mild Steel")),      VLOOKUP(W709,VALIDATIONS!$GP$2:$HS$45,4+VLOOKUP(Y709,VALIDATIONS!$FF$2:$FG$5,2,FALSE),FALSE),  IF(OR(AND(N709="Water Rising Main",Z709="Asbestos Cement"),AND(N709="Water Rising Main",Z709="unplasticised Poly Vinyl Chloride")),      VLOOKUP(W709,VALIDATIONS!$GP$2:$HS$45,12+VLOOKUP(Y709,VALIDATIONS!$FF$2:$FG$5,2,FALSE),FALSE),  0))))))    +IF(P709="Up to 10% Rock",VLOOKUP(W709,VALIDATIONS!$GP$2:$HS$45,21+VLOOKUP(Y709,VALIDATIONS!$FF$2:$FG$5,2,FALSE),FALSE),0)+IF(OR(Q709="Urban Development (moderate)",Q709="Urban Development (heavy)"),VLOOKUP(W709,VALIDATIONS!$GP$2:$HS$45,12+VLOOKUP(Q709,VALIDATIONS!$FJ$2:$FK$4,2,FALSE),FALSE),0)))</f>
        <v/>
      </c>
      <c r="AB709" s="82"/>
    </row>
    <row r="710" spans="2:28" x14ac:dyDescent="0.2">
      <c r="B710" s="354"/>
      <c r="C710" s="354"/>
      <c r="E710" s="370"/>
      <c r="G710" s="168"/>
      <c r="H710" s="168"/>
      <c r="I710" s="106" t="str">
        <f>IF(OR(C710="",D710="",E710=""),"",VLOOKUP(C710,VALIDATIONS!$HU$2:$HV$12,2,FALSE))</f>
        <v/>
      </c>
      <c r="K710" s="243"/>
      <c r="L710" s="354"/>
      <c r="M710" s="224"/>
      <c r="N710" s="370"/>
      <c r="O710" s="224"/>
      <c r="P710" s="368"/>
      <c r="Q710" s="368"/>
      <c r="R710" s="224"/>
      <c r="S710" s="224"/>
      <c r="T710" s="224"/>
      <c r="U710" s="224"/>
      <c r="W710" s="370"/>
      <c r="X710" s="370"/>
      <c r="Y710" s="368"/>
      <c r="Z710" s="370"/>
      <c r="AA710" s="106" t="str">
        <f>IF(OR(N710="",P710="",Q710="",V710="",W710="",X710="",Y710="",Z710=""),"",V710*    (  IF(OR(AND(N710="Water Reticulation",Z710="Cast Iron"),AND(N710="Water Reticulation",Z710="Ductile Iron"),AND(N710="Water Reticulation",Z710="Galvanised Iron"),  AND(N710="Water Reticulation",Z710="Mild Steel")),      VLOOKUP(W710,VALIDATIONS!$GP$2:$HS$45,VLOOKUP(Y710,VALIDATIONS!$FF$2:$FG$5,2,FALSE),FALSE),  IF(OR(AND(N710="Water Reticulation",Z710="Asbestos Cement"),AND(N710="Water Reticulation",Z710="unplasticised Poly Vinyl Chloride")),      VLOOKUP(W710,VALIDATIONS!$GP$2:$HS$45,8+VLOOKUP(Y710,VALIDATIONS!$FF$2:$FG$5,2,FALSE),FALSE),  IF(OR(AND(N710="Water Re-use",Z710="Cast Iron"),AND(N710="Water Re-use",Z710="Ductile Iron"),AND(N710="Water Re-use",Z710="Galvanised Iron"),  AND(N710="Water Re-use",Z710="Mild Steel")),      VLOOKUP(W710,VALIDATIONS!$GP$2:$HS$45,VLOOKUP(Y710,VALIDATIONS!$FF$2:$FG$5,2,FALSE),FALSE),  IF(OR(AND(N710="Water Re-use",Z710="Asbestos Cement"),AND(N710="Water Re-use",Z710="unplasticised Poly Vinyl Chloride")),      VLOOKUP(W710,VALIDATIONS!$GP$2:$HS$45,8+VLOOKUP(Y710,VALIDATIONS!$FF$2:$FG$5,2,FALSE),FALSE),            IF(OR(AND(N710="Water Rising Main",Z710="Cast Iron"),AND(N710="Water Rising Main",Z710="Ductile Iron"),AND(N710="Water Rising Main",Z710="Galvanised Iron"),  AND(N710="Water Rising Main",Z710="Mild Steel")),      VLOOKUP(W710,VALIDATIONS!$GP$2:$HS$45,4+VLOOKUP(Y710,VALIDATIONS!$FF$2:$FG$5,2,FALSE),FALSE),  IF(OR(AND(N710="Water Rising Main",Z710="Asbestos Cement"),AND(N710="Water Rising Main",Z710="unplasticised Poly Vinyl Chloride")),      VLOOKUP(W710,VALIDATIONS!$GP$2:$HS$45,12+VLOOKUP(Y710,VALIDATIONS!$FF$2:$FG$5,2,FALSE),FALSE),  0))))))    +IF(P710="Up to 10% Rock",VLOOKUP(W710,VALIDATIONS!$GP$2:$HS$45,21+VLOOKUP(Y710,VALIDATIONS!$FF$2:$FG$5,2,FALSE),FALSE),0)+IF(OR(Q710="Urban Development (moderate)",Q710="Urban Development (heavy)"),VLOOKUP(W710,VALIDATIONS!$GP$2:$HS$45,12+VLOOKUP(Q710,VALIDATIONS!$FJ$2:$FK$4,2,FALSE),FALSE),0)))</f>
        <v/>
      </c>
      <c r="AB710" s="82"/>
    </row>
    <row r="711" spans="2:28" x14ac:dyDescent="0.2">
      <c r="B711" s="354"/>
      <c r="C711" s="354"/>
      <c r="E711" s="370"/>
      <c r="G711" s="168"/>
      <c r="H711" s="168"/>
      <c r="I711" s="106" t="str">
        <f>IF(OR(C711="",D711="",E711=""),"",VLOOKUP(C711,VALIDATIONS!$HU$2:$HV$12,2,FALSE))</f>
        <v/>
      </c>
      <c r="K711" s="243"/>
      <c r="L711" s="354"/>
      <c r="M711" s="224"/>
      <c r="N711" s="370"/>
      <c r="O711" s="224"/>
      <c r="P711" s="368"/>
      <c r="Q711" s="368"/>
      <c r="R711" s="224"/>
      <c r="S711" s="224"/>
      <c r="T711" s="224"/>
      <c r="U711" s="224"/>
      <c r="W711" s="370"/>
      <c r="X711" s="370"/>
      <c r="Y711" s="368"/>
      <c r="Z711" s="370"/>
      <c r="AA711" s="106" t="str">
        <f>IF(OR(N711="",P711="",Q711="",V711="",W711="",X711="",Y711="",Z711=""),"",V711*    (  IF(OR(AND(N711="Water Reticulation",Z711="Cast Iron"),AND(N711="Water Reticulation",Z711="Ductile Iron"),AND(N711="Water Reticulation",Z711="Galvanised Iron"),  AND(N711="Water Reticulation",Z711="Mild Steel")),      VLOOKUP(W711,VALIDATIONS!$GP$2:$HS$45,VLOOKUP(Y711,VALIDATIONS!$FF$2:$FG$5,2,FALSE),FALSE),  IF(OR(AND(N711="Water Reticulation",Z711="Asbestos Cement"),AND(N711="Water Reticulation",Z711="unplasticised Poly Vinyl Chloride")),      VLOOKUP(W711,VALIDATIONS!$GP$2:$HS$45,8+VLOOKUP(Y711,VALIDATIONS!$FF$2:$FG$5,2,FALSE),FALSE),  IF(OR(AND(N711="Water Re-use",Z711="Cast Iron"),AND(N711="Water Re-use",Z711="Ductile Iron"),AND(N711="Water Re-use",Z711="Galvanised Iron"),  AND(N711="Water Re-use",Z711="Mild Steel")),      VLOOKUP(W711,VALIDATIONS!$GP$2:$HS$45,VLOOKUP(Y711,VALIDATIONS!$FF$2:$FG$5,2,FALSE),FALSE),  IF(OR(AND(N711="Water Re-use",Z711="Asbestos Cement"),AND(N711="Water Re-use",Z711="unplasticised Poly Vinyl Chloride")),      VLOOKUP(W711,VALIDATIONS!$GP$2:$HS$45,8+VLOOKUP(Y711,VALIDATIONS!$FF$2:$FG$5,2,FALSE),FALSE),            IF(OR(AND(N711="Water Rising Main",Z711="Cast Iron"),AND(N711="Water Rising Main",Z711="Ductile Iron"),AND(N711="Water Rising Main",Z711="Galvanised Iron"),  AND(N711="Water Rising Main",Z711="Mild Steel")),      VLOOKUP(W711,VALIDATIONS!$GP$2:$HS$45,4+VLOOKUP(Y711,VALIDATIONS!$FF$2:$FG$5,2,FALSE),FALSE),  IF(OR(AND(N711="Water Rising Main",Z711="Asbestos Cement"),AND(N711="Water Rising Main",Z711="unplasticised Poly Vinyl Chloride")),      VLOOKUP(W711,VALIDATIONS!$GP$2:$HS$45,12+VLOOKUP(Y711,VALIDATIONS!$FF$2:$FG$5,2,FALSE),FALSE),  0))))))    +IF(P711="Up to 10% Rock",VLOOKUP(W711,VALIDATIONS!$GP$2:$HS$45,21+VLOOKUP(Y711,VALIDATIONS!$FF$2:$FG$5,2,FALSE),FALSE),0)+IF(OR(Q711="Urban Development (moderate)",Q711="Urban Development (heavy)"),VLOOKUP(W711,VALIDATIONS!$GP$2:$HS$45,12+VLOOKUP(Q711,VALIDATIONS!$FJ$2:$FK$4,2,FALSE),FALSE),0)))</f>
        <v/>
      </c>
      <c r="AB711" s="82"/>
    </row>
    <row r="712" spans="2:28" x14ac:dyDescent="0.2">
      <c r="B712" s="354"/>
      <c r="C712" s="354"/>
      <c r="E712" s="370"/>
      <c r="G712" s="168"/>
      <c r="H712" s="168"/>
      <c r="I712" s="106" t="str">
        <f>IF(OR(C712="",D712="",E712=""),"",VLOOKUP(C712,VALIDATIONS!$HU$2:$HV$12,2,FALSE))</f>
        <v/>
      </c>
      <c r="K712" s="243"/>
      <c r="L712" s="354"/>
      <c r="M712" s="224"/>
      <c r="N712" s="370"/>
      <c r="O712" s="224"/>
      <c r="P712" s="368"/>
      <c r="Q712" s="368"/>
      <c r="R712" s="224"/>
      <c r="S712" s="224"/>
      <c r="T712" s="224"/>
      <c r="U712" s="224"/>
      <c r="W712" s="370"/>
      <c r="X712" s="370"/>
      <c r="Y712" s="368"/>
      <c r="Z712" s="370"/>
      <c r="AA712" s="106" t="str">
        <f>IF(OR(N712="",P712="",Q712="",V712="",W712="",X712="",Y712="",Z712=""),"",V712*    (  IF(OR(AND(N712="Water Reticulation",Z712="Cast Iron"),AND(N712="Water Reticulation",Z712="Ductile Iron"),AND(N712="Water Reticulation",Z712="Galvanised Iron"),  AND(N712="Water Reticulation",Z712="Mild Steel")),      VLOOKUP(W712,VALIDATIONS!$GP$2:$HS$45,VLOOKUP(Y712,VALIDATIONS!$FF$2:$FG$5,2,FALSE),FALSE),  IF(OR(AND(N712="Water Reticulation",Z712="Asbestos Cement"),AND(N712="Water Reticulation",Z712="unplasticised Poly Vinyl Chloride")),      VLOOKUP(W712,VALIDATIONS!$GP$2:$HS$45,8+VLOOKUP(Y712,VALIDATIONS!$FF$2:$FG$5,2,FALSE),FALSE),  IF(OR(AND(N712="Water Re-use",Z712="Cast Iron"),AND(N712="Water Re-use",Z712="Ductile Iron"),AND(N712="Water Re-use",Z712="Galvanised Iron"),  AND(N712="Water Re-use",Z712="Mild Steel")),      VLOOKUP(W712,VALIDATIONS!$GP$2:$HS$45,VLOOKUP(Y712,VALIDATIONS!$FF$2:$FG$5,2,FALSE),FALSE),  IF(OR(AND(N712="Water Re-use",Z712="Asbestos Cement"),AND(N712="Water Re-use",Z712="unplasticised Poly Vinyl Chloride")),      VLOOKUP(W712,VALIDATIONS!$GP$2:$HS$45,8+VLOOKUP(Y712,VALIDATIONS!$FF$2:$FG$5,2,FALSE),FALSE),            IF(OR(AND(N712="Water Rising Main",Z712="Cast Iron"),AND(N712="Water Rising Main",Z712="Ductile Iron"),AND(N712="Water Rising Main",Z712="Galvanised Iron"),  AND(N712="Water Rising Main",Z712="Mild Steel")),      VLOOKUP(W712,VALIDATIONS!$GP$2:$HS$45,4+VLOOKUP(Y712,VALIDATIONS!$FF$2:$FG$5,2,FALSE),FALSE),  IF(OR(AND(N712="Water Rising Main",Z712="Asbestos Cement"),AND(N712="Water Rising Main",Z712="unplasticised Poly Vinyl Chloride")),      VLOOKUP(W712,VALIDATIONS!$GP$2:$HS$45,12+VLOOKUP(Y712,VALIDATIONS!$FF$2:$FG$5,2,FALSE),FALSE),  0))))))    +IF(P712="Up to 10% Rock",VLOOKUP(W712,VALIDATIONS!$GP$2:$HS$45,21+VLOOKUP(Y712,VALIDATIONS!$FF$2:$FG$5,2,FALSE),FALSE),0)+IF(OR(Q712="Urban Development (moderate)",Q712="Urban Development (heavy)"),VLOOKUP(W712,VALIDATIONS!$GP$2:$HS$45,12+VLOOKUP(Q712,VALIDATIONS!$FJ$2:$FK$4,2,FALSE),FALSE),0)))</f>
        <v/>
      </c>
      <c r="AB712" s="82"/>
    </row>
    <row r="713" spans="2:28" x14ac:dyDescent="0.2">
      <c r="B713" s="354"/>
      <c r="C713" s="354"/>
      <c r="E713" s="370"/>
      <c r="G713" s="168"/>
      <c r="H713" s="168"/>
      <c r="I713" s="106" t="str">
        <f>IF(OR(C713="",D713="",E713=""),"",VLOOKUP(C713,VALIDATIONS!$HU$2:$HV$12,2,FALSE))</f>
        <v/>
      </c>
      <c r="K713" s="243"/>
      <c r="L713" s="354"/>
      <c r="M713" s="224"/>
      <c r="N713" s="370"/>
      <c r="O713" s="224"/>
      <c r="P713" s="368"/>
      <c r="Q713" s="368"/>
      <c r="R713" s="224"/>
      <c r="S713" s="224"/>
      <c r="T713" s="224"/>
      <c r="U713" s="224"/>
      <c r="W713" s="370"/>
      <c r="X713" s="370"/>
      <c r="Y713" s="368"/>
      <c r="Z713" s="370"/>
      <c r="AA713" s="106" t="str">
        <f>IF(OR(N713="",P713="",Q713="",V713="",W713="",X713="",Y713="",Z713=""),"",V713*    (  IF(OR(AND(N713="Water Reticulation",Z713="Cast Iron"),AND(N713="Water Reticulation",Z713="Ductile Iron"),AND(N713="Water Reticulation",Z713="Galvanised Iron"),  AND(N713="Water Reticulation",Z713="Mild Steel")),      VLOOKUP(W713,VALIDATIONS!$GP$2:$HS$45,VLOOKUP(Y713,VALIDATIONS!$FF$2:$FG$5,2,FALSE),FALSE),  IF(OR(AND(N713="Water Reticulation",Z713="Asbestos Cement"),AND(N713="Water Reticulation",Z713="unplasticised Poly Vinyl Chloride")),      VLOOKUP(W713,VALIDATIONS!$GP$2:$HS$45,8+VLOOKUP(Y713,VALIDATIONS!$FF$2:$FG$5,2,FALSE),FALSE),  IF(OR(AND(N713="Water Re-use",Z713="Cast Iron"),AND(N713="Water Re-use",Z713="Ductile Iron"),AND(N713="Water Re-use",Z713="Galvanised Iron"),  AND(N713="Water Re-use",Z713="Mild Steel")),      VLOOKUP(W713,VALIDATIONS!$GP$2:$HS$45,VLOOKUP(Y713,VALIDATIONS!$FF$2:$FG$5,2,FALSE),FALSE),  IF(OR(AND(N713="Water Re-use",Z713="Asbestos Cement"),AND(N713="Water Re-use",Z713="unplasticised Poly Vinyl Chloride")),      VLOOKUP(W713,VALIDATIONS!$GP$2:$HS$45,8+VLOOKUP(Y713,VALIDATIONS!$FF$2:$FG$5,2,FALSE),FALSE),            IF(OR(AND(N713="Water Rising Main",Z713="Cast Iron"),AND(N713="Water Rising Main",Z713="Ductile Iron"),AND(N713="Water Rising Main",Z713="Galvanised Iron"),  AND(N713="Water Rising Main",Z713="Mild Steel")),      VLOOKUP(W713,VALIDATIONS!$GP$2:$HS$45,4+VLOOKUP(Y713,VALIDATIONS!$FF$2:$FG$5,2,FALSE),FALSE),  IF(OR(AND(N713="Water Rising Main",Z713="Asbestos Cement"),AND(N713="Water Rising Main",Z713="unplasticised Poly Vinyl Chloride")),      VLOOKUP(W713,VALIDATIONS!$GP$2:$HS$45,12+VLOOKUP(Y713,VALIDATIONS!$FF$2:$FG$5,2,FALSE),FALSE),  0))))))    +IF(P713="Up to 10% Rock",VLOOKUP(W713,VALIDATIONS!$GP$2:$HS$45,21+VLOOKUP(Y713,VALIDATIONS!$FF$2:$FG$5,2,FALSE),FALSE),0)+IF(OR(Q713="Urban Development (moderate)",Q713="Urban Development (heavy)"),VLOOKUP(W713,VALIDATIONS!$GP$2:$HS$45,12+VLOOKUP(Q713,VALIDATIONS!$FJ$2:$FK$4,2,FALSE),FALSE),0)))</f>
        <v/>
      </c>
      <c r="AB713" s="82"/>
    </row>
    <row r="714" spans="2:28" x14ac:dyDescent="0.2">
      <c r="B714" s="354"/>
      <c r="C714" s="354"/>
      <c r="E714" s="370"/>
      <c r="G714" s="168"/>
      <c r="H714" s="168"/>
      <c r="I714" s="106" t="str">
        <f>IF(OR(C714="",D714="",E714=""),"",VLOOKUP(C714,VALIDATIONS!$HU$2:$HV$12,2,FALSE))</f>
        <v/>
      </c>
      <c r="K714" s="243"/>
      <c r="L714" s="354"/>
      <c r="M714" s="224"/>
      <c r="N714" s="370"/>
      <c r="O714" s="224"/>
      <c r="P714" s="368"/>
      <c r="Q714" s="368"/>
      <c r="R714" s="224"/>
      <c r="S714" s="224"/>
      <c r="T714" s="224"/>
      <c r="U714" s="224"/>
      <c r="W714" s="370"/>
      <c r="X714" s="370"/>
      <c r="Y714" s="368"/>
      <c r="Z714" s="370"/>
      <c r="AA714" s="106" t="str">
        <f>IF(OR(N714="",P714="",Q714="",V714="",W714="",X714="",Y714="",Z714=""),"",V714*    (  IF(OR(AND(N714="Water Reticulation",Z714="Cast Iron"),AND(N714="Water Reticulation",Z714="Ductile Iron"),AND(N714="Water Reticulation",Z714="Galvanised Iron"),  AND(N714="Water Reticulation",Z714="Mild Steel")),      VLOOKUP(W714,VALIDATIONS!$GP$2:$HS$45,VLOOKUP(Y714,VALIDATIONS!$FF$2:$FG$5,2,FALSE),FALSE),  IF(OR(AND(N714="Water Reticulation",Z714="Asbestos Cement"),AND(N714="Water Reticulation",Z714="unplasticised Poly Vinyl Chloride")),      VLOOKUP(W714,VALIDATIONS!$GP$2:$HS$45,8+VLOOKUP(Y714,VALIDATIONS!$FF$2:$FG$5,2,FALSE),FALSE),  IF(OR(AND(N714="Water Re-use",Z714="Cast Iron"),AND(N714="Water Re-use",Z714="Ductile Iron"),AND(N714="Water Re-use",Z714="Galvanised Iron"),  AND(N714="Water Re-use",Z714="Mild Steel")),      VLOOKUP(W714,VALIDATIONS!$GP$2:$HS$45,VLOOKUP(Y714,VALIDATIONS!$FF$2:$FG$5,2,FALSE),FALSE),  IF(OR(AND(N714="Water Re-use",Z714="Asbestos Cement"),AND(N714="Water Re-use",Z714="unplasticised Poly Vinyl Chloride")),      VLOOKUP(W714,VALIDATIONS!$GP$2:$HS$45,8+VLOOKUP(Y714,VALIDATIONS!$FF$2:$FG$5,2,FALSE),FALSE),            IF(OR(AND(N714="Water Rising Main",Z714="Cast Iron"),AND(N714="Water Rising Main",Z714="Ductile Iron"),AND(N714="Water Rising Main",Z714="Galvanised Iron"),  AND(N714="Water Rising Main",Z714="Mild Steel")),      VLOOKUP(W714,VALIDATIONS!$GP$2:$HS$45,4+VLOOKUP(Y714,VALIDATIONS!$FF$2:$FG$5,2,FALSE),FALSE),  IF(OR(AND(N714="Water Rising Main",Z714="Asbestos Cement"),AND(N714="Water Rising Main",Z714="unplasticised Poly Vinyl Chloride")),      VLOOKUP(W714,VALIDATIONS!$GP$2:$HS$45,12+VLOOKUP(Y714,VALIDATIONS!$FF$2:$FG$5,2,FALSE),FALSE),  0))))))    +IF(P714="Up to 10% Rock",VLOOKUP(W714,VALIDATIONS!$GP$2:$HS$45,21+VLOOKUP(Y714,VALIDATIONS!$FF$2:$FG$5,2,FALSE),FALSE),0)+IF(OR(Q714="Urban Development (moderate)",Q714="Urban Development (heavy)"),VLOOKUP(W714,VALIDATIONS!$GP$2:$HS$45,12+VLOOKUP(Q714,VALIDATIONS!$FJ$2:$FK$4,2,FALSE),FALSE),0)))</f>
        <v/>
      </c>
      <c r="AB714" s="82"/>
    </row>
    <row r="715" spans="2:28" x14ac:dyDescent="0.2">
      <c r="B715" s="354"/>
      <c r="C715" s="354"/>
      <c r="E715" s="370"/>
      <c r="G715" s="168"/>
      <c r="H715" s="168"/>
      <c r="I715" s="106" t="str">
        <f>IF(OR(C715="",D715="",E715=""),"",VLOOKUP(C715,VALIDATIONS!$HU$2:$HV$12,2,FALSE))</f>
        <v/>
      </c>
      <c r="K715" s="243"/>
      <c r="L715" s="354"/>
      <c r="M715" s="224"/>
      <c r="N715" s="370"/>
      <c r="O715" s="224"/>
      <c r="P715" s="368"/>
      <c r="Q715" s="368"/>
      <c r="R715" s="224"/>
      <c r="S715" s="224"/>
      <c r="T715" s="224"/>
      <c r="U715" s="224"/>
      <c r="W715" s="370"/>
      <c r="X715" s="370"/>
      <c r="Y715" s="368"/>
      <c r="Z715" s="370"/>
      <c r="AA715" s="106" t="str">
        <f>IF(OR(N715="",P715="",Q715="",V715="",W715="",X715="",Y715="",Z715=""),"",V715*    (  IF(OR(AND(N715="Water Reticulation",Z715="Cast Iron"),AND(N715="Water Reticulation",Z715="Ductile Iron"),AND(N715="Water Reticulation",Z715="Galvanised Iron"),  AND(N715="Water Reticulation",Z715="Mild Steel")),      VLOOKUP(W715,VALIDATIONS!$GP$2:$HS$45,VLOOKUP(Y715,VALIDATIONS!$FF$2:$FG$5,2,FALSE),FALSE),  IF(OR(AND(N715="Water Reticulation",Z715="Asbestos Cement"),AND(N715="Water Reticulation",Z715="unplasticised Poly Vinyl Chloride")),      VLOOKUP(W715,VALIDATIONS!$GP$2:$HS$45,8+VLOOKUP(Y715,VALIDATIONS!$FF$2:$FG$5,2,FALSE),FALSE),  IF(OR(AND(N715="Water Re-use",Z715="Cast Iron"),AND(N715="Water Re-use",Z715="Ductile Iron"),AND(N715="Water Re-use",Z715="Galvanised Iron"),  AND(N715="Water Re-use",Z715="Mild Steel")),      VLOOKUP(W715,VALIDATIONS!$GP$2:$HS$45,VLOOKUP(Y715,VALIDATIONS!$FF$2:$FG$5,2,FALSE),FALSE),  IF(OR(AND(N715="Water Re-use",Z715="Asbestos Cement"),AND(N715="Water Re-use",Z715="unplasticised Poly Vinyl Chloride")),      VLOOKUP(W715,VALIDATIONS!$GP$2:$HS$45,8+VLOOKUP(Y715,VALIDATIONS!$FF$2:$FG$5,2,FALSE),FALSE),            IF(OR(AND(N715="Water Rising Main",Z715="Cast Iron"),AND(N715="Water Rising Main",Z715="Ductile Iron"),AND(N715="Water Rising Main",Z715="Galvanised Iron"),  AND(N715="Water Rising Main",Z715="Mild Steel")),      VLOOKUP(W715,VALIDATIONS!$GP$2:$HS$45,4+VLOOKUP(Y715,VALIDATIONS!$FF$2:$FG$5,2,FALSE),FALSE),  IF(OR(AND(N715="Water Rising Main",Z715="Asbestos Cement"),AND(N715="Water Rising Main",Z715="unplasticised Poly Vinyl Chloride")),      VLOOKUP(W715,VALIDATIONS!$GP$2:$HS$45,12+VLOOKUP(Y715,VALIDATIONS!$FF$2:$FG$5,2,FALSE),FALSE),  0))))))    +IF(P715="Up to 10% Rock",VLOOKUP(W715,VALIDATIONS!$GP$2:$HS$45,21+VLOOKUP(Y715,VALIDATIONS!$FF$2:$FG$5,2,FALSE),FALSE),0)+IF(OR(Q715="Urban Development (moderate)",Q715="Urban Development (heavy)"),VLOOKUP(W715,VALIDATIONS!$GP$2:$HS$45,12+VLOOKUP(Q715,VALIDATIONS!$FJ$2:$FK$4,2,FALSE),FALSE),0)))</f>
        <v/>
      </c>
      <c r="AB715" s="82"/>
    </row>
    <row r="716" spans="2:28" x14ac:dyDescent="0.2">
      <c r="B716" s="354"/>
      <c r="C716" s="354"/>
      <c r="E716" s="370"/>
      <c r="G716" s="168"/>
      <c r="H716" s="168"/>
      <c r="I716" s="106" t="str">
        <f>IF(OR(C716="",D716="",E716=""),"",VLOOKUP(C716,VALIDATIONS!$HU$2:$HV$12,2,FALSE))</f>
        <v/>
      </c>
      <c r="K716" s="243"/>
      <c r="L716" s="354"/>
      <c r="M716" s="224"/>
      <c r="N716" s="370"/>
      <c r="O716" s="224"/>
      <c r="P716" s="368"/>
      <c r="Q716" s="368"/>
      <c r="R716" s="224"/>
      <c r="S716" s="224"/>
      <c r="T716" s="224"/>
      <c r="U716" s="224"/>
      <c r="W716" s="370"/>
      <c r="X716" s="370"/>
      <c r="Y716" s="368"/>
      <c r="Z716" s="370"/>
      <c r="AA716" s="106" t="str">
        <f>IF(OR(N716="",P716="",Q716="",V716="",W716="",X716="",Y716="",Z716=""),"",V716*    (  IF(OR(AND(N716="Water Reticulation",Z716="Cast Iron"),AND(N716="Water Reticulation",Z716="Ductile Iron"),AND(N716="Water Reticulation",Z716="Galvanised Iron"),  AND(N716="Water Reticulation",Z716="Mild Steel")),      VLOOKUP(W716,VALIDATIONS!$GP$2:$HS$45,VLOOKUP(Y716,VALIDATIONS!$FF$2:$FG$5,2,FALSE),FALSE),  IF(OR(AND(N716="Water Reticulation",Z716="Asbestos Cement"),AND(N716="Water Reticulation",Z716="unplasticised Poly Vinyl Chloride")),      VLOOKUP(W716,VALIDATIONS!$GP$2:$HS$45,8+VLOOKUP(Y716,VALIDATIONS!$FF$2:$FG$5,2,FALSE),FALSE),  IF(OR(AND(N716="Water Re-use",Z716="Cast Iron"),AND(N716="Water Re-use",Z716="Ductile Iron"),AND(N716="Water Re-use",Z716="Galvanised Iron"),  AND(N716="Water Re-use",Z716="Mild Steel")),      VLOOKUP(W716,VALIDATIONS!$GP$2:$HS$45,VLOOKUP(Y716,VALIDATIONS!$FF$2:$FG$5,2,FALSE),FALSE),  IF(OR(AND(N716="Water Re-use",Z716="Asbestos Cement"),AND(N716="Water Re-use",Z716="unplasticised Poly Vinyl Chloride")),      VLOOKUP(W716,VALIDATIONS!$GP$2:$HS$45,8+VLOOKUP(Y716,VALIDATIONS!$FF$2:$FG$5,2,FALSE),FALSE),            IF(OR(AND(N716="Water Rising Main",Z716="Cast Iron"),AND(N716="Water Rising Main",Z716="Ductile Iron"),AND(N716="Water Rising Main",Z716="Galvanised Iron"),  AND(N716="Water Rising Main",Z716="Mild Steel")),      VLOOKUP(W716,VALIDATIONS!$GP$2:$HS$45,4+VLOOKUP(Y716,VALIDATIONS!$FF$2:$FG$5,2,FALSE),FALSE),  IF(OR(AND(N716="Water Rising Main",Z716="Asbestos Cement"),AND(N716="Water Rising Main",Z716="unplasticised Poly Vinyl Chloride")),      VLOOKUP(W716,VALIDATIONS!$GP$2:$HS$45,12+VLOOKUP(Y716,VALIDATIONS!$FF$2:$FG$5,2,FALSE),FALSE),  0))))))    +IF(P716="Up to 10% Rock",VLOOKUP(W716,VALIDATIONS!$GP$2:$HS$45,21+VLOOKUP(Y716,VALIDATIONS!$FF$2:$FG$5,2,FALSE),FALSE),0)+IF(OR(Q716="Urban Development (moderate)",Q716="Urban Development (heavy)"),VLOOKUP(W716,VALIDATIONS!$GP$2:$HS$45,12+VLOOKUP(Q716,VALIDATIONS!$FJ$2:$FK$4,2,FALSE),FALSE),0)))</f>
        <v/>
      </c>
      <c r="AB716" s="82"/>
    </row>
    <row r="717" spans="2:28" x14ac:dyDescent="0.2">
      <c r="B717" s="354"/>
      <c r="C717" s="354"/>
      <c r="E717" s="370"/>
      <c r="G717" s="168"/>
      <c r="H717" s="168"/>
      <c r="I717" s="106" t="str">
        <f>IF(OR(C717="",D717="",E717=""),"",VLOOKUP(C717,VALIDATIONS!$HU$2:$HV$12,2,FALSE))</f>
        <v/>
      </c>
      <c r="K717" s="243"/>
      <c r="L717" s="354"/>
      <c r="M717" s="224"/>
      <c r="N717" s="370"/>
      <c r="O717" s="224"/>
      <c r="P717" s="368"/>
      <c r="Q717" s="368"/>
      <c r="R717" s="224"/>
      <c r="S717" s="224"/>
      <c r="T717" s="224"/>
      <c r="U717" s="224"/>
      <c r="W717" s="370"/>
      <c r="X717" s="370"/>
      <c r="Y717" s="368"/>
      <c r="Z717" s="370"/>
      <c r="AA717" s="106" t="str">
        <f>IF(OR(N717="",P717="",Q717="",V717="",W717="",X717="",Y717="",Z717=""),"",V717*    (  IF(OR(AND(N717="Water Reticulation",Z717="Cast Iron"),AND(N717="Water Reticulation",Z717="Ductile Iron"),AND(N717="Water Reticulation",Z717="Galvanised Iron"),  AND(N717="Water Reticulation",Z717="Mild Steel")),      VLOOKUP(W717,VALIDATIONS!$GP$2:$HS$45,VLOOKUP(Y717,VALIDATIONS!$FF$2:$FG$5,2,FALSE),FALSE),  IF(OR(AND(N717="Water Reticulation",Z717="Asbestos Cement"),AND(N717="Water Reticulation",Z717="unplasticised Poly Vinyl Chloride")),      VLOOKUP(W717,VALIDATIONS!$GP$2:$HS$45,8+VLOOKUP(Y717,VALIDATIONS!$FF$2:$FG$5,2,FALSE),FALSE),  IF(OR(AND(N717="Water Re-use",Z717="Cast Iron"),AND(N717="Water Re-use",Z717="Ductile Iron"),AND(N717="Water Re-use",Z717="Galvanised Iron"),  AND(N717="Water Re-use",Z717="Mild Steel")),      VLOOKUP(W717,VALIDATIONS!$GP$2:$HS$45,VLOOKUP(Y717,VALIDATIONS!$FF$2:$FG$5,2,FALSE),FALSE),  IF(OR(AND(N717="Water Re-use",Z717="Asbestos Cement"),AND(N717="Water Re-use",Z717="unplasticised Poly Vinyl Chloride")),      VLOOKUP(W717,VALIDATIONS!$GP$2:$HS$45,8+VLOOKUP(Y717,VALIDATIONS!$FF$2:$FG$5,2,FALSE),FALSE),            IF(OR(AND(N717="Water Rising Main",Z717="Cast Iron"),AND(N717="Water Rising Main",Z717="Ductile Iron"),AND(N717="Water Rising Main",Z717="Galvanised Iron"),  AND(N717="Water Rising Main",Z717="Mild Steel")),      VLOOKUP(W717,VALIDATIONS!$GP$2:$HS$45,4+VLOOKUP(Y717,VALIDATIONS!$FF$2:$FG$5,2,FALSE),FALSE),  IF(OR(AND(N717="Water Rising Main",Z717="Asbestos Cement"),AND(N717="Water Rising Main",Z717="unplasticised Poly Vinyl Chloride")),      VLOOKUP(W717,VALIDATIONS!$GP$2:$HS$45,12+VLOOKUP(Y717,VALIDATIONS!$FF$2:$FG$5,2,FALSE),FALSE),  0))))))    +IF(P717="Up to 10% Rock",VLOOKUP(W717,VALIDATIONS!$GP$2:$HS$45,21+VLOOKUP(Y717,VALIDATIONS!$FF$2:$FG$5,2,FALSE),FALSE),0)+IF(OR(Q717="Urban Development (moderate)",Q717="Urban Development (heavy)"),VLOOKUP(W717,VALIDATIONS!$GP$2:$HS$45,12+VLOOKUP(Q717,VALIDATIONS!$FJ$2:$FK$4,2,FALSE),FALSE),0)))</f>
        <v/>
      </c>
      <c r="AB717" s="82"/>
    </row>
    <row r="718" spans="2:28" x14ac:dyDescent="0.2">
      <c r="B718" s="354"/>
      <c r="C718" s="354"/>
      <c r="E718" s="370"/>
      <c r="G718" s="168"/>
      <c r="H718" s="168"/>
      <c r="I718" s="106" t="str">
        <f>IF(OR(C718="",D718="",E718=""),"",VLOOKUP(C718,VALIDATIONS!$HU$2:$HV$12,2,FALSE))</f>
        <v/>
      </c>
      <c r="K718" s="243"/>
      <c r="L718" s="354"/>
      <c r="M718" s="224"/>
      <c r="N718" s="370"/>
      <c r="O718" s="224"/>
      <c r="P718" s="368"/>
      <c r="Q718" s="368"/>
      <c r="R718" s="224"/>
      <c r="S718" s="224"/>
      <c r="T718" s="224"/>
      <c r="U718" s="224"/>
      <c r="W718" s="370"/>
      <c r="X718" s="370"/>
      <c r="Y718" s="368"/>
      <c r="Z718" s="370"/>
      <c r="AA718" s="106" t="str">
        <f>IF(OR(N718="",P718="",Q718="",V718="",W718="",X718="",Y718="",Z718=""),"",V718*    (  IF(OR(AND(N718="Water Reticulation",Z718="Cast Iron"),AND(N718="Water Reticulation",Z718="Ductile Iron"),AND(N718="Water Reticulation",Z718="Galvanised Iron"),  AND(N718="Water Reticulation",Z718="Mild Steel")),      VLOOKUP(W718,VALIDATIONS!$GP$2:$HS$45,VLOOKUP(Y718,VALIDATIONS!$FF$2:$FG$5,2,FALSE),FALSE),  IF(OR(AND(N718="Water Reticulation",Z718="Asbestos Cement"),AND(N718="Water Reticulation",Z718="unplasticised Poly Vinyl Chloride")),      VLOOKUP(W718,VALIDATIONS!$GP$2:$HS$45,8+VLOOKUP(Y718,VALIDATIONS!$FF$2:$FG$5,2,FALSE),FALSE),  IF(OR(AND(N718="Water Re-use",Z718="Cast Iron"),AND(N718="Water Re-use",Z718="Ductile Iron"),AND(N718="Water Re-use",Z718="Galvanised Iron"),  AND(N718="Water Re-use",Z718="Mild Steel")),      VLOOKUP(W718,VALIDATIONS!$GP$2:$HS$45,VLOOKUP(Y718,VALIDATIONS!$FF$2:$FG$5,2,FALSE),FALSE),  IF(OR(AND(N718="Water Re-use",Z718="Asbestos Cement"),AND(N718="Water Re-use",Z718="unplasticised Poly Vinyl Chloride")),      VLOOKUP(W718,VALIDATIONS!$GP$2:$HS$45,8+VLOOKUP(Y718,VALIDATIONS!$FF$2:$FG$5,2,FALSE),FALSE),            IF(OR(AND(N718="Water Rising Main",Z718="Cast Iron"),AND(N718="Water Rising Main",Z718="Ductile Iron"),AND(N718="Water Rising Main",Z718="Galvanised Iron"),  AND(N718="Water Rising Main",Z718="Mild Steel")),      VLOOKUP(W718,VALIDATIONS!$GP$2:$HS$45,4+VLOOKUP(Y718,VALIDATIONS!$FF$2:$FG$5,2,FALSE),FALSE),  IF(OR(AND(N718="Water Rising Main",Z718="Asbestos Cement"),AND(N718="Water Rising Main",Z718="unplasticised Poly Vinyl Chloride")),      VLOOKUP(W718,VALIDATIONS!$GP$2:$HS$45,12+VLOOKUP(Y718,VALIDATIONS!$FF$2:$FG$5,2,FALSE),FALSE),  0))))))    +IF(P718="Up to 10% Rock",VLOOKUP(W718,VALIDATIONS!$GP$2:$HS$45,21+VLOOKUP(Y718,VALIDATIONS!$FF$2:$FG$5,2,FALSE),FALSE),0)+IF(OR(Q718="Urban Development (moderate)",Q718="Urban Development (heavy)"),VLOOKUP(W718,VALIDATIONS!$GP$2:$HS$45,12+VLOOKUP(Q718,VALIDATIONS!$FJ$2:$FK$4,2,FALSE),FALSE),0)))</f>
        <v/>
      </c>
      <c r="AB718" s="82"/>
    </row>
    <row r="719" spans="2:28" x14ac:dyDescent="0.2">
      <c r="B719" s="354"/>
      <c r="C719" s="354"/>
      <c r="E719" s="370"/>
      <c r="G719" s="168"/>
      <c r="H719" s="168"/>
      <c r="I719" s="106" t="str">
        <f>IF(OR(C719="",D719="",E719=""),"",VLOOKUP(C719,VALIDATIONS!$HU$2:$HV$12,2,FALSE))</f>
        <v/>
      </c>
      <c r="K719" s="243"/>
      <c r="L719" s="354"/>
      <c r="M719" s="224"/>
      <c r="N719" s="370"/>
      <c r="O719" s="224"/>
      <c r="P719" s="368"/>
      <c r="Q719" s="368"/>
      <c r="R719" s="224"/>
      <c r="S719" s="224"/>
      <c r="T719" s="224"/>
      <c r="U719" s="224"/>
      <c r="W719" s="370"/>
      <c r="X719" s="370"/>
      <c r="Y719" s="368"/>
      <c r="Z719" s="370"/>
      <c r="AA719" s="106" t="str">
        <f>IF(OR(N719="",P719="",Q719="",V719="",W719="",X719="",Y719="",Z719=""),"",V719*    (  IF(OR(AND(N719="Water Reticulation",Z719="Cast Iron"),AND(N719="Water Reticulation",Z719="Ductile Iron"),AND(N719="Water Reticulation",Z719="Galvanised Iron"),  AND(N719="Water Reticulation",Z719="Mild Steel")),      VLOOKUP(W719,VALIDATIONS!$GP$2:$HS$45,VLOOKUP(Y719,VALIDATIONS!$FF$2:$FG$5,2,FALSE),FALSE),  IF(OR(AND(N719="Water Reticulation",Z719="Asbestos Cement"),AND(N719="Water Reticulation",Z719="unplasticised Poly Vinyl Chloride")),      VLOOKUP(W719,VALIDATIONS!$GP$2:$HS$45,8+VLOOKUP(Y719,VALIDATIONS!$FF$2:$FG$5,2,FALSE),FALSE),  IF(OR(AND(N719="Water Re-use",Z719="Cast Iron"),AND(N719="Water Re-use",Z719="Ductile Iron"),AND(N719="Water Re-use",Z719="Galvanised Iron"),  AND(N719="Water Re-use",Z719="Mild Steel")),      VLOOKUP(W719,VALIDATIONS!$GP$2:$HS$45,VLOOKUP(Y719,VALIDATIONS!$FF$2:$FG$5,2,FALSE),FALSE),  IF(OR(AND(N719="Water Re-use",Z719="Asbestos Cement"),AND(N719="Water Re-use",Z719="unplasticised Poly Vinyl Chloride")),      VLOOKUP(W719,VALIDATIONS!$GP$2:$HS$45,8+VLOOKUP(Y719,VALIDATIONS!$FF$2:$FG$5,2,FALSE),FALSE),            IF(OR(AND(N719="Water Rising Main",Z719="Cast Iron"),AND(N719="Water Rising Main",Z719="Ductile Iron"),AND(N719="Water Rising Main",Z719="Galvanised Iron"),  AND(N719="Water Rising Main",Z719="Mild Steel")),      VLOOKUP(W719,VALIDATIONS!$GP$2:$HS$45,4+VLOOKUP(Y719,VALIDATIONS!$FF$2:$FG$5,2,FALSE),FALSE),  IF(OR(AND(N719="Water Rising Main",Z719="Asbestos Cement"),AND(N719="Water Rising Main",Z719="unplasticised Poly Vinyl Chloride")),      VLOOKUP(W719,VALIDATIONS!$GP$2:$HS$45,12+VLOOKUP(Y719,VALIDATIONS!$FF$2:$FG$5,2,FALSE),FALSE),  0))))))    +IF(P719="Up to 10% Rock",VLOOKUP(W719,VALIDATIONS!$GP$2:$HS$45,21+VLOOKUP(Y719,VALIDATIONS!$FF$2:$FG$5,2,FALSE),FALSE),0)+IF(OR(Q719="Urban Development (moderate)",Q719="Urban Development (heavy)"),VLOOKUP(W719,VALIDATIONS!$GP$2:$HS$45,12+VLOOKUP(Q719,VALIDATIONS!$FJ$2:$FK$4,2,FALSE),FALSE),0)))</f>
        <v/>
      </c>
      <c r="AB719" s="82"/>
    </row>
    <row r="720" spans="2:28" x14ac:dyDescent="0.2">
      <c r="B720" s="354"/>
      <c r="C720" s="354"/>
      <c r="E720" s="370"/>
      <c r="G720" s="168"/>
      <c r="H720" s="168"/>
      <c r="I720" s="106" t="str">
        <f>IF(OR(C720="",D720="",E720=""),"",VLOOKUP(C720,VALIDATIONS!$HU$2:$HV$12,2,FALSE))</f>
        <v/>
      </c>
      <c r="K720" s="243"/>
      <c r="L720" s="354"/>
      <c r="M720" s="224"/>
      <c r="N720" s="370"/>
      <c r="O720" s="224"/>
      <c r="P720" s="368"/>
      <c r="Q720" s="368"/>
      <c r="R720" s="224"/>
      <c r="S720" s="224"/>
      <c r="T720" s="224"/>
      <c r="U720" s="224"/>
      <c r="W720" s="370"/>
      <c r="X720" s="370"/>
      <c r="Y720" s="368"/>
      <c r="Z720" s="370"/>
      <c r="AA720" s="106" t="str">
        <f>IF(OR(N720="",P720="",Q720="",V720="",W720="",X720="",Y720="",Z720=""),"",V720*    (  IF(OR(AND(N720="Water Reticulation",Z720="Cast Iron"),AND(N720="Water Reticulation",Z720="Ductile Iron"),AND(N720="Water Reticulation",Z720="Galvanised Iron"),  AND(N720="Water Reticulation",Z720="Mild Steel")),      VLOOKUP(W720,VALIDATIONS!$GP$2:$HS$45,VLOOKUP(Y720,VALIDATIONS!$FF$2:$FG$5,2,FALSE),FALSE),  IF(OR(AND(N720="Water Reticulation",Z720="Asbestos Cement"),AND(N720="Water Reticulation",Z720="unplasticised Poly Vinyl Chloride")),      VLOOKUP(W720,VALIDATIONS!$GP$2:$HS$45,8+VLOOKUP(Y720,VALIDATIONS!$FF$2:$FG$5,2,FALSE),FALSE),  IF(OR(AND(N720="Water Re-use",Z720="Cast Iron"),AND(N720="Water Re-use",Z720="Ductile Iron"),AND(N720="Water Re-use",Z720="Galvanised Iron"),  AND(N720="Water Re-use",Z720="Mild Steel")),      VLOOKUP(W720,VALIDATIONS!$GP$2:$HS$45,VLOOKUP(Y720,VALIDATIONS!$FF$2:$FG$5,2,FALSE),FALSE),  IF(OR(AND(N720="Water Re-use",Z720="Asbestos Cement"),AND(N720="Water Re-use",Z720="unplasticised Poly Vinyl Chloride")),      VLOOKUP(W720,VALIDATIONS!$GP$2:$HS$45,8+VLOOKUP(Y720,VALIDATIONS!$FF$2:$FG$5,2,FALSE),FALSE),            IF(OR(AND(N720="Water Rising Main",Z720="Cast Iron"),AND(N720="Water Rising Main",Z720="Ductile Iron"),AND(N720="Water Rising Main",Z720="Galvanised Iron"),  AND(N720="Water Rising Main",Z720="Mild Steel")),      VLOOKUP(W720,VALIDATIONS!$GP$2:$HS$45,4+VLOOKUP(Y720,VALIDATIONS!$FF$2:$FG$5,2,FALSE),FALSE),  IF(OR(AND(N720="Water Rising Main",Z720="Asbestos Cement"),AND(N720="Water Rising Main",Z720="unplasticised Poly Vinyl Chloride")),      VLOOKUP(W720,VALIDATIONS!$GP$2:$HS$45,12+VLOOKUP(Y720,VALIDATIONS!$FF$2:$FG$5,2,FALSE),FALSE),  0))))))    +IF(P720="Up to 10% Rock",VLOOKUP(W720,VALIDATIONS!$GP$2:$HS$45,21+VLOOKUP(Y720,VALIDATIONS!$FF$2:$FG$5,2,FALSE),FALSE),0)+IF(OR(Q720="Urban Development (moderate)",Q720="Urban Development (heavy)"),VLOOKUP(W720,VALIDATIONS!$GP$2:$HS$45,12+VLOOKUP(Q720,VALIDATIONS!$FJ$2:$FK$4,2,FALSE),FALSE),0)))</f>
        <v/>
      </c>
      <c r="AB720" s="82"/>
    </row>
    <row r="721" spans="2:28" x14ac:dyDescent="0.2">
      <c r="B721" s="354"/>
      <c r="C721" s="354"/>
      <c r="E721" s="370"/>
      <c r="G721" s="168"/>
      <c r="H721" s="168"/>
      <c r="I721" s="106" t="str">
        <f>IF(OR(C721="",D721="",E721=""),"",VLOOKUP(C721,VALIDATIONS!$HU$2:$HV$12,2,FALSE))</f>
        <v/>
      </c>
      <c r="K721" s="243"/>
      <c r="L721" s="354"/>
      <c r="M721" s="224"/>
      <c r="N721" s="370"/>
      <c r="O721" s="224"/>
      <c r="P721" s="368"/>
      <c r="Q721" s="368"/>
      <c r="R721" s="224"/>
      <c r="S721" s="224"/>
      <c r="T721" s="224"/>
      <c r="U721" s="224"/>
      <c r="W721" s="370"/>
      <c r="X721" s="370"/>
      <c r="Y721" s="368"/>
      <c r="Z721" s="370"/>
      <c r="AA721" s="106" t="str">
        <f>IF(OR(N721="",P721="",Q721="",V721="",W721="",X721="",Y721="",Z721=""),"",V721*    (  IF(OR(AND(N721="Water Reticulation",Z721="Cast Iron"),AND(N721="Water Reticulation",Z721="Ductile Iron"),AND(N721="Water Reticulation",Z721="Galvanised Iron"),  AND(N721="Water Reticulation",Z721="Mild Steel")),      VLOOKUP(W721,VALIDATIONS!$GP$2:$HS$45,VLOOKUP(Y721,VALIDATIONS!$FF$2:$FG$5,2,FALSE),FALSE),  IF(OR(AND(N721="Water Reticulation",Z721="Asbestos Cement"),AND(N721="Water Reticulation",Z721="unplasticised Poly Vinyl Chloride")),      VLOOKUP(W721,VALIDATIONS!$GP$2:$HS$45,8+VLOOKUP(Y721,VALIDATIONS!$FF$2:$FG$5,2,FALSE),FALSE),  IF(OR(AND(N721="Water Re-use",Z721="Cast Iron"),AND(N721="Water Re-use",Z721="Ductile Iron"),AND(N721="Water Re-use",Z721="Galvanised Iron"),  AND(N721="Water Re-use",Z721="Mild Steel")),      VLOOKUP(W721,VALIDATIONS!$GP$2:$HS$45,VLOOKUP(Y721,VALIDATIONS!$FF$2:$FG$5,2,FALSE),FALSE),  IF(OR(AND(N721="Water Re-use",Z721="Asbestos Cement"),AND(N721="Water Re-use",Z721="unplasticised Poly Vinyl Chloride")),      VLOOKUP(W721,VALIDATIONS!$GP$2:$HS$45,8+VLOOKUP(Y721,VALIDATIONS!$FF$2:$FG$5,2,FALSE),FALSE),            IF(OR(AND(N721="Water Rising Main",Z721="Cast Iron"),AND(N721="Water Rising Main",Z721="Ductile Iron"),AND(N721="Water Rising Main",Z721="Galvanised Iron"),  AND(N721="Water Rising Main",Z721="Mild Steel")),      VLOOKUP(W721,VALIDATIONS!$GP$2:$HS$45,4+VLOOKUP(Y721,VALIDATIONS!$FF$2:$FG$5,2,FALSE),FALSE),  IF(OR(AND(N721="Water Rising Main",Z721="Asbestos Cement"),AND(N721="Water Rising Main",Z721="unplasticised Poly Vinyl Chloride")),      VLOOKUP(W721,VALIDATIONS!$GP$2:$HS$45,12+VLOOKUP(Y721,VALIDATIONS!$FF$2:$FG$5,2,FALSE),FALSE),  0))))))    +IF(P721="Up to 10% Rock",VLOOKUP(W721,VALIDATIONS!$GP$2:$HS$45,21+VLOOKUP(Y721,VALIDATIONS!$FF$2:$FG$5,2,FALSE),FALSE),0)+IF(OR(Q721="Urban Development (moderate)",Q721="Urban Development (heavy)"),VLOOKUP(W721,VALIDATIONS!$GP$2:$HS$45,12+VLOOKUP(Q721,VALIDATIONS!$FJ$2:$FK$4,2,FALSE),FALSE),0)))</f>
        <v/>
      </c>
      <c r="AB721" s="82"/>
    </row>
    <row r="722" spans="2:28" x14ac:dyDescent="0.2">
      <c r="B722" s="354"/>
      <c r="C722" s="354"/>
      <c r="E722" s="370"/>
      <c r="G722" s="168"/>
      <c r="H722" s="168"/>
      <c r="I722" s="106" t="str">
        <f>IF(OR(C722="",D722="",E722=""),"",VLOOKUP(C722,VALIDATIONS!$HU$2:$HV$12,2,FALSE))</f>
        <v/>
      </c>
      <c r="K722" s="243"/>
      <c r="L722" s="354"/>
      <c r="M722" s="224"/>
      <c r="N722" s="370"/>
      <c r="O722" s="224"/>
      <c r="P722" s="368"/>
      <c r="Q722" s="368"/>
      <c r="R722" s="224"/>
      <c r="S722" s="224"/>
      <c r="T722" s="224"/>
      <c r="U722" s="224"/>
      <c r="W722" s="370"/>
      <c r="X722" s="370"/>
      <c r="Y722" s="368"/>
      <c r="Z722" s="370"/>
      <c r="AA722" s="106" t="str">
        <f>IF(OR(N722="",P722="",Q722="",V722="",W722="",X722="",Y722="",Z722=""),"",V722*    (  IF(OR(AND(N722="Water Reticulation",Z722="Cast Iron"),AND(N722="Water Reticulation",Z722="Ductile Iron"),AND(N722="Water Reticulation",Z722="Galvanised Iron"),  AND(N722="Water Reticulation",Z722="Mild Steel")),      VLOOKUP(W722,VALIDATIONS!$GP$2:$HS$45,VLOOKUP(Y722,VALIDATIONS!$FF$2:$FG$5,2,FALSE),FALSE),  IF(OR(AND(N722="Water Reticulation",Z722="Asbestos Cement"),AND(N722="Water Reticulation",Z722="unplasticised Poly Vinyl Chloride")),      VLOOKUP(W722,VALIDATIONS!$GP$2:$HS$45,8+VLOOKUP(Y722,VALIDATIONS!$FF$2:$FG$5,2,FALSE),FALSE),  IF(OR(AND(N722="Water Re-use",Z722="Cast Iron"),AND(N722="Water Re-use",Z722="Ductile Iron"),AND(N722="Water Re-use",Z722="Galvanised Iron"),  AND(N722="Water Re-use",Z722="Mild Steel")),      VLOOKUP(W722,VALIDATIONS!$GP$2:$HS$45,VLOOKUP(Y722,VALIDATIONS!$FF$2:$FG$5,2,FALSE),FALSE),  IF(OR(AND(N722="Water Re-use",Z722="Asbestos Cement"),AND(N722="Water Re-use",Z722="unplasticised Poly Vinyl Chloride")),      VLOOKUP(W722,VALIDATIONS!$GP$2:$HS$45,8+VLOOKUP(Y722,VALIDATIONS!$FF$2:$FG$5,2,FALSE),FALSE),            IF(OR(AND(N722="Water Rising Main",Z722="Cast Iron"),AND(N722="Water Rising Main",Z722="Ductile Iron"),AND(N722="Water Rising Main",Z722="Galvanised Iron"),  AND(N722="Water Rising Main",Z722="Mild Steel")),      VLOOKUP(W722,VALIDATIONS!$GP$2:$HS$45,4+VLOOKUP(Y722,VALIDATIONS!$FF$2:$FG$5,2,FALSE),FALSE),  IF(OR(AND(N722="Water Rising Main",Z722="Asbestos Cement"),AND(N722="Water Rising Main",Z722="unplasticised Poly Vinyl Chloride")),      VLOOKUP(W722,VALIDATIONS!$GP$2:$HS$45,12+VLOOKUP(Y722,VALIDATIONS!$FF$2:$FG$5,2,FALSE),FALSE),  0))))))    +IF(P722="Up to 10% Rock",VLOOKUP(W722,VALIDATIONS!$GP$2:$HS$45,21+VLOOKUP(Y722,VALIDATIONS!$FF$2:$FG$5,2,FALSE),FALSE),0)+IF(OR(Q722="Urban Development (moderate)",Q722="Urban Development (heavy)"),VLOOKUP(W722,VALIDATIONS!$GP$2:$HS$45,12+VLOOKUP(Q722,VALIDATIONS!$FJ$2:$FK$4,2,FALSE),FALSE),0)))</f>
        <v/>
      </c>
      <c r="AB722" s="82"/>
    </row>
    <row r="723" spans="2:28" x14ac:dyDescent="0.2">
      <c r="B723" s="354"/>
      <c r="C723" s="354"/>
      <c r="E723" s="370"/>
      <c r="G723" s="168"/>
      <c r="H723" s="168"/>
      <c r="I723" s="106" t="str">
        <f>IF(OR(C723="",D723="",E723=""),"",VLOOKUP(C723,VALIDATIONS!$HU$2:$HV$12,2,FALSE))</f>
        <v/>
      </c>
      <c r="K723" s="243"/>
      <c r="L723" s="354"/>
      <c r="M723" s="224"/>
      <c r="N723" s="370"/>
      <c r="O723" s="224"/>
      <c r="P723" s="368"/>
      <c r="Q723" s="368"/>
      <c r="R723" s="224"/>
      <c r="S723" s="224"/>
      <c r="T723" s="224"/>
      <c r="U723" s="224"/>
      <c r="W723" s="370"/>
      <c r="X723" s="370"/>
      <c r="Y723" s="368"/>
      <c r="Z723" s="370"/>
      <c r="AA723" s="106" t="str">
        <f>IF(OR(N723="",P723="",Q723="",V723="",W723="",X723="",Y723="",Z723=""),"",V723*    (  IF(OR(AND(N723="Water Reticulation",Z723="Cast Iron"),AND(N723="Water Reticulation",Z723="Ductile Iron"),AND(N723="Water Reticulation",Z723="Galvanised Iron"),  AND(N723="Water Reticulation",Z723="Mild Steel")),      VLOOKUP(W723,VALIDATIONS!$GP$2:$HS$45,VLOOKUP(Y723,VALIDATIONS!$FF$2:$FG$5,2,FALSE),FALSE),  IF(OR(AND(N723="Water Reticulation",Z723="Asbestos Cement"),AND(N723="Water Reticulation",Z723="unplasticised Poly Vinyl Chloride")),      VLOOKUP(W723,VALIDATIONS!$GP$2:$HS$45,8+VLOOKUP(Y723,VALIDATIONS!$FF$2:$FG$5,2,FALSE),FALSE),  IF(OR(AND(N723="Water Re-use",Z723="Cast Iron"),AND(N723="Water Re-use",Z723="Ductile Iron"),AND(N723="Water Re-use",Z723="Galvanised Iron"),  AND(N723="Water Re-use",Z723="Mild Steel")),      VLOOKUP(W723,VALIDATIONS!$GP$2:$HS$45,VLOOKUP(Y723,VALIDATIONS!$FF$2:$FG$5,2,FALSE),FALSE),  IF(OR(AND(N723="Water Re-use",Z723="Asbestos Cement"),AND(N723="Water Re-use",Z723="unplasticised Poly Vinyl Chloride")),      VLOOKUP(W723,VALIDATIONS!$GP$2:$HS$45,8+VLOOKUP(Y723,VALIDATIONS!$FF$2:$FG$5,2,FALSE),FALSE),            IF(OR(AND(N723="Water Rising Main",Z723="Cast Iron"),AND(N723="Water Rising Main",Z723="Ductile Iron"),AND(N723="Water Rising Main",Z723="Galvanised Iron"),  AND(N723="Water Rising Main",Z723="Mild Steel")),      VLOOKUP(W723,VALIDATIONS!$GP$2:$HS$45,4+VLOOKUP(Y723,VALIDATIONS!$FF$2:$FG$5,2,FALSE),FALSE),  IF(OR(AND(N723="Water Rising Main",Z723="Asbestos Cement"),AND(N723="Water Rising Main",Z723="unplasticised Poly Vinyl Chloride")),      VLOOKUP(W723,VALIDATIONS!$GP$2:$HS$45,12+VLOOKUP(Y723,VALIDATIONS!$FF$2:$FG$5,2,FALSE),FALSE),  0))))))    +IF(P723="Up to 10% Rock",VLOOKUP(W723,VALIDATIONS!$GP$2:$HS$45,21+VLOOKUP(Y723,VALIDATIONS!$FF$2:$FG$5,2,FALSE),FALSE),0)+IF(OR(Q723="Urban Development (moderate)",Q723="Urban Development (heavy)"),VLOOKUP(W723,VALIDATIONS!$GP$2:$HS$45,12+VLOOKUP(Q723,VALIDATIONS!$FJ$2:$FK$4,2,FALSE),FALSE),0)))</f>
        <v/>
      </c>
      <c r="AB723" s="82"/>
    </row>
    <row r="724" spans="2:28" x14ac:dyDescent="0.2">
      <c r="B724" s="354"/>
      <c r="C724" s="354"/>
      <c r="E724" s="370"/>
      <c r="G724" s="168"/>
      <c r="H724" s="168"/>
      <c r="I724" s="106" t="str">
        <f>IF(OR(C724="",D724="",E724=""),"",VLOOKUP(C724,VALIDATIONS!$HU$2:$HV$12,2,FALSE))</f>
        <v/>
      </c>
      <c r="K724" s="243"/>
      <c r="L724" s="354"/>
      <c r="M724" s="224"/>
      <c r="N724" s="370"/>
      <c r="O724" s="224"/>
      <c r="P724" s="368"/>
      <c r="Q724" s="368"/>
      <c r="R724" s="224"/>
      <c r="S724" s="224"/>
      <c r="T724" s="224"/>
      <c r="U724" s="224"/>
      <c r="W724" s="370"/>
      <c r="X724" s="370"/>
      <c r="Y724" s="368"/>
      <c r="Z724" s="370"/>
      <c r="AA724" s="106" t="str">
        <f>IF(OR(N724="",P724="",Q724="",V724="",W724="",X724="",Y724="",Z724=""),"",V724*    (  IF(OR(AND(N724="Water Reticulation",Z724="Cast Iron"),AND(N724="Water Reticulation",Z724="Ductile Iron"),AND(N724="Water Reticulation",Z724="Galvanised Iron"),  AND(N724="Water Reticulation",Z724="Mild Steel")),      VLOOKUP(W724,VALIDATIONS!$GP$2:$HS$45,VLOOKUP(Y724,VALIDATIONS!$FF$2:$FG$5,2,FALSE),FALSE),  IF(OR(AND(N724="Water Reticulation",Z724="Asbestos Cement"),AND(N724="Water Reticulation",Z724="unplasticised Poly Vinyl Chloride")),      VLOOKUP(W724,VALIDATIONS!$GP$2:$HS$45,8+VLOOKUP(Y724,VALIDATIONS!$FF$2:$FG$5,2,FALSE),FALSE),  IF(OR(AND(N724="Water Re-use",Z724="Cast Iron"),AND(N724="Water Re-use",Z724="Ductile Iron"),AND(N724="Water Re-use",Z724="Galvanised Iron"),  AND(N724="Water Re-use",Z724="Mild Steel")),      VLOOKUP(W724,VALIDATIONS!$GP$2:$HS$45,VLOOKUP(Y724,VALIDATIONS!$FF$2:$FG$5,2,FALSE),FALSE),  IF(OR(AND(N724="Water Re-use",Z724="Asbestos Cement"),AND(N724="Water Re-use",Z724="unplasticised Poly Vinyl Chloride")),      VLOOKUP(W724,VALIDATIONS!$GP$2:$HS$45,8+VLOOKUP(Y724,VALIDATIONS!$FF$2:$FG$5,2,FALSE),FALSE),            IF(OR(AND(N724="Water Rising Main",Z724="Cast Iron"),AND(N724="Water Rising Main",Z724="Ductile Iron"),AND(N724="Water Rising Main",Z724="Galvanised Iron"),  AND(N724="Water Rising Main",Z724="Mild Steel")),      VLOOKUP(W724,VALIDATIONS!$GP$2:$HS$45,4+VLOOKUP(Y724,VALIDATIONS!$FF$2:$FG$5,2,FALSE),FALSE),  IF(OR(AND(N724="Water Rising Main",Z724="Asbestos Cement"),AND(N724="Water Rising Main",Z724="unplasticised Poly Vinyl Chloride")),      VLOOKUP(W724,VALIDATIONS!$GP$2:$HS$45,12+VLOOKUP(Y724,VALIDATIONS!$FF$2:$FG$5,2,FALSE),FALSE),  0))))))    +IF(P724="Up to 10% Rock",VLOOKUP(W724,VALIDATIONS!$GP$2:$HS$45,21+VLOOKUP(Y724,VALIDATIONS!$FF$2:$FG$5,2,FALSE),FALSE),0)+IF(OR(Q724="Urban Development (moderate)",Q724="Urban Development (heavy)"),VLOOKUP(W724,VALIDATIONS!$GP$2:$HS$45,12+VLOOKUP(Q724,VALIDATIONS!$FJ$2:$FK$4,2,FALSE),FALSE),0)))</f>
        <v/>
      </c>
      <c r="AB724" s="82"/>
    </row>
    <row r="725" spans="2:28" x14ac:dyDescent="0.2">
      <c r="B725" s="354"/>
      <c r="C725" s="354"/>
      <c r="E725" s="370"/>
      <c r="G725" s="168"/>
      <c r="H725" s="168"/>
      <c r="I725" s="106" t="str">
        <f>IF(OR(C725="",D725="",E725=""),"",VLOOKUP(C725,VALIDATIONS!$HU$2:$HV$12,2,FALSE))</f>
        <v/>
      </c>
      <c r="K725" s="243"/>
      <c r="L725" s="354"/>
      <c r="M725" s="224"/>
      <c r="N725" s="370"/>
      <c r="O725" s="224"/>
      <c r="P725" s="368"/>
      <c r="Q725" s="368"/>
      <c r="R725" s="224"/>
      <c r="S725" s="224"/>
      <c r="T725" s="224"/>
      <c r="U725" s="224"/>
      <c r="W725" s="370"/>
      <c r="X725" s="370"/>
      <c r="Y725" s="368"/>
      <c r="Z725" s="370"/>
      <c r="AA725" s="106" t="str">
        <f>IF(OR(N725="",P725="",Q725="",V725="",W725="",X725="",Y725="",Z725=""),"",V725*    (  IF(OR(AND(N725="Water Reticulation",Z725="Cast Iron"),AND(N725="Water Reticulation",Z725="Ductile Iron"),AND(N725="Water Reticulation",Z725="Galvanised Iron"),  AND(N725="Water Reticulation",Z725="Mild Steel")),      VLOOKUP(W725,VALIDATIONS!$GP$2:$HS$45,VLOOKUP(Y725,VALIDATIONS!$FF$2:$FG$5,2,FALSE),FALSE),  IF(OR(AND(N725="Water Reticulation",Z725="Asbestos Cement"),AND(N725="Water Reticulation",Z725="unplasticised Poly Vinyl Chloride")),      VLOOKUP(W725,VALIDATIONS!$GP$2:$HS$45,8+VLOOKUP(Y725,VALIDATIONS!$FF$2:$FG$5,2,FALSE),FALSE),  IF(OR(AND(N725="Water Re-use",Z725="Cast Iron"),AND(N725="Water Re-use",Z725="Ductile Iron"),AND(N725="Water Re-use",Z725="Galvanised Iron"),  AND(N725="Water Re-use",Z725="Mild Steel")),      VLOOKUP(W725,VALIDATIONS!$GP$2:$HS$45,VLOOKUP(Y725,VALIDATIONS!$FF$2:$FG$5,2,FALSE),FALSE),  IF(OR(AND(N725="Water Re-use",Z725="Asbestos Cement"),AND(N725="Water Re-use",Z725="unplasticised Poly Vinyl Chloride")),      VLOOKUP(W725,VALIDATIONS!$GP$2:$HS$45,8+VLOOKUP(Y725,VALIDATIONS!$FF$2:$FG$5,2,FALSE),FALSE),            IF(OR(AND(N725="Water Rising Main",Z725="Cast Iron"),AND(N725="Water Rising Main",Z725="Ductile Iron"),AND(N725="Water Rising Main",Z725="Galvanised Iron"),  AND(N725="Water Rising Main",Z725="Mild Steel")),      VLOOKUP(W725,VALIDATIONS!$GP$2:$HS$45,4+VLOOKUP(Y725,VALIDATIONS!$FF$2:$FG$5,2,FALSE),FALSE),  IF(OR(AND(N725="Water Rising Main",Z725="Asbestos Cement"),AND(N725="Water Rising Main",Z725="unplasticised Poly Vinyl Chloride")),      VLOOKUP(W725,VALIDATIONS!$GP$2:$HS$45,12+VLOOKUP(Y725,VALIDATIONS!$FF$2:$FG$5,2,FALSE),FALSE),  0))))))    +IF(P725="Up to 10% Rock",VLOOKUP(W725,VALIDATIONS!$GP$2:$HS$45,21+VLOOKUP(Y725,VALIDATIONS!$FF$2:$FG$5,2,FALSE),FALSE),0)+IF(OR(Q725="Urban Development (moderate)",Q725="Urban Development (heavy)"),VLOOKUP(W725,VALIDATIONS!$GP$2:$HS$45,12+VLOOKUP(Q725,VALIDATIONS!$FJ$2:$FK$4,2,FALSE),FALSE),0)))</f>
        <v/>
      </c>
      <c r="AB725" s="82"/>
    </row>
    <row r="726" spans="2:28" x14ac:dyDescent="0.2">
      <c r="B726" s="354"/>
      <c r="C726" s="354"/>
      <c r="E726" s="370"/>
      <c r="G726" s="168"/>
      <c r="H726" s="168"/>
      <c r="I726" s="106" t="str">
        <f>IF(OR(C726="",D726="",E726=""),"",VLOOKUP(C726,VALIDATIONS!$HU$2:$HV$12,2,FALSE))</f>
        <v/>
      </c>
      <c r="K726" s="243"/>
      <c r="L726" s="354"/>
      <c r="M726" s="224"/>
      <c r="N726" s="370"/>
      <c r="O726" s="224"/>
      <c r="P726" s="368"/>
      <c r="Q726" s="368"/>
      <c r="R726" s="224"/>
      <c r="S726" s="224"/>
      <c r="T726" s="224"/>
      <c r="U726" s="224"/>
      <c r="W726" s="370"/>
      <c r="X726" s="370"/>
      <c r="Y726" s="368"/>
      <c r="Z726" s="370"/>
      <c r="AA726" s="106" t="str">
        <f>IF(OR(N726="",P726="",Q726="",V726="",W726="",X726="",Y726="",Z726=""),"",V726*    (  IF(OR(AND(N726="Water Reticulation",Z726="Cast Iron"),AND(N726="Water Reticulation",Z726="Ductile Iron"),AND(N726="Water Reticulation",Z726="Galvanised Iron"),  AND(N726="Water Reticulation",Z726="Mild Steel")),      VLOOKUP(W726,VALIDATIONS!$GP$2:$HS$45,VLOOKUP(Y726,VALIDATIONS!$FF$2:$FG$5,2,FALSE),FALSE),  IF(OR(AND(N726="Water Reticulation",Z726="Asbestos Cement"),AND(N726="Water Reticulation",Z726="unplasticised Poly Vinyl Chloride")),      VLOOKUP(W726,VALIDATIONS!$GP$2:$HS$45,8+VLOOKUP(Y726,VALIDATIONS!$FF$2:$FG$5,2,FALSE),FALSE),  IF(OR(AND(N726="Water Re-use",Z726="Cast Iron"),AND(N726="Water Re-use",Z726="Ductile Iron"),AND(N726="Water Re-use",Z726="Galvanised Iron"),  AND(N726="Water Re-use",Z726="Mild Steel")),      VLOOKUP(W726,VALIDATIONS!$GP$2:$HS$45,VLOOKUP(Y726,VALIDATIONS!$FF$2:$FG$5,2,FALSE),FALSE),  IF(OR(AND(N726="Water Re-use",Z726="Asbestos Cement"),AND(N726="Water Re-use",Z726="unplasticised Poly Vinyl Chloride")),      VLOOKUP(W726,VALIDATIONS!$GP$2:$HS$45,8+VLOOKUP(Y726,VALIDATIONS!$FF$2:$FG$5,2,FALSE),FALSE),            IF(OR(AND(N726="Water Rising Main",Z726="Cast Iron"),AND(N726="Water Rising Main",Z726="Ductile Iron"),AND(N726="Water Rising Main",Z726="Galvanised Iron"),  AND(N726="Water Rising Main",Z726="Mild Steel")),      VLOOKUP(W726,VALIDATIONS!$GP$2:$HS$45,4+VLOOKUP(Y726,VALIDATIONS!$FF$2:$FG$5,2,FALSE),FALSE),  IF(OR(AND(N726="Water Rising Main",Z726="Asbestos Cement"),AND(N726="Water Rising Main",Z726="unplasticised Poly Vinyl Chloride")),      VLOOKUP(W726,VALIDATIONS!$GP$2:$HS$45,12+VLOOKUP(Y726,VALIDATIONS!$FF$2:$FG$5,2,FALSE),FALSE),  0))))))    +IF(P726="Up to 10% Rock",VLOOKUP(W726,VALIDATIONS!$GP$2:$HS$45,21+VLOOKUP(Y726,VALIDATIONS!$FF$2:$FG$5,2,FALSE),FALSE),0)+IF(OR(Q726="Urban Development (moderate)",Q726="Urban Development (heavy)"),VLOOKUP(W726,VALIDATIONS!$GP$2:$HS$45,12+VLOOKUP(Q726,VALIDATIONS!$FJ$2:$FK$4,2,FALSE),FALSE),0)))</f>
        <v/>
      </c>
      <c r="AB726" s="82"/>
    </row>
    <row r="727" spans="2:28" x14ac:dyDescent="0.2">
      <c r="B727" s="354"/>
      <c r="C727" s="354"/>
      <c r="E727" s="370"/>
      <c r="G727" s="168"/>
      <c r="H727" s="168"/>
      <c r="I727" s="106" t="str">
        <f>IF(OR(C727="",D727="",E727=""),"",VLOOKUP(C727,VALIDATIONS!$HU$2:$HV$12,2,FALSE))</f>
        <v/>
      </c>
      <c r="K727" s="243"/>
      <c r="L727" s="354"/>
      <c r="M727" s="224"/>
      <c r="N727" s="370"/>
      <c r="O727" s="224"/>
      <c r="P727" s="368"/>
      <c r="Q727" s="368"/>
      <c r="R727" s="224"/>
      <c r="S727" s="224"/>
      <c r="T727" s="224"/>
      <c r="U727" s="224"/>
      <c r="W727" s="370"/>
      <c r="X727" s="370"/>
      <c r="Y727" s="368"/>
      <c r="Z727" s="370"/>
      <c r="AA727" s="106" t="str">
        <f>IF(OR(N727="",P727="",Q727="",V727="",W727="",X727="",Y727="",Z727=""),"",V727*    (  IF(OR(AND(N727="Water Reticulation",Z727="Cast Iron"),AND(N727="Water Reticulation",Z727="Ductile Iron"),AND(N727="Water Reticulation",Z727="Galvanised Iron"),  AND(N727="Water Reticulation",Z727="Mild Steel")),      VLOOKUP(W727,VALIDATIONS!$GP$2:$HS$45,VLOOKUP(Y727,VALIDATIONS!$FF$2:$FG$5,2,FALSE),FALSE),  IF(OR(AND(N727="Water Reticulation",Z727="Asbestos Cement"),AND(N727="Water Reticulation",Z727="unplasticised Poly Vinyl Chloride")),      VLOOKUP(W727,VALIDATIONS!$GP$2:$HS$45,8+VLOOKUP(Y727,VALIDATIONS!$FF$2:$FG$5,2,FALSE),FALSE),  IF(OR(AND(N727="Water Re-use",Z727="Cast Iron"),AND(N727="Water Re-use",Z727="Ductile Iron"),AND(N727="Water Re-use",Z727="Galvanised Iron"),  AND(N727="Water Re-use",Z727="Mild Steel")),      VLOOKUP(W727,VALIDATIONS!$GP$2:$HS$45,VLOOKUP(Y727,VALIDATIONS!$FF$2:$FG$5,2,FALSE),FALSE),  IF(OR(AND(N727="Water Re-use",Z727="Asbestos Cement"),AND(N727="Water Re-use",Z727="unplasticised Poly Vinyl Chloride")),      VLOOKUP(W727,VALIDATIONS!$GP$2:$HS$45,8+VLOOKUP(Y727,VALIDATIONS!$FF$2:$FG$5,2,FALSE),FALSE),            IF(OR(AND(N727="Water Rising Main",Z727="Cast Iron"),AND(N727="Water Rising Main",Z727="Ductile Iron"),AND(N727="Water Rising Main",Z727="Galvanised Iron"),  AND(N727="Water Rising Main",Z727="Mild Steel")),      VLOOKUP(W727,VALIDATIONS!$GP$2:$HS$45,4+VLOOKUP(Y727,VALIDATIONS!$FF$2:$FG$5,2,FALSE),FALSE),  IF(OR(AND(N727="Water Rising Main",Z727="Asbestos Cement"),AND(N727="Water Rising Main",Z727="unplasticised Poly Vinyl Chloride")),      VLOOKUP(W727,VALIDATIONS!$GP$2:$HS$45,12+VLOOKUP(Y727,VALIDATIONS!$FF$2:$FG$5,2,FALSE),FALSE),  0))))))    +IF(P727="Up to 10% Rock",VLOOKUP(W727,VALIDATIONS!$GP$2:$HS$45,21+VLOOKUP(Y727,VALIDATIONS!$FF$2:$FG$5,2,FALSE),FALSE),0)+IF(OR(Q727="Urban Development (moderate)",Q727="Urban Development (heavy)"),VLOOKUP(W727,VALIDATIONS!$GP$2:$HS$45,12+VLOOKUP(Q727,VALIDATIONS!$FJ$2:$FK$4,2,FALSE),FALSE),0)))</f>
        <v/>
      </c>
      <c r="AB727" s="82"/>
    </row>
    <row r="728" spans="2:28" x14ac:dyDescent="0.2">
      <c r="B728" s="354"/>
      <c r="C728" s="354"/>
      <c r="E728" s="370"/>
      <c r="G728" s="168"/>
      <c r="H728" s="168"/>
      <c r="I728" s="106" t="str">
        <f>IF(OR(C728="",D728="",E728=""),"",VLOOKUP(C728,VALIDATIONS!$HU$2:$HV$12,2,FALSE))</f>
        <v/>
      </c>
      <c r="K728" s="243"/>
      <c r="L728" s="354"/>
      <c r="M728" s="224"/>
      <c r="N728" s="370"/>
      <c r="O728" s="224"/>
      <c r="P728" s="368"/>
      <c r="Q728" s="368"/>
      <c r="R728" s="224"/>
      <c r="S728" s="224"/>
      <c r="T728" s="224"/>
      <c r="U728" s="224"/>
      <c r="W728" s="370"/>
      <c r="X728" s="370"/>
      <c r="Y728" s="368"/>
      <c r="Z728" s="370"/>
      <c r="AA728" s="106" t="str">
        <f>IF(OR(N728="",P728="",Q728="",V728="",W728="",X728="",Y728="",Z728=""),"",V728*    (  IF(OR(AND(N728="Water Reticulation",Z728="Cast Iron"),AND(N728="Water Reticulation",Z728="Ductile Iron"),AND(N728="Water Reticulation",Z728="Galvanised Iron"),  AND(N728="Water Reticulation",Z728="Mild Steel")),      VLOOKUP(W728,VALIDATIONS!$GP$2:$HS$45,VLOOKUP(Y728,VALIDATIONS!$FF$2:$FG$5,2,FALSE),FALSE),  IF(OR(AND(N728="Water Reticulation",Z728="Asbestos Cement"),AND(N728="Water Reticulation",Z728="unplasticised Poly Vinyl Chloride")),      VLOOKUP(W728,VALIDATIONS!$GP$2:$HS$45,8+VLOOKUP(Y728,VALIDATIONS!$FF$2:$FG$5,2,FALSE),FALSE),  IF(OR(AND(N728="Water Re-use",Z728="Cast Iron"),AND(N728="Water Re-use",Z728="Ductile Iron"),AND(N728="Water Re-use",Z728="Galvanised Iron"),  AND(N728="Water Re-use",Z728="Mild Steel")),      VLOOKUP(W728,VALIDATIONS!$GP$2:$HS$45,VLOOKUP(Y728,VALIDATIONS!$FF$2:$FG$5,2,FALSE),FALSE),  IF(OR(AND(N728="Water Re-use",Z728="Asbestos Cement"),AND(N728="Water Re-use",Z728="unplasticised Poly Vinyl Chloride")),      VLOOKUP(W728,VALIDATIONS!$GP$2:$HS$45,8+VLOOKUP(Y728,VALIDATIONS!$FF$2:$FG$5,2,FALSE),FALSE),            IF(OR(AND(N728="Water Rising Main",Z728="Cast Iron"),AND(N728="Water Rising Main",Z728="Ductile Iron"),AND(N728="Water Rising Main",Z728="Galvanised Iron"),  AND(N728="Water Rising Main",Z728="Mild Steel")),      VLOOKUP(W728,VALIDATIONS!$GP$2:$HS$45,4+VLOOKUP(Y728,VALIDATIONS!$FF$2:$FG$5,2,FALSE),FALSE),  IF(OR(AND(N728="Water Rising Main",Z728="Asbestos Cement"),AND(N728="Water Rising Main",Z728="unplasticised Poly Vinyl Chloride")),      VLOOKUP(W728,VALIDATIONS!$GP$2:$HS$45,12+VLOOKUP(Y728,VALIDATIONS!$FF$2:$FG$5,2,FALSE),FALSE),  0))))))    +IF(P728="Up to 10% Rock",VLOOKUP(W728,VALIDATIONS!$GP$2:$HS$45,21+VLOOKUP(Y728,VALIDATIONS!$FF$2:$FG$5,2,FALSE),FALSE),0)+IF(OR(Q728="Urban Development (moderate)",Q728="Urban Development (heavy)"),VLOOKUP(W728,VALIDATIONS!$GP$2:$HS$45,12+VLOOKUP(Q728,VALIDATIONS!$FJ$2:$FK$4,2,FALSE),FALSE),0)))</f>
        <v/>
      </c>
      <c r="AB728" s="82"/>
    </row>
    <row r="729" spans="2:28" x14ac:dyDescent="0.2">
      <c r="B729" s="354"/>
      <c r="C729" s="354"/>
      <c r="E729" s="370"/>
      <c r="G729" s="168"/>
      <c r="H729" s="168"/>
      <c r="I729" s="106" t="str">
        <f>IF(OR(C729="",D729="",E729=""),"",VLOOKUP(C729,VALIDATIONS!$HU$2:$HV$12,2,FALSE))</f>
        <v/>
      </c>
      <c r="K729" s="243"/>
      <c r="L729" s="354"/>
      <c r="M729" s="224"/>
      <c r="N729" s="370"/>
      <c r="O729" s="224"/>
      <c r="P729" s="368"/>
      <c r="Q729" s="368"/>
      <c r="R729" s="224"/>
      <c r="S729" s="224"/>
      <c r="T729" s="224"/>
      <c r="U729" s="224"/>
      <c r="W729" s="370"/>
      <c r="X729" s="370"/>
      <c r="Y729" s="368"/>
      <c r="Z729" s="370"/>
      <c r="AA729" s="106" t="str">
        <f>IF(OR(N729="",P729="",Q729="",V729="",W729="",X729="",Y729="",Z729=""),"",V729*    (  IF(OR(AND(N729="Water Reticulation",Z729="Cast Iron"),AND(N729="Water Reticulation",Z729="Ductile Iron"),AND(N729="Water Reticulation",Z729="Galvanised Iron"),  AND(N729="Water Reticulation",Z729="Mild Steel")),      VLOOKUP(W729,VALIDATIONS!$GP$2:$HS$45,VLOOKUP(Y729,VALIDATIONS!$FF$2:$FG$5,2,FALSE),FALSE),  IF(OR(AND(N729="Water Reticulation",Z729="Asbestos Cement"),AND(N729="Water Reticulation",Z729="unplasticised Poly Vinyl Chloride")),      VLOOKUP(W729,VALIDATIONS!$GP$2:$HS$45,8+VLOOKUP(Y729,VALIDATIONS!$FF$2:$FG$5,2,FALSE),FALSE),  IF(OR(AND(N729="Water Re-use",Z729="Cast Iron"),AND(N729="Water Re-use",Z729="Ductile Iron"),AND(N729="Water Re-use",Z729="Galvanised Iron"),  AND(N729="Water Re-use",Z729="Mild Steel")),      VLOOKUP(W729,VALIDATIONS!$GP$2:$HS$45,VLOOKUP(Y729,VALIDATIONS!$FF$2:$FG$5,2,FALSE),FALSE),  IF(OR(AND(N729="Water Re-use",Z729="Asbestos Cement"),AND(N729="Water Re-use",Z729="unplasticised Poly Vinyl Chloride")),      VLOOKUP(W729,VALIDATIONS!$GP$2:$HS$45,8+VLOOKUP(Y729,VALIDATIONS!$FF$2:$FG$5,2,FALSE),FALSE),            IF(OR(AND(N729="Water Rising Main",Z729="Cast Iron"),AND(N729="Water Rising Main",Z729="Ductile Iron"),AND(N729="Water Rising Main",Z729="Galvanised Iron"),  AND(N729="Water Rising Main",Z729="Mild Steel")),      VLOOKUP(W729,VALIDATIONS!$GP$2:$HS$45,4+VLOOKUP(Y729,VALIDATIONS!$FF$2:$FG$5,2,FALSE),FALSE),  IF(OR(AND(N729="Water Rising Main",Z729="Asbestos Cement"),AND(N729="Water Rising Main",Z729="unplasticised Poly Vinyl Chloride")),      VLOOKUP(W729,VALIDATIONS!$GP$2:$HS$45,12+VLOOKUP(Y729,VALIDATIONS!$FF$2:$FG$5,2,FALSE),FALSE),  0))))))    +IF(P729="Up to 10% Rock",VLOOKUP(W729,VALIDATIONS!$GP$2:$HS$45,21+VLOOKUP(Y729,VALIDATIONS!$FF$2:$FG$5,2,FALSE),FALSE),0)+IF(OR(Q729="Urban Development (moderate)",Q729="Urban Development (heavy)"),VLOOKUP(W729,VALIDATIONS!$GP$2:$HS$45,12+VLOOKUP(Q729,VALIDATIONS!$FJ$2:$FK$4,2,FALSE),FALSE),0)))</f>
        <v/>
      </c>
      <c r="AB729" s="82"/>
    </row>
    <row r="730" spans="2:28" x14ac:dyDescent="0.2">
      <c r="B730" s="354"/>
      <c r="C730" s="354"/>
      <c r="E730" s="370"/>
      <c r="G730" s="168"/>
      <c r="H730" s="168"/>
      <c r="I730" s="106" t="str">
        <f>IF(OR(C730="",D730="",E730=""),"",VLOOKUP(C730,VALIDATIONS!$HU$2:$HV$12,2,FALSE))</f>
        <v/>
      </c>
      <c r="K730" s="243"/>
      <c r="L730" s="354"/>
      <c r="M730" s="224"/>
      <c r="N730" s="370"/>
      <c r="O730" s="224"/>
      <c r="P730" s="368"/>
      <c r="Q730" s="368"/>
      <c r="R730" s="224"/>
      <c r="S730" s="224"/>
      <c r="T730" s="224"/>
      <c r="U730" s="224"/>
      <c r="W730" s="370"/>
      <c r="X730" s="370"/>
      <c r="Y730" s="368"/>
      <c r="Z730" s="370"/>
      <c r="AA730" s="106" t="str">
        <f>IF(OR(N730="",P730="",Q730="",V730="",W730="",X730="",Y730="",Z730=""),"",V730*    (  IF(OR(AND(N730="Water Reticulation",Z730="Cast Iron"),AND(N730="Water Reticulation",Z730="Ductile Iron"),AND(N730="Water Reticulation",Z730="Galvanised Iron"),  AND(N730="Water Reticulation",Z730="Mild Steel")),      VLOOKUP(W730,VALIDATIONS!$GP$2:$HS$45,VLOOKUP(Y730,VALIDATIONS!$FF$2:$FG$5,2,FALSE),FALSE),  IF(OR(AND(N730="Water Reticulation",Z730="Asbestos Cement"),AND(N730="Water Reticulation",Z730="unplasticised Poly Vinyl Chloride")),      VLOOKUP(W730,VALIDATIONS!$GP$2:$HS$45,8+VLOOKUP(Y730,VALIDATIONS!$FF$2:$FG$5,2,FALSE),FALSE),  IF(OR(AND(N730="Water Re-use",Z730="Cast Iron"),AND(N730="Water Re-use",Z730="Ductile Iron"),AND(N730="Water Re-use",Z730="Galvanised Iron"),  AND(N730="Water Re-use",Z730="Mild Steel")),      VLOOKUP(W730,VALIDATIONS!$GP$2:$HS$45,VLOOKUP(Y730,VALIDATIONS!$FF$2:$FG$5,2,FALSE),FALSE),  IF(OR(AND(N730="Water Re-use",Z730="Asbestos Cement"),AND(N730="Water Re-use",Z730="unplasticised Poly Vinyl Chloride")),      VLOOKUP(W730,VALIDATIONS!$GP$2:$HS$45,8+VLOOKUP(Y730,VALIDATIONS!$FF$2:$FG$5,2,FALSE),FALSE),            IF(OR(AND(N730="Water Rising Main",Z730="Cast Iron"),AND(N730="Water Rising Main",Z730="Ductile Iron"),AND(N730="Water Rising Main",Z730="Galvanised Iron"),  AND(N730="Water Rising Main",Z730="Mild Steel")),      VLOOKUP(W730,VALIDATIONS!$GP$2:$HS$45,4+VLOOKUP(Y730,VALIDATIONS!$FF$2:$FG$5,2,FALSE),FALSE),  IF(OR(AND(N730="Water Rising Main",Z730="Asbestos Cement"),AND(N730="Water Rising Main",Z730="unplasticised Poly Vinyl Chloride")),      VLOOKUP(W730,VALIDATIONS!$GP$2:$HS$45,12+VLOOKUP(Y730,VALIDATIONS!$FF$2:$FG$5,2,FALSE),FALSE),  0))))))    +IF(P730="Up to 10% Rock",VLOOKUP(W730,VALIDATIONS!$GP$2:$HS$45,21+VLOOKUP(Y730,VALIDATIONS!$FF$2:$FG$5,2,FALSE),FALSE),0)+IF(OR(Q730="Urban Development (moderate)",Q730="Urban Development (heavy)"),VLOOKUP(W730,VALIDATIONS!$GP$2:$HS$45,12+VLOOKUP(Q730,VALIDATIONS!$FJ$2:$FK$4,2,FALSE),FALSE),0)))</f>
        <v/>
      </c>
      <c r="AB730" s="82"/>
    </row>
    <row r="731" spans="2:28" x14ac:dyDescent="0.2">
      <c r="B731" s="354"/>
      <c r="C731" s="354"/>
      <c r="E731" s="370"/>
      <c r="G731" s="168"/>
      <c r="H731" s="168"/>
      <c r="I731" s="106" t="str">
        <f>IF(OR(C731="",D731="",E731=""),"",VLOOKUP(C731,VALIDATIONS!$HU$2:$HV$12,2,FALSE))</f>
        <v/>
      </c>
      <c r="K731" s="243"/>
      <c r="L731" s="354"/>
      <c r="M731" s="224"/>
      <c r="N731" s="370"/>
      <c r="O731" s="224"/>
      <c r="P731" s="368"/>
      <c r="Q731" s="368"/>
      <c r="R731" s="224"/>
      <c r="S731" s="224"/>
      <c r="T731" s="224"/>
      <c r="U731" s="224"/>
      <c r="W731" s="370"/>
      <c r="X731" s="370"/>
      <c r="Y731" s="368"/>
      <c r="Z731" s="370"/>
      <c r="AA731" s="106" t="str">
        <f>IF(OR(N731="",P731="",Q731="",V731="",W731="",X731="",Y731="",Z731=""),"",V731*    (  IF(OR(AND(N731="Water Reticulation",Z731="Cast Iron"),AND(N731="Water Reticulation",Z731="Ductile Iron"),AND(N731="Water Reticulation",Z731="Galvanised Iron"),  AND(N731="Water Reticulation",Z731="Mild Steel")),      VLOOKUP(W731,VALIDATIONS!$GP$2:$HS$45,VLOOKUP(Y731,VALIDATIONS!$FF$2:$FG$5,2,FALSE),FALSE),  IF(OR(AND(N731="Water Reticulation",Z731="Asbestos Cement"),AND(N731="Water Reticulation",Z731="unplasticised Poly Vinyl Chloride")),      VLOOKUP(W731,VALIDATIONS!$GP$2:$HS$45,8+VLOOKUP(Y731,VALIDATIONS!$FF$2:$FG$5,2,FALSE),FALSE),  IF(OR(AND(N731="Water Re-use",Z731="Cast Iron"),AND(N731="Water Re-use",Z731="Ductile Iron"),AND(N731="Water Re-use",Z731="Galvanised Iron"),  AND(N731="Water Re-use",Z731="Mild Steel")),      VLOOKUP(W731,VALIDATIONS!$GP$2:$HS$45,VLOOKUP(Y731,VALIDATIONS!$FF$2:$FG$5,2,FALSE),FALSE),  IF(OR(AND(N731="Water Re-use",Z731="Asbestos Cement"),AND(N731="Water Re-use",Z731="unplasticised Poly Vinyl Chloride")),      VLOOKUP(W731,VALIDATIONS!$GP$2:$HS$45,8+VLOOKUP(Y731,VALIDATIONS!$FF$2:$FG$5,2,FALSE),FALSE),            IF(OR(AND(N731="Water Rising Main",Z731="Cast Iron"),AND(N731="Water Rising Main",Z731="Ductile Iron"),AND(N731="Water Rising Main",Z731="Galvanised Iron"),  AND(N731="Water Rising Main",Z731="Mild Steel")),      VLOOKUP(W731,VALIDATIONS!$GP$2:$HS$45,4+VLOOKUP(Y731,VALIDATIONS!$FF$2:$FG$5,2,FALSE),FALSE),  IF(OR(AND(N731="Water Rising Main",Z731="Asbestos Cement"),AND(N731="Water Rising Main",Z731="unplasticised Poly Vinyl Chloride")),      VLOOKUP(W731,VALIDATIONS!$GP$2:$HS$45,12+VLOOKUP(Y731,VALIDATIONS!$FF$2:$FG$5,2,FALSE),FALSE),  0))))))    +IF(P731="Up to 10% Rock",VLOOKUP(W731,VALIDATIONS!$GP$2:$HS$45,21+VLOOKUP(Y731,VALIDATIONS!$FF$2:$FG$5,2,FALSE),FALSE),0)+IF(OR(Q731="Urban Development (moderate)",Q731="Urban Development (heavy)"),VLOOKUP(W731,VALIDATIONS!$GP$2:$HS$45,12+VLOOKUP(Q731,VALIDATIONS!$FJ$2:$FK$4,2,FALSE),FALSE),0)))</f>
        <v/>
      </c>
      <c r="AB731" s="82"/>
    </row>
    <row r="732" spans="2:28" x14ac:dyDescent="0.2">
      <c r="B732" s="354"/>
      <c r="C732" s="354"/>
      <c r="E732" s="370"/>
      <c r="G732" s="168"/>
      <c r="H732" s="168"/>
      <c r="I732" s="106" t="str">
        <f>IF(OR(C732="",D732="",E732=""),"",VLOOKUP(C732,VALIDATIONS!$HU$2:$HV$12,2,FALSE))</f>
        <v/>
      </c>
      <c r="K732" s="243"/>
      <c r="L732" s="354"/>
      <c r="M732" s="224"/>
      <c r="N732" s="370"/>
      <c r="O732" s="224"/>
      <c r="P732" s="368"/>
      <c r="Q732" s="368"/>
      <c r="R732" s="224"/>
      <c r="S732" s="224"/>
      <c r="T732" s="224"/>
      <c r="U732" s="224"/>
      <c r="W732" s="370"/>
      <c r="X732" s="370"/>
      <c r="Y732" s="368"/>
      <c r="Z732" s="370"/>
      <c r="AA732" s="106" t="str">
        <f>IF(OR(N732="",P732="",Q732="",V732="",W732="",X732="",Y732="",Z732=""),"",V732*    (  IF(OR(AND(N732="Water Reticulation",Z732="Cast Iron"),AND(N732="Water Reticulation",Z732="Ductile Iron"),AND(N732="Water Reticulation",Z732="Galvanised Iron"),  AND(N732="Water Reticulation",Z732="Mild Steel")),      VLOOKUP(W732,VALIDATIONS!$GP$2:$HS$45,VLOOKUP(Y732,VALIDATIONS!$FF$2:$FG$5,2,FALSE),FALSE),  IF(OR(AND(N732="Water Reticulation",Z732="Asbestos Cement"),AND(N732="Water Reticulation",Z732="unplasticised Poly Vinyl Chloride")),      VLOOKUP(W732,VALIDATIONS!$GP$2:$HS$45,8+VLOOKUP(Y732,VALIDATIONS!$FF$2:$FG$5,2,FALSE),FALSE),  IF(OR(AND(N732="Water Re-use",Z732="Cast Iron"),AND(N732="Water Re-use",Z732="Ductile Iron"),AND(N732="Water Re-use",Z732="Galvanised Iron"),  AND(N732="Water Re-use",Z732="Mild Steel")),      VLOOKUP(W732,VALIDATIONS!$GP$2:$HS$45,VLOOKUP(Y732,VALIDATIONS!$FF$2:$FG$5,2,FALSE),FALSE),  IF(OR(AND(N732="Water Re-use",Z732="Asbestos Cement"),AND(N732="Water Re-use",Z732="unplasticised Poly Vinyl Chloride")),      VLOOKUP(W732,VALIDATIONS!$GP$2:$HS$45,8+VLOOKUP(Y732,VALIDATIONS!$FF$2:$FG$5,2,FALSE),FALSE),            IF(OR(AND(N732="Water Rising Main",Z732="Cast Iron"),AND(N732="Water Rising Main",Z732="Ductile Iron"),AND(N732="Water Rising Main",Z732="Galvanised Iron"),  AND(N732="Water Rising Main",Z732="Mild Steel")),      VLOOKUP(W732,VALIDATIONS!$GP$2:$HS$45,4+VLOOKUP(Y732,VALIDATIONS!$FF$2:$FG$5,2,FALSE),FALSE),  IF(OR(AND(N732="Water Rising Main",Z732="Asbestos Cement"),AND(N732="Water Rising Main",Z732="unplasticised Poly Vinyl Chloride")),      VLOOKUP(W732,VALIDATIONS!$GP$2:$HS$45,12+VLOOKUP(Y732,VALIDATIONS!$FF$2:$FG$5,2,FALSE),FALSE),  0))))))    +IF(P732="Up to 10% Rock",VLOOKUP(W732,VALIDATIONS!$GP$2:$HS$45,21+VLOOKUP(Y732,VALIDATIONS!$FF$2:$FG$5,2,FALSE),FALSE),0)+IF(OR(Q732="Urban Development (moderate)",Q732="Urban Development (heavy)"),VLOOKUP(W732,VALIDATIONS!$GP$2:$HS$45,12+VLOOKUP(Q732,VALIDATIONS!$FJ$2:$FK$4,2,FALSE),FALSE),0)))</f>
        <v/>
      </c>
      <c r="AB732" s="82"/>
    </row>
    <row r="733" spans="2:28" x14ac:dyDescent="0.2">
      <c r="B733" s="354"/>
      <c r="C733" s="354"/>
      <c r="E733" s="370"/>
      <c r="G733" s="168"/>
      <c r="H733" s="168"/>
      <c r="I733" s="106" t="str">
        <f>IF(OR(C733="",D733="",E733=""),"",VLOOKUP(C733,VALIDATIONS!$HU$2:$HV$12,2,FALSE))</f>
        <v/>
      </c>
      <c r="K733" s="243"/>
      <c r="L733" s="354"/>
      <c r="M733" s="224"/>
      <c r="N733" s="370"/>
      <c r="O733" s="224"/>
      <c r="P733" s="368"/>
      <c r="Q733" s="368"/>
      <c r="R733" s="224"/>
      <c r="S733" s="224"/>
      <c r="T733" s="224"/>
      <c r="U733" s="224"/>
      <c r="W733" s="370"/>
      <c r="X733" s="370"/>
      <c r="Y733" s="368"/>
      <c r="Z733" s="370"/>
      <c r="AA733" s="106" t="str">
        <f>IF(OR(N733="",P733="",Q733="",V733="",W733="",X733="",Y733="",Z733=""),"",V733*    (  IF(OR(AND(N733="Water Reticulation",Z733="Cast Iron"),AND(N733="Water Reticulation",Z733="Ductile Iron"),AND(N733="Water Reticulation",Z733="Galvanised Iron"),  AND(N733="Water Reticulation",Z733="Mild Steel")),      VLOOKUP(W733,VALIDATIONS!$GP$2:$HS$45,VLOOKUP(Y733,VALIDATIONS!$FF$2:$FG$5,2,FALSE),FALSE),  IF(OR(AND(N733="Water Reticulation",Z733="Asbestos Cement"),AND(N733="Water Reticulation",Z733="unplasticised Poly Vinyl Chloride")),      VLOOKUP(W733,VALIDATIONS!$GP$2:$HS$45,8+VLOOKUP(Y733,VALIDATIONS!$FF$2:$FG$5,2,FALSE),FALSE),  IF(OR(AND(N733="Water Re-use",Z733="Cast Iron"),AND(N733="Water Re-use",Z733="Ductile Iron"),AND(N733="Water Re-use",Z733="Galvanised Iron"),  AND(N733="Water Re-use",Z733="Mild Steel")),      VLOOKUP(W733,VALIDATIONS!$GP$2:$HS$45,VLOOKUP(Y733,VALIDATIONS!$FF$2:$FG$5,2,FALSE),FALSE),  IF(OR(AND(N733="Water Re-use",Z733="Asbestos Cement"),AND(N733="Water Re-use",Z733="unplasticised Poly Vinyl Chloride")),      VLOOKUP(W733,VALIDATIONS!$GP$2:$HS$45,8+VLOOKUP(Y733,VALIDATIONS!$FF$2:$FG$5,2,FALSE),FALSE),            IF(OR(AND(N733="Water Rising Main",Z733="Cast Iron"),AND(N733="Water Rising Main",Z733="Ductile Iron"),AND(N733="Water Rising Main",Z733="Galvanised Iron"),  AND(N733="Water Rising Main",Z733="Mild Steel")),      VLOOKUP(W733,VALIDATIONS!$GP$2:$HS$45,4+VLOOKUP(Y733,VALIDATIONS!$FF$2:$FG$5,2,FALSE),FALSE),  IF(OR(AND(N733="Water Rising Main",Z733="Asbestos Cement"),AND(N733="Water Rising Main",Z733="unplasticised Poly Vinyl Chloride")),      VLOOKUP(W733,VALIDATIONS!$GP$2:$HS$45,12+VLOOKUP(Y733,VALIDATIONS!$FF$2:$FG$5,2,FALSE),FALSE),  0))))))    +IF(P733="Up to 10% Rock",VLOOKUP(W733,VALIDATIONS!$GP$2:$HS$45,21+VLOOKUP(Y733,VALIDATIONS!$FF$2:$FG$5,2,FALSE),FALSE),0)+IF(OR(Q733="Urban Development (moderate)",Q733="Urban Development (heavy)"),VLOOKUP(W733,VALIDATIONS!$GP$2:$HS$45,12+VLOOKUP(Q733,VALIDATIONS!$FJ$2:$FK$4,2,FALSE),FALSE),0)))</f>
        <v/>
      </c>
      <c r="AB733" s="82"/>
    </row>
    <row r="734" spans="2:28" x14ac:dyDescent="0.2">
      <c r="B734" s="354"/>
      <c r="C734" s="354"/>
      <c r="E734" s="370"/>
      <c r="G734" s="168"/>
      <c r="H734" s="168"/>
      <c r="I734" s="106" t="str">
        <f>IF(OR(C734="",D734="",E734=""),"",VLOOKUP(C734,VALIDATIONS!$HU$2:$HV$12,2,FALSE))</f>
        <v/>
      </c>
      <c r="K734" s="243"/>
      <c r="L734" s="354"/>
      <c r="M734" s="224"/>
      <c r="N734" s="370"/>
      <c r="O734" s="224"/>
      <c r="P734" s="368"/>
      <c r="Q734" s="368"/>
      <c r="R734" s="224"/>
      <c r="S734" s="224"/>
      <c r="T734" s="224"/>
      <c r="U734" s="224"/>
      <c r="W734" s="370"/>
      <c r="X734" s="370"/>
      <c r="Y734" s="368"/>
      <c r="Z734" s="370"/>
      <c r="AA734" s="106" t="str">
        <f>IF(OR(N734="",P734="",Q734="",V734="",W734="",X734="",Y734="",Z734=""),"",V734*    (  IF(OR(AND(N734="Water Reticulation",Z734="Cast Iron"),AND(N734="Water Reticulation",Z734="Ductile Iron"),AND(N734="Water Reticulation",Z734="Galvanised Iron"),  AND(N734="Water Reticulation",Z734="Mild Steel")),      VLOOKUP(W734,VALIDATIONS!$GP$2:$HS$45,VLOOKUP(Y734,VALIDATIONS!$FF$2:$FG$5,2,FALSE),FALSE),  IF(OR(AND(N734="Water Reticulation",Z734="Asbestos Cement"),AND(N734="Water Reticulation",Z734="unplasticised Poly Vinyl Chloride")),      VLOOKUP(W734,VALIDATIONS!$GP$2:$HS$45,8+VLOOKUP(Y734,VALIDATIONS!$FF$2:$FG$5,2,FALSE),FALSE),  IF(OR(AND(N734="Water Re-use",Z734="Cast Iron"),AND(N734="Water Re-use",Z734="Ductile Iron"),AND(N734="Water Re-use",Z734="Galvanised Iron"),  AND(N734="Water Re-use",Z734="Mild Steel")),      VLOOKUP(W734,VALIDATIONS!$GP$2:$HS$45,VLOOKUP(Y734,VALIDATIONS!$FF$2:$FG$5,2,FALSE),FALSE),  IF(OR(AND(N734="Water Re-use",Z734="Asbestos Cement"),AND(N734="Water Re-use",Z734="unplasticised Poly Vinyl Chloride")),      VLOOKUP(W734,VALIDATIONS!$GP$2:$HS$45,8+VLOOKUP(Y734,VALIDATIONS!$FF$2:$FG$5,2,FALSE),FALSE),            IF(OR(AND(N734="Water Rising Main",Z734="Cast Iron"),AND(N734="Water Rising Main",Z734="Ductile Iron"),AND(N734="Water Rising Main",Z734="Galvanised Iron"),  AND(N734="Water Rising Main",Z734="Mild Steel")),      VLOOKUP(W734,VALIDATIONS!$GP$2:$HS$45,4+VLOOKUP(Y734,VALIDATIONS!$FF$2:$FG$5,2,FALSE),FALSE),  IF(OR(AND(N734="Water Rising Main",Z734="Asbestos Cement"),AND(N734="Water Rising Main",Z734="unplasticised Poly Vinyl Chloride")),      VLOOKUP(W734,VALIDATIONS!$GP$2:$HS$45,12+VLOOKUP(Y734,VALIDATIONS!$FF$2:$FG$5,2,FALSE),FALSE),  0))))))    +IF(P734="Up to 10% Rock",VLOOKUP(W734,VALIDATIONS!$GP$2:$HS$45,21+VLOOKUP(Y734,VALIDATIONS!$FF$2:$FG$5,2,FALSE),FALSE),0)+IF(OR(Q734="Urban Development (moderate)",Q734="Urban Development (heavy)"),VLOOKUP(W734,VALIDATIONS!$GP$2:$HS$45,12+VLOOKUP(Q734,VALIDATIONS!$FJ$2:$FK$4,2,FALSE),FALSE),0)))</f>
        <v/>
      </c>
      <c r="AB734" s="82"/>
    </row>
    <row r="735" spans="2:28" x14ac:dyDescent="0.2">
      <c r="B735" s="354"/>
      <c r="C735" s="354"/>
      <c r="E735" s="370"/>
      <c r="G735" s="168"/>
      <c r="H735" s="168"/>
      <c r="I735" s="106" t="str">
        <f>IF(OR(C735="",D735="",E735=""),"",VLOOKUP(C735,VALIDATIONS!$HU$2:$HV$12,2,FALSE))</f>
        <v/>
      </c>
      <c r="K735" s="243"/>
      <c r="L735" s="354"/>
      <c r="M735" s="224"/>
      <c r="N735" s="370"/>
      <c r="O735" s="224"/>
      <c r="P735" s="368"/>
      <c r="Q735" s="368"/>
      <c r="R735" s="224"/>
      <c r="S735" s="224"/>
      <c r="T735" s="224"/>
      <c r="U735" s="224"/>
      <c r="W735" s="370"/>
      <c r="X735" s="370"/>
      <c r="Y735" s="368"/>
      <c r="Z735" s="370"/>
      <c r="AA735" s="106" t="str">
        <f>IF(OR(N735="",P735="",Q735="",V735="",W735="",X735="",Y735="",Z735=""),"",V735*    (  IF(OR(AND(N735="Water Reticulation",Z735="Cast Iron"),AND(N735="Water Reticulation",Z735="Ductile Iron"),AND(N735="Water Reticulation",Z735="Galvanised Iron"),  AND(N735="Water Reticulation",Z735="Mild Steel")),      VLOOKUP(W735,VALIDATIONS!$GP$2:$HS$45,VLOOKUP(Y735,VALIDATIONS!$FF$2:$FG$5,2,FALSE),FALSE),  IF(OR(AND(N735="Water Reticulation",Z735="Asbestos Cement"),AND(N735="Water Reticulation",Z735="unplasticised Poly Vinyl Chloride")),      VLOOKUP(W735,VALIDATIONS!$GP$2:$HS$45,8+VLOOKUP(Y735,VALIDATIONS!$FF$2:$FG$5,2,FALSE),FALSE),  IF(OR(AND(N735="Water Re-use",Z735="Cast Iron"),AND(N735="Water Re-use",Z735="Ductile Iron"),AND(N735="Water Re-use",Z735="Galvanised Iron"),  AND(N735="Water Re-use",Z735="Mild Steel")),      VLOOKUP(W735,VALIDATIONS!$GP$2:$HS$45,VLOOKUP(Y735,VALIDATIONS!$FF$2:$FG$5,2,FALSE),FALSE),  IF(OR(AND(N735="Water Re-use",Z735="Asbestos Cement"),AND(N735="Water Re-use",Z735="unplasticised Poly Vinyl Chloride")),      VLOOKUP(W735,VALIDATIONS!$GP$2:$HS$45,8+VLOOKUP(Y735,VALIDATIONS!$FF$2:$FG$5,2,FALSE),FALSE),            IF(OR(AND(N735="Water Rising Main",Z735="Cast Iron"),AND(N735="Water Rising Main",Z735="Ductile Iron"),AND(N735="Water Rising Main",Z735="Galvanised Iron"),  AND(N735="Water Rising Main",Z735="Mild Steel")),      VLOOKUP(W735,VALIDATIONS!$GP$2:$HS$45,4+VLOOKUP(Y735,VALIDATIONS!$FF$2:$FG$5,2,FALSE),FALSE),  IF(OR(AND(N735="Water Rising Main",Z735="Asbestos Cement"),AND(N735="Water Rising Main",Z735="unplasticised Poly Vinyl Chloride")),      VLOOKUP(W735,VALIDATIONS!$GP$2:$HS$45,12+VLOOKUP(Y735,VALIDATIONS!$FF$2:$FG$5,2,FALSE),FALSE),  0))))))    +IF(P735="Up to 10% Rock",VLOOKUP(W735,VALIDATIONS!$GP$2:$HS$45,21+VLOOKUP(Y735,VALIDATIONS!$FF$2:$FG$5,2,FALSE),FALSE),0)+IF(OR(Q735="Urban Development (moderate)",Q735="Urban Development (heavy)"),VLOOKUP(W735,VALIDATIONS!$GP$2:$HS$45,12+VLOOKUP(Q735,VALIDATIONS!$FJ$2:$FK$4,2,FALSE),FALSE),0)))</f>
        <v/>
      </c>
      <c r="AB735" s="82"/>
    </row>
    <row r="736" spans="2:28" x14ac:dyDescent="0.2">
      <c r="B736" s="354"/>
      <c r="C736" s="354"/>
      <c r="E736" s="370"/>
      <c r="G736" s="168"/>
      <c r="H736" s="168"/>
      <c r="I736" s="106" t="str">
        <f>IF(OR(C736="",D736="",E736=""),"",VLOOKUP(C736,VALIDATIONS!$HU$2:$HV$12,2,FALSE))</f>
        <v/>
      </c>
      <c r="K736" s="243"/>
      <c r="L736" s="354"/>
      <c r="M736" s="224"/>
      <c r="N736" s="370"/>
      <c r="O736" s="224"/>
      <c r="P736" s="368"/>
      <c r="Q736" s="368"/>
      <c r="R736" s="224"/>
      <c r="S736" s="224"/>
      <c r="T736" s="224"/>
      <c r="U736" s="224"/>
      <c r="W736" s="370"/>
      <c r="X736" s="370"/>
      <c r="Y736" s="368"/>
      <c r="Z736" s="370"/>
      <c r="AA736" s="106" t="str">
        <f>IF(OR(N736="",P736="",Q736="",V736="",W736="",X736="",Y736="",Z736=""),"",V736*    (  IF(OR(AND(N736="Water Reticulation",Z736="Cast Iron"),AND(N736="Water Reticulation",Z736="Ductile Iron"),AND(N736="Water Reticulation",Z736="Galvanised Iron"),  AND(N736="Water Reticulation",Z736="Mild Steel")),      VLOOKUP(W736,VALIDATIONS!$GP$2:$HS$45,VLOOKUP(Y736,VALIDATIONS!$FF$2:$FG$5,2,FALSE),FALSE),  IF(OR(AND(N736="Water Reticulation",Z736="Asbestos Cement"),AND(N736="Water Reticulation",Z736="unplasticised Poly Vinyl Chloride")),      VLOOKUP(W736,VALIDATIONS!$GP$2:$HS$45,8+VLOOKUP(Y736,VALIDATIONS!$FF$2:$FG$5,2,FALSE),FALSE),  IF(OR(AND(N736="Water Re-use",Z736="Cast Iron"),AND(N736="Water Re-use",Z736="Ductile Iron"),AND(N736="Water Re-use",Z736="Galvanised Iron"),  AND(N736="Water Re-use",Z736="Mild Steel")),      VLOOKUP(W736,VALIDATIONS!$GP$2:$HS$45,VLOOKUP(Y736,VALIDATIONS!$FF$2:$FG$5,2,FALSE),FALSE),  IF(OR(AND(N736="Water Re-use",Z736="Asbestos Cement"),AND(N736="Water Re-use",Z736="unplasticised Poly Vinyl Chloride")),      VLOOKUP(W736,VALIDATIONS!$GP$2:$HS$45,8+VLOOKUP(Y736,VALIDATIONS!$FF$2:$FG$5,2,FALSE),FALSE),            IF(OR(AND(N736="Water Rising Main",Z736="Cast Iron"),AND(N736="Water Rising Main",Z736="Ductile Iron"),AND(N736="Water Rising Main",Z736="Galvanised Iron"),  AND(N736="Water Rising Main",Z736="Mild Steel")),      VLOOKUP(W736,VALIDATIONS!$GP$2:$HS$45,4+VLOOKUP(Y736,VALIDATIONS!$FF$2:$FG$5,2,FALSE),FALSE),  IF(OR(AND(N736="Water Rising Main",Z736="Asbestos Cement"),AND(N736="Water Rising Main",Z736="unplasticised Poly Vinyl Chloride")),      VLOOKUP(W736,VALIDATIONS!$GP$2:$HS$45,12+VLOOKUP(Y736,VALIDATIONS!$FF$2:$FG$5,2,FALSE),FALSE),  0))))))    +IF(P736="Up to 10% Rock",VLOOKUP(W736,VALIDATIONS!$GP$2:$HS$45,21+VLOOKUP(Y736,VALIDATIONS!$FF$2:$FG$5,2,FALSE),FALSE),0)+IF(OR(Q736="Urban Development (moderate)",Q736="Urban Development (heavy)"),VLOOKUP(W736,VALIDATIONS!$GP$2:$HS$45,12+VLOOKUP(Q736,VALIDATIONS!$FJ$2:$FK$4,2,FALSE),FALSE),0)))</f>
        <v/>
      </c>
      <c r="AB736" s="82"/>
    </row>
    <row r="737" spans="2:28" x14ac:dyDescent="0.2">
      <c r="B737" s="354"/>
      <c r="C737" s="354"/>
      <c r="E737" s="370"/>
      <c r="G737" s="168"/>
      <c r="H737" s="168"/>
      <c r="I737" s="106" t="str">
        <f>IF(OR(C737="",D737="",E737=""),"",VLOOKUP(C737,VALIDATIONS!$HU$2:$HV$12,2,FALSE))</f>
        <v/>
      </c>
      <c r="K737" s="243"/>
      <c r="L737" s="354"/>
      <c r="M737" s="224"/>
      <c r="N737" s="370"/>
      <c r="O737" s="224"/>
      <c r="P737" s="368"/>
      <c r="Q737" s="368"/>
      <c r="R737" s="224"/>
      <c r="S737" s="224"/>
      <c r="T737" s="224"/>
      <c r="U737" s="224"/>
      <c r="W737" s="370"/>
      <c r="X737" s="370"/>
      <c r="Y737" s="368"/>
      <c r="Z737" s="370"/>
      <c r="AA737" s="106" t="str">
        <f>IF(OR(N737="",P737="",Q737="",V737="",W737="",X737="",Y737="",Z737=""),"",V737*    (  IF(OR(AND(N737="Water Reticulation",Z737="Cast Iron"),AND(N737="Water Reticulation",Z737="Ductile Iron"),AND(N737="Water Reticulation",Z737="Galvanised Iron"),  AND(N737="Water Reticulation",Z737="Mild Steel")),      VLOOKUP(W737,VALIDATIONS!$GP$2:$HS$45,VLOOKUP(Y737,VALIDATIONS!$FF$2:$FG$5,2,FALSE),FALSE),  IF(OR(AND(N737="Water Reticulation",Z737="Asbestos Cement"),AND(N737="Water Reticulation",Z737="unplasticised Poly Vinyl Chloride")),      VLOOKUP(W737,VALIDATIONS!$GP$2:$HS$45,8+VLOOKUP(Y737,VALIDATIONS!$FF$2:$FG$5,2,FALSE),FALSE),  IF(OR(AND(N737="Water Re-use",Z737="Cast Iron"),AND(N737="Water Re-use",Z737="Ductile Iron"),AND(N737="Water Re-use",Z737="Galvanised Iron"),  AND(N737="Water Re-use",Z737="Mild Steel")),      VLOOKUP(W737,VALIDATIONS!$GP$2:$HS$45,VLOOKUP(Y737,VALIDATIONS!$FF$2:$FG$5,2,FALSE),FALSE),  IF(OR(AND(N737="Water Re-use",Z737="Asbestos Cement"),AND(N737="Water Re-use",Z737="unplasticised Poly Vinyl Chloride")),      VLOOKUP(W737,VALIDATIONS!$GP$2:$HS$45,8+VLOOKUP(Y737,VALIDATIONS!$FF$2:$FG$5,2,FALSE),FALSE),            IF(OR(AND(N737="Water Rising Main",Z737="Cast Iron"),AND(N737="Water Rising Main",Z737="Ductile Iron"),AND(N737="Water Rising Main",Z737="Galvanised Iron"),  AND(N737="Water Rising Main",Z737="Mild Steel")),      VLOOKUP(W737,VALIDATIONS!$GP$2:$HS$45,4+VLOOKUP(Y737,VALIDATIONS!$FF$2:$FG$5,2,FALSE),FALSE),  IF(OR(AND(N737="Water Rising Main",Z737="Asbestos Cement"),AND(N737="Water Rising Main",Z737="unplasticised Poly Vinyl Chloride")),      VLOOKUP(W737,VALIDATIONS!$GP$2:$HS$45,12+VLOOKUP(Y737,VALIDATIONS!$FF$2:$FG$5,2,FALSE),FALSE),  0))))))    +IF(P737="Up to 10% Rock",VLOOKUP(W737,VALIDATIONS!$GP$2:$HS$45,21+VLOOKUP(Y737,VALIDATIONS!$FF$2:$FG$5,2,FALSE),FALSE),0)+IF(OR(Q737="Urban Development (moderate)",Q737="Urban Development (heavy)"),VLOOKUP(W737,VALIDATIONS!$GP$2:$HS$45,12+VLOOKUP(Q737,VALIDATIONS!$FJ$2:$FK$4,2,FALSE),FALSE),0)))</f>
        <v/>
      </c>
      <c r="AB737" s="82"/>
    </row>
    <row r="738" spans="2:28" x14ac:dyDescent="0.2">
      <c r="B738" s="354"/>
      <c r="C738" s="354"/>
      <c r="E738" s="370"/>
      <c r="G738" s="168"/>
      <c r="H738" s="168"/>
      <c r="I738" s="106" t="str">
        <f>IF(OR(C738="",D738="",E738=""),"",VLOOKUP(C738,VALIDATIONS!$HU$2:$HV$12,2,FALSE))</f>
        <v/>
      </c>
      <c r="K738" s="243"/>
      <c r="L738" s="354"/>
      <c r="M738" s="224"/>
      <c r="N738" s="370"/>
      <c r="O738" s="224"/>
      <c r="P738" s="368"/>
      <c r="Q738" s="368"/>
      <c r="R738" s="224"/>
      <c r="S738" s="224"/>
      <c r="T738" s="224"/>
      <c r="U738" s="224"/>
      <c r="W738" s="370"/>
      <c r="X738" s="370"/>
      <c r="Y738" s="368"/>
      <c r="Z738" s="370"/>
      <c r="AA738" s="106" t="str">
        <f>IF(OR(N738="",P738="",Q738="",V738="",W738="",X738="",Y738="",Z738=""),"",V738*    (  IF(OR(AND(N738="Water Reticulation",Z738="Cast Iron"),AND(N738="Water Reticulation",Z738="Ductile Iron"),AND(N738="Water Reticulation",Z738="Galvanised Iron"),  AND(N738="Water Reticulation",Z738="Mild Steel")),      VLOOKUP(W738,VALIDATIONS!$GP$2:$HS$45,VLOOKUP(Y738,VALIDATIONS!$FF$2:$FG$5,2,FALSE),FALSE),  IF(OR(AND(N738="Water Reticulation",Z738="Asbestos Cement"),AND(N738="Water Reticulation",Z738="unplasticised Poly Vinyl Chloride")),      VLOOKUP(W738,VALIDATIONS!$GP$2:$HS$45,8+VLOOKUP(Y738,VALIDATIONS!$FF$2:$FG$5,2,FALSE),FALSE),  IF(OR(AND(N738="Water Re-use",Z738="Cast Iron"),AND(N738="Water Re-use",Z738="Ductile Iron"),AND(N738="Water Re-use",Z738="Galvanised Iron"),  AND(N738="Water Re-use",Z738="Mild Steel")),      VLOOKUP(W738,VALIDATIONS!$GP$2:$HS$45,VLOOKUP(Y738,VALIDATIONS!$FF$2:$FG$5,2,FALSE),FALSE),  IF(OR(AND(N738="Water Re-use",Z738="Asbestos Cement"),AND(N738="Water Re-use",Z738="unplasticised Poly Vinyl Chloride")),      VLOOKUP(W738,VALIDATIONS!$GP$2:$HS$45,8+VLOOKUP(Y738,VALIDATIONS!$FF$2:$FG$5,2,FALSE),FALSE),            IF(OR(AND(N738="Water Rising Main",Z738="Cast Iron"),AND(N738="Water Rising Main",Z738="Ductile Iron"),AND(N738="Water Rising Main",Z738="Galvanised Iron"),  AND(N738="Water Rising Main",Z738="Mild Steel")),      VLOOKUP(W738,VALIDATIONS!$GP$2:$HS$45,4+VLOOKUP(Y738,VALIDATIONS!$FF$2:$FG$5,2,FALSE),FALSE),  IF(OR(AND(N738="Water Rising Main",Z738="Asbestos Cement"),AND(N738="Water Rising Main",Z738="unplasticised Poly Vinyl Chloride")),      VLOOKUP(W738,VALIDATIONS!$GP$2:$HS$45,12+VLOOKUP(Y738,VALIDATIONS!$FF$2:$FG$5,2,FALSE),FALSE),  0))))))    +IF(P738="Up to 10% Rock",VLOOKUP(W738,VALIDATIONS!$GP$2:$HS$45,21+VLOOKUP(Y738,VALIDATIONS!$FF$2:$FG$5,2,FALSE),FALSE),0)+IF(OR(Q738="Urban Development (moderate)",Q738="Urban Development (heavy)"),VLOOKUP(W738,VALIDATIONS!$GP$2:$HS$45,12+VLOOKUP(Q738,VALIDATIONS!$FJ$2:$FK$4,2,FALSE),FALSE),0)))</f>
        <v/>
      </c>
      <c r="AB738" s="82"/>
    </row>
    <row r="739" spans="2:28" x14ac:dyDescent="0.2">
      <c r="B739" s="354"/>
      <c r="C739" s="354"/>
      <c r="E739" s="370"/>
      <c r="G739" s="168"/>
      <c r="H739" s="168"/>
      <c r="I739" s="106" t="str">
        <f>IF(OR(C739="",D739="",E739=""),"",VLOOKUP(C739,VALIDATIONS!$HU$2:$HV$12,2,FALSE))</f>
        <v/>
      </c>
      <c r="K739" s="243"/>
      <c r="L739" s="354"/>
      <c r="M739" s="224"/>
      <c r="N739" s="370"/>
      <c r="O739" s="224"/>
      <c r="P739" s="368"/>
      <c r="Q739" s="368"/>
      <c r="R739" s="224"/>
      <c r="S739" s="224"/>
      <c r="T739" s="224"/>
      <c r="U739" s="224"/>
      <c r="W739" s="370"/>
      <c r="X739" s="370"/>
      <c r="Y739" s="368"/>
      <c r="Z739" s="370"/>
      <c r="AA739" s="106" t="str">
        <f>IF(OR(N739="",P739="",Q739="",V739="",W739="",X739="",Y739="",Z739=""),"",V739*    (  IF(OR(AND(N739="Water Reticulation",Z739="Cast Iron"),AND(N739="Water Reticulation",Z739="Ductile Iron"),AND(N739="Water Reticulation",Z739="Galvanised Iron"),  AND(N739="Water Reticulation",Z739="Mild Steel")),      VLOOKUP(W739,VALIDATIONS!$GP$2:$HS$45,VLOOKUP(Y739,VALIDATIONS!$FF$2:$FG$5,2,FALSE),FALSE),  IF(OR(AND(N739="Water Reticulation",Z739="Asbestos Cement"),AND(N739="Water Reticulation",Z739="unplasticised Poly Vinyl Chloride")),      VLOOKUP(W739,VALIDATIONS!$GP$2:$HS$45,8+VLOOKUP(Y739,VALIDATIONS!$FF$2:$FG$5,2,FALSE),FALSE),  IF(OR(AND(N739="Water Re-use",Z739="Cast Iron"),AND(N739="Water Re-use",Z739="Ductile Iron"),AND(N739="Water Re-use",Z739="Galvanised Iron"),  AND(N739="Water Re-use",Z739="Mild Steel")),      VLOOKUP(W739,VALIDATIONS!$GP$2:$HS$45,VLOOKUP(Y739,VALIDATIONS!$FF$2:$FG$5,2,FALSE),FALSE),  IF(OR(AND(N739="Water Re-use",Z739="Asbestos Cement"),AND(N739="Water Re-use",Z739="unplasticised Poly Vinyl Chloride")),      VLOOKUP(W739,VALIDATIONS!$GP$2:$HS$45,8+VLOOKUP(Y739,VALIDATIONS!$FF$2:$FG$5,2,FALSE),FALSE),            IF(OR(AND(N739="Water Rising Main",Z739="Cast Iron"),AND(N739="Water Rising Main",Z739="Ductile Iron"),AND(N739="Water Rising Main",Z739="Galvanised Iron"),  AND(N739="Water Rising Main",Z739="Mild Steel")),      VLOOKUP(W739,VALIDATIONS!$GP$2:$HS$45,4+VLOOKUP(Y739,VALIDATIONS!$FF$2:$FG$5,2,FALSE),FALSE),  IF(OR(AND(N739="Water Rising Main",Z739="Asbestos Cement"),AND(N739="Water Rising Main",Z739="unplasticised Poly Vinyl Chloride")),      VLOOKUP(W739,VALIDATIONS!$GP$2:$HS$45,12+VLOOKUP(Y739,VALIDATIONS!$FF$2:$FG$5,2,FALSE),FALSE),  0))))))    +IF(P739="Up to 10% Rock",VLOOKUP(W739,VALIDATIONS!$GP$2:$HS$45,21+VLOOKUP(Y739,VALIDATIONS!$FF$2:$FG$5,2,FALSE),FALSE),0)+IF(OR(Q739="Urban Development (moderate)",Q739="Urban Development (heavy)"),VLOOKUP(W739,VALIDATIONS!$GP$2:$HS$45,12+VLOOKUP(Q739,VALIDATIONS!$FJ$2:$FK$4,2,FALSE),FALSE),0)))</f>
        <v/>
      </c>
      <c r="AB739" s="82"/>
    </row>
    <row r="740" spans="2:28" x14ac:dyDescent="0.2">
      <c r="B740" s="354"/>
      <c r="C740" s="354"/>
      <c r="E740" s="370"/>
      <c r="G740" s="168"/>
      <c r="H740" s="168"/>
      <c r="I740" s="106" t="str">
        <f>IF(OR(C740="",D740="",E740=""),"",VLOOKUP(C740,VALIDATIONS!$HU$2:$HV$12,2,FALSE))</f>
        <v/>
      </c>
      <c r="K740" s="243"/>
      <c r="L740" s="354"/>
      <c r="M740" s="224"/>
      <c r="N740" s="370"/>
      <c r="O740" s="224"/>
      <c r="P740" s="368"/>
      <c r="Q740" s="368"/>
      <c r="R740" s="224"/>
      <c r="S740" s="224"/>
      <c r="T740" s="224"/>
      <c r="U740" s="224"/>
      <c r="W740" s="370"/>
      <c r="X740" s="370"/>
      <c r="Y740" s="368"/>
      <c r="Z740" s="370"/>
      <c r="AA740" s="106" t="str">
        <f>IF(OR(N740="",P740="",Q740="",V740="",W740="",X740="",Y740="",Z740=""),"",V740*    (  IF(OR(AND(N740="Water Reticulation",Z740="Cast Iron"),AND(N740="Water Reticulation",Z740="Ductile Iron"),AND(N740="Water Reticulation",Z740="Galvanised Iron"),  AND(N740="Water Reticulation",Z740="Mild Steel")),      VLOOKUP(W740,VALIDATIONS!$GP$2:$HS$45,VLOOKUP(Y740,VALIDATIONS!$FF$2:$FG$5,2,FALSE),FALSE),  IF(OR(AND(N740="Water Reticulation",Z740="Asbestos Cement"),AND(N740="Water Reticulation",Z740="unplasticised Poly Vinyl Chloride")),      VLOOKUP(W740,VALIDATIONS!$GP$2:$HS$45,8+VLOOKUP(Y740,VALIDATIONS!$FF$2:$FG$5,2,FALSE),FALSE),  IF(OR(AND(N740="Water Re-use",Z740="Cast Iron"),AND(N740="Water Re-use",Z740="Ductile Iron"),AND(N740="Water Re-use",Z740="Galvanised Iron"),  AND(N740="Water Re-use",Z740="Mild Steel")),      VLOOKUP(W740,VALIDATIONS!$GP$2:$HS$45,VLOOKUP(Y740,VALIDATIONS!$FF$2:$FG$5,2,FALSE),FALSE),  IF(OR(AND(N740="Water Re-use",Z740="Asbestos Cement"),AND(N740="Water Re-use",Z740="unplasticised Poly Vinyl Chloride")),      VLOOKUP(W740,VALIDATIONS!$GP$2:$HS$45,8+VLOOKUP(Y740,VALIDATIONS!$FF$2:$FG$5,2,FALSE),FALSE),            IF(OR(AND(N740="Water Rising Main",Z740="Cast Iron"),AND(N740="Water Rising Main",Z740="Ductile Iron"),AND(N740="Water Rising Main",Z740="Galvanised Iron"),  AND(N740="Water Rising Main",Z740="Mild Steel")),      VLOOKUP(W740,VALIDATIONS!$GP$2:$HS$45,4+VLOOKUP(Y740,VALIDATIONS!$FF$2:$FG$5,2,FALSE),FALSE),  IF(OR(AND(N740="Water Rising Main",Z740="Asbestos Cement"),AND(N740="Water Rising Main",Z740="unplasticised Poly Vinyl Chloride")),      VLOOKUP(W740,VALIDATIONS!$GP$2:$HS$45,12+VLOOKUP(Y740,VALIDATIONS!$FF$2:$FG$5,2,FALSE),FALSE),  0))))))    +IF(P740="Up to 10% Rock",VLOOKUP(W740,VALIDATIONS!$GP$2:$HS$45,21+VLOOKUP(Y740,VALIDATIONS!$FF$2:$FG$5,2,FALSE),FALSE),0)+IF(OR(Q740="Urban Development (moderate)",Q740="Urban Development (heavy)"),VLOOKUP(W740,VALIDATIONS!$GP$2:$HS$45,12+VLOOKUP(Q740,VALIDATIONS!$FJ$2:$FK$4,2,FALSE),FALSE),0)))</f>
        <v/>
      </c>
      <c r="AB740" s="82"/>
    </row>
    <row r="741" spans="2:28" x14ac:dyDescent="0.2">
      <c r="B741" s="354"/>
      <c r="C741" s="354"/>
      <c r="E741" s="370"/>
      <c r="G741" s="168"/>
      <c r="H741" s="168"/>
      <c r="I741" s="106" t="str">
        <f>IF(OR(C741="",D741="",E741=""),"",VLOOKUP(C741,VALIDATIONS!$HU$2:$HV$12,2,FALSE))</f>
        <v/>
      </c>
      <c r="K741" s="243"/>
      <c r="L741" s="354"/>
      <c r="M741" s="224"/>
      <c r="N741" s="370"/>
      <c r="O741" s="224"/>
      <c r="P741" s="368"/>
      <c r="Q741" s="368"/>
      <c r="R741" s="224"/>
      <c r="S741" s="224"/>
      <c r="T741" s="224"/>
      <c r="U741" s="224"/>
      <c r="W741" s="370"/>
      <c r="X741" s="370"/>
      <c r="Y741" s="368"/>
      <c r="Z741" s="370"/>
      <c r="AA741" s="106" t="str">
        <f>IF(OR(N741="",P741="",Q741="",V741="",W741="",X741="",Y741="",Z741=""),"",V741*    (  IF(OR(AND(N741="Water Reticulation",Z741="Cast Iron"),AND(N741="Water Reticulation",Z741="Ductile Iron"),AND(N741="Water Reticulation",Z741="Galvanised Iron"),  AND(N741="Water Reticulation",Z741="Mild Steel")),      VLOOKUP(W741,VALIDATIONS!$GP$2:$HS$45,VLOOKUP(Y741,VALIDATIONS!$FF$2:$FG$5,2,FALSE),FALSE),  IF(OR(AND(N741="Water Reticulation",Z741="Asbestos Cement"),AND(N741="Water Reticulation",Z741="unplasticised Poly Vinyl Chloride")),      VLOOKUP(W741,VALIDATIONS!$GP$2:$HS$45,8+VLOOKUP(Y741,VALIDATIONS!$FF$2:$FG$5,2,FALSE),FALSE),  IF(OR(AND(N741="Water Re-use",Z741="Cast Iron"),AND(N741="Water Re-use",Z741="Ductile Iron"),AND(N741="Water Re-use",Z741="Galvanised Iron"),  AND(N741="Water Re-use",Z741="Mild Steel")),      VLOOKUP(W741,VALIDATIONS!$GP$2:$HS$45,VLOOKUP(Y741,VALIDATIONS!$FF$2:$FG$5,2,FALSE),FALSE),  IF(OR(AND(N741="Water Re-use",Z741="Asbestos Cement"),AND(N741="Water Re-use",Z741="unplasticised Poly Vinyl Chloride")),      VLOOKUP(W741,VALIDATIONS!$GP$2:$HS$45,8+VLOOKUP(Y741,VALIDATIONS!$FF$2:$FG$5,2,FALSE),FALSE),            IF(OR(AND(N741="Water Rising Main",Z741="Cast Iron"),AND(N741="Water Rising Main",Z741="Ductile Iron"),AND(N741="Water Rising Main",Z741="Galvanised Iron"),  AND(N741="Water Rising Main",Z741="Mild Steel")),      VLOOKUP(W741,VALIDATIONS!$GP$2:$HS$45,4+VLOOKUP(Y741,VALIDATIONS!$FF$2:$FG$5,2,FALSE),FALSE),  IF(OR(AND(N741="Water Rising Main",Z741="Asbestos Cement"),AND(N741="Water Rising Main",Z741="unplasticised Poly Vinyl Chloride")),      VLOOKUP(W741,VALIDATIONS!$GP$2:$HS$45,12+VLOOKUP(Y741,VALIDATIONS!$FF$2:$FG$5,2,FALSE),FALSE),  0))))))    +IF(P741="Up to 10% Rock",VLOOKUP(W741,VALIDATIONS!$GP$2:$HS$45,21+VLOOKUP(Y741,VALIDATIONS!$FF$2:$FG$5,2,FALSE),FALSE),0)+IF(OR(Q741="Urban Development (moderate)",Q741="Urban Development (heavy)"),VLOOKUP(W741,VALIDATIONS!$GP$2:$HS$45,12+VLOOKUP(Q741,VALIDATIONS!$FJ$2:$FK$4,2,FALSE),FALSE),0)))</f>
        <v/>
      </c>
      <c r="AB741" s="82"/>
    </row>
    <row r="742" spans="2:28" x14ac:dyDescent="0.2">
      <c r="B742" s="354"/>
      <c r="C742" s="354"/>
      <c r="E742" s="370"/>
      <c r="G742" s="168"/>
      <c r="H742" s="168"/>
      <c r="I742" s="106" t="str">
        <f>IF(OR(C742="",D742="",E742=""),"",VLOOKUP(C742,VALIDATIONS!$HU$2:$HV$12,2,FALSE))</f>
        <v/>
      </c>
      <c r="K742" s="243"/>
      <c r="L742" s="354"/>
      <c r="M742" s="224"/>
      <c r="N742" s="370"/>
      <c r="O742" s="224"/>
      <c r="P742" s="368"/>
      <c r="Q742" s="368"/>
      <c r="R742" s="224"/>
      <c r="S742" s="224"/>
      <c r="T742" s="224"/>
      <c r="U742" s="224"/>
      <c r="W742" s="370"/>
      <c r="X742" s="370"/>
      <c r="Y742" s="368"/>
      <c r="Z742" s="370"/>
      <c r="AA742" s="106" t="str">
        <f>IF(OR(N742="",P742="",Q742="",V742="",W742="",X742="",Y742="",Z742=""),"",V742*    (  IF(OR(AND(N742="Water Reticulation",Z742="Cast Iron"),AND(N742="Water Reticulation",Z742="Ductile Iron"),AND(N742="Water Reticulation",Z742="Galvanised Iron"),  AND(N742="Water Reticulation",Z742="Mild Steel")),      VLOOKUP(W742,VALIDATIONS!$GP$2:$HS$45,VLOOKUP(Y742,VALIDATIONS!$FF$2:$FG$5,2,FALSE),FALSE),  IF(OR(AND(N742="Water Reticulation",Z742="Asbestos Cement"),AND(N742="Water Reticulation",Z742="unplasticised Poly Vinyl Chloride")),      VLOOKUP(W742,VALIDATIONS!$GP$2:$HS$45,8+VLOOKUP(Y742,VALIDATIONS!$FF$2:$FG$5,2,FALSE),FALSE),  IF(OR(AND(N742="Water Re-use",Z742="Cast Iron"),AND(N742="Water Re-use",Z742="Ductile Iron"),AND(N742="Water Re-use",Z742="Galvanised Iron"),  AND(N742="Water Re-use",Z742="Mild Steel")),      VLOOKUP(W742,VALIDATIONS!$GP$2:$HS$45,VLOOKUP(Y742,VALIDATIONS!$FF$2:$FG$5,2,FALSE),FALSE),  IF(OR(AND(N742="Water Re-use",Z742="Asbestos Cement"),AND(N742="Water Re-use",Z742="unplasticised Poly Vinyl Chloride")),      VLOOKUP(W742,VALIDATIONS!$GP$2:$HS$45,8+VLOOKUP(Y742,VALIDATIONS!$FF$2:$FG$5,2,FALSE),FALSE),            IF(OR(AND(N742="Water Rising Main",Z742="Cast Iron"),AND(N742="Water Rising Main",Z742="Ductile Iron"),AND(N742="Water Rising Main",Z742="Galvanised Iron"),  AND(N742="Water Rising Main",Z742="Mild Steel")),      VLOOKUP(W742,VALIDATIONS!$GP$2:$HS$45,4+VLOOKUP(Y742,VALIDATIONS!$FF$2:$FG$5,2,FALSE),FALSE),  IF(OR(AND(N742="Water Rising Main",Z742="Asbestos Cement"),AND(N742="Water Rising Main",Z742="unplasticised Poly Vinyl Chloride")),      VLOOKUP(W742,VALIDATIONS!$GP$2:$HS$45,12+VLOOKUP(Y742,VALIDATIONS!$FF$2:$FG$5,2,FALSE),FALSE),  0))))))    +IF(P742="Up to 10% Rock",VLOOKUP(W742,VALIDATIONS!$GP$2:$HS$45,21+VLOOKUP(Y742,VALIDATIONS!$FF$2:$FG$5,2,FALSE),FALSE),0)+IF(OR(Q742="Urban Development (moderate)",Q742="Urban Development (heavy)"),VLOOKUP(W742,VALIDATIONS!$GP$2:$HS$45,12+VLOOKUP(Q742,VALIDATIONS!$FJ$2:$FK$4,2,FALSE),FALSE),0)))</f>
        <v/>
      </c>
      <c r="AB742" s="82"/>
    </row>
    <row r="743" spans="2:28" x14ac:dyDescent="0.2">
      <c r="B743" s="354"/>
      <c r="C743" s="354"/>
      <c r="E743" s="370"/>
      <c r="G743" s="168"/>
      <c r="H743" s="168"/>
      <c r="I743" s="106" t="str">
        <f>IF(OR(C743="",D743="",E743=""),"",VLOOKUP(C743,VALIDATIONS!$HU$2:$HV$12,2,FALSE))</f>
        <v/>
      </c>
      <c r="K743" s="243"/>
      <c r="L743" s="354"/>
      <c r="M743" s="224"/>
      <c r="N743" s="370"/>
      <c r="O743" s="224"/>
      <c r="P743" s="368"/>
      <c r="Q743" s="368"/>
      <c r="R743" s="224"/>
      <c r="S743" s="224"/>
      <c r="T743" s="224"/>
      <c r="U743" s="224"/>
      <c r="W743" s="370"/>
      <c r="X743" s="370"/>
      <c r="Y743" s="368"/>
      <c r="Z743" s="370"/>
      <c r="AA743" s="106" t="str">
        <f>IF(OR(N743="",P743="",Q743="",V743="",W743="",X743="",Y743="",Z743=""),"",V743*    (  IF(OR(AND(N743="Water Reticulation",Z743="Cast Iron"),AND(N743="Water Reticulation",Z743="Ductile Iron"),AND(N743="Water Reticulation",Z743="Galvanised Iron"),  AND(N743="Water Reticulation",Z743="Mild Steel")),      VLOOKUP(W743,VALIDATIONS!$GP$2:$HS$45,VLOOKUP(Y743,VALIDATIONS!$FF$2:$FG$5,2,FALSE),FALSE),  IF(OR(AND(N743="Water Reticulation",Z743="Asbestos Cement"),AND(N743="Water Reticulation",Z743="unplasticised Poly Vinyl Chloride")),      VLOOKUP(W743,VALIDATIONS!$GP$2:$HS$45,8+VLOOKUP(Y743,VALIDATIONS!$FF$2:$FG$5,2,FALSE),FALSE),  IF(OR(AND(N743="Water Re-use",Z743="Cast Iron"),AND(N743="Water Re-use",Z743="Ductile Iron"),AND(N743="Water Re-use",Z743="Galvanised Iron"),  AND(N743="Water Re-use",Z743="Mild Steel")),      VLOOKUP(W743,VALIDATIONS!$GP$2:$HS$45,VLOOKUP(Y743,VALIDATIONS!$FF$2:$FG$5,2,FALSE),FALSE),  IF(OR(AND(N743="Water Re-use",Z743="Asbestos Cement"),AND(N743="Water Re-use",Z743="unplasticised Poly Vinyl Chloride")),      VLOOKUP(W743,VALIDATIONS!$GP$2:$HS$45,8+VLOOKUP(Y743,VALIDATIONS!$FF$2:$FG$5,2,FALSE),FALSE),            IF(OR(AND(N743="Water Rising Main",Z743="Cast Iron"),AND(N743="Water Rising Main",Z743="Ductile Iron"),AND(N743="Water Rising Main",Z743="Galvanised Iron"),  AND(N743="Water Rising Main",Z743="Mild Steel")),      VLOOKUP(W743,VALIDATIONS!$GP$2:$HS$45,4+VLOOKUP(Y743,VALIDATIONS!$FF$2:$FG$5,2,FALSE),FALSE),  IF(OR(AND(N743="Water Rising Main",Z743="Asbestos Cement"),AND(N743="Water Rising Main",Z743="unplasticised Poly Vinyl Chloride")),      VLOOKUP(W743,VALIDATIONS!$GP$2:$HS$45,12+VLOOKUP(Y743,VALIDATIONS!$FF$2:$FG$5,2,FALSE),FALSE),  0))))))    +IF(P743="Up to 10% Rock",VLOOKUP(W743,VALIDATIONS!$GP$2:$HS$45,21+VLOOKUP(Y743,VALIDATIONS!$FF$2:$FG$5,2,FALSE),FALSE),0)+IF(OR(Q743="Urban Development (moderate)",Q743="Urban Development (heavy)"),VLOOKUP(W743,VALIDATIONS!$GP$2:$HS$45,12+VLOOKUP(Q743,VALIDATIONS!$FJ$2:$FK$4,2,FALSE),FALSE),0)))</f>
        <v/>
      </c>
      <c r="AB743" s="82"/>
    </row>
    <row r="744" spans="2:28" x14ac:dyDescent="0.2">
      <c r="B744" s="354"/>
      <c r="C744" s="354"/>
      <c r="E744" s="370"/>
      <c r="G744" s="168"/>
      <c r="H744" s="168"/>
      <c r="I744" s="106" t="str">
        <f>IF(OR(C744="",D744="",E744=""),"",VLOOKUP(C744,VALIDATIONS!$HU$2:$HV$12,2,FALSE))</f>
        <v/>
      </c>
      <c r="K744" s="243"/>
      <c r="L744" s="354"/>
      <c r="M744" s="224"/>
      <c r="N744" s="370"/>
      <c r="O744" s="224"/>
      <c r="P744" s="368"/>
      <c r="Q744" s="368"/>
      <c r="R744" s="224"/>
      <c r="S744" s="224"/>
      <c r="T744" s="224"/>
      <c r="U744" s="224"/>
      <c r="W744" s="370"/>
      <c r="X744" s="370"/>
      <c r="Y744" s="368"/>
      <c r="Z744" s="370"/>
      <c r="AA744" s="106" t="str">
        <f>IF(OR(N744="",P744="",Q744="",V744="",W744="",X744="",Y744="",Z744=""),"",V744*    (  IF(OR(AND(N744="Water Reticulation",Z744="Cast Iron"),AND(N744="Water Reticulation",Z744="Ductile Iron"),AND(N744="Water Reticulation",Z744="Galvanised Iron"),  AND(N744="Water Reticulation",Z744="Mild Steel")),      VLOOKUP(W744,VALIDATIONS!$GP$2:$HS$45,VLOOKUP(Y744,VALIDATIONS!$FF$2:$FG$5,2,FALSE),FALSE),  IF(OR(AND(N744="Water Reticulation",Z744="Asbestos Cement"),AND(N744="Water Reticulation",Z744="unplasticised Poly Vinyl Chloride")),      VLOOKUP(W744,VALIDATIONS!$GP$2:$HS$45,8+VLOOKUP(Y744,VALIDATIONS!$FF$2:$FG$5,2,FALSE),FALSE),  IF(OR(AND(N744="Water Re-use",Z744="Cast Iron"),AND(N744="Water Re-use",Z744="Ductile Iron"),AND(N744="Water Re-use",Z744="Galvanised Iron"),  AND(N744="Water Re-use",Z744="Mild Steel")),      VLOOKUP(W744,VALIDATIONS!$GP$2:$HS$45,VLOOKUP(Y744,VALIDATIONS!$FF$2:$FG$5,2,FALSE),FALSE),  IF(OR(AND(N744="Water Re-use",Z744="Asbestos Cement"),AND(N744="Water Re-use",Z744="unplasticised Poly Vinyl Chloride")),      VLOOKUP(W744,VALIDATIONS!$GP$2:$HS$45,8+VLOOKUP(Y744,VALIDATIONS!$FF$2:$FG$5,2,FALSE),FALSE),            IF(OR(AND(N744="Water Rising Main",Z744="Cast Iron"),AND(N744="Water Rising Main",Z744="Ductile Iron"),AND(N744="Water Rising Main",Z744="Galvanised Iron"),  AND(N744="Water Rising Main",Z744="Mild Steel")),      VLOOKUP(W744,VALIDATIONS!$GP$2:$HS$45,4+VLOOKUP(Y744,VALIDATIONS!$FF$2:$FG$5,2,FALSE),FALSE),  IF(OR(AND(N744="Water Rising Main",Z744="Asbestos Cement"),AND(N744="Water Rising Main",Z744="unplasticised Poly Vinyl Chloride")),      VLOOKUP(W744,VALIDATIONS!$GP$2:$HS$45,12+VLOOKUP(Y744,VALIDATIONS!$FF$2:$FG$5,2,FALSE),FALSE),  0))))))    +IF(P744="Up to 10% Rock",VLOOKUP(W744,VALIDATIONS!$GP$2:$HS$45,21+VLOOKUP(Y744,VALIDATIONS!$FF$2:$FG$5,2,FALSE),FALSE),0)+IF(OR(Q744="Urban Development (moderate)",Q744="Urban Development (heavy)"),VLOOKUP(W744,VALIDATIONS!$GP$2:$HS$45,12+VLOOKUP(Q744,VALIDATIONS!$FJ$2:$FK$4,2,FALSE),FALSE),0)))</f>
        <v/>
      </c>
      <c r="AB744" s="82"/>
    </row>
    <row r="745" spans="2:28" x14ac:dyDescent="0.2">
      <c r="B745" s="354"/>
      <c r="C745" s="354"/>
      <c r="E745" s="370"/>
      <c r="G745" s="168"/>
      <c r="H745" s="168"/>
      <c r="I745" s="106" t="str">
        <f>IF(OR(C745="",D745="",E745=""),"",VLOOKUP(C745,VALIDATIONS!$HU$2:$HV$12,2,FALSE))</f>
        <v/>
      </c>
      <c r="K745" s="243"/>
      <c r="L745" s="354"/>
      <c r="M745" s="224"/>
      <c r="N745" s="370"/>
      <c r="O745" s="224"/>
      <c r="P745" s="368"/>
      <c r="Q745" s="368"/>
      <c r="R745" s="224"/>
      <c r="S745" s="224"/>
      <c r="T745" s="224"/>
      <c r="U745" s="224"/>
      <c r="W745" s="370"/>
      <c r="X745" s="370"/>
      <c r="Y745" s="368"/>
      <c r="Z745" s="370"/>
      <c r="AA745" s="106" t="str">
        <f>IF(OR(N745="",P745="",Q745="",V745="",W745="",X745="",Y745="",Z745=""),"",V745*    (  IF(OR(AND(N745="Water Reticulation",Z745="Cast Iron"),AND(N745="Water Reticulation",Z745="Ductile Iron"),AND(N745="Water Reticulation",Z745="Galvanised Iron"),  AND(N745="Water Reticulation",Z745="Mild Steel")),      VLOOKUP(W745,VALIDATIONS!$GP$2:$HS$45,VLOOKUP(Y745,VALIDATIONS!$FF$2:$FG$5,2,FALSE),FALSE),  IF(OR(AND(N745="Water Reticulation",Z745="Asbestos Cement"),AND(N745="Water Reticulation",Z745="unplasticised Poly Vinyl Chloride")),      VLOOKUP(W745,VALIDATIONS!$GP$2:$HS$45,8+VLOOKUP(Y745,VALIDATIONS!$FF$2:$FG$5,2,FALSE),FALSE),  IF(OR(AND(N745="Water Re-use",Z745="Cast Iron"),AND(N745="Water Re-use",Z745="Ductile Iron"),AND(N745="Water Re-use",Z745="Galvanised Iron"),  AND(N745="Water Re-use",Z745="Mild Steel")),      VLOOKUP(W745,VALIDATIONS!$GP$2:$HS$45,VLOOKUP(Y745,VALIDATIONS!$FF$2:$FG$5,2,FALSE),FALSE),  IF(OR(AND(N745="Water Re-use",Z745="Asbestos Cement"),AND(N745="Water Re-use",Z745="unplasticised Poly Vinyl Chloride")),      VLOOKUP(W745,VALIDATIONS!$GP$2:$HS$45,8+VLOOKUP(Y745,VALIDATIONS!$FF$2:$FG$5,2,FALSE),FALSE),            IF(OR(AND(N745="Water Rising Main",Z745="Cast Iron"),AND(N745="Water Rising Main",Z745="Ductile Iron"),AND(N745="Water Rising Main",Z745="Galvanised Iron"),  AND(N745="Water Rising Main",Z745="Mild Steel")),      VLOOKUP(W745,VALIDATIONS!$GP$2:$HS$45,4+VLOOKUP(Y745,VALIDATIONS!$FF$2:$FG$5,2,FALSE),FALSE),  IF(OR(AND(N745="Water Rising Main",Z745="Asbestos Cement"),AND(N745="Water Rising Main",Z745="unplasticised Poly Vinyl Chloride")),      VLOOKUP(W745,VALIDATIONS!$GP$2:$HS$45,12+VLOOKUP(Y745,VALIDATIONS!$FF$2:$FG$5,2,FALSE),FALSE),  0))))))    +IF(P745="Up to 10% Rock",VLOOKUP(W745,VALIDATIONS!$GP$2:$HS$45,21+VLOOKUP(Y745,VALIDATIONS!$FF$2:$FG$5,2,FALSE),FALSE),0)+IF(OR(Q745="Urban Development (moderate)",Q745="Urban Development (heavy)"),VLOOKUP(W745,VALIDATIONS!$GP$2:$HS$45,12+VLOOKUP(Q745,VALIDATIONS!$FJ$2:$FK$4,2,FALSE),FALSE),0)))</f>
        <v/>
      </c>
      <c r="AB745" s="82"/>
    </row>
    <row r="746" spans="2:28" x14ac:dyDescent="0.2">
      <c r="B746" s="354"/>
      <c r="C746" s="354"/>
      <c r="E746" s="370"/>
      <c r="G746" s="168"/>
      <c r="H746" s="168"/>
      <c r="I746" s="106" t="str">
        <f>IF(OR(C746="",D746="",E746=""),"",VLOOKUP(C746,VALIDATIONS!$HU$2:$HV$12,2,FALSE))</f>
        <v/>
      </c>
      <c r="K746" s="243"/>
      <c r="L746" s="354"/>
      <c r="M746" s="224"/>
      <c r="N746" s="370"/>
      <c r="O746" s="224"/>
      <c r="P746" s="368"/>
      <c r="Q746" s="368"/>
      <c r="R746" s="224"/>
      <c r="S746" s="224"/>
      <c r="T746" s="224"/>
      <c r="U746" s="224"/>
      <c r="W746" s="370"/>
      <c r="X746" s="370"/>
      <c r="Y746" s="368"/>
      <c r="Z746" s="370"/>
      <c r="AA746" s="106" t="str">
        <f>IF(OR(N746="",P746="",Q746="",V746="",W746="",X746="",Y746="",Z746=""),"",V746*    (  IF(OR(AND(N746="Water Reticulation",Z746="Cast Iron"),AND(N746="Water Reticulation",Z746="Ductile Iron"),AND(N746="Water Reticulation",Z746="Galvanised Iron"),  AND(N746="Water Reticulation",Z746="Mild Steel")),      VLOOKUP(W746,VALIDATIONS!$GP$2:$HS$45,VLOOKUP(Y746,VALIDATIONS!$FF$2:$FG$5,2,FALSE),FALSE),  IF(OR(AND(N746="Water Reticulation",Z746="Asbestos Cement"),AND(N746="Water Reticulation",Z746="unplasticised Poly Vinyl Chloride")),      VLOOKUP(W746,VALIDATIONS!$GP$2:$HS$45,8+VLOOKUP(Y746,VALIDATIONS!$FF$2:$FG$5,2,FALSE),FALSE),  IF(OR(AND(N746="Water Re-use",Z746="Cast Iron"),AND(N746="Water Re-use",Z746="Ductile Iron"),AND(N746="Water Re-use",Z746="Galvanised Iron"),  AND(N746="Water Re-use",Z746="Mild Steel")),      VLOOKUP(W746,VALIDATIONS!$GP$2:$HS$45,VLOOKUP(Y746,VALIDATIONS!$FF$2:$FG$5,2,FALSE),FALSE),  IF(OR(AND(N746="Water Re-use",Z746="Asbestos Cement"),AND(N746="Water Re-use",Z746="unplasticised Poly Vinyl Chloride")),      VLOOKUP(W746,VALIDATIONS!$GP$2:$HS$45,8+VLOOKUP(Y746,VALIDATIONS!$FF$2:$FG$5,2,FALSE),FALSE),            IF(OR(AND(N746="Water Rising Main",Z746="Cast Iron"),AND(N746="Water Rising Main",Z746="Ductile Iron"),AND(N746="Water Rising Main",Z746="Galvanised Iron"),  AND(N746="Water Rising Main",Z746="Mild Steel")),      VLOOKUP(W746,VALIDATIONS!$GP$2:$HS$45,4+VLOOKUP(Y746,VALIDATIONS!$FF$2:$FG$5,2,FALSE),FALSE),  IF(OR(AND(N746="Water Rising Main",Z746="Asbestos Cement"),AND(N746="Water Rising Main",Z746="unplasticised Poly Vinyl Chloride")),      VLOOKUP(W746,VALIDATIONS!$GP$2:$HS$45,12+VLOOKUP(Y746,VALIDATIONS!$FF$2:$FG$5,2,FALSE),FALSE),  0))))))    +IF(P746="Up to 10% Rock",VLOOKUP(W746,VALIDATIONS!$GP$2:$HS$45,21+VLOOKUP(Y746,VALIDATIONS!$FF$2:$FG$5,2,FALSE),FALSE),0)+IF(OR(Q746="Urban Development (moderate)",Q746="Urban Development (heavy)"),VLOOKUP(W746,VALIDATIONS!$GP$2:$HS$45,12+VLOOKUP(Q746,VALIDATIONS!$FJ$2:$FK$4,2,FALSE),FALSE),0)))</f>
        <v/>
      </c>
      <c r="AB746" s="82"/>
    </row>
    <row r="747" spans="2:28" x14ac:dyDescent="0.2">
      <c r="B747" s="354"/>
      <c r="C747" s="354"/>
      <c r="E747" s="370"/>
      <c r="G747" s="168"/>
      <c r="H747" s="168"/>
      <c r="I747" s="106" t="str">
        <f>IF(OR(C747="",D747="",E747=""),"",VLOOKUP(C747,VALIDATIONS!$HU$2:$HV$12,2,FALSE))</f>
        <v/>
      </c>
      <c r="K747" s="243"/>
      <c r="L747" s="354"/>
      <c r="M747" s="224"/>
      <c r="N747" s="370"/>
      <c r="O747" s="224"/>
      <c r="P747" s="368"/>
      <c r="Q747" s="368"/>
      <c r="R747" s="224"/>
      <c r="S747" s="224"/>
      <c r="T747" s="224"/>
      <c r="U747" s="224"/>
      <c r="W747" s="370"/>
      <c r="X747" s="370"/>
      <c r="Y747" s="368"/>
      <c r="Z747" s="370"/>
      <c r="AA747" s="106" t="str">
        <f>IF(OR(N747="",P747="",Q747="",V747="",W747="",X747="",Y747="",Z747=""),"",V747*    (  IF(OR(AND(N747="Water Reticulation",Z747="Cast Iron"),AND(N747="Water Reticulation",Z747="Ductile Iron"),AND(N747="Water Reticulation",Z747="Galvanised Iron"),  AND(N747="Water Reticulation",Z747="Mild Steel")),      VLOOKUP(W747,VALIDATIONS!$GP$2:$HS$45,VLOOKUP(Y747,VALIDATIONS!$FF$2:$FG$5,2,FALSE),FALSE),  IF(OR(AND(N747="Water Reticulation",Z747="Asbestos Cement"),AND(N747="Water Reticulation",Z747="unplasticised Poly Vinyl Chloride")),      VLOOKUP(W747,VALIDATIONS!$GP$2:$HS$45,8+VLOOKUP(Y747,VALIDATIONS!$FF$2:$FG$5,2,FALSE),FALSE),  IF(OR(AND(N747="Water Re-use",Z747="Cast Iron"),AND(N747="Water Re-use",Z747="Ductile Iron"),AND(N747="Water Re-use",Z747="Galvanised Iron"),  AND(N747="Water Re-use",Z747="Mild Steel")),      VLOOKUP(W747,VALIDATIONS!$GP$2:$HS$45,VLOOKUP(Y747,VALIDATIONS!$FF$2:$FG$5,2,FALSE),FALSE),  IF(OR(AND(N747="Water Re-use",Z747="Asbestos Cement"),AND(N747="Water Re-use",Z747="unplasticised Poly Vinyl Chloride")),      VLOOKUP(W747,VALIDATIONS!$GP$2:$HS$45,8+VLOOKUP(Y747,VALIDATIONS!$FF$2:$FG$5,2,FALSE),FALSE),            IF(OR(AND(N747="Water Rising Main",Z747="Cast Iron"),AND(N747="Water Rising Main",Z747="Ductile Iron"),AND(N747="Water Rising Main",Z747="Galvanised Iron"),  AND(N747="Water Rising Main",Z747="Mild Steel")),      VLOOKUP(W747,VALIDATIONS!$GP$2:$HS$45,4+VLOOKUP(Y747,VALIDATIONS!$FF$2:$FG$5,2,FALSE),FALSE),  IF(OR(AND(N747="Water Rising Main",Z747="Asbestos Cement"),AND(N747="Water Rising Main",Z747="unplasticised Poly Vinyl Chloride")),      VLOOKUP(W747,VALIDATIONS!$GP$2:$HS$45,12+VLOOKUP(Y747,VALIDATIONS!$FF$2:$FG$5,2,FALSE),FALSE),  0))))))    +IF(P747="Up to 10% Rock",VLOOKUP(W747,VALIDATIONS!$GP$2:$HS$45,21+VLOOKUP(Y747,VALIDATIONS!$FF$2:$FG$5,2,FALSE),FALSE),0)+IF(OR(Q747="Urban Development (moderate)",Q747="Urban Development (heavy)"),VLOOKUP(W747,VALIDATIONS!$GP$2:$HS$45,12+VLOOKUP(Q747,VALIDATIONS!$FJ$2:$FK$4,2,FALSE),FALSE),0)))</f>
        <v/>
      </c>
      <c r="AB747" s="82"/>
    </row>
    <row r="748" spans="2:28" x14ac:dyDescent="0.2">
      <c r="B748" s="354"/>
      <c r="C748" s="354"/>
      <c r="E748" s="370"/>
      <c r="G748" s="168"/>
      <c r="H748" s="168"/>
      <c r="I748" s="106" t="str">
        <f>IF(OR(C748="",D748="",E748=""),"",VLOOKUP(C748,VALIDATIONS!$HU$2:$HV$12,2,FALSE))</f>
        <v/>
      </c>
      <c r="K748" s="243"/>
      <c r="L748" s="354"/>
      <c r="M748" s="224"/>
      <c r="N748" s="370"/>
      <c r="O748" s="224"/>
      <c r="P748" s="368"/>
      <c r="Q748" s="368"/>
      <c r="R748" s="224"/>
      <c r="S748" s="224"/>
      <c r="T748" s="224"/>
      <c r="U748" s="224"/>
      <c r="W748" s="370"/>
      <c r="X748" s="370"/>
      <c r="Y748" s="368"/>
      <c r="Z748" s="370"/>
      <c r="AA748" s="106" t="str">
        <f>IF(OR(N748="",P748="",Q748="",V748="",W748="",X748="",Y748="",Z748=""),"",V748*    (  IF(OR(AND(N748="Water Reticulation",Z748="Cast Iron"),AND(N748="Water Reticulation",Z748="Ductile Iron"),AND(N748="Water Reticulation",Z748="Galvanised Iron"),  AND(N748="Water Reticulation",Z748="Mild Steel")),      VLOOKUP(W748,VALIDATIONS!$GP$2:$HS$45,VLOOKUP(Y748,VALIDATIONS!$FF$2:$FG$5,2,FALSE),FALSE),  IF(OR(AND(N748="Water Reticulation",Z748="Asbestos Cement"),AND(N748="Water Reticulation",Z748="unplasticised Poly Vinyl Chloride")),      VLOOKUP(W748,VALIDATIONS!$GP$2:$HS$45,8+VLOOKUP(Y748,VALIDATIONS!$FF$2:$FG$5,2,FALSE),FALSE),  IF(OR(AND(N748="Water Re-use",Z748="Cast Iron"),AND(N748="Water Re-use",Z748="Ductile Iron"),AND(N748="Water Re-use",Z748="Galvanised Iron"),  AND(N748="Water Re-use",Z748="Mild Steel")),      VLOOKUP(W748,VALIDATIONS!$GP$2:$HS$45,VLOOKUP(Y748,VALIDATIONS!$FF$2:$FG$5,2,FALSE),FALSE),  IF(OR(AND(N748="Water Re-use",Z748="Asbestos Cement"),AND(N748="Water Re-use",Z748="unplasticised Poly Vinyl Chloride")),      VLOOKUP(W748,VALIDATIONS!$GP$2:$HS$45,8+VLOOKUP(Y748,VALIDATIONS!$FF$2:$FG$5,2,FALSE),FALSE),            IF(OR(AND(N748="Water Rising Main",Z748="Cast Iron"),AND(N748="Water Rising Main",Z748="Ductile Iron"),AND(N748="Water Rising Main",Z748="Galvanised Iron"),  AND(N748="Water Rising Main",Z748="Mild Steel")),      VLOOKUP(W748,VALIDATIONS!$GP$2:$HS$45,4+VLOOKUP(Y748,VALIDATIONS!$FF$2:$FG$5,2,FALSE),FALSE),  IF(OR(AND(N748="Water Rising Main",Z748="Asbestos Cement"),AND(N748="Water Rising Main",Z748="unplasticised Poly Vinyl Chloride")),      VLOOKUP(W748,VALIDATIONS!$GP$2:$HS$45,12+VLOOKUP(Y748,VALIDATIONS!$FF$2:$FG$5,2,FALSE),FALSE),  0))))))    +IF(P748="Up to 10% Rock",VLOOKUP(W748,VALIDATIONS!$GP$2:$HS$45,21+VLOOKUP(Y748,VALIDATIONS!$FF$2:$FG$5,2,FALSE),FALSE),0)+IF(OR(Q748="Urban Development (moderate)",Q748="Urban Development (heavy)"),VLOOKUP(W748,VALIDATIONS!$GP$2:$HS$45,12+VLOOKUP(Q748,VALIDATIONS!$FJ$2:$FK$4,2,FALSE),FALSE),0)))</f>
        <v/>
      </c>
      <c r="AB748" s="82"/>
    </row>
    <row r="749" spans="2:28" x14ac:dyDescent="0.2">
      <c r="B749" s="354"/>
      <c r="C749" s="354"/>
      <c r="E749" s="370"/>
      <c r="G749" s="168"/>
      <c r="H749" s="168"/>
      <c r="I749" s="106" t="str">
        <f>IF(OR(C749="",D749="",E749=""),"",VLOOKUP(C749,VALIDATIONS!$HU$2:$HV$12,2,FALSE))</f>
        <v/>
      </c>
      <c r="K749" s="243"/>
      <c r="L749" s="354"/>
      <c r="M749" s="224"/>
      <c r="N749" s="370"/>
      <c r="O749" s="224"/>
      <c r="P749" s="368"/>
      <c r="Q749" s="368"/>
      <c r="R749" s="224"/>
      <c r="S749" s="224"/>
      <c r="T749" s="224"/>
      <c r="U749" s="224"/>
      <c r="W749" s="370"/>
      <c r="X749" s="370"/>
      <c r="Y749" s="368"/>
      <c r="Z749" s="370"/>
      <c r="AA749" s="106" t="str">
        <f>IF(OR(N749="",P749="",Q749="",V749="",W749="",X749="",Y749="",Z749=""),"",V749*    (  IF(OR(AND(N749="Water Reticulation",Z749="Cast Iron"),AND(N749="Water Reticulation",Z749="Ductile Iron"),AND(N749="Water Reticulation",Z749="Galvanised Iron"),  AND(N749="Water Reticulation",Z749="Mild Steel")),      VLOOKUP(W749,VALIDATIONS!$GP$2:$HS$45,VLOOKUP(Y749,VALIDATIONS!$FF$2:$FG$5,2,FALSE),FALSE),  IF(OR(AND(N749="Water Reticulation",Z749="Asbestos Cement"),AND(N749="Water Reticulation",Z749="unplasticised Poly Vinyl Chloride")),      VLOOKUP(W749,VALIDATIONS!$GP$2:$HS$45,8+VLOOKUP(Y749,VALIDATIONS!$FF$2:$FG$5,2,FALSE),FALSE),  IF(OR(AND(N749="Water Re-use",Z749="Cast Iron"),AND(N749="Water Re-use",Z749="Ductile Iron"),AND(N749="Water Re-use",Z749="Galvanised Iron"),  AND(N749="Water Re-use",Z749="Mild Steel")),      VLOOKUP(W749,VALIDATIONS!$GP$2:$HS$45,VLOOKUP(Y749,VALIDATIONS!$FF$2:$FG$5,2,FALSE),FALSE),  IF(OR(AND(N749="Water Re-use",Z749="Asbestos Cement"),AND(N749="Water Re-use",Z749="unplasticised Poly Vinyl Chloride")),      VLOOKUP(W749,VALIDATIONS!$GP$2:$HS$45,8+VLOOKUP(Y749,VALIDATIONS!$FF$2:$FG$5,2,FALSE),FALSE),            IF(OR(AND(N749="Water Rising Main",Z749="Cast Iron"),AND(N749="Water Rising Main",Z749="Ductile Iron"),AND(N749="Water Rising Main",Z749="Galvanised Iron"),  AND(N749="Water Rising Main",Z749="Mild Steel")),      VLOOKUP(W749,VALIDATIONS!$GP$2:$HS$45,4+VLOOKUP(Y749,VALIDATIONS!$FF$2:$FG$5,2,FALSE),FALSE),  IF(OR(AND(N749="Water Rising Main",Z749="Asbestos Cement"),AND(N749="Water Rising Main",Z749="unplasticised Poly Vinyl Chloride")),      VLOOKUP(W749,VALIDATIONS!$GP$2:$HS$45,12+VLOOKUP(Y749,VALIDATIONS!$FF$2:$FG$5,2,FALSE),FALSE),  0))))))    +IF(P749="Up to 10% Rock",VLOOKUP(W749,VALIDATIONS!$GP$2:$HS$45,21+VLOOKUP(Y749,VALIDATIONS!$FF$2:$FG$5,2,FALSE),FALSE),0)+IF(OR(Q749="Urban Development (moderate)",Q749="Urban Development (heavy)"),VLOOKUP(W749,VALIDATIONS!$GP$2:$HS$45,12+VLOOKUP(Q749,VALIDATIONS!$FJ$2:$FK$4,2,FALSE),FALSE),0)))</f>
        <v/>
      </c>
      <c r="AB749" s="82"/>
    </row>
    <row r="750" spans="2:28" x14ac:dyDescent="0.2">
      <c r="B750" s="354"/>
      <c r="C750" s="354"/>
      <c r="E750" s="370"/>
      <c r="G750" s="168"/>
      <c r="H750" s="168"/>
      <c r="I750" s="106" t="str">
        <f>IF(OR(C750="",D750="",E750=""),"",VLOOKUP(C750,VALIDATIONS!$HU$2:$HV$12,2,FALSE))</f>
        <v/>
      </c>
      <c r="K750" s="243"/>
      <c r="L750" s="354"/>
      <c r="M750" s="224"/>
      <c r="N750" s="370"/>
      <c r="O750" s="224"/>
      <c r="P750" s="368"/>
      <c r="Q750" s="368"/>
      <c r="R750" s="224"/>
      <c r="S750" s="224"/>
      <c r="T750" s="224"/>
      <c r="U750" s="224"/>
      <c r="W750" s="370"/>
      <c r="X750" s="370"/>
      <c r="Y750" s="368"/>
      <c r="Z750" s="370"/>
      <c r="AA750" s="106" t="str">
        <f>IF(OR(N750="",P750="",Q750="",V750="",W750="",X750="",Y750="",Z750=""),"",V750*    (  IF(OR(AND(N750="Water Reticulation",Z750="Cast Iron"),AND(N750="Water Reticulation",Z750="Ductile Iron"),AND(N750="Water Reticulation",Z750="Galvanised Iron"),  AND(N750="Water Reticulation",Z750="Mild Steel")),      VLOOKUP(W750,VALIDATIONS!$GP$2:$HS$45,VLOOKUP(Y750,VALIDATIONS!$FF$2:$FG$5,2,FALSE),FALSE),  IF(OR(AND(N750="Water Reticulation",Z750="Asbestos Cement"),AND(N750="Water Reticulation",Z750="unplasticised Poly Vinyl Chloride")),      VLOOKUP(W750,VALIDATIONS!$GP$2:$HS$45,8+VLOOKUP(Y750,VALIDATIONS!$FF$2:$FG$5,2,FALSE),FALSE),  IF(OR(AND(N750="Water Re-use",Z750="Cast Iron"),AND(N750="Water Re-use",Z750="Ductile Iron"),AND(N750="Water Re-use",Z750="Galvanised Iron"),  AND(N750="Water Re-use",Z750="Mild Steel")),      VLOOKUP(W750,VALIDATIONS!$GP$2:$HS$45,VLOOKUP(Y750,VALIDATIONS!$FF$2:$FG$5,2,FALSE),FALSE),  IF(OR(AND(N750="Water Re-use",Z750="Asbestos Cement"),AND(N750="Water Re-use",Z750="unplasticised Poly Vinyl Chloride")),      VLOOKUP(W750,VALIDATIONS!$GP$2:$HS$45,8+VLOOKUP(Y750,VALIDATIONS!$FF$2:$FG$5,2,FALSE),FALSE),            IF(OR(AND(N750="Water Rising Main",Z750="Cast Iron"),AND(N750="Water Rising Main",Z750="Ductile Iron"),AND(N750="Water Rising Main",Z750="Galvanised Iron"),  AND(N750="Water Rising Main",Z750="Mild Steel")),      VLOOKUP(W750,VALIDATIONS!$GP$2:$HS$45,4+VLOOKUP(Y750,VALIDATIONS!$FF$2:$FG$5,2,FALSE),FALSE),  IF(OR(AND(N750="Water Rising Main",Z750="Asbestos Cement"),AND(N750="Water Rising Main",Z750="unplasticised Poly Vinyl Chloride")),      VLOOKUP(W750,VALIDATIONS!$GP$2:$HS$45,12+VLOOKUP(Y750,VALIDATIONS!$FF$2:$FG$5,2,FALSE),FALSE),  0))))))    +IF(P750="Up to 10% Rock",VLOOKUP(W750,VALIDATIONS!$GP$2:$HS$45,21+VLOOKUP(Y750,VALIDATIONS!$FF$2:$FG$5,2,FALSE),FALSE),0)+IF(OR(Q750="Urban Development (moderate)",Q750="Urban Development (heavy)"),VLOOKUP(W750,VALIDATIONS!$GP$2:$HS$45,12+VLOOKUP(Q750,VALIDATIONS!$FJ$2:$FK$4,2,FALSE),FALSE),0)))</f>
        <v/>
      </c>
      <c r="AB750" s="82"/>
    </row>
    <row r="751" spans="2:28" x14ac:dyDescent="0.2">
      <c r="B751" s="354"/>
      <c r="C751" s="354"/>
      <c r="E751" s="370"/>
      <c r="G751" s="168"/>
      <c r="H751" s="168"/>
      <c r="I751" s="106" t="str">
        <f>IF(OR(C751="",D751="",E751=""),"",VLOOKUP(C751,VALIDATIONS!$HU$2:$HV$12,2,FALSE))</f>
        <v/>
      </c>
      <c r="K751" s="243"/>
      <c r="L751" s="354"/>
      <c r="M751" s="224"/>
      <c r="N751" s="370"/>
      <c r="O751" s="224"/>
      <c r="P751" s="368"/>
      <c r="Q751" s="368"/>
      <c r="R751" s="224"/>
      <c r="S751" s="224"/>
      <c r="T751" s="224"/>
      <c r="U751" s="224"/>
      <c r="W751" s="370"/>
      <c r="X751" s="370"/>
      <c r="Y751" s="368"/>
      <c r="Z751" s="370"/>
      <c r="AA751" s="106" t="str">
        <f>IF(OR(N751="",P751="",Q751="",V751="",W751="",X751="",Y751="",Z751=""),"",V751*    (  IF(OR(AND(N751="Water Reticulation",Z751="Cast Iron"),AND(N751="Water Reticulation",Z751="Ductile Iron"),AND(N751="Water Reticulation",Z751="Galvanised Iron"),  AND(N751="Water Reticulation",Z751="Mild Steel")),      VLOOKUP(W751,VALIDATIONS!$GP$2:$HS$45,VLOOKUP(Y751,VALIDATIONS!$FF$2:$FG$5,2,FALSE),FALSE),  IF(OR(AND(N751="Water Reticulation",Z751="Asbestos Cement"),AND(N751="Water Reticulation",Z751="unplasticised Poly Vinyl Chloride")),      VLOOKUP(W751,VALIDATIONS!$GP$2:$HS$45,8+VLOOKUP(Y751,VALIDATIONS!$FF$2:$FG$5,2,FALSE),FALSE),  IF(OR(AND(N751="Water Re-use",Z751="Cast Iron"),AND(N751="Water Re-use",Z751="Ductile Iron"),AND(N751="Water Re-use",Z751="Galvanised Iron"),  AND(N751="Water Re-use",Z751="Mild Steel")),      VLOOKUP(W751,VALIDATIONS!$GP$2:$HS$45,VLOOKUP(Y751,VALIDATIONS!$FF$2:$FG$5,2,FALSE),FALSE),  IF(OR(AND(N751="Water Re-use",Z751="Asbestos Cement"),AND(N751="Water Re-use",Z751="unplasticised Poly Vinyl Chloride")),      VLOOKUP(W751,VALIDATIONS!$GP$2:$HS$45,8+VLOOKUP(Y751,VALIDATIONS!$FF$2:$FG$5,2,FALSE),FALSE),            IF(OR(AND(N751="Water Rising Main",Z751="Cast Iron"),AND(N751="Water Rising Main",Z751="Ductile Iron"),AND(N751="Water Rising Main",Z751="Galvanised Iron"),  AND(N751="Water Rising Main",Z751="Mild Steel")),      VLOOKUP(W751,VALIDATIONS!$GP$2:$HS$45,4+VLOOKUP(Y751,VALIDATIONS!$FF$2:$FG$5,2,FALSE),FALSE),  IF(OR(AND(N751="Water Rising Main",Z751="Asbestos Cement"),AND(N751="Water Rising Main",Z751="unplasticised Poly Vinyl Chloride")),      VLOOKUP(W751,VALIDATIONS!$GP$2:$HS$45,12+VLOOKUP(Y751,VALIDATIONS!$FF$2:$FG$5,2,FALSE),FALSE),  0))))))    +IF(P751="Up to 10% Rock",VLOOKUP(W751,VALIDATIONS!$GP$2:$HS$45,21+VLOOKUP(Y751,VALIDATIONS!$FF$2:$FG$5,2,FALSE),FALSE),0)+IF(OR(Q751="Urban Development (moderate)",Q751="Urban Development (heavy)"),VLOOKUP(W751,VALIDATIONS!$GP$2:$HS$45,12+VLOOKUP(Q751,VALIDATIONS!$FJ$2:$FK$4,2,FALSE),FALSE),0)))</f>
        <v/>
      </c>
      <c r="AB751" s="82"/>
    </row>
    <row r="752" spans="2:28" x14ac:dyDescent="0.2">
      <c r="B752" s="354"/>
      <c r="C752" s="354"/>
      <c r="E752" s="370"/>
      <c r="G752" s="168"/>
      <c r="H752" s="168"/>
      <c r="I752" s="106" t="str">
        <f>IF(OR(C752="",D752="",E752=""),"",VLOOKUP(C752,VALIDATIONS!$HU$2:$HV$12,2,FALSE))</f>
        <v/>
      </c>
      <c r="K752" s="243"/>
      <c r="L752" s="354"/>
      <c r="M752" s="224"/>
      <c r="N752" s="370"/>
      <c r="O752" s="224"/>
      <c r="P752" s="368"/>
      <c r="Q752" s="368"/>
      <c r="R752" s="224"/>
      <c r="S752" s="224"/>
      <c r="T752" s="224"/>
      <c r="U752" s="224"/>
      <c r="W752" s="370"/>
      <c r="X752" s="370"/>
      <c r="Y752" s="368"/>
      <c r="Z752" s="370"/>
      <c r="AA752" s="106" t="str">
        <f>IF(OR(N752="",P752="",Q752="",V752="",W752="",X752="",Y752="",Z752=""),"",V752*    (  IF(OR(AND(N752="Water Reticulation",Z752="Cast Iron"),AND(N752="Water Reticulation",Z752="Ductile Iron"),AND(N752="Water Reticulation",Z752="Galvanised Iron"),  AND(N752="Water Reticulation",Z752="Mild Steel")),      VLOOKUP(W752,VALIDATIONS!$GP$2:$HS$45,VLOOKUP(Y752,VALIDATIONS!$FF$2:$FG$5,2,FALSE),FALSE),  IF(OR(AND(N752="Water Reticulation",Z752="Asbestos Cement"),AND(N752="Water Reticulation",Z752="unplasticised Poly Vinyl Chloride")),      VLOOKUP(W752,VALIDATIONS!$GP$2:$HS$45,8+VLOOKUP(Y752,VALIDATIONS!$FF$2:$FG$5,2,FALSE),FALSE),  IF(OR(AND(N752="Water Re-use",Z752="Cast Iron"),AND(N752="Water Re-use",Z752="Ductile Iron"),AND(N752="Water Re-use",Z752="Galvanised Iron"),  AND(N752="Water Re-use",Z752="Mild Steel")),      VLOOKUP(W752,VALIDATIONS!$GP$2:$HS$45,VLOOKUP(Y752,VALIDATIONS!$FF$2:$FG$5,2,FALSE),FALSE),  IF(OR(AND(N752="Water Re-use",Z752="Asbestos Cement"),AND(N752="Water Re-use",Z752="unplasticised Poly Vinyl Chloride")),      VLOOKUP(W752,VALIDATIONS!$GP$2:$HS$45,8+VLOOKUP(Y752,VALIDATIONS!$FF$2:$FG$5,2,FALSE),FALSE),            IF(OR(AND(N752="Water Rising Main",Z752="Cast Iron"),AND(N752="Water Rising Main",Z752="Ductile Iron"),AND(N752="Water Rising Main",Z752="Galvanised Iron"),  AND(N752="Water Rising Main",Z752="Mild Steel")),      VLOOKUP(W752,VALIDATIONS!$GP$2:$HS$45,4+VLOOKUP(Y752,VALIDATIONS!$FF$2:$FG$5,2,FALSE),FALSE),  IF(OR(AND(N752="Water Rising Main",Z752="Asbestos Cement"),AND(N752="Water Rising Main",Z752="unplasticised Poly Vinyl Chloride")),      VLOOKUP(W752,VALIDATIONS!$GP$2:$HS$45,12+VLOOKUP(Y752,VALIDATIONS!$FF$2:$FG$5,2,FALSE),FALSE),  0))))))    +IF(P752="Up to 10% Rock",VLOOKUP(W752,VALIDATIONS!$GP$2:$HS$45,21+VLOOKUP(Y752,VALIDATIONS!$FF$2:$FG$5,2,FALSE),FALSE),0)+IF(OR(Q752="Urban Development (moderate)",Q752="Urban Development (heavy)"),VLOOKUP(W752,VALIDATIONS!$GP$2:$HS$45,12+VLOOKUP(Q752,VALIDATIONS!$FJ$2:$FK$4,2,FALSE),FALSE),0)))</f>
        <v/>
      </c>
      <c r="AB752" s="82"/>
    </row>
    <row r="753" spans="2:28" x14ac:dyDescent="0.2">
      <c r="B753" s="354"/>
      <c r="C753" s="354"/>
      <c r="E753" s="370"/>
      <c r="G753" s="168"/>
      <c r="H753" s="168"/>
      <c r="I753" s="106" t="str">
        <f>IF(OR(C753="",D753="",E753=""),"",VLOOKUP(C753,VALIDATIONS!$HU$2:$HV$12,2,FALSE))</f>
        <v/>
      </c>
      <c r="K753" s="243"/>
      <c r="L753" s="354"/>
      <c r="M753" s="224"/>
      <c r="N753" s="370"/>
      <c r="O753" s="224"/>
      <c r="P753" s="368"/>
      <c r="Q753" s="368"/>
      <c r="R753" s="224"/>
      <c r="S753" s="224"/>
      <c r="T753" s="224"/>
      <c r="U753" s="224"/>
      <c r="W753" s="370"/>
      <c r="X753" s="370"/>
      <c r="Y753" s="368"/>
      <c r="Z753" s="370"/>
      <c r="AA753" s="106" t="str">
        <f>IF(OR(N753="",P753="",Q753="",V753="",W753="",X753="",Y753="",Z753=""),"",V753*    (  IF(OR(AND(N753="Water Reticulation",Z753="Cast Iron"),AND(N753="Water Reticulation",Z753="Ductile Iron"),AND(N753="Water Reticulation",Z753="Galvanised Iron"),  AND(N753="Water Reticulation",Z753="Mild Steel")),      VLOOKUP(W753,VALIDATIONS!$GP$2:$HS$45,VLOOKUP(Y753,VALIDATIONS!$FF$2:$FG$5,2,FALSE),FALSE),  IF(OR(AND(N753="Water Reticulation",Z753="Asbestos Cement"),AND(N753="Water Reticulation",Z753="unplasticised Poly Vinyl Chloride")),      VLOOKUP(W753,VALIDATIONS!$GP$2:$HS$45,8+VLOOKUP(Y753,VALIDATIONS!$FF$2:$FG$5,2,FALSE),FALSE),  IF(OR(AND(N753="Water Re-use",Z753="Cast Iron"),AND(N753="Water Re-use",Z753="Ductile Iron"),AND(N753="Water Re-use",Z753="Galvanised Iron"),  AND(N753="Water Re-use",Z753="Mild Steel")),      VLOOKUP(W753,VALIDATIONS!$GP$2:$HS$45,VLOOKUP(Y753,VALIDATIONS!$FF$2:$FG$5,2,FALSE),FALSE),  IF(OR(AND(N753="Water Re-use",Z753="Asbestos Cement"),AND(N753="Water Re-use",Z753="unplasticised Poly Vinyl Chloride")),      VLOOKUP(W753,VALIDATIONS!$GP$2:$HS$45,8+VLOOKUP(Y753,VALIDATIONS!$FF$2:$FG$5,2,FALSE),FALSE),            IF(OR(AND(N753="Water Rising Main",Z753="Cast Iron"),AND(N753="Water Rising Main",Z753="Ductile Iron"),AND(N753="Water Rising Main",Z753="Galvanised Iron"),  AND(N753="Water Rising Main",Z753="Mild Steel")),      VLOOKUP(W753,VALIDATIONS!$GP$2:$HS$45,4+VLOOKUP(Y753,VALIDATIONS!$FF$2:$FG$5,2,FALSE),FALSE),  IF(OR(AND(N753="Water Rising Main",Z753="Asbestos Cement"),AND(N753="Water Rising Main",Z753="unplasticised Poly Vinyl Chloride")),      VLOOKUP(W753,VALIDATIONS!$GP$2:$HS$45,12+VLOOKUP(Y753,VALIDATIONS!$FF$2:$FG$5,2,FALSE),FALSE),  0))))))    +IF(P753="Up to 10% Rock",VLOOKUP(W753,VALIDATIONS!$GP$2:$HS$45,21+VLOOKUP(Y753,VALIDATIONS!$FF$2:$FG$5,2,FALSE),FALSE),0)+IF(OR(Q753="Urban Development (moderate)",Q753="Urban Development (heavy)"),VLOOKUP(W753,VALIDATIONS!$GP$2:$HS$45,12+VLOOKUP(Q753,VALIDATIONS!$FJ$2:$FK$4,2,FALSE),FALSE),0)))</f>
        <v/>
      </c>
      <c r="AB753" s="82"/>
    </row>
    <row r="754" spans="2:28" x14ac:dyDescent="0.2">
      <c r="B754" s="354"/>
      <c r="C754" s="354"/>
      <c r="E754" s="370"/>
      <c r="G754" s="168"/>
      <c r="H754" s="168"/>
      <c r="I754" s="106" t="str">
        <f>IF(OR(C754="",D754="",E754=""),"",VLOOKUP(C754,VALIDATIONS!$HU$2:$HV$12,2,FALSE))</f>
        <v/>
      </c>
      <c r="K754" s="243"/>
      <c r="L754" s="354"/>
      <c r="M754" s="224"/>
      <c r="N754" s="370"/>
      <c r="O754" s="224"/>
      <c r="P754" s="368"/>
      <c r="Q754" s="368"/>
      <c r="R754" s="224"/>
      <c r="S754" s="224"/>
      <c r="T754" s="224"/>
      <c r="U754" s="224"/>
      <c r="W754" s="370"/>
      <c r="X754" s="370"/>
      <c r="Y754" s="368"/>
      <c r="Z754" s="370"/>
      <c r="AA754" s="106" t="str">
        <f>IF(OR(N754="",P754="",Q754="",V754="",W754="",X754="",Y754="",Z754=""),"",V754*    (  IF(OR(AND(N754="Water Reticulation",Z754="Cast Iron"),AND(N754="Water Reticulation",Z754="Ductile Iron"),AND(N754="Water Reticulation",Z754="Galvanised Iron"),  AND(N754="Water Reticulation",Z754="Mild Steel")),      VLOOKUP(W754,VALIDATIONS!$GP$2:$HS$45,VLOOKUP(Y754,VALIDATIONS!$FF$2:$FG$5,2,FALSE),FALSE),  IF(OR(AND(N754="Water Reticulation",Z754="Asbestos Cement"),AND(N754="Water Reticulation",Z754="unplasticised Poly Vinyl Chloride")),      VLOOKUP(W754,VALIDATIONS!$GP$2:$HS$45,8+VLOOKUP(Y754,VALIDATIONS!$FF$2:$FG$5,2,FALSE),FALSE),  IF(OR(AND(N754="Water Re-use",Z754="Cast Iron"),AND(N754="Water Re-use",Z754="Ductile Iron"),AND(N754="Water Re-use",Z754="Galvanised Iron"),  AND(N754="Water Re-use",Z754="Mild Steel")),      VLOOKUP(W754,VALIDATIONS!$GP$2:$HS$45,VLOOKUP(Y754,VALIDATIONS!$FF$2:$FG$5,2,FALSE),FALSE),  IF(OR(AND(N754="Water Re-use",Z754="Asbestos Cement"),AND(N754="Water Re-use",Z754="unplasticised Poly Vinyl Chloride")),      VLOOKUP(W754,VALIDATIONS!$GP$2:$HS$45,8+VLOOKUP(Y754,VALIDATIONS!$FF$2:$FG$5,2,FALSE),FALSE),            IF(OR(AND(N754="Water Rising Main",Z754="Cast Iron"),AND(N754="Water Rising Main",Z754="Ductile Iron"),AND(N754="Water Rising Main",Z754="Galvanised Iron"),  AND(N754="Water Rising Main",Z754="Mild Steel")),      VLOOKUP(W754,VALIDATIONS!$GP$2:$HS$45,4+VLOOKUP(Y754,VALIDATIONS!$FF$2:$FG$5,2,FALSE),FALSE),  IF(OR(AND(N754="Water Rising Main",Z754="Asbestos Cement"),AND(N754="Water Rising Main",Z754="unplasticised Poly Vinyl Chloride")),      VLOOKUP(W754,VALIDATIONS!$GP$2:$HS$45,12+VLOOKUP(Y754,VALIDATIONS!$FF$2:$FG$5,2,FALSE),FALSE),  0))))))    +IF(P754="Up to 10% Rock",VLOOKUP(W754,VALIDATIONS!$GP$2:$HS$45,21+VLOOKUP(Y754,VALIDATIONS!$FF$2:$FG$5,2,FALSE),FALSE),0)+IF(OR(Q754="Urban Development (moderate)",Q754="Urban Development (heavy)"),VLOOKUP(W754,VALIDATIONS!$GP$2:$HS$45,12+VLOOKUP(Q754,VALIDATIONS!$FJ$2:$FK$4,2,FALSE),FALSE),0)))</f>
        <v/>
      </c>
      <c r="AB754" s="82"/>
    </row>
    <row r="755" spans="2:28" x14ac:dyDescent="0.2">
      <c r="B755" s="354"/>
      <c r="C755" s="354"/>
      <c r="E755" s="370"/>
      <c r="G755" s="168"/>
      <c r="H755" s="168"/>
      <c r="I755" s="106" t="str">
        <f>IF(OR(C755="",D755="",E755=""),"",VLOOKUP(C755,VALIDATIONS!$HU$2:$HV$12,2,FALSE))</f>
        <v/>
      </c>
      <c r="K755" s="243"/>
      <c r="L755" s="354"/>
      <c r="M755" s="224"/>
      <c r="N755" s="370"/>
      <c r="O755" s="224"/>
      <c r="P755" s="368"/>
      <c r="Q755" s="368"/>
      <c r="R755" s="224"/>
      <c r="S755" s="224"/>
      <c r="T755" s="224"/>
      <c r="U755" s="224"/>
      <c r="W755" s="370"/>
      <c r="X755" s="370"/>
      <c r="Y755" s="368"/>
      <c r="Z755" s="370"/>
      <c r="AA755" s="106" t="str">
        <f>IF(OR(N755="",P755="",Q755="",V755="",W755="",X755="",Y755="",Z755=""),"",V755*    (  IF(OR(AND(N755="Water Reticulation",Z755="Cast Iron"),AND(N755="Water Reticulation",Z755="Ductile Iron"),AND(N755="Water Reticulation",Z755="Galvanised Iron"),  AND(N755="Water Reticulation",Z755="Mild Steel")),      VLOOKUP(W755,VALIDATIONS!$GP$2:$HS$45,VLOOKUP(Y755,VALIDATIONS!$FF$2:$FG$5,2,FALSE),FALSE),  IF(OR(AND(N755="Water Reticulation",Z755="Asbestos Cement"),AND(N755="Water Reticulation",Z755="unplasticised Poly Vinyl Chloride")),      VLOOKUP(W755,VALIDATIONS!$GP$2:$HS$45,8+VLOOKUP(Y755,VALIDATIONS!$FF$2:$FG$5,2,FALSE),FALSE),  IF(OR(AND(N755="Water Re-use",Z755="Cast Iron"),AND(N755="Water Re-use",Z755="Ductile Iron"),AND(N755="Water Re-use",Z755="Galvanised Iron"),  AND(N755="Water Re-use",Z755="Mild Steel")),      VLOOKUP(W755,VALIDATIONS!$GP$2:$HS$45,VLOOKUP(Y755,VALIDATIONS!$FF$2:$FG$5,2,FALSE),FALSE),  IF(OR(AND(N755="Water Re-use",Z755="Asbestos Cement"),AND(N755="Water Re-use",Z755="unplasticised Poly Vinyl Chloride")),      VLOOKUP(W755,VALIDATIONS!$GP$2:$HS$45,8+VLOOKUP(Y755,VALIDATIONS!$FF$2:$FG$5,2,FALSE),FALSE),            IF(OR(AND(N755="Water Rising Main",Z755="Cast Iron"),AND(N755="Water Rising Main",Z755="Ductile Iron"),AND(N755="Water Rising Main",Z755="Galvanised Iron"),  AND(N755="Water Rising Main",Z755="Mild Steel")),      VLOOKUP(W755,VALIDATIONS!$GP$2:$HS$45,4+VLOOKUP(Y755,VALIDATIONS!$FF$2:$FG$5,2,FALSE),FALSE),  IF(OR(AND(N755="Water Rising Main",Z755="Asbestos Cement"),AND(N755="Water Rising Main",Z755="unplasticised Poly Vinyl Chloride")),      VLOOKUP(W755,VALIDATIONS!$GP$2:$HS$45,12+VLOOKUP(Y755,VALIDATIONS!$FF$2:$FG$5,2,FALSE),FALSE),  0))))))    +IF(P755="Up to 10% Rock",VLOOKUP(W755,VALIDATIONS!$GP$2:$HS$45,21+VLOOKUP(Y755,VALIDATIONS!$FF$2:$FG$5,2,FALSE),FALSE),0)+IF(OR(Q755="Urban Development (moderate)",Q755="Urban Development (heavy)"),VLOOKUP(W755,VALIDATIONS!$GP$2:$HS$45,12+VLOOKUP(Q755,VALIDATIONS!$FJ$2:$FK$4,2,FALSE),FALSE),0)))</f>
        <v/>
      </c>
      <c r="AB755" s="82"/>
    </row>
    <row r="756" spans="2:28" x14ac:dyDescent="0.2">
      <c r="B756" s="354"/>
      <c r="C756" s="354"/>
      <c r="E756" s="370"/>
      <c r="G756" s="168"/>
      <c r="H756" s="168"/>
      <c r="I756" s="106" t="str">
        <f>IF(OR(C756="",D756="",E756=""),"",VLOOKUP(C756,VALIDATIONS!$HU$2:$HV$12,2,FALSE))</f>
        <v/>
      </c>
      <c r="K756" s="243"/>
      <c r="L756" s="354"/>
      <c r="M756" s="224"/>
      <c r="N756" s="370"/>
      <c r="O756" s="224"/>
      <c r="P756" s="368"/>
      <c r="Q756" s="368"/>
      <c r="R756" s="224"/>
      <c r="S756" s="224"/>
      <c r="T756" s="224"/>
      <c r="U756" s="224"/>
      <c r="W756" s="370"/>
      <c r="X756" s="370"/>
      <c r="Y756" s="368"/>
      <c r="Z756" s="370"/>
      <c r="AA756" s="106" t="str">
        <f>IF(OR(N756="",P756="",Q756="",V756="",W756="",X756="",Y756="",Z756=""),"",V756*    (  IF(OR(AND(N756="Water Reticulation",Z756="Cast Iron"),AND(N756="Water Reticulation",Z756="Ductile Iron"),AND(N756="Water Reticulation",Z756="Galvanised Iron"),  AND(N756="Water Reticulation",Z756="Mild Steel")),      VLOOKUP(W756,VALIDATIONS!$GP$2:$HS$45,VLOOKUP(Y756,VALIDATIONS!$FF$2:$FG$5,2,FALSE),FALSE),  IF(OR(AND(N756="Water Reticulation",Z756="Asbestos Cement"),AND(N756="Water Reticulation",Z756="unplasticised Poly Vinyl Chloride")),      VLOOKUP(W756,VALIDATIONS!$GP$2:$HS$45,8+VLOOKUP(Y756,VALIDATIONS!$FF$2:$FG$5,2,FALSE),FALSE),  IF(OR(AND(N756="Water Re-use",Z756="Cast Iron"),AND(N756="Water Re-use",Z756="Ductile Iron"),AND(N756="Water Re-use",Z756="Galvanised Iron"),  AND(N756="Water Re-use",Z756="Mild Steel")),      VLOOKUP(W756,VALIDATIONS!$GP$2:$HS$45,VLOOKUP(Y756,VALIDATIONS!$FF$2:$FG$5,2,FALSE),FALSE),  IF(OR(AND(N756="Water Re-use",Z756="Asbestos Cement"),AND(N756="Water Re-use",Z756="unplasticised Poly Vinyl Chloride")),      VLOOKUP(W756,VALIDATIONS!$GP$2:$HS$45,8+VLOOKUP(Y756,VALIDATIONS!$FF$2:$FG$5,2,FALSE),FALSE),            IF(OR(AND(N756="Water Rising Main",Z756="Cast Iron"),AND(N756="Water Rising Main",Z756="Ductile Iron"),AND(N756="Water Rising Main",Z756="Galvanised Iron"),  AND(N756="Water Rising Main",Z756="Mild Steel")),      VLOOKUP(W756,VALIDATIONS!$GP$2:$HS$45,4+VLOOKUP(Y756,VALIDATIONS!$FF$2:$FG$5,2,FALSE),FALSE),  IF(OR(AND(N756="Water Rising Main",Z756="Asbestos Cement"),AND(N756="Water Rising Main",Z756="unplasticised Poly Vinyl Chloride")),      VLOOKUP(W756,VALIDATIONS!$GP$2:$HS$45,12+VLOOKUP(Y756,VALIDATIONS!$FF$2:$FG$5,2,FALSE),FALSE),  0))))))    +IF(P756="Up to 10% Rock",VLOOKUP(W756,VALIDATIONS!$GP$2:$HS$45,21+VLOOKUP(Y756,VALIDATIONS!$FF$2:$FG$5,2,FALSE),FALSE),0)+IF(OR(Q756="Urban Development (moderate)",Q756="Urban Development (heavy)"),VLOOKUP(W756,VALIDATIONS!$GP$2:$HS$45,12+VLOOKUP(Q756,VALIDATIONS!$FJ$2:$FK$4,2,FALSE),FALSE),0)))</f>
        <v/>
      </c>
      <c r="AB756" s="82"/>
    </row>
    <row r="757" spans="2:28" x14ac:dyDescent="0.2">
      <c r="B757" s="354"/>
      <c r="C757" s="354"/>
      <c r="E757" s="370"/>
      <c r="G757" s="168"/>
      <c r="H757" s="168"/>
      <c r="I757" s="106" t="str">
        <f>IF(OR(C757="",D757="",E757=""),"",VLOOKUP(C757,VALIDATIONS!$HU$2:$HV$12,2,FALSE))</f>
        <v/>
      </c>
      <c r="K757" s="243"/>
      <c r="L757" s="354"/>
      <c r="M757" s="224"/>
      <c r="N757" s="370"/>
      <c r="O757" s="224"/>
      <c r="P757" s="368"/>
      <c r="Q757" s="368"/>
      <c r="R757" s="224"/>
      <c r="S757" s="224"/>
      <c r="T757" s="224"/>
      <c r="U757" s="224"/>
      <c r="W757" s="370"/>
      <c r="X757" s="370"/>
      <c r="Y757" s="368"/>
      <c r="Z757" s="370"/>
      <c r="AA757" s="106" t="str">
        <f>IF(OR(N757="",P757="",Q757="",V757="",W757="",X757="",Y757="",Z757=""),"",V757*    (  IF(OR(AND(N757="Water Reticulation",Z757="Cast Iron"),AND(N757="Water Reticulation",Z757="Ductile Iron"),AND(N757="Water Reticulation",Z757="Galvanised Iron"),  AND(N757="Water Reticulation",Z757="Mild Steel")),      VLOOKUP(W757,VALIDATIONS!$GP$2:$HS$45,VLOOKUP(Y757,VALIDATIONS!$FF$2:$FG$5,2,FALSE),FALSE),  IF(OR(AND(N757="Water Reticulation",Z757="Asbestos Cement"),AND(N757="Water Reticulation",Z757="unplasticised Poly Vinyl Chloride")),      VLOOKUP(W757,VALIDATIONS!$GP$2:$HS$45,8+VLOOKUP(Y757,VALIDATIONS!$FF$2:$FG$5,2,FALSE),FALSE),  IF(OR(AND(N757="Water Re-use",Z757="Cast Iron"),AND(N757="Water Re-use",Z757="Ductile Iron"),AND(N757="Water Re-use",Z757="Galvanised Iron"),  AND(N757="Water Re-use",Z757="Mild Steel")),      VLOOKUP(W757,VALIDATIONS!$GP$2:$HS$45,VLOOKUP(Y757,VALIDATIONS!$FF$2:$FG$5,2,FALSE),FALSE),  IF(OR(AND(N757="Water Re-use",Z757="Asbestos Cement"),AND(N757="Water Re-use",Z757="unplasticised Poly Vinyl Chloride")),      VLOOKUP(W757,VALIDATIONS!$GP$2:$HS$45,8+VLOOKUP(Y757,VALIDATIONS!$FF$2:$FG$5,2,FALSE),FALSE),            IF(OR(AND(N757="Water Rising Main",Z757="Cast Iron"),AND(N757="Water Rising Main",Z757="Ductile Iron"),AND(N757="Water Rising Main",Z757="Galvanised Iron"),  AND(N757="Water Rising Main",Z757="Mild Steel")),      VLOOKUP(W757,VALIDATIONS!$GP$2:$HS$45,4+VLOOKUP(Y757,VALIDATIONS!$FF$2:$FG$5,2,FALSE),FALSE),  IF(OR(AND(N757="Water Rising Main",Z757="Asbestos Cement"),AND(N757="Water Rising Main",Z757="unplasticised Poly Vinyl Chloride")),      VLOOKUP(W757,VALIDATIONS!$GP$2:$HS$45,12+VLOOKUP(Y757,VALIDATIONS!$FF$2:$FG$5,2,FALSE),FALSE),  0))))))    +IF(P757="Up to 10% Rock",VLOOKUP(W757,VALIDATIONS!$GP$2:$HS$45,21+VLOOKUP(Y757,VALIDATIONS!$FF$2:$FG$5,2,FALSE),FALSE),0)+IF(OR(Q757="Urban Development (moderate)",Q757="Urban Development (heavy)"),VLOOKUP(W757,VALIDATIONS!$GP$2:$HS$45,12+VLOOKUP(Q757,VALIDATIONS!$FJ$2:$FK$4,2,FALSE),FALSE),0)))</f>
        <v/>
      </c>
      <c r="AB757" s="82"/>
    </row>
    <row r="758" spans="2:28" x14ac:dyDescent="0.2">
      <c r="B758" s="354"/>
      <c r="C758" s="354"/>
      <c r="E758" s="370"/>
      <c r="G758" s="168"/>
      <c r="H758" s="168"/>
      <c r="I758" s="106" t="str">
        <f>IF(OR(C758="",D758="",E758=""),"",VLOOKUP(C758,VALIDATIONS!$HU$2:$HV$12,2,FALSE))</f>
        <v/>
      </c>
      <c r="K758" s="243"/>
      <c r="L758" s="354"/>
      <c r="M758" s="224"/>
      <c r="N758" s="370"/>
      <c r="O758" s="224"/>
      <c r="P758" s="368"/>
      <c r="Q758" s="368"/>
      <c r="R758" s="224"/>
      <c r="S758" s="224"/>
      <c r="T758" s="224"/>
      <c r="U758" s="224"/>
      <c r="W758" s="370"/>
      <c r="X758" s="370"/>
      <c r="Y758" s="368"/>
      <c r="Z758" s="370"/>
      <c r="AA758" s="106" t="str">
        <f>IF(OR(N758="",P758="",Q758="",V758="",W758="",X758="",Y758="",Z758=""),"",V758*    (  IF(OR(AND(N758="Water Reticulation",Z758="Cast Iron"),AND(N758="Water Reticulation",Z758="Ductile Iron"),AND(N758="Water Reticulation",Z758="Galvanised Iron"),  AND(N758="Water Reticulation",Z758="Mild Steel")),      VLOOKUP(W758,VALIDATIONS!$GP$2:$HS$45,VLOOKUP(Y758,VALIDATIONS!$FF$2:$FG$5,2,FALSE),FALSE),  IF(OR(AND(N758="Water Reticulation",Z758="Asbestos Cement"),AND(N758="Water Reticulation",Z758="unplasticised Poly Vinyl Chloride")),      VLOOKUP(W758,VALIDATIONS!$GP$2:$HS$45,8+VLOOKUP(Y758,VALIDATIONS!$FF$2:$FG$5,2,FALSE),FALSE),  IF(OR(AND(N758="Water Re-use",Z758="Cast Iron"),AND(N758="Water Re-use",Z758="Ductile Iron"),AND(N758="Water Re-use",Z758="Galvanised Iron"),  AND(N758="Water Re-use",Z758="Mild Steel")),      VLOOKUP(W758,VALIDATIONS!$GP$2:$HS$45,VLOOKUP(Y758,VALIDATIONS!$FF$2:$FG$5,2,FALSE),FALSE),  IF(OR(AND(N758="Water Re-use",Z758="Asbestos Cement"),AND(N758="Water Re-use",Z758="unplasticised Poly Vinyl Chloride")),      VLOOKUP(W758,VALIDATIONS!$GP$2:$HS$45,8+VLOOKUP(Y758,VALIDATIONS!$FF$2:$FG$5,2,FALSE),FALSE),            IF(OR(AND(N758="Water Rising Main",Z758="Cast Iron"),AND(N758="Water Rising Main",Z758="Ductile Iron"),AND(N758="Water Rising Main",Z758="Galvanised Iron"),  AND(N758="Water Rising Main",Z758="Mild Steel")),      VLOOKUP(W758,VALIDATIONS!$GP$2:$HS$45,4+VLOOKUP(Y758,VALIDATIONS!$FF$2:$FG$5,2,FALSE),FALSE),  IF(OR(AND(N758="Water Rising Main",Z758="Asbestos Cement"),AND(N758="Water Rising Main",Z758="unplasticised Poly Vinyl Chloride")),      VLOOKUP(W758,VALIDATIONS!$GP$2:$HS$45,12+VLOOKUP(Y758,VALIDATIONS!$FF$2:$FG$5,2,FALSE),FALSE),  0))))))    +IF(P758="Up to 10% Rock",VLOOKUP(W758,VALIDATIONS!$GP$2:$HS$45,21+VLOOKUP(Y758,VALIDATIONS!$FF$2:$FG$5,2,FALSE),FALSE),0)+IF(OR(Q758="Urban Development (moderate)",Q758="Urban Development (heavy)"),VLOOKUP(W758,VALIDATIONS!$GP$2:$HS$45,12+VLOOKUP(Q758,VALIDATIONS!$FJ$2:$FK$4,2,FALSE),FALSE),0)))</f>
        <v/>
      </c>
      <c r="AB758" s="82"/>
    </row>
    <row r="759" spans="2:28" x14ac:dyDescent="0.2">
      <c r="B759" s="354"/>
      <c r="C759" s="354"/>
      <c r="E759" s="370"/>
      <c r="G759" s="168"/>
      <c r="H759" s="168"/>
      <c r="I759" s="106" t="str">
        <f>IF(OR(C759="",D759="",E759=""),"",VLOOKUP(C759,VALIDATIONS!$HU$2:$HV$12,2,FALSE))</f>
        <v/>
      </c>
      <c r="K759" s="243"/>
      <c r="L759" s="354"/>
      <c r="M759" s="224"/>
      <c r="N759" s="370"/>
      <c r="O759" s="224"/>
      <c r="P759" s="368"/>
      <c r="Q759" s="368"/>
      <c r="R759" s="224"/>
      <c r="S759" s="224"/>
      <c r="T759" s="224"/>
      <c r="U759" s="224"/>
      <c r="W759" s="370"/>
      <c r="X759" s="370"/>
      <c r="Y759" s="368"/>
      <c r="Z759" s="370"/>
      <c r="AA759" s="106" t="str">
        <f>IF(OR(N759="",P759="",Q759="",V759="",W759="",X759="",Y759="",Z759=""),"",V759*    (  IF(OR(AND(N759="Water Reticulation",Z759="Cast Iron"),AND(N759="Water Reticulation",Z759="Ductile Iron"),AND(N759="Water Reticulation",Z759="Galvanised Iron"),  AND(N759="Water Reticulation",Z759="Mild Steel")),      VLOOKUP(W759,VALIDATIONS!$GP$2:$HS$45,VLOOKUP(Y759,VALIDATIONS!$FF$2:$FG$5,2,FALSE),FALSE),  IF(OR(AND(N759="Water Reticulation",Z759="Asbestos Cement"),AND(N759="Water Reticulation",Z759="unplasticised Poly Vinyl Chloride")),      VLOOKUP(W759,VALIDATIONS!$GP$2:$HS$45,8+VLOOKUP(Y759,VALIDATIONS!$FF$2:$FG$5,2,FALSE),FALSE),  IF(OR(AND(N759="Water Re-use",Z759="Cast Iron"),AND(N759="Water Re-use",Z759="Ductile Iron"),AND(N759="Water Re-use",Z759="Galvanised Iron"),  AND(N759="Water Re-use",Z759="Mild Steel")),      VLOOKUP(W759,VALIDATIONS!$GP$2:$HS$45,VLOOKUP(Y759,VALIDATIONS!$FF$2:$FG$5,2,FALSE),FALSE),  IF(OR(AND(N759="Water Re-use",Z759="Asbestos Cement"),AND(N759="Water Re-use",Z759="unplasticised Poly Vinyl Chloride")),      VLOOKUP(W759,VALIDATIONS!$GP$2:$HS$45,8+VLOOKUP(Y759,VALIDATIONS!$FF$2:$FG$5,2,FALSE),FALSE),            IF(OR(AND(N759="Water Rising Main",Z759="Cast Iron"),AND(N759="Water Rising Main",Z759="Ductile Iron"),AND(N759="Water Rising Main",Z759="Galvanised Iron"),  AND(N759="Water Rising Main",Z759="Mild Steel")),      VLOOKUP(W759,VALIDATIONS!$GP$2:$HS$45,4+VLOOKUP(Y759,VALIDATIONS!$FF$2:$FG$5,2,FALSE),FALSE),  IF(OR(AND(N759="Water Rising Main",Z759="Asbestos Cement"),AND(N759="Water Rising Main",Z759="unplasticised Poly Vinyl Chloride")),      VLOOKUP(W759,VALIDATIONS!$GP$2:$HS$45,12+VLOOKUP(Y759,VALIDATIONS!$FF$2:$FG$5,2,FALSE),FALSE),  0))))))    +IF(P759="Up to 10% Rock",VLOOKUP(W759,VALIDATIONS!$GP$2:$HS$45,21+VLOOKUP(Y759,VALIDATIONS!$FF$2:$FG$5,2,FALSE),FALSE),0)+IF(OR(Q759="Urban Development (moderate)",Q759="Urban Development (heavy)"),VLOOKUP(W759,VALIDATIONS!$GP$2:$HS$45,12+VLOOKUP(Q759,VALIDATIONS!$FJ$2:$FK$4,2,FALSE),FALSE),0)))</f>
        <v/>
      </c>
      <c r="AB759" s="82"/>
    </row>
    <row r="760" spans="2:28" x14ac:dyDescent="0.2">
      <c r="B760" s="354"/>
      <c r="C760" s="354"/>
      <c r="E760" s="370"/>
      <c r="G760" s="168"/>
      <c r="H760" s="168"/>
      <c r="I760" s="106" t="str">
        <f>IF(OR(C760="",D760="",E760=""),"",VLOOKUP(C760,VALIDATIONS!$HU$2:$HV$12,2,FALSE))</f>
        <v/>
      </c>
      <c r="K760" s="243"/>
      <c r="L760" s="354"/>
      <c r="M760" s="224"/>
      <c r="N760" s="370"/>
      <c r="O760" s="224"/>
      <c r="P760" s="368"/>
      <c r="Q760" s="368"/>
      <c r="R760" s="224"/>
      <c r="S760" s="224"/>
      <c r="T760" s="224"/>
      <c r="U760" s="224"/>
      <c r="W760" s="370"/>
      <c r="X760" s="370"/>
      <c r="Y760" s="368"/>
      <c r="Z760" s="370"/>
      <c r="AA760" s="106" t="str">
        <f>IF(OR(N760="",P760="",Q760="",V760="",W760="",X760="",Y760="",Z760=""),"",V760*    (  IF(OR(AND(N760="Water Reticulation",Z760="Cast Iron"),AND(N760="Water Reticulation",Z760="Ductile Iron"),AND(N760="Water Reticulation",Z760="Galvanised Iron"),  AND(N760="Water Reticulation",Z760="Mild Steel")),      VLOOKUP(W760,VALIDATIONS!$GP$2:$HS$45,VLOOKUP(Y760,VALIDATIONS!$FF$2:$FG$5,2,FALSE),FALSE),  IF(OR(AND(N760="Water Reticulation",Z760="Asbestos Cement"),AND(N760="Water Reticulation",Z760="unplasticised Poly Vinyl Chloride")),      VLOOKUP(W760,VALIDATIONS!$GP$2:$HS$45,8+VLOOKUP(Y760,VALIDATIONS!$FF$2:$FG$5,2,FALSE),FALSE),  IF(OR(AND(N760="Water Re-use",Z760="Cast Iron"),AND(N760="Water Re-use",Z760="Ductile Iron"),AND(N760="Water Re-use",Z760="Galvanised Iron"),  AND(N760="Water Re-use",Z760="Mild Steel")),      VLOOKUP(W760,VALIDATIONS!$GP$2:$HS$45,VLOOKUP(Y760,VALIDATIONS!$FF$2:$FG$5,2,FALSE),FALSE),  IF(OR(AND(N760="Water Re-use",Z760="Asbestos Cement"),AND(N760="Water Re-use",Z760="unplasticised Poly Vinyl Chloride")),      VLOOKUP(W760,VALIDATIONS!$GP$2:$HS$45,8+VLOOKUP(Y760,VALIDATIONS!$FF$2:$FG$5,2,FALSE),FALSE),            IF(OR(AND(N760="Water Rising Main",Z760="Cast Iron"),AND(N760="Water Rising Main",Z760="Ductile Iron"),AND(N760="Water Rising Main",Z760="Galvanised Iron"),  AND(N760="Water Rising Main",Z760="Mild Steel")),      VLOOKUP(W760,VALIDATIONS!$GP$2:$HS$45,4+VLOOKUP(Y760,VALIDATIONS!$FF$2:$FG$5,2,FALSE),FALSE),  IF(OR(AND(N760="Water Rising Main",Z760="Asbestos Cement"),AND(N760="Water Rising Main",Z760="unplasticised Poly Vinyl Chloride")),      VLOOKUP(W760,VALIDATIONS!$GP$2:$HS$45,12+VLOOKUP(Y760,VALIDATIONS!$FF$2:$FG$5,2,FALSE),FALSE),  0))))))    +IF(P760="Up to 10% Rock",VLOOKUP(W760,VALIDATIONS!$GP$2:$HS$45,21+VLOOKUP(Y760,VALIDATIONS!$FF$2:$FG$5,2,FALSE),FALSE),0)+IF(OR(Q760="Urban Development (moderate)",Q760="Urban Development (heavy)"),VLOOKUP(W760,VALIDATIONS!$GP$2:$HS$45,12+VLOOKUP(Q760,VALIDATIONS!$FJ$2:$FK$4,2,FALSE),FALSE),0)))</f>
        <v/>
      </c>
      <c r="AB760" s="82"/>
    </row>
    <row r="761" spans="2:28" x14ac:dyDescent="0.2">
      <c r="B761" s="354"/>
      <c r="C761" s="354"/>
      <c r="E761" s="370"/>
      <c r="G761" s="168"/>
      <c r="H761" s="168"/>
      <c r="I761" s="106" t="str">
        <f>IF(OR(C761="",D761="",E761=""),"",VLOOKUP(C761,VALIDATIONS!$HU$2:$HV$12,2,FALSE))</f>
        <v/>
      </c>
      <c r="K761" s="243"/>
      <c r="L761" s="354"/>
      <c r="M761" s="224"/>
      <c r="N761" s="370"/>
      <c r="O761" s="224"/>
      <c r="P761" s="368"/>
      <c r="Q761" s="368"/>
      <c r="R761" s="224"/>
      <c r="S761" s="224"/>
      <c r="T761" s="224"/>
      <c r="U761" s="224"/>
      <c r="W761" s="370"/>
      <c r="X761" s="370"/>
      <c r="Y761" s="368"/>
      <c r="Z761" s="370"/>
      <c r="AA761" s="106" t="str">
        <f>IF(OR(N761="",P761="",Q761="",V761="",W761="",X761="",Y761="",Z761=""),"",V761*    (  IF(OR(AND(N761="Water Reticulation",Z761="Cast Iron"),AND(N761="Water Reticulation",Z761="Ductile Iron"),AND(N761="Water Reticulation",Z761="Galvanised Iron"),  AND(N761="Water Reticulation",Z761="Mild Steel")),      VLOOKUP(W761,VALIDATIONS!$GP$2:$HS$45,VLOOKUP(Y761,VALIDATIONS!$FF$2:$FG$5,2,FALSE),FALSE),  IF(OR(AND(N761="Water Reticulation",Z761="Asbestos Cement"),AND(N761="Water Reticulation",Z761="unplasticised Poly Vinyl Chloride")),      VLOOKUP(W761,VALIDATIONS!$GP$2:$HS$45,8+VLOOKUP(Y761,VALIDATIONS!$FF$2:$FG$5,2,FALSE),FALSE),  IF(OR(AND(N761="Water Re-use",Z761="Cast Iron"),AND(N761="Water Re-use",Z761="Ductile Iron"),AND(N761="Water Re-use",Z761="Galvanised Iron"),  AND(N761="Water Re-use",Z761="Mild Steel")),      VLOOKUP(W761,VALIDATIONS!$GP$2:$HS$45,VLOOKUP(Y761,VALIDATIONS!$FF$2:$FG$5,2,FALSE),FALSE),  IF(OR(AND(N761="Water Re-use",Z761="Asbestos Cement"),AND(N761="Water Re-use",Z761="unplasticised Poly Vinyl Chloride")),      VLOOKUP(W761,VALIDATIONS!$GP$2:$HS$45,8+VLOOKUP(Y761,VALIDATIONS!$FF$2:$FG$5,2,FALSE),FALSE),            IF(OR(AND(N761="Water Rising Main",Z761="Cast Iron"),AND(N761="Water Rising Main",Z761="Ductile Iron"),AND(N761="Water Rising Main",Z761="Galvanised Iron"),  AND(N761="Water Rising Main",Z761="Mild Steel")),      VLOOKUP(W761,VALIDATIONS!$GP$2:$HS$45,4+VLOOKUP(Y761,VALIDATIONS!$FF$2:$FG$5,2,FALSE),FALSE),  IF(OR(AND(N761="Water Rising Main",Z761="Asbestos Cement"),AND(N761="Water Rising Main",Z761="unplasticised Poly Vinyl Chloride")),      VLOOKUP(W761,VALIDATIONS!$GP$2:$HS$45,12+VLOOKUP(Y761,VALIDATIONS!$FF$2:$FG$5,2,FALSE),FALSE),  0))))))    +IF(P761="Up to 10% Rock",VLOOKUP(W761,VALIDATIONS!$GP$2:$HS$45,21+VLOOKUP(Y761,VALIDATIONS!$FF$2:$FG$5,2,FALSE),FALSE),0)+IF(OR(Q761="Urban Development (moderate)",Q761="Urban Development (heavy)"),VLOOKUP(W761,VALIDATIONS!$GP$2:$HS$45,12+VLOOKUP(Q761,VALIDATIONS!$FJ$2:$FK$4,2,FALSE),FALSE),0)))</f>
        <v/>
      </c>
      <c r="AB761" s="82"/>
    </row>
    <row r="762" spans="2:28" x14ac:dyDescent="0.2">
      <c r="B762" s="354"/>
      <c r="C762" s="354"/>
      <c r="E762" s="370"/>
      <c r="G762" s="168"/>
      <c r="H762" s="168"/>
      <c r="I762" s="106" t="str">
        <f>IF(OR(C762="",D762="",E762=""),"",VLOOKUP(C762,VALIDATIONS!$HU$2:$HV$12,2,FALSE))</f>
        <v/>
      </c>
      <c r="K762" s="243"/>
      <c r="L762" s="354"/>
      <c r="M762" s="224"/>
      <c r="N762" s="370"/>
      <c r="O762" s="224"/>
      <c r="P762" s="368"/>
      <c r="Q762" s="368"/>
      <c r="R762" s="224"/>
      <c r="S762" s="224"/>
      <c r="T762" s="224"/>
      <c r="U762" s="224"/>
      <c r="W762" s="370"/>
      <c r="X762" s="370"/>
      <c r="Y762" s="368"/>
      <c r="Z762" s="370"/>
      <c r="AA762" s="106" t="str">
        <f>IF(OR(N762="",P762="",Q762="",V762="",W762="",X762="",Y762="",Z762=""),"",V762*    (  IF(OR(AND(N762="Water Reticulation",Z762="Cast Iron"),AND(N762="Water Reticulation",Z762="Ductile Iron"),AND(N762="Water Reticulation",Z762="Galvanised Iron"),  AND(N762="Water Reticulation",Z762="Mild Steel")),      VLOOKUP(W762,VALIDATIONS!$GP$2:$HS$45,VLOOKUP(Y762,VALIDATIONS!$FF$2:$FG$5,2,FALSE),FALSE),  IF(OR(AND(N762="Water Reticulation",Z762="Asbestos Cement"),AND(N762="Water Reticulation",Z762="unplasticised Poly Vinyl Chloride")),      VLOOKUP(W762,VALIDATIONS!$GP$2:$HS$45,8+VLOOKUP(Y762,VALIDATIONS!$FF$2:$FG$5,2,FALSE),FALSE),  IF(OR(AND(N762="Water Re-use",Z762="Cast Iron"),AND(N762="Water Re-use",Z762="Ductile Iron"),AND(N762="Water Re-use",Z762="Galvanised Iron"),  AND(N762="Water Re-use",Z762="Mild Steel")),      VLOOKUP(W762,VALIDATIONS!$GP$2:$HS$45,VLOOKUP(Y762,VALIDATIONS!$FF$2:$FG$5,2,FALSE),FALSE),  IF(OR(AND(N762="Water Re-use",Z762="Asbestos Cement"),AND(N762="Water Re-use",Z762="unplasticised Poly Vinyl Chloride")),      VLOOKUP(W762,VALIDATIONS!$GP$2:$HS$45,8+VLOOKUP(Y762,VALIDATIONS!$FF$2:$FG$5,2,FALSE),FALSE),            IF(OR(AND(N762="Water Rising Main",Z762="Cast Iron"),AND(N762="Water Rising Main",Z762="Ductile Iron"),AND(N762="Water Rising Main",Z762="Galvanised Iron"),  AND(N762="Water Rising Main",Z762="Mild Steel")),      VLOOKUP(W762,VALIDATIONS!$GP$2:$HS$45,4+VLOOKUP(Y762,VALIDATIONS!$FF$2:$FG$5,2,FALSE),FALSE),  IF(OR(AND(N762="Water Rising Main",Z762="Asbestos Cement"),AND(N762="Water Rising Main",Z762="unplasticised Poly Vinyl Chloride")),      VLOOKUP(W762,VALIDATIONS!$GP$2:$HS$45,12+VLOOKUP(Y762,VALIDATIONS!$FF$2:$FG$5,2,FALSE),FALSE),  0))))))    +IF(P762="Up to 10% Rock",VLOOKUP(W762,VALIDATIONS!$GP$2:$HS$45,21+VLOOKUP(Y762,VALIDATIONS!$FF$2:$FG$5,2,FALSE),FALSE),0)+IF(OR(Q762="Urban Development (moderate)",Q762="Urban Development (heavy)"),VLOOKUP(W762,VALIDATIONS!$GP$2:$HS$45,12+VLOOKUP(Q762,VALIDATIONS!$FJ$2:$FK$4,2,FALSE),FALSE),0)))</f>
        <v/>
      </c>
      <c r="AB762" s="82"/>
    </row>
    <row r="763" spans="2:28" x14ac:dyDescent="0.2">
      <c r="B763" s="354"/>
      <c r="C763" s="354"/>
      <c r="E763" s="370"/>
      <c r="G763" s="168"/>
      <c r="H763" s="168"/>
      <c r="I763" s="106" t="str">
        <f>IF(OR(C763="",D763="",E763=""),"",VLOOKUP(C763,VALIDATIONS!$HU$2:$HV$12,2,FALSE))</f>
        <v/>
      </c>
      <c r="K763" s="243"/>
      <c r="L763" s="354"/>
      <c r="M763" s="224"/>
      <c r="N763" s="370"/>
      <c r="O763" s="224"/>
      <c r="P763" s="368"/>
      <c r="Q763" s="368"/>
      <c r="R763" s="224"/>
      <c r="S763" s="224"/>
      <c r="T763" s="224"/>
      <c r="U763" s="224"/>
      <c r="W763" s="370"/>
      <c r="X763" s="370"/>
      <c r="Y763" s="368"/>
      <c r="Z763" s="370"/>
      <c r="AA763" s="106" t="str">
        <f>IF(OR(N763="",P763="",Q763="",V763="",W763="",X763="",Y763="",Z763=""),"",V763*    (  IF(OR(AND(N763="Water Reticulation",Z763="Cast Iron"),AND(N763="Water Reticulation",Z763="Ductile Iron"),AND(N763="Water Reticulation",Z763="Galvanised Iron"),  AND(N763="Water Reticulation",Z763="Mild Steel")),      VLOOKUP(W763,VALIDATIONS!$GP$2:$HS$45,VLOOKUP(Y763,VALIDATIONS!$FF$2:$FG$5,2,FALSE),FALSE),  IF(OR(AND(N763="Water Reticulation",Z763="Asbestos Cement"),AND(N763="Water Reticulation",Z763="unplasticised Poly Vinyl Chloride")),      VLOOKUP(W763,VALIDATIONS!$GP$2:$HS$45,8+VLOOKUP(Y763,VALIDATIONS!$FF$2:$FG$5,2,FALSE),FALSE),  IF(OR(AND(N763="Water Re-use",Z763="Cast Iron"),AND(N763="Water Re-use",Z763="Ductile Iron"),AND(N763="Water Re-use",Z763="Galvanised Iron"),  AND(N763="Water Re-use",Z763="Mild Steel")),      VLOOKUP(W763,VALIDATIONS!$GP$2:$HS$45,VLOOKUP(Y763,VALIDATIONS!$FF$2:$FG$5,2,FALSE),FALSE),  IF(OR(AND(N763="Water Re-use",Z763="Asbestos Cement"),AND(N763="Water Re-use",Z763="unplasticised Poly Vinyl Chloride")),      VLOOKUP(W763,VALIDATIONS!$GP$2:$HS$45,8+VLOOKUP(Y763,VALIDATIONS!$FF$2:$FG$5,2,FALSE),FALSE),            IF(OR(AND(N763="Water Rising Main",Z763="Cast Iron"),AND(N763="Water Rising Main",Z763="Ductile Iron"),AND(N763="Water Rising Main",Z763="Galvanised Iron"),  AND(N763="Water Rising Main",Z763="Mild Steel")),      VLOOKUP(W763,VALIDATIONS!$GP$2:$HS$45,4+VLOOKUP(Y763,VALIDATIONS!$FF$2:$FG$5,2,FALSE),FALSE),  IF(OR(AND(N763="Water Rising Main",Z763="Asbestos Cement"),AND(N763="Water Rising Main",Z763="unplasticised Poly Vinyl Chloride")),      VLOOKUP(W763,VALIDATIONS!$GP$2:$HS$45,12+VLOOKUP(Y763,VALIDATIONS!$FF$2:$FG$5,2,FALSE),FALSE),  0))))))    +IF(P763="Up to 10% Rock",VLOOKUP(W763,VALIDATIONS!$GP$2:$HS$45,21+VLOOKUP(Y763,VALIDATIONS!$FF$2:$FG$5,2,FALSE),FALSE),0)+IF(OR(Q763="Urban Development (moderate)",Q763="Urban Development (heavy)"),VLOOKUP(W763,VALIDATIONS!$GP$2:$HS$45,12+VLOOKUP(Q763,VALIDATIONS!$FJ$2:$FK$4,2,FALSE),FALSE),0)))</f>
        <v/>
      </c>
      <c r="AB763" s="82"/>
    </row>
    <row r="764" spans="2:28" x14ac:dyDescent="0.2">
      <c r="B764" s="354"/>
      <c r="C764" s="354"/>
      <c r="E764" s="370"/>
      <c r="G764" s="168"/>
      <c r="H764" s="168"/>
      <c r="I764" s="106" t="str">
        <f>IF(OR(C764="",D764="",E764=""),"",VLOOKUP(C764,VALIDATIONS!$HU$2:$HV$12,2,FALSE))</f>
        <v/>
      </c>
      <c r="K764" s="243"/>
      <c r="L764" s="354"/>
      <c r="M764" s="224"/>
      <c r="N764" s="370"/>
      <c r="O764" s="224"/>
      <c r="P764" s="368"/>
      <c r="Q764" s="368"/>
      <c r="R764" s="224"/>
      <c r="S764" s="224"/>
      <c r="T764" s="224"/>
      <c r="U764" s="224"/>
      <c r="W764" s="370"/>
      <c r="X764" s="370"/>
      <c r="Y764" s="368"/>
      <c r="Z764" s="370"/>
      <c r="AA764" s="106" t="str">
        <f>IF(OR(N764="",P764="",Q764="",V764="",W764="",X764="",Y764="",Z764=""),"",V764*    (  IF(OR(AND(N764="Water Reticulation",Z764="Cast Iron"),AND(N764="Water Reticulation",Z764="Ductile Iron"),AND(N764="Water Reticulation",Z764="Galvanised Iron"),  AND(N764="Water Reticulation",Z764="Mild Steel")),      VLOOKUP(W764,VALIDATIONS!$GP$2:$HS$45,VLOOKUP(Y764,VALIDATIONS!$FF$2:$FG$5,2,FALSE),FALSE),  IF(OR(AND(N764="Water Reticulation",Z764="Asbestos Cement"),AND(N764="Water Reticulation",Z764="unplasticised Poly Vinyl Chloride")),      VLOOKUP(W764,VALIDATIONS!$GP$2:$HS$45,8+VLOOKUP(Y764,VALIDATIONS!$FF$2:$FG$5,2,FALSE),FALSE),  IF(OR(AND(N764="Water Re-use",Z764="Cast Iron"),AND(N764="Water Re-use",Z764="Ductile Iron"),AND(N764="Water Re-use",Z764="Galvanised Iron"),  AND(N764="Water Re-use",Z764="Mild Steel")),      VLOOKUP(W764,VALIDATIONS!$GP$2:$HS$45,VLOOKUP(Y764,VALIDATIONS!$FF$2:$FG$5,2,FALSE),FALSE),  IF(OR(AND(N764="Water Re-use",Z764="Asbestos Cement"),AND(N764="Water Re-use",Z764="unplasticised Poly Vinyl Chloride")),      VLOOKUP(W764,VALIDATIONS!$GP$2:$HS$45,8+VLOOKUP(Y764,VALIDATIONS!$FF$2:$FG$5,2,FALSE),FALSE),            IF(OR(AND(N764="Water Rising Main",Z764="Cast Iron"),AND(N764="Water Rising Main",Z764="Ductile Iron"),AND(N764="Water Rising Main",Z764="Galvanised Iron"),  AND(N764="Water Rising Main",Z764="Mild Steel")),      VLOOKUP(W764,VALIDATIONS!$GP$2:$HS$45,4+VLOOKUP(Y764,VALIDATIONS!$FF$2:$FG$5,2,FALSE),FALSE),  IF(OR(AND(N764="Water Rising Main",Z764="Asbestos Cement"),AND(N764="Water Rising Main",Z764="unplasticised Poly Vinyl Chloride")),      VLOOKUP(W764,VALIDATIONS!$GP$2:$HS$45,12+VLOOKUP(Y764,VALIDATIONS!$FF$2:$FG$5,2,FALSE),FALSE),  0))))))    +IF(P764="Up to 10% Rock",VLOOKUP(W764,VALIDATIONS!$GP$2:$HS$45,21+VLOOKUP(Y764,VALIDATIONS!$FF$2:$FG$5,2,FALSE),FALSE),0)+IF(OR(Q764="Urban Development (moderate)",Q764="Urban Development (heavy)"),VLOOKUP(W764,VALIDATIONS!$GP$2:$HS$45,12+VLOOKUP(Q764,VALIDATIONS!$FJ$2:$FK$4,2,FALSE),FALSE),0)))</f>
        <v/>
      </c>
      <c r="AB764" s="82"/>
    </row>
    <row r="765" spans="2:28" x14ac:dyDescent="0.2">
      <c r="B765" s="354"/>
      <c r="C765" s="354"/>
      <c r="E765" s="370"/>
      <c r="G765" s="168"/>
      <c r="H765" s="168"/>
      <c r="I765" s="106" t="str">
        <f>IF(OR(C765="",D765="",E765=""),"",VLOOKUP(C765,VALIDATIONS!$HU$2:$HV$12,2,FALSE))</f>
        <v/>
      </c>
      <c r="K765" s="243"/>
      <c r="L765" s="354"/>
      <c r="M765" s="224"/>
      <c r="N765" s="370"/>
      <c r="O765" s="224"/>
      <c r="P765" s="368"/>
      <c r="Q765" s="368"/>
      <c r="R765" s="224"/>
      <c r="S765" s="224"/>
      <c r="T765" s="224"/>
      <c r="U765" s="224"/>
      <c r="W765" s="370"/>
      <c r="X765" s="370"/>
      <c r="Y765" s="368"/>
      <c r="Z765" s="370"/>
      <c r="AA765" s="106" t="str">
        <f>IF(OR(N765="",P765="",Q765="",V765="",W765="",X765="",Y765="",Z765=""),"",V765*    (  IF(OR(AND(N765="Water Reticulation",Z765="Cast Iron"),AND(N765="Water Reticulation",Z765="Ductile Iron"),AND(N765="Water Reticulation",Z765="Galvanised Iron"),  AND(N765="Water Reticulation",Z765="Mild Steel")),      VLOOKUP(W765,VALIDATIONS!$GP$2:$HS$45,VLOOKUP(Y765,VALIDATIONS!$FF$2:$FG$5,2,FALSE),FALSE),  IF(OR(AND(N765="Water Reticulation",Z765="Asbestos Cement"),AND(N765="Water Reticulation",Z765="unplasticised Poly Vinyl Chloride")),      VLOOKUP(W765,VALIDATIONS!$GP$2:$HS$45,8+VLOOKUP(Y765,VALIDATIONS!$FF$2:$FG$5,2,FALSE),FALSE),  IF(OR(AND(N765="Water Re-use",Z765="Cast Iron"),AND(N765="Water Re-use",Z765="Ductile Iron"),AND(N765="Water Re-use",Z765="Galvanised Iron"),  AND(N765="Water Re-use",Z765="Mild Steel")),      VLOOKUP(W765,VALIDATIONS!$GP$2:$HS$45,VLOOKUP(Y765,VALIDATIONS!$FF$2:$FG$5,2,FALSE),FALSE),  IF(OR(AND(N765="Water Re-use",Z765="Asbestos Cement"),AND(N765="Water Re-use",Z765="unplasticised Poly Vinyl Chloride")),      VLOOKUP(W765,VALIDATIONS!$GP$2:$HS$45,8+VLOOKUP(Y765,VALIDATIONS!$FF$2:$FG$5,2,FALSE),FALSE),            IF(OR(AND(N765="Water Rising Main",Z765="Cast Iron"),AND(N765="Water Rising Main",Z765="Ductile Iron"),AND(N765="Water Rising Main",Z765="Galvanised Iron"),  AND(N765="Water Rising Main",Z765="Mild Steel")),      VLOOKUP(W765,VALIDATIONS!$GP$2:$HS$45,4+VLOOKUP(Y765,VALIDATIONS!$FF$2:$FG$5,2,FALSE),FALSE),  IF(OR(AND(N765="Water Rising Main",Z765="Asbestos Cement"),AND(N765="Water Rising Main",Z765="unplasticised Poly Vinyl Chloride")),      VLOOKUP(W765,VALIDATIONS!$GP$2:$HS$45,12+VLOOKUP(Y765,VALIDATIONS!$FF$2:$FG$5,2,FALSE),FALSE),  0))))))    +IF(P765="Up to 10% Rock",VLOOKUP(W765,VALIDATIONS!$GP$2:$HS$45,21+VLOOKUP(Y765,VALIDATIONS!$FF$2:$FG$5,2,FALSE),FALSE),0)+IF(OR(Q765="Urban Development (moderate)",Q765="Urban Development (heavy)"),VLOOKUP(W765,VALIDATIONS!$GP$2:$HS$45,12+VLOOKUP(Q765,VALIDATIONS!$FJ$2:$FK$4,2,FALSE),FALSE),0)))</f>
        <v/>
      </c>
      <c r="AB765" s="82"/>
    </row>
    <row r="766" spans="2:28" x14ac:dyDescent="0.2">
      <c r="B766" s="354"/>
      <c r="C766" s="354"/>
      <c r="E766" s="370"/>
      <c r="G766" s="168"/>
      <c r="H766" s="168"/>
      <c r="I766" s="106" t="str">
        <f>IF(OR(C766="",D766="",E766=""),"",VLOOKUP(C766,VALIDATIONS!$HU$2:$HV$12,2,FALSE))</f>
        <v/>
      </c>
      <c r="K766" s="243"/>
      <c r="L766" s="354"/>
      <c r="M766" s="224"/>
      <c r="N766" s="370"/>
      <c r="O766" s="224"/>
      <c r="P766" s="368"/>
      <c r="Q766" s="368"/>
      <c r="R766" s="224"/>
      <c r="S766" s="224"/>
      <c r="T766" s="224"/>
      <c r="U766" s="224"/>
      <c r="W766" s="370"/>
      <c r="X766" s="370"/>
      <c r="Y766" s="368"/>
      <c r="Z766" s="370"/>
      <c r="AA766" s="106" t="str">
        <f>IF(OR(N766="",P766="",Q766="",V766="",W766="",X766="",Y766="",Z766=""),"",V766*    (  IF(OR(AND(N766="Water Reticulation",Z766="Cast Iron"),AND(N766="Water Reticulation",Z766="Ductile Iron"),AND(N766="Water Reticulation",Z766="Galvanised Iron"),  AND(N766="Water Reticulation",Z766="Mild Steel")),      VLOOKUP(W766,VALIDATIONS!$GP$2:$HS$45,VLOOKUP(Y766,VALIDATIONS!$FF$2:$FG$5,2,FALSE),FALSE),  IF(OR(AND(N766="Water Reticulation",Z766="Asbestos Cement"),AND(N766="Water Reticulation",Z766="unplasticised Poly Vinyl Chloride")),      VLOOKUP(W766,VALIDATIONS!$GP$2:$HS$45,8+VLOOKUP(Y766,VALIDATIONS!$FF$2:$FG$5,2,FALSE),FALSE),  IF(OR(AND(N766="Water Re-use",Z766="Cast Iron"),AND(N766="Water Re-use",Z766="Ductile Iron"),AND(N766="Water Re-use",Z766="Galvanised Iron"),  AND(N766="Water Re-use",Z766="Mild Steel")),      VLOOKUP(W766,VALIDATIONS!$GP$2:$HS$45,VLOOKUP(Y766,VALIDATIONS!$FF$2:$FG$5,2,FALSE),FALSE),  IF(OR(AND(N766="Water Re-use",Z766="Asbestos Cement"),AND(N766="Water Re-use",Z766="unplasticised Poly Vinyl Chloride")),      VLOOKUP(W766,VALIDATIONS!$GP$2:$HS$45,8+VLOOKUP(Y766,VALIDATIONS!$FF$2:$FG$5,2,FALSE),FALSE),            IF(OR(AND(N766="Water Rising Main",Z766="Cast Iron"),AND(N766="Water Rising Main",Z766="Ductile Iron"),AND(N766="Water Rising Main",Z766="Galvanised Iron"),  AND(N766="Water Rising Main",Z766="Mild Steel")),      VLOOKUP(W766,VALIDATIONS!$GP$2:$HS$45,4+VLOOKUP(Y766,VALIDATIONS!$FF$2:$FG$5,2,FALSE),FALSE),  IF(OR(AND(N766="Water Rising Main",Z766="Asbestos Cement"),AND(N766="Water Rising Main",Z766="unplasticised Poly Vinyl Chloride")),      VLOOKUP(W766,VALIDATIONS!$GP$2:$HS$45,12+VLOOKUP(Y766,VALIDATIONS!$FF$2:$FG$5,2,FALSE),FALSE),  0))))))    +IF(P766="Up to 10% Rock",VLOOKUP(W766,VALIDATIONS!$GP$2:$HS$45,21+VLOOKUP(Y766,VALIDATIONS!$FF$2:$FG$5,2,FALSE),FALSE),0)+IF(OR(Q766="Urban Development (moderate)",Q766="Urban Development (heavy)"),VLOOKUP(W766,VALIDATIONS!$GP$2:$HS$45,12+VLOOKUP(Q766,VALIDATIONS!$FJ$2:$FK$4,2,FALSE),FALSE),0)))</f>
        <v/>
      </c>
      <c r="AB766" s="82"/>
    </row>
    <row r="767" spans="2:28" x14ac:dyDescent="0.2">
      <c r="B767" s="354"/>
      <c r="C767" s="354"/>
      <c r="E767" s="370"/>
      <c r="G767" s="168"/>
      <c r="H767" s="168"/>
      <c r="I767" s="106" t="str">
        <f>IF(OR(C767="",D767="",E767=""),"",VLOOKUP(C767,VALIDATIONS!$HU$2:$HV$12,2,FALSE))</f>
        <v/>
      </c>
      <c r="K767" s="243"/>
      <c r="L767" s="354"/>
      <c r="M767" s="224"/>
      <c r="N767" s="370"/>
      <c r="O767" s="224"/>
      <c r="P767" s="368"/>
      <c r="Q767" s="368"/>
      <c r="R767" s="224"/>
      <c r="S767" s="224"/>
      <c r="T767" s="224"/>
      <c r="U767" s="224"/>
      <c r="W767" s="370"/>
      <c r="X767" s="370"/>
      <c r="Y767" s="368"/>
      <c r="Z767" s="370"/>
      <c r="AA767" s="106" t="str">
        <f>IF(OR(N767="",P767="",Q767="",V767="",W767="",X767="",Y767="",Z767=""),"",V767*    (  IF(OR(AND(N767="Water Reticulation",Z767="Cast Iron"),AND(N767="Water Reticulation",Z767="Ductile Iron"),AND(N767="Water Reticulation",Z767="Galvanised Iron"),  AND(N767="Water Reticulation",Z767="Mild Steel")),      VLOOKUP(W767,VALIDATIONS!$GP$2:$HS$45,VLOOKUP(Y767,VALIDATIONS!$FF$2:$FG$5,2,FALSE),FALSE),  IF(OR(AND(N767="Water Reticulation",Z767="Asbestos Cement"),AND(N767="Water Reticulation",Z767="unplasticised Poly Vinyl Chloride")),      VLOOKUP(W767,VALIDATIONS!$GP$2:$HS$45,8+VLOOKUP(Y767,VALIDATIONS!$FF$2:$FG$5,2,FALSE),FALSE),  IF(OR(AND(N767="Water Re-use",Z767="Cast Iron"),AND(N767="Water Re-use",Z767="Ductile Iron"),AND(N767="Water Re-use",Z767="Galvanised Iron"),  AND(N767="Water Re-use",Z767="Mild Steel")),      VLOOKUP(W767,VALIDATIONS!$GP$2:$HS$45,VLOOKUP(Y767,VALIDATIONS!$FF$2:$FG$5,2,FALSE),FALSE),  IF(OR(AND(N767="Water Re-use",Z767="Asbestos Cement"),AND(N767="Water Re-use",Z767="unplasticised Poly Vinyl Chloride")),      VLOOKUP(W767,VALIDATIONS!$GP$2:$HS$45,8+VLOOKUP(Y767,VALIDATIONS!$FF$2:$FG$5,2,FALSE),FALSE),            IF(OR(AND(N767="Water Rising Main",Z767="Cast Iron"),AND(N767="Water Rising Main",Z767="Ductile Iron"),AND(N767="Water Rising Main",Z767="Galvanised Iron"),  AND(N767="Water Rising Main",Z767="Mild Steel")),      VLOOKUP(W767,VALIDATIONS!$GP$2:$HS$45,4+VLOOKUP(Y767,VALIDATIONS!$FF$2:$FG$5,2,FALSE),FALSE),  IF(OR(AND(N767="Water Rising Main",Z767="Asbestos Cement"),AND(N767="Water Rising Main",Z767="unplasticised Poly Vinyl Chloride")),      VLOOKUP(W767,VALIDATIONS!$GP$2:$HS$45,12+VLOOKUP(Y767,VALIDATIONS!$FF$2:$FG$5,2,FALSE),FALSE),  0))))))    +IF(P767="Up to 10% Rock",VLOOKUP(W767,VALIDATIONS!$GP$2:$HS$45,21+VLOOKUP(Y767,VALIDATIONS!$FF$2:$FG$5,2,FALSE),FALSE),0)+IF(OR(Q767="Urban Development (moderate)",Q767="Urban Development (heavy)"),VLOOKUP(W767,VALIDATIONS!$GP$2:$HS$45,12+VLOOKUP(Q767,VALIDATIONS!$FJ$2:$FK$4,2,FALSE),FALSE),0)))</f>
        <v/>
      </c>
      <c r="AB767" s="82"/>
    </row>
    <row r="768" spans="2:28" x14ac:dyDescent="0.2">
      <c r="B768" s="354"/>
      <c r="C768" s="354"/>
      <c r="E768" s="370"/>
      <c r="G768" s="168"/>
      <c r="H768" s="168"/>
      <c r="I768" s="106" t="str">
        <f>IF(OR(C768="",D768="",E768=""),"",VLOOKUP(C768,VALIDATIONS!$HU$2:$HV$12,2,FALSE))</f>
        <v/>
      </c>
      <c r="K768" s="243"/>
      <c r="L768" s="354"/>
      <c r="M768" s="224"/>
      <c r="N768" s="370"/>
      <c r="O768" s="224"/>
      <c r="P768" s="368"/>
      <c r="Q768" s="368"/>
      <c r="R768" s="224"/>
      <c r="S768" s="224"/>
      <c r="T768" s="224"/>
      <c r="U768" s="224"/>
      <c r="W768" s="370"/>
      <c r="X768" s="370"/>
      <c r="Y768" s="368"/>
      <c r="Z768" s="370"/>
      <c r="AA768" s="106" t="str">
        <f>IF(OR(N768="",P768="",Q768="",V768="",W768="",X768="",Y768="",Z768=""),"",V768*    (  IF(OR(AND(N768="Water Reticulation",Z768="Cast Iron"),AND(N768="Water Reticulation",Z768="Ductile Iron"),AND(N768="Water Reticulation",Z768="Galvanised Iron"),  AND(N768="Water Reticulation",Z768="Mild Steel")),      VLOOKUP(W768,VALIDATIONS!$GP$2:$HS$45,VLOOKUP(Y768,VALIDATIONS!$FF$2:$FG$5,2,FALSE),FALSE),  IF(OR(AND(N768="Water Reticulation",Z768="Asbestos Cement"),AND(N768="Water Reticulation",Z768="unplasticised Poly Vinyl Chloride")),      VLOOKUP(W768,VALIDATIONS!$GP$2:$HS$45,8+VLOOKUP(Y768,VALIDATIONS!$FF$2:$FG$5,2,FALSE),FALSE),  IF(OR(AND(N768="Water Re-use",Z768="Cast Iron"),AND(N768="Water Re-use",Z768="Ductile Iron"),AND(N768="Water Re-use",Z768="Galvanised Iron"),  AND(N768="Water Re-use",Z768="Mild Steel")),      VLOOKUP(W768,VALIDATIONS!$GP$2:$HS$45,VLOOKUP(Y768,VALIDATIONS!$FF$2:$FG$5,2,FALSE),FALSE),  IF(OR(AND(N768="Water Re-use",Z768="Asbestos Cement"),AND(N768="Water Re-use",Z768="unplasticised Poly Vinyl Chloride")),      VLOOKUP(W768,VALIDATIONS!$GP$2:$HS$45,8+VLOOKUP(Y768,VALIDATIONS!$FF$2:$FG$5,2,FALSE),FALSE),            IF(OR(AND(N768="Water Rising Main",Z768="Cast Iron"),AND(N768="Water Rising Main",Z768="Ductile Iron"),AND(N768="Water Rising Main",Z768="Galvanised Iron"),  AND(N768="Water Rising Main",Z768="Mild Steel")),      VLOOKUP(W768,VALIDATIONS!$GP$2:$HS$45,4+VLOOKUP(Y768,VALIDATIONS!$FF$2:$FG$5,2,FALSE),FALSE),  IF(OR(AND(N768="Water Rising Main",Z768="Asbestos Cement"),AND(N768="Water Rising Main",Z768="unplasticised Poly Vinyl Chloride")),      VLOOKUP(W768,VALIDATIONS!$GP$2:$HS$45,12+VLOOKUP(Y768,VALIDATIONS!$FF$2:$FG$5,2,FALSE),FALSE),  0))))))    +IF(P768="Up to 10% Rock",VLOOKUP(W768,VALIDATIONS!$GP$2:$HS$45,21+VLOOKUP(Y768,VALIDATIONS!$FF$2:$FG$5,2,FALSE),FALSE),0)+IF(OR(Q768="Urban Development (moderate)",Q768="Urban Development (heavy)"),VLOOKUP(W768,VALIDATIONS!$GP$2:$HS$45,12+VLOOKUP(Q768,VALIDATIONS!$FJ$2:$FK$4,2,FALSE),FALSE),0)))</f>
        <v/>
      </c>
      <c r="AB768" s="82"/>
    </row>
    <row r="769" spans="2:28" x14ac:dyDescent="0.2">
      <c r="B769" s="354"/>
      <c r="C769" s="354"/>
      <c r="E769" s="370"/>
      <c r="G769" s="168"/>
      <c r="H769" s="168"/>
      <c r="I769" s="106" t="str">
        <f>IF(OR(C769="",D769="",E769=""),"",VLOOKUP(C769,VALIDATIONS!$HU$2:$HV$12,2,FALSE))</f>
        <v/>
      </c>
      <c r="K769" s="243"/>
      <c r="L769" s="354"/>
      <c r="M769" s="224"/>
      <c r="N769" s="370"/>
      <c r="O769" s="224"/>
      <c r="P769" s="368"/>
      <c r="Q769" s="368"/>
      <c r="R769" s="224"/>
      <c r="S769" s="224"/>
      <c r="T769" s="224"/>
      <c r="U769" s="224"/>
      <c r="W769" s="370"/>
      <c r="X769" s="370"/>
      <c r="Y769" s="368"/>
      <c r="Z769" s="370"/>
      <c r="AA769" s="106" t="str">
        <f>IF(OR(N769="",P769="",Q769="",V769="",W769="",X769="",Y769="",Z769=""),"",V769*    (  IF(OR(AND(N769="Water Reticulation",Z769="Cast Iron"),AND(N769="Water Reticulation",Z769="Ductile Iron"),AND(N769="Water Reticulation",Z769="Galvanised Iron"),  AND(N769="Water Reticulation",Z769="Mild Steel")),      VLOOKUP(W769,VALIDATIONS!$GP$2:$HS$45,VLOOKUP(Y769,VALIDATIONS!$FF$2:$FG$5,2,FALSE),FALSE),  IF(OR(AND(N769="Water Reticulation",Z769="Asbestos Cement"),AND(N769="Water Reticulation",Z769="unplasticised Poly Vinyl Chloride")),      VLOOKUP(W769,VALIDATIONS!$GP$2:$HS$45,8+VLOOKUP(Y769,VALIDATIONS!$FF$2:$FG$5,2,FALSE),FALSE),  IF(OR(AND(N769="Water Re-use",Z769="Cast Iron"),AND(N769="Water Re-use",Z769="Ductile Iron"),AND(N769="Water Re-use",Z769="Galvanised Iron"),  AND(N769="Water Re-use",Z769="Mild Steel")),      VLOOKUP(W769,VALIDATIONS!$GP$2:$HS$45,VLOOKUP(Y769,VALIDATIONS!$FF$2:$FG$5,2,FALSE),FALSE),  IF(OR(AND(N769="Water Re-use",Z769="Asbestos Cement"),AND(N769="Water Re-use",Z769="unplasticised Poly Vinyl Chloride")),      VLOOKUP(W769,VALIDATIONS!$GP$2:$HS$45,8+VLOOKUP(Y769,VALIDATIONS!$FF$2:$FG$5,2,FALSE),FALSE),            IF(OR(AND(N769="Water Rising Main",Z769="Cast Iron"),AND(N769="Water Rising Main",Z769="Ductile Iron"),AND(N769="Water Rising Main",Z769="Galvanised Iron"),  AND(N769="Water Rising Main",Z769="Mild Steel")),      VLOOKUP(W769,VALIDATIONS!$GP$2:$HS$45,4+VLOOKUP(Y769,VALIDATIONS!$FF$2:$FG$5,2,FALSE),FALSE),  IF(OR(AND(N769="Water Rising Main",Z769="Asbestos Cement"),AND(N769="Water Rising Main",Z769="unplasticised Poly Vinyl Chloride")),      VLOOKUP(W769,VALIDATIONS!$GP$2:$HS$45,12+VLOOKUP(Y769,VALIDATIONS!$FF$2:$FG$5,2,FALSE),FALSE),  0))))))    +IF(P769="Up to 10% Rock",VLOOKUP(W769,VALIDATIONS!$GP$2:$HS$45,21+VLOOKUP(Y769,VALIDATIONS!$FF$2:$FG$5,2,FALSE),FALSE),0)+IF(OR(Q769="Urban Development (moderate)",Q769="Urban Development (heavy)"),VLOOKUP(W769,VALIDATIONS!$GP$2:$HS$45,12+VLOOKUP(Q769,VALIDATIONS!$FJ$2:$FK$4,2,FALSE),FALSE),0)))</f>
        <v/>
      </c>
      <c r="AB769" s="82"/>
    </row>
    <row r="770" spans="2:28" x14ac:dyDescent="0.2">
      <c r="B770" s="354"/>
      <c r="C770" s="354"/>
      <c r="E770" s="370"/>
      <c r="G770" s="168"/>
      <c r="H770" s="168"/>
      <c r="I770" s="106" t="str">
        <f>IF(OR(C770="",D770="",E770=""),"",VLOOKUP(C770,VALIDATIONS!$HU$2:$HV$12,2,FALSE))</f>
        <v/>
      </c>
      <c r="K770" s="243"/>
      <c r="L770" s="354"/>
      <c r="M770" s="224"/>
      <c r="N770" s="370"/>
      <c r="O770" s="224"/>
      <c r="P770" s="368"/>
      <c r="Q770" s="368"/>
      <c r="R770" s="224"/>
      <c r="S770" s="224"/>
      <c r="T770" s="224"/>
      <c r="U770" s="224"/>
      <c r="W770" s="370"/>
      <c r="X770" s="370"/>
      <c r="Y770" s="368"/>
      <c r="Z770" s="370"/>
      <c r="AA770" s="106" t="str">
        <f>IF(OR(N770="",P770="",Q770="",V770="",W770="",X770="",Y770="",Z770=""),"",V770*    (  IF(OR(AND(N770="Water Reticulation",Z770="Cast Iron"),AND(N770="Water Reticulation",Z770="Ductile Iron"),AND(N770="Water Reticulation",Z770="Galvanised Iron"),  AND(N770="Water Reticulation",Z770="Mild Steel")),      VLOOKUP(W770,VALIDATIONS!$GP$2:$HS$45,VLOOKUP(Y770,VALIDATIONS!$FF$2:$FG$5,2,FALSE),FALSE),  IF(OR(AND(N770="Water Reticulation",Z770="Asbestos Cement"),AND(N770="Water Reticulation",Z770="unplasticised Poly Vinyl Chloride")),      VLOOKUP(W770,VALIDATIONS!$GP$2:$HS$45,8+VLOOKUP(Y770,VALIDATIONS!$FF$2:$FG$5,2,FALSE),FALSE),  IF(OR(AND(N770="Water Re-use",Z770="Cast Iron"),AND(N770="Water Re-use",Z770="Ductile Iron"),AND(N770="Water Re-use",Z770="Galvanised Iron"),  AND(N770="Water Re-use",Z770="Mild Steel")),      VLOOKUP(W770,VALIDATIONS!$GP$2:$HS$45,VLOOKUP(Y770,VALIDATIONS!$FF$2:$FG$5,2,FALSE),FALSE),  IF(OR(AND(N770="Water Re-use",Z770="Asbestos Cement"),AND(N770="Water Re-use",Z770="unplasticised Poly Vinyl Chloride")),      VLOOKUP(W770,VALIDATIONS!$GP$2:$HS$45,8+VLOOKUP(Y770,VALIDATIONS!$FF$2:$FG$5,2,FALSE),FALSE),            IF(OR(AND(N770="Water Rising Main",Z770="Cast Iron"),AND(N770="Water Rising Main",Z770="Ductile Iron"),AND(N770="Water Rising Main",Z770="Galvanised Iron"),  AND(N770="Water Rising Main",Z770="Mild Steel")),      VLOOKUP(W770,VALIDATIONS!$GP$2:$HS$45,4+VLOOKUP(Y770,VALIDATIONS!$FF$2:$FG$5,2,FALSE),FALSE),  IF(OR(AND(N770="Water Rising Main",Z770="Asbestos Cement"),AND(N770="Water Rising Main",Z770="unplasticised Poly Vinyl Chloride")),      VLOOKUP(W770,VALIDATIONS!$GP$2:$HS$45,12+VLOOKUP(Y770,VALIDATIONS!$FF$2:$FG$5,2,FALSE),FALSE),  0))))))    +IF(P770="Up to 10% Rock",VLOOKUP(W770,VALIDATIONS!$GP$2:$HS$45,21+VLOOKUP(Y770,VALIDATIONS!$FF$2:$FG$5,2,FALSE),FALSE),0)+IF(OR(Q770="Urban Development (moderate)",Q770="Urban Development (heavy)"),VLOOKUP(W770,VALIDATIONS!$GP$2:$HS$45,12+VLOOKUP(Q770,VALIDATIONS!$FJ$2:$FK$4,2,FALSE),FALSE),0)))</f>
        <v/>
      </c>
      <c r="AB770" s="82"/>
    </row>
    <row r="771" spans="2:28" x14ac:dyDescent="0.2">
      <c r="B771" s="354"/>
      <c r="C771" s="354"/>
      <c r="E771" s="370"/>
      <c r="G771" s="168"/>
      <c r="H771" s="168"/>
      <c r="I771" s="106" t="str">
        <f>IF(OR(C771="",D771="",E771=""),"",VLOOKUP(C771,VALIDATIONS!$HU$2:$HV$12,2,FALSE))</f>
        <v/>
      </c>
      <c r="K771" s="243"/>
      <c r="L771" s="354"/>
      <c r="M771" s="224"/>
      <c r="N771" s="370"/>
      <c r="O771" s="224"/>
      <c r="P771" s="368"/>
      <c r="Q771" s="368"/>
      <c r="R771" s="224"/>
      <c r="S771" s="224"/>
      <c r="T771" s="224"/>
      <c r="U771" s="224"/>
      <c r="W771" s="370"/>
      <c r="X771" s="370"/>
      <c r="Y771" s="368"/>
      <c r="Z771" s="370"/>
      <c r="AA771" s="106" t="str">
        <f>IF(OR(N771="",P771="",Q771="",V771="",W771="",X771="",Y771="",Z771=""),"",V771*    (  IF(OR(AND(N771="Water Reticulation",Z771="Cast Iron"),AND(N771="Water Reticulation",Z771="Ductile Iron"),AND(N771="Water Reticulation",Z771="Galvanised Iron"),  AND(N771="Water Reticulation",Z771="Mild Steel")),      VLOOKUP(W771,VALIDATIONS!$GP$2:$HS$45,VLOOKUP(Y771,VALIDATIONS!$FF$2:$FG$5,2,FALSE),FALSE),  IF(OR(AND(N771="Water Reticulation",Z771="Asbestos Cement"),AND(N771="Water Reticulation",Z771="unplasticised Poly Vinyl Chloride")),      VLOOKUP(W771,VALIDATIONS!$GP$2:$HS$45,8+VLOOKUP(Y771,VALIDATIONS!$FF$2:$FG$5,2,FALSE),FALSE),  IF(OR(AND(N771="Water Re-use",Z771="Cast Iron"),AND(N771="Water Re-use",Z771="Ductile Iron"),AND(N771="Water Re-use",Z771="Galvanised Iron"),  AND(N771="Water Re-use",Z771="Mild Steel")),      VLOOKUP(W771,VALIDATIONS!$GP$2:$HS$45,VLOOKUP(Y771,VALIDATIONS!$FF$2:$FG$5,2,FALSE),FALSE),  IF(OR(AND(N771="Water Re-use",Z771="Asbestos Cement"),AND(N771="Water Re-use",Z771="unplasticised Poly Vinyl Chloride")),      VLOOKUP(W771,VALIDATIONS!$GP$2:$HS$45,8+VLOOKUP(Y771,VALIDATIONS!$FF$2:$FG$5,2,FALSE),FALSE),            IF(OR(AND(N771="Water Rising Main",Z771="Cast Iron"),AND(N771="Water Rising Main",Z771="Ductile Iron"),AND(N771="Water Rising Main",Z771="Galvanised Iron"),  AND(N771="Water Rising Main",Z771="Mild Steel")),      VLOOKUP(W771,VALIDATIONS!$GP$2:$HS$45,4+VLOOKUP(Y771,VALIDATIONS!$FF$2:$FG$5,2,FALSE),FALSE),  IF(OR(AND(N771="Water Rising Main",Z771="Asbestos Cement"),AND(N771="Water Rising Main",Z771="unplasticised Poly Vinyl Chloride")),      VLOOKUP(W771,VALIDATIONS!$GP$2:$HS$45,12+VLOOKUP(Y771,VALIDATIONS!$FF$2:$FG$5,2,FALSE),FALSE),  0))))))    +IF(P771="Up to 10% Rock",VLOOKUP(W771,VALIDATIONS!$GP$2:$HS$45,21+VLOOKUP(Y771,VALIDATIONS!$FF$2:$FG$5,2,FALSE),FALSE),0)+IF(OR(Q771="Urban Development (moderate)",Q771="Urban Development (heavy)"),VLOOKUP(W771,VALIDATIONS!$GP$2:$HS$45,12+VLOOKUP(Q771,VALIDATIONS!$FJ$2:$FK$4,2,FALSE),FALSE),0)))</f>
        <v/>
      </c>
      <c r="AB771" s="82"/>
    </row>
    <row r="772" spans="2:28" x14ac:dyDescent="0.2">
      <c r="B772" s="354"/>
      <c r="C772" s="354"/>
      <c r="E772" s="370"/>
      <c r="G772" s="168"/>
      <c r="H772" s="168"/>
      <c r="I772" s="106" t="str">
        <f>IF(OR(C772="",D772="",E772=""),"",VLOOKUP(C772,VALIDATIONS!$HU$2:$HV$12,2,FALSE))</f>
        <v/>
      </c>
      <c r="K772" s="243"/>
      <c r="L772" s="354"/>
      <c r="M772" s="224"/>
      <c r="N772" s="370"/>
      <c r="O772" s="224"/>
      <c r="P772" s="368"/>
      <c r="Q772" s="368"/>
      <c r="R772" s="224"/>
      <c r="S772" s="224"/>
      <c r="T772" s="224"/>
      <c r="U772" s="224"/>
      <c r="W772" s="370"/>
      <c r="X772" s="370"/>
      <c r="Y772" s="368"/>
      <c r="Z772" s="370"/>
      <c r="AA772" s="106" t="str">
        <f>IF(OR(N772="",P772="",Q772="",V772="",W772="",X772="",Y772="",Z772=""),"",V772*    (  IF(OR(AND(N772="Water Reticulation",Z772="Cast Iron"),AND(N772="Water Reticulation",Z772="Ductile Iron"),AND(N772="Water Reticulation",Z772="Galvanised Iron"),  AND(N772="Water Reticulation",Z772="Mild Steel")),      VLOOKUP(W772,VALIDATIONS!$GP$2:$HS$45,VLOOKUP(Y772,VALIDATIONS!$FF$2:$FG$5,2,FALSE),FALSE),  IF(OR(AND(N772="Water Reticulation",Z772="Asbestos Cement"),AND(N772="Water Reticulation",Z772="unplasticised Poly Vinyl Chloride")),      VLOOKUP(W772,VALIDATIONS!$GP$2:$HS$45,8+VLOOKUP(Y772,VALIDATIONS!$FF$2:$FG$5,2,FALSE),FALSE),  IF(OR(AND(N772="Water Re-use",Z772="Cast Iron"),AND(N772="Water Re-use",Z772="Ductile Iron"),AND(N772="Water Re-use",Z772="Galvanised Iron"),  AND(N772="Water Re-use",Z772="Mild Steel")),      VLOOKUP(W772,VALIDATIONS!$GP$2:$HS$45,VLOOKUP(Y772,VALIDATIONS!$FF$2:$FG$5,2,FALSE),FALSE),  IF(OR(AND(N772="Water Re-use",Z772="Asbestos Cement"),AND(N772="Water Re-use",Z772="unplasticised Poly Vinyl Chloride")),      VLOOKUP(W772,VALIDATIONS!$GP$2:$HS$45,8+VLOOKUP(Y772,VALIDATIONS!$FF$2:$FG$5,2,FALSE),FALSE),            IF(OR(AND(N772="Water Rising Main",Z772="Cast Iron"),AND(N772="Water Rising Main",Z772="Ductile Iron"),AND(N772="Water Rising Main",Z772="Galvanised Iron"),  AND(N772="Water Rising Main",Z772="Mild Steel")),      VLOOKUP(W772,VALIDATIONS!$GP$2:$HS$45,4+VLOOKUP(Y772,VALIDATIONS!$FF$2:$FG$5,2,FALSE),FALSE),  IF(OR(AND(N772="Water Rising Main",Z772="Asbestos Cement"),AND(N772="Water Rising Main",Z772="unplasticised Poly Vinyl Chloride")),      VLOOKUP(W772,VALIDATIONS!$GP$2:$HS$45,12+VLOOKUP(Y772,VALIDATIONS!$FF$2:$FG$5,2,FALSE),FALSE),  0))))))    +IF(P772="Up to 10% Rock",VLOOKUP(W772,VALIDATIONS!$GP$2:$HS$45,21+VLOOKUP(Y772,VALIDATIONS!$FF$2:$FG$5,2,FALSE),FALSE),0)+IF(OR(Q772="Urban Development (moderate)",Q772="Urban Development (heavy)"),VLOOKUP(W772,VALIDATIONS!$GP$2:$HS$45,12+VLOOKUP(Q772,VALIDATIONS!$FJ$2:$FK$4,2,FALSE),FALSE),0)))</f>
        <v/>
      </c>
      <c r="AB772" s="82"/>
    </row>
    <row r="773" spans="2:28" x14ac:dyDescent="0.2">
      <c r="B773" s="354"/>
      <c r="C773" s="354"/>
      <c r="E773" s="370"/>
      <c r="G773" s="168"/>
      <c r="H773" s="168"/>
      <c r="I773" s="106" t="str">
        <f>IF(OR(C773="",D773="",E773=""),"",VLOOKUP(C773,VALIDATIONS!$HU$2:$HV$12,2,FALSE))</f>
        <v/>
      </c>
      <c r="K773" s="243"/>
      <c r="L773" s="354"/>
      <c r="M773" s="224"/>
      <c r="N773" s="370"/>
      <c r="O773" s="224"/>
      <c r="P773" s="368"/>
      <c r="Q773" s="368"/>
      <c r="R773" s="224"/>
      <c r="S773" s="224"/>
      <c r="T773" s="224"/>
      <c r="U773" s="224"/>
      <c r="W773" s="370"/>
      <c r="X773" s="370"/>
      <c r="Y773" s="368"/>
      <c r="Z773" s="370"/>
      <c r="AA773" s="106" t="str">
        <f>IF(OR(N773="",P773="",Q773="",V773="",W773="",X773="",Y773="",Z773=""),"",V773*    (  IF(OR(AND(N773="Water Reticulation",Z773="Cast Iron"),AND(N773="Water Reticulation",Z773="Ductile Iron"),AND(N773="Water Reticulation",Z773="Galvanised Iron"),  AND(N773="Water Reticulation",Z773="Mild Steel")),      VLOOKUP(W773,VALIDATIONS!$GP$2:$HS$45,VLOOKUP(Y773,VALIDATIONS!$FF$2:$FG$5,2,FALSE),FALSE),  IF(OR(AND(N773="Water Reticulation",Z773="Asbestos Cement"),AND(N773="Water Reticulation",Z773="unplasticised Poly Vinyl Chloride")),      VLOOKUP(W773,VALIDATIONS!$GP$2:$HS$45,8+VLOOKUP(Y773,VALIDATIONS!$FF$2:$FG$5,2,FALSE),FALSE),  IF(OR(AND(N773="Water Re-use",Z773="Cast Iron"),AND(N773="Water Re-use",Z773="Ductile Iron"),AND(N773="Water Re-use",Z773="Galvanised Iron"),  AND(N773="Water Re-use",Z773="Mild Steel")),      VLOOKUP(W773,VALIDATIONS!$GP$2:$HS$45,VLOOKUP(Y773,VALIDATIONS!$FF$2:$FG$5,2,FALSE),FALSE),  IF(OR(AND(N773="Water Re-use",Z773="Asbestos Cement"),AND(N773="Water Re-use",Z773="unplasticised Poly Vinyl Chloride")),      VLOOKUP(W773,VALIDATIONS!$GP$2:$HS$45,8+VLOOKUP(Y773,VALIDATIONS!$FF$2:$FG$5,2,FALSE),FALSE),            IF(OR(AND(N773="Water Rising Main",Z773="Cast Iron"),AND(N773="Water Rising Main",Z773="Ductile Iron"),AND(N773="Water Rising Main",Z773="Galvanised Iron"),  AND(N773="Water Rising Main",Z773="Mild Steel")),      VLOOKUP(W773,VALIDATIONS!$GP$2:$HS$45,4+VLOOKUP(Y773,VALIDATIONS!$FF$2:$FG$5,2,FALSE),FALSE),  IF(OR(AND(N773="Water Rising Main",Z773="Asbestos Cement"),AND(N773="Water Rising Main",Z773="unplasticised Poly Vinyl Chloride")),      VLOOKUP(W773,VALIDATIONS!$GP$2:$HS$45,12+VLOOKUP(Y773,VALIDATIONS!$FF$2:$FG$5,2,FALSE),FALSE),  0))))))    +IF(P773="Up to 10% Rock",VLOOKUP(W773,VALIDATIONS!$GP$2:$HS$45,21+VLOOKUP(Y773,VALIDATIONS!$FF$2:$FG$5,2,FALSE),FALSE),0)+IF(OR(Q773="Urban Development (moderate)",Q773="Urban Development (heavy)"),VLOOKUP(W773,VALIDATIONS!$GP$2:$HS$45,12+VLOOKUP(Q773,VALIDATIONS!$FJ$2:$FK$4,2,FALSE),FALSE),0)))</f>
        <v/>
      </c>
      <c r="AB773" s="82"/>
    </row>
    <row r="774" spans="2:28" x14ac:dyDescent="0.2">
      <c r="B774" s="354"/>
      <c r="C774" s="354"/>
      <c r="E774" s="370"/>
      <c r="G774" s="168"/>
      <c r="H774" s="168"/>
      <c r="I774" s="106" t="str">
        <f>IF(OR(C774="",D774="",E774=""),"",VLOOKUP(C774,VALIDATIONS!$HU$2:$HV$12,2,FALSE))</f>
        <v/>
      </c>
      <c r="K774" s="243"/>
      <c r="L774" s="354"/>
      <c r="M774" s="224"/>
      <c r="N774" s="370"/>
      <c r="O774" s="224"/>
      <c r="P774" s="368"/>
      <c r="Q774" s="368"/>
      <c r="R774" s="224"/>
      <c r="S774" s="224"/>
      <c r="T774" s="224"/>
      <c r="U774" s="224"/>
      <c r="W774" s="370"/>
      <c r="X774" s="370"/>
      <c r="Y774" s="368"/>
      <c r="Z774" s="370"/>
      <c r="AA774" s="106" t="str">
        <f>IF(OR(N774="",P774="",Q774="",V774="",W774="",X774="",Y774="",Z774=""),"",V774*    (  IF(OR(AND(N774="Water Reticulation",Z774="Cast Iron"),AND(N774="Water Reticulation",Z774="Ductile Iron"),AND(N774="Water Reticulation",Z774="Galvanised Iron"),  AND(N774="Water Reticulation",Z774="Mild Steel")),      VLOOKUP(W774,VALIDATIONS!$GP$2:$HS$45,VLOOKUP(Y774,VALIDATIONS!$FF$2:$FG$5,2,FALSE),FALSE),  IF(OR(AND(N774="Water Reticulation",Z774="Asbestos Cement"),AND(N774="Water Reticulation",Z774="unplasticised Poly Vinyl Chloride")),      VLOOKUP(W774,VALIDATIONS!$GP$2:$HS$45,8+VLOOKUP(Y774,VALIDATIONS!$FF$2:$FG$5,2,FALSE),FALSE),  IF(OR(AND(N774="Water Re-use",Z774="Cast Iron"),AND(N774="Water Re-use",Z774="Ductile Iron"),AND(N774="Water Re-use",Z774="Galvanised Iron"),  AND(N774="Water Re-use",Z774="Mild Steel")),      VLOOKUP(W774,VALIDATIONS!$GP$2:$HS$45,VLOOKUP(Y774,VALIDATIONS!$FF$2:$FG$5,2,FALSE),FALSE),  IF(OR(AND(N774="Water Re-use",Z774="Asbestos Cement"),AND(N774="Water Re-use",Z774="unplasticised Poly Vinyl Chloride")),      VLOOKUP(W774,VALIDATIONS!$GP$2:$HS$45,8+VLOOKUP(Y774,VALIDATIONS!$FF$2:$FG$5,2,FALSE),FALSE),            IF(OR(AND(N774="Water Rising Main",Z774="Cast Iron"),AND(N774="Water Rising Main",Z774="Ductile Iron"),AND(N774="Water Rising Main",Z774="Galvanised Iron"),  AND(N774="Water Rising Main",Z774="Mild Steel")),      VLOOKUP(W774,VALIDATIONS!$GP$2:$HS$45,4+VLOOKUP(Y774,VALIDATIONS!$FF$2:$FG$5,2,FALSE),FALSE),  IF(OR(AND(N774="Water Rising Main",Z774="Asbestos Cement"),AND(N774="Water Rising Main",Z774="unplasticised Poly Vinyl Chloride")),      VLOOKUP(W774,VALIDATIONS!$GP$2:$HS$45,12+VLOOKUP(Y774,VALIDATIONS!$FF$2:$FG$5,2,FALSE),FALSE),  0))))))    +IF(P774="Up to 10% Rock",VLOOKUP(W774,VALIDATIONS!$GP$2:$HS$45,21+VLOOKUP(Y774,VALIDATIONS!$FF$2:$FG$5,2,FALSE),FALSE),0)+IF(OR(Q774="Urban Development (moderate)",Q774="Urban Development (heavy)"),VLOOKUP(W774,VALIDATIONS!$GP$2:$HS$45,12+VLOOKUP(Q774,VALIDATIONS!$FJ$2:$FK$4,2,FALSE),FALSE),0)))</f>
        <v/>
      </c>
      <c r="AB774" s="82"/>
    </row>
    <row r="775" spans="2:28" x14ac:dyDescent="0.2">
      <c r="B775" s="354"/>
      <c r="C775" s="354"/>
      <c r="E775" s="370"/>
      <c r="G775" s="168"/>
      <c r="H775" s="168"/>
      <c r="I775" s="106" t="str">
        <f>IF(OR(C775="",D775="",E775=""),"",VLOOKUP(C775,VALIDATIONS!$HU$2:$HV$12,2,FALSE))</f>
        <v/>
      </c>
      <c r="K775" s="243"/>
      <c r="L775" s="354"/>
      <c r="M775" s="224"/>
      <c r="N775" s="370"/>
      <c r="O775" s="224"/>
      <c r="P775" s="368"/>
      <c r="Q775" s="368"/>
      <c r="R775" s="224"/>
      <c r="S775" s="224"/>
      <c r="T775" s="224"/>
      <c r="U775" s="224"/>
      <c r="W775" s="370"/>
      <c r="X775" s="370"/>
      <c r="Y775" s="368"/>
      <c r="Z775" s="370"/>
      <c r="AA775" s="106" t="str">
        <f>IF(OR(N775="",P775="",Q775="",V775="",W775="",X775="",Y775="",Z775=""),"",V775*    (  IF(OR(AND(N775="Water Reticulation",Z775="Cast Iron"),AND(N775="Water Reticulation",Z775="Ductile Iron"),AND(N775="Water Reticulation",Z775="Galvanised Iron"),  AND(N775="Water Reticulation",Z775="Mild Steel")),      VLOOKUP(W775,VALIDATIONS!$GP$2:$HS$45,VLOOKUP(Y775,VALIDATIONS!$FF$2:$FG$5,2,FALSE),FALSE),  IF(OR(AND(N775="Water Reticulation",Z775="Asbestos Cement"),AND(N775="Water Reticulation",Z775="unplasticised Poly Vinyl Chloride")),      VLOOKUP(W775,VALIDATIONS!$GP$2:$HS$45,8+VLOOKUP(Y775,VALIDATIONS!$FF$2:$FG$5,2,FALSE),FALSE),  IF(OR(AND(N775="Water Re-use",Z775="Cast Iron"),AND(N775="Water Re-use",Z775="Ductile Iron"),AND(N775="Water Re-use",Z775="Galvanised Iron"),  AND(N775="Water Re-use",Z775="Mild Steel")),      VLOOKUP(W775,VALIDATIONS!$GP$2:$HS$45,VLOOKUP(Y775,VALIDATIONS!$FF$2:$FG$5,2,FALSE),FALSE),  IF(OR(AND(N775="Water Re-use",Z775="Asbestos Cement"),AND(N775="Water Re-use",Z775="unplasticised Poly Vinyl Chloride")),      VLOOKUP(W775,VALIDATIONS!$GP$2:$HS$45,8+VLOOKUP(Y775,VALIDATIONS!$FF$2:$FG$5,2,FALSE),FALSE),            IF(OR(AND(N775="Water Rising Main",Z775="Cast Iron"),AND(N775="Water Rising Main",Z775="Ductile Iron"),AND(N775="Water Rising Main",Z775="Galvanised Iron"),  AND(N775="Water Rising Main",Z775="Mild Steel")),      VLOOKUP(W775,VALIDATIONS!$GP$2:$HS$45,4+VLOOKUP(Y775,VALIDATIONS!$FF$2:$FG$5,2,FALSE),FALSE),  IF(OR(AND(N775="Water Rising Main",Z775="Asbestos Cement"),AND(N775="Water Rising Main",Z775="unplasticised Poly Vinyl Chloride")),      VLOOKUP(W775,VALIDATIONS!$GP$2:$HS$45,12+VLOOKUP(Y775,VALIDATIONS!$FF$2:$FG$5,2,FALSE),FALSE),  0))))))    +IF(P775="Up to 10% Rock",VLOOKUP(W775,VALIDATIONS!$GP$2:$HS$45,21+VLOOKUP(Y775,VALIDATIONS!$FF$2:$FG$5,2,FALSE),FALSE),0)+IF(OR(Q775="Urban Development (moderate)",Q775="Urban Development (heavy)"),VLOOKUP(W775,VALIDATIONS!$GP$2:$HS$45,12+VLOOKUP(Q775,VALIDATIONS!$FJ$2:$FK$4,2,FALSE),FALSE),0)))</f>
        <v/>
      </c>
      <c r="AB775" s="82"/>
    </row>
    <row r="776" spans="2:28" x14ac:dyDescent="0.2">
      <c r="B776" s="354"/>
      <c r="C776" s="354"/>
      <c r="E776" s="370"/>
      <c r="G776" s="168"/>
      <c r="H776" s="168"/>
      <c r="I776" s="106" t="str">
        <f>IF(OR(C776="",D776="",E776=""),"",VLOOKUP(C776,VALIDATIONS!$HU$2:$HV$12,2,FALSE))</f>
        <v/>
      </c>
      <c r="K776" s="243"/>
      <c r="L776" s="354"/>
      <c r="M776" s="224"/>
      <c r="N776" s="370"/>
      <c r="O776" s="224"/>
      <c r="P776" s="368"/>
      <c r="Q776" s="368"/>
      <c r="R776" s="224"/>
      <c r="S776" s="224"/>
      <c r="T776" s="224"/>
      <c r="U776" s="224"/>
      <c r="W776" s="370"/>
      <c r="X776" s="370"/>
      <c r="Y776" s="368"/>
      <c r="Z776" s="370"/>
      <c r="AA776" s="106" t="str">
        <f>IF(OR(N776="",P776="",Q776="",V776="",W776="",X776="",Y776="",Z776=""),"",V776*    (  IF(OR(AND(N776="Water Reticulation",Z776="Cast Iron"),AND(N776="Water Reticulation",Z776="Ductile Iron"),AND(N776="Water Reticulation",Z776="Galvanised Iron"),  AND(N776="Water Reticulation",Z776="Mild Steel")),      VLOOKUP(W776,VALIDATIONS!$GP$2:$HS$45,VLOOKUP(Y776,VALIDATIONS!$FF$2:$FG$5,2,FALSE),FALSE),  IF(OR(AND(N776="Water Reticulation",Z776="Asbestos Cement"),AND(N776="Water Reticulation",Z776="unplasticised Poly Vinyl Chloride")),      VLOOKUP(W776,VALIDATIONS!$GP$2:$HS$45,8+VLOOKUP(Y776,VALIDATIONS!$FF$2:$FG$5,2,FALSE),FALSE),  IF(OR(AND(N776="Water Re-use",Z776="Cast Iron"),AND(N776="Water Re-use",Z776="Ductile Iron"),AND(N776="Water Re-use",Z776="Galvanised Iron"),  AND(N776="Water Re-use",Z776="Mild Steel")),      VLOOKUP(W776,VALIDATIONS!$GP$2:$HS$45,VLOOKUP(Y776,VALIDATIONS!$FF$2:$FG$5,2,FALSE),FALSE),  IF(OR(AND(N776="Water Re-use",Z776="Asbestos Cement"),AND(N776="Water Re-use",Z776="unplasticised Poly Vinyl Chloride")),      VLOOKUP(W776,VALIDATIONS!$GP$2:$HS$45,8+VLOOKUP(Y776,VALIDATIONS!$FF$2:$FG$5,2,FALSE),FALSE),            IF(OR(AND(N776="Water Rising Main",Z776="Cast Iron"),AND(N776="Water Rising Main",Z776="Ductile Iron"),AND(N776="Water Rising Main",Z776="Galvanised Iron"),  AND(N776="Water Rising Main",Z776="Mild Steel")),      VLOOKUP(W776,VALIDATIONS!$GP$2:$HS$45,4+VLOOKUP(Y776,VALIDATIONS!$FF$2:$FG$5,2,FALSE),FALSE),  IF(OR(AND(N776="Water Rising Main",Z776="Asbestos Cement"),AND(N776="Water Rising Main",Z776="unplasticised Poly Vinyl Chloride")),      VLOOKUP(W776,VALIDATIONS!$GP$2:$HS$45,12+VLOOKUP(Y776,VALIDATIONS!$FF$2:$FG$5,2,FALSE),FALSE),  0))))))    +IF(P776="Up to 10% Rock",VLOOKUP(W776,VALIDATIONS!$GP$2:$HS$45,21+VLOOKUP(Y776,VALIDATIONS!$FF$2:$FG$5,2,FALSE),FALSE),0)+IF(OR(Q776="Urban Development (moderate)",Q776="Urban Development (heavy)"),VLOOKUP(W776,VALIDATIONS!$GP$2:$HS$45,12+VLOOKUP(Q776,VALIDATIONS!$FJ$2:$FK$4,2,FALSE),FALSE),0)))</f>
        <v/>
      </c>
      <c r="AB776" s="82"/>
    </row>
    <row r="777" spans="2:28" x14ac:dyDescent="0.2">
      <c r="B777" s="354"/>
      <c r="C777" s="354"/>
      <c r="E777" s="370"/>
      <c r="G777" s="168"/>
      <c r="H777" s="168"/>
      <c r="I777" s="106" t="str">
        <f>IF(OR(C777="",D777="",E777=""),"",VLOOKUP(C777,VALIDATIONS!$HU$2:$HV$12,2,FALSE))</f>
        <v/>
      </c>
      <c r="K777" s="243"/>
      <c r="L777" s="354"/>
      <c r="M777" s="224"/>
      <c r="N777" s="370"/>
      <c r="O777" s="224"/>
      <c r="P777" s="368"/>
      <c r="Q777" s="368"/>
      <c r="R777" s="224"/>
      <c r="S777" s="224"/>
      <c r="T777" s="224"/>
      <c r="U777" s="224"/>
      <c r="W777" s="370"/>
      <c r="X777" s="370"/>
      <c r="Y777" s="368"/>
      <c r="Z777" s="370"/>
      <c r="AA777" s="106" t="str">
        <f>IF(OR(N777="",P777="",Q777="",V777="",W777="",X777="",Y777="",Z777=""),"",V777*    (  IF(OR(AND(N777="Water Reticulation",Z777="Cast Iron"),AND(N777="Water Reticulation",Z777="Ductile Iron"),AND(N777="Water Reticulation",Z777="Galvanised Iron"),  AND(N777="Water Reticulation",Z777="Mild Steel")),      VLOOKUP(W777,VALIDATIONS!$GP$2:$HS$45,VLOOKUP(Y777,VALIDATIONS!$FF$2:$FG$5,2,FALSE),FALSE),  IF(OR(AND(N777="Water Reticulation",Z777="Asbestos Cement"),AND(N777="Water Reticulation",Z777="unplasticised Poly Vinyl Chloride")),      VLOOKUP(W777,VALIDATIONS!$GP$2:$HS$45,8+VLOOKUP(Y777,VALIDATIONS!$FF$2:$FG$5,2,FALSE),FALSE),  IF(OR(AND(N777="Water Re-use",Z777="Cast Iron"),AND(N777="Water Re-use",Z777="Ductile Iron"),AND(N777="Water Re-use",Z777="Galvanised Iron"),  AND(N777="Water Re-use",Z777="Mild Steel")),      VLOOKUP(W777,VALIDATIONS!$GP$2:$HS$45,VLOOKUP(Y777,VALIDATIONS!$FF$2:$FG$5,2,FALSE),FALSE),  IF(OR(AND(N777="Water Re-use",Z777="Asbestos Cement"),AND(N777="Water Re-use",Z777="unplasticised Poly Vinyl Chloride")),      VLOOKUP(W777,VALIDATIONS!$GP$2:$HS$45,8+VLOOKUP(Y777,VALIDATIONS!$FF$2:$FG$5,2,FALSE),FALSE),            IF(OR(AND(N777="Water Rising Main",Z777="Cast Iron"),AND(N777="Water Rising Main",Z777="Ductile Iron"),AND(N777="Water Rising Main",Z777="Galvanised Iron"),  AND(N777="Water Rising Main",Z777="Mild Steel")),      VLOOKUP(W777,VALIDATIONS!$GP$2:$HS$45,4+VLOOKUP(Y777,VALIDATIONS!$FF$2:$FG$5,2,FALSE),FALSE),  IF(OR(AND(N777="Water Rising Main",Z777="Asbestos Cement"),AND(N777="Water Rising Main",Z777="unplasticised Poly Vinyl Chloride")),      VLOOKUP(W777,VALIDATIONS!$GP$2:$HS$45,12+VLOOKUP(Y777,VALIDATIONS!$FF$2:$FG$5,2,FALSE),FALSE),  0))))))    +IF(P777="Up to 10% Rock",VLOOKUP(W777,VALIDATIONS!$GP$2:$HS$45,21+VLOOKUP(Y777,VALIDATIONS!$FF$2:$FG$5,2,FALSE),FALSE),0)+IF(OR(Q777="Urban Development (moderate)",Q777="Urban Development (heavy)"),VLOOKUP(W777,VALIDATIONS!$GP$2:$HS$45,12+VLOOKUP(Q777,VALIDATIONS!$FJ$2:$FK$4,2,FALSE),FALSE),0)))</f>
        <v/>
      </c>
      <c r="AB777" s="82"/>
    </row>
    <row r="778" spans="2:28" x14ac:dyDescent="0.2">
      <c r="B778" s="354"/>
      <c r="C778" s="354"/>
      <c r="E778" s="370"/>
      <c r="G778" s="168"/>
      <c r="H778" s="168"/>
      <c r="I778" s="106" t="str">
        <f>IF(OR(C778="",D778="",E778=""),"",VLOOKUP(C778,VALIDATIONS!$HU$2:$HV$12,2,FALSE))</f>
        <v/>
      </c>
      <c r="K778" s="243"/>
      <c r="L778" s="354"/>
      <c r="M778" s="224"/>
      <c r="N778" s="370"/>
      <c r="O778" s="224"/>
      <c r="P778" s="368"/>
      <c r="Q778" s="368"/>
      <c r="R778" s="224"/>
      <c r="S778" s="224"/>
      <c r="T778" s="224"/>
      <c r="U778" s="224"/>
      <c r="W778" s="370"/>
      <c r="X778" s="370"/>
      <c r="Y778" s="368"/>
      <c r="Z778" s="370"/>
      <c r="AA778" s="106" t="str">
        <f>IF(OR(N778="",P778="",Q778="",V778="",W778="",X778="",Y778="",Z778=""),"",V778*    (  IF(OR(AND(N778="Water Reticulation",Z778="Cast Iron"),AND(N778="Water Reticulation",Z778="Ductile Iron"),AND(N778="Water Reticulation",Z778="Galvanised Iron"),  AND(N778="Water Reticulation",Z778="Mild Steel")),      VLOOKUP(W778,VALIDATIONS!$GP$2:$HS$45,VLOOKUP(Y778,VALIDATIONS!$FF$2:$FG$5,2,FALSE),FALSE),  IF(OR(AND(N778="Water Reticulation",Z778="Asbestos Cement"),AND(N778="Water Reticulation",Z778="unplasticised Poly Vinyl Chloride")),      VLOOKUP(W778,VALIDATIONS!$GP$2:$HS$45,8+VLOOKUP(Y778,VALIDATIONS!$FF$2:$FG$5,2,FALSE),FALSE),  IF(OR(AND(N778="Water Re-use",Z778="Cast Iron"),AND(N778="Water Re-use",Z778="Ductile Iron"),AND(N778="Water Re-use",Z778="Galvanised Iron"),  AND(N778="Water Re-use",Z778="Mild Steel")),      VLOOKUP(W778,VALIDATIONS!$GP$2:$HS$45,VLOOKUP(Y778,VALIDATIONS!$FF$2:$FG$5,2,FALSE),FALSE),  IF(OR(AND(N778="Water Re-use",Z778="Asbestos Cement"),AND(N778="Water Re-use",Z778="unplasticised Poly Vinyl Chloride")),      VLOOKUP(W778,VALIDATIONS!$GP$2:$HS$45,8+VLOOKUP(Y778,VALIDATIONS!$FF$2:$FG$5,2,FALSE),FALSE),            IF(OR(AND(N778="Water Rising Main",Z778="Cast Iron"),AND(N778="Water Rising Main",Z778="Ductile Iron"),AND(N778="Water Rising Main",Z778="Galvanised Iron"),  AND(N778="Water Rising Main",Z778="Mild Steel")),      VLOOKUP(W778,VALIDATIONS!$GP$2:$HS$45,4+VLOOKUP(Y778,VALIDATIONS!$FF$2:$FG$5,2,FALSE),FALSE),  IF(OR(AND(N778="Water Rising Main",Z778="Asbestos Cement"),AND(N778="Water Rising Main",Z778="unplasticised Poly Vinyl Chloride")),      VLOOKUP(W778,VALIDATIONS!$GP$2:$HS$45,12+VLOOKUP(Y778,VALIDATIONS!$FF$2:$FG$5,2,FALSE),FALSE),  0))))))    +IF(P778="Up to 10% Rock",VLOOKUP(W778,VALIDATIONS!$GP$2:$HS$45,21+VLOOKUP(Y778,VALIDATIONS!$FF$2:$FG$5,2,FALSE),FALSE),0)+IF(OR(Q778="Urban Development (moderate)",Q778="Urban Development (heavy)"),VLOOKUP(W778,VALIDATIONS!$GP$2:$HS$45,12+VLOOKUP(Q778,VALIDATIONS!$FJ$2:$FK$4,2,FALSE),FALSE),0)))</f>
        <v/>
      </c>
      <c r="AB778" s="82"/>
    </row>
    <row r="779" spans="2:28" x14ac:dyDescent="0.2">
      <c r="B779" s="354"/>
      <c r="C779" s="354"/>
      <c r="E779" s="370"/>
      <c r="G779" s="168"/>
      <c r="H779" s="168"/>
      <c r="I779" s="106" t="str">
        <f>IF(OR(C779="",D779="",E779=""),"",VLOOKUP(C779,VALIDATIONS!$HU$2:$HV$12,2,FALSE))</f>
        <v/>
      </c>
      <c r="K779" s="243"/>
      <c r="L779" s="354"/>
      <c r="M779" s="224"/>
      <c r="N779" s="370"/>
      <c r="O779" s="224"/>
      <c r="P779" s="368"/>
      <c r="Q779" s="368"/>
      <c r="R779" s="224"/>
      <c r="S779" s="224"/>
      <c r="T779" s="224"/>
      <c r="U779" s="224"/>
      <c r="W779" s="370"/>
      <c r="X779" s="370"/>
      <c r="Y779" s="368"/>
      <c r="Z779" s="370"/>
      <c r="AA779" s="106" t="str">
        <f>IF(OR(N779="",P779="",Q779="",V779="",W779="",X779="",Y779="",Z779=""),"",V779*    (  IF(OR(AND(N779="Water Reticulation",Z779="Cast Iron"),AND(N779="Water Reticulation",Z779="Ductile Iron"),AND(N779="Water Reticulation",Z779="Galvanised Iron"),  AND(N779="Water Reticulation",Z779="Mild Steel")),      VLOOKUP(W779,VALIDATIONS!$GP$2:$HS$45,VLOOKUP(Y779,VALIDATIONS!$FF$2:$FG$5,2,FALSE),FALSE),  IF(OR(AND(N779="Water Reticulation",Z779="Asbestos Cement"),AND(N779="Water Reticulation",Z779="unplasticised Poly Vinyl Chloride")),      VLOOKUP(W779,VALIDATIONS!$GP$2:$HS$45,8+VLOOKUP(Y779,VALIDATIONS!$FF$2:$FG$5,2,FALSE),FALSE),  IF(OR(AND(N779="Water Re-use",Z779="Cast Iron"),AND(N779="Water Re-use",Z779="Ductile Iron"),AND(N779="Water Re-use",Z779="Galvanised Iron"),  AND(N779="Water Re-use",Z779="Mild Steel")),      VLOOKUP(W779,VALIDATIONS!$GP$2:$HS$45,VLOOKUP(Y779,VALIDATIONS!$FF$2:$FG$5,2,FALSE),FALSE),  IF(OR(AND(N779="Water Re-use",Z779="Asbestos Cement"),AND(N779="Water Re-use",Z779="unplasticised Poly Vinyl Chloride")),      VLOOKUP(W779,VALIDATIONS!$GP$2:$HS$45,8+VLOOKUP(Y779,VALIDATIONS!$FF$2:$FG$5,2,FALSE),FALSE),            IF(OR(AND(N779="Water Rising Main",Z779="Cast Iron"),AND(N779="Water Rising Main",Z779="Ductile Iron"),AND(N779="Water Rising Main",Z779="Galvanised Iron"),  AND(N779="Water Rising Main",Z779="Mild Steel")),      VLOOKUP(W779,VALIDATIONS!$GP$2:$HS$45,4+VLOOKUP(Y779,VALIDATIONS!$FF$2:$FG$5,2,FALSE),FALSE),  IF(OR(AND(N779="Water Rising Main",Z779="Asbestos Cement"),AND(N779="Water Rising Main",Z779="unplasticised Poly Vinyl Chloride")),      VLOOKUP(W779,VALIDATIONS!$GP$2:$HS$45,12+VLOOKUP(Y779,VALIDATIONS!$FF$2:$FG$5,2,FALSE),FALSE),  0))))))    +IF(P779="Up to 10% Rock",VLOOKUP(W779,VALIDATIONS!$GP$2:$HS$45,21+VLOOKUP(Y779,VALIDATIONS!$FF$2:$FG$5,2,FALSE),FALSE),0)+IF(OR(Q779="Urban Development (moderate)",Q779="Urban Development (heavy)"),VLOOKUP(W779,VALIDATIONS!$GP$2:$HS$45,12+VLOOKUP(Q779,VALIDATIONS!$FJ$2:$FK$4,2,FALSE),FALSE),0)))</f>
        <v/>
      </c>
      <c r="AB779" s="82"/>
    </row>
    <row r="780" spans="2:28" x14ac:dyDescent="0.2">
      <c r="B780" s="354"/>
      <c r="C780" s="354"/>
      <c r="E780" s="370"/>
      <c r="G780" s="168"/>
      <c r="H780" s="168"/>
      <c r="I780" s="106" t="str">
        <f>IF(OR(C780="",D780="",E780=""),"",VLOOKUP(C780,VALIDATIONS!$HU$2:$HV$12,2,FALSE))</f>
        <v/>
      </c>
      <c r="K780" s="243"/>
      <c r="L780" s="354"/>
      <c r="M780" s="224"/>
      <c r="N780" s="370"/>
      <c r="O780" s="224"/>
      <c r="P780" s="368"/>
      <c r="Q780" s="368"/>
      <c r="R780" s="224"/>
      <c r="S780" s="224"/>
      <c r="T780" s="224"/>
      <c r="U780" s="224"/>
      <c r="W780" s="370"/>
      <c r="X780" s="370"/>
      <c r="Y780" s="368"/>
      <c r="Z780" s="370"/>
      <c r="AA780" s="106" t="str">
        <f>IF(OR(N780="",P780="",Q780="",V780="",W780="",X780="",Y780="",Z780=""),"",V780*    (  IF(OR(AND(N780="Water Reticulation",Z780="Cast Iron"),AND(N780="Water Reticulation",Z780="Ductile Iron"),AND(N780="Water Reticulation",Z780="Galvanised Iron"),  AND(N780="Water Reticulation",Z780="Mild Steel")),      VLOOKUP(W780,VALIDATIONS!$GP$2:$HS$45,VLOOKUP(Y780,VALIDATIONS!$FF$2:$FG$5,2,FALSE),FALSE),  IF(OR(AND(N780="Water Reticulation",Z780="Asbestos Cement"),AND(N780="Water Reticulation",Z780="unplasticised Poly Vinyl Chloride")),      VLOOKUP(W780,VALIDATIONS!$GP$2:$HS$45,8+VLOOKUP(Y780,VALIDATIONS!$FF$2:$FG$5,2,FALSE),FALSE),  IF(OR(AND(N780="Water Re-use",Z780="Cast Iron"),AND(N780="Water Re-use",Z780="Ductile Iron"),AND(N780="Water Re-use",Z780="Galvanised Iron"),  AND(N780="Water Re-use",Z780="Mild Steel")),      VLOOKUP(W780,VALIDATIONS!$GP$2:$HS$45,VLOOKUP(Y780,VALIDATIONS!$FF$2:$FG$5,2,FALSE),FALSE),  IF(OR(AND(N780="Water Re-use",Z780="Asbestos Cement"),AND(N780="Water Re-use",Z780="unplasticised Poly Vinyl Chloride")),      VLOOKUP(W780,VALIDATIONS!$GP$2:$HS$45,8+VLOOKUP(Y780,VALIDATIONS!$FF$2:$FG$5,2,FALSE),FALSE),            IF(OR(AND(N780="Water Rising Main",Z780="Cast Iron"),AND(N780="Water Rising Main",Z780="Ductile Iron"),AND(N780="Water Rising Main",Z780="Galvanised Iron"),  AND(N780="Water Rising Main",Z780="Mild Steel")),      VLOOKUP(W780,VALIDATIONS!$GP$2:$HS$45,4+VLOOKUP(Y780,VALIDATIONS!$FF$2:$FG$5,2,FALSE),FALSE),  IF(OR(AND(N780="Water Rising Main",Z780="Asbestos Cement"),AND(N780="Water Rising Main",Z780="unplasticised Poly Vinyl Chloride")),      VLOOKUP(W780,VALIDATIONS!$GP$2:$HS$45,12+VLOOKUP(Y780,VALIDATIONS!$FF$2:$FG$5,2,FALSE),FALSE),  0))))))    +IF(P780="Up to 10% Rock",VLOOKUP(W780,VALIDATIONS!$GP$2:$HS$45,21+VLOOKUP(Y780,VALIDATIONS!$FF$2:$FG$5,2,FALSE),FALSE),0)+IF(OR(Q780="Urban Development (moderate)",Q780="Urban Development (heavy)"),VLOOKUP(W780,VALIDATIONS!$GP$2:$HS$45,12+VLOOKUP(Q780,VALIDATIONS!$FJ$2:$FK$4,2,FALSE),FALSE),0)))</f>
        <v/>
      </c>
      <c r="AB780" s="82"/>
    </row>
    <row r="781" spans="2:28" x14ac:dyDescent="0.2">
      <c r="B781" s="354"/>
      <c r="C781" s="354"/>
      <c r="E781" s="370"/>
      <c r="G781" s="168"/>
      <c r="H781" s="168"/>
      <c r="I781" s="106" t="str">
        <f>IF(OR(C781="",D781="",E781=""),"",VLOOKUP(C781,VALIDATIONS!$HU$2:$HV$12,2,FALSE))</f>
        <v/>
      </c>
      <c r="K781" s="243"/>
      <c r="L781" s="354"/>
      <c r="M781" s="224"/>
      <c r="N781" s="370"/>
      <c r="O781" s="224"/>
      <c r="P781" s="368"/>
      <c r="Q781" s="368"/>
      <c r="R781" s="224"/>
      <c r="S781" s="224"/>
      <c r="T781" s="224"/>
      <c r="U781" s="224"/>
      <c r="W781" s="370"/>
      <c r="X781" s="370"/>
      <c r="Y781" s="368"/>
      <c r="Z781" s="370"/>
      <c r="AA781" s="106" t="str">
        <f>IF(OR(N781="",P781="",Q781="",V781="",W781="",X781="",Y781="",Z781=""),"",V781*    (  IF(OR(AND(N781="Water Reticulation",Z781="Cast Iron"),AND(N781="Water Reticulation",Z781="Ductile Iron"),AND(N781="Water Reticulation",Z781="Galvanised Iron"),  AND(N781="Water Reticulation",Z781="Mild Steel")),      VLOOKUP(W781,VALIDATIONS!$GP$2:$HS$45,VLOOKUP(Y781,VALIDATIONS!$FF$2:$FG$5,2,FALSE),FALSE),  IF(OR(AND(N781="Water Reticulation",Z781="Asbestos Cement"),AND(N781="Water Reticulation",Z781="unplasticised Poly Vinyl Chloride")),      VLOOKUP(W781,VALIDATIONS!$GP$2:$HS$45,8+VLOOKUP(Y781,VALIDATIONS!$FF$2:$FG$5,2,FALSE),FALSE),  IF(OR(AND(N781="Water Re-use",Z781="Cast Iron"),AND(N781="Water Re-use",Z781="Ductile Iron"),AND(N781="Water Re-use",Z781="Galvanised Iron"),  AND(N781="Water Re-use",Z781="Mild Steel")),      VLOOKUP(W781,VALIDATIONS!$GP$2:$HS$45,VLOOKUP(Y781,VALIDATIONS!$FF$2:$FG$5,2,FALSE),FALSE),  IF(OR(AND(N781="Water Re-use",Z781="Asbestos Cement"),AND(N781="Water Re-use",Z781="unplasticised Poly Vinyl Chloride")),      VLOOKUP(W781,VALIDATIONS!$GP$2:$HS$45,8+VLOOKUP(Y781,VALIDATIONS!$FF$2:$FG$5,2,FALSE),FALSE),            IF(OR(AND(N781="Water Rising Main",Z781="Cast Iron"),AND(N781="Water Rising Main",Z781="Ductile Iron"),AND(N781="Water Rising Main",Z781="Galvanised Iron"),  AND(N781="Water Rising Main",Z781="Mild Steel")),      VLOOKUP(W781,VALIDATIONS!$GP$2:$HS$45,4+VLOOKUP(Y781,VALIDATIONS!$FF$2:$FG$5,2,FALSE),FALSE),  IF(OR(AND(N781="Water Rising Main",Z781="Asbestos Cement"),AND(N781="Water Rising Main",Z781="unplasticised Poly Vinyl Chloride")),      VLOOKUP(W781,VALIDATIONS!$GP$2:$HS$45,12+VLOOKUP(Y781,VALIDATIONS!$FF$2:$FG$5,2,FALSE),FALSE),  0))))))    +IF(P781="Up to 10% Rock",VLOOKUP(W781,VALIDATIONS!$GP$2:$HS$45,21+VLOOKUP(Y781,VALIDATIONS!$FF$2:$FG$5,2,FALSE),FALSE),0)+IF(OR(Q781="Urban Development (moderate)",Q781="Urban Development (heavy)"),VLOOKUP(W781,VALIDATIONS!$GP$2:$HS$45,12+VLOOKUP(Q781,VALIDATIONS!$FJ$2:$FK$4,2,FALSE),FALSE),0)))</f>
        <v/>
      </c>
      <c r="AB781" s="82"/>
    </row>
    <row r="782" spans="2:28" x14ac:dyDescent="0.2">
      <c r="B782" s="354"/>
      <c r="C782" s="354"/>
      <c r="E782" s="370"/>
      <c r="G782" s="168"/>
      <c r="H782" s="168"/>
      <c r="I782" s="106" t="str">
        <f>IF(OR(C782="",D782="",E782=""),"",VLOOKUP(C782,VALIDATIONS!$HU$2:$HV$12,2,FALSE))</f>
        <v/>
      </c>
      <c r="K782" s="243"/>
      <c r="L782" s="354"/>
      <c r="M782" s="224"/>
      <c r="N782" s="370"/>
      <c r="O782" s="224"/>
      <c r="P782" s="368"/>
      <c r="Q782" s="368"/>
      <c r="R782" s="224"/>
      <c r="S782" s="224"/>
      <c r="T782" s="224"/>
      <c r="U782" s="224"/>
      <c r="W782" s="370"/>
      <c r="X782" s="370"/>
      <c r="Y782" s="368"/>
      <c r="Z782" s="370"/>
      <c r="AA782" s="106" t="str">
        <f>IF(OR(N782="",P782="",Q782="",V782="",W782="",X782="",Y782="",Z782=""),"",V782*    (  IF(OR(AND(N782="Water Reticulation",Z782="Cast Iron"),AND(N782="Water Reticulation",Z782="Ductile Iron"),AND(N782="Water Reticulation",Z782="Galvanised Iron"),  AND(N782="Water Reticulation",Z782="Mild Steel")),      VLOOKUP(W782,VALIDATIONS!$GP$2:$HS$45,VLOOKUP(Y782,VALIDATIONS!$FF$2:$FG$5,2,FALSE),FALSE),  IF(OR(AND(N782="Water Reticulation",Z782="Asbestos Cement"),AND(N782="Water Reticulation",Z782="unplasticised Poly Vinyl Chloride")),      VLOOKUP(W782,VALIDATIONS!$GP$2:$HS$45,8+VLOOKUP(Y782,VALIDATIONS!$FF$2:$FG$5,2,FALSE),FALSE),  IF(OR(AND(N782="Water Re-use",Z782="Cast Iron"),AND(N782="Water Re-use",Z782="Ductile Iron"),AND(N782="Water Re-use",Z782="Galvanised Iron"),  AND(N782="Water Re-use",Z782="Mild Steel")),      VLOOKUP(W782,VALIDATIONS!$GP$2:$HS$45,VLOOKUP(Y782,VALIDATIONS!$FF$2:$FG$5,2,FALSE),FALSE),  IF(OR(AND(N782="Water Re-use",Z782="Asbestos Cement"),AND(N782="Water Re-use",Z782="unplasticised Poly Vinyl Chloride")),      VLOOKUP(W782,VALIDATIONS!$GP$2:$HS$45,8+VLOOKUP(Y782,VALIDATIONS!$FF$2:$FG$5,2,FALSE),FALSE),            IF(OR(AND(N782="Water Rising Main",Z782="Cast Iron"),AND(N782="Water Rising Main",Z782="Ductile Iron"),AND(N782="Water Rising Main",Z782="Galvanised Iron"),  AND(N782="Water Rising Main",Z782="Mild Steel")),      VLOOKUP(W782,VALIDATIONS!$GP$2:$HS$45,4+VLOOKUP(Y782,VALIDATIONS!$FF$2:$FG$5,2,FALSE),FALSE),  IF(OR(AND(N782="Water Rising Main",Z782="Asbestos Cement"),AND(N782="Water Rising Main",Z782="unplasticised Poly Vinyl Chloride")),      VLOOKUP(W782,VALIDATIONS!$GP$2:$HS$45,12+VLOOKUP(Y782,VALIDATIONS!$FF$2:$FG$5,2,FALSE),FALSE),  0))))))    +IF(P782="Up to 10% Rock",VLOOKUP(W782,VALIDATIONS!$GP$2:$HS$45,21+VLOOKUP(Y782,VALIDATIONS!$FF$2:$FG$5,2,FALSE),FALSE),0)+IF(OR(Q782="Urban Development (moderate)",Q782="Urban Development (heavy)"),VLOOKUP(W782,VALIDATIONS!$GP$2:$HS$45,12+VLOOKUP(Q782,VALIDATIONS!$FJ$2:$FK$4,2,FALSE),FALSE),0)))</f>
        <v/>
      </c>
      <c r="AB782" s="82"/>
    </row>
    <row r="783" spans="2:28" x14ac:dyDescent="0.2">
      <c r="B783" s="354"/>
      <c r="C783" s="354"/>
      <c r="E783" s="370"/>
      <c r="G783" s="168"/>
      <c r="H783" s="168"/>
      <c r="I783" s="106" t="str">
        <f>IF(OR(C783="",D783="",E783=""),"",VLOOKUP(C783,VALIDATIONS!$HU$2:$HV$12,2,FALSE))</f>
        <v/>
      </c>
      <c r="K783" s="243"/>
      <c r="L783" s="354"/>
      <c r="M783" s="224"/>
      <c r="N783" s="370"/>
      <c r="O783" s="224"/>
      <c r="P783" s="368"/>
      <c r="Q783" s="368"/>
      <c r="R783" s="224"/>
      <c r="S783" s="224"/>
      <c r="T783" s="224"/>
      <c r="U783" s="224"/>
      <c r="W783" s="370"/>
      <c r="X783" s="370"/>
      <c r="Y783" s="368"/>
      <c r="Z783" s="370"/>
      <c r="AA783" s="106" t="str">
        <f>IF(OR(N783="",P783="",Q783="",V783="",W783="",X783="",Y783="",Z783=""),"",V783*    (  IF(OR(AND(N783="Water Reticulation",Z783="Cast Iron"),AND(N783="Water Reticulation",Z783="Ductile Iron"),AND(N783="Water Reticulation",Z783="Galvanised Iron"),  AND(N783="Water Reticulation",Z783="Mild Steel")),      VLOOKUP(W783,VALIDATIONS!$GP$2:$HS$45,VLOOKUP(Y783,VALIDATIONS!$FF$2:$FG$5,2,FALSE),FALSE),  IF(OR(AND(N783="Water Reticulation",Z783="Asbestos Cement"),AND(N783="Water Reticulation",Z783="unplasticised Poly Vinyl Chloride")),      VLOOKUP(W783,VALIDATIONS!$GP$2:$HS$45,8+VLOOKUP(Y783,VALIDATIONS!$FF$2:$FG$5,2,FALSE),FALSE),  IF(OR(AND(N783="Water Re-use",Z783="Cast Iron"),AND(N783="Water Re-use",Z783="Ductile Iron"),AND(N783="Water Re-use",Z783="Galvanised Iron"),  AND(N783="Water Re-use",Z783="Mild Steel")),      VLOOKUP(W783,VALIDATIONS!$GP$2:$HS$45,VLOOKUP(Y783,VALIDATIONS!$FF$2:$FG$5,2,FALSE),FALSE),  IF(OR(AND(N783="Water Re-use",Z783="Asbestos Cement"),AND(N783="Water Re-use",Z783="unplasticised Poly Vinyl Chloride")),      VLOOKUP(W783,VALIDATIONS!$GP$2:$HS$45,8+VLOOKUP(Y783,VALIDATIONS!$FF$2:$FG$5,2,FALSE),FALSE),            IF(OR(AND(N783="Water Rising Main",Z783="Cast Iron"),AND(N783="Water Rising Main",Z783="Ductile Iron"),AND(N783="Water Rising Main",Z783="Galvanised Iron"),  AND(N783="Water Rising Main",Z783="Mild Steel")),      VLOOKUP(W783,VALIDATIONS!$GP$2:$HS$45,4+VLOOKUP(Y783,VALIDATIONS!$FF$2:$FG$5,2,FALSE),FALSE),  IF(OR(AND(N783="Water Rising Main",Z783="Asbestos Cement"),AND(N783="Water Rising Main",Z783="unplasticised Poly Vinyl Chloride")),      VLOOKUP(W783,VALIDATIONS!$GP$2:$HS$45,12+VLOOKUP(Y783,VALIDATIONS!$FF$2:$FG$5,2,FALSE),FALSE),  0))))))    +IF(P783="Up to 10% Rock",VLOOKUP(W783,VALIDATIONS!$GP$2:$HS$45,21+VLOOKUP(Y783,VALIDATIONS!$FF$2:$FG$5,2,FALSE),FALSE),0)+IF(OR(Q783="Urban Development (moderate)",Q783="Urban Development (heavy)"),VLOOKUP(W783,VALIDATIONS!$GP$2:$HS$45,12+VLOOKUP(Q783,VALIDATIONS!$FJ$2:$FK$4,2,FALSE),FALSE),0)))</f>
        <v/>
      </c>
      <c r="AB783" s="82"/>
    </row>
    <row r="784" spans="2:28" x14ac:dyDescent="0.2">
      <c r="B784" s="354"/>
      <c r="C784" s="354"/>
      <c r="E784" s="370"/>
      <c r="G784" s="168"/>
      <c r="H784" s="168"/>
      <c r="I784" s="106" t="str">
        <f>IF(OR(C784="",D784="",E784=""),"",VLOOKUP(C784,VALIDATIONS!$HU$2:$HV$12,2,FALSE))</f>
        <v/>
      </c>
      <c r="K784" s="243"/>
      <c r="L784" s="354"/>
      <c r="M784" s="224"/>
      <c r="N784" s="370"/>
      <c r="O784" s="224"/>
      <c r="P784" s="368"/>
      <c r="Q784" s="368"/>
      <c r="R784" s="224"/>
      <c r="S784" s="224"/>
      <c r="T784" s="224"/>
      <c r="U784" s="224"/>
      <c r="W784" s="370"/>
      <c r="X784" s="370"/>
      <c r="Y784" s="368"/>
      <c r="Z784" s="370"/>
      <c r="AA784" s="106" t="str">
        <f>IF(OR(N784="",P784="",Q784="",V784="",W784="",X784="",Y784="",Z784=""),"",V784*    (  IF(OR(AND(N784="Water Reticulation",Z784="Cast Iron"),AND(N784="Water Reticulation",Z784="Ductile Iron"),AND(N784="Water Reticulation",Z784="Galvanised Iron"),  AND(N784="Water Reticulation",Z784="Mild Steel")),      VLOOKUP(W784,VALIDATIONS!$GP$2:$HS$45,VLOOKUP(Y784,VALIDATIONS!$FF$2:$FG$5,2,FALSE),FALSE),  IF(OR(AND(N784="Water Reticulation",Z784="Asbestos Cement"),AND(N784="Water Reticulation",Z784="unplasticised Poly Vinyl Chloride")),      VLOOKUP(W784,VALIDATIONS!$GP$2:$HS$45,8+VLOOKUP(Y784,VALIDATIONS!$FF$2:$FG$5,2,FALSE),FALSE),  IF(OR(AND(N784="Water Re-use",Z784="Cast Iron"),AND(N784="Water Re-use",Z784="Ductile Iron"),AND(N784="Water Re-use",Z784="Galvanised Iron"),  AND(N784="Water Re-use",Z784="Mild Steel")),      VLOOKUP(W784,VALIDATIONS!$GP$2:$HS$45,VLOOKUP(Y784,VALIDATIONS!$FF$2:$FG$5,2,FALSE),FALSE),  IF(OR(AND(N784="Water Re-use",Z784="Asbestos Cement"),AND(N784="Water Re-use",Z784="unplasticised Poly Vinyl Chloride")),      VLOOKUP(W784,VALIDATIONS!$GP$2:$HS$45,8+VLOOKUP(Y784,VALIDATIONS!$FF$2:$FG$5,2,FALSE),FALSE),            IF(OR(AND(N784="Water Rising Main",Z784="Cast Iron"),AND(N784="Water Rising Main",Z784="Ductile Iron"),AND(N784="Water Rising Main",Z784="Galvanised Iron"),  AND(N784="Water Rising Main",Z784="Mild Steel")),      VLOOKUP(W784,VALIDATIONS!$GP$2:$HS$45,4+VLOOKUP(Y784,VALIDATIONS!$FF$2:$FG$5,2,FALSE),FALSE),  IF(OR(AND(N784="Water Rising Main",Z784="Asbestos Cement"),AND(N784="Water Rising Main",Z784="unplasticised Poly Vinyl Chloride")),      VLOOKUP(W784,VALIDATIONS!$GP$2:$HS$45,12+VLOOKUP(Y784,VALIDATIONS!$FF$2:$FG$5,2,FALSE),FALSE),  0))))))    +IF(P784="Up to 10% Rock",VLOOKUP(W784,VALIDATIONS!$GP$2:$HS$45,21+VLOOKUP(Y784,VALIDATIONS!$FF$2:$FG$5,2,FALSE),FALSE),0)+IF(OR(Q784="Urban Development (moderate)",Q784="Urban Development (heavy)"),VLOOKUP(W784,VALIDATIONS!$GP$2:$HS$45,12+VLOOKUP(Q784,VALIDATIONS!$FJ$2:$FK$4,2,FALSE),FALSE),0)))</f>
        <v/>
      </c>
      <c r="AB784" s="82"/>
    </row>
    <row r="785" spans="2:28" x14ac:dyDescent="0.2">
      <c r="B785" s="354"/>
      <c r="C785" s="354"/>
      <c r="E785" s="370"/>
      <c r="G785" s="168"/>
      <c r="H785" s="168"/>
      <c r="I785" s="106" t="str">
        <f>IF(OR(C785="",D785="",E785=""),"",VLOOKUP(C785,VALIDATIONS!$HU$2:$HV$12,2,FALSE))</f>
        <v/>
      </c>
      <c r="K785" s="243"/>
      <c r="L785" s="354"/>
      <c r="M785" s="224"/>
      <c r="N785" s="370"/>
      <c r="O785" s="224"/>
      <c r="P785" s="368"/>
      <c r="Q785" s="368"/>
      <c r="R785" s="224"/>
      <c r="S785" s="224"/>
      <c r="T785" s="224"/>
      <c r="U785" s="224"/>
      <c r="W785" s="370"/>
      <c r="X785" s="370"/>
      <c r="Y785" s="368"/>
      <c r="Z785" s="370"/>
      <c r="AA785" s="106" t="str">
        <f>IF(OR(N785="",P785="",Q785="",V785="",W785="",X785="",Y785="",Z785=""),"",V785*    (  IF(OR(AND(N785="Water Reticulation",Z785="Cast Iron"),AND(N785="Water Reticulation",Z785="Ductile Iron"),AND(N785="Water Reticulation",Z785="Galvanised Iron"),  AND(N785="Water Reticulation",Z785="Mild Steel")),      VLOOKUP(W785,VALIDATIONS!$GP$2:$HS$45,VLOOKUP(Y785,VALIDATIONS!$FF$2:$FG$5,2,FALSE),FALSE),  IF(OR(AND(N785="Water Reticulation",Z785="Asbestos Cement"),AND(N785="Water Reticulation",Z785="unplasticised Poly Vinyl Chloride")),      VLOOKUP(W785,VALIDATIONS!$GP$2:$HS$45,8+VLOOKUP(Y785,VALIDATIONS!$FF$2:$FG$5,2,FALSE),FALSE),  IF(OR(AND(N785="Water Re-use",Z785="Cast Iron"),AND(N785="Water Re-use",Z785="Ductile Iron"),AND(N785="Water Re-use",Z785="Galvanised Iron"),  AND(N785="Water Re-use",Z785="Mild Steel")),      VLOOKUP(W785,VALIDATIONS!$GP$2:$HS$45,VLOOKUP(Y785,VALIDATIONS!$FF$2:$FG$5,2,FALSE),FALSE),  IF(OR(AND(N785="Water Re-use",Z785="Asbestos Cement"),AND(N785="Water Re-use",Z785="unplasticised Poly Vinyl Chloride")),      VLOOKUP(W785,VALIDATIONS!$GP$2:$HS$45,8+VLOOKUP(Y785,VALIDATIONS!$FF$2:$FG$5,2,FALSE),FALSE),            IF(OR(AND(N785="Water Rising Main",Z785="Cast Iron"),AND(N785="Water Rising Main",Z785="Ductile Iron"),AND(N785="Water Rising Main",Z785="Galvanised Iron"),  AND(N785="Water Rising Main",Z785="Mild Steel")),      VLOOKUP(W785,VALIDATIONS!$GP$2:$HS$45,4+VLOOKUP(Y785,VALIDATIONS!$FF$2:$FG$5,2,FALSE),FALSE),  IF(OR(AND(N785="Water Rising Main",Z785="Asbestos Cement"),AND(N785="Water Rising Main",Z785="unplasticised Poly Vinyl Chloride")),      VLOOKUP(W785,VALIDATIONS!$GP$2:$HS$45,12+VLOOKUP(Y785,VALIDATIONS!$FF$2:$FG$5,2,FALSE),FALSE),  0))))))    +IF(P785="Up to 10% Rock",VLOOKUP(W785,VALIDATIONS!$GP$2:$HS$45,21+VLOOKUP(Y785,VALIDATIONS!$FF$2:$FG$5,2,FALSE),FALSE),0)+IF(OR(Q785="Urban Development (moderate)",Q785="Urban Development (heavy)"),VLOOKUP(W785,VALIDATIONS!$GP$2:$HS$45,12+VLOOKUP(Q785,VALIDATIONS!$FJ$2:$FK$4,2,FALSE),FALSE),0)))</f>
        <v/>
      </c>
      <c r="AB785" s="82"/>
    </row>
    <row r="786" spans="2:28" x14ac:dyDescent="0.2">
      <c r="B786" s="354"/>
      <c r="C786" s="354"/>
      <c r="E786" s="370"/>
      <c r="G786" s="168"/>
      <c r="H786" s="168"/>
      <c r="I786" s="106" t="str">
        <f>IF(OR(C786="",D786="",E786=""),"",VLOOKUP(C786,VALIDATIONS!$HU$2:$HV$12,2,FALSE))</f>
        <v/>
      </c>
      <c r="K786" s="243"/>
      <c r="L786" s="354"/>
      <c r="M786" s="224"/>
      <c r="N786" s="370"/>
      <c r="O786" s="224"/>
      <c r="P786" s="368"/>
      <c r="Q786" s="368"/>
      <c r="R786" s="224"/>
      <c r="S786" s="224"/>
      <c r="T786" s="224"/>
      <c r="U786" s="224"/>
      <c r="W786" s="370"/>
      <c r="X786" s="370"/>
      <c r="Y786" s="368"/>
      <c r="Z786" s="370"/>
      <c r="AA786" s="106" t="str">
        <f>IF(OR(N786="",P786="",Q786="",V786="",W786="",X786="",Y786="",Z786=""),"",V786*    (  IF(OR(AND(N786="Water Reticulation",Z786="Cast Iron"),AND(N786="Water Reticulation",Z786="Ductile Iron"),AND(N786="Water Reticulation",Z786="Galvanised Iron"),  AND(N786="Water Reticulation",Z786="Mild Steel")),      VLOOKUP(W786,VALIDATIONS!$GP$2:$HS$45,VLOOKUP(Y786,VALIDATIONS!$FF$2:$FG$5,2,FALSE),FALSE),  IF(OR(AND(N786="Water Reticulation",Z786="Asbestos Cement"),AND(N786="Water Reticulation",Z786="unplasticised Poly Vinyl Chloride")),      VLOOKUP(W786,VALIDATIONS!$GP$2:$HS$45,8+VLOOKUP(Y786,VALIDATIONS!$FF$2:$FG$5,2,FALSE),FALSE),  IF(OR(AND(N786="Water Re-use",Z786="Cast Iron"),AND(N786="Water Re-use",Z786="Ductile Iron"),AND(N786="Water Re-use",Z786="Galvanised Iron"),  AND(N786="Water Re-use",Z786="Mild Steel")),      VLOOKUP(W786,VALIDATIONS!$GP$2:$HS$45,VLOOKUP(Y786,VALIDATIONS!$FF$2:$FG$5,2,FALSE),FALSE),  IF(OR(AND(N786="Water Re-use",Z786="Asbestos Cement"),AND(N786="Water Re-use",Z786="unplasticised Poly Vinyl Chloride")),      VLOOKUP(W786,VALIDATIONS!$GP$2:$HS$45,8+VLOOKUP(Y786,VALIDATIONS!$FF$2:$FG$5,2,FALSE),FALSE),            IF(OR(AND(N786="Water Rising Main",Z786="Cast Iron"),AND(N786="Water Rising Main",Z786="Ductile Iron"),AND(N786="Water Rising Main",Z786="Galvanised Iron"),  AND(N786="Water Rising Main",Z786="Mild Steel")),      VLOOKUP(W786,VALIDATIONS!$GP$2:$HS$45,4+VLOOKUP(Y786,VALIDATIONS!$FF$2:$FG$5,2,FALSE),FALSE),  IF(OR(AND(N786="Water Rising Main",Z786="Asbestos Cement"),AND(N786="Water Rising Main",Z786="unplasticised Poly Vinyl Chloride")),      VLOOKUP(W786,VALIDATIONS!$GP$2:$HS$45,12+VLOOKUP(Y786,VALIDATIONS!$FF$2:$FG$5,2,FALSE),FALSE),  0))))))    +IF(P786="Up to 10% Rock",VLOOKUP(W786,VALIDATIONS!$GP$2:$HS$45,21+VLOOKUP(Y786,VALIDATIONS!$FF$2:$FG$5,2,FALSE),FALSE),0)+IF(OR(Q786="Urban Development (moderate)",Q786="Urban Development (heavy)"),VLOOKUP(W786,VALIDATIONS!$GP$2:$HS$45,12+VLOOKUP(Q786,VALIDATIONS!$FJ$2:$FK$4,2,FALSE),FALSE),0)))</f>
        <v/>
      </c>
      <c r="AB786" s="82"/>
    </row>
    <row r="787" spans="2:28" x14ac:dyDescent="0.2">
      <c r="B787" s="354"/>
      <c r="C787" s="354"/>
      <c r="E787" s="370"/>
      <c r="G787" s="168"/>
      <c r="H787" s="168"/>
      <c r="I787" s="106" t="str">
        <f>IF(OR(C787="",D787="",E787=""),"",VLOOKUP(C787,VALIDATIONS!$HU$2:$HV$12,2,FALSE))</f>
        <v/>
      </c>
      <c r="K787" s="243"/>
      <c r="L787" s="354"/>
      <c r="M787" s="224"/>
      <c r="N787" s="370"/>
      <c r="O787" s="224"/>
      <c r="P787" s="368"/>
      <c r="Q787" s="368"/>
      <c r="R787" s="224"/>
      <c r="S787" s="224"/>
      <c r="T787" s="224"/>
      <c r="U787" s="224"/>
      <c r="W787" s="370"/>
      <c r="X787" s="370"/>
      <c r="Y787" s="368"/>
      <c r="Z787" s="370"/>
      <c r="AA787" s="106" t="str">
        <f>IF(OR(N787="",P787="",Q787="",V787="",W787="",X787="",Y787="",Z787=""),"",V787*    (  IF(OR(AND(N787="Water Reticulation",Z787="Cast Iron"),AND(N787="Water Reticulation",Z787="Ductile Iron"),AND(N787="Water Reticulation",Z787="Galvanised Iron"),  AND(N787="Water Reticulation",Z787="Mild Steel")),      VLOOKUP(W787,VALIDATIONS!$GP$2:$HS$45,VLOOKUP(Y787,VALIDATIONS!$FF$2:$FG$5,2,FALSE),FALSE),  IF(OR(AND(N787="Water Reticulation",Z787="Asbestos Cement"),AND(N787="Water Reticulation",Z787="unplasticised Poly Vinyl Chloride")),      VLOOKUP(W787,VALIDATIONS!$GP$2:$HS$45,8+VLOOKUP(Y787,VALIDATIONS!$FF$2:$FG$5,2,FALSE),FALSE),  IF(OR(AND(N787="Water Re-use",Z787="Cast Iron"),AND(N787="Water Re-use",Z787="Ductile Iron"),AND(N787="Water Re-use",Z787="Galvanised Iron"),  AND(N787="Water Re-use",Z787="Mild Steel")),      VLOOKUP(W787,VALIDATIONS!$GP$2:$HS$45,VLOOKUP(Y787,VALIDATIONS!$FF$2:$FG$5,2,FALSE),FALSE),  IF(OR(AND(N787="Water Re-use",Z787="Asbestos Cement"),AND(N787="Water Re-use",Z787="unplasticised Poly Vinyl Chloride")),      VLOOKUP(W787,VALIDATIONS!$GP$2:$HS$45,8+VLOOKUP(Y787,VALIDATIONS!$FF$2:$FG$5,2,FALSE),FALSE),            IF(OR(AND(N787="Water Rising Main",Z787="Cast Iron"),AND(N787="Water Rising Main",Z787="Ductile Iron"),AND(N787="Water Rising Main",Z787="Galvanised Iron"),  AND(N787="Water Rising Main",Z787="Mild Steel")),      VLOOKUP(W787,VALIDATIONS!$GP$2:$HS$45,4+VLOOKUP(Y787,VALIDATIONS!$FF$2:$FG$5,2,FALSE),FALSE),  IF(OR(AND(N787="Water Rising Main",Z787="Asbestos Cement"),AND(N787="Water Rising Main",Z787="unplasticised Poly Vinyl Chloride")),      VLOOKUP(W787,VALIDATIONS!$GP$2:$HS$45,12+VLOOKUP(Y787,VALIDATIONS!$FF$2:$FG$5,2,FALSE),FALSE),  0))))))    +IF(P787="Up to 10% Rock",VLOOKUP(W787,VALIDATIONS!$GP$2:$HS$45,21+VLOOKUP(Y787,VALIDATIONS!$FF$2:$FG$5,2,FALSE),FALSE),0)+IF(OR(Q787="Urban Development (moderate)",Q787="Urban Development (heavy)"),VLOOKUP(W787,VALIDATIONS!$GP$2:$HS$45,12+VLOOKUP(Q787,VALIDATIONS!$FJ$2:$FK$4,2,FALSE),FALSE),0)))</f>
        <v/>
      </c>
      <c r="AB787" s="82"/>
    </row>
    <row r="788" spans="2:28" x14ac:dyDescent="0.2">
      <c r="B788" s="354"/>
      <c r="C788" s="354"/>
      <c r="E788" s="370"/>
      <c r="G788" s="168"/>
      <c r="H788" s="168"/>
      <c r="I788" s="106" t="str">
        <f>IF(OR(C788="",D788="",E788=""),"",VLOOKUP(C788,VALIDATIONS!$HU$2:$HV$12,2,FALSE))</f>
        <v/>
      </c>
      <c r="K788" s="243"/>
      <c r="L788" s="354"/>
      <c r="M788" s="224"/>
      <c r="N788" s="370"/>
      <c r="O788" s="224"/>
      <c r="P788" s="368"/>
      <c r="Q788" s="368"/>
      <c r="R788" s="224"/>
      <c r="S788" s="224"/>
      <c r="T788" s="224"/>
      <c r="U788" s="224"/>
      <c r="W788" s="370"/>
      <c r="X788" s="370"/>
      <c r="Y788" s="368"/>
      <c r="Z788" s="370"/>
      <c r="AA788" s="106" t="str">
        <f>IF(OR(N788="",P788="",Q788="",V788="",W788="",X788="",Y788="",Z788=""),"",V788*    (  IF(OR(AND(N788="Water Reticulation",Z788="Cast Iron"),AND(N788="Water Reticulation",Z788="Ductile Iron"),AND(N788="Water Reticulation",Z788="Galvanised Iron"),  AND(N788="Water Reticulation",Z788="Mild Steel")),      VLOOKUP(W788,VALIDATIONS!$GP$2:$HS$45,VLOOKUP(Y788,VALIDATIONS!$FF$2:$FG$5,2,FALSE),FALSE),  IF(OR(AND(N788="Water Reticulation",Z788="Asbestos Cement"),AND(N788="Water Reticulation",Z788="unplasticised Poly Vinyl Chloride")),      VLOOKUP(W788,VALIDATIONS!$GP$2:$HS$45,8+VLOOKUP(Y788,VALIDATIONS!$FF$2:$FG$5,2,FALSE),FALSE),  IF(OR(AND(N788="Water Re-use",Z788="Cast Iron"),AND(N788="Water Re-use",Z788="Ductile Iron"),AND(N788="Water Re-use",Z788="Galvanised Iron"),  AND(N788="Water Re-use",Z788="Mild Steel")),      VLOOKUP(W788,VALIDATIONS!$GP$2:$HS$45,VLOOKUP(Y788,VALIDATIONS!$FF$2:$FG$5,2,FALSE),FALSE),  IF(OR(AND(N788="Water Re-use",Z788="Asbestos Cement"),AND(N788="Water Re-use",Z788="unplasticised Poly Vinyl Chloride")),      VLOOKUP(W788,VALIDATIONS!$GP$2:$HS$45,8+VLOOKUP(Y788,VALIDATIONS!$FF$2:$FG$5,2,FALSE),FALSE),            IF(OR(AND(N788="Water Rising Main",Z788="Cast Iron"),AND(N788="Water Rising Main",Z788="Ductile Iron"),AND(N788="Water Rising Main",Z788="Galvanised Iron"),  AND(N788="Water Rising Main",Z788="Mild Steel")),      VLOOKUP(W788,VALIDATIONS!$GP$2:$HS$45,4+VLOOKUP(Y788,VALIDATIONS!$FF$2:$FG$5,2,FALSE),FALSE),  IF(OR(AND(N788="Water Rising Main",Z788="Asbestos Cement"),AND(N788="Water Rising Main",Z788="unplasticised Poly Vinyl Chloride")),      VLOOKUP(W788,VALIDATIONS!$GP$2:$HS$45,12+VLOOKUP(Y788,VALIDATIONS!$FF$2:$FG$5,2,FALSE),FALSE),  0))))))    +IF(P788="Up to 10% Rock",VLOOKUP(W788,VALIDATIONS!$GP$2:$HS$45,21+VLOOKUP(Y788,VALIDATIONS!$FF$2:$FG$5,2,FALSE),FALSE),0)+IF(OR(Q788="Urban Development (moderate)",Q788="Urban Development (heavy)"),VLOOKUP(W788,VALIDATIONS!$GP$2:$HS$45,12+VLOOKUP(Q788,VALIDATIONS!$FJ$2:$FK$4,2,FALSE),FALSE),0)))</f>
        <v/>
      </c>
      <c r="AB788" s="82"/>
    </row>
    <row r="789" spans="2:28" x14ac:dyDescent="0.2">
      <c r="B789" s="354"/>
      <c r="C789" s="354"/>
      <c r="E789" s="370"/>
      <c r="G789" s="168"/>
      <c r="H789" s="168"/>
      <c r="I789" s="106" t="str">
        <f>IF(OR(C789="",D789="",E789=""),"",VLOOKUP(C789,VALIDATIONS!$HU$2:$HV$12,2,FALSE))</f>
        <v/>
      </c>
      <c r="K789" s="243"/>
      <c r="L789" s="354"/>
      <c r="M789" s="224"/>
      <c r="N789" s="370"/>
      <c r="O789" s="224"/>
      <c r="P789" s="368"/>
      <c r="Q789" s="368"/>
      <c r="R789" s="224"/>
      <c r="S789" s="224"/>
      <c r="T789" s="224"/>
      <c r="U789" s="224"/>
      <c r="W789" s="370"/>
      <c r="X789" s="370"/>
      <c r="Y789" s="368"/>
      <c r="Z789" s="370"/>
      <c r="AA789" s="106" t="str">
        <f>IF(OR(N789="",P789="",Q789="",V789="",W789="",X789="",Y789="",Z789=""),"",V789*    (  IF(OR(AND(N789="Water Reticulation",Z789="Cast Iron"),AND(N789="Water Reticulation",Z789="Ductile Iron"),AND(N789="Water Reticulation",Z789="Galvanised Iron"),  AND(N789="Water Reticulation",Z789="Mild Steel")),      VLOOKUP(W789,VALIDATIONS!$GP$2:$HS$45,VLOOKUP(Y789,VALIDATIONS!$FF$2:$FG$5,2,FALSE),FALSE),  IF(OR(AND(N789="Water Reticulation",Z789="Asbestos Cement"),AND(N789="Water Reticulation",Z789="unplasticised Poly Vinyl Chloride")),      VLOOKUP(W789,VALIDATIONS!$GP$2:$HS$45,8+VLOOKUP(Y789,VALIDATIONS!$FF$2:$FG$5,2,FALSE),FALSE),  IF(OR(AND(N789="Water Re-use",Z789="Cast Iron"),AND(N789="Water Re-use",Z789="Ductile Iron"),AND(N789="Water Re-use",Z789="Galvanised Iron"),  AND(N789="Water Re-use",Z789="Mild Steel")),      VLOOKUP(W789,VALIDATIONS!$GP$2:$HS$45,VLOOKUP(Y789,VALIDATIONS!$FF$2:$FG$5,2,FALSE),FALSE),  IF(OR(AND(N789="Water Re-use",Z789="Asbestos Cement"),AND(N789="Water Re-use",Z789="unplasticised Poly Vinyl Chloride")),      VLOOKUP(W789,VALIDATIONS!$GP$2:$HS$45,8+VLOOKUP(Y789,VALIDATIONS!$FF$2:$FG$5,2,FALSE),FALSE),            IF(OR(AND(N789="Water Rising Main",Z789="Cast Iron"),AND(N789="Water Rising Main",Z789="Ductile Iron"),AND(N789="Water Rising Main",Z789="Galvanised Iron"),  AND(N789="Water Rising Main",Z789="Mild Steel")),      VLOOKUP(W789,VALIDATIONS!$GP$2:$HS$45,4+VLOOKUP(Y789,VALIDATIONS!$FF$2:$FG$5,2,FALSE),FALSE),  IF(OR(AND(N789="Water Rising Main",Z789="Asbestos Cement"),AND(N789="Water Rising Main",Z789="unplasticised Poly Vinyl Chloride")),      VLOOKUP(W789,VALIDATIONS!$GP$2:$HS$45,12+VLOOKUP(Y789,VALIDATIONS!$FF$2:$FG$5,2,FALSE),FALSE),  0))))))    +IF(P789="Up to 10% Rock",VLOOKUP(W789,VALIDATIONS!$GP$2:$HS$45,21+VLOOKUP(Y789,VALIDATIONS!$FF$2:$FG$5,2,FALSE),FALSE),0)+IF(OR(Q789="Urban Development (moderate)",Q789="Urban Development (heavy)"),VLOOKUP(W789,VALIDATIONS!$GP$2:$HS$45,12+VLOOKUP(Q789,VALIDATIONS!$FJ$2:$FK$4,2,FALSE),FALSE),0)))</f>
        <v/>
      </c>
      <c r="AB789" s="82"/>
    </row>
    <row r="790" spans="2:28" x14ac:dyDescent="0.2">
      <c r="B790" s="354"/>
      <c r="C790" s="354"/>
      <c r="E790" s="370"/>
      <c r="G790" s="168"/>
      <c r="H790" s="168"/>
      <c r="I790" s="106" t="str">
        <f>IF(OR(C790="",D790="",E790=""),"",VLOOKUP(C790,VALIDATIONS!$HU$2:$HV$12,2,FALSE))</f>
        <v/>
      </c>
      <c r="K790" s="243"/>
      <c r="L790" s="354"/>
      <c r="M790" s="224"/>
      <c r="N790" s="370"/>
      <c r="O790" s="224"/>
      <c r="P790" s="368"/>
      <c r="Q790" s="368"/>
      <c r="R790" s="224"/>
      <c r="S790" s="224"/>
      <c r="T790" s="224"/>
      <c r="U790" s="224"/>
      <c r="W790" s="370"/>
      <c r="X790" s="370"/>
      <c r="Y790" s="368"/>
      <c r="Z790" s="370"/>
      <c r="AA790" s="106" t="str">
        <f>IF(OR(N790="",P790="",Q790="",V790="",W790="",X790="",Y790="",Z790=""),"",V790*    (  IF(OR(AND(N790="Water Reticulation",Z790="Cast Iron"),AND(N790="Water Reticulation",Z790="Ductile Iron"),AND(N790="Water Reticulation",Z790="Galvanised Iron"),  AND(N790="Water Reticulation",Z790="Mild Steel")),      VLOOKUP(W790,VALIDATIONS!$GP$2:$HS$45,VLOOKUP(Y790,VALIDATIONS!$FF$2:$FG$5,2,FALSE),FALSE),  IF(OR(AND(N790="Water Reticulation",Z790="Asbestos Cement"),AND(N790="Water Reticulation",Z790="unplasticised Poly Vinyl Chloride")),      VLOOKUP(W790,VALIDATIONS!$GP$2:$HS$45,8+VLOOKUP(Y790,VALIDATIONS!$FF$2:$FG$5,2,FALSE),FALSE),  IF(OR(AND(N790="Water Re-use",Z790="Cast Iron"),AND(N790="Water Re-use",Z790="Ductile Iron"),AND(N790="Water Re-use",Z790="Galvanised Iron"),  AND(N790="Water Re-use",Z790="Mild Steel")),      VLOOKUP(W790,VALIDATIONS!$GP$2:$HS$45,VLOOKUP(Y790,VALIDATIONS!$FF$2:$FG$5,2,FALSE),FALSE),  IF(OR(AND(N790="Water Re-use",Z790="Asbestos Cement"),AND(N790="Water Re-use",Z790="unplasticised Poly Vinyl Chloride")),      VLOOKUP(W790,VALIDATIONS!$GP$2:$HS$45,8+VLOOKUP(Y790,VALIDATIONS!$FF$2:$FG$5,2,FALSE),FALSE),            IF(OR(AND(N790="Water Rising Main",Z790="Cast Iron"),AND(N790="Water Rising Main",Z790="Ductile Iron"),AND(N790="Water Rising Main",Z790="Galvanised Iron"),  AND(N790="Water Rising Main",Z790="Mild Steel")),      VLOOKUP(W790,VALIDATIONS!$GP$2:$HS$45,4+VLOOKUP(Y790,VALIDATIONS!$FF$2:$FG$5,2,FALSE),FALSE),  IF(OR(AND(N790="Water Rising Main",Z790="Asbestos Cement"),AND(N790="Water Rising Main",Z790="unplasticised Poly Vinyl Chloride")),      VLOOKUP(W790,VALIDATIONS!$GP$2:$HS$45,12+VLOOKUP(Y790,VALIDATIONS!$FF$2:$FG$5,2,FALSE),FALSE),  0))))))    +IF(P790="Up to 10% Rock",VLOOKUP(W790,VALIDATIONS!$GP$2:$HS$45,21+VLOOKUP(Y790,VALIDATIONS!$FF$2:$FG$5,2,FALSE),FALSE),0)+IF(OR(Q790="Urban Development (moderate)",Q790="Urban Development (heavy)"),VLOOKUP(W790,VALIDATIONS!$GP$2:$HS$45,12+VLOOKUP(Q790,VALIDATIONS!$FJ$2:$FK$4,2,FALSE),FALSE),0)))</f>
        <v/>
      </c>
      <c r="AB790" s="82"/>
    </row>
    <row r="791" spans="2:28" x14ac:dyDescent="0.2">
      <c r="B791" s="354"/>
      <c r="C791" s="354"/>
      <c r="E791" s="370"/>
      <c r="G791" s="168"/>
      <c r="H791" s="168"/>
      <c r="I791" s="106" t="str">
        <f>IF(OR(C791="",D791="",E791=""),"",VLOOKUP(C791,VALIDATIONS!$HU$2:$HV$12,2,FALSE))</f>
        <v/>
      </c>
      <c r="K791" s="243"/>
      <c r="L791" s="354"/>
      <c r="M791" s="224"/>
      <c r="N791" s="370"/>
      <c r="O791" s="224"/>
      <c r="P791" s="368"/>
      <c r="Q791" s="368"/>
      <c r="R791" s="224"/>
      <c r="S791" s="224"/>
      <c r="T791" s="224"/>
      <c r="U791" s="224"/>
      <c r="W791" s="370"/>
      <c r="X791" s="370"/>
      <c r="Y791" s="368"/>
      <c r="Z791" s="370"/>
      <c r="AA791" s="106" t="str">
        <f>IF(OR(N791="",P791="",Q791="",V791="",W791="",X791="",Y791="",Z791=""),"",V791*    (  IF(OR(AND(N791="Water Reticulation",Z791="Cast Iron"),AND(N791="Water Reticulation",Z791="Ductile Iron"),AND(N791="Water Reticulation",Z791="Galvanised Iron"),  AND(N791="Water Reticulation",Z791="Mild Steel")),      VLOOKUP(W791,VALIDATIONS!$GP$2:$HS$45,VLOOKUP(Y791,VALIDATIONS!$FF$2:$FG$5,2,FALSE),FALSE),  IF(OR(AND(N791="Water Reticulation",Z791="Asbestos Cement"),AND(N791="Water Reticulation",Z791="unplasticised Poly Vinyl Chloride")),      VLOOKUP(W791,VALIDATIONS!$GP$2:$HS$45,8+VLOOKUP(Y791,VALIDATIONS!$FF$2:$FG$5,2,FALSE),FALSE),  IF(OR(AND(N791="Water Re-use",Z791="Cast Iron"),AND(N791="Water Re-use",Z791="Ductile Iron"),AND(N791="Water Re-use",Z791="Galvanised Iron"),  AND(N791="Water Re-use",Z791="Mild Steel")),      VLOOKUP(W791,VALIDATIONS!$GP$2:$HS$45,VLOOKUP(Y791,VALIDATIONS!$FF$2:$FG$5,2,FALSE),FALSE),  IF(OR(AND(N791="Water Re-use",Z791="Asbestos Cement"),AND(N791="Water Re-use",Z791="unplasticised Poly Vinyl Chloride")),      VLOOKUP(W791,VALIDATIONS!$GP$2:$HS$45,8+VLOOKUP(Y791,VALIDATIONS!$FF$2:$FG$5,2,FALSE),FALSE),            IF(OR(AND(N791="Water Rising Main",Z791="Cast Iron"),AND(N791="Water Rising Main",Z791="Ductile Iron"),AND(N791="Water Rising Main",Z791="Galvanised Iron"),  AND(N791="Water Rising Main",Z791="Mild Steel")),      VLOOKUP(W791,VALIDATIONS!$GP$2:$HS$45,4+VLOOKUP(Y791,VALIDATIONS!$FF$2:$FG$5,2,FALSE),FALSE),  IF(OR(AND(N791="Water Rising Main",Z791="Asbestos Cement"),AND(N791="Water Rising Main",Z791="unplasticised Poly Vinyl Chloride")),      VLOOKUP(W791,VALIDATIONS!$GP$2:$HS$45,12+VLOOKUP(Y791,VALIDATIONS!$FF$2:$FG$5,2,FALSE),FALSE),  0))))))    +IF(P791="Up to 10% Rock",VLOOKUP(W791,VALIDATIONS!$GP$2:$HS$45,21+VLOOKUP(Y791,VALIDATIONS!$FF$2:$FG$5,2,FALSE),FALSE),0)+IF(OR(Q791="Urban Development (moderate)",Q791="Urban Development (heavy)"),VLOOKUP(W791,VALIDATIONS!$GP$2:$HS$45,12+VLOOKUP(Q791,VALIDATIONS!$FJ$2:$FK$4,2,FALSE),FALSE),0)))</f>
        <v/>
      </c>
      <c r="AB791" s="82"/>
    </row>
    <row r="792" spans="2:28" x14ac:dyDescent="0.2">
      <c r="B792" s="354"/>
      <c r="C792" s="354"/>
      <c r="E792" s="370"/>
      <c r="G792" s="168"/>
      <c r="H792" s="168"/>
      <c r="I792" s="106" t="str">
        <f>IF(OR(C792="",D792="",E792=""),"",VLOOKUP(C792,VALIDATIONS!$HU$2:$HV$12,2,FALSE))</f>
        <v/>
      </c>
      <c r="K792" s="243"/>
      <c r="L792" s="354"/>
      <c r="M792" s="224"/>
      <c r="N792" s="370"/>
      <c r="O792" s="224"/>
      <c r="P792" s="368"/>
      <c r="Q792" s="368"/>
      <c r="R792" s="224"/>
      <c r="S792" s="224"/>
      <c r="T792" s="224"/>
      <c r="U792" s="224"/>
      <c r="W792" s="370"/>
      <c r="X792" s="370"/>
      <c r="Y792" s="368"/>
      <c r="Z792" s="370"/>
      <c r="AA792" s="106" t="str">
        <f>IF(OR(N792="",P792="",Q792="",V792="",W792="",X792="",Y792="",Z792=""),"",V792*    (  IF(OR(AND(N792="Water Reticulation",Z792="Cast Iron"),AND(N792="Water Reticulation",Z792="Ductile Iron"),AND(N792="Water Reticulation",Z792="Galvanised Iron"),  AND(N792="Water Reticulation",Z792="Mild Steel")),      VLOOKUP(W792,VALIDATIONS!$GP$2:$HS$45,VLOOKUP(Y792,VALIDATIONS!$FF$2:$FG$5,2,FALSE),FALSE),  IF(OR(AND(N792="Water Reticulation",Z792="Asbestos Cement"),AND(N792="Water Reticulation",Z792="unplasticised Poly Vinyl Chloride")),      VLOOKUP(W792,VALIDATIONS!$GP$2:$HS$45,8+VLOOKUP(Y792,VALIDATIONS!$FF$2:$FG$5,2,FALSE),FALSE),  IF(OR(AND(N792="Water Re-use",Z792="Cast Iron"),AND(N792="Water Re-use",Z792="Ductile Iron"),AND(N792="Water Re-use",Z792="Galvanised Iron"),  AND(N792="Water Re-use",Z792="Mild Steel")),      VLOOKUP(W792,VALIDATIONS!$GP$2:$HS$45,VLOOKUP(Y792,VALIDATIONS!$FF$2:$FG$5,2,FALSE),FALSE),  IF(OR(AND(N792="Water Re-use",Z792="Asbestos Cement"),AND(N792="Water Re-use",Z792="unplasticised Poly Vinyl Chloride")),      VLOOKUP(W792,VALIDATIONS!$GP$2:$HS$45,8+VLOOKUP(Y792,VALIDATIONS!$FF$2:$FG$5,2,FALSE),FALSE),            IF(OR(AND(N792="Water Rising Main",Z792="Cast Iron"),AND(N792="Water Rising Main",Z792="Ductile Iron"),AND(N792="Water Rising Main",Z792="Galvanised Iron"),  AND(N792="Water Rising Main",Z792="Mild Steel")),      VLOOKUP(W792,VALIDATIONS!$GP$2:$HS$45,4+VLOOKUP(Y792,VALIDATIONS!$FF$2:$FG$5,2,FALSE),FALSE),  IF(OR(AND(N792="Water Rising Main",Z792="Asbestos Cement"),AND(N792="Water Rising Main",Z792="unplasticised Poly Vinyl Chloride")),      VLOOKUP(W792,VALIDATIONS!$GP$2:$HS$45,12+VLOOKUP(Y792,VALIDATIONS!$FF$2:$FG$5,2,FALSE),FALSE),  0))))))    +IF(P792="Up to 10% Rock",VLOOKUP(W792,VALIDATIONS!$GP$2:$HS$45,21+VLOOKUP(Y792,VALIDATIONS!$FF$2:$FG$5,2,FALSE),FALSE),0)+IF(OR(Q792="Urban Development (moderate)",Q792="Urban Development (heavy)"),VLOOKUP(W792,VALIDATIONS!$GP$2:$HS$45,12+VLOOKUP(Q792,VALIDATIONS!$FJ$2:$FK$4,2,FALSE),FALSE),0)))</f>
        <v/>
      </c>
      <c r="AB792" s="82"/>
    </row>
    <row r="793" spans="2:28" x14ac:dyDescent="0.2">
      <c r="B793" s="354"/>
      <c r="C793" s="354"/>
      <c r="E793" s="370"/>
      <c r="G793" s="168"/>
      <c r="H793" s="168"/>
      <c r="I793" s="106" t="str">
        <f>IF(OR(C793="",D793="",E793=""),"",VLOOKUP(C793,VALIDATIONS!$HU$2:$HV$12,2,FALSE))</f>
        <v/>
      </c>
      <c r="K793" s="243"/>
      <c r="L793" s="354"/>
      <c r="M793" s="224"/>
      <c r="N793" s="370"/>
      <c r="O793" s="224"/>
      <c r="P793" s="368"/>
      <c r="Q793" s="368"/>
      <c r="R793" s="224"/>
      <c r="S793" s="224"/>
      <c r="T793" s="224"/>
      <c r="U793" s="224"/>
      <c r="W793" s="370"/>
      <c r="X793" s="370"/>
      <c r="Y793" s="368"/>
      <c r="Z793" s="370"/>
      <c r="AA793" s="106" t="str">
        <f>IF(OR(N793="",P793="",Q793="",V793="",W793="",X793="",Y793="",Z793=""),"",V793*    (  IF(OR(AND(N793="Water Reticulation",Z793="Cast Iron"),AND(N793="Water Reticulation",Z793="Ductile Iron"),AND(N793="Water Reticulation",Z793="Galvanised Iron"),  AND(N793="Water Reticulation",Z793="Mild Steel")),      VLOOKUP(W793,VALIDATIONS!$GP$2:$HS$45,VLOOKUP(Y793,VALIDATIONS!$FF$2:$FG$5,2,FALSE),FALSE),  IF(OR(AND(N793="Water Reticulation",Z793="Asbestos Cement"),AND(N793="Water Reticulation",Z793="unplasticised Poly Vinyl Chloride")),      VLOOKUP(W793,VALIDATIONS!$GP$2:$HS$45,8+VLOOKUP(Y793,VALIDATIONS!$FF$2:$FG$5,2,FALSE),FALSE),  IF(OR(AND(N793="Water Re-use",Z793="Cast Iron"),AND(N793="Water Re-use",Z793="Ductile Iron"),AND(N793="Water Re-use",Z793="Galvanised Iron"),  AND(N793="Water Re-use",Z793="Mild Steel")),      VLOOKUP(W793,VALIDATIONS!$GP$2:$HS$45,VLOOKUP(Y793,VALIDATIONS!$FF$2:$FG$5,2,FALSE),FALSE),  IF(OR(AND(N793="Water Re-use",Z793="Asbestos Cement"),AND(N793="Water Re-use",Z793="unplasticised Poly Vinyl Chloride")),      VLOOKUP(W793,VALIDATIONS!$GP$2:$HS$45,8+VLOOKUP(Y793,VALIDATIONS!$FF$2:$FG$5,2,FALSE),FALSE),            IF(OR(AND(N793="Water Rising Main",Z793="Cast Iron"),AND(N793="Water Rising Main",Z793="Ductile Iron"),AND(N793="Water Rising Main",Z793="Galvanised Iron"),  AND(N793="Water Rising Main",Z793="Mild Steel")),      VLOOKUP(W793,VALIDATIONS!$GP$2:$HS$45,4+VLOOKUP(Y793,VALIDATIONS!$FF$2:$FG$5,2,FALSE),FALSE),  IF(OR(AND(N793="Water Rising Main",Z793="Asbestos Cement"),AND(N793="Water Rising Main",Z793="unplasticised Poly Vinyl Chloride")),      VLOOKUP(W793,VALIDATIONS!$GP$2:$HS$45,12+VLOOKUP(Y793,VALIDATIONS!$FF$2:$FG$5,2,FALSE),FALSE),  0))))))    +IF(P793="Up to 10% Rock",VLOOKUP(W793,VALIDATIONS!$GP$2:$HS$45,21+VLOOKUP(Y793,VALIDATIONS!$FF$2:$FG$5,2,FALSE),FALSE),0)+IF(OR(Q793="Urban Development (moderate)",Q793="Urban Development (heavy)"),VLOOKUP(W793,VALIDATIONS!$GP$2:$HS$45,12+VLOOKUP(Q793,VALIDATIONS!$FJ$2:$FK$4,2,FALSE),FALSE),0)))</f>
        <v/>
      </c>
      <c r="AB793" s="82"/>
    </row>
    <row r="794" spans="2:28" x14ac:dyDescent="0.2">
      <c r="B794" s="354"/>
      <c r="C794" s="354"/>
      <c r="E794" s="370"/>
      <c r="G794" s="168"/>
      <c r="H794" s="168"/>
      <c r="I794" s="106" t="str">
        <f>IF(OR(C794="",D794="",E794=""),"",VLOOKUP(C794,VALIDATIONS!$HU$2:$HV$12,2,FALSE))</f>
        <v/>
      </c>
      <c r="K794" s="243"/>
      <c r="L794" s="354"/>
      <c r="M794" s="224"/>
      <c r="N794" s="370"/>
      <c r="O794" s="224"/>
      <c r="P794" s="368"/>
      <c r="Q794" s="368"/>
      <c r="R794" s="224"/>
      <c r="S794" s="224"/>
      <c r="T794" s="224"/>
      <c r="U794" s="224"/>
      <c r="W794" s="370"/>
      <c r="X794" s="370"/>
      <c r="Y794" s="368"/>
      <c r="Z794" s="370"/>
      <c r="AA794" s="106" t="str">
        <f>IF(OR(N794="",P794="",Q794="",V794="",W794="",X794="",Y794="",Z794=""),"",V794*    (  IF(OR(AND(N794="Water Reticulation",Z794="Cast Iron"),AND(N794="Water Reticulation",Z794="Ductile Iron"),AND(N794="Water Reticulation",Z794="Galvanised Iron"),  AND(N794="Water Reticulation",Z794="Mild Steel")),      VLOOKUP(W794,VALIDATIONS!$GP$2:$HS$45,VLOOKUP(Y794,VALIDATIONS!$FF$2:$FG$5,2,FALSE),FALSE),  IF(OR(AND(N794="Water Reticulation",Z794="Asbestos Cement"),AND(N794="Water Reticulation",Z794="unplasticised Poly Vinyl Chloride")),      VLOOKUP(W794,VALIDATIONS!$GP$2:$HS$45,8+VLOOKUP(Y794,VALIDATIONS!$FF$2:$FG$5,2,FALSE),FALSE),  IF(OR(AND(N794="Water Re-use",Z794="Cast Iron"),AND(N794="Water Re-use",Z794="Ductile Iron"),AND(N794="Water Re-use",Z794="Galvanised Iron"),  AND(N794="Water Re-use",Z794="Mild Steel")),      VLOOKUP(W794,VALIDATIONS!$GP$2:$HS$45,VLOOKUP(Y794,VALIDATIONS!$FF$2:$FG$5,2,FALSE),FALSE),  IF(OR(AND(N794="Water Re-use",Z794="Asbestos Cement"),AND(N794="Water Re-use",Z794="unplasticised Poly Vinyl Chloride")),      VLOOKUP(W794,VALIDATIONS!$GP$2:$HS$45,8+VLOOKUP(Y794,VALIDATIONS!$FF$2:$FG$5,2,FALSE),FALSE),            IF(OR(AND(N794="Water Rising Main",Z794="Cast Iron"),AND(N794="Water Rising Main",Z794="Ductile Iron"),AND(N794="Water Rising Main",Z794="Galvanised Iron"),  AND(N794="Water Rising Main",Z794="Mild Steel")),      VLOOKUP(W794,VALIDATIONS!$GP$2:$HS$45,4+VLOOKUP(Y794,VALIDATIONS!$FF$2:$FG$5,2,FALSE),FALSE),  IF(OR(AND(N794="Water Rising Main",Z794="Asbestos Cement"),AND(N794="Water Rising Main",Z794="unplasticised Poly Vinyl Chloride")),      VLOOKUP(W794,VALIDATIONS!$GP$2:$HS$45,12+VLOOKUP(Y794,VALIDATIONS!$FF$2:$FG$5,2,FALSE),FALSE),  0))))))    +IF(P794="Up to 10% Rock",VLOOKUP(W794,VALIDATIONS!$GP$2:$HS$45,21+VLOOKUP(Y794,VALIDATIONS!$FF$2:$FG$5,2,FALSE),FALSE),0)+IF(OR(Q794="Urban Development (moderate)",Q794="Urban Development (heavy)"),VLOOKUP(W794,VALIDATIONS!$GP$2:$HS$45,12+VLOOKUP(Q794,VALIDATIONS!$FJ$2:$FK$4,2,FALSE),FALSE),0)))</f>
        <v/>
      </c>
      <c r="AB794" s="82"/>
    </row>
    <row r="795" spans="2:28" x14ac:dyDescent="0.2">
      <c r="B795" s="354"/>
      <c r="C795" s="354"/>
      <c r="E795" s="370"/>
      <c r="G795" s="168"/>
      <c r="H795" s="168"/>
      <c r="I795" s="106" t="str">
        <f>IF(OR(C795="",D795="",E795=""),"",VLOOKUP(C795,VALIDATIONS!$HU$2:$HV$12,2,FALSE))</f>
        <v/>
      </c>
      <c r="K795" s="243"/>
      <c r="L795" s="354"/>
      <c r="M795" s="224"/>
      <c r="N795" s="370"/>
      <c r="O795" s="224"/>
      <c r="P795" s="368"/>
      <c r="Q795" s="368"/>
      <c r="R795" s="224"/>
      <c r="S795" s="224"/>
      <c r="T795" s="224"/>
      <c r="U795" s="224"/>
      <c r="W795" s="370"/>
      <c r="X795" s="370"/>
      <c r="Y795" s="368"/>
      <c r="Z795" s="370"/>
      <c r="AA795" s="106" t="str">
        <f>IF(OR(N795="",P795="",Q795="",V795="",W795="",X795="",Y795="",Z795=""),"",V795*    (  IF(OR(AND(N795="Water Reticulation",Z795="Cast Iron"),AND(N795="Water Reticulation",Z795="Ductile Iron"),AND(N795="Water Reticulation",Z795="Galvanised Iron"),  AND(N795="Water Reticulation",Z795="Mild Steel")),      VLOOKUP(W795,VALIDATIONS!$GP$2:$HS$45,VLOOKUP(Y795,VALIDATIONS!$FF$2:$FG$5,2,FALSE),FALSE),  IF(OR(AND(N795="Water Reticulation",Z795="Asbestos Cement"),AND(N795="Water Reticulation",Z795="unplasticised Poly Vinyl Chloride")),      VLOOKUP(W795,VALIDATIONS!$GP$2:$HS$45,8+VLOOKUP(Y795,VALIDATIONS!$FF$2:$FG$5,2,FALSE),FALSE),  IF(OR(AND(N795="Water Re-use",Z795="Cast Iron"),AND(N795="Water Re-use",Z795="Ductile Iron"),AND(N795="Water Re-use",Z795="Galvanised Iron"),  AND(N795="Water Re-use",Z795="Mild Steel")),      VLOOKUP(W795,VALIDATIONS!$GP$2:$HS$45,VLOOKUP(Y795,VALIDATIONS!$FF$2:$FG$5,2,FALSE),FALSE),  IF(OR(AND(N795="Water Re-use",Z795="Asbestos Cement"),AND(N795="Water Re-use",Z795="unplasticised Poly Vinyl Chloride")),      VLOOKUP(W795,VALIDATIONS!$GP$2:$HS$45,8+VLOOKUP(Y795,VALIDATIONS!$FF$2:$FG$5,2,FALSE),FALSE),            IF(OR(AND(N795="Water Rising Main",Z795="Cast Iron"),AND(N795="Water Rising Main",Z795="Ductile Iron"),AND(N795="Water Rising Main",Z795="Galvanised Iron"),  AND(N795="Water Rising Main",Z795="Mild Steel")),      VLOOKUP(W795,VALIDATIONS!$GP$2:$HS$45,4+VLOOKUP(Y795,VALIDATIONS!$FF$2:$FG$5,2,FALSE),FALSE),  IF(OR(AND(N795="Water Rising Main",Z795="Asbestos Cement"),AND(N795="Water Rising Main",Z795="unplasticised Poly Vinyl Chloride")),      VLOOKUP(W795,VALIDATIONS!$GP$2:$HS$45,12+VLOOKUP(Y795,VALIDATIONS!$FF$2:$FG$5,2,FALSE),FALSE),  0))))))    +IF(P795="Up to 10% Rock",VLOOKUP(W795,VALIDATIONS!$GP$2:$HS$45,21+VLOOKUP(Y795,VALIDATIONS!$FF$2:$FG$5,2,FALSE),FALSE),0)+IF(OR(Q795="Urban Development (moderate)",Q795="Urban Development (heavy)"),VLOOKUP(W795,VALIDATIONS!$GP$2:$HS$45,12+VLOOKUP(Q795,VALIDATIONS!$FJ$2:$FK$4,2,FALSE),FALSE),0)))</f>
        <v/>
      </c>
      <c r="AB795" s="82"/>
    </row>
    <row r="796" spans="2:28" x14ac:dyDescent="0.2">
      <c r="B796" s="354"/>
      <c r="C796" s="354"/>
      <c r="E796" s="370"/>
      <c r="G796" s="168"/>
      <c r="H796" s="168"/>
      <c r="I796" s="106" t="str">
        <f>IF(OR(C796="",D796="",E796=""),"",VLOOKUP(C796,VALIDATIONS!$HU$2:$HV$12,2,FALSE))</f>
        <v/>
      </c>
      <c r="K796" s="243"/>
      <c r="L796" s="354"/>
      <c r="M796" s="224"/>
      <c r="N796" s="370"/>
      <c r="O796" s="224"/>
      <c r="P796" s="368"/>
      <c r="Q796" s="368"/>
      <c r="R796" s="224"/>
      <c r="S796" s="224"/>
      <c r="T796" s="224"/>
      <c r="U796" s="224"/>
      <c r="W796" s="370"/>
      <c r="X796" s="370"/>
      <c r="Y796" s="368"/>
      <c r="Z796" s="370"/>
      <c r="AA796" s="106" t="str">
        <f>IF(OR(N796="",P796="",Q796="",V796="",W796="",X796="",Y796="",Z796=""),"",V796*    (  IF(OR(AND(N796="Water Reticulation",Z796="Cast Iron"),AND(N796="Water Reticulation",Z796="Ductile Iron"),AND(N796="Water Reticulation",Z796="Galvanised Iron"),  AND(N796="Water Reticulation",Z796="Mild Steel")),      VLOOKUP(W796,VALIDATIONS!$GP$2:$HS$45,VLOOKUP(Y796,VALIDATIONS!$FF$2:$FG$5,2,FALSE),FALSE),  IF(OR(AND(N796="Water Reticulation",Z796="Asbestos Cement"),AND(N796="Water Reticulation",Z796="unplasticised Poly Vinyl Chloride")),      VLOOKUP(W796,VALIDATIONS!$GP$2:$HS$45,8+VLOOKUP(Y796,VALIDATIONS!$FF$2:$FG$5,2,FALSE),FALSE),  IF(OR(AND(N796="Water Re-use",Z796="Cast Iron"),AND(N796="Water Re-use",Z796="Ductile Iron"),AND(N796="Water Re-use",Z796="Galvanised Iron"),  AND(N796="Water Re-use",Z796="Mild Steel")),      VLOOKUP(W796,VALIDATIONS!$GP$2:$HS$45,VLOOKUP(Y796,VALIDATIONS!$FF$2:$FG$5,2,FALSE),FALSE),  IF(OR(AND(N796="Water Re-use",Z796="Asbestos Cement"),AND(N796="Water Re-use",Z796="unplasticised Poly Vinyl Chloride")),      VLOOKUP(W796,VALIDATIONS!$GP$2:$HS$45,8+VLOOKUP(Y796,VALIDATIONS!$FF$2:$FG$5,2,FALSE),FALSE),            IF(OR(AND(N796="Water Rising Main",Z796="Cast Iron"),AND(N796="Water Rising Main",Z796="Ductile Iron"),AND(N796="Water Rising Main",Z796="Galvanised Iron"),  AND(N796="Water Rising Main",Z796="Mild Steel")),      VLOOKUP(W796,VALIDATIONS!$GP$2:$HS$45,4+VLOOKUP(Y796,VALIDATIONS!$FF$2:$FG$5,2,FALSE),FALSE),  IF(OR(AND(N796="Water Rising Main",Z796="Asbestos Cement"),AND(N796="Water Rising Main",Z796="unplasticised Poly Vinyl Chloride")),      VLOOKUP(W796,VALIDATIONS!$GP$2:$HS$45,12+VLOOKUP(Y796,VALIDATIONS!$FF$2:$FG$5,2,FALSE),FALSE),  0))))))    +IF(P796="Up to 10% Rock",VLOOKUP(W796,VALIDATIONS!$GP$2:$HS$45,21+VLOOKUP(Y796,VALIDATIONS!$FF$2:$FG$5,2,FALSE),FALSE),0)+IF(OR(Q796="Urban Development (moderate)",Q796="Urban Development (heavy)"),VLOOKUP(W796,VALIDATIONS!$GP$2:$HS$45,12+VLOOKUP(Q796,VALIDATIONS!$FJ$2:$FK$4,2,FALSE),FALSE),0)))</f>
        <v/>
      </c>
      <c r="AB796" s="82"/>
    </row>
    <row r="797" spans="2:28" x14ac:dyDescent="0.2">
      <c r="B797" s="354"/>
      <c r="C797" s="354"/>
      <c r="E797" s="370"/>
      <c r="G797" s="168"/>
      <c r="H797" s="168"/>
      <c r="I797" s="106" t="str">
        <f>IF(OR(C797="",D797="",E797=""),"",VLOOKUP(C797,VALIDATIONS!$HU$2:$HV$12,2,FALSE))</f>
        <v/>
      </c>
      <c r="K797" s="243"/>
      <c r="L797" s="354"/>
      <c r="M797" s="224"/>
      <c r="N797" s="370"/>
      <c r="O797" s="224"/>
      <c r="P797" s="368"/>
      <c r="Q797" s="368"/>
      <c r="R797" s="224"/>
      <c r="S797" s="224"/>
      <c r="T797" s="224"/>
      <c r="U797" s="224"/>
      <c r="W797" s="370"/>
      <c r="X797" s="370"/>
      <c r="Y797" s="368"/>
      <c r="Z797" s="370"/>
      <c r="AA797" s="106" t="str">
        <f>IF(OR(N797="",P797="",Q797="",V797="",W797="",X797="",Y797="",Z797=""),"",V797*    (  IF(OR(AND(N797="Water Reticulation",Z797="Cast Iron"),AND(N797="Water Reticulation",Z797="Ductile Iron"),AND(N797="Water Reticulation",Z797="Galvanised Iron"),  AND(N797="Water Reticulation",Z797="Mild Steel")),      VLOOKUP(W797,VALIDATIONS!$GP$2:$HS$45,VLOOKUP(Y797,VALIDATIONS!$FF$2:$FG$5,2,FALSE),FALSE),  IF(OR(AND(N797="Water Reticulation",Z797="Asbestos Cement"),AND(N797="Water Reticulation",Z797="unplasticised Poly Vinyl Chloride")),      VLOOKUP(W797,VALIDATIONS!$GP$2:$HS$45,8+VLOOKUP(Y797,VALIDATIONS!$FF$2:$FG$5,2,FALSE),FALSE),  IF(OR(AND(N797="Water Re-use",Z797="Cast Iron"),AND(N797="Water Re-use",Z797="Ductile Iron"),AND(N797="Water Re-use",Z797="Galvanised Iron"),  AND(N797="Water Re-use",Z797="Mild Steel")),      VLOOKUP(W797,VALIDATIONS!$GP$2:$HS$45,VLOOKUP(Y797,VALIDATIONS!$FF$2:$FG$5,2,FALSE),FALSE),  IF(OR(AND(N797="Water Re-use",Z797="Asbestos Cement"),AND(N797="Water Re-use",Z797="unplasticised Poly Vinyl Chloride")),      VLOOKUP(W797,VALIDATIONS!$GP$2:$HS$45,8+VLOOKUP(Y797,VALIDATIONS!$FF$2:$FG$5,2,FALSE),FALSE),            IF(OR(AND(N797="Water Rising Main",Z797="Cast Iron"),AND(N797="Water Rising Main",Z797="Ductile Iron"),AND(N797="Water Rising Main",Z797="Galvanised Iron"),  AND(N797="Water Rising Main",Z797="Mild Steel")),      VLOOKUP(W797,VALIDATIONS!$GP$2:$HS$45,4+VLOOKUP(Y797,VALIDATIONS!$FF$2:$FG$5,2,FALSE),FALSE),  IF(OR(AND(N797="Water Rising Main",Z797="Asbestos Cement"),AND(N797="Water Rising Main",Z797="unplasticised Poly Vinyl Chloride")),      VLOOKUP(W797,VALIDATIONS!$GP$2:$HS$45,12+VLOOKUP(Y797,VALIDATIONS!$FF$2:$FG$5,2,FALSE),FALSE),  0))))))    +IF(P797="Up to 10% Rock",VLOOKUP(W797,VALIDATIONS!$GP$2:$HS$45,21+VLOOKUP(Y797,VALIDATIONS!$FF$2:$FG$5,2,FALSE),FALSE),0)+IF(OR(Q797="Urban Development (moderate)",Q797="Urban Development (heavy)"),VLOOKUP(W797,VALIDATIONS!$GP$2:$HS$45,12+VLOOKUP(Q797,VALIDATIONS!$FJ$2:$FK$4,2,FALSE),FALSE),0)))</f>
        <v/>
      </c>
      <c r="AB797" s="82"/>
    </row>
    <row r="798" spans="2:28" x14ac:dyDescent="0.2">
      <c r="B798" s="354"/>
      <c r="C798" s="354"/>
      <c r="E798" s="370"/>
      <c r="G798" s="168"/>
      <c r="H798" s="168"/>
      <c r="I798" s="106" t="str">
        <f>IF(OR(C798="",D798="",E798=""),"",VLOOKUP(C798,VALIDATIONS!$HU$2:$HV$12,2,FALSE))</f>
        <v/>
      </c>
      <c r="K798" s="243"/>
      <c r="L798" s="354"/>
      <c r="M798" s="224"/>
      <c r="N798" s="370"/>
      <c r="O798" s="224"/>
      <c r="P798" s="368"/>
      <c r="Q798" s="368"/>
      <c r="R798" s="224"/>
      <c r="S798" s="224"/>
      <c r="T798" s="224"/>
      <c r="U798" s="224"/>
      <c r="W798" s="370"/>
      <c r="X798" s="370"/>
      <c r="Y798" s="368"/>
      <c r="Z798" s="370"/>
      <c r="AA798" s="106" t="str">
        <f>IF(OR(N798="",P798="",Q798="",V798="",W798="",X798="",Y798="",Z798=""),"",V798*    (  IF(OR(AND(N798="Water Reticulation",Z798="Cast Iron"),AND(N798="Water Reticulation",Z798="Ductile Iron"),AND(N798="Water Reticulation",Z798="Galvanised Iron"),  AND(N798="Water Reticulation",Z798="Mild Steel")),      VLOOKUP(W798,VALIDATIONS!$GP$2:$HS$45,VLOOKUP(Y798,VALIDATIONS!$FF$2:$FG$5,2,FALSE),FALSE),  IF(OR(AND(N798="Water Reticulation",Z798="Asbestos Cement"),AND(N798="Water Reticulation",Z798="unplasticised Poly Vinyl Chloride")),      VLOOKUP(W798,VALIDATIONS!$GP$2:$HS$45,8+VLOOKUP(Y798,VALIDATIONS!$FF$2:$FG$5,2,FALSE),FALSE),  IF(OR(AND(N798="Water Re-use",Z798="Cast Iron"),AND(N798="Water Re-use",Z798="Ductile Iron"),AND(N798="Water Re-use",Z798="Galvanised Iron"),  AND(N798="Water Re-use",Z798="Mild Steel")),      VLOOKUP(W798,VALIDATIONS!$GP$2:$HS$45,VLOOKUP(Y798,VALIDATIONS!$FF$2:$FG$5,2,FALSE),FALSE),  IF(OR(AND(N798="Water Re-use",Z798="Asbestos Cement"),AND(N798="Water Re-use",Z798="unplasticised Poly Vinyl Chloride")),      VLOOKUP(W798,VALIDATIONS!$GP$2:$HS$45,8+VLOOKUP(Y798,VALIDATIONS!$FF$2:$FG$5,2,FALSE),FALSE),            IF(OR(AND(N798="Water Rising Main",Z798="Cast Iron"),AND(N798="Water Rising Main",Z798="Ductile Iron"),AND(N798="Water Rising Main",Z798="Galvanised Iron"),  AND(N798="Water Rising Main",Z798="Mild Steel")),      VLOOKUP(W798,VALIDATIONS!$GP$2:$HS$45,4+VLOOKUP(Y798,VALIDATIONS!$FF$2:$FG$5,2,FALSE),FALSE),  IF(OR(AND(N798="Water Rising Main",Z798="Asbestos Cement"),AND(N798="Water Rising Main",Z798="unplasticised Poly Vinyl Chloride")),      VLOOKUP(W798,VALIDATIONS!$GP$2:$HS$45,12+VLOOKUP(Y798,VALIDATIONS!$FF$2:$FG$5,2,FALSE),FALSE),  0))))))    +IF(P798="Up to 10% Rock",VLOOKUP(W798,VALIDATIONS!$GP$2:$HS$45,21+VLOOKUP(Y798,VALIDATIONS!$FF$2:$FG$5,2,FALSE),FALSE),0)+IF(OR(Q798="Urban Development (moderate)",Q798="Urban Development (heavy)"),VLOOKUP(W798,VALIDATIONS!$GP$2:$HS$45,12+VLOOKUP(Q798,VALIDATIONS!$FJ$2:$FK$4,2,FALSE),FALSE),0)))</f>
        <v/>
      </c>
      <c r="AB798" s="82"/>
    </row>
    <row r="799" spans="2:28" x14ac:dyDescent="0.2">
      <c r="B799" s="354"/>
      <c r="C799" s="354"/>
      <c r="E799" s="370"/>
      <c r="G799" s="168"/>
      <c r="H799" s="168"/>
      <c r="I799" s="106" t="str">
        <f>IF(OR(C799="",D799="",E799=""),"",VLOOKUP(C799,VALIDATIONS!$HU$2:$HV$12,2,FALSE))</f>
        <v/>
      </c>
      <c r="K799" s="243"/>
      <c r="L799" s="354"/>
      <c r="M799" s="224"/>
      <c r="N799" s="370"/>
      <c r="O799" s="224"/>
      <c r="P799" s="368"/>
      <c r="Q799" s="368"/>
      <c r="R799" s="224"/>
      <c r="S799" s="224"/>
      <c r="T799" s="224"/>
      <c r="U799" s="224"/>
      <c r="W799" s="370"/>
      <c r="X799" s="370"/>
      <c r="Y799" s="368"/>
      <c r="Z799" s="370"/>
      <c r="AA799" s="106" t="str">
        <f>IF(OR(N799="",P799="",Q799="",V799="",W799="",X799="",Y799="",Z799=""),"",V799*    (  IF(OR(AND(N799="Water Reticulation",Z799="Cast Iron"),AND(N799="Water Reticulation",Z799="Ductile Iron"),AND(N799="Water Reticulation",Z799="Galvanised Iron"),  AND(N799="Water Reticulation",Z799="Mild Steel")),      VLOOKUP(W799,VALIDATIONS!$GP$2:$HS$45,VLOOKUP(Y799,VALIDATIONS!$FF$2:$FG$5,2,FALSE),FALSE),  IF(OR(AND(N799="Water Reticulation",Z799="Asbestos Cement"),AND(N799="Water Reticulation",Z799="unplasticised Poly Vinyl Chloride")),      VLOOKUP(W799,VALIDATIONS!$GP$2:$HS$45,8+VLOOKUP(Y799,VALIDATIONS!$FF$2:$FG$5,2,FALSE),FALSE),  IF(OR(AND(N799="Water Re-use",Z799="Cast Iron"),AND(N799="Water Re-use",Z799="Ductile Iron"),AND(N799="Water Re-use",Z799="Galvanised Iron"),  AND(N799="Water Re-use",Z799="Mild Steel")),      VLOOKUP(W799,VALIDATIONS!$GP$2:$HS$45,VLOOKUP(Y799,VALIDATIONS!$FF$2:$FG$5,2,FALSE),FALSE),  IF(OR(AND(N799="Water Re-use",Z799="Asbestos Cement"),AND(N799="Water Re-use",Z799="unplasticised Poly Vinyl Chloride")),      VLOOKUP(W799,VALIDATIONS!$GP$2:$HS$45,8+VLOOKUP(Y799,VALIDATIONS!$FF$2:$FG$5,2,FALSE),FALSE),            IF(OR(AND(N799="Water Rising Main",Z799="Cast Iron"),AND(N799="Water Rising Main",Z799="Ductile Iron"),AND(N799="Water Rising Main",Z799="Galvanised Iron"),  AND(N799="Water Rising Main",Z799="Mild Steel")),      VLOOKUP(W799,VALIDATIONS!$GP$2:$HS$45,4+VLOOKUP(Y799,VALIDATIONS!$FF$2:$FG$5,2,FALSE),FALSE),  IF(OR(AND(N799="Water Rising Main",Z799="Asbestos Cement"),AND(N799="Water Rising Main",Z799="unplasticised Poly Vinyl Chloride")),      VLOOKUP(W799,VALIDATIONS!$GP$2:$HS$45,12+VLOOKUP(Y799,VALIDATIONS!$FF$2:$FG$5,2,FALSE),FALSE),  0))))))    +IF(P799="Up to 10% Rock",VLOOKUP(W799,VALIDATIONS!$GP$2:$HS$45,21+VLOOKUP(Y799,VALIDATIONS!$FF$2:$FG$5,2,FALSE),FALSE),0)+IF(OR(Q799="Urban Development (moderate)",Q799="Urban Development (heavy)"),VLOOKUP(W799,VALIDATIONS!$GP$2:$HS$45,12+VLOOKUP(Q799,VALIDATIONS!$FJ$2:$FK$4,2,FALSE),FALSE),0)))</f>
        <v/>
      </c>
      <c r="AB799" s="82"/>
    </row>
    <row r="800" spans="2:28" x14ac:dyDescent="0.2">
      <c r="B800" s="354"/>
      <c r="C800" s="354"/>
      <c r="E800" s="370"/>
      <c r="G800" s="168"/>
      <c r="H800" s="168"/>
      <c r="I800" s="106" t="str">
        <f>IF(OR(C800="",D800="",E800=""),"",VLOOKUP(C800,VALIDATIONS!$HU$2:$HV$12,2,FALSE))</f>
        <v/>
      </c>
      <c r="K800" s="243"/>
      <c r="L800" s="354"/>
      <c r="M800" s="224"/>
      <c r="N800" s="370"/>
      <c r="O800" s="224"/>
      <c r="P800" s="368"/>
      <c r="Q800" s="368"/>
      <c r="R800" s="224"/>
      <c r="S800" s="224"/>
      <c r="T800" s="224"/>
      <c r="U800" s="224"/>
      <c r="W800" s="370"/>
      <c r="X800" s="370"/>
      <c r="Y800" s="368"/>
      <c r="Z800" s="370"/>
      <c r="AA800" s="106" t="str">
        <f>IF(OR(N800="",P800="",Q800="",V800="",W800="",X800="",Y800="",Z800=""),"",V800*    (  IF(OR(AND(N800="Water Reticulation",Z800="Cast Iron"),AND(N800="Water Reticulation",Z800="Ductile Iron"),AND(N800="Water Reticulation",Z800="Galvanised Iron"),  AND(N800="Water Reticulation",Z800="Mild Steel")),      VLOOKUP(W800,VALIDATIONS!$GP$2:$HS$45,VLOOKUP(Y800,VALIDATIONS!$FF$2:$FG$5,2,FALSE),FALSE),  IF(OR(AND(N800="Water Reticulation",Z800="Asbestos Cement"),AND(N800="Water Reticulation",Z800="unplasticised Poly Vinyl Chloride")),      VLOOKUP(W800,VALIDATIONS!$GP$2:$HS$45,8+VLOOKUP(Y800,VALIDATIONS!$FF$2:$FG$5,2,FALSE),FALSE),  IF(OR(AND(N800="Water Re-use",Z800="Cast Iron"),AND(N800="Water Re-use",Z800="Ductile Iron"),AND(N800="Water Re-use",Z800="Galvanised Iron"),  AND(N800="Water Re-use",Z800="Mild Steel")),      VLOOKUP(W800,VALIDATIONS!$GP$2:$HS$45,VLOOKUP(Y800,VALIDATIONS!$FF$2:$FG$5,2,FALSE),FALSE),  IF(OR(AND(N800="Water Re-use",Z800="Asbestos Cement"),AND(N800="Water Re-use",Z800="unplasticised Poly Vinyl Chloride")),      VLOOKUP(W800,VALIDATIONS!$GP$2:$HS$45,8+VLOOKUP(Y800,VALIDATIONS!$FF$2:$FG$5,2,FALSE),FALSE),            IF(OR(AND(N800="Water Rising Main",Z800="Cast Iron"),AND(N800="Water Rising Main",Z800="Ductile Iron"),AND(N800="Water Rising Main",Z800="Galvanised Iron"),  AND(N800="Water Rising Main",Z800="Mild Steel")),      VLOOKUP(W800,VALIDATIONS!$GP$2:$HS$45,4+VLOOKUP(Y800,VALIDATIONS!$FF$2:$FG$5,2,FALSE),FALSE),  IF(OR(AND(N800="Water Rising Main",Z800="Asbestos Cement"),AND(N800="Water Rising Main",Z800="unplasticised Poly Vinyl Chloride")),      VLOOKUP(W800,VALIDATIONS!$GP$2:$HS$45,12+VLOOKUP(Y800,VALIDATIONS!$FF$2:$FG$5,2,FALSE),FALSE),  0))))))    +IF(P800="Up to 10% Rock",VLOOKUP(W800,VALIDATIONS!$GP$2:$HS$45,21+VLOOKUP(Y800,VALIDATIONS!$FF$2:$FG$5,2,FALSE),FALSE),0)+IF(OR(Q800="Urban Development (moderate)",Q800="Urban Development (heavy)"),VLOOKUP(W800,VALIDATIONS!$GP$2:$HS$45,12+VLOOKUP(Q800,VALIDATIONS!$FJ$2:$FK$4,2,FALSE),FALSE),0)))</f>
        <v/>
      </c>
      <c r="AB800" s="82"/>
    </row>
    <row r="801" spans="2:28" x14ac:dyDescent="0.2">
      <c r="B801" s="354"/>
      <c r="C801" s="354"/>
      <c r="E801" s="370"/>
      <c r="G801" s="168"/>
      <c r="H801" s="168"/>
      <c r="I801" s="106" t="str">
        <f>IF(OR(C801="",D801="",E801=""),"",VLOOKUP(C801,VALIDATIONS!$HU$2:$HV$12,2,FALSE))</f>
        <v/>
      </c>
      <c r="K801" s="243"/>
      <c r="L801" s="354"/>
      <c r="M801" s="224"/>
      <c r="N801" s="370"/>
      <c r="O801" s="224"/>
      <c r="P801" s="368"/>
      <c r="Q801" s="368"/>
      <c r="R801" s="224"/>
      <c r="S801" s="224"/>
      <c r="T801" s="224"/>
      <c r="U801" s="224"/>
      <c r="W801" s="370"/>
      <c r="X801" s="370"/>
      <c r="Y801" s="368"/>
      <c r="Z801" s="370"/>
      <c r="AA801" s="106" t="str">
        <f>IF(OR(N801="",P801="",Q801="",V801="",W801="",X801="",Y801="",Z801=""),"",V801*    (  IF(OR(AND(N801="Water Reticulation",Z801="Cast Iron"),AND(N801="Water Reticulation",Z801="Ductile Iron"),AND(N801="Water Reticulation",Z801="Galvanised Iron"),  AND(N801="Water Reticulation",Z801="Mild Steel")),      VLOOKUP(W801,VALIDATIONS!$GP$2:$HS$45,VLOOKUP(Y801,VALIDATIONS!$FF$2:$FG$5,2,FALSE),FALSE),  IF(OR(AND(N801="Water Reticulation",Z801="Asbestos Cement"),AND(N801="Water Reticulation",Z801="unplasticised Poly Vinyl Chloride")),      VLOOKUP(W801,VALIDATIONS!$GP$2:$HS$45,8+VLOOKUP(Y801,VALIDATIONS!$FF$2:$FG$5,2,FALSE),FALSE),  IF(OR(AND(N801="Water Re-use",Z801="Cast Iron"),AND(N801="Water Re-use",Z801="Ductile Iron"),AND(N801="Water Re-use",Z801="Galvanised Iron"),  AND(N801="Water Re-use",Z801="Mild Steel")),      VLOOKUP(W801,VALIDATIONS!$GP$2:$HS$45,VLOOKUP(Y801,VALIDATIONS!$FF$2:$FG$5,2,FALSE),FALSE),  IF(OR(AND(N801="Water Re-use",Z801="Asbestos Cement"),AND(N801="Water Re-use",Z801="unplasticised Poly Vinyl Chloride")),      VLOOKUP(W801,VALIDATIONS!$GP$2:$HS$45,8+VLOOKUP(Y801,VALIDATIONS!$FF$2:$FG$5,2,FALSE),FALSE),            IF(OR(AND(N801="Water Rising Main",Z801="Cast Iron"),AND(N801="Water Rising Main",Z801="Ductile Iron"),AND(N801="Water Rising Main",Z801="Galvanised Iron"),  AND(N801="Water Rising Main",Z801="Mild Steel")),      VLOOKUP(W801,VALIDATIONS!$GP$2:$HS$45,4+VLOOKUP(Y801,VALIDATIONS!$FF$2:$FG$5,2,FALSE),FALSE),  IF(OR(AND(N801="Water Rising Main",Z801="Asbestos Cement"),AND(N801="Water Rising Main",Z801="unplasticised Poly Vinyl Chloride")),      VLOOKUP(W801,VALIDATIONS!$GP$2:$HS$45,12+VLOOKUP(Y801,VALIDATIONS!$FF$2:$FG$5,2,FALSE),FALSE),  0))))))    +IF(P801="Up to 10% Rock",VLOOKUP(W801,VALIDATIONS!$GP$2:$HS$45,21+VLOOKUP(Y801,VALIDATIONS!$FF$2:$FG$5,2,FALSE),FALSE),0)+IF(OR(Q801="Urban Development (moderate)",Q801="Urban Development (heavy)"),VLOOKUP(W801,VALIDATIONS!$GP$2:$HS$45,12+VLOOKUP(Q801,VALIDATIONS!$FJ$2:$FK$4,2,FALSE),FALSE),0)))</f>
        <v/>
      </c>
      <c r="AB801" s="82"/>
    </row>
    <row r="802" spans="2:28" x14ac:dyDescent="0.2">
      <c r="B802" s="354"/>
      <c r="C802" s="354"/>
      <c r="E802" s="370"/>
      <c r="G802" s="168"/>
      <c r="H802" s="168"/>
      <c r="I802" s="106" t="str">
        <f>IF(OR(C802="",D802="",E802=""),"",VLOOKUP(C802,VALIDATIONS!$HU$2:$HV$12,2,FALSE))</f>
        <v/>
      </c>
      <c r="K802" s="243"/>
      <c r="L802" s="354"/>
      <c r="M802" s="224"/>
      <c r="N802" s="370"/>
      <c r="O802" s="224"/>
      <c r="P802" s="368"/>
      <c r="Q802" s="368"/>
      <c r="R802" s="224"/>
      <c r="S802" s="224"/>
      <c r="T802" s="224"/>
      <c r="U802" s="224"/>
      <c r="W802" s="370"/>
      <c r="X802" s="370"/>
      <c r="Y802" s="368"/>
      <c r="Z802" s="370"/>
      <c r="AA802" s="106" t="str">
        <f>IF(OR(N802="",P802="",Q802="",V802="",W802="",X802="",Y802="",Z802=""),"",V802*    (  IF(OR(AND(N802="Water Reticulation",Z802="Cast Iron"),AND(N802="Water Reticulation",Z802="Ductile Iron"),AND(N802="Water Reticulation",Z802="Galvanised Iron"),  AND(N802="Water Reticulation",Z802="Mild Steel")),      VLOOKUP(W802,VALIDATIONS!$GP$2:$HS$45,VLOOKUP(Y802,VALIDATIONS!$FF$2:$FG$5,2,FALSE),FALSE),  IF(OR(AND(N802="Water Reticulation",Z802="Asbestos Cement"),AND(N802="Water Reticulation",Z802="unplasticised Poly Vinyl Chloride")),      VLOOKUP(W802,VALIDATIONS!$GP$2:$HS$45,8+VLOOKUP(Y802,VALIDATIONS!$FF$2:$FG$5,2,FALSE),FALSE),  IF(OR(AND(N802="Water Re-use",Z802="Cast Iron"),AND(N802="Water Re-use",Z802="Ductile Iron"),AND(N802="Water Re-use",Z802="Galvanised Iron"),  AND(N802="Water Re-use",Z802="Mild Steel")),      VLOOKUP(W802,VALIDATIONS!$GP$2:$HS$45,VLOOKUP(Y802,VALIDATIONS!$FF$2:$FG$5,2,FALSE),FALSE),  IF(OR(AND(N802="Water Re-use",Z802="Asbestos Cement"),AND(N802="Water Re-use",Z802="unplasticised Poly Vinyl Chloride")),      VLOOKUP(W802,VALIDATIONS!$GP$2:$HS$45,8+VLOOKUP(Y802,VALIDATIONS!$FF$2:$FG$5,2,FALSE),FALSE),            IF(OR(AND(N802="Water Rising Main",Z802="Cast Iron"),AND(N802="Water Rising Main",Z802="Ductile Iron"),AND(N802="Water Rising Main",Z802="Galvanised Iron"),  AND(N802="Water Rising Main",Z802="Mild Steel")),      VLOOKUP(W802,VALIDATIONS!$GP$2:$HS$45,4+VLOOKUP(Y802,VALIDATIONS!$FF$2:$FG$5,2,FALSE),FALSE),  IF(OR(AND(N802="Water Rising Main",Z802="Asbestos Cement"),AND(N802="Water Rising Main",Z802="unplasticised Poly Vinyl Chloride")),      VLOOKUP(W802,VALIDATIONS!$GP$2:$HS$45,12+VLOOKUP(Y802,VALIDATIONS!$FF$2:$FG$5,2,FALSE),FALSE),  0))))))    +IF(P802="Up to 10% Rock",VLOOKUP(W802,VALIDATIONS!$GP$2:$HS$45,21+VLOOKUP(Y802,VALIDATIONS!$FF$2:$FG$5,2,FALSE),FALSE),0)+IF(OR(Q802="Urban Development (moderate)",Q802="Urban Development (heavy)"),VLOOKUP(W802,VALIDATIONS!$GP$2:$HS$45,12+VLOOKUP(Q802,VALIDATIONS!$FJ$2:$FK$4,2,FALSE),FALSE),0)))</f>
        <v/>
      </c>
      <c r="AB802" s="82"/>
    </row>
    <row r="803" spans="2:28" x14ac:dyDescent="0.2">
      <c r="B803" s="354"/>
      <c r="C803" s="354"/>
      <c r="E803" s="370"/>
      <c r="G803" s="168"/>
      <c r="H803" s="168"/>
      <c r="I803" s="106" t="str">
        <f>IF(OR(C803="",D803="",E803=""),"",VLOOKUP(C803,VALIDATIONS!$HU$2:$HV$12,2,FALSE))</f>
        <v/>
      </c>
      <c r="K803" s="243"/>
      <c r="L803" s="354"/>
      <c r="M803" s="224"/>
      <c r="N803" s="370"/>
      <c r="O803" s="224"/>
      <c r="P803" s="368"/>
      <c r="Q803" s="368"/>
      <c r="R803" s="224"/>
      <c r="S803" s="224"/>
      <c r="T803" s="224"/>
      <c r="U803" s="224"/>
      <c r="W803" s="370"/>
      <c r="X803" s="370"/>
      <c r="Y803" s="368"/>
      <c r="Z803" s="370"/>
      <c r="AA803" s="106" t="str">
        <f>IF(OR(N803="",P803="",Q803="",V803="",W803="",X803="",Y803="",Z803=""),"",V803*    (  IF(OR(AND(N803="Water Reticulation",Z803="Cast Iron"),AND(N803="Water Reticulation",Z803="Ductile Iron"),AND(N803="Water Reticulation",Z803="Galvanised Iron"),  AND(N803="Water Reticulation",Z803="Mild Steel")),      VLOOKUP(W803,VALIDATIONS!$GP$2:$HS$45,VLOOKUP(Y803,VALIDATIONS!$FF$2:$FG$5,2,FALSE),FALSE),  IF(OR(AND(N803="Water Reticulation",Z803="Asbestos Cement"),AND(N803="Water Reticulation",Z803="unplasticised Poly Vinyl Chloride")),      VLOOKUP(W803,VALIDATIONS!$GP$2:$HS$45,8+VLOOKUP(Y803,VALIDATIONS!$FF$2:$FG$5,2,FALSE),FALSE),  IF(OR(AND(N803="Water Re-use",Z803="Cast Iron"),AND(N803="Water Re-use",Z803="Ductile Iron"),AND(N803="Water Re-use",Z803="Galvanised Iron"),  AND(N803="Water Re-use",Z803="Mild Steel")),      VLOOKUP(W803,VALIDATIONS!$GP$2:$HS$45,VLOOKUP(Y803,VALIDATIONS!$FF$2:$FG$5,2,FALSE),FALSE),  IF(OR(AND(N803="Water Re-use",Z803="Asbestos Cement"),AND(N803="Water Re-use",Z803="unplasticised Poly Vinyl Chloride")),      VLOOKUP(W803,VALIDATIONS!$GP$2:$HS$45,8+VLOOKUP(Y803,VALIDATIONS!$FF$2:$FG$5,2,FALSE),FALSE),            IF(OR(AND(N803="Water Rising Main",Z803="Cast Iron"),AND(N803="Water Rising Main",Z803="Ductile Iron"),AND(N803="Water Rising Main",Z803="Galvanised Iron"),  AND(N803="Water Rising Main",Z803="Mild Steel")),      VLOOKUP(W803,VALIDATIONS!$GP$2:$HS$45,4+VLOOKUP(Y803,VALIDATIONS!$FF$2:$FG$5,2,FALSE),FALSE),  IF(OR(AND(N803="Water Rising Main",Z803="Asbestos Cement"),AND(N803="Water Rising Main",Z803="unplasticised Poly Vinyl Chloride")),      VLOOKUP(W803,VALIDATIONS!$GP$2:$HS$45,12+VLOOKUP(Y803,VALIDATIONS!$FF$2:$FG$5,2,FALSE),FALSE),  0))))))    +IF(P803="Up to 10% Rock",VLOOKUP(W803,VALIDATIONS!$GP$2:$HS$45,21+VLOOKUP(Y803,VALIDATIONS!$FF$2:$FG$5,2,FALSE),FALSE),0)+IF(OR(Q803="Urban Development (moderate)",Q803="Urban Development (heavy)"),VLOOKUP(W803,VALIDATIONS!$GP$2:$HS$45,12+VLOOKUP(Q803,VALIDATIONS!$FJ$2:$FK$4,2,FALSE),FALSE),0)))</f>
        <v/>
      </c>
      <c r="AB803" s="82"/>
    </row>
    <row r="804" spans="2:28" x14ac:dyDescent="0.2">
      <c r="B804" s="354"/>
      <c r="C804" s="354"/>
      <c r="E804" s="370"/>
      <c r="G804" s="168"/>
      <c r="H804" s="168"/>
      <c r="I804" s="106" t="str">
        <f>IF(OR(C804="",D804="",E804=""),"",VLOOKUP(C804,VALIDATIONS!$HU$2:$HV$12,2,FALSE))</f>
        <v/>
      </c>
      <c r="K804" s="243"/>
      <c r="L804" s="354"/>
      <c r="M804" s="224"/>
      <c r="N804" s="370"/>
      <c r="O804" s="224"/>
      <c r="P804" s="368"/>
      <c r="Q804" s="368"/>
      <c r="R804" s="224"/>
      <c r="S804" s="224"/>
      <c r="T804" s="224"/>
      <c r="U804" s="224"/>
      <c r="W804" s="370"/>
      <c r="X804" s="370"/>
      <c r="Y804" s="368"/>
      <c r="Z804" s="370"/>
      <c r="AA804" s="106" t="str">
        <f>IF(OR(N804="",P804="",Q804="",V804="",W804="",X804="",Y804="",Z804=""),"",V804*    (  IF(OR(AND(N804="Water Reticulation",Z804="Cast Iron"),AND(N804="Water Reticulation",Z804="Ductile Iron"),AND(N804="Water Reticulation",Z804="Galvanised Iron"),  AND(N804="Water Reticulation",Z804="Mild Steel")),      VLOOKUP(W804,VALIDATIONS!$GP$2:$HS$45,VLOOKUP(Y804,VALIDATIONS!$FF$2:$FG$5,2,FALSE),FALSE),  IF(OR(AND(N804="Water Reticulation",Z804="Asbestos Cement"),AND(N804="Water Reticulation",Z804="unplasticised Poly Vinyl Chloride")),      VLOOKUP(W804,VALIDATIONS!$GP$2:$HS$45,8+VLOOKUP(Y804,VALIDATIONS!$FF$2:$FG$5,2,FALSE),FALSE),  IF(OR(AND(N804="Water Re-use",Z804="Cast Iron"),AND(N804="Water Re-use",Z804="Ductile Iron"),AND(N804="Water Re-use",Z804="Galvanised Iron"),  AND(N804="Water Re-use",Z804="Mild Steel")),      VLOOKUP(W804,VALIDATIONS!$GP$2:$HS$45,VLOOKUP(Y804,VALIDATIONS!$FF$2:$FG$5,2,FALSE),FALSE),  IF(OR(AND(N804="Water Re-use",Z804="Asbestos Cement"),AND(N804="Water Re-use",Z804="unplasticised Poly Vinyl Chloride")),      VLOOKUP(W804,VALIDATIONS!$GP$2:$HS$45,8+VLOOKUP(Y804,VALIDATIONS!$FF$2:$FG$5,2,FALSE),FALSE),            IF(OR(AND(N804="Water Rising Main",Z804="Cast Iron"),AND(N804="Water Rising Main",Z804="Ductile Iron"),AND(N804="Water Rising Main",Z804="Galvanised Iron"),  AND(N804="Water Rising Main",Z804="Mild Steel")),      VLOOKUP(W804,VALIDATIONS!$GP$2:$HS$45,4+VLOOKUP(Y804,VALIDATIONS!$FF$2:$FG$5,2,FALSE),FALSE),  IF(OR(AND(N804="Water Rising Main",Z804="Asbestos Cement"),AND(N804="Water Rising Main",Z804="unplasticised Poly Vinyl Chloride")),      VLOOKUP(W804,VALIDATIONS!$GP$2:$HS$45,12+VLOOKUP(Y804,VALIDATIONS!$FF$2:$FG$5,2,FALSE),FALSE),  0))))))    +IF(P804="Up to 10% Rock",VLOOKUP(W804,VALIDATIONS!$GP$2:$HS$45,21+VLOOKUP(Y804,VALIDATIONS!$FF$2:$FG$5,2,FALSE),FALSE),0)+IF(OR(Q804="Urban Development (moderate)",Q804="Urban Development (heavy)"),VLOOKUP(W804,VALIDATIONS!$GP$2:$HS$45,12+VLOOKUP(Q804,VALIDATIONS!$FJ$2:$FK$4,2,FALSE),FALSE),0)))</f>
        <v/>
      </c>
      <c r="AB804" s="82"/>
    </row>
    <row r="805" spans="2:28" x14ac:dyDescent="0.2">
      <c r="B805" s="354"/>
      <c r="C805" s="354"/>
      <c r="E805" s="370"/>
      <c r="G805" s="168"/>
      <c r="H805" s="168"/>
      <c r="I805" s="106" t="str">
        <f>IF(OR(C805="",D805="",E805=""),"",VLOOKUP(C805,VALIDATIONS!$HU$2:$HV$12,2,FALSE))</f>
        <v/>
      </c>
      <c r="K805" s="243"/>
      <c r="L805" s="354"/>
      <c r="M805" s="224"/>
      <c r="N805" s="370"/>
      <c r="O805" s="224"/>
      <c r="P805" s="368"/>
      <c r="Q805" s="368"/>
      <c r="R805" s="224"/>
      <c r="S805" s="224"/>
      <c r="T805" s="224"/>
      <c r="U805" s="224"/>
      <c r="W805" s="370"/>
      <c r="X805" s="370"/>
      <c r="Y805" s="368"/>
      <c r="Z805" s="370"/>
      <c r="AA805" s="106" t="str">
        <f>IF(OR(N805="",P805="",Q805="",V805="",W805="",X805="",Y805="",Z805=""),"",V805*    (  IF(OR(AND(N805="Water Reticulation",Z805="Cast Iron"),AND(N805="Water Reticulation",Z805="Ductile Iron"),AND(N805="Water Reticulation",Z805="Galvanised Iron"),  AND(N805="Water Reticulation",Z805="Mild Steel")),      VLOOKUP(W805,VALIDATIONS!$GP$2:$HS$45,VLOOKUP(Y805,VALIDATIONS!$FF$2:$FG$5,2,FALSE),FALSE),  IF(OR(AND(N805="Water Reticulation",Z805="Asbestos Cement"),AND(N805="Water Reticulation",Z805="unplasticised Poly Vinyl Chloride")),      VLOOKUP(W805,VALIDATIONS!$GP$2:$HS$45,8+VLOOKUP(Y805,VALIDATIONS!$FF$2:$FG$5,2,FALSE),FALSE),  IF(OR(AND(N805="Water Re-use",Z805="Cast Iron"),AND(N805="Water Re-use",Z805="Ductile Iron"),AND(N805="Water Re-use",Z805="Galvanised Iron"),  AND(N805="Water Re-use",Z805="Mild Steel")),      VLOOKUP(W805,VALIDATIONS!$GP$2:$HS$45,VLOOKUP(Y805,VALIDATIONS!$FF$2:$FG$5,2,FALSE),FALSE),  IF(OR(AND(N805="Water Re-use",Z805="Asbestos Cement"),AND(N805="Water Re-use",Z805="unplasticised Poly Vinyl Chloride")),      VLOOKUP(W805,VALIDATIONS!$GP$2:$HS$45,8+VLOOKUP(Y805,VALIDATIONS!$FF$2:$FG$5,2,FALSE),FALSE),            IF(OR(AND(N805="Water Rising Main",Z805="Cast Iron"),AND(N805="Water Rising Main",Z805="Ductile Iron"),AND(N805="Water Rising Main",Z805="Galvanised Iron"),  AND(N805="Water Rising Main",Z805="Mild Steel")),      VLOOKUP(W805,VALIDATIONS!$GP$2:$HS$45,4+VLOOKUP(Y805,VALIDATIONS!$FF$2:$FG$5,2,FALSE),FALSE),  IF(OR(AND(N805="Water Rising Main",Z805="Asbestos Cement"),AND(N805="Water Rising Main",Z805="unplasticised Poly Vinyl Chloride")),      VLOOKUP(W805,VALIDATIONS!$GP$2:$HS$45,12+VLOOKUP(Y805,VALIDATIONS!$FF$2:$FG$5,2,FALSE),FALSE),  0))))))    +IF(P805="Up to 10% Rock",VLOOKUP(W805,VALIDATIONS!$GP$2:$HS$45,21+VLOOKUP(Y805,VALIDATIONS!$FF$2:$FG$5,2,FALSE),FALSE),0)+IF(OR(Q805="Urban Development (moderate)",Q805="Urban Development (heavy)"),VLOOKUP(W805,VALIDATIONS!$GP$2:$HS$45,12+VLOOKUP(Q805,VALIDATIONS!$FJ$2:$FK$4,2,FALSE),FALSE),0)))</f>
        <v/>
      </c>
      <c r="AB805" s="82"/>
    </row>
    <row r="806" spans="2:28" x14ac:dyDescent="0.2">
      <c r="B806" s="354"/>
      <c r="C806" s="354"/>
      <c r="E806" s="370"/>
      <c r="G806" s="168"/>
      <c r="H806" s="168"/>
      <c r="I806" s="106" t="str">
        <f>IF(OR(C806="",D806="",E806=""),"",VLOOKUP(C806,VALIDATIONS!$HU$2:$HV$12,2,FALSE))</f>
        <v/>
      </c>
      <c r="K806" s="243"/>
      <c r="L806" s="354"/>
      <c r="M806" s="224"/>
      <c r="N806" s="370"/>
      <c r="O806" s="224"/>
      <c r="P806" s="368"/>
      <c r="Q806" s="368"/>
      <c r="R806" s="224"/>
      <c r="S806" s="224"/>
      <c r="T806" s="224"/>
      <c r="U806" s="224"/>
      <c r="W806" s="370"/>
      <c r="X806" s="370"/>
      <c r="Y806" s="368"/>
      <c r="Z806" s="370"/>
      <c r="AA806" s="106" t="str">
        <f>IF(OR(N806="",P806="",Q806="",V806="",W806="",X806="",Y806="",Z806=""),"",V806*    (  IF(OR(AND(N806="Water Reticulation",Z806="Cast Iron"),AND(N806="Water Reticulation",Z806="Ductile Iron"),AND(N806="Water Reticulation",Z806="Galvanised Iron"),  AND(N806="Water Reticulation",Z806="Mild Steel")),      VLOOKUP(W806,VALIDATIONS!$GP$2:$HS$45,VLOOKUP(Y806,VALIDATIONS!$FF$2:$FG$5,2,FALSE),FALSE),  IF(OR(AND(N806="Water Reticulation",Z806="Asbestos Cement"),AND(N806="Water Reticulation",Z806="unplasticised Poly Vinyl Chloride")),      VLOOKUP(W806,VALIDATIONS!$GP$2:$HS$45,8+VLOOKUP(Y806,VALIDATIONS!$FF$2:$FG$5,2,FALSE),FALSE),  IF(OR(AND(N806="Water Re-use",Z806="Cast Iron"),AND(N806="Water Re-use",Z806="Ductile Iron"),AND(N806="Water Re-use",Z806="Galvanised Iron"),  AND(N806="Water Re-use",Z806="Mild Steel")),      VLOOKUP(W806,VALIDATIONS!$GP$2:$HS$45,VLOOKUP(Y806,VALIDATIONS!$FF$2:$FG$5,2,FALSE),FALSE),  IF(OR(AND(N806="Water Re-use",Z806="Asbestos Cement"),AND(N806="Water Re-use",Z806="unplasticised Poly Vinyl Chloride")),      VLOOKUP(W806,VALIDATIONS!$GP$2:$HS$45,8+VLOOKUP(Y806,VALIDATIONS!$FF$2:$FG$5,2,FALSE),FALSE),            IF(OR(AND(N806="Water Rising Main",Z806="Cast Iron"),AND(N806="Water Rising Main",Z806="Ductile Iron"),AND(N806="Water Rising Main",Z806="Galvanised Iron"),  AND(N806="Water Rising Main",Z806="Mild Steel")),      VLOOKUP(W806,VALIDATIONS!$GP$2:$HS$45,4+VLOOKUP(Y806,VALIDATIONS!$FF$2:$FG$5,2,FALSE),FALSE),  IF(OR(AND(N806="Water Rising Main",Z806="Asbestos Cement"),AND(N806="Water Rising Main",Z806="unplasticised Poly Vinyl Chloride")),      VLOOKUP(W806,VALIDATIONS!$GP$2:$HS$45,12+VLOOKUP(Y806,VALIDATIONS!$FF$2:$FG$5,2,FALSE),FALSE),  0))))))    +IF(P806="Up to 10% Rock",VLOOKUP(W806,VALIDATIONS!$GP$2:$HS$45,21+VLOOKUP(Y806,VALIDATIONS!$FF$2:$FG$5,2,FALSE),FALSE),0)+IF(OR(Q806="Urban Development (moderate)",Q806="Urban Development (heavy)"),VLOOKUP(W806,VALIDATIONS!$GP$2:$HS$45,12+VLOOKUP(Q806,VALIDATIONS!$FJ$2:$FK$4,2,FALSE),FALSE),0)))</f>
        <v/>
      </c>
      <c r="AB806" s="82"/>
    </row>
    <row r="807" spans="2:28" x14ac:dyDescent="0.2">
      <c r="B807" s="354"/>
      <c r="C807" s="354"/>
      <c r="E807" s="370"/>
      <c r="G807" s="168"/>
      <c r="H807" s="168"/>
      <c r="I807" s="106" t="str">
        <f>IF(OR(C807="",D807="",E807=""),"",VLOOKUP(C807,VALIDATIONS!$HU$2:$HV$12,2,FALSE))</f>
        <v/>
      </c>
      <c r="K807" s="243"/>
      <c r="L807" s="354"/>
      <c r="M807" s="224"/>
      <c r="N807" s="370"/>
      <c r="O807" s="224"/>
      <c r="P807" s="368"/>
      <c r="Q807" s="368"/>
      <c r="R807" s="224"/>
      <c r="S807" s="224"/>
      <c r="T807" s="224"/>
      <c r="U807" s="224"/>
      <c r="W807" s="370"/>
      <c r="X807" s="370"/>
      <c r="Y807" s="368"/>
      <c r="Z807" s="370"/>
      <c r="AA807" s="106" t="str">
        <f>IF(OR(N807="",P807="",Q807="",V807="",W807="",X807="",Y807="",Z807=""),"",V807*    (  IF(OR(AND(N807="Water Reticulation",Z807="Cast Iron"),AND(N807="Water Reticulation",Z807="Ductile Iron"),AND(N807="Water Reticulation",Z807="Galvanised Iron"),  AND(N807="Water Reticulation",Z807="Mild Steel")),      VLOOKUP(W807,VALIDATIONS!$GP$2:$HS$45,VLOOKUP(Y807,VALIDATIONS!$FF$2:$FG$5,2,FALSE),FALSE),  IF(OR(AND(N807="Water Reticulation",Z807="Asbestos Cement"),AND(N807="Water Reticulation",Z807="unplasticised Poly Vinyl Chloride")),      VLOOKUP(W807,VALIDATIONS!$GP$2:$HS$45,8+VLOOKUP(Y807,VALIDATIONS!$FF$2:$FG$5,2,FALSE),FALSE),  IF(OR(AND(N807="Water Re-use",Z807="Cast Iron"),AND(N807="Water Re-use",Z807="Ductile Iron"),AND(N807="Water Re-use",Z807="Galvanised Iron"),  AND(N807="Water Re-use",Z807="Mild Steel")),      VLOOKUP(W807,VALIDATIONS!$GP$2:$HS$45,VLOOKUP(Y807,VALIDATIONS!$FF$2:$FG$5,2,FALSE),FALSE),  IF(OR(AND(N807="Water Re-use",Z807="Asbestos Cement"),AND(N807="Water Re-use",Z807="unplasticised Poly Vinyl Chloride")),      VLOOKUP(W807,VALIDATIONS!$GP$2:$HS$45,8+VLOOKUP(Y807,VALIDATIONS!$FF$2:$FG$5,2,FALSE),FALSE),            IF(OR(AND(N807="Water Rising Main",Z807="Cast Iron"),AND(N807="Water Rising Main",Z807="Ductile Iron"),AND(N807="Water Rising Main",Z807="Galvanised Iron"),  AND(N807="Water Rising Main",Z807="Mild Steel")),      VLOOKUP(W807,VALIDATIONS!$GP$2:$HS$45,4+VLOOKUP(Y807,VALIDATIONS!$FF$2:$FG$5,2,FALSE),FALSE),  IF(OR(AND(N807="Water Rising Main",Z807="Asbestos Cement"),AND(N807="Water Rising Main",Z807="unplasticised Poly Vinyl Chloride")),      VLOOKUP(W807,VALIDATIONS!$GP$2:$HS$45,12+VLOOKUP(Y807,VALIDATIONS!$FF$2:$FG$5,2,FALSE),FALSE),  0))))))    +IF(P807="Up to 10% Rock",VLOOKUP(W807,VALIDATIONS!$GP$2:$HS$45,21+VLOOKUP(Y807,VALIDATIONS!$FF$2:$FG$5,2,FALSE),FALSE),0)+IF(OR(Q807="Urban Development (moderate)",Q807="Urban Development (heavy)"),VLOOKUP(W807,VALIDATIONS!$GP$2:$HS$45,12+VLOOKUP(Q807,VALIDATIONS!$FJ$2:$FK$4,2,FALSE),FALSE),0)))</f>
        <v/>
      </c>
      <c r="AB807" s="82"/>
    </row>
    <row r="808" spans="2:28" x14ac:dyDescent="0.2">
      <c r="B808" s="354"/>
      <c r="C808" s="354"/>
      <c r="E808" s="370"/>
      <c r="G808" s="168"/>
      <c r="H808" s="168"/>
      <c r="I808" s="106" t="str">
        <f>IF(OR(C808="",D808="",E808=""),"",VLOOKUP(C808,VALIDATIONS!$HU$2:$HV$12,2,FALSE))</f>
        <v/>
      </c>
      <c r="K808" s="243"/>
      <c r="L808" s="354"/>
      <c r="M808" s="224"/>
      <c r="N808" s="370"/>
      <c r="O808" s="224"/>
      <c r="P808" s="368"/>
      <c r="Q808" s="368"/>
      <c r="R808" s="224"/>
      <c r="S808" s="224"/>
      <c r="T808" s="224"/>
      <c r="U808" s="224"/>
      <c r="W808" s="370"/>
      <c r="X808" s="370"/>
      <c r="Y808" s="368"/>
      <c r="Z808" s="370"/>
      <c r="AA808" s="106" t="str">
        <f>IF(OR(N808="",P808="",Q808="",V808="",W808="",X808="",Y808="",Z808=""),"",V808*    (  IF(OR(AND(N808="Water Reticulation",Z808="Cast Iron"),AND(N808="Water Reticulation",Z808="Ductile Iron"),AND(N808="Water Reticulation",Z808="Galvanised Iron"),  AND(N808="Water Reticulation",Z808="Mild Steel")),      VLOOKUP(W808,VALIDATIONS!$GP$2:$HS$45,VLOOKUP(Y808,VALIDATIONS!$FF$2:$FG$5,2,FALSE),FALSE),  IF(OR(AND(N808="Water Reticulation",Z808="Asbestos Cement"),AND(N808="Water Reticulation",Z808="unplasticised Poly Vinyl Chloride")),      VLOOKUP(W808,VALIDATIONS!$GP$2:$HS$45,8+VLOOKUP(Y808,VALIDATIONS!$FF$2:$FG$5,2,FALSE),FALSE),  IF(OR(AND(N808="Water Re-use",Z808="Cast Iron"),AND(N808="Water Re-use",Z808="Ductile Iron"),AND(N808="Water Re-use",Z808="Galvanised Iron"),  AND(N808="Water Re-use",Z808="Mild Steel")),      VLOOKUP(W808,VALIDATIONS!$GP$2:$HS$45,VLOOKUP(Y808,VALIDATIONS!$FF$2:$FG$5,2,FALSE),FALSE),  IF(OR(AND(N808="Water Re-use",Z808="Asbestos Cement"),AND(N808="Water Re-use",Z808="unplasticised Poly Vinyl Chloride")),      VLOOKUP(W808,VALIDATIONS!$GP$2:$HS$45,8+VLOOKUP(Y808,VALIDATIONS!$FF$2:$FG$5,2,FALSE),FALSE),            IF(OR(AND(N808="Water Rising Main",Z808="Cast Iron"),AND(N808="Water Rising Main",Z808="Ductile Iron"),AND(N808="Water Rising Main",Z808="Galvanised Iron"),  AND(N808="Water Rising Main",Z808="Mild Steel")),      VLOOKUP(W808,VALIDATIONS!$GP$2:$HS$45,4+VLOOKUP(Y808,VALIDATIONS!$FF$2:$FG$5,2,FALSE),FALSE),  IF(OR(AND(N808="Water Rising Main",Z808="Asbestos Cement"),AND(N808="Water Rising Main",Z808="unplasticised Poly Vinyl Chloride")),      VLOOKUP(W808,VALIDATIONS!$GP$2:$HS$45,12+VLOOKUP(Y808,VALIDATIONS!$FF$2:$FG$5,2,FALSE),FALSE),  0))))))    +IF(P808="Up to 10% Rock",VLOOKUP(W808,VALIDATIONS!$GP$2:$HS$45,21+VLOOKUP(Y808,VALIDATIONS!$FF$2:$FG$5,2,FALSE),FALSE),0)+IF(OR(Q808="Urban Development (moderate)",Q808="Urban Development (heavy)"),VLOOKUP(W808,VALIDATIONS!$GP$2:$HS$45,12+VLOOKUP(Q808,VALIDATIONS!$FJ$2:$FK$4,2,FALSE),FALSE),0)))</f>
        <v/>
      </c>
      <c r="AB808" s="82"/>
    </row>
    <row r="809" spans="2:28" x14ac:dyDescent="0.2">
      <c r="B809" s="354"/>
      <c r="C809" s="354"/>
      <c r="E809" s="370"/>
      <c r="G809" s="168"/>
      <c r="H809" s="168"/>
      <c r="I809" s="106" t="str">
        <f>IF(OR(C809="",D809="",E809=""),"",VLOOKUP(C809,VALIDATIONS!$HU$2:$HV$12,2,FALSE))</f>
        <v/>
      </c>
      <c r="K809" s="243"/>
      <c r="L809" s="354"/>
      <c r="M809" s="224"/>
      <c r="N809" s="370"/>
      <c r="O809" s="224"/>
      <c r="P809" s="368"/>
      <c r="Q809" s="368"/>
      <c r="R809" s="224"/>
      <c r="S809" s="224"/>
      <c r="T809" s="224"/>
      <c r="U809" s="224"/>
      <c r="W809" s="370"/>
      <c r="X809" s="370"/>
      <c r="Y809" s="368"/>
      <c r="Z809" s="370"/>
      <c r="AA809" s="106" t="str">
        <f>IF(OR(N809="",P809="",Q809="",V809="",W809="",X809="",Y809="",Z809=""),"",V809*    (  IF(OR(AND(N809="Water Reticulation",Z809="Cast Iron"),AND(N809="Water Reticulation",Z809="Ductile Iron"),AND(N809="Water Reticulation",Z809="Galvanised Iron"),  AND(N809="Water Reticulation",Z809="Mild Steel")),      VLOOKUP(W809,VALIDATIONS!$GP$2:$HS$45,VLOOKUP(Y809,VALIDATIONS!$FF$2:$FG$5,2,FALSE),FALSE),  IF(OR(AND(N809="Water Reticulation",Z809="Asbestos Cement"),AND(N809="Water Reticulation",Z809="unplasticised Poly Vinyl Chloride")),      VLOOKUP(W809,VALIDATIONS!$GP$2:$HS$45,8+VLOOKUP(Y809,VALIDATIONS!$FF$2:$FG$5,2,FALSE),FALSE),  IF(OR(AND(N809="Water Re-use",Z809="Cast Iron"),AND(N809="Water Re-use",Z809="Ductile Iron"),AND(N809="Water Re-use",Z809="Galvanised Iron"),  AND(N809="Water Re-use",Z809="Mild Steel")),      VLOOKUP(W809,VALIDATIONS!$GP$2:$HS$45,VLOOKUP(Y809,VALIDATIONS!$FF$2:$FG$5,2,FALSE),FALSE),  IF(OR(AND(N809="Water Re-use",Z809="Asbestos Cement"),AND(N809="Water Re-use",Z809="unplasticised Poly Vinyl Chloride")),      VLOOKUP(W809,VALIDATIONS!$GP$2:$HS$45,8+VLOOKUP(Y809,VALIDATIONS!$FF$2:$FG$5,2,FALSE),FALSE),            IF(OR(AND(N809="Water Rising Main",Z809="Cast Iron"),AND(N809="Water Rising Main",Z809="Ductile Iron"),AND(N809="Water Rising Main",Z809="Galvanised Iron"),  AND(N809="Water Rising Main",Z809="Mild Steel")),      VLOOKUP(W809,VALIDATIONS!$GP$2:$HS$45,4+VLOOKUP(Y809,VALIDATIONS!$FF$2:$FG$5,2,FALSE),FALSE),  IF(OR(AND(N809="Water Rising Main",Z809="Asbestos Cement"),AND(N809="Water Rising Main",Z809="unplasticised Poly Vinyl Chloride")),      VLOOKUP(W809,VALIDATIONS!$GP$2:$HS$45,12+VLOOKUP(Y809,VALIDATIONS!$FF$2:$FG$5,2,FALSE),FALSE),  0))))))    +IF(P809="Up to 10% Rock",VLOOKUP(W809,VALIDATIONS!$GP$2:$HS$45,21+VLOOKUP(Y809,VALIDATIONS!$FF$2:$FG$5,2,FALSE),FALSE),0)+IF(OR(Q809="Urban Development (moderate)",Q809="Urban Development (heavy)"),VLOOKUP(W809,VALIDATIONS!$GP$2:$HS$45,12+VLOOKUP(Q809,VALIDATIONS!$FJ$2:$FK$4,2,FALSE),FALSE),0)))</f>
        <v/>
      </c>
      <c r="AB809" s="82"/>
    </row>
    <row r="810" spans="2:28" x14ac:dyDescent="0.2">
      <c r="B810" s="354"/>
      <c r="C810" s="354"/>
      <c r="E810" s="370"/>
      <c r="G810" s="168"/>
      <c r="H810" s="168"/>
      <c r="I810" s="106" t="str">
        <f>IF(OR(C810="",D810="",E810=""),"",VLOOKUP(C810,VALIDATIONS!$HU$2:$HV$12,2,FALSE))</f>
        <v/>
      </c>
      <c r="K810" s="243"/>
      <c r="L810" s="354"/>
      <c r="M810" s="224"/>
      <c r="N810" s="370"/>
      <c r="O810" s="224"/>
      <c r="P810" s="368"/>
      <c r="Q810" s="368"/>
      <c r="R810" s="224"/>
      <c r="S810" s="224"/>
      <c r="T810" s="224"/>
      <c r="U810" s="224"/>
      <c r="W810" s="370"/>
      <c r="X810" s="370"/>
      <c r="Y810" s="368"/>
      <c r="Z810" s="370"/>
      <c r="AA810" s="106" t="str">
        <f>IF(OR(N810="",P810="",Q810="",V810="",W810="",X810="",Y810="",Z810=""),"",V810*    (  IF(OR(AND(N810="Water Reticulation",Z810="Cast Iron"),AND(N810="Water Reticulation",Z810="Ductile Iron"),AND(N810="Water Reticulation",Z810="Galvanised Iron"),  AND(N810="Water Reticulation",Z810="Mild Steel")),      VLOOKUP(W810,VALIDATIONS!$GP$2:$HS$45,VLOOKUP(Y810,VALIDATIONS!$FF$2:$FG$5,2,FALSE),FALSE),  IF(OR(AND(N810="Water Reticulation",Z810="Asbestos Cement"),AND(N810="Water Reticulation",Z810="unplasticised Poly Vinyl Chloride")),      VLOOKUP(W810,VALIDATIONS!$GP$2:$HS$45,8+VLOOKUP(Y810,VALIDATIONS!$FF$2:$FG$5,2,FALSE),FALSE),  IF(OR(AND(N810="Water Re-use",Z810="Cast Iron"),AND(N810="Water Re-use",Z810="Ductile Iron"),AND(N810="Water Re-use",Z810="Galvanised Iron"),  AND(N810="Water Re-use",Z810="Mild Steel")),      VLOOKUP(W810,VALIDATIONS!$GP$2:$HS$45,VLOOKUP(Y810,VALIDATIONS!$FF$2:$FG$5,2,FALSE),FALSE),  IF(OR(AND(N810="Water Re-use",Z810="Asbestos Cement"),AND(N810="Water Re-use",Z810="unplasticised Poly Vinyl Chloride")),      VLOOKUP(W810,VALIDATIONS!$GP$2:$HS$45,8+VLOOKUP(Y810,VALIDATIONS!$FF$2:$FG$5,2,FALSE),FALSE),            IF(OR(AND(N810="Water Rising Main",Z810="Cast Iron"),AND(N810="Water Rising Main",Z810="Ductile Iron"),AND(N810="Water Rising Main",Z810="Galvanised Iron"),  AND(N810="Water Rising Main",Z810="Mild Steel")),      VLOOKUP(W810,VALIDATIONS!$GP$2:$HS$45,4+VLOOKUP(Y810,VALIDATIONS!$FF$2:$FG$5,2,FALSE),FALSE),  IF(OR(AND(N810="Water Rising Main",Z810="Asbestos Cement"),AND(N810="Water Rising Main",Z810="unplasticised Poly Vinyl Chloride")),      VLOOKUP(W810,VALIDATIONS!$GP$2:$HS$45,12+VLOOKUP(Y810,VALIDATIONS!$FF$2:$FG$5,2,FALSE),FALSE),  0))))))    +IF(P810="Up to 10% Rock",VLOOKUP(W810,VALIDATIONS!$GP$2:$HS$45,21+VLOOKUP(Y810,VALIDATIONS!$FF$2:$FG$5,2,FALSE),FALSE),0)+IF(OR(Q810="Urban Development (moderate)",Q810="Urban Development (heavy)"),VLOOKUP(W810,VALIDATIONS!$GP$2:$HS$45,12+VLOOKUP(Q810,VALIDATIONS!$FJ$2:$FK$4,2,FALSE),FALSE),0)))</f>
        <v/>
      </c>
      <c r="AB810" s="82"/>
    </row>
    <row r="811" spans="2:28" x14ac:dyDescent="0.2">
      <c r="B811" s="354"/>
      <c r="C811" s="354"/>
      <c r="E811" s="370"/>
      <c r="G811" s="168"/>
      <c r="H811" s="168"/>
      <c r="I811" s="106" t="str">
        <f>IF(OR(C811="",D811="",E811=""),"",VLOOKUP(C811,VALIDATIONS!$HU$2:$HV$12,2,FALSE))</f>
        <v/>
      </c>
      <c r="K811" s="243"/>
      <c r="L811" s="354"/>
      <c r="M811" s="224"/>
      <c r="N811" s="370"/>
      <c r="O811" s="224"/>
      <c r="P811" s="368"/>
      <c r="Q811" s="368"/>
      <c r="R811" s="224"/>
      <c r="S811" s="224"/>
      <c r="T811" s="224"/>
      <c r="U811" s="224"/>
      <c r="W811" s="370"/>
      <c r="X811" s="370"/>
      <c r="Y811" s="368"/>
      <c r="Z811" s="370"/>
      <c r="AA811" s="106" t="str">
        <f>IF(OR(N811="",P811="",Q811="",V811="",W811="",X811="",Y811="",Z811=""),"",V811*    (  IF(OR(AND(N811="Water Reticulation",Z811="Cast Iron"),AND(N811="Water Reticulation",Z811="Ductile Iron"),AND(N811="Water Reticulation",Z811="Galvanised Iron"),  AND(N811="Water Reticulation",Z811="Mild Steel")),      VLOOKUP(W811,VALIDATIONS!$GP$2:$HS$45,VLOOKUP(Y811,VALIDATIONS!$FF$2:$FG$5,2,FALSE),FALSE),  IF(OR(AND(N811="Water Reticulation",Z811="Asbestos Cement"),AND(N811="Water Reticulation",Z811="unplasticised Poly Vinyl Chloride")),      VLOOKUP(W811,VALIDATIONS!$GP$2:$HS$45,8+VLOOKUP(Y811,VALIDATIONS!$FF$2:$FG$5,2,FALSE),FALSE),  IF(OR(AND(N811="Water Re-use",Z811="Cast Iron"),AND(N811="Water Re-use",Z811="Ductile Iron"),AND(N811="Water Re-use",Z811="Galvanised Iron"),  AND(N811="Water Re-use",Z811="Mild Steel")),      VLOOKUP(W811,VALIDATIONS!$GP$2:$HS$45,VLOOKUP(Y811,VALIDATIONS!$FF$2:$FG$5,2,FALSE),FALSE),  IF(OR(AND(N811="Water Re-use",Z811="Asbestos Cement"),AND(N811="Water Re-use",Z811="unplasticised Poly Vinyl Chloride")),      VLOOKUP(W811,VALIDATIONS!$GP$2:$HS$45,8+VLOOKUP(Y811,VALIDATIONS!$FF$2:$FG$5,2,FALSE),FALSE),            IF(OR(AND(N811="Water Rising Main",Z811="Cast Iron"),AND(N811="Water Rising Main",Z811="Ductile Iron"),AND(N811="Water Rising Main",Z811="Galvanised Iron"),  AND(N811="Water Rising Main",Z811="Mild Steel")),      VLOOKUP(W811,VALIDATIONS!$GP$2:$HS$45,4+VLOOKUP(Y811,VALIDATIONS!$FF$2:$FG$5,2,FALSE),FALSE),  IF(OR(AND(N811="Water Rising Main",Z811="Asbestos Cement"),AND(N811="Water Rising Main",Z811="unplasticised Poly Vinyl Chloride")),      VLOOKUP(W811,VALIDATIONS!$GP$2:$HS$45,12+VLOOKUP(Y811,VALIDATIONS!$FF$2:$FG$5,2,FALSE),FALSE),  0))))))    +IF(P811="Up to 10% Rock",VLOOKUP(W811,VALIDATIONS!$GP$2:$HS$45,21+VLOOKUP(Y811,VALIDATIONS!$FF$2:$FG$5,2,FALSE),FALSE),0)+IF(OR(Q811="Urban Development (moderate)",Q811="Urban Development (heavy)"),VLOOKUP(W811,VALIDATIONS!$GP$2:$HS$45,12+VLOOKUP(Q811,VALIDATIONS!$FJ$2:$FK$4,2,FALSE),FALSE),0)))</f>
        <v/>
      </c>
      <c r="AB811" s="82"/>
    </row>
    <row r="812" spans="2:28" x14ac:dyDescent="0.2">
      <c r="B812" s="354"/>
      <c r="C812" s="354"/>
      <c r="E812" s="370"/>
      <c r="G812" s="168"/>
      <c r="H812" s="168"/>
      <c r="I812" s="106" t="str">
        <f>IF(OR(C812="",D812="",E812=""),"",VLOOKUP(C812,VALIDATIONS!$HU$2:$HV$12,2,FALSE))</f>
        <v/>
      </c>
      <c r="K812" s="243"/>
      <c r="L812" s="354"/>
      <c r="M812" s="224"/>
      <c r="N812" s="370"/>
      <c r="O812" s="224"/>
      <c r="P812" s="368"/>
      <c r="Q812" s="368"/>
      <c r="R812" s="224"/>
      <c r="S812" s="224"/>
      <c r="T812" s="224"/>
      <c r="U812" s="224"/>
      <c r="W812" s="370"/>
      <c r="X812" s="370"/>
      <c r="Y812" s="368"/>
      <c r="Z812" s="370"/>
      <c r="AA812" s="106" t="str">
        <f>IF(OR(N812="",P812="",Q812="",V812="",W812="",X812="",Y812="",Z812=""),"",V812*    (  IF(OR(AND(N812="Water Reticulation",Z812="Cast Iron"),AND(N812="Water Reticulation",Z812="Ductile Iron"),AND(N812="Water Reticulation",Z812="Galvanised Iron"),  AND(N812="Water Reticulation",Z812="Mild Steel")),      VLOOKUP(W812,VALIDATIONS!$GP$2:$HS$45,VLOOKUP(Y812,VALIDATIONS!$FF$2:$FG$5,2,FALSE),FALSE),  IF(OR(AND(N812="Water Reticulation",Z812="Asbestos Cement"),AND(N812="Water Reticulation",Z812="unplasticised Poly Vinyl Chloride")),      VLOOKUP(W812,VALIDATIONS!$GP$2:$HS$45,8+VLOOKUP(Y812,VALIDATIONS!$FF$2:$FG$5,2,FALSE),FALSE),  IF(OR(AND(N812="Water Re-use",Z812="Cast Iron"),AND(N812="Water Re-use",Z812="Ductile Iron"),AND(N812="Water Re-use",Z812="Galvanised Iron"),  AND(N812="Water Re-use",Z812="Mild Steel")),      VLOOKUP(W812,VALIDATIONS!$GP$2:$HS$45,VLOOKUP(Y812,VALIDATIONS!$FF$2:$FG$5,2,FALSE),FALSE),  IF(OR(AND(N812="Water Re-use",Z812="Asbestos Cement"),AND(N812="Water Re-use",Z812="unplasticised Poly Vinyl Chloride")),      VLOOKUP(W812,VALIDATIONS!$GP$2:$HS$45,8+VLOOKUP(Y812,VALIDATIONS!$FF$2:$FG$5,2,FALSE),FALSE),            IF(OR(AND(N812="Water Rising Main",Z812="Cast Iron"),AND(N812="Water Rising Main",Z812="Ductile Iron"),AND(N812="Water Rising Main",Z812="Galvanised Iron"),  AND(N812="Water Rising Main",Z812="Mild Steel")),      VLOOKUP(W812,VALIDATIONS!$GP$2:$HS$45,4+VLOOKUP(Y812,VALIDATIONS!$FF$2:$FG$5,2,FALSE),FALSE),  IF(OR(AND(N812="Water Rising Main",Z812="Asbestos Cement"),AND(N812="Water Rising Main",Z812="unplasticised Poly Vinyl Chloride")),      VLOOKUP(W812,VALIDATIONS!$GP$2:$HS$45,12+VLOOKUP(Y812,VALIDATIONS!$FF$2:$FG$5,2,FALSE),FALSE),  0))))))    +IF(P812="Up to 10% Rock",VLOOKUP(W812,VALIDATIONS!$GP$2:$HS$45,21+VLOOKUP(Y812,VALIDATIONS!$FF$2:$FG$5,2,FALSE),FALSE),0)+IF(OR(Q812="Urban Development (moderate)",Q812="Urban Development (heavy)"),VLOOKUP(W812,VALIDATIONS!$GP$2:$HS$45,12+VLOOKUP(Q812,VALIDATIONS!$FJ$2:$FK$4,2,FALSE),FALSE),0)))</f>
        <v/>
      </c>
      <c r="AB812" s="82"/>
    </row>
    <row r="813" spans="2:28" x14ac:dyDescent="0.2">
      <c r="B813" s="354"/>
      <c r="C813" s="354"/>
      <c r="E813" s="370"/>
      <c r="G813" s="168"/>
      <c r="H813" s="168"/>
      <c r="I813" s="106" t="str">
        <f>IF(OR(C813="",D813="",E813=""),"",VLOOKUP(C813,VALIDATIONS!$HU$2:$HV$12,2,FALSE))</f>
        <v/>
      </c>
      <c r="K813" s="243"/>
      <c r="L813" s="354"/>
      <c r="M813" s="224"/>
      <c r="N813" s="370"/>
      <c r="O813" s="224"/>
      <c r="P813" s="368"/>
      <c r="Q813" s="368"/>
      <c r="R813" s="224"/>
      <c r="S813" s="224"/>
      <c r="T813" s="224"/>
      <c r="U813" s="224"/>
      <c r="W813" s="370"/>
      <c r="X813" s="370"/>
      <c r="Y813" s="368"/>
      <c r="Z813" s="370"/>
      <c r="AA813" s="106" t="str">
        <f>IF(OR(N813="",P813="",Q813="",V813="",W813="",X813="",Y813="",Z813=""),"",V813*    (  IF(OR(AND(N813="Water Reticulation",Z813="Cast Iron"),AND(N813="Water Reticulation",Z813="Ductile Iron"),AND(N813="Water Reticulation",Z813="Galvanised Iron"),  AND(N813="Water Reticulation",Z813="Mild Steel")),      VLOOKUP(W813,VALIDATIONS!$GP$2:$HS$45,VLOOKUP(Y813,VALIDATIONS!$FF$2:$FG$5,2,FALSE),FALSE),  IF(OR(AND(N813="Water Reticulation",Z813="Asbestos Cement"),AND(N813="Water Reticulation",Z813="unplasticised Poly Vinyl Chloride")),      VLOOKUP(W813,VALIDATIONS!$GP$2:$HS$45,8+VLOOKUP(Y813,VALIDATIONS!$FF$2:$FG$5,2,FALSE),FALSE),  IF(OR(AND(N813="Water Re-use",Z813="Cast Iron"),AND(N813="Water Re-use",Z813="Ductile Iron"),AND(N813="Water Re-use",Z813="Galvanised Iron"),  AND(N813="Water Re-use",Z813="Mild Steel")),      VLOOKUP(W813,VALIDATIONS!$GP$2:$HS$45,VLOOKUP(Y813,VALIDATIONS!$FF$2:$FG$5,2,FALSE),FALSE),  IF(OR(AND(N813="Water Re-use",Z813="Asbestos Cement"),AND(N813="Water Re-use",Z813="unplasticised Poly Vinyl Chloride")),      VLOOKUP(W813,VALIDATIONS!$GP$2:$HS$45,8+VLOOKUP(Y813,VALIDATIONS!$FF$2:$FG$5,2,FALSE),FALSE),            IF(OR(AND(N813="Water Rising Main",Z813="Cast Iron"),AND(N813="Water Rising Main",Z813="Ductile Iron"),AND(N813="Water Rising Main",Z813="Galvanised Iron"),  AND(N813="Water Rising Main",Z813="Mild Steel")),      VLOOKUP(W813,VALIDATIONS!$GP$2:$HS$45,4+VLOOKUP(Y813,VALIDATIONS!$FF$2:$FG$5,2,FALSE),FALSE),  IF(OR(AND(N813="Water Rising Main",Z813="Asbestos Cement"),AND(N813="Water Rising Main",Z813="unplasticised Poly Vinyl Chloride")),      VLOOKUP(W813,VALIDATIONS!$GP$2:$HS$45,12+VLOOKUP(Y813,VALIDATIONS!$FF$2:$FG$5,2,FALSE),FALSE),  0))))))    +IF(P813="Up to 10% Rock",VLOOKUP(W813,VALIDATIONS!$GP$2:$HS$45,21+VLOOKUP(Y813,VALIDATIONS!$FF$2:$FG$5,2,FALSE),FALSE),0)+IF(OR(Q813="Urban Development (moderate)",Q813="Urban Development (heavy)"),VLOOKUP(W813,VALIDATIONS!$GP$2:$HS$45,12+VLOOKUP(Q813,VALIDATIONS!$FJ$2:$FK$4,2,FALSE),FALSE),0)))</f>
        <v/>
      </c>
      <c r="AB813" s="82"/>
    </row>
    <row r="814" spans="2:28" x14ac:dyDescent="0.2">
      <c r="B814" s="354"/>
      <c r="C814" s="354"/>
      <c r="E814" s="370"/>
      <c r="G814" s="168"/>
      <c r="H814" s="168"/>
      <c r="I814" s="106" t="str">
        <f>IF(OR(C814="",D814="",E814=""),"",VLOOKUP(C814,VALIDATIONS!$HU$2:$HV$12,2,FALSE))</f>
        <v/>
      </c>
      <c r="K814" s="243"/>
      <c r="L814" s="354"/>
      <c r="M814" s="224"/>
      <c r="N814" s="370"/>
      <c r="O814" s="224"/>
      <c r="P814" s="368"/>
      <c r="Q814" s="368"/>
      <c r="R814" s="224"/>
      <c r="S814" s="224"/>
      <c r="T814" s="224"/>
      <c r="U814" s="224"/>
      <c r="W814" s="370"/>
      <c r="X814" s="370"/>
      <c r="Y814" s="368"/>
      <c r="Z814" s="370"/>
      <c r="AA814" s="106" t="str">
        <f>IF(OR(N814="",P814="",Q814="",V814="",W814="",X814="",Y814="",Z814=""),"",V814*    (  IF(OR(AND(N814="Water Reticulation",Z814="Cast Iron"),AND(N814="Water Reticulation",Z814="Ductile Iron"),AND(N814="Water Reticulation",Z814="Galvanised Iron"),  AND(N814="Water Reticulation",Z814="Mild Steel")),      VLOOKUP(W814,VALIDATIONS!$GP$2:$HS$45,VLOOKUP(Y814,VALIDATIONS!$FF$2:$FG$5,2,FALSE),FALSE),  IF(OR(AND(N814="Water Reticulation",Z814="Asbestos Cement"),AND(N814="Water Reticulation",Z814="unplasticised Poly Vinyl Chloride")),      VLOOKUP(W814,VALIDATIONS!$GP$2:$HS$45,8+VLOOKUP(Y814,VALIDATIONS!$FF$2:$FG$5,2,FALSE),FALSE),  IF(OR(AND(N814="Water Re-use",Z814="Cast Iron"),AND(N814="Water Re-use",Z814="Ductile Iron"),AND(N814="Water Re-use",Z814="Galvanised Iron"),  AND(N814="Water Re-use",Z814="Mild Steel")),      VLOOKUP(W814,VALIDATIONS!$GP$2:$HS$45,VLOOKUP(Y814,VALIDATIONS!$FF$2:$FG$5,2,FALSE),FALSE),  IF(OR(AND(N814="Water Re-use",Z814="Asbestos Cement"),AND(N814="Water Re-use",Z814="unplasticised Poly Vinyl Chloride")),      VLOOKUP(W814,VALIDATIONS!$GP$2:$HS$45,8+VLOOKUP(Y814,VALIDATIONS!$FF$2:$FG$5,2,FALSE),FALSE),            IF(OR(AND(N814="Water Rising Main",Z814="Cast Iron"),AND(N814="Water Rising Main",Z814="Ductile Iron"),AND(N814="Water Rising Main",Z814="Galvanised Iron"),  AND(N814="Water Rising Main",Z814="Mild Steel")),      VLOOKUP(W814,VALIDATIONS!$GP$2:$HS$45,4+VLOOKUP(Y814,VALIDATIONS!$FF$2:$FG$5,2,FALSE),FALSE),  IF(OR(AND(N814="Water Rising Main",Z814="Asbestos Cement"),AND(N814="Water Rising Main",Z814="unplasticised Poly Vinyl Chloride")),      VLOOKUP(W814,VALIDATIONS!$GP$2:$HS$45,12+VLOOKUP(Y814,VALIDATIONS!$FF$2:$FG$5,2,FALSE),FALSE),  0))))))    +IF(P814="Up to 10% Rock",VLOOKUP(W814,VALIDATIONS!$GP$2:$HS$45,21+VLOOKUP(Y814,VALIDATIONS!$FF$2:$FG$5,2,FALSE),FALSE),0)+IF(OR(Q814="Urban Development (moderate)",Q814="Urban Development (heavy)"),VLOOKUP(W814,VALIDATIONS!$GP$2:$HS$45,12+VLOOKUP(Q814,VALIDATIONS!$FJ$2:$FK$4,2,FALSE),FALSE),0)))</f>
        <v/>
      </c>
      <c r="AB814" s="82"/>
    </row>
    <row r="815" spans="2:28" x14ac:dyDescent="0.2">
      <c r="B815" s="354"/>
      <c r="C815" s="354"/>
      <c r="E815" s="370"/>
      <c r="G815" s="168"/>
      <c r="H815" s="168"/>
      <c r="I815" s="106" t="str">
        <f>IF(OR(C815="",D815="",E815=""),"",VLOOKUP(C815,VALIDATIONS!$HU$2:$HV$12,2,FALSE))</f>
        <v/>
      </c>
      <c r="K815" s="243"/>
      <c r="L815" s="354"/>
      <c r="M815" s="224"/>
      <c r="N815" s="370"/>
      <c r="O815" s="224"/>
      <c r="P815" s="368"/>
      <c r="Q815" s="368"/>
      <c r="R815" s="224"/>
      <c r="S815" s="224"/>
      <c r="T815" s="224"/>
      <c r="U815" s="224"/>
      <c r="W815" s="370"/>
      <c r="X815" s="370"/>
      <c r="Y815" s="368"/>
      <c r="Z815" s="370"/>
      <c r="AA815" s="106" t="str">
        <f>IF(OR(N815="",P815="",Q815="",V815="",W815="",X815="",Y815="",Z815=""),"",V815*    (  IF(OR(AND(N815="Water Reticulation",Z815="Cast Iron"),AND(N815="Water Reticulation",Z815="Ductile Iron"),AND(N815="Water Reticulation",Z815="Galvanised Iron"),  AND(N815="Water Reticulation",Z815="Mild Steel")),      VLOOKUP(W815,VALIDATIONS!$GP$2:$HS$45,VLOOKUP(Y815,VALIDATIONS!$FF$2:$FG$5,2,FALSE),FALSE),  IF(OR(AND(N815="Water Reticulation",Z815="Asbestos Cement"),AND(N815="Water Reticulation",Z815="unplasticised Poly Vinyl Chloride")),      VLOOKUP(W815,VALIDATIONS!$GP$2:$HS$45,8+VLOOKUP(Y815,VALIDATIONS!$FF$2:$FG$5,2,FALSE),FALSE),  IF(OR(AND(N815="Water Re-use",Z815="Cast Iron"),AND(N815="Water Re-use",Z815="Ductile Iron"),AND(N815="Water Re-use",Z815="Galvanised Iron"),  AND(N815="Water Re-use",Z815="Mild Steel")),      VLOOKUP(W815,VALIDATIONS!$GP$2:$HS$45,VLOOKUP(Y815,VALIDATIONS!$FF$2:$FG$5,2,FALSE),FALSE),  IF(OR(AND(N815="Water Re-use",Z815="Asbestos Cement"),AND(N815="Water Re-use",Z815="unplasticised Poly Vinyl Chloride")),      VLOOKUP(W815,VALIDATIONS!$GP$2:$HS$45,8+VLOOKUP(Y815,VALIDATIONS!$FF$2:$FG$5,2,FALSE),FALSE),            IF(OR(AND(N815="Water Rising Main",Z815="Cast Iron"),AND(N815="Water Rising Main",Z815="Ductile Iron"),AND(N815="Water Rising Main",Z815="Galvanised Iron"),  AND(N815="Water Rising Main",Z815="Mild Steel")),      VLOOKUP(W815,VALIDATIONS!$GP$2:$HS$45,4+VLOOKUP(Y815,VALIDATIONS!$FF$2:$FG$5,2,FALSE),FALSE),  IF(OR(AND(N815="Water Rising Main",Z815="Asbestos Cement"),AND(N815="Water Rising Main",Z815="unplasticised Poly Vinyl Chloride")),      VLOOKUP(W815,VALIDATIONS!$GP$2:$HS$45,12+VLOOKUP(Y815,VALIDATIONS!$FF$2:$FG$5,2,FALSE),FALSE),  0))))))    +IF(P815="Up to 10% Rock",VLOOKUP(W815,VALIDATIONS!$GP$2:$HS$45,21+VLOOKUP(Y815,VALIDATIONS!$FF$2:$FG$5,2,FALSE),FALSE),0)+IF(OR(Q815="Urban Development (moderate)",Q815="Urban Development (heavy)"),VLOOKUP(W815,VALIDATIONS!$GP$2:$HS$45,12+VLOOKUP(Q815,VALIDATIONS!$FJ$2:$FK$4,2,FALSE),FALSE),0)))</f>
        <v/>
      </c>
      <c r="AB815" s="82"/>
    </row>
    <row r="816" spans="2:28" x14ac:dyDescent="0.2">
      <c r="B816" s="354"/>
      <c r="C816" s="354"/>
      <c r="E816" s="370"/>
      <c r="G816" s="168"/>
      <c r="H816" s="168"/>
      <c r="I816" s="106" t="str">
        <f>IF(OR(C816="",D816="",E816=""),"",VLOOKUP(C816,VALIDATIONS!$HU$2:$HV$12,2,FALSE))</f>
        <v/>
      </c>
      <c r="K816" s="243"/>
      <c r="L816" s="354"/>
      <c r="M816" s="224"/>
      <c r="N816" s="370"/>
      <c r="O816" s="224"/>
      <c r="P816" s="368"/>
      <c r="Q816" s="368"/>
      <c r="R816" s="224"/>
      <c r="S816" s="224"/>
      <c r="T816" s="224"/>
      <c r="U816" s="224"/>
      <c r="W816" s="370"/>
      <c r="X816" s="370"/>
      <c r="Y816" s="368"/>
      <c r="Z816" s="370"/>
      <c r="AA816" s="106" t="str">
        <f>IF(OR(N816="",P816="",Q816="",V816="",W816="",X816="",Y816="",Z816=""),"",V816*    (  IF(OR(AND(N816="Water Reticulation",Z816="Cast Iron"),AND(N816="Water Reticulation",Z816="Ductile Iron"),AND(N816="Water Reticulation",Z816="Galvanised Iron"),  AND(N816="Water Reticulation",Z816="Mild Steel")),      VLOOKUP(W816,VALIDATIONS!$GP$2:$HS$45,VLOOKUP(Y816,VALIDATIONS!$FF$2:$FG$5,2,FALSE),FALSE),  IF(OR(AND(N816="Water Reticulation",Z816="Asbestos Cement"),AND(N816="Water Reticulation",Z816="unplasticised Poly Vinyl Chloride")),      VLOOKUP(W816,VALIDATIONS!$GP$2:$HS$45,8+VLOOKUP(Y816,VALIDATIONS!$FF$2:$FG$5,2,FALSE),FALSE),  IF(OR(AND(N816="Water Re-use",Z816="Cast Iron"),AND(N816="Water Re-use",Z816="Ductile Iron"),AND(N816="Water Re-use",Z816="Galvanised Iron"),  AND(N816="Water Re-use",Z816="Mild Steel")),      VLOOKUP(W816,VALIDATIONS!$GP$2:$HS$45,VLOOKUP(Y816,VALIDATIONS!$FF$2:$FG$5,2,FALSE),FALSE),  IF(OR(AND(N816="Water Re-use",Z816="Asbestos Cement"),AND(N816="Water Re-use",Z816="unplasticised Poly Vinyl Chloride")),      VLOOKUP(W816,VALIDATIONS!$GP$2:$HS$45,8+VLOOKUP(Y816,VALIDATIONS!$FF$2:$FG$5,2,FALSE),FALSE),            IF(OR(AND(N816="Water Rising Main",Z816="Cast Iron"),AND(N816="Water Rising Main",Z816="Ductile Iron"),AND(N816="Water Rising Main",Z816="Galvanised Iron"),  AND(N816="Water Rising Main",Z816="Mild Steel")),      VLOOKUP(W816,VALIDATIONS!$GP$2:$HS$45,4+VLOOKUP(Y816,VALIDATIONS!$FF$2:$FG$5,2,FALSE),FALSE),  IF(OR(AND(N816="Water Rising Main",Z816="Asbestos Cement"),AND(N816="Water Rising Main",Z816="unplasticised Poly Vinyl Chloride")),      VLOOKUP(W816,VALIDATIONS!$GP$2:$HS$45,12+VLOOKUP(Y816,VALIDATIONS!$FF$2:$FG$5,2,FALSE),FALSE),  0))))))    +IF(P816="Up to 10% Rock",VLOOKUP(W816,VALIDATIONS!$GP$2:$HS$45,21+VLOOKUP(Y816,VALIDATIONS!$FF$2:$FG$5,2,FALSE),FALSE),0)+IF(OR(Q816="Urban Development (moderate)",Q816="Urban Development (heavy)"),VLOOKUP(W816,VALIDATIONS!$GP$2:$HS$45,12+VLOOKUP(Q816,VALIDATIONS!$FJ$2:$FK$4,2,FALSE),FALSE),0)))</f>
        <v/>
      </c>
      <c r="AB816" s="82"/>
    </row>
    <row r="817" spans="2:28" x14ac:dyDescent="0.2">
      <c r="B817" s="354"/>
      <c r="C817" s="354"/>
      <c r="E817" s="370"/>
      <c r="G817" s="168"/>
      <c r="H817" s="168"/>
      <c r="I817" s="106" t="str">
        <f>IF(OR(C817="",D817="",E817=""),"",VLOOKUP(C817,VALIDATIONS!$HU$2:$HV$12,2,FALSE))</f>
        <v/>
      </c>
      <c r="K817" s="243"/>
      <c r="L817" s="354"/>
      <c r="M817" s="224"/>
      <c r="N817" s="370"/>
      <c r="O817" s="224"/>
      <c r="P817" s="368"/>
      <c r="Q817" s="368"/>
      <c r="R817" s="224"/>
      <c r="S817" s="224"/>
      <c r="T817" s="224"/>
      <c r="U817" s="224"/>
      <c r="W817" s="370"/>
      <c r="X817" s="370"/>
      <c r="Y817" s="368"/>
      <c r="Z817" s="370"/>
      <c r="AA817" s="106" t="str">
        <f>IF(OR(N817="",P817="",Q817="",V817="",W817="",X817="",Y817="",Z817=""),"",V817*    (  IF(OR(AND(N817="Water Reticulation",Z817="Cast Iron"),AND(N817="Water Reticulation",Z817="Ductile Iron"),AND(N817="Water Reticulation",Z817="Galvanised Iron"),  AND(N817="Water Reticulation",Z817="Mild Steel")),      VLOOKUP(W817,VALIDATIONS!$GP$2:$HS$45,VLOOKUP(Y817,VALIDATIONS!$FF$2:$FG$5,2,FALSE),FALSE),  IF(OR(AND(N817="Water Reticulation",Z817="Asbestos Cement"),AND(N817="Water Reticulation",Z817="unplasticised Poly Vinyl Chloride")),      VLOOKUP(W817,VALIDATIONS!$GP$2:$HS$45,8+VLOOKUP(Y817,VALIDATIONS!$FF$2:$FG$5,2,FALSE),FALSE),  IF(OR(AND(N817="Water Re-use",Z817="Cast Iron"),AND(N817="Water Re-use",Z817="Ductile Iron"),AND(N817="Water Re-use",Z817="Galvanised Iron"),  AND(N817="Water Re-use",Z817="Mild Steel")),      VLOOKUP(W817,VALIDATIONS!$GP$2:$HS$45,VLOOKUP(Y817,VALIDATIONS!$FF$2:$FG$5,2,FALSE),FALSE),  IF(OR(AND(N817="Water Re-use",Z817="Asbestos Cement"),AND(N817="Water Re-use",Z817="unplasticised Poly Vinyl Chloride")),      VLOOKUP(W817,VALIDATIONS!$GP$2:$HS$45,8+VLOOKUP(Y817,VALIDATIONS!$FF$2:$FG$5,2,FALSE),FALSE),            IF(OR(AND(N817="Water Rising Main",Z817="Cast Iron"),AND(N817="Water Rising Main",Z817="Ductile Iron"),AND(N817="Water Rising Main",Z817="Galvanised Iron"),  AND(N817="Water Rising Main",Z817="Mild Steel")),      VLOOKUP(W817,VALIDATIONS!$GP$2:$HS$45,4+VLOOKUP(Y817,VALIDATIONS!$FF$2:$FG$5,2,FALSE),FALSE),  IF(OR(AND(N817="Water Rising Main",Z817="Asbestos Cement"),AND(N817="Water Rising Main",Z817="unplasticised Poly Vinyl Chloride")),      VLOOKUP(W817,VALIDATIONS!$GP$2:$HS$45,12+VLOOKUP(Y817,VALIDATIONS!$FF$2:$FG$5,2,FALSE),FALSE),  0))))))    +IF(P817="Up to 10% Rock",VLOOKUP(W817,VALIDATIONS!$GP$2:$HS$45,21+VLOOKUP(Y817,VALIDATIONS!$FF$2:$FG$5,2,FALSE),FALSE),0)+IF(OR(Q817="Urban Development (moderate)",Q817="Urban Development (heavy)"),VLOOKUP(W817,VALIDATIONS!$GP$2:$HS$45,12+VLOOKUP(Q817,VALIDATIONS!$FJ$2:$FK$4,2,FALSE),FALSE),0)))</f>
        <v/>
      </c>
      <c r="AB817" s="82"/>
    </row>
    <row r="818" spans="2:28" x14ac:dyDescent="0.2">
      <c r="B818" s="354"/>
      <c r="C818" s="354"/>
      <c r="E818" s="370"/>
      <c r="G818" s="168"/>
      <c r="H818" s="168"/>
      <c r="I818" s="106" t="str">
        <f>IF(OR(C818="",D818="",E818=""),"",VLOOKUP(C818,VALIDATIONS!$HU$2:$HV$12,2,FALSE))</f>
        <v/>
      </c>
      <c r="K818" s="243"/>
      <c r="L818" s="354"/>
      <c r="M818" s="224"/>
      <c r="N818" s="370"/>
      <c r="O818" s="224"/>
      <c r="P818" s="368"/>
      <c r="Q818" s="368"/>
      <c r="R818" s="224"/>
      <c r="S818" s="224"/>
      <c r="T818" s="224"/>
      <c r="U818" s="224"/>
      <c r="W818" s="370"/>
      <c r="X818" s="370"/>
      <c r="Y818" s="368"/>
      <c r="Z818" s="370"/>
      <c r="AA818" s="106" t="str">
        <f>IF(OR(N818="",P818="",Q818="",V818="",W818="",X818="",Y818="",Z818=""),"",V818*    (  IF(OR(AND(N818="Water Reticulation",Z818="Cast Iron"),AND(N818="Water Reticulation",Z818="Ductile Iron"),AND(N818="Water Reticulation",Z818="Galvanised Iron"),  AND(N818="Water Reticulation",Z818="Mild Steel")),      VLOOKUP(W818,VALIDATIONS!$GP$2:$HS$45,VLOOKUP(Y818,VALIDATIONS!$FF$2:$FG$5,2,FALSE),FALSE),  IF(OR(AND(N818="Water Reticulation",Z818="Asbestos Cement"),AND(N818="Water Reticulation",Z818="unplasticised Poly Vinyl Chloride")),      VLOOKUP(W818,VALIDATIONS!$GP$2:$HS$45,8+VLOOKUP(Y818,VALIDATIONS!$FF$2:$FG$5,2,FALSE),FALSE),  IF(OR(AND(N818="Water Re-use",Z818="Cast Iron"),AND(N818="Water Re-use",Z818="Ductile Iron"),AND(N818="Water Re-use",Z818="Galvanised Iron"),  AND(N818="Water Re-use",Z818="Mild Steel")),      VLOOKUP(W818,VALIDATIONS!$GP$2:$HS$45,VLOOKUP(Y818,VALIDATIONS!$FF$2:$FG$5,2,FALSE),FALSE),  IF(OR(AND(N818="Water Re-use",Z818="Asbestos Cement"),AND(N818="Water Re-use",Z818="unplasticised Poly Vinyl Chloride")),      VLOOKUP(W818,VALIDATIONS!$GP$2:$HS$45,8+VLOOKUP(Y818,VALIDATIONS!$FF$2:$FG$5,2,FALSE),FALSE),            IF(OR(AND(N818="Water Rising Main",Z818="Cast Iron"),AND(N818="Water Rising Main",Z818="Ductile Iron"),AND(N818="Water Rising Main",Z818="Galvanised Iron"),  AND(N818="Water Rising Main",Z818="Mild Steel")),      VLOOKUP(W818,VALIDATIONS!$GP$2:$HS$45,4+VLOOKUP(Y818,VALIDATIONS!$FF$2:$FG$5,2,FALSE),FALSE),  IF(OR(AND(N818="Water Rising Main",Z818="Asbestos Cement"),AND(N818="Water Rising Main",Z818="unplasticised Poly Vinyl Chloride")),      VLOOKUP(W818,VALIDATIONS!$GP$2:$HS$45,12+VLOOKUP(Y818,VALIDATIONS!$FF$2:$FG$5,2,FALSE),FALSE),  0))))))    +IF(P818="Up to 10% Rock",VLOOKUP(W818,VALIDATIONS!$GP$2:$HS$45,21+VLOOKUP(Y818,VALIDATIONS!$FF$2:$FG$5,2,FALSE),FALSE),0)+IF(OR(Q818="Urban Development (moderate)",Q818="Urban Development (heavy)"),VLOOKUP(W818,VALIDATIONS!$GP$2:$HS$45,12+VLOOKUP(Q818,VALIDATIONS!$FJ$2:$FK$4,2,FALSE),FALSE),0)))</f>
        <v/>
      </c>
      <c r="AB818" s="82"/>
    </row>
    <row r="819" spans="2:28" x14ac:dyDescent="0.2">
      <c r="B819" s="354"/>
      <c r="C819" s="354"/>
      <c r="E819" s="370"/>
      <c r="G819" s="168"/>
      <c r="H819" s="168"/>
      <c r="I819" s="106" t="str">
        <f>IF(OR(C819="",D819="",E819=""),"",VLOOKUP(C819,VALIDATIONS!$HU$2:$HV$12,2,FALSE))</f>
        <v/>
      </c>
      <c r="K819" s="243"/>
      <c r="L819" s="354"/>
      <c r="M819" s="224"/>
      <c r="N819" s="370"/>
      <c r="O819" s="224"/>
      <c r="P819" s="368"/>
      <c r="Q819" s="368"/>
      <c r="R819" s="224"/>
      <c r="S819" s="224"/>
      <c r="T819" s="224"/>
      <c r="U819" s="224"/>
      <c r="W819" s="370"/>
      <c r="X819" s="370"/>
      <c r="Y819" s="368"/>
      <c r="Z819" s="370"/>
      <c r="AA819" s="106" t="str">
        <f>IF(OR(N819="",P819="",Q819="",V819="",W819="",X819="",Y819="",Z819=""),"",V819*    (  IF(OR(AND(N819="Water Reticulation",Z819="Cast Iron"),AND(N819="Water Reticulation",Z819="Ductile Iron"),AND(N819="Water Reticulation",Z819="Galvanised Iron"),  AND(N819="Water Reticulation",Z819="Mild Steel")),      VLOOKUP(W819,VALIDATIONS!$GP$2:$HS$45,VLOOKUP(Y819,VALIDATIONS!$FF$2:$FG$5,2,FALSE),FALSE),  IF(OR(AND(N819="Water Reticulation",Z819="Asbestos Cement"),AND(N819="Water Reticulation",Z819="unplasticised Poly Vinyl Chloride")),      VLOOKUP(W819,VALIDATIONS!$GP$2:$HS$45,8+VLOOKUP(Y819,VALIDATIONS!$FF$2:$FG$5,2,FALSE),FALSE),  IF(OR(AND(N819="Water Re-use",Z819="Cast Iron"),AND(N819="Water Re-use",Z819="Ductile Iron"),AND(N819="Water Re-use",Z819="Galvanised Iron"),  AND(N819="Water Re-use",Z819="Mild Steel")),      VLOOKUP(W819,VALIDATIONS!$GP$2:$HS$45,VLOOKUP(Y819,VALIDATIONS!$FF$2:$FG$5,2,FALSE),FALSE),  IF(OR(AND(N819="Water Re-use",Z819="Asbestos Cement"),AND(N819="Water Re-use",Z819="unplasticised Poly Vinyl Chloride")),      VLOOKUP(W819,VALIDATIONS!$GP$2:$HS$45,8+VLOOKUP(Y819,VALIDATIONS!$FF$2:$FG$5,2,FALSE),FALSE),            IF(OR(AND(N819="Water Rising Main",Z819="Cast Iron"),AND(N819="Water Rising Main",Z819="Ductile Iron"),AND(N819="Water Rising Main",Z819="Galvanised Iron"),  AND(N819="Water Rising Main",Z819="Mild Steel")),      VLOOKUP(W819,VALIDATIONS!$GP$2:$HS$45,4+VLOOKUP(Y819,VALIDATIONS!$FF$2:$FG$5,2,FALSE),FALSE),  IF(OR(AND(N819="Water Rising Main",Z819="Asbestos Cement"),AND(N819="Water Rising Main",Z819="unplasticised Poly Vinyl Chloride")),      VLOOKUP(W819,VALIDATIONS!$GP$2:$HS$45,12+VLOOKUP(Y819,VALIDATIONS!$FF$2:$FG$5,2,FALSE),FALSE),  0))))))    +IF(P819="Up to 10% Rock",VLOOKUP(W819,VALIDATIONS!$GP$2:$HS$45,21+VLOOKUP(Y819,VALIDATIONS!$FF$2:$FG$5,2,FALSE),FALSE),0)+IF(OR(Q819="Urban Development (moderate)",Q819="Urban Development (heavy)"),VLOOKUP(W819,VALIDATIONS!$GP$2:$HS$45,12+VLOOKUP(Q819,VALIDATIONS!$FJ$2:$FK$4,2,FALSE),FALSE),0)))</f>
        <v/>
      </c>
      <c r="AB819" s="82"/>
    </row>
    <row r="820" spans="2:28" x14ac:dyDescent="0.2">
      <c r="B820" s="354"/>
      <c r="C820" s="354"/>
      <c r="E820" s="370"/>
      <c r="G820" s="168"/>
      <c r="H820" s="168"/>
      <c r="I820" s="106" t="str">
        <f>IF(OR(C820="",D820="",E820=""),"",VLOOKUP(C820,VALIDATIONS!$HU$2:$HV$12,2,FALSE))</f>
        <v/>
      </c>
      <c r="K820" s="243"/>
      <c r="L820" s="354"/>
      <c r="M820" s="224"/>
      <c r="N820" s="370"/>
      <c r="O820" s="224"/>
      <c r="P820" s="368"/>
      <c r="Q820" s="368"/>
      <c r="R820" s="224"/>
      <c r="S820" s="224"/>
      <c r="T820" s="224"/>
      <c r="U820" s="224"/>
      <c r="W820" s="370"/>
      <c r="X820" s="370"/>
      <c r="Y820" s="368"/>
      <c r="Z820" s="370"/>
      <c r="AA820" s="106" t="str">
        <f>IF(OR(N820="",P820="",Q820="",V820="",W820="",X820="",Y820="",Z820=""),"",V820*    (  IF(OR(AND(N820="Water Reticulation",Z820="Cast Iron"),AND(N820="Water Reticulation",Z820="Ductile Iron"),AND(N820="Water Reticulation",Z820="Galvanised Iron"),  AND(N820="Water Reticulation",Z820="Mild Steel")),      VLOOKUP(W820,VALIDATIONS!$GP$2:$HS$45,VLOOKUP(Y820,VALIDATIONS!$FF$2:$FG$5,2,FALSE),FALSE),  IF(OR(AND(N820="Water Reticulation",Z820="Asbestos Cement"),AND(N820="Water Reticulation",Z820="unplasticised Poly Vinyl Chloride")),      VLOOKUP(W820,VALIDATIONS!$GP$2:$HS$45,8+VLOOKUP(Y820,VALIDATIONS!$FF$2:$FG$5,2,FALSE),FALSE),  IF(OR(AND(N820="Water Re-use",Z820="Cast Iron"),AND(N820="Water Re-use",Z820="Ductile Iron"),AND(N820="Water Re-use",Z820="Galvanised Iron"),  AND(N820="Water Re-use",Z820="Mild Steel")),      VLOOKUP(W820,VALIDATIONS!$GP$2:$HS$45,VLOOKUP(Y820,VALIDATIONS!$FF$2:$FG$5,2,FALSE),FALSE),  IF(OR(AND(N820="Water Re-use",Z820="Asbestos Cement"),AND(N820="Water Re-use",Z820="unplasticised Poly Vinyl Chloride")),      VLOOKUP(W820,VALIDATIONS!$GP$2:$HS$45,8+VLOOKUP(Y820,VALIDATIONS!$FF$2:$FG$5,2,FALSE),FALSE),            IF(OR(AND(N820="Water Rising Main",Z820="Cast Iron"),AND(N820="Water Rising Main",Z820="Ductile Iron"),AND(N820="Water Rising Main",Z820="Galvanised Iron"),  AND(N820="Water Rising Main",Z820="Mild Steel")),      VLOOKUP(W820,VALIDATIONS!$GP$2:$HS$45,4+VLOOKUP(Y820,VALIDATIONS!$FF$2:$FG$5,2,FALSE),FALSE),  IF(OR(AND(N820="Water Rising Main",Z820="Asbestos Cement"),AND(N820="Water Rising Main",Z820="unplasticised Poly Vinyl Chloride")),      VLOOKUP(W820,VALIDATIONS!$GP$2:$HS$45,12+VLOOKUP(Y820,VALIDATIONS!$FF$2:$FG$5,2,FALSE),FALSE),  0))))))    +IF(P820="Up to 10% Rock",VLOOKUP(W820,VALIDATIONS!$GP$2:$HS$45,21+VLOOKUP(Y820,VALIDATIONS!$FF$2:$FG$5,2,FALSE),FALSE),0)+IF(OR(Q820="Urban Development (moderate)",Q820="Urban Development (heavy)"),VLOOKUP(W820,VALIDATIONS!$GP$2:$HS$45,12+VLOOKUP(Q820,VALIDATIONS!$FJ$2:$FK$4,2,FALSE),FALSE),0)))</f>
        <v/>
      </c>
      <c r="AB820" s="82"/>
    </row>
    <row r="821" spans="2:28" x14ac:dyDescent="0.2">
      <c r="B821" s="354"/>
      <c r="C821" s="354"/>
      <c r="E821" s="370"/>
      <c r="G821" s="168"/>
      <c r="H821" s="168"/>
      <c r="I821" s="106" t="str">
        <f>IF(OR(C821="",D821="",E821=""),"",VLOOKUP(C821,VALIDATIONS!$HU$2:$HV$12,2,FALSE))</f>
        <v/>
      </c>
      <c r="K821" s="243"/>
      <c r="L821" s="354"/>
      <c r="M821" s="224"/>
      <c r="N821" s="370"/>
      <c r="O821" s="224"/>
      <c r="P821" s="368"/>
      <c r="Q821" s="368"/>
      <c r="R821" s="224"/>
      <c r="S821" s="224"/>
      <c r="T821" s="224"/>
      <c r="U821" s="224"/>
      <c r="W821" s="370"/>
      <c r="X821" s="370"/>
      <c r="Y821" s="368"/>
      <c r="Z821" s="370"/>
      <c r="AA821" s="106" t="str">
        <f>IF(OR(N821="",P821="",Q821="",V821="",W821="",X821="",Y821="",Z821=""),"",V821*    (  IF(OR(AND(N821="Water Reticulation",Z821="Cast Iron"),AND(N821="Water Reticulation",Z821="Ductile Iron"),AND(N821="Water Reticulation",Z821="Galvanised Iron"),  AND(N821="Water Reticulation",Z821="Mild Steel")),      VLOOKUP(W821,VALIDATIONS!$GP$2:$HS$45,VLOOKUP(Y821,VALIDATIONS!$FF$2:$FG$5,2,FALSE),FALSE),  IF(OR(AND(N821="Water Reticulation",Z821="Asbestos Cement"),AND(N821="Water Reticulation",Z821="unplasticised Poly Vinyl Chloride")),      VLOOKUP(W821,VALIDATIONS!$GP$2:$HS$45,8+VLOOKUP(Y821,VALIDATIONS!$FF$2:$FG$5,2,FALSE),FALSE),  IF(OR(AND(N821="Water Re-use",Z821="Cast Iron"),AND(N821="Water Re-use",Z821="Ductile Iron"),AND(N821="Water Re-use",Z821="Galvanised Iron"),  AND(N821="Water Re-use",Z821="Mild Steel")),      VLOOKUP(W821,VALIDATIONS!$GP$2:$HS$45,VLOOKUP(Y821,VALIDATIONS!$FF$2:$FG$5,2,FALSE),FALSE),  IF(OR(AND(N821="Water Re-use",Z821="Asbestos Cement"),AND(N821="Water Re-use",Z821="unplasticised Poly Vinyl Chloride")),      VLOOKUP(W821,VALIDATIONS!$GP$2:$HS$45,8+VLOOKUP(Y821,VALIDATIONS!$FF$2:$FG$5,2,FALSE),FALSE),            IF(OR(AND(N821="Water Rising Main",Z821="Cast Iron"),AND(N821="Water Rising Main",Z821="Ductile Iron"),AND(N821="Water Rising Main",Z821="Galvanised Iron"),  AND(N821="Water Rising Main",Z821="Mild Steel")),      VLOOKUP(W821,VALIDATIONS!$GP$2:$HS$45,4+VLOOKUP(Y821,VALIDATIONS!$FF$2:$FG$5,2,FALSE),FALSE),  IF(OR(AND(N821="Water Rising Main",Z821="Asbestos Cement"),AND(N821="Water Rising Main",Z821="unplasticised Poly Vinyl Chloride")),      VLOOKUP(W821,VALIDATIONS!$GP$2:$HS$45,12+VLOOKUP(Y821,VALIDATIONS!$FF$2:$FG$5,2,FALSE),FALSE),  0))))))    +IF(P821="Up to 10% Rock",VLOOKUP(W821,VALIDATIONS!$GP$2:$HS$45,21+VLOOKUP(Y821,VALIDATIONS!$FF$2:$FG$5,2,FALSE),FALSE),0)+IF(OR(Q821="Urban Development (moderate)",Q821="Urban Development (heavy)"),VLOOKUP(W821,VALIDATIONS!$GP$2:$HS$45,12+VLOOKUP(Q821,VALIDATIONS!$FJ$2:$FK$4,2,FALSE),FALSE),0)))</f>
        <v/>
      </c>
      <c r="AB821" s="82"/>
    </row>
    <row r="822" spans="2:28" x14ac:dyDescent="0.2">
      <c r="B822" s="354"/>
      <c r="C822" s="354"/>
      <c r="E822" s="370"/>
      <c r="G822" s="168"/>
      <c r="H822" s="168"/>
      <c r="I822" s="106" t="str">
        <f>IF(OR(C822="",D822="",E822=""),"",VLOOKUP(C822,VALIDATIONS!$HU$2:$HV$12,2,FALSE))</f>
        <v/>
      </c>
      <c r="K822" s="243"/>
      <c r="L822" s="354"/>
      <c r="M822" s="224"/>
      <c r="N822" s="370"/>
      <c r="O822" s="224"/>
      <c r="P822" s="368"/>
      <c r="Q822" s="368"/>
      <c r="R822" s="224"/>
      <c r="S822" s="224"/>
      <c r="T822" s="224"/>
      <c r="U822" s="224"/>
      <c r="W822" s="370"/>
      <c r="X822" s="370"/>
      <c r="Y822" s="368"/>
      <c r="Z822" s="370"/>
      <c r="AA822" s="106" t="str">
        <f>IF(OR(N822="",P822="",Q822="",V822="",W822="",X822="",Y822="",Z822=""),"",V822*    (  IF(OR(AND(N822="Water Reticulation",Z822="Cast Iron"),AND(N822="Water Reticulation",Z822="Ductile Iron"),AND(N822="Water Reticulation",Z822="Galvanised Iron"),  AND(N822="Water Reticulation",Z822="Mild Steel")),      VLOOKUP(W822,VALIDATIONS!$GP$2:$HS$45,VLOOKUP(Y822,VALIDATIONS!$FF$2:$FG$5,2,FALSE),FALSE),  IF(OR(AND(N822="Water Reticulation",Z822="Asbestos Cement"),AND(N822="Water Reticulation",Z822="unplasticised Poly Vinyl Chloride")),      VLOOKUP(W822,VALIDATIONS!$GP$2:$HS$45,8+VLOOKUP(Y822,VALIDATIONS!$FF$2:$FG$5,2,FALSE),FALSE),  IF(OR(AND(N822="Water Re-use",Z822="Cast Iron"),AND(N822="Water Re-use",Z822="Ductile Iron"),AND(N822="Water Re-use",Z822="Galvanised Iron"),  AND(N822="Water Re-use",Z822="Mild Steel")),      VLOOKUP(W822,VALIDATIONS!$GP$2:$HS$45,VLOOKUP(Y822,VALIDATIONS!$FF$2:$FG$5,2,FALSE),FALSE),  IF(OR(AND(N822="Water Re-use",Z822="Asbestos Cement"),AND(N822="Water Re-use",Z822="unplasticised Poly Vinyl Chloride")),      VLOOKUP(W822,VALIDATIONS!$GP$2:$HS$45,8+VLOOKUP(Y822,VALIDATIONS!$FF$2:$FG$5,2,FALSE),FALSE),            IF(OR(AND(N822="Water Rising Main",Z822="Cast Iron"),AND(N822="Water Rising Main",Z822="Ductile Iron"),AND(N822="Water Rising Main",Z822="Galvanised Iron"),  AND(N822="Water Rising Main",Z822="Mild Steel")),      VLOOKUP(W822,VALIDATIONS!$GP$2:$HS$45,4+VLOOKUP(Y822,VALIDATIONS!$FF$2:$FG$5,2,FALSE),FALSE),  IF(OR(AND(N822="Water Rising Main",Z822="Asbestos Cement"),AND(N822="Water Rising Main",Z822="unplasticised Poly Vinyl Chloride")),      VLOOKUP(W822,VALIDATIONS!$GP$2:$HS$45,12+VLOOKUP(Y822,VALIDATIONS!$FF$2:$FG$5,2,FALSE),FALSE),  0))))))    +IF(P822="Up to 10% Rock",VLOOKUP(W822,VALIDATIONS!$GP$2:$HS$45,21+VLOOKUP(Y822,VALIDATIONS!$FF$2:$FG$5,2,FALSE),FALSE),0)+IF(OR(Q822="Urban Development (moderate)",Q822="Urban Development (heavy)"),VLOOKUP(W822,VALIDATIONS!$GP$2:$HS$45,12+VLOOKUP(Q822,VALIDATIONS!$FJ$2:$FK$4,2,FALSE),FALSE),0)))</f>
        <v/>
      </c>
      <c r="AB822" s="82"/>
    </row>
    <row r="823" spans="2:28" x14ac:dyDescent="0.2">
      <c r="B823" s="354"/>
      <c r="C823" s="354"/>
      <c r="E823" s="370"/>
      <c r="G823" s="168"/>
      <c r="H823" s="168"/>
      <c r="I823" s="106" t="str">
        <f>IF(OR(C823="",D823="",E823=""),"",VLOOKUP(C823,VALIDATIONS!$HU$2:$HV$12,2,FALSE))</f>
        <v/>
      </c>
      <c r="K823" s="243"/>
      <c r="L823" s="354"/>
      <c r="M823" s="224"/>
      <c r="N823" s="370"/>
      <c r="O823" s="224"/>
      <c r="P823" s="368"/>
      <c r="Q823" s="368"/>
      <c r="R823" s="224"/>
      <c r="S823" s="224"/>
      <c r="T823" s="224"/>
      <c r="U823" s="224"/>
      <c r="W823" s="370"/>
      <c r="X823" s="370"/>
      <c r="Y823" s="368"/>
      <c r="Z823" s="370"/>
      <c r="AA823" s="106" t="str">
        <f>IF(OR(N823="",P823="",Q823="",V823="",W823="",X823="",Y823="",Z823=""),"",V823*    (  IF(OR(AND(N823="Water Reticulation",Z823="Cast Iron"),AND(N823="Water Reticulation",Z823="Ductile Iron"),AND(N823="Water Reticulation",Z823="Galvanised Iron"),  AND(N823="Water Reticulation",Z823="Mild Steel")),      VLOOKUP(W823,VALIDATIONS!$GP$2:$HS$45,VLOOKUP(Y823,VALIDATIONS!$FF$2:$FG$5,2,FALSE),FALSE),  IF(OR(AND(N823="Water Reticulation",Z823="Asbestos Cement"),AND(N823="Water Reticulation",Z823="unplasticised Poly Vinyl Chloride")),      VLOOKUP(W823,VALIDATIONS!$GP$2:$HS$45,8+VLOOKUP(Y823,VALIDATIONS!$FF$2:$FG$5,2,FALSE),FALSE),  IF(OR(AND(N823="Water Re-use",Z823="Cast Iron"),AND(N823="Water Re-use",Z823="Ductile Iron"),AND(N823="Water Re-use",Z823="Galvanised Iron"),  AND(N823="Water Re-use",Z823="Mild Steel")),      VLOOKUP(W823,VALIDATIONS!$GP$2:$HS$45,VLOOKUP(Y823,VALIDATIONS!$FF$2:$FG$5,2,FALSE),FALSE),  IF(OR(AND(N823="Water Re-use",Z823="Asbestos Cement"),AND(N823="Water Re-use",Z823="unplasticised Poly Vinyl Chloride")),      VLOOKUP(W823,VALIDATIONS!$GP$2:$HS$45,8+VLOOKUP(Y823,VALIDATIONS!$FF$2:$FG$5,2,FALSE),FALSE),            IF(OR(AND(N823="Water Rising Main",Z823="Cast Iron"),AND(N823="Water Rising Main",Z823="Ductile Iron"),AND(N823="Water Rising Main",Z823="Galvanised Iron"),  AND(N823="Water Rising Main",Z823="Mild Steel")),      VLOOKUP(W823,VALIDATIONS!$GP$2:$HS$45,4+VLOOKUP(Y823,VALIDATIONS!$FF$2:$FG$5,2,FALSE),FALSE),  IF(OR(AND(N823="Water Rising Main",Z823="Asbestos Cement"),AND(N823="Water Rising Main",Z823="unplasticised Poly Vinyl Chloride")),      VLOOKUP(W823,VALIDATIONS!$GP$2:$HS$45,12+VLOOKUP(Y823,VALIDATIONS!$FF$2:$FG$5,2,FALSE),FALSE),  0))))))    +IF(P823="Up to 10% Rock",VLOOKUP(W823,VALIDATIONS!$GP$2:$HS$45,21+VLOOKUP(Y823,VALIDATIONS!$FF$2:$FG$5,2,FALSE),FALSE),0)+IF(OR(Q823="Urban Development (moderate)",Q823="Urban Development (heavy)"),VLOOKUP(W823,VALIDATIONS!$GP$2:$HS$45,12+VLOOKUP(Q823,VALIDATIONS!$FJ$2:$FK$4,2,FALSE),FALSE),0)))</f>
        <v/>
      </c>
      <c r="AB823" s="82"/>
    </row>
    <row r="824" spans="2:28" x14ac:dyDescent="0.2">
      <c r="B824" s="354"/>
      <c r="C824" s="354"/>
      <c r="E824" s="370"/>
      <c r="G824" s="168"/>
      <c r="H824" s="168"/>
      <c r="I824" s="106" t="str">
        <f>IF(OR(C824="",D824="",E824=""),"",VLOOKUP(C824,VALIDATIONS!$HU$2:$HV$12,2,FALSE))</f>
        <v/>
      </c>
      <c r="K824" s="243"/>
      <c r="L824" s="354"/>
      <c r="M824" s="224"/>
      <c r="N824" s="370"/>
      <c r="O824" s="224"/>
      <c r="P824" s="368"/>
      <c r="Q824" s="368"/>
      <c r="R824" s="224"/>
      <c r="S824" s="224"/>
      <c r="T824" s="224"/>
      <c r="U824" s="224"/>
      <c r="W824" s="370"/>
      <c r="X824" s="370"/>
      <c r="Y824" s="368"/>
      <c r="Z824" s="370"/>
      <c r="AA824" s="106" t="str">
        <f>IF(OR(N824="",P824="",Q824="",V824="",W824="",X824="",Y824="",Z824=""),"",V824*    (  IF(OR(AND(N824="Water Reticulation",Z824="Cast Iron"),AND(N824="Water Reticulation",Z824="Ductile Iron"),AND(N824="Water Reticulation",Z824="Galvanised Iron"),  AND(N824="Water Reticulation",Z824="Mild Steel")),      VLOOKUP(W824,VALIDATIONS!$GP$2:$HS$45,VLOOKUP(Y824,VALIDATIONS!$FF$2:$FG$5,2,FALSE),FALSE),  IF(OR(AND(N824="Water Reticulation",Z824="Asbestos Cement"),AND(N824="Water Reticulation",Z824="unplasticised Poly Vinyl Chloride")),      VLOOKUP(W824,VALIDATIONS!$GP$2:$HS$45,8+VLOOKUP(Y824,VALIDATIONS!$FF$2:$FG$5,2,FALSE),FALSE),  IF(OR(AND(N824="Water Re-use",Z824="Cast Iron"),AND(N824="Water Re-use",Z824="Ductile Iron"),AND(N824="Water Re-use",Z824="Galvanised Iron"),  AND(N824="Water Re-use",Z824="Mild Steel")),      VLOOKUP(W824,VALIDATIONS!$GP$2:$HS$45,VLOOKUP(Y824,VALIDATIONS!$FF$2:$FG$5,2,FALSE),FALSE),  IF(OR(AND(N824="Water Re-use",Z824="Asbestos Cement"),AND(N824="Water Re-use",Z824="unplasticised Poly Vinyl Chloride")),      VLOOKUP(W824,VALIDATIONS!$GP$2:$HS$45,8+VLOOKUP(Y824,VALIDATIONS!$FF$2:$FG$5,2,FALSE),FALSE),            IF(OR(AND(N824="Water Rising Main",Z824="Cast Iron"),AND(N824="Water Rising Main",Z824="Ductile Iron"),AND(N824="Water Rising Main",Z824="Galvanised Iron"),  AND(N824="Water Rising Main",Z824="Mild Steel")),      VLOOKUP(W824,VALIDATIONS!$GP$2:$HS$45,4+VLOOKUP(Y824,VALIDATIONS!$FF$2:$FG$5,2,FALSE),FALSE),  IF(OR(AND(N824="Water Rising Main",Z824="Asbestos Cement"),AND(N824="Water Rising Main",Z824="unplasticised Poly Vinyl Chloride")),      VLOOKUP(W824,VALIDATIONS!$GP$2:$HS$45,12+VLOOKUP(Y824,VALIDATIONS!$FF$2:$FG$5,2,FALSE),FALSE),  0))))))    +IF(P824="Up to 10% Rock",VLOOKUP(W824,VALIDATIONS!$GP$2:$HS$45,21+VLOOKUP(Y824,VALIDATIONS!$FF$2:$FG$5,2,FALSE),FALSE),0)+IF(OR(Q824="Urban Development (moderate)",Q824="Urban Development (heavy)"),VLOOKUP(W824,VALIDATIONS!$GP$2:$HS$45,12+VLOOKUP(Q824,VALIDATIONS!$FJ$2:$FK$4,2,FALSE),FALSE),0)))</f>
        <v/>
      </c>
      <c r="AB824" s="82"/>
    </row>
    <row r="825" spans="2:28" x14ac:dyDescent="0.2">
      <c r="B825" s="354"/>
      <c r="C825" s="354"/>
      <c r="E825" s="370"/>
      <c r="G825" s="168"/>
      <c r="H825" s="168"/>
      <c r="I825" s="106" t="str">
        <f>IF(OR(C825="",D825="",E825=""),"",VLOOKUP(C825,VALIDATIONS!$HU$2:$HV$12,2,FALSE))</f>
        <v/>
      </c>
      <c r="K825" s="243"/>
      <c r="L825" s="354"/>
      <c r="M825" s="224"/>
      <c r="N825" s="370"/>
      <c r="O825" s="224"/>
      <c r="P825" s="368"/>
      <c r="Q825" s="368"/>
      <c r="R825" s="224"/>
      <c r="S825" s="224"/>
      <c r="T825" s="224"/>
      <c r="U825" s="224"/>
      <c r="W825" s="370"/>
      <c r="X825" s="370"/>
      <c r="Y825" s="368"/>
      <c r="Z825" s="370"/>
      <c r="AA825" s="106" t="str">
        <f>IF(OR(N825="",P825="",Q825="",V825="",W825="",X825="",Y825="",Z825=""),"",V825*    (  IF(OR(AND(N825="Water Reticulation",Z825="Cast Iron"),AND(N825="Water Reticulation",Z825="Ductile Iron"),AND(N825="Water Reticulation",Z825="Galvanised Iron"),  AND(N825="Water Reticulation",Z825="Mild Steel")),      VLOOKUP(W825,VALIDATIONS!$GP$2:$HS$45,VLOOKUP(Y825,VALIDATIONS!$FF$2:$FG$5,2,FALSE),FALSE),  IF(OR(AND(N825="Water Reticulation",Z825="Asbestos Cement"),AND(N825="Water Reticulation",Z825="unplasticised Poly Vinyl Chloride")),      VLOOKUP(W825,VALIDATIONS!$GP$2:$HS$45,8+VLOOKUP(Y825,VALIDATIONS!$FF$2:$FG$5,2,FALSE),FALSE),  IF(OR(AND(N825="Water Re-use",Z825="Cast Iron"),AND(N825="Water Re-use",Z825="Ductile Iron"),AND(N825="Water Re-use",Z825="Galvanised Iron"),  AND(N825="Water Re-use",Z825="Mild Steel")),      VLOOKUP(W825,VALIDATIONS!$GP$2:$HS$45,VLOOKUP(Y825,VALIDATIONS!$FF$2:$FG$5,2,FALSE),FALSE),  IF(OR(AND(N825="Water Re-use",Z825="Asbestos Cement"),AND(N825="Water Re-use",Z825="unplasticised Poly Vinyl Chloride")),      VLOOKUP(W825,VALIDATIONS!$GP$2:$HS$45,8+VLOOKUP(Y825,VALIDATIONS!$FF$2:$FG$5,2,FALSE),FALSE),            IF(OR(AND(N825="Water Rising Main",Z825="Cast Iron"),AND(N825="Water Rising Main",Z825="Ductile Iron"),AND(N825="Water Rising Main",Z825="Galvanised Iron"),  AND(N825="Water Rising Main",Z825="Mild Steel")),      VLOOKUP(W825,VALIDATIONS!$GP$2:$HS$45,4+VLOOKUP(Y825,VALIDATIONS!$FF$2:$FG$5,2,FALSE),FALSE),  IF(OR(AND(N825="Water Rising Main",Z825="Asbestos Cement"),AND(N825="Water Rising Main",Z825="unplasticised Poly Vinyl Chloride")),      VLOOKUP(W825,VALIDATIONS!$GP$2:$HS$45,12+VLOOKUP(Y825,VALIDATIONS!$FF$2:$FG$5,2,FALSE),FALSE),  0))))))    +IF(P825="Up to 10% Rock",VLOOKUP(W825,VALIDATIONS!$GP$2:$HS$45,21+VLOOKUP(Y825,VALIDATIONS!$FF$2:$FG$5,2,FALSE),FALSE),0)+IF(OR(Q825="Urban Development (moderate)",Q825="Urban Development (heavy)"),VLOOKUP(W825,VALIDATIONS!$GP$2:$HS$45,12+VLOOKUP(Q825,VALIDATIONS!$FJ$2:$FK$4,2,FALSE),FALSE),0)))</f>
        <v/>
      </c>
      <c r="AB825" s="82"/>
    </row>
    <row r="826" spans="2:28" x14ac:dyDescent="0.2">
      <c r="B826" s="354"/>
      <c r="C826" s="354"/>
      <c r="E826" s="370"/>
      <c r="G826" s="168"/>
      <c r="H826" s="168"/>
      <c r="I826" s="106" t="str">
        <f>IF(OR(C826="",D826="",E826=""),"",VLOOKUP(C826,VALIDATIONS!$HU$2:$HV$12,2,FALSE))</f>
        <v/>
      </c>
      <c r="K826" s="243"/>
      <c r="L826" s="354"/>
      <c r="M826" s="224"/>
      <c r="N826" s="370"/>
      <c r="O826" s="224"/>
      <c r="P826" s="368"/>
      <c r="Q826" s="368"/>
      <c r="R826" s="224"/>
      <c r="S826" s="224"/>
      <c r="T826" s="224"/>
      <c r="U826" s="224"/>
      <c r="W826" s="370"/>
      <c r="X826" s="370"/>
      <c r="Y826" s="368"/>
      <c r="Z826" s="370"/>
      <c r="AA826" s="106" t="str">
        <f>IF(OR(N826="",P826="",Q826="",V826="",W826="",X826="",Y826="",Z826=""),"",V826*    (  IF(OR(AND(N826="Water Reticulation",Z826="Cast Iron"),AND(N826="Water Reticulation",Z826="Ductile Iron"),AND(N826="Water Reticulation",Z826="Galvanised Iron"),  AND(N826="Water Reticulation",Z826="Mild Steel")),      VLOOKUP(W826,VALIDATIONS!$GP$2:$HS$45,VLOOKUP(Y826,VALIDATIONS!$FF$2:$FG$5,2,FALSE),FALSE),  IF(OR(AND(N826="Water Reticulation",Z826="Asbestos Cement"),AND(N826="Water Reticulation",Z826="unplasticised Poly Vinyl Chloride")),      VLOOKUP(W826,VALIDATIONS!$GP$2:$HS$45,8+VLOOKUP(Y826,VALIDATIONS!$FF$2:$FG$5,2,FALSE),FALSE),  IF(OR(AND(N826="Water Re-use",Z826="Cast Iron"),AND(N826="Water Re-use",Z826="Ductile Iron"),AND(N826="Water Re-use",Z826="Galvanised Iron"),  AND(N826="Water Re-use",Z826="Mild Steel")),      VLOOKUP(W826,VALIDATIONS!$GP$2:$HS$45,VLOOKUP(Y826,VALIDATIONS!$FF$2:$FG$5,2,FALSE),FALSE),  IF(OR(AND(N826="Water Re-use",Z826="Asbestos Cement"),AND(N826="Water Re-use",Z826="unplasticised Poly Vinyl Chloride")),      VLOOKUP(W826,VALIDATIONS!$GP$2:$HS$45,8+VLOOKUP(Y826,VALIDATIONS!$FF$2:$FG$5,2,FALSE),FALSE),            IF(OR(AND(N826="Water Rising Main",Z826="Cast Iron"),AND(N826="Water Rising Main",Z826="Ductile Iron"),AND(N826="Water Rising Main",Z826="Galvanised Iron"),  AND(N826="Water Rising Main",Z826="Mild Steel")),      VLOOKUP(W826,VALIDATIONS!$GP$2:$HS$45,4+VLOOKUP(Y826,VALIDATIONS!$FF$2:$FG$5,2,FALSE),FALSE),  IF(OR(AND(N826="Water Rising Main",Z826="Asbestos Cement"),AND(N826="Water Rising Main",Z826="unplasticised Poly Vinyl Chloride")),      VLOOKUP(W826,VALIDATIONS!$GP$2:$HS$45,12+VLOOKUP(Y826,VALIDATIONS!$FF$2:$FG$5,2,FALSE),FALSE),  0))))))    +IF(P826="Up to 10% Rock",VLOOKUP(W826,VALIDATIONS!$GP$2:$HS$45,21+VLOOKUP(Y826,VALIDATIONS!$FF$2:$FG$5,2,FALSE),FALSE),0)+IF(OR(Q826="Urban Development (moderate)",Q826="Urban Development (heavy)"),VLOOKUP(W826,VALIDATIONS!$GP$2:$HS$45,12+VLOOKUP(Q826,VALIDATIONS!$FJ$2:$FK$4,2,FALSE),FALSE),0)))</f>
        <v/>
      </c>
      <c r="AB826" s="82"/>
    </row>
    <row r="827" spans="2:28" x14ac:dyDescent="0.2">
      <c r="B827" s="354"/>
      <c r="C827" s="354"/>
      <c r="E827" s="370"/>
      <c r="G827" s="168"/>
      <c r="H827" s="168"/>
      <c r="I827" s="106" t="str">
        <f>IF(OR(C827="",D827="",E827=""),"",VLOOKUP(C827,VALIDATIONS!$HU$2:$HV$12,2,FALSE))</f>
        <v/>
      </c>
      <c r="K827" s="243"/>
      <c r="L827" s="354"/>
      <c r="M827" s="224"/>
      <c r="N827" s="370"/>
      <c r="O827" s="224"/>
      <c r="P827" s="368"/>
      <c r="Q827" s="368"/>
      <c r="R827" s="224"/>
      <c r="S827" s="224"/>
      <c r="T827" s="224"/>
      <c r="U827" s="224"/>
      <c r="W827" s="370"/>
      <c r="X827" s="370"/>
      <c r="Y827" s="368"/>
      <c r="Z827" s="370"/>
      <c r="AA827" s="106" t="str">
        <f>IF(OR(N827="",P827="",Q827="",V827="",W827="",X827="",Y827="",Z827=""),"",V827*    (  IF(OR(AND(N827="Water Reticulation",Z827="Cast Iron"),AND(N827="Water Reticulation",Z827="Ductile Iron"),AND(N827="Water Reticulation",Z827="Galvanised Iron"),  AND(N827="Water Reticulation",Z827="Mild Steel")),      VLOOKUP(W827,VALIDATIONS!$GP$2:$HS$45,VLOOKUP(Y827,VALIDATIONS!$FF$2:$FG$5,2,FALSE),FALSE),  IF(OR(AND(N827="Water Reticulation",Z827="Asbestos Cement"),AND(N827="Water Reticulation",Z827="unplasticised Poly Vinyl Chloride")),      VLOOKUP(W827,VALIDATIONS!$GP$2:$HS$45,8+VLOOKUP(Y827,VALIDATIONS!$FF$2:$FG$5,2,FALSE),FALSE),  IF(OR(AND(N827="Water Re-use",Z827="Cast Iron"),AND(N827="Water Re-use",Z827="Ductile Iron"),AND(N827="Water Re-use",Z827="Galvanised Iron"),  AND(N827="Water Re-use",Z827="Mild Steel")),      VLOOKUP(W827,VALIDATIONS!$GP$2:$HS$45,VLOOKUP(Y827,VALIDATIONS!$FF$2:$FG$5,2,FALSE),FALSE),  IF(OR(AND(N827="Water Re-use",Z827="Asbestos Cement"),AND(N827="Water Re-use",Z827="unplasticised Poly Vinyl Chloride")),      VLOOKUP(W827,VALIDATIONS!$GP$2:$HS$45,8+VLOOKUP(Y827,VALIDATIONS!$FF$2:$FG$5,2,FALSE),FALSE),            IF(OR(AND(N827="Water Rising Main",Z827="Cast Iron"),AND(N827="Water Rising Main",Z827="Ductile Iron"),AND(N827="Water Rising Main",Z827="Galvanised Iron"),  AND(N827="Water Rising Main",Z827="Mild Steel")),      VLOOKUP(W827,VALIDATIONS!$GP$2:$HS$45,4+VLOOKUP(Y827,VALIDATIONS!$FF$2:$FG$5,2,FALSE),FALSE),  IF(OR(AND(N827="Water Rising Main",Z827="Asbestos Cement"),AND(N827="Water Rising Main",Z827="unplasticised Poly Vinyl Chloride")),      VLOOKUP(W827,VALIDATIONS!$GP$2:$HS$45,12+VLOOKUP(Y827,VALIDATIONS!$FF$2:$FG$5,2,FALSE),FALSE),  0))))))    +IF(P827="Up to 10% Rock",VLOOKUP(W827,VALIDATIONS!$GP$2:$HS$45,21+VLOOKUP(Y827,VALIDATIONS!$FF$2:$FG$5,2,FALSE),FALSE),0)+IF(OR(Q827="Urban Development (moderate)",Q827="Urban Development (heavy)"),VLOOKUP(W827,VALIDATIONS!$GP$2:$HS$45,12+VLOOKUP(Q827,VALIDATIONS!$FJ$2:$FK$4,2,FALSE),FALSE),0)))</f>
        <v/>
      </c>
      <c r="AB827" s="82"/>
    </row>
    <row r="828" spans="2:28" x14ac:dyDescent="0.2">
      <c r="B828" s="354"/>
      <c r="C828" s="354"/>
      <c r="E828" s="370"/>
      <c r="G828" s="168"/>
      <c r="H828" s="168"/>
      <c r="I828" s="106" t="str">
        <f>IF(OR(C828="",D828="",E828=""),"",VLOOKUP(C828,VALIDATIONS!$HU$2:$HV$12,2,FALSE))</f>
        <v/>
      </c>
      <c r="K828" s="243"/>
      <c r="L828" s="354"/>
      <c r="M828" s="224"/>
      <c r="N828" s="370"/>
      <c r="O828" s="224"/>
      <c r="P828" s="368"/>
      <c r="Q828" s="368"/>
      <c r="R828" s="224"/>
      <c r="S828" s="224"/>
      <c r="T828" s="224"/>
      <c r="U828" s="224"/>
      <c r="W828" s="370"/>
      <c r="X828" s="370"/>
      <c r="Y828" s="368"/>
      <c r="Z828" s="370"/>
      <c r="AA828" s="106" t="str">
        <f>IF(OR(N828="",P828="",Q828="",V828="",W828="",X828="",Y828="",Z828=""),"",V828*    (  IF(OR(AND(N828="Water Reticulation",Z828="Cast Iron"),AND(N828="Water Reticulation",Z828="Ductile Iron"),AND(N828="Water Reticulation",Z828="Galvanised Iron"),  AND(N828="Water Reticulation",Z828="Mild Steel")),      VLOOKUP(W828,VALIDATIONS!$GP$2:$HS$45,VLOOKUP(Y828,VALIDATIONS!$FF$2:$FG$5,2,FALSE),FALSE),  IF(OR(AND(N828="Water Reticulation",Z828="Asbestos Cement"),AND(N828="Water Reticulation",Z828="unplasticised Poly Vinyl Chloride")),      VLOOKUP(W828,VALIDATIONS!$GP$2:$HS$45,8+VLOOKUP(Y828,VALIDATIONS!$FF$2:$FG$5,2,FALSE),FALSE),  IF(OR(AND(N828="Water Re-use",Z828="Cast Iron"),AND(N828="Water Re-use",Z828="Ductile Iron"),AND(N828="Water Re-use",Z828="Galvanised Iron"),  AND(N828="Water Re-use",Z828="Mild Steel")),      VLOOKUP(W828,VALIDATIONS!$GP$2:$HS$45,VLOOKUP(Y828,VALIDATIONS!$FF$2:$FG$5,2,FALSE),FALSE),  IF(OR(AND(N828="Water Re-use",Z828="Asbestos Cement"),AND(N828="Water Re-use",Z828="unplasticised Poly Vinyl Chloride")),      VLOOKUP(W828,VALIDATIONS!$GP$2:$HS$45,8+VLOOKUP(Y828,VALIDATIONS!$FF$2:$FG$5,2,FALSE),FALSE),            IF(OR(AND(N828="Water Rising Main",Z828="Cast Iron"),AND(N828="Water Rising Main",Z828="Ductile Iron"),AND(N828="Water Rising Main",Z828="Galvanised Iron"),  AND(N828="Water Rising Main",Z828="Mild Steel")),      VLOOKUP(W828,VALIDATIONS!$GP$2:$HS$45,4+VLOOKUP(Y828,VALIDATIONS!$FF$2:$FG$5,2,FALSE),FALSE),  IF(OR(AND(N828="Water Rising Main",Z828="Asbestos Cement"),AND(N828="Water Rising Main",Z828="unplasticised Poly Vinyl Chloride")),      VLOOKUP(W828,VALIDATIONS!$GP$2:$HS$45,12+VLOOKUP(Y828,VALIDATIONS!$FF$2:$FG$5,2,FALSE),FALSE),  0))))))    +IF(P828="Up to 10% Rock",VLOOKUP(W828,VALIDATIONS!$GP$2:$HS$45,21+VLOOKUP(Y828,VALIDATIONS!$FF$2:$FG$5,2,FALSE),FALSE),0)+IF(OR(Q828="Urban Development (moderate)",Q828="Urban Development (heavy)"),VLOOKUP(W828,VALIDATIONS!$GP$2:$HS$45,12+VLOOKUP(Q828,VALIDATIONS!$FJ$2:$FK$4,2,FALSE),FALSE),0)))</f>
        <v/>
      </c>
      <c r="AB828" s="82"/>
    </row>
    <row r="829" spans="2:28" x14ac:dyDescent="0.2">
      <c r="B829" s="354"/>
      <c r="C829" s="354"/>
      <c r="E829" s="370"/>
      <c r="G829" s="168"/>
      <c r="H829" s="168"/>
      <c r="I829" s="106" t="str">
        <f>IF(OR(C829="",D829="",E829=""),"",VLOOKUP(C829,VALIDATIONS!$HU$2:$HV$12,2,FALSE))</f>
        <v/>
      </c>
      <c r="K829" s="243"/>
      <c r="L829" s="354"/>
      <c r="M829" s="224"/>
      <c r="N829" s="370"/>
      <c r="O829" s="224"/>
      <c r="P829" s="368"/>
      <c r="Q829" s="368"/>
      <c r="R829" s="224"/>
      <c r="S829" s="224"/>
      <c r="T829" s="224"/>
      <c r="U829" s="224"/>
      <c r="W829" s="370"/>
      <c r="X829" s="370"/>
      <c r="Y829" s="368"/>
      <c r="Z829" s="370"/>
      <c r="AA829" s="106" t="str">
        <f>IF(OR(N829="",P829="",Q829="",V829="",W829="",X829="",Y829="",Z829=""),"",V829*    (  IF(OR(AND(N829="Water Reticulation",Z829="Cast Iron"),AND(N829="Water Reticulation",Z829="Ductile Iron"),AND(N829="Water Reticulation",Z829="Galvanised Iron"),  AND(N829="Water Reticulation",Z829="Mild Steel")),      VLOOKUP(W829,VALIDATIONS!$GP$2:$HS$45,VLOOKUP(Y829,VALIDATIONS!$FF$2:$FG$5,2,FALSE),FALSE),  IF(OR(AND(N829="Water Reticulation",Z829="Asbestos Cement"),AND(N829="Water Reticulation",Z829="unplasticised Poly Vinyl Chloride")),      VLOOKUP(W829,VALIDATIONS!$GP$2:$HS$45,8+VLOOKUP(Y829,VALIDATIONS!$FF$2:$FG$5,2,FALSE),FALSE),  IF(OR(AND(N829="Water Re-use",Z829="Cast Iron"),AND(N829="Water Re-use",Z829="Ductile Iron"),AND(N829="Water Re-use",Z829="Galvanised Iron"),  AND(N829="Water Re-use",Z829="Mild Steel")),      VLOOKUP(W829,VALIDATIONS!$GP$2:$HS$45,VLOOKUP(Y829,VALIDATIONS!$FF$2:$FG$5,2,FALSE),FALSE),  IF(OR(AND(N829="Water Re-use",Z829="Asbestos Cement"),AND(N829="Water Re-use",Z829="unplasticised Poly Vinyl Chloride")),      VLOOKUP(W829,VALIDATIONS!$GP$2:$HS$45,8+VLOOKUP(Y829,VALIDATIONS!$FF$2:$FG$5,2,FALSE),FALSE),            IF(OR(AND(N829="Water Rising Main",Z829="Cast Iron"),AND(N829="Water Rising Main",Z829="Ductile Iron"),AND(N829="Water Rising Main",Z829="Galvanised Iron"),  AND(N829="Water Rising Main",Z829="Mild Steel")),      VLOOKUP(W829,VALIDATIONS!$GP$2:$HS$45,4+VLOOKUP(Y829,VALIDATIONS!$FF$2:$FG$5,2,FALSE),FALSE),  IF(OR(AND(N829="Water Rising Main",Z829="Asbestos Cement"),AND(N829="Water Rising Main",Z829="unplasticised Poly Vinyl Chloride")),      VLOOKUP(W829,VALIDATIONS!$GP$2:$HS$45,12+VLOOKUP(Y829,VALIDATIONS!$FF$2:$FG$5,2,FALSE),FALSE),  0))))))    +IF(P829="Up to 10% Rock",VLOOKUP(W829,VALIDATIONS!$GP$2:$HS$45,21+VLOOKUP(Y829,VALIDATIONS!$FF$2:$FG$5,2,FALSE),FALSE),0)+IF(OR(Q829="Urban Development (moderate)",Q829="Urban Development (heavy)"),VLOOKUP(W829,VALIDATIONS!$GP$2:$HS$45,12+VLOOKUP(Q829,VALIDATIONS!$FJ$2:$FK$4,2,FALSE),FALSE),0)))</f>
        <v/>
      </c>
      <c r="AB829" s="82"/>
    </row>
    <row r="830" spans="2:28" x14ac:dyDescent="0.2">
      <c r="B830" s="354"/>
      <c r="C830" s="354"/>
      <c r="E830" s="370"/>
      <c r="G830" s="168"/>
      <c r="H830" s="168"/>
      <c r="I830" s="106" t="str">
        <f>IF(OR(C830="",D830="",E830=""),"",VLOOKUP(C830,VALIDATIONS!$HU$2:$HV$12,2,FALSE))</f>
        <v/>
      </c>
      <c r="K830" s="243"/>
      <c r="L830" s="354"/>
      <c r="M830" s="224"/>
      <c r="N830" s="370"/>
      <c r="O830" s="224"/>
      <c r="P830" s="368"/>
      <c r="Q830" s="368"/>
      <c r="R830" s="224"/>
      <c r="S830" s="224"/>
      <c r="T830" s="224"/>
      <c r="U830" s="224"/>
      <c r="W830" s="370"/>
      <c r="X830" s="370"/>
      <c r="Y830" s="368"/>
      <c r="Z830" s="370"/>
      <c r="AA830" s="106" t="str">
        <f>IF(OR(N830="",P830="",Q830="",V830="",W830="",X830="",Y830="",Z830=""),"",V830*    (  IF(OR(AND(N830="Water Reticulation",Z830="Cast Iron"),AND(N830="Water Reticulation",Z830="Ductile Iron"),AND(N830="Water Reticulation",Z830="Galvanised Iron"),  AND(N830="Water Reticulation",Z830="Mild Steel")),      VLOOKUP(W830,VALIDATIONS!$GP$2:$HS$45,VLOOKUP(Y830,VALIDATIONS!$FF$2:$FG$5,2,FALSE),FALSE),  IF(OR(AND(N830="Water Reticulation",Z830="Asbestos Cement"),AND(N830="Water Reticulation",Z830="unplasticised Poly Vinyl Chloride")),      VLOOKUP(W830,VALIDATIONS!$GP$2:$HS$45,8+VLOOKUP(Y830,VALIDATIONS!$FF$2:$FG$5,2,FALSE),FALSE),  IF(OR(AND(N830="Water Re-use",Z830="Cast Iron"),AND(N830="Water Re-use",Z830="Ductile Iron"),AND(N830="Water Re-use",Z830="Galvanised Iron"),  AND(N830="Water Re-use",Z830="Mild Steel")),      VLOOKUP(W830,VALIDATIONS!$GP$2:$HS$45,VLOOKUP(Y830,VALIDATIONS!$FF$2:$FG$5,2,FALSE),FALSE),  IF(OR(AND(N830="Water Re-use",Z830="Asbestos Cement"),AND(N830="Water Re-use",Z830="unplasticised Poly Vinyl Chloride")),      VLOOKUP(W830,VALIDATIONS!$GP$2:$HS$45,8+VLOOKUP(Y830,VALIDATIONS!$FF$2:$FG$5,2,FALSE),FALSE),            IF(OR(AND(N830="Water Rising Main",Z830="Cast Iron"),AND(N830="Water Rising Main",Z830="Ductile Iron"),AND(N830="Water Rising Main",Z830="Galvanised Iron"),  AND(N830="Water Rising Main",Z830="Mild Steel")),      VLOOKUP(W830,VALIDATIONS!$GP$2:$HS$45,4+VLOOKUP(Y830,VALIDATIONS!$FF$2:$FG$5,2,FALSE),FALSE),  IF(OR(AND(N830="Water Rising Main",Z830="Asbestos Cement"),AND(N830="Water Rising Main",Z830="unplasticised Poly Vinyl Chloride")),      VLOOKUP(W830,VALIDATIONS!$GP$2:$HS$45,12+VLOOKUP(Y830,VALIDATIONS!$FF$2:$FG$5,2,FALSE),FALSE),  0))))))    +IF(P830="Up to 10% Rock",VLOOKUP(W830,VALIDATIONS!$GP$2:$HS$45,21+VLOOKUP(Y830,VALIDATIONS!$FF$2:$FG$5,2,FALSE),FALSE),0)+IF(OR(Q830="Urban Development (moderate)",Q830="Urban Development (heavy)"),VLOOKUP(W830,VALIDATIONS!$GP$2:$HS$45,12+VLOOKUP(Q830,VALIDATIONS!$FJ$2:$FK$4,2,FALSE),FALSE),0)))</f>
        <v/>
      </c>
      <c r="AB830" s="82"/>
    </row>
    <row r="831" spans="2:28" x14ac:dyDescent="0.2">
      <c r="B831" s="354"/>
      <c r="C831" s="354"/>
      <c r="E831" s="370"/>
      <c r="G831" s="168"/>
      <c r="H831" s="168"/>
      <c r="I831" s="106" t="str">
        <f>IF(OR(C831="",D831="",E831=""),"",VLOOKUP(C831,VALIDATIONS!$HU$2:$HV$12,2,FALSE))</f>
        <v/>
      </c>
      <c r="K831" s="243"/>
      <c r="L831" s="354"/>
      <c r="M831" s="224"/>
      <c r="N831" s="370"/>
      <c r="O831" s="224"/>
      <c r="P831" s="368"/>
      <c r="Q831" s="368"/>
      <c r="R831" s="224"/>
      <c r="S831" s="224"/>
      <c r="T831" s="224"/>
      <c r="U831" s="224"/>
      <c r="W831" s="370"/>
      <c r="X831" s="370"/>
      <c r="Y831" s="368"/>
      <c r="Z831" s="370"/>
      <c r="AA831" s="106" t="str">
        <f>IF(OR(N831="",P831="",Q831="",V831="",W831="",X831="",Y831="",Z831=""),"",V831*    (  IF(OR(AND(N831="Water Reticulation",Z831="Cast Iron"),AND(N831="Water Reticulation",Z831="Ductile Iron"),AND(N831="Water Reticulation",Z831="Galvanised Iron"),  AND(N831="Water Reticulation",Z831="Mild Steel")),      VLOOKUP(W831,VALIDATIONS!$GP$2:$HS$45,VLOOKUP(Y831,VALIDATIONS!$FF$2:$FG$5,2,FALSE),FALSE),  IF(OR(AND(N831="Water Reticulation",Z831="Asbestos Cement"),AND(N831="Water Reticulation",Z831="unplasticised Poly Vinyl Chloride")),      VLOOKUP(W831,VALIDATIONS!$GP$2:$HS$45,8+VLOOKUP(Y831,VALIDATIONS!$FF$2:$FG$5,2,FALSE),FALSE),  IF(OR(AND(N831="Water Re-use",Z831="Cast Iron"),AND(N831="Water Re-use",Z831="Ductile Iron"),AND(N831="Water Re-use",Z831="Galvanised Iron"),  AND(N831="Water Re-use",Z831="Mild Steel")),      VLOOKUP(W831,VALIDATIONS!$GP$2:$HS$45,VLOOKUP(Y831,VALIDATIONS!$FF$2:$FG$5,2,FALSE),FALSE),  IF(OR(AND(N831="Water Re-use",Z831="Asbestos Cement"),AND(N831="Water Re-use",Z831="unplasticised Poly Vinyl Chloride")),      VLOOKUP(W831,VALIDATIONS!$GP$2:$HS$45,8+VLOOKUP(Y831,VALIDATIONS!$FF$2:$FG$5,2,FALSE),FALSE),            IF(OR(AND(N831="Water Rising Main",Z831="Cast Iron"),AND(N831="Water Rising Main",Z831="Ductile Iron"),AND(N831="Water Rising Main",Z831="Galvanised Iron"),  AND(N831="Water Rising Main",Z831="Mild Steel")),      VLOOKUP(W831,VALIDATIONS!$GP$2:$HS$45,4+VLOOKUP(Y831,VALIDATIONS!$FF$2:$FG$5,2,FALSE),FALSE),  IF(OR(AND(N831="Water Rising Main",Z831="Asbestos Cement"),AND(N831="Water Rising Main",Z831="unplasticised Poly Vinyl Chloride")),      VLOOKUP(W831,VALIDATIONS!$GP$2:$HS$45,12+VLOOKUP(Y831,VALIDATIONS!$FF$2:$FG$5,2,FALSE),FALSE),  0))))))    +IF(P831="Up to 10% Rock",VLOOKUP(W831,VALIDATIONS!$GP$2:$HS$45,21+VLOOKUP(Y831,VALIDATIONS!$FF$2:$FG$5,2,FALSE),FALSE),0)+IF(OR(Q831="Urban Development (moderate)",Q831="Urban Development (heavy)"),VLOOKUP(W831,VALIDATIONS!$GP$2:$HS$45,12+VLOOKUP(Q831,VALIDATIONS!$FJ$2:$FK$4,2,FALSE),FALSE),0)))</f>
        <v/>
      </c>
      <c r="AB831" s="82"/>
    </row>
    <row r="832" spans="2:28" x14ac:dyDescent="0.2">
      <c r="B832" s="354"/>
      <c r="C832" s="354"/>
      <c r="E832" s="370"/>
      <c r="G832" s="168"/>
      <c r="H832" s="168"/>
      <c r="I832" s="106" t="str">
        <f>IF(OR(C832="",D832="",E832=""),"",VLOOKUP(C832,VALIDATIONS!$HU$2:$HV$12,2,FALSE))</f>
        <v/>
      </c>
      <c r="K832" s="243"/>
      <c r="L832" s="354"/>
      <c r="M832" s="224"/>
      <c r="N832" s="370"/>
      <c r="O832" s="224"/>
      <c r="P832" s="368"/>
      <c r="Q832" s="368"/>
      <c r="R832" s="224"/>
      <c r="S832" s="224"/>
      <c r="T832" s="224"/>
      <c r="U832" s="224"/>
      <c r="W832" s="370"/>
      <c r="X832" s="370"/>
      <c r="Y832" s="368"/>
      <c r="Z832" s="370"/>
      <c r="AA832" s="106" t="str">
        <f>IF(OR(N832="",P832="",Q832="",V832="",W832="",X832="",Y832="",Z832=""),"",V832*    (  IF(OR(AND(N832="Water Reticulation",Z832="Cast Iron"),AND(N832="Water Reticulation",Z832="Ductile Iron"),AND(N832="Water Reticulation",Z832="Galvanised Iron"),  AND(N832="Water Reticulation",Z832="Mild Steel")),      VLOOKUP(W832,VALIDATIONS!$GP$2:$HS$45,VLOOKUP(Y832,VALIDATIONS!$FF$2:$FG$5,2,FALSE),FALSE),  IF(OR(AND(N832="Water Reticulation",Z832="Asbestos Cement"),AND(N832="Water Reticulation",Z832="unplasticised Poly Vinyl Chloride")),      VLOOKUP(W832,VALIDATIONS!$GP$2:$HS$45,8+VLOOKUP(Y832,VALIDATIONS!$FF$2:$FG$5,2,FALSE),FALSE),  IF(OR(AND(N832="Water Re-use",Z832="Cast Iron"),AND(N832="Water Re-use",Z832="Ductile Iron"),AND(N832="Water Re-use",Z832="Galvanised Iron"),  AND(N832="Water Re-use",Z832="Mild Steel")),      VLOOKUP(W832,VALIDATIONS!$GP$2:$HS$45,VLOOKUP(Y832,VALIDATIONS!$FF$2:$FG$5,2,FALSE),FALSE),  IF(OR(AND(N832="Water Re-use",Z832="Asbestos Cement"),AND(N832="Water Re-use",Z832="unplasticised Poly Vinyl Chloride")),      VLOOKUP(W832,VALIDATIONS!$GP$2:$HS$45,8+VLOOKUP(Y832,VALIDATIONS!$FF$2:$FG$5,2,FALSE),FALSE),            IF(OR(AND(N832="Water Rising Main",Z832="Cast Iron"),AND(N832="Water Rising Main",Z832="Ductile Iron"),AND(N832="Water Rising Main",Z832="Galvanised Iron"),  AND(N832="Water Rising Main",Z832="Mild Steel")),      VLOOKUP(W832,VALIDATIONS!$GP$2:$HS$45,4+VLOOKUP(Y832,VALIDATIONS!$FF$2:$FG$5,2,FALSE),FALSE),  IF(OR(AND(N832="Water Rising Main",Z832="Asbestos Cement"),AND(N832="Water Rising Main",Z832="unplasticised Poly Vinyl Chloride")),      VLOOKUP(W832,VALIDATIONS!$GP$2:$HS$45,12+VLOOKUP(Y832,VALIDATIONS!$FF$2:$FG$5,2,FALSE),FALSE),  0))))))    +IF(P832="Up to 10% Rock",VLOOKUP(W832,VALIDATIONS!$GP$2:$HS$45,21+VLOOKUP(Y832,VALIDATIONS!$FF$2:$FG$5,2,FALSE),FALSE),0)+IF(OR(Q832="Urban Development (moderate)",Q832="Urban Development (heavy)"),VLOOKUP(W832,VALIDATIONS!$GP$2:$HS$45,12+VLOOKUP(Q832,VALIDATIONS!$FJ$2:$FK$4,2,FALSE),FALSE),0)))</f>
        <v/>
      </c>
      <c r="AB832" s="82"/>
    </row>
    <row r="833" spans="2:28" x14ac:dyDescent="0.2">
      <c r="B833" s="354"/>
      <c r="C833" s="354"/>
      <c r="E833" s="370"/>
      <c r="G833" s="168"/>
      <c r="H833" s="168"/>
      <c r="I833" s="106" t="str">
        <f>IF(OR(C833="",D833="",E833=""),"",VLOOKUP(C833,VALIDATIONS!$HU$2:$HV$12,2,FALSE))</f>
        <v/>
      </c>
      <c r="K833" s="243"/>
      <c r="L833" s="354"/>
      <c r="M833" s="224"/>
      <c r="N833" s="370"/>
      <c r="O833" s="224"/>
      <c r="P833" s="368"/>
      <c r="Q833" s="368"/>
      <c r="R833" s="224"/>
      <c r="S833" s="224"/>
      <c r="T833" s="224"/>
      <c r="U833" s="224"/>
      <c r="W833" s="370"/>
      <c r="X833" s="370"/>
      <c r="Y833" s="368"/>
      <c r="Z833" s="370"/>
      <c r="AA833" s="106" t="str">
        <f>IF(OR(N833="",P833="",Q833="",V833="",W833="",X833="",Y833="",Z833=""),"",V833*    (  IF(OR(AND(N833="Water Reticulation",Z833="Cast Iron"),AND(N833="Water Reticulation",Z833="Ductile Iron"),AND(N833="Water Reticulation",Z833="Galvanised Iron"),  AND(N833="Water Reticulation",Z833="Mild Steel")),      VLOOKUP(W833,VALIDATIONS!$GP$2:$HS$45,VLOOKUP(Y833,VALIDATIONS!$FF$2:$FG$5,2,FALSE),FALSE),  IF(OR(AND(N833="Water Reticulation",Z833="Asbestos Cement"),AND(N833="Water Reticulation",Z833="unplasticised Poly Vinyl Chloride")),      VLOOKUP(W833,VALIDATIONS!$GP$2:$HS$45,8+VLOOKUP(Y833,VALIDATIONS!$FF$2:$FG$5,2,FALSE),FALSE),  IF(OR(AND(N833="Water Re-use",Z833="Cast Iron"),AND(N833="Water Re-use",Z833="Ductile Iron"),AND(N833="Water Re-use",Z833="Galvanised Iron"),  AND(N833="Water Re-use",Z833="Mild Steel")),      VLOOKUP(W833,VALIDATIONS!$GP$2:$HS$45,VLOOKUP(Y833,VALIDATIONS!$FF$2:$FG$5,2,FALSE),FALSE),  IF(OR(AND(N833="Water Re-use",Z833="Asbestos Cement"),AND(N833="Water Re-use",Z833="unplasticised Poly Vinyl Chloride")),      VLOOKUP(W833,VALIDATIONS!$GP$2:$HS$45,8+VLOOKUP(Y833,VALIDATIONS!$FF$2:$FG$5,2,FALSE),FALSE),            IF(OR(AND(N833="Water Rising Main",Z833="Cast Iron"),AND(N833="Water Rising Main",Z833="Ductile Iron"),AND(N833="Water Rising Main",Z833="Galvanised Iron"),  AND(N833="Water Rising Main",Z833="Mild Steel")),      VLOOKUP(W833,VALIDATIONS!$GP$2:$HS$45,4+VLOOKUP(Y833,VALIDATIONS!$FF$2:$FG$5,2,FALSE),FALSE),  IF(OR(AND(N833="Water Rising Main",Z833="Asbestos Cement"),AND(N833="Water Rising Main",Z833="unplasticised Poly Vinyl Chloride")),      VLOOKUP(W833,VALIDATIONS!$GP$2:$HS$45,12+VLOOKUP(Y833,VALIDATIONS!$FF$2:$FG$5,2,FALSE),FALSE),  0))))))    +IF(P833="Up to 10% Rock",VLOOKUP(W833,VALIDATIONS!$GP$2:$HS$45,21+VLOOKUP(Y833,VALIDATIONS!$FF$2:$FG$5,2,FALSE),FALSE),0)+IF(OR(Q833="Urban Development (moderate)",Q833="Urban Development (heavy)"),VLOOKUP(W833,VALIDATIONS!$GP$2:$HS$45,12+VLOOKUP(Q833,VALIDATIONS!$FJ$2:$FK$4,2,FALSE),FALSE),0)))</f>
        <v/>
      </c>
      <c r="AB833" s="82"/>
    </row>
    <row r="834" spans="2:28" x14ac:dyDescent="0.2">
      <c r="B834" s="354"/>
      <c r="C834" s="354"/>
      <c r="E834" s="370"/>
      <c r="G834" s="168"/>
      <c r="H834" s="168"/>
      <c r="I834" s="106" t="str">
        <f>IF(OR(C834="",D834="",E834=""),"",VLOOKUP(C834,VALIDATIONS!$HU$2:$HV$12,2,FALSE))</f>
        <v/>
      </c>
      <c r="K834" s="243"/>
      <c r="L834" s="354"/>
      <c r="M834" s="224"/>
      <c r="N834" s="370"/>
      <c r="O834" s="224"/>
      <c r="P834" s="368"/>
      <c r="Q834" s="368"/>
      <c r="R834" s="224"/>
      <c r="S834" s="224"/>
      <c r="T834" s="224"/>
      <c r="U834" s="224"/>
      <c r="W834" s="370"/>
      <c r="X834" s="370"/>
      <c r="Y834" s="368"/>
      <c r="Z834" s="370"/>
      <c r="AA834" s="106" t="str">
        <f>IF(OR(N834="",P834="",Q834="",V834="",W834="",X834="",Y834="",Z834=""),"",V834*    (  IF(OR(AND(N834="Water Reticulation",Z834="Cast Iron"),AND(N834="Water Reticulation",Z834="Ductile Iron"),AND(N834="Water Reticulation",Z834="Galvanised Iron"),  AND(N834="Water Reticulation",Z834="Mild Steel")),      VLOOKUP(W834,VALIDATIONS!$GP$2:$HS$45,VLOOKUP(Y834,VALIDATIONS!$FF$2:$FG$5,2,FALSE),FALSE),  IF(OR(AND(N834="Water Reticulation",Z834="Asbestos Cement"),AND(N834="Water Reticulation",Z834="unplasticised Poly Vinyl Chloride")),      VLOOKUP(W834,VALIDATIONS!$GP$2:$HS$45,8+VLOOKUP(Y834,VALIDATIONS!$FF$2:$FG$5,2,FALSE),FALSE),  IF(OR(AND(N834="Water Re-use",Z834="Cast Iron"),AND(N834="Water Re-use",Z834="Ductile Iron"),AND(N834="Water Re-use",Z834="Galvanised Iron"),  AND(N834="Water Re-use",Z834="Mild Steel")),      VLOOKUP(W834,VALIDATIONS!$GP$2:$HS$45,VLOOKUP(Y834,VALIDATIONS!$FF$2:$FG$5,2,FALSE),FALSE),  IF(OR(AND(N834="Water Re-use",Z834="Asbestos Cement"),AND(N834="Water Re-use",Z834="unplasticised Poly Vinyl Chloride")),      VLOOKUP(W834,VALIDATIONS!$GP$2:$HS$45,8+VLOOKUP(Y834,VALIDATIONS!$FF$2:$FG$5,2,FALSE),FALSE),            IF(OR(AND(N834="Water Rising Main",Z834="Cast Iron"),AND(N834="Water Rising Main",Z834="Ductile Iron"),AND(N834="Water Rising Main",Z834="Galvanised Iron"),  AND(N834="Water Rising Main",Z834="Mild Steel")),      VLOOKUP(W834,VALIDATIONS!$GP$2:$HS$45,4+VLOOKUP(Y834,VALIDATIONS!$FF$2:$FG$5,2,FALSE),FALSE),  IF(OR(AND(N834="Water Rising Main",Z834="Asbestos Cement"),AND(N834="Water Rising Main",Z834="unplasticised Poly Vinyl Chloride")),      VLOOKUP(W834,VALIDATIONS!$GP$2:$HS$45,12+VLOOKUP(Y834,VALIDATIONS!$FF$2:$FG$5,2,FALSE),FALSE),  0))))))    +IF(P834="Up to 10% Rock",VLOOKUP(W834,VALIDATIONS!$GP$2:$HS$45,21+VLOOKUP(Y834,VALIDATIONS!$FF$2:$FG$5,2,FALSE),FALSE),0)+IF(OR(Q834="Urban Development (moderate)",Q834="Urban Development (heavy)"),VLOOKUP(W834,VALIDATIONS!$GP$2:$HS$45,12+VLOOKUP(Q834,VALIDATIONS!$FJ$2:$FK$4,2,FALSE),FALSE),0)))</f>
        <v/>
      </c>
      <c r="AB834" s="82"/>
    </row>
    <row r="835" spans="2:28" x14ac:dyDescent="0.2">
      <c r="B835" s="354"/>
      <c r="C835" s="354"/>
      <c r="E835" s="370"/>
      <c r="G835" s="168"/>
      <c r="H835" s="168"/>
      <c r="I835" s="106" t="str">
        <f>IF(OR(C835="",D835="",E835=""),"",VLOOKUP(C835,VALIDATIONS!$HU$2:$HV$12,2,FALSE))</f>
        <v/>
      </c>
      <c r="K835" s="243"/>
      <c r="L835" s="354"/>
      <c r="M835" s="224"/>
      <c r="N835" s="370"/>
      <c r="O835" s="224"/>
      <c r="P835" s="368"/>
      <c r="Q835" s="368"/>
      <c r="R835" s="224"/>
      <c r="S835" s="224"/>
      <c r="T835" s="224"/>
      <c r="U835" s="224"/>
      <c r="W835" s="370"/>
      <c r="X835" s="370"/>
      <c r="Y835" s="368"/>
      <c r="Z835" s="370"/>
      <c r="AA835" s="106" t="str">
        <f>IF(OR(N835="",P835="",Q835="",V835="",W835="",X835="",Y835="",Z835=""),"",V835*    (  IF(OR(AND(N835="Water Reticulation",Z835="Cast Iron"),AND(N835="Water Reticulation",Z835="Ductile Iron"),AND(N835="Water Reticulation",Z835="Galvanised Iron"),  AND(N835="Water Reticulation",Z835="Mild Steel")),      VLOOKUP(W835,VALIDATIONS!$GP$2:$HS$45,VLOOKUP(Y835,VALIDATIONS!$FF$2:$FG$5,2,FALSE),FALSE),  IF(OR(AND(N835="Water Reticulation",Z835="Asbestos Cement"),AND(N835="Water Reticulation",Z835="unplasticised Poly Vinyl Chloride")),      VLOOKUP(W835,VALIDATIONS!$GP$2:$HS$45,8+VLOOKUP(Y835,VALIDATIONS!$FF$2:$FG$5,2,FALSE),FALSE),  IF(OR(AND(N835="Water Re-use",Z835="Cast Iron"),AND(N835="Water Re-use",Z835="Ductile Iron"),AND(N835="Water Re-use",Z835="Galvanised Iron"),  AND(N835="Water Re-use",Z835="Mild Steel")),      VLOOKUP(W835,VALIDATIONS!$GP$2:$HS$45,VLOOKUP(Y835,VALIDATIONS!$FF$2:$FG$5,2,FALSE),FALSE),  IF(OR(AND(N835="Water Re-use",Z835="Asbestos Cement"),AND(N835="Water Re-use",Z835="unplasticised Poly Vinyl Chloride")),      VLOOKUP(W835,VALIDATIONS!$GP$2:$HS$45,8+VLOOKUP(Y835,VALIDATIONS!$FF$2:$FG$5,2,FALSE),FALSE),            IF(OR(AND(N835="Water Rising Main",Z835="Cast Iron"),AND(N835="Water Rising Main",Z835="Ductile Iron"),AND(N835="Water Rising Main",Z835="Galvanised Iron"),  AND(N835="Water Rising Main",Z835="Mild Steel")),      VLOOKUP(W835,VALIDATIONS!$GP$2:$HS$45,4+VLOOKUP(Y835,VALIDATIONS!$FF$2:$FG$5,2,FALSE),FALSE),  IF(OR(AND(N835="Water Rising Main",Z835="Asbestos Cement"),AND(N835="Water Rising Main",Z835="unplasticised Poly Vinyl Chloride")),      VLOOKUP(W835,VALIDATIONS!$GP$2:$HS$45,12+VLOOKUP(Y835,VALIDATIONS!$FF$2:$FG$5,2,FALSE),FALSE),  0))))))    +IF(P835="Up to 10% Rock",VLOOKUP(W835,VALIDATIONS!$GP$2:$HS$45,21+VLOOKUP(Y835,VALIDATIONS!$FF$2:$FG$5,2,FALSE),FALSE),0)+IF(OR(Q835="Urban Development (moderate)",Q835="Urban Development (heavy)"),VLOOKUP(W835,VALIDATIONS!$GP$2:$HS$45,12+VLOOKUP(Q835,VALIDATIONS!$FJ$2:$FK$4,2,FALSE),FALSE),0)))</f>
        <v/>
      </c>
      <c r="AB835" s="82"/>
    </row>
    <row r="836" spans="2:28" x14ac:dyDescent="0.2">
      <c r="B836" s="354"/>
      <c r="C836" s="354"/>
      <c r="E836" s="370"/>
      <c r="G836" s="168"/>
      <c r="H836" s="168"/>
      <c r="I836" s="106" t="str">
        <f>IF(OR(C836="",D836="",E836=""),"",VLOOKUP(C836,VALIDATIONS!$HU$2:$HV$12,2,FALSE))</f>
        <v/>
      </c>
      <c r="K836" s="243"/>
      <c r="L836" s="354"/>
      <c r="M836" s="224"/>
      <c r="N836" s="370"/>
      <c r="O836" s="224"/>
      <c r="P836" s="368"/>
      <c r="Q836" s="368"/>
      <c r="R836" s="224"/>
      <c r="S836" s="224"/>
      <c r="T836" s="224"/>
      <c r="U836" s="224"/>
      <c r="W836" s="370"/>
      <c r="X836" s="370"/>
      <c r="Y836" s="368"/>
      <c r="Z836" s="370"/>
      <c r="AA836" s="106" t="str">
        <f>IF(OR(N836="",P836="",Q836="",V836="",W836="",X836="",Y836="",Z836=""),"",V836*    (  IF(OR(AND(N836="Water Reticulation",Z836="Cast Iron"),AND(N836="Water Reticulation",Z836="Ductile Iron"),AND(N836="Water Reticulation",Z836="Galvanised Iron"),  AND(N836="Water Reticulation",Z836="Mild Steel")),      VLOOKUP(W836,VALIDATIONS!$GP$2:$HS$45,VLOOKUP(Y836,VALIDATIONS!$FF$2:$FG$5,2,FALSE),FALSE),  IF(OR(AND(N836="Water Reticulation",Z836="Asbestos Cement"),AND(N836="Water Reticulation",Z836="unplasticised Poly Vinyl Chloride")),      VLOOKUP(W836,VALIDATIONS!$GP$2:$HS$45,8+VLOOKUP(Y836,VALIDATIONS!$FF$2:$FG$5,2,FALSE),FALSE),  IF(OR(AND(N836="Water Re-use",Z836="Cast Iron"),AND(N836="Water Re-use",Z836="Ductile Iron"),AND(N836="Water Re-use",Z836="Galvanised Iron"),  AND(N836="Water Re-use",Z836="Mild Steel")),      VLOOKUP(W836,VALIDATIONS!$GP$2:$HS$45,VLOOKUP(Y836,VALIDATIONS!$FF$2:$FG$5,2,FALSE),FALSE),  IF(OR(AND(N836="Water Re-use",Z836="Asbestos Cement"),AND(N836="Water Re-use",Z836="unplasticised Poly Vinyl Chloride")),      VLOOKUP(W836,VALIDATIONS!$GP$2:$HS$45,8+VLOOKUP(Y836,VALIDATIONS!$FF$2:$FG$5,2,FALSE),FALSE),            IF(OR(AND(N836="Water Rising Main",Z836="Cast Iron"),AND(N836="Water Rising Main",Z836="Ductile Iron"),AND(N836="Water Rising Main",Z836="Galvanised Iron"),  AND(N836="Water Rising Main",Z836="Mild Steel")),      VLOOKUP(W836,VALIDATIONS!$GP$2:$HS$45,4+VLOOKUP(Y836,VALIDATIONS!$FF$2:$FG$5,2,FALSE),FALSE),  IF(OR(AND(N836="Water Rising Main",Z836="Asbestos Cement"),AND(N836="Water Rising Main",Z836="unplasticised Poly Vinyl Chloride")),      VLOOKUP(W836,VALIDATIONS!$GP$2:$HS$45,12+VLOOKUP(Y836,VALIDATIONS!$FF$2:$FG$5,2,FALSE),FALSE),  0))))))    +IF(P836="Up to 10% Rock",VLOOKUP(W836,VALIDATIONS!$GP$2:$HS$45,21+VLOOKUP(Y836,VALIDATIONS!$FF$2:$FG$5,2,FALSE),FALSE),0)+IF(OR(Q836="Urban Development (moderate)",Q836="Urban Development (heavy)"),VLOOKUP(W836,VALIDATIONS!$GP$2:$HS$45,12+VLOOKUP(Q836,VALIDATIONS!$FJ$2:$FK$4,2,FALSE),FALSE),0)))</f>
        <v/>
      </c>
      <c r="AB836" s="82"/>
    </row>
    <row r="837" spans="2:28" x14ac:dyDescent="0.2">
      <c r="B837" s="354"/>
      <c r="C837" s="354"/>
      <c r="E837" s="370"/>
      <c r="G837" s="168"/>
      <c r="H837" s="168"/>
      <c r="I837" s="106" t="str">
        <f>IF(OR(C837="",D837="",E837=""),"",VLOOKUP(C837,VALIDATIONS!$HU$2:$HV$12,2,FALSE))</f>
        <v/>
      </c>
      <c r="K837" s="243"/>
      <c r="L837" s="354"/>
      <c r="M837" s="224"/>
      <c r="N837" s="370"/>
      <c r="O837" s="224"/>
      <c r="P837" s="368"/>
      <c r="Q837" s="368"/>
      <c r="R837" s="224"/>
      <c r="S837" s="224"/>
      <c r="T837" s="224"/>
      <c r="U837" s="224"/>
      <c r="W837" s="370"/>
      <c r="X837" s="370"/>
      <c r="Y837" s="368"/>
      <c r="Z837" s="370"/>
      <c r="AA837" s="106" t="str">
        <f>IF(OR(N837="",P837="",Q837="",V837="",W837="",X837="",Y837="",Z837=""),"",V837*    (  IF(OR(AND(N837="Water Reticulation",Z837="Cast Iron"),AND(N837="Water Reticulation",Z837="Ductile Iron"),AND(N837="Water Reticulation",Z837="Galvanised Iron"),  AND(N837="Water Reticulation",Z837="Mild Steel")),      VLOOKUP(W837,VALIDATIONS!$GP$2:$HS$45,VLOOKUP(Y837,VALIDATIONS!$FF$2:$FG$5,2,FALSE),FALSE),  IF(OR(AND(N837="Water Reticulation",Z837="Asbestos Cement"),AND(N837="Water Reticulation",Z837="unplasticised Poly Vinyl Chloride")),      VLOOKUP(W837,VALIDATIONS!$GP$2:$HS$45,8+VLOOKUP(Y837,VALIDATIONS!$FF$2:$FG$5,2,FALSE),FALSE),  IF(OR(AND(N837="Water Re-use",Z837="Cast Iron"),AND(N837="Water Re-use",Z837="Ductile Iron"),AND(N837="Water Re-use",Z837="Galvanised Iron"),  AND(N837="Water Re-use",Z837="Mild Steel")),      VLOOKUP(W837,VALIDATIONS!$GP$2:$HS$45,VLOOKUP(Y837,VALIDATIONS!$FF$2:$FG$5,2,FALSE),FALSE),  IF(OR(AND(N837="Water Re-use",Z837="Asbestos Cement"),AND(N837="Water Re-use",Z837="unplasticised Poly Vinyl Chloride")),      VLOOKUP(W837,VALIDATIONS!$GP$2:$HS$45,8+VLOOKUP(Y837,VALIDATIONS!$FF$2:$FG$5,2,FALSE),FALSE),            IF(OR(AND(N837="Water Rising Main",Z837="Cast Iron"),AND(N837="Water Rising Main",Z837="Ductile Iron"),AND(N837="Water Rising Main",Z837="Galvanised Iron"),  AND(N837="Water Rising Main",Z837="Mild Steel")),      VLOOKUP(W837,VALIDATIONS!$GP$2:$HS$45,4+VLOOKUP(Y837,VALIDATIONS!$FF$2:$FG$5,2,FALSE),FALSE),  IF(OR(AND(N837="Water Rising Main",Z837="Asbestos Cement"),AND(N837="Water Rising Main",Z837="unplasticised Poly Vinyl Chloride")),      VLOOKUP(W837,VALIDATIONS!$GP$2:$HS$45,12+VLOOKUP(Y837,VALIDATIONS!$FF$2:$FG$5,2,FALSE),FALSE),  0))))))    +IF(P837="Up to 10% Rock",VLOOKUP(W837,VALIDATIONS!$GP$2:$HS$45,21+VLOOKUP(Y837,VALIDATIONS!$FF$2:$FG$5,2,FALSE),FALSE),0)+IF(OR(Q837="Urban Development (moderate)",Q837="Urban Development (heavy)"),VLOOKUP(W837,VALIDATIONS!$GP$2:$HS$45,12+VLOOKUP(Q837,VALIDATIONS!$FJ$2:$FK$4,2,FALSE),FALSE),0)))</f>
        <v/>
      </c>
      <c r="AB837" s="82"/>
    </row>
    <row r="838" spans="2:28" x14ac:dyDescent="0.2">
      <c r="B838" s="354"/>
      <c r="C838" s="354"/>
      <c r="E838" s="370"/>
      <c r="G838" s="168"/>
      <c r="H838" s="168"/>
      <c r="I838" s="106" t="str">
        <f>IF(OR(C838="",D838="",E838=""),"",VLOOKUP(C838,VALIDATIONS!$HU$2:$HV$12,2,FALSE))</f>
        <v/>
      </c>
      <c r="K838" s="243"/>
      <c r="L838" s="354"/>
      <c r="M838" s="224"/>
      <c r="N838" s="370"/>
      <c r="O838" s="224"/>
      <c r="P838" s="368"/>
      <c r="Q838" s="368"/>
      <c r="R838" s="224"/>
      <c r="S838" s="224"/>
      <c r="T838" s="224"/>
      <c r="U838" s="224"/>
      <c r="W838" s="370"/>
      <c r="X838" s="370"/>
      <c r="Y838" s="368"/>
      <c r="Z838" s="370"/>
      <c r="AA838" s="106" t="str">
        <f>IF(OR(N838="",P838="",Q838="",V838="",W838="",X838="",Y838="",Z838=""),"",V838*    (  IF(OR(AND(N838="Water Reticulation",Z838="Cast Iron"),AND(N838="Water Reticulation",Z838="Ductile Iron"),AND(N838="Water Reticulation",Z838="Galvanised Iron"),  AND(N838="Water Reticulation",Z838="Mild Steel")),      VLOOKUP(W838,VALIDATIONS!$GP$2:$HS$45,VLOOKUP(Y838,VALIDATIONS!$FF$2:$FG$5,2,FALSE),FALSE),  IF(OR(AND(N838="Water Reticulation",Z838="Asbestos Cement"),AND(N838="Water Reticulation",Z838="unplasticised Poly Vinyl Chloride")),      VLOOKUP(W838,VALIDATIONS!$GP$2:$HS$45,8+VLOOKUP(Y838,VALIDATIONS!$FF$2:$FG$5,2,FALSE),FALSE),  IF(OR(AND(N838="Water Re-use",Z838="Cast Iron"),AND(N838="Water Re-use",Z838="Ductile Iron"),AND(N838="Water Re-use",Z838="Galvanised Iron"),  AND(N838="Water Re-use",Z838="Mild Steel")),      VLOOKUP(W838,VALIDATIONS!$GP$2:$HS$45,VLOOKUP(Y838,VALIDATIONS!$FF$2:$FG$5,2,FALSE),FALSE),  IF(OR(AND(N838="Water Re-use",Z838="Asbestos Cement"),AND(N838="Water Re-use",Z838="unplasticised Poly Vinyl Chloride")),      VLOOKUP(W838,VALIDATIONS!$GP$2:$HS$45,8+VLOOKUP(Y838,VALIDATIONS!$FF$2:$FG$5,2,FALSE),FALSE),            IF(OR(AND(N838="Water Rising Main",Z838="Cast Iron"),AND(N838="Water Rising Main",Z838="Ductile Iron"),AND(N838="Water Rising Main",Z838="Galvanised Iron"),  AND(N838="Water Rising Main",Z838="Mild Steel")),      VLOOKUP(W838,VALIDATIONS!$GP$2:$HS$45,4+VLOOKUP(Y838,VALIDATIONS!$FF$2:$FG$5,2,FALSE),FALSE),  IF(OR(AND(N838="Water Rising Main",Z838="Asbestos Cement"),AND(N838="Water Rising Main",Z838="unplasticised Poly Vinyl Chloride")),      VLOOKUP(W838,VALIDATIONS!$GP$2:$HS$45,12+VLOOKUP(Y838,VALIDATIONS!$FF$2:$FG$5,2,FALSE),FALSE),  0))))))    +IF(P838="Up to 10% Rock",VLOOKUP(W838,VALIDATIONS!$GP$2:$HS$45,21+VLOOKUP(Y838,VALIDATIONS!$FF$2:$FG$5,2,FALSE),FALSE),0)+IF(OR(Q838="Urban Development (moderate)",Q838="Urban Development (heavy)"),VLOOKUP(W838,VALIDATIONS!$GP$2:$HS$45,12+VLOOKUP(Q838,VALIDATIONS!$FJ$2:$FK$4,2,FALSE),FALSE),0)))</f>
        <v/>
      </c>
      <c r="AB838" s="82"/>
    </row>
    <row r="839" spans="2:28" x14ac:dyDescent="0.2">
      <c r="B839" s="354"/>
      <c r="C839" s="354"/>
      <c r="E839" s="370"/>
      <c r="G839" s="168"/>
      <c r="H839" s="168"/>
      <c r="I839" s="106" t="str">
        <f>IF(OR(C839="",D839="",E839=""),"",VLOOKUP(C839,VALIDATIONS!$HU$2:$HV$12,2,FALSE))</f>
        <v/>
      </c>
      <c r="K839" s="243"/>
      <c r="L839" s="354"/>
      <c r="M839" s="224"/>
      <c r="N839" s="370"/>
      <c r="O839" s="224"/>
      <c r="P839" s="368"/>
      <c r="Q839" s="368"/>
      <c r="R839" s="224"/>
      <c r="S839" s="224"/>
      <c r="T839" s="224"/>
      <c r="U839" s="224"/>
      <c r="W839" s="370"/>
      <c r="X839" s="370"/>
      <c r="Y839" s="368"/>
      <c r="Z839" s="370"/>
      <c r="AA839" s="106" t="str">
        <f>IF(OR(N839="",P839="",Q839="",V839="",W839="",X839="",Y839="",Z839=""),"",V839*    (  IF(OR(AND(N839="Water Reticulation",Z839="Cast Iron"),AND(N839="Water Reticulation",Z839="Ductile Iron"),AND(N839="Water Reticulation",Z839="Galvanised Iron"),  AND(N839="Water Reticulation",Z839="Mild Steel")),      VLOOKUP(W839,VALIDATIONS!$GP$2:$HS$45,VLOOKUP(Y839,VALIDATIONS!$FF$2:$FG$5,2,FALSE),FALSE),  IF(OR(AND(N839="Water Reticulation",Z839="Asbestos Cement"),AND(N839="Water Reticulation",Z839="unplasticised Poly Vinyl Chloride")),      VLOOKUP(W839,VALIDATIONS!$GP$2:$HS$45,8+VLOOKUP(Y839,VALIDATIONS!$FF$2:$FG$5,2,FALSE),FALSE),  IF(OR(AND(N839="Water Re-use",Z839="Cast Iron"),AND(N839="Water Re-use",Z839="Ductile Iron"),AND(N839="Water Re-use",Z839="Galvanised Iron"),  AND(N839="Water Re-use",Z839="Mild Steel")),      VLOOKUP(W839,VALIDATIONS!$GP$2:$HS$45,VLOOKUP(Y839,VALIDATIONS!$FF$2:$FG$5,2,FALSE),FALSE),  IF(OR(AND(N839="Water Re-use",Z839="Asbestos Cement"),AND(N839="Water Re-use",Z839="unplasticised Poly Vinyl Chloride")),      VLOOKUP(W839,VALIDATIONS!$GP$2:$HS$45,8+VLOOKUP(Y839,VALIDATIONS!$FF$2:$FG$5,2,FALSE),FALSE),            IF(OR(AND(N839="Water Rising Main",Z839="Cast Iron"),AND(N839="Water Rising Main",Z839="Ductile Iron"),AND(N839="Water Rising Main",Z839="Galvanised Iron"),  AND(N839="Water Rising Main",Z839="Mild Steel")),      VLOOKUP(W839,VALIDATIONS!$GP$2:$HS$45,4+VLOOKUP(Y839,VALIDATIONS!$FF$2:$FG$5,2,FALSE),FALSE),  IF(OR(AND(N839="Water Rising Main",Z839="Asbestos Cement"),AND(N839="Water Rising Main",Z839="unplasticised Poly Vinyl Chloride")),      VLOOKUP(W839,VALIDATIONS!$GP$2:$HS$45,12+VLOOKUP(Y839,VALIDATIONS!$FF$2:$FG$5,2,FALSE),FALSE),  0))))))    +IF(P839="Up to 10% Rock",VLOOKUP(W839,VALIDATIONS!$GP$2:$HS$45,21+VLOOKUP(Y839,VALIDATIONS!$FF$2:$FG$5,2,FALSE),FALSE),0)+IF(OR(Q839="Urban Development (moderate)",Q839="Urban Development (heavy)"),VLOOKUP(W839,VALIDATIONS!$GP$2:$HS$45,12+VLOOKUP(Q839,VALIDATIONS!$FJ$2:$FK$4,2,FALSE),FALSE),0)))</f>
        <v/>
      </c>
      <c r="AB839" s="82"/>
    </row>
    <row r="840" spans="2:28" x14ac:dyDescent="0.2">
      <c r="B840" s="354"/>
      <c r="C840" s="354"/>
      <c r="E840" s="370"/>
      <c r="G840" s="168"/>
      <c r="H840" s="168"/>
      <c r="I840" s="106" t="str">
        <f>IF(OR(C840="",D840="",E840=""),"",VLOOKUP(C840,VALIDATIONS!$HU$2:$HV$12,2,FALSE))</f>
        <v/>
      </c>
      <c r="K840" s="243"/>
      <c r="L840" s="354"/>
      <c r="M840" s="224"/>
      <c r="N840" s="370"/>
      <c r="O840" s="224"/>
      <c r="P840" s="368"/>
      <c r="Q840" s="368"/>
      <c r="R840" s="224"/>
      <c r="S840" s="224"/>
      <c r="T840" s="224"/>
      <c r="U840" s="224"/>
      <c r="W840" s="370"/>
      <c r="X840" s="370"/>
      <c r="Y840" s="368"/>
      <c r="Z840" s="370"/>
      <c r="AA840" s="106" t="str">
        <f>IF(OR(N840="",P840="",Q840="",V840="",W840="",X840="",Y840="",Z840=""),"",V840*    (  IF(OR(AND(N840="Water Reticulation",Z840="Cast Iron"),AND(N840="Water Reticulation",Z840="Ductile Iron"),AND(N840="Water Reticulation",Z840="Galvanised Iron"),  AND(N840="Water Reticulation",Z840="Mild Steel")),      VLOOKUP(W840,VALIDATIONS!$GP$2:$HS$45,VLOOKUP(Y840,VALIDATIONS!$FF$2:$FG$5,2,FALSE),FALSE),  IF(OR(AND(N840="Water Reticulation",Z840="Asbestos Cement"),AND(N840="Water Reticulation",Z840="unplasticised Poly Vinyl Chloride")),      VLOOKUP(W840,VALIDATIONS!$GP$2:$HS$45,8+VLOOKUP(Y840,VALIDATIONS!$FF$2:$FG$5,2,FALSE),FALSE),  IF(OR(AND(N840="Water Re-use",Z840="Cast Iron"),AND(N840="Water Re-use",Z840="Ductile Iron"),AND(N840="Water Re-use",Z840="Galvanised Iron"),  AND(N840="Water Re-use",Z840="Mild Steel")),      VLOOKUP(W840,VALIDATIONS!$GP$2:$HS$45,VLOOKUP(Y840,VALIDATIONS!$FF$2:$FG$5,2,FALSE),FALSE),  IF(OR(AND(N840="Water Re-use",Z840="Asbestos Cement"),AND(N840="Water Re-use",Z840="unplasticised Poly Vinyl Chloride")),      VLOOKUP(W840,VALIDATIONS!$GP$2:$HS$45,8+VLOOKUP(Y840,VALIDATIONS!$FF$2:$FG$5,2,FALSE),FALSE),            IF(OR(AND(N840="Water Rising Main",Z840="Cast Iron"),AND(N840="Water Rising Main",Z840="Ductile Iron"),AND(N840="Water Rising Main",Z840="Galvanised Iron"),  AND(N840="Water Rising Main",Z840="Mild Steel")),      VLOOKUP(W840,VALIDATIONS!$GP$2:$HS$45,4+VLOOKUP(Y840,VALIDATIONS!$FF$2:$FG$5,2,FALSE),FALSE),  IF(OR(AND(N840="Water Rising Main",Z840="Asbestos Cement"),AND(N840="Water Rising Main",Z840="unplasticised Poly Vinyl Chloride")),      VLOOKUP(W840,VALIDATIONS!$GP$2:$HS$45,12+VLOOKUP(Y840,VALIDATIONS!$FF$2:$FG$5,2,FALSE),FALSE),  0))))))    +IF(P840="Up to 10% Rock",VLOOKUP(W840,VALIDATIONS!$GP$2:$HS$45,21+VLOOKUP(Y840,VALIDATIONS!$FF$2:$FG$5,2,FALSE),FALSE),0)+IF(OR(Q840="Urban Development (moderate)",Q840="Urban Development (heavy)"),VLOOKUP(W840,VALIDATIONS!$GP$2:$HS$45,12+VLOOKUP(Q840,VALIDATIONS!$FJ$2:$FK$4,2,FALSE),FALSE),0)))</f>
        <v/>
      </c>
      <c r="AB840" s="82"/>
    </row>
    <row r="841" spans="2:28" x14ac:dyDescent="0.2">
      <c r="B841" s="354"/>
      <c r="C841" s="354"/>
      <c r="E841" s="370"/>
      <c r="G841" s="168"/>
      <c r="H841" s="168"/>
      <c r="I841" s="106" t="str">
        <f>IF(OR(C841="",D841="",E841=""),"",VLOOKUP(C841,VALIDATIONS!$HU$2:$HV$12,2,FALSE))</f>
        <v/>
      </c>
      <c r="K841" s="243"/>
      <c r="L841" s="354"/>
      <c r="M841" s="224"/>
      <c r="N841" s="370"/>
      <c r="O841" s="224"/>
      <c r="P841" s="368"/>
      <c r="Q841" s="368"/>
      <c r="R841" s="224"/>
      <c r="S841" s="224"/>
      <c r="T841" s="224"/>
      <c r="U841" s="224"/>
      <c r="W841" s="370"/>
      <c r="X841" s="370"/>
      <c r="Y841" s="368"/>
      <c r="Z841" s="370"/>
      <c r="AA841" s="106" t="str">
        <f>IF(OR(N841="",P841="",Q841="",V841="",W841="",X841="",Y841="",Z841=""),"",V841*    (  IF(OR(AND(N841="Water Reticulation",Z841="Cast Iron"),AND(N841="Water Reticulation",Z841="Ductile Iron"),AND(N841="Water Reticulation",Z841="Galvanised Iron"),  AND(N841="Water Reticulation",Z841="Mild Steel")),      VLOOKUP(W841,VALIDATIONS!$GP$2:$HS$45,VLOOKUP(Y841,VALIDATIONS!$FF$2:$FG$5,2,FALSE),FALSE),  IF(OR(AND(N841="Water Reticulation",Z841="Asbestos Cement"),AND(N841="Water Reticulation",Z841="unplasticised Poly Vinyl Chloride")),      VLOOKUP(W841,VALIDATIONS!$GP$2:$HS$45,8+VLOOKUP(Y841,VALIDATIONS!$FF$2:$FG$5,2,FALSE),FALSE),  IF(OR(AND(N841="Water Re-use",Z841="Cast Iron"),AND(N841="Water Re-use",Z841="Ductile Iron"),AND(N841="Water Re-use",Z841="Galvanised Iron"),  AND(N841="Water Re-use",Z841="Mild Steel")),      VLOOKUP(W841,VALIDATIONS!$GP$2:$HS$45,VLOOKUP(Y841,VALIDATIONS!$FF$2:$FG$5,2,FALSE),FALSE),  IF(OR(AND(N841="Water Re-use",Z841="Asbestos Cement"),AND(N841="Water Re-use",Z841="unplasticised Poly Vinyl Chloride")),      VLOOKUP(W841,VALIDATIONS!$GP$2:$HS$45,8+VLOOKUP(Y841,VALIDATIONS!$FF$2:$FG$5,2,FALSE),FALSE),            IF(OR(AND(N841="Water Rising Main",Z841="Cast Iron"),AND(N841="Water Rising Main",Z841="Ductile Iron"),AND(N841="Water Rising Main",Z841="Galvanised Iron"),  AND(N841="Water Rising Main",Z841="Mild Steel")),      VLOOKUP(W841,VALIDATIONS!$GP$2:$HS$45,4+VLOOKUP(Y841,VALIDATIONS!$FF$2:$FG$5,2,FALSE),FALSE),  IF(OR(AND(N841="Water Rising Main",Z841="Asbestos Cement"),AND(N841="Water Rising Main",Z841="unplasticised Poly Vinyl Chloride")),      VLOOKUP(W841,VALIDATIONS!$GP$2:$HS$45,12+VLOOKUP(Y841,VALIDATIONS!$FF$2:$FG$5,2,FALSE),FALSE),  0))))))    +IF(P841="Up to 10% Rock",VLOOKUP(W841,VALIDATIONS!$GP$2:$HS$45,21+VLOOKUP(Y841,VALIDATIONS!$FF$2:$FG$5,2,FALSE),FALSE),0)+IF(OR(Q841="Urban Development (moderate)",Q841="Urban Development (heavy)"),VLOOKUP(W841,VALIDATIONS!$GP$2:$HS$45,12+VLOOKUP(Q841,VALIDATIONS!$FJ$2:$FK$4,2,FALSE),FALSE),0)))</f>
        <v/>
      </c>
      <c r="AB841" s="82"/>
    </row>
    <row r="842" spans="2:28" x14ac:dyDescent="0.2">
      <c r="B842" s="354"/>
      <c r="C842" s="354"/>
      <c r="E842" s="370"/>
      <c r="G842" s="168"/>
      <c r="H842" s="168"/>
      <c r="I842" s="106" t="str">
        <f>IF(OR(C842="",D842="",E842=""),"",VLOOKUP(C842,VALIDATIONS!$HU$2:$HV$12,2,FALSE))</f>
        <v/>
      </c>
      <c r="K842" s="243"/>
      <c r="L842" s="354"/>
      <c r="M842" s="224"/>
      <c r="N842" s="370"/>
      <c r="O842" s="224"/>
      <c r="P842" s="368"/>
      <c r="Q842" s="368"/>
      <c r="R842" s="224"/>
      <c r="S842" s="224"/>
      <c r="T842" s="224"/>
      <c r="U842" s="224"/>
      <c r="W842" s="370"/>
      <c r="X842" s="370"/>
      <c r="Y842" s="368"/>
      <c r="Z842" s="370"/>
      <c r="AA842" s="106" t="str">
        <f>IF(OR(N842="",P842="",Q842="",V842="",W842="",X842="",Y842="",Z842=""),"",V842*    (  IF(OR(AND(N842="Water Reticulation",Z842="Cast Iron"),AND(N842="Water Reticulation",Z842="Ductile Iron"),AND(N842="Water Reticulation",Z842="Galvanised Iron"),  AND(N842="Water Reticulation",Z842="Mild Steel")),      VLOOKUP(W842,VALIDATIONS!$GP$2:$HS$45,VLOOKUP(Y842,VALIDATIONS!$FF$2:$FG$5,2,FALSE),FALSE),  IF(OR(AND(N842="Water Reticulation",Z842="Asbestos Cement"),AND(N842="Water Reticulation",Z842="unplasticised Poly Vinyl Chloride")),      VLOOKUP(W842,VALIDATIONS!$GP$2:$HS$45,8+VLOOKUP(Y842,VALIDATIONS!$FF$2:$FG$5,2,FALSE),FALSE),  IF(OR(AND(N842="Water Re-use",Z842="Cast Iron"),AND(N842="Water Re-use",Z842="Ductile Iron"),AND(N842="Water Re-use",Z842="Galvanised Iron"),  AND(N842="Water Re-use",Z842="Mild Steel")),      VLOOKUP(W842,VALIDATIONS!$GP$2:$HS$45,VLOOKUP(Y842,VALIDATIONS!$FF$2:$FG$5,2,FALSE),FALSE),  IF(OR(AND(N842="Water Re-use",Z842="Asbestos Cement"),AND(N842="Water Re-use",Z842="unplasticised Poly Vinyl Chloride")),      VLOOKUP(W842,VALIDATIONS!$GP$2:$HS$45,8+VLOOKUP(Y842,VALIDATIONS!$FF$2:$FG$5,2,FALSE),FALSE),            IF(OR(AND(N842="Water Rising Main",Z842="Cast Iron"),AND(N842="Water Rising Main",Z842="Ductile Iron"),AND(N842="Water Rising Main",Z842="Galvanised Iron"),  AND(N842="Water Rising Main",Z842="Mild Steel")),      VLOOKUP(W842,VALIDATIONS!$GP$2:$HS$45,4+VLOOKUP(Y842,VALIDATIONS!$FF$2:$FG$5,2,FALSE),FALSE),  IF(OR(AND(N842="Water Rising Main",Z842="Asbestos Cement"),AND(N842="Water Rising Main",Z842="unplasticised Poly Vinyl Chloride")),      VLOOKUP(W842,VALIDATIONS!$GP$2:$HS$45,12+VLOOKUP(Y842,VALIDATIONS!$FF$2:$FG$5,2,FALSE),FALSE),  0))))))    +IF(P842="Up to 10% Rock",VLOOKUP(W842,VALIDATIONS!$GP$2:$HS$45,21+VLOOKUP(Y842,VALIDATIONS!$FF$2:$FG$5,2,FALSE),FALSE),0)+IF(OR(Q842="Urban Development (moderate)",Q842="Urban Development (heavy)"),VLOOKUP(W842,VALIDATIONS!$GP$2:$HS$45,12+VLOOKUP(Q842,VALIDATIONS!$FJ$2:$FK$4,2,FALSE),FALSE),0)))</f>
        <v/>
      </c>
      <c r="AB842" s="82"/>
    </row>
    <row r="843" spans="2:28" x14ac:dyDescent="0.2">
      <c r="B843" s="354"/>
      <c r="C843" s="354"/>
      <c r="E843" s="370"/>
      <c r="G843" s="168"/>
      <c r="H843" s="168"/>
      <c r="I843" s="106" t="str">
        <f>IF(OR(C843="",D843="",E843=""),"",VLOOKUP(C843,VALIDATIONS!$HU$2:$HV$12,2,FALSE))</f>
        <v/>
      </c>
      <c r="K843" s="243"/>
      <c r="L843" s="354"/>
      <c r="M843" s="224"/>
      <c r="N843" s="370"/>
      <c r="O843" s="224"/>
      <c r="P843" s="368"/>
      <c r="Q843" s="368"/>
      <c r="R843" s="224"/>
      <c r="S843" s="224"/>
      <c r="T843" s="224"/>
      <c r="U843" s="224"/>
      <c r="W843" s="370"/>
      <c r="X843" s="370"/>
      <c r="Y843" s="368"/>
      <c r="Z843" s="370"/>
      <c r="AA843" s="106" t="str">
        <f>IF(OR(N843="",P843="",Q843="",V843="",W843="",X843="",Y843="",Z843=""),"",V843*    (  IF(OR(AND(N843="Water Reticulation",Z843="Cast Iron"),AND(N843="Water Reticulation",Z843="Ductile Iron"),AND(N843="Water Reticulation",Z843="Galvanised Iron"),  AND(N843="Water Reticulation",Z843="Mild Steel")),      VLOOKUP(W843,VALIDATIONS!$GP$2:$HS$45,VLOOKUP(Y843,VALIDATIONS!$FF$2:$FG$5,2,FALSE),FALSE),  IF(OR(AND(N843="Water Reticulation",Z843="Asbestos Cement"),AND(N843="Water Reticulation",Z843="unplasticised Poly Vinyl Chloride")),      VLOOKUP(W843,VALIDATIONS!$GP$2:$HS$45,8+VLOOKUP(Y843,VALIDATIONS!$FF$2:$FG$5,2,FALSE),FALSE),  IF(OR(AND(N843="Water Re-use",Z843="Cast Iron"),AND(N843="Water Re-use",Z843="Ductile Iron"),AND(N843="Water Re-use",Z843="Galvanised Iron"),  AND(N843="Water Re-use",Z843="Mild Steel")),      VLOOKUP(W843,VALIDATIONS!$GP$2:$HS$45,VLOOKUP(Y843,VALIDATIONS!$FF$2:$FG$5,2,FALSE),FALSE),  IF(OR(AND(N843="Water Re-use",Z843="Asbestos Cement"),AND(N843="Water Re-use",Z843="unplasticised Poly Vinyl Chloride")),      VLOOKUP(W843,VALIDATIONS!$GP$2:$HS$45,8+VLOOKUP(Y843,VALIDATIONS!$FF$2:$FG$5,2,FALSE),FALSE),            IF(OR(AND(N843="Water Rising Main",Z843="Cast Iron"),AND(N843="Water Rising Main",Z843="Ductile Iron"),AND(N843="Water Rising Main",Z843="Galvanised Iron"),  AND(N843="Water Rising Main",Z843="Mild Steel")),      VLOOKUP(W843,VALIDATIONS!$GP$2:$HS$45,4+VLOOKUP(Y843,VALIDATIONS!$FF$2:$FG$5,2,FALSE),FALSE),  IF(OR(AND(N843="Water Rising Main",Z843="Asbestos Cement"),AND(N843="Water Rising Main",Z843="unplasticised Poly Vinyl Chloride")),      VLOOKUP(W843,VALIDATIONS!$GP$2:$HS$45,12+VLOOKUP(Y843,VALIDATIONS!$FF$2:$FG$5,2,FALSE),FALSE),  0))))))    +IF(P843="Up to 10% Rock",VLOOKUP(W843,VALIDATIONS!$GP$2:$HS$45,21+VLOOKUP(Y843,VALIDATIONS!$FF$2:$FG$5,2,FALSE),FALSE),0)+IF(OR(Q843="Urban Development (moderate)",Q843="Urban Development (heavy)"),VLOOKUP(W843,VALIDATIONS!$GP$2:$HS$45,12+VLOOKUP(Q843,VALIDATIONS!$FJ$2:$FK$4,2,FALSE),FALSE),0)))</f>
        <v/>
      </c>
      <c r="AB843" s="82"/>
    </row>
    <row r="844" spans="2:28" x14ac:dyDescent="0.2">
      <c r="B844" s="354"/>
      <c r="C844" s="354"/>
      <c r="E844" s="370"/>
      <c r="G844" s="168"/>
      <c r="H844" s="168"/>
      <c r="I844" s="106" t="str">
        <f>IF(OR(C844="",D844="",E844=""),"",VLOOKUP(C844,VALIDATIONS!$HU$2:$HV$12,2,FALSE))</f>
        <v/>
      </c>
      <c r="K844" s="243"/>
      <c r="L844" s="354"/>
      <c r="M844" s="224"/>
      <c r="N844" s="370"/>
      <c r="O844" s="224"/>
      <c r="P844" s="368"/>
      <c r="Q844" s="368"/>
      <c r="R844" s="224"/>
      <c r="S844" s="224"/>
      <c r="T844" s="224"/>
      <c r="U844" s="224"/>
      <c r="W844" s="370"/>
      <c r="X844" s="370"/>
      <c r="Y844" s="368"/>
      <c r="Z844" s="370"/>
      <c r="AA844" s="106" t="str">
        <f>IF(OR(N844="",P844="",Q844="",V844="",W844="",X844="",Y844="",Z844=""),"",V844*    (  IF(OR(AND(N844="Water Reticulation",Z844="Cast Iron"),AND(N844="Water Reticulation",Z844="Ductile Iron"),AND(N844="Water Reticulation",Z844="Galvanised Iron"),  AND(N844="Water Reticulation",Z844="Mild Steel")),      VLOOKUP(W844,VALIDATIONS!$GP$2:$HS$45,VLOOKUP(Y844,VALIDATIONS!$FF$2:$FG$5,2,FALSE),FALSE),  IF(OR(AND(N844="Water Reticulation",Z844="Asbestos Cement"),AND(N844="Water Reticulation",Z844="unplasticised Poly Vinyl Chloride")),      VLOOKUP(W844,VALIDATIONS!$GP$2:$HS$45,8+VLOOKUP(Y844,VALIDATIONS!$FF$2:$FG$5,2,FALSE),FALSE),  IF(OR(AND(N844="Water Re-use",Z844="Cast Iron"),AND(N844="Water Re-use",Z844="Ductile Iron"),AND(N844="Water Re-use",Z844="Galvanised Iron"),  AND(N844="Water Re-use",Z844="Mild Steel")),      VLOOKUP(W844,VALIDATIONS!$GP$2:$HS$45,VLOOKUP(Y844,VALIDATIONS!$FF$2:$FG$5,2,FALSE),FALSE),  IF(OR(AND(N844="Water Re-use",Z844="Asbestos Cement"),AND(N844="Water Re-use",Z844="unplasticised Poly Vinyl Chloride")),      VLOOKUP(W844,VALIDATIONS!$GP$2:$HS$45,8+VLOOKUP(Y844,VALIDATIONS!$FF$2:$FG$5,2,FALSE),FALSE),            IF(OR(AND(N844="Water Rising Main",Z844="Cast Iron"),AND(N844="Water Rising Main",Z844="Ductile Iron"),AND(N844="Water Rising Main",Z844="Galvanised Iron"),  AND(N844="Water Rising Main",Z844="Mild Steel")),      VLOOKUP(W844,VALIDATIONS!$GP$2:$HS$45,4+VLOOKUP(Y844,VALIDATIONS!$FF$2:$FG$5,2,FALSE),FALSE),  IF(OR(AND(N844="Water Rising Main",Z844="Asbestos Cement"),AND(N844="Water Rising Main",Z844="unplasticised Poly Vinyl Chloride")),      VLOOKUP(W844,VALIDATIONS!$GP$2:$HS$45,12+VLOOKUP(Y844,VALIDATIONS!$FF$2:$FG$5,2,FALSE),FALSE),  0))))))    +IF(P844="Up to 10% Rock",VLOOKUP(W844,VALIDATIONS!$GP$2:$HS$45,21+VLOOKUP(Y844,VALIDATIONS!$FF$2:$FG$5,2,FALSE),FALSE),0)+IF(OR(Q844="Urban Development (moderate)",Q844="Urban Development (heavy)"),VLOOKUP(W844,VALIDATIONS!$GP$2:$HS$45,12+VLOOKUP(Q844,VALIDATIONS!$FJ$2:$FK$4,2,FALSE),FALSE),0)))</f>
        <v/>
      </c>
      <c r="AB844" s="82"/>
    </row>
    <row r="845" spans="2:28" x14ac:dyDescent="0.2">
      <c r="B845" s="354"/>
      <c r="C845" s="354"/>
      <c r="E845" s="370"/>
      <c r="G845" s="168"/>
      <c r="H845" s="168"/>
      <c r="I845" s="106" t="str">
        <f>IF(OR(C845="",D845="",E845=""),"",VLOOKUP(C845,VALIDATIONS!$HU$2:$HV$12,2,FALSE))</f>
        <v/>
      </c>
      <c r="K845" s="243"/>
      <c r="L845" s="354"/>
      <c r="M845" s="224"/>
      <c r="N845" s="370"/>
      <c r="O845" s="224"/>
      <c r="P845" s="368"/>
      <c r="Q845" s="368"/>
      <c r="R845" s="224"/>
      <c r="S845" s="224"/>
      <c r="T845" s="224"/>
      <c r="U845" s="224"/>
      <c r="W845" s="370"/>
      <c r="X845" s="370"/>
      <c r="Y845" s="368"/>
      <c r="Z845" s="370"/>
      <c r="AA845" s="106" t="str">
        <f>IF(OR(N845="",P845="",Q845="",V845="",W845="",X845="",Y845="",Z845=""),"",V845*    (  IF(OR(AND(N845="Water Reticulation",Z845="Cast Iron"),AND(N845="Water Reticulation",Z845="Ductile Iron"),AND(N845="Water Reticulation",Z845="Galvanised Iron"),  AND(N845="Water Reticulation",Z845="Mild Steel")),      VLOOKUP(W845,VALIDATIONS!$GP$2:$HS$45,VLOOKUP(Y845,VALIDATIONS!$FF$2:$FG$5,2,FALSE),FALSE),  IF(OR(AND(N845="Water Reticulation",Z845="Asbestos Cement"),AND(N845="Water Reticulation",Z845="unplasticised Poly Vinyl Chloride")),      VLOOKUP(W845,VALIDATIONS!$GP$2:$HS$45,8+VLOOKUP(Y845,VALIDATIONS!$FF$2:$FG$5,2,FALSE),FALSE),  IF(OR(AND(N845="Water Re-use",Z845="Cast Iron"),AND(N845="Water Re-use",Z845="Ductile Iron"),AND(N845="Water Re-use",Z845="Galvanised Iron"),  AND(N845="Water Re-use",Z845="Mild Steel")),      VLOOKUP(W845,VALIDATIONS!$GP$2:$HS$45,VLOOKUP(Y845,VALIDATIONS!$FF$2:$FG$5,2,FALSE),FALSE),  IF(OR(AND(N845="Water Re-use",Z845="Asbestos Cement"),AND(N845="Water Re-use",Z845="unplasticised Poly Vinyl Chloride")),      VLOOKUP(W845,VALIDATIONS!$GP$2:$HS$45,8+VLOOKUP(Y845,VALIDATIONS!$FF$2:$FG$5,2,FALSE),FALSE),            IF(OR(AND(N845="Water Rising Main",Z845="Cast Iron"),AND(N845="Water Rising Main",Z845="Ductile Iron"),AND(N845="Water Rising Main",Z845="Galvanised Iron"),  AND(N845="Water Rising Main",Z845="Mild Steel")),      VLOOKUP(W845,VALIDATIONS!$GP$2:$HS$45,4+VLOOKUP(Y845,VALIDATIONS!$FF$2:$FG$5,2,FALSE),FALSE),  IF(OR(AND(N845="Water Rising Main",Z845="Asbestos Cement"),AND(N845="Water Rising Main",Z845="unplasticised Poly Vinyl Chloride")),      VLOOKUP(W845,VALIDATIONS!$GP$2:$HS$45,12+VLOOKUP(Y845,VALIDATIONS!$FF$2:$FG$5,2,FALSE),FALSE),  0))))))    +IF(P845="Up to 10% Rock",VLOOKUP(W845,VALIDATIONS!$GP$2:$HS$45,21+VLOOKUP(Y845,VALIDATIONS!$FF$2:$FG$5,2,FALSE),FALSE),0)+IF(OR(Q845="Urban Development (moderate)",Q845="Urban Development (heavy)"),VLOOKUP(W845,VALIDATIONS!$GP$2:$HS$45,12+VLOOKUP(Q845,VALIDATIONS!$FJ$2:$FK$4,2,FALSE),FALSE),0)))</f>
        <v/>
      </c>
      <c r="AB845" s="82"/>
    </row>
    <row r="846" spans="2:28" x14ac:dyDescent="0.2">
      <c r="B846" s="354"/>
      <c r="C846" s="354"/>
      <c r="E846" s="370"/>
      <c r="G846" s="168"/>
      <c r="H846" s="168"/>
      <c r="I846" s="106" t="str">
        <f>IF(OR(C846="",D846="",E846=""),"",VLOOKUP(C846,VALIDATIONS!$HU$2:$HV$12,2,FALSE))</f>
        <v/>
      </c>
      <c r="K846" s="243"/>
      <c r="L846" s="354"/>
      <c r="M846" s="224"/>
      <c r="N846" s="370"/>
      <c r="O846" s="224"/>
      <c r="P846" s="368"/>
      <c r="Q846" s="368"/>
      <c r="R846" s="224"/>
      <c r="S846" s="224"/>
      <c r="T846" s="224"/>
      <c r="U846" s="224"/>
      <c r="W846" s="370"/>
      <c r="X846" s="370"/>
      <c r="Y846" s="368"/>
      <c r="Z846" s="370"/>
      <c r="AA846" s="106" t="str">
        <f>IF(OR(N846="",P846="",Q846="",V846="",W846="",X846="",Y846="",Z846=""),"",V846*    (  IF(OR(AND(N846="Water Reticulation",Z846="Cast Iron"),AND(N846="Water Reticulation",Z846="Ductile Iron"),AND(N846="Water Reticulation",Z846="Galvanised Iron"),  AND(N846="Water Reticulation",Z846="Mild Steel")),      VLOOKUP(W846,VALIDATIONS!$GP$2:$HS$45,VLOOKUP(Y846,VALIDATIONS!$FF$2:$FG$5,2,FALSE),FALSE),  IF(OR(AND(N846="Water Reticulation",Z846="Asbestos Cement"),AND(N846="Water Reticulation",Z846="unplasticised Poly Vinyl Chloride")),      VLOOKUP(W846,VALIDATIONS!$GP$2:$HS$45,8+VLOOKUP(Y846,VALIDATIONS!$FF$2:$FG$5,2,FALSE),FALSE),  IF(OR(AND(N846="Water Re-use",Z846="Cast Iron"),AND(N846="Water Re-use",Z846="Ductile Iron"),AND(N846="Water Re-use",Z846="Galvanised Iron"),  AND(N846="Water Re-use",Z846="Mild Steel")),      VLOOKUP(W846,VALIDATIONS!$GP$2:$HS$45,VLOOKUP(Y846,VALIDATIONS!$FF$2:$FG$5,2,FALSE),FALSE),  IF(OR(AND(N846="Water Re-use",Z846="Asbestos Cement"),AND(N846="Water Re-use",Z846="unplasticised Poly Vinyl Chloride")),      VLOOKUP(W846,VALIDATIONS!$GP$2:$HS$45,8+VLOOKUP(Y846,VALIDATIONS!$FF$2:$FG$5,2,FALSE),FALSE),            IF(OR(AND(N846="Water Rising Main",Z846="Cast Iron"),AND(N846="Water Rising Main",Z846="Ductile Iron"),AND(N846="Water Rising Main",Z846="Galvanised Iron"),  AND(N846="Water Rising Main",Z846="Mild Steel")),      VLOOKUP(W846,VALIDATIONS!$GP$2:$HS$45,4+VLOOKUP(Y846,VALIDATIONS!$FF$2:$FG$5,2,FALSE),FALSE),  IF(OR(AND(N846="Water Rising Main",Z846="Asbestos Cement"),AND(N846="Water Rising Main",Z846="unplasticised Poly Vinyl Chloride")),      VLOOKUP(W846,VALIDATIONS!$GP$2:$HS$45,12+VLOOKUP(Y846,VALIDATIONS!$FF$2:$FG$5,2,FALSE),FALSE),  0))))))    +IF(P846="Up to 10% Rock",VLOOKUP(W846,VALIDATIONS!$GP$2:$HS$45,21+VLOOKUP(Y846,VALIDATIONS!$FF$2:$FG$5,2,FALSE),FALSE),0)+IF(OR(Q846="Urban Development (moderate)",Q846="Urban Development (heavy)"),VLOOKUP(W846,VALIDATIONS!$GP$2:$HS$45,12+VLOOKUP(Q846,VALIDATIONS!$FJ$2:$FK$4,2,FALSE),FALSE),0)))</f>
        <v/>
      </c>
      <c r="AB846" s="82"/>
    </row>
    <row r="847" spans="2:28" x14ac:dyDescent="0.2">
      <c r="B847" s="354"/>
      <c r="C847" s="354"/>
      <c r="E847" s="370"/>
      <c r="G847" s="168"/>
      <c r="H847" s="168"/>
      <c r="I847" s="106" t="str">
        <f>IF(OR(C847="",D847="",E847=""),"",VLOOKUP(C847,VALIDATIONS!$HU$2:$HV$12,2,FALSE))</f>
        <v/>
      </c>
      <c r="K847" s="243"/>
      <c r="L847" s="354"/>
      <c r="M847" s="224"/>
      <c r="N847" s="370"/>
      <c r="O847" s="224"/>
      <c r="P847" s="368"/>
      <c r="Q847" s="368"/>
      <c r="R847" s="224"/>
      <c r="S847" s="224"/>
      <c r="T847" s="224"/>
      <c r="U847" s="224"/>
      <c r="W847" s="370"/>
      <c r="X847" s="370"/>
      <c r="Y847" s="368"/>
      <c r="Z847" s="370"/>
      <c r="AA847" s="106" t="str">
        <f>IF(OR(N847="",P847="",Q847="",V847="",W847="",X847="",Y847="",Z847=""),"",V847*    (  IF(OR(AND(N847="Water Reticulation",Z847="Cast Iron"),AND(N847="Water Reticulation",Z847="Ductile Iron"),AND(N847="Water Reticulation",Z847="Galvanised Iron"),  AND(N847="Water Reticulation",Z847="Mild Steel")),      VLOOKUP(W847,VALIDATIONS!$GP$2:$HS$45,VLOOKUP(Y847,VALIDATIONS!$FF$2:$FG$5,2,FALSE),FALSE),  IF(OR(AND(N847="Water Reticulation",Z847="Asbestos Cement"),AND(N847="Water Reticulation",Z847="unplasticised Poly Vinyl Chloride")),      VLOOKUP(W847,VALIDATIONS!$GP$2:$HS$45,8+VLOOKUP(Y847,VALIDATIONS!$FF$2:$FG$5,2,FALSE),FALSE),  IF(OR(AND(N847="Water Re-use",Z847="Cast Iron"),AND(N847="Water Re-use",Z847="Ductile Iron"),AND(N847="Water Re-use",Z847="Galvanised Iron"),  AND(N847="Water Re-use",Z847="Mild Steel")),      VLOOKUP(W847,VALIDATIONS!$GP$2:$HS$45,VLOOKUP(Y847,VALIDATIONS!$FF$2:$FG$5,2,FALSE),FALSE),  IF(OR(AND(N847="Water Re-use",Z847="Asbestos Cement"),AND(N847="Water Re-use",Z847="unplasticised Poly Vinyl Chloride")),      VLOOKUP(W847,VALIDATIONS!$GP$2:$HS$45,8+VLOOKUP(Y847,VALIDATIONS!$FF$2:$FG$5,2,FALSE),FALSE),            IF(OR(AND(N847="Water Rising Main",Z847="Cast Iron"),AND(N847="Water Rising Main",Z847="Ductile Iron"),AND(N847="Water Rising Main",Z847="Galvanised Iron"),  AND(N847="Water Rising Main",Z847="Mild Steel")),      VLOOKUP(W847,VALIDATIONS!$GP$2:$HS$45,4+VLOOKUP(Y847,VALIDATIONS!$FF$2:$FG$5,2,FALSE),FALSE),  IF(OR(AND(N847="Water Rising Main",Z847="Asbestos Cement"),AND(N847="Water Rising Main",Z847="unplasticised Poly Vinyl Chloride")),      VLOOKUP(W847,VALIDATIONS!$GP$2:$HS$45,12+VLOOKUP(Y847,VALIDATIONS!$FF$2:$FG$5,2,FALSE),FALSE),  0))))))    +IF(P847="Up to 10% Rock",VLOOKUP(W847,VALIDATIONS!$GP$2:$HS$45,21+VLOOKUP(Y847,VALIDATIONS!$FF$2:$FG$5,2,FALSE),FALSE),0)+IF(OR(Q847="Urban Development (moderate)",Q847="Urban Development (heavy)"),VLOOKUP(W847,VALIDATIONS!$GP$2:$HS$45,12+VLOOKUP(Q847,VALIDATIONS!$FJ$2:$FK$4,2,FALSE),FALSE),0)))</f>
        <v/>
      </c>
      <c r="AB847" s="82"/>
    </row>
    <row r="848" spans="2:28" x14ac:dyDescent="0.2">
      <c r="B848" s="354"/>
      <c r="C848" s="354"/>
      <c r="E848" s="370"/>
      <c r="G848" s="168"/>
      <c r="H848" s="168"/>
      <c r="I848" s="106" t="str">
        <f>IF(OR(C848="",D848="",E848=""),"",VLOOKUP(C848,VALIDATIONS!$HU$2:$HV$12,2,FALSE))</f>
        <v/>
      </c>
      <c r="K848" s="243"/>
      <c r="L848" s="354"/>
      <c r="M848" s="224"/>
      <c r="N848" s="370"/>
      <c r="O848" s="224"/>
      <c r="P848" s="368"/>
      <c r="Q848" s="368"/>
      <c r="R848" s="224"/>
      <c r="S848" s="224"/>
      <c r="T848" s="224"/>
      <c r="U848" s="224"/>
      <c r="W848" s="370"/>
      <c r="X848" s="370"/>
      <c r="Y848" s="368"/>
      <c r="Z848" s="370"/>
      <c r="AA848" s="106" t="str">
        <f>IF(OR(N848="",P848="",Q848="",V848="",W848="",X848="",Y848="",Z848=""),"",V848*    (  IF(OR(AND(N848="Water Reticulation",Z848="Cast Iron"),AND(N848="Water Reticulation",Z848="Ductile Iron"),AND(N848="Water Reticulation",Z848="Galvanised Iron"),  AND(N848="Water Reticulation",Z848="Mild Steel")),      VLOOKUP(W848,VALIDATIONS!$GP$2:$HS$45,VLOOKUP(Y848,VALIDATIONS!$FF$2:$FG$5,2,FALSE),FALSE),  IF(OR(AND(N848="Water Reticulation",Z848="Asbestos Cement"),AND(N848="Water Reticulation",Z848="unplasticised Poly Vinyl Chloride")),      VLOOKUP(W848,VALIDATIONS!$GP$2:$HS$45,8+VLOOKUP(Y848,VALIDATIONS!$FF$2:$FG$5,2,FALSE),FALSE),  IF(OR(AND(N848="Water Re-use",Z848="Cast Iron"),AND(N848="Water Re-use",Z848="Ductile Iron"),AND(N848="Water Re-use",Z848="Galvanised Iron"),  AND(N848="Water Re-use",Z848="Mild Steel")),      VLOOKUP(W848,VALIDATIONS!$GP$2:$HS$45,VLOOKUP(Y848,VALIDATIONS!$FF$2:$FG$5,2,FALSE),FALSE),  IF(OR(AND(N848="Water Re-use",Z848="Asbestos Cement"),AND(N848="Water Re-use",Z848="unplasticised Poly Vinyl Chloride")),      VLOOKUP(W848,VALIDATIONS!$GP$2:$HS$45,8+VLOOKUP(Y848,VALIDATIONS!$FF$2:$FG$5,2,FALSE),FALSE),            IF(OR(AND(N848="Water Rising Main",Z848="Cast Iron"),AND(N848="Water Rising Main",Z848="Ductile Iron"),AND(N848="Water Rising Main",Z848="Galvanised Iron"),  AND(N848="Water Rising Main",Z848="Mild Steel")),      VLOOKUP(W848,VALIDATIONS!$GP$2:$HS$45,4+VLOOKUP(Y848,VALIDATIONS!$FF$2:$FG$5,2,FALSE),FALSE),  IF(OR(AND(N848="Water Rising Main",Z848="Asbestos Cement"),AND(N848="Water Rising Main",Z848="unplasticised Poly Vinyl Chloride")),      VLOOKUP(W848,VALIDATIONS!$GP$2:$HS$45,12+VLOOKUP(Y848,VALIDATIONS!$FF$2:$FG$5,2,FALSE),FALSE),  0))))))    +IF(P848="Up to 10% Rock",VLOOKUP(W848,VALIDATIONS!$GP$2:$HS$45,21+VLOOKUP(Y848,VALIDATIONS!$FF$2:$FG$5,2,FALSE),FALSE),0)+IF(OR(Q848="Urban Development (moderate)",Q848="Urban Development (heavy)"),VLOOKUP(W848,VALIDATIONS!$GP$2:$HS$45,12+VLOOKUP(Q848,VALIDATIONS!$FJ$2:$FK$4,2,FALSE),FALSE),0)))</f>
        <v/>
      </c>
      <c r="AB848" s="82"/>
    </row>
    <row r="849" spans="2:28" x14ac:dyDescent="0.2">
      <c r="B849" s="354"/>
      <c r="C849" s="354"/>
      <c r="E849" s="370"/>
      <c r="G849" s="168"/>
      <c r="H849" s="168"/>
      <c r="I849" s="106" t="str">
        <f>IF(OR(C849="",D849="",E849=""),"",VLOOKUP(C849,VALIDATIONS!$HU$2:$HV$12,2,FALSE))</f>
        <v/>
      </c>
      <c r="K849" s="243"/>
      <c r="L849" s="354"/>
      <c r="M849" s="224"/>
      <c r="N849" s="370"/>
      <c r="O849" s="224"/>
      <c r="P849" s="368"/>
      <c r="Q849" s="368"/>
      <c r="R849" s="224"/>
      <c r="S849" s="224"/>
      <c r="T849" s="224"/>
      <c r="U849" s="224"/>
      <c r="W849" s="370"/>
      <c r="X849" s="370"/>
      <c r="Y849" s="368"/>
      <c r="Z849" s="370"/>
      <c r="AA849" s="106" t="str">
        <f>IF(OR(N849="",P849="",Q849="",V849="",W849="",X849="",Y849="",Z849=""),"",V849*    (  IF(OR(AND(N849="Water Reticulation",Z849="Cast Iron"),AND(N849="Water Reticulation",Z849="Ductile Iron"),AND(N849="Water Reticulation",Z849="Galvanised Iron"),  AND(N849="Water Reticulation",Z849="Mild Steel")),      VLOOKUP(W849,VALIDATIONS!$GP$2:$HS$45,VLOOKUP(Y849,VALIDATIONS!$FF$2:$FG$5,2,FALSE),FALSE),  IF(OR(AND(N849="Water Reticulation",Z849="Asbestos Cement"),AND(N849="Water Reticulation",Z849="unplasticised Poly Vinyl Chloride")),      VLOOKUP(W849,VALIDATIONS!$GP$2:$HS$45,8+VLOOKUP(Y849,VALIDATIONS!$FF$2:$FG$5,2,FALSE),FALSE),  IF(OR(AND(N849="Water Re-use",Z849="Cast Iron"),AND(N849="Water Re-use",Z849="Ductile Iron"),AND(N849="Water Re-use",Z849="Galvanised Iron"),  AND(N849="Water Re-use",Z849="Mild Steel")),      VLOOKUP(W849,VALIDATIONS!$GP$2:$HS$45,VLOOKUP(Y849,VALIDATIONS!$FF$2:$FG$5,2,FALSE),FALSE),  IF(OR(AND(N849="Water Re-use",Z849="Asbestos Cement"),AND(N849="Water Re-use",Z849="unplasticised Poly Vinyl Chloride")),      VLOOKUP(W849,VALIDATIONS!$GP$2:$HS$45,8+VLOOKUP(Y849,VALIDATIONS!$FF$2:$FG$5,2,FALSE),FALSE),            IF(OR(AND(N849="Water Rising Main",Z849="Cast Iron"),AND(N849="Water Rising Main",Z849="Ductile Iron"),AND(N849="Water Rising Main",Z849="Galvanised Iron"),  AND(N849="Water Rising Main",Z849="Mild Steel")),      VLOOKUP(W849,VALIDATIONS!$GP$2:$HS$45,4+VLOOKUP(Y849,VALIDATIONS!$FF$2:$FG$5,2,FALSE),FALSE),  IF(OR(AND(N849="Water Rising Main",Z849="Asbestos Cement"),AND(N849="Water Rising Main",Z849="unplasticised Poly Vinyl Chloride")),      VLOOKUP(W849,VALIDATIONS!$GP$2:$HS$45,12+VLOOKUP(Y849,VALIDATIONS!$FF$2:$FG$5,2,FALSE),FALSE),  0))))))    +IF(P849="Up to 10% Rock",VLOOKUP(W849,VALIDATIONS!$GP$2:$HS$45,21+VLOOKUP(Y849,VALIDATIONS!$FF$2:$FG$5,2,FALSE),FALSE),0)+IF(OR(Q849="Urban Development (moderate)",Q849="Urban Development (heavy)"),VLOOKUP(W849,VALIDATIONS!$GP$2:$HS$45,12+VLOOKUP(Q849,VALIDATIONS!$FJ$2:$FK$4,2,FALSE),FALSE),0)))</f>
        <v/>
      </c>
      <c r="AB849" s="82"/>
    </row>
    <row r="850" spans="2:28" x14ac:dyDescent="0.2">
      <c r="B850" s="354"/>
      <c r="C850" s="354"/>
      <c r="E850" s="370"/>
      <c r="G850" s="168"/>
      <c r="H850" s="168"/>
      <c r="I850" s="106" t="str">
        <f>IF(OR(C850="",D850="",E850=""),"",VLOOKUP(C850,VALIDATIONS!$HU$2:$HV$12,2,FALSE))</f>
        <v/>
      </c>
      <c r="K850" s="243"/>
      <c r="L850" s="354"/>
      <c r="M850" s="224"/>
      <c r="N850" s="370"/>
      <c r="O850" s="224"/>
      <c r="P850" s="368"/>
      <c r="Q850" s="368"/>
      <c r="R850" s="224"/>
      <c r="S850" s="224"/>
      <c r="T850" s="224"/>
      <c r="U850" s="224"/>
      <c r="W850" s="370"/>
      <c r="X850" s="370"/>
      <c r="Y850" s="368"/>
      <c r="Z850" s="370"/>
      <c r="AA850" s="106" t="str">
        <f>IF(OR(N850="",P850="",Q850="",V850="",W850="",X850="",Y850="",Z850=""),"",V850*    (  IF(OR(AND(N850="Water Reticulation",Z850="Cast Iron"),AND(N850="Water Reticulation",Z850="Ductile Iron"),AND(N850="Water Reticulation",Z850="Galvanised Iron"),  AND(N850="Water Reticulation",Z850="Mild Steel")),      VLOOKUP(W850,VALIDATIONS!$GP$2:$HS$45,VLOOKUP(Y850,VALIDATIONS!$FF$2:$FG$5,2,FALSE),FALSE),  IF(OR(AND(N850="Water Reticulation",Z850="Asbestos Cement"),AND(N850="Water Reticulation",Z850="unplasticised Poly Vinyl Chloride")),      VLOOKUP(W850,VALIDATIONS!$GP$2:$HS$45,8+VLOOKUP(Y850,VALIDATIONS!$FF$2:$FG$5,2,FALSE),FALSE),  IF(OR(AND(N850="Water Re-use",Z850="Cast Iron"),AND(N850="Water Re-use",Z850="Ductile Iron"),AND(N850="Water Re-use",Z850="Galvanised Iron"),  AND(N850="Water Re-use",Z850="Mild Steel")),      VLOOKUP(W850,VALIDATIONS!$GP$2:$HS$45,VLOOKUP(Y850,VALIDATIONS!$FF$2:$FG$5,2,FALSE),FALSE),  IF(OR(AND(N850="Water Re-use",Z850="Asbestos Cement"),AND(N850="Water Re-use",Z850="unplasticised Poly Vinyl Chloride")),      VLOOKUP(W850,VALIDATIONS!$GP$2:$HS$45,8+VLOOKUP(Y850,VALIDATIONS!$FF$2:$FG$5,2,FALSE),FALSE),            IF(OR(AND(N850="Water Rising Main",Z850="Cast Iron"),AND(N850="Water Rising Main",Z850="Ductile Iron"),AND(N850="Water Rising Main",Z850="Galvanised Iron"),  AND(N850="Water Rising Main",Z850="Mild Steel")),      VLOOKUP(W850,VALIDATIONS!$GP$2:$HS$45,4+VLOOKUP(Y850,VALIDATIONS!$FF$2:$FG$5,2,FALSE),FALSE),  IF(OR(AND(N850="Water Rising Main",Z850="Asbestos Cement"),AND(N850="Water Rising Main",Z850="unplasticised Poly Vinyl Chloride")),      VLOOKUP(W850,VALIDATIONS!$GP$2:$HS$45,12+VLOOKUP(Y850,VALIDATIONS!$FF$2:$FG$5,2,FALSE),FALSE),  0))))))    +IF(P850="Up to 10% Rock",VLOOKUP(W850,VALIDATIONS!$GP$2:$HS$45,21+VLOOKUP(Y850,VALIDATIONS!$FF$2:$FG$5,2,FALSE),FALSE),0)+IF(OR(Q850="Urban Development (moderate)",Q850="Urban Development (heavy)"),VLOOKUP(W850,VALIDATIONS!$GP$2:$HS$45,12+VLOOKUP(Q850,VALIDATIONS!$FJ$2:$FK$4,2,FALSE),FALSE),0)))</f>
        <v/>
      </c>
      <c r="AB850" s="82"/>
    </row>
    <row r="851" spans="2:28" x14ac:dyDescent="0.2">
      <c r="B851" s="354"/>
      <c r="C851" s="354"/>
      <c r="E851" s="370"/>
      <c r="G851" s="168"/>
      <c r="H851" s="168"/>
      <c r="I851" s="106" t="str">
        <f>IF(OR(C851="",D851="",E851=""),"",VLOOKUP(C851,VALIDATIONS!$HU$2:$HV$12,2,FALSE))</f>
        <v/>
      </c>
      <c r="K851" s="243"/>
      <c r="L851" s="354"/>
      <c r="M851" s="224"/>
      <c r="N851" s="370"/>
      <c r="O851" s="224"/>
      <c r="P851" s="368"/>
      <c r="Q851" s="368"/>
      <c r="R851" s="224"/>
      <c r="S851" s="224"/>
      <c r="T851" s="224"/>
      <c r="U851" s="224"/>
      <c r="W851" s="370"/>
      <c r="X851" s="370"/>
      <c r="Y851" s="368"/>
      <c r="Z851" s="370"/>
      <c r="AA851" s="106" t="str">
        <f>IF(OR(N851="",P851="",Q851="",V851="",W851="",X851="",Y851="",Z851=""),"",V851*    (  IF(OR(AND(N851="Water Reticulation",Z851="Cast Iron"),AND(N851="Water Reticulation",Z851="Ductile Iron"),AND(N851="Water Reticulation",Z851="Galvanised Iron"),  AND(N851="Water Reticulation",Z851="Mild Steel")),      VLOOKUP(W851,VALIDATIONS!$GP$2:$HS$45,VLOOKUP(Y851,VALIDATIONS!$FF$2:$FG$5,2,FALSE),FALSE),  IF(OR(AND(N851="Water Reticulation",Z851="Asbestos Cement"),AND(N851="Water Reticulation",Z851="unplasticised Poly Vinyl Chloride")),      VLOOKUP(W851,VALIDATIONS!$GP$2:$HS$45,8+VLOOKUP(Y851,VALIDATIONS!$FF$2:$FG$5,2,FALSE),FALSE),  IF(OR(AND(N851="Water Re-use",Z851="Cast Iron"),AND(N851="Water Re-use",Z851="Ductile Iron"),AND(N851="Water Re-use",Z851="Galvanised Iron"),  AND(N851="Water Re-use",Z851="Mild Steel")),      VLOOKUP(W851,VALIDATIONS!$GP$2:$HS$45,VLOOKUP(Y851,VALIDATIONS!$FF$2:$FG$5,2,FALSE),FALSE),  IF(OR(AND(N851="Water Re-use",Z851="Asbestos Cement"),AND(N851="Water Re-use",Z851="unplasticised Poly Vinyl Chloride")),      VLOOKUP(W851,VALIDATIONS!$GP$2:$HS$45,8+VLOOKUP(Y851,VALIDATIONS!$FF$2:$FG$5,2,FALSE),FALSE),            IF(OR(AND(N851="Water Rising Main",Z851="Cast Iron"),AND(N851="Water Rising Main",Z851="Ductile Iron"),AND(N851="Water Rising Main",Z851="Galvanised Iron"),  AND(N851="Water Rising Main",Z851="Mild Steel")),      VLOOKUP(W851,VALIDATIONS!$GP$2:$HS$45,4+VLOOKUP(Y851,VALIDATIONS!$FF$2:$FG$5,2,FALSE),FALSE),  IF(OR(AND(N851="Water Rising Main",Z851="Asbestos Cement"),AND(N851="Water Rising Main",Z851="unplasticised Poly Vinyl Chloride")),      VLOOKUP(W851,VALIDATIONS!$GP$2:$HS$45,12+VLOOKUP(Y851,VALIDATIONS!$FF$2:$FG$5,2,FALSE),FALSE),  0))))))    +IF(P851="Up to 10% Rock",VLOOKUP(W851,VALIDATIONS!$GP$2:$HS$45,21+VLOOKUP(Y851,VALIDATIONS!$FF$2:$FG$5,2,FALSE),FALSE),0)+IF(OR(Q851="Urban Development (moderate)",Q851="Urban Development (heavy)"),VLOOKUP(W851,VALIDATIONS!$GP$2:$HS$45,12+VLOOKUP(Q851,VALIDATIONS!$FJ$2:$FK$4,2,FALSE),FALSE),0)))</f>
        <v/>
      </c>
      <c r="AB851" s="82"/>
    </row>
    <row r="852" spans="2:28" x14ac:dyDescent="0.2">
      <c r="B852" s="354"/>
      <c r="C852" s="354"/>
      <c r="E852" s="370"/>
      <c r="G852" s="168"/>
      <c r="H852" s="168"/>
      <c r="I852" s="106" t="str">
        <f>IF(OR(C852="",D852="",E852=""),"",VLOOKUP(C852,VALIDATIONS!$HU$2:$HV$12,2,FALSE))</f>
        <v/>
      </c>
      <c r="K852" s="243"/>
      <c r="L852" s="354"/>
      <c r="M852" s="224"/>
      <c r="N852" s="370"/>
      <c r="O852" s="224"/>
      <c r="P852" s="368"/>
      <c r="Q852" s="368"/>
      <c r="R852" s="224"/>
      <c r="S852" s="224"/>
      <c r="T852" s="224"/>
      <c r="U852" s="224"/>
      <c r="W852" s="370"/>
      <c r="X852" s="370"/>
      <c r="Y852" s="368"/>
      <c r="Z852" s="370"/>
      <c r="AA852" s="106" t="str">
        <f>IF(OR(N852="",P852="",Q852="",V852="",W852="",X852="",Y852="",Z852=""),"",V852*    (  IF(OR(AND(N852="Water Reticulation",Z852="Cast Iron"),AND(N852="Water Reticulation",Z852="Ductile Iron"),AND(N852="Water Reticulation",Z852="Galvanised Iron"),  AND(N852="Water Reticulation",Z852="Mild Steel")),      VLOOKUP(W852,VALIDATIONS!$GP$2:$HS$45,VLOOKUP(Y852,VALIDATIONS!$FF$2:$FG$5,2,FALSE),FALSE),  IF(OR(AND(N852="Water Reticulation",Z852="Asbestos Cement"),AND(N852="Water Reticulation",Z852="unplasticised Poly Vinyl Chloride")),      VLOOKUP(W852,VALIDATIONS!$GP$2:$HS$45,8+VLOOKUP(Y852,VALIDATIONS!$FF$2:$FG$5,2,FALSE),FALSE),  IF(OR(AND(N852="Water Re-use",Z852="Cast Iron"),AND(N852="Water Re-use",Z852="Ductile Iron"),AND(N852="Water Re-use",Z852="Galvanised Iron"),  AND(N852="Water Re-use",Z852="Mild Steel")),      VLOOKUP(W852,VALIDATIONS!$GP$2:$HS$45,VLOOKUP(Y852,VALIDATIONS!$FF$2:$FG$5,2,FALSE),FALSE),  IF(OR(AND(N852="Water Re-use",Z852="Asbestos Cement"),AND(N852="Water Re-use",Z852="unplasticised Poly Vinyl Chloride")),      VLOOKUP(W852,VALIDATIONS!$GP$2:$HS$45,8+VLOOKUP(Y852,VALIDATIONS!$FF$2:$FG$5,2,FALSE),FALSE),            IF(OR(AND(N852="Water Rising Main",Z852="Cast Iron"),AND(N852="Water Rising Main",Z852="Ductile Iron"),AND(N852="Water Rising Main",Z852="Galvanised Iron"),  AND(N852="Water Rising Main",Z852="Mild Steel")),      VLOOKUP(W852,VALIDATIONS!$GP$2:$HS$45,4+VLOOKUP(Y852,VALIDATIONS!$FF$2:$FG$5,2,FALSE),FALSE),  IF(OR(AND(N852="Water Rising Main",Z852="Asbestos Cement"),AND(N852="Water Rising Main",Z852="unplasticised Poly Vinyl Chloride")),      VLOOKUP(W852,VALIDATIONS!$GP$2:$HS$45,12+VLOOKUP(Y852,VALIDATIONS!$FF$2:$FG$5,2,FALSE),FALSE),  0))))))    +IF(P852="Up to 10% Rock",VLOOKUP(W852,VALIDATIONS!$GP$2:$HS$45,21+VLOOKUP(Y852,VALIDATIONS!$FF$2:$FG$5,2,FALSE),FALSE),0)+IF(OR(Q852="Urban Development (moderate)",Q852="Urban Development (heavy)"),VLOOKUP(W852,VALIDATIONS!$GP$2:$HS$45,12+VLOOKUP(Q852,VALIDATIONS!$FJ$2:$FK$4,2,FALSE),FALSE),0)))</f>
        <v/>
      </c>
      <c r="AB852" s="82"/>
    </row>
    <row r="853" spans="2:28" x14ac:dyDescent="0.2">
      <c r="B853" s="354"/>
      <c r="C853" s="354"/>
      <c r="E853" s="370"/>
      <c r="G853" s="168"/>
      <c r="H853" s="168"/>
      <c r="I853" s="106" t="str">
        <f>IF(OR(C853="",D853="",E853=""),"",VLOOKUP(C853,VALIDATIONS!$HU$2:$HV$12,2,FALSE))</f>
        <v/>
      </c>
      <c r="K853" s="243"/>
      <c r="L853" s="354"/>
      <c r="M853" s="224"/>
      <c r="N853" s="370"/>
      <c r="O853" s="224"/>
      <c r="P853" s="368"/>
      <c r="Q853" s="368"/>
      <c r="R853" s="224"/>
      <c r="S853" s="224"/>
      <c r="T853" s="224"/>
      <c r="U853" s="224"/>
      <c r="W853" s="370"/>
      <c r="X853" s="370"/>
      <c r="Y853" s="368"/>
      <c r="Z853" s="370"/>
      <c r="AA853" s="106" t="str">
        <f>IF(OR(N853="",P853="",Q853="",V853="",W853="",X853="",Y853="",Z853=""),"",V853*    (  IF(OR(AND(N853="Water Reticulation",Z853="Cast Iron"),AND(N853="Water Reticulation",Z853="Ductile Iron"),AND(N853="Water Reticulation",Z853="Galvanised Iron"),  AND(N853="Water Reticulation",Z853="Mild Steel")),      VLOOKUP(W853,VALIDATIONS!$GP$2:$HS$45,VLOOKUP(Y853,VALIDATIONS!$FF$2:$FG$5,2,FALSE),FALSE),  IF(OR(AND(N853="Water Reticulation",Z853="Asbestos Cement"),AND(N853="Water Reticulation",Z853="unplasticised Poly Vinyl Chloride")),      VLOOKUP(W853,VALIDATIONS!$GP$2:$HS$45,8+VLOOKUP(Y853,VALIDATIONS!$FF$2:$FG$5,2,FALSE),FALSE),  IF(OR(AND(N853="Water Re-use",Z853="Cast Iron"),AND(N853="Water Re-use",Z853="Ductile Iron"),AND(N853="Water Re-use",Z853="Galvanised Iron"),  AND(N853="Water Re-use",Z853="Mild Steel")),      VLOOKUP(W853,VALIDATIONS!$GP$2:$HS$45,VLOOKUP(Y853,VALIDATIONS!$FF$2:$FG$5,2,FALSE),FALSE),  IF(OR(AND(N853="Water Re-use",Z853="Asbestos Cement"),AND(N853="Water Re-use",Z853="unplasticised Poly Vinyl Chloride")),      VLOOKUP(W853,VALIDATIONS!$GP$2:$HS$45,8+VLOOKUP(Y853,VALIDATIONS!$FF$2:$FG$5,2,FALSE),FALSE),            IF(OR(AND(N853="Water Rising Main",Z853="Cast Iron"),AND(N853="Water Rising Main",Z853="Ductile Iron"),AND(N853="Water Rising Main",Z853="Galvanised Iron"),  AND(N853="Water Rising Main",Z853="Mild Steel")),      VLOOKUP(W853,VALIDATIONS!$GP$2:$HS$45,4+VLOOKUP(Y853,VALIDATIONS!$FF$2:$FG$5,2,FALSE),FALSE),  IF(OR(AND(N853="Water Rising Main",Z853="Asbestos Cement"),AND(N853="Water Rising Main",Z853="unplasticised Poly Vinyl Chloride")),      VLOOKUP(W853,VALIDATIONS!$GP$2:$HS$45,12+VLOOKUP(Y853,VALIDATIONS!$FF$2:$FG$5,2,FALSE),FALSE),  0))))))    +IF(P853="Up to 10% Rock",VLOOKUP(W853,VALIDATIONS!$GP$2:$HS$45,21+VLOOKUP(Y853,VALIDATIONS!$FF$2:$FG$5,2,FALSE),FALSE),0)+IF(OR(Q853="Urban Development (moderate)",Q853="Urban Development (heavy)"),VLOOKUP(W853,VALIDATIONS!$GP$2:$HS$45,12+VLOOKUP(Q853,VALIDATIONS!$FJ$2:$FK$4,2,FALSE),FALSE),0)))</f>
        <v/>
      </c>
      <c r="AB853" s="82"/>
    </row>
    <row r="854" spans="2:28" x14ac:dyDescent="0.2">
      <c r="B854" s="354"/>
      <c r="C854" s="354"/>
      <c r="E854" s="370"/>
      <c r="G854" s="168"/>
      <c r="H854" s="168"/>
      <c r="I854" s="106" t="str">
        <f>IF(OR(C854="",D854="",E854=""),"",VLOOKUP(C854,VALIDATIONS!$HU$2:$HV$12,2,FALSE))</f>
        <v/>
      </c>
      <c r="K854" s="243"/>
      <c r="L854" s="354"/>
      <c r="M854" s="224"/>
      <c r="N854" s="370"/>
      <c r="O854" s="224"/>
      <c r="P854" s="368"/>
      <c r="Q854" s="368"/>
      <c r="R854" s="224"/>
      <c r="S854" s="224"/>
      <c r="T854" s="224"/>
      <c r="U854" s="224"/>
      <c r="W854" s="370"/>
      <c r="X854" s="370"/>
      <c r="Y854" s="368"/>
      <c r="Z854" s="370"/>
      <c r="AA854" s="106" t="str">
        <f>IF(OR(N854="",P854="",Q854="",V854="",W854="",X854="",Y854="",Z854=""),"",V854*    (  IF(OR(AND(N854="Water Reticulation",Z854="Cast Iron"),AND(N854="Water Reticulation",Z854="Ductile Iron"),AND(N854="Water Reticulation",Z854="Galvanised Iron"),  AND(N854="Water Reticulation",Z854="Mild Steel")),      VLOOKUP(W854,VALIDATIONS!$GP$2:$HS$45,VLOOKUP(Y854,VALIDATIONS!$FF$2:$FG$5,2,FALSE),FALSE),  IF(OR(AND(N854="Water Reticulation",Z854="Asbestos Cement"),AND(N854="Water Reticulation",Z854="unplasticised Poly Vinyl Chloride")),      VLOOKUP(W854,VALIDATIONS!$GP$2:$HS$45,8+VLOOKUP(Y854,VALIDATIONS!$FF$2:$FG$5,2,FALSE),FALSE),  IF(OR(AND(N854="Water Re-use",Z854="Cast Iron"),AND(N854="Water Re-use",Z854="Ductile Iron"),AND(N854="Water Re-use",Z854="Galvanised Iron"),  AND(N854="Water Re-use",Z854="Mild Steel")),      VLOOKUP(W854,VALIDATIONS!$GP$2:$HS$45,VLOOKUP(Y854,VALIDATIONS!$FF$2:$FG$5,2,FALSE),FALSE),  IF(OR(AND(N854="Water Re-use",Z854="Asbestos Cement"),AND(N854="Water Re-use",Z854="unplasticised Poly Vinyl Chloride")),      VLOOKUP(W854,VALIDATIONS!$GP$2:$HS$45,8+VLOOKUP(Y854,VALIDATIONS!$FF$2:$FG$5,2,FALSE),FALSE),            IF(OR(AND(N854="Water Rising Main",Z854="Cast Iron"),AND(N854="Water Rising Main",Z854="Ductile Iron"),AND(N854="Water Rising Main",Z854="Galvanised Iron"),  AND(N854="Water Rising Main",Z854="Mild Steel")),      VLOOKUP(W854,VALIDATIONS!$GP$2:$HS$45,4+VLOOKUP(Y854,VALIDATIONS!$FF$2:$FG$5,2,FALSE),FALSE),  IF(OR(AND(N854="Water Rising Main",Z854="Asbestos Cement"),AND(N854="Water Rising Main",Z854="unplasticised Poly Vinyl Chloride")),      VLOOKUP(W854,VALIDATIONS!$GP$2:$HS$45,12+VLOOKUP(Y854,VALIDATIONS!$FF$2:$FG$5,2,FALSE),FALSE),  0))))))    +IF(P854="Up to 10% Rock",VLOOKUP(W854,VALIDATIONS!$GP$2:$HS$45,21+VLOOKUP(Y854,VALIDATIONS!$FF$2:$FG$5,2,FALSE),FALSE),0)+IF(OR(Q854="Urban Development (moderate)",Q854="Urban Development (heavy)"),VLOOKUP(W854,VALIDATIONS!$GP$2:$HS$45,12+VLOOKUP(Q854,VALIDATIONS!$FJ$2:$FK$4,2,FALSE),FALSE),0)))</f>
        <v/>
      </c>
      <c r="AB854" s="82"/>
    </row>
    <row r="855" spans="2:28" x14ac:dyDescent="0.2">
      <c r="B855" s="354"/>
      <c r="C855" s="354"/>
      <c r="E855" s="370"/>
      <c r="G855" s="168"/>
      <c r="H855" s="168"/>
      <c r="I855" s="106" t="str">
        <f>IF(OR(C855="",D855="",E855=""),"",VLOOKUP(C855,VALIDATIONS!$HU$2:$HV$12,2,FALSE))</f>
        <v/>
      </c>
      <c r="K855" s="243"/>
      <c r="L855" s="354"/>
      <c r="M855" s="224"/>
      <c r="N855" s="370"/>
      <c r="O855" s="224"/>
      <c r="P855" s="368"/>
      <c r="Q855" s="368"/>
      <c r="R855" s="224"/>
      <c r="S855" s="224"/>
      <c r="T855" s="224"/>
      <c r="U855" s="224"/>
      <c r="W855" s="370"/>
      <c r="X855" s="370"/>
      <c r="Y855" s="368"/>
      <c r="Z855" s="370"/>
      <c r="AA855" s="106" t="str">
        <f>IF(OR(N855="",P855="",Q855="",V855="",W855="",X855="",Y855="",Z855=""),"",V855*    (  IF(OR(AND(N855="Water Reticulation",Z855="Cast Iron"),AND(N855="Water Reticulation",Z855="Ductile Iron"),AND(N855="Water Reticulation",Z855="Galvanised Iron"),  AND(N855="Water Reticulation",Z855="Mild Steel")),      VLOOKUP(W855,VALIDATIONS!$GP$2:$HS$45,VLOOKUP(Y855,VALIDATIONS!$FF$2:$FG$5,2,FALSE),FALSE),  IF(OR(AND(N855="Water Reticulation",Z855="Asbestos Cement"),AND(N855="Water Reticulation",Z855="unplasticised Poly Vinyl Chloride")),      VLOOKUP(W855,VALIDATIONS!$GP$2:$HS$45,8+VLOOKUP(Y855,VALIDATIONS!$FF$2:$FG$5,2,FALSE),FALSE),  IF(OR(AND(N855="Water Re-use",Z855="Cast Iron"),AND(N855="Water Re-use",Z855="Ductile Iron"),AND(N855="Water Re-use",Z855="Galvanised Iron"),  AND(N855="Water Re-use",Z855="Mild Steel")),      VLOOKUP(W855,VALIDATIONS!$GP$2:$HS$45,VLOOKUP(Y855,VALIDATIONS!$FF$2:$FG$5,2,FALSE),FALSE),  IF(OR(AND(N855="Water Re-use",Z855="Asbestos Cement"),AND(N855="Water Re-use",Z855="unplasticised Poly Vinyl Chloride")),      VLOOKUP(W855,VALIDATIONS!$GP$2:$HS$45,8+VLOOKUP(Y855,VALIDATIONS!$FF$2:$FG$5,2,FALSE),FALSE),            IF(OR(AND(N855="Water Rising Main",Z855="Cast Iron"),AND(N855="Water Rising Main",Z855="Ductile Iron"),AND(N855="Water Rising Main",Z855="Galvanised Iron"),  AND(N855="Water Rising Main",Z855="Mild Steel")),      VLOOKUP(W855,VALIDATIONS!$GP$2:$HS$45,4+VLOOKUP(Y855,VALIDATIONS!$FF$2:$FG$5,2,FALSE),FALSE),  IF(OR(AND(N855="Water Rising Main",Z855="Asbestos Cement"),AND(N855="Water Rising Main",Z855="unplasticised Poly Vinyl Chloride")),      VLOOKUP(W855,VALIDATIONS!$GP$2:$HS$45,12+VLOOKUP(Y855,VALIDATIONS!$FF$2:$FG$5,2,FALSE),FALSE),  0))))))    +IF(P855="Up to 10% Rock",VLOOKUP(W855,VALIDATIONS!$GP$2:$HS$45,21+VLOOKUP(Y855,VALIDATIONS!$FF$2:$FG$5,2,FALSE),FALSE),0)+IF(OR(Q855="Urban Development (moderate)",Q855="Urban Development (heavy)"),VLOOKUP(W855,VALIDATIONS!$GP$2:$HS$45,12+VLOOKUP(Q855,VALIDATIONS!$FJ$2:$FK$4,2,FALSE),FALSE),0)))</f>
        <v/>
      </c>
      <c r="AB855" s="82"/>
    </row>
    <row r="856" spans="2:28" x14ac:dyDescent="0.2">
      <c r="B856" s="354"/>
      <c r="C856" s="354"/>
      <c r="E856" s="370"/>
      <c r="G856" s="168"/>
      <c r="H856" s="168"/>
      <c r="I856" s="106" t="str">
        <f>IF(OR(C856="",D856="",E856=""),"",VLOOKUP(C856,VALIDATIONS!$HU$2:$HV$12,2,FALSE))</f>
        <v/>
      </c>
      <c r="K856" s="243"/>
      <c r="L856" s="354"/>
      <c r="M856" s="224"/>
      <c r="N856" s="370"/>
      <c r="O856" s="224"/>
      <c r="P856" s="368"/>
      <c r="Q856" s="368"/>
      <c r="R856" s="224"/>
      <c r="S856" s="224"/>
      <c r="T856" s="224"/>
      <c r="U856" s="224"/>
      <c r="W856" s="370"/>
      <c r="X856" s="370"/>
      <c r="Y856" s="368"/>
      <c r="Z856" s="370"/>
      <c r="AA856" s="106" t="str">
        <f>IF(OR(N856="",P856="",Q856="",V856="",W856="",X856="",Y856="",Z856=""),"",V856*    (  IF(OR(AND(N856="Water Reticulation",Z856="Cast Iron"),AND(N856="Water Reticulation",Z856="Ductile Iron"),AND(N856="Water Reticulation",Z856="Galvanised Iron"),  AND(N856="Water Reticulation",Z856="Mild Steel")),      VLOOKUP(W856,VALIDATIONS!$GP$2:$HS$45,VLOOKUP(Y856,VALIDATIONS!$FF$2:$FG$5,2,FALSE),FALSE),  IF(OR(AND(N856="Water Reticulation",Z856="Asbestos Cement"),AND(N856="Water Reticulation",Z856="unplasticised Poly Vinyl Chloride")),      VLOOKUP(W856,VALIDATIONS!$GP$2:$HS$45,8+VLOOKUP(Y856,VALIDATIONS!$FF$2:$FG$5,2,FALSE),FALSE),  IF(OR(AND(N856="Water Re-use",Z856="Cast Iron"),AND(N856="Water Re-use",Z856="Ductile Iron"),AND(N856="Water Re-use",Z856="Galvanised Iron"),  AND(N856="Water Re-use",Z856="Mild Steel")),      VLOOKUP(W856,VALIDATIONS!$GP$2:$HS$45,VLOOKUP(Y856,VALIDATIONS!$FF$2:$FG$5,2,FALSE),FALSE),  IF(OR(AND(N856="Water Re-use",Z856="Asbestos Cement"),AND(N856="Water Re-use",Z856="unplasticised Poly Vinyl Chloride")),      VLOOKUP(W856,VALIDATIONS!$GP$2:$HS$45,8+VLOOKUP(Y856,VALIDATIONS!$FF$2:$FG$5,2,FALSE),FALSE),            IF(OR(AND(N856="Water Rising Main",Z856="Cast Iron"),AND(N856="Water Rising Main",Z856="Ductile Iron"),AND(N856="Water Rising Main",Z856="Galvanised Iron"),  AND(N856="Water Rising Main",Z856="Mild Steel")),      VLOOKUP(W856,VALIDATIONS!$GP$2:$HS$45,4+VLOOKUP(Y856,VALIDATIONS!$FF$2:$FG$5,2,FALSE),FALSE),  IF(OR(AND(N856="Water Rising Main",Z856="Asbestos Cement"),AND(N856="Water Rising Main",Z856="unplasticised Poly Vinyl Chloride")),      VLOOKUP(W856,VALIDATIONS!$GP$2:$HS$45,12+VLOOKUP(Y856,VALIDATIONS!$FF$2:$FG$5,2,FALSE),FALSE),  0))))))    +IF(P856="Up to 10% Rock",VLOOKUP(W856,VALIDATIONS!$GP$2:$HS$45,21+VLOOKUP(Y856,VALIDATIONS!$FF$2:$FG$5,2,FALSE),FALSE),0)+IF(OR(Q856="Urban Development (moderate)",Q856="Urban Development (heavy)"),VLOOKUP(W856,VALIDATIONS!$GP$2:$HS$45,12+VLOOKUP(Q856,VALIDATIONS!$FJ$2:$FK$4,2,FALSE),FALSE),0)))</f>
        <v/>
      </c>
      <c r="AB856" s="82"/>
    </row>
    <row r="857" spans="2:28" x14ac:dyDescent="0.2">
      <c r="B857" s="354"/>
      <c r="C857" s="354"/>
      <c r="E857" s="370"/>
      <c r="G857" s="168"/>
      <c r="H857" s="168"/>
      <c r="I857" s="106" t="str">
        <f>IF(OR(C857="",D857="",E857=""),"",VLOOKUP(C857,VALIDATIONS!$HU$2:$HV$12,2,FALSE))</f>
        <v/>
      </c>
      <c r="K857" s="243"/>
      <c r="L857" s="354"/>
      <c r="M857" s="224"/>
      <c r="N857" s="370"/>
      <c r="O857" s="224"/>
      <c r="P857" s="368"/>
      <c r="Q857" s="368"/>
      <c r="R857" s="224"/>
      <c r="S857" s="224"/>
      <c r="T857" s="224"/>
      <c r="U857" s="224"/>
      <c r="W857" s="370"/>
      <c r="X857" s="370"/>
      <c r="Y857" s="368"/>
      <c r="Z857" s="370"/>
      <c r="AA857" s="106" t="str">
        <f>IF(OR(N857="",P857="",Q857="",V857="",W857="",X857="",Y857="",Z857=""),"",V857*    (  IF(OR(AND(N857="Water Reticulation",Z857="Cast Iron"),AND(N857="Water Reticulation",Z857="Ductile Iron"),AND(N857="Water Reticulation",Z857="Galvanised Iron"),  AND(N857="Water Reticulation",Z857="Mild Steel")),      VLOOKUP(W857,VALIDATIONS!$GP$2:$HS$45,VLOOKUP(Y857,VALIDATIONS!$FF$2:$FG$5,2,FALSE),FALSE),  IF(OR(AND(N857="Water Reticulation",Z857="Asbestos Cement"),AND(N857="Water Reticulation",Z857="unplasticised Poly Vinyl Chloride")),      VLOOKUP(W857,VALIDATIONS!$GP$2:$HS$45,8+VLOOKUP(Y857,VALIDATIONS!$FF$2:$FG$5,2,FALSE),FALSE),  IF(OR(AND(N857="Water Re-use",Z857="Cast Iron"),AND(N857="Water Re-use",Z857="Ductile Iron"),AND(N857="Water Re-use",Z857="Galvanised Iron"),  AND(N857="Water Re-use",Z857="Mild Steel")),      VLOOKUP(W857,VALIDATIONS!$GP$2:$HS$45,VLOOKUP(Y857,VALIDATIONS!$FF$2:$FG$5,2,FALSE),FALSE),  IF(OR(AND(N857="Water Re-use",Z857="Asbestos Cement"),AND(N857="Water Re-use",Z857="unplasticised Poly Vinyl Chloride")),      VLOOKUP(W857,VALIDATIONS!$GP$2:$HS$45,8+VLOOKUP(Y857,VALIDATIONS!$FF$2:$FG$5,2,FALSE),FALSE),            IF(OR(AND(N857="Water Rising Main",Z857="Cast Iron"),AND(N857="Water Rising Main",Z857="Ductile Iron"),AND(N857="Water Rising Main",Z857="Galvanised Iron"),  AND(N857="Water Rising Main",Z857="Mild Steel")),      VLOOKUP(W857,VALIDATIONS!$GP$2:$HS$45,4+VLOOKUP(Y857,VALIDATIONS!$FF$2:$FG$5,2,FALSE),FALSE),  IF(OR(AND(N857="Water Rising Main",Z857="Asbestos Cement"),AND(N857="Water Rising Main",Z857="unplasticised Poly Vinyl Chloride")),      VLOOKUP(W857,VALIDATIONS!$GP$2:$HS$45,12+VLOOKUP(Y857,VALIDATIONS!$FF$2:$FG$5,2,FALSE),FALSE),  0))))))    +IF(P857="Up to 10% Rock",VLOOKUP(W857,VALIDATIONS!$GP$2:$HS$45,21+VLOOKUP(Y857,VALIDATIONS!$FF$2:$FG$5,2,FALSE),FALSE),0)+IF(OR(Q857="Urban Development (moderate)",Q857="Urban Development (heavy)"),VLOOKUP(W857,VALIDATIONS!$GP$2:$HS$45,12+VLOOKUP(Q857,VALIDATIONS!$FJ$2:$FK$4,2,FALSE),FALSE),0)))</f>
        <v/>
      </c>
      <c r="AB857" s="82"/>
    </row>
    <row r="858" spans="2:28" x14ac:dyDescent="0.2">
      <c r="B858" s="354"/>
      <c r="C858" s="354"/>
      <c r="E858" s="370"/>
      <c r="G858" s="168"/>
      <c r="H858" s="168"/>
      <c r="I858" s="106" t="str">
        <f>IF(OR(C858="",D858="",E858=""),"",VLOOKUP(C858,VALIDATIONS!$HU$2:$HV$12,2,FALSE))</f>
        <v/>
      </c>
      <c r="K858" s="243"/>
      <c r="L858" s="354"/>
      <c r="M858" s="224"/>
      <c r="N858" s="370"/>
      <c r="O858" s="224"/>
      <c r="P858" s="368"/>
      <c r="Q858" s="368"/>
      <c r="R858" s="224"/>
      <c r="S858" s="224"/>
      <c r="T858" s="224"/>
      <c r="U858" s="224"/>
      <c r="W858" s="370"/>
      <c r="X858" s="370"/>
      <c r="Y858" s="368"/>
      <c r="Z858" s="370"/>
      <c r="AA858" s="106" t="str">
        <f>IF(OR(N858="",P858="",Q858="",V858="",W858="",X858="",Y858="",Z858=""),"",V858*    (  IF(OR(AND(N858="Water Reticulation",Z858="Cast Iron"),AND(N858="Water Reticulation",Z858="Ductile Iron"),AND(N858="Water Reticulation",Z858="Galvanised Iron"),  AND(N858="Water Reticulation",Z858="Mild Steel")),      VLOOKUP(W858,VALIDATIONS!$GP$2:$HS$45,VLOOKUP(Y858,VALIDATIONS!$FF$2:$FG$5,2,FALSE),FALSE),  IF(OR(AND(N858="Water Reticulation",Z858="Asbestos Cement"),AND(N858="Water Reticulation",Z858="unplasticised Poly Vinyl Chloride")),      VLOOKUP(W858,VALIDATIONS!$GP$2:$HS$45,8+VLOOKUP(Y858,VALIDATIONS!$FF$2:$FG$5,2,FALSE),FALSE),  IF(OR(AND(N858="Water Re-use",Z858="Cast Iron"),AND(N858="Water Re-use",Z858="Ductile Iron"),AND(N858="Water Re-use",Z858="Galvanised Iron"),  AND(N858="Water Re-use",Z858="Mild Steel")),      VLOOKUP(W858,VALIDATIONS!$GP$2:$HS$45,VLOOKUP(Y858,VALIDATIONS!$FF$2:$FG$5,2,FALSE),FALSE),  IF(OR(AND(N858="Water Re-use",Z858="Asbestos Cement"),AND(N858="Water Re-use",Z858="unplasticised Poly Vinyl Chloride")),      VLOOKUP(W858,VALIDATIONS!$GP$2:$HS$45,8+VLOOKUP(Y858,VALIDATIONS!$FF$2:$FG$5,2,FALSE),FALSE),            IF(OR(AND(N858="Water Rising Main",Z858="Cast Iron"),AND(N858="Water Rising Main",Z858="Ductile Iron"),AND(N858="Water Rising Main",Z858="Galvanised Iron"),  AND(N858="Water Rising Main",Z858="Mild Steel")),      VLOOKUP(W858,VALIDATIONS!$GP$2:$HS$45,4+VLOOKUP(Y858,VALIDATIONS!$FF$2:$FG$5,2,FALSE),FALSE),  IF(OR(AND(N858="Water Rising Main",Z858="Asbestos Cement"),AND(N858="Water Rising Main",Z858="unplasticised Poly Vinyl Chloride")),      VLOOKUP(W858,VALIDATIONS!$GP$2:$HS$45,12+VLOOKUP(Y858,VALIDATIONS!$FF$2:$FG$5,2,FALSE),FALSE),  0))))))    +IF(P858="Up to 10% Rock",VLOOKUP(W858,VALIDATIONS!$GP$2:$HS$45,21+VLOOKUP(Y858,VALIDATIONS!$FF$2:$FG$5,2,FALSE),FALSE),0)+IF(OR(Q858="Urban Development (moderate)",Q858="Urban Development (heavy)"),VLOOKUP(W858,VALIDATIONS!$GP$2:$HS$45,12+VLOOKUP(Q858,VALIDATIONS!$FJ$2:$FK$4,2,FALSE),FALSE),0)))</f>
        <v/>
      </c>
      <c r="AB858" s="82"/>
    </row>
    <row r="859" spans="2:28" x14ac:dyDescent="0.2">
      <c r="B859" s="354"/>
      <c r="C859" s="354"/>
      <c r="E859" s="370"/>
      <c r="G859" s="168"/>
      <c r="H859" s="168"/>
      <c r="I859" s="106" t="str">
        <f>IF(OR(C859="",D859="",E859=""),"",VLOOKUP(C859,VALIDATIONS!$HU$2:$HV$12,2,FALSE))</f>
        <v/>
      </c>
      <c r="K859" s="243"/>
      <c r="L859" s="354"/>
      <c r="M859" s="224"/>
      <c r="N859" s="370"/>
      <c r="O859" s="224"/>
      <c r="P859" s="368"/>
      <c r="Q859" s="368"/>
      <c r="R859" s="224"/>
      <c r="S859" s="224"/>
      <c r="T859" s="224"/>
      <c r="U859" s="224"/>
      <c r="W859" s="370"/>
      <c r="X859" s="370"/>
      <c r="Y859" s="368"/>
      <c r="Z859" s="370"/>
      <c r="AA859" s="106" t="str">
        <f>IF(OR(N859="",P859="",Q859="",V859="",W859="",X859="",Y859="",Z859=""),"",V859*    (  IF(OR(AND(N859="Water Reticulation",Z859="Cast Iron"),AND(N859="Water Reticulation",Z859="Ductile Iron"),AND(N859="Water Reticulation",Z859="Galvanised Iron"),  AND(N859="Water Reticulation",Z859="Mild Steel")),      VLOOKUP(W859,VALIDATIONS!$GP$2:$HS$45,VLOOKUP(Y859,VALIDATIONS!$FF$2:$FG$5,2,FALSE),FALSE),  IF(OR(AND(N859="Water Reticulation",Z859="Asbestos Cement"),AND(N859="Water Reticulation",Z859="unplasticised Poly Vinyl Chloride")),      VLOOKUP(W859,VALIDATIONS!$GP$2:$HS$45,8+VLOOKUP(Y859,VALIDATIONS!$FF$2:$FG$5,2,FALSE),FALSE),  IF(OR(AND(N859="Water Re-use",Z859="Cast Iron"),AND(N859="Water Re-use",Z859="Ductile Iron"),AND(N859="Water Re-use",Z859="Galvanised Iron"),  AND(N859="Water Re-use",Z859="Mild Steel")),      VLOOKUP(W859,VALIDATIONS!$GP$2:$HS$45,VLOOKUP(Y859,VALIDATIONS!$FF$2:$FG$5,2,FALSE),FALSE),  IF(OR(AND(N859="Water Re-use",Z859="Asbestos Cement"),AND(N859="Water Re-use",Z859="unplasticised Poly Vinyl Chloride")),      VLOOKUP(W859,VALIDATIONS!$GP$2:$HS$45,8+VLOOKUP(Y859,VALIDATIONS!$FF$2:$FG$5,2,FALSE),FALSE),            IF(OR(AND(N859="Water Rising Main",Z859="Cast Iron"),AND(N859="Water Rising Main",Z859="Ductile Iron"),AND(N859="Water Rising Main",Z859="Galvanised Iron"),  AND(N859="Water Rising Main",Z859="Mild Steel")),      VLOOKUP(W859,VALIDATIONS!$GP$2:$HS$45,4+VLOOKUP(Y859,VALIDATIONS!$FF$2:$FG$5,2,FALSE),FALSE),  IF(OR(AND(N859="Water Rising Main",Z859="Asbestos Cement"),AND(N859="Water Rising Main",Z859="unplasticised Poly Vinyl Chloride")),      VLOOKUP(W859,VALIDATIONS!$GP$2:$HS$45,12+VLOOKUP(Y859,VALIDATIONS!$FF$2:$FG$5,2,FALSE),FALSE),  0))))))    +IF(P859="Up to 10% Rock",VLOOKUP(W859,VALIDATIONS!$GP$2:$HS$45,21+VLOOKUP(Y859,VALIDATIONS!$FF$2:$FG$5,2,FALSE),FALSE),0)+IF(OR(Q859="Urban Development (moderate)",Q859="Urban Development (heavy)"),VLOOKUP(W859,VALIDATIONS!$GP$2:$HS$45,12+VLOOKUP(Q859,VALIDATIONS!$FJ$2:$FK$4,2,FALSE),FALSE),0)))</f>
        <v/>
      </c>
      <c r="AB859" s="82"/>
    </row>
    <row r="860" spans="2:28" x14ac:dyDescent="0.2">
      <c r="B860" s="354"/>
      <c r="C860" s="354"/>
      <c r="E860" s="370"/>
      <c r="G860" s="168"/>
      <c r="H860" s="168"/>
      <c r="I860" s="106" t="str">
        <f>IF(OR(C860="",D860="",E860=""),"",VLOOKUP(C860,VALIDATIONS!$HU$2:$HV$12,2,FALSE))</f>
        <v/>
      </c>
      <c r="K860" s="243"/>
      <c r="L860" s="354"/>
      <c r="M860" s="224"/>
      <c r="N860" s="370"/>
      <c r="O860" s="224"/>
      <c r="P860" s="368"/>
      <c r="Q860" s="368"/>
      <c r="R860" s="224"/>
      <c r="S860" s="224"/>
      <c r="T860" s="224"/>
      <c r="U860" s="224"/>
      <c r="W860" s="370"/>
      <c r="X860" s="370"/>
      <c r="Y860" s="368"/>
      <c r="Z860" s="370"/>
      <c r="AA860" s="106" t="str">
        <f>IF(OR(N860="",P860="",Q860="",V860="",W860="",X860="",Y860="",Z860=""),"",V860*    (  IF(OR(AND(N860="Water Reticulation",Z860="Cast Iron"),AND(N860="Water Reticulation",Z860="Ductile Iron"),AND(N860="Water Reticulation",Z860="Galvanised Iron"),  AND(N860="Water Reticulation",Z860="Mild Steel")),      VLOOKUP(W860,VALIDATIONS!$GP$2:$HS$45,VLOOKUP(Y860,VALIDATIONS!$FF$2:$FG$5,2,FALSE),FALSE),  IF(OR(AND(N860="Water Reticulation",Z860="Asbestos Cement"),AND(N860="Water Reticulation",Z860="unplasticised Poly Vinyl Chloride")),      VLOOKUP(W860,VALIDATIONS!$GP$2:$HS$45,8+VLOOKUP(Y860,VALIDATIONS!$FF$2:$FG$5,2,FALSE),FALSE),  IF(OR(AND(N860="Water Re-use",Z860="Cast Iron"),AND(N860="Water Re-use",Z860="Ductile Iron"),AND(N860="Water Re-use",Z860="Galvanised Iron"),  AND(N860="Water Re-use",Z860="Mild Steel")),      VLOOKUP(W860,VALIDATIONS!$GP$2:$HS$45,VLOOKUP(Y860,VALIDATIONS!$FF$2:$FG$5,2,FALSE),FALSE),  IF(OR(AND(N860="Water Re-use",Z860="Asbestos Cement"),AND(N860="Water Re-use",Z860="unplasticised Poly Vinyl Chloride")),      VLOOKUP(W860,VALIDATIONS!$GP$2:$HS$45,8+VLOOKUP(Y860,VALIDATIONS!$FF$2:$FG$5,2,FALSE),FALSE),            IF(OR(AND(N860="Water Rising Main",Z860="Cast Iron"),AND(N860="Water Rising Main",Z860="Ductile Iron"),AND(N860="Water Rising Main",Z860="Galvanised Iron"),  AND(N860="Water Rising Main",Z860="Mild Steel")),      VLOOKUP(W860,VALIDATIONS!$GP$2:$HS$45,4+VLOOKUP(Y860,VALIDATIONS!$FF$2:$FG$5,2,FALSE),FALSE),  IF(OR(AND(N860="Water Rising Main",Z860="Asbestos Cement"),AND(N860="Water Rising Main",Z860="unplasticised Poly Vinyl Chloride")),      VLOOKUP(W860,VALIDATIONS!$GP$2:$HS$45,12+VLOOKUP(Y860,VALIDATIONS!$FF$2:$FG$5,2,FALSE),FALSE),  0))))))    +IF(P860="Up to 10% Rock",VLOOKUP(W860,VALIDATIONS!$GP$2:$HS$45,21+VLOOKUP(Y860,VALIDATIONS!$FF$2:$FG$5,2,FALSE),FALSE),0)+IF(OR(Q860="Urban Development (moderate)",Q860="Urban Development (heavy)"),VLOOKUP(W860,VALIDATIONS!$GP$2:$HS$45,12+VLOOKUP(Q860,VALIDATIONS!$FJ$2:$FK$4,2,FALSE),FALSE),0)))</f>
        <v/>
      </c>
      <c r="AB860" s="82"/>
    </row>
    <row r="861" spans="2:28" x14ac:dyDescent="0.2">
      <c r="B861" s="354"/>
      <c r="C861" s="354"/>
      <c r="E861" s="370"/>
      <c r="G861" s="168"/>
      <c r="H861" s="168"/>
      <c r="I861" s="106" t="str">
        <f>IF(OR(C861="",D861="",E861=""),"",VLOOKUP(C861,VALIDATIONS!$HU$2:$HV$12,2,FALSE))</f>
        <v/>
      </c>
      <c r="K861" s="243"/>
      <c r="L861" s="354"/>
      <c r="M861" s="224"/>
      <c r="N861" s="370"/>
      <c r="O861" s="224"/>
      <c r="P861" s="368"/>
      <c r="Q861" s="368"/>
      <c r="R861" s="224"/>
      <c r="S861" s="224"/>
      <c r="T861" s="224"/>
      <c r="U861" s="224"/>
      <c r="W861" s="370"/>
      <c r="X861" s="370"/>
      <c r="Y861" s="368"/>
      <c r="Z861" s="370"/>
      <c r="AA861" s="106" t="str">
        <f>IF(OR(N861="",P861="",Q861="",V861="",W861="",X861="",Y861="",Z861=""),"",V861*    (  IF(OR(AND(N861="Water Reticulation",Z861="Cast Iron"),AND(N861="Water Reticulation",Z861="Ductile Iron"),AND(N861="Water Reticulation",Z861="Galvanised Iron"),  AND(N861="Water Reticulation",Z861="Mild Steel")),      VLOOKUP(W861,VALIDATIONS!$GP$2:$HS$45,VLOOKUP(Y861,VALIDATIONS!$FF$2:$FG$5,2,FALSE),FALSE),  IF(OR(AND(N861="Water Reticulation",Z861="Asbestos Cement"),AND(N861="Water Reticulation",Z861="unplasticised Poly Vinyl Chloride")),      VLOOKUP(W861,VALIDATIONS!$GP$2:$HS$45,8+VLOOKUP(Y861,VALIDATIONS!$FF$2:$FG$5,2,FALSE),FALSE),  IF(OR(AND(N861="Water Re-use",Z861="Cast Iron"),AND(N861="Water Re-use",Z861="Ductile Iron"),AND(N861="Water Re-use",Z861="Galvanised Iron"),  AND(N861="Water Re-use",Z861="Mild Steel")),      VLOOKUP(W861,VALIDATIONS!$GP$2:$HS$45,VLOOKUP(Y861,VALIDATIONS!$FF$2:$FG$5,2,FALSE),FALSE),  IF(OR(AND(N861="Water Re-use",Z861="Asbestos Cement"),AND(N861="Water Re-use",Z861="unplasticised Poly Vinyl Chloride")),      VLOOKUP(W861,VALIDATIONS!$GP$2:$HS$45,8+VLOOKUP(Y861,VALIDATIONS!$FF$2:$FG$5,2,FALSE),FALSE),            IF(OR(AND(N861="Water Rising Main",Z861="Cast Iron"),AND(N861="Water Rising Main",Z861="Ductile Iron"),AND(N861="Water Rising Main",Z861="Galvanised Iron"),  AND(N861="Water Rising Main",Z861="Mild Steel")),      VLOOKUP(W861,VALIDATIONS!$GP$2:$HS$45,4+VLOOKUP(Y861,VALIDATIONS!$FF$2:$FG$5,2,FALSE),FALSE),  IF(OR(AND(N861="Water Rising Main",Z861="Asbestos Cement"),AND(N861="Water Rising Main",Z861="unplasticised Poly Vinyl Chloride")),      VLOOKUP(W861,VALIDATIONS!$GP$2:$HS$45,12+VLOOKUP(Y861,VALIDATIONS!$FF$2:$FG$5,2,FALSE),FALSE),  0))))))    +IF(P861="Up to 10% Rock",VLOOKUP(W861,VALIDATIONS!$GP$2:$HS$45,21+VLOOKUP(Y861,VALIDATIONS!$FF$2:$FG$5,2,FALSE),FALSE),0)+IF(OR(Q861="Urban Development (moderate)",Q861="Urban Development (heavy)"),VLOOKUP(W861,VALIDATIONS!$GP$2:$HS$45,12+VLOOKUP(Q861,VALIDATIONS!$FJ$2:$FK$4,2,FALSE),FALSE),0)))</f>
        <v/>
      </c>
      <c r="AB861" s="82"/>
    </row>
    <row r="862" spans="2:28" x14ac:dyDescent="0.2">
      <c r="B862" s="354"/>
      <c r="C862" s="354"/>
      <c r="E862" s="370"/>
      <c r="G862" s="168"/>
      <c r="H862" s="168"/>
      <c r="I862" s="106" t="str">
        <f>IF(OR(C862="",D862="",E862=""),"",VLOOKUP(C862,VALIDATIONS!$HU$2:$HV$12,2,FALSE))</f>
        <v/>
      </c>
      <c r="K862" s="243"/>
      <c r="L862" s="354"/>
      <c r="M862" s="224"/>
      <c r="N862" s="370"/>
      <c r="O862" s="224"/>
      <c r="P862" s="368"/>
      <c r="Q862" s="368"/>
      <c r="R862" s="224"/>
      <c r="S862" s="224"/>
      <c r="T862" s="224"/>
      <c r="U862" s="224"/>
      <c r="W862" s="370"/>
      <c r="X862" s="370"/>
      <c r="Y862" s="368"/>
      <c r="Z862" s="370"/>
      <c r="AA862" s="106" t="str">
        <f>IF(OR(N862="",P862="",Q862="",V862="",W862="",X862="",Y862="",Z862=""),"",V862*    (  IF(OR(AND(N862="Water Reticulation",Z862="Cast Iron"),AND(N862="Water Reticulation",Z862="Ductile Iron"),AND(N862="Water Reticulation",Z862="Galvanised Iron"),  AND(N862="Water Reticulation",Z862="Mild Steel")),      VLOOKUP(W862,VALIDATIONS!$GP$2:$HS$45,VLOOKUP(Y862,VALIDATIONS!$FF$2:$FG$5,2,FALSE),FALSE),  IF(OR(AND(N862="Water Reticulation",Z862="Asbestos Cement"),AND(N862="Water Reticulation",Z862="unplasticised Poly Vinyl Chloride")),      VLOOKUP(W862,VALIDATIONS!$GP$2:$HS$45,8+VLOOKUP(Y862,VALIDATIONS!$FF$2:$FG$5,2,FALSE),FALSE),  IF(OR(AND(N862="Water Re-use",Z862="Cast Iron"),AND(N862="Water Re-use",Z862="Ductile Iron"),AND(N862="Water Re-use",Z862="Galvanised Iron"),  AND(N862="Water Re-use",Z862="Mild Steel")),      VLOOKUP(W862,VALIDATIONS!$GP$2:$HS$45,VLOOKUP(Y862,VALIDATIONS!$FF$2:$FG$5,2,FALSE),FALSE),  IF(OR(AND(N862="Water Re-use",Z862="Asbestos Cement"),AND(N862="Water Re-use",Z862="unplasticised Poly Vinyl Chloride")),      VLOOKUP(W862,VALIDATIONS!$GP$2:$HS$45,8+VLOOKUP(Y862,VALIDATIONS!$FF$2:$FG$5,2,FALSE),FALSE),            IF(OR(AND(N862="Water Rising Main",Z862="Cast Iron"),AND(N862="Water Rising Main",Z862="Ductile Iron"),AND(N862="Water Rising Main",Z862="Galvanised Iron"),  AND(N862="Water Rising Main",Z862="Mild Steel")),      VLOOKUP(W862,VALIDATIONS!$GP$2:$HS$45,4+VLOOKUP(Y862,VALIDATIONS!$FF$2:$FG$5,2,FALSE),FALSE),  IF(OR(AND(N862="Water Rising Main",Z862="Asbestos Cement"),AND(N862="Water Rising Main",Z862="unplasticised Poly Vinyl Chloride")),      VLOOKUP(W862,VALIDATIONS!$GP$2:$HS$45,12+VLOOKUP(Y862,VALIDATIONS!$FF$2:$FG$5,2,FALSE),FALSE),  0))))))    +IF(P862="Up to 10% Rock",VLOOKUP(W862,VALIDATIONS!$GP$2:$HS$45,21+VLOOKUP(Y862,VALIDATIONS!$FF$2:$FG$5,2,FALSE),FALSE),0)+IF(OR(Q862="Urban Development (moderate)",Q862="Urban Development (heavy)"),VLOOKUP(W862,VALIDATIONS!$GP$2:$HS$45,12+VLOOKUP(Q862,VALIDATIONS!$FJ$2:$FK$4,2,FALSE),FALSE),0)))</f>
        <v/>
      </c>
      <c r="AB862" s="82"/>
    </row>
    <row r="863" spans="2:28" x14ac:dyDescent="0.2">
      <c r="B863" s="354"/>
      <c r="C863" s="354"/>
      <c r="E863" s="370"/>
      <c r="G863" s="168"/>
      <c r="H863" s="168"/>
      <c r="I863" s="106" t="str">
        <f>IF(OR(C863="",D863="",E863=""),"",VLOOKUP(C863,VALIDATIONS!$HU$2:$HV$12,2,FALSE))</f>
        <v/>
      </c>
      <c r="K863" s="243"/>
      <c r="L863" s="354"/>
      <c r="M863" s="224"/>
      <c r="N863" s="370"/>
      <c r="O863" s="224"/>
      <c r="P863" s="368"/>
      <c r="Q863" s="368"/>
      <c r="R863" s="224"/>
      <c r="S863" s="224"/>
      <c r="T863" s="224"/>
      <c r="U863" s="224"/>
      <c r="W863" s="370"/>
      <c r="X863" s="370"/>
      <c r="Y863" s="368"/>
      <c r="Z863" s="370"/>
      <c r="AA863" s="106" t="str">
        <f>IF(OR(N863="",P863="",Q863="",V863="",W863="",X863="",Y863="",Z863=""),"",V863*    (  IF(OR(AND(N863="Water Reticulation",Z863="Cast Iron"),AND(N863="Water Reticulation",Z863="Ductile Iron"),AND(N863="Water Reticulation",Z863="Galvanised Iron"),  AND(N863="Water Reticulation",Z863="Mild Steel")),      VLOOKUP(W863,VALIDATIONS!$GP$2:$HS$45,VLOOKUP(Y863,VALIDATIONS!$FF$2:$FG$5,2,FALSE),FALSE),  IF(OR(AND(N863="Water Reticulation",Z863="Asbestos Cement"),AND(N863="Water Reticulation",Z863="unplasticised Poly Vinyl Chloride")),      VLOOKUP(W863,VALIDATIONS!$GP$2:$HS$45,8+VLOOKUP(Y863,VALIDATIONS!$FF$2:$FG$5,2,FALSE),FALSE),  IF(OR(AND(N863="Water Re-use",Z863="Cast Iron"),AND(N863="Water Re-use",Z863="Ductile Iron"),AND(N863="Water Re-use",Z863="Galvanised Iron"),  AND(N863="Water Re-use",Z863="Mild Steel")),      VLOOKUP(W863,VALIDATIONS!$GP$2:$HS$45,VLOOKUP(Y863,VALIDATIONS!$FF$2:$FG$5,2,FALSE),FALSE),  IF(OR(AND(N863="Water Re-use",Z863="Asbestos Cement"),AND(N863="Water Re-use",Z863="unplasticised Poly Vinyl Chloride")),      VLOOKUP(W863,VALIDATIONS!$GP$2:$HS$45,8+VLOOKUP(Y863,VALIDATIONS!$FF$2:$FG$5,2,FALSE),FALSE),            IF(OR(AND(N863="Water Rising Main",Z863="Cast Iron"),AND(N863="Water Rising Main",Z863="Ductile Iron"),AND(N863="Water Rising Main",Z863="Galvanised Iron"),  AND(N863="Water Rising Main",Z863="Mild Steel")),      VLOOKUP(W863,VALIDATIONS!$GP$2:$HS$45,4+VLOOKUP(Y863,VALIDATIONS!$FF$2:$FG$5,2,FALSE),FALSE),  IF(OR(AND(N863="Water Rising Main",Z863="Asbestos Cement"),AND(N863="Water Rising Main",Z863="unplasticised Poly Vinyl Chloride")),      VLOOKUP(W863,VALIDATIONS!$GP$2:$HS$45,12+VLOOKUP(Y863,VALIDATIONS!$FF$2:$FG$5,2,FALSE),FALSE),  0))))))    +IF(P863="Up to 10% Rock",VLOOKUP(W863,VALIDATIONS!$GP$2:$HS$45,21+VLOOKUP(Y863,VALIDATIONS!$FF$2:$FG$5,2,FALSE),FALSE),0)+IF(OR(Q863="Urban Development (moderate)",Q863="Urban Development (heavy)"),VLOOKUP(W863,VALIDATIONS!$GP$2:$HS$45,12+VLOOKUP(Q863,VALIDATIONS!$FJ$2:$FK$4,2,FALSE),FALSE),0)))</f>
        <v/>
      </c>
      <c r="AB863" s="82"/>
    </row>
    <row r="864" spans="2:28" x14ac:dyDescent="0.2">
      <c r="B864" s="354"/>
      <c r="C864" s="354"/>
      <c r="E864" s="370"/>
      <c r="G864" s="168"/>
      <c r="H864" s="168"/>
      <c r="I864" s="106" t="str">
        <f>IF(OR(C864="",D864="",E864=""),"",VLOOKUP(C864,VALIDATIONS!$HU$2:$HV$12,2,FALSE))</f>
        <v/>
      </c>
      <c r="K864" s="243"/>
      <c r="L864" s="354"/>
      <c r="M864" s="224"/>
      <c r="N864" s="370"/>
      <c r="O864" s="224"/>
      <c r="P864" s="368"/>
      <c r="Q864" s="368"/>
      <c r="R864" s="224"/>
      <c r="S864" s="224"/>
      <c r="T864" s="224"/>
      <c r="U864" s="224"/>
      <c r="W864" s="370"/>
      <c r="X864" s="370"/>
      <c r="Y864" s="368"/>
      <c r="Z864" s="370"/>
      <c r="AA864" s="106" t="str">
        <f>IF(OR(N864="",P864="",Q864="",V864="",W864="",X864="",Y864="",Z864=""),"",V864*    (  IF(OR(AND(N864="Water Reticulation",Z864="Cast Iron"),AND(N864="Water Reticulation",Z864="Ductile Iron"),AND(N864="Water Reticulation",Z864="Galvanised Iron"),  AND(N864="Water Reticulation",Z864="Mild Steel")),      VLOOKUP(W864,VALIDATIONS!$GP$2:$HS$45,VLOOKUP(Y864,VALIDATIONS!$FF$2:$FG$5,2,FALSE),FALSE),  IF(OR(AND(N864="Water Reticulation",Z864="Asbestos Cement"),AND(N864="Water Reticulation",Z864="unplasticised Poly Vinyl Chloride")),      VLOOKUP(W864,VALIDATIONS!$GP$2:$HS$45,8+VLOOKUP(Y864,VALIDATIONS!$FF$2:$FG$5,2,FALSE),FALSE),  IF(OR(AND(N864="Water Re-use",Z864="Cast Iron"),AND(N864="Water Re-use",Z864="Ductile Iron"),AND(N864="Water Re-use",Z864="Galvanised Iron"),  AND(N864="Water Re-use",Z864="Mild Steel")),      VLOOKUP(W864,VALIDATIONS!$GP$2:$HS$45,VLOOKUP(Y864,VALIDATIONS!$FF$2:$FG$5,2,FALSE),FALSE),  IF(OR(AND(N864="Water Re-use",Z864="Asbestos Cement"),AND(N864="Water Re-use",Z864="unplasticised Poly Vinyl Chloride")),      VLOOKUP(W864,VALIDATIONS!$GP$2:$HS$45,8+VLOOKUP(Y864,VALIDATIONS!$FF$2:$FG$5,2,FALSE),FALSE),            IF(OR(AND(N864="Water Rising Main",Z864="Cast Iron"),AND(N864="Water Rising Main",Z864="Ductile Iron"),AND(N864="Water Rising Main",Z864="Galvanised Iron"),  AND(N864="Water Rising Main",Z864="Mild Steel")),      VLOOKUP(W864,VALIDATIONS!$GP$2:$HS$45,4+VLOOKUP(Y864,VALIDATIONS!$FF$2:$FG$5,2,FALSE),FALSE),  IF(OR(AND(N864="Water Rising Main",Z864="Asbestos Cement"),AND(N864="Water Rising Main",Z864="unplasticised Poly Vinyl Chloride")),      VLOOKUP(W864,VALIDATIONS!$GP$2:$HS$45,12+VLOOKUP(Y864,VALIDATIONS!$FF$2:$FG$5,2,FALSE),FALSE),  0))))))    +IF(P864="Up to 10% Rock",VLOOKUP(W864,VALIDATIONS!$GP$2:$HS$45,21+VLOOKUP(Y864,VALIDATIONS!$FF$2:$FG$5,2,FALSE),FALSE),0)+IF(OR(Q864="Urban Development (moderate)",Q864="Urban Development (heavy)"),VLOOKUP(W864,VALIDATIONS!$GP$2:$HS$45,12+VLOOKUP(Q864,VALIDATIONS!$FJ$2:$FK$4,2,FALSE),FALSE),0)))</f>
        <v/>
      </c>
      <c r="AB864" s="82"/>
    </row>
    <row r="865" spans="2:28" x14ac:dyDescent="0.2">
      <c r="B865" s="354"/>
      <c r="C865" s="354"/>
      <c r="E865" s="370"/>
      <c r="G865" s="168"/>
      <c r="H865" s="168"/>
      <c r="I865" s="106" t="str">
        <f>IF(OR(C865="",D865="",E865=""),"",VLOOKUP(C865,VALIDATIONS!$HU$2:$HV$12,2,FALSE))</f>
        <v/>
      </c>
      <c r="K865" s="243"/>
      <c r="L865" s="354"/>
      <c r="M865" s="224"/>
      <c r="N865" s="370"/>
      <c r="O865" s="224"/>
      <c r="P865" s="368"/>
      <c r="Q865" s="368"/>
      <c r="R865" s="224"/>
      <c r="S865" s="224"/>
      <c r="T865" s="224"/>
      <c r="U865" s="224"/>
      <c r="W865" s="370"/>
      <c r="X865" s="370"/>
      <c r="Y865" s="368"/>
      <c r="Z865" s="370"/>
      <c r="AA865" s="106" t="str">
        <f>IF(OR(N865="",P865="",Q865="",V865="",W865="",X865="",Y865="",Z865=""),"",V865*    (  IF(OR(AND(N865="Water Reticulation",Z865="Cast Iron"),AND(N865="Water Reticulation",Z865="Ductile Iron"),AND(N865="Water Reticulation",Z865="Galvanised Iron"),  AND(N865="Water Reticulation",Z865="Mild Steel")),      VLOOKUP(W865,VALIDATIONS!$GP$2:$HS$45,VLOOKUP(Y865,VALIDATIONS!$FF$2:$FG$5,2,FALSE),FALSE),  IF(OR(AND(N865="Water Reticulation",Z865="Asbestos Cement"),AND(N865="Water Reticulation",Z865="unplasticised Poly Vinyl Chloride")),      VLOOKUP(W865,VALIDATIONS!$GP$2:$HS$45,8+VLOOKUP(Y865,VALIDATIONS!$FF$2:$FG$5,2,FALSE),FALSE),  IF(OR(AND(N865="Water Re-use",Z865="Cast Iron"),AND(N865="Water Re-use",Z865="Ductile Iron"),AND(N865="Water Re-use",Z865="Galvanised Iron"),  AND(N865="Water Re-use",Z865="Mild Steel")),      VLOOKUP(W865,VALIDATIONS!$GP$2:$HS$45,VLOOKUP(Y865,VALIDATIONS!$FF$2:$FG$5,2,FALSE),FALSE),  IF(OR(AND(N865="Water Re-use",Z865="Asbestos Cement"),AND(N865="Water Re-use",Z865="unplasticised Poly Vinyl Chloride")),      VLOOKUP(W865,VALIDATIONS!$GP$2:$HS$45,8+VLOOKUP(Y865,VALIDATIONS!$FF$2:$FG$5,2,FALSE),FALSE),            IF(OR(AND(N865="Water Rising Main",Z865="Cast Iron"),AND(N865="Water Rising Main",Z865="Ductile Iron"),AND(N865="Water Rising Main",Z865="Galvanised Iron"),  AND(N865="Water Rising Main",Z865="Mild Steel")),      VLOOKUP(W865,VALIDATIONS!$GP$2:$HS$45,4+VLOOKUP(Y865,VALIDATIONS!$FF$2:$FG$5,2,FALSE),FALSE),  IF(OR(AND(N865="Water Rising Main",Z865="Asbestos Cement"),AND(N865="Water Rising Main",Z865="unplasticised Poly Vinyl Chloride")),      VLOOKUP(W865,VALIDATIONS!$GP$2:$HS$45,12+VLOOKUP(Y865,VALIDATIONS!$FF$2:$FG$5,2,FALSE),FALSE),  0))))))    +IF(P865="Up to 10% Rock",VLOOKUP(W865,VALIDATIONS!$GP$2:$HS$45,21+VLOOKUP(Y865,VALIDATIONS!$FF$2:$FG$5,2,FALSE),FALSE),0)+IF(OR(Q865="Urban Development (moderate)",Q865="Urban Development (heavy)"),VLOOKUP(W865,VALIDATIONS!$GP$2:$HS$45,12+VLOOKUP(Q865,VALIDATIONS!$FJ$2:$FK$4,2,FALSE),FALSE),0)))</f>
        <v/>
      </c>
      <c r="AB865" s="82"/>
    </row>
    <row r="866" spans="2:28" x14ac:dyDescent="0.2">
      <c r="B866" s="354"/>
      <c r="C866" s="354"/>
      <c r="E866" s="370"/>
      <c r="G866" s="168"/>
      <c r="H866" s="168"/>
      <c r="I866" s="106" t="str">
        <f>IF(OR(C866="",D866="",E866=""),"",VLOOKUP(C866,VALIDATIONS!$HU$2:$HV$12,2,FALSE))</f>
        <v/>
      </c>
      <c r="K866" s="243"/>
      <c r="L866" s="354"/>
      <c r="M866" s="224"/>
      <c r="N866" s="370"/>
      <c r="O866" s="224"/>
      <c r="P866" s="368"/>
      <c r="Q866" s="368"/>
      <c r="R866" s="224"/>
      <c r="S866" s="224"/>
      <c r="T866" s="224"/>
      <c r="U866" s="224"/>
      <c r="W866" s="370"/>
      <c r="X866" s="370"/>
      <c r="Y866" s="368"/>
      <c r="Z866" s="370"/>
      <c r="AA866" s="106" t="str">
        <f>IF(OR(N866="",P866="",Q866="",V866="",W866="",X866="",Y866="",Z866=""),"",V866*    (  IF(OR(AND(N866="Water Reticulation",Z866="Cast Iron"),AND(N866="Water Reticulation",Z866="Ductile Iron"),AND(N866="Water Reticulation",Z866="Galvanised Iron"),  AND(N866="Water Reticulation",Z866="Mild Steel")),      VLOOKUP(W866,VALIDATIONS!$GP$2:$HS$45,VLOOKUP(Y866,VALIDATIONS!$FF$2:$FG$5,2,FALSE),FALSE),  IF(OR(AND(N866="Water Reticulation",Z866="Asbestos Cement"),AND(N866="Water Reticulation",Z866="unplasticised Poly Vinyl Chloride")),      VLOOKUP(W866,VALIDATIONS!$GP$2:$HS$45,8+VLOOKUP(Y866,VALIDATIONS!$FF$2:$FG$5,2,FALSE),FALSE),  IF(OR(AND(N866="Water Re-use",Z866="Cast Iron"),AND(N866="Water Re-use",Z866="Ductile Iron"),AND(N866="Water Re-use",Z866="Galvanised Iron"),  AND(N866="Water Re-use",Z866="Mild Steel")),      VLOOKUP(W866,VALIDATIONS!$GP$2:$HS$45,VLOOKUP(Y866,VALIDATIONS!$FF$2:$FG$5,2,FALSE),FALSE),  IF(OR(AND(N866="Water Re-use",Z866="Asbestos Cement"),AND(N866="Water Re-use",Z866="unplasticised Poly Vinyl Chloride")),      VLOOKUP(W866,VALIDATIONS!$GP$2:$HS$45,8+VLOOKUP(Y866,VALIDATIONS!$FF$2:$FG$5,2,FALSE),FALSE),            IF(OR(AND(N866="Water Rising Main",Z866="Cast Iron"),AND(N866="Water Rising Main",Z866="Ductile Iron"),AND(N866="Water Rising Main",Z866="Galvanised Iron"),  AND(N866="Water Rising Main",Z866="Mild Steel")),      VLOOKUP(W866,VALIDATIONS!$GP$2:$HS$45,4+VLOOKUP(Y866,VALIDATIONS!$FF$2:$FG$5,2,FALSE),FALSE),  IF(OR(AND(N866="Water Rising Main",Z866="Asbestos Cement"),AND(N866="Water Rising Main",Z866="unplasticised Poly Vinyl Chloride")),      VLOOKUP(W866,VALIDATIONS!$GP$2:$HS$45,12+VLOOKUP(Y866,VALIDATIONS!$FF$2:$FG$5,2,FALSE),FALSE),  0))))))    +IF(P866="Up to 10% Rock",VLOOKUP(W866,VALIDATIONS!$GP$2:$HS$45,21+VLOOKUP(Y866,VALIDATIONS!$FF$2:$FG$5,2,FALSE),FALSE),0)+IF(OR(Q866="Urban Development (moderate)",Q866="Urban Development (heavy)"),VLOOKUP(W866,VALIDATIONS!$GP$2:$HS$45,12+VLOOKUP(Q866,VALIDATIONS!$FJ$2:$FK$4,2,FALSE),FALSE),0)))</f>
        <v/>
      </c>
      <c r="AB866" s="82"/>
    </row>
    <row r="867" spans="2:28" x14ac:dyDescent="0.2">
      <c r="B867" s="354"/>
      <c r="C867" s="354"/>
      <c r="E867" s="370"/>
      <c r="G867" s="168"/>
      <c r="H867" s="168"/>
      <c r="I867" s="106" t="str">
        <f>IF(OR(C867="",D867="",E867=""),"",VLOOKUP(C867,VALIDATIONS!$HU$2:$HV$12,2,FALSE))</f>
        <v/>
      </c>
      <c r="K867" s="243"/>
      <c r="L867" s="354"/>
      <c r="M867" s="224"/>
      <c r="N867" s="370"/>
      <c r="O867" s="224"/>
      <c r="P867" s="368"/>
      <c r="Q867" s="368"/>
      <c r="R867" s="224"/>
      <c r="S867" s="224"/>
      <c r="T867" s="224"/>
      <c r="U867" s="224"/>
      <c r="W867" s="370"/>
      <c r="X867" s="370"/>
      <c r="Y867" s="368"/>
      <c r="Z867" s="370"/>
      <c r="AA867" s="106" t="str">
        <f>IF(OR(N867="",P867="",Q867="",V867="",W867="",X867="",Y867="",Z867=""),"",V867*    (  IF(OR(AND(N867="Water Reticulation",Z867="Cast Iron"),AND(N867="Water Reticulation",Z867="Ductile Iron"),AND(N867="Water Reticulation",Z867="Galvanised Iron"),  AND(N867="Water Reticulation",Z867="Mild Steel")),      VLOOKUP(W867,VALIDATIONS!$GP$2:$HS$45,VLOOKUP(Y867,VALIDATIONS!$FF$2:$FG$5,2,FALSE),FALSE),  IF(OR(AND(N867="Water Reticulation",Z867="Asbestos Cement"),AND(N867="Water Reticulation",Z867="unplasticised Poly Vinyl Chloride")),      VLOOKUP(W867,VALIDATIONS!$GP$2:$HS$45,8+VLOOKUP(Y867,VALIDATIONS!$FF$2:$FG$5,2,FALSE),FALSE),  IF(OR(AND(N867="Water Re-use",Z867="Cast Iron"),AND(N867="Water Re-use",Z867="Ductile Iron"),AND(N867="Water Re-use",Z867="Galvanised Iron"),  AND(N867="Water Re-use",Z867="Mild Steel")),      VLOOKUP(W867,VALIDATIONS!$GP$2:$HS$45,VLOOKUP(Y867,VALIDATIONS!$FF$2:$FG$5,2,FALSE),FALSE),  IF(OR(AND(N867="Water Re-use",Z867="Asbestos Cement"),AND(N867="Water Re-use",Z867="unplasticised Poly Vinyl Chloride")),      VLOOKUP(W867,VALIDATIONS!$GP$2:$HS$45,8+VLOOKUP(Y867,VALIDATIONS!$FF$2:$FG$5,2,FALSE),FALSE),            IF(OR(AND(N867="Water Rising Main",Z867="Cast Iron"),AND(N867="Water Rising Main",Z867="Ductile Iron"),AND(N867="Water Rising Main",Z867="Galvanised Iron"),  AND(N867="Water Rising Main",Z867="Mild Steel")),      VLOOKUP(W867,VALIDATIONS!$GP$2:$HS$45,4+VLOOKUP(Y867,VALIDATIONS!$FF$2:$FG$5,2,FALSE),FALSE),  IF(OR(AND(N867="Water Rising Main",Z867="Asbestos Cement"),AND(N867="Water Rising Main",Z867="unplasticised Poly Vinyl Chloride")),      VLOOKUP(W867,VALIDATIONS!$GP$2:$HS$45,12+VLOOKUP(Y867,VALIDATIONS!$FF$2:$FG$5,2,FALSE),FALSE),  0))))))    +IF(P867="Up to 10% Rock",VLOOKUP(W867,VALIDATIONS!$GP$2:$HS$45,21+VLOOKUP(Y867,VALIDATIONS!$FF$2:$FG$5,2,FALSE),FALSE),0)+IF(OR(Q867="Urban Development (moderate)",Q867="Urban Development (heavy)"),VLOOKUP(W867,VALIDATIONS!$GP$2:$HS$45,12+VLOOKUP(Q867,VALIDATIONS!$FJ$2:$FK$4,2,FALSE),FALSE),0)))</f>
        <v/>
      </c>
      <c r="AB867" s="82"/>
    </row>
    <row r="868" spans="2:28" x14ac:dyDescent="0.2">
      <c r="B868" s="354"/>
      <c r="C868" s="354"/>
      <c r="E868" s="370"/>
      <c r="G868" s="168"/>
      <c r="H868" s="168"/>
      <c r="I868" s="106" t="str">
        <f>IF(OR(C868="",D868="",E868=""),"",VLOOKUP(C868,VALIDATIONS!$HU$2:$HV$12,2,FALSE))</f>
        <v/>
      </c>
      <c r="K868" s="243"/>
      <c r="L868" s="354"/>
      <c r="M868" s="224"/>
      <c r="N868" s="370"/>
      <c r="O868" s="224"/>
      <c r="P868" s="368"/>
      <c r="Q868" s="368"/>
      <c r="R868" s="224"/>
      <c r="S868" s="224"/>
      <c r="T868" s="224"/>
      <c r="U868" s="224"/>
      <c r="W868" s="370"/>
      <c r="X868" s="370"/>
      <c r="Y868" s="368"/>
      <c r="Z868" s="370"/>
      <c r="AA868" s="106" t="str">
        <f>IF(OR(N868="",P868="",Q868="",V868="",W868="",X868="",Y868="",Z868=""),"",V868*    (  IF(OR(AND(N868="Water Reticulation",Z868="Cast Iron"),AND(N868="Water Reticulation",Z868="Ductile Iron"),AND(N868="Water Reticulation",Z868="Galvanised Iron"),  AND(N868="Water Reticulation",Z868="Mild Steel")),      VLOOKUP(W868,VALIDATIONS!$GP$2:$HS$45,VLOOKUP(Y868,VALIDATIONS!$FF$2:$FG$5,2,FALSE),FALSE),  IF(OR(AND(N868="Water Reticulation",Z868="Asbestos Cement"),AND(N868="Water Reticulation",Z868="unplasticised Poly Vinyl Chloride")),      VLOOKUP(W868,VALIDATIONS!$GP$2:$HS$45,8+VLOOKUP(Y868,VALIDATIONS!$FF$2:$FG$5,2,FALSE),FALSE),  IF(OR(AND(N868="Water Re-use",Z868="Cast Iron"),AND(N868="Water Re-use",Z868="Ductile Iron"),AND(N868="Water Re-use",Z868="Galvanised Iron"),  AND(N868="Water Re-use",Z868="Mild Steel")),      VLOOKUP(W868,VALIDATIONS!$GP$2:$HS$45,VLOOKUP(Y868,VALIDATIONS!$FF$2:$FG$5,2,FALSE),FALSE),  IF(OR(AND(N868="Water Re-use",Z868="Asbestos Cement"),AND(N868="Water Re-use",Z868="unplasticised Poly Vinyl Chloride")),      VLOOKUP(W868,VALIDATIONS!$GP$2:$HS$45,8+VLOOKUP(Y868,VALIDATIONS!$FF$2:$FG$5,2,FALSE),FALSE),            IF(OR(AND(N868="Water Rising Main",Z868="Cast Iron"),AND(N868="Water Rising Main",Z868="Ductile Iron"),AND(N868="Water Rising Main",Z868="Galvanised Iron"),  AND(N868="Water Rising Main",Z868="Mild Steel")),      VLOOKUP(W868,VALIDATIONS!$GP$2:$HS$45,4+VLOOKUP(Y868,VALIDATIONS!$FF$2:$FG$5,2,FALSE),FALSE),  IF(OR(AND(N868="Water Rising Main",Z868="Asbestos Cement"),AND(N868="Water Rising Main",Z868="unplasticised Poly Vinyl Chloride")),      VLOOKUP(W868,VALIDATIONS!$GP$2:$HS$45,12+VLOOKUP(Y868,VALIDATIONS!$FF$2:$FG$5,2,FALSE),FALSE),  0))))))    +IF(P868="Up to 10% Rock",VLOOKUP(W868,VALIDATIONS!$GP$2:$HS$45,21+VLOOKUP(Y868,VALIDATIONS!$FF$2:$FG$5,2,FALSE),FALSE),0)+IF(OR(Q868="Urban Development (moderate)",Q868="Urban Development (heavy)"),VLOOKUP(W868,VALIDATIONS!$GP$2:$HS$45,12+VLOOKUP(Q868,VALIDATIONS!$FJ$2:$FK$4,2,FALSE),FALSE),0)))</f>
        <v/>
      </c>
      <c r="AB868" s="82"/>
    </row>
    <row r="869" spans="2:28" x14ac:dyDescent="0.2">
      <c r="B869" s="354"/>
      <c r="C869" s="354"/>
      <c r="E869" s="370"/>
      <c r="G869" s="168"/>
      <c r="H869" s="168"/>
      <c r="I869" s="106" t="str">
        <f>IF(OR(C869="",D869="",E869=""),"",VLOOKUP(C869,VALIDATIONS!$HU$2:$HV$12,2,FALSE))</f>
        <v/>
      </c>
      <c r="K869" s="243"/>
      <c r="L869" s="354"/>
      <c r="M869" s="224"/>
      <c r="N869" s="370"/>
      <c r="O869" s="224"/>
      <c r="P869" s="368"/>
      <c r="Q869" s="368"/>
      <c r="R869" s="224"/>
      <c r="S869" s="224"/>
      <c r="T869" s="224"/>
      <c r="U869" s="224"/>
      <c r="W869" s="370"/>
      <c r="X869" s="370"/>
      <c r="Y869" s="368"/>
      <c r="Z869" s="370"/>
      <c r="AA869" s="106" t="str">
        <f>IF(OR(N869="",P869="",Q869="",V869="",W869="",X869="",Y869="",Z869=""),"",V869*    (  IF(OR(AND(N869="Water Reticulation",Z869="Cast Iron"),AND(N869="Water Reticulation",Z869="Ductile Iron"),AND(N869="Water Reticulation",Z869="Galvanised Iron"),  AND(N869="Water Reticulation",Z869="Mild Steel")),      VLOOKUP(W869,VALIDATIONS!$GP$2:$HS$45,VLOOKUP(Y869,VALIDATIONS!$FF$2:$FG$5,2,FALSE),FALSE),  IF(OR(AND(N869="Water Reticulation",Z869="Asbestos Cement"),AND(N869="Water Reticulation",Z869="unplasticised Poly Vinyl Chloride")),      VLOOKUP(W869,VALIDATIONS!$GP$2:$HS$45,8+VLOOKUP(Y869,VALIDATIONS!$FF$2:$FG$5,2,FALSE),FALSE),  IF(OR(AND(N869="Water Re-use",Z869="Cast Iron"),AND(N869="Water Re-use",Z869="Ductile Iron"),AND(N869="Water Re-use",Z869="Galvanised Iron"),  AND(N869="Water Re-use",Z869="Mild Steel")),      VLOOKUP(W869,VALIDATIONS!$GP$2:$HS$45,VLOOKUP(Y869,VALIDATIONS!$FF$2:$FG$5,2,FALSE),FALSE),  IF(OR(AND(N869="Water Re-use",Z869="Asbestos Cement"),AND(N869="Water Re-use",Z869="unplasticised Poly Vinyl Chloride")),      VLOOKUP(W869,VALIDATIONS!$GP$2:$HS$45,8+VLOOKUP(Y869,VALIDATIONS!$FF$2:$FG$5,2,FALSE),FALSE),            IF(OR(AND(N869="Water Rising Main",Z869="Cast Iron"),AND(N869="Water Rising Main",Z869="Ductile Iron"),AND(N869="Water Rising Main",Z869="Galvanised Iron"),  AND(N869="Water Rising Main",Z869="Mild Steel")),      VLOOKUP(W869,VALIDATIONS!$GP$2:$HS$45,4+VLOOKUP(Y869,VALIDATIONS!$FF$2:$FG$5,2,FALSE),FALSE),  IF(OR(AND(N869="Water Rising Main",Z869="Asbestos Cement"),AND(N869="Water Rising Main",Z869="unplasticised Poly Vinyl Chloride")),      VLOOKUP(W869,VALIDATIONS!$GP$2:$HS$45,12+VLOOKUP(Y869,VALIDATIONS!$FF$2:$FG$5,2,FALSE),FALSE),  0))))))    +IF(P869="Up to 10% Rock",VLOOKUP(W869,VALIDATIONS!$GP$2:$HS$45,21+VLOOKUP(Y869,VALIDATIONS!$FF$2:$FG$5,2,FALSE),FALSE),0)+IF(OR(Q869="Urban Development (moderate)",Q869="Urban Development (heavy)"),VLOOKUP(W869,VALIDATIONS!$GP$2:$HS$45,12+VLOOKUP(Q869,VALIDATIONS!$FJ$2:$FK$4,2,FALSE),FALSE),0)))</f>
        <v/>
      </c>
      <c r="AB869" s="82"/>
    </row>
    <row r="870" spans="2:28" x14ac:dyDescent="0.2">
      <c r="B870" s="354"/>
      <c r="C870" s="354"/>
      <c r="E870" s="370"/>
      <c r="G870" s="168"/>
      <c r="H870" s="168"/>
      <c r="I870" s="106" t="str">
        <f>IF(OR(C870="",D870="",E870=""),"",VLOOKUP(C870,VALIDATIONS!$HU$2:$HV$12,2,FALSE))</f>
        <v/>
      </c>
      <c r="K870" s="243"/>
      <c r="L870" s="354"/>
      <c r="M870" s="224"/>
      <c r="N870" s="370"/>
      <c r="O870" s="224"/>
      <c r="P870" s="368"/>
      <c r="Q870" s="368"/>
      <c r="R870" s="224"/>
      <c r="S870" s="224"/>
      <c r="T870" s="224"/>
      <c r="U870" s="224"/>
      <c r="W870" s="370"/>
      <c r="X870" s="370"/>
      <c r="Y870" s="368"/>
      <c r="Z870" s="370"/>
      <c r="AA870" s="106" t="str">
        <f>IF(OR(N870="",P870="",Q870="",V870="",W870="",X870="",Y870="",Z870=""),"",V870*    (  IF(OR(AND(N870="Water Reticulation",Z870="Cast Iron"),AND(N870="Water Reticulation",Z870="Ductile Iron"),AND(N870="Water Reticulation",Z870="Galvanised Iron"),  AND(N870="Water Reticulation",Z870="Mild Steel")),      VLOOKUP(W870,VALIDATIONS!$GP$2:$HS$45,VLOOKUP(Y870,VALIDATIONS!$FF$2:$FG$5,2,FALSE),FALSE),  IF(OR(AND(N870="Water Reticulation",Z870="Asbestos Cement"),AND(N870="Water Reticulation",Z870="unplasticised Poly Vinyl Chloride")),      VLOOKUP(W870,VALIDATIONS!$GP$2:$HS$45,8+VLOOKUP(Y870,VALIDATIONS!$FF$2:$FG$5,2,FALSE),FALSE),  IF(OR(AND(N870="Water Re-use",Z870="Cast Iron"),AND(N870="Water Re-use",Z870="Ductile Iron"),AND(N870="Water Re-use",Z870="Galvanised Iron"),  AND(N870="Water Re-use",Z870="Mild Steel")),      VLOOKUP(W870,VALIDATIONS!$GP$2:$HS$45,VLOOKUP(Y870,VALIDATIONS!$FF$2:$FG$5,2,FALSE),FALSE),  IF(OR(AND(N870="Water Re-use",Z870="Asbestos Cement"),AND(N870="Water Re-use",Z870="unplasticised Poly Vinyl Chloride")),      VLOOKUP(W870,VALIDATIONS!$GP$2:$HS$45,8+VLOOKUP(Y870,VALIDATIONS!$FF$2:$FG$5,2,FALSE),FALSE),            IF(OR(AND(N870="Water Rising Main",Z870="Cast Iron"),AND(N870="Water Rising Main",Z870="Ductile Iron"),AND(N870="Water Rising Main",Z870="Galvanised Iron"),  AND(N870="Water Rising Main",Z870="Mild Steel")),      VLOOKUP(W870,VALIDATIONS!$GP$2:$HS$45,4+VLOOKUP(Y870,VALIDATIONS!$FF$2:$FG$5,2,FALSE),FALSE),  IF(OR(AND(N870="Water Rising Main",Z870="Asbestos Cement"),AND(N870="Water Rising Main",Z870="unplasticised Poly Vinyl Chloride")),      VLOOKUP(W870,VALIDATIONS!$GP$2:$HS$45,12+VLOOKUP(Y870,VALIDATIONS!$FF$2:$FG$5,2,FALSE),FALSE),  0))))))    +IF(P870="Up to 10% Rock",VLOOKUP(W870,VALIDATIONS!$GP$2:$HS$45,21+VLOOKUP(Y870,VALIDATIONS!$FF$2:$FG$5,2,FALSE),FALSE),0)+IF(OR(Q870="Urban Development (moderate)",Q870="Urban Development (heavy)"),VLOOKUP(W870,VALIDATIONS!$GP$2:$HS$45,12+VLOOKUP(Q870,VALIDATIONS!$FJ$2:$FK$4,2,FALSE),FALSE),0)))</f>
        <v/>
      </c>
      <c r="AB870" s="82"/>
    </row>
    <row r="871" spans="2:28" x14ac:dyDescent="0.2">
      <c r="B871" s="354"/>
      <c r="C871" s="354"/>
      <c r="E871" s="370"/>
      <c r="G871" s="168"/>
      <c r="H871" s="168"/>
      <c r="I871" s="106" t="str">
        <f>IF(OR(C871="",D871="",E871=""),"",VLOOKUP(C871,VALIDATIONS!$HU$2:$HV$12,2,FALSE))</f>
        <v/>
      </c>
      <c r="K871" s="243"/>
      <c r="L871" s="354"/>
      <c r="M871" s="224"/>
      <c r="N871" s="370"/>
      <c r="O871" s="224"/>
      <c r="P871" s="368"/>
      <c r="Q871" s="368"/>
      <c r="R871" s="224"/>
      <c r="S871" s="224"/>
      <c r="T871" s="224"/>
      <c r="U871" s="224"/>
      <c r="W871" s="370"/>
      <c r="X871" s="370"/>
      <c r="Y871" s="368"/>
      <c r="Z871" s="370"/>
      <c r="AA871" s="106" t="str">
        <f>IF(OR(N871="",P871="",Q871="",V871="",W871="",X871="",Y871="",Z871=""),"",V871*    (  IF(OR(AND(N871="Water Reticulation",Z871="Cast Iron"),AND(N871="Water Reticulation",Z871="Ductile Iron"),AND(N871="Water Reticulation",Z871="Galvanised Iron"),  AND(N871="Water Reticulation",Z871="Mild Steel")),      VLOOKUP(W871,VALIDATIONS!$GP$2:$HS$45,VLOOKUP(Y871,VALIDATIONS!$FF$2:$FG$5,2,FALSE),FALSE),  IF(OR(AND(N871="Water Reticulation",Z871="Asbestos Cement"),AND(N871="Water Reticulation",Z871="unplasticised Poly Vinyl Chloride")),      VLOOKUP(W871,VALIDATIONS!$GP$2:$HS$45,8+VLOOKUP(Y871,VALIDATIONS!$FF$2:$FG$5,2,FALSE),FALSE),  IF(OR(AND(N871="Water Re-use",Z871="Cast Iron"),AND(N871="Water Re-use",Z871="Ductile Iron"),AND(N871="Water Re-use",Z871="Galvanised Iron"),  AND(N871="Water Re-use",Z871="Mild Steel")),      VLOOKUP(W871,VALIDATIONS!$GP$2:$HS$45,VLOOKUP(Y871,VALIDATIONS!$FF$2:$FG$5,2,FALSE),FALSE),  IF(OR(AND(N871="Water Re-use",Z871="Asbestos Cement"),AND(N871="Water Re-use",Z871="unplasticised Poly Vinyl Chloride")),      VLOOKUP(W871,VALIDATIONS!$GP$2:$HS$45,8+VLOOKUP(Y871,VALIDATIONS!$FF$2:$FG$5,2,FALSE),FALSE),            IF(OR(AND(N871="Water Rising Main",Z871="Cast Iron"),AND(N871="Water Rising Main",Z871="Ductile Iron"),AND(N871="Water Rising Main",Z871="Galvanised Iron"),  AND(N871="Water Rising Main",Z871="Mild Steel")),      VLOOKUP(W871,VALIDATIONS!$GP$2:$HS$45,4+VLOOKUP(Y871,VALIDATIONS!$FF$2:$FG$5,2,FALSE),FALSE),  IF(OR(AND(N871="Water Rising Main",Z871="Asbestos Cement"),AND(N871="Water Rising Main",Z871="unplasticised Poly Vinyl Chloride")),      VLOOKUP(W871,VALIDATIONS!$GP$2:$HS$45,12+VLOOKUP(Y871,VALIDATIONS!$FF$2:$FG$5,2,FALSE),FALSE),  0))))))    +IF(P871="Up to 10% Rock",VLOOKUP(W871,VALIDATIONS!$GP$2:$HS$45,21+VLOOKUP(Y871,VALIDATIONS!$FF$2:$FG$5,2,FALSE),FALSE),0)+IF(OR(Q871="Urban Development (moderate)",Q871="Urban Development (heavy)"),VLOOKUP(W871,VALIDATIONS!$GP$2:$HS$45,12+VLOOKUP(Q871,VALIDATIONS!$FJ$2:$FK$4,2,FALSE),FALSE),0)))</f>
        <v/>
      </c>
      <c r="AB871" s="82"/>
    </row>
    <row r="872" spans="2:28" x14ac:dyDescent="0.2">
      <c r="B872" s="354"/>
      <c r="C872" s="354"/>
      <c r="E872" s="370"/>
      <c r="G872" s="168"/>
      <c r="H872" s="168"/>
      <c r="I872" s="106" t="str">
        <f>IF(OR(C872="",D872="",E872=""),"",VLOOKUP(C872,VALIDATIONS!$HU$2:$HV$12,2,FALSE))</f>
        <v/>
      </c>
      <c r="K872" s="243"/>
      <c r="L872" s="354"/>
      <c r="M872" s="224"/>
      <c r="N872" s="370"/>
      <c r="O872" s="224"/>
      <c r="P872" s="368"/>
      <c r="Q872" s="368"/>
      <c r="R872" s="224"/>
      <c r="S872" s="224"/>
      <c r="T872" s="224"/>
      <c r="U872" s="224"/>
      <c r="W872" s="370"/>
      <c r="X872" s="370"/>
      <c r="Y872" s="368"/>
      <c r="Z872" s="370"/>
      <c r="AA872" s="106" t="str">
        <f>IF(OR(N872="",P872="",Q872="",V872="",W872="",X872="",Y872="",Z872=""),"",V872*    (  IF(OR(AND(N872="Water Reticulation",Z872="Cast Iron"),AND(N872="Water Reticulation",Z872="Ductile Iron"),AND(N872="Water Reticulation",Z872="Galvanised Iron"),  AND(N872="Water Reticulation",Z872="Mild Steel")),      VLOOKUP(W872,VALIDATIONS!$GP$2:$HS$45,VLOOKUP(Y872,VALIDATIONS!$FF$2:$FG$5,2,FALSE),FALSE),  IF(OR(AND(N872="Water Reticulation",Z872="Asbestos Cement"),AND(N872="Water Reticulation",Z872="unplasticised Poly Vinyl Chloride")),      VLOOKUP(W872,VALIDATIONS!$GP$2:$HS$45,8+VLOOKUP(Y872,VALIDATIONS!$FF$2:$FG$5,2,FALSE),FALSE),  IF(OR(AND(N872="Water Re-use",Z872="Cast Iron"),AND(N872="Water Re-use",Z872="Ductile Iron"),AND(N872="Water Re-use",Z872="Galvanised Iron"),  AND(N872="Water Re-use",Z872="Mild Steel")),      VLOOKUP(W872,VALIDATIONS!$GP$2:$HS$45,VLOOKUP(Y872,VALIDATIONS!$FF$2:$FG$5,2,FALSE),FALSE),  IF(OR(AND(N872="Water Re-use",Z872="Asbestos Cement"),AND(N872="Water Re-use",Z872="unplasticised Poly Vinyl Chloride")),      VLOOKUP(W872,VALIDATIONS!$GP$2:$HS$45,8+VLOOKUP(Y872,VALIDATIONS!$FF$2:$FG$5,2,FALSE),FALSE),            IF(OR(AND(N872="Water Rising Main",Z872="Cast Iron"),AND(N872="Water Rising Main",Z872="Ductile Iron"),AND(N872="Water Rising Main",Z872="Galvanised Iron"),  AND(N872="Water Rising Main",Z872="Mild Steel")),      VLOOKUP(W872,VALIDATIONS!$GP$2:$HS$45,4+VLOOKUP(Y872,VALIDATIONS!$FF$2:$FG$5,2,FALSE),FALSE),  IF(OR(AND(N872="Water Rising Main",Z872="Asbestos Cement"),AND(N872="Water Rising Main",Z872="unplasticised Poly Vinyl Chloride")),      VLOOKUP(W872,VALIDATIONS!$GP$2:$HS$45,12+VLOOKUP(Y872,VALIDATIONS!$FF$2:$FG$5,2,FALSE),FALSE),  0))))))    +IF(P872="Up to 10% Rock",VLOOKUP(W872,VALIDATIONS!$GP$2:$HS$45,21+VLOOKUP(Y872,VALIDATIONS!$FF$2:$FG$5,2,FALSE),FALSE),0)+IF(OR(Q872="Urban Development (moderate)",Q872="Urban Development (heavy)"),VLOOKUP(W872,VALIDATIONS!$GP$2:$HS$45,12+VLOOKUP(Q872,VALIDATIONS!$FJ$2:$FK$4,2,FALSE),FALSE),0)))</f>
        <v/>
      </c>
      <c r="AB872" s="82"/>
    </row>
    <row r="873" spans="2:28" x14ac:dyDescent="0.2">
      <c r="B873" s="354"/>
      <c r="C873" s="354"/>
      <c r="E873" s="370"/>
      <c r="G873" s="168"/>
      <c r="H873" s="168"/>
      <c r="I873" s="106" t="str">
        <f>IF(OR(C873="",D873="",E873=""),"",VLOOKUP(C873,VALIDATIONS!$HU$2:$HV$12,2,FALSE))</f>
        <v/>
      </c>
      <c r="K873" s="243"/>
      <c r="L873" s="354"/>
      <c r="M873" s="224"/>
      <c r="N873" s="370"/>
      <c r="O873" s="224"/>
      <c r="P873" s="368"/>
      <c r="Q873" s="368"/>
      <c r="R873" s="224"/>
      <c r="S873" s="224"/>
      <c r="T873" s="224"/>
      <c r="U873" s="224"/>
      <c r="W873" s="370"/>
      <c r="X873" s="370"/>
      <c r="Y873" s="368"/>
      <c r="Z873" s="370"/>
      <c r="AA873" s="106" t="str">
        <f>IF(OR(N873="",P873="",Q873="",V873="",W873="",X873="",Y873="",Z873=""),"",V873*    (  IF(OR(AND(N873="Water Reticulation",Z873="Cast Iron"),AND(N873="Water Reticulation",Z873="Ductile Iron"),AND(N873="Water Reticulation",Z873="Galvanised Iron"),  AND(N873="Water Reticulation",Z873="Mild Steel")),      VLOOKUP(W873,VALIDATIONS!$GP$2:$HS$45,VLOOKUP(Y873,VALIDATIONS!$FF$2:$FG$5,2,FALSE),FALSE),  IF(OR(AND(N873="Water Reticulation",Z873="Asbestos Cement"),AND(N873="Water Reticulation",Z873="unplasticised Poly Vinyl Chloride")),      VLOOKUP(W873,VALIDATIONS!$GP$2:$HS$45,8+VLOOKUP(Y873,VALIDATIONS!$FF$2:$FG$5,2,FALSE),FALSE),  IF(OR(AND(N873="Water Re-use",Z873="Cast Iron"),AND(N873="Water Re-use",Z873="Ductile Iron"),AND(N873="Water Re-use",Z873="Galvanised Iron"),  AND(N873="Water Re-use",Z873="Mild Steel")),      VLOOKUP(W873,VALIDATIONS!$GP$2:$HS$45,VLOOKUP(Y873,VALIDATIONS!$FF$2:$FG$5,2,FALSE),FALSE),  IF(OR(AND(N873="Water Re-use",Z873="Asbestos Cement"),AND(N873="Water Re-use",Z873="unplasticised Poly Vinyl Chloride")),      VLOOKUP(W873,VALIDATIONS!$GP$2:$HS$45,8+VLOOKUP(Y873,VALIDATIONS!$FF$2:$FG$5,2,FALSE),FALSE),            IF(OR(AND(N873="Water Rising Main",Z873="Cast Iron"),AND(N873="Water Rising Main",Z873="Ductile Iron"),AND(N873="Water Rising Main",Z873="Galvanised Iron"),  AND(N873="Water Rising Main",Z873="Mild Steel")),      VLOOKUP(W873,VALIDATIONS!$GP$2:$HS$45,4+VLOOKUP(Y873,VALIDATIONS!$FF$2:$FG$5,2,FALSE),FALSE),  IF(OR(AND(N873="Water Rising Main",Z873="Asbestos Cement"),AND(N873="Water Rising Main",Z873="unplasticised Poly Vinyl Chloride")),      VLOOKUP(W873,VALIDATIONS!$GP$2:$HS$45,12+VLOOKUP(Y873,VALIDATIONS!$FF$2:$FG$5,2,FALSE),FALSE),  0))))))    +IF(P873="Up to 10% Rock",VLOOKUP(W873,VALIDATIONS!$GP$2:$HS$45,21+VLOOKUP(Y873,VALIDATIONS!$FF$2:$FG$5,2,FALSE),FALSE),0)+IF(OR(Q873="Urban Development (moderate)",Q873="Urban Development (heavy)"),VLOOKUP(W873,VALIDATIONS!$GP$2:$HS$45,12+VLOOKUP(Q873,VALIDATIONS!$FJ$2:$FK$4,2,FALSE),FALSE),0)))</f>
        <v/>
      </c>
      <c r="AB873" s="82"/>
    </row>
    <row r="874" spans="2:28" x14ac:dyDescent="0.2">
      <c r="B874" s="354"/>
      <c r="C874" s="354"/>
      <c r="E874" s="370"/>
      <c r="G874" s="168"/>
      <c r="H874" s="168"/>
      <c r="I874" s="106" t="str">
        <f>IF(OR(C874="",D874="",E874=""),"",VLOOKUP(C874,VALIDATIONS!$HU$2:$HV$12,2,FALSE))</f>
        <v/>
      </c>
      <c r="K874" s="243"/>
      <c r="L874" s="354"/>
      <c r="M874" s="224"/>
      <c r="N874" s="370"/>
      <c r="O874" s="224"/>
      <c r="P874" s="368"/>
      <c r="Q874" s="368"/>
      <c r="R874" s="224"/>
      <c r="S874" s="224"/>
      <c r="T874" s="224"/>
      <c r="U874" s="224"/>
      <c r="W874" s="370"/>
      <c r="X874" s="370"/>
      <c r="Y874" s="368"/>
      <c r="Z874" s="370"/>
      <c r="AA874" s="106" t="str">
        <f>IF(OR(N874="",P874="",Q874="",V874="",W874="",X874="",Y874="",Z874=""),"",V874*    (  IF(OR(AND(N874="Water Reticulation",Z874="Cast Iron"),AND(N874="Water Reticulation",Z874="Ductile Iron"),AND(N874="Water Reticulation",Z874="Galvanised Iron"),  AND(N874="Water Reticulation",Z874="Mild Steel")),      VLOOKUP(W874,VALIDATIONS!$GP$2:$HS$45,VLOOKUP(Y874,VALIDATIONS!$FF$2:$FG$5,2,FALSE),FALSE),  IF(OR(AND(N874="Water Reticulation",Z874="Asbestos Cement"),AND(N874="Water Reticulation",Z874="unplasticised Poly Vinyl Chloride")),      VLOOKUP(W874,VALIDATIONS!$GP$2:$HS$45,8+VLOOKUP(Y874,VALIDATIONS!$FF$2:$FG$5,2,FALSE),FALSE),  IF(OR(AND(N874="Water Re-use",Z874="Cast Iron"),AND(N874="Water Re-use",Z874="Ductile Iron"),AND(N874="Water Re-use",Z874="Galvanised Iron"),  AND(N874="Water Re-use",Z874="Mild Steel")),      VLOOKUP(W874,VALIDATIONS!$GP$2:$HS$45,VLOOKUP(Y874,VALIDATIONS!$FF$2:$FG$5,2,FALSE),FALSE),  IF(OR(AND(N874="Water Re-use",Z874="Asbestos Cement"),AND(N874="Water Re-use",Z874="unplasticised Poly Vinyl Chloride")),      VLOOKUP(W874,VALIDATIONS!$GP$2:$HS$45,8+VLOOKUP(Y874,VALIDATIONS!$FF$2:$FG$5,2,FALSE),FALSE),            IF(OR(AND(N874="Water Rising Main",Z874="Cast Iron"),AND(N874="Water Rising Main",Z874="Ductile Iron"),AND(N874="Water Rising Main",Z874="Galvanised Iron"),  AND(N874="Water Rising Main",Z874="Mild Steel")),      VLOOKUP(W874,VALIDATIONS!$GP$2:$HS$45,4+VLOOKUP(Y874,VALIDATIONS!$FF$2:$FG$5,2,FALSE),FALSE),  IF(OR(AND(N874="Water Rising Main",Z874="Asbestos Cement"),AND(N874="Water Rising Main",Z874="unplasticised Poly Vinyl Chloride")),      VLOOKUP(W874,VALIDATIONS!$GP$2:$HS$45,12+VLOOKUP(Y874,VALIDATIONS!$FF$2:$FG$5,2,FALSE),FALSE),  0))))))    +IF(P874="Up to 10% Rock",VLOOKUP(W874,VALIDATIONS!$GP$2:$HS$45,21+VLOOKUP(Y874,VALIDATIONS!$FF$2:$FG$5,2,FALSE),FALSE),0)+IF(OR(Q874="Urban Development (moderate)",Q874="Urban Development (heavy)"),VLOOKUP(W874,VALIDATIONS!$GP$2:$HS$45,12+VLOOKUP(Q874,VALIDATIONS!$FJ$2:$FK$4,2,FALSE),FALSE),0)))</f>
        <v/>
      </c>
      <c r="AB874" s="82"/>
    </row>
    <row r="875" spans="2:28" x14ac:dyDescent="0.2">
      <c r="B875" s="354"/>
      <c r="C875" s="354"/>
      <c r="E875" s="370"/>
      <c r="G875" s="168"/>
      <c r="H875" s="168"/>
      <c r="I875" s="106" t="str">
        <f>IF(OR(C875="",D875="",E875=""),"",VLOOKUP(C875,VALIDATIONS!$HU$2:$HV$12,2,FALSE))</f>
        <v/>
      </c>
      <c r="K875" s="243"/>
      <c r="L875" s="354"/>
      <c r="M875" s="224"/>
      <c r="N875" s="370"/>
      <c r="O875" s="224"/>
      <c r="P875" s="368"/>
      <c r="Q875" s="368"/>
      <c r="R875" s="224"/>
      <c r="S875" s="224"/>
      <c r="T875" s="224"/>
      <c r="U875" s="224"/>
      <c r="W875" s="370"/>
      <c r="X875" s="370"/>
      <c r="Y875" s="368"/>
      <c r="Z875" s="370"/>
      <c r="AA875" s="106" t="str">
        <f>IF(OR(N875="",P875="",Q875="",V875="",W875="",X875="",Y875="",Z875=""),"",V875*    (  IF(OR(AND(N875="Water Reticulation",Z875="Cast Iron"),AND(N875="Water Reticulation",Z875="Ductile Iron"),AND(N875="Water Reticulation",Z875="Galvanised Iron"),  AND(N875="Water Reticulation",Z875="Mild Steel")),      VLOOKUP(W875,VALIDATIONS!$GP$2:$HS$45,VLOOKUP(Y875,VALIDATIONS!$FF$2:$FG$5,2,FALSE),FALSE),  IF(OR(AND(N875="Water Reticulation",Z875="Asbestos Cement"),AND(N875="Water Reticulation",Z875="unplasticised Poly Vinyl Chloride")),      VLOOKUP(W875,VALIDATIONS!$GP$2:$HS$45,8+VLOOKUP(Y875,VALIDATIONS!$FF$2:$FG$5,2,FALSE),FALSE),  IF(OR(AND(N875="Water Re-use",Z875="Cast Iron"),AND(N875="Water Re-use",Z875="Ductile Iron"),AND(N875="Water Re-use",Z875="Galvanised Iron"),  AND(N875="Water Re-use",Z875="Mild Steel")),      VLOOKUP(W875,VALIDATIONS!$GP$2:$HS$45,VLOOKUP(Y875,VALIDATIONS!$FF$2:$FG$5,2,FALSE),FALSE),  IF(OR(AND(N875="Water Re-use",Z875="Asbestos Cement"),AND(N875="Water Re-use",Z875="unplasticised Poly Vinyl Chloride")),      VLOOKUP(W875,VALIDATIONS!$GP$2:$HS$45,8+VLOOKUP(Y875,VALIDATIONS!$FF$2:$FG$5,2,FALSE),FALSE),            IF(OR(AND(N875="Water Rising Main",Z875="Cast Iron"),AND(N875="Water Rising Main",Z875="Ductile Iron"),AND(N875="Water Rising Main",Z875="Galvanised Iron"),  AND(N875="Water Rising Main",Z875="Mild Steel")),      VLOOKUP(W875,VALIDATIONS!$GP$2:$HS$45,4+VLOOKUP(Y875,VALIDATIONS!$FF$2:$FG$5,2,FALSE),FALSE),  IF(OR(AND(N875="Water Rising Main",Z875="Asbestos Cement"),AND(N875="Water Rising Main",Z875="unplasticised Poly Vinyl Chloride")),      VLOOKUP(W875,VALIDATIONS!$GP$2:$HS$45,12+VLOOKUP(Y875,VALIDATIONS!$FF$2:$FG$5,2,FALSE),FALSE),  0))))))    +IF(P875="Up to 10% Rock",VLOOKUP(W875,VALIDATIONS!$GP$2:$HS$45,21+VLOOKUP(Y875,VALIDATIONS!$FF$2:$FG$5,2,FALSE),FALSE),0)+IF(OR(Q875="Urban Development (moderate)",Q875="Urban Development (heavy)"),VLOOKUP(W875,VALIDATIONS!$GP$2:$HS$45,12+VLOOKUP(Q875,VALIDATIONS!$FJ$2:$FK$4,2,FALSE),FALSE),0)))</f>
        <v/>
      </c>
      <c r="AB875" s="82"/>
    </row>
    <row r="876" spans="2:28" x14ac:dyDescent="0.2">
      <c r="B876" s="354"/>
      <c r="C876" s="354"/>
      <c r="E876" s="370"/>
      <c r="G876" s="168"/>
      <c r="H876" s="168"/>
      <c r="I876" s="106" t="str">
        <f>IF(OR(C876="",D876="",E876=""),"",VLOOKUP(C876,VALIDATIONS!$HU$2:$HV$12,2,FALSE))</f>
        <v/>
      </c>
      <c r="K876" s="243"/>
      <c r="L876" s="354"/>
      <c r="M876" s="224"/>
      <c r="N876" s="370"/>
      <c r="O876" s="224"/>
      <c r="P876" s="368"/>
      <c r="Q876" s="368"/>
      <c r="R876" s="224"/>
      <c r="S876" s="224"/>
      <c r="T876" s="224"/>
      <c r="U876" s="224"/>
      <c r="W876" s="370"/>
      <c r="X876" s="370"/>
      <c r="Y876" s="368"/>
      <c r="Z876" s="370"/>
      <c r="AA876" s="106" t="str">
        <f>IF(OR(N876="",P876="",Q876="",V876="",W876="",X876="",Y876="",Z876=""),"",V876*    (  IF(OR(AND(N876="Water Reticulation",Z876="Cast Iron"),AND(N876="Water Reticulation",Z876="Ductile Iron"),AND(N876="Water Reticulation",Z876="Galvanised Iron"),  AND(N876="Water Reticulation",Z876="Mild Steel")),      VLOOKUP(W876,VALIDATIONS!$GP$2:$HS$45,VLOOKUP(Y876,VALIDATIONS!$FF$2:$FG$5,2,FALSE),FALSE),  IF(OR(AND(N876="Water Reticulation",Z876="Asbestos Cement"),AND(N876="Water Reticulation",Z876="unplasticised Poly Vinyl Chloride")),      VLOOKUP(W876,VALIDATIONS!$GP$2:$HS$45,8+VLOOKUP(Y876,VALIDATIONS!$FF$2:$FG$5,2,FALSE),FALSE),  IF(OR(AND(N876="Water Re-use",Z876="Cast Iron"),AND(N876="Water Re-use",Z876="Ductile Iron"),AND(N876="Water Re-use",Z876="Galvanised Iron"),  AND(N876="Water Re-use",Z876="Mild Steel")),      VLOOKUP(W876,VALIDATIONS!$GP$2:$HS$45,VLOOKUP(Y876,VALIDATIONS!$FF$2:$FG$5,2,FALSE),FALSE),  IF(OR(AND(N876="Water Re-use",Z876="Asbestos Cement"),AND(N876="Water Re-use",Z876="unplasticised Poly Vinyl Chloride")),      VLOOKUP(W876,VALIDATIONS!$GP$2:$HS$45,8+VLOOKUP(Y876,VALIDATIONS!$FF$2:$FG$5,2,FALSE),FALSE),            IF(OR(AND(N876="Water Rising Main",Z876="Cast Iron"),AND(N876="Water Rising Main",Z876="Ductile Iron"),AND(N876="Water Rising Main",Z876="Galvanised Iron"),  AND(N876="Water Rising Main",Z876="Mild Steel")),      VLOOKUP(W876,VALIDATIONS!$GP$2:$HS$45,4+VLOOKUP(Y876,VALIDATIONS!$FF$2:$FG$5,2,FALSE),FALSE),  IF(OR(AND(N876="Water Rising Main",Z876="Asbestos Cement"),AND(N876="Water Rising Main",Z876="unplasticised Poly Vinyl Chloride")),      VLOOKUP(W876,VALIDATIONS!$GP$2:$HS$45,12+VLOOKUP(Y876,VALIDATIONS!$FF$2:$FG$5,2,FALSE),FALSE),  0))))))    +IF(P876="Up to 10% Rock",VLOOKUP(W876,VALIDATIONS!$GP$2:$HS$45,21+VLOOKUP(Y876,VALIDATIONS!$FF$2:$FG$5,2,FALSE),FALSE),0)+IF(OR(Q876="Urban Development (moderate)",Q876="Urban Development (heavy)"),VLOOKUP(W876,VALIDATIONS!$GP$2:$HS$45,12+VLOOKUP(Q876,VALIDATIONS!$FJ$2:$FK$4,2,FALSE),FALSE),0)))</f>
        <v/>
      </c>
      <c r="AB876" s="82"/>
    </row>
    <row r="877" spans="2:28" x14ac:dyDescent="0.2">
      <c r="B877" s="354"/>
      <c r="C877" s="354"/>
      <c r="E877" s="370"/>
      <c r="G877" s="168"/>
      <c r="H877" s="168"/>
      <c r="I877" s="106" t="str">
        <f>IF(OR(C877="",D877="",E877=""),"",VLOOKUP(C877,VALIDATIONS!$HU$2:$HV$12,2,FALSE))</f>
        <v/>
      </c>
      <c r="K877" s="243"/>
      <c r="L877" s="354"/>
      <c r="M877" s="224"/>
      <c r="N877" s="370"/>
      <c r="O877" s="224"/>
      <c r="P877" s="368"/>
      <c r="Q877" s="368"/>
      <c r="R877" s="224"/>
      <c r="S877" s="224"/>
      <c r="T877" s="224"/>
      <c r="U877" s="224"/>
      <c r="W877" s="370"/>
      <c r="X877" s="370"/>
      <c r="Y877" s="368"/>
      <c r="Z877" s="370"/>
      <c r="AA877" s="106" t="str">
        <f>IF(OR(N877="",P877="",Q877="",V877="",W877="",X877="",Y877="",Z877=""),"",V877*    (  IF(OR(AND(N877="Water Reticulation",Z877="Cast Iron"),AND(N877="Water Reticulation",Z877="Ductile Iron"),AND(N877="Water Reticulation",Z877="Galvanised Iron"),  AND(N877="Water Reticulation",Z877="Mild Steel")),      VLOOKUP(W877,VALIDATIONS!$GP$2:$HS$45,VLOOKUP(Y877,VALIDATIONS!$FF$2:$FG$5,2,FALSE),FALSE),  IF(OR(AND(N877="Water Reticulation",Z877="Asbestos Cement"),AND(N877="Water Reticulation",Z877="unplasticised Poly Vinyl Chloride")),      VLOOKUP(W877,VALIDATIONS!$GP$2:$HS$45,8+VLOOKUP(Y877,VALIDATIONS!$FF$2:$FG$5,2,FALSE),FALSE),  IF(OR(AND(N877="Water Re-use",Z877="Cast Iron"),AND(N877="Water Re-use",Z877="Ductile Iron"),AND(N877="Water Re-use",Z877="Galvanised Iron"),  AND(N877="Water Re-use",Z877="Mild Steel")),      VLOOKUP(W877,VALIDATIONS!$GP$2:$HS$45,VLOOKUP(Y877,VALIDATIONS!$FF$2:$FG$5,2,FALSE),FALSE),  IF(OR(AND(N877="Water Re-use",Z877="Asbestos Cement"),AND(N877="Water Re-use",Z877="unplasticised Poly Vinyl Chloride")),      VLOOKUP(W877,VALIDATIONS!$GP$2:$HS$45,8+VLOOKUP(Y877,VALIDATIONS!$FF$2:$FG$5,2,FALSE),FALSE),            IF(OR(AND(N877="Water Rising Main",Z877="Cast Iron"),AND(N877="Water Rising Main",Z877="Ductile Iron"),AND(N877="Water Rising Main",Z877="Galvanised Iron"),  AND(N877="Water Rising Main",Z877="Mild Steel")),      VLOOKUP(W877,VALIDATIONS!$GP$2:$HS$45,4+VLOOKUP(Y877,VALIDATIONS!$FF$2:$FG$5,2,FALSE),FALSE),  IF(OR(AND(N877="Water Rising Main",Z877="Asbestos Cement"),AND(N877="Water Rising Main",Z877="unplasticised Poly Vinyl Chloride")),      VLOOKUP(W877,VALIDATIONS!$GP$2:$HS$45,12+VLOOKUP(Y877,VALIDATIONS!$FF$2:$FG$5,2,FALSE),FALSE),  0))))))    +IF(P877="Up to 10% Rock",VLOOKUP(W877,VALIDATIONS!$GP$2:$HS$45,21+VLOOKUP(Y877,VALIDATIONS!$FF$2:$FG$5,2,FALSE),FALSE),0)+IF(OR(Q877="Urban Development (moderate)",Q877="Urban Development (heavy)"),VLOOKUP(W877,VALIDATIONS!$GP$2:$HS$45,12+VLOOKUP(Q877,VALIDATIONS!$FJ$2:$FK$4,2,FALSE),FALSE),0)))</f>
        <v/>
      </c>
      <c r="AB877" s="82"/>
    </row>
    <row r="878" spans="2:28" x14ac:dyDescent="0.2">
      <c r="B878" s="354"/>
      <c r="C878" s="354"/>
      <c r="E878" s="370"/>
      <c r="G878" s="168"/>
      <c r="H878" s="168"/>
      <c r="I878" s="106" t="str">
        <f>IF(OR(C878="",D878="",E878=""),"",VLOOKUP(C878,VALIDATIONS!$HU$2:$HV$12,2,FALSE))</f>
        <v/>
      </c>
      <c r="K878" s="243"/>
      <c r="L878" s="354"/>
      <c r="M878" s="224"/>
      <c r="N878" s="370"/>
      <c r="O878" s="224"/>
      <c r="P878" s="368"/>
      <c r="Q878" s="368"/>
      <c r="R878" s="224"/>
      <c r="S878" s="224"/>
      <c r="T878" s="224"/>
      <c r="U878" s="224"/>
      <c r="W878" s="370"/>
      <c r="X878" s="370"/>
      <c r="Y878" s="368"/>
      <c r="Z878" s="370"/>
      <c r="AA878" s="106" t="str">
        <f>IF(OR(N878="",P878="",Q878="",V878="",W878="",X878="",Y878="",Z878=""),"",V878*    (  IF(OR(AND(N878="Water Reticulation",Z878="Cast Iron"),AND(N878="Water Reticulation",Z878="Ductile Iron"),AND(N878="Water Reticulation",Z878="Galvanised Iron"),  AND(N878="Water Reticulation",Z878="Mild Steel")),      VLOOKUP(W878,VALIDATIONS!$GP$2:$HS$45,VLOOKUP(Y878,VALIDATIONS!$FF$2:$FG$5,2,FALSE),FALSE),  IF(OR(AND(N878="Water Reticulation",Z878="Asbestos Cement"),AND(N878="Water Reticulation",Z878="unplasticised Poly Vinyl Chloride")),      VLOOKUP(W878,VALIDATIONS!$GP$2:$HS$45,8+VLOOKUP(Y878,VALIDATIONS!$FF$2:$FG$5,2,FALSE),FALSE),  IF(OR(AND(N878="Water Re-use",Z878="Cast Iron"),AND(N878="Water Re-use",Z878="Ductile Iron"),AND(N878="Water Re-use",Z878="Galvanised Iron"),  AND(N878="Water Re-use",Z878="Mild Steel")),      VLOOKUP(W878,VALIDATIONS!$GP$2:$HS$45,VLOOKUP(Y878,VALIDATIONS!$FF$2:$FG$5,2,FALSE),FALSE),  IF(OR(AND(N878="Water Re-use",Z878="Asbestos Cement"),AND(N878="Water Re-use",Z878="unplasticised Poly Vinyl Chloride")),      VLOOKUP(W878,VALIDATIONS!$GP$2:$HS$45,8+VLOOKUP(Y878,VALIDATIONS!$FF$2:$FG$5,2,FALSE),FALSE),            IF(OR(AND(N878="Water Rising Main",Z878="Cast Iron"),AND(N878="Water Rising Main",Z878="Ductile Iron"),AND(N878="Water Rising Main",Z878="Galvanised Iron"),  AND(N878="Water Rising Main",Z878="Mild Steel")),      VLOOKUP(W878,VALIDATIONS!$GP$2:$HS$45,4+VLOOKUP(Y878,VALIDATIONS!$FF$2:$FG$5,2,FALSE),FALSE),  IF(OR(AND(N878="Water Rising Main",Z878="Asbestos Cement"),AND(N878="Water Rising Main",Z878="unplasticised Poly Vinyl Chloride")),      VLOOKUP(W878,VALIDATIONS!$GP$2:$HS$45,12+VLOOKUP(Y878,VALIDATIONS!$FF$2:$FG$5,2,FALSE),FALSE),  0))))))    +IF(P878="Up to 10% Rock",VLOOKUP(W878,VALIDATIONS!$GP$2:$HS$45,21+VLOOKUP(Y878,VALIDATIONS!$FF$2:$FG$5,2,FALSE),FALSE),0)+IF(OR(Q878="Urban Development (moderate)",Q878="Urban Development (heavy)"),VLOOKUP(W878,VALIDATIONS!$GP$2:$HS$45,12+VLOOKUP(Q878,VALIDATIONS!$FJ$2:$FK$4,2,FALSE),FALSE),0)))</f>
        <v/>
      </c>
      <c r="AB878" s="82"/>
    </row>
    <row r="879" spans="2:28" x14ac:dyDescent="0.2">
      <c r="B879" s="354"/>
      <c r="C879" s="354"/>
      <c r="E879" s="370"/>
      <c r="G879" s="168"/>
      <c r="H879" s="168"/>
      <c r="I879" s="106" t="str">
        <f>IF(OR(C879="",D879="",E879=""),"",VLOOKUP(C879,VALIDATIONS!$HU$2:$HV$12,2,FALSE))</f>
        <v/>
      </c>
      <c r="K879" s="243"/>
      <c r="L879" s="354"/>
      <c r="M879" s="224"/>
      <c r="N879" s="370"/>
      <c r="O879" s="224"/>
      <c r="P879" s="368"/>
      <c r="Q879" s="368"/>
      <c r="R879" s="224"/>
      <c r="S879" s="224"/>
      <c r="T879" s="224"/>
      <c r="U879" s="224"/>
      <c r="W879" s="370"/>
      <c r="X879" s="370"/>
      <c r="Y879" s="368"/>
      <c r="Z879" s="370"/>
      <c r="AA879" s="106" t="str">
        <f>IF(OR(N879="",P879="",Q879="",V879="",W879="",X879="",Y879="",Z879=""),"",V879*    (  IF(OR(AND(N879="Water Reticulation",Z879="Cast Iron"),AND(N879="Water Reticulation",Z879="Ductile Iron"),AND(N879="Water Reticulation",Z879="Galvanised Iron"),  AND(N879="Water Reticulation",Z879="Mild Steel")),      VLOOKUP(W879,VALIDATIONS!$GP$2:$HS$45,VLOOKUP(Y879,VALIDATIONS!$FF$2:$FG$5,2,FALSE),FALSE),  IF(OR(AND(N879="Water Reticulation",Z879="Asbestos Cement"),AND(N879="Water Reticulation",Z879="unplasticised Poly Vinyl Chloride")),      VLOOKUP(W879,VALIDATIONS!$GP$2:$HS$45,8+VLOOKUP(Y879,VALIDATIONS!$FF$2:$FG$5,2,FALSE),FALSE),  IF(OR(AND(N879="Water Re-use",Z879="Cast Iron"),AND(N879="Water Re-use",Z879="Ductile Iron"),AND(N879="Water Re-use",Z879="Galvanised Iron"),  AND(N879="Water Re-use",Z879="Mild Steel")),      VLOOKUP(W879,VALIDATIONS!$GP$2:$HS$45,VLOOKUP(Y879,VALIDATIONS!$FF$2:$FG$5,2,FALSE),FALSE),  IF(OR(AND(N879="Water Re-use",Z879="Asbestos Cement"),AND(N879="Water Re-use",Z879="unplasticised Poly Vinyl Chloride")),      VLOOKUP(W879,VALIDATIONS!$GP$2:$HS$45,8+VLOOKUP(Y879,VALIDATIONS!$FF$2:$FG$5,2,FALSE),FALSE),            IF(OR(AND(N879="Water Rising Main",Z879="Cast Iron"),AND(N879="Water Rising Main",Z879="Ductile Iron"),AND(N879="Water Rising Main",Z879="Galvanised Iron"),  AND(N879="Water Rising Main",Z879="Mild Steel")),      VLOOKUP(W879,VALIDATIONS!$GP$2:$HS$45,4+VLOOKUP(Y879,VALIDATIONS!$FF$2:$FG$5,2,FALSE),FALSE),  IF(OR(AND(N879="Water Rising Main",Z879="Asbestos Cement"),AND(N879="Water Rising Main",Z879="unplasticised Poly Vinyl Chloride")),      VLOOKUP(W879,VALIDATIONS!$GP$2:$HS$45,12+VLOOKUP(Y879,VALIDATIONS!$FF$2:$FG$5,2,FALSE),FALSE),  0))))))    +IF(P879="Up to 10% Rock",VLOOKUP(W879,VALIDATIONS!$GP$2:$HS$45,21+VLOOKUP(Y879,VALIDATIONS!$FF$2:$FG$5,2,FALSE),FALSE),0)+IF(OR(Q879="Urban Development (moderate)",Q879="Urban Development (heavy)"),VLOOKUP(W879,VALIDATIONS!$GP$2:$HS$45,12+VLOOKUP(Q879,VALIDATIONS!$FJ$2:$FK$4,2,FALSE),FALSE),0)))</f>
        <v/>
      </c>
      <c r="AB879" s="82"/>
    </row>
    <row r="880" spans="2:28" x14ac:dyDescent="0.2">
      <c r="B880" s="354"/>
      <c r="C880" s="354"/>
      <c r="E880" s="370"/>
      <c r="G880" s="168"/>
      <c r="H880" s="168"/>
      <c r="I880" s="106" t="str">
        <f>IF(OR(C880="",D880="",E880=""),"",VLOOKUP(C880,VALIDATIONS!$HU$2:$HV$12,2,FALSE))</f>
        <v/>
      </c>
      <c r="K880" s="243"/>
      <c r="L880" s="354"/>
      <c r="M880" s="224"/>
      <c r="N880" s="370"/>
      <c r="O880" s="224"/>
      <c r="P880" s="368"/>
      <c r="Q880" s="368"/>
      <c r="R880" s="224"/>
      <c r="S880" s="224"/>
      <c r="T880" s="224"/>
      <c r="U880" s="224"/>
      <c r="W880" s="370"/>
      <c r="X880" s="370"/>
      <c r="Y880" s="368"/>
      <c r="Z880" s="370"/>
      <c r="AA880" s="106" t="str">
        <f>IF(OR(N880="",P880="",Q880="",V880="",W880="",X880="",Y880="",Z880=""),"",V880*    (  IF(OR(AND(N880="Water Reticulation",Z880="Cast Iron"),AND(N880="Water Reticulation",Z880="Ductile Iron"),AND(N880="Water Reticulation",Z880="Galvanised Iron"),  AND(N880="Water Reticulation",Z880="Mild Steel")),      VLOOKUP(W880,VALIDATIONS!$GP$2:$HS$45,VLOOKUP(Y880,VALIDATIONS!$FF$2:$FG$5,2,FALSE),FALSE),  IF(OR(AND(N880="Water Reticulation",Z880="Asbestos Cement"),AND(N880="Water Reticulation",Z880="unplasticised Poly Vinyl Chloride")),      VLOOKUP(W880,VALIDATIONS!$GP$2:$HS$45,8+VLOOKUP(Y880,VALIDATIONS!$FF$2:$FG$5,2,FALSE),FALSE),  IF(OR(AND(N880="Water Re-use",Z880="Cast Iron"),AND(N880="Water Re-use",Z880="Ductile Iron"),AND(N880="Water Re-use",Z880="Galvanised Iron"),  AND(N880="Water Re-use",Z880="Mild Steel")),      VLOOKUP(W880,VALIDATIONS!$GP$2:$HS$45,VLOOKUP(Y880,VALIDATIONS!$FF$2:$FG$5,2,FALSE),FALSE),  IF(OR(AND(N880="Water Re-use",Z880="Asbestos Cement"),AND(N880="Water Re-use",Z880="unplasticised Poly Vinyl Chloride")),      VLOOKUP(W880,VALIDATIONS!$GP$2:$HS$45,8+VLOOKUP(Y880,VALIDATIONS!$FF$2:$FG$5,2,FALSE),FALSE),            IF(OR(AND(N880="Water Rising Main",Z880="Cast Iron"),AND(N880="Water Rising Main",Z880="Ductile Iron"),AND(N880="Water Rising Main",Z880="Galvanised Iron"),  AND(N880="Water Rising Main",Z880="Mild Steel")),      VLOOKUP(W880,VALIDATIONS!$GP$2:$HS$45,4+VLOOKUP(Y880,VALIDATIONS!$FF$2:$FG$5,2,FALSE),FALSE),  IF(OR(AND(N880="Water Rising Main",Z880="Asbestos Cement"),AND(N880="Water Rising Main",Z880="unplasticised Poly Vinyl Chloride")),      VLOOKUP(W880,VALIDATIONS!$GP$2:$HS$45,12+VLOOKUP(Y880,VALIDATIONS!$FF$2:$FG$5,2,FALSE),FALSE),  0))))))    +IF(P880="Up to 10% Rock",VLOOKUP(W880,VALIDATIONS!$GP$2:$HS$45,21+VLOOKUP(Y880,VALIDATIONS!$FF$2:$FG$5,2,FALSE),FALSE),0)+IF(OR(Q880="Urban Development (moderate)",Q880="Urban Development (heavy)"),VLOOKUP(W880,VALIDATIONS!$GP$2:$HS$45,12+VLOOKUP(Q880,VALIDATIONS!$FJ$2:$FK$4,2,FALSE),FALSE),0)))</f>
        <v/>
      </c>
      <c r="AB880" s="82"/>
    </row>
    <row r="881" spans="2:28" x14ac:dyDescent="0.2">
      <c r="B881" s="354"/>
      <c r="C881" s="354"/>
      <c r="E881" s="370"/>
      <c r="G881" s="168"/>
      <c r="H881" s="168"/>
      <c r="I881" s="106" t="str">
        <f>IF(OR(C881="",D881="",E881=""),"",VLOOKUP(C881,VALIDATIONS!$HU$2:$HV$12,2,FALSE))</f>
        <v/>
      </c>
      <c r="K881" s="243"/>
      <c r="L881" s="354"/>
      <c r="M881" s="224"/>
      <c r="N881" s="370"/>
      <c r="O881" s="224"/>
      <c r="P881" s="368"/>
      <c r="Q881" s="368"/>
      <c r="R881" s="224"/>
      <c r="S881" s="224"/>
      <c r="T881" s="224"/>
      <c r="U881" s="224"/>
      <c r="W881" s="370"/>
      <c r="X881" s="370"/>
      <c r="Y881" s="368"/>
      <c r="Z881" s="370"/>
      <c r="AA881" s="106" t="str">
        <f>IF(OR(N881="",P881="",Q881="",V881="",W881="",X881="",Y881="",Z881=""),"",V881*    (  IF(OR(AND(N881="Water Reticulation",Z881="Cast Iron"),AND(N881="Water Reticulation",Z881="Ductile Iron"),AND(N881="Water Reticulation",Z881="Galvanised Iron"),  AND(N881="Water Reticulation",Z881="Mild Steel")),      VLOOKUP(W881,VALIDATIONS!$GP$2:$HS$45,VLOOKUP(Y881,VALIDATIONS!$FF$2:$FG$5,2,FALSE),FALSE),  IF(OR(AND(N881="Water Reticulation",Z881="Asbestos Cement"),AND(N881="Water Reticulation",Z881="unplasticised Poly Vinyl Chloride")),      VLOOKUP(W881,VALIDATIONS!$GP$2:$HS$45,8+VLOOKUP(Y881,VALIDATIONS!$FF$2:$FG$5,2,FALSE),FALSE),  IF(OR(AND(N881="Water Re-use",Z881="Cast Iron"),AND(N881="Water Re-use",Z881="Ductile Iron"),AND(N881="Water Re-use",Z881="Galvanised Iron"),  AND(N881="Water Re-use",Z881="Mild Steel")),      VLOOKUP(W881,VALIDATIONS!$GP$2:$HS$45,VLOOKUP(Y881,VALIDATIONS!$FF$2:$FG$5,2,FALSE),FALSE),  IF(OR(AND(N881="Water Re-use",Z881="Asbestos Cement"),AND(N881="Water Re-use",Z881="unplasticised Poly Vinyl Chloride")),      VLOOKUP(W881,VALIDATIONS!$GP$2:$HS$45,8+VLOOKUP(Y881,VALIDATIONS!$FF$2:$FG$5,2,FALSE),FALSE),            IF(OR(AND(N881="Water Rising Main",Z881="Cast Iron"),AND(N881="Water Rising Main",Z881="Ductile Iron"),AND(N881="Water Rising Main",Z881="Galvanised Iron"),  AND(N881="Water Rising Main",Z881="Mild Steel")),      VLOOKUP(W881,VALIDATIONS!$GP$2:$HS$45,4+VLOOKUP(Y881,VALIDATIONS!$FF$2:$FG$5,2,FALSE),FALSE),  IF(OR(AND(N881="Water Rising Main",Z881="Asbestos Cement"),AND(N881="Water Rising Main",Z881="unplasticised Poly Vinyl Chloride")),      VLOOKUP(W881,VALIDATIONS!$GP$2:$HS$45,12+VLOOKUP(Y881,VALIDATIONS!$FF$2:$FG$5,2,FALSE),FALSE),  0))))))    +IF(P881="Up to 10% Rock",VLOOKUP(W881,VALIDATIONS!$GP$2:$HS$45,21+VLOOKUP(Y881,VALIDATIONS!$FF$2:$FG$5,2,FALSE),FALSE),0)+IF(OR(Q881="Urban Development (moderate)",Q881="Urban Development (heavy)"),VLOOKUP(W881,VALIDATIONS!$GP$2:$HS$45,12+VLOOKUP(Q881,VALIDATIONS!$FJ$2:$FK$4,2,FALSE),FALSE),0)))</f>
        <v/>
      </c>
      <c r="AB881" s="82"/>
    </row>
    <row r="882" spans="2:28" x14ac:dyDescent="0.2">
      <c r="B882" s="354"/>
      <c r="C882" s="354"/>
      <c r="E882" s="370"/>
      <c r="G882" s="168"/>
      <c r="H882" s="168"/>
      <c r="I882" s="106" t="str">
        <f>IF(OR(C882="",D882="",E882=""),"",VLOOKUP(C882,VALIDATIONS!$HU$2:$HV$12,2,FALSE))</f>
        <v/>
      </c>
      <c r="K882" s="243"/>
      <c r="L882" s="354"/>
      <c r="M882" s="224"/>
      <c r="N882" s="370"/>
      <c r="O882" s="224"/>
      <c r="P882" s="368"/>
      <c r="Q882" s="368"/>
      <c r="R882" s="224"/>
      <c r="S882" s="224"/>
      <c r="T882" s="224"/>
      <c r="U882" s="224"/>
      <c r="W882" s="370"/>
      <c r="X882" s="370"/>
      <c r="Y882" s="368"/>
      <c r="Z882" s="370"/>
      <c r="AA882" s="106" t="str">
        <f>IF(OR(N882="",P882="",Q882="",V882="",W882="",X882="",Y882="",Z882=""),"",V882*    (  IF(OR(AND(N882="Water Reticulation",Z882="Cast Iron"),AND(N882="Water Reticulation",Z882="Ductile Iron"),AND(N882="Water Reticulation",Z882="Galvanised Iron"),  AND(N882="Water Reticulation",Z882="Mild Steel")),      VLOOKUP(W882,VALIDATIONS!$GP$2:$HS$45,VLOOKUP(Y882,VALIDATIONS!$FF$2:$FG$5,2,FALSE),FALSE),  IF(OR(AND(N882="Water Reticulation",Z882="Asbestos Cement"),AND(N882="Water Reticulation",Z882="unplasticised Poly Vinyl Chloride")),      VLOOKUP(W882,VALIDATIONS!$GP$2:$HS$45,8+VLOOKUP(Y882,VALIDATIONS!$FF$2:$FG$5,2,FALSE),FALSE),  IF(OR(AND(N882="Water Re-use",Z882="Cast Iron"),AND(N882="Water Re-use",Z882="Ductile Iron"),AND(N882="Water Re-use",Z882="Galvanised Iron"),  AND(N882="Water Re-use",Z882="Mild Steel")),      VLOOKUP(W882,VALIDATIONS!$GP$2:$HS$45,VLOOKUP(Y882,VALIDATIONS!$FF$2:$FG$5,2,FALSE),FALSE),  IF(OR(AND(N882="Water Re-use",Z882="Asbestos Cement"),AND(N882="Water Re-use",Z882="unplasticised Poly Vinyl Chloride")),      VLOOKUP(W882,VALIDATIONS!$GP$2:$HS$45,8+VLOOKUP(Y882,VALIDATIONS!$FF$2:$FG$5,2,FALSE),FALSE),            IF(OR(AND(N882="Water Rising Main",Z882="Cast Iron"),AND(N882="Water Rising Main",Z882="Ductile Iron"),AND(N882="Water Rising Main",Z882="Galvanised Iron"),  AND(N882="Water Rising Main",Z882="Mild Steel")),      VLOOKUP(W882,VALIDATIONS!$GP$2:$HS$45,4+VLOOKUP(Y882,VALIDATIONS!$FF$2:$FG$5,2,FALSE),FALSE),  IF(OR(AND(N882="Water Rising Main",Z882="Asbestos Cement"),AND(N882="Water Rising Main",Z882="unplasticised Poly Vinyl Chloride")),      VLOOKUP(W882,VALIDATIONS!$GP$2:$HS$45,12+VLOOKUP(Y882,VALIDATIONS!$FF$2:$FG$5,2,FALSE),FALSE),  0))))))    +IF(P882="Up to 10% Rock",VLOOKUP(W882,VALIDATIONS!$GP$2:$HS$45,21+VLOOKUP(Y882,VALIDATIONS!$FF$2:$FG$5,2,FALSE),FALSE),0)+IF(OR(Q882="Urban Development (moderate)",Q882="Urban Development (heavy)"),VLOOKUP(W882,VALIDATIONS!$GP$2:$HS$45,12+VLOOKUP(Q882,VALIDATIONS!$FJ$2:$FK$4,2,FALSE),FALSE),0)))</f>
        <v/>
      </c>
      <c r="AB882" s="82"/>
    </row>
    <row r="883" spans="2:28" x14ac:dyDescent="0.2">
      <c r="B883" s="354"/>
      <c r="C883" s="354"/>
      <c r="E883" s="370"/>
      <c r="G883" s="168"/>
      <c r="H883" s="168"/>
      <c r="I883" s="106" t="str">
        <f>IF(OR(C883="",D883="",E883=""),"",VLOOKUP(C883,VALIDATIONS!$HU$2:$HV$12,2,FALSE))</f>
        <v/>
      </c>
      <c r="K883" s="243"/>
      <c r="L883" s="354"/>
      <c r="M883" s="224"/>
      <c r="N883" s="370"/>
      <c r="O883" s="224"/>
      <c r="P883" s="368"/>
      <c r="Q883" s="368"/>
      <c r="R883" s="224"/>
      <c r="S883" s="224"/>
      <c r="T883" s="224"/>
      <c r="U883" s="224"/>
      <c r="W883" s="370"/>
      <c r="X883" s="370"/>
      <c r="Y883" s="368"/>
      <c r="Z883" s="370"/>
      <c r="AA883" s="106" t="str">
        <f>IF(OR(N883="",P883="",Q883="",V883="",W883="",X883="",Y883="",Z883=""),"",V883*    (  IF(OR(AND(N883="Water Reticulation",Z883="Cast Iron"),AND(N883="Water Reticulation",Z883="Ductile Iron"),AND(N883="Water Reticulation",Z883="Galvanised Iron"),  AND(N883="Water Reticulation",Z883="Mild Steel")),      VLOOKUP(W883,VALIDATIONS!$GP$2:$HS$45,VLOOKUP(Y883,VALIDATIONS!$FF$2:$FG$5,2,FALSE),FALSE),  IF(OR(AND(N883="Water Reticulation",Z883="Asbestos Cement"),AND(N883="Water Reticulation",Z883="unplasticised Poly Vinyl Chloride")),      VLOOKUP(W883,VALIDATIONS!$GP$2:$HS$45,8+VLOOKUP(Y883,VALIDATIONS!$FF$2:$FG$5,2,FALSE),FALSE),  IF(OR(AND(N883="Water Re-use",Z883="Cast Iron"),AND(N883="Water Re-use",Z883="Ductile Iron"),AND(N883="Water Re-use",Z883="Galvanised Iron"),  AND(N883="Water Re-use",Z883="Mild Steel")),      VLOOKUP(W883,VALIDATIONS!$GP$2:$HS$45,VLOOKUP(Y883,VALIDATIONS!$FF$2:$FG$5,2,FALSE),FALSE),  IF(OR(AND(N883="Water Re-use",Z883="Asbestos Cement"),AND(N883="Water Re-use",Z883="unplasticised Poly Vinyl Chloride")),      VLOOKUP(W883,VALIDATIONS!$GP$2:$HS$45,8+VLOOKUP(Y883,VALIDATIONS!$FF$2:$FG$5,2,FALSE),FALSE),            IF(OR(AND(N883="Water Rising Main",Z883="Cast Iron"),AND(N883="Water Rising Main",Z883="Ductile Iron"),AND(N883="Water Rising Main",Z883="Galvanised Iron"),  AND(N883="Water Rising Main",Z883="Mild Steel")),      VLOOKUP(W883,VALIDATIONS!$GP$2:$HS$45,4+VLOOKUP(Y883,VALIDATIONS!$FF$2:$FG$5,2,FALSE),FALSE),  IF(OR(AND(N883="Water Rising Main",Z883="Asbestos Cement"),AND(N883="Water Rising Main",Z883="unplasticised Poly Vinyl Chloride")),      VLOOKUP(W883,VALIDATIONS!$GP$2:$HS$45,12+VLOOKUP(Y883,VALIDATIONS!$FF$2:$FG$5,2,FALSE),FALSE),  0))))))    +IF(P883="Up to 10% Rock",VLOOKUP(W883,VALIDATIONS!$GP$2:$HS$45,21+VLOOKUP(Y883,VALIDATIONS!$FF$2:$FG$5,2,FALSE),FALSE),0)+IF(OR(Q883="Urban Development (moderate)",Q883="Urban Development (heavy)"),VLOOKUP(W883,VALIDATIONS!$GP$2:$HS$45,12+VLOOKUP(Q883,VALIDATIONS!$FJ$2:$FK$4,2,FALSE),FALSE),0)))</f>
        <v/>
      </c>
      <c r="AB883" s="82"/>
    </row>
    <row r="884" spans="2:28" x14ac:dyDescent="0.2">
      <c r="B884" s="354"/>
      <c r="C884" s="354"/>
      <c r="E884" s="370"/>
      <c r="G884" s="168"/>
      <c r="H884" s="168"/>
      <c r="I884" s="106" t="str">
        <f>IF(OR(C884="",D884="",E884=""),"",VLOOKUP(C884,VALIDATIONS!$HU$2:$HV$12,2,FALSE))</f>
        <v/>
      </c>
      <c r="K884" s="243"/>
      <c r="L884" s="354"/>
      <c r="M884" s="224"/>
      <c r="N884" s="370"/>
      <c r="O884" s="224"/>
      <c r="P884" s="368"/>
      <c r="Q884" s="368"/>
      <c r="R884" s="224"/>
      <c r="S884" s="224"/>
      <c r="T884" s="224"/>
      <c r="U884" s="224"/>
      <c r="W884" s="370"/>
      <c r="X884" s="370"/>
      <c r="Y884" s="368"/>
      <c r="Z884" s="370"/>
      <c r="AA884" s="106" t="str">
        <f>IF(OR(N884="",P884="",Q884="",V884="",W884="",X884="",Y884="",Z884=""),"",V884*    (  IF(OR(AND(N884="Water Reticulation",Z884="Cast Iron"),AND(N884="Water Reticulation",Z884="Ductile Iron"),AND(N884="Water Reticulation",Z884="Galvanised Iron"),  AND(N884="Water Reticulation",Z884="Mild Steel")),      VLOOKUP(W884,VALIDATIONS!$GP$2:$HS$45,VLOOKUP(Y884,VALIDATIONS!$FF$2:$FG$5,2,FALSE),FALSE),  IF(OR(AND(N884="Water Reticulation",Z884="Asbestos Cement"),AND(N884="Water Reticulation",Z884="unplasticised Poly Vinyl Chloride")),      VLOOKUP(W884,VALIDATIONS!$GP$2:$HS$45,8+VLOOKUP(Y884,VALIDATIONS!$FF$2:$FG$5,2,FALSE),FALSE),  IF(OR(AND(N884="Water Re-use",Z884="Cast Iron"),AND(N884="Water Re-use",Z884="Ductile Iron"),AND(N884="Water Re-use",Z884="Galvanised Iron"),  AND(N884="Water Re-use",Z884="Mild Steel")),      VLOOKUP(W884,VALIDATIONS!$GP$2:$HS$45,VLOOKUP(Y884,VALIDATIONS!$FF$2:$FG$5,2,FALSE),FALSE),  IF(OR(AND(N884="Water Re-use",Z884="Asbestos Cement"),AND(N884="Water Re-use",Z884="unplasticised Poly Vinyl Chloride")),      VLOOKUP(W884,VALIDATIONS!$GP$2:$HS$45,8+VLOOKUP(Y884,VALIDATIONS!$FF$2:$FG$5,2,FALSE),FALSE),            IF(OR(AND(N884="Water Rising Main",Z884="Cast Iron"),AND(N884="Water Rising Main",Z884="Ductile Iron"),AND(N884="Water Rising Main",Z884="Galvanised Iron"),  AND(N884="Water Rising Main",Z884="Mild Steel")),      VLOOKUP(W884,VALIDATIONS!$GP$2:$HS$45,4+VLOOKUP(Y884,VALIDATIONS!$FF$2:$FG$5,2,FALSE),FALSE),  IF(OR(AND(N884="Water Rising Main",Z884="Asbestos Cement"),AND(N884="Water Rising Main",Z884="unplasticised Poly Vinyl Chloride")),      VLOOKUP(W884,VALIDATIONS!$GP$2:$HS$45,12+VLOOKUP(Y884,VALIDATIONS!$FF$2:$FG$5,2,FALSE),FALSE),  0))))))    +IF(P884="Up to 10% Rock",VLOOKUP(W884,VALIDATIONS!$GP$2:$HS$45,21+VLOOKUP(Y884,VALIDATIONS!$FF$2:$FG$5,2,FALSE),FALSE),0)+IF(OR(Q884="Urban Development (moderate)",Q884="Urban Development (heavy)"),VLOOKUP(W884,VALIDATIONS!$GP$2:$HS$45,12+VLOOKUP(Q884,VALIDATIONS!$FJ$2:$FK$4,2,FALSE),FALSE),0)))</f>
        <v/>
      </c>
      <c r="AB884" s="82"/>
    </row>
    <row r="885" spans="2:28" x14ac:dyDescent="0.2">
      <c r="B885" s="354"/>
      <c r="C885" s="354"/>
      <c r="E885" s="370"/>
      <c r="G885" s="168"/>
      <c r="H885" s="168"/>
      <c r="I885" s="106" t="str">
        <f>IF(OR(C885="",D885="",E885=""),"",VLOOKUP(C885,VALIDATIONS!$HU$2:$HV$12,2,FALSE))</f>
        <v/>
      </c>
      <c r="K885" s="243"/>
      <c r="L885" s="354"/>
      <c r="M885" s="224"/>
      <c r="N885" s="370"/>
      <c r="O885" s="224"/>
      <c r="P885" s="368"/>
      <c r="Q885" s="368"/>
      <c r="R885" s="224"/>
      <c r="S885" s="224"/>
      <c r="T885" s="224"/>
      <c r="U885" s="224"/>
      <c r="W885" s="370"/>
      <c r="X885" s="370"/>
      <c r="Y885" s="368"/>
      <c r="Z885" s="370"/>
      <c r="AA885" s="106" t="str">
        <f>IF(OR(N885="",P885="",Q885="",V885="",W885="",X885="",Y885="",Z885=""),"",V885*    (  IF(OR(AND(N885="Water Reticulation",Z885="Cast Iron"),AND(N885="Water Reticulation",Z885="Ductile Iron"),AND(N885="Water Reticulation",Z885="Galvanised Iron"),  AND(N885="Water Reticulation",Z885="Mild Steel")),      VLOOKUP(W885,VALIDATIONS!$GP$2:$HS$45,VLOOKUP(Y885,VALIDATIONS!$FF$2:$FG$5,2,FALSE),FALSE),  IF(OR(AND(N885="Water Reticulation",Z885="Asbestos Cement"),AND(N885="Water Reticulation",Z885="unplasticised Poly Vinyl Chloride")),      VLOOKUP(W885,VALIDATIONS!$GP$2:$HS$45,8+VLOOKUP(Y885,VALIDATIONS!$FF$2:$FG$5,2,FALSE),FALSE),  IF(OR(AND(N885="Water Re-use",Z885="Cast Iron"),AND(N885="Water Re-use",Z885="Ductile Iron"),AND(N885="Water Re-use",Z885="Galvanised Iron"),  AND(N885="Water Re-use",Z885="Mild Steel")),      VLOOKUP(W885,VALIDATIONS!$GP$2:$HS$45,VLOOKUP(Y885,VALIDATIONS!$FF$2:$FG$5,2,FALSE),FALSE),  IF(OR(AND(N885="Water Re-use",Z885="Asbestos Cement"),AND(N885="Water Re-use",Z885="unplasticised Poly Vinyl Chloride")),      VLOOKUP(W885,VALIDATIONS!$GP$2:$HS$45,8+VLOOKUP(Y885,VALIDATIONS!$FF$2:$FG$5,2,FALSE),FALSE),            IF(OR(AND(N885="Water Rising Main",Z885="Cast Iron"),AND(N885="Water Rising Main",Z885="Ductile Iron"),AND(N885="Water Rising Main",Z885="Galvanised Iron"),  AND(N885="Water Rising Main",Z885="Mild Steel")),      VLOOKUP(W885,VALIDATIONS!$GP$2:$HS$45,4+VLOOKUP(Y885,VALIDATIONS!$FF$2:$FG$5,2,FALSE),FALSE),  IF(OR(AND(N885="Water Rising Main",Z885="Asbestos Cement"),AND(N885="Water Rising Main",Z885="unplasticised Poly Vinyl Chloride")),      VLOOKUP(W885,VALIDATIONS!$GP$2:$HS$45,12+VLOOKUP(Y885,VALIDATIONS!$FF$2:$FG$5,2,FALSE),FALSE),  0))))))    +IF(P885="Up to 10% Rock",VLOOKUP(W885,VALIDATIONS!$GP$2:$HS$45,21+VLOOKUP(Y885,VALIDATIONS!$FF$2:$FG$5,2,FALSE),FALSE),0)+IF(OR(Q885="Urban Development (moderate)",Q885="Urban Development (heavy)"),VLOOKUP(W885,VALIDATIONS!$GP$2:$HS$45,12+VLOOKUP(Q885,VALIDATIONS!$FJ$2:$FK$4,2,FALSE),FALSE),0)))</f>
        <v/>
      </c>
      <c r="AB885" s="82"/>
    </row>
    <row r="886" spans="2:28" x14ac:dyDescent="0.2">
      <c r="B886" s="354"/>
      <c r="C886" s="354"/>
      <c r="E886" s="370"/>
      <c r="G886" s="168"/>
      <c r="H886" s="168"/>
      <c r="I886" s="106" t="str">
        <f>IF(OR(C886="",D886="",E886=""),"",VLOOKUP(C886,VALIDATIONS!$HU$2:$HV$12,2,FALSE))</f>
        <v/>
      </c>
      <c r="K886" s="243"/>
      <c r="L886" s="354"/>
      <c r="M886" s="224"/>
      <c r="N886" s="370"/>
      <c r="O886" s="224"/>
      <c r="P886" s="368"/>
      <c r="Q886" s="368"/>
      <c r="R886" s="224"/>
      <c r="S886" s="224"/>
      <c r="T886" s="224"/>
      <c r="U886" s="224"/>
      <c r="W886" s="370"/>
      <c r="X886" s="370"/>
      <c r="Y886" s="368"/>
      <c r="Z886" s="370"/>
      <c r="AA886" s="106" t="str">
        <f>IF(OR(N886="",P886="",Q886="",V886="",W886="",X886="",Y886="",Z886=""),"",V886*    (  IF(OR(AND(N886="Water Reticulation",Z886="Cast Iron"),AND(N886="Water Reticulation",Z886="Ductile Iron"),AND(N886="Water Reticulation",Z886="Galvanised Iron"),  AND(N886="Water Reticulation",Z886="Mild Steel")),      VLOOKUP(W886,VALIDATIONS!$GP$2:$HS$45,VLOOKUP(Y886,VALIDATIONS!$FF$2:$FG$5,2,FALSE),FALSE),  IF(OR(AND(N886="Water Reticulation",Z886="Asbestos Cement"),AND(N886="Water Reticulation",Z886="unplasticised Poly Vinyl Chloride")),      VLOOKUP(W886,VALIDATIONS!$GP$2:$HS$45,8+VLOOKUP(Y886,VALIDATIONS!$FF$2:$FG$5,2,FALSE),FALSE),  IF(OR(AND(N886="Water Re-use",Z886="Cast Iron"),AND(N886="Water Re-use",Z886="Ductile Iron"),AND(N886="Water Re-use",Z886="Galvanised Iron"),  AND(N886="Water Re-use",Z886="Mild Steel")),      VLOOKUP(W886,VALIDATIONS!$GP$2:$HS$45,VLOOKUP(Y886,VALIDATIONS!$FF$2:$FG$5,2,FALSE),FALSE),  IF(OR(AND(N886="Water Re-use",Z886="Asbestos Cement"),AND(N886="Water Re-use",Z886="unplasticised Poly Vinyl Chloride")),      VLOOKUP(W886,VALIDATIONS!$GP$2:$HS$45,8+VLOOKUP(Y886,VALIDATIONS!$FF$2:$FG$5,2,FALSE),FALSE),            IF(OR(AND(N886="Water Rising Main",Z886="Cast Iron"),AND(N886="Water Rising Main",Z886="Ductile Iron"),AND(N886="Water Rising Main",Z886="Galvanised Iron"),  AND(N886="Water Rising Main",Z886="Mild Steel")),      VLOOKUP(W886,VALIDATIONS!$GP$2:$HS$45,4+VLOOKUP(Y886,VALIDATIONS!$FF$2:$FG$5,2,FALSE),FALSE),  IF(OR(AND(N886="Water Rising Main",Z886="Asbestos Cement"),AND(N886="Water Rising Main",Z886="unplasticised Poly Vinyl Chloride")),      VLOOKUP(W886,VALIDATIONS!$GP$2:$HS$45,12+VLOOKUP(Y886,VALIDATIONS!$FF$2:$FG$5,2,FALSE),FALSE),  0))))))    +IF(P886="Up to 10% Rock",VLOOKUP(W886,VALIDATIONS!$GP$2:$HS$45,21+VLOOKUP(Y886,VALIDATIONS!$FF$2:$FG$5,2,FALSE),FALSE),0)+IF(OR(Q886="Urban Development (moderate)",Q886="Urban Development (heavy)"),VLOOKUP(W886,VALIDATIONS!$GP$2:$HS$45,12+VLOOKUP(Q886,VALIDATIONS!$FJ$2:$FK$4,2,FALSE),FALSE),0)))</f>
        <v/>
      </c>
      <c r="AB886" s="82"/>
    </row>
    <row r="887" spans="2:28" x14ac:dyDescent="0.2">
      <c r="B887" s="354"/>
      <c r="C887" s="354"/>
      <c r="E887" s="370"/>
      <c r="G887" s="168"/>
      <c r="H887" s="168"/>
      <c r="I887" s="106" t="str">
        <f>IF(OR(C887="",D887="",E887=""),"",VLOOKUP(C887,VALIDATIONS!$HU$2:$HV$12,2,FALSE))</f>
        <v/>
      </c>
      <c r="K887" s="243"/>
      <c r="L887" s="354"/>
      <c r="M887" s="224"/>
      <c r="N887" s="370"/>
      <c r="O887" s="224"/>
      <c r="P887" s="368"/>
      <c r="Q887" s="368"/>
      <c r="R887" s="224"/>
      <c r="S887" s="224"/>
      <c r="T887" s="224"/>
      <c r="U887" s="224"/>
      <c r="W887" s="370"/>
      <c r="X887" s="370"/>
      <c r="Y887" s="368"/>
      <c r="Z887" s="370"/>
      <c r="AA887" s="106" t="str">
        <f>IF(OR(N887="",P887="",Q887="",V887="",W887="",X887="",Y887="",Z887=""),"",V887*    (  IF(OR(AND(N887="Water Reticulation",Z887="Cast Iron"),AND(N887="Water Reticulation",Z887="Ductile Iron"),AND(N887="Water Reticulation",Z887="Galvanised Iron"),  AND(N887="Water Reticulation",Z887="Mild Steel")),      VLOOKUP(W887,VALIDATIONS!$GP$2:$HS$45,VLOOKUP(Y887,VALIDATIONS!$FF$2:$FG$5,2,FALSE),FALSE),  IF(OR(AND(N887="Water Reticulation",Z887="Asbestos Cement"),AND(N887="Water Reticulation",Z887="unplasticised Poly Vinyl Chloride")),      VLOOKUP(W887,VALIDATIONS!$GP$2:$HS$45,8+VLOOKUP(Y887,VALIDATIONS!$FF$2:$FG$5,2,FALSE),FALSE),  IF(OR(AND(N887="Water Re-use",Z887="Cast Iron"),AND(N887="Water Re-use",Z887="Ductile Iron"),AND(N887="Water Re-use",Z887="Galvanised Iron"),  AND(N887="Water Re-use",Z887="Mild Steel")),      VLOOKUP(W887,VALIDATIONS!$GP$2:$HS$45,VLOOKUP(Y887,VALIDATIONS!$FF$2:$FG$5,2,FALSE),FALSE),  IF(OR(AND(N887="Water Re-use",Z887="Asbestos Cement"),AND(N887="Water Re-use",Z887="unplasticised Poly Vinyl Chloride")),      VLOOKUP(W887,VALIDATIONS!$GP$2:$HS$45,8+VLOOKUP(Y887,VALIDATIONS!$FF$2:$FG$5,2,FALSE),FALSE),            IF(OR(AND(N887="Water Rising Main",Z887="Cast Iron"),AND(N887="Water Rising Main",Z887="Ductile Iron"),AND(N887="Water Rising Main",Z887="Galvanised Iron"),  AND(N887="Water Rising Main",Z887="Mild Steel")),      VLOOKUP(W887,VALIDATIONS!$GP$2:$HS$45,4+VLOOKUP(Y887,VALIDATIONS!$FF$2:$FG$5,2,FALSE),FALSE),  IF(OR(AND(N887="Water Rising Main",Z887="Asbestos Cement"),AND(N887="Water Rising Main",Z887="unplasticised Poly Vinyl Chloride")),      VLOOKUP(W887,VALIDATIONS!$GP$2:$HS$45,12+VLOOKUP(Y887,VALIDATIONS!$FF$2:$FG$5,2,FALSE),FALSE),  0))))))    +IF(P887="Up to 10% Rock",VLOOKUP(W887,VALIDATIONS!$GP$2:$HS$45,21+VLOOKUP(Y887,VALIDATIONS!$FF$2:$FG$5,2,FALSE),FALSE),0)+IF(OR(Q887="Urban Development (moderate)",Q887="Urban Development (heavy)"),VLOOKUP(W887,VALIDATIONS!$GP$2:$HS$45,12+VLOOKUP(Q887,VALIDATIONS!$FJ$2:$FK$4,2,FALSE),FALSE),0)))</f>
        <v/>
      </c>
      <c r="AB887" s="82"/>
    </row>
    <row r="888" spans="2:28" x14ac:dyDescent="0.2">
      <c r="B888" s="354"/>
      <c r="C888" s="354"/>
      <c r="E888" s="370"/>
      <c r="G888" s="168"/>
      <c r="H888" s="168"/>
      <c r="I888" s="106" t="str">
        <f>IF(OR(C888="",D888="",E888=""),"",VLOOKUP(C888,VALIDATIONS!$HU$2:$HV$12,2,FALSE))</f>
        <v/>
      </c>
      <c r="K888" s="243"/>
      <c r="L888" s="354"/>
      <c r="M888" s="224"/>
      <c r="N888" s="370"/>
      <c r="O888" s="224"/>
      <c r="P888" s="368"/>
      <c r="Q888" s="368"/>
      <c r="R888" s="224"/>
      <c r="S888" s="224"/>
      <c r="T888" s="224"/>
      <c r="U888" s="224"/>
      <c r="W888" s="370"/>
      <c r="X888" s="370"/>
      <c r="Y888" s="368"/>
      <c r="Z888" s="370"/>
      <c r="AA888" s="106" t="str">
        <f>IF(OR(N888="",P888="",Q888="",V888="",W888="",X888="",Y888="",Z888=""),"",V888*    (  IF(OR(AND(N888="Water Reticulation",Z888="Cast Iron"),AND(N888="Water Reticulation",Z888="Ductile Iron"),AND(N888="Water Reticulation",Z888="Galvanised Iron"),  AND(N888="Water Reticulation",Z888="Mild Steel")),      VLOOKUP(W888,VALIDATIONS!$GP$2:$HS$45,VLOOKUP(Y888,VALIDATIONS!$FF$2:$FG$5,2,FALSE),FALSE),  IF(OR(AND(N888="Water Reticulation",Z888="Asbestos Cement"),AND(N888="Water Reticulation",Z888="unplasticised Poly Vinyl Chloride")),      VLOOKUP(W888,VALIDATIONS!$GP$2:$HS$45,8+VLOOKUP(Y888,VALIDATIONS!$FF$2:$FG$5,2,FALSE),FALSE),  IF(OR(AND(N888="Water Re-use",Z888="Cast Iron"),AND(N888="Water Re-use",Z888="Ductile Iron"),AND(N888="Water Re-use",Z888="Galvanised Iron"),  AND(N888="Water Re-use",Z888="Mild Steel")),      VLOOKUP(W888,VALIDATIONS!$GP$2:$HS$45,VLOOKUP(Y888,VALIDATIONS!$FF$2:$FG$5,2,FALSE),FALSE),  IF(OR(AND(N888="Water Re-use",Z888="Asbestos Cement"),AND(N888="Water Re-use",Z888="unplasticised Poly Vinyl Chloride")),      VLOOKUP(W888,VALIDATIONS!$GP$2:$HS$45,8+VLOOKUP(Y888,VALIDATIONS!$FF$2:$FG$5,2,FALSE),FALSE),            IF(OR(AND(N888="Water Rising Main",Z888="Cast Iron"),AND(N888="Water Rising Main",Z888="Ductile Iron"),AND(N888="Water Rising Main",Z888="Galvanised Iron"),  AND(N888="Water Rising Main",Z888="Mild Steel")),      VLOOKUP(W888,VALIDATIONS!$GP$2:$HS$45,4+VLOOKUP(Y888,VALIDATIONS!$FF$2:$FG$5,2,FALSE),FALSE),  IF(OR(AND(N888="Water Rising Main",Z888="Asbestos Cement"),AND(N888="Water Rising Main",Z888="unplasticised Poly Vinyl Chloride")),      VLOOKUP(W888,VALIDATIONS!$GP$2:$HS$45,12+VLOOKUP(Y888,VALIDATIONS!$FF$2:$FG$5,2,FALSE),FALSE),  0))))))    +IF(P888="Up to 10% Rock",VLOOKUP(W888,VALIDATIONS!$GP$2:$HS$45,21+VLOOKUP(Y888,VALIDATIONS!$FF$2:$FG$5,2,FALSE),FALSE),0)+IF(OR(Q888="Urban Development (moderate)",Q888="Urban Development (heavy)"),VLOOKUP(W888,VALIDATIONS!$GP$2:$HS$45,12+VLOOKUP(Q888,VALIDATIONS!$FJ$2:$FK$4,2,FALSE),FALSE),0)))</f>
        <v/>
      </c>
      <c r="AB888" s="82"/>
    </row>
    <row r="889" spans="2:28" x14ac:dyDescent="0.2">
      <c r="B889" s="354"/>
      <c r="C889" s="354"/>
      <c r="E889" s="370"/>
      <c r="G889" s="168"/>
      <c r="H889" s="168"/>
      <c r="I889" s="106" t="str">
        <f>IF(OR(C889="",D889="",E889=""),"",VLOOKUP(C889,VALIDATIONS!$HU$2:$HV$12,2,FALSE))</f>
        <v/>
      </c>
      <c r="K889" s="243"/>
      <c r="L889" s="354"/>
      <c r="M889" s="224"/>
      <c r="N889" s="370"/>
      <c r="O889" s="224"/>
      <c r="P889" s="368"/>
      <c r="Q889" s="368"/>
      <c r="R889" s="224"/>
      <c r="S889" s="224"/>
      <c r="T889" s="224"/>
      <c r="U889" s="224"/>
      <c r="W889" s="370"/>
      <c r="X889" s="370"/>
      <c r="Y889" s="368"/>
      <c r="Z889" s="370"/>
      <c r="AA889" s="106" t="str">
        <f>IF(OR(N889="",P889="",Q889="",V889="",W889="",X889="",Y889="",Z889=""),"",V889*    (  IF(OR(AND(N889="Water Reticulation",Z889="Cast Iron"),AND(N889="Water Reticulation",Z889="Ductile Iron"),AND(N889="Water Reticulation",Z889="Galvanised Iron"),  AND(N889="Water Reticulation",Z889="Mild Steel")),      VLOOKUP(W889,VALIDATIONS!$GP$2:$HS$45,VLOOKUP(Y889,VALIDATIONS!$FF$2:$FG$5,2,FALSE),FALSE),  IF(OR(AND(N889="Water Reticulation",Z889="Asbestos Cement"),AND(N889="Water Reticulation",Z889="unplasticised Poly Vinyl Chloride")),      VLOOKUP(W889,VALIDATIONS!$GP$2:$HS$45,8+VLOOKUP(Y889,VALIDATIONS!$FF$2:$FG$5,2,FALSE),FALSE),  IF(OR(AND(N889="Water Re-use",Z889="Cast Iron"),AND(N889="Water Re-use",Z889="Ductile Iron"),AND(N889="Water Re-use",Z889="Galvanised Iron"),  AND(N889="Water Re-use",Z889="Mild Steel")),      VLOOKUP(W889,VALIDATIONS!$GP$2:$HS$45,VLOOKUP(Y889,VALIDATIONS!$FF$2:$FG$5,2,FALSE),FALSE),  IF(OR(AND(N889="Water Re-use",Z889="Asbestos Cement"),AND(N889="Water Re-use",Z889="unplasticised Poly Vinyl Chloride")),      VLOOKUP(W889,VALIDATIONS!$GP$2:$HS$45,8+VLOOKUP(Y889,VALIDATIONS!$FF$2:$FG$5,2,FALSE),FALSE),            IF(OR(AND(N889="Water Rising Main",Z889="Cast Iron"),AND(N889="Water Rising Main",Z889="Ductile Iron"),AND(N889="Water Rising Main",Z889="Galvanised Iron"),  AND(N889="Water Rising Main",Z889="Mild Steel")),      VLOOKUP(W889,VALIDATIONS!$GP$2:$HS$45,4+VLOOKUP(Y889,VALIDATIONS!$FF$2:$FG$5,2,FALSE),FALSE),  IF(OR(AND(N889="Water Rising Main",Z889="Asbestos Cement"),AND(N889="Water Rising Main",Z889="unplasticised Poly Vinyl Chloride")),      VLOOKUP(W889,VALIDATIONS!$GP$2:$HS$45,12+VLOOKUP(Y889,VALIDATIONS!$FF$2:$FG$5,2,FALSE),FALSE),  0))))))    +IF(P889="Up to 10% Rock",VLOOKUP(W889,VALIDATIONS!$GP$2:$HS$45,21+VLOOKUP(Y889,VALIDATIONS!$FF$2:$FG$5,2,FALSE),FALSE),0)+IF(OR(Q889="Urban Development (moderate)",Q889="Urban Development (heavy)"),VLOOKUP(W889,VALIDATIONS!$GP$2:$HS$45,12+VLOOKUP(Q889,VALIDATIONS!$FJ$2:$FK$4,2,FALSE),FALSE),0)))</f>
        <v/>
      </c>
      <c r="AB889" s="82"/>
    </row>
    <row r="890" spans="2:28" x14ac:dyDescent="0.2">
      <c r="B890" s="354"/>
      <c r="C890" s="354"/>
      <c r="E890" s="370"/>
      <c r="G890" s="168"/>
      <c r="H890" s="168"/>
      <c r="I890" s="106" t="str">
        <f>IF(OR(C890="",D890="",E890=""),"",VLOOKUP(C890,VALIDATIONS!$HU$2:$HV$12,2,FALSE))</f>
        <v/>
      </c>
      <c r="K890" s="243"/>
      <c r="L890" s="354"/>
      <c r="M890" s="224"/>
      <c r="N890" s="370"/>
      <c r="O890" s="224"/>
      <c r="P890" s="368"/>
      <c r="Q890" s="368"/>
      <c r="R890" s="224"/>
      <c r="S890" s="224"/>
      <c r="T890" s="224"/>
      <c r="U890" s="224"/>
      <c r="W890" s="370"/>
      <c r="X890" s="370"/>
      <c r="Y890" s="368"/>
      <c r="Z890" s="370"/>
      <c r="AA890" s="106" t="str">
        <f>IF(OR(N890="",P890="",Q890="",V890="",W890="",X890="",Y890="",Z890=""),"",V890*    (  IF(OR(AND(N890="Water Reticulation",Z890="Cast Iron"),AND(N890="Water Reticulation",Z890="Ductile Iron"),AND(N890="Water Reticulation",Z890="Galvanised Iron"),  AND(N890="Water Reticulation",Z890="Mild Steel")),      VLOOKUP(W890,VALIDATIONS!$GP$2:$HS$45,VLOOKUP(Y890,VALIDATIONS!$FF$2:$FG$5,2,FALSE),FALSE),  IF(OR(AND(N890="Water Reticulation",Z890="Asbestos Cement"),AND(N890="Water Reticulation",Z890="unplasticised Poly Vinyl Chloride")),      VLOOKUP(W890,VALIDATIONS!$GP$2:$HS$45,8+VLOOKUP(Y890,VALIDATIONS!$FF$2:$FG$5,2,FALSE),FALSE),  IF(OR(AND(N890="Water Re-use",Z890="Cast Iron"),AND(N890="Water Re-use",Z890="Ductile Iron"),AND(N890="Water Re-use",Z890="Galvanised Iron"),  AND(N890="Water Re-use",Z890="Mild Steel")),      VLOOKUP(W890,VALIDATIONS!$GP$2:$HS$45,VLOOKUP(Y890,VALIDATIONS!$FF$2:$FG$5,2,FALSE),FALSE),  IF(OR(AND(N890="Water Re-use",Z890="Asbestos Cement"),AND(N890="Water Re-use",Z890="unplasticised Poly Vinyl Chloride")),      VLOOKUP(W890,VALIDATIONS!$GP$2:$HS$45,8+VLOOKUP(Y890,VALIDATIONS!$FF$2:$FG$5,2,FALSE),FALSE),            IF(OR(AND(N890="Water Rising Main",Z890="Cast Iron"),AND(N890="Water Rising Main",Z890="Ductile Iron"),AND(N890="Water Rising Main",Z890="Galvanised Iron"),  AND(N890="Water Rising Main",Z890="Mild Steel")),      VLOOKUP(W890,VALIDATIONS!$GP$2:$HS$45,4+VLOOKUP(Y890,VALIDATIONS!$FF$2:$FG$5,2,FALSE),FALSE),  IF(OR(AND(N890="Water Rising Main",Z890="Asbestos Cement"),AND(N890="Water Rising Main",Z890="unplasticised Poly Vinyl Chloride")),      VLOOKUP(W890,VALIDATIONS!$GP$2:$HS$45,12+VLOOKUP(Y890,VALIDATIONS!$FF$2:$FG$5,2,FALSE),FALSE),  0))))))    +IF(P890="Up to 10% Rock",VLOOKUP(W890,VALIDATIONS!$GP$2:$HS$45,21+VLOOKUP(Y890,VALIDATIONS!$FF$2:$FG$5,2,FALSE),FALSE),0)+IF(OR(Q890="Urban Development (moderate)",Q890="Urban Development (heavy)"),VLOOKUP(W890,VALIDATIONS!$GP$2:$HS$45,12+VLOOKUP(Q890,VALIDATIONS!$FJ$2:$FK$4,2,FALSE),FALSE),0)))</f>
        <v/>
      </c>
      <c r="AB890" s="82"/>
    </row>
    <row r="891" spans="2:28" x14ac:dyDescent="0.2">
      <c r="B891" s="354"/>
      <c r="C891" s="354"/>
      <c r="E891" s="370"/>
      <c r="G891" s="168"/>
      <c r="H891" s="168"/>
      <c r="I891" s="106" t="str">
        <f>IF(OR(C891="",D891="",E891=""),"",VLOOKUP(C891,VALIDATIONS!$HU$2:$HV$12,2,FALSE))</f>
        <v/>
      </c>
      <c r="K891" s="243"/>
      <c r="L891" s="354"/>
      <c r="M891" s="224"/>
      <c r="N891" s="370"/>
      <c r="O891" s="224"/>
      <c r="P891" s="368"/>
      <c r="Q891" s="368"/>
      <c r="R891" s="224"/>
      <c r="S891" s="224"/>
      <c r="T891" s="224"/>
      <c r="U891" s="224"/>
      <c r="W891" s="370"/>
      <c r="X891" s="370"/>
      <c r="Y891" s="368"/>
      <c r="Z891" s="370"/>
      <c r="AA891" s="106" t="str">
        <f>IF(OR(N891="",P891="",Q891="",V891="",W891="",X891="",Y891="",Z891=""),"",V891*    (  IF(OR(AND(N891="Water Reticulation",Z891="Cast Iron"),AND(N891="Water Reticulation",Z891="Ductile Iron"),AND(N891="Water Reticulation",Z891="Galvanised Iron"),  AND(N891="Water Reticulation",Z891="Mild Steel")),      VLOOKUP(W891,VALIDATIONS!$GP$2:$HS$45,VLOOKUP(Y891,VALIDATIONS!$FF$2:$FG$5,2,FALSE),FALSE),  IF(OR(AND(N891="Water Reticulation",Z891="Asbestos Cement"),AND(N891="Water Reticulation",Z891="unplasticised Poly Vinyl Chloride")),      VLOOKUP(W891,VALIDATIONS!$GP$2:$HS$45,8+VLOOKUP(Y891,VALIDATIONS!$FF$2:$FG$5,2,FALSE),FALSE),  IF(OR(AND(N891="Water Re-use",Z891="Cast Iron"),AND(N891="Water Re-use",Z891="Ductile Iron"),AND(N891="Water Re-use",Z891="Galvanised Iron"),  AND(N891="Water Re-use",Z891="Mild Steel")),      VLOOKUP(W891,VALIDATIONS!$GP$2:$HS$45,VLOOKUP(Y891,VALIDATIONS!$FF$2:$FG$5,2,FALSE),FALSE),  IF(OR(AND(N891="Water Re-use",Z891="Asbestos Cement"),AND(N891="Water Re-use",Z891="unplasticised Poly Vinyl Chloride")),      VLOOKUP(W891,VALIDATIONS!$GP$2:$HS$45,8+VLOOKUP(Y891,VALIDATIONS!$FF$2:$FG$5,2,FALSE),FALSE),            IF(OR(AND(N891="Water Rising Main",Z891="Cast Iron"),AND(N891="Water Rising Main",Z891="Ductile Iron"),AND(N891="Water Rising Main",Z891="Galvanised Iron"),  AND(N891="Water Rising Main",Z891="Mild Steel")),      VLOOKUP(W891,VALIDATIONS!$GP$2:$HS$45,4+VLOOKUP(Y891,VALIDATIONS!$FF$2:$FG$5,2,FALSE),FALSE),  IF(OR(AND(N891="Water Rising Main",Z891="Asbestos Cement"),AND(N891="Water Rising Main",Z891="unplasticised Poly Vinyl Chloride")),      VLOOKUP(W891,VALIDATIONS!$GP$2:$HS$45,12+VLOOKUP(Y891,VALIDATIONS!$FF$2:$FG$5,2,FALSE),FALSE),  0))))))    +IF(P891="Up to 10% Rock",VLOOKUP(W891,VALIDATIONS!$GP$2:$HS$45,21+VLOOKUP(Y891,VALIDATIONS!$FF$2:$FG$5,2,FALSE),FALSE),0)+IF(OR(Q891="Urban Development (moderate)",Q891="Urban Development (heavy)"),VLOOKUP(W891,VALIDATIONS!$GP$2:$HS$45,12+VLOOKUP(Q891,VALIDATIONS!$FJ$2:$FK$4,2,FALSE),FALSE),0)))</f>
        <v/>
      </c>
      <c r="AB891" s="82"/>
    </row>
    <row r="892" spans="2:28" x14ac:dyDescent="0.2">
      <c r="B892" s="354"/>
      <c r="C892" s="354"/>
      <c r="E892" s="370"/>
      <c r="G892" s="168"/>
      <c r="H892" s="168"/>
      <c r="I892" s="106" t="str">
        <f>IF(OR(C892="",D892="",E892=""),"",VLOOKUP(C892,VALIDATIONS!$HU$2:$HV$12,2,FALSE))</f>
        <v/>
      </c>
      <c r="K892" s="243"/>
      <c r="L892" s="354"/>
      <c r="M892" s="224"/>
      <c r="N892" s="370"/>
      <c r="O892" s="224"/>
      <c r="P892" s="368"/>
      <c r="Q892" s="368"/>
      <c r="R892" s="224"/>
      <c r="S892" s="224"/>
      <c r="T892" s="224"/>
      <c r="U892" s="224"/>
      <c r="W892" s="370"/>
      <c r="X892" s="370"/>
      <c r="Y892" s="368"/>
      <c r="Z892" s="370"/>
      <c r="AA892" s="106" t="str">
        <f>IF(OR(N892="",P892="",Q892="",V892="",W892="",X892="",Y892="",Z892=""),"",V892*    (  IF(OR(AND(N892="Water Reticulation",Z892="Cast Iron"),AND(N892="Water Reticulation",Z892="Ductile Iron"),AND(N892="Water Reticulation",Z892="Galvanised Iron"),  AND(N892="Water Reticulation",Z892="Mild Steel")),      VLOOKUP(W892,VALIDATIONS!$GP$2:$HS$45,VLOOKUP(Y892,VALIDATIONS!$FF$2:$FG$5,2,FALSE),FALSE),  IF(OR(AND(N892="Water Reticulation",Z892="Asbestos Cement"),AND(N892="Water Reticulation",Z892="unplasticised Poly Vinyl Chloride")),      VLOOKUP(W892,VALIDATIONS!$GP$2:$HS$45,8+VLOOKUP(Y892,VALIDATIONS!$FF$2:$FG$5,2,FALSE),FALSE),  IF(OR(AND(N892="Water Re-use",Z892="Cast Iron"),AND(N892="Water Re-use",Z892="Ductile Iron"),AND(N892="Water Re-use",Z892="Galvanised Iron"),  AND(N892="Water Re-use",Z892="Mild Steel")),      VLOOKUP(W892,VALIDATIONS!$GP$2:$HS$45,VLOOKUP(Y892,VALIDATIONS!$FF$2:$FG$5,2,FALSE),FALSE),  IF(OR(AND(N892="Water Re-use",Z892="Asbestos Cement"),AND(N892="Water Re-use",Z892="unplasticised Poly Vinyl Chloride")),      VLOOKUP(W892,VALIDATIONS!$GP$2:$HS$45,8+VLOOKUP(Y892,VALIDATIONS!$FF$2:$FG$5,2,FALSE),FALSE),            IF(OR(AND(N892="Water Rising Main",Z892="Cast Iron"),AND(N892="Water Rising Main",Z892="Ductile Iron"),AND(N892="Water Rising Main",Z892="Galvanised Iron"),  AND(N892="Water Rising Main",Z892="Mild Steel")),      VLOOKUP(W892,VALIDATIONS!$GP$2:$HS$45,4+VLOOKUP(Y892,VALIDATIONS!$FF$2:$FG$5,2,FALSE),FALSE),  IF(OR(AND(N892="Water Rising Main",Z892="Asbestos Cement"),AND(N892="Water Rising Main",Z892="unplasticised Poly Vinyl Chloride")),      VLOOKUP(W892,VALIDATIONS!$GP$2:$HS$45,12+VLOOKUP(Y892,VALIDATIONS!$FF$2:$FG$5,2,FALSE),FALSE),  0))))))    +IF(P892="Up to 10% Rock",VLOOKUP(W892,VALIDATIONS!$GP$2:$HS$45,21+VLOOKUP(Y892,VALIDATIONS!$FF$2:$FG$5,2,FALSE),FALSE),0)+IF(OR(Q892="Urban Development (moderate)",Q892="Urban Development (heavy)"),VLOOKUP(W892,VALIDATIONS!$GP$2:$HS$45,12+VLOOKUP(Q892,VALIDATIONS!$FJ$2:$FK$4,2,FALSE),FALSE),0)))</f>
        <v/>
      </c>
      <c r="AB892" s="82"/>
    </row>
    <row r="893" spans="2:28" x14ac:dyDescent="0.2">
      <c r="B893" s="354"/>
      <c r="C893" s="354"/>
      <c r="E893" s="370"/>
      <c r="G893" s="168"/>
      <c r="H893" s="168"/>
      <c r="I893" s="106" t="str">
        <f>IF(OR(C893="",D893="",E893=""),"",VLOOKUP(C893,VALIDATIONS!$HU$2:$HV$12,2,FALSE))</f>
        <v/>
      </c>
      <c r="K893" s="243"/>
      <c r="L893" s="354"/>
      <c r="M893" s="224"/>
      <c r="N893" s="370"/>
      <c r="O893" s="224"/>
      <c r="P893" s="368"/>
      <c r="Q893" s="368"/>
      <c r="R893" s="224"/>
      <c r="S893" s="224"/>
      <c r="T893" s="224"/>
      <c r="U893" s="224"/>
      <c r="W893" s="370"/>
      <c r="X893" s="370"/>
      <c r="Y893" s="368"/>
      <c r="Z893" s="370"/>
      <c r="AA893" s="106" t="str">
        <f>IF(OR(N893="",P893="",Q893="",V893="",W893="",X893="",Y893="",Z893=""),"",V893*    (  IF(OR(AND(N893="Water Reticulation",Z893="Cast Iron"),AND(N893="Water Reticulation",Z893="Ductile Iron"),AND(N893="Water Reticulation",Z893="Galvanised Iron"),  AND(N893="Water Reticulation",Z893="Mild Steel")),      VLOOKUP(W893,VALIDATIONS!$GP$2:$HS$45,VLOOKUP(Y893,VALIDATIONS!$FF$2:$FG$5,2,FALSE),FALSE),  IF(OR(AND(N893="Water Reticulation",Z893="Asbestos Cement"),AND(N893="Water Reticulation",Z893="unplasticised Poly Vinyl Chloride")),      VLOOKUP(W893,VALIDATIONS!$GP$2:$HS$45,8+VLOOKUP(Y893,VALIDATIONS!$FF$2:$FG$5,2,FALSE),FALSE),  IF(OR(AND(N893="Water Re-use",Z893="Cast Iron"),AND(N893="Water Re-use",Z893="Ductile Iron"),AND(N893="Water Re-use",Z893="Galvanised Iron"),  AND(N893="Water Re-use",Z893="Mild Steel")),      VLOOKUP(W893,VALIDATIONS!$GP$2:$HS$45,VLOOKUP(Y893,VALIDATIONS!$FF$2:$FG$5,2,FALSE),FALSE),  IF(OR(AND(N893="Water Re-use",Z893="Asbestos Cement"),AND(N893="Water Re-use",Z893="unplasticised Poly Vinyl Chloride")),      VLOOKUP(W893,VALIDATIONS!$GP$2:$HS$45,8+VLOOKUP(Y893,VALIDATIONS!$FF$2:$FG$5,2,FALSE),FALSE),            IF(OR(AND(N893="Water Rising Main",Z893="Cast Iron"),AND(N893="Water Rising Main",Z893="Ductile Iron"),AND(N893="Water Rising Main",Z893="Galvanised Iron"),  AND(N893="Water Rising Main",Z893="Mild Steel")),      VLOOKUP(W893,VALIDATIONS!$GP$2:$HS$45,4+VLOOKUP(Y893,VALIDATIONS!$FF$2:$FG$5,2,FALSE),FALSE),  IF(OR(AND(N893="Water Rising Main",Z893="Asbestos Cement"),AND(N893="Water Rising Main",Z893="unplasticised Poly Vinyl Chloride")),      VLOOKUP(W893,VALIDATIONS!$GP$2:$HS$45,12+VLOOKUP(Y893,VALIDATIONS!$FF$2:$FG$5,2,FALSE),FALSE),  0))))))    +IF(P893="Up to 10% Rock",VLOOKUP(W893,VALIDATIONS!$GP$2:$HS$45,21+VLOOKUP(Y893,VALIDATIONS!$FF$2:$FG$5,2,FALSE),FALSE),0)+IF(OR(Q893="Urban Development (moderate)",Q893="Urban Development (heavy)"),VLOOKUP(W893,VALIDATIONS!$GP$2:$HS$45,12+VLOOKUP(Q893,VALIDATIONS!$FJ$2:$FK$4,2,FALSE),FALSE),0)))</f>
        <v/>
      </c>
      <c r="AB893" s="82"/>
    </row>
    <row r="894" spans="2:28" x14ac:dyDescent="0.2">
      <c r="B894" s="354"/>
      <c r="C894" s="354"/>
      <c r="E894" s="370"/>
      <c r="G894" s="168"/>
      <c r="H894" s="168"/>
      <c r="I894" s="106" t="str">
        <f>IF(OR(C894="",D894="",E894=""),"",VLOOKUP(C894,VALIDATIONS!$HU$2:$HV$12,2,FALSE))</f>
        <v/>
      </c>
      <c r="K894" s="243"/>
      <c r="L894" s="354"/>
      <c r="M894" s="224"/>
      <c r="N894" s="370"/>
      <c r="O894" s="224"/>
      <c r="P894" s="368"/>
      <c r="Q894" s="368"/>
      <c r="R894" s="224"/>
      <c r="S894" s="224"/>
      <c r="T894" s="224"/>
      <c r="U894" s="224"/>
      <c r="W894" s="370"/>
      <c r="X894" s="370"/>
      <c r="Y894" s="368"/>
      <c r="Z894" s="370"/>
      <c r="AA894" s="106" t="str">
        <f>IF(OR(N894="",P894="",Q894="",V894="",W894="",X894="",Y894="",Z894=""),"",V894*    (  IF(OR(AND(N894="Water Reticulation",Z894="Cast Iron"),AND(N894="Water Reticulation",Z894="Ductile Iron"),AND(N894="Water Reticulation",Z894="Galvanised Iron"),  AND(N894="Water Reticulation",Z894="Mild Steel")),      VLOOKUP(W894,VALIDATIONS!$GP$2:$HS$45,VLOOKUP(Y894,VALIDATIONS!$FF$2:$FG$5,2,FALSE),FALSE),  IF(OR(AND(N894="Water Reticulation",Z894="Asbestos Cement"),AND(N894="Water Reticulation",Z894="unplasticised Poly Vinyl Chloride")),      VLOOKUP(W894,VALIDATIONS!$GP$2:$HS$45,8+VLOOKUP(Y894,VALIDATIONS!$FF$2:$FG$5,2,FALSE),FALSE),  IF(OR(AND(N894="Water Re-use",Z894="Cast Iron"),AND(N894="Water Re-use",Z894="Ductile Iron"),AND(N894="Water Re-use",Z894="Galvanised Iron"),  AND(N894="Water Re-use",Z894="Mild Steel")),      VLOOKUP(W894,VALIDATIONS!$GP$2:$HS$45,VLOOKUP(Y894,VALIDATIONS!$FF$2:$FG$5,2,FALSE),FALSE),  IF(OR(AND(N894="Water Re-use",Z894="Asbestos Cement"),AND(N894="Water Re-use",Z894="unplasticised Poly Vinyl Chloride")),      VLOOKUP(W894,VALIDATIONS!$GP$2:$HS$45,8+VLOOKUP(Y894,VALIDATIONS!$FF$2:$FG$5,2,FALSE),FALSE),            IF(OR(AND(N894="Water Rising Main",Z894="Cast Iron"),AND(N894="Water Rising Main",Z894="Ductile Iron"),AND(N894="Water Rising Main",Z894="Galvanised Iron"),  AND(N894="Water Rising Main",Z894="Mild Steel")),      VLOOKUP(W894,VALIDATIONS!$GP$2:$HS$45,4+VLOOKUP(Y894,VALIDATIONS!$FF$2:$FG$5,2,FALSE),FALSE),  IF(OR(AND(N894="Water Rising Main",Z894="Asbestos Cement"),AND(N894="Water Rising Main",Z894="unplasticised Poly Vinyl Chloride")),      VLOOKUP(W894,VALIDATIONS!$GP$2:$HS$45,12+VLOOKUP(Y894,VALIDATIONS!$FF$2:$FG$5,2,FALSE),FALSE),  0))))))    +IF(P894="Up to 10% Rock",VLOOKUP(W894,VALIDATIONS!$GP$2:$HS$45,21+VLOOKUP(Y894,VALIDATIONS!$FF$2:$FG$5,2,FALSE),FALSE),0)+IF(OR(Q894="Urban Development (moderate)",Q894="Urban Development (heavy)"),VLOOKUP(W894,VALIDATIONS!$GP$2:$HS$45,12+VLOOKUP(Q894,VALIDATIONS!$FJ$2:$FK$4,2,FALSE),FALSE),0)))</f>
        <v/>
      </c>
      <c r="AB894" s="82"/>
    </row>
    <row r="895" spans="2:28" x14ac:dyDescent="0.2">
      <c r="B895" s="354"/>
      <c r="C895" s="354"/>
      <c r="E895" s="370"/>
      <c r="G895" s="168"/>
      <c r="H895" s="168"/>
      <c r="I895" s="106" t="str">
        <f>IF(OR(C895="",D895="",E895=""),"",VLOOKUP(C895,VALIDATIONS!$HU$2:$HV$12,2,FALSE))</f>
        <v/>
      </c>
      <c r="K895" s="243"/>
      <c r="L895" s="354"/>
      <c r="M895" s="224"/>
      <c r="N895" s="370"/>
      <c r="O895" s="224"/>
      <c r="P895" s="368"/>
      <c r="Q895" s="368"/>
      <c r="R895" s="224"/>
      <c r="S895" s="224"/>
      <c r="T895" s="224"/>
      <c r="U895" s="224"/>
      <c r="W895" s="370"/>
      <c r="X895" s="370"/>
      <c r="Y895" s="368"/>
      <c r="Z895" s="370"/>
      <c r="AA895" s="106" t="str">
        <f>IF(OR(N895="",P895="",Q895="",V895="",W895="",X895="",Y895="",Z895=""),"",V895*    (  IF(OR(AND(N895="Water Reticulation",Z895="Cast Iron"),AND(N895="Water Reticulation",Z895="Ductile Iron"),AND(N895="Water Reticulation",Z895="Galvanised Iron"),  AND(N895="Water Reticulation",Z895="Mild Steel")),      VLOOKUP(W895,VALIDATIONS!$GP$2:$HS$45,VLOOKUP(Y895,VALIDATIONS!$FF$2:$FG$5,2,FALSE),FALSE),  IF(OR(AND(N895="Water Reticulation",Z895="Asbestos Cement"),AND(N895="Water Reticulation",Z895="unplasticised Poly Vinyl Chloride")),      VLOOKUP(W895,VALIDATIONS!$GP$2:$HS$45,8+VLOOKUP(Y895,VALIDATIONS!$FF$2:$FG$5,2,FALSE),FALSE),  IF(OR(AND(N895="Water Re-use",Z895="Cast Iron"),AND(N895="Water Re-use",Z895="Ductile Iron"),AND(N895="Water Re-use",Z895="Galvanised Iron"),  AND(N895="Water Re-use",Z895="Mild Steel")),      VLOOKUP(W895,VALIDATIONS!$GP$2:$HS$45,VLOOKUP(Y895,VALIDATIONS!$FF$2:$FG$5,2,FALSE),FALSE),  IF(OR(AND(N895="Water Re-use",Z895="Asbestos Cement"),AND(N895="Water Re-use",Z895="unplasticised Poly Vinyl Chloride")),      VLOOKUP(W895,VALIDATIONS!$GP$2:$HS$45,8+VLOOKUP(Y895,VALIDATIONS!$FF$2:$FG$5,2,FALSE),FALSE),            IF(OR(AND(N895="Water Rising Main",Z895="Cast Iron"),AND(N895="Water Rising Main",Z895="Ductile Iron"),AND(N895="Water Rising Main",Z895="Galvanised Iron"),  AND(N895="Water Rising Main",Z895="Mild Steel")),      VLOOKUP(W895,VALIDATIONS!$GP$2:$HS$45,4+VLOOKUP(Y895,VALIDATIONS!$FF$2:$FG$5,2,FALSE),FALSE),  IF(OR(AND(N895="Water Rising Main",Z895="Asbestos Cement"),AND(N895="Water Rising Main",Z895="unplasticised Poly Vinyl Chloride")),      VLOOKUP(W895,VALIDATIONS!$GP$2:$HS$45,12+VLOOKUP(Y895,VALIDATIONS!$FF$2:$FG$5,2,FALSE),FALSE),  0))))))    +IF(P895="Up to 10% Rock",VLOOKUP(W895,VALIDATIONS!$GP$2:$HS$45,21+VLOOKUP(Y895,VALIDATIONS!$FF$2:$FG$5,2,FALSE),FALSE),0)+IF(OR(Q895="Urban Development (moderate)",Q895="Urban Development (heavy)"),VLOOKUP(W895,VALIDATIONS!$GP$2:$HS$45,12+VLOOKUP(Q895,VALIDATIONS!$FJ$2:$FK$4,2,FALSE),FALSE),0)))</f>
        <v/>
      </c>
      <c r="AB895" s="82"/>
    </row>
    <row r="896" spans="2:28" x14ac:dyDescent="0.2">
      <c r="B896" s="354"/>
      <c r="C896" s="354"/>
      <c r="E896" s="370"/>
      <c r="G896" s="168"/>
      <c r="H896" s="168"/>
      <c r="I896" s="106" t="str">
        <f>IF(OR(C896="",D896="",E896=""),"",VLOOKUP(C896,VALIDATIONS!$HU$2:$HV$12,2,FALSE))</f>
        <v/>
      </c>
      <c r="K896" s="243"/>
      <c r="L896" s="354"/>
      <c r="M896" s="224"/>
      <c r="N896" s="370"/>
      <c r="O896" s="224"/>
      <c r="P896" s="368"/>
      <c r="Q896" s="368"/>
      <c r="R896" s="224"/>
      <c r="S896" s="224"/>
      <c r="T896" s="224"/>
      <c r="U896" s="224"/>
      <c r="W896" s="370"/>
      <c r="X896" s="370"/>
      <c r="Y896" s="368"/>
      <c r="Z896" s="370"/>
      <c r="AA896" s="106" t="str">
        <f>IF(OR(N896="",P896="",Q896="",V896="",W896="",X896="",Y896="",Z896=""),"",V896*    (  IF(OR(AND(N896="Water Reticulation",Z896="Cast Iron"),AND(N896="Water Reticulation",Z896="Ductile Iron"),AND(N896="Water Reticulation",Z896="Galvanised Iron"),  AND(N896="Water Reticulation",Z896="Mild Steel")),      VLOOKUP(W896,VALIDATIONS!$GP$2:$HS$45,VLOOKUP(Y896,VALIDATIONS!$FF$2:$FG$5,2,FALSE),FALSE),  IF(OR(AND(N896="Water Reticulation",Z896="Asbestos Cement"),AND(N896="Water Reticulation",Z896="unplasticised Poly Vinyl Chloride")),      VLOOKUP(W896,VALIDATIONS!$GP$2:$HS$45,8+VLOOKUP(Y896,VALIDATIONS!$FF$2:$FG$5,2,FALSE),FALSE),  IF(OR(AND(N896="Water Re-use",Z896="Cast Iron"),AND(N896="Water Re-use",Z896="Ductile Iron"),AND(N896="Water Re-use",Z896="Galvanised Iron"),  AND(N896="Water Re-use",Z896="Mild Steel")),      VLOOKUP(W896,VALIDATIONS!$GP$2:$HS$45,VLOOKUP(Y896,VALIDATIONS!$FF$2:$FG$5,2,FALSE),FALSE),  IF(OR(AND(N896="Water Re-use",Z896="Asbestos Cement"),AND(N896="Water Re-use",Z896="unplasticised Poly Vinyl Chloride")),      VLOOKUP(W896,VALIDATIONS!$GP$2:$HS$45,8+VLOOKUP(Y896,VALIDATIONS!$FF$2:$FG$5,2,FALSE),FALSE),            IF(OR(AND(N896="Water Rising Main",Z896="Cast Iron"),AND(N896="Water Rising Main",Z896="Ductile Iron"),AND(N896="Water Rising Main",Z896="Galvanised Iron"),  AND(N896="Water Rising Main",Z896="Mild Steel")),      VLOOKUP(W896,VALIDATIONS!$GP$2:$HS$45,4+VLOOKUP(Y896,VALIDATIONS!$FF$2:$FG$5,2,FALSE),FALSE),  IF(OR(AND(N896="Water Rising Main",Z896="Asbestos Cement"),AND(N896="Water Rising Main",Z896="unplasticised Poly Vinyl Chloride")),      VLOOKUP(W896,VALIDATIONS!$GP$2:$HS$45,12+VLOOKUP(Y896,VALIDATIONS!$FF$2:$FG$5,2,FALSE),FALSE),  0))))))    +IF(P896="Up to 10% Rock",VLOOKUP(W896,VALIDATIONS!$GP$2:$HS$45,21+VLOOKUP(Y896,VALIDATIONS!$FF$2:$FG$5,2,FALSE),FALSE),0)+IF(OR(Q896="Urban Development (moderate)",Q896="Urban Development (heavy)"),VLOOKUP(W896,VALIDATIONS!$GP$2:$HS$45,12+VLOOKUP(Q896,VALIDATIONS!$FJ$2:$FK$4,2,FALSE),FALSE),0)))</f>
        <v/>
      </c>
      <c r="AB896" s="82"/>
    </row>
    <row r="897" spans="2:28" x14ac:dyDescent="0.2">
      <c r="B897" s="354"/>
      <c r="C897" s="354"/>
      <c r="E897" s="370"/>
      <c r="G897" s="168"/>
      <c r="H897" s="168"/>
      <c r="I897" s="106" t="str">
        <f>IF(OR(C897="",D897="",E897=""),"",VLOOKUP(C897,VALIDATIONS!$HU$2:$HV$12,2,FALSE))</f>
        <v/>
      </c>
      <c r="K897" s="243"/>
      <c r="L897" s="354"/>
      <c r="M897" s="224"/>
      <c r="N897" s="370"/>
      <c r="O897" s="224"/>
      <c r="P897" s="368"/>
      <c r="Q897" s="368"/>
      <c r="R897" s="224"/>
      <c r="S897" s="224"/>
      <c r="T897" s="224"/>
      <c r="U897" s="224"/>
      <c r="W897" s="370"/>
      <c r="X897" s="370"/>
      <c r="Y897" s="368"/>
      <c r="Z897" s="370"/>
      <c r="AA897" s="106" t="str">
        <f>IF(OR(N897="",P897="",Q897="",V897="",W897="",X897="",Y897="",Z897=""),"",V897*    (  IF(OR(AND(N897="Water Reticulation",Z897="Cast Iron"),AND(N897="Water Reticulation",Z897="Ductile Iron"),AND(N897="Water Reticulation",Z897="Galvanised Iron"),  AND(N897="Water Reticulation",Z897="Mild Steel")),      VLOOKUP(W897,VALIDATIONS!$GP$2:$HS$45,VLOOKUP(Y897,VALIDATIONS!$FF$2:$FG$5,2,FALSE),FALSE),  IF(OR(AND(N897="Water Reticulation",Z897="Asbestos Cement"),AND(N897="Water Reticulation",Z897="unplasticised Poly Vinyl Chloride")),      VLOOKUP(W897,VALIDATIONS!$GP$2:$HS$45,8+VLOOKUP(Y897,VALIDATIONS!$FF$2:$FG$5,2,FALSE),FALSE),  IF(OR(AND(N897="Water Re-use",Z897="Cast Iron"),AND(N897="Water Re-use",Z897="Ductile Iron"),AND(N897="Water Re-use",Z897="Galvanised Iron"),  AND(N897="Water Re-use",Z897="Mild Steel")),      VLOOKUP(W897,VALIDATIONS!$GP$2:$HS$45,VLOOKUP(Y897,VALIDATIONS!$FF$2:$FG$5,2,FALSE),FALSE),  IF(OR(AND(N897="Water Re-use",Z897="Asbestos Cement"),AND(N897="Water Re-use",Z897="unplasticised Poly Vinyl Chloride")),      VLOOKUP(W897,VALIDATIONS!$GP$2:$HS$45,8+VLOOKUP(Y897,VALIDATIONS!$FF$2:$FG$5,2,FALSE),FALSE),            IF(OR(AND(N897="Water Rising Main",Z897="Cast Iron"),AND(N897="Water Rising Main",Z897="Ductile Iron"),AND(N897="Water Rising Main",Z897="Galvanised Iron"),  AND(N897="Water Rising Main",Z897="Mild Steel")),      VLOOKUP(W897,VALIDATIONS!$GP$2:$HS$45,4+VLOOKUP(Y897,VALIDATIONS!$FF$2:$FG$5,2,FALSE),FALSE),  IF(OR(AND(N897="Water Rising Main",Z897="Asbestos Cement"),AND(N897="Water Rising Main",Z897="unplasticised Poly Vinyl Chloride")),      VLOOKUP(W897,VALIDATIONS!$GP$2:$HS$45,12+VLOOKUP(Y897,VALIDATIONS!$FF$2:$FG$5,2,FALSE),FALSE),  0))))))    +IF(P897="Up to 10% Rock",VLOOKUP(W897,VALIDATIONS!$GP$2:$HS$45,21+VLOOKUP(Y897,VALIDATIONS!$FF$2:$FG$5,2,FALSE),FALSE),0)+IF(OR(Q897="Urban Development (moderate)",Q897="Urban Development (heavy)"),VLOOKUP(W897,VALIDATIONS!$GP$2:$HS$45,12+VLOOKUP(Q897,VALIDATIONS!$FJ$2:$FK$4,2,FALSE),FALSE),0)))</f>
        <v/>
      </c>
      <c r="AB897" s="82"/>
    </row>
    <row r="898" spans="2:28" x14ac:dyDescent="0.2">
      <c r="B898" s="354"/>
      <c r="C898" s="354"/>
      <c r="E898" s="370"/>
      <c r="G898" s="168"/>
      <c r="H898" s="168"/>
      <c r="I898" s="106" t="str">
        <f>IF(OR(C898="",D898="",E898=""),"",VLOOKUP(C898,VALIDATIONS!$HU$2:$HV$12,2,FALSE))</f>
        <v/>
      </c>
      <c r="K898" s="243"/>
      <c r="L898" s="354"/>
      <c r="M898" s="224"/>
      <c r="N898" s="370"/>
      <c r="O898" s="224"/>
      <c r="P898" s="368"/>
      <c r="Q898" s="368"/>
      <c r="R898" s="224"/>
      <c r="S898" s="224"/>
      <c r="T898" s="224"/>
      <c r="U898" s="224"/>
      <c r="W898" s="370"/>
      <c r="X898" s="370"/>
      <c r="Y898" s="368"/>
      <c r="Z898" s="370"/>
      <c r="AA898" s="106" t="str">
        <f>IF(OR(N898="",P898="",Q898="",V898="",W898="",X898="",Y898="",Z898=""),"",V898*    (  IF(OR(AND(N898="Water Reticulation",Z898="Cast Iron"),AND(N898="Water Reticulation",Z898="Ductile Iron"),AND(N898="Water Reticulation",Z898="Galvanised Iron"),  AND(N898="Water Reticulation",Z898="Mild Steel")),      VLOOKUP(W898,VALIDATIONS!$GP$2:$HS$45,VLOOKUP(Y898,VALIDATIONS!$FF$2:$FG$5,2,FALSE),FALSE),  IF(OR(AND(N898="Water Reticulation",Z898="Asbestos Cement"),AND(N898="Water Reticulation",Z898="unplasticised Poly Vinyl Chloride")),      VLOOKUP(W898,VALIDATIONS!$GP$2:$HS$45,8+VLOOKUP(Y898,VALIDATIONS!$FF$2:$FG$5,2,FALSE),FALSE),  IF(OR(AND(N898="Water Re-use",Z898="Cast Iron"),AND(N898="Water Re-use",Z898="Ductile Iron"),AND(N898="Water Re-use",Z898="Galvanised Iron"),  AND(N898="Water Re-use",Z898="Mild Steel")),      VLOOKUP(W898,VALIDATIONS!$GP$2:$HS$45,VLOOKUP(Y898,VALIDATIONS!$FF$2:$FG$5,2,FALSE),FALSE),  IF(OR(AND(N898="Water Re-use",Z898="Asbestos Cement"),AND(N898="Water Re-use",Z898="unplasticised Poly Vinyl Chloride")),      VLOOKUP(W898,VALIDATIONS!$GP$2:$HS$45,8+VLOOKUP(Y898,VALIDATIONS!$FF$2:$FG$5,2,FALSE),FALSE),            IF(OR(AND(N898="Water Rising Main",Z898="Cast Iron"),AND(N898="Water Rising Main",Z898="Ductile Iron"),AND(N898="Water Rising Main",Z898="Galvanised Iron"),  AND(N898="Water Rising Main",Z898="Mild Steel")),      VLOOKUP(W898,VALIDATIONS!$GP$2:$HS$45,4+VLOOKUP(Y898,VALIDATIONS!$FF$2:$FG$5,2,FALSE),FALSE),  IF(OR(AND(N898="Water Rising Main",Z898="Asbestos Cement"),AND(N898="Water Rising Main",Z898="unplasticised Poly Vinyl Chloride")),      VLOOKUP(W898,VALIDATIONS!$GP$2:$HS$45,12+VLOOKUP(Y898,VALIDATIONS!$FF$2:$FG$5,2,FALSE),FALSE),  0))))))    +IF(P898="Up to 10% Rock",VLOOKUP(W898,VALIDATIONS!$GP$2:$HS$45,21+VLOOKUP(Y898,VALIDATIONS!$FF$2:$FG$5,2,FALSE),FALSE),0)+IF(OR(Q898="Urban Development (moderate)",Q898="Urban Development (heavy)"),VLOOKUP(W898,VALIDATIONS!$GP$2:$HS$45,12+VLOOKUP(Q898,VALIDATIONS!$FJ$2:$FK$4,2,FALSE),FALSE),0)))</f>
        <v/>
      </c>
      <c r="AB898" s="82"/>
    </row>
    <row r="899" spans="2:28" x14ac:dyDescent="0.2">
      <c r="B899" s="354"/>
      <c r="C899" s="354"/>
      <c r="E899" s="370"/>
      <c r="G899" s="168"/>
      <c r="H899" s="168"/>
      <c r="I899" s="106" t="str">
        <f>IF(OR(C899="",D899="",E899=""),"",VLOOKUP(C899,VALIDATIONS!$HU$2:$HV$12,2,FALSE))</f>
        <v/>
      </c>
      <c r="K899" s="243"/>
      <c r="L899" s="354"/>
      <c r="M899" s="224"/>
      <c r="N899" s="370"/>
      <c r="O899" s="224"/>
      <c r="P899" s="368"/>
      <c r="Q899" s="368"/>
      <c r="R899" s="224"/>
      <c r="S899" s="224"/>
      <c r="T899" s="224"/>
      <c r="U899" s="224"/>
      <c r="W899" s="370"/>
      <c r="X899" s="370"/>
      <c r="Y899" s="368"/>
      <c r="Z899" s="370"/>
      <c r="AA899" s="106" t="str">
        <f>IF(OR(N899="",P899="",Q899="",V899="",W899="",X899="",Y899="",Z899=""),"",V899*    (  IF(OR(AND(N899="Water Reticulation",Z899="Cast Iron"),AND(N899="Water Reticulation",Z899="Ductile Iron"),AND(N899="Water Reticulation",Z899="Galvanised Iron"),  AND(N899="Water Reticulation",Z899="Mild Steel")),      VLOOKUP(W899,VALIDATIONS!$GP$2:$HS$45,VLOOKUP(Y899,VALIDATIONS!$FF$2:$FG$5,2,FALSE),FALSE),  IF(OR(AND(N899="Water Reticulation",Z899="Asbestos Cement"),AND(N899="Water Reticulation",Z899="unplasticised Poly Vinyl Chloride")),      VLOOKUP(W899,VALIDATIONS!$GP$2:$HS$45,8+VLOOKUP(Y899,VALIDATIONS!$FF$2:$FG$5,2,FALSE),FALSE),  IF(OR(AND(N899="Water Re-use",Z899="Cast Iron"),AND(N899="Water Re-use",Z899="Ductile Iron"),AND(N899="Water Re-use",Z899="Galvanised Iron"),  AND(N899="Water Re-use",Z899="Mild Steel")),      VLOOKUP(W899,VALIDATIONS!$GP$2:$HS$45,VLOOKUP(Y899,VALIDATIONS!$FF$2:$FG$5,2,FALSE),FALSE),  IF(OR(AND(N899="Water Re-use",Z899="Asbestos Cement"),AND(N899="Water Re-use",Z899="unplasticised Poly Vinyl Chloride")),      VLOOKUP(W899,VALIDATIONS!$GP$2:$HS$45,8+VLOOKUP(Y899,VALIDATIONS!$FF$2:$FG$5,2,FALSE),FALSE),            IF(OR(AND(N899="Water Rising Main",Z899="Cast Iron"),AND(N899="Water Rising Main",Z899="Ductile Iron"),AND(N899="Water Rising Main",Z899="Galvanised Iron"),  AND(N899="Water Rising Main",Z899="Mild Steel")),      VLOOKUP(W899,VALIDATIONS!$GP$2:$HS$45,4+VLOOKUP(Y899,VALIDATIONS!$FF$2:$FG$5,2,FALSE),FALSE),  IF(OR(AND(N899="Water Rising Main",Z899="Asbestos Cement"),AND(N899="Water Rising Main",Z899="unplasticised Poly Vinyl Chloride")),      VLOOKUP(W899,VALIDATIONS!$GP$2:$HS$45,12+VLOOKUP(Y899,VALIDATIONS!$FF$2:$FG$5,2,FALSE),FALSE),  0))))))    +IF(P899="Up to 10% Rock",VLOOKUP(W899,VALIDATIONS!$GP$2:$HS$45,21+VLOOKUP(Y899,VALIDATIONS!$FF$2:$FG$5,2,FALSE),FALSE),0)+IF(OR(Q899="Urban Development (moderate)",Q899="Urban Development (heavy)"),VLOOKUP(W899,VALIDATIONS!$GP$2:$HS$45,12+VLOOKUP(Q899,VALIDATIONS!$FJ$2:$FK$4,2,FALSE),FALSE),0)))</f>
        <v/>
      </c>
      <c r="AB899" s="82"/>
    </row>
    <row r="900" spans="2:28" x14ac:dyDescent="0.2">
      <c r="B900" s="354"/>
      <c r="C900" s="354"/>
      <c r="E900" s="370"/>
      <c r="G900" s="168"/>
      <c r="H900" s="168"/>
      <c r="I900" s="106" t="str">
        <f>IF(OR(C900="",D900="",E900=""),"",VLOOKUP(C900,VALIDATIONS!$HU$2:$HV$12,2,FALSE))</f>
        <v/>
      </c>
      <c r="K900" s="243"/>
      <c r="L900" s="354"/>
      <c r="M900" s="224"/>
      <c r="N900" s="370"/>
      <c r="O900" s="224"/>
      <c r="P900" s="368"/>
      <c r="Q900" s="368"/>
      <c r="R900" s="224"/>
      <c r="S900" s="224"/>
      <c r="T900" s="224"/>
      <c r="U900" s="224"/>
      <c r="W900" s="370"/>
      <c r="X900" s="370"/>
      <c r="Y900" s="368"/>
      <c r="Z900" s="370"/>
      <c r="AA900" s="106" t="str">
        <f>IF(OR(N900="",P900="",Q900="",V900="",W900="",X900="",Y900="",Z900=""),"",V900*    (  IF(OR(AND(N900="Water Reticulation",Z900="Cast Iron"),AND(N900="Water Reticulation",Z900="Ductile Iron"),AND(N900="Water Reticulation",Z900="Galvanised Iron"),  AND(N900="Water Reticulation",Z900="Mild Steel")),      VLOOKUP(W900,VALIDATIONS!$GP$2:$HS$45,VLOOKUP(Y900,VALIDATIONS!$FF$2:$FG$5,2,FALSE),FALSE),  IF(OR(AND(N900="Water Reticulation",Z900="Asbestos Cement"),AND(N900="Water Reticulation",Z900="unplasticised Poly Vinyl Chloride")),      VLOOKUP(W900,VALIDATIONS!$GP$2:$HS$45,8+VLOOKUP(Y900,VALIDATIONS!$FF$2:$FG$5,2,FALSE),FALSE),  IF(OR(AND(N900="Water Re-use",Z900="Cast Iron"),AND(N900="Water Re-use",Z900="Ductile Iron"),AND(N900="Water Re-use",Z900="Galvanised Iron"),  AND(N900="Water Re-use",Z900="Mild Steel")),      VLOOKUP(W900,VALIDATIONS!$GP$2:$HS$45,VLOOKUP(Y900,VALIDATIONS!$FF$2:$FG$5,2,FALSE),FALSE),  IF(OR(AND(N900="Water Re-use",Z900="Asbestos Cement"),AND(N900="Water Re-use",Z900="unplasticised Poly Vinyl Chloride")),      VLOOKUP(W900,VALIDATIONS!$GP$2:$HS$45,8+VLOOKUP(Y900,VALIDATIONS!$FF$2:$FG$5,2,FALSE),FALSE),            IF(OR(AND(N900="Water Rising Main",Z900="Cast Iron"),AND(N900="Water Rising Main",Z900="Ductile Iron"),AND(N900="Water Rising Main",Z900="Galvanised Iron"),  AND(N900="Water Rising Main",Z900="Mild Steel")),      VLOOKUP(W900,VALIDATIONS!$GP$2:$HS$45,4+VLOOKUP(Y900,VALIDATIONS!$FF$2:$FG$5,2,FALSE),FALSE),  IF(OR(AND(N900="Water Rising Main",Z900="Asbestos Cement"),AND(N900="Water Rising Main",Z900="unplasticised Poly Vinyl Chloride")),      VLOOKUP(W900,VALIDATIONS!$GP$2:$HS$45,12+VLOOKUP(Y900,VALIDATIONS!$FF$2:$FG$5,2,FALSE),FALSE),  0))))))    +IF(P900="Up to 10% Rock",VLOOKUP(W900,VALIDATIONS!$GP$2:$HS$45,21+VLOOKUP(Y900,VALIDATIONS!$FF$2:$FG$5,2,FALSE),FALSE),0)+IF(OR(Q900="Urban Development (moderate)",Q900="Urban Development (heavy)"),VLOOKUP(W900,VALIDATIONS!$GP$2:$HS$45,12+VLOOKUP(Q900,VALIDATIONS!$FJ$2:$FK$4,2,FALSE),FALSE),0)))</f>
        <v/>
      </c>
      <c r="AB900" s="82"/>
    </row>
    <row r="901" spans="2:28" x14ac:dyDescent="0.2">
      <c r="B901" s="354"/>
      <c r="C901" s="354"/>
      <c r="E901" s="370"/>
      <c r="G901" s="168"/>
      <c r="H901" s="168"/>
      <c r="I901" s="106" t="str">
        <f>IF(OR(C901="",D901="",E901=""),"",VLOOKUP(C901,VALIDATIONS!$HU$2:$HV$12,2,FALSE))</f>
        <v/>
      </c>
      <c r="K901" s="243"/>
      <c r="L901" s="354"/>
      <c r="M901" s="224"/>
      <c r="N901" s="370"/>
      <c r="O901" s="224"/>
      <c r="P901" s="368"/>
      <c r="Q901" s="368"/>
      <c r="R901" s="224"/>
      <c r="S901" s="224"/>
      <c r="T901" s="224"/>
      <c r="U901" s="224"/>
      <c r="W901" s="370"/>
      <c r="X901" s="370"/>
      <c r="Y901" s="368"/>
      <c r="Z901" s="370"/>
      <c r="AA901" s="106" t="str">
        <f>IF(OR(N901="",P901="",Q901="",V901="",W901="",X901="",Y901="",Z901=""),"",V901*    (  IF(OR(AND(N901="Water Reticulation",Z901="Cast Iron"),AND(N901="Water Reticulation",Z901="Ductile Iron"),AND(N901="Water Reticulation",Z901="Galvanised Iron"),  AND(N901="Water Reticulation",Z901="Mild Steel")),      VLOOKUP(W901,VALIDATIONS!$GP$2:$HS$45,VLOOKUP(Y901,VALIDATIONS!$FF$2:$FG$5,2,FALSE),FALSE),  IF(OR(AND(N901="Water Reticulation",Z901="Asbestos Cement"),AND(N901="Water Reticulation",Z901="unplasticised Poly Vinyl Chloride")),      VLOOKUP(W901,VALIDATIONS!$GP$2:$HS$45,8+VLOOKUP(Y901,VALIDATIONS!$FF$2:$FG$5,2,FALSE),FALSE),  IF(OR(AND(N901="Water Re-use",Z901="Cast Iron"),AND(N901="Water Re-use",Z901="Ductile Iron"),AND(N901="Water Re-use",Z901="Galvanised Iron"),  AND(N901="Water Re-use",Z901="Mild Steel")),      VLOOKUP(W901,VALIDATIONS!$GP$2:$HS$45,VLOOKUP(Y901,VALIDATIONS!$FF$2:$FG$5,2,FALSE),FALSE),  IF(OR(AND(N901="Water Re-use",Z901="Asbestos Cement"),AND(N901="Water Re-use",Z901="unplasticised Poly Vinyl Chloride")),      VLOOKUP(W901,VALIDATIONS!$GP$2:$HS$45,8+VLOOKUP(Y901,VALIDATIONS!$FF$2:$FG$5,2,FALSE),FALSE),            IF(OR(AND(N901="Water Rising Main",Z901="Cast Iron"),AND(N901="Water Rising Main",Z901="Ductile Iron"),AND(N901="Water Rising Main",Z901="Galvanised Iron"),  AND(N901="Water Rising Main",Z901="Mild Steel")),      VLOOKUP(W901,VALIDATIONS!$GP$2:$HS$45,4+VLOOKUP(Y901,VALIDATIONS!$FF$2:$FG$5,2,FALSE),FALSE),  IF(OR(AND(N901="Water Rising Main",Z901="Asbestos Cement"),AND(N901="Water Rising Main",Z901="unplasticised Poly Vinyl Chloride")),      VLOOKUP(W901,VALIDATIONS!$GP$2:$HS$45,12+VLOOKUP(Y901,VALIDATIONS!$FF$2:$FG$5,2,FALSE),FALSE),  0))))))    +IF(P901="Up to 10% Rock",VLOOKUP(W901,VALIDATIONS!$GP$2:$HS$45,21+VLOOKUP(Y901,VALIDATIONS!$FF$2:$FG$5,2,FALSE),FALSE),0)+IF(OR(Q901="Urban Development (moderate)",Q901="Urban Development (heavy)"),VLOOKUP(W901,VALIDATIONS!$GP$2:$HS$45,12+VLOOKUP(Q901,VALIDATIONS!$FJ$2:$FK$4,2,FALSE),FALSE),0)))</f>
        <v/>
      </c>
      <c r="AB901" s="82"/>
    </row>
    <row r="902" spans="2:28" x14ac:dyDescent="0.2">
      <c r="B902" s="354"/>
      <c r="C902" s="354"/>
      <c r="E902" s="370"/>
      <c r="G902" s="168"/>
      <c r="H902" s="168"/>
      <c r="I902" s="106" t="str">
        <f>IF(OR(C902="",D902="",E902=""),"",VLOOKUP(C902,VALIDATIONS!$HU$2:$HV$12,2,FALSE))</f>
        <v/>
      </c>
      <c r="K902" s="243"/>
      <c r="L902" s="354"/>
      <c r="M902" s="224"/>
      <c r="N902" s="370"/>
      <c r="O902" s="224"/>
      <c r="P902" s="368"/>
      <c r="Q902" s="368"/>
      <c r="R902" s="224"/>
      <c r="S902" s="224"/>
      <c r="T902" s="224"/>
      <c r="U902" s="224"/>
      <c r="W902" s="370"/>
      <c r="X902" s="370"/>
      <c r="Y902" s="368"/>
      <c r="Z902" s="370"/>
      <c r="AA902" s="106" t="str">
        <f>IF(OR(N902="",P902="",Q902="",V902="",W902="",X902="",Y902="",Z902=""),"",V902*    (  IF(OR(AND(N902="Water Reticulation",Z902="Cast Iron"),AND(N902="Water Reticulation",Z902="Ductile Iron"),AND(N902="Water Reticulation",Z902="Galvanised Iron"),  AND(N902="Water Reticulation",Z902="Mild Steel")),      VLOOKUP(W902,VALIDATIONS!$GP$2:$HS$45,VLOOKUP(Y902,VALIDATIONS!$FF$2:$FG$5,2,FALSE),FALSE),  IF(OR(AND(N902="Water Reticulation",Z902="Asbestos Cement"),AND(N902="Water Reticulation",Z902="unplasticised Poly Vinyl Chloride")),      VLOOKUP(W902,VALIDATIONS!$GP$2:$HS$45,8+VLOOKUP(Y902,VALIDATIONS!$FF$2:$FG$5,2,FALSE),FALSE),  IF(OR(AND(N902="Water Re-use",Z902="Cast Iron"),AND(N902="Water Re-use",Z902="Ductile Iron"),AND(N902="Water Re-use",Z902="Galvanised Iron"),  AND(N902="Water Re-use",Z902="Mild Steel")),      VLOOKUP(W902,VALIDATIONS!$GP$2:$HS$45,VLOOKUP(Y902,VALIDATIONS!$FF$2:$FG$5,2,FALSE),FALSE),  IF(OR(AND(N902="Water Re-use",Z902="Asbestos Cement"),AND(N902="Water Re-use",Z902="unplasticised Poly Vinyl Chloride")),      VLOOKUP(W902,VALIDATIONS!$GP$2:$HS$45,8+VLOOKUP(Y902,VALIDATIONS!$FF$2:$FG$5,2,FALSE),FALSE),            IF(OR(AND(N902="Water Rising Main",Z902="Cast Iron"),AND(N902="Water Rising Main",Z902="Ductile Iron"),AND(N902="Water Rising Main",Z902="Galvanised Iron"),  AND(N902="Water Rising Main",Z902="Mild Steel")),      VLOOKUP(W902,VALIDATIONS!$GP$2:$HS$45,4+VLOOKUP(Y902,VALIDATIONS!$FF$2:$FG$5,2,FALSE),FALSE),  IF(OR(AND(N902="Water Rising Main",Z902="Asbestos Cement"),AND(N902="Water Rising Main",Z902="unplasticised Poly Vinyl Chloride")),      VLOOKUP(W902,VALIDATIONS!$GP$2:$HS$45,12+VLOOKUP(Y902,VALIDATIONS!$FF$2:$FG$5,2,FALSE),FALSE),  0))))))    +IF(P902="Up to 10% Rock",VLOOKUP(W902,VALIDATIONS!$GP$2:$HS$45,21+VLOOKUP(Y902,VALIDATIONS!$FF$2:$FG$5,2,FALSE),FALSE),0)+IF(OR(Q902="Urban Development (moderate)",Q902="Urban Development (heavy)"),VLOOKUP(W902,VALIDATIONS!$GP$2:$HS$45,12+VLOOKUP(Q902,VALIDATIONS!$FJ$2:$FK$4,2,FALSE),FALSE),0)))</f>
        <v/>
      </c>
      <c r="AB902" s="82"/>
    </row>
    <row r="903" spans="2:28" x14ac:dyDescent="0.2">
      <c r="B903" s="354"/>
      <c r="C903" s="354"/>
      <c r="E903" s="370"/>
      <c r="G903" s="168"/>
      <c r="H903" s="168"/>
      <c r="I903" s="106" t="str">
        <f>IF(OR(C903="",D903="",E903=""),"",VLOOKUP(C903,VALIDATIONS!$HU$2:$HV$12,2,FALSE))</f>
        <v/>
      </c>
      <c r="K903" s="243"/>
      <c r="L903" s="354"/>
      <c r="M903" s="224"/>
      <c r="N903" s="370"/>
      <c r="O903" s="224"/>
      <c r="P903" s="368"/>
      <c r="Q903" s="368"/>
      <c r="R903" s="224"/>
      <c r="S903" s="224"/>
      <c r="T903" s="224"/>
      <c r="U903" s="224"/>
      <c r="W903" s="370"/>
      <c r="X903" s="370"/>
      <c r="Y903" s="368"/>
      <c r="Z903" s="370"/>
      <c r="AA903" s="106" t="str">
        <f>IF(OR(N903="",P903="",Q903="",V903="",W903="",X903="",Y903="",Z903=""),"",V903*    (  IF(OR(AND(N903="Water Reticulation",Z903="Cast Iron"),AND(N903="Water Reticulation",Z903="Ductile Iron"),AND(N903="Water Reticulation",Z903="Galvanised Iron"),  AND(N903="Water Reticulation",Z903="Mild Steel")),      VLOOKUP(W903,VALIDATIONS!$GP$2:$HS$45,VLOOKUP(Y903,VALIDATIONS!$FF$2:$FG$5,2,FALSE),FALSE),  IF(OR(AND(N903="Water Reticulation",Z903="Asbestos Cement"),AND(N903="Water Reticulation",Z903="unplasticised Poly Vinyl Chloride")),      VLOOKUP(W903,VALIDATIONS!$GP$2:$HS$45,8+VLOOKUP(Y903,VALIDATIONS!$FF$2:$FG$5,2,FALSE),FALSE),  IF(OR(AND(N903="Water Re-use",Z903="Cast Iron"),AND(N903="Water Re-use",Z903="Ductile Iron"),AND(N903="Water Re-use",Z903="Galvanised Iron"),  AND(N903="Water Re-use",Z903="Mild Steel")),      VLOOKUP(W903,VALIDATIONS!$GP$2:$HS$45,VLOOKUP(Y903,VALIDATIONS!$FF$2:$FG$5,2,FALSE),FALSE),  IF(OR(AND(N903="Water Re-use",Z903="Asbestos Cement"),AND(N903="Water Re-use",Z903="unplasticised Poly Vinyl Chloride")),      VLOOKUP(W903,VALIDATIONS!$GP$2:$HS$45,8+VLOOKUP(Y903,VALIDATIONS!$FF$2:$FG$5,2,FALSE),FALSE),            IF(OR(AND(N903="Water Rising Main",Z903="Cast Iron"),AND(N903="Water Rising Main",Z903="Ductile Iron"),AND(N903="Water Rising Main",Z903="Galvanised Iron"),  AND(N903="Water Rising Main",Z903="Mild Steel")),      VLOOKUP(W903,VALIDATIONS!$GP$2:$HS$45,4+VLOOKUP(Y903,VALIDATIONS!$FF$2:$FG$5,2,FALSE),FALSE),  IF(OR(AND(N903="Water Rising Main",Z903="Asbestos Cement"),AND(N903="Water Rising Main",Z903="unplasticised Poly Vinyl Chloride")),      VLOOKUP(W903,VALIDATIONS!$GP$2:$HS$45,12+VLOOKUP(Y903,VALIDATIONS!$FF$2:$FG$5,2,FALSE),FALSE),  0))))))    +IF(P903="Up to 10% Rock",VLOOKUP(W903,VALIDATIONS!$GP$2:$HS$45,21+VLOOKUP(Y903,VALIDATIONS!$FF$2:$FG$5,2,FALSE),FALSE),0)+IF(OR(Q903="Urban Development (moderate)",Q903="Urban Development (heavy)"),VLOOKUP(W903,VALIDATIONS!$GP$2:$HS$45,12+VLOOKUP(Q903,VALIDATIONS!$FJ$2:$FK$4,2,FALSE),FALSE),0)))</f>
        <v/>
      </c>
      <c r="AB903" s="82"/>
    </row>
    <row r="904" spans="2:28" x14ac:dyDescent="0.2">
      <c r="B904" s="354"/>
      <c r="C904" s="354"/>
      <c r="E904" s="370"/>
      <c r="G904" s="168"/>
      <c r="H904" s="168"/>
      <c r="I904" s="106" t="str">
        <f>IF(OR(C904="",D904="",E904=""),"",VLOOKUP(C904,VALIDATIONS!$HU$2:$HV$12,2,FALSE))</f>
        <v/>
      </c>
      <c r="K904" s="243"/>
      <c r="L904" s="354"/>
      <c r="M904" s="224"/>
      <c r="N904" s="370"/>
      <c r="O904" s="224"/>
      <c r="P904" s="368"/>
      <c r="Q904" s="368"/>
      <c r="R904" s="224"/>
      <c r="S904" s="224"/>
      <c r="T904" s="224"/>
      <c r="U904" s="224"/>
      <c r="W904" s="370"/>
      <c r="X904" s="370"/>
      <c r="Y904" s="368"/>
      <c r="Z904" s="370"/>
      <c r="AA904" s="106" t="str">
        <f>IF(OR(N904="",P904="",Q904="",V904="",W904="",X904="",Y904="",Z904=""),"",V904*    (  IF(OR(AND(N904="Water Reticulation",Z904="Cast Iron"),AND(N904="Water Reticulation",Z904="Ductile Iron"),AND(N904="Water Reticulation",Z904="Galvanised Iron"),  AND(N904="Water Reticulation",Z904="Mild Steel")),      VLOOKUP(W904,VALIDATIONS!$GP$2:$HS$45,VLOOKUP(Y904,VALIDATIONS!$FF$2:$FG$5,2,FALSE),FALSE),  IF(OR(AND(N904="Water Reticulation",Z904="Asbestos Cement"),AND(N904="Water Reticulation",Z904="unplasticised Poly Vinyl Chloride")),      VLOOKUP(W904,VALIDATIONS!$GP$2:$HS$45,8+VLOOKUP(Y904,VALIDATIONS!$FF$2:$FG$5,2,FALSE),FALSE),  IF(OR(AND(N904="Water Re-use",Z904="Cast Iron"),AND(N904="Water Re-use",Z904="Ductile Iron"),AND(N904="Water Re-use",Z904="Galvanised Iron"),  AND(N904="Water Re-use",Z904="Mild Steel")),      VLOOKUP(W904,VALIDATIONS!$GP$2:$HS$45,VLOOKUP(Y904,VALIDATIONS!$FF$2:$FG$5,2,FALSE),FALSE),  IF(OR(AND(N904="Water Re-use",Z904="Asbestos Cement"),AND(N904="Water Re-use",Z904="unplasticised Poly Vinyl Chloride")),      VLOOKUP(W904,VALIDATIONS!$GP$2:$HS$45,8+VLOOKUP(Y904,VALIDATIONS!$FF$2:$FG$5,2,FALSE),FALSE),            IF(OR(AND(N904="Water Rising Main",Z904="Cast Iron"),AND(N904="Water Rising Main",Z904="Ductile Iron"),AND(N904="Water Rising Main",Z904="Galvanised Iron"),  AND(N904="Water Rising Main",Z904="Mild Steel")),      VLOOKUP(W904,VALIDATIONS!$GP$2:$HS$45,4+VLOOKUP(Y904,VALIDATIONS!$FF$2:$FG$5,2,FALSE),FALSE),  IF(OR(AND(N904="Water Rising Main",Z904="Asbestos Cement"),AND(N904="Water Rising Main",Z904="unplasticised Poly Vinyl Chloride")),      VLOOKUP(W904,VALIDATIONS!$GP$2:$HS$45,12+VLOOKUP(Y904,VALIDATIONS!$FF$2:$FG$5,2,FALSE),FALSE),  0))))))    +IF(P904="Up to 10% Rock",VLOOKUP(W904,VALIDATIONS!$GP$2:$HS$45,21+VLOOKUP(Y904,VALIDATIONS!$FF$2:$FG$5,2,FALSE),FALSE),0)+IF(OR(Q904="Urban Development (moderate)",Q904="Urban Development (heavy)"),VLOOKUP(W904,VALIDATIONS!$GP$2:$HS$45,12+VLOOKUP(Q904,VALIDATIONS!$FJ$2:$FK$4,2,FALSE),FALSE),0)))</f>
        <v/>
      </c>
      <c r="AB904" s="82"/>
    </row>
    <row r="905" spans="2:28" x14ac:dyDescent="0.2">
      <c r="B905" s="354"/>
      <c r="C905" s="354"/>
      <c r="E905" s="370"/>
      <c r="G905" s="168"/>
      <c r="H905" s="168"/>
      <c r="I905" s="106" t="str">
        <f>IF(OR(C905="",D905="",E905=""),"",VLOOKUP(C905,VALIDATIONS!$HU$2:$HV$12,2,FALSE))</f>
        <v/>
      </c>
      <c r="K905" s="243"/>
      <c r="L905" s="354"/>
      <c r="M905" s="224"/>
      <c r="N905" s="370"/>
      <c r="O905" s="224"/>
      <c r="P905" s="368"/>
      <c r="Q905" s="368"/>
      <c r="R905" s="224"/>
      <c r="S905" s="224"/>
      <c r="T905" s="224"/>
      <c r="U905" s="224"/>
      <c r="W905" s="370"/>
      <c r="X905" s="370"/>
      <c r="Y905" s="368"/>
      <c r="Z905" s="370"/>
      <c r="AA905" s="106" t="str">
        <f>IF(OR(N905="",P905="",Q905="",V905="",W905="",X905="",Y905="",Z905=""),"",V905*    (  IF(OR(AND(N905="Water Reticulation",Z905="Cast Iron"),AND(N905="Water Reticulation",Z905="Ductile Iron"),AND(N905="Water Reticulation",Z905="Galvanised Iron"),  AND(N905="Water Reticulation",Z905="Mild Steel")),      VLOOKUP(W905,VALIDATIONS!$GP$2:$HS$45,VLOOKUP(Y905,VALIDATIONS!$FF$2:$FG$5,2,FALSE),FALSE),  IF(OR(AND(N905="Water Reticulation",Z905="Asbestos Cement"),AND(N905="Water Reticulation",Z905="unplasticised Poly Vinyl Chloride")),      VLOOKUP(W905,VALIDATIONS!$GP$2:$HS$45,8+VLOOKUP(Y905,VALIDATIONS!$FF$2:$FG$5,2,FALSE),FALSE),  IF(OR(AND(N905="Water Re-use",Z905="Cast Iron"),AND(N905="Water Re-use",Z905="Ductile Iron"),AND(N905="Water Re-use",Z905="Galvanised Iron"),  AND(N905="Water Re-use",Z905="Mild Steel")),      VLOOKUP(W905,VALIDATIONS!$GP$2:$HS$45,VLOOKUP(Y905,VALIDATIONS!$FF$2:$FG$5,2,FALSE),FALSE),  IF(OR(AND(N905="Water Re-use",Z905="Asbestos Cement"),AND(N905="Water Re-use",Z905="unplasticised Poly Vinyl Chloride")),      VLOOKUP(W905,VALIDATIONS!$GP$2:$HS$45,8+VLOOKUP(Y905,VALIDATIONS!$FF$2:$FG$5,2,FALSE),FALSE),            IF(OR(AND(N905="Water Rising Main",Z905="Cast Iron"),AND(N905="Water Rising Main",Z905="Ductile Iron"),AND(N905="Water Rising Main",Z905="Galvanised Iron"),  AND(N905="Water Rising Main",Z905="Mild Steel")),      VLOOKUP(W905,VALIDATIONS!$GP$2:$HS$45,4+VLOOKUP(Y905,VALIDATIONS!$FF$2:$FG$5,2,FALSE),FALSE),  IF(OR(AND(N905="Water Rising Main",Z905="Asbestos Cement"),AND(N905="Water Rising Main",Z905="unplasticised Poly Vinyl Chloride")),      VLOOKUP(W905,VALIDATIONS!$GP$2:$HS$45,12+VLOOKUP(Y905,VALIDATIONS!$FF$2:$FG$5,2,FALSE),FALSE),  0))))))    +IF(P905="Up to 10% Rock",VLOOKUP(W905,VALIDATIONS!$GP$2:$HS$45,21+VLOOKUP(Y905,VALIDATIONS!$FF$2:$FG$5,2,FALSE),FALSE),0)+IF(OR(Q905="Urban Development (moderate)",Q905="Urban Development (heavy)"),VLOOKUP(W905,VALIDATIONS!$GP$2:$HS$45,12+VLOOKUP(Q905,VALIDATIONS!$FJ$2:$FK$4,2,FALSE),FALSE),0)))</f>
        <v/>
      </c>
      <c r="AB905" s="82"/>
    </row>
    <row r="906" spans="2:28" x14ac:dyDescent="0.2">
      <c r="B906" s="354"/>
      <c r="C906" s="354"/>
      <c r="E906" s="370"/>
      <c r="G906" s="168"/>
      <c r="H906" s="168"/>
      <c r="I906" s="106" t="str">
        <f>IF(OR(C906="",D906="",E906=""),"",VLOOKUP(C906,VALIDATIONS!$HU$2:$HV$12,2,FALSE))</f>
        <v/>
      </c>
      <c r="K906" s="243"/>
      <c r="L906" s="354"/>
      <c r="M906" s="224"/>
      <c r="N906" s="370"/>
      <c r="O906" s="224"/>
      <c r="P906" s="368"/>
      <c r="Q906" s="368"/>
      <c r="R906" s="224"/>
      <c r="S906" s="224"/>
      <c r="T906" s="224"/>
      <c r="U906" s="224"/>
      <c r="W906" s="370"/>
      <c r="X906" s="370"/>
      <c r="Y906" s="368"/>
      <c r="Z906" s="370"/>
      <c r="AA906" s="106" t="str">
        <f>IF(OR(N906="",P906="",Q906="",V906="",W906="",X906="",Y906="",Z906=""),"",V906*    (  IF(OR(AND(N906="Water Reticulation",Z906="Cast Iron"),AND(N906="Water Reticulation",Z906="Ductile Iron"),AND(N906="Water Reticulation",Z906="Galvanised Iron"),  AND(N906="Water Reticulation",Z906="Mild Steel")),      VLOOKUP(W906,VALIDATIONS!$GP$2:$HS$45,VLOOKUP(Y906,VALIDATIONS!$FF$2:$FG$5,2,FALSE),FALSE),  IF(OR(AND(N906="Water Reticulation",Z906="Asbestos Cement"),AND(N906="Water Reticulation",Z906="unplasticised Poly Vinyl Chloride")),      VLOOKUP(W906,VALIDATIONS!$GP$2:$HS$45,8+VLOOKUP(Y906,VALIDATIONS!$FF$2:$FG$5,2,FALSE),FALSE),  IF(OR(AND(N906="Water Re-use",Z906="Cast Iron"),AND(N906="Water Re-use",Z906="Ductile Iron"),AND(N906="Water Re-use",Z906="Galvanised Iron"),  AND(N906="Water Re-use",Z906="Mild Steel")),      VLOOKUP(W906,VALIDATIONS!$GP$2:$HS$45,VLOOKUP(Y906,VALIDATIONS!$FF$2:$FG$5,2,FALSE),FALSE),  IF(OR(AND(N906="Water Re-use",Z906="Asbestos Cement"),AND(N906="Water Re-use",Z906="unplasticised Poly Vinyl Chloride")),      VLOOKUP(W906,VALIDATIONS!$GP$2:$HS$45,8+VLOOKUP(Y906,VALIDATIONS!$FF$2:$FG$5,2,FALSE),FALSE),            IF(OR(AND(N906="Water Rising Main",Z906="Cast Iron"),AND(N906="Water Rising Main",Z906="Ductile Iron"),AND(N906="Water Rising Main",Z906="Galvanised Iron"),  AND(N906="Water Rising Main",Z906="Mild Steel")),      VLOOKUP(W906,VALIDATIONS!$GP$2:$HS$45,4+VLOOKUP(Y906,VALIDATIONS!$FF$2:$FG$5,2,FALSE),FALSE),  IF(OR(AND(N906="Water Rising Main",Z906="Asbestos Cement"),AND(N906="Water Rising Main",Z906="unplasticised Poly Vinyl Chloride")),      VLOOKUP(W906,VALIDATIONS!$GP$2:$HS$45,12+VLOOKUP(Y906,VALIDATIONS!$FF$2:$FG$5,2,FALSE),FALSE),  0))))))    +IF(P906="Up to 10% Rock",VLOOKUP(W906,VALIDATIONS!$GP$2:$HS$45,21+VLOOKUP(Y906,VALIDATIONS!$FF$2:$FG$5,2,FALSE),FALSE),0)+IF(OR(Q906="Urban Development (moderate)",Q906="Urban Development (heavy)"),VLOOKUP(W906,VALIDATIONS!$GP$2:$HS$45,12+VLOOKUP(Q906,VALIDATIONS!$FJ$2:$FK$4,2,FALSE),FALSE),0)))</f>
        <v/>
      </c>
      <c r="AB906" s="82"/>
    </row>
    <row r="907" spans="2:28" x14ac:dyDescent="0.2">
      <c r="B907" s="354"/>
      <c r="C907" s="354"/>
      <c r="E907" s="370"/>
      <c r="G907" s="168"/>
      <c r="H907" s="168"/>
      <c r="I907" s="106" t="str">
        <f>IF(OR(C907="",D907="",E907=""),"",VLOOKUP(C907,VALIDATIONS!$HU$2:$HV$12,2,FALSE))</f>
        <v/>
      </c>
      <c r="K907" s="243"/>
      <c r="L907" s="354"/>
      <c r="M907" s="224"/>
      <c r="N907" s="370"/>
      <c r="O907" s="224"/>
      <c r="P907" s="368"/>
      <c r="Q907" s="368"/>
      <c r="R907" s="224"/>
      <c r="S907" s="224"/>
      <c r="T907" s="224"/>
      <c r="U907" s="224"/>
      <c r="W907" s="370"/>
      <c r="X907" s="370"/>
      <c r="Y907" s="368"/>
      <c r="Z907" s="370"/>
      <c r="AA907" s="106" t="str">
        <f>IF(OR(N907="",P907="",Q907="",V907="",W907="",X907="",Y907="",Z907=""),"",V907*    (  IF(OR(AND(N907="Water Reticulation",Z907="Cast Iron"),AND(N907="Water Reticulation",Z907="Ductile Iron"),AND(N907="Water Reticulation",Z907="Galvanised Iron"),  AND(N907="Water Reticulation",Z907="Mild Steel")),      VLOOKUP(W907,VALIDATIONS!$GP$2:$HS$45,VLOOKUP(Y907,VALIDATIONS!$FF$2:$FG$5,2,FALSE),FALSE),  IF(OR(AND(N907="Water Reticulation",Z907="Asbestos Cement"),AND(N907="Water Reticulation",Z907="unplasticised Poly Vinyl Chloride")),      VLOOKUP(W907,VALIDATIONS!$GP$2:$HS$45,8+VLOOKUP(Y907,VALIDATIONS!$FF$2:$FG$5,2,FALSE),FALSE),  IF(OR(AND(N907="Water Re-use",Z907="Cast Iron"),AND(N907="Water Re-use",Z907="Ductile Iron"),AND(N907="Water Re-use",Z907="Galvanised Iron"),  AND(N907="Water Re-use",Z907="Mild Steel")),      VLOOKUP(W907,VALIDATIONS!$GP$2:$HS$45,VLOOKUP(Y907,VALIDATIONS!$FF$2:$FG$5,2,FALSE),FALSE),  IF(OR(AND(N907="Water Re-use",Z907="Asbestos Cement"),AND(N907="Water Re-use",Z907="unplasticised Poly Vinyl Chloride")),      VLOOKUP(W907,VALIDATIONS!$GP$2:$HS$45,8+VLOOKUP(Y907,VALIDATIONS!$FF$2:$FG$5,2,FALSE),FALSE),            IF(OR(AND(N907="Water Rising Main",Z907="Cast Iron"),AND(N907="Water Rising Main",Z907="Ductile Iron"),AND(N907="Water Rising Main",Z907="Galvanised Iron"),  AND(N907="Water Rising Main",Z907="Mild Steel")),      VLOOKUP(W907,VALIDATIONS!$GP$2:$HS$45,4+VLOOKUP(Y907,VALIDATIONS!$FF$2:$FG$5,2,FALSE),FALSE),  IF(OR(AND(N907="Water Rising Main",Z907="Asbestos Cement"),AND(N907="Water Rising Main",Z907="unplasticised Poly Vinyl Chloride")),      VLOOKUP(W907,VALIDATIONS!$GP$2:$HS$45,12+VLOOKUP(Y907,VALIDATIONS!$FF$2:$FG$5,2,FALSE),FALSE),  0))))))    +IF(P907="Up to 10% Rock",VLOOKUP(W907,VALIDATIONS!$GP$2:$HS$45,21+VLOOKUP(Y907,VALIDATIONS!$FF$2:$FG$5,2,FALSE),FALSE),0)+IF(OR(Q907="Urban Development (moderate)",Q907="Urban Development (heavy)"),VLOOKUP(W907,VALIDATIONS!$GP$2:$HS$45,12+VLOOKUP(Q907,VALIDATIONS!$FJ$2:$FK$4,2,FALSE),FALSE),0)))</f>
        <v/>
      </c>
      <c r="AB907" s="82"/>
    </row>
    <row r="908" spans="2:28" x14ac:dyDescent="0.2">
      <c r="B908" s="354"/>
      <c r="C908" s="354"/>
      <c r="E908" s="370"/>
      <c r="G908" s="168"/>
      <c r="H908" s="168"/>
      <c r="I908" s="106" t="str">
        <f>IF(OR(C908="",D908="",E908=""),"",VLOOKUP(C908,VALIDATIONS!$HU$2:$HV$12,2,FALSE))</f>
        <v/>
      </c>
      <c r="K908" s="243"/>
      <c r="L908" s="354"/>
      <c r="M908" s="224"/>
      <c r="N908" s="370"/>
      <c r="O908" s="224"/>
      <c r="P908" s="368"/>
      <c r="Q908" s="368"/>
      <c r="R908" s="224"/>
      <c r="S908" s="224"/>
      <c r="T908" s="224"/>
      <c r="U908" s="224"/>
      <c r="W908" s="370"/>
      <c r="X908" s="370"/>
      <c r="Y908" s="368"/>
      <c r="Z908" s="370"/>
      <c r="AA908" s="106" t="str">
        <f>IF(OR(N908="",P908="",Q908="",V908="",W908="",X908="",Y908="",Z908=""),"",V908*    (  IF(OR(AND(N908="Water Reticulation",Z908="Cast Iron"),AND(N908="Water Reticulation",Z908="Ductile Iron"),AND(N908="Water Reticulation",Z908="Galvanised Iron"),  AND(N908="Water Reticulation",Z908="Mild Steel")),      VLOOKUP(W908,VALIDATIONS!$GP$2:$HS$45,VLOOKUP(Y908,VALIDATIONS!$FF$2:$FG$5,2,FALSE),FALSE),  IF(OR(AND(N908="Water Reticulation",Z908="Asbestos Cement"),AND(N908="Water Reticulation",Z908="unplasticised Poly Vinyl Chloride")),      VLOOKUP(W908,VALIDATIONS!$GP$2:$HS$45,8+VLOOKUP(Y908,VALIDATIONS!$FF$2:$FG$5,2,FALSE),FALSE),  IF(OR(AND(N908="Water Re-use",Z908="Cast Iron"),AND(N908="Water Re-use",Z908="Ductile Iron"),AND(N908="Water Re-use",Z908="Galvanised Iron"),  AND(N908="Water Re-use",Z908="Mild Steel")),      VLOOKUP(W908,VALIDATIONS!$GP$2:$HS$45,VLOOKUP(Y908,VALIDATIONS!$FF$2:$FG$5,2,FALSE),FALSE),  IF(OR(AND(N908="Water Re-use",Z908="Asbestos Cement"),AND(N908="Water Re-use",Z908="unplasticised Poly Vinyl Chloride")),      VLOOKUP(W908,VALIDATIONS!$GP$2:$HS$45,8+VLOOKUP(Y908,VALIDATIONS!$FF$2:$FG$5,2,FALSE),FALSE),            IF(OR(AND(N908="Water Rising Main",Z908="Cast Iron"),AND(N908="Water Rising Main",Z908="Ductile Iron"),AND(N908="Water Rising Main",Z908="Galvanised Iron"),  AND(N908="Water Rising Main",Z908="Mild Steel")),      VLOOKUP(W908,VALIDATIONS!$GP$2:$HS$45,4+VLOOKUP(Y908,VALIDATIONS!$FF$2:$FG$5,2,FALSE),FALSE),  IF(OR(AND(N908="Water Rising Main",Z908="Asbestos Cement"),AND(N908="Water Rising Main",Z908="unplasticised Poly Vinyl Chloride")),      VLOOKUP(W908,VALIDATIONS!$GP$2:$HS$45,12+VLOOKUP(Y908,VALIDATIONS!$FF$2:$FG$5,2,FALSE),FALSE),  0))))))    +IF(P908="Up to 10% Rock",VLOOKUP(W908,VALIDATIONS!$GP$2:$HS$45,21+VLOOKUP(Y908,VALIDATIONS!$FF$2:$FG$5,2,FALSE),FALSE),0)+IF(OR(Q908="Urban Development (moderate)",Q908="Urban Development (heavy)"),VLOOKUP(W908,VALIDATIONS!$GP$2:$HS$45,12+VLOOKUP(Q908,VALIDATIONS!$FJ$2:$FK$4,2,FALSE),FALSE),0)))</f>
        <v/>
      </c>
      <c r="AB908" s="82"/>
    </row>
    <row r="909" spans="2:28" x14ac:dyDescent="0.2">
      <c r="B909" s="354"/>
      <c r="C909" s="354"/>
      <c r="E909" s="370"/>
      <c r="G909" s="168"/>
      <c r="H909" s="168"/>
      <c r="I909" s="106" t="str">
        <f>IF(OR(C909="",D909="",E909=""),"",VLOOKUP(C909,VALIDATIONS!$HU$2:$HV$12,2,FALSE))</f>
        <v/>
      </c>
      <c r="K909" s="243"/>
      <c r="L909" s="354"/>
      <c r="M909" s="224"/>
      <c r="N909" s="370"/>
      <c r="O909" s="224"/>
      <c r="P909" s="368"/>
      <c r="Q909" s="368"/>
      <c r="R909" s="224"/>
      <c r="S909" s="224"/>
      <c r="T909" s="224"/>
      <c r="U909" s="224"/>
      <c r="W909" s="370"/>
      <c r="X909" s="370"/>
      <c r="Y909" s="368"/>
      <c r="Z909" s="370"/>
      <c r="AA909" s="106" t="str">
        <f>IF(OR(N909="",P909="",Q909="",V909="",W909="",X909="",Y909="",Z909=""),"",V909*    (  IF(OR(AND(N909="Water Reticulation",Z909="Cast Iron"),AND(N909="Water Reticulation",Z909="Ductile Iron"),AND(N909="Water Reticulation",Z909="Galvanised Iron"),  AND(N909="Water Reticulation",Z909="Mild Steel")),      VLOOKUP(W909,VALIDATIONS!$GP$2:$HS$45,VLOOKUP(Y909,VALIDATIONS!$FF$2:$FG$5,2,FALSE),FALSE),  IF(OR(AND(N909="Water Reticulation",Z909="Asbestos Cement"),AND(N909="Water Reticulation",Z909="unplasticised Poly Vinyl Chloride")),      VLOOKUP(W909,VALIDATIONS!$GP$2:$HS$45,8+VLOOKUP(Y909,VALIDATIONS!$FF$2:$FG$5,2,FALSE),FALSE),  IF(OR(AND(N909="Water Re-use",Z909="Cast Iron"),AND(N909="Water Re-use",Z909="Ductile Iron"),AND(N909="Water Re-use",Z909="Galvanised Iron"),  AND(N909="Water Re-use",Z909="Mild Steel")),      VLOOKUP(W909,VALIDATIONS!$GP$2:$HS$45,VLOOKUP(Y909,VALIDATIONS!$FF$2:$FG$5,2,FALSE),FALSE),  IF(OR(AND(N909="Water Re-use",Z909="Asbestos Cement"),AND(N909="Water Re-use",Z909="unplasticised Poly Vinyl Chloride")),      VLOOKUP(W909,VALIDATIONS!$GP$2:$HS$45,8+VLOOKUP(Y909,VALIDATIONS!$FF$2:$FG$5,2,FALSE),FALSE),            IF(OR(AND(N909="Water Rising Main",Z909="Cast Iron"),AND(N909="Water Rising Main",Z909="Ductile Iron"),AND(N909="Water Rising Main",Z909="Galvanised Iron"),  AND(N909="Water Rising Main",Z909="Mild Steel")),      VLOOKUP(W909,VALIDATIONS!$GP$2:$HS$45,4+VLOOKUP(Y909,VALIDATIONS!$FF$2:$FG$5,2,FALSE),FALSE),  IF(OR(AND(N909="Water Rising Main",Z909="Asbestos Cement"),AND(N909="Water Rising Main",Z909="unplasticised Poly Vinyl Chloride")),      VLOOKUP(W909,VALIDATIONS!$GP$2:$HS$45,12+VLOOKUP(Y909,VALIDATIONS!$FF$2:$FG$5,2,FALSE),FALSE),  0))))))    +IF(P909="Up to 10% Rock",VLOOKUP(W909,VALIDATIONS!$GP$2:$HS$45,21+VLOOKUP(Y909,VALIDATIONS!$FF$2:$FG$5,2,FALSE),FALSE),0)+IF(OR(Q909="Urban Development (moderate)",Q909="Urban Development (heavy)"),VLOOKUP(W909,VALIDATIONS!$GP$2:$HS$45,12+VLOOKUP(Q909,VALIDATIONS!$FJ$2:$FK$4,2,FALSE),FALSE),0)))</f>
        <v/>
      </c>
      <c r="AB909" s="82"/>
    </row>
    <row r="910" spans="2:28" x14ac:dyDescent="0.2">
      <c r="B910" s="354"/>
      <c r="C910" s="354"/>
      <c r="E910" s="370"/>
      <c r="G910" s="168"/>
      <c r="H910" s="168"/>
      <c r="I910" s="106" t="str">
        <f>IF(OR(C910="",D910="",E910=""),"",VLOOKUP(C910,VALIDATIONS!$HU$2:$HV$12,2,FALSE))</f>
        <v/>
      </c>
      <c r="K910" s="243"/>
      <c r="L910" s="354"/>
      <c r="M910" s="224"/>
      <c r="N910" s="370"/>
      <c r="O910" s="224"/>
      <c r="P910" s="368"/>
      <c r="Q910" s="368"/>
      <c r="R910" s="224"/>
      <c r="S910" s="224"/>
      <c r="T910" s="224"/>
      <c r="U910" s="224"/>
      <c r="W910" s="370"/>
      <c r="X910" s="370"/>
      <c r="Y910" s="368"/>
      <c r="Z910" s="370"/>
      <c r="AA910" s="106" t="str">
        <f>IF(OR(N910="",P910="",Q910="",V910="",W910="",X910="",Y910="",Z910=""),"",V910*    (  IF(OR(AND(N910="Water Reticulation",Z910="Cast Iron"),AND(N910="Water Reticulation",Z910="Ductile Iron"),AND(N910="Water Reticulation",Z910="Galvanised Iron"),  AND(N910="Water Reticulation",Z910="Mild Steel")),      VLOOKUP(W910,VALIDATIONS!$GP$2:$HS$45,VLOOKUP(Y910,VALIDATIONS!$FF$2:$FG$5,2,FALSE),FALSE),  IF(OR(AND(N910="Water Reticulation",Z910="Asbestos Cement"),AND(N910="Water Reticulation",Z910="unplasticised Poly Vinyl Chloride")),      VLOOKUP(W910,VALIDATIONS!$GP$2:$HS$45,8+VLOOKUP(Y910,VALIDATIONS!$FF$2:$FG$5,2,FALSE),FALSE),  IF(OR(AND(N910="Water Re-use",Z910="Cast Iron"),AND(N910="Water Re-use",Z910="Ductile Iron"),AND(N910="Water Re-use",Z910="Galvanised Iron"),  AND(N910="Water Re-use",Z910="Mild Steel")),      VLOOKUP(W910,VALIDATIONS!$GP$2:$HS$45,VLOOKUP(Y910,VALIDATIONS!$FF$2:$FG$5,2,FALSE),FALSE),  IF(OR(AND(N910="Water Re-use",Z910="Asbestos Cement"),AND(N910="Water Re-use",Z910="unplasticised Poly Vinyl Chloride")),      VLOOKUP(W910,VALIDATIONS!$GP$2:$HS$45,8+VLOOKUP(Y910,VALIDATIONS!$FF$2:$FG$5,2,FALSE),FALSE),            IF(OR(AND(N910="Water Rising Main",Z910="Cast Iron"),AND(N910="Water Rising Main",Z910="Ductile Iron"),AND(N910="Water Rising Main",Z910="Galvanised Iron"),  AND(N910="Water Rising Main",Z910="Mild Steel")),      VLOOKUP(W910,VALIDATIONS!$GP$2:$HS$45,4+VLOOKUP(Y910,VALIDATIONS!$FF$2:$FG$5,2,FALSE),FALSE),  IF(OR(AND(N910="Water Rising Main",Z910="Asbestos Cement"),AND(N910="Water Rising Main",Z910="unplasticised Poly Vinyl Chloride")),      VLOOKUP(W910,VALIDATIONS!$GP$2:$HS$45,12+VLOOKUP(Y910,VALIDATIONS!$FF$2:$FG$5,2,FALSE),FALSE),  0))))))    +IF(P910="Up to 10% Rock",VLOOKUP(W910,VALIDATIONS!$GP$2:$HS$45,21+VLOOKUP(Y910,VALIDATIONS!$FF$2:$FG$5,2,FALSE),FALSE),0)+IF(OR(Q910="Urban Development (moderate)",Q910="Urban Development (heavy)"),VLOOKUP(W910,VALIDATIONS!$GP$2:$HS$45,12+VLOOKUP(Q910,VALIDATIONS!$FJ$2:$FK$4,2,FALSE),FALSE),0)))</f>
        <v/>
      </c>
      <c r="AB910" s="82"/>
    </row>
    <row r="911" spans="2:28" x14ac:dyDescent="0.2">
      <c r="B911" s="354"/>
      <c r="C911" s="354"/>
      <c r="E911" s="370"/>
      <c r="G911" s="168"/>
      <c r="H911" s="168"/>
      <c r="I911" s="106" t="str">
        <f>IF(OR(C911="",D911="",E911=""),"",VLOOKUP(C911,VALIDATIONS!$HU$2:$HV$12,2,FALSE))</f>
        <v/>
      </c>
      <c r="K911" s="243"/>
      <c r="L911" s="354"/>
      <c r="M911" s="224"/>
      <c r="N911" s="370"/>
      <c r="O911" s="224"/>
      <c r="P911" s="368"/>
      <c r="Q911" s="368"/>
      <c r="R911" s="224"/>
      <c r="S911" s="224"/>
      <c r="T911" s="224"/>
      <c r="U911" s="224"/>
      <c r="W911" s="370"/>
      <c r="X911" s="370"/>
      <c r="Y911" s="368"/>
      <c r="Z911" s="370"/>
      <c r="AA911" s="106" t="str">
        <f>IF(OR(N911="",P911="",Q911="",V911="",W911="",X911="",Y911="",Z911=""),"",V911*    (  IF(OR(AND(N911="Water Reticulation",Z911="Cast Iron"),AND(N911="Water Reticulation",Z911="Ductile Iron"),AND(N911="Water Reticulation",Z911="Galvanised Iron"),  AND(N911="Water Reticulation",Z911="Mild Steel")),      VLOOKUP(W911,VALIDATIONS!$GP$2:$HS$45,VLOOKUP(Y911,VALIDATIONS!$FF$2:$FG$5,2,FALSE),FALSE),  IF(OR(AND(N911="Water Reticulation",Z911="Asbestos Cement"),AND(N911="Water Reticulation",Z911="unplasticised Poly Vinyl Chloride")),      VLOOKUP(W911,VALIDATIONS!$GP$2:$HS$45,8+VLOOKUP(Y911,VALIDATIONS!$FF$2:$FG$5,2,FALSE),FALSE),  IF(OR(AND(N911="Water Re-use",Z911="Cast Iron"),AND(N911="Water Re-use",Z911="Ductile Iron"),AND(N911="Water Re-use",Z911="Galvanised Iron"),  AND(N911="Water Re-use",Z911="Mild Steel")),      VLOOKUP(W911,VALIDATIONS!$GP$2:$HS$45,VLOOKUP(Y911,VALIDATIONS!$FF$2:$FG$5,2,FALSE),FALSE),  IF(OR(AND(N911="Water Re-use",Z911="Asbestos Cement"),AND(N911="Water Re-use",Z911="unplasticised Poly Vinyl Chloride")),      VLOOKUP(W911,VALIDATIONS!$GP$2:$HS$45,8+VLOOKUP(Y911,VALIDATIONS!$FF$2:$FG$5,2,FALSE),FALSE),            IF(OR(AND(N911="Water Rising Main",Z911="Cast Iron"),AND(N911="Water Rising Main",Z911="Ductile Iron"),AND(N911="Water Rising Main",Z911="Galvanised Iron"),  AND(N911="Water Rising Main",Z911="Mild Steel")),      VLOOKUP(W911,VALIDATIONS!$GP$2:$HS$45,4+VLOOKUP(Y911,VALIDATIONS!$FF$2:$FG$5,2,FALSE),FALSE),  IF(OR(AND(N911="Water Rising Main",Z911="Asbestos Cement"),AND(N911="Water Rising Main",Z911="unplasticised Poly Vinyl Chloride")),      VLOOKUP(W911,VALIDATIONS!$GP$2:$HS$45,12+VLOOKUP(Y911,VALIDATIONS!$FF$2:$FG$5,2,FALSE),FALSE),  0))))))    +IF(P911="Up to 10% Rock",VLOOKUP(W911,VALIDATIONS!$GP$2:$HS$45,21+VLOOKUP(Y911,VALIDATIONS!$FF$2:$FG$5,2,FALSE),FALSE),0)+IF(OR(Q911="Urban Development (moderate)",Q911="Urban Development (heavy)"),VLOOKUP(W911,VALIDATIONS!$GP$2:$HS$45,12+VLOOKUP(Q911,VALIDATIONS!$FJ$2:$FK$4,2,FALSE),FALSE),0)))</f>
        <v/>
      </c>
      <c r="AB911" s="82"/>
    </row>
    <row r="912" spans="2:28" x14ac:dyDescent="0.2">
      <c r="B912" s="354"/>
      <c r="C912" s="354"/>
      <c r="E912" s="370"/>
      <c r="G912" s="168"/>
      <c r="H912" s="168"/>
      <c r="I912" s="106" t="str">
        <f>IF(OR(C912="",D912="",E912=""),"",VLOOKUP(C912,VALIDATIONS!$HU$2:$HV$12,2,FALSE))</f>
        <v/>
      </c>
      <c r="K912" s="243"/>
      <c r="L912" s="354"/>
      <c r="M912" s="224"/>
      <c r="N912" s="370"/>
      <c r="O912" s="224"/>
      <c r="P912" s="368"/>
      <c r="Q912" s="368"/>
      <c r="R912" s="224"/>
      <c r="S912" s="224"/>
      <c r="T912" s="224"/>
      <c r="U912" s="224"/>
      <c r="W912" s="370"/>
      <c r="X912" s="370"/>
      <c r="Y912" s="368"/>
      <c r="Z912" s="370"/>
      <c r="AA912" s="106" t="str">
        <f>IF(OR(N912="",P912="",Q912="",V912="",W912="",X912="",Y912="",Z912=""),"",V912*    (  IF(OR(AND(N912="Water Reticulation",Z912="Cast Iron"),AND(N912="Water Reticulation",Z912="Ductile Iron"),AND(N912="Water Reticulation",Z912="Galvanised Iron"),  AND(N912="Water Reticulation",Z912="Mild Steel")),      VLOOKUP(W912,VALIDATIONS!$GP$2:$HS$45,VLOOKUP(Y912,VALIDATIONS!$FF$2:$FG$5,2,FALSE),FALSE),  IF(OR(AND(N912="Water Reticulation",Z912="Asbestos Cement"),AND(N912="Water Reticulation",Z912="unplasticised Poly Vinyl Chloride")),      VLOOKUP(W912,VALIDATIONS!$GP$2:$HS$45,8+VLOOKUP(Y912,VALIDATIONS!$FF$2:$FG$5,2,FALSE),FALSE),  IF(OR(AND(N912="Water Re-use",Z912="Cast Iron"),AND(N912="Water Re-use",Z912="Ductile Iron"),AND(N912="Water Re-use",Z912="Galvanised Iron"),  AND(N912="Water Re-use",Z912="Mild Steel")),      VLOOKUP(W912,VALIDATIONS!$GP$2:$HS$45,VLOOKUP(Y912,VALIDATIONS!$FF$2:$FG$5,2,FALSE),FALSE),  IF(OR(AND(N912="Water Re-use",Z912="Asbestos Cement"),AND(N912="Water Re-use",Z912="unplasticised Poly Vinyl Chloride")),      VLOOKUP(W912,VALIDATIONS!$GP$2:$HS$45,8+VLOOKUP(Y912,VALIDATIONS!$FF$2:$FG$5,2,FALSE),FALSE),            IF(OR(AND(N912="Water Rising Main",Z912="Cast Iron"),AND(N912="Water Rising Main",Z912="Ductile Iron"),AND(N912="Water Rising Main",Z912="Galvanised Iron"),  AND(N912="Water Rising Main",Z912="Mild Steel")),      VLOOKUP(W912,VALIDATIONS!$GP$2:$HS$45,4+VLOOKUP(Y912,VALIDATIONS!$FF$2:$FG$5,2,FALSE),FALSE),  IF(OR(AND(N912="Water Rising Main",Z912="Asbestos Cement"),AND(N912="Water Rising Main",Z912="unplasticised Poly Vinyl Chloride")),      VLOOKUP(W912,VALIDATIONS!$GP$2:$HS$45,12+VLOOKUP(Y912,VALIDATIONS!$FF$2:$FG$5,2,FALSE),FALSE),  0))))))    +IF(P912="Up to 10% Rock",VLOOKUP(W912,VALIDATIONS!$GP$2:$HS$45,21+VLOOKUP(Y912,VALIDATIONS!$FF$2:$FG$5,2,FALSE),FALSE),0)+IF(OR(Q912="Urban Development (moderate)",Q912="Urban Development (heavy)"),VLOOKUP(W912,VALIDATIONS!$GP$2:$HS$45,12+VLOOKUP(Q912,VALIDATIONS!$FJ$2:$FK$4,2,FALSE),FALSE),0)))</f>
        <v/>
      </c>
      <c r="AB912" s="82"/>
    </row>
    <row r="913" spans="2:28" x14ac:dyDescent="0.2">
      <c r="B913" s="354"/>
      <c r="C913" s="354"/>
      <c r="E913" s="370"/>
      <c r="G913" s="168"/>
      <c r="H913" s="168"/>
      <c r="I913" s="106" t="str">
        <f>IF(OR(C913="",D913="",E913=""),"",VLOOKUP(C913,VALIDATIONS!$HU$2:$HV$12,2,FALSE))</f>
        <v/>
      </c>
      <c r="K913" s="243"/>
      <c r="L913" s="354"/>
      <c r="M913" s="224"/>
      <c r="N913" s="370"/>
      <c r="O913" s="224"/>
      <c r="P913" s="368"/>
      <c r="Q913" s="368"/>
      <c r="R913" s="224"/>
      <c r="S913" s="224"/>
      <c r="T913" s="224"/>
      <c r="U913" s="224"/>
      <c r="W913" s="370"/>
      <c r="X913" s="370"/>
      <c r="Y913" s="368"/>
      <c r="Z913" s="370"/>
      <c r="AA913" s="106" t="str">
        <f>IF(OR(N913="",P913="",Q913="",V913="",W913="",X913="",Y913="",Z913=""),"",V913*    (  IF(OR(AND(N913="Water Reticulation",Z913="Cast Iron"),AND(N913="Water Reticulation",Z913="Ductile Iron"),AND(N913="Water Reticulation",Z913="Galvanised Iron"),  AND(N913="Water Reticulation",Z913="Mild Steel")),      VLOOKUP(W913,VALIDATIONS!$GP$2:$HS$45,VLOOKUP(Y913,VALIDATIONS!$FF$2:$FG$5,2,FALSE),FALSE),  IF(OR(AND(N913="Water Reticulation",Z913="Asbestos Cement"),AND(N913="Water Reticulation",Z913="unplasticised Poly Vinyl Chloride")),      VLOOKUP(W913,VALIDATIONS!$GP$2:$HS$45,8+VLOOKUP(Y913,VALIDATIONS!$FF$2:$FG$5,2,FALSE),FALSE),  IF(OR(AND(N913="Water Re-use",Z913="Cast Iron"),AND(N913="Water Re-use",Z913="Ductile Iron"),AND(N913="Water Re-use",Z913="Galvanised Iron"),  AND(N913="Water Re-use",Z913="Mild Steel")),      VLOOKUP(W913,VALIDATIONS!$GP$2:$HS$45,VLOOKUP(Y913,VALIDATIONS!$FF$2:$FG$5,2,FALSE),FALSE),  IF(OR(AND(N913="Water Re-use",Z913="Asbestos Cement"),AND(N913="Water Re-use",Z913="unplasticised Poly Vinyl Chloride")),      VLOOKUP(W913,VALIDATIONS!$GP$2:$HS$45,8+VLOOKUP(Y913,VALIDATIONS!$FF$2:$FG$5,2,FALSE),FALSE),            IF(OR(AND(N913="Water Rising Main",Z913="Cast Iron"),AND(N913="Water Rising Main",Z913="Ductile Iron"),AND(N913="Water Rising Main",Z913="Galvanised Iron"),  AND(N913="Water Rising Main",Z913="Mild Steel")),      VLOOKUP(W913,VALIDATIONS!$GP$2:$HS$45,4+VLOOKUP(Y913,VALIDATIONS!$FF$2:$FG$5,2,FALSE),FALSE),  IF(OR(AND(N913="Water Rising Main",Z913="Asbestos Cement"),AND(N913="Water Rising Main",Z913="unplasticised Poly Vinyl Chloride")),      VLOOKUP(W913,VALIDATIONS!$GP$2:$HS$45,12+VLOOKUP(Y913,VALIDATIONS!$FF$2:$FG$5,2,FALSE),FALSE),  0))))))    +IF(P913="Up to 10% Rock",VLOOKUP(W913,VALIDATIONS!$GP$2:$HS$45,21+VLOOKUP(Y913,VALIDATIONS!$FF$2:$FG$5,2,FALSE),FALSE),0)+IF(OR(Q913="Urban Development (moderate)",Q913="Urban Development (heavy)"),VLOOKUP(W913,VALIDATIONS!$GP$2:$HS$45,12+VLOOKUP(Q913,VALIDATIONS!$FJ$2:$FK$4,2,FALSE),FALSE),0)))</f>
        <v/>
      </c>
      <c r="AB913" s="82"/>
    </row>
    <row r="914" spans="2:28" x14ac:dyDescent="0.2">
      <c r="B914" s="354"/>
      <c r="C914" s="354"/>
      <c r="E914" s="370"/>
      <c r="G914" s="168"/>
      <c r="H914" s="168"/>
      <c r="I914" s="106" t="str">
        <f>IF(OR(C914="",D914="",E914=""),"",VLOOKUP(C914,VALIDATIONS!$HU$2:$HV$12,2,FALSE))</f>
        <v/>
      </c>
      <c r="K914" s="243"/>
      <c r="L914" s="354"/>
      <c r="M914" s="224"/>
      <c r="N914" s="370"/>
      <c r="O914" s="224"/>
      <c r="P914" s="368"/>
      <c r="Q914" s="368"/>
      <c r="R914" s="224"/>
      <c r="S914" s="224"/>
      <c r="T914" s="224"/>
      <c r="U914" s="224"/>
      <c r="W914" s="370"/>
      <c r="X914" s="370"/>
      <c r="Y914" s="368"/>
      <c r="Z914" s="370"/>
      <c r="AA914" s="106" t="str">
        <f>IF(OR(N914="",P914="",Q914="",V914="",W914="",X914="",Y914="",Z914=""),"",V914*    (  IF(OR(AND(N914="Water Reticulation",Z914="Cast Iron"),AND(N914="Water Reticulation",Z914="Ductile Iron"),AND(N914="Water Reticulation",Z914="Galvanised Iron"),  AND(N914="Water Reticulation",Z914="Mild Steel")),      VLOOKUP(W914,VALIDATIONS!$GP$2:$HS$45,VLOOKUP(Y914,VALIDATIONS!$FF$2:$FG$5,2,FALSE),FALSE),  IF(OR(AND(N914="Water Reticulation",Z914="Asbestos Cement"),AND(N914="Water Reticulation",Z914="unplasticised Poly Vinyl Chloride")),      VLOOKUP(W914,VALIDATIONS!$GP$2:$HS$45,8+VLOOKUP(Y914,VALIDATIONS!$FF$2:$FG$5,2,FALSE),FALSE),  IF(OR(AND(N914="Water Re-use",Z914="Cast Iron"),AND(N914="Water Re-use",Z914="Ductile Iron"),AND(N914="Water Re-use",Z914="Galvanised Iron"),  AND(N914="Water Re-use",Z914="Mild Steel")),      VLOOKUP(W914,VALIDATIONS!$GP$2:$HS$45,VLOOKUP(Y914,VALIDATIONS!$FF$2:$FG$5,2,FALSE),FALSE),  IF(OR(AND(N914="Water Re-use",Z914="Asbestos Cement"),AND(N914="Water Re-use",Z914="unplasticised Poly Vinyl Chloride")),      VLOOKUP(W914,VALIDATIONS!$GP$2:$HS$45,8+VLOOKUP(Y914,VALIDATIONS!$FF$2:$FG$5,2,FALSE),FALSE),            IF(OR(AND(N914="Water Rising Main",Z914="Cast Iron"),AND(N914="Water Rising Main",Z914="Ductile Iron"),AND(N914="Water Rising Main",Z914="Galvanised Iron"),  AND(N914="Water Rising Main",Z914="Mild Steel")),      VLOOKUP(W914,VALIDATIONS!$GP$2:$HS$45,4+VLOOKUP(Y914,VALIDATIONS!$FF$2:$FG$5,2,FALSE),FALSE),  IF(OR(AND(N914="Water Rising Main",Z914="Asbestos Cement"),AND(N914="Water Rising Main",Z914="unplasticised Poly Vinyl Chloride")),      VLOOKUP(W914,VALIDATIONS!$GP$2:$HS$45,12+VLOOKUP(Y914,VALIDATIONS!$FF$2:$FG$5,2,FALSE),FALSE),  0))))))    +IF(P914="Up to 10% Rock",VLOOKUP(W914,VALIDATIONS!$GP$2:$HS$45,21+VLOOKUP(Y914,VALIDATIONS!$FF$2:$FG$5,2,FALSE),FALSE),0)+IF(OR(Q914="Urban Development (moderate)",Q914="Urban Development (heavy)"),VLOOKUP(W914,VALIDATIONS!$GP$2:$HS$45,12+VLOOKUP(Q914,VALIDATIONS!$FJ$2:$FK$4,2,FALSE),FALSE),0)))</f>
        <v/>
      </c>
      <c r="AB914" s="82"/>
    </row>
    <row r="915" spans="2:28" x14ac:dyDescent="0.2">
      <c r="B915" s="354"/>
      <c r="C915" s="354"/>
      <c r="E915" s="370"/>
      <c r="G915" s="168"/>
      <c r="H915" s="168"/>
      <c r="I915" s="106" t="str">
        <f>IF(OR(C915="",D915="",E915=""),"",VLOOKUP(C915,VALIDATIONS!$HU$2:$HV$12,2,FALSE))</f>
        <v/>
      </c>
      <c r="K915" s="243"/>
      <c r="L915" s="354"/>
      <c r="M915" s="224"/>
      <c r="N915" s="370"/>
      <c r="O915" s="224"/>
      <c r="P915" s="368"/>
      <c r="Q915" s="368"/>
      <c r="R915" s="224"/>
      <c r="S915" s="224"/>
      <c r="T915" s="224"/>
      <c r="U915" s="224"/>
      <c r="W915" s="370"/>
      <c r="X915" s="370"/>
      <c r="Y915" s="368"/>
      <c r="Z915" s="370"/>
      <c r="AA915" s="106" t="str">
        <f>IF(OR(N915="",P915="",Q915="",V915="",W915="",X915="",Y915="",Z915=""),"",V915*    (  IF(OR(AND(N915="Water Reticulation",Z915="Cast Iron"),AND(N915="Water Reticulation",Z915="Ductile Iron"),AND(N915="Water Reticulation",Z915="Galvanised Iron"),  AND(N915="Water Reticulation",Z915="Mild Steel")),      VLOOKUP(W915,VALIDATIONS!$GP$2:$HS$45,VLOOKUP(Y915,VALIDATIONS!$FF$2:$FG$5,2,FALSE),FALSE),  IF(OR(AND(N915="Water Reticulation",Z915="Asbestos Cement"),AND(N915="Water Reticulation",Z915="unplasticised Poly Vinyl Chloride")),      VLOOKUP(W915,VALIDATIONS!$GP$2:$HS$45,8+VLOOKUP(Y915,VALIDATIONS!$FF$2:$FG$5,2,FALSE),FALSE),  IF(OR(AND(N915="Water Re-use",Z915="Cast Iron"),AND(N915="Water Re-use",Z915="Ductile Iron"),AND(N915="Water Re-use",Z915="Galvanised Iron"),  AND(N915="Water Re-use",Z915="Mild Steel")),      VLOOKUP(W915,VALIDATIONS!$GP$2:$HS$45,VLOOKUP(Y915,VALIDATIONS!$FF$2:$FG$5,2,FALSE),FALSE),  IF(OR(AND(N915="Water Re-use",Z915="Asbestos Cement"),AND(N915="Water Re-use",Z915="unplasticised Poly Vinyl Chloride")),      VLOOKUP(W915,VALIDATIONS!$GP$2:$HS$45,8+VLOOKUP(Y915,VALIDATIONS!$FF$2:$FG$5,2,FALSE),FALSE),            IF(OR(AND(N915="Water Rising Main",Z915="Cast Iron"),AND(N915="Water Rising Main",Z915="Ductile Iron"),AND(N915="Water Rising Main",Z915="Galvanised Iron"),  AND(N915="Water Rising Main",Z915="Mild Steel")),      VLOOKUP(W915,VALIDATIONS!$GP$2:$HS$45,4+VLOOKUP(Y915,VALIDATIONS!$FF$2:$FG$5,2,FALSE),FALSE),  IF(OR(AND(N915="Water Rising Main",Z915="Asbestos Cement"),AND(N915="Water Rising Main",Z915="unplasticised Poly Vinyl Chloride")),      VLOOKUP(W915,VALIDATIONS!$GP$2:$HS$45,12+VLOOKUP(Y915,VALIDATIONS!$FF$2:$FG$5,2,FALSE),FALSE),  0))))))    +IF(P915="Up to 10% Rock",VLOOKUP(W915,VALIDATIONS!$GP$2:$HS$45,21+VLOOKUP(Y915,VALIDATIONS!$FF$2:$FG$5,2,FALSE),FALSE),0)+IF(OR(Q915="Urban Development (moderate)",Q915="Urban Development (heavy)"),VLOOKUP(W915,VALIDATIONS!$GP$2:$HS$45,12+VLOOKUP(Q915,VALIDATIONS!$FJ$2:$FK$4,2,FALSE),FALSE),0)))</f>
        <v/>
      </c>
      <c r="AB915" s="82"/>
    </row>
    <row r="916" spans="2:28" x14ac:dyDescent="0.2">
      <c r="B916" s="354"/>
      <c r="C916" s="354"/>
      <c r="E916" s="370"/>
      <c r="G916" s="168"/>
      <c r="H916" s="168"/>
      <c r="I916" s="106" t="str">
        <f>IF(OR(C916="",D916="",E916=""),"",VLOOKUP(C916,VALIDATIONS!$HU$2:$HV$12,2,FALSE))</f>
        <v/>
      </c>
      <c r="K916" s="243"/>
      <c r="L916" s="354"/>
      <c r="M916" s="224"/>
      <c r="N916" s="370"/>
      <c r="O916" s="224"/>
      <c r="P916" s="368"/>
      <c r="Q916" s="368"/>
      <c r="R916" s="224"/>
      <c r="S916" s="224"/>
      <c r="T916" s="224"/>
      <c r="U916" s="224"/>
      <c r="W916" s="370"/>
      <c r="X916" s="370"/>
      <c r="Y916" s="368"/>
      <c r="Z916" s="370"/>
      <c r="AA916" s="106" t="str">
        <f>IF(OR(N916="",P916="",Q916="",V916="",W916="",X916="",Y916="",Z916=""),"",V916*    (  IF(OR(AND(N916="Water Reticulation",Z916="Cast Iron"),AND(N916="Water Reticulation",Z916="Ductile Iron"),AND(N916="Water Reticulation",Z916="Galvanised Iron"),  AND(N916="Water Reticulation",Z916="Mild Steel")),      VLOOKUP(W916,VALIDATIONS!$GP$2:$HS$45,VLOOKUP(Y916,VALIDATIONS!$FF$2:$FG$5,2,FALSE),FALSE),  IF(OR(AND(N916="Water Reticulation",Z916="Asbestos Cement"),AND(N916="Water Reticulation",Z916="unplasticised Poly Vinyl Chloride")),      VLOOKUP(W916,VALIDATIONS!$GP$2:$HS$45,8+VLOOKUP(Y916,VALIDATIONS!$FF$2:$FG$5,2,FALSE),FALSE),  IF(OR(AND(N916="Water Re-use",Z916="Cast Iron"),AND(N916="Water Re-use",Z916="Ductile Iron"),AND(N916="Water Re-use",Z916="Galvanised Iron"),  AND(N916="Water Re-use",Z916="Mild Steel")),      VLOOKUP(W916,VALIDATIONS!$GP$2:$HS$45,VLOOKUP(Y916,VALIDATIONS!$FF$2:$FG$5,2,FALSE),FALSE),  IF(OR(AND(N916="Water Re-use",Z916="Asbestos Cement"),AND(N916="Water Re-use",Z916="unplasticised Poly Vinyl Chloride")),      VLOOKUP(W916,VALIDATIONS!$GP$2:$HS$45,8+VLOOKUP(Y916,VALIDATIONS!$FF$2:$FG$5,2,FALSE),FALSE),            IF(OR(AND(N916="Water Rising Main",Z916="Cast Iron"),AND(N916="Water Rising Main",Z916="Ductile Iron"),AND(N916="Water Rising Main",Z916="Galvanised Iron"),  AND(N916="Water Rising Main",Z916="Mild Steel")),      VLOOKUP(W916,VALIDATIONS!$GP$2:$HS$45,4+VLOOKUP(Y916,VALIDATIONS!$FF$2:$FG$5,2,FALSE),FALSE),  IF(OR(AND(N916="Water Rising Main",Z916="Asbestos Cement"),AND(N916="Water Rising Main",Z916="unplasticised Poly Vinyl Chloride")),      VLOOKUP(W916,VALIDATIONS!$GP$2:$HS$45,12+VLOOKUP(Y916,VALIDATIONS!$FF$2:$FG$5,2,FALSE),FALSE),  0))))))    +IF(P916="Up to 10% Rock",VLOOKUP(W916,VALIDATIONS!$GP$2:$HS$45,21+VLOOKUP(Y916,VALIDATIONS!$FF$2:$FG$5,2,FALSE),FALSE),0)+IF(OR(Q916="Urban Development (moderate)",Q916="Urban Development (heavy)"),VLOOKUP(W916,VALIDATIONS!$GP$2:$HS$45,12+VLOOKUP(Q916,VALIDATIONS!$FJ$2:$FK$4,2,FALSE),FALSE),0)))</f>
        <v/>
      </c>
      <c r="AB916" s="82"/>
    </row>
    <row r="917" spans="2:28" x14ac:dyDescent="0.2">
      <c r="B917" s="354"/>
      <c r="C917" s="354"/>
      <c r="E917" s="370"/>
      <c r="G917" s="168"/>
      <c r="H917" s="168"/>
      <c r="I917" s="106" t="str">
        <f>IF(OR(C917="",D917="",E917=""),"",VLOOKUP(C917,VALIDATIONS!$HU$2:$HV$12,2,FALSE))</f>
        <v/>
      </c>
      <c r="K917" s="243"/>
      <c r="L917" s="354"/>
      <c r="M917" s="224"/>
      <c r="N917" s="370"/>
      <c r="O917" s="224"/>
      <c r="P917" s="368"/>
      <c r="Q917" s="368"/>
      <c r="R917" s="224"/>
      <c r="S917" s="224"/>
      <c r="T917" s="224"/>
      <c r="U917" s="224"/>
      <c r="W917" s="370"/>
      <c r="X917" s="370"/>
      <c r="Y917" s="368"/>
      <c r="Z917" s="370"/>
      <c r="AA917" s="106" t="str">
        <f>IF(OR(N917="",P917="",Q917="",V917="",W917="",X917="",Y917="",Z917=""),"",V917*    (  IF(OR(AND(N917="Water Reticulation",Z917="Cast Iron"),AND(N917="Water Reticulation",Z917="Ductile Iron"),AND(N917="Water Reticulation",Z917="Galvanised Iron"),  AND(N917="Water Reticulation",Z917="Mild Steel")),      VLOOKUP(W917,VALIDATIONS!$GP$2:$HS$45,VLOOKUP(Y917,VALIDATIONS!$FF$2:$FG$5,2,FALSE),FALSE),  IF(OR(AND(N917="Water Reticulation",Z917="Asbestos Cement"),AND(N917="Water Reticulation",Z917="unplasticised Poly Vinyl Chloride")),      VLOOKUP(W917,VALIDATIONS!$GP$2:$HS$45,8+VLOOKUP(Y917,VALIDATIONS!$FF$2:$FG$5,2,FALSE),FALSE),  IF(OR(AND(N917="Water Re-use",Z917="Cast Iron"),AND(N917="Water Re-use",Z917="Ductile Iron"),AND(N917="Water Re-use",Z917="Galvanised Iron"),  AND(N917="Water Re-use",Z917="Mild Steel")),      VLOOKUP(W917,VALIDATIONS!$GP$2:$HS$45,VLOOKUP(Y917,VALIDATIONS!$FF$2:$FG$5,2,FALSE),FALSE),  IF(OR(AND(N917="Water Re-use",Z917="Asbestos Cement"),AND(N917="Water Re-use",Z917="unplasticised Poly Vinyl Chloride")),      VLOOKUP(W917,VALIDATIONS!$GP$2:$HS$45,8+VLOOKUP(Y917,VALIDATIONS!$FF$2:$FG$5,2,FALSE),FALSE),            IF(OR(AND(N917="Water Rising Main",Z917="Cast Iron"),AND(N917="Water Rising Main",Z917="Ductile Iron"),AND(N917="Water Rising Main",Z917="Galvanised Iron"),  AND(N917="Water Rising Main",Z917="Mild Steel")),      VLOOKUP(W917,VALIDATIONS!$GP$2:$HS$45,4+VLOOKUP(Y917,VALIDATIONS!$FF$2:$FG$5,2,FALSE),FALSE),  IF(OR(AND(N917="Water Rising Main",Z917="Asbestos Cement"),AND(N917="Water Rising Main",Z917="unplasticised Poly Vinyl Chloride")),      VLOOKUP(W917,VALIDATIONS!$GP$2:$HS$45,12+VLOOKUP(Y917,VALIDATIONS!$FF$2:$FG$5,2,FALSE),FALSE),  0))))))    +IF(P917="Up to 10% Rock",VLOOKUP(W917,VALIDATIONS!$GP$2:$HS$45,21+VLOOKUP(Y917,VALIDATIONS!$FF$2:$FG$5,2,FALSE),FALSE),0)+IF(OR(Q917="Urban Development (moderate)",Q917="Urban Development (heavy)"),VLOOKUP(W917,VALIDATIONS!$GP$2:$HS$45,12+VLOOKUP(Q917,VALIDATIONS!$FJ$2:$FK$4,2,FALSE),FALSE),0)))</f>
        <v/>
      </c>
      <c r="AB917" s="82"/>
    </row>
    <row r="918" spans="2:28" x14ac:dyDescent="0.2">
      <c r="B918" s="354"/>
      <c r="C918" s="354"/>
      <c r="E918" s="370"/>
      <c r="G918" s="168"/>
      <c r="H918" s="168"/>
      <c r="I918" s="106" t="str">
        <f>IF(OR(C918="",D918="",E918=""),"",VLOOKUP(C918,VALIDATIONS!$HU$2:$HV$12,2,FALSE))</f>
        <v/>
      </c>
      <c r="K918" s="243"/>
      <c r="L918" s="354"/>
      <c r="M918" s="224"/>
      <c r="N918" s="370"/>
      <c r="O918" s="224"/>
      <c r="P918" s="368"/>
      <c r="Q918" s="368"/>
      <c r="R918" s="224"/>
      <c r="S918" s="224"/>
      <c r="T918" s="224"/>
      <c r="U918" s="224"/>
      <c r="W918" s="370"/>
      <c r="X918" s="370"/>
      <c r="Y918" s="368"/>
      <c r="Z918" s="370"/>
      <c r="AA918" s="106" t="str">
        <f>IF(OR(N918="",P918="",Q918="",V918="",W918="",X918="",Y918="",Z918=""),"",V918*    (  IF(OR(AND(N918="Water Reticulation",Z918="Cast Iron"),AND(N918="Water Reticulation",Z918="Ductile Iron"),AND(N918="Water Reticulation",Z918="Galvanised Iron"),  AND(N918="Water Reticulation",Z918="Mild Steel")),      VLOOKUP(W918,VALIDATIONS!$GP$2:$HS$45,VLOOKUP(Y918,VALIDATIONS!$FF$2:$FG$5,2,FALSE),FALSE),  IF(OR(AND(N918="Water Reticulation",Z918="Asbestos Cement"),AND(N918="Water Reticulation",Z918="unplasticised Poly Vinyl Chloride")),      VLOOKUP(W918,VALIDATIONS!$GP$2:$HS$45,8+VLOOKUP(Y918,VALIDATIONS!$FF$2:$FG$5,2,FALSE),FALSE),  IF(OR(AND(N918="Water Re-use",Z918="Cast Iron"),AND(N918="Water Re-use",Z918="Ductile Iron"),AND(N918="Water Re-use",Z918="Galvanised Iron"),  AND(N918="Water Re-use",Z918="Mild Steel")),      VLOOKUP(W918,VALIDATIONS!$GP$2:$HS$45,VLOOKUP(Y918,VALIDATIONS!$FF$2:$FG$5,2,FALSE),FALSE),  IF(OR(AND(N918="Water Re-use",Z918="Asbestos Cement"),AND(N918="Water Re-use",Z918="unplasticised Poly Vinyl Chloride")),      VLOOKUP(W918,VALIDATIONS!$GP$2:$HS$45,8+VLOOKUP(Y918,VALIDATIONS!$FF$2:$FG$5,2,FALSE),FALSE),            IF(OR(AND(N918="Water Rising Main",Z918="Cast Iron"),AND(N918="Water Rising Main",Z918="Ductile Iron"),AND(N918="Water Rising Main",Z918="Galvanised Iron"),  AND(N918="Water Rising Main",Z918="Mild Steel")),      VLOOKUP(W918,VALIDATIONS!$GP$2:$HS$45,4+VLOOKUP(Y918,VALIDATIONS!$FF$2:$FG$5,2,FALSE),FALSE),  IF(OR(AND(N918="Water Rising Main",Z918="Asbestos Cement"),AND(N918="Water Rising Main",Z918="unplasticised Poly Vinyl Chloride")),      VLOOKUP(W918,VALIDATIONS!$GP$2:$HS$45,12+VLOOKUP(Y918,VALIDATIONS!$FF$2:$FG$5,2,FALSE),FALSE),  0))))))    +IF(P918="Up to 10% Rock",VLOOKUP(W918,VALIDATIONS!$GP$2:$HS$45,21+VLOOKUP(Y918,VALIDATIONS!$FF$2:$FG$5,2,FALSE),FALSE),0)+IF(OR(Q918="Urban Development (moderate)",Q918="Urban Development (heavy)"),VLOOKUP(W918,VALIDATIONS!$GP$2:$HS$45,12+VLOOKUP(Q918,VALIDATIONS!$FJ$2:$FK$4,2,FALSE),FALSE),0)))</f>
        <v/>
      </c>
      <c r="AB918" s="82"/>
    </row>
    <row r="919" spans="2:28" x14ac:dyDescent="0.2">
      <c r="B919" s="354"/>
      <c r="C919" s="354"/>
      <c r="E919" s="370"/>
      <c r="G919" s="168"/>
      <c r="H919" s="168"/>
      <c r="I919" s="106" t="str">
        <f>IF(OR(C919="",D919="",E919=""),"",VLOOKUP(C919,VALIDATIONS!$HU$2:$HV$12,2,FALSE))</f>
        <v/>
      </c>
      <c r="K919" s="243"/>
      <c r="L919" s="354"/>
      <c r="M919" s="224"/>
      <c r="N919" s="370"/>
      <c r="O919" s="224"/>
      <c r="P919" s="368"/>
      <c r="Q919" s="368"/>
      <c r="R919" s="224"/>
      <c r="S919" s="224"/>
      <c r="T919" s="224"/>
      <c r="U919" s="224"/>
      <c r="W919" s="370"/>
      <c r="X919" s="370"/>
      <c r="Y919" s="368"/>
      <c r="Z919" s="370"/>
      <c r="AA919" s="106" t="str">
        <f>IF(OR(N919="",P919="",Q919="",V919="",W919="",X919="",Y919="",Z919=""),"",V919*    (  IF(OR(AND(N919="Water Reticulation",Z919="Cast Iron"),AND(N919="Water Reticulation",Z919="Ductile Iron"),AND(N919="Water Reticulation",Z919="Galvanised Iron"),  AND(N919="Water Reticulation",Z919="Mild Steel")),      VLOOKUP(W919,VALIDATIONS!$GP$2:$HS$45,VLOOKUP(Y919,VALIDATIONS!$FF$2:$FG$5,2,FALSE),FALSE),  IF(OR(AND(N919="Water Reticulation",Z919="Asbestos Cement"),AND(N919="Water Reticulation",Z919="unplasticised Poly Vinyl Chloride")),      VLOOKUP(W919,VALIDATIONS!$GP$2:$HS$45,8+VLOOKUP(Y919,VALIDATIONS!$FF$2:$FG$5,2,FALSE),FALSE),  IF(OR(AND(N919="Water Re-use",Z919="Cast Iron"),AND(N919="Water Re-use",Z919="Ductile Iron"),AND(N919="Water Re-use",Z919="Galvanised Iron"),  AND(N919="Water Re-use",Z919="Mild Steel")),      VLOOKUP(W919,VALIDATIONS!$GP$2:$HS$45,VLOOKUP(Y919,VALIDATIONS!$FF$2:$FG$5,2,FALSE),FALSE),  IF(OR(AND(N919="Water Re-use",Z919="Asbestos Cement"),AND(N919="Water Re-use",Z919="unplasticised Poly Vinyl Chloride")),      VLOOKUP(W919,VALIDATIONS!$GP$2:$HS$45,8+VLOOKUP(Y919,VALIDATIONS!$FF$2:$FG$5,2,FALSE),FALSE),            IF(OR(AND(N919="Water Rising Main",Z919="Cast Iron"),AND(N919="Water Rising Main",Z919="Ductile Iron"),AND(N919="Water Rising Main",Z919="Galvanised Iron"),  AND(N919="Water Rising Main",Z919="Mild Steel")),      VLOOKUP(W919,VALIDATIONS!$GP$2:$HS$45,4+VLOOKUP(Y919,VALIDATIONS!$FF$2:$FG$5,2,FALSE),FALSE),  IF(OR(AND(N919="Water Rising Main",Z919="Asbestos Cement"),AND(N919="Water Rising Main",Z919="unplasticised Poly Vinyl Chloride")),      VLOOKUP(W919,VALIDATIONS!$GP$2:$HS$45,12+VLOOKUP(Y919,VALIDATIONS!$FF$2:$FG$5,2,FALSE),FALSE),  0))))))    +IF(P919="Up to 10% Rock",VLOOKUP(W919,VALIDATIONS!$GP$2:$HS$45,21+VLOOKUP(Y919,VALIDATIONS!$FF$2:$FG$5,2,FALSE),FALSE),0)+IF(OR(Q919="Urban Development (moderate)",Q919="Urban Development (heavy)"),VLOOKUP(W919,VALIDATIONS!$GP$2:$HS$45,12+VLOOKUP(Q919,VALIDATIONS!$FJ$2:$FK$4,2,FALSE),FALSE),0)))</f>
        <v/>
      </c>
      <c r="AB919" s="82"/>
    </row>
    <row r="920" spans="2:28" x14ac:dyDescent="0.2">
      <c r="B920" s="354"/>
      <c r="C920" s="354"/>
      <c r="E920" s="370"/>
      <c r="G920" s="168"/>
      <c r="H920" s="168"/>
      <c r="I920" s="106" t="str">
        <f>IF(OR(C920="",D920="",E920=""),"",VLOOKUP(C920,VALIDATIONS!$HU$2:$HV$12,2,FALSE))</f>
        <v/>
      </c>
      <c r="K920" s="243"/>
      <c r="L920" s="354"/>
      <c r="M920" s="224"/>
      <c r="N920" s="370"/>
      <c r="O920" s="224"/>
      <c r="P920" s="368"/>
      <c r="Q920" s="368"/>
      <c r="R920" s="224"/>
      <c r="S920" s="224"/>
      <c r="T920" s="224"/>
      <c r="U920" s="224"/>
      <c r="W920" s="370"/>
      <c r="X920" s="370"/>
      <c r="Y920" s="368"/>
      <c r="Z920" s="370"/>
      <c r="AA920" s="106" t="str">
        <f>IF(OR(N920="",P920="",Q920="",V920="",W920="",X920="",Y920="",Z920=""),"",V920*    (  IF(OR(AND(N920="Water Reticulation",Z920="Cast Iron"),AND(N920="Water Reticulation",Z920="Ductile Iron"),AND(N920="Water Reticulation",Z920="Galvanised Iron"),  AND(N920="Water Reticulation",Z920="Mild Steel")),      VLOOKUP(W920,VALIDATIONS!$GP$2:$HS$45,VLOOKUP(Y920,VALIDATIONS!$FF$2:$FG$5,2,FALSE),FALSE),  IF(OR(AND(N920="Water Reticulation",Z920="Asbestos Cement"),AND(N920="Water Reticulation",Z920="unplasticised Poly Vinyl Chloride")),      VLOOKUP(W920,VALIDATIONS!$GP$2:$HS$45,8+VLOOKUP(Y920,VALIDATIONS!$FF$2:$FG$5,2,FALSE),FALSE),  IF(OR(AND(N920="Water Re-use",Z920="Cast Iron"),AND(N920="Water Re-use",Z920="Ductile Iron"),AND(N920="Water Re-use",Z920="Galvanised Iron"),  AND(N920="Water Re-use",Z920="Mild Steel")),      VLOOKUP(W920,VALIDATIONS!$GP$2:$HS$45,VLOOKUP(Y920,VALIDATIONS!$FF$2:$FG$5,2,FALSE),FALSE),  IF(OR(AND(N920="Water Re-use",Z920="Asbestos Cement"),AND(N920="Water Re-use",Z920="unplasticised Poly Vinyl Chloride")),      VLOOKUP(W920,VALIDATIONS!$GP$2:$HS$45,8+VLOOKUP(Y920,VALIDATIONS!$FF$2:$FG$5,2,FALSE),FALSE),            IF(OR(AND(N920="Water Rising Main",Z920="Cast Iron"),AND(N920="Water Rising Main",Z920="Ductile Iron"),AND(N920="Water Rising Main",Z920="Galvanised Iron"),  AND(N920="Water Rising Main",Z920="Mild Steel")),      VLOOKUP(W920,VALIDATIONS!$GP$2:$HS$45,4+VLOOKUP(Y920,VALIDATIONS!$FF$2:$FG$5,2,FALSE),FALSE),  IF(OR(AND(N920="Water Rising Main",Z920="Asbestos Cement"),AND(N920="Water Rising Main",Z920="unplasticised Poly Vinyl Chloride")),      VLOOKUP(W920,VALIDATIONS!$GP$2:$HS$45,12+VLOOKUP(Y920,VALIDATIONS!$FF$2:$FG$5,2,FALSE),FALSE),  0))))))    +IF(P920="Up to 10% Rock",VLOOKUP(W920,VALIDATIONS!$GP$2:$HS$45,21+VLOOKUP(Y920,VALIDATIONS!$FF$2:$FG$5,2,FALSE),FALSE),0)+IF(OR(Q920="Urban Development (moderate)",Q920="Urban Development (heavy)"),VLOOKUP(W920,VALIDATIONS!$GP$2:$HS$45,12+VLOOKUP(Q920,VALIDATIONS!$FJ$2:$FK$4,2,FALSE),FALSE),0)))</f>
        <v/>
      </c>
      <c r="AB920" s="82"/>
    </row>
    <row r="921" spans="2:28" x14ac:dyDescent="0.2">
      <c r="B921" s="354"/>
      <c r="C921" s="354"/>
      <c r="E921" s="370"/>
      <c r="G921" s="168"/>
      <c r="H921" s="168"/>
      <c r="I921" s="106" t="str">
        <f>IF(OR(C921="",D921="",E921=""),"",VLOOKUP(C921,VALIDATIONS!$HU$2:$HV$12,2,FALSE))</f>
        <v/>
      </c>
      <c r="K921" s="243"/>
      <c r="L921" s="354"/>
      <c r="M921" s="224"/>
      <c r="N921" s="370"/>
      <c r="O921" s="224"/>
      <c r="P921" s="368"/>
      <c r="Q921" s="368"/>
      <c r="R921" s="224"/>
      <c r="S921" s="224"/>
      <c r="T921" s="224"/>
      <c r="U921" s="224"/>
      <c r="W921" s="370"/>
      <c r="X921" s="370"/>
      <c r="Y921" s="368"/>
      <c r="Z921" s="370"/>
      <c r="AA921" s="106" t="str">
        <f>IF(OR(N921="",P921="",Q921="",V921="",W921="",X921="",Y921="",Z921=""),"",V921*    (  IF(OR(AND(N921="Water Reticulation",Z921="Cast Iron"),AND(N921="Water Reticulation",Z921="Ductile Iron"),AND(N921="Water Reticulation",Z921="Galvanised Iron"),  AND(N921="Water Reticulation",Z921="Mild Steel")),      VLOOKUP(W921,VALIDATIONS!$GP$2:$HS$45,VLOOKUP(Y921,VALIDATIONS!$FF$2:$FG$5,2,FALSE),FALSE),  IF(OR(AND(N921="Water Reticulation",Z921="Asbestos Cement"),AND(N921="Water Reticulation",Z921="unplasticised Poly Vinyl Chloride")),      VLOOKUP(W921,VALIDATIONS!$GP$2:$HS$45,8+VLOOKUP(Y921,VALIDATIONS!$FF$2:$FG$5,2,FALSE),FALSE),  IF(OR(AND(N921="Water Re-use",Z921="Cast Iron"),AND(N921="Water Re-use",Z921="Ductile Iron"),AND(N921="Water Re-use",Z921="Galvanised Iron"),  AND(N921="Water Re-use",Z921="Mild Steel")),      VLOOKUP(W921,VALIDATIONS!$GP$2:$HS$45,VLOOKUP(Y921,VALIDATIONS!$FF$2:$FG$5,2,FALSE),FALSE),  IF(OR(AND(N921="Water Re-use",Z921="Asbestos Cement"),AND(N921="Water Re-use",Z921="unplasticised Poly Vinyl Chloride")),      VLOOKUP(W921,VALIDATIONS!$GP$2:$HS$45,8+VLOOKUP(Y921,VALIDATIONS!$FF$2:$FG$5,2,FALSE),FALSE),            IF(OR(AND(N921="Water Rising Main",Z921="Cast Iron"),AND(N921="Water Rising Main",Z921="Ductile Iron"),AND(N921="Water Rising Main",Z921="Galvanised Iron"),  AND(N921="Water Rising Main",Z921="Mild Steel")),      VLOOKUP(W921,VALIDATIONS!$GP$2:$HS$45,4+VLOOKUP(Y921,VALIDATIONS!$FF$2:$FG$5,2,FALSE),FALSE),  IF(OR(AND(N921="Water Rising Main",Z921="Asbestos Cement"),AND(N921="Water Rising Main",Z921="unplasticised Poly Vinyl Chloride")),      VLOOKUP(W921,VALIDATIONS!$GP$2:$HS$45,12+VLOOKUP(Y921,VALIDATIONS!$FF$2:$FG$5,2,FALSE),FALSE),  0))))))    +IF(P921="Up to 10% Rock",VLOOKUP(W921,VALIDATIONS!$GP$2:$HS$45,21+VLOOKUP(Y921,VALIDATIONS!$FF$2:$FG$5,2,FALSE),FALSE),0)+IF(OR(Q921="Urban Development (moderate)",Q921="Urban Development (heavy)"),VLOOKUP(W921,VALIDATIONS!$GP$2:$HS$45,12+VLOOKUP(Q921,VALIDATIONS!$FJ$2:$FK$4,2,FALSE),FALSE),0)))</f>
        <v/>
      </c>
      <c r="AB921" s="82"/>
    </row>
    <row r="922" spans="2:28" x14ac:dyDescent="0.2">
      <c r="B922" s="354"/>
      <c r="C922" s="354"/>
      <c r="E922" s="370"/>
      <c r="G922" s="168"/>
      <c r="H922" s="168"/>
      <c r="I922" s="106" t="str">
        <f>IF(OR(C922="",D922="",E922=""),"",VLOOKUP(C922,VALIDATIONS!$HU$2:$HV$12,2,FALSE))</f>
        <v/>
      </c>
      <c r="K922" s="243"/>
      <c r="L922" s="354"/>
      <c r="M922" s="224"/>
      <c r="N922" s="370"/>
      <c r="O922" s="224"/>
      <c r="P922" s="368"/>
      <c r="Q922" s="368"/>
      <c r="R922" s="224"/>
      <c r="S922" s="224"/>
      <c r="T922" s="224"/>
      <c r="U922" s="224"/>
      <c r="W922" s="370"/>
      <c r="X922" s="370"/>
      <c r="Y922" s="368"/>
      <c r="Z922" s="370"/>
      <c r="AA922" s="106" t="str">
        <f>IF(OR(N922="",P922="",Q922="",V922="",W922="",X922="",Y922="",Z922=""),"",V922*    (  IF(OR(AND(N922="Water Reticulation",Z922="Cast Iron"),AND(N922="Water Reticulation",Z922="Ductile Iron"),AND(N922="Water Reticulation",Z922="Galvanised Iron"),  AND(N922="Water Reticulation",Z922="Mild Steel")),      VLOOKUP(W922,VALIDATIONS!$GP$2:$HS$45,VLOOKUP(Y922,VALIDATIONS!$FF$2:$FG$5,2,FALSE),FALSE),  IF(OR(AND(N922="Water Reticulation",Z922="Asbestos Cement"),AND(N922="Water Reticulation",Z922="unplasticised Poly Vinyl Chloride")),      VLOOKUP(W922,VALIDATIONS!$GP$2:$HS$45,8+VLOOKUP(Y922,VALIDATIONS!$FF$2:$FG$5,2,FALSE),FALSE),  IF(OR(AND(N922="Water Re-use",Z922="Cast Iron"),AND(N922="Water Re-use",Z922="Ductile Iron"),AND(N922="Water Re-use",Z922="Galvanised Iron"),  AND(N922="Water Re-use",Z922="Mild Steel")),      VLOOKUP(W922,VALIDATIONS!$GP$2:$HS$45,VLOOKUP(Y922,VALIDATIONS!$FF$2:$FG$5,2,FALSE),FALSE),  IF(OR(AND(N922="Water Re-use",Z922="Asbestos Cement"),AND(N922="Water Re-use",Z922="unplasticised Poly Vinyl Chloride")),      VLOOKUP(W922,VALIDATIONS!$GP$2:$HS$45,8+VLOOKUP(Y922,VALIDATIONS!$FF$2:$FG$5,2,FALSE),FALSE),            IF(OR(AND(N922="Water Rising Main",Z922="Cast Iron"),AND(N922="Water Rising Main",Z922="Ductile Iron"),AND(N922="Water Rising Main",Z922="Galvanised Iron"),  AND(N922="Water Rising Main",Z922="Mild Steel")),      VLOOKUP(W922,VALIDATIONS!$GP$2:$HS$45,4+VLOOKUP(Y922,VALIDATIONS!$FF$2:$FG$5,2,FALSE),FALSE),  IF(OR(AND(N922="Water Rising Main",Z922="Asbestos Cement"),AND(N922="Water Rising Main",Z922="unplasticised Poly Vinyl Chloride")),      VLOOKUP(W922,VALIDATIONS!$GP$2:$HS$45,12+VLOOKUP(Y922,VALIDATIONS!$FF$2:$FG$5,2,FALSE),FALSE),  0))))))    +IF(P922="Up to 10% Rock",VLOOKUP(W922,VALIDATIONS!$GP$2:$HS$45,21+VLOOKUP(Y922,VALIDATIONS!$FF$2:$FG$5,2,FALSE),FALSE),0)+IF(OR(Q922="Urban Development (moderate)",Q922="Urban Development (heavy)"),VLOOKUP(W922,VALIDATIONS!$GP$2:$HS$45,12+VLOOKUP(Q922,VALIDATIONS!$FJ$2:$FK$4,2,FALSE),FALSE),0)))</f>
        <v/>
      </c>
      <c r="AB922" s="82"/>
    </row>
    <row r="923" spans="2:28" x14ac:dyDescent="0.2">
      <c r="B923" s="354"/>
      <c r="C923" s="354"/>
      <c r="E923" s="370"/>
      <c r="G923" s="168"/>
      <c r="H923" s="168"/>
      <c r="I923" s="106" t="str">
        <f>IF(OR(C923="",D923="",E923=""),"",VLOOKUP(C923,VALIDATIONS!$HU$2:$HV$12,2,FALSE))</f>
        <v/>
      </c>
      <c r="K923" s="243"/>
      <c r="L923" s="354"/>
      <c r="M923" s="224"/>
      <c r="N923" s="370"/>
      <c r="O923" s="224"/>
      <c r="P923" s="368"/>
      <c r="Q923" s="368"/>
      <c r="R923" s="224"/>
      <c r="S923" s="224"/>
      <c r="T923" s="224"/>
      <c r="U923" s="224"/>
      <c r="W923" s="370"/>
      <c r="X923" s="370"/>
      <c r="Y923" s="368"/>
      <c r="Z923" s="370"/>
      <c r="AA923" s="106" t="str">
        <f>IF(OR(N923="",P923="",Q923="",V923="",W923="",X923="",Y923="",Z923=""),"",V923*    (  IF(OR(AND(N923="Water Reticulation",Z923="Cast Iron"),AND(N923="Water Reticulation",Z923="Ductile Iron"),AND(N923="Water Reticulation",Z923="Galvanised Iron"),  AND(N923="Water Reticulation",Z923="Mild Steel")),      VLOOKUP(W923,VALIDATIONS!$GP$2:$HS$45,VLOOKUP(Y923,VALIDATIONS!$FF$2:$FG$5,2,FALSE),FALSE),  IF(OR(AND(N923="Water Reticulation",Z923="Asbestos Cement"),AND(N923="Water Reticulation",Z923="unplasticised Poly Vinyl Chloride")),      VLOOKUP(W923,VALIDATIONS!$GP$2:$HS$45,8+VLOOKUP(Y923,VALIDATIONS!$FF$2:$FG$5,2,FALSE),FALSE),  IF(OR(AND(N923="Water Re-use",Z923="Cast Iron"),AND(N923="Water Re-use",Z923="Ductile Iron"),AND(N923="Water Re-use",Z923="Galvanised Iron"),  AND(N923="Water Re-use",Z923="Mild Steel")),      VLOOKUP(W923,VALIDATIONS!$GP$2:$HS$45,VLOOKUP(Y923,VALIDATIONS!$FF$2:$FG$5,2,FALSE),FALSE),  IF(OR(AND(N923="Water Re-use",Z923="Asbestos Cement"),AND(N923="Water Re-use",Z923="unplasticised Poly Vinyl Chloride")),      VLOOKUP(W923,VALIDATIONS!$GP$2:$HS$45,8+VLOOKUP(Y923,VALIDATIONS!$FF$2:$FG$5,2,FALSE),FALSE),            IF(OR(AND(N923="Water Rising Main",Z923="Cast Iron"),AND(N923="Water Rising Main",Z923="Ductile Iron"),AND(N923="Water Rising Main",Z923="Galvanised Iron"),  AND(N923="Water Rising Main",Z923="Mild Steel")),      VLOOKUP(W923,VALIDATIONS!$GP$2:$HS$45,4+VLOOKUP(Y923,VALIDATIONS!$FF$2:$FG$5,2,FALSE),FALSE),  IF(OR(AND(N923="Water Rising Main",Z923="Asbestos Cement"),AND(N923="Water Rising Main",Z923="unplasticised Poly Vinyl Chloride")),      VLOOKUP(W923,VALIDATIONS!$GP$2:$HS$45,12+VLOOKUP(Y923,VALIDATIONS!$FF$2:$FG$5,2,FALSE),FALSE),  0))))))    +IF(P923="Up to 10% Rock",VLOOKUP(W923,VALIDATIONS!$GP$2:$HS$45,21+VLOOKUP(Y923,VALIDATIONS!$FF$2:$FG$5,2,FALSE),FALSE),0)+IF(OR(Q923="Urban Development (moderate)",Q923="Urban Development (heavy)"),VLOOKUP(W923,VALIDATIONS!$GP$2:$HS$45,12+VLOOKUP(Q923,VALIDATIONS!$FJ$2:$FK$4,2,FALSE),FALSE),0)))</f>
        <v/>
      </c>
      <c r="AB923" s="82"/>
    </row>
    <row r="924" spans="2:28" x14ac:dyDescent="0.2">
      <c r="B924" s="354"/>
      <c r="C924" s="354"/>
      <c r="E924" s="370"/>
      <c r="G924" s="168"/>
      <c r="H924" s="168"/>
      <c r="I924" s="106" t="str">
        <f>IF(OR(C924="",D924="",E924=""),"",VLOOKUP(C924,VALIDATIONS!$HU$2:$HV$12,2,FALSE))</f>
        <v/>
      </c>
      <c r="K924" s="243"/>
      <c r="L924" s="354"/>
      <c r="M924" s="224"/>
      <c r="N924" s="370"/>
      <c r="O924" s="224"/>
      <c r="P924" s="368"/>
      <c r="Q924" s="368"/>
      <c r="R924" s="224"/>
      <c r="S924" s="224"/>
      <c r="T924" s="224"/>
      <c r="U924" s="224"/>
      <c r="W924" s="370"/>
      <c r="X924" s="370"/>
      <c r="Y924" s="368"/>
      <c r="Z924" s="370"/>
      <c r="AA924" s="106" t="str">
        <f>IF(OR(N924="",P924="",Q924="",V924="",W924="",X924="",Y924="",Z924=""),"",V924*    (  IF(OR(AND(N924="Water Reticulation",Z924="Cast Iron"),AND(N924="Water Reticulation",Z924="Ductile Iron"),AND(N924="Water Reticulation",Z924="Galvanised Iron"),  AND(N924="Water Reticulation",Z924="Mild Steel")),      VLOOKUP(W924,VALIDATIONS!$GP$2:$HS$45,VLOOKUP(Y924,VALIDATIONS!$FF$2:$FG$5,2,FALSE),FALSE),  IF(OR(AND(N924="Water Reticulation",Z924="Asbestos Cement"),AND(N924="Water Reticulation",Z924="unplasticised Poly Vinyl Chloride")),      VLOOKUP(W924,VALIDATIONS!$GP$2:$HS$45,8+VLOOKUP(Y924,VALIDATIONS!$FF$2:$FG$5,2,FALSE),FALSE),  IF(OR(AND(N924="Water Re-use",Z924="Cast Iron"),AND(N924="Water Re-use",Z924="Ductile Iron"),AND(N924="Water Re-use",Z924="Galvanised Iron"),  AND(N924="Water Re-use",Z924="Mild Steel")),      VLOOKUP(W924,VALIDATIONS!$GP$2:$HS$45,VLOOKUP(Y924,VALIDATIONS!$FF$2:$FG$5,2,FALSE),FALSE),  IF(OR(AND(N924="Water Re-use",Z924="Asbestos Cement"),AND(N924="Water Re-use",Z924="unplasticised Poly Vinyl Chloride")),      VLOOKUP(W924,VALIDATIONS!$GP$2:$HS$45,8+VLOOKUP(Y924,VALIDATIONS!$FF$2:$FG$5,2,FALSE),FALSE),            IF(OR(AND(N924="Water Rising Main",Z924="Cast Iron"),AND(N924="Water Rising Main",Z924="Ductile Iron"),AND(N924="Water Rising Main",Z924="Galvanised Iron"),  AND(N924="Water Rising Main",Z924="Mild Steel")),      VLOOKUP(W924,VALIDATIONS!$GP$2:$HS$45,4+VLOOKUP(Y924,VALIDATIONS!$FF$2:$FG$5,2,FALSE),FALSE),  IF(OR(AND(N924="Water Rising Main",Z924="Asbestos Cement"),AND(N924="Water Rising Main",Z924="unplasticised Poly Vinyl Chloride")),      VLOOKUP(W924,VALIDATIONS!$GP$2:$HS$45,12+VLOOKUP(Y924,VALIDATIONS!$FF$2:$FG$5,2,FALSE),FALSE),  0))))))    +IF(P924="Up to 10% Rock",VLOOKUP(W924,VALIDATIONS!$GP$2:$HS$45,21+VLOOKUP(Y924,VALIDATIONS!$FF$2:$FG$5,2,FALSE),FALSE),0)+IF(OR(Q924="Urban Development (moderate)",Q924="Urban Development (heavy)"),VLOOKUP(W924,VALIDATIONS!$GP$2:$HS$45,12+VLOOKUP(Q924,VALIDATIONS!$FJ$2:$FK$4,2,FALSE),FALSE),0)))</f>
        <v/>
      </c>
      <c r="AB924" s="82"/>
    </row>
    <row r="925" spans="2:28" x14ac:dyDescent="0.2">
      <c r="B925" s="354"/>
      <c r="C925" s="354"/>
      <c r="E925" s="370"/>
      <c r="G925" s="168"/>
      <c r="H925" s="168"/>
      <c r="I925" s="106" t="str">
        <f>IF(OR(C925="",D925="",E925=""),"",VLOOKUP(C925,VALIDATIONS!$HU$2:$HV$12,2,FALSE))</f>
        <v/>
      </c>
      <c r="K925" s="243"/>
      <c r="L925" s="354"/>
      <c r="M925" s="224"/>
      <c r="N925" s="370"/>
      <c r="O925" s="224"/>
      <c r="P925" s="368"/>
      <c r="Q925" s="368"/>
      <c r="R925" s="224"/>
      <c r="S925" s="224"/>
      <c r="T925" s="224"/>
      <c r="U925" s="224"/>
      <c r="W925" s="370"/>
      <c r="X925" s="370"/>
      <c r="Y925" s="368"/>
      <c r="Z925" s="370"/>
      <c r="AA925" s="106" t="str">
        <f>IF(OR(N925="",P925="",Q925="",V925="",W925="",X925="",Y925="",Z925=""),"",V925*    (  IF(OR(AND(N925="Water Reticulation",Z925="Cast Iron"),AND(N925="Water Reticulation",Z925="Ductile Iron"),AND(N925="Water Reticulation",Z925="Galvanised Iron"),  AND(N925="Water Reticulation",Z925="Mild Steel")),      VLOOKUP(W925,VALIDATIONS!$GP$2:$HS$45,VLOOKUP(Y925,VALIDATIONS!$FF$2:$FG$5,2,FALSE),FALSE),  IF(OR(AND(N925="Water Reticulation",Z925="Asbestos Cement"),AND(N925="Water Reticulation",Z925="unplasticised Poly Vinyl Chloride")),      VLOOKUP(W925,VALIDATIONS!$GP$2:$HS$45,8+VLOOKUP(Y925,VALIDATIONS!$FF$2:$FG$5,2,FALSE),FALSE),  IF(OR(AND(N925="Water Re-use",Z925="Cast Iron"),AND(N925="Water Re-use",Z925="Ductile Iron"),AND(N925="Water Re-use",Z925="Galvanised Iron"),  AND(N925="Water Re-use",Z925="Mild Steel")),      VLOOKUP(W925,VALIDATIONS!$GP$2:$HS$45,VLOOKUP(Y925,VALIDATIONS!$FF$2:$FG$5,2,FALSE),FALSE),  IF(OR(AND(N925="Water Re-use",Z925="Asbestos Cement"),AND(N925="Water Re-use",Z925="unplasticised Poly Vinyl Chloride")),      VLOOKUP(W925,VALIDATIONS!$GP$2:$HS$45,8+VLOOKUP(Y925,VALIDATIONS!$FF$2:$FG$5,2,FALSE),FALSE),            IF(OR(AND(N925="Water Rising Main",Z925="Cast Iron"),AND(N925="Water Rising Main",Z925="Ductile Iron"),AND(N925="Water Rising Main",Z925="Galvanised Iron"),  AND(N925="Water Rising Main",Z925="Mild Steel")),      VLOOKUP(W925,VALIDATIONS!$GP$2:$HS$45,4+VLOOKUP(Y925,VALIDATIONS!$FF$2:$FG$5,2,FALSE),FALSE),  IF(OR(AND(N925="Water Rising Main",Z925="Asbestos Cement"),AND(N925="Water Rising Main",Z925="unplasticised Poly Vinyl Chloride")),      VLOOKUP(W925,VALIDATIONS!$GP$2:$HS$45,12+VLOOKUP(Y925,VALIDATIONS!$FF$2:$FG$5,2,FALSE),FALSE),  0))))))    +IF(P925="Up to 10% Rock",VLOOKUP(W925,VALIDATIONS!$GP$2:$HS$45,21+VLOOKUP(Y925,VALIDATIONS!$FF$2:$FG$5,2,FALSE),FALSE),0)+IF(OR(Q925="Urban Development (moderate)",Q925="Urban Development (heavy)"),VLOOKUP(W925,VALIDATIONS!$GP$2:$HS$45,12+VLOOKUP(Q925,VALIDATIONS!$FJ$2:$FK$4,2,FALSE),FALSE),0)))</f>
        <v/>
      </c>
      <c r="AB925" s="82"/>
    </row>
    <row r="926" spans="2:28" x14ac:dyDescent="0.2">
      <c r="B926" s="354"/>
      <c r="C926" s="354"/>
      <c r="E926" s="370"/>
      <c r="G926" s="168"/>
      <c r="H926" s="168"/>
      <c r="I926" s="106" t="str">
        <f>IF(OR(C926="",D926="",E926=""),"",VLOOKUP(C926,VALIDATIONS!$HU$2:$HV$12,2,FALSE))</f>
        <v/>
      </c>
      <c r="K926" s="243"/>
      <c r="L926" s="354"/>
      <c r="M926" s="224"/>
      <c r="N926" s="370"/>
      <c r="O926" s="224"/>
      <c r="P926" s="368"/>
      <c r="Q926" s="368"/>
      <c r="R926" s="224"/>
      <c r="S926" s="224"/>
      <c r="T926" s="224"/>
      <c r="U926" s="224"/>
      <c r="W926" s="370"/>
      <c r="X926" s="370"/>
      <c r="Y926" s="368"/>
      <c r="Z926" s="370"/>
      <c r="AA926" s="106" t="str">
        <f>IF(OR(N926="",P926="",Q926="",V926="",W926="",X926="",Y926="",Z926=""),"",V926*    (  IF(OR(AND(N926="Water Reticulation",Z926="Cast Iron"),AND(N926="Water Reticulation",Z926="Ductile Iron"),AND(N926="Water Reticulation",Z926="Galvanised Iron"),  AND(N926="Water Reticulation",Z926="Mild Steel")),      VLOOKUP(W926,VALIDATIONS!$GP$2:$HS$45,VLOOKUP(Y926,VALIDATIONS!$FF$2:$FG$5,2,FALSE),FALSE),  IF(OR(AND(N926="Water Reticulation",Z926="Asbestos Cement"),AND(N926="Water Reticulation",Z926="unplasticised Poly Vinyl Chloride")),      VLOOKUP(W926,VALIDATIONS!$GP$2:$HS$45,8+VLOOKUP(Y926,VALIDATIONS!$FF$2:$FG$5,2,FALSE),FALSE),  IF(OR(AND(N926="Water Re-use",Z926="Cast Iron"),AND(N926="Water Re-use",Z926="Ductile Iron"),AND(N926="Water Re-use",Z926="Galvanised Iron"),  AND(N926="Water Re-use",Z926="Mild Steel")),      VLOOKUP(W926,VALIDATIONS!$GP$2:$HS$45,VLOOKUP(Y926,VALIDATIONS!$FF$2:$FG$5,2,FALSE),FALSE),  IF(OR(AND(N926="Water Re-use",Z926="Asbestos Cement"),AND(N926="Water Re-use",Z926="unplasticised Poly Vinyl Chloride")),      VLOOKUP(W926,VALIDATIONS!$GP$2:$HS$45,8+VLOOKUP(Y926,VALIDATIONS!$FF$2:$FG$5,2,FALSE),FALSE),            IF(OR(AND(N926="Water Rising Main",Z926="Cast Iron"),AND(N926="Water Rising Main",Z926="Ductile Iron"),AND(N926="Water Rising Main",Z926="Galvanised Iron"),  AND(N926="Water Rising Main",Z926="Mild Steel")),      VLOOKUP(W926,VALIDATIONS!$GP$2:$HS$45,4+VLOOKUP(Y926,VALIDATIONS!$FF$2:$FG$5,2,FALSE),FALSE),  IF(OR(AND(N926="Water Rising Main",Z926="Asbestos Cement"),AND(N926="Water Rising Main",Z926="unplasticised Poly Vinyl Chloride")),      VLOOKUP(W926,VALIDATIONS!$GP$2:$HS$45,12+VLOOKUP(Y926,VALIDATIONS!$FF$2:$FG$5,2,FALSE),FALSE),  0))))))    +IF(P926="Up to 10% Rock",VLOOKUP(W926,VALIDATIONS!$GP$2:$HS$45,21+VLOOKUP(Y926,VALIDATIONS!$FF$2:$FG$5,2,FALSE),FALSE),0)+IF(OR(Q926="Urban Development (moderate)",Q926="Urban Development (heavy)"),VLOOKUP(W926,VALIDATIONS!$GP$2:$HS$45,12+VLOOKUP(Q926,VALIDATIONS!$FJ$2:$FK$4,2,FALSE),FALSE),0)))</f>
        <v/>
      </c>
      <c r="AB926" s="82"/>
    </row>
    <row r="927" spans="2:28" x14ac:dyDescent="0.2">
      <c r="B927" s="354"/>
      <c r="C927" s="354"/>
      <c r="E927" s="370"/>
      <c r="G927" s="168"/>
      <c r="H927" s="168"/>
      <c r="I927" s="106" t="str">
        <f>IF(OR(C927="",D927="",E927=""),"",VLOOKUP(C927,VALIDATIONS!$HU$2:$HV$12,2,FALSE))</f>
        <v/>
      </c>
      <c r="K927" s="243"/>
      <c r="L927" s="354"/>
      <c r="M927" s="224"/>
      <c r="N927" s="370"/>
      <c r="O927" s="224"/>
      <c r="P927" s="368"/>
      <c r="Q927" s="368"/>
      <c r="R927" s="224"/>
      <c r="S927" s="224"/>
      <c r="T927" s="224"/>
      <c r="U927" s="224"/>
      <c r="W927" s="370"/>
      <c r="X927" s="370"/>
      <c r="Y927" s="368"/>
      <c r="Z927" s="370"/>
      <c r="AA927" s="106" t="str">
        <f>IF(OR(N927="",P927="",Q927="",V927="",W927="",X927="",Y927="",Z927=""),"",V927*    (  IF(OR(AND(N927="Water Reticulation",Z927="Cast Iron"),AND(N927="Water Reticulation",Z927="Ductile Iron"),AND(N927="Water Reticulation",Z927="Galvanised Iron"),  AND(N927="Water Reticulation",Z927="Mild Steel")),      VLOOKUP(W927,VALIDATIONS!$GP$2:$HS$45,VLOOKUP(Y927,VALIDATIONS!$FF$2:$FG$5,2,FALSE),FALSE),  IF(OR(AND(N927="Water Reticulation",Z927="Asbestos Cement"),AND(N927="Water Reticulation",Z927="unplasticised Poly Vinyl Chloride")),      VLOOKUP(W927,VALIDATIONS!$GP$2:$HS$45,8+VLOOKUP(Y927,VALIDATIONS!$FF$2:$FG$5,2,FALSE),FALSE),  IF(OR(AND(N927="Water Re-use",Z927="Cast Iron"),AND(N927="Water Re-use",Z927="Ductile Iron"),AND(N927="Water Re-use",Z927="Galvanised Iron"),  AND(N927="Water Re-use",Z927="Mild Steel")),      VLOOKUP(W927,VALIDATIONS!$GP$2:$HS$45,VLOOKUP(Y927,VALIDATIONS!$FF$2:$FG$5,2,FALSE),FALSE),  IF(OR(AND(N927="Water Re-use",Z927="Asbestos Cement"),AND(N927="Water Re-use",Z927="unplasticised Poly Vinyl Chloride")),      VLOOKUP(W927,VALIDATIONS!$GP$2:$HS$45,8+VLOOKUP(Y927,VALIDATIONS!$FF$2:$FG$5,2,FALSE),FALSE),            IF(OR(AND(N927="Water Rising Main",Z927="Cast Iron"),AND(N927="Water Rising Main",Z927="Ductile Iron"),AND(N927="Water Rising Main",Z927="Galvanised Iron"),  AND(N927="Water Rising Main",Z927="Mild Steel")),      VLOOKUP(W927,VALIDATIONS!$GP$2:$HS$45,4+VLOOKUP(Y927,VALIDATIONS!$FF$2:$FG$5,2,FALSE),FALSE),  IF(OR(AND(N927="Water Rising Main",Z927="Asbestos Cement"),AND(N927="Water Rising Main",Z927="unplasticised Poly Vinyl Chloride")),      VLOOKUP(W927,VALIDATIONS!$GP$2:$HS$45,12+VLOOKUP(Y927,VALIDATIONS!$FF$2:$FG$5,2,FALSE),FALSE),  0))))))    +IF(P927="Up to 10% Rock",VLOOKUP(W927,VALIDATIONS!$GP$2:$HS$45,21+VLOOKUP(Y927,VALIDATIONS!$FF$2:$FG$5,2,FALSE),FALSE),0)+IF(OR(Q927="Urban Development (moderate)",Q927="Urban Development (heavy)"),VLOOKUP(W927,VALIDATIONS!$GP$2:$HS$45,12+VLOOKUP(Q927,VALIDATIONS!$FJ$2:$FK$4,2,FALSE),FALSE),0)))</f>
        <v/>
      </c>
      <c r="AB927" s="82"/>
    </row>
    <row r="928" spans="2:28" x14ac:dyDescent="0.2">
      <c r="B928" s="354"/>
      <c r="C928" s="354"/>
      <c r="E928" s="370"/>
      <c r="G928" s="168"/>
      <c r="H928" s="168"/>
      <c r="I928" s="106" t="str">
        <f>IF(OR(C928="",D928="",E928=""),"",VLOOKUP(C928,VALIDATIONS!$HU$2:$HV$12,2,FALSE))</f>
        <v/>
      </c>
      <c r="K928" s="243"/>
      <c r="L928" s="354"/>
      <c r="M928" s="224"/>
      <c r="N928" s="370"/>
      <c r="O928" s="224"/>
      <c r="P928" s="368"/>
      <c r="Q928" s="368"/>
      <c r="R928" s="224"/>
      <c r="S928" s="224"/>
      <c r="T928" s="224"/>
      <c r="U928" s="224"/>
      <c r="W928" s="370"/>
      <c r="X928" s="370"/>
      <c r="Y928" s="368"/>
      <c r="Z928" s="370"/>
      <c r="AA928" s="106" t="str">
        <f>IF(OR(N928="",P928="",Q928="",V928="",W928="",X928="",Y928="",Z928=""),"",V928*    (  IF(OR(AND(N928="Water Reticulation",Z928="Cast Iron"),AND(N928="Water Reticulation",Z928="Ductile Iron"),AND(N928="Water Reticulation",Z928="Galvanised Iron"),  AND(N928="Water Reticulation",Z928="Mild Steel")),      VLOOKUP(W928,VALIDATIONS!$GP$2:$HS$45,VLOOKUP(Y928,VALIDATIONS!$FF$2:$FG$5,2,FALSE),FALSE),  IF(OR(AND(N928="Water Reticulation",Z928="Asbestos Cement"),AND(N928="Water Reticulation",Z928="unplasticised Poly Vinyl Chloride")),      VLOOKUP(W928,VALIDATIONS!$GP$2:$HS$45,8+VLOOKUP(Y928,VALIDATIONS!$FF$2:$FG$5,2,FALSE),FALSE),  IF(OR(AND(N928="Water Re-use",Z928="Cast Iron"),AND(N928="Water Re-use",Z928="Ductile Iron"),AND(N928="Water Re-use",Z928="Galvanised Iron"),  AND(N928="Water Re-use",Z928="Mild Steel")),      VLOOKUP(W928,VALIDATIONS!$GP$2:$HS$45,VLOOKUP(Y928,VALIDATIONS!$FF$2:$FG$5,2,FALSE),FALSE),  IF(OR(AND(N928="Water Re-use",Z928="Asbestos Cement"),AND(N928="Water Re-use",Z928="unplasticised Poly Vinyl Chloride")),      VLOOKUP(W928,VALIDATIONS!$GP$2:$HS$45,8+VLOOKUP(Y928,VALIDATIONS!$FF$2:$FG$5,2,FALSE),FALSE),            IF(OR(AND(N928="Water Rising Main",Z928="Cast Iron"),AND(N928="Water Rising Main",Z928="Ductile Iron"),AND(N928="Water Rising Main",Z928="Galvanised Iron"),  AND(N928="Water Rising Main",Z928="Mild Steel")),      VLOOKUP(W928,VALIDATIONS!$GP$2:$HS$45,4+VLOOKUP(Y928,VALIDATIONS!$FF$2:$FG$5,2,FALSE),FALSE),  IF(OR(AND(N928="Water Rising Main",Z928="Asbestos Cement"),AND(N928="Water Rising Main",Z928="unplasticised Poly Vinyl Chloride")),      VLOOKUP(W928,VALIDATIONS!$GP$2:$HS$45,12+VLOOKUP(Y928,VALIDATIONS!$FF$2:$FG$5,2,FALSE),FALSE),  0))))))    +IF(P928="Up to 10% Rock",VLOOKUP(W928,VALIDATIONS!$GP$2:$HS$45,21+VLOOKUP(Y928,VALIDATIONS!$FF$2:$FG$5,2,FALSE),FALSE),0)+IF(OR(Q928="Urban Development (moderate)",Q928="Urban Development (heavy)"),VLOOKUP(W928,VALIDATIONS!$GP$2:$HS$45,12+VLOOKUP(Q928,VALIDATIONS!$FJ$2:$FK$4,2,FALSE),FALSE),0)))</f>
        <v/>
      </c>
      <c r="AB928" s="82"/>
    </row>
    <row r="929" spans="2:28" x14ac:dyDescent="0.2">
      <c r="B929" s="354"/>
      <c r="C929" s="354"/>
      <c r="E929" s="370"/>
      <c r="G929" s="168"/>
      <c r="H929" s="168"/>
      <c r="I929" s="106" t="str">
        <f>IF(OR(C929="",D929="",E929=""),"",VLOOKUP(C929,VALIDATIONS!$HU$2:$HV$12,2,FALSE))</f>
        <v/>
      </c>
      <c r="K929" s="243"/>
      <c r="L929" s="354"/>
      <c r="M929" s="224"/>
      <c r="N929" s="370"/>
      <c r="O929" s="224"/>
      <c r="P929" s="368"/>
      <c r="Q929" s="368"/>
      <c r="R929" s="224"/>
      <c r="S929" s="224"/>
      <c r="T929" s="224"/>
      <c r="U929" s="224"/>
      <c r="W929" s="370"/>
      <c r="X929" s="370"/>
      <c r="Y929" s="368"/>
      <c r="Z929" s="370"/>
      <c r="AA929" s="106" t="str">
        <f>IF(OR(N929="",P929="",Q929="",V929="",W929="",X929="",Y929="",Z929=""),"",V929*    (  IF(OR(AND(N929="Water Reticulation",Z929="Cast Iron"),AND(N929="Water Reticulation",Z929="Ductile Iron"),AND(N929="Water Reticulation",Z929="Galvanised Iron"),  AND(N929="Water Reticulation",Z929="Mild Steel")),      VLOOKUP(W929,VALIDATIONS!$GP$2:$HS$45,VLOOKUP(Y929,VALIDATIONS!$FF$2:$FG$5,2,FALSE),FALSE),  IF(OR(AND(N929="Water Reticulation",Z929="Asbestos Cement"),AND(N929="Water Reticulation",Z929="unplasticised Poly Vinyl Chloride")),      VLOOKUP(W929,VALIDATIONS!$GP$2:$HS$45,8+VLOOKUP(Y929,VALIDATIONS!$FF$2:$FG$5,2,FALSE),FALSE),  IF(OR(AND(N929="Water Re-use",Z929="Cast Iron"),AND(N929="Water Re-use",Z929="Ductile Iron"),AND(N929="Water Re-use",Z929="Galvanised Iron"),  AND(N929="Water Re-use",Z929="Mild Steel")),      VLOOKUP(W929,VALIDATIONS!$GP$2:$HS$45,VLOOKUP(Y929,VALIDATIONS!$FF$2:$FG$5,2,FALSE),FALSE),  IF(OR(AND(N929="Water Re-use",Z929="Asbestos Cement"),AND(N929="Water Re-use",Z929="unplasticised Poly Vinyl Chloride")),      VLOOKUP(W929,VALIDATIONS!$GP$2:$HS$45,8+VLOOKUP(Y929,VALIDATIONS!$FF$2:$FG$5,2,FALSE),FALSE),            IF(OR(AND(N929="Water Rising Main",Z929="Cast Iron"),AND(N929="Water Rising Main",Z929="Ductile Iron"),AND(N929="Water Rising Main",Z929="Galvanised Iron"),  AND(N929="Water Rising Main",Z929="Mild Steel")),      VLOOKUP(W929,VALIDATIONS!$GP$2:$HS$45,4+VLOOKUP(Y929,VALIDATIONS!$FF$2:$FG$5,2,FALSE),FALSE),  IF(OR(AND(N929="Water Rising Main",Z929="Asbestos Cement"),AND(N929="Water Rising Main",Z929="unplasticised Poly Vinyl Chloride")),      VLOOKUP(W929,VALIDATIONS!$GP$2:$HS$45,12+VLOOKUP(Y929,VALIDATIONS!$FF$2:$FG$5,2,FALSE),FALSE),  0))))))    +IF(P929="Up to 10% Rock",VLOOKUP(W929,VALIDATIONS!$GP$2:$HS$45,21+VLOOKUP(Y929,VALIDATIONS!$FF$2:$FG$5,2,FALSE),FALSE),0)+IF(OR(Q929="Urban Development (moderate)",Q929="Urban Development (heavy)"),VLOOKUP(W929,VALIDATIONS!$GP$2:$HS$45,12+VLOOKUP(Q929,VALIDATIONS!$FJ$2:$FK$4,2,FALSE),FALSE),0)))</f>
        <v/>
      </c>
      <c r="AB929" s="82"/>
    </row>
    <row r="930" spans="2:28" x14ac:dyDescent="0.2">
      <c r="B930" s="354"/>
      <c r="C930" s="354"/>
      <c r="E930" s="370"/>
      <c r="G930" s="168"/>
      <c r="H930" s="168"/>
      <c r="I930" s="106" t="str">
        <f>IF(OR(C930="",D930="",E930=""),"",VLOOKUP(C930,VALIDATIONS!$HU$2:$HV$12,2,FALSE))</f>
        <v/>
      </c>
      <c r="K930" s="243"/>
      <c r="L930" s="354"/>
      <c r="M930" s="224"/>
      <c r="N930" s="370"/>
      <c r="O930" s="224"/>
      <c r="P930" s="368"/>
      <c r="Q930" s="368"/>
      <c r="R930" s="224"/>
      <c r="S930" s="224"/>
      <c r="T930" s="224"/>
      <c r="U930" s="224"/>
      <c r="W930" s="370"/>
      <c r="X930" s="370"/>
      <c r="Y930" s="368"/>
      <c r="Z930" s="370"/>
      <c r="AA930" s="106" t="str">
        <f>IF(OR(N930="",P930="",Q930="",V930="",W930="",X930="",Y930="",Z930=""),"",V930*    (  IF(OR(AND(N930="Water Reticulation",Z930="Cast Iron"),AND(N930="Water Reticulation",Z930="Ductile Iron"),AND(N930="Water Reticulation",Z930="Galvanised Iron"),  AND(N930="Water Reticulation",Z930="Mild Steel")),      VLOOKUP(W930,VALIDATIONS!$GP$2:$HS$45,VLOOKUP(Y930,VALIDATIONS!$FF$2:$FG$5,2,FALSE),FALSE),  IF(OR(AND(N930="Water Reticulation",Z930="Asbestos Cement"),AND(N930="Water Reticulation",Z930="unplasticised Poly Vinyl Chloride")),      VLOOKUP(W930,VALIDATIONS!$GP$2:$HS$45,8+VLOOKUP(Y930,VALIDATIONS!$FF$2:$FG$5,2,FALSE),FALSE),  IF(OR(AND(N930="Water Re-use",Z930="Cast Iron"),AND(N930="Water Re-use",Z930="Ductile Iron"),AND(N930="Water Re-use",Z930="Galvanised Iron"),  AND(N930="Water Re-use",Z930="Mild Steel")),      VLOOKUP(W930,VALIDATIONS!$GP$2:$HS$45,VLOOKUP(Y930,VALIDATIONS!$FF$2:$FG$5,2,FALSE),FALSE),  IF(OR(AND(N930="Water Re-use",Z930="Asbestos Cement"),AND(N930="Water Re-use",Z930="unplasticised Poly Vinyl Chloride")),      VLOOKUP(W930,VALIDATIONS!$GP$2:$HS$45,8+VLOOKUP(Y930,VALIDATIONS!$FF$2:$FG$5,2,FALSE),FALSE),            IF(OR(AND(N930="Water Rising Main",Z930="Cast Iron"),AND(N930="Water Rising Main",Z930="Ductile Iron"),AND(N930="Water Rising Main",Z930="Galvanised Iron"),  AND(N930="Water Rising Main",Z930="Mild Steel")),      VLOOKUP(W930,VALIDATIONS!$GP$2:$HS$45,4+VLOOKUP(Y930,VALIDATIONS!$FF$2:$FG$5,2,FALSE),FALSE),  IF(OR(AND(N930="Water Rising Main",Z930="Asbestos Cement"),AND(N930="Water Rising Main",Z930="unplasticised Poly Vinyl Chloride")),      VLOOKUP(W930,VALIDATIONS!$GP$2:$HS$45,12+VLOOKUP(Y930,VALIDATIONS!$FF$2:$FG$5,2,FALSE),FALSE),  0))))))    +IF(P930="Up to 10% Rock",VLOOKUP(W930,VALIDATIONS!$GP$2:$HS$45,21+VLOOKUP(Y930,VALIDATIONS!$FF$2:$FG$5,2,FALSE),FALSE),0)+IF(OR(Q930="Urban Development (moderate)",Q930="Urban Development (heavy)"),VLOOKUP(W930,VALIDATIONS!$GP$2:$HS$45,12+VLOOKUP(Q930,VALIDATIONS!$FJ$2:$FK$4,2,FALSE),FALSE),0)))</f>
        <v/>
      </c>
      <c r="AB930" s="82"/>
    </row>
    <row r="931" spans="2:28" x14ac:dyDescent="0.2">
      <c r="B931" s="354"/>
      <c r="C931" s="354"/>
      <c r="E931" s="370"/>
      <c r="G931" s="168"/>
      <c r="H931" s="168"/>
      <c r="I931" s="106" t="str">
        <f>IF(OR(C931="",D931="",E931=""),"",VLOOKUP(C931,VALIDATIONS!$HU$2:$HV$12,2,FALSE))</f>
        <v/>
      </c>
      <c r="K931" s="243"/>
      <c r="L931" s="354"/>
      <c r="M931" s="224"/>
      <c r="N931" s="370"/>
      <c r="O931" s="224"/>
      <c r="P931" s="368"/>
      <c r="Q931" s="368"/>
      <c r="R931" s="224"/>
      <c r="S931" s="224"/>
      <c r="T931" s="224"/>
      <c r="U931" s="224"/>
      <c r="W931" s="370"/>
      <c r="X931" s="370"/>
      <c r="Y931" s="368"/>
      <c r="Z931" s="370"/>
      <c r="AA931" s="106" t="str">
        <f>IF(OR(N931="",P931="",Q931="",V931="",W931="",X931="",Y931="",Z931=""),"",V931*    (  IF(OR(AND(N931="Water Reticulation",Z931="Cast Iron"),AND(N931="Water Reticulation",Z931="Ductile Iron"),AND(N931="Water Reticulation",Z931="Galvanised Iron"),  AND(N931="Water Reticulation",Z931="Mild Steel")),      VLOOKUP(W931,VALIDATIONS!$GP$2:$HS$45,VLOOKUP(Y931,VALIDATIONS!$FF$2:$FG$5,2,FALSE),FALSE),  IF(OR(AND(N931="Water Reticulation",Z931="Asbestos Cement"),AND(N931="Water Reticulation",Z931="unplasticised Poly Vinyl Chloride")),      VLOOKUP(W931,VALIDATIONS!$GP$2:$HS$45,8+VLOOKUP(Y931,VALIDATIONS!$FF$2:$FG$5,2,FALSE),FALSE),  IF(OR(AND(N931="Water Re-use",Z931="Cast Iron"),AND(N931="Water Re-use",Z931="Ductile Iron"),AND(N931="Water Re-use",Z931="Galvanised Iron"),  AND(N931="Water Re-use",Z931="Mild Steel")),      VLOOKUP(W931,VALIDATIONS!$GP$2:$HS$45,VLOOKUP(Y931,VALIDATIONS!$FF$2:$FG$5,2,FALSE),FALSE),  IF(OR(AND(N931="Water Re-use",Z931="Asbestos Cement"),AND(N931="Water Re-use",Z931="unplasticised Poly Vinyl Chloride")),      VLOOKUP(W931,VALIDATIONS!$GP$2:$HS$45,8+VLOOKUP(Y931,VALIDATIONS!$FF$2:$FG$5,2,FALSE),FALSE),            IF(OR(AND(N931="Water Rising Main",Z931="Cast Iron"),AND(N931="Water Rising Main",Z931="Ductile Iron"),AND(N931="Water Rising Main",Z931="Galvanised Iron"),  AND(N931="Water Rising Main",Z931="Mild Steel")),      VLOOKUP(W931,VALIDATIONS!$GP$2:$HS$45,4+VLOOKUP(Y931,VALIDATIONS!$FF$2:$FG$5,2,FALSE),FALSE),  IF(OR(AND(N931="Water Rising Main",Z931="Asbestos Cement"),AND(N931="Water Rising Main",Z931="unplasticised Poly Vinyl Chloride")),      VLOOKUP(W931,VALIDATIONS!$GP$2:$HS$45,12+VLOOKUP(Y931,VALIDATIONS!$FF$2:$FG$5,2,FALSE),FALSE),  0))))))    +IF(P931="Up to 10% Rock",VLOOKUP(W931,VALIDATIONS!$GP$2:$HS$45,21+VLOOKUP(Y931,VALIDATIONS!$FF$2:$FG$5,2,FALSE),FALSE),0)+IF(OR(Q931="Urban Development (moderate)",Q931="Urban Development (heavy)"),VLOOKUP(W931,VALIDATIONS!$GP$2:$HS$45,12+VLOOKUP(Q931,VALIDATIONS!$FJ$2:$FK$4,2,FALSE),FALSE),0)))</f>
        <v/>
      </c>
      <c r="AB931" s="82"/>
    </row>
    <row r="932" spans="2:28" x14ac:dyDescent="0.2">
      <c r="B932" s="354"/>
      <c r="C932" s="354"/>
      <c r="E932" s="370"/>
      <c r="G932" s="168"/>
      <c r="H932" s="168"/>
      <c r="I932" s="106" t="str">
        <f>IF(OR(C932="",D932="",E932=""),"",VLOOKUP(C932,VALIDATIONS!$HU$2:$HV$12,2,FALSE))</f>
        <v/>
      </c>
      <c r="K932" s="243"/>
      <c r="L932" s="354"/>
      <c r="M932" s="224"/>
      <c r="N932" s="370"/>
      <c r="O932" s="224"/>
      <c r="P932" s="368"/>
      <c r="Q932" s="368"/>
      <c r="R932" s="224"/>
      <c r="S932" s="224"/>
      <c r="T932" s="224"/>
      <c r="U932" s="224"/>
      <c r="W932" s="370"/>
      <c r="X932" s="370"/>
      <c r="Y932" s="368"/>
      <c r="Z932" s="370"/>
      <c r="AA932" s="106" t="str">
        <f>IF(OR(N932="",P932="",Q932="",V932="",W932="",X932="",Y932="",Z932=""),"",V932*    (  IF(OR(AND(N932="Water Reticulation",Z932="Cast Iron"),AND(N932="Water Reticulation",Z932="Ductile Iron"),AND(N932="Water Reticulation",Z932="Galvanised Iron"),  AND(N932="Water Reticulation",Z932="Mild Steel")),      VLOOKUP(W932,VALIDATIONS!$GP$2:$HS$45,VLOOKUP(Y932,VALIDATIONS!$FF$2:$FG$5,2,FALSE),FALSE),  IF(OR(AND(N932="Water Reticulation",Z932="Asbestos Cement"),AND(N932="Water Reticulation",Z932="unplasticised Poly Vinyl Chloride")),      VLOOKUP(W932,VALIDATIONS!$GP$2:$HS$45,8+VLOOKUP(Y932,VALIDATIONS!$FF$2:$FG$5,2,FALSE),FALSE),  IF(OR(AND(N932="Water Re-use",Z932="Cast Iron"),AND(N932="Water Re-use",Z932="Ductile Iron"),AND(N932="Water Re-use",Z932="Galvanised Iron"),  AND(N932="Water Re-use",Z932="Mild Steel")),      VLOOKUP(W932,VALIDATIONS!$GP$2:$HS$45,VLOOKUP(Y932,VALIDATIONS!$FF$2:$FG$5,2,FALSE),FALSE),  IF(OR(AND(N932="Water Re-use",Z932="Asbestos Cement"),AND(N932="Water Re-use",Z932="unplasticised Poly Vinyl Chloride")),      VLOOKUP(W932,VALIDATIONS!$GP$2:$HS$45,8+VLOOKUP(Y932,VALIDATIONS!$FF$2:$FG$5,2,FALSE),FALSE),            IF(OR(AND(N932="Water Rising Main",Z932="Cast Iron"),AND(N932="Water Rising Main",Z932="Ductile Iron"),AND(N932="Water Rising Main",Z932="Galvanised Iron"),  AND(N932="Water Rising Main",Z932="Mild Steel")),      VLOOKUP(W932,VALIDATIONS!$GP$2:$HS$45,4+VLOOKUP(Y932,VALIDATIONS!$FF$2:$FG$5,2,FALSE),FALSE),  IF(OR(AND(N932="Water Rising Main",Z932="Asbestos Cement"),AND(N932="Water Rising Main",Z932="unplasticised Poly Vinyl Chloride")),      VLOOKUP(W932,VALIDATIONS!$GP$2:$HS$45,12+VLOOKUP(Y932,VALIDATIONS!$FF$2:$FG$5,2,FALSE),FALSE),  0))))))    +IF(P932="Up to 10% Rock",VLOOKUP(W932,VALIDATIONS!$GP$2:$HS$45,21+VLOOKUP(Y932,VALIDATIONS!$FF$2:$FG$5,2,FALSE),FALSE),0)+IF(OR(Q932="Urban Development (moderate)",Q932="Urban Development (heavy)"),VLOOKUP(W932,VALIDATIONS!$GP$2:$HS$45,12+VLOOKUP(Q932,VALIDATIONS!$FJ$2:$FK$4,2,FALSE),FALSE),0)))</f>
        <v/>
      </c>
      <c r="AB932" s="82"/>
    </row>
    <row r="933" spans="2:28" x14ac:dyDescent="0.2">
      <c r="B933" s="354"/>
      <c r="C933" s="354"/>
      <c r="E933" s="370"/>
      <c r="G933" s="168"/>
      <c r="H933" s="168"/>
      <c r="I933" s="106" t="str">
        <f>IF(OR(C933="",D933="",E933=""),"",VLOOKUP(C933,VALIDATIONS!$HU$2:$HV$12,2,FALSE))</f>
        <v/>
      </c>
      <c r="K933" s="243"/>
      <c r="L933" s="354"/>
      <c r="M933" s="224"/>
      <c r="N933" s="370"/>
      <c r="O933" s="224"/>
      <c r="P933" s="368"/>
      <c r="Q933" s="368"/>
      <c r="R933" s="224"/>
      <c r="S933" s="224"/>
      <c r="T933" s="224"/>
      <c r="U933" s="224"/>
      <c r="W933" s="370"/>
      <c r="X933" s="370"/>
      <c r="Y933" s="368"/>
      <c r="Z933" s="370"/>
      <c r="AA933" s="106" t="str">
        <f>IF(OR(N933="",P933="",Q933="",V933="",W933="",X933="",Y933="",Z933=""),"",V933*    (  IF(OR(AND(N933="Water Reticulation",Z933="Cast Iron"),AND(N933="Water Reticulation",Z933="Ductile Iron"),AND(N933="Water Reticulation",Z933="Galvanised Iron"),  AND(N933="Water Reticulation",Z933="Mild Steel")),      VLOOKUP(W933,VALIDATIONS!$GP$2:$HS$45,VLOOKUP(Y933,VALIDATIONS!$FF$2:$FG$5,2,FALSE),FALSE),  IF(OR(AND(N933="Water Reticulation",Z933="Asbestos Cement"),AND(N933="Water Reticulation",Z933="unplasticised Poly Vinyl Chloride")),      VLOOKUP(W933,VALIDATIONS!$GP$2:$HS$45,8+VLOOKUP(Y933,VALIDATIONS!$FF$2:$FG$5,2,FALSE),FALSE),  IF(OR(AND(N933="Water Re-use",Z933="Cast Iron"),AND(N933="Water Re-use",Z933="Ductile Iron"),AND(N933="Water Re-use",Z933="Galvanised Iron"),  AND(N933="Water Re-use",Z933="Mild Steel")),      VLOOKUP(W933,VALIDATIONS!$GP$2:$HS$45,VLOOKUP(Y933,VALIDATIONS!$FF$2:$FG$5,2,FALSE),FALSE),  IF(OR(AND(N933="Water Re-use",Z933="Asbestos Cement"),AND(N933="Water Re-use",Z933="unplasticised Poly Vinyl Chloride")),      VLOOKUP(W933,VALIDATIONS!$GP$2:$HS$45,8+VLOOKUP(Y933,VALIDATIONS!$FF$2:$FG$5,2,FALSE),FALSE),            IF(OR(AND(N933="Water Rising Main",Z933="Cast Iron"),AND(N933="Water Rising Main",Z933="Ductile Iron"),AND(N933="Water Rising Main",Z933="Galvanised Iron"),  AND(N933="Water Rising Main",Z933="Mild Steel")),      VLOOKUP(W933,VALIDATIONS!$GP$2:$HS$45,4+VLOOKUP(Y933,VALIDATIONS!$FF$2:$FG$5,2,FALSE),FALSE),  IF(OR(AND(N933="Water Rising Main",Z933="Asbestos Cement"),AND(N933="Water Rising Main",Z933="unplasticised Poly Vinyl Chloride")),      VLOOKUP(W933,VALIDATIONS!$GP$2:$HS$45,12+VLOOKUP(Y933,VALIDATIONS!$FF$2:$FG$5,2,FALSE),FALSE),  0))))))    +IF(P933="Up to 10% Rock",VLOOKUP(W933,VALIDATIONS!$GP$2:$HS$45,21+VLOOKUP(Y933,VALIDATIONS!$FF$2:$FG$5,2,FALSE),FALSE),0)+IF(OR(Q933="Urban Development (moderate)",Q933="Urban Development (heavy)"),VLOOKUP(W933,VALIDATIONS!$GP$2:$HS$45,12+VLOOKUP(Q933,VALIDATIONS!$FJ$2:$FK$4,2,FALSE),FALSE),0)))</f>
        <v/>
      </c>
      <c r="AB933" s="82"/>
    </row>
    <row r="934" spans="2:28" x14ac:dyDescent="0.2">
      <c r="B934" s="354"/>
      <c r="C934" s="354"/>
      <c r="E934" s="370"/>
      <c r="G934" s="168"/>
      <c r="H934" s="168"/>
      <c r="I934" s="106" t="str">
        <f>IF(OR(C934="",D934="",E934=""),"",VLOOKUP(C934,VALIDATIONS!$HU$2:$HV$12,2,FALSE))</f>
        <v/>
      </c>
      <c r="K934" s="243"/>
      <c r="L934" s="354"/>
      <c r="M934" s="224"/>
      <c r="N934" s="370"/>
      <c r="O934" s="224"/>
      <c r="P934" s="368"/>
      <c r="Q934" s="368"/>
      <c r="R934" s="224"/>
      <c r="S934" s="224"/>
      <c r="T934" s="224"/>
      <c r="U934" s="224"/>
      <c r="W934" s="370"/>
      <c r="X934" s="370"/>
      <c r="Y934" s="368"/>
      <c r="Z934" s="370"/>
      <c r="AA934" s="106" t="str">
        <f>IF(OR(N934="",P934="",Q934="",V934="",W934="",X934="",Y934="",Z934=""),"",V934*    (  IF(OR(AND(N934="Water Reticulation",Z934="Cast Iron"),AND(N934="Water Reticulation",Z934="Ductile Iron"),AND(N934="Water Reticulation",Z934="Galvanised Iron"),  AND(N934="Water Reticulation",Z934="Mild Steel")),      VLOOKUP(W934,VALIDATIONS!$GP$2:$HS$45,VLOOKUP(Y934,VALIDATIONS!$FF$2:$FG$5,2,FALSE),FALSE),  IF(OR(AND(N934="Water Reticulation",Z934="Asbestos Cement"),AND(N934="Water Reticulation",Z934="unplasticised Poly Vinyl Chloride")),      VLOOKUP(W934,VALIDATIONS!$GP$2:$HS$45,8+VLOOKUP(Y934,VALIDATIONS!$FF$2:$FG$5,2,FALSE),FALSE),  IF(OR(AND(N934="Water Re-use",Z934="Cast Iron"),AND(N934="Water Re-use",Z934="Ductile Iron"),AND(N934="Water Re-use",Z934="Galvanised Iron"),  AND(N934="Water Re-use",Z934="Mild Steel")),      VLOOKUP(W934,VALIDATIONS!$GP$2:$HS$45,VLOOKUP(Y934,VALIDATIONS!$FF$2:$FG$5,2,FALSE),FALSE),  IF(OR(AND(N934="Water Re-use",Z934="Asbestos Cement"),AND(N934="Water Re-use",Z934="unplasticised Poly Vinyl Chloride")),      VLOOKUP(W934,VALIDATIONS!$GP$2:$HS$45,8+VLOOKUP(Y934,VALIDATIONS!$FF$2:$FG$5,2,FALSE),FALSE),            IF(OR(AND(N934="Water Rising Main",Z934="Cast Iron"),AND(N934="Water Rising Main",Z934="Ductile Iron"),AND(N934="Water Rising Main",Z934="Galvanised Iron"),  AND(N934="Water Rising Main",Z934="Mild Steel")),      VLOOKUP(W934,VALIDATIONS!$GP$2:$HS$45,4+VLOOKUP(Y934,VALIDATIONS!$FF$2:$FG$5,2,FALSE),FALSE),  IF(OR(AND(N934="Water Rising Main",Z934="Asbestos Cement"),AND(N934="Water Rising Main",Z934="unplasticised Poly Vinyl Chloride")),      VLOOKUP(W934,VALIDATIONS!$GP$2:$HS$45,12+VLOOKUP(Y934,VALIDATIONS!$FF$2:$FG$5,2,FALSE),FALSE),  0))))))    +IF(P934="Up to 10% Rock",VLOOKUP(W934,VALIDATIONS!$GP$2:$HS$45,21+VLOOKUP(Y934,VALIDATIONS!$FF$2:$FG$5,2,FALSE),FALSE),0)+IF(OR(Q934="Urban Development (moderate)",Q934="Urban Development (heavy)"),VLOOKUP(W934,VALIDATIONS!$GP$2:$HS$45,12+VLOOKUP(Q934,VALIDATIONS!$FJ$2:$FK$4,2,FALSE),FALSE),0)))</f>
        <v/>
      </c>
      <c r="AB934" s="82"/>
    </row>
    <row r="935" spans="2:28" x14ac:dyDescent="0.2">
      <c r="B935" s="354"/>
      <c r="C935" s="354"/>
      <c r="E935" s="370"/>
      <c r="G935" s="168"/>
      <c r="H935" s="168"/>
      <c r="I935" s="106" t="str">
        <f>IF(OR(C935="",D935="",E935=""),"",VLOOKUP(C935,VALIDATIONS!$HU$2:$HV$12,2,FALSE))</f>
        <v/>
      </c>
      <c r="K935" s="243"/>
      <c r="L935" s="354"/>
      <c r="M935" s="224"/>
      <c r="N935" s="370"/>
      <c r="O935" s="224"/>
      <c r="P935" s="368"/>
      <c r="Q935" s="368"/>
      <c r="R935" s="224"/>
      <c r="S935" s="224"/>
      <c r="T935" s="224"/>
      <c r="U935" s="224"/>
      <c r="W935" s="370"/>
      <c r="X935" s="370"/>
      <c r="Y935" s="368"/>
      <c r="Z935" s="370"/>
      <c r="AA935" s="106" t="str">
        <f>IF(OR(N935="",P935="",Q935="",V935="",W935="",X935="",Y935="",Z935=""),"",V935*    (  IF(OR(AND(N935="Water Reticulation",Z935="Cast Iron"),AND(N935="Water Reticulation",Z935="Ductile Iron"),AND(N935="Water Reticulation",Z935="Galvanised Iron"),  AND(N935="Water Reticulation",Z935="Mild Steel")),      VLOOKUP(W935,VALIDATIONS!$GP$2:$HS$45,VLOOKUP(Y935,VALIDATIONS!$FF$2:$FG$5,2,FALSE),FALSE),  IF(OR(AND(N935="Water Reticulation",Z935="Asbestos Cement"),AND(N935="Water Reticulation",Z935="unplasticised Poly Vinyl Chloride")),      VLOOKUP(W935,VALIDATIONS!$GP$2:$HS$45,8+VLOOKUP(Y935,VALIDATIONS!$FF$2:$FG$5,2,FALSE),FALSE),  IF(OR(AND(N935="Water Re-use",Z935="Cast Iron"),AND(N935="Water Re-use",Z935="Ductile Iron"),AND(N935="Water Re-use",Z935="Galvanised Iron"),  AND(N935="Water Re-use",Z935="Mild Steel")),      VLOOKUP(W935,VALIDATIONS!$GP$2:$HS$45,VLOOKUP(Y935,VALIDATIONS!$FF$2:$FG$5,2,FALSE),FALSE),  IF(OR(AND(N935="Water Re-use",Z935="Asbestos Cement"),AND(N935="Water Re-use",Z935="unplasticised Poly Vinyl Chloride")),      VLOOKUP(W935,VALIDATIONS!$GP$2:$HS$45,8+VLOOKUP(Y935,VALIDATIONS!$FF$2:$FG$5,2,FALSE),FALSE),            IF(OR(AND(N935="Water Rising Main",Z935="Cast Iron"),AND(N935="Water Rising Main",Z935="Ductile Iron"),AND(N935="Water Rising Main",Z935="Galvanised Iron"),  AND(N935="Water Rising Main",Z935="Mild Steel")),      VLOOKUP(W935,VALIDATIONS!$GP$2:$HS$45,4+VLOOKUP(Y935,VALIDATIONS!$FF$2:$FG$5,2,FALSE),FALSE),  IF(OR(AND(N935="Water Rising Main",Z935="Asbestos Cement"),AND(N935="Water Rising Main",Z935="unplasticised Poly Vinyl Chloride")),      VLOOKUP(W935,VALIDATIONS!$GP$2:$HS$45,12+VLOOKUP(Y935,VALIDATIONS!$FF$2:$FG$5,2,FALSE),FALSE),  0))))))    +IF(P935="Up to 10% Rock",VLOOKUP(W935,VALIDATIONS!$GP$2:$HS$45,21+VLOOKUP(Y935,VALIDATIONS!$FF$2:$FG$5,2,FALSE),FALSE),0)+IF(OR(Q935="Urban Development (moderate)",Q935="Urban Development (heavy)"),VLOOKUP(W935,VALIDATIONS!$GP$2:$HS$45,12+VLOOKUP(Q935,VALIDATIONS!$FJ$2:$FK$4,2,FALSE),FALSE),0)))</f>
        <v/>
      </c>
      <c r="AB935" s="82"/>
    </row>
    <row r="936" spans="2:28" x14ac:dyDescent="0.2">
      <c r="B936" s="354"/>
      <c r="C936" s="354"/>
      <c r="E936" s="370"/>
      <c r="G936" s="168"/>
      <c r="H936" s="168"/>
      <c r="I936" s="106" t="str">
        <f>IF(OR(C936="",D936="",E936=""),"",VLOOKUP(C936,VALIDATIONS!$HU$2:$HV$12,2,FALSE))</f>
        <v/>
      </c>
      <c r="K936" s="243"/>
      <c r="L936" s="354"/>
      <c r="M936" s="224"/>
      <c r="N936" s="370"/>
      <c r="O936" s="224"/>
      <c r="P936" s="368"/>
      <c r="Q936" s="368"/>
      <c r="R936" s="224"/>
      <c r="S936" s="224"/>
      <c r="T936" s="224"/>
      <c r="U936" s="224"/>
      <c r="W936" s="370"/>
      <c r="X936" s="370"/>
      <c r="Y936" s="368"/>
      <c r="Z936" s="370"/>
      <c r="AA936" s="106" t="str">
        <f>IF(OR(N936="",P936="",Q936="",V936="",W936="",X936="",Y936="",Z936=""),"",V936*    (  IF(OR(AND(N936="Water Reticulation",Z936="Cast Iron"),AND(N936="Water Reticulation",Z936="Ductile Iron"),AND(N936="Water Reticulation",Z936="Galvanised Iron"),  AND(N936="Water Reticulation",Z936="Mild Steel")),      VLOOKUP(W936,VALIDATIONS!$GP$2:$HS$45,VLOOKUP(Y936,VALIDATIONS!$FF$2:$FG$5,2,FALSE),FALSE),  IF(OR(AND(N936="Water Reticulation",Z936="Asbestos Cement"),AND(N936="Water Reticulation",Z936="unplasticised Poly Vinyl Chloride")),      VLOOKUP(W936,VALIDATIONS!$GP$2:$HS$45,8+VLOOKUP(Y936,VALIDATIONS!$FF$2:$FG$5,2,FALSE),FALSE),  IF(OR(AND(N936="Water Re-use",Z936="Cast Iron"),AND(N936="Water Re-use",Z936="Ductile Iron"),AND(N936="Water Re-use",Z936="Galvanised Iron"),  AND(N936="Water Re-use",Z936="Mild Steel")),      VLOOKUP(W936,VALIDATIONS!$GP$2:$HS$45,VLOOKUP(Y936,VALIDATIONS!$FF$2:$FG$5,2,FALSE),FALSE),  IF(OR(AND(N936="Water Re-use",Z936="Asbestos Cement"),AND(N936="Water Re-use",Z936="unplasticised Poly Vinyl Chloride")),      VLOOKUP(W936,VALIDATIONS!$GP$2:$HS$45,8+VLOOKUP(Y936,VALIDATIONS!$FF$2:$FG$5,2,FALSE),FALSE),            IF(OR(AND(N936="Water Rising Main",Z936="Cast Iron"),AND(N936="Water Rising Main",Z936="Ductile Iron"),AND(N936="Water Rising Main",Z936="Galvanised Iron"),  AND(N936="Water Rising Main",Z936="Mild Steel")),      VLOOKUP(W936,VALIDATIONS!$GP$2:$HS$45,4+VLOOKUP(Y936,VALIDATIONS!$FF$2:$FG$5,2,FALSE),FALSE),  IF(OR(AND(N936="Water Rising Main",Z936="Asbestos Cement"),AND(N936="Water Rising Main",Z936="unplasticised Poly Vinyl Chloride")),      VLOOKUP(W936,VALIDATIONS!$GP$2:$HS$45,12+VLOOKUP(Y936,VALIDATIONS!$FF$2:$FG$5,2,FALSE),FALSE),  0))))))    +IF(P936="Up to 10% Rock",VLOOKUP(W936,VALIDATIONS!$GP$2:$HS$45,21+VLOOKUP(Y936,VALIDATIONS!$FF$2:$FG$5,2,FALSE),FALSE),0)+IF(OR(Q936="Urban Development (moderate)",Q936="Urban Development (heavy)"),VLOOKUP(W936,VALIDATIONS!$GP$2:$HS$45,12+VLOOKUP(Q936,VALIDATIONS!$FJ$2:$FK$4,2,FALSE),FALSE),0)))</f>
        <v/>
      </c>
      <c r="AB936" s="82"/>
    </row>
    <row r="937" spans="2:28" x14ac:dyDescent="0.2">
      <c r="B937" s="354"/>
      <c r="C937" s="354"/>
      <c r="E937" s="370"/>
      <c r="G937" s="168"/>
      <c r="H937" s="168"/>
      <c r="I937" s="106" t="str">
        <f>IF(OR(C937="",D937="",E937=""),"",VLOOKUP(C937,VALIDATIONS!$HU$2:$HV$12,2,FALSE))</f>
        <v/>
      </c>
      <c r="K937" s="243"/>
      <c r="L937" s="354"/>
      <c r="M937" s="224"/>
      <c r="N937" s="370"/>
      <c r="O937" s="224"/>
      <c r="P937" s="368"/>
      <c r="Q937" s="368"/>
      <c r="R937" s="224"/>
      <c r="S937" s="224"/>
      <c r="T937" s="224"/>
      <c r="U937" s="224"/>
      <c r="W937" s="370"/>
      <c r="X937" s="370"/>
      <c r="Y937" s="368"/>
      <c r="Z937" s="370"/>
      <c r="AA937" s="106" t="str">
        <f>IF(OR(N937="",P937="",Q937="",V937="",W937="",X937="",Y937="",Z937=""),"",V937*    (  IF(OR(AND(N937="Water Reticulation",Z937="Cast Iron"),AND(N937="Water Reticulation",Z937="Ductile Iron"),AND(N937="Water Reticulation",Z937="Galvanised Iron"),  AND(N937="Water Reticulation",Z937="Mild Steel")),      VLOOKUP(W937,VALIDATIONS!$GP$2:$HS$45,VLOOKUP(Y937,VALIDATIONS!$FF$2:$FG$5,2,FALSE),FALSE),  IF(OR(AND(N937="Water Reticulation",Z937="Asbestos Cement"),AND(N937="Water Reticulation",Z937="unplasticised Poly Vinyl Chloride")),      VLOOKUP(W937,VALIDATIONS!$GP$2:$HS$45,8+VLOOKUP(Y937,VALIDATIONS!$FF$2:$FG$5,2,FALSE),FALSE),  IF(OR(AND(N937="Water Re-use",Z937="Cast Iron"),AND(N937="Water Re-use",Z937="Ductile Iron"),AND(N937="Water Re-use",Z937="Galvanised Iron"),  AND(N937="Water Re-use",Z937="Mild Steel")),      VLOOKUP(W937,VALIDATIONS!$GP$2:$HS$45,VLOOKUP(Y937,VALIDATIONS!$FF$2:$FG$5,2,FALSE),FALSE),  IF(OR(AND(N937="Water Re-use",Z937="Asbestos Cement"),AND(N937="Water Re-use",Z937="unplasticised Poly Vinyl Chloride")),      VLOOKUP(W937,VALIDATIONS!$GP$2:$HS$45,8+VLOOKUP(Y937,VALIDATIONS!$FF$2:$FG$5,2,FALSE),FALSE),            IF(OR(AND(N937="Water Rising Main",Z937="Cast Iron"),AND(N937="Water Rising Main",Z937="Ductile Iron"),AND(N937="Water Rising Main",Z937="Galvanised Iron"),  AND(N937="Water Rising Main",Z937="Mild Steel")),      VLOOKUP(W937,VALIDATIONS!$GP$2:$HS$45,4+VLOOKUP(Y937,VALIDATIONS!$FF$2:$FG$5,2,FALSE),FALSE),  IF(OR(AND(N937="Water Rising Main",Z937="Asbestos Cement"),AND(N937="Water Rising Main",Z937="unplasticised Poly Vinyl Chloride")),      VLOOKUP(W937,VALIDATIONS!$GP$2:$HS$45,12+VLOOKUP(Y937,VALIDATIONS!$FF$2:$FG$5,2,FALSE),FALSE),  0))))))    +IF(P937="Up to 10% Rock",VLOOKUP(W937,VALIDATIONS!$GP$2:$HS$45,21+VLOOKUP(Y937,VALIDATIONS!$FF$2:$FG$5,2,FALSE),FALSE),0)+IF(OR(Q937="Urban Development (moderate)",Q937="Urban Development (heavy)"),VLOOKUP(W937,VALIDATIONS!$GP$2:$HS$45,12+VLOOKUP(Q937,VALIDATIONS!$FJ$2:$FK$4,2,FALSE),FALSE),0)))</f>
        <v/>
      </c>
      <c r="AB937" s="82"/>
    </row>
    <row r="938" spans="2:28" x14ac:dyDescent="0.2">
      <c r="B938" s="354"/>
      <c r="C938" s="354"/>
      <c r="E938" s="370"/>
      <c r="G938" s="168"/>
      <c r="H938" s="168"/>
      <c r="I938" s="106" t="str">
        <f>IF(OR(C938="",D938="",E938=""),"",VLOOKUP(C938,VALIDATIONS!$HU$2:$HV$12,2,FALSE))</f>
        <v/>
      </c>
      <c r="K938" s="243"/>
      <c r="L938" s="354"/>
      <c r="M938" s="224"/>
      <c r="N938" s="370"/>
      <c r="O938" s="224"/>
      <c r="P938" s="368"/>
      <c r="Q938" s="368"/>
      <c r="R938" s="224"/>
      <c r="S938" s="224"/>
      <c r="T938" s="224"/>
      <c r="U938" s="224"/>
      <c r="W938" s="370"/>
      <c r="X938" s="370"/>
      <c r="Y938" s="368"/>
      <c r="Z938" s="370"/>
      <c r="AA938" s="106" t="str">
        <f>IF(OR(N938="",P938="",Q938="",V938="",W938="",X938="",Y938="",Z938=""),"",V938*    (  IF(OR(AND(N938="Water Reticulation",Z938="Cast Iron"),AND(N938="Water Reticulation",Z938="Ductile Iron"),AND(N938="Water Reticulation",Z938="Galvanised Iron"),  AND(N938="Water Reticulation",Z938="Mild Steel")),      VLOOKUP(W938,VALIDATIONS!$GP$2:$HS$45,VLOOKUP(Y938,VALIDATIONS!$FF$2:$FG$5,2,FALSE),FALSE),  IF(OR(AND(N938="Water Reticulation",Z938="Asbestos Cement"),AND(N938="Water Reticulation",Z938="unplasticised Poly Vinyl Chloride")),      VLOOKUP(W938,VALIDATIONS!$GP$2:$HS$45,8+VLOOKUP(Y938,VALIDATIONS!$FF$2:$FG$5,2,FALSE),FALSE),  IF(OR(AND(N938="Water Re-use",Z938="Cast Iron"),AND(N938="Water Re-use",Z938="Ductile Iron"),AND(N938="Water Re-use",Z938="Galvanised Iron"),  AND(N938="Water Re-use",Z938="Mild Steel")),      VLOOKUP(W938,VALIDATIONS!$GP$2:$HS$45,VLOOKUP(Y938,VALIDATIONS!$FF$2:$FG$5,2,FALSE),FALSE),  IF(OR(AND(N938="Water Re-use",Z938="Asbestos Cement"),AND(N938="Water Re-use",Z938="unplasticised Poly Vinyl Chloride")),      VLOOKUP(W938,VALIDATIONS!$GP$2:$HS$45,8+VLOOKUP(Y938,VALIDATIONS!$FF$2:$FG$5,2,FALSE),FALSE),            IF(OR(AND(N938="Water Rising Main",Z938="Cast Iron"),AND(N938="Water Rising Main",Z938="Ductile Iron"),AND(N938="Water Rising Main",Z938="Galvanised Iron"),  AND(N938="Water Rising Main",Z938="Mild Steel")),      VLOOKUP(W938,VALIDATIONS!$GP$2:$HS$45,4+VLOOKUP(Y938,VALIDATIONS!$FF$2:$FG$5,2,FALSE),FALSE),  IF(OR(AND(N938="Water Rising Main",Z938="Asbestos Cement"),AND(N938="Water Rising Main",Z938="unplasticised Poly Vinyl Chloride")),      VLOOKUP(W938,VALIDATIONS!$GP$2:$HS$45,12+VLOOKUP(Y938,VALIDATIONS!$FF$2:$FG$5,2,FALSE),FALSE),  0))))))    +IF(P938="Up to 10% Rock",VLOOKUP(W938,VALIDATIONS!$GP$2:$HS$45,21+VLOOKUP(Y938,VALIDATIONS!$FF$2:$FG$5,2,FALSE),FALSE),0)+IF(OR(Q938="Urban Development (moderate)",Q938="Urban Development (heavy)"),VLOOKUP(W938,VALIDATIONS!$GP$2:$HS$45,12+VLOOKUP(Q938,VALIDATIONS!$FJ$2:$FK$4,2,FALSE),FALSE),0)))</f>
        <v/>
      </c>
      <c r="AB938" s="82"/>
    </row>
    <row r="939" spans="2:28" x14ac:dyDescent="0.2">
      <c r="B939" s="354"/>
      <c r="C939" s="354"/>
      <c r="E939" s="370"/>
      <c r="G939" s="168"/>
      <c r="H939" s="168"/>
      <c r="I939" s="106" t="str">
        <f>IF(OR(C939="",D939="",E939=""),"",VLOOKUP(C939,VALIDATIONS!$HU$2:$HV$12,2,FALSE))</f>
        <v/>
      </c>
      <c r="K939" s="243"/>
      <c r="L939" s="354"/>
      <c r="M939" s="224"/>
      <c r="N939" s="370"/>
      <c r="O939" s="224"/>
      <c r="P939" s="368"/>
      <c r="Q939" s="368"/>
      <c r="R939" s="224"/>
      <c r="S939" s="224"/>
      <c r="T939" s="224"/>
      <c r="U939" s="224"/>
      <c r="W939" s="370"/>
      <c r="X939" s="370"/>
      <c r="Y939" s="368"/>
      <c r="Z939" s="370"/>
      <c r="AA939" s="106" t="str">
        <f>IF(OR(N939="",P939="",Q939="",V939="",W939="",X939="",Y939="",Z939=""),"",V939*    (  IF(OR(AND(N939="Water Reticulation",Z939="Cast Iron"),AND(N939="Water Reticulation",Z939="Ductile Iron"),AND(N939="Water Reticulation",Z939="Galvanised Iron"),  AND(N939="Water Reticulation",Z939="Mild Steel")),      VLOOKUP(W939,VALIDATIONS!$GP$2:$HS$45,VLOOKUP(Y939,VALIDATIONS!$FF$2:$FG$5,2,FALSE),FALSE),  IF(OR(AND(N939="Water Reticulation",Z939="Asbestos Cement"),AND(N939="Water Reticulation",Z939="unplasticised Poly Vinyl Chloride")),      VLOOKUP(W939,VALIDATIONS!$GP$2:$HS$45,8+VLOOKUP(Y939,VALIDATIONS!$FF$2:$FG$5,2,FALSE),FALSE),  IF(OR(AND(N939="Water Re-use",Z939="Cast Iron"),AND(N939="Water Re-use",Z939="Ductile Iron"),AND(N939="Water Re-use",Z939="Galvanised Iron"),  AND(N939="Water Re-use",Z939="Mild Steel")),      VLOOKUP(W939,VALIDATIONS!$GP$2:$HS$45,VLOOKUP(Y939,VALIDATIONS!$FF$2:$FG$5,2,FALSE),FALSE),  IF(OR(AND(N939="Water Re-use",Z939="Asbestos Cement"),AND(N939="Water Re-use",Z939="unplasticised Poly Vinyl Chloride")),      VLOOKUP(W939,VALIDATIONS!$GP$2:$HS$45,8+VLOOKUP(Y939,VALIDATIONS!$FF$2:$FG$5,2,FALSE),FALSE),            IF(OR(AND(N939="Water Rising Main",Z939="Cast Iron"),AND(N939="Water Rising Main",Z939="Ductile Iron"),AND(N939="Water Rising Main",Z939="Galvanised Iron"),  AND(N939="Water Rising Main",Z939="Mild Steel")),      VLOOKUP(W939,VALIDATIONS!$GP$2:$HS$45,4+VLOOKUP(Y939,VALIDATIONS!$FF$2:$FG$5,2,FALSE),FALSE),  IF(OR(AND(N939="Water Rising Main",Z939="Asbestos Cement"),AND(N939="Water Rising Main",Z939="unplasticised Poly Vinyl Chloride")),      VLOOKUP(W939,VALIDATIONS!$GP$2:$HS$45,12+VLOOKUP(Y939,VALIDATIONS!$FF$2:$FG$5,2,FALSE),FALSE),  0))))))    +IF(P939="Up to 10% Rock",VLOOKUP(W939,VALIDATIONS!$GP$2:$HS$45,21+VLOOKUP(Y939,VALIDATIONS!$FF$2:$FG$5,2,FALSE),FALSE),0)+IF(OR(Q939="Urban Development (moderate)",Q939="Urban Development (heavy)"),VLOOKUP(W939,VALIDATIONS!$GP$2:$HS$45,12+VLOOKUP(Q939,VALIDATIONS!$FJ$2:$FK$4,2,FALSE),FALSE),0)))</f>
        <v/>
      </c>
      <c r="AB939" s="82"/>
    </row>
    <row r="940" spans="2:28" x14ac:dyDescent="0.2">
      <c r="B940" s="354"/>
      <c r="C940" s="354"/>
      <c r="E940" s="370"/>
      <c r="G940" s="168"/>
      <c r="H940" s="168"/>
      <c r="I940" s="106" t="str">
        <f>IF(OR(C940="",D940="",E940=""),"",VLOOKUP(C940,VALIDATIONS!$HU$2:$HV$12,2,FALSE))</f>
        <v/>
      </c>
      <c r="K940" s="243"/>
      <c r="L940" s="354"/>
      <c r="M940" s="224"/>
      <c r="N940" s="370"/>
      <c r="O940" s="224"/>
      <c r="P940" s="368"/>
      <c r="Q940" s="368"/>
      <c r="R940" s="224"/>
      <c r="S940" s="224"/>
      <c r="T940" s="224"/>
      <c r="U940" s="224"/>
      <c r="W940" s="370"/>
      <c r="X940" s="370"/>
      <c r="Y940" s="368"/>
      <c r="Z940" s="370"/>
      <c r="AA940" s="106" t="str">
        <f>IF(OR(N940="",P940="",Q940="",V940="",W940="",X940="",Y940="",Z940=""),"",V940*    (  IF(OR(AND(N940="Water Reticulation",Z940="Cast Iron"),AND(N940="Water Reticulation",Z940="Ductile Iron"),AND(N940="Water Reticulation",Z940="Galvanised Iron"),  AND(N940="Water Reticulation",Z940="Mild Steel")),      VLOOKUP(W940,VALIDATIONS!$GP$2:$HS$45,VLOOKUP(Y940,VALIDATIONS!$FF$2:$FG$5,2,FALSE),FALSE),  IF(OR(AND(N940="Water Reticulation",Z940="Asbestos Cement"),AND(N940="Water Reticulation",Z940="unplasticised Poly Vinyl Chloride")),      VLOOKUP(W940,VALIDATIONS!$GP$2:$HS$45,8+VLOOKUP(Y940,VALIDATIONS!$FF$2:$FG$5,2,FALSE),FALSE),  IF(OR(AND(N940="Water Re-use",Z940="Cast Iron"),AND(N940="Water Re-use",Z940="Ductile Iron"),AND(N940="Water Re-use",Z940="Galvanised Iron"),  AND(N940="Water Re-use",Z940="Mild Steel")),      VLOOKUP(W940,VALIDATIONS!$GP$2:$HS$45,VLOOKUP(Y940,VALIDATIONS!$FF$2:$FG$5,2,FALSE),FALSE),  IF(OR(AND(N940="Water Re-use",Z940="Asbestos Cement"),AND(N940="Water Re-use",Z940="unplasticised Poly Vinyl Chloride")),      VLOOKUP(W940,VALIDATIONS!$GP$2:$HS$45,8+VLOOKUP(Y940,VALIDATIONS!$FF$2:$FG$5,2,FALSE),FALSE),            IF(OR(AND(N940="Water Rising Main",Z940="Cast Iron"),AND(N940="Water Rising Main",Z940="Ductile Iron"),AND(N940="Water Rising Main",Z940="Galvanised Iron"),  AND(N940="Water Rising Main",Z940="Mild Steel")),      VLOOKUP(W940,VALIDATIONS!$GP$2:$HS$45,4+VLOOKUP(Y940,VALIDATIONS!$FF$2:$FG$5,2,FALSE),FALSE),  IF(OR(AND(N940="Water Rising Main",Z940="Asbestos Cement"),AND(N940="Water Rising Main",Z940="unplasticised Poly Vinyl Chloride")),      VLOOKUP(W940,VALIDATIONS!$GP$2:$HS$45,12+VLOOKUP(Y940,VALIDATIONS!$FF$2:$FG$5,2,FALSE),FALSE),  0))))))    +IF(P940="Up to 10% Rock",VLOOKUP(W940,VALIDATIONS!$GP$2:$HS$45,21+VLOOKUP(Y940,VALIDATIONS!$FF$2:$FG$5,2,FALSE),FALSE),0)+IF(OR(Q940="Urban Development (moderate)",Q940="Urban Development (heavy)"),VLOOKUP(W940,VALIDATIONS!$GP$2:$HS$45,12+VLOOKUP(Q940,VALIDATIONS!$FJ$2:$FK$4,2,FALSE),FALSE),0)))</f>
        <v/>
      </c>
      <c r="AB940" s="82"/>
    </row>
    <row r="941" spans="2:28" x14ac:dyDescent="0.2">
      <c r="B941" s="354"/>
      <c r="C941" s="354"/>
      <c r="E941" s="370"/>
      <c r="G941" s="168"/>
      <c r="H941" s="168"/>
      <c r="I941" s="106" t="str">
        <f>IF(OR(C941="",D941="",E941=""),"",VLOOKUP(C941,VALIDATIONS!$HU$2:$HV$12,2,FALSE))</f>
        <v/>
      </c>
      <c r="K941" s="243"/>
      <c r="L941" s="354"/>
      <c r="M941" s="224"/>
      <c r="N941" s="370"/>
      <c r="O941" s="224"/>
      <c r="P941" s="368"/>
      <c r="Q941" s="368"/>
      <c r="R941" s="224"/>
      <c r="S941" s="224"/>
      <c r="T941" s="224"/>
      <c r="U941" s="224"/>
      <c r="W941" s="370"/>
      <c r="X941" s="370"/>
      <c r="Y941" s="368"/>
      <c r="Z941" s="370"/>
      <c r="AA941" s="106" t="str">
        <f>IF(OR(N941="",P941="",Q941="",V941="",W941="",X941="",Y941="",Z941=""),"",V941*    (  IF(OR(AND(N941="Water Reticulation",Z941="Cast Iron"),AND(N941="Water Reticulation",Z941="Ductile Iron"),AND(N941="Water Reticulation",Z941="Galvanised Iron"),  AND(N941="Water Reticulation",Z941="Mild Steel")),      VLOOKUP(W941,VALIDATIONS!$GP$2:$HS$45,VLOOKUP(Y941,VALIDATIONS!$FF$2:$FG$5,2,FALSE),FALSE),  IF(OR(AND(N941="Water Reticulation",Z941="Asbestos Cement"),AND(N941="Water Reticulation",Z941="unplasticised Poly Vinyl Chloride")),      VLOOKUP(W941,VALIDATIONS!$GP$2:$HS$45,8+VLOOKUP(Y941,VALIDATIONS!$FF$2:$FG$5,2,FALSE),FALSE),  IF(OR(AND(N941="Water Re-use",Z941="Cast Iron"),AND(N941="Water Re-use",Z941="Ductile Iron"),AND(N941="Water Re-use",Z941="Galvanised Iron"),  AND(N941="Water Re-use",Z941="Mild Steel")),      VLOOKUP(W941,VALIDATIONS!$GP$2:$HS$45,VLOOKUP(Y941,VALIDATIONS!$FF$2:$FG$5,2,FALSE),FALSE),  IF(OR(AND(N941="Water Re-use",Z941="Asbestos Cement"),AND(N941="Water Re-use",Z941="unplasticised Poly Vinyl Chloride")),      VLOOKUP(W941,VALIDATIONS!$GP$2:$HS$45,8+VLOOKUP(Y941,VALIDATIONS!$FF$2:$FG$5,2,FALSE),FALSE),            IF(OR(AND(N941="Water Rising Main",Z941="Cast Iron"),AND(N941="Water Rising Main",Z941="Ductile Iron"),AND(N941="Water Rising Main",Z941="Galvanised Iron"),  AND(N941="Water Rising Main",Z941="Mild Steel")),      VLOOKUP(W941,VALIDATIONS!$GP$2:$HS$45,4+VLOOKUP(Y941,VALIDATIONS!$FF$2:$FG$5,2,FALSE),FALSE),  IF(OR(AND(N941="Water Rising Main",Z941="Asbestos Cement"),AND(N941="Water Rising Main",Z941="unplasticised Poly Vinyl Chloride")),      VLOOKUP(W941,VALIDATIONS!$GP$2:$HS$45,12+VLOOKUP(Y941,VALIDATIONS!$FF$2:$FG$5,2,FALSE),FALSE),  0))))))    +IF(P941="Up to 10% Rock",VLOOKUP(W941,VALIDATIONS!$GP$2:$HS$45,21+VLOOKUP(Y941,VALIDATIONS!$FF$2:$FG$5,2,FALSE),FALSE),0)+IF(OR(Q941="Urban Development (moderate)",Q941="Urban Development (heavy)"),VLOOKUP(W941,VALIDATIONS!$GP$2:$HS$45,12+VLOOKUP(Q941,VALIDATIONS!$FJ$2:$FK$4,2,FALSE),FALSE),0)))</f>
        <v/>
      </c>
      <c r="AB941" s="82"/>
    </row>
    <row r="942" spans="2:28" x14ac:dyDescent="0.2">
      <c r="B942" s="354"/>
      <c r="C942" s="354"/>
      <c r="E942" s="370"/>
      <c r="G942" s="168"/>
      <c r="H942" s="168"/>
      <c r="I942" s="106" t="str">
        <f>IF(OR(C942="",D942="",E942=""),"",VLOOKUP(C942,VALIDATIONS!$HU$2:$HV$12,2,FALSE))</f>
        <v/>
      </c>
      <c r="K942" s="243"/>
      <c r="L942" s="354"/>
      <c r="M942" s="224"/>
      <c r="N942" s="370"/>
      <c r="O942" s="224"/>
      <c r="P942" s="368"/>
      <c r="Q942" s="368"/>
      <c r="R942" s="224"/>
      <c r="S942" s="224"/>
      <c r="T942" s="224"/>
      <c r="U942" s="224"/>
      <c r="W942" s="370"/>
      <c r="X942" s="370"/>
      <c r="Y942" s="368"/>
      <c r="Z942" s="370"/>
      <c r="AA942" s="106" t="str">
        <f>IF(OR(N942="",P942="",Q942="",V942="",W942="",X942="",Y942="",Z942=""),"",V942*    (  IF(OR(AND(N942="Water Reticulation",Z942="Cast Iron"),AND(N942="Water Reticulation",Z942="Ductile Iron"),AND(N942="Water Reticulation",Z942="Galvanised Iron"),  AND(N942="Water Reticulation",Z942="Mild Steel")),      VLOOKUP(W942,VALIDATIONS!$GP$2:$HS$45,VLOOKUP(Y942,VALIDATIONS!$FF$2:$FG$5,2,FALSE),FALSE),  IF(OR(AND(N942="Water Reticulation",Z942="Asbestos Cement"),AND(N942="Water Reticulation",Z942="unplasticised Poly Vinyl Chloride")),      VLOOKUP(W942,VALIDATIONS!$GP$2:$HS$45,8+VLOOKUP(Y942,VALIDATIONS!$FF$2:$FG$5,2,FALSE),FALSE),  IF(OR(AND(N942="Water Re-use",Z942="Cast Iron"),AND(N942="Water Re-use",Z942="Ductile Iron"),AND(N942="Water Re-use",Z942="Galvanised Iron"),  AND(N942="Water Re-use",Z942="Mild Steel")),      VLOOKUP(W942,VALIDATIONS!$GP$2:$HS$45,VLOOKUP(Y942,VALIDATIONS!$FF$2:$FG$5,2,FALSE),FALSE),  IF(OR(AND(N942="Water Re-use",Z942="Asbestos Cement"),AND(N942="Water Re-use",Z942="unplasticised Poly Vinyl Chloride")),      VLOOKUP(W942,VALIDATIONS!$GP$2:$HS$45,8+VLOOKUP(Y942,VALIDATIONS!$FF$2:$FG$5,2,FALSE),FALSE),            IF(OR(AND(N942="Water Rising Main",Z942="Cast Iron"),AND(N942="Water Rising Main",Z942="Ductile Iron"),AND(N942="Water Rising Main",Z942="Galvanised Iron"),  AND(N942="Water Rising Main",Z942="Mild Steel")),      VLOOKUP(W942,VALIDATIONS!$GP$2:$HS$45,4+VLOOKUP(Y942,VALIDATIONS!$FF$2:$FG$5,2,FALSE),FALSE),  IF(OR(AND(N942="Water Rising Main",Z942="Asbestos Cement"),AND(N942="Water Rising Main",Z942="unplasticised Poly Vinyl Chloride")),      VLOOKUP(W942,VALIDATIONS!$GP$2:$HS$45,12+VLOOKUP(Y942,VALIDATIONS!$FF$2:$FG$5,2,FALSE),FALSE),  0))))))    +IF(P942="Up to 10% Rock",VLOOKUP(W942,VALIDATIONS!$GP$2:$HS$45,21+VLOOKUP(Y942,VALIDATIONS!$FF$2:$FG$5,2,FALSE),FALSE),0)+IF(OR(Q942="Urban Development (moderate)",Q942="Urban Development (heavy)"),VLOOKUP(W942,VALIDATIONS!$GP$2:$HS$45,12+VLOOKUP(Q942,VALIDATIONS!$FJ$2:$FK$4,2,FALSE),FALSE),0)))</f>
        <v/>
      </c>
      <c r="AB942" s="82"/>
    </row>
    <row r="943" spans="2:28" x14ac:dyDescent="0.2">
      <c r="B943" s="354"/>
      <c r="C943" s="354"/>
      <c r="E943" s="370"/>
      <c r="G943" s="168"/>
      <c r="H943" s="168"/>
      <c r="I943" s="106" t="str">
        <f>IF(OR(C943="",D943="",E943=""),"",VLOOKUP(C943,VALIDATIONS!$HU$2:$HV$12,2,FALSE))</f>
        <v/>
      </c>
      <c r="K943" s="243"/>
      <c r="L943" s="354"/>
      <c r="M943" s="224"/>
      <c r="N943" s="370"/>
      <c r="O943" s="224"/>
      <c r="P943" s="368"/>
      <c r="Q943" s="368"/>
      <c r="R943" s="224"/>
      <c r="S943" s="224"/>
      <c r="T943" s="224"/>
      <c r="U943" s="224"/>
      <c r="W943" s="370"/>
      <c r="X943" s="370"/>
      <c r="Y943" s="368"/>
      <c r="Z943" s="370"/>
      <c r="AA943" s="106" t="str">
        <f>IF(OR(N943="",P943="",Q943="",V943="",W943="",X943="",Y943="",Z943=""),"",V943*    (  IF(OR(AND(N943="Water Reticulation",Z943="Cast Iron"),AND(N943="Water Reticulation",Z943="Ductile Iron"),AND(N943="Water Reticulation",Z943="Galvanised Iron"),  AND(N943="Water Reticulation",Z943="Mild Steel")),      VLOOKUP(W943,VALIDATIONS!$GP$2:$HS$45,VLOOKUP(Y943,VALIDATIONS!$FF$2:$FG$5,2,FALSE),FALSE),  IF(OR(AND(N943="Water Reticulation",Z943="Asbestos Cement"),AND(N943="Water Reticulation",Z943="unplasticised Poly Vinyl Chloride")),      VLOOKUP(W943,VALIDATIONS!$GP$2:$HS$45,8+VLOOKUP(Y943,VALIDATIONS!$FF$2:$FG$5,2,FALSE),FALSE),  IF(OR(AND(N943="Water Re-use",Z943="Cast Iron"),AND(N943="Water Re-use",Z943="Ductile Iron"),AND(N943="Water Re-use",Z943="Galvanised Iron"),  AND(N943="Water Re-use",Z943="Mild Steel")),      VLOOKUP(W943,VALIDATIONS!$GP$2:$HS$45,VLOOKUP(Y943,VALIDATIONS!$FF$2:$FG$5,2,FALSE),FALSE),  IF(OR(AND(N943="Water Re-use",Z943="Asbestos Cement"),AND(N943="Water Re-use",Z943="unplasticised Poly Vinyl Chloride")),      VLOOKUP(W943,VALIDATIONS!$GP$2:$HS$45,8+VLOOKUP(Y943,VALIDATIONS!$FF$2:$FG$5,2,FALSE),FALSE),            IF(OR(AND(N943="Water Rising Main",Z943="Cast Iron"),AND(N943="Water Rising Main",Z943="Ductile Iron"),AND(N943="Water Rising Main",Z943="Galvanised Iron"),  AND(N943="Water Rising Main",Z943="Mild Steel")),      VLOOKUP(W943,VALIDATIONS!$GP$2:$HS$45,4+VLOOKUP(Y943,VALIDATIONS!$FF$2:$FG$5,2,FALSE),FALSE),  IF(OR(AND(N943="Water Rising Main",Z943="Asbestos Cement"),AND(N943="Water Rising Main",Z943="unplasticised Poly Vinyl Chloride")),      VLOOKUP(W943,VALIDATIONS!$GP$2:$HS$45,12+VLOOKUP(Y943,VALIDATIONS!$FF$2:$FG$5,2,FALSE),FALSE),  0))))))    +IF(P943="Up to 10% Rock",VLOOKUP(W943,VALIDATIONS!$GP$2:$HS$45,21+VLOOKUP(Y943,VALIDATIONS!$FF$2:$FG$5,2,FALSE),FALSE),0)+IF(OR(Q943="Urban Development (moderate)",Q943="Urban Development (heavy)"),VLOOKUP(W943,VALIDATIONS!$GP$2:$HS$45,12+VLOOKUP(Q943,VALIDATIONS!$FJ$2:$FK$4,2,FALSE),FALSE),0)))</f>
        <v/>
      </c>
      <c r="AB943" s="82"/>
    </row>
    <row r="944" spans="2:28" x14ac:dyDescent="0.2">
      <c r="B944" s="354"/>
      <c r="C944" s="354"/>
      <c r="E944" s="370"/>
      <c r="G944" s="168"/>
      <c r="H944" s="168"/>
      <c r="I944" s="106" t="str">
        <f>IF(OR(C944="",D944="",E944=""),"",VLOOKUP(C944,VALIDATIONS!$HU$2:$HV$12,2,FALSE))</f>
        <v/>
      </c>
      <c r="K944" s="243"/>
      <c r="L944" s="354"/>
      <c r="M944" s="224"/>
      <c r="N944" s="370"/>
      <c r="O944" s="224"/>
      <c r="P944" s="368"/>
      <c r="Q944" s="368"/>
      <c r="R944" s="224"/>
      <c r="S944" s="224"/>
      <c r="T944" s="224"/>
      <c r="U944" s="224"/>
      <c r="W944" s="370"/>
      <c r="X944" s="370"/>
      <c r="Y944" s="368"/>
      <c r="Z944" s="370"/>
      <c r="AA944" s="106" t="str">
        <f>IF(OR(N944="",P944="",Q944="",V944="",W944="",X944="",Y944="",Z944=""),"",V944*    (  IF(OR(AND(N944="Water Reticulation",Z944="Cast Iron"),AND(N944="Water Reticulation",Z944="Ductile Iron"),AND(N944="Water Reticulation",Z944="Galvanised Iron"),  AND(N944="Water Reticulation",Z944="Mild Steel")),      VLOOKUP(W944,VALIDATIONS!$GP$2:$HS$45,VLOOKUP(Y944,VALIDATIONS!$FF$2:$FG$5,2,FALSE),FALSE),  IF(OR(AND(N944="Water Reticulation",Z944="Asbestos Cement"),AND(N944="Water Reticulation",Z944="unplasticised Poly Vinyl Chloride")),      VLOOKUP(W944,VALIDATIONS!$GP$2:$HS$45,8+VLOOKUP(Y944,VALIDATIONS!$FF$2:$FG$5,2,FALSE),FALSE),  IF(OR(AND(N944="Water Re-use",Z944="Cast Iron"),AND(N944="Water Re-use",Z944="Ductile Iron"),AND(N944="Water Re-use",Z944="Galvanised Iron"),  AND(N944="Water Re-use",Z944="Mild Steel")),      VLOOKUP(W944,VALIDATIONS!$GP$2:$HS$45,VLOOKUP(Y944,VALIDATIONS!$FF$2:$FG$5,2,FALSE),FALSE),  IF(OR(AND(N944="Water Re-use",Z944="Asbestos Cement"),AND(N944="Water Re-use",Z944="unplasticised Poly Vinyl Chloride")),      VLOOKUP(W944,VALIDATIONS!$GP$2:$HS$45,8+VLOOKUP(Y944,VALIDATIONS!$FF$2:$FG$5,2,FALSE),FALSE),            IF(OR(AND(N944="Water Rising Main",Z944="Cast Iron"),AND(N944="Water Rising Main",Z944="Ductile Iron"),AND(N944="Water Rising Main",Z944="Galvanised Iron"),  AND(N944="Water Rising Main",Z944="Mild Steel")),      VLOOKUP(W944,VALIDATIONS!$GP$2:$HS$45,4+VLOOKUP(Y944,VALIDATIONS!$FF$2:$FG$5,2,FALSE),FALSE),  IF(OR(AND(N944="Water Rising Main",Z944="Asbestos Cement"),AND(N944="Water Rising Main",Z944="unplasticised Poly Vinyl Chloride")),      VLOOKUP(W944,VALIDATIONS!$GP$2:$HS$45,12+VLOOKUP(Y944,VALIDATIONS!$FF$2:$FG$5,2,FALSE),FALSE),  0))))))    +IF(P944="Up to 10% Rock",VLOOKUP(W944,VALIDATIONS!$GP$2:$HS$45,21+VLOOKUP(Y944,VALIDATIONS!$FF$2:$FG$5,2,FALSE),FALSE),0)+IF(OR(Q944="Urban Development (moderate)",Q944="Urban Development (heavy)"),VLOOKUP(W944,VALIDATIONS!$GP$2:$HS$45,12+VLOOKUP(Q944,VALIDATIONS!$FJ$2:$FK$4,2,FALSE),FALSE),0)))</f>
        <v/>
      </c>
      <c r="AB944" s="82"/>
    </row>
    <row r="945" spans="2:28" x14ac:dyDescent="0.2">
      <c r="B945" s="354"/>
      <c r="C945" s="354"/>
      <c r="E945" s="370"/>
      <c r="G945" s="168"/>
      <c r="H945" s="168"/>
      <c r="I945" s="106" t="str">
        <f>IF(OR(C945="",D945="",E945=""),"",VLOOKUP(C945,VALIDATIONS!$HU$2:$HV$12,2,FALSE))</f>
        <v/>
      </c>
      <c r="K945" s="243"/>
      <c r="L945" s="354"/>
      <c r="M945" s="224"/>
      <c r="N945" s="370"/>
      <c r="O945" s="224"/>
      <c r="P945" s="368"/>
      <c r="Q945" s="368"/>
      <c r="R945" s="224"/>
      <c r="S945" s="224"/>
      <c r="T945" s="224"/>
      <c r="U945" s="224"/>
      <c r="W945" s="370"/>
      <c r="X945" s="370"/>
      <c r="Y945" s="368"/>
      <c r="Z945" s="370"/>
      <c r="AA945" s="106" t="str">
        <f>IF(OR(N945="",P945="",Q945="",V945="",W945="",X945="",Y945="",Z945=""),"",V945*    (  IF(OR(AND(N945="Water Reticulation",Z945="Cast Iron"),AND(N945="Water Reticulation",Z945="Ductile Iron"),AND(N945="Water Reticulation",Z945="Galvanised Iron"),  AND(N945="Water Reticulation",Z945="Mild Steel")),      VLOOKUP(W945,VALIDATIONS!$GP$2:$HS$45,VLOOKUP(Y945,VALIDATIONS!$FF$2:$FG$5,2,FALSE),FALSE),  IF(OR(AND(N945="Water Reticulation",Z945="Asbestos Cement"),AND(N945="Water Reticulation",Z945="unplasticised Poly Vinyl Chloride")),      VLOOKUP(W945,VALIDATIONS!$GP$2:$HS$45,8+VLOOKUP(Y945,VALIDATIONS!$FF$2:$FG$5,2,FALSE),FALSE),  IF(OR(AND(N945="Water Re-use",Z945="Cast Iron"),AND(N945="Water Re-use",Z945="Ductile Iron"),AND(N945="Water Re-use",Z945="Galvanised Iron"),  AND(N945="Water Re-use",Z945="Mild Steel")),      VLOOKUP(W945,VALIDATIONS!$GP$2:$HS$45,VLOOKUP(Y945,VALIDATIONS!$FF$2:$FG$5,2,FALSE),FALSE),  IF(OR(AND(N945="Water Re-use",Z945="Asbestos Cement"),AND(N945="Water Re-use",Z945="unplasticised Poly Vinyl Chloride")),      VLOOKUP(W945,VALIDATIONS!$GP$2:$HS$45,8+VLOOKUP(Y945,VALIDATIONS!$FF$2:$FG$5,2,FALSE),FALSE),            IF(OR(AND(N945="Water Rising Main",Z945="Cast Iron"),AND(N945="Water Rising Main",Z945="Ductile Iron"),AND(N945="Water Rising Main",Z945="Galvanised Iron"),  AND(N945="Water Rising Main",Z945="Mild Steel")),      VLOOKUP(W945,VALIDATIONS!$GP$2:$HS$45,4+VLOOKUP(Y945,VALIDATIONS!$FF$2:$FG$5,2,FALSE),FALSE),  IF(OR(AND(N945="Water Rising Main",Z945="Asbestos Cement"),AND(N945="Water Rising Main",Z945="unplasticised Poly Vinyl Chloride")),      VLOOKUP(W945,VALIDATIONS!$GP$2:$HS$45,12+VLOOKUP(Y945,VALIDATIONS!$FF$2:$FG$5,2,FALSE),FALSE),  0))))))    +IF(P945="Up to 10% Rock",VLOOKUP(W945,VALIDATIONS!$GP$2:$HS$45,21+VLOOKUP(Y945,VALIDATIONS!$FF$2:$FG$5,2,FALSE),FALSE),0)+IF(OR(Q945="Urban Development (moderate)",Q945="Urban Development (heavy)"),VLOOKUP(W945,VALIDATIONS!$GP$2:$HS$45,12+VLOOKUP(Q945,VALIDATIONS!$FJ$2:$FK$4,2,FALSE),FALSE),0)))</f>
        <v/>
      </c>
      <c r="AB945" s="82"/>
    </row>
    <row r="946" spans="2:28" x14ac:dyDescent="0.2">
      <c r="B946" s="354"/>
      <c r="C946" s="354"/>
      <c r="E946" s="370"/>
      <c r="G946" s="168"/>
      <c r="H946" s="168"/>
      <c r="I946" s="106" t="str">
        <f>IF(OR(C946="",D946="",E946=""),"",VLOOKUP(C946,VALIDATIONS!$HU$2:$HV$12,2,FALSE))</f>
        <v/>
      </c>
      <c r="K946" s="243"/>
      <c r="L946" s="354"/>
      <c r="M946" s="224"/>
      <c r="N946" s="370"/>
      <c r="O946" s="224"/>
      <c r="P946" s="368"/>
      <c r="Q946" s="368"/>
      <c r="R946" s="224"/>
      <c r="S946" s="224"/>
      <c r="T946" s="224"/>
      <c r="U946" s="224"/>
      <c r="W946" s="370"/>
      <c r="X946" s="370"/>
      <c r="Y946" s="368"/>
      <c r="Z946" s="370"/>
      <c r="AA946" s="106" t="str">
        <f>IF(OR(N946="",P946="",Q946="",V946="",W946="",X946="",Y946="",Z946=""),"",V946*    (  IF(OR(AND(N946="Water Reticulation",Z946="Cast Iron"),AND(N946="Water Reticulation",Z946="Ductile Iron"),AND(N946="Water Reticulation",Z946="Galvanised Iron"),  AND(N946="Water Reticulation",Z946="Mild Steel")),      VLOOKUP(W946,VALIDATIONS!$GP$2:$HS$45,VLOOKUP(Y946,VALIDATIONS!$FF$2:$FG$5,2,FALSE),FALSE),  IF(OR(AND(N946="Water Reticulation",Z946="Asbestos Cement"),AND(N946="Water Reticulation",Z946="unplasticised Poly Vinyl Chloride")),      VLOOKUP(W946,VALIDATIONS!$GP$2:$HS$45,8+VLOOKUP(Y946,VALIDATIONS!$FF$2:$FG$5,2,FALSE),FALSE),  IF(OR(AND(N946="Water Re-use",Z946="Cast Iron"),AND(N946="Water Re-use",Z946="Ductile Iron"),AND(N946="Water Re-use",Z946="Galvanised Iron"),  AND(N946="Water Re-use",Z946="Mild Steel")),      VLOOKUP(W946,VALIDATIONS!$GP$2:$HS$45,VLOOKUP(Y946,VALIDATIONS!$FF$2:$FG$5,2,FALSE),FALSE),  IF(OR(AND(N946="Water Re-use",Z946="Asbestos Cement"),AND(N946="Water Re-use",Z946="unplasticised Poly Vinyl Chloride")),      VLOOKUP(W946,VALIDATIONS!$GP$2:$HS$45,8+VLOOKUP(Y946,VALIDATIONS!$FF$2:$FG$5,2,FALSE),FALSE),            IF(OR(AND(N946="Water Rising Main",Z946="Cast Iron"),AND(N946="Water Rising Main",Z946="Ductile Iron"),AND(N946="Water Rising Main",Z946="Galvanised Iron"),  AND(N946="Water Rising Main",Z946="Mild Steel")),      VLOOKUP(W946,VALIDATIONS!$GP$2:$HS$45,4+VLOOKUP(Y946,VALIDATIONS!$FF$2:$FG$5,2,FALSE),FALSE),  IF(OR(AND(N946="Water Rising Main",Z946="Asbestos Cement"),AND(N946="Water Rising Main",Z946="unplasticised Poly Vinyl Chloride")),      VLOOKUP(W946,VALIDATIONS!$GP$2:$HS$45,12+VLOOKUP(Y946,VALIDATIONS!$FF$2:$FG$5,2,FALSE),FALSE),  0))))))    +IF(P946="Up to 10% Rock",VLOOKUP(W946,VALIDATIONS!$GP$2:$HS$45,21+VLOOKUP(Y946,VALIDATIONS!$FF$2:$FG$5,2,FALSE),FALSE),0)+IF(OR(Q946="Urban Development (moderate)",Q946="Urban Development (heavy)"),VLOOKUP(W946,VALIDATIONS!$GP$2:$HS$45,12+VLOOKUP(Q946,VALIDATIONS!$FJ$2:$FK$4,2,FALSE),FALSE),0)))</f>
        <v/>
      </c>
      <c r="AB946" s="82"/>
    </row>
    <row r="947" spans="2:28" x14ac:dyDescent="0.2">
      <c r="B947" s="354"/>
      <c r="C947" s="354"/>
      <c r="E947" s="370"/>
      <c r="G947" s="168"/>
      <c r="H947" s="168"/>
      <c r="I947" s="106" t="str">
        <f>IF(OR(C947="",D947="",E947=""),"",VLOOKUP(C947,VALIDATIONS!$HU$2:$HV$12,2,FALSE))</f>
        <v/>
      </c>
      <c r="K947" s="243"/>
      <c r="L947" s="354"/>
      <c r="M947" s="224"/>
      <c r="N947" s="370"/>
      <c r="O947" s="224"/>
      <c r="P947" s="368"/>
      <c r="Q947" s="368"/>
      <c r="R947" s="224"/>
      <c r="S947" s="224"/>
      <c r="T947" s="224"/>
      <c r="U947" s="224"/>
      <c r="W947" s="370"/>
      <c r="X947" s="370"/>
      <c r="Y947" s="368"/>
      <c r="Z947" s="370"/>
      <c r="AA947" s="106" t="str">
        <f>IF(OR(N947="",P947="",Q947="",V947="",W947="",X947="",Y947="",Z947=""),"",V947*    (  IF(OR(AND(N947="Water Reticulation",Z947="Cast Iron"),AND(N947="Water Reticulation",Z947="Ductile Iron"),AND(N947="Water Reticulation",Z947="Galvanised Iron"),  AND(N947="Water Reticulation",Z947="Mild Steel")),      VLOOKUP(W947,VALIDATIONS!$GP$2:$HS$45,VLOOKUP(Y947,VALIDATIONS!$FF$2:$FG$5,2,FALSE),FALSE),  IF(OR(AND(N947="Water Reticulation",Z947="Asbestos Cement"),AND(N947="Water Reticulation",Z947="unplasticised Poly Vinyl Chloride")),      VLOOKUP(W947,VALIDATIONS!$GP$2:$HS$45,8+VLOOKUP(Y947,VALIDATIONS!$FF$2:$FG$5,2,FALSE),FALSE),  IF(OR(AND(N947="Water Re-use",Z947="Cast Iron"),AND(N947="Water Re-use",Z947="Ductile Iron"),AND(N947="Water Re-use",Z947="Galvanised Iron"),  AND(N947="Water Re-use",Z947="Mild Steel")),      VLOOKUP(W947,VALIDATIONS!$GP$2:$HS$45,VLOOKUP(Y947,VALIDATIONS!$FF$2:$FG$5,2,FALSE),FALSE),  IF(OR(AND(N947="Water Re-use",Z947="Asbestos Cement"),AND(N947="Water Re-use",Z947="unplasticised Poly Vinyl Chloride")),      VLOOKUP(W947,VALIDATIONS!$GP$2:$HS$45,8+VLOOKUP(Y947,VALIDATIONS!$FF$2:$FG$5,2,FALSE),FALSE),            IF(OR(AND(N947="Water Rising Main",Z947="Cast Iron"),AND(N947="Water Rising Main",Z947="Ductile Iron"),AND(N947="Water Rising Main",Z947="Galvanised Iron"),  AND(N947="Water Rising Main",Z947="Mild Steel")),      VLOOKUP(W947,VALIDATIONS!$GP$2:$HS$45,4+VLOOKUP(Y947,VALIDATIONS!$FF$2:$FG$5,2,FALSE),FALSE),  IF(OR(AND(N947="Water Rising Main",Z947="Asbestos Cement"),AND(N947="Water Rising Main",Z947="unplasticised Poly Vinyl Chloride")),      VLOOKUP(W947,VALIDATIONS!$GP$2:$HS$45,12+VLOOKUP(Y947,VALIDATIONS!$FF$2:$FG$5,2,FALSE),FALSE),  0))))))    +IF(P947="Up to 10% Rock",VLOOKUP(W947,VALIDATIONS!$GP$2:$HS$45,21+VLOOKUP(Y947,VALIDATIONS!$FF$2:$FG$5,2,FALSE),FALSE),0)+IF(OR(Q947="Urban Development (moderate)",Q947="Urban Development (heavy)"),VLOOKUP(W947,VALIDATIONS!$GP$2:$HS$45,12+VLOOKUP(Q947,VALIDATIONS!$FJ$2:$FK$4,2,FALSE),FALSE),0)))</f>
        <v/>
      </c>
      <c r="AB947" s="82"/>
    </row>
    <row r="948" spans="2:28" x14ac:dyDescent="0.2">
      <c r="B948" s="354"/>
      <c r="C948" s="354"/>
      <c r="E948" s="370"/>
      <c r="G948" s="168"/>
      <c r="H948" s="168"/>
      <c r="I948" s="106" t="str">
        <f>IF(OR(C948="",D948="",E948=""),"",VLOOKUP(C948,VALIDATIONS!$HU$2:$HV$12,2,FALSE))</f>
        <v/>
      </c>
      <c r="K948" s="243"/>
      <c r="L948" s="354"/>
      <c r="M948" s="224"/>
      <c r="N948" s="370"/>
      <c r="O948" s="224"/>
      <c r="P948" s="368"/>
      <c r="Q948" s="368"/>
      <c r="R948" s="224"/>
      <c r="S948" s="224"/>
      <c r="T948" s="224"/>
      <c r="U948" s="224"/>
      <c r="W948" s="370"/>
      <c r="X948" s="370"/>
      <c r="Y948" s="368"/>
      <c r="Z948" s="370"/>
      <c r="AA948" s="106" t="str">
        <f>IF(OR(N948="",P948="",Q948="",V948="",W948="",X948="",Y948="",Z948=""),"",V948*    (  IF(OR(AND(N948="Water Reticulation",Z948="Cast Iron"),AND(N948="Water Reticulation",Z948="Ductile Iron"),AND(N948="Water Reticulation",Z948="Galvanised Iron"),  AND(N948="Water Reticulation",Z948="Mild Steel")),      VLOOKUP(W948,VALIDATIONS!$GP$2:$HS$45,VLOOKUP(Y948,VALIDATIONS!$FF$2:$FG$5,2,FALSE),FALSE),  IF(OR(AND(N948="Water Reticulation",Z948="Asbestos Cement"),AND(N948="Water Reticulation",Z948="unplasticised Poly Vinyl Chloride")),      VLOOKUP(W948,VALIDATIONS!$GP$2:$HS$45,8+VLOOKUP(Y948,VALIDATIONS!$FF$2:$FG$5,2,FALSE),FALSE),  IF(OR(AND(N948="Water Re-use",Z948="Cast Iron"),AND(N948="Water Re-use",Z948="Ductile Iron"),AND(N948="Water Re-use",Z948="Galvanised Iron"),  AND(N948="Water Re-use",Z948="Mild Steel")),      VLOOKUP(W948,VALIDATIONS!$GP$2:$HS$45,VLOOKUP(Y948,VALIDATIONS!$FF$2:$FG$5,2,FALSE),FALSE),  IF(OR(AND(N948="Water Re-use",Z948="Asbestos Cement"),AND(N948="Water Re-use",Z948="unplasticised Poly Vinyl Chloride")),      VLOOKUP(W948,VALIDATIONS!$GP$2:$HS$45,8+VLOOKUP(Y948,VALIDATIONS!$FF$2:$FG$5,2,FALSE),FALSE),            IF(OR(AND(N948="Water Rising Main",Z948="Cast Iron"),AND(N948="Water Rising Main",Z948="Ductile Iron"),AND(N948="Water Rising Main",Z948="Galvanised Iron"),  AND(N948="Water Rising Main",Z948="Mild Steel")),      VLOOKUP(W948,VALIDATIONS!$GP$2:$HS$45,4+VLOOKUP(Y948,VALIDATIONS!$FF$2:$FG$5,2,FALSE),FALSE),  IF(OR(AND(N948="Water Rising Main",Z948="Asbestos Cement"),AND(N948="Water Rising Main",Z948="unplasticised Poly Vinyl Chloride")),      VLOOKUP(W948,VALIDATIONS!$GP$2:$HS$45,12+VLOOKUP(Y948,VALIDATIONS!$FF$2:$FG$5,2,FALSE),FALSE),  0))))))    +IF(P948="Up to 10% Rock",VLOOKUP(W948,VALIDATIONS!$GP$2:$HS$45,21+VLOOKUP(Y948,VALIDATIONS!$FF$2:$FG$5,2,FALSE),FALSE),0)+IF(OR(Q948="Urban Development (moderate)",Q948="Urban Development (heavy)"),VLOOKUP(W948,VALIDATIONS!$GP$2:$HS$45,12+VLOOKUP(Q948,VALIDATIONS!$FJ$2:$FK$4,2,FALSE),FALSE),0)))</f>
        <v/>
      </c>
      <c r="AB948" s="82"/>
    </row>
    <row r="949" spans="2:28" x14ac:dyDescent="0.2">
      <c r="B949" s="354"/>
      <c r="C949" s="354"/>
      <c r="E949" s="370"/>
      <c r="G949" s="168"/>
      <c r="H949" s="168"/>
      <c r="I949" s="106" t="str">
        <f>IF(OR(C949="",D949="",E949=""),"",VLOOKUP(C949,VALIDATIONS!$HU$2:$HV$12,2,FALSE))</f>
        <v/>
      </c>
      <c r="K949" s="243"/>
      <c r="L949" s="354"/>
      <c r="M949" s="224"/>
      <c r="N949" s="370"/>
      <c r="O949" s="224"/>
      <c r="P949" s="368"/>
      <c r="Q949" s="368"/>
      <c r="R949" s="224"/>
      <c r="S949" s="224"/>
      <c r="T949" s="224"/>
      <c r="U949" s="224"/>
      <c r="W949" s="370"/>
      <c r="X949" s="370"/>
      <c r="Y949" s="368"/>
      <c r="Z949" s="370"/>
      <c r="AA949" s="106" t="str">
        <f>IF(OR(N949="",P949="",Q949="",V949="",W949="",X949="",Y949="",Z949=""),"",V949*    (  IF(OR(AND(N949="Water Reticulation",Z949="Cast Iron"),AND(N949="Water Reticulation",Z949="Ductile Iron"),AND(N949="Water Reticulation",Z949="Galvanised Iron"),  AND(N949="Water Reticulation",Z949="Mild Steel")),      VLOOKUP(W949,VALIDATIONS!$GP$2:$HS$45,VLOOKUP(Y949,VALIDATIONS!$FF$2:$FG$5,2,FALSE),FALSE),  IF(OR(AND(N949="Water Reticulation",Z949="Asbestos Cement"),AND(N949="Water Reticulation",Z949="unplasticised Poly Vinyl Chloride")),      VLOOKUP(W949,VALIDATIONS!$GP$2:$HS$45,8+VLOOKUP(Y949,VALIDATIONS!$FF$2:$FG$5,2,FALSE),FALSE),  IF(OR(AND(N949="Water Re-use",Z949="Cast Iron"),AND(N949="Water Re-use",Z949="Ductile Iron"),AND(N949="Water Re-use",Z949="Galvanised Iron"),  AND(N949="Water Re-use",Z949="Mild Steel")),      VLOOKUP(W949,VALIDATIONS!$GP$2:$HS$45,VLOOKUP(Y949,VALIDATIONS!$FF$2:$FG$5,2,FALSE),FALSE),  IF(OR(AND(N949="Water Re-use",Z949="Asbestos Cement"),AND(N949="Water Re-use",Z949="unplasticised Poly Vinyl Chloride")),      VLOOKUP(W949,VALIDATIONS!$GP$2:$HS$45,8+VLOOKUP(Y949,VALIDATIONS!$FF$2:$FG$5,2,FALSE),FALSE),            IF(OR(AND(N949="Water Rising Main",Z949="Cast Iron"),AND(N949="Water Rising Main",Z949="Ductile Iron"),AND(N949="Water Rising Main",Z949="Galvanised Iron"),  AND(N949="Water Rising Main",Z949="Mild Steel")),      VLOOKUP(W949,VALIDATIONS!$GP$2:$HS$45,4+VLOOKUP(Y949,VALIDATIONS!$FF$2:$FG$5,2,FALSE),FALSE),  IF(OR(AND(N949="Water Rising Main",Z949="Asbestos Cement"),AND(N949="Water Rising Main",Z949="unplasticised Poly Vinyl Chloride")),      VLOOKUP(W949,VALIDATIONS!$GP$2:$HS$45,12+VLOOKUP(Y949,VALIDATIONS!$FF$2:$FG$5,2,FALSE),FALSE),  0))))))    +IF(P949="Up to 10% Rock",VLOOKUP(W949,VALIDATIONS!$GP$2:$HS$45,21+VLOOKUP(Y949,VALIDATIONS!$FF$2:$FG$5,2,FALSE),FALSE),0)+IF(OR(Q949="Urban Development (moderate)",Q949="Urban Development (heavy)"),VLOOKUP(W949,VALIDATIONS!$GP$2:$HS$45,12+VLOOKUP(Q949,VALIDATIONS!$FJ$2:$FK$4,2,FALSE),FALSE),0)))</f>
        <v/>
      </c>
      <c r="AB949" s="82"/>
    </row>
    <row r="950" spans="2:28" x14ac:dyDescent="0.2">
      <c r="B950" s="354"/>
      <c r="C950" s="354"/>
      <c r="E950" s="370"/>
      <c r="G950" s="168"/>
      <c r="H950" s="168"/>
      <c r="I950" s="106" t="str">
        <f>IF(OR(C950="",D950="",E950=""),"",VLOOKUP(C950,VALIDATIONS!$HU$2:$HV$12,2,FALSE))</f>
        <v/>
      </c>
      <c r="K950" s="243"/>
      <c r="L950" s="354"/>
      <c r="M950" s="224"/>
      <c r="N950" s="370"/>
      <c r="O950" s="224"/>
      <c r="P950" s="368"/>
      <c r="Q950" s="368"/>
      <c r="R950" s="224"/>
      <c r="S950" s="224"/>
      <c r="T950" s="224"/>
      <c r="U950" s="224"/>
      <c r="W950" s="370"/>
      <c r="X950" s="370"/>
      <c r="Y950" s="368"/>
      <c r="Z950" s="370"/>
      <c r="AA950" s="106" t="str">
        <f>IF(OR(N950="",P950="",Q950="",V950="",W950="",X950="",Y950="",Z950=""),"",V950*    (  IF(OR(AND(N950="Water Reticulation",Z950="Cast Iron"),AND(N950="Water Reticulation",Z950="Ductile Iron"),AND(N950="Water Reticulation",Z950="Galvanised Iron"),  AND(N950="Water Reticulation",Z950="Mild Steel")),      VLOOKUP(W950,VALIDATIONS!$GP$2:$HS$45,VLOOKUP(Y950,VALIDATIONS!$FF$2:$FG$5,2,FALSE),FALSE),  IF(OR(AND(N950="Water Reticulation",Z950="Asbestos Cement"),AND(N950="Water Reticulation",Z950="unplasticised Poly Vinyl Chloride")),      VLOOKUP(W950,VALIDATIONS!$GP$2:$HS$45,8+VLOOKUP(Y950,VALIDATIONS!$FF$2:$FG$5,2,FALSE),FALSE),  IF(OR(AND(N950="Water Re-use",Z950="Cast Iron"),AND(N950="Water Re-use",Z950="Ductile Iron"),AND(N950="Water Re-use",Z950="Galvanised Iron"),  AND(N950="Water Re-use",Z950="Mild Steel")),      VLOOKUP(W950,VALIDATIONS!$GP$2:$HS$45,VLOOKUP(Y950,VALIDATIONS!$FF$2:$FG$5,2,FALSE),FALSE),  IF(OR(AND(N950="Water Re-use",Z950="Asbestos Cement"),AND(N950="Water Re-use",Z950="unplasticised Poly Vinyl Chloride")),      VLOOKUP(W950,VALIDATIONS!$GP$2:$HS$45,8+VLOOKUP(Y950,VALIDATIONS!$FF$2:$FG$5,2,FALSE),FALSE),            IF(OR(AND(N950="Water Rising Main",Z950="Cast Iron"),AND(N950="Water Rising Main",Z950="Ductile Iron"),AND(N950="Water Rising Main",Z950="Galvanised Iron"),  AND(N950="Water Rising Main",Z950="Mild Steel")),      VLOOKUP(W950,VALIDATIONS!$GP$2:$HS$45,4+VLOOKUP(Y950,VALIDATIONS!$FF$2:$FG$5,2,FALSE),FALSE),  IF(OR(AND(N950="Water Rising Main",Z950="Asbestos Cement"),AND(N950="Water Rising Main",Z950="unplasticised Poly Vinyl Chloride")),      VLOOKUP(W950,VALIDATIONS!$GP$2:$HS$45,12+VLOOKUP(Y950,VALIDATIONS!$FF$2:$FG$5,2,FALSE),FALSE),  0))))))    +IF(P950="Up to 10% Rock",VLOOKUP(W950,VALIDATIONS!$GP$2:$HS$45,21+VLOOKUP(Y950,VALIDATIONS!$FF$2:$FG$5,2,FALSE),FALSE),0)+IF(OR(Q950="Urban Development (moderate)",Q950="Urban Development (heavy)"),VLOOKUP(W950,VALIDATIONS!$GP$2:$HS$45,12+VLOOKUP(Q950,VALIDATIONS!$FJ$2:$FK$4,2,FALSE),FALSE),0)))</f>
        <v/>
      </c>
      <c r="AB950" s="82"/>
    </row>
    <row r="951" spans="2:28" x14ac:dyDescent="0.2">
      <c r="B951" s="354"/>
      <c r="C951" s="354"/>
      <c r="E951" s="370"/>
      <c r="G951" s="168"/>
      <c r="H951" s="168"/>
      <c r="I951" s="106" t="str">
        <f>IF(OR(C951="",D951="",E951=""),"",VLOOKUP(C951,VALIDATIONS!$HU$2:$HV$12,2,FALSE))</f>
        <v/>
      </c>
      <c r="K951" s="243"/>
      <c r="L951" s="354"/>
      <c r="M951" s="224"/>
      <c r="N951" s="370"/>
      <c r="O951" s="224"/>
      <c r="P951" s="368"/>
      <c r="Q951" s="368"/>
      <c r="R951" s="224"/>
      <c r="S951" s="224"/>
      <c r="T951" s="224"/>
      <c r="U951" s="224"/>
      <c r="W951" s="370"/>
      <c r="X951" s="370"/>
      <c r="Y951" s="368"/>
      <c r="Z951" s="370"/>
      <c r="AA951" s="106" t="str">
        <f>IF(OR(N951="",P951="",Q951="",V951="",W951="",X951="",Y951="",Z951=""),"",V951*    (  IF(OR(AND(N951="Water Reticulation",Z951="Cast Iron"),AND(N951="Water Reticulation",Z951="Ductile Iron"),AND(N951="Water Reticulation",Z951="Galvanised Iron"),  AND(N951="Water Reticulation",Z951="Mild Steel")),      VLOOKUP(W951,VALIDATIONS!$GP$2:$HS$45,VLOOKUP(Y951,VALIDATIONS!$FF$2:$FG$5,2,FALSE),FALSE),  IF(OR(AND(N951="Water Reticulation",Z951="Asbestos Cement"),AND(N951="Water Reticulation",Z951="unplasticised Poly Vinyl Chloride")),      VLOOKUP(W951,VALIDATIONS!$GP$2:$HS$45,8+VLOOKUP(Y951,VALIDATIONS!$FF$2:$FG$5,2,FALSE),FALSE),  IF(OR(AND(N951="Water Re-use",Z951="Cast Iron"),AND(N951="Water Re-use",Z951="Ductile Iron"),AND(N951="Water Re-use",Z951="Galvanised Iron"),  AND(N951="Water Re-use",Z951="Mild Steel")),      VLOOKUP(W951,VALIDATIONS!$GP$2:$HS$45,VLOOKUP(Y951,VALIDATIONS!$FF$2:$FG$5,2,FALSE),FALSE),  IF(OR(AND(N951="Water Re-use",Z951="Asbestos Cement"),AND(N951="Water Re-use",Z951="unplasticised Poly Vinyl Chloride")),      VLOOKUP(W951,VALIDATIONS!$GP$2:$HS$45,8+VLOOKUP(Y951,VALIDATIONS!$FF$2:$FG$5,2,FALSE),FALSE),            IF(OR(AND(N951="Water Rising Main",Z951="Cast Iron"),AND(N951="Water Rising Main",Z951="Ductile Iron"),AND(N951="Water Rising Main",Z951="Galvanised Iron"),  AND(N951="Water Rising Main",Z951="Mild Steel")),      VLOOKUP(W951,VALIDATIONS!$GP$2:$HS$45,4+VLOOKUP(Y951,VALIDATIONS!$FF$2:$FG$5,2,FALSE),FALSE),  IF(OR(AND(N951="Water Rising Main",Z951="Asbestos Cement"),AND(N951="Water Rising Main",Z951="unplasticised Poly Vinyl Chloride")),      VLOOKUP(W951,VALIDATIONS!$GP$2:$HS$45,12+VLOOKUP(Y951,VALIDATIONS!$FF$2:$FG$5,2,FALSE),FALSE),  0))))))    +IF(P951="Up to 10% Rock",VLOOKUP(W951,VALIDATIONS!$GP$2:$HS$45,21+VLOOKUP(Y951,VALIDATIONS!$FF$2:$FG$5,2,FALSE),FALSE),0)+IF(OR(Q951="Urban Development (moderate)",Q951="Urban Development (heavy)"),VLOOKUP(W951,VALIDATIONS!$GP$2:$HS$45,12+VLOOKUP(Q951,VALIDATIONS!$FJ$2:$FK$4,2,FALSE),FALSE),0)))</f>
        <v/>
      </c>
      <c r="AB951" s="82"/>
    </row>
    <row r="952" spans="2:28" x14ac:dyDescent="0.2">
      <c r="B952" s="354"/>
      <c r="C952" s="354"/>
      <c r="E952" s="370"/>
      <c r="G952" s="168"/>
      <c r="H952" s="168"/>
      <c r="I952" s="106" t="str">
        <f>IF(OR(C952="",D952="",E952=""),"",VLOOKUP(C952,VALIDATIONS!$HU$2:$HV$12,2,FALSE))</f>
        <v/>
      </c>
      <c r="K952" s="243"/>
      <c r="L952" s="354"/>
      <c r="M952" s="224"/>
      <c r="N952" s="370"/>
      <c r="O952" s="224"/>
      <c r="P952" s="368"/>
      <c r="Q952" s="368"/>
      <c r="R952" s="224"/>
      <c r="S952" s="224"/>
      <c r="T952" s="224"/>
      <c r="U952" s="224"/>
      <c r="W952" s="370"/>
      <c r="X952" s="370"/>
      <c r="Y952" s="368"/>
      <c r="Z952" s="370"/>
      <c r="AA952" s="106" t="str">
        <f>IF(OR(N952="",P952="",Q952="",V952="",W952="",X952="",Y952="",Z952=""),"",V952*    (  IF(OR(AND(N952="Water Reticulation",Z952="Cast Iron"),AND(N952="Water Reticulation",Z952="Ductile Iron"),AND(N952="Water Reticulation",Z952="Galvanised Iron"),  AND(N952="Water Reticulation",Z952="Mild Steel")),      VLOOKUP(W952,VALIDATIONS!$GP$2:$HS$45,VLOOKUP(Y952,VALIDATIONS!$FF$2:$FG$5,2,FALSE),FALSE),  IF(OR(AND(N952="Water Reticulation",Z952="Asbestos Cement"),AND(N952="Water Reticulation",Z952="unplasticised Poly Vinyl Chloride")),      VLOOKUP(W952,VALIDATIONS!$GP$2:$HS$45,8+VLOOKUP(Y952,VALIDATIONS!$FF$2:$FG$5,2,FALSE),FALSE),  IF(OR(AND(N952="Water Re-use",Z952="Cast Iron"),AND(N952="Water Re-use",Z952="Ductile Iron"),AND(N952="Water Re-use",Z952="Galvanised Iron"),  AND(N952="Water Re-use",Z952="Mild Steel")),      VLOOKUP(W952,VALIDATIONS!$GP$2:$HS$45,VLOOKUP(Y952,VALIDATIONS!$FF$2:$FG$5,2,FALSE),FALSE),  IF(OR(AND(N952="Water Re-use",Z952="Asbestos Cement"),AND(N952="Water Re-use",Z952="unplasticised Poly Vinyl Chloride")),      VLOOKUP(W952,VALIDATIONS!$GP$2:$HS$45,8+VLOOKUP(Y952,VALIDATIONS!$FF$2:$FG$5,2,FALSE),FALSE),            IF(OR(AND(N952="Water Rising Main",Z952="Cast Iron"),AND(N952="Water Rising Main",Z952="Ductile Iron"),AND(N952="Water Rising Main",Z952="Galvanised Iron"),  AND(N952="Water Rising Main",Z952="Mild Steel")),      VLOOKUP(W952,VALIDATIONS!$GP$2:$HS$45,4+VLOOKUP(Y952,VALIDATIONS!$FF$2:$FG$5,2,FALSE),FALSE),  IF(OR(AND(N952="Water Rising Main",Z952="Asbestos Cement"),AND(N952="Water Rising Main",Z952="unplasticised Poly Vinyl Chloride")),      VLOOKUP(W952,VALIDATIONS!$GP$2:$HS$45,12+VLOOKUP(Y952,VALIDATIONS!$FF$2:$FG$5,2,FALSE),FALSE),  0))))))    +IF(P952="Up to 10% Rock",VLOOKUP(W952,VALIDATIONS!$GP$2:$HS$45,21+VLOOKUP(Y952,VALIDATIONS!$FF$2:$FG$5,2,FALSE),FALSE),0)+IF(OR(Q952="Urban Development (moderate)",Q952="Urban Development (heavy)"),VLOOKUP(W952,VALIDATIONS!$GP$2:$HS$45,12+VLOOKUP(Q952,VALIDATIONS!$FJ$2:$FK$4,2,FALSE),FALSE),0)))</f>
        <v/>
      </c>
      <c r="AB952" s="82"/>
    </row>
    <row r="953" spans="2:28" x14ac:dyDescent="0.2">
      <c r="B953" s="354"/>
      <c r="C953" s="354"/>
      <c r="E953" s="370"/>
      <c r="G953" s="168"/>
      <c r="H953" s="168"/>
      <c r="I953" s="106" t="str">
        <f>IF(OR(C953="",D953="",E953=""),"",VLOOKUP(C953,VALIDATIONS!$HU$2:$HV$12,2,FALSE))</f>
        <v/>
      </c>
      <c r="K953" s="243"/>
      <c r="L953" s="354"/>
      <c r="M953" s="224"/>
      <c r="N953" s="370"/>
      <c r="O953" s="224"/>
      <c r="P953" s="368"/>
      <c r="Q953" s="368"/>
      <c r="R953" s="224"/>
      <c r="S953" s="224"/>
      <c r="T953" s="224"/>
      <c r="U953" s="224"/>
      <c r="W953" s="370"/>
      <c r="X953" s="370"/>
      <c r="Y953" s="368"/>
      <c r="Z953" s="370"/>
      <c r="AA953" s="106" t="str">
        <f>IF(OR(N953="",P953="",Q953="",V953="",W953="",X953="",Y953="",Z953=""),"",V953*    (  IF(OR(AND(N953="Water Reticulation",Z953="Cast Iron"),AND(N953="Water Reticulation",Z953="Ductile Iron"),AND(N953="Water Reticulation",Z953="Galvanised Iron"),  AND(N953="Water Reticulation",Z953="Mild Steel")),      VLOOKUP(W953,VALIDATIONS!$GP$2:$HS$45,VLOOKUP(Y953,VALIDATIONS!$FF$2:$FG$5,2,FALSE),FALSE),  IF(OR(AND(N953="Water Reticulation",Z953="Asbestos Cement"),AND(N953="Water Reticulation",Z953="unplasticised Poly Vinyl Chloride")),      VLOOKUP(W953,VALIDATIONS!$GP$2:$HS$45,8+VLOOKUP(Y953,VALIDATIONS!$FF$2:$FG$5,2,FALSE),FALSE),  IF(OR(AND(N953="Water Re-use",Z953="Cast Iron"),AND(N953="Water Re-use",Z953="Ductile Iron"),AND(N953="Water Re-use",Z953="Galvanised Iron"),  AND(N953="Water Re-use",Z953="Mild Steel")),      VLOOKUP(W953,VALIDATIONS!$GP$2:$HS$45,VLOOKUP(Y953,VALIDATIONS!$FF$2:$FG$5,2,FALSE),FALSE),  IF(OR(AND(N953="Water Re-use",Z953="Asbestos Cement"),AND(N953="Water Re-use",Z953="unplasticised Poly Vinyl Chloride")),      VLOOKUP(W953,VALIDATIONS!$GP$2:$HS$45,8+VLOOKUP(Y953,VALIDATIONS!$FF$2:$FG$5,2,FALSE),FALSE),            IF(OR(AND(N953="Water Rising Main",Z953="Cast Iron"),AND(N953="Water Rising Main",Z953="Ductile Iron"),AND(N953="Water Rising Main",Z953="Galvanised Iron"),  AND(N953="Water Rising Main",Z953="Mild Steel")),      VLOOKUP(W953,VALIDATIONS!$GP$2:$HS$45,4+VLOOKUP(Y953,VALIDATIONS!$FF$2:$FG$5,2,FALSE),FALSE),  IF(OR(AND(N953="Water Rising Main",Z953="Asbestos Cement"),AND(N953="Water Rising Main",Z953="unplasticised Poly Vinyl Chloride")),      VLOOKUP(W953,VALIDATIONS!$GP$2:$HS$45,12+VLOOKUP(Y953,VALIDATIONS!$FF$2:$FG$5,2,FALSE),FALSE),  0))))))    +IF(P953="Up to 10% Rock",VLOOKUP(W953,VALIDATIONS!$GP$2:$HS$45,21+VLOOKUP(Y953,VALIDATIONS!$FF$2:$FG$5,2,FALSE),FALSE),0)+IF(OR(Q953="Urban Development (moderate)",Q953="Urban Development (heavy)"),VLOOKUP(W953,VALIDATIONS!$GP$2:$HS$45,12+VLOOKUP(Q953,VALIDATIONS!$FJ$2:$FK$4,2,FALSE),FALSE),0)))</f>
        <v/>
      </c>
      <c r="AB953" s="82"/>
    </row>
    <row r="954" spans="2:28" x14ac:dyDescent="0.2">
      <c r="B954" s="354"/>
      <c r="C954" s="354"/>
      <c r="E954" s="370"/>
      <c r="G954" s="168"/>
      <c r="H954" s="168"/>
      <c r="I954" s="106" t="str">
        <f>IF(OR(C954="",D954="",E954=""),"",VLOOKUP(C954,VALIDATIONS!$HU$2:$HV$12,2,FALSE))</f>
        <v/>
      </c>
      <c r="K954" s="243"/>
      <c r="L954" s="354"/>
      <c r="M954" s="224"/>
      <c r="N954" s="370"/>
      <c r="O954" s="224"/>
      <c r="P954" s="368"/>
      <c r="Q954" s="368"/>
      <c r="R954" s="224"/>
      <c r="S954" s="224"/>
      <c r="T954" s="224"/>
      <c r="U954" s="224"/>
      <c r="W954" s="370"/>
      <c r="X954" s="370"/>
      <c r="Y954" s="368"/>
      <c r="Z954" s="370"/>
      <c r="AA954" s="106" t="str">
        <f>IF(OR(N954="",P954="",Q954="",V954="",W954="",X954="",Y954="",Z954=""),"",V954*    (  IF(OR(AND(N954="Water Reticulation",Z954="Cast Iron"),AND(N954="Water Reticulation",Z954="Ductile Iron"),AND(N954="Water Reticulation",Z954="Galvanised Iron"),  AND(N954="Water Reticulation",Z954="Mild Steel")),      VLOOKUP(W954,VALIDATIONS!$GP$2:$HS$45,VLOOKUP(Y954,VALIDATIONS!$FF$2:$FG$5,2,FALSE),FALSE),  IF(OR(AND(N954="Water Reticulation",Z954="Asbestos Cement"),AND(N954="Water Reticulation",Z954="unplasticised Poly Vinyl Chloride")),      VLOOKUP(W954,VALIDATIONS!$GP$2:$HS$45,8+VLOOKUP(Y954,VALIDATIONS!$FF$2:$FG$5,2,FALSE),FALSE),  IF(OR(AND(N954="Water Re-use",Z954="Cast Iron"),AND(N954="Water Re-use",Z954="Ductile Iron"),AND(N954="Water Re-use",Z954="Galvanised Iron"),  AND(N954="Water Re-use",Z954="Mild Steel")),      VLOOKUP(W954,VALIDATIONS!$GP$2:$HS$45,VLOOKUP(Y954,VALIDATIONS!$FF$2:$FG$5,2,FALSE),FALSE),  IF(OR(AND(N954="Water Re-use",Z954="Asbestos Cement"),AND(N954="Water Re-use",Z954="unplasticised Poly Vinyl Chloride")),      VLOOKUP(W954,VALIDATIONS!$GP$2:$HS$45,8+VLOOKUP(Y954,VALIDATIONS!$FF$2:$FG$5,2,FALSE),FALSE),            IF(OR(AND(N954="Water Rising Main",Z954="Cast Iron"),AND(N954="Water Rising Main",Z954="Ductile Iron"),AND(N954="Water Rising Main",Z954="Galvanised Iron"),  AND(N954="Water Rising Main",Z954="Mild Steel")),      VLOOKUP(W954,VALIDATIONS!$GP$2:$HS$45,4+VLOOKUP(Y954,VALIDATIONS!$FF$2:$FG$5,2,FALSE),FALSE),  IF(OR(AND(N954="Water Rising Main",Z954="Asbestos Cement"),AND(N954="Water Rising Main",Z954="unplasticised Poly Vinyl Chloride")),      VLOOKUP(W954,VALIDATIONS!$GP$2:$HS$45,12+VLOOKUP(Y954,VALIDATIONS!$FF$2:$FG$5,2,FALSE),FALSE),  0))))))    +IF(P954="Up to 10% Rock",VLOOKUP(W954,VALIDATIONS!$GP$2:$HS$45,21+VLOOKUP(Y954,VALIDATIONS!$FF$2:$FG$5,2,FALSE),FALSE),0)+IF(OR(Q954="Urban Development (moderate)",Q954="Urban Development (heavy)"),VLOOKUP(W954,VALIDATIONS!$GP$2:$HS$45,12+VLOOKUP(Q954,VALIDATIONS!$FJ$2:$FK$4,2,FALSE),FALSE),0)))</f>
        <v/>
      </c>
      <c r="AB954" s="82"/>
    </row>
    <row r="955" spans="2:28" x14ac:dyDescent="0.2">
      <c r="B955" s="354"/>
      <c r="C955" s="354"/>
      <c r="E955" s="370"/>
      <c r="G955" s="168"/>
      <c r="H955" s="168"/>
      <c r="I955" s="106" t="str">
        <f>IF(OR(C955="",D955="",E955=""),"",VLOOKUP(C955,VALIDATIONS!$HU$2:$HV$12,2,FALSE))</f>
        <v/>
      </c>
      <c r="K955" s="243"/>
      <c r="L955" s="354"/>
      <c r="M955" s="224"/>
      <c r="N955" s="370"/>
      <c r="O955" s="224"/>
      <c r="P955" s="368"/>
      <c r="Q955" s="368"/>
      <c r="R955" s="224"/>
      <c r="S955" s="224"/>
      <c r="T955" s="224"/>
      <c r="U955" s="224"/>
      <c r="W955" s="370"/>
      <c r="X955" s="370"/>
      <c r="Y955" s="368"/>
      <c r="Z955" s="370"/>
      <c r="AA955" s="106" t="str">
        <f>IF(OR(N955="",P955="",Q955="",V955="",W955="",X955="",Y955="",Z955=""),"",V955*    (  IF(OR(AND(N955="Water Reticulation",Z955="Cast Iron"),AND(N955="Water Reticulation",Z955="Ductile Iron"),AND(N955="Water Reticulation",Z955="Galvanised Iron"),  AND(N955="Water Reticulation",Z955="Mild Steel")),      VLOOKUP(W955,VALIDATIONS!$GP$2:$HS$45,VLOOKUP(Y955,VALIDATIONS!$FF$2:$FG$5,2,FALSE),FALSE),  IF(OR(AND(N955="Water Reticulation",Z955="Asbestos Cement"),AND(N955="Water Reticulation",Z955="unplasticised Poly Vinyl Chloride")),      VLOOKUP(W955,VALIDATIONS!$GP$2:$HS$45,8+VLOOKUP(Y955,VALIDATIONS!$FF$2:$FG$5,2,FALSE),FALSE),  IF(OR(AND(N955="Water Re-use",Z955="Cast Iron"),AND(N955="Water Re-use",Z955="Ductile Iron"),AND(N955="Water Re-use",Z955="Galvanised Iron"),  AND(N955="Water Re-use",Z955="Mild Steel")),      VLOOKUP(W955,VALIDATIONS!$GP$2:$HS$45,VLOOKUP(Y955,VALIDATIONS!$FF$2:$FG$5,2,FALSE),FALSE),  IF(OR(AND(N955="Water Re-use",Z955="Asbestos Cement"),AND(N955="Water Re-use",Z955="unplasticised Poly Vinyl Chloride")),      VLOOKUP(W955,VALIDATIONS!$GP$2:$HS$45,8+VLOOKUP(Y955,VALIDATIONS!$FF$2:$FG$5,2,FALSE),FALSE),            IF(OR(AND(N955="Water Rising Main",Z955="Cast Iron"),AND(N955="Water Rising Main",Z955="Ductile Iron"),AND(N955="Water Rising Main",Z955="Galvanised Iron"),  AND(N955="Water Rising Main",Z955="Mild Steel")),      VLOOKUP(W955,VALIDATIONS!$GP$2:$HS$45,4+VLOOKUP(Y955,VALIDATIONS!$FF$2:$FG$5,2,FALSE),FALSE),  IF(OR(AND(N955="Water Rising Main",Z955="Asbestos Cement"),AND(N955="Water Rising Main",Z955="unplasticised Poly Vinyl Chloride")),      VLOOKUP(W955,VALIDATIONS!$GP$2:$HS$45,12+VLOOKUP(Y955,VALIDATIONS!$FF$2:$FG$5,2,FALSE),FALSE),  0))))))    +IF(P955="Up to 10% Rock",VLOOKUP(W955,VALIDATIONS!$GP$2:$HS$45,21+VLOOKUP(Y955,VALIDATIONS!$FF$2:$FG$5,2,FALSE),FALSE),0)+IF(OR(Q955="Urban Development (moderate)",Q955="Urban Development (heavy)"),VLOOKUP(W955,VALIDATIONS!$GP$2:$HS$45,12+VLOOKUP(Q955,VALIDATIONS!$FJ$2:$FK$4,2,FALSE),FALSE),0)))</f>
        <v/>
      </c>
      <c r="AB955" s="82"/>
    </row>
    <row r="956" spans="2:28" x14ac:dyDescent="0.2">
      <c r="B956" s="354"/>
      <c r="C956" s="354"/>
      <c r="E956" s="370"/>
      <c r="G956" s="168"/>
      <c r="H956" s="168"/>
      <c r="I956" s="106" t="str">
        <f>IF(OR(C956="",D956="",E956=""),"",VLOOKUP(C956,VALIDATIONS!$HU$2:$HV$12,2,FALSE))</f>
        <v/>
      </c>
      <c r="K956" s="243"/>
      <c r="L956" s="354"/>
      <c r="M956" s="224"/>
      <c r="N956" s="370"/>
      <c r="O956" s="224"/>
      <c r="P956" s="368"/>
      <c r="Q956" s="368"/>
      <c r="R956" s="224"/>
      <c r="S956" s="224"/>
      <c r="T956" s="224"/>
      <c r="U956" s="224"/>
      <c r="W956" s="370"/>
      <c r="X956" s="370"/>
      <c r="Y956" s="368"/>
      <c r="Z956" s="370"/>
      <c r="AA956" s="106" t="str">
        <f>IF(OR(N956="",P956="",Q956="",V956="",W956="",X956="",Y956="",Z956=""),"",V956*    (  IF(OR(AND(N956="Water Reticulation",Z956="Cast Iron"),AND(N956="Water Reticulation",Z956="Ductile Iron"),AND(N956="Water Reticulation",Z956="Galvanised Iron"),  AND(N956="Water Reticulation",Z956="Mild Steel")),      VLOOKUP(W956,VALIDATIONS!$GP$2:$HS$45,VLOOKUP(Y956,VALIDATIONS!$FF$2:$FG$5,2,FALSE),FALSE),  IF(OR(AND(N956="Water Reticulation",Z956="Asbestos Cement"),AND(N956="Water Reticulation",Z956="unplasticised Poly Vinyl Chloride")),      VLOOKUP(W956,VALIDATIONS!$GP$2:$HS$45,8+VLOOKUP(Y956,VALIDATIONS!$FF$2:$FG$5,2,FALSE),FALSE),  IF(OR(AND(N956="Water Re-use",Z956="Cast Iron"),AND(N956="Water Re-use",Z956="Ductile Iron"),AND(N956="Water Re-use",Z956="Galvanised Iron"),  AND(N956="Water Re-use",Z956="Mild Steel")),      VLOOKUP(W956,VALIDATIONS!$GP$2:$HS$45,VLOOKUP(Y956,VALIDATIONS!$FF$2:$FG$5,2,FALSE),FALSE),  IF(OR(AND(N956="Water Re-use",Z956="Asbestos Cement"),AND(N956="Water Re-use",Z956="unplasticised Poly Vinyl Chloride")),      VLOOKUP(W956,VALIDATIONS!$GP$2:$HS$45,8+VLOOKUP(Y956,VALIDATIONS!$FF$2:$FG$5,2,FALSE),FALSE),            IF(OR(AND(N956="Water Rising Main",Z956="Cast Iron"),AND(N956="Water Rising Main",Z956="Ductile Iron"),AND(N956="Water Rising Main",Z956="Galvanised Iron"),  AND(N956="Water Rising Main",Z956="Mild Steel")),      VLOOKUP(W956,VALIDATIONS!$GP$2:$HS$45,4+VLOOKUP(Y956,VALIDATIONS!$FF$2:$FG$5,2,FALSE),FALSE),  IF(OR(AND(N956="Water Rising Main",Z956="Asbestos Cement"),AND(N956="Water Rising Main",Z956="unplasticised Poly Vinyl Chloride")),      VLOOKUP(W956,VALIDATIONS!$GP$2:$HS$45,12+VLOOKUP(Y956,VALIDATIONS!$FF$2:$FG$5,2,FALSE),FALSE),  0))))))    +IF(P956="Up to 10% Rock",VLOOKUP(W956,VALIDATIONS!$GP$2:$HS$45,21+VLOOKUP(Y956,VALIDATIONS!$FF$2:$FG$5,2,FALSE),FALSE),0)+IF(OR(Q956="Urban Development (moderate)",Q956="Urban Development (heavy)"),VLOOKUP(W956,VALIDATIONS!$GP$2:$HS$45,12+VLOOKUP(Q956,VALIDATIONS!$FJ$2:$FK$4,2,FALSE),FALSE),0)))</f>
        <v/>
      </c>
      <c r="AB956" s="82"/>
    </row>
    <row r="957" spans="2:28" x14ac:dyDescent="0.2">
      <c r="B957" s="354"/>
      <c r="C957" s="354"/>
      <c r="E957" s="370"/>
      <c r="G957" s="168"/>
      <c r="H957" s="168"/>
      <c r="I957" s="106" t="str">
        <f>IF(OR(C957="",D957="",E957=""),"",VLOOKUP(C957,VALIDATIONS!$HU$2:$HV$12,2,FALSE))</f>
        <v/>
      </c>
      <c r="K957" s="243"/>
      <c r="L957" s="354"/>
      <c r="M957" s="224"/>
      <c r="N957" s="370"/>
      <c r="O957" s="224"/>
      <c r="P957" s="368"/>
      <c r="Q957" s="368"/>
      <c r="R957" s="224"/>
      <c r="S957" s="224"/>
      <c r="T957" s="224"/>
      <c r="U957" s="224"/>
      <c r="W957" s="370"/>
      <c r="X957" s="370"/>
      <c r="Y957" s="368"/>
      <c r="Z957" s="370"/>
      <c r="AA957" s="106" t="str">
        <f>IF(OR(N957="",P957="",Q957="",V957="",W957="",X957="",Y957="",Z957=""),"",V957*    (  IF(OR(AND(N957="Water Reticulation",Z957="Cast Iron"),AND(N957="Water Reticulation",Z957="Ductile Iron"),AND(N957="Water Reticulation",Z957="Galvanised Iron"),  AND(N957="Water Reticulation",Z957="Mild Steel")),      VLOOKUP(W957,VALIDATIONS!$GP$2:$HS$45,VLOOKUP(Y957,VALIDATIONS!$FF$2:$FG$5,2,FALSE),FALSE),  IF(OR(AND(N957="Water Reticulation",Z957="Asbestos Cement"),AND(N957="Water Reticulation",Z957="unplasticised Poly Vinyl Chloride")),      VLOOKUP(W957,VALIDATIONS!$GP$2:$HS$45,8+VLOOKUP(Y957,VALIDATIONS!$FF$2:$FG$5,2,FALSE),FALSE),  IF(OR(AND(N957="Water Re-use",Z957="Cast Iron"),AND(N957="Water Re-use",Z957="Ductile Iron"),AND(N957="Water Re-use",Z957="Galvanised Iron"),  AND(N957="Water Re-use",Z957="Mild Steel")),      VLOOKUP(W957,VALIDATIONS!$GP$2:$HS$45,VLOOKUP(Y957,VALIDATIONS!$FF$2:$FG$5,2,FALSE),FALSE),  IF(OR(AND(N957="Water Re-use",Z957="Asbestos Cement"),AND(N957="Water Re-use",Z957="unplasticised Poly Vinyl Chloride")),      VLOOKUP(W957,VALIDATIONS!$GP$2:$HS$45,8+VLOOKUP(Y957,VALIDATIONS!$FF$2:$FG$5,2,FALSE),FALSE),            IF(OR(AND(N957="Water Rising Main",Z957="Cast Iron"),AND(N957="Water Rising Main",Z957="Ductile Iron"),AND(N957="Water Rising Main",Z957="Galvanised Iron"),  AND(N957="Water Rising Main",Z957="Mild Steel")),      VLOOKUP(W957,VALIDATIONS!$GP$2:$HS$45,4+VLOOKUP(Y957,VALIDATIONS!$FF$2:$FG$5,2,FALSE),FALSE),  IF(OR(AND(N957="Water Rising Main",Z957="Asbestos Cement"),AND(N957="Water Rising Main",Z957="unplasticised Poly Vinyl Chloride")),      VLOOKUP(W957,VALIDATIONS!$GP$2:$HS$45,12+VLOOKUP(Y957,VALIDATIONS!$FF$2:$FG$5,2,FALSE),FALSE),  0))))))    +IF(P957="Up to 10% Rock",VLOOKUP(W957,VALIDATIONS!$GP$2:$HS$45,21+VLOOKUP(Y957,VALIDATIONS!$FF$2:$FG$5,2,FALSE),FALSE),0)+IF(OR(Q957="Urban Development (moderate)",Q957="Urban Development (heavy)"),VLOOKUP(W957,VALIDATIONS!$GP$2:$HS$45,12+VLOOKUP(Q957,VALIDATIONS!$FJ$2:$FK$4,2,FALSE),FALSE),0)))</f>
        <v/>
      </c>
      <c r="AB957" s="82"/>
    </row>
    <row r="958" spans="2:28" x14ac:dyDescent="0.2">
      <c r="B958" s="354"/>
      <c r="C958" s="354"/>
      <c r="E958" s="370"/>
      <c r="G958" s="168"/>
      <c r="H958" s="168"/>
      <c r="I958" s="106" t="str">
        <f>IF(OR(C958="",D958="",E958=""),"",VLOOKUP(C958,VALIDATIONS!$HU$2:$HV$12,2,FALSE))</f>
        <v/>
      </c>
      <c r="K958" s="243"/>
      <c r="L958" s="354"/>
      <c r="M958" s="224"/>
      <c r="N958" s="370"/>
      <c r="O958" s="224"/>
      <c r="P958" s="368"/>
      <c r="Q958" s="368"/>
      <c r="R958" s="224"/>
      <c r="S958" s="224"/>
      <c r="T958" s="224"/>
      <c r="U958" s="224"/>
      <c r="W958" s="370"/>
      <c r="X958" s="370"/>
      <c r="Y958" s="368"/>
      <c r="Z958" s="370"/>
      <c r="AA958" s="106" t="str">
        <f>IF(OR(N958="",P958="",Q958="",V958="",W958="",X958="",Y958="",Z958=""),"",V958*    (  IF(OR(AND(N958="Water Reticulation",Z958="Cast Iron"),AND(N958="Water Reticulation",Z958="Ductile Iron"),AND(N958="Water Reticulation",Z958="Galvanised Iron"),  AND(N958="Water Reticulation",Z958="Mild Steel")),      VLOOKUP(W958,VALIDATIONS!$GP$2:$HS$45,VLOOKUP(Y958,VALIDATIONS!$FF$2:$FG$5,2,FALSE),FALSE),  IF(OR(AND(N958="Water Reticulation",Z958="Asbestos Cement"),AND(N958="Water Reticulation",Z958="unplasticised Poly Vinyl Chloride")),      VLOOKUP(W958,VALIDATIONS!$GP$2:$HS$45,8+VLOOKUP(Y958,VALIDATIONS!$FF$2:$FG$5,2,FALSE),FALSE),  IF(OR(AND(N958="Water Re-use",Z958="Cast Iron"),AND(N958="Water Re-use",Z958="Ductile Iron"),AND(N958="Water Re-use",Z958="Galvanised Iron"),  AND(N958="Water Re-use",Z958="Mild Steel")),      VLOOKUP(W958,VALIDATIONS!$GP$2:$HS$45,VLOOKUP(Y958,VALIDATIONS!$FF$2:$FG$5,2,FALSE),FALSE),  IF(OR(AND(N958="Water Re-use",Z958="Asbestos Cement"),AND(N958="Water Re-use",Z958="unplasticised Poly Vinyl Chloride")),      VLOOKUP(W958,VALIDATIONS!$GP$2:$HS$45,8+VLOOKUP(Y958,VALIDATIONS!$FF$2:$FG$5,2,FALSE),FALSE),            IF(OR(AND(N958="Water Rising Main",Z958="Cast Iron"),AND(N958="Water Rising Main",Z958="Ductile Iron"),AND(N958="Water Rising Main",Z958="Galvanised Iron"),  AND(N958="Water Rising Main",Z958="Mild Steel")),      VLOOKUP(W958,VALIDATIONS!$GP$2:$HS$45,4+VLOOKUP(Y958,VALIDATIONS!$FF$2:$FG$5,2,FALSE),FALSE),  IF(OR(AND(N958="Water Rising Main",Z958="Asbestos Cement"),AND(N958="Water Rising Main",Z958="unplasticised Poly Vinyl Chloride")),      VLOOKUP(W958,VALIDATIONS!$GP$2:$HS$45,12+VLOOKUP(Y958,VALIDATIONS!$FF$2:$FG$5,2,FALSE),FALSE),  0))))))    +IF(P958="Up to 10% Rock",VLOOKUP(W958,VALIDATIONS!$GP$2:$HS$45,21+VLOOKUP(Y958,VALIDATIONS!$FF$2:$FG$5,2,FALSE),FALSE),0)+IF(OR(Q958="Urban Development (moderate)",Q958="Urban Development (heavy)"),VLOOKUP(W958,VALIDATIONS!$GP$2:$HS$45,12+VLOOKUP(Q958,VALIDATIONS!$FJ$2:$FK$4,2,FALSE),FALSE),0)))</f>
        <v/>
      </c>
      <c r="AB958" s="82"/>
    </row>
    <row r="959" spans="2:28" x14ac:dyDescent="0.2">
      <c r="B959" s="354"/>
      <c r="C959" s="354"/>
      <c r="E959" s="370"/>
      <c r="G959" s="168"/>
      <c r="H959" s="168"/>
      <c r="I959" s="106" t="str">
        <f>IF(OR(C959="",D959="",E959=""),"",VLOOKUP(C959,VALIDATIONS!$HU$2:$HV$12,2,FALSE))</f>
        <v/>
      </c>
      <c r="K959" s="243"/>
      <c r="L959" s="354"/>
      <c r="M959" s="224"/>
      <c r="N959" s="370"/>
      <c r="O959" s="224"/>
      <c r="P959" s="368"/>
      <c r="Q959" s="368"/>
      <c r="R959" s="224"/>
      <c r="S959" s="224"/>
      <c r="T959" s="224"/>
      <c r="U959" s="224"/>
      <c r="W959" s="370"/>
      <c r="X959" s="370"/>
      <c r="Y959" s="368"/>
      <c r="Z959" s="370"/>
      <c r="AA959" s="106" t="str">
        <f>IF(OR(N959="",P959="",Q959="",V959="",W959="",X959="",Y959="",Z959=""),"",V959*    (  IF(OR(AND(N959="Water Reticulation",Z959="Cast Iron"),AND(N959="Water Reticulation",Z959="Ductile Iron"),AND(N959="Water Reticulation",Z959="Galvanised Iron"),  AND(N959="Water Reticulation",Z959="Mild Steel")),      VLOOKUP(W959,VALIDATIONS!$GP$2:$HS$45,VLOOKUP(Y959,VALIDATIONS!$FF$2:$FG$5,2,FALSE),FALSE),  IF(OR(AND(N959="Water Reticulation",Z959="Asbestos Cement"),AND(N959="Water Reticulation",Z959="unplasticised Poly Vinyl Chloride")),      VLOOKUP(W959,VALIDATIONS!$GP$2:$HS$45,8+VLOOKUP(Y959,VALIDATIONS!$FF$2:$FG$5,2,FALSE),FALSE),  IF(OR(AND(N959="Water Re-use",Z959="Cast Iron"),AND(N959="Water Re-use",Z959="Ductile Iron"),AND(N959="Water Re-use",Z959="Galvanised Iron"),  AND(N959="Water Re-use",Z959="Mild Steel")),      VLOOKUP(W959,VALIDATIONS!$GP$2:$HS$45,VLOOKUP(Y959,VALIDATIONS!$FF$2:$FG$5,2,FALSE),FALSE),  IF(OR(AND(N959="Water Re-use",Z959="Asbestos Cement"),AND(N959="Water Re-use",Z959="unplasticised Poly Vinyl Chloride")),      VLOOKUP(W959,VALIDATIONS!$GP$2:$HS$45,8+VLOOKUP(Y959,VALIDATIONS!$FF$2:$FG$5,2,FALSE),FALSE),            IF(OR(AND(N959="Water Rising Main",Z959="Cast Iron"),AND(N959="Water Rising Main",Z959="Ductile Iron"),AND(N959="Water Rising Main",Z959="Galvanised Iron"),  AND(N959="Water Rising Main",Z959="Mild Steel")),      VLOOKUP(W959,VALIDATIONS!$GP$2:$HS$45,4+VLOOKUP(Y959,VALIDATIONS!$FF$2:$FG$5,2,FALSE),FALSE),  IF(OR(AND(N959="Water Rising Main",Z959="Asbestos Cement"),AND(N959="Water Rising Main",Z959="unplasticised Poly Vinyl Chloride")),      VLOOKUP(W959,VALIDATIONS!$GP$2:$HS$45,12+VLOOKUP(Y959,VALIDATIONS!$FF$2:$FG$5,2,FALSE),FALSE),  0))))))    +IF(P959="Up to 10% Rock",VLOOKUP(W959,VALIDATIONS!$GP$2:$HS$45,21+VLOOKUP(Y959,VALIDATIONS!$FF$2:$FG$5,2,FALSE),FALSE),0)+IF(OR(Q959="Urban Development (moderate)",Q959="Urban Development (heavy)"),VLOOKUP(W959,VALIDATIONS!$GP$2:$HS$45,12+VLOOKUP(Q959,VALIDATIONS!$FJ$2:$FK$4,2,FALSE),FALSE),0)))</f>
        <v/>
      </c>
      <c r="AB959" s="82"/>
    </row>
    <row r="960" spans="2:28" x14ac:dyDescent="0.2">
      <c r="B960" s="354"/>
      <c r="C960" s="354"/>
      <c r="E960" s="370"/>
      <c r="G960" s="168"/>
      <c r="H960" s="168"/>
      <c r="I960" s="106" t="str">
        <f>IF(OR(C960="",D960="",E960=""),"",VLOOKUP(C960,VALIDATIONS!$HU$2:$HV$12,2,FALSE))</f>
        <v/>
      </c>
      <c r="K960" s="243"/>
      <c r="L960" s="354"/>
      <c r="M960" s="224"/>
      <c r="N960" s="370"/>
      <c r="O960" s="224"/>
      <c r="P960" s="368"/>
      <c r="Q960" s="368"/>
      <c r="R960" s="224"/>
      <c r="S960" s="224"/>
      <c r="T960" s="224"/>
      <c r="U960" s="224"/>
      <c r="W960" s="370"/>
      <c r="X960" s="370"/>
      <c r="Y960" s="368"/>
      <c r="Z960" s="370"/>
      <c r="AA960" s="106" t="str">
        <f>IF(OR(N960="",P960="",Q960="",V960="",W960="",X960="",Y960="",Z960=""),"",V960*    (  IF(OR(AND(N960="Water Reticulation",Z960="Cast Iron"),AND(N960="Water Reticulation",Z960="Ductile Iron"),AND(N960="Water Reticulation",Z960="Galvanised Iron"),  AND(N960="Water Reticulation",Z960="Mild Steel")),      VLOOKUP(W960,VALIDATIONS!$GP$2:$HS$45,VLOOKUP(Y960,VALIDATIONS!$FF$2:$FG$5,2,FALSE),FALSE),  IF(OR(AND(N960="Water Reticulation",Z960="Asbestos Cement"),AND(N960="Water Reticulation",Z960="unplasticised Poly Vinyl Chloride")),      VLOOKUP(W960,VALIDATIONS!$GP$2:$HS$45,8+VLOOKUP(Y960,VALIDATIONS!$FF$2:$FG$5,2,FALSE),FALSE),  IF(OR(AND(N960="Water Re-use",Z960="Cast Iron"),AND(N960="Water Re-use",Z960="Ductile Iron"),AND(N960="Water Re-use",Z960="Galvanised Iron"),  AND(N960="Water Re-use",Z960="Mild Steel")),      VLOOKUP(W960,VALIDATIONS!$GP$2:$HS$45,VLOOKUP(Y960,VALIDATIONS!$FF$2:$FG$5,2,FALSE),FALSE),  IF(OR(AND(N960="Water Re-use",Z960="Asbestos Cement"),AND(N960="Water Re-use",Z960="unplasticised Poly Vinyl Chloride")),      VLOOKUP(W960,VALIDATIONS!$GP$2:$HS$45,8+VLOOKUP(Y960,VALIDATIONS!$FF$2:$FG$5,2,FALSE),FALSE),            IF(OR(AND(N960="Water Rising Main",Z960="Cast Iron"),AND(N960="Water Rising Main",Z960="Ductile Iron"),AND(N960="Water Rising Main",Z960="Galvanised Iron"),  AND(N960="Water Rising Main",Z960="Mild Steel")),      VLOOKUP(W960,VALIDATIONS!$GP$2:$HS$45,4+VLOOKUP(Y960,VALIDATIONS!$FF$2:$FG$5,2,FALSE),FALSE),  IF(OR(AND(N960="Water Rising Main",Z960="Asbestos Cement"),AND(N960="Water Rising Main",Z960="unplasticised Poly Vinyl Chloride")),      VLOOKUP(W960,VALIDATIONS!$GP$2:$HS$45,12+VLOOKUP(Y960,VALIDATIONS!$FF$2:$FG$5,2,FALSE),FALSE),  0))))))    +IF(P960="Up to 10% Rock",VLOOKUP(W960,VALIDATIONS!$GP$2:$HS$45,21+VLOOKUP(Y960,VALIDATIONS!$FF$2:$FG$5,2,FALSE),FALSE),0)+IF(OR(Q960="Urban Development (moderate)",Q960="Urban Development (heavy)"),VLOOKUP(W960,VALIDATIONS!$GP$2:$HS$45,12+VLOOKUP(Q960,VALIDATIONS!$FJ$2:$FK$4,2,FALSE),FALSE),0)))</f>
        <v/>
      </c>
      <c r="AB960" s="82"/>
    </row>
    <row r="961" spans="2:28" x14ac:dyDescent="0.2">
      <c r="B961" s="354"/>
      <c r="C961" s="354"/>
      <c r="E961" s="370"/>
      <c r="G961" s="168"/>
      <c r="H961" s="168"/>
      <c r="I961" s="106" t="str">
        <f>IF(OR(C961="",D961="",E961=""),"",VLOOKUP(C961,VALIDATIONS!$HU$2:$HV$12,2,FALSE))</f>
        <v/>
      </c>
      <c r="K961" s="243"/>
      <c r="L961" s="354"/>
      <c r="M961" s="224"/>
      <c r="N961" s="370"/>
      <c r="O961" s="224"/>
      <c r="P961" s="368"/>
      <c r="Q961" s="368"/>
      <c r="R961" s="224"/>
      <c r="S961" s="224"/>
      <c r="T961" s="224"/>
      <c r="U961" s="224"/>
      <c r="W961" s="370"/>
      <c r="X961" s="370"/>
      <c r="Y961" s="368"/>
      <c r="Z961" s="370"/>
      <c r="AA961" s="106" t="str">
        <f>IF(OR(N961="",P961="",Q961="",V961="",W961="",X961="",Y961="",Z961=""),"",V961*    (  IF(OR(AND(N961="Water Reticulation",Z961="Cast Iron"),AND(N961="Water Reticulation",Z961="Ductile Iron"),AND(N961="Water Reticulation",Z961="Galvanised Iron"),  AND(N961="Water Reticulation",Z961="Mild Steel")),      VLOOKUP(W961,VALIDATIONS!$GP$2:$HS$45,VLOOKUP(Y961,VALIDATIONS!$FF$2:$FG$5,2,FALSE),FALSE),  IF(OR(AND(N961="Water Reticulation",Z961="Asbestos Cement"),AND(N961="Water Reticulation",Z961="unplasticised Poly Vinyl Chloride")),      VLOOKUP(W961,VALIDATIONS!$GP$2:$HS$45,8+VLOOKUP(Y961,VALIDATIONS!$FF$2:$FG$5,2,FALSE),FALSE),  IF(OR(AND(N961="Water Re-use",Z961="Cast Iron"),AND(N961="Water Re-use",Z961="Ductile Iron"),AND(N961="Water Re-use",Z961="Galvanised Iron"),  AND(N961="Water Re-use",Z961="Mild Steel")),      VLOOKUP(W961,VALIDATIONS!$GP$2:$HS$45,VLOOKUP(Y961,VALIDATIONS!$FF$2:$FG$5,2,FALSE),FALSE),  IF(OR(AND(N961="Water Re-use",Z961="Asbestos Cement"),AND(N961="Water Re-use",Z961="unplasticised Poly Vinyl Chloride")),      VLOOKUP(W961,VALIDATIONS!$GP$2:$HS$45,8+VLOOKUP(Y961,VALIDATIONS!$FF$2:$FG$5,2,FALSE),FALSE),            IF(OR(AND(N961="Water Rising Main",Z961="Cast Iron"),AND(N961="Water Rising Main",Z961="Ductile Iron"),AND(N961="Water Rising Main",Z961="Galvanised Iron"),  AND(N961="Water Rising Main",Z961="Mild Steel")),      VLOOKUP(W961,VALIDATIONS!$GP$2:$HS$45,4+VLOOKUP(Y961,VALIDATIONS!$FF$2:$FG$5,2,FALSE),FALSE),  IF(OR(AND(N961="Water Rising Main",Z961="Asbestos Cement"),AND(N961="Water Rising Main",Z961="unplasticised Poly Vinyl Chloride")),      VLOOKUP(W961,VALIDATIONS!$GP$2:$HS$45,12+VLOOKUP(Y961,VALIDATIONS!$FF$2:$FG$5,2,FALSE),FALSE),  0))))))    +IF(P961="Up to 10% Rock",VLOOKUP(W961,VALIDATIONS!$GP$2:$HS$45,21+VLOOKUP(Y961,VALIDATIONS!$FF$2:$FG$5,2,FALSE),FALSE),0)+IF(OR(Q961="Urban Development (moderate)",Q961="Urban Development (heavy)"),VLOOKUP(W961,VALIDATIONS!$GP$2:$HS$45,12+VLOOKUP(Q961,VALIDATIONS!$FJ$2:$FK$4,2,FALSE),FALSE),0)))</f>
        <v/>
      </c>
      <c r="AB961" s="82"/>
    </row>
    <row r="962" spans="2:28" x14ac:dyDescent="0.2">
      <c r="B962" s="354"/>
      <c r="C962" s="354"/>
      <c r="E962" s="370"/>
      <c r="G962" s="168"/>
      <c r="H962" s="168"/>
      <c r="I962" s="106" t="str">
        <f>IF(OR(C962="",D962="",E962=""),"",VLOOKUP(C962,VALIDATIONS!$HU$2:$HV$12,2,FALSE))</f>
        <v/>
      </c>
      <c r="K962" s="243"/>
      <c r="L962" s="354"/>
      <c r="M962" s="224"/>
      <c r="N962" s="370"/>
      <c r="O962" s="224"/>
      <c r="P962" s="368"/>
      <c r="Q962" s="368"/>
      <c r="R962" s="224"/>
      <c r="S962" s="224"/>
      <c r="T962" s="224"/>
      <c r="U962" s="224"/>
      <c r="W962" s="370"/>
      <c r="X962" s="370"/>
      <c r="Y962" s="368"/>
      <c r="Z962" s="370"/>
      <c r="AA962" s="106" t="str">
        <f>IF(OR(N962="",P962="",Q962="",V962="",W962="",X962="",Y962="",Z962=""),"",V962*    (  IF(OR(AND(N962="Water Reticulation",Z962="Cast Iron"),AND(N962="Water Reticulation",Z962="Ductile Iron"),AND(N962="Water Reticulation",Z962="Galvanised Iron"),  AND(N962="Water Reticulation",Z962="Mild Steel")),      VLOOKUP(W962,VALIDATIONS!$GP$2:$HS$45,VLOOKUP(Y962,VALIDATIONS!$FF$2:$FG$5,2,FALSE),FALSE),  IF(OR(AND(N962="Water Reticulation",Z962="Asbestos Cement"),AND(N962="Water Reticulation",Z962="unplasticised Poly Vinyl Chloride")),      VLOOKUP(W962,VALIDATIONS!$GP$2:$HS$45,8+VLOOKUP(Y962,VALIDATIONS!$FF$2:$FG$5,2,FALSE),FALSE),  IF(OR(AND(N962="Water Re-use",Z962="Cast Iron"),AND(N962="Water Re-use",Z962="Ductile Iron"),AND(N962="Water Re-use",Z962="Galvanised Iron"),  AND(N962="Water Re-use",Z962="Mild Steel")),      VLOOKUP(W962,VALIDATIONS!$GP$2:$HS$45,VLOOKUP(Y962,VALIDATIONS!$FF$2:$FG$5,2,FALSE),FALSE),  IF(OR(AND(N962="Water Re-use",Z962="Asbestos Cement"),AND(N962="Water Re-use",Z962="unplasticised Poly Vinyl Chloride")),      VLOOKUP(W962,VALIDATIONS!$GP$2:$HS$45,8+VLOOKUP(Y962,VALIDATIONS!$FF$2:$FG$5,2,FALSE),FALSE),            IF(OR(AND(N962="Water Rising Main",Z962="Cast Iron"),AND(N962="Water Rising Main",Z962="Ductile Iron"),AND(N962="Water Rising Main",Z962="Galvanised Iron"),  AND(N962="Water Rising Main",Z962="Mild Steel")),      VLOOKUP(W962,VALIDATIONS!$GP$2:$HS$45,4+VLOOKUP(Y962,VALIDATIONS!$FF$2:$FG$5,2,FALSE),FALSE),  IF(OR(AND(N962="Water Rising Main",Z962="Asbestos Cement"),AND(N962="Water Rising Main",Z962="unplasticised Poly Vinyl Chloride")),      VLOOKUP(W962,VALIDATIONS!$GP$2:$HS$45,12+VLOOKUP(Y962,VALIDATIONS!$FF$2:$FG$5,2,FALSE),FALSE),  0))))))    +IF(P962="Up to 10% Rock",VLOOKUP(W962,VALIDATIONS!$GP$2:$HS$45,21+VLOOKUP(Y962,VALIDATIONS!$FF$2:$FG$5,2,FALSE),FALSE),0)+IF(OR(Q962="Urban Development (moderate)",Q962="Urban Development (heavy)"),VLOOKUP(W962,VALIDATIONS!$GP$2:$HS$45,12+VLOOKUP(Q962,VALIDATIONS!$FJ$2:$FK$4,2,FALSE),FALSE),0)))</f>
        <v/>
      </c>
      <c r="AB962" s="82"/>
    </row>
    <row r="963" spans="2:28" x14ac:dyDescent="0.2">
      <c r="B963" s="354"/>
      <c r="C963" s="354"/>
      <c r="E963" s="370"/>
      <c r="G963" s="168"/>
      <c r="H963" s="168"/>
      <c r="I963" s="106" t="str">
        <f>IF(OR(C963="",D963="",E963=""),"",VLOOKUP(C963,VALIDATIONS!$HU$2:$HV$12,2,FALSE))</f>
        <v/>
      </c>
      <c r="K963" s="243"/>
      <c r="L963" s="354"/>
      <c r="M963" s="224"/>
      <c r="N963" s="370"/>
      <c r="O963" s="224"/>
      <c r="P963" s="368"/>
      <c r="Q963" s="368"/>
      <c r="R963" s="224"/>
      <c r="S963" s="224"/>
      <c r="T963" s="224"/>
      <c r="U963" s="224"/>
      <c r="W963" s="370"/>
      <c r="X963" s="370"/>
      <c r="Y963" s="368"/>
      <c r="Z963" s="370"/>
      <c r="AA963" s="106" t="str">
        <f>IF(OR(N963="",P963="",Q963="",V963="",W963="",X963="",Y963="",Z963=""),"",V963*    (  IF(OR(AND(N963="Water Reticulation",Z963="Cast Iron"),AND(N963="Water Reticulation",Z963="Ductile Iron"),AND(N963="Water Reticulation",Z963="Galvanised Iron"),  AND(N963="Water Reticulation",Z963="Mild Steel")),      VLOOKUP(W963,VALIDATIONS!$GP$2:$HS$45,VLOOKUP(Y963,VALIDATIONS!$FF$2:$FG$5,2,FALSE),FALSE),  IF(OR(AND(N963="Water Reticulation",Z963="Asbestos Cement"),AND(N963="Water Reticulation",Z963="unplasticised Poly Vinyl Chloride")),      VLOOKUP(W963,VALIDATIONS!$GP$2:$HS$45,8+VLOOKUP(Y963,VALIDATIONS!$FF$2:$FG$5,2,FALSE),FALSE),  IF(OR(AND(N963="Water Re-use",Z963="Cast Iron"),AND(N963="Water Re-use",Z963="Ductile Iron"),AND(N963="Water Re-use",Z963="Galvanised Iron"),  AND(N963="Water Re-use",Z963="Mild Steel")),      VLOOKUP(W963,VALIDATIONS!$GP$2:$HS$45,VLOOKUP(Y963,VALIDATIONS!$FF$2:$FG$5,2,FALSE),FALSE),  IF(OR(AND(N963="Water Re-use",Z963="Asbestos Cement"),AND(N963="Water Re-use",Z963="unplasticised Poly Vinyl Chloride")),      VLOOKUP(W963,VALIDATIONS!$GP$2:$HS$45,8+VLOOKUP(Y963,VALIDATIONS!$FF$2:$FG$5,2,FALSE),FALSE),            IF(OR(AND(N963="Water Rising Main",Z963="Cast Iron"),AND(N963="Water Rising Main",Z963="Ductile Iron"),AND(N963="Water Rising Main",Z963="Galvanised Iron"),  AND(N963="Water Rising Main",Z963="Mild Steel")),      VLOOKUP(W963,VALIDATIONS!$GP$2:$HS$45,4+VLOOKUP(Y963,VALIDATIONS!$FF$2:$FG$5,2,FALSE),FALSE),  IF(OR(AND(N963="Water Rising Main",Z963="Asbestos Cement"),AND(N963="Water Rising Main",Z963="unplasticised Poly Vinyl Chloride")),      VLOOKUP(W963,VALIDATIONS!$GP$2:$HS$45,12+VLOOKUP(Y963,VALIDATIONS!$FF$2:$FG$5,2,FALSE),FALSE),  0))))))    +IF(P963="Up to 10% Rock",VLOOKUP(W963,VALIDATIONS!$GP$2:$HS$45,21+VLOOKUP(Y963,VALIDATIONS!$FF$2:$FG$5,2,FALSE),FALSE),0)+IF(OR(Q963="Urban Development (moderate)",Q963="Urban Development (heavy)"),VLOOKUP(W963,VALIDATIONS!$GP$2:$HS$45,12+VLOOKUP(Q963,VALIDATIONS!$FJ$2:$FK$4,2,FALSE),FALSE),0)))</f>
        <v/>
      </c>
      <c r="AB963" s="82"/>
    </row>
    <row r="964" spans="2:28" x14ac:dyDescent="0.2">
      <c r="B964" s="354"/>
      <c r="C964" s="354"/>
      <c r="E964" s="370"/>
      <c r="G964" s="168"/>
      <c r="H964" s="168"/>
      <c r="I964" s="106" t="str">
        <f>IF(OR(C964="",D964="",E964=""),"",VLOOKUP(C964,VALIDATIONS!$HU$2:$HV$12,2,FALSE))</f>
        <v/>
      </c>
      <c r="K964" s="243"/>
      <c r="L964" s="354"/>
      <c r="M964" s="224"/>
      <c r="N964" s="370"/>
      <c r="O964" s="224"/>
      <c r="P964" s="368"/>
      <c r="Q964" s="368"/>
      <c r="R964" s="224"/>
      <c r="S964" s="224"/>
      <c r="T964" s="224"/>
      <c r="U964" s="224"/>
      <c r="W964" s="370"/>
      <c r="X964" s="370"/>
      <c r="Y964" s="368"/>
      <c r="Z964" s="370"/>
      <c r="AA964" s="106" t="str">
        <f>IF(OR(N964="",P964="",Q964="",V964="",W964="",X964="",Y964="",Z964=""),"",V964*    (  IF(OR(AND(N964="Water Reticulation",Z964="Cast Iron"),AND(N964="Water Reticulation",Z964="Ductile Iron"),AND(N964="Water Reticulation",Z964="Galvanised Iron"),  AND(N964="Water Reticulation",Z964="Mild Steel")),      VLOOKUP(W964,VALIDATIONS!$GP$2:$HS$45,VLOOKUP(Y964,VALIDATIONS!$FF$2:$FG$5,2,FALSE),FALSE),  IF(OR(AND(N964="Water Reticulation",Z964="Asbestos Cement"),AND(N964="Water Reticulation",Z964="unplasticised Poly Vinyl Chloride")),      VLOOKUP(W964,VALIDATIONS!$GP$2:$HS$45,8+VLOOKUP(Y964,VALIDATIONS!$FF$2:$FG$5,2,FALSE),FALSE),  IF(OR(AND(N964="Water Re-use",Z964="Cast Iron"),AND(N964="Water Re-use",Z964="Ductile Iron"),AND(N964="Water Re-use",Z964="Galvanised Iron"),  AND(N964="Water Re-use",Z964="Mild Steel")),      VLOOKUP(W964,VALIDATIONS!$GP$2:$HS$45,VLOOKUP(Y964,VALIDATIONS!$FF$2:$FG$5,2,FALSE),FALSE),  IF(OR(AND(N964="Water Re-use",Z964="Asbestos Cement"),AND(N964="Water Re-use",Z964="unplasticised Poly Vinyl Chloride")),      VLOOKUP(W964,VALIDATIONS!$GP$2:$HS$45,8+VLOOKUP(Y964,VALIDATIONS!$FF$2:$FG$5,2,FALSE),FALSE),            IF(OR(AND(N964="Water Rising Main",Z964="Cast Iron"),AND(N964="Water Rising Main",Z964="Ductile Iron"),AND(N964="Water Rising Main",Z964="Galvanised Iron"),  AND(N964="Water Rising Main",Z964="Mild Steel")),      VLOOKUP(W964,VALIDATIONS!$GP$2:$HS$45,4+VLOOKUP(Y964,VALIDATIONS!$FF$2:$FG$5,2,FALSE),FALSE),  IF(OR(AND(N964="Water Rising Main",Z964="Asbestos Cement"),AND(N964="Water Rising Main",Z964="unplasticised Poly Vinyl Chloride")),      VLOOKUP(W964,VALIDATIONS!$GP$2:$HS$45,12+VLOOKUP(Y964,VALIDATIONS!$FF$2:$FG$5,2,FALSE),FALSE),  0))))))    +IF(P964="Up to 10% Rock",VLOOKUP(W964,VALIDATIONS!$GP$2:$HS$45,21+VLOOKUP(Y964,VALIDATIONS!$FF$2:$FG$5,2,FALSE),FALSE),0)+IF(OR(Q964="Urban Development (moderate)",Q964="Urban Development (heavy)"),VLOOKUP(W964,VALIDATIONS!$GP$2:$HS$45,12+VLOOKUP(Q964,VALIDATIONS!$FJ$2:$FK$4,2,FALSE),FALSE),0)))</f>
        <v/>
      </c>
      <c r="AB964" s="82"/>
    </row>
    <row r="965" spans="2:28" x14ac:dyDescent="0.2">
      <c r="B965" s="354"/>
      <c r="C965" s="354"/>
      <c r="E965" s="370"/>
      <c r="G965" s="168"/>
      <c r="H965" s="168"/>
      <c r="I965" s="106" t="str">
        <f>IF(OR(C965="",D965="",E965=""),"",VLOOKUP(C965,VALIDATIONS!$HU$2:$HV$12,2,FALSE))</f>
        <v/>
      </c>
      <c r="K965" s="243"/>
      <c r="L965" s="354"/>
      <c r="M965" s="224"/>
      <c r="N965" s="370"/>
      <c r="O965" s="224"/>
      <c r="P965" s="368"/>
      <c r="Q965" s="368"/>
      <c r="R965" s="224"/>
      <c r="S965" s="224"/>
      <c r="T965" s="224"/>
      <c r="U965" s="224"/>
      <c r="W965" s="370"/>
      <c r="X965" s="370"/>
      <c r="Y965" s="368"/>
      <c r="Z965" s="370"/>
      <c r="AA965" s="106" t="str">
        <f>IF(OR(N965="",P965="",Q965="",V965="",W965="",X965="",Y965="",Z965=""),"",V965*    (  IF(OR(AND(N965="Water Reticulation",Z965="Cast Iron"),AND(N965="Water Reticulation",Z965="Ductile Iron"),AND(N965="Water Reticulation",Z965="Galvanised Iron"),  AND(N965="Water Reticulation",Z965="Mild Steel")),      VLOOKUP(W965,VALIDATIONS!$GP$2:$HS$45,VLOOKUP(Y965,VALIDATIONS!$FF$2:$FG$5,2,FALSE),FALSE),  IF(OR(AND(N965="Water Reticulation",Z965="Asbestos Cement"),AND(N965="Water Reticulation",Z965="unplasticised Poly Vinyl Chloride")),      VLOOKUP(W965,VALIDATIONS!$GP$2:$HS$45,8+VLOOKUP(Y965,VALIDATIONS!$FF$2:$FG$5,2,FALSE),FALSE),  IF(OR(AND(N965="Water Re-use",Z965="Cast Iron"),AND(N965="Water Re-use",Z965="Ductile Iron"),AND(N965="Water Re-use",Z965="Galvanised Iron"),  AND(N965="Water Re-use",Z965="Mild Steel")),      VLOOKUP(W965,VALIDATIONS!$GP$2:$HS$45,VLOOKUP(Y965,VALIDATIONS!$FF$2:$FG$5,2,FALSE),FALSE),  IF(OR(AND(N965="Water Re-use",Z965="Asbestos Cement"),AND(N965="Water Re-use",Z965="unplasticised Poly Vinyl Chloride")),      VLOOKUP(W965,VALIDATIONS!$GP$2:$HS$45,8+VLOOKUP(Y965,VALIDATIONS!$FF$2:$FG$5,2,FALSE),FALSE),            IF(OR(AND(N965="Water Rising Main",Z965="Cast Iron"),AND(N965="Water Rising Main",Z965="Ductile Iron"),AND(N965="Water Rising Main",Z965="Galvanised Iron"),  AND(N965="Water Rising Main",Z965="Mild Steel")),      VLOOKUP(W965,VALIDATIONS!$GP$2:$HS$45,4+VLOOKUP(Y965,VALIDATIONS!$FF$2:$FG$5,2,FALSE),FALSE),  IF(OR(AND(N965="Water Rising Main",Z965="Asbestos Cement"),AND(N965="Water Rising Main",Z965="unplasticised Poly Vinyl Chloride")),      VLOOKUP(W965,VALIDATIONS!$GP$2:$HS$45,12+VLOOKUP(Y965,VALIDATIONS!$FF$2:$FG$5,2,FALSE),FALSE),  0))))))    +IF(P965="Up to 10% Rock",VLOOKUP(W965,VALIDATIONS!$GP$2:$HS$45,21+VLOOKUP(Y965,VALIDATIONS!$FF$2:$FG$5,2,FALSE),FALSE),0)+IF(OR(Q965="Urban Development (moderate)",Q965="Urban Development (heavy)"),VLOOKUP(W965,VALIDATIONS!$GP$2:$HS$45,12+VLOOKUP(Q965,VALIDATIONS!$FJ$2:$FK$4,2,FALSE),FALSE),0)))</f>
        <v/>
      </c>
      <c r="AB965" s="82"/>
    </row>
    <row r="966" spans="2:28" x14ac:dyDescent="0.2">
      <c r="B966" s="354"/>
      <c r="C966" s="354"/>
      <c r="E966" s="370"/>
      <c r="G966" s="168"/>
      <c r="H966" s="168"/>
      <c r="I966" s="106" t="str">
        <f>IF(OR(C966="",D966="",E966=""),"",VLOOKUP(C966,VALIDATIONS!$HU$2:$HV$12,2,FALSE))</f>
        <v/>
      </c>
      <c r="K966" s="243"/>
      <c r="L966" s="354"/>
      <c r="M966" s="224"/>
      <c r="N966" s="370"/>
      <c r="O966" s="224"/>
      <c r="P966" s="368"/>
      <c r="Q966" s="368"/>
      <c r="R966" s="224"/>
      <c r="S966" s="224"/>
      <c r="T966" s="224"/>
      <c r="U966" s="224"/>
      <c r="W966" s="370"/>
      <c r="X966" s="370"/>
      <c r="Y966" s="368"/>
      <c r="Z966" s="370"/>
      <c r="AA966" s="106" t="str">
        <f>IF(OR(N966="",P966="",Q966="",V966="",W966="",X966="",Y966="",Z966=""),"",V966*    (  IF(OR(AND(N966="Water Reticulation",Z966="Cast Iron"),AND(N966="Water Reticulation",Z966="Ductile Iron"),AND(N966="Water Reticulation",Z966="Galvanised Iron"),  AND(N966="Water Reticulation",Z966="Mild Steel")),      VLOOKUP(W966,VALIDATIONS!$GP$2:$HS$45,VLOOKUP(Y966,VALIDATIONS!$FF$2:$FG$5,2,FALSE),FALSE),  IF(OR(AND(N966="Water Reticulation",Z966="Asbestos Cement"),AND(N966="Water Reticulation",Z966="unplasticised Poly Vinyl Chloride")),      VLOOKUP(W966,VALIDATIONS!$GP$2:$HS$45,8+VLOOKUP(Y966,VALIDATIONS!$FF$2:$FG$5,2,FALSE),FALSE),  IF(OR(AND(N966="Water Re-use",Z966="Cast Iron"),AND(N966="Water Re-use",Z966="Ductile Iron"),AND(N966="Water Re-use",Z966="Galvanised Iron"),  AND(N966="Water Re-use",Z966="Mild Steel")),      VLOOKUP(W966,VALIDATIONS!$GP$2:$HS$45,VLOOKUP(Y966,VALIDATIONS!$FF$2:$FG$5,2,FALSE),FALSE),  IF(OR(AND(N966="Water Re-use",Z966="Asbestos Cement"),AND(N966="Water Re-use",Z966="unplasticised Poly Vinyl Chloride")),      VLOOKUP(W966,VALIDATIONS!$GP$2:$HS$45,8+VLOOKUP(Y966,VALIDATIONS!$FF$2:$FG$5,2,FALSE),FALSE),            IF(OR(AND(N966="Water Rising Main",Z966="Cast Iron"),AND(N966="Water Rising Main",Z966="Ductile Iron"),AND(N966="Water Rising Main",Z966="Galvanised Iron"),  AND(N966="Water Rising Main",Z966="Mild Steel")),      VLOOKUP(W966,VALIDATIONS!$GP$2:$HS$45,4+VLOOKUP(Y966,VALIDATIONS!$FF$2:$FG$5,2,FALSE),FALSE),  IF(OR(AND(N966="Water Rising Main",Z966="Asbestos Cement"),AND(N966="Water Rising Main",Z966="unplasticised Poly Vinyl Chloride")),      VLOOKUP(W966,VALIDATIONS!$GP$2:$HS$45,12+VLOOKUP(Y966,VALIDATIONS!$FF$2:$FG$5,2,FALSE),FALSE),  0))))))    +IF(P966="Up to 10% Rock",VLOOKUP(W966,VALIDATIONS!$GP$2:$HS$45,21+VLOOKUP(Y966,VALIDATIONS!$FF$2:$FG$5,2,FALSE),FALSE),0)+IF(OR(Q966="Urban Development (moderate)",Q966="Urban Development (heavy)"),VLOOKUP(W966,VALIDATIONS!$GP$2:$HS$45,12+VLOOKUP(Q966,VALIDATIONS!$FJ$2:$FK$4,2,FALSE),FALSE),0)))</f>
        <v/>
      </c>
      <c r="AB966" s="82"/>
    </row>
    <row r="967" spans="2:28" x14ac:dyDescent="0.2">
      <c r="B967" s="354"/>
      <c r="C967" s="354"/>
      <c r="E967" s="370"/>
      <c r="G967" s="168"/>
      <c r="H967" s="168"/>
      <c r="I967" s="106" t="str">
        <f>IF(OR(C967="",D967="",E967=""),"",VLOOKUP(C967,VALIDATIONS!$HU$2:$HV$12,2,FALSE))</f>
        <v/>
      </c>
      <c r="K967" s="243"/>
      <c r="L967" s="354"/>
      <c r="M967" s="224"/>
      <c r="N967" s="370"/>
      <c r="O967" s="224"/>
      <c r="P967" s="368"/>
      <c r="Q967" s="368"/>
      <c r="R967" s="224"/>
      <c r="S967" s="224"/>
      <c r="T967" s="224"/>
      <c r="U967" s="224"/>
      <c r="W967" s="370"/>
      <c r="X967" s="370"/>
      <c r="Y967" s="368"/>
      <c r="Z967" s="370"/>
      <c r="AA967" s="106" t="str">
        <f>IF(OR(N967="",P967="",Q967="",V967="",W967="",X967="",Y967="",Z967=""),"",V967*    (  IF(OR(AND(N967="Water Reticulation",Z967="Cast Iron"),AND(N967="Water Reticulation",Z967="Ductile Iron"),AND(N967="Water Reticulation",Z967="Galvanised Iron"),  AND(N967="Water Reticulation",Z967="Mild Steel")),      VLOOKUP(W967,VALIDATIONS!$GP$2:$HS$45,VLOOKUP(Y967,VALIDATIONS!$FF$2:$FG$5,2,FALSE),FALSE),  IF(OR(AND(N967="Water Reticulation",Z967="Asbestos Cement"),AND(N967="Water Reticulation",Z967="unplasticised Poly Vinyl Chloride")),      VLOOKUP(W967,VALIDATIONS!$GP$2:$HS$45,8+VLOOKUP(Y967,VALIDATIONS!$FF$2:$FG$5,2,FALSE),FALSE),  IF(OR(AND(N967="Water Re-use",Z967="Cast Iron"),AND(N967="Water Re-use",Z967="Ductile Iron"),AND(N967="Water Re-use",Z967="Galvanised Iron"),  AND(N967="Water Re-use",Z967="Mild Steel")),      VLOOKUP(W967,VALIDATIONS!$GP$2:$HS$45,VLOOKUP(Y967,VALIDATIONS!$FF$2:$FG$5,2,FALSE),FALSE),  IF(OR(AND(N967="Water Re-use",Z967="Asbestos Cement"),AND(N967="Water Re-use",Z967="unplasticised Poly Vinyl Chloride")),      VLOOKUP(W967,VALIDATIONS!$GP$2:$HS$45,8+VLOOKUP(Y967,VALIDATIONS!$FF$2:$FG$5,2,FALSE),FALSE),            IF(OR(AND(N967="Water Rising Main",Z967="Cast Iron"),AND(N967="Water Rising Main",Z967="Ductile Iron"),AND(N967="Water Rising Main",Z967="Galvanised Iron"),  AND(N967="Water Rising Main",Z967="Mild Steel")),      VLOOKUP(W967,VALIDATIONS!$GP$2:$HS$45,4+VLOOKUP(Y967,VALIDATIONS!$FF$2:$FG$5,2,FALSE),FALSE),  IF(OR(AND(N967="Water Rising Main",Z967="Asbestos Cement"),AND(N967="Water Rising Main",Z967="unplasticised Poly Vinyl Chloride")),      VLOOKUP(W967,VALIDATIONS!$GP$2:$HS$45,12+VLOOKUP(Y967,VALIDATIONS!$FF$2:$FG$5,2,FALSE),FALSE),  0))))))    +IF(P967="Up to 10% Rock",VLOOKUP(W967,VALIDATIONS!$GP$2:$HS$45,21+VLOOKUP(Y967,VALIDATIONS!$FF$2:$FG$5,2,FALSE),FALSE),0)+IF(OR(Q967="Urban Development (moderate)",Q967="Urban Development (heavy)"),VLOOKUP(W967,VALIDATIONS!$GP$2:$HS$45,12+VLOOKUP(Q967,VALIDATIONS!$FJ$2:$FK$4,2,FALSE),FALSE),0)))</f>
        <v/>
      </c>
      <c r="AB967" s="82"/>
    </row>
    <row r="968" spans="2:28" x14ac:dyDescent="0.2">
      <c r="B968" s="354"/>
      <c r="C968" s="354"/>
      <c r="E968" s="370"/>
      <c r="G968" s="168"/>
      <c r="H968" s="168"/>
      <c r="I968" s="106" t="str">
        <f>IF(OR(C968="",D968="",E968=""),"",VLOOKUP(C968,VALIDATIONS!$HU$2:$HV$12,2,FALSE))</f>
        <v/>
      </c>
      <c r="K968" s="243"/>
      <c r="L968" s="354"/>
      <c r="M968" s="224"/>
      <c r="N968" s="370"/>
      <c r="O968" s="224"/>
      <c r="P968" s="368"/>
      <c r="Q968" s="368"/>
      <c r="R968" s="224"/>
      <c r="S968" s="224"/>
      <c r="T968" s="224"/>
      <c r="U968" s="224"/>
      <c r="W968" s="370"/>
      <c r="X968" s="370"/>
      <c r="Y968" s="368"/>
      <c r="Z968" s="370"/>
      <c r="AA968" s="106" t="str">
        <f>IF(OR(N968="",P968="",Q968="",V968="",W968="",X968="",Y968="",Z968=""),"",V968*    (  IF(OR(AND(N968="Water Reticulation",Z968="Cast Iron"),AND(N968="Water Reticulation",Z968="Ductile Iron"),AND(N968="Water Reticulation",Z968="Galvanised Iron"),  AND(N968="Water Reticulation",Z968="Mild Steel")),      VLOOKUP(W968,VALIDATIONS!$GP$2:$HS$45,VLOOKUP(Y968,VALIDATIONS!$FF$2:$FG$5,2,FALSE),FALSE),  IF(OR(AND(N968="Water Reticulation",Z968="Asbestos Cement"),AND(N968="Water Reticulation",Z968="unplasticised Poly Vinyl Chloride")),      VLOOKUP(W968,VALIDATIONS!$GP$2:$HS$45,8+VLOOKUP(Y968,VALIDATIONS!$FF$2:$FG$5,2,FALSE),FALSE),  IF(OR(AND(N968="Water Re-use",Z968="Cast Iron"),AND(N968="Water Re-use",Z968="Ductile Iron"),AND(N968="Water Re-use",Z968="Galvanised Iron"),  AND(N968="Water Re-use",Z968="Mild Steel")),      VLOOKUP(W968,VALIDATIONS!$GP$2:$HS$45,VLOOKUP(Y968,VALIDATIONS!$FF$2:$FG$5,2,FALSE),FALSE),  IF(OR(AND(N968="Water Re-use",Z968="Asbestos Cement"),AND(N968="Water Re-use",Z968="unplasticised Poly Vinyl Chloride")),      VLOOKUP(W968,VALIDATIONS!$GP$2:$HS$45,8+VLOOKUP(Y968,VALIDATIONS!$FF$2:$FG$5,2,FALSE),FALSE),            IF(OR(AND(N968="Water Rising Main",Z968="Cast Iron"),AND(N968="Water Rising Main",Z968="Ductile Iron"),AND(N968="Water Rising Main",Z968="Galvanised Iron"),  AND(N968="Water Rising Main",Z968="Mild Steel")),      VLOOKUP(W968,VALIDATIONS!$GP$2:$HS$45,4+VLOOKUP(Y968,VALIDATIONS!$FF$2:$FG$5,2,FALSE),FALSE),  IF(OR(AND(N968="Water Rising Main",Z968="Asbestos Cement"),AND(N968="Water Rising Main",Z968="unplasticised Poly Vinyl Chloride")),      VLOOKUP(W968,VALIDATIONS!$GP$2:$HS$45,12+VLOOKUP(Y968,VALIDATIONS!$FF$2:$FG$5,2,FALSE),FALSE),  0))))))    +IF(P968="Up to 10% Rock",VLOOKUP(W968,VALIDATIONS!$GP$2:$HS$45,21+VLOOKUP(Y968,VALIDATIONS!$FF$2:$FG$5,2,FALSE),FALSE),0)+IF(OR(Q968="Urban Development (moderate)",Q968="Urban Development (heavy)"),VLOOKUP(W968,VALIDATIONS!$GP$2:$HS$45,12+VLOOKUP(Q968,VALIDATIONS!$FJ$2:$FK$4,2,FALSE),FALSE),0)))</f>
        <v/>
      </c>
      <c r="AB968" s="82"/>
    </row>
    <row r="969" spans="2:28" x14ac:dyDescent="0.2">
      <c r="B969" s="354"/>
      <c r="C969" s="354"/>
      <c r="E969" s="370"/>
      <c r="G969" s="168"/>
      <c r="H969" s="168"/>
      <c r="I969" s="106" t="str">
        <f>IF(OR(C969="",D969="",E969=""),"",VLOOKUP(C969,VALIDATIONS!$HU$2:$HV$12,2,FALSE))</f>
        <v/>
      </c>
      <c r="K969" s="243"/>
      <c r="L969" s="354"/>
      <c r="M969" s="224"/>
      <c r="N969" s="370"/>
      <c r="O969" s="224"/>
      <c r="P969" s="368"/>
      <c r="Q969" s="368"/>
      <c r="R969" s="224"/>
      <c r="S969" s="224"/>
      <c r="T969" s="224"/>
      <c r="U969" s="224"/>
      <c r="W969" s="370"/>
      <c r="X969" s="370"/>
      <c r="Y969" s="368"/>
      <c r="Z969" s="370"/>
      <c r="AA969" s="106" t="str">
        <f>IF(OR(N969="",P969="",Q969="",V969="",W969="",X969="",Y969="",Z969=""),"",V969*    (  IF(OR(AND(N969="Water Reticulation",Z969="Cast Iron"),AND(N969="Water Reticulation",Z969="Ductile Iron"),AND(N969="Water Reticulation",Z969="Galvanised Iron"),  AND(N969="Water Reticulation",Z969="Mild Steel")),      VLOOKUP(W969,VALIDATIONS!$GP$2:$HS$45,VLOOKUP(Y969,VALIDATIONS!$FF$2:$FG$5,2,FALSE),FALSE),  IF(OR(AND(N969="Water Reticulation",Z969="Asbestos Cement"),AND(N969="Water Reticulation",Z969="unplasticised Poly Vinyl Chloride")),      VLOOKUP(W969,VALIDATIONS!$GP$2:$HS$45,8+VLOOKUP(Y969,VALIDATIONS!$FF$2:$FG$5,2,FALSE),FALSE),  IF(OR(AND(N969="Water Re-use",Z969="Cast Iron"),AND(N969="Water Re-use",Z969="Ductile Iron"),AND(N969="Water Re-use",Z969="Galvanised Iron"),  AND(N969="Water Re-use",Z969="Mild Steel")),      VLOOKUP(W969,VALIDATIONS!$GP$2:$HS$45,VLOOKUP(Y969,VALIDATIONS!$FF$2:$FG$5,2,FALSE),FALSE),  IF(OR(AND(N969="Water Re-use",Z969="Asbestos Cement"),AND(N969="Water Re-use",Z969="unplasticised Poly Vinyl Chloride")),      VLOOKUP(W969,VALIDATIONS!$GP$2:$HS$45,8+VLOOKUP(Y969,VALIDATIONS!$FF$2:$FG$5,2,FALSE),FALSE),            IF(OR(AND(N969="Water Rising Main",Z969="Cast Iron"),AND(N969="Water Rising Main",Z969="Ductile Iron"),AND(N969="Water Rising Main",Z969="Galvanised Iron"),  AND(N969="Water Rising Main",Z969="Mild Steel")),      VLOOKUP(W969,VALIDATIONS!$GP$2:$HS$45,4+VLOOKUP(Y969,VALIDATIONS!$FF$2:$FG$5,2,FALSE),FALSE),  IF(OR(AND(N969="Water Rising Main",Z969="Asbestos Cement"),AND(N969="Water Rising Main",Z969="unplasticised Poly Vinyl Chloride")),      VLOOKUP(W969,VALIDATIONS!$GP$2:$HS$45,12+VLOOKUP(Y969,VALIDATIONS!$FF$2:$FG$5,2,FALSE),FALSE),  0))))))    +IF(P969="Up to 10% Rock",VLOOKUP(W969,VALIDATIONS!$GP$2:$HS$45,21+VLOOKUP(Y969,VALIDATIONS!$FF$2:$FG$5,2,FALSE),FALSE),0)+IF(OR(Q969="Urban Development (moderate)",Q969="Urban Development (heavy)"),VLOOKUP(W969,VALIDATIONS!$GP$2:$HS$45,12+VLOOKUP(Q969,VALIDATIONS!$FJ$2:$FK$4,2,FALSE),FALSE),0)))</f>
        <v/>
      </c>
      <c r="AB969" s="82"/>
    </row>
    <row r="970" spans="2:28" x14ac:dyDescent="0.2">
      <c r="B970" s="354"/>
      <c r="C970" s="354"/>
      <c r="E970" s="370"/>
      <c r="G970" s="168"/>
      <c r="H970" s="168"/>
      <c r="I970" s="106" t="str">
        <f>IF(OR(C970="",D970="",E970=""),"",VLOOKUP(C970,VALIDATIONS!$HU$2:$HV$12,2,FALSE))</f>
        <v/>
      </c>
      <c r="K970" s="243"/>
      <c r="L970" s="354"/>
      <c r="M970" s="224"/>
      <c r="N970" s="370"/>
      <c r="O970" s="224"/>
      <c r="P970" s="368"/>
      <c r="Q970" s="368"/>
      <c r="R970" s="224"/>
      <c r="S970" s="224"/>
      <c r="T970" s="224"/>
      <c r="U970" s="224"/>
      <c r="W970" s="370"/>
      <c r="X970" s="370"/>
      <c r="Y970" s="368"/>
      <c r="Z970" s="370"/>
      <c r="AA970" s="106" t="str">
        <f>IF(OR(N970="",P970="",Q970="",V970="",W970="",X970="",Y970="",Z970=""),"",V970*    (  IF(OR(AND(N970="Water Reticulation",Z970="Cast Iron"),AND(N970="Water Reticulation",Z970="Ductile Iron"),AND(N970="Water Reticulation",Z970="Galvanised Iron"),  AND(N970="Water Reticulation",Z970="Mild Steel")),      VLOOKUP(W970,VALIDATIONS!$GP$2:$HS$45,VLOOKUP(Y970,VALIDATIONS!$FF$2:$FG$5,2,FALSE),FALSE),  IF(OR(AND(N970="Water Reticulation",Z970="Asbestos Cement"),AND(N970="Water Reticulation",Z970="unplasticised Poly Vinyl Chloride")),      VLOOKUP(W970,VALIDATIONS!$GP$2:$HS$45,8+VLOOKUP(Y970,VALIDATIONS!$FF$2:$FG$5,2,FALSE),FALSE),  IF(OR(AND(N970="Water Re-use",Z970="Cast Iron"),AND(N970="Water Re-use",Z970="Ductile Iron"),AND(N970="Water Re-use",Z970="Galvanised Iron"),  AND(N970="Water Re-use",Z970="Mild Steel")),      VLOOKUP(W970,VALIDATIONS!$GP$2:$HS$45,VLOOKUP(Y970,VALIDATIONS!$FF$2:$FG$5,2,FALSE),FALSE),  IF(OR(AND(N970="Water Re-use",Z970="Asbestos Cement"),AND(N970="Water Re-use",Z970="unplasticised Poly Vinyl Chloride")),      VLOOKUP(W970,VALIDATIONS!$GP$2:$HS$45,8+VLOOKUP(Y970,VALIDATIONS!$FF$2:$FG$5,2,FALSE),FALSE),            IF(OR(AND(N970="Water Rising Main",Z970="Cast Iron"),AND(N970="Water Rising Main",Z970="Ductile Iron"),AND(N970="Water Rising Main",Z970="Galvanised Iron"),  AND(N970="Water Rising Main",Z970="Mild Steel")),      VLOOKUP(W970,VALIDATIONS!$GP$2:$HS$45,4+VLOOKUP(Y970,VALIDATIONS!$FF$2:$FG$5,2,FALSE),FALSE),  IF(OR(AND(N970="Water Rising Main",Z970="Asbestos Cement"),AND(N970="Water Rising Main",Z970="unplasticised Poly Vinyl Chloride")),      VLOOKUP(W970,VALIDATIONS!$GP$2:$HS$45,12+VLOOKUP(Y970,VALIDATIONS!$FF$2:$FG$5,2,FALSE),FALSE),  0))))))    +IF(P970="Up to 10% Rock",VLOOKUP(W970,VALIDATIONS!$GP$2:$HS$45,21+VLOOKUP(Y970,VALIDATIONS!$FF$2:$FG$5,2,FALSE),FALSE),0)+IF(OR(Q970="Urban Development (moderate)",Q970="Urban Development (heavy)"),VLOOKUP(W970,VALIDATIONS!$GP$2:$HS$45,12+VLOOKUP(Q970,VALIDATIONS!$FJ$2:$FK$4,2,FALSE),FALSE),0)))</f>
        <v/>
      </c>
      <c r="AB970" s="82"/>
    </row>
    <row r="971" spans="2:28" x14ac:dyDescent="0.2">
      <c r="B971" s="354"/>
      <c r="C971" s="354"/>
      <c r="E971" s="370"/>
      <c r="G971" s="168"/>
      <c r="H971" s="168"/>
      <c r="I971" s="106" t="str">
        <f>IF(OR(C971="",D971="",E971=""),"",VLOOKUP(C971,VALIDATIONS!$HU$2:$HV$12,2,FALSE))</f>
        <v/>
      </c>
      <c r="K971" s="243"/>
      <c r="L971" s="354"/>
      <c r="M971" s="224"/>
      <c r="N971" s="370"/>
      <c r="O971" s="224"/>
      <c r="P971" s="368"/>
      <c r="Q971" s="368"/>
      <c r="R971" s="224"/>
      <c r="S971" s="224"/>
      <c r="T971" s="224"/>
      <c r="U971" s="224"/>
      <c r="W971" s="370"/>
      <c r="X971" s="370"/>
      <c r="Y971" s="368"/>
      <c r="Z971" s="370"/>
      <c r="AA971" s="106" t="str">
        <f>IF(OR(N971="",P971="",Q971="",V971="",W971="",X971="",Y971="",Z971=""),"",V971*    (  IF(OR(AND(N971="Water Reticulation",Z971="Cast Iron"),AND(N971="Water Reticulation",Z971="Ductile Iron"),AND(N971="Water Reticulation",Z971="Galvanised Iron"),  AND(N971="Water Reticulation",Z971="Mild Steel")),      VLOOKUP(W971,VALIDATIONS!$GP$2:$HS$45,VLOOKUP(Y971,VALIDATIONS!$FF$2:$FG$5,2,FALSE),FALSE),  IF(OR(AND(N971="Water Reticulation",Z971="Asbestos Cement"),AND(N971="Water Reticulation",Z971="unplasticised Poly Vinyl Chloride")),      VLOOKUP(W971,VALIDATIONS!$GP$2:$HS$45,8+VLOOKUP(Y971,VALIDATIONS!$FF$2:$FG$5,2,FALSE),FALSE),  IF(OR(AND(N971="Water Re-use",Z971="Cast Iron"),AND(N971="Water Re-use",Z971="Ductile Iron"),AND(N971="Water Re-use",Z971="Galvanised Iron"),  AND(N971="Water Re-use",Z971="Mild Steel")),      VLOOKUP(W971,VALIDATIONS!$GP$2:$HS$45,VLOOKUP(Y971,VALIDATIONS!$FF$2:$FG$5,2,FALSE),FALSE),  IF(OR(AND(N971="Water Re-use",Z971="Asbestos Cement"),AND(N971="Water Re-use",Z971="unplasticised Poly Vinyl Chloride")),      VLOOKUP(W971,VALIDATIONS!$GP$2:$HS$45,8+VLOOKUP(Y971,VALIDATIONS!$FF$2:$FG$5,2,FALSE),FALSE),            IF(OR(AND(N971="Water Rising Main",Z971="Cast Iron"),AND(N971="Water Rising Main",Z971="Ductile Iron"),AND(N971="Water Rising Main",Z971="Galvanised Iron"),  AND(N971="Water Rising Main",Z971="Mild Steel")),      VLOOKUP(W971,VALIDATIONS!$GP$2:$HS$45,4+VLOOKUP(Y971,VALIDATIONS!$FF$2:$FG$5,2,FALSE),FALSE),  IF(OR(AND(N971="Water Rising Main",Z971="Asbestos Cement"),AND(N971="Water Rising Main",Z971="unplasticised Poly Vinyl Chloride")),      VLOOKUP(W971,VALIDATIONS!$GP$2:$HS$45,12+VLOOKUP(Y971,VALIDATIONS!$FF$2:$FG$5,2,FALSE),FALSE),  0))))))    +IF(P971="Up to 10% Rock",VLOOKUP(W971,VALIDATIONS!$GP$2:$HS$45,21+VLOOKUP(Y971,VALIDATIONS!$FF$2:$FG$5,2,FALSE),FALSE),0)+IF(OR(Q971="Urban Development (moderate)",Q971="Urban Development (heavy)"),VLOOKUP(W971,VALIDATIONS!$GP$2:$HS$45,12+VLOOKUP(Q971,VALIDATIONS!$FJ$2:$FK$4,2,FALSE),FALSE),0)))</f>
        <v/>
      </c>
      <c r="AB971" s="82"/>
    </row>
    <row r="972" spans="2:28" x14ac:dyDescent="0.2">
      <c r="B972" s="354"/>
      <c r="C972" s="354"/>
      <c r="E972" s="370"/>
      <c r="G972" s="168"/>
      <c r="H972" s="168"/>
      <c r="I972" s="106" t="str">
        <f>IF(OR(C972="",D972="",E972=""),"",VLOOKUP(C972,VALIDATIONS!$HU$2:$HV$12,2,FALSE))</f>
        <v/>
      </c>
      <c r="K972" s="243"/>
      <c r="L972" s="354"/>
      <c r="M972" s="224"/>
      <c r="N972" s="370"/>
      <c r="O972" s="224"/>
      <c r="P972" s="368"/>
      <c r="Q972" s="368"/>
      <c r="R972" s="224"/>
      <c r="S972" s="224"/>
      <c r="T972" s="224"/>
      <c r="U972" s="224"/>
      <c r="W972" s="370"/>
      <c r="X972" s="370"/>
      <c r="Y972" s="368"/>
      <c r="Z972" s="370"/>
      <c r="AA972" s="106" t="str">
        <f>IF(OR(N972="",P972="",Q972="",V972="",W972="",X972="",Y972="",Z972=""),"",V972*    (  IF(OR(AND(N972="Water Reticulation",Z972="Cast Iron"),AND(N972="Water Reticulation",Z972="Ductile Iron"),AND(N972="Water Reticulation",Z972="Galvanised Iron"),  AND(N972="Water Reticulation",Z972="Mild Steel")),      VLOOKUP(W972,VALIDATIONS!$GP$2:$HS$45,VLOOKUP(Y972,VALIDATIONS!$FF$2:$FG$5,2,FALSE),FALSE),  IF(OR(AND(N972="Water Reticulation",Z972="Asbestos Cement"),AND(N972="Water Reticulation",Z972="unplasticised Poly Vinyl Chloride")),      VLOOKUP(W972,VALIDATIONS!$GP$2:$HS$45,8+VLOOKUP(Y972,VALIDATIONS!$FF$2:$FG$5,2,FALSE),FALSE),  IF(OR(AND(N972="Water Re-use",Z972="Cast Iron"),AND(N972="Water Re-use",Z972="Ductile Iron"),AND(N972="Water Re-use",Z972="Galvanised Iron"),  AND(N972="Water Re-use",Z972="Mild Steel")),      VLOOKUP(W972,VALIDATIONS!$GP$2:$HS$45,VLOOKUP(Y972,VALIDATIONS!$FF$2:$FG$5,2,FALSE),FALSE),  IF(OR(AND(N972="Water Re-use",Z972="Asbestos Cement"),AND(N972="Water Re-use",Z972="unplasticised Poly Vinyl Chloride")),      VLOOKUP(W972,VALIDATIONS!$GP$2:$HS$45,8+VLOOKUP(Y972,VALIDATIONS!$FF$2:$FG$5,2,FALSE),FALSE),            IF(OR(AND(N972="Water Rising Main",Z972="Cast Iron"),AND(N972="Water Rising Main",Z972="Ductile Iron"),AND(N972="Water Rising Main",Z972="Galvanised Iron"),  AND(N972="Water Rising Main",Z972="Mild Steel")),      VLOOKUP(W972,VALIDATIONS!$GP$2:$HS$45,4+VLOOKUP(Y972,VALIDATIONS!$FF$2:$FG$5,2,FALSE),FALSE),  IF(OR(AND(N972="Water Rising Main",Z972="Asbestos Cement"),AND(N972="Water Rising Main",Z972="unplasticised Poly Vinyl Chloride")),      VLOOKUP(W972,VALIDATIONS!$GP$2:$HS$45,12+VLOOKUP(Y972,VALIDATIONS!$FF$2:$FG$5,2,FALSE),FALSE),  0))))))    +IF(P972="Up to 10% Rock",VLOOKUP(W972,VALIDATIONS!$GP$2:$HS$45,21+VLOOKUP(Y972,VALIDATIONS!$FF$2:$FG$5,2,FALSE),FALSE),0)+IF(OR(Q972="Urban Development (moderate)",Q972="Urban Development (heavy)"),VLOOKUP(W972,VALIDATIONS!$GP$2:$HS$45,12+VLOOKUP(Q972,VALIDATIONS!$FJ$2:$FK$4,2,FALSE),FALSE),0)))</f>
        <v/>
      </c>
      <c r="AB972" s="82"/>
    </row>
    <row r="973" spans="2:28" x14ac:dyDescent="0.2">
      <c r="B973" s="354"/>
      <c r="C973" s="354"/>
      <c r="E973" s="370"/>
      <c r="G973" s="168"/>
      <c r="H973" s="168"/>
      <c r="I973" s="106" t="str">
        <f>IF(OR(C973="",D973="",E973=""),"",VLOOKUP(C973,VALIDATIONS!$HU$2:$HV$12,2,FALSE))</f>
        <v/>
      </c>
      <c r="K973" s="243"/>
      <c r="L973" s="354"/>
      <c r="M973" s="224"/>
      <c r="N973" s="370"/>
      <c r="O973" s="224"/>
      <c r="P973" s="368"/>
      <c r="Q973" s="368"/>
      <c r="R973" s="224"/>
      <c r="S973" s="224"/>
      <c r="T973" s="224"/>
      <c r="U973" s="224"/>
      <c r="W973" s="370"/>
      <c r="X973" s="370"/>
      <c r="Y973" s="368"/>
      <c r="Z973" s="370"/>
      <c r="AA973" s="106" t="str">
        <f>IF(OR(N973="",P973="",Q973="",V973="",W973="",X973="",Y973="",Z973=""),"",V973*    (  IF(OR(AND(N973="Water Reticulation",Z973="Cast Iron"),AND(N973="Water Reticulation",Z973="Ductile Iron"),AND(N973="Water Reticulation",Z973="Galvanised Iron"),  AND(N973="Water Reticulation",Z973="Mild Steel")),      VLOOKUP(W973,VALIDATIONS!$GP$2:$HS$45,VLOOKUP(Y973,VALIDATIONS!$FF$2:$FG$5,2,FALSE),FALSE),  IF(OR(AND(N973="Water Reticulation",Z973="Asbestos Cement"),AND(N973="Water Reticulation",Z973="unplasticised Poly Vinyl Chloride")),      VLOOKUP(W973,VALIDATIONS!$GP$2:$HS$45,8+VLOOKUP(Y973,VALIDATIONS!$FF$2:$FG$5,2,FALSE),FALSE),  IF(OR(AND(N973="Water Re-use",Z973="Cast Iron"),AND(N973="Water Re-use",Z973="Ductile Iron"),AND(N973="Water Re-use",Z973="Galvanised Iron"),  AND(N973="Water Re-use",Z973="Mild Steel")),      VLOOKUP(W973,VALIDATIONS!$GP$2:$HS$45,VLOOKUP(Y973,VALIDATIONS!$FF$2:$FG$5,2,FALSE),FALSE),  IF(OR(AND(N973="Water Re-use",Z973="Asbestos Cement"),AND(N973="Water Re-use",Z973="unplasticised Poly Vinyl Chloride")),      VLOOKUP(W973,VALIDATIONS!$GP$2:$HS$45,8+VLOOKUP(Y973,VALIDATIONS!$FF$2:$FG$5,2,FALSE),FALSE),            IF(OR(AND(N973="Water Rising Main",Z973="Cast Iron"),AND(N973="Water Rising Main",Z973="Ductile Iron"),AND(N973="Water Rising Main",Z973="Galvanised Iron"),  AND(N973="Water Rising Main",Z973="Mild Steel")),      VLOOKUP(W973,VALIDATIONS!$GP$2:$HS$45,4+VLOOKUP(Y973,VALIDATIONS!$FF$2:$FG$5,2,FALSE),FALSE),  IF(OR(AND(N973="Water Rising Main",Z973="Asbestos Cement"),AND(N973="Water Rising Main",Z973="unplasticised Poly Vinyl Chloride")),      VLOOKUP(W973,VALIDATIONS!$GP$2:$HS$45,12+VLOOKUP(Y973,VALIDATIONS!$FF$2:$FG$5,2,FALSE),FALSE),  0))))))    +IF(P973="Up to 10% Rock",VLOOKUP(W973,VALIDATIONS!$GP$2:$HS$45,21+VLOOKUP(Y973,VALIDATIONS!$FF$2:$FG$5,2,FALSE),FALSE),0)+IF(OR(Q973="Urban Development (moderate)",Q973="Urban Development (heavy)"),VLOOKUP(W973,VALIDATIONS!$GP$2:$HS$45,12+VLOOKUP(Q973,VALIDATIONS!$FJ$2:$FK$4,2,FALSE),FALSE),0)))</f>
        <v/>
      </c>
      <c r="AB973" s="82"/>
    </row>
    <row r="974" spans="2:28" x14ac:dyDescent="0.2">
      <c r="B974" s="354"/>
      <c r="C974" s="354"/>
      <c r="E974" s="370"/>
      <c r="G974" s="168"/>
      <c r="H974" s="168"/>
      <c r="I974" s="106" t="str">
        <f>IF(OR(C974="",D974="",E974=""),"",VLOOKUP(C974,VALIDATIONS!$HU$2:$HV$12,2,FALSE))</f>
        <v/>
      </c>
      <c r="K974" s="243"/>
      <c r="L974" s="354"/>
      <c r="M974" s="224"/>
      <c r="N974" s="370"/>
      <c r="O974" s="224"/>
      <c r="P974" s="368"/>
      <c r="Q974" s="368"/>
      <c r="R974" s="224"/>
      <c r="S974" s="224"/>
      <c r="T974" s="224"/>
      <c r="U974" s="224"/>
      <c r="W974" s="370"/>
      <c r="X974" s="370"/>
      <c r="Y974" s="368"/>
      <c r="Z974" s="370"/>
      <c r="AA974" s="106" t="str">
        <f>IF(OR(N974="",P974="",Q974="",V974="",W974="",X974="",Y974="",Z974=""),"",V974*    (  IF(OR(AND(N974="Water Reticulation",Z974="Cast Iron"),AND(N974="Water Reticulation",Z974="Ductile Iron"),AND(N974="Water Reticulation",Z974="Galvanised Iron"),  AND(N974="Water Reticulation",Z974="Mild Steel")),      VLOOKUP(W974,VALIDATIONS!$GP$2:$HS$45,VLOOKUP(Y974,VALIDATIONS!$FF$2:$FG$5,2,FALSE),FALSE),  IF(OR(AND(N974="Water Reticulation",Z974="Asbestos Cement"),AND(N974="Water Reticulation",Z974="unplasticised Poly Vinyl Chloride")),      VLOOKUP(W974,VALIDATIONS!$GP$2:$HS$45,8+VLOOKUP(Y974,VALIDATIONS!$FF$2:$FG$5,2,FALSE),FALSE),  IF(OR(AND(N974="Water Re-use",Z974="Cast Iron"),AND(N974="Water Re-use",Z974="Ductile Iron"),AND(N974="Water Re-use",Z974="Galvanised Iron"),  AND(N974="Water Re-use",Z974="Mild Steel")),      VLOOKUP(W974,VALIDATIONS!$GP$2:$HS$45,VLOOKUP(Y974,VALIDATIONS!$FF$2:$FG$5,2,FALSE),FALSE),  IF(OR(AND(N974="Water Re-use",Z974="Asbestos Cement"),AND(N974="Water Re-use",Z974="unplasticised Poly Vinyl Chloride")),      VLOOKUP(W974,VALIDATIONS!$GP$2:$HS$45,8+VLOOKUP(Y974,VALIDATIONS!$FF$2:$FG$5,2,FALSE),FALSE),            IF(OR(AND(N974="Water Rising Main",Z974="Cast Iron"),AND(N974="Water Rising Main",Z974="Ductile Iron"),AND(N974="Water Rising Main",Z974="Galvanised Iron"),  AND(N974="Water Rising Main",Z974="Mild Steel")),      VLOOKUP(W974,VALIDATIONS!$GP$2:$HS$45,4+VLOOKUP(Y974,VALIDATIONS!$FF$2:$FG$5,2,FALSE),FALSE),  IF(OR(AND(N974="Water Rising Main",Z974="Asbestos Cement"),AND(N974="Water Rising Main",Z974="unplasticised Poly Vinyl Chloride")),      VLOOKUP(W974,VALIDATIONS!$GP$2:$HS$45,12+VLOOKUP(Y974,VALIDATIONS!$FF$2:$FG$5,2,FALSE),FALSE),  0))))))    +IF(P974="Up to 10% Rock",VLOOKUP(W974,VALIDATIONS!$GP$2:$HS$45,21+VLOOKUP(Y974,VALIDATIONS!$FF$2:$FG$5,2,FALSE),FALSE),0)+IF(OR(Q974="Urban Development (moderate)",Q974="Urban Development (heavy)"),VLOOKUP(W974,VALIDATIONS!$GP$2:$HS$45,12+VLOOKUP(Q974,VALIDATIONS!$FJ$2:$FK$4,2,FALSE),FALSE),0)))</f>
        <v/>
      </c>
      <c r="AB974" s="82"/>
    </row>
    <row r="975" spans="2:28" x14ac:dyDescent="0.2">
      <c r="B975" s="354"/>
      <c r="C975" s="354"/>
      <c r="E975" s="370"/>
      <c r="G975" s="168"/>
      <c r="H975" s="168"/>
      <c r="I975" s="106" t="str">
        <f>IF(OR(C975="",D975="",E975=""),"",VLOOKUP(C975,VALIDATIONS!$HU$2:$HV$12,2,FALSE))</f>
        <v/>
      </c>
      <c r="K975" s="243"/>
      <c r="L975" s="354"/>
      <c r="M975" s="224"/>
      <c r="N975" s="370"/>
      <c r="O975" s="224"/>
      <c r="P975" s="368"/>
      <c r="Q975" s="368"/>
      <c r="R975" s="224"/>
      <c r="S975" s="224"/>
      <c r="T975" s="224"/>
      <c r="U975" s="224"/>
      <c r="W975" s="370"/>
      <c r="X975" s="370"/>
      <c r="Y975" s="368"/>
      <c r="Z975" s="370"/>
      <c r="AA975" s="106" t="str">
        <f>IF(OR(N975="",P975="",Q975="",V975="",W975="",X975="",Y975="",Z975=""),"",V975*    (  IF(OR(AND(N975="Water Reticulation",Z975="Cast Iron"),AND(N975="Water Reticulation",Z975="Ductile Iron"),AND(N975="Water Reticulation",Z975="Galvanised Iron"),  AND(N975="Water Reticulation",Z975="Mild Steel")),      VLOOKUP(W975,VALIDATIONS!$GP$2:$HS$45,VLOOKUP(Y975,VALIDATIONS!$FF$2:$FG$5,2,FALSE),FALSE),  IF(OR(AND(N975="Water Reticulation",Z975="Asbestos Cement"),AND(N975="Water Reticulation",Z975="unplasticised Poly Vinyl Chloride")),      VLOOKUP(W975,VALIDATIONS!$GP$2:$HS$45,8+VLOOKUP(Y975,VALIDATIONS!$FF$2:$FG$5,2,FALSE),FALSE),  IF(OR(AND(N975="Water Re-use",Z975="Cast Iron"),AND(N975="Water Re-use",Z975="Ductile Iron"),AND(N975="Water Re-use",Z975="Galvanised Iron"),  AND(N975="Water Re-use",Z975="Mild Steel")),      VLOOKUP(W975,VALIDATIONS!$GP$2:$HS$45,VLOOKUP(Y975,VALIDATIONS!$FF$2:$FG$5,2,FALSE),FALSE),  IF(OR(AND(N975="Water Re-use",Z975="Asbestos Cement"),AND(N975="Water Re-use",Z975="unplasticised Poly Vinyl Chloride")),      VLOOKUP(W975,VALIDATIONS!$GP$2:$HS$45,8+VLOOKUP(Y975,VALIDATIONS!$FF$2:$FG$5,2,FALSE),FALSE),            IF(OR(AND(N975="Water Rising Main",Z975="Cast Iron"),AND(N975="Water Rising Main",Z975="Ductile Iron"),AND(N975="Water Rising Main",Z975="Galvanised Iron"),  AND(N975="Water Rising Main",Z975="Mild Steel")),      VLOOKUP(W975,VALIDATIONS!$GP$2:$HS$45,4+VLOOKUP(Y975,VALIDATIONS!$FF$2:$FG$5,2,FALSE),FALSE),  IF(OR(AND(N975="Water Rising Main",Z975="Asbestos Cement"),AND(N975="Water Rising Main",Z975="unplasticised Poly Vinyl Chloride")),      VLOOKUP(W975,VALIDATIONS!$GP$2:$HS$45,12+VLOOKUP(Y975,VALIDATIONS!$FF$2:$FG$5,2,FALSE),FALSE),  0))))))    +IF(P975="Up to 10% Rock",VLOOKUP(W975,VALIDATIONS!$GP$2:$HS$45,21+VLOOKUP(Y975,VALIDATIONS!$FF$2:$FG$5,2,FALSE),FALSE),0)+IF(OR(Q975="Urban Development (moderate)",Q975="Urban Development (heavy)"),VLOOKUP(W975,VALIDATIONS!$GP$2:$HS$45,12+VLOOKUP(Q975,VALIDATIONS!$FJ$2:$FK$4,2,FALSE),FALSE),0)))</f>
        <v/>
      </c>
      <c r="AB975" s="82"/>
    </row>
    <row r="976" spans="2:28" x14ac:dyDescent="0.2">
      <c r="B976" s="354"/>
      <c r="C976" s="354"/>
      <c r="E976" s="370"/>
      <c r="G976" s="168"/>
      <c r="H976" s="168"/>
      <c r="I976" s="106" t="str">
        <f>IF(OR(C976="",D976="",E976=""),"",VLOOKUP(C976,VALIDATIONS!$HU$2:$HV$12,2,FALSE))</f>
        <v/>
      </c>
      <c r="K976" s="243"/>
      <c r="L976" s="354"/>
      <c r="M976" s="224"/>
      <c r="N976" s="370"/>
      <c r="O976" s="224"/>
      <c r="P976" s="368"/>
      <c r="Q976" s="368"/>
      <c r="R976" s="224"/>
      <c r="S976" s="224"/>
      <c r="T976" s="224"/>
      <c r="U976" s="224"/>
      <c r="W976" s="370"/>
      <c r="X976" s="370"/>
      <c r="Y976" s="368"/>
      <c r="Z976" s="370"/>
      <c r="AA976" s="106" t="str">
        <f>IF(OR(N976="",P976="",Q976="",V976="",W976="",X976="",Y976="",Z976=""),"",V976*    (  IF(OR(AND(N976="Water Reticulation",Z976="Cast Iron"),AND(N976="Water Reticulation",Z976="Ductile Iron"),AND(N976="Water Reticulation",Z976="Galvanised Iron"),  AND(N976="Water Reticulation",Z976="Mild Steel")),      VLOOKUP(W976,VALIDATIONS!$GP$2:$HS$45,VLOOKUP(Y976,VALIDATIONS!$FF$2:$FG$5,2,FALSE),FALSE),  IF(OR(AND(N976="Water Reticulation",Z976="Asbestos Cement"),AND(N976="Water Reticulation",Z976="unplasticised Poly Vinyl Chloride")),      VLOOKUP(W976,VALIDATIONS!$GP$2:$HS$45,8+VLOOKUP(Y976,VALIDATIONS!$FF$2:$FG$5,2,FALSE),FALSE),  IF(OR(AND(N976="Water Re-use",Z976="Cast Iron"),AND(N976="Water Re-use",Z976="Ductile Iron"),AND(N976="Water Re-use",Z976="Galvanised Iron"),  AND(N976="Water Re-use",Z976="Mild Steel")),      VLOOKUP(W976,VALIDATIONS!$GP$2:$HS$45,VLOOKUP(Y976,VALIDATIONS!$FF$2:$FG$5,2,FALSE),FALSE),  IF(OR(AND(N976="Water Re-use",Z976="Asbestos Cement"),AND(N976="Water Re-use",Z976="unplasticised Poly Vinyl Chloride")),      VLOOKUP(W976,VALIDATIONS!$GP$2:$HS$45,8+VLOOKUP(Y976,VALIDATIONS!$FF$2:$FG$5,2,FALSE),FALSE),            IF(OR(AND(N976="Water Rising Main",Z976="Cast Iron"),AND(N976="Water Rising Main",Z976="Ductile Iron"),AND(N976="Water Rising Main",Z976="Galvanised Iron"),  AND(N976="Water Rising Main",Z976="Mild Steel")),      VLOOKUP(W976,VALIDATIONS!$GP$2:$HS$45,4+VLOOKUP(Y976,VALIDATIONS!$FF$2:$FG$5,2,FALSE),FALSE),  IF(OR(AND(N976="Water Rising Main",Z976="Asbestos Cement"),AND(N976="Water Rising Main",Z976="unplasticised Poly Vinyl Chloride")),      VLOOKUP(W976,VALIDATIONS!$GP$2:$HS$45,12+VLOOKUP(Y976,VALIDATIONS!$FF$2:$FG$5,2,FALSE),FALSE),  0))))))    +IF(P976="Up to 10% Rock",VLOOKUP(W976,VALIDATIONS!$GP$2:$HS$45,21+VLOOKUP(Y976,VALIDATIONS!$FF$2:$FG$5,2,FALSE),FALSE),0)+IF(OR(Q976="Urban Development (moderate)",Q976="Urban Development (heavy)"),VLOOKUP(W976,VALIDATIONS!$GP$2:$HS$45,12+VLOOKUP(Q976,VALIDATIONS!$FJ$2:$FK$4,2,FALSE),FALSE),0)))</f>
        <v/>
      </c>
      <c r="AB976" s="82"/>
    </row>
    <row r="977" spans="2:28" x14ac:dyDescent="0.2">
      <c r="B977" s="354"/>
      <c r="C977" s="354"/>
      <c r="E977" s="370"/>
      <c r="G977" s="168"/>
      <c r="H977" s="168"/>
      <c r="I977" s="106" t="str">
        <f>IF(OR(C977="",D977="",E977=""),"",VLOOKUP(C977,VALIDATIONS!$HU$2:$HV$12,2,FALSE))</f>
        <v/>
      </c>
      <c r="K977" s="243"/>
      <c r="L977" s="354"/>
      <c r="M977" s="224"/>
      <c r="N977" s="370"/>
      <c r="O977" s="224"/>
      <c r="P977" s="368"/>
      <c r="Q977" s="368"/>
      <c r="R977" s="224"/>
      <c r="S977" s="224"/>
      <c r="T977" s="224"/>
      <c r="U977" s="224"/>
      <c r="W977" s="370"/>
      <c r="X977" s="370"/>
      <c r="Y977" s="368"/>
      <c r="Z977" s="370"/>
      <c r="AA977" s="106" t="str">
        <f>IF(OR(N977="",P977="",Q977="",V977="",W977="",X977="",Y977="",Z977=""),"",V977*    (  IF(OR(AND(N977="Water Reticulation",Z977="Cast Iron"),AND(N977="Water Reticulation",Z977="Ductile Iron"),AND(N977="Water Reticulation",Z977="Galvanised Iron"),  AND(N977="Water Reticulation",Z977="Mild Steel")),      VLOOKUP(W977,VALIDATIONS!$GP$2:$HS$45,VLOOKUP(Y977,VALIDATIONS!$FF$2:$FG$5,2,FALSE),FALSE),  IF(OR(AND(N977="Water Reticulation",Z977="Asbestos Cement"),AND(N977="Water Reticulation",Z977="unplasticised Poly Vinyl Chloride")),      VLOOKUP(W977,VALIDATIONS!$GP$2:$HS$45,8+VLOOKUP(Y977,VALIDATIONS!$FF$2:$FG$5,2,FALSE),FALSE),  IF(OR(AND(N977="Water Re-use",Z977="Cast Iron"),AND(N977="Water Re-use",Z977="Ductile Iron"),AND(N977="Water Re-use",Z977="Galvanised Iron"),  AND(N977="Water Re-use",Z977="Mild Steel")),      VLOOKUP(W977,VALIDATIONS!$GP$2:$HS$45,VLOOKUP(Y977,VALIDATIONS!$FF$2:$FG$5,2,FALSE),FALSE),  IF(OR(AND(N977="Water Re-use",Z977="Asbestos Cement"),AND(N977="Water Re-use",Z977="unplasticised Poly Vinyl Chloride")),      VLOOKUP(W977,VALIDATIONS!$GP$2:$HS$45,8+VLOOKUP(Y977,VALIDATIONS!$FF$2:$FG$5,2,FALSE),FALSE),            IF(OR(AND(N977="Water Rising Main",Z977="Cast Iron"),AND(N977="Water Rising Main",Z977="Ductile Iron"),AND(N977="Water Rising Main",Z977="Galvanised Iron"),  AND(N977="Water Rising Main",Z977="Mild Steel")),      VLOOKUP(W977,VALIDATIONS!$GP$2:$HS$45,4+VLOOKUP(Y977,VALIDATIONS!$FF$2:$FG$5,2,FALSE),FALSE),  IF(OR(AND(N977="Water Rising Main",Z977="Asbestos Cement"),AND(N977="Water Rising Main",Z977="unplasticised Poly Vinyl Chloride")),      VLOOKUP(W977,VALIDATIONS!$GP$2:$HS$45,12+VLOOKUP(Y977,VALIDATIONS!$FF$2:$FG$5,2,FALSE),FALSE),  0))))))    +IF(P977="Up to 10% Rock",VLOOKUP(W977,VALIDATIONS!$GP$2:$HS$45,21+VLOOKUP(Y977,VALIDATIONS!$FF$2:$FG$5,2,FALSE),FALSE),0)+IF(OR(Q977="Urban Development (moderate)",Q977="Urban Development (heavy)"),VLOOKUP(W977,VALIDATIONS!$GP$2:$HS$45,12+VLOOKUP(Q977,VALIDATIONS!$FJ$2:$FK$4,2,FALSE),FALSE),0)))</f>
        <v/>
      </c>
      <c r="AB977" s="82"/>
    </row>
    <row r="978" spans="2:28" x14ac:dyDescent="0.2">
      <c r="B978" s="354"/>
      <c r="C978" s="354"/>
      <c r="E978" s="370"/>
      <c r="G978" s="168"/>
      <c r="H978" s="168"/>
      <c r="I978" s="106" t="str">
        <f>IF(OR(C978="",D978="",E978=""),"",VLOOKUP(C978,VALIDATIONS!$HU$2:$HV$12,2,FALSE))</f>
        <v/>
      </c>
      <c r="K978" s="243"/>
      <c r="L978" s="354"/>
      <c r="M978" s="224"/>
      <c r="N978" s="370"/>
      <c r="O978" s="224"/>
      <c r="P978" s="368"/>
      <c r="Q978" s="368"/>
      <c r="R978" s="224"/>
      <c r="S978" s="224"/>
      <c r="T978" s="224"/>
      <c r="U978" s="224"/>
      <c r="W978" s="370"/>
      <c r="X978" s="370"/>
      <c r="Y978" s="368"/>
      <c r="Z978" s="370"/>
      <c r="AA978" s="106" t="str">
        <f>IF(OR(N978="",P978="",Q978="",V978="",W978="",X978="",Y978="",Z978=""),"",V978*    (  IF(OR(AND(N978="Water Reticulation",Z978="Cast Iron"),AND(N978="Water Reticulation",Z978="Ductile Iron"),AND(N978="Water Reticulation",Z978="Galvanised Iron"),  AND(N978="Water Reticulation",Z978="Mild Steel")),      VLOOKUP(W978,VALIDATIONS!$GP$2:$HS$45,VLOOKUP(Y978,VALIDATIONS!$FF$2:$FG$5,2,FALSE),FALSE),  IF(OR(AND(N978="Water Reticulation",Z978="Asbestos Cement"),AND(N978="Water Reticulation",Z978="unplasticised Poly Vinyl Chloride")),      VLOOKUP(W978,VALIDATIONS!$GP$2:$HS$45,8+VLOOKUP(Y978,VALIDATIONS!$FF$2:$FG$5,2,FALSE),FALSE),  IF(OR(AND(N978="Water Re-use",Z978="Cast Iron"),AND(N978="Water Re-use",Z978="Ductile Iron"),AND(N978="Water Re-use",Z978="Galvanised Iron"),  AND(N978="Water Re-use",Z978="Mild Steel")),      VLOOKUP(W978,VALIDATIONS!$GP$2:$HS$45,VLOOKUP(Y978,VALIDATIONS!$FF$2:$FG$5,2,FALSE),FALSE),  IF(OR(AND(N978="Water Re-use",Z978="Asbestos Cement"),AND(N978="Water Re-use",Z978="unplasticised Poly Vinyl Chloride")),      VLOOKUP(W978,VALIDATIONS!$GP$2:$HS$45,8+VLOOKUP(Y978,VALIDATIONS!$FF$2:$FG$5,2,FALSE),FALSE),            IF(OR(AND(N978="Water Rising Main",Z978="Cast Iron"),AND(N978="Water Rising Main",Z978="Ductile Iron"),AND(N978="Water Rising Main",Z978="Galvanised Iron"),  AND(N978="Water Rising Main",Z978="Mild Steel")),      VLOOKUP(W978,VALIDATIONS!$GP$2:$HS$45,4+VLOOKUP(Y978,VALIDATIONS!$FF$2:$FG$5,2,FALSE),FALSE),  IF(OR(AND(N978="Water Rising Main",Z978="Asbestos Cement"),AND(N978="Water Rising Main",Z978="unplasticised Poly Vinyl Chloride")),      VLOOKUP(W978,VALIDATIONS!$GP$2:$HS$45,12+VLOOKUP(Y978,VALIDATIONS!$FF$2:$FG$5,2,FALSE),FALSE),  0))))))    +IF(P978="Up to 10% Rock",VLOOKUP(W978,VALIDATIONS!$GP$2:$HS$45,21+VLOOKUP(Y978,VALIDATIONS!$FF$2:$FG$5,2,FALSE),FALSE),0)+IF(OR(Q978="Urban Development (moderate)",Q978="Urban Development (heavy)"),VLOOKUP(W978,VALIDATIONS!$GP$2:$HS$45,12+VLOOKUP(Q978,VALIDATIONS!$FJ$2:$FK$4,2,FALSE),FALSE),0)))</f>
        <v/>
      </c>
      <c r="AB978" s="82"/>
    </row>
    <row r="979" spans="2:28" x14ac:dyDescent="0.2">
      <c r="B979" s="354"/>
      <c r="C979" s="354"/>
      <c r="E979" s="370"/>
      <c r="G979" s="168"/>
      <c r="H979" s="168"/>
      <c r="I979" s="106" t="str">
        <f>IF(OR(C979="",D979="",E979=""),"",VLOOKUP(C979,VALIDATIONS!$HU$2:$HV$12,2,FALSE))</f>
        <v/>
      </c>
      <c r="K979" s="243"/>
      <c r="L979" s="354"/>
      <c r="M979" s="224"/>
      <c r="N979" s="370"/>
      <c r="O979" s="224"/>
      <c r="P979" s="368"/>
      <c r="Q979" s="368"/>
      <c r="R979" s="224"/>
      <c r="S979" s="224"/>
      <c r="T979" s="224"/>
      <c r="U979" s="224"/>
      <c r="W979" s="370"/>
      <c r="X979" s="370"/>
      <c r="Y979" s="368"/>
      <c r="Z979" s="370"/>
      <c r="AA979" s="106" t="str">
        <f>IF(OR(N979="",P979="",Q979="",V979="",W979="",X979="",Y979="",Z979=""),"",V979*    (  IF(OR(AND(N979="Water Reticulation",Z979="Cast Iron"),AND(N979="Water Reticulation",Z979="Ductile Iron"),AND(N979="Water Reticulation",Z979="Galvanised Iron"),  AND(N979="Water Reticulation",Z979="Mild Steel")),      VLOOKUP(W979,VALIDATIONS!$GP$2:$HS$45,VLOOKUP(Y979,VALIDATIONS!$FF$2:$FG$5,2,FALSE),FALSE),  IF(OR(AND(N979="Water Reticulation",Z979="Asbestos Cement"),AND(N979="Water Reticulation",Z979="unplasticised Poly Vinyl Chloride")),      VLOOKUP(W979,VALIDATIONS!$GP$2:$HS$45,8+VLOOKUP(Y979,VALIDATIONS!$FF$2:$FG$5,2,FALSE),FALSE),  IF(OR(AND(N979="Water Re-use",Z979="Cast Iron"),AND(N979="Water Re-use",Z979="Ductile Iron"),AND(N979="Water Re-use",Z979="Galvanised Iron"),  AND(N979="Water Re-use",Z979="Mild Steel")),      VLOOKUP(W979,VALIDATIONS!$GP$2:$HS$45,VLOOKUP(Y979,VALIDATIONS!$FF$2:$FG$5,2,FALSE),FALSE),  IF(OR(AND(N979="Water Re-use",Z979="Asbestos Cement"),AND(N979="Water Re-use",Z979="unplasticised Poly Vinyl Chloride")),      VLOOKUP(W979,VALIDATIONS!$GP$2:$HS$45,8+VLOOKUP(Y979,VALIDATIONS!$FF$2:$FG$5,2,FALSE),FALSE),            IF(OR(AND(N979="Water Rising Main",Z979="Cast Iron"),AND(N979="Water Rising Main",Z979="Ductile Iron"),AND(N979="Water Rising Main",Z979="Galvanised Iron"),  AND(N979="Water Rising Main",Z979="Mild Steel")),      VLOOKUP(W979,VALIDATIONS!$GP$2:$HS$45,4+VLOOKUP(Y979,VALIDATIONS!$FF$2:$FG$5,2,FALSE),FALSE),  IF(OR(AND(N979="Water Rising Main",Z979="Asbestos Cement"),AND(N979="Water Rising Main",Z979="unplasticised Poly Vinyl Chloride")),      VLOOKUP(W979,VALIDATIONS!$GP$2:$HS$45,12+VLOOKUP(Y979,VALIDATIONS!$FF$2:$FG$5,2,FALSE),FALSE),  0))))))    +IF(P979="Up to 10% Rock",VLOOKUP(W979,VALIDATIONS!$GP$2:$HS$45,21+VLOOKUP(Y979,VALIDATIONS!$FF$2:$FG$5,2,FALSE),FALSE),0)+IF(OR(Q979="Urban Development (moderate)",Q979="Urban Development (heavy)"),VLOOKUP(W979,VALIDATIONS!$GP$2:$HS$45,12+VLOOKUP(Q979,VALIDATIONS!$FJ$2:$FK$4,2,FALSE),FALSE),0)))</f>
        <v/>
      </c>
      <c r="AB979" s="82"/>
    </row>
    <row r="980" spans="2:28" x14ac:dyDescent="0.2">
      <c r="B980" s="354"/>
      <c r="C980" s="354"/>
      <c r="E980" s="370"/>
      <c r="G980" s="168"/>
      <c r="H980" s="168"/>
      <c r="I980" s="106" t="str">
        <f>IF(OR(C980="",D980="",E980=""),"",VLOOKUP(C980,VALIDATIONS!$HU$2:$HV$12,2,FALSE))</f>
        <v/>
      </c>
      <c r="K980" s="243"/>
      <c r="L980" s="354"/>
      <c r="M980" s="224"/>
      <c r="N980" s="370"/>
      <c r="O980" s="224"/>
      <c r="P980" s="368"/>
      <c r="Q980" s="368"/>
      <c r="R980" s="224"/>
      <c r="S980" s="224"/>
      <c r="T980" s="224"/>
      <c r="U980" s="224"/>
      <c r="W980" s="370"/>
      <c r="X980" s="370"/>
      <c r="Y980" s="368"/>
      <c r="Z980" s="370"/>
      <c r="AA980" s="106" t="str">
        <f>IF(OR(N980="",P980="",Q980="",V980="",W980="",X980="",Y980="",Z980=""),"",V980*    (  IF(OR(AND(N980="Water Reticulation",Z980="Cast Iron"),AND(N980="Water Reticulation",Z980="Ductile Iron"),AND(N980="Water Reticulation",Z980="Galvanised Iron"),  AND(N980="Water Reticulation",Z980="Mild Steel")),      VLOOKUP(W980,VALIDATIONS!$GP$2:$HS$45,VLOOKUP(Y980,VALIDATIONS!$FF$2:$FG$5,2,FALSE),FALSE),  IF(OR(AND(N980="Water Reticulation",Z980="Asbestos Cement"),AND(N980="Water Reticulation",Z980="unplasticised Poly Vinyl Chloride")),      VLOOKUP(W980,VALIDATIONS!$GP$2:$HS$45,8+VLOOKUP(Y980,VALIDATIONS!$FF$2:$FG$5,2,FALSE),FALSE),  IF(OR(AND(N980="Water Re-use",Z980="Cast Iron"),AND(N980="Water Re-use",Z980="Ductile Iron"),AND(N980="Water Re-use",Z980="Galvanised Iron"),  AND(N980="Water Re-use",Z980="Mild Steel")),      VLOOKUP(W980,VALIDATIONS!$GP$2:$HS$45,VLOOKUP(Y980,VALIDATIONS!$FF$2:$FG$5,2,FALSE),FALSE),  IF(OR(AND(N980="Water Re-use",Z980="Asbestos Cement"),AND(N980="Water Re-use",Z980="unplasticised Poly Vinyl Chloride")),      VLOOKUP(W980,VALIDATIONS!$GP$2:$HS$45,8+VLOOKUP(Y980,VALIDATIONS!$FF$2:$FG$5,2,FALSE),FALSE),            IF(OR(AND(N980="Water Rising Main",Z980="Cast Iron"),AND(N980="Water Rising Main",Z980="Ductile Iron"),AND(N980="Water Rising Main",Z980="Galvanised Iron"),  AND(N980="Water Rising Main",Z980="Mild Steel")),      VLOOKUP(W980,VALIDATIONS!$GP$2:$HS$45,4+VLOOKUP(Y980,VALIDATIONS!$FF$2:$FG$5,2,FALSE),FALSE),  IF(OR(AND(N980="Water Rising Main",Z980="Asbestos Cement"),AND(N980="Water Rising Main",Z980="unplasticised Poly Vinyl Chloride")),      VLOOKUP(W980,VALIDATIONS!$GP$2:$HS$45,12+VLOOKUP(Y980,VALIDATIONS!$FF$2:$FG$5,2,FALSE),FALSE),  0))))))    +IF(P980="Up to 10% Rock",VLOOKUP(W980,VALIDATIONS!$GP$2:$HS$45,21+VLOOKUP(Y980,VALIDATIONS!$FF$2:$FG$5,2,FALSE),FALSE),0)+IF(OR(Q980="Urban Development (moderate)",Q980="Urban Development (heavy)"),VLOOKUP(W980,VALIDATIONS!$GP$2:$HS$45,12+VLOOKUP(Q980,VALIDATIONS!$FJ$2:$FK$4,2,FALSE),FALSE),0)))</f>
        <v/>
      </c>
      <c r="AB980" s="82"/>
    </row>
    <row r="981" spans="2:28" x14ac:dyDescent="0.2">
      <c r="B981" s="354"/>
      <c r="C981" s="354"/>
      <c r="E981" s="370"/>
      <c r="G981" s="168"/>
      <c r="H981" s="168"/>
      <c r="I981" s="106" t="str">
        <f>IF(OR(C981="",D981="",E981=""),"",VLOOKUP(C981,VALIDATIONS!$HU$2:$HV$12,2,FALSE))</f>
        <v/>
      </c>
      <c r="K981" s="243"/>
      <c r="L981" s="354"/>
      <c r="M981" s="224"/>
      <c r="N981" s="370"/>
      <c r="O981" s="224"/>
      <c r="P981" s="368"/>
      <c r="Q981" s="368"/>
      <c r="R981" s="224"/>
      <c r="S981" s="224"/>
      <c r="T981" s="224"/>
      <c r="U981" s="224"/>
      <c r="W981" s="370"/>
      <c r="X981" s="370"/>
      <c r="Y981" s="368"/>
      <c r="Z981" s="370"/>
      <c r="AA981" s="106" t="str">
        <f>IF(OR(N981="",P981="",Q981="",V981="",W981="",X981="",Y981="",Z981=""),"",V981*    (  IF(OR(AND(N981="Water Reticulation",Z981="Cast Iron"),AND(N981="Water Reticulation",Z981="Ductile Iron"),AND(N981="Water Reticulation",Z981="Galvanised Iron"),  AND(N981="Water Reticulation",Z981="Mild Steel")),      VLOOKUP(W981,VALIDATIONS!$GP$2:$HS$45,VLOOKUP(Y981,VALIDATIONS!$FF$2:$FG$5,2,FALSE),FALSE),  IF(OR(AND(N981="Water Reticulation",Z981="Asbestos Cement"),AND(N981="Water Reticulation",Z981="unplasticised Poly Vinyl Chloride")),      VLOOKUP(W981,VALIDATIONS!$GP$2:$HS$45,8+VLOOKUP(Y981,VALIDATIONS!$FF$2:$FG$5,2,FALSE),FALSE),  IF(OR(AND(N981="Water Re-use",Z981="Cast Iron"),AND(N981="Water Re-use",Z981="Ductile Iron"),AND(N981="Water Re-use",Z981="Galvanised Iron"),  AND(N981="Water Re-use",Z981="Mild Steel")),      VLOOKUP(W981,VALIDATIONS!$GP$2:$HS$45,VLOOKUP(Y981,VALIDATIONS!$FF$2:$FG$5,2,FALSE),FALSE),  IF(OR(AND(N981="Water Re-use",Z981="Asbestos Cement"),AND(N981="Water Re-use",Z981="unplasticised Poly Vinyl Chloride")),      VLOOKUP(W981,VALIDATIONS!$GP$2:$HS$45,8+VLOOKUP(Y981,VALIDATIONS!$FF$2:$FG$5,2,FALSE),FALSE),            IF(OR(AND(N981="Water Rising Main",Z981="Cast Iron"),AND(N981="Water Rising Main",Z981="Ductile Iron"),AND(N981="Water Rising Main",Z981="Galvanised Iron"),  AND(N981="Water Rising Main",Z981="Mild Steel")),      VLOOKUP(W981,VALIDATIONS!$GP$2:$HS$45,4+VLOOKUP(Y981,VALIDATIONS!$FF$2:$FG$5,2,FALSE),FALSE),  IF(OR(AND(N981="Water Rising Main",Z981="Asbestos Cement"),AND(N981="Water Rising Main",Z981="unplasticised Poly Vinyl Chloride")),      VLOOKUP(W981,VALIDATIONS!$GP$2:$HS$45,12+VLOOKUP(Y981,VALIDATIONS!$FF$2:$FG$5,2,FALSE),FALSE),  0))))))    +IF(P981="Up to 10% Rock",VLOOKUP(W981,VALIDATIONS!$GP$2:$HS$45,21+VLOOKUP(Y981,VALIDATIONS!$FF$2:$FG$5,2,FALSE),FALSE),0)+IF(OR(Q981="Urban Development (moderate)",Q981="Urban Development (heavy)"),VLOOKUP(W981,VALIDATIONS!$GP$2:$HS$45,12+VLOOKUP(Q981,VALIDATIONS!$FJ$2:$FK$4,2,FALSE),FALSE),0)))</f>
        <v/>
      </c>
      <c r="AB981" s="82"/>
    </row>
    <row r="982" spans="2:28" x14ac:dyDescent="0.2">
      <c r="B982" s="354"/>
      <c r="C982" s="354"/>
      <c r="E982" s="370"/>
      <c r="G982" s="168"/>
      <c r="H982" s="168"/>
      <c r="I982" s="106" t="str">
        <f>IF(OR(C982="",D982="",E982=""),"",VLOOKUP(C982,VALIDATIONS!$HU$2:$HV$12,2,FALSE))</f>
        <v/>
      </c>
      <c r="K982" s="243"/>
      <c r="L982" s="354"/>
      <c r="M982" s="224"/>
      <c r="N982" s="370"/>
      <c r="O982" s="224"/>
      <c r="P982" s="368"/>
      <c r="Q982" s="368"/>
      <c r="R982" s="224"/>
      <c r="S982" s="224"/>
      <c r="T982" s="224"/>
      <c r="U982" s="224"/>
      <c r="W982" s="370"/>
      <c r="X982" s="370"/>
      <c r="Y982" s="368"/>
      <c r="Z982" s="370"/>
      <c r="AA982" s="106" t="str">
        <f>IF(OR(N982="",P982="",Q982="",V982="",W982="",X982="",Y982="",Z982=""),"",V982*    (  IF(OR(AND(N982="Water Reticulation",Z982="Cast Iron"),AND(N982="Water Reticulation",Z982="Ductile Iron"),AND(N982="Water Reticulation",Z982="Galvanised Iron"),  AND(N982="Water Reticulation",Z982="Mild Steel")),      VLOOKUP(W982,VALIDATIONS!$GP$2:$HS$45,VLOOKUP(Y982,VALIDATIONS!$FF$2:$FG$5,2,FALSE),FALSE),  IF(OR(AND(N982="Water Reticulation",Z982="Asbestos Cement"),AND(N982="Water Reticulation",Z982="unplasticised Poly Vinyl Chloride")),      VLOOKUP(W982,VALIDATIONS!$GP$2:$HS$45,8+VLOOKUP(Y982,VALIDATIONS!$FF$2:$FG$5,2,FALSE),FALSE),  IF(OR(AND(N982="Water Re-use",Z982="Cast Iron"),AND(N982="Water Re-use",Z982="Ductile Iron"),AND(N982="Water Re-use",Z982="Galvanised Iron"),  AND(N982="Water Re-use",Z982="Mild Steel")),      VLOOKUP(W982,VALIDATIONS!$GP$2:$HS$45,VLOOKUP(Y982,VALIDATIONS!$FF$2:$FG$5,2,FALSE),FALSE),  IF(OR(AND(N982="Water Re-use",Z982="Asbestos Cement"),AND(N982="Water Re-use",Z982="unplasticised Poly Vinyl Chloride")),      VLOOKUP(W982,VALIDATIONS!$GP$2:$HS$45,8+VLOOKUP(Y982,VALIDATIONS!$FF$2:$FG$5,2,FALSE),FALSE),            IF(OR(AND(N982="Water Rising Main",Z982="Cast Iron"),AND(N982="Water Rising Main",Z982="Ductile Iron"),AND(N982="Water Rising Main",Z982="Galvanised Iron"),  AND(N982="Water Rising Main",Z982="Mild Steel")),      VLOOKUP(W982,VALIDATIONS!$GP$2:$HS$45,4+VLOOKUP(Y982,VALIDATIONS!$FF$2:$FG$5,2,FALSE),FALSE),  IF(OR(AND(N982="Water Rising Main",Z982="Asbestos Cement"),AND(N982="Water Rising Main",Z982="unplasticised Poly Vinyl Chloride")),      VLOOKUP(W982,VALIDATIONS!$GP$2:$HS$45,12+VLOOKUP(Y982,VALIDATIONS!$FF$2:$FG$5,2,FALSE),FALSE),  0))))))    +IF(P982="Up to 10% Rock",VLOOKUP(W982,VALIDATIONS!$GP$2:$HS$45,21+VLOOKUP(Y982,VALIDATIONS!$FF$2:$FG$5,2,FALSE),FALSE),0)+IF(OR(Q982="Urban Development (moderate)",Q982="Urban Development (heavy)"),VLOOKUP(W982,VALIDATIONS!$GP$2:$HS$45,12+VLOOKUP(Q982,VALIDATIONS!$FJ$2:$FK$4,2,FALSE),FALSE),0)))</f>
        <v/>
      </c>
      <c r="AB982" s="82"/>
    </row>
    <row r="983" spans="2:28" x14ac:dyDescent="0.2">
      <c r="B983" s="354"/>
      <c r="C983" s="354"/>
      <c r="E983" s="370"/>
      <c r="G983" s="168"/>
      <c r="H983" s="168"/>
      <c r="I983" s="106" t="str">
        <f>IF(OR(C983="",D983="",E983=""),"",VLOOKUP(C983,VALIDATIONS!$HU$2:$HV$12,2,FALSE))</f>
        <v/>
      </c>
      <c r="K983" s="243"/>
      <c r="L983" s="354"/>
      <c r="M983" s="224"/>
      <c r="N983" s="370"/>
      <c r="O983" s="224"/>
      <c r="P983" s="368"/>
      <c r="Q983" s="368"/>
      <c r="R983" s="224"/>
      <c r="S983" s="224"/>
      <c r="T983" s="224"/>
      <c r="U983" s="224"/>
      <c r="W983" s="370"/>
      <c r="X983" s="370"/>
      <c r="Y983" s="368"/>
      <c r="Z983" s="370"/>
      <c r="AA983" s="106" t="str">
        <f>IF(OR(N983="",P983="",Q983="",V983="",W983="",X983="",Y983="",Z983=""),"",V983*    (  IF(OR(AND(N983="Water Reticulation",Z983="Cast Iron"),AND(N983="Water Reticulation",Z983="Ductile Iron"),AND(N983="Water Reticulation",Z983="Galvanised Iron"),  AND(N983="Water Reticulation",Z983="Mild Steel")),      VLOOKUP(W983,VALIDATIONS!$GP$2:$HS$45,VLOOKUP(Y983,VALIDATIONS!$FF$2:$FG$5,2,FALSE),FALSE),  IF(OR(AND(N983="Water Reticulation",Z983="Asbestos Cement"),AND(N983="Water Reticulation",Z983="unplasticised Poly Vinyl Chloride")),      VLOOKUP(W983,VALIDATIONS!$GP$2:$HS$45,8+VLOOKUP(Y983,VALIDATIONS!$FF$2:$FG$5,2,FALSE),FALSE),  IF(OR(AND(N983="Water Re-use",Z983="Cast Iron"),AND(N983="Water Re-use",Z983="Ductile Iron"),AND(N983="Water Re-use",Z983="Galvanised Iron"),  AND(N983="Water Re-use",Z983="Mild Steel")),      VLOOKUP(W983,VALIDATIONS!$GP$2:$HS$45,VLOOKUP(Y983,VALIDATIONS!$FF$2:$FG$5,2,FALSE),FALSE),  IF(OR(AND(N983="Water Re-use",Z983="Asbestos Cement"),AND(N983="Water Re-use",Z983="unplasticised Poly Vinyl Chloride")),      VLOOKUP(W983,VALIDATIONS!$GP$2:$HS$45,8+VLOOKUP(Y983,VALIDATIONS!$FF$2:$FG$5,2,FALSE),FALSE),            IF(OR(AND(N983="Water Rising Main",Z983="Cast Iron"),AND(N983="Water Rising Main",Z983="Ductile Iron"),AND(N983="Water Rising Main",Z983="Galvanised Iron"),  AND(N983="Water Rising Main",Z983="Mild Steel")),      VLOOKUP(W983,VALIDATIONS!$GP$2:$HS$45,4+VLOOKUP(Y983,VALIDATIONS!$FF$2:$FG$5,2,FALSE),FALSE),  IF(OR(AND(N983="Water Rising Main",Z983="Asbestos Cement"),AND(N983="Water Rising Main",Z983="unplasticised Poly Vinyl Chloride")),      VLOOKUP(W983,VALIDATIONS!$GP$2:$HS$45,12+VLOOKUP(Y983,VALIDATIONS!$FF$2:$FG$5,2,FALSE),FALSE),  0))))))    +IF(P983="Up to 10% Rock",VLOOKUP(W983,VALIDATIONS!$GP$2:$HS$45,21+VLOOKUP(Y983,VALIDATIONS!$FF$2:$FG$5,2,FALSE),FALSE),0)+IF(OR(Q983="Urban Development (moderate)",Q983="Urban Development (heavy)"),VLOOKUP(W983,VALIDATIONS!$GP$2:$HS$45,12+VLOOKUP(Q983,VALIDATIONS!$FJ$2:$FK$4,2,FALSE),FALSE),0)))</f>
        <v/>
      </c>
      <c r="AB983" s="82"/>
    </row>
    <row r="984" spans="2:28" x14ac:dyDescent="0.2">
      <c r="B984" s="354"/>
      <c r="C984" s="354"/>
      <c r="E984" s="370"/>
      <c r="G984" s="168"/>
      <c r="H984" s="168"/>
      <c r="I984" s="106" t="str">
        <f>IF(OR(C984="",D984="",E984=""),"",VLOOKUP(C984,VALIDATIONS!$HU$2:$HV$12,2,FALSE))</f>
        <v/>
      </c>
      <c r="K984" s="243"/>
      <c r="L984" s="354"/>
      <c r="M984" s="224"/>
      <c r="N984" s="370"/>
      <c r="O984" s="224"/>
      <c r="P984" s="368"/>
      <c r="Q984" s="368"/>
      <c r="R984" s="224"/>
      <c r="S984" s="224"/>
      <c r="T984" s="224"/>
      <c r="U984" s="224"/>
      <c r="W984" s="370"/>
      <c r="X984" s="370"/>
      <c r="Y984" s="368"/>
      <c r="Z984" s="370"/>
      <c r="AA984" s="106" t="str">
        <f>IF(OR(N984="",P984="",Q984="",V984="",W984="",X984="",Y984="",Z984=""),"",V984*    (  IF(OR(AND(N984="Water Reticulation",Z984="Cast Iron"),AND(N984="Water Reticulation",Z984="Ductile Iron"),AND(N984="Water Reticulation",Z984="Galvanised Iron"),  AND(N984="Water Reticulation",Z984="Mild Steel")),      VLOOKUP(W984,VALIDATIONS!$GP$2:$HS$45,VLOOKUP(Y984,VALIDATIONS!$FF$2:$FG$5,2,FALSE),FALSE),  IF(OR(AND(N984="Water Reticulation",Z984="Asbestos Cement"),AND(N984="Water Reticulation",Z984="unplasticised Poly Vinyl Chloride")),      VLOOKUP(W984,VALIDATIONS!$GP$2:$HS$45,8+VLOOKUP(Y984,VALIDATIONS!$FF$2:$FG$5,2,FALSE),FALSE),  IF(OR(AND(N984="Water Re-use",Z984="Cast Iron"),AND(N984="Water Re-use",Z984="Ductile Iron"),AND(N984="Water Re-use",Z984="Galvanised Iron"),  AND(N984="Water Re-use",Z984="Mild Steel")),      VLOOKUP(W984,VALIDATIONS!$GP$2:$HS$45,VLOOKUP(Y984,VALIDATIONS!$FF$2:$FG$5,2,FALSE),FALSE),  IF(OR(AND(N984="Water Re-use",Z984="Asbestos Cement"),AND(N984="Water Re-use",Z984="unplasticised Poly Vinyl Chloride")),      VLOOKUP(W984,VALIDATIONS!$GP$2:$HS$45,8+VLOOKUP(Y984,VALIDATIONS!$FF$2:$FG$5,2,FALSE),FALSE),            IF(OR(AND(N984="Water Rising Main",Z984="Cast Iron"),AND(N984="Water Rising Main",Z984="Ductile Iron"),AND(N984="Water Rising Main",Z984="Galvanised Iron"),  AND(N984="Water Rising Main",Z984="Mild Steel")),      VLOOKUP(W984,VALIDATIONS!$GP$2:$HS$45,4+VLOOKUP(Y984,VALIDATIONS!$FF$2:$FG$5,2,FALSE),FALSE),  IF(OR(AND(N984="Water Rising Main",Z984="Asbestos Cement"),AND(N984="Water Rising Main",Z984="unplasticised Poly Vinyl Chloride")),      VLOOKUP(W984,VALIDATIONS!$GP$2:$HS$45,12+VLOOKUP(Y984,VALIDATIONS!$FF$2:$FG$5,2,FALSE),FALSE),  0))))))    +IF(P984="Up to 10% Rock",VLOOKUP(W984,VALIDATIONS!$GP$2:$HS$45,21+VLOOKUP(Y984,VALIDATIONS!$FF$2:$FG$5,2,FALSE),FALSE),0)+IF(OR(Q984="Urban Development (moderate)",Q984="Urban Development (heavy)"),VLOOKUP(W984,VALIDATIONS!$GP$2:$HS$45,12+VLOOKUP(Q984,VALIDATIONS!$FJ$2:$FK$4,2,FALSE),FALSE),0)))</f>
        <v/>
      </c>
      <c r="AB984" s="82"/>
    </row>
    <row r="985" spans="2:28" x14ac:dyDescent="0.2">
      <c r="B985" s="354"/>
      <c r="C985" s="354"/>
      <c r="E985" s="370"/>
      <c r="G985" s="168"/>
      <c r="H985" s="168"/>
      <c r="I985" s="106" t="str">
        <f>IF(OR(C985="",D985="",E985=""),"",VLOOKUP(C985,VALIDATIONS!$HU$2:$HV$12,2,FALSE))</f>
        <v/>
      </c>
      <c r="K985" s="243"/>
      <c r="L985" s="354"/>
      <c r="M985" s="224"/>
      <c r="N985" s="370"/>
      <c r="O985" s="224"/>
      <c r="P985" s="368"/>
      <c r="Q985" s="368"/>
      <c r="R985" s="224"/>
      <c r="S985" s="224"/>
      <c r="T985" s="224"/>
      <c r="U985" s="224"/>
      <c r="W985" s="370"/>
      <c r="X985" s="370"/>
      <c r="Y985" s="368"/>
      <c r="Z985" s="370"/>
      <c r="AA985" s="106" t="str">
        <f>IF(OR(N985="",P985="",Q985="",V985="",W985="",X985="",Y985="",Z985=""),"",V985*    (  IF(OR(AND(N985="Water Reticulation",Z985="Cast Iron"),AND(N985="Water Reticulation",Z985="Ductile Iron"),AND(N985="Water Reticulation",Z985="Galvanised Iron"),  AND(N985="Water Reticulation",Z985="Mild Steel")),      VLOOKUP(W985,VALIDATIONS!$GP$2:$HS$45,VLOOKUP(Y985,VALIDATIONS!$FF$2:$FG$5,2,FALSE),FALSE),  IF(OR(AND(N985="Water Reticulation",Z985="Asbestos Cement"),AND(N985="Water Reticulation",Z985="unplasticised Poly Vinyl Chloride")),      VLOOKUP(W985,VALIDATIONS!$GP$2:$HS$45,8+VLOOKUP(Y985,VALIDATIONS!$FF$2:$FG$5,2,FALSE),FALSE),  IF(OR(AND(N985="Water Re-use",Z985="Cast Iron"),AND(N985="Water Re-use",Z985="Ductile Iron"),AND(N985="Water Re-use",Z985="Galvanised Iron"),  AND(N985="Water Re-use",Z985="Mild Steel")),      VLOOKUP(W985,VALIDATIONS!$GP$2:$HS$45,VLOOKUP(Y985,VALIDATIONS!$FF$2:$FG$5,2,FALSE),FALSE),  IF(OR(AND(N985="Water Re-use",Z985="Asbestos Cement"),AND(N985="Water Re-use",Z985="unplasticised Poly Vinyl Chloride")),      VLOOKUP(W985,VALIDATIONS!$GP$2:$HS$45,8+VLOOKUP(Y985,VALIDATIONS!$FF$2:$FG$5,2,FALSE),FALSE),            IF(OR(AND(N985="Water Rising Main",Z985="Cast Iron"),AND(N985="Water Rising Main",Z985="Ductile Iron"),AND(N985="Water Rising Main",Z985="Galvanised Iron"),  AND(N985="Water Rising Main",Z985="Mild Steel")),      VLOOKUP(W985,VALIDATIONS!$GP$2:$HS$45,4+VLOOKUP(Y985,VALIDATIONS!$FF$2:$FG$5,2,FALSE),FALSE),  IF(OR(AND(N985="Water Rising Main",Z985="Asbestos Cement"),AND(N985="Water Rising Main",Z985="unplasticised Poly Vinyl Chloride")),      VLOOKUP(W985,VALIDATIONS!$GP$2:$HS$45,12+VLOOKUP(Y985,VALIDATIONS!$FF$2:$FG$5,2,FALSE),FALSE),  0))))))    +IF(P985="Up to 10% Rock",VLOOKUP(W985,VALIDATIONS!$GP$2:$HS$45,21+VLOOKUP(Y985,VALIDATIONS!$FF$2:$FG$5,2,FALSE),FALSE),0)+IF(OR(Q985="Urban Development (moderate)",Q985="Urban Development (heavy)"),VLOOKUP(W985,VALIDATIONS!$GP$2:$HS$45,12+VLOOKUP(Q985,VALIDATIONS!$FJ$2:$FK$4,2,FALSE),FALSE),0)))</f>
        <v/>
      </c>
      <c r="AB985" s="82"/>
    </row>
    <row r="986" spans="2:28" x14ac:dyDescent="0.2">
      <c r="B986" s="354"/>
      <c r="C986" s="354"/>
      <c r="E986" s="370"/>
      <c r="G986" s="168"/>
      <c r="H986" s="168"/>
      <c r="I986" s="106" t="str">
        <f>IF(OR(C986="",D986="",E986=""),"",VLOOKUP(C986,VALIDATIONS!$HU$2:$HV$12,2,FALSE))</f>
        <v/>
      </c>
      <c r="K986" s="243"/>
      <c r="L986" s="354"/>
      <c r="M986" s="224"/>
      <c r="N986" s="370"/>
      <c r="O986" s="224"/>
      <c r="P986" s="368"/>
      <c r="Q986" s="368"/>
      <c r="R986" s="224"/>
      <c r="S986" s="224"/>
      <c r="T986" s="224"/>
      <c r="U986" s="224"/>
      <c r="W986" s="370"/>
      <c r="X986" s="370"/>
      <c r="Y986" s="368"/>
      <c r="Z986" s="370"/>
      <c r="AA986" s="106" t="str">
        <f>IF(OR(N986="",P986="",Q986="",V986="",W986="",X986="",Y986="",Z986=""),"",V986*    (  IF(OR(AND(N986="Water Reticulation",Z986="Cast Iron"),AND(N986="Water Reticulation",Z986="Ductile Iron"),AND(N986="Water Reticulation",Z986="Galvanised Iron"),  AND(N986="Water Reticulation",Z986="Mild Steel")),      VLOOKUP(W986,VALIDATIONS!$GP$2:$HS$45,VLOOKUP(Y986,VALIDATIONS!$FF$2:$FG$5,2,FALSE),FALSE),  IF(OR(AND(N986="Water Reticulation",Z986="Asbestos Cement"),AND(N986="Water Reticulation",Z986="unplasticised Poly Vinyl Chloride")),      VLOOKUP(W986,VALIDATIONS!$GP$2:$HS$45,8+VLOOKUP(Y986,VALIDATIONS!$FF$2:$FG$5,2,FALSE),FALSE),  IF(OR(AND(N986="Water Re-use",Z986="Cast Iron"),AND(N986="Water Re-use",Z986="Ductile Iron"),AND(N986="Water Re-use",Z986="Galvanised Iron"),  AND(N986="Water Re-use",Z986="Mild Steel")),      VLOOKUP(W986,VALIDATIONS!$GP$2:$HS$45,VLOOKUP(Y986,VALIDATIONS!$FF$2:$FG$5,2,FALSE),FALSE),  IF(OR(AND(N986="Water Re-use",Z986="Asbestos Cement"),AND(N986="Water Re-use",Z986="unplasticised Poly Vinyl Chloride")),      VLOOKUP(W986,VALIDATIONS!$GP$2:$HS$45,8+VLOOKUP(Y986,VALIDATIONS!$FF$2:$FG$5,2,FALSE),FALSE),            IF(OR(AND(N986="Water Rising Main",Z986="Cast Iron"),AND(N986="Water Rising Main",Z986="Ductile Iron"),AND(N986="Water Rising Main",Z986="Galvanised Iron"),  AND(N986="Water Rising Main",Z986="Mild Steel")),      VLOOKUP(W986,VALIDATIONS!$GP$2:$HS$45,4+VLOOKUP(Y986,VALIDATIONS!$FF$2:$FG$5,2,FALSE),FALSE),  IF(OR(AND(N986="Water Rising Main",Z986="Asbestos Cement"),AND(N986="Water Rising Main",Z986="unplasticised Poly Vinyl Chloride")),      VLOOKUP(W986,VALIDATIONS!$GP$2:$HS$45,12+VLOOKUP(Y986,VALIDATIONS!$FF$2:$FG$5,2,FALSE),FALSE),  0))))))    +IF(P986="Up to 10% Rock",VLOOKUP(W986,VALIDATIONS!$GP$2:$HS$45,21+VLOOKUP(Y986,VALIDATIONS!$FF$2:$FG$5,2,FALSE),FALSE),0)+IF(OR(Q986="Urban Development (moderate)",Q986="Urban Development (heavy)"),VLOOKUP(W986,VALIDATIONS!$GP$2:$HS$45,12+VLOOKUP(Q986,VALIDATIONS!$FJ$2:$FK$4,2,FALSE),FALSE),0)))</f>
        <v/>
      </c>
      <c r="AB986" s="82"/>
    </row>
    <row r="987" spans="2:28" x14ac:dyDescent="0.2">
      <c r="B987" s="354"/>
      <c r="C987" s="354"/>
      <c r="E987" s="370"/>
      <c r="G987" s="168"/>
      <c r="H987" s="168"/>
      <c r="I987" s="106" t="str">
        <f>IF(OR(C987="",D987="",E987=""),"",VLOOKUP(C987,VALIDATIONS!$HU$2:$HV$12,2,FALSE))</f>
        <v/>
      </c>
      <c r="K987" s="243"/>
      <c r="L987" s="354"/>
      <c r="M987" s="224"/>
      <c r="N987" s="370"/>
      <c r="O987" s="224"/>
      <c r="P987" s="368"/>
      <c r="Q987" s="368"/>
      <c r="R987" s="224"/>
      <c r="S987" s="224"/>
      <c r="T987" s="224"/>
      <c r="U987" s="224"/>
      <c r="W987" s="370"/>
      <c r="X987" s="370"/>
      <c r="Y987" s="368"/>
      <c r="Z987" s="370"/>
      <c r="AA987" s="106" t="str">
        <f>IF(OR(N987="",P987="",Q987="",V987="",W987="",X987="",Y987="",Z987=""),"",V987*    (  IF(OR(AND(N987="Water Reticulation",Z987="Cast Iron"),AND(N987="Water Reticulation",Z987="Ductile Iron"),AND(N987="Water Reticulation",Z987="Galvanised Iron"),  AND(N987="Water Reticulation",Z987="Mild Steel")),      VLOOKUP(W987,VALIDATIONS!$GP$2:$HS$45,VLOOKUP(Y987,VALIDATIONS!$FF$2:$FG$5,2,FALSE),FALSE),  IF(OR(AND(N987="Water Reticulation",Z987="Asbestos Cement"),AND(N987="Water Reticulation",Z987="unplasticised Poly Vinyl Chloride")),      VLOOKUP(W987,VALIDATIONS!$GP$2:$HS$45,8+VLOOKUP(Y987,VALIDATIONS!$FF$2:$FG$5,2,FALSE),FALSE),  IF(OR(AND(N987="Water Re-use",Z987="Cast Iron"),AND(N987="Water Re-use",Z987="Ductile Iron"),AND(N987="Water Re-use",Z987="Galvanised Iron"),  AND(N987="Water Re-use",Z987="Mild Steel")),      VLOOKUP(W987,VALIDATIONS!$GP$2:$HS$45,VLOOKUP(Y987,VALIDATIONS!$FF$2:$FG$5,2,FALSE),FALSE),  IF(OR(AND(N987="Water Re-use",Z987="Asbestos Cement"),AND(N987="Water Re-use",Z987="unplasticised Poly Vinyl Chloride")),      VLOOKUP(W987,VALIDATIONS!$GP$2:$HS$45,8+VLOOKUP(Y987,VALIDATIONS!$FF$2:$FG$5,2,FALSE),FALSE),            IF(OR(AND(N987="Water Rising Main",Z987="Cast Iron"),AND(N987="Water Rising Main",Z987="Ductile Iron"),AND(N987="Water Rising Main",Z987="Galvanised Iron"),  AND(N987="Water Rising Main",Z987="Mild Steel")),      VLOOKUP(W987,VALIDATIONS!$GP$2:$HS$45,4+VLOOKUP(Y987,VALIDATIONS!$FF$2:$FG$5,2,FALSE),FALSE),  IF(OR(AND(N987="Water Rising Main",Z987="Asbestos Cement"),AND(N987="Water Rising Main",Z987="unplasticised Poly Vinyl Chloride")),      VLOOKUP(W987,VALIDATIONS!$GP$2:$HS$45,12+VLOOKUP(Y987,VALIDATIONS!$FF$2:$FG$5,2,FALSE),FALSE),  0))))))    +IF(P987="Up to 10% Rock",VLOOKUP(W987,VALIDATIONS!$GP$2:$HS$45,21+VLOOKUP(Y987,VALIDATIONS!$FF$2:$FG$5,2,FALSE),FALSE),0)+IF(OR(Q987="Urban Development (moderate)",Q987="Urban Development (heavy)"),VLOOKUP(W987,VALIDATIONS!$GP$2:$HS$45,12+VLOOKUP(Q987,VALIDATIONS!$FJ$2:$FK$4,2,FALSE),FALSE),0)))</f>
        <v/>
      </c>
      <c r="AB987" s="82"/>
    </row>
    <row r="988" spans="2:28" x14ac:dyDescent="0.2">
      <c r="B988" s="354"/>
      <c r="C988" s="354"/>
      <c r="E988" s="370"/>
      <c r="G988" s="168"/>
      <c r="H988" s="168"/>
      <c r="I988" s="106" t="str">
        <f>IF(OR(C988="",D988="",E988=""),"",VLOOKUP(C988,VALIDATIONS!$HU$2:$HV$12,2,FALSE))</f>
        <v/>
      </c>
      <c r="K988" s="243"/>
      <c r="L988" s="354"/>
      <c r="M988" s="224"/>
      <c r="N988" s="370"/>
      <c r="O988" s="224"/>
      <c r="P988" s="368"/>
      <c r="Q988" s="368"/>
      <c r="R988" s="224"/>
      <c r="S988" s="224"/>
      <c r="T988" s="224"/>
      <c r="U988" s="224"/>
      <c r="W988" s="370"/>
      <c r="X988" s="370"/>
      <c r="Y988" s="368"/>
      <c r="Z988" s="370"/>
      <c r="AA988" s="106" t="str">
        <f>IF(OR(N988="",P988="",Q988="",V988="",W988="",X988="",Y988="",Z988=""),"",V988*    (  IF(OR(AND(N988="Water Reticulation",Z988="Cast Iron"),AND(N988="Water Reticulation",Z988="Ductile Iron"),AND(N988="Water Reticulation",Z988="Galvanised Iron"),  AND(N988="Water Reticulation",Z988="Mild Steel")),      VLOOKUP(W988,VALIDATIONS!$GP$2:$HS$45,VLOOKUP(Y988,VALIDATIONS!$FF$2:$FG$5,2,FALSE),FALSE),  IF(OR(AND(N988="Water Reticulation",Z988="Asbestos Cement"),AND(N988="Water Reticulation",Z988="unplasticised Poly Vinyl Chloride")),      VLOOKUP(W988,VALIDATIONS!$GP$2:$HS$45,8+VLOOKUP(Y988,VALIDATIONS!$FF$2:$FG$5,2,FALSE),FALSE),  IF(OR(AND(N988="Water Re-use",Z988="Cast Iron"),AND(N988="Water Re-use",Z988="Ductile Iron"),AND(N988="Water Re-use",Z988="Galvanised Iron"),  AND(N988="Water Re-use",Z988="Mild Steel")),      VLOOKUP(W988,VALIDATIONS!$GP$2:$HS$45,VLOOKUP(Y988,VALIDATIONS!$FF$2:$FG$5,2,FALSE),FALSE),  IF(OR(AND(N988="Water Re-use",Z988="Asbestos Cement"),AND(N988="Water Re-use",Z988="unplasticised Poly Vinyl Chloride")),      VLOOKUP(W988,VALIDATIONS!$GP$2:$HS$45,8+VLOOKUP(Y988,VALIDATIONS!$FF$2:$FG$5,2,FALSE),FALSE),            IF(OR(AND(N988="Water Rising Main",Z988="Cast Iron"),AND(N988="Water Rising Main",Z988="Ductile Iron"),AND(N988="Water Rising Main",Z988="Galvanised Iron"),  AND(N988="Water Rising Main",Z988="Mild Steel")),      VLOOKUP(W988,VALIDATIONS!$GP$2:$HS$45,4+VLOOKUP(Y988,VALIDATIONS!$FF$2:$FG$5,2,FALSE),FALSE),  IF(OR(AND(N988="Water Rising Main",Z988="Asbestos Cement"),AND(N988="Water Rising Main",Z988="unplasticised Poly Vinyl Chloride")),      VLOOKUP(W988,VALIDATIONS!$GP$2:$HS$45,12+VLOOKUP(Y988,VALIDATIONS!$FF$2:$FG$5,2,FALSE),FALSE),  0))))))    +IF(P988="Up to 10% Rock",VLOOKUP(W988,VALIDATIONS!$GP$2:$HS$45,21+VLOOKUP(Y988,VALIDATIONS!$FF$2:$FG$5,2,FALSE),FALSE),0)+IF(OR(Q988="Urban Development (moderate)",Q988="Urban Development (heavy)"),VLOOKUP(W988,VALIDATIONS!$GP$2:$HS$45,12+VLOOKUP(Q988,VALIDATIONS!$FJ$2:$FK$4,2,FALSE),FALSE),0)))</f>
        <v/>
      </c>
      <c r="AB988" s="82"/>
    </row>
    <row r="989" spans="2:28" x14ac:dyDescent="0.2">
      <c r="B989" s="354"/>
      <c r="C989" s="354"/>
      <c r="E989" s="370"/>
      <c r="G989" s="168"/>
      <c r="H989" s="168"/>
      <c r="I989" s="106" t="str">
        <f>IF(OR(C989="",D989="",E989=""),"",VLOOKUP(C989,VALIDATIONS!$HU$2:$HV$12,2,FALSE))</f>
        <v/>
      </c>
      <c r="K989" s="243"/>
      <c r="L989" s="354"/>
      <c r="M989" s="224"/>
      <c r="N989" s="370"/>
      <c r="O989" s="224"/>
      <c r="P989" s="368"/>
      <c r="Q989" s="368"/>
      <c r="R989" s="224"/>
      <c r="S989" s="224"/>
      <c r="T989" s="224"/>
      <c r="U989" s="224"/>
      <c r="W989" s="370"/>
      <c r="X989" s="370"/>
      <c r="Y989" s="368"/>
      <c r="Z989" s="370"/>
      <c r="AA989" s="106" t="str">
        <f>IF(OR(N989="",P989="",Q989="",V989="",W989="",X989="",Y989="",Z989=""),"",V989*    (  IF(OR(AND(N989="Water Reticulation",Z989="Cast Iron"),AND(N989="Water Reticulation",Z989="Ductile Iron"),AND(N989="Water Reticulation",Z989="Galvanised Iron"),  AND(N989="Water Reticulation",Z989="Mild Steel")),      VLOOKUP(W989,VALIDATIONS!$GP$2:$HS$45,VLOOKUP(Y989,VALIDATIONS!$FF$2:$FG$5,2,FALSE),FALSE),  IF(OR(AND(N989="Water Reticulation",Z989="Asbestos Cement"),AND(N989="Water Reticulation",Z989="unplasticised Poly Vinyl Chloride")),      VLOOKUP(W989,VALIDATIONS!$GP$2:$HS$45,8+VLOOKUP(Y989,VALIDATIONS!$FF$2:$FG$5,2,FALSE),FALSE),  IF(OR(AND(N989="Water Re-use",Z989="Cast Iron"),AND(N989="Water Re-use",Z989="Ductile Iron"),AND(N989="Water Re-use",Z989="Galvanised Iron"),  AND(N989="Water Re-use",Z989="Mild Steel")),      VLOOKUP(W989,VALIDATIONS!$GP$2:$HS$45,VLOOKUP(Y989,VALIDATIONS!$FF$2:$FG$5,2,FALSE),FALSE),  IF(OR(AND(N989="Water Re-use",Z989="Asbestos Cement"),AND(N989="Water Re-use",Z989="unplasticised Poly Vinyl Chloride")),      VLOOKUP(W989,VALIDATIONS!$GP$2:$HS$45,8+VLOOKUP(Y989,VALIDATIONS!$FF$2:$FG$5,2,FALSE),FALSE),            IF(OR(AND(N989="Water Rising Main",Z989="Cast Iron"),AND(N989="Water Rising Main",Z989="Ductile Iron"),AND(N989="Water Rising Main",Z989="Galvanised Iron"),  AND(N989="Water Rising Main",Z989="Mild Steel")),      VLOOKUP(W989,VALIDATIONS!$GP$2:$HS$45,4+VLOOKUP(Y989,VALIDATIONS!$FF$2:$FG$5,2,FALSE),FALSE),  IF(OR(AND(N989="Water Rising Main",Z989="Asbestos Cement"),AND(N989="Water Rising Main",Z989="unplasticised Poly Vinyl Chloride")),      VLOOKUP(W989,VALIDATIONS!$GP$2:$HS$45,12+VLOOKUP(Y989,VALIDATIONS!$FF$2:$FG$5,2,FALSE),FALSE),  0))))))    +IF(P989="Up to 10% Rock",VLOOKUP(W989,VALIDATIONS!$GP$2:$HS$45,21+VLOOKUP(Y989,VALIDATIONS!$FF$2:$FG$5,2,FALSE),FALSE),0)+IF(OR(Q989="Urban Development (moderate)",Q989="Urban Development (heavy)"),VLOOKUP(W989,VALIDATIONS!$GP$2:$HS$45,12+VLOOKUP(Q989,VALIDATIONS!$FJ$2:$FK$4,2,FALSE),FALSE),0)))</f>
        <v/>
      </c>
      <c r="AB989" s="82"/>
    </row>
    <row r="990" spans="2:28" x14ac:dyDescent="0.2">
      <c r="B990" s="354"/>
      <c r="C990" s="354"/>
      <c r="E990" s="370"/>
      <c r="G990" s="168"/>
      <c r="H990" s="168"/>
      <c r="I990" s="106" t="str">
        <f>IF(OR(C990="",D990="",E990=""),"",VLOOKUP(C990,VALIDATIONS!$HU$2:$HV$12,2,FALSE))</f>
        <v/>
      </c>
      <c r="K990" s="243"/>
      <c r="L990" s="354"/>
      <c r="M990" s="224"/>
      <c r="N990" s="370"/>
      <c r="O990" s="224"/>
      <c r="P990" s="368"/>
      <c r="Q990" s="368"/>
      <c r="R990" s="224"/>
      <c r="S990" s="224"/>
      <c r="T990" s="224"/>
      <c r="U990" s="224"/>
      <c r="W990" s="370"/>
      <c r="X990" s="370"/>
      <c r="Y990" s="368"/>
      <c r="Z990" s="370"/>
      <c r="AA990" s="106" t="str">
        <f>IF(OR(N990="",P990="",Q990="",V990="",W990="",X990="",Y990="",Z990=""),"",V990*    (  IF(OR(AND(N990="Water Reticulation",Z990="Cast Iron"),AND(N990="Water Reticulation",Z990="Ductile Iron"),AND(N990="Water Reticulation",Z990="Galvanised Iron"),  AND(N990="Water Reticulation",Z990="Mild Steel")),      VLOOKUP(W990,VALIDATIONS!$GP$2:$HS$45,VLOOKUP(Y990,VALIDATIONS!$FF$2:$FG$5,2,FALSE),FALSE),  IF(OR(AND(N990="Water Reticulation",Z990="Asbestos Cement"),AND(N990="Water Reticulation",Z990="unplasticised Poly Vinyl Chloride")),      VLOOKUP(W990,VALIDATIONS!$GP$2:$HS$45,8+VLOOKUP(Y990,VALIDATIONS!$FF$2:$FG$5,2,FALSE),FALSE),  IF(OR(AND(N990="Water Re-use",Z990="Cast Iron"),AND(N990="Water Re-use",Z990="Ductile Iron"),AND(N990="Water Re-use",Z990="Galvanised Iron"),  AND(N990="Water Re-use",Z990="Mild Steel")),      VLOOKUP(W990,VALIDATIONS!$GP$2:$HS$45,VLOOKUP(Y990,VALIDATIONS!$FF$2:$FG$5,2,FALSE),FALSE),  IF(OR(AND(N990="Water Re-use",Z990="Asbestos Cement"),AND(N990="Water Re-use",Z990="unplasticised Poly Vinyl Chloride")),      VLOOKUP(W990,VALIDATIONS!$GP$2:$HS$45,8+VLOOKUP(Y990,VALIDATIONS!$FF$2:$FG$5,2,FALSE),FALSE),            IF(OR(AND(N990="Water Rising Main",Z990="Cast Iron"),AND(N990="Water Rising Main",Z990="Ductile Iron"),AND(N990="Water Rising Main",Z990="Galvanised Iron"),  AND(N990="Water Rising Main",Z990="Mild Steel")),      VLOOKUP(W990,VALIDATIONS!$GP$2:$HS$45,4+VLOOKUP(Y990,VALIDATIONS!$FF$2:$FG$5,2,FALSE),FALSE),  IF(OR(AND(N990="Water Rising Main",Z990="Asbestos Cement"),AND(N990="Water Rising Main",Z990="unplasticised Poly Vinyl Chloride")),      VLOOKUP(W990,VALIDATIONS!$GP$2:$HS$45,12+VLOOKUP(Y990,VALIDATIONS!$FF$2:$FG$5,2,FALSE),FALSE),  0))))))    +IF(P990="Up to 10% Rock",VLOOKUP(W990,VALIDATIONS!$GP$2:$HS$45,21+VLOOKUP(Y990,VALIDATIONS!$FF$2:$FG$5,2,FALSE),FALSE),0)+IF(OR(Q990="Urban Development (moderate)",Q990="Urban Development (heavy)"),VLOOKUP(W990,VALIDATIONS!$GP$2:$HS$45,12+VLOOKUP(Q990,VALIDATIONS!$FJ$2:$FK$4,2,FALSE),FALSE),0)))</f>
        <v/>
      </c>
      <c r="AB990" s="82"/>
    </row>
    <row r="991" spans="2:28" x14ac:dyDescent="0.2">
      <c r="B991" s="354"/>
      <c r="C991" s="354"/>
      <c r="E991" s="370"/>
      <c r="G991" s="168"/>
      <c r="H991" s="168"/>
      <c r="I991" s="106" t="str">
        <f>IF(OR(C991="",D991="",E991=""),"",VLOOKUP(C991,VALIDATIONS!$HU$2:$HV$12,2,FALSE))</f>
        <v/>
      </c>
      <c r="K991" s="243"/>
      <c r="L991" s="354"/>
      <c r="M991" s="224"/>
      <c r="N991" s="370"/>
      <c r="O991" s="224"/>
      <c r="P991" s="368"/>
      <c r="Q991" s="368"/>
      <c r="R991" s="224"/>
      <c r="S991" s="224"/>
      <c r="T991" s="224"/>
      <c r="U991" s="224"/>
      <c r="W991" s="370"/>
      <c r="X991" s="370"/>
      <c r="Y991" s="368"/>
      <c r="Z991" s="370"/>
      <c r="AA991" s="106" t="str">
        <f>IF(OR(N991="",P991="",Q991="",V991="",W991="",X991="",Y991="",Z991=""),"",V991*    (  IF(OR(AND(N991="Water Reticulation",Z991="Cast Iron"),AND(N991="Water Reticulation",Z991="Ductile Iron"),AND(N991="Water Reticulation",Z991="Galvanised Iron"),  AND(N991="Water Reticulation",Z991="Mild Steel")),      VLOOKUP(W991,VALIDATIONS!$GP$2:$HS$45,VLOOKUP(Y991,VALIDATIONS!$FF$2:$FG$5,2,FALSE),FALSE),  IF(OR(AND(N991="Water Reticulation",Z991="Asbestos Cement"),AND(N991="Water Reticulation",Z991="unplasticised Poly Vinyl Chloride")),      VLOOKUP(W991,VALIDATIONS!$GP$2:$HS$45,8+VLOOKUP(Y991,VALIDATIONS!$FF$2:$FG$5,2,FALSE),FALSE),  IF(OR(AND(N991="Water Re-use",Z991="Cast Iron"),AND(N991="Water Re-use",Z991="Ductile Iron"),AND(N991="Water Re-use",Z991="Galvanised Iron"),  AND(N991="Water Re-use",Z991="Mild Steel")),      VLOOKUP(W991,VALIDATIONS!$GP$2:$HS$45,VLOOKUP(Y991,VALIDATIONS!$FF$2:$FG$5,2,FALSE),FALSE),  IF(OR(AND(N991="Water Re-use",Z991="Asbestos Cement"),AND(N991="Water Re-use",Z991="unplasticised Poly Vinyl Chloride")),      VLOOKUP(W991,VALIDATIONS!$GP$2:$HS$45,8+VLOOKUP(Y991,VALIDATIONS!$FF$2:$FG$5,2,FALSE),FALSE),            IF(OR(AND(N991="Water Rising Main",Z991="Cast Iron"),AND(N991="Water Rising Main",Z991="Ductile Iron"),AND(N991="Water Rising Main",Z991="Galvanised Iron"),  AND(N991="Water Rising Main",Z991="Mild Steel")),      VLOOKUP(W991,VALIDATIONS!$GP$2:$HS$45,4+VLOOKUP(Y991,VALIDATIONS!$FF$2:$FG$5,2,FALSE),FALSE),  IF(OR(AND(N991="Water Rising Main",Z991="Asbestos Cement"),AND(N991="Water Rising Main",Z991="unplasticised Poly Vinyl Chloride")),      VLOOKUP(W991,VALIDATIONS!$GP$2:$HS$45,12+VLOOKUP(Y991,VALIDATIONS!$FF$2:$FG$5,2,FALSE),FALSE),  0))))))    +IF(P991="Up to 10% Rock",VLOOKUP(W991,VALIDATIONS!$GP$2:$HS$45,21+VLOOKUP(Y991,VALIDATIONS!$FF$2:$FG$5,2,FALSE),FALSE),0)+IF(OR(Q991="Urban Development (moderate)",Q991="Urban Development (heavy)"),VLOOKUP(W991,VALIDATIONS!$GP$2:$HS$45,12+VLOOKUP(Q991,VALIDATIONS!$FJ$2:$FK$4,2,FALSE),FALSE),0)))</f>
        <v/>
      </c>
      <c r="AB991" s="82"/>
    </row>
    <row r="992" spans="2:28" x14ac:dyDescent="0.2">
      <c r="B992" s="354"/>
      <c r="C992" s="354"/>
      <c r="E992" s="370"/>
      <c r="G992" s="168"/>
      <c r="H992" s="168"/>
      <c r="I992" s="106" t="str">
        <f>IF(OR(C992="",D992="",E992=""),"",VLOOKUP(C992,VALIDATIONS!$HU$2:$HV$12,2,FALSE))</f>
        <v/>
      </c>
      <c r="K992" s="243"/>
      <c r="L992" s="354"/>
      <c r="M992" s="224"/>
      <c r="N992" s="370"/>
      <c r="O992" s="224"/>
      <c r="P992" s="368"/>
      <c r="Q992" s="368"/>
      <c r="R992" s="224"/>
      <c r="S992" s="224"/>
      <c r="T992" s="224"/>
      <c r="U992" s="224"/>
      <c r="W992" s="370"/>
      <c r="X992" s="370"/>
      <c r="Y992" s="368"/>
      <c r="Z992" s="370"/>
      <c r="AA992" s="106" t="str">
        <f>IF(OR(N992="",P992="",Q992="",V992="",W992="",X992="",Y992="",Z992=""),"",V992*    (  IF(OR(AND(N992="Water Reticulation",Z992="Cast Iron"),AND(N992="Water Reticulation",Z992="Ductile Iron"),AND(N992="Water Reticulation",Z992="Galvanised Iron"),  AND(N992="Water Reticulation",Z992="Mild Steel")),      VLOOKUP(W992,VALIDATIONS!$GP$2:$HS$45,VLOOKUP(Y992,VALIDATIONS!$FF$2:$FG$5,2,FALSE),FALSE),  IF(OR(AND(N992="Water Reticulation",Z992="Asbestos Cement"),AND(N992="Water Reticulation",Z992="unplasticised Poly Vinyl Chloride")),      VLOOKUP(W992,VALIDATIONS!$GP$2:$HS$45,8+VLOOKUP(Y992,VALIDATIONS!$FF$2:$FG$5,2,FALSE),FALSE),  IF(OR(AND(N992="Water Re-use",Z992="Cast Iron"),AND(N992="Water Re-use",Z992="Ductile Iron"),AND(N992="Water Re-use",Z992="Galvanised Iron"),  AND(N992="Water Re-use",Z992="Mild Steel")),      VLOOKUP(W992,VALIDATIONS!$GP$2:$HS$45,VLOOKUP(Y992,VALIDATIONS!$FF$2:$FG$5,2,FALSE),FALSE),  IF(OR(AND(N992="Water Re-use",Z992="Asbestos Cement"),AND(N992="Water Re-use",Z992="unplasticised Poly Vinyl Chloride")),      VLOOKUP(W992,VALIDATIONS!$GP$2:$HS$45,8+VLOOKUP(Y992,VALIDATIONS!$FF$2:$FG$5,2,FALSE),FALSE),            IF(OR(AND(N992="Water Rising Main",Z992="Cast Iron"),AND(N992="Water Rising Main",Z992="Ductile Iron"),AND(N992="Water Rising Main",Z992="Galvanised Iron"),  AND(N992="Water Rising Main",Z992="Mild Steel")),      VLOOKUP(W992,VALIDATIONS!$GP$2:$HS$45,4+VLOOKUP(Y992,VALIDATIONS!$FF$2:$FG$5,2,FALSE),FALSE),  IF(OR(AND(N992="Water Rising Main",Z992="Asbestos Cement"),AND(N992="Water Rising Main",Z992="unplasticised Poly Vinyl Chloride")),      VLOOKUP(W992,VALIDATIONS!$GP$2:$HS$45,12+VLOOKUP(Y992,VALIDATIONS!$FF$2:$FG$5,2,FALSE),FALSE),  0))))))    +IF(P992="Up to 10% Rock",VLOOKUP(W992,VALIDATIONS!$GP$2:$HS$45,21+VLOOKUP(Y992,VALIDATIONS!$FF$2:$FG$5,2,FALSE),FALSE),0)+IF(OR(Q992="Urban Development (moderate)",Q992="Urban Development (heavy)"),VLOOKUP(W992,VALIDATIONS!$GP$2:$HS$45,12+VLOOKUP(Q992,VALIDATIONS!$FJ$2:$FK$4,2,FALSE),FALSE),0)))</f>
        <v/>
      </c>
      <c r="AB992" s="82"/>
    </row>
    <row r="993" spans="1:28" x14ac:dyDescent="0.2">
      <c r="B993" s="354"/>
      <c r="C993" s="354"/>
      <c r="E993" s="370"/>
      <c r="G993" s="168"/>
      <c r="H993" s="168"/>
      <c r="I993" s="106" t="str">
        <f>IF(OR(C993="",D993="",E993=""),"",VLOOKUP(C993,VALIDATIONS!$HU$2:$HV$12,2,FALSE))</f>
        <v/>
      </c>
      <c r="K993" s="243"/>
      <c r="L993" s="354"/>
      <c r="M993" s="224"/>
      <c r="N993" s="370"/>
      <c r="O993" s="224"/>
      <c r="P993" s="368"/>
      <c r="Q993" s="368"/>
      <c r="R993" s="224"/>
      <c r="S993" s="224"/>
      <c r="T993" s="224"/>
      <c r="U993" s="224"/>
      <c r="W993" s="370"/>
      <c r="X993" s="370"/>
      <c r="Y993" s="368"/>
      <c r="Z993" s="370"/>
      <c r="AA993" s="106" t="str">
        <f>IF(OR(N993="",P993="",Q993="",V993="",W993="",X993="",Y993="",Z993=""),"",V993*    (  IF(OR(AND(N993="Water Reticulation",Z993="Cast Iron"),AND(N993="Water Reticulation",Z993="Ductile Iron"),AND(N993="Water Reticulation",Z993="Galvanised Iron"),  AND(N993="Water Reticulation",Z993="Mild Steel")),      VLOOKUP(W993,VALIDATIONS!$GP$2:$HS$45,VLOOKUP(Y993,VALIDATIONS!$FF$2:$FG$5,2,FALSE),FALSE),  IF(OR(AND(N993="Water Reticulation",Z993="Asbestos Cement"),AND(N993="Water Reticulation",Z993="unplasticised Poly Vinyl Chloride")),      VLOOKUP(W993,VALIDATIONS!$GP$2:$HS$45,8+VLOOKUP(Y993,VALIDATIONS!$FF$2:$FG$5,2,FALSE),FALSE),  IF(OR(AND(N993="Water Re-use",Z993="Cast Iron"),AND(N993="Water Re-use",Z993="Ductile Iron"),AND(N993="Water Re-use",Z993="Galvanised Iron"),  AND(N993="Water Re-use",Z993="Mild Steel")),      VLOOKUP(W993,VALIDATIONS!$GP$2:$HS$45,VLOOKUP(Y993,VALIDATIONS!$FF$2:$FG$5,2,FALSE),FALSE),  IF(OR(AND(N993="Water Re-use",Z993="Asbestos Cement"),AND(N993="Water Re-use",Z993="unplasticised Poly Vinyl Chloride")),      VLOOKUP(W993,VALIDATIONS!$GP$2:$HS$45,8+VLOOKUP(Y993,VALIDATIONS!$FF$2:$FG$5,2,FALSE),FALSE),            IF(OR(AND(N993="Water Rising Main",Z993="Cast Iron"),AND(N993="Water Rising Main",Z993="Ductile Iron"),AND(N993="Water Rising Main",Z993="Galvanised Iron"),  AND(N993="Water Rising Main",Z993="Mild Steel")),      VLOOKUP(W993,VALIDATIONS!$GP$2:$HS$45,4+VLOOKUP(Y993,VALIDATIONS!$FF$2:$FG$5,2,FALSE),FALSE),  IF(OR(AND(N993="Water Rising Main",Z993="Asbestos Cement"),AND(N993="Water Rising Main",Z993="unplasticised Poly Vinyl Chloride")),      VLOOKUP(W993,VALIDATIONS!$GP$2:$HS$45,12+VLOOKUP(Y993,VALIDATIONS!$FF$2:$FG$5,2,FALSE),FALSE),  0))))))    +IF(P993="Up to 10% Rock",VLOOKUP(W993,VALIDATIONS!$GP$2:$HS$45,21+VLOOKUP(Y993,VALIDATIONS!$FF$2:$FG$5,2,FALSE),FALSE),0)+IF(OR(Q993="Urban Development (moderate)",Q993="Urban Development (heavy)"),VLOOKUP(W993,VALIDATIONS!$GP$2:$HS$45,12+VLOOKUP(Q993,VALIDATIONS!$FJ$2:$FK$4,2,FALSE),FALSE),0)))</f>
        <v/>
      </c>
      <c r="AB993" s="82"/>
    </row>
    <row r="994" spans="1:28" x14ac:dyDescent="0.2">
      <c r="B994" s="354"/>
      <c r="C994" s="354"/>
      <c r="E994" s="370"/>
      <c r="G994" s="168"/>
      <c r="H994" s="168"/>
      <c r="I994" s="106" t="str">
        <f>IF(OR(C994="",D994="",E994=""),"",VLOOKUP(C994,VALIDATIONS!$HU$2:$HV$12,2,FALSE))</f>
        <v/>
      </c>
      <c r="K994" s="243"/>
      <c r="L994" s="354"/>
      <c r="M994" s="224"/>
      <c r="N994" s="370"/>
      <c r="O994" s="224"/>
      <c r="P994" s="368"/>
      <c r="Q994" s="368"/>
      <c r="R994" s="224"/>
      <c r="S994" s="224"/>
      <c r="T994" s="224"/>
      <c r="U994" s="224"/>
      <c r="W994" s="370"/>
      <c r="X994" s="370"/>
      <c r="Y994" s="368"/>
      <c r="Z994" s="370"/>
      <c r="AA994" s="106" t="str">
        <f>IF(OR(N994="",P994="",Q994="",V994="",W994="",X994="",Y994="",Z994=""),"",V994*    (  IF(OR(AND(N994="Water Reticulation",Z994="Cast Iron"),AND(N994="Water Reticulation",Z994="Ductile Iron"),AND(N994="Water Reticulation",Z994="Galvanised Iron"),  AND(N994="Water Reticulation",Z994="Mild Steel")),      VLOOKUP(W994,VALIDATIONS!$GP$2:$HS$45,VLOOKUP(Y994,VALIDATIONS!$FF$2:$FG$5,2,FALSE),FALSE),  IF(OR(AND(N994="Water Reticulation",Z994="Asbestos Cement"),AND(N994="Water Reticulation",Z994="unplasticised Poly Vinyl Chloride")),      VLOOKUP(W994,VALIDATIONS!$GP$2:$HS$45,8+VLOOKUP(Y994,VALIDATIONS!$FF$2:$FG$5,2,FALSE),FALSE),  IF(OR(AND(N994="Water Re-use",Z994="Cast Iron"),AND(N994="Water Re-use",Z994="Ductile Iron"),AND(N994="Water Re-use",Z994="Galvanised Iron"),  AND(N994="Water Re-use",Z994="Mild Steel")),      VLOOKUP(W994,VALIDATIONS!$GP$2:$HS$45,VLOOKUP(Y994,VALIDATIONS!$FF$2:$FG$5,2,FALSE),FALSE),  IF(OR(AND(N994="Water Re-use",Z994="Asbestos Cement"),AND(N994="Water Re-use",Z994="unplasticised Poly Vinyl Chloride")),      VLOOKUP(W994,VALIDATIONS!$GP$2:$HS$45,8+VLOOKUP(Y994,VALIDATIONS!$FF$2:$FG$5,2,FALSE),FALSE),            IF(OR(AND(N994="Water Rising Main",Z994="Cast Iron"),AND(N994="Water Rising Main",Z994="Ductile Iron"),AND(N994="Water Rising Main",Z994="Galvanised Iron"),  AND(N994="Water Rising Main",Z994="Mild Steel")),      VLOOKUP(W994,VALIDATIONS!$GP$2:$HS$45,4+VLOOKUP(Y994,VALIDATIONS!$FF$2:$FG$5,2,FALSE),FALSE),  IF(OR(AND(N994="Water Rising Main",Z994="Asbestos Cement"),AND(N994="Water Rising Main",Z994="unplasticised Poly Vinyl Chloride")),      VLOOKUP(W994,VALIDATIONS!$GP$2:$HS$45,12+VLOOKUP(Y994,VALIDATIONS!$FF$2:$FG$5,2,FALSE),FALSE),  0))))))    +IF(P994="Up to 10% Rock",VLOOKUP(W994,VALIDATIONS!$GP$2:$HS$45,21+VLOOKUP(Y994,VALIDATIONS!$FF$2:$FG$5,2,FALSE),FALSE),0)+IF(OR(Q994="Urban Development (moderate)",Q994="Urban Development (heavy)"),VLOOKUP(W994,VALIDATIONS!$GP$2:$HS$45,12+VLOOKUP(Q994,VALIDATIONS!$FJ$2:$FK$4,2,FALSE),FALSE),0)))</f>
        <v/>
      </c>
      <c r="AB994" s="82"/>
    </row>
    <row r="995" spans="1:28" x14ac:dyDescent="0.2">
      <c r="B995" s="354"/>
      <c r="C995" s="354"/>
      <c r="E995" s="370"/>
      <c r="G995" s="168"/>
      <c r="H995" s="168"/>
      <c r="I995" s="106" t="str">
        <f>IF(OR(C995="",D995="",E995=""),"",VLOOKUP(C995,VALIDATIONS!$HU$2:$HV$12,2,FALSE))</f>
        <v/>
      </c>
      <c r="K995" s="243"/>
      <c r="L995" s="354"/>
      <c r="M995" s="224"/>
      <c r="N995" s="370"/>
      <c r="O995" s="224"/>
      <c r="P995" s="368"/>
      <c r="Q995" s="368"/>
      <c r="R995" s="224"/>
      <c r="S995" s="224"/>
      <c r="T995" s="224"/>
      <c r="U995" s="224"/>
      <c r="W995" s="370"/>
      <c r="X995" s="370"/>
      <c r="Y995" s="368"/>
      <c r="Z995" s="370"/>
      <c r="AA995" s="106" t="str">
        <f>IF(OR(N995="",P995="",Q995="",V995="",W995="",X995="",Y995="",Z995=""),"",V995*    (  IF(OR(AND(N995="Water Reticulation",Z995="Cast Iron"),AND(N995="Water Reticulation",Z995="Ductile Iron"),AND(N995="Water Reticulation",Z995="Galvanised Iron"),  AND(N995="Water Reticulation",Z995="Mild Steel")),      VLOOKUP(W995,VALIDATIONS!$GP$2:$HS$45,VLOOKUP(Y995,VALIDATIONS!$FF$2:$FG$5,2,FALSE),FALSE),  IF(OR(AND(N995="Water Reticulation",Z995="Asbestos Cement"),AND(N995="Water Reticulation",Z995="unplasticised Poly Vinyl Chloride")),      VLOOKUP(W995,VALIDATIONS!$GP$2:$HS$45,8+VLOOKUP(Y995,VALIDATIONS!$FF$2:$FG$5,2,FALSE),FALSE),  IF(OR(AND(N995="Water Re-use",Z995="Cast Iron"),AND(N995="Water Re-use",Z995="Ductile Iron"),AND(N995="Water Re-use",Z995="Galvanised Iron"),  AND(N995="Water Re-use",Z995="Mild Steel")),      VLOOKUP(W995,VALIDATIONS!$GP$2:$HS$45,VLOOKUP(Y995,VALIDATIONS!$FF$2:$FG$5,2,FALSE),FALSE),  IF(OR(AND(N995="Water Re-use",Z995="Asbestos Cement"),AND(N995="Water Re-use",Z995="unplasticised Poly Vinyl Chloride")),      VLOOKUP(W995,VALIDATIONS!$GP$2:$HS$45,8+VLOOKUP(Y995,VALIDATIONS!$FF$2:$FG$5,2,FALSE),FALSE),            IF(OR(AND(N995="Water Rising Main",Z995="Cast Iron"),AND(N995="Water Rising Main",Z995="Ductile Iron"),AND(N995="Water Rising Main",Z995="Galvanised Iron"),  AND(N995="Water Rising Main",Z995="Mild Steel")),      VLOOKUP(W995,VALIDATIONS!$GP$2:$HS$45,4+VLOOKUP(Y995,VALIDATIONS!$FF$2:$FG$5,2,FALSE),FALSE),  IF(OR(AND(N995="Water Rising Main",Z995="Asbestos Cement"),AND(N995="Water Rising Main",Z995="unplasticised Poly Vinyl Chloride")),      VLOOKUP(W995,VALIDATIONS!$GP$2:$HS$45,12+VLOOKUP(Y995,VALIDATIONS!$FF$2:$FG$5,2,FALSE),FALSE),  0))))))    +IF(P995="Up to 10% Rock",VLOOKUP(W995,VALIDATIONS!$GP$2:$HS$45,21+VLOOKUP(Y995,VALIDATIONS!$FF$2:$FG$5,2,FALSE),FALSE),0)+IF(OR(Q995="Urban Development (moderate)",Q995="Urban Development (heavy)"),VLOOKUP(W995,VALIDATIONS!$GP$2:$HS$45,12+VLOOKUP(Q995,VALIDATIONS!$FJ$2:$FK$4,2,FALSE),FALSE),0)))</f>
        <v/>
      </c>
      <c r="AB995" s="82"/>
    </row>
    <row r="996" spans="1:28" x14ac:dyDescent="0.2">
      <c r="B996" s="354"/>
      <c r="C996" s="354"/>
      <c r="E996" s="370"/>
      <c r="G996" s="168"/>
      <c r="H996" s="168"/>
      <c r="I996" s="106" t="str">
        <f>IF(OR(C996="",D996="",E996=""),"",VLOOKUP(C996,VALIDATIONS!$HU$2:$HV$12,2,FALSE))</f>
        <v/>
      </c>
      <c r="K996" s="243"/>
      <c r="L996" s="354"/>
      <c r="M996" s="224"/>
      <c r="N996" s="370"/>
      <c r="O996" s="224"/>
      <c r="P996" s="368"/>
      <c r="Q996" s="368"/>
      <c r="R996" s="224"/>
      <c r="S996" s="224"/>
      <c r="T996" s="224"/>
      <c r="U996" s="224"/>
      <c r="W996" s="370"/>
      <c r="X996" s="370"/>
      <c r="Y996" s="368"/>
      <c r="Z996" s="370"/>
      <c r="AA996" s="106" t="str">
        <f>IF(OR(N996="",P996="",Q996="",V996="",W996="",X996="",Y996="",Z996=""),"",V996*    (  IF(OR(AND(N996="Water Reticulation",Z996="Cast Iron"),AND(N996="Water Reticulation",Z996="Ductile Iron"),AND(N996="Water Reticulation",Z996="Galvanised Iron"),  AND(N996="Water Reticulation",Z996="Mild Steel")),      VLOOKUP(W996,VALIDATIONS!$GP$2:$HS$45,VLOOKUP(Y996,VALIDATIONS!$FF$2:$FG$5,2,FALSE),FALSE),  IF(OR(AND(N996="Water Reticulation",Z996="Asbestos Cement"),AND(N996="Water Reticulation",Z996="unplasticised Poly Vinyl Chloride")),      VLOOKUP(W996,VALIDATIONS!$GP$2:$HS$45,8+VLOOKUP(Y996,VALIDATIONS!$FF$2:$FG$5,2,FALSE),FALSE),  IF(OR(AND(N996="Water Re-use",Z996="Cast Iron"),AND(N996="Water Re-use",Z996="Ductile Iron"),AND(N996="Water Re-use",Z996="Galvanised Iron"),  AND(N996="Water Re-use",Z996="Mild Steel")),      VLOOKUP(W996,VALIDATIONS!$GP$2:$HS$45,VLOOKUP(Y996,VALIDATIONS!$FF$2:$FG$5,2,FALSE),FALSE),  IF(OR(AND(N996="Water Re-use",Z996="Asbestos Cement"),AND(N996="Water Re-use",Z996="unplasticised Poly Vinyl Chloride")),      VLOOKUP(W996,VALIDATIONS!$GP$2:$HS$45,8+VLOOKUP(Y996,VALIDATIONS!$FF$2:$FG$5,2,FALSE),FALSE),            IF(OR(AND(N996="Water Rising Main",Z996="Cast Iron"),AND(N996="Water Rising Main",Z996="Ductile Iron"),AND(N996="Water Rising Main",Z996="Galvanised Iron"),  AND(N996="Water Rising Main",Z996="Mild Steel")),      VLOOKUP(W996,VALIDATIONS!$GP$2:$HS$45,4+VLOOKUP(Y996,VALIDATIONS!$FF$2:$FG$5,2,FALSE),FALSE),  IF(OR(AND(N996="Water Rising Main",Z996="Asbestos Cement"),AND(N996="Water Rising Main",Z996="unplasticised Poly Vinyl Chloride")),      VLOOKUP(W996,VALIDATIONS!$GP$2:$HS$45,12+VLOOKUP(Y996,VALIDATIONS!$FF$2:$FG$5,2,FALSE),FALSE),  0))))))    +IF(P996="Up to 10% Rock",VLOOKUP(W996,VALIDATIONS!$GP$2:$HS$45,21+VLOOKUP(Y996,VALIDATIONS!$FF$2:$FG$5,2,FALSE),FALSE),0)+IF(OR(Q996="Urban Development (moderate)",Q996="Urban Development (heavy)"),VLOOKUP(W996,VALIDATIONS!$GP$2:$HS$45,12+VLOOKUP(Q996,VALIDATIONS!$FJ$2:$FK$4,2,FALSE),FALSE),0)))</f>
        <v/>
      </c>
      <c r="AB996" s="82"/>
    </row>
    <row r="997" spans="1:28" x14ac:dyDescent="0.2">
      <c r="B997" s="354"/>
      <c r="C997" s="354"/>
      <c r="E997" s="370"/>
      <c r="G997" s="168"/>
      <c r="H997" s="168"/>
      <c r="I997" s="106" t="str">
        <f>IF(OR(C997="",D997="",E997=""),"",VLOOKUP(C997,VALIDATIONS!$HU$2:$HV$12,2,FALSE))</f>
        <v/>
      </c>
      <c r="K997" s="243"/>
      <c r="L997" s="354"/>
      <c r="M997" s="224"/>
      <c r="N997" s="370"/>
      <c r="O997" s="224"/>
      <c r="P997" s="368"/>
      <c r="Q997" s="368"/>
      <c r="R997" s="224"/>
      <c r="S997" s="224"/>
      <c r="T997" s="224"/>
      <c r="U997" s="224"/>
      <c r="W997" s="370"/>
      <c r="X997" s="370"/>
      <c r="Y997" s="368"/>
      <c r="Z997" s="370"/>
      <c r="AA997" s="106" t="str">
        <f>IF(OR(N997="",P997="",Q997="",V997="",W997="",X997="",Y997="",Z997=""),"",V997*    (  IF(OR(AND(N997="Water Reticulation",Z997="Cast Iron"),AND(N997="Water Reticulation",Z997="Ductile Iron"),AND(N997="Water Reticulation",Z997="Galvanised Iron"),  AND(N997="Water Reticulation",Z997="Mild Steel")),      VLOOKUP(W997,VALIDATIONS!$GP$2:$HS$45,VLOOKUP(Y997,VALIDATIONS!$FF$2:$FG$5,2,FALSE),FALSE),  IF(OR(AND(N997="Water Reticulation",Z997="Asbestos Cement"),AND(N997="Water Reticulation",Z997="unplasticised Poly Vinyl Chloride")),      VLOOKUP(W997,VALIDATIONS!$GP$2:$HS$45,8+VLOOKUP(Y997,VALIDATIONS!$FF$2:$FG$5,2,FALSE),FALSE),  IF(OR(AND(N997="Water Re-use",Z997="Cast Iron"),AND(N997="Water Re-use",Z997="Ductile Iron"),AND(N997="Water Re-use",Z997="Galvanised Iron"),  AND(N997="Water Re-use",Z997="Mild Steel")),      VLOOKUP(W997,VALIDATIONS!$GP$2:$HS$45,VLOOKUP(Y997,VALIDATIONS!$FF$2:$FG$5,2,FALSE),FALSE),  IF(OR(AND(N997="Water Re-use",Z997="Asbestos Cement"),AND(N997="Water Re-use",Z997="unplasticised Poly Vinyl Chloride")),      VLOOKUP(W997,VALIDATIONS!$GP$2:$HS$45,8+VLOOKUP(Y997,VALIDATIONS!$FF$2:$FG$5,2,FALSE),FALSE),            IF(OR(AND(N997="Water Rising Main",Z997="Cast Iron"),AND(N997="Water Rising Main",Z997="Ductile Iron"),AND(N997="Water Rising Main",Z997="Galvanised Iron"),  AND(N997="Water Rising Main",Z997="Mild Steel")),      VLOOKUP(W997,VALIDATIONS!$GP$2:$HS$45,4+VLOOKUP(Y997,VALIDATIONS!$FF$2:$FG$5,2,FALSE),FALSE),  IF(OR(AND(N997="Water Rising Main",Z997="Asbestos Cement"),AND(N997="Water Rising Main",Z997="unplasticised Poly Vinyl Chloride")),      VLOOKUP(W997,VALIDATIONS!$GP$2:$HS$45,12+VLOOKUP(Y997,VALIDATIONS!$FF$2:$FG$5,2,FALSE),FALSE),  0))))))    +IF(P997="Up to 10% Rock",VLOOKUP(W997,VALIDATIONS!$GP$2:$HS$45,21+VLOOKUP(Y997,VALIDATIONS!$FF$2:$FG$5,2,FALSE),FALSE),0)+IF(OR(Q997="Urban Development (moderate)",Q997="Urban Development (heavy)"),VLOOKUP(W997,VALIDATIONS!$GP$2:$HS$45,12+VLOOKUP(Q997,VALIDATIONS!$FJ$2:$FK$4,2,FALSE),FALSE),0)))</f>
        <v/>
      </c>
      <c r="AB997" s="82"/>
    </row>
    <row r="998" spans="1:28" x14ac:dyDescent="0.2">
      <c r="B998" s="354"/>
      <c r="C998" s="354"/>
      <c r="E998" s="370"/>
      <c r="G998" s="168"/>
      <c r="H998" s="168"/>
      <c r="I998" s="106" t="str">
        <f>IF(OR(C998="",D998="",E998=""),"",VLOOKUP(C998,VALIDATIONS!$HU$2:$HV$12,2,FALSE))</f>
        <v/>
      </c>
      <c r="K998" s="243"/>
      <c r="L998" s="354"/>
      <c r="M998" s="224"/>
      <c r="N998" s="370"/>
      <c r="O998" s="224"/>
      <c r="P998" s="368"/>
      <c r="Q998" s="368"/>
      <c r="R998" s="224"/>
      <c r="S998" s="224"/>
      <c r="T998" s="224"/>
      <c r="U998" s="224"/>
      <c r="W998" s="370"/>
      <c r="X998" s="370"/>
      <c r="Y998" s="368"/>
      <c r="Z998" s="370"/>
      <c r="AA998" s="106" t="str">
        <f>IF(OR(N998="",P998="",Q998="",V998="",W998="",X998="",Y998="",Z998=""),"",V998*    (  IF(OR(AND(N998="Water Reticulation",Z998="Cast Iron"),AND(N998="Water Reticulation",Z998="Ductile Iron"),AND(N998="Water Reticulation",Z998="Galvanised Iron"),  AND(N998="Water Reticulation",Z998="Mild Steel")),      VLOOKUP(W998,VALIDATIONS!$GP$2:$HS$45,VLOOKUP(Y998,VALIDATIONS!$FF$2:$FG$5,2,FALSE),FALSE),  IF(OR(AND(N998="Water Reticulation",Z998="Asbestos Cement"),AND(N998="Water Reticulation",Z998="unplasticised Poly Vinyl Chloride")),      VLOOKUP(W998,VALIDATIONS!$GP$2:$HS$45,8+VLOOKUP(Y998,VALIDATIONS!$FF$2:$FG$5,2,FALSE),FALSE),  IF(OR(AND(N998="Water Re-use",Z998="Cast Iron"),AND(N998="Water Re-use",Z998="Ductile Iron"),AND(N998="Water Re-use",Z998="Galvanised Iron"),  AND(N998="Water Re-use",Z998="Mild Steel")),      VLOOKUP(W998,VALIDATIONS!$GP$2:$HS$45,VLOOKUP(Y998,VALIDATIONS!$FF$2:$FG$5,2,FALSE),FALSE),  IF(OR(AND(N998="Water Re-use",Z998="Asbestos Cement"),AND(N998="Water Re-use",Z998="unplasticised Poly Vinyl Chloride")),      VLOOKUP(W998,VALIDATIONS!$GP$2:$HS$45,8+VLOOKUP(Y998,VALIDATIONS!$FF$2:$FG$5,2,FALSE),FALSE),            IF(OR(AND(N998="Water Rising Main",Z998="Cast Iron"),AND(N998="Water Rising Main",Z998="Ductile Iron"),AND(N998="Water Rising Main",Z998="Galvanised Iron"),  AND(N998="Water Rising Main",Z998="Mild Steel")),      VLOOKUP(W998,VALIDATIONS!$GP$2:$HS$45,4+VLOOKUP(Y998,VALIDATIONS!$FF$2:$FG$5,2,FALSE),FALSE),  IF(OR(AND(N998="Water Rising Main",Z998="Asbestos Cement"),AND(N998="Water Rising Main",Z998="unplasticised Poly Vinyl Chloride")),      VLOOKUP(W998,VALIDATIONS!$GP$2:$HS$45,12+VLOOKUP(Y998,VALIDATIONS!$FF$2:$FG$5,2,FALSE),FALSE),  0))))))    +IF(P998="Up to 10% Rock",VLOOKUP(W998,VALIDATIONS!$GP$2:$HS$45,21+VLOOKUP(Y998,VALIDATIONS!$FF$2:$FG$5,2,FALSE),FALSE),0)+IF(OR(Q998="Urban Development (moderate)",Q998="Urban Development (heavy)"),VLOOKUP(W998,VALIDATIONS!$GP$2:$HS$45,12+VLOOKUP(Q998,VALIDATIONS!$FJ$2:$FK$4,2,FALSE),FALSE),0)))</f>
        <v/>
      </c>
      <c r="AB998" s="82"/>
    </row>
    <row r="999" spans="1:28" x14ac:dyDescent="0.2">
      <c r="B999" s="354"/>
      <c r="C999" s="354"/>
      <c r="E999" s="370"/>
      <c r="G999" s="168"/>
      <c r="H999" s="168"/>
      <c r="I999" s="106" t="str">
        <f>IF(OR(C999="",D999="",E999=""),"",VLOOKUP(C999,VALIDATIONS!$HU$2:$HV$12,2,FALSE))</f>
        <v/>
      </c>
      <c r="K999" s="243"/>
      <c r="L999" s="354"/>
      <c r="M999" s="224"/>
      <c r="N999" s="370"/>
      <c r="O999" s="224"/>
      <c r="P999" s="368"/>
      <c r="Q999" s="368"/>
      <c r="R999" s="224"/>
      <c r="S999" s="224"/>
      <c r="T999" s="224"/>
      <c r="U999" s="224"/>
      <c r="W999" s="370"/>
      <c r="X999" s="370"/>
      <c r="Y999" s="368"/>
      <c r="Z999" s="370"/>
      <c r="AA999" s="106" t="str">
        <f>IF(OR(N999="",P999="",Q999="",V999="",W999="",X999="",Y999="",Z999=""),"",V999*    (  IF(OR(AND(N999="Water Reticulation",Z999="Cast Iron"),AND(N999="Water Reticulation",Z999="Ductile Iron"),AND(N999="Water Reticulation",Z999="Galvanised Iron"),  AND(N999="Water Reticulation",Z999="Mild Steel")),      VLOOKUP(W999,VALIDATIONS!$GP$2:$HS$45,VLOOKUP(Y999,VALIDATIONS!$FF$2:$FG$5,2,FALSE),FALSE),  IF(OR(AND(N999="Water Reticulation",Z999="Asbestos Cement"),AND(N999="Water Reticulation",Z999="unplasticised Poly Vinyl Chloride")),      VLOOKUP(W999,VALIDATIONS!$GP$2:$HS$45,8+VLOOKUP(Y999,VALIDATIONS!$FF$2:$FG$5,2,FALSE),FALSE),  IF(OR(AND(N999="Water Re-use",Z999="Cast Iron"),AND(N999="Water Re-use",Z999="Ductile Iron"),AND(N999="Water Re-use",Z999="Galvanised Iron"),  AND(N999="Water Re-use",Z999="Mild Steel")),      VLOOKUP(W999,VALIDATIONS!$GP$2:$HS$45,VLOOKUP(Y999,VALIDATIONS!$FF$2:$FG$5,2,FALSE),FALSE),  IF(OR(AND(N999="Water Re-use",Z999="Asbestos Cement"),AND(N999="Water Re-use",Z999="unplasticised Poly Vinyl Chloride")),      VLOOKUP(W999,VALIDATIONS!$GP$2:$HS$45,8+VLOOKUP(Y999,VALIDATIONS!$FF$2:$FG$5,2,FALSE),FALSE),            IF(OR(AND(N999="Water Rising Main",Z999="Cast Iron"),AND(N999="Water Rising Main",Z999="Ductile Iron"),AND(N999="Water Rising Main",Z999="Galvanised Iron"),  AND(N999="Water Rising Main",Z999="Mild Steel")),      VLOOKUP(W999,VALIDATIONS!$GP$2:$HS$45,4+VLOOKUP(Y999,VALIDATIONS!$FF$2:$FG$5,2,FALSE),FALSE),  IF(OR(AND(N999="Water Rising Main",Z999="Asbestos Cement"),AND(N999="Water Rising Main",Z999="unplasticised Poly Vinyl Chloride")),      VLOOKUP(W999,VALIDATIONS!$GP$2:$HS$45,12+VLOOKUP(Y999,VALIDATIONS!$FF$2:$FG$5,2,FALSE),FALSE),  0))))))    +IF(P999="Up to 10% Rock",VLOOKUP(W999,VALIDATIONS!$GP$2:$HS$45,21+VLOOKUP(Y999,VALIDATIONS!$FF$2:$FG$5,2,FALSE),FALSE),0)+IF(OR(Q999="Urban Development (moderate)",Q999="Urban Development (heavy)"),VLOOKUP(W999,VALIDATIONS!$GP$2:$HS$45,12+VLOOKUP(Q999,VALIDATIONS!$FJ$2:$FK$4,2,FALSE),FALSE),0)))</f>
        <v/>
      </c>
      <c r="AB999" s="82"/>
    </row>
    <row r="1000" spans="1:28" x14ac:dyDescent="0.2">
      <c r="B1000" s="354"/>
      <c r="C1000" s="354"/>
      <c r="E1000" s="370"/>
      <c r="G1000" s="168"/>
      <c r="H1000" s="168"/>
      <c r="I1000" s="106" t="str">
        <f>IF(OR(C1000="",D1000="",E1000=""),"",VLOOKUP(C1000,VALIDATIONS!$HU$2:$HV$12,2,FALSE))</f>
        <v/>
      </c>
      <c r="K1000" s="243"/>
      <c r="L1000" s="354"/>
      <c r="M1000" s="224"/>
      <c r="N1000" s="370"/>
      <c r="O1000" s="224"/>
      <c r="P1000" s="368"/>
      <c r="Q1000" s="368"/>
      <c r="R1000" s="224"/>
      <c r="S1000" s="224"/>
      <c r="T1000" s="224"/>
      <c r="U1000" s="224"/>
      <c r="W1000" s="370"/>
      <c r="X1000" s="370"/>
      <c r="Y1000" s="368"/>
      <c r="Z1000" s="370"/>
      <c r="AA1000" s="106" t="str">
        <f>IF(OR(N1000="",P1000="",Q1000="",V1000="",W1000="",X1000="",Y1000="",Z1000=""),"",V1000*    (  IF(OR(AND(N1000="Water Reticulation",Z1000="Cast Iron"),AND(N1000="Water Reticulation",Z1000="Ductile Iron"),AND(N1000="Water Reticulation",Z1000="Galvanised Iron"),  AND(N1000="Water Reticulation",Z1000="Mild Steel")),      VLOOKUP(W1000,VALIDATIONS!$GP$2:$HS$45,VLOOKUP(Y1000,VALIDATIONS!$FF$2:$FG$5,2,FALSE),FALSE),  IF(OR(AND(N1000="Water Reticulation",Z1000="Asbestos Cement"),AND(N1000="Water Reticulation",Z1000="unplasticised Poly Vinyl Chloride")),      VLOOKUP(W1000,VALIDATIONS!$GP$2:$HS$45,8+VLOOKUP(Y1000,VALIDATIONS!$FF$2:$FG$5,2,FALSE),FALSE),  IF(OR(AND(N1000="Water Re-use",Z1000="Cast Iron"),AND(N1000="Water Re-use",Z1000="Ductile Iron"),AND(N1000="Water Re-use",Z1000="Galvanised Iron"),  AND(N1000="Water Re-use",Z1000="Mild Steel")),      VLOOKUP(W1000,VALIDATIONS!$GP$2:$HS$45,VLOOKUP(Y1000,VALIDATIONS!$FF$2:$FG$5,2,FALSE),FALSE),  IF(OR(AND(N1000="Water Re-use",Z1000="Asbestos Cement"),AND(N1000="Water Re-use",Z1000="unplasticised Poly Vinyl Chloride")),      VLOOKUP(W1000,VALIDATIONS!$GP$2:$HS$45,8+VLOOKUP(Y1000,VALIDATIONS!$FF$2:$FG$5,2,FALSE),FALSE),            IF(OR(AND(N1000="Water Rising Main",Z1000="Cast Iron"),AND(N1000="Water Rising Main",Z1000="Ductile Iron"),AND(N1000="Water Rising Main",Z1000="Galvanised Iron"),  AND(N1000="Water Rising Main",Z1000="Mild Steel")),      VLOOKUP(W1000,VALIDATIONS!$GP$2:$HS$45,4+VLOOKUP(Y1000,VALIDATIONS!$FF$2:$FG$5,2,FALSE),FALSE),  IF(OR(AND(N1000="Water Rising Main",Z1000="Asbestos Cement"),AND(N1000="Water Rising Main",Z1000="unplasticised Poly Vinyl Chloride")),      VLOOKUP(W1000,VALIDATIONS!$GP$2:$HS$45,12+VLOOKUP(Y1000,VALIDATIONS!$FF$2:$FG$5,2,FALSE),FALSE),  0))))))    +IF(P1000="Up to 10% Rock",VLOOKUP(W1000,VALIDATIONS!$GP$2:$HS$45,21+VLOOKUP(Y1000,VALIDATIONS!$FF$2:$FG$5,2,FALSE),FALSE),0)+IF(OR(Q1000="Urban Development (moderate)",Q1000="Urban Development (heavy)"),VLOOKUP(W1000,VALIDATIONS!$GP$2:$HS$45,12+VLOOKUP(Q1000,VALIDATIONS!$FJ$2:$FK$4,2,FALSE),FALSE),0)))</f>
        <v/>
      </c>
      <c r="AB1000" s="82"/>
    </row>
    <row r="1001" spans="1:28" x14ac:dyDescent="0.2">
      <c r="B1001" s="354"/>
      <c r="C1001" s="354"/>
      <c r="E1001" s="370"/>
      <c r="G1001" s="168"/>
      <c r="H1001" s="168"/>
      <c r="I1001" s="106" t="str">
        <f>IF(OR(C1001="",D1001="",E1001=""),"",VLOOKUP(C1001,VALIDATIONS!$HU$2:$HV$12,2,FALSE))</f>
        <v/>
      </c>
      <c r="K1001" s="243"/>
      <c r="L1001" s="354"/>
      <c r="M1001" s="224"/>
      <c r="N1001" s="370"/>
      <c r="O1001" s="224"/>
      <c r="P1001" s="368"/>
      <c r="Q1001" s="368"/>
      <c r="R1001" s="224"/>
      <c r="S1001" s="224"/>
      <c r="T1001" s="224"/>
      <c r="U1001" s="224"/>
      <c r="W1001" s="370"/>
      <c r="X1001" s="370"/>
      <c r="Y1001" s="368"/>
      <c r="Z1001" s="370"/>
      <c r="AA1001" s="106" t="str">
        <f>IF(OR(N1001="",P1001="",Q1001="",V1001="",W1001="",X1001="",Y1001="",Z1001=""),"",V1001*    (  IF(OR(AND(N1001="Water Reticulation",Z1001="Cast Iron"),AND(N1001="Water Reticulation",Z1001="Ductile Iron"),AND(N1001="Water Reticulation",Z1001="Galvanised Iron"),  AND(N1001="Water Reticulation",Z1001="Mild Steel")),      VLOOKUP(W1001,VALIDATIONS!$GP$2:$HS$45,VLOOKUP(Y1001,VALIDATIONS!$FF$2:$FG$5,2,FALSE),FALSE),  IF(OR(AND(N1001="Water Reticulation",Z1001="Asbestos Cement"),AND(N1001="Water Reticulation",Z1001="unplasticised Poly Vinyl Chloride")),      VLOOKUP(W1001,VALIDATIONS!$GP$2:$HS$45,8+VLOOKUP(Y1001,VALIDATIONS!$FF$2:$FG$5,2,FALSE),FALSE),  IF(OR(AND(N1001="Water Re-use",Z1001="Cast Iron"),AND(N1001="Water Re-use",Z1001="Ductile Iron"),AND(N1001="Water Re-use",Z1001="Galvanised Iron"),  AND(N1001="Water Re-use",Z1001="Mild Steel")),      VLOOKUP(W1001,VALIDATIONS!$GP$2:$HS$45,VLOOKUP(Y1001,VALIDATIONS!$FF$2:$FG$5,2,FALSE),FALSE),  IF(OR(AND(N1001="Water Re-use",Z1001="Asbestos Cement"),AND(N1001="Water Re-use",Z1001="unplasticised Poly Vinyl Chloride")),      VLOOKUP(W1001,VALIDATIONS!$GP$2:$HS$45,8+VLOOKUP(Y1001,VALIDATIONS!$FF$2:$FG$5,2,FALSE),FALSE),            IF(OR(AND(N1001="Water Rising Main",Z1001="Cast Iron"),AND(N1001="Water Rising Main",Z1001="Ductile Iron"),AND(N1001="Water Rising Main",Z1001="Galvanised Iron"),  AND(N1001="Water Rising Main",Z1001="Mild Steel")),      VLOOKUP(W1001,VALIDATIONS!$GP$2:$HS$45,4+VLOOKUP(Y1001,VALIDATIONS!$FF$2:$FG$5,2,FALSE),FALSE),  IF(OR(AND(N1001="Water Rising Main",Z1001="Asbestos Cement"),AND(N1001="Water Rising Main",Z1001="unplasticised Poly Vinyl Chloride")),      VLOOKUP(W1001,VALIDATIONS!$GP$2:$HS$45,12+VLOOKUP(Y1001,VALIDATIONS!$FF$2:$FG$5,2,FALSE),FALSE),  0))))))    +IF(P1001="Up to 10% Rock",VLOOKUP(W1001,VALIDATIONS!$GP$2:$HS$45,21+VLOOKUP(Y1001,VALIDATIONS!$FF$2:$FG$5,2,FALSE),FALSE),0)+IF(OR(Q1001="Urban Development (moderate)",Q1001="Urban Development (heavy)"),VLOOKUP(W1001,VALIDATIONS!$GP$2:$HS$45,12+VLOOKUP(Q1001,VALIDATIONS!$FJ$2:$FK$4,2,FALSE),FALSE),0)))</f>
        <v/>
      </c>
      <c r="AB1001" s="82"/>
    </row>
    <row r="1002" spans="1:28" x14ac:dyDescent="0.2">
      <c r="A1002" s="86"/>
      <c r="L1002" s="224"/>
      <c r="M1002" s="224"/>
      <c r="O1002" s="224"/>
      <c r="P1002" s="224"/>
      <c r="Q1002" s="224"/>
      <c r="R1002" s="224"/>
      <c r="S1002" s="224"/>
      <c r="T1002" s="224"/>
      <c r="U1002" s="224"/>
      <c r="AB1002" s="86"/>
    </row>
    <row r="1003" spans="1:28" x14ac:dyDescent="0.2">
      <c r="A1003" s="86"/>
      <c r="I1003" s="102">
        <f>SUM(I4:I1001)</f>
        <v>0</v>
      </c>
      <c r="L1003" s="224"/>
      <c r="M1003" s="224"/>
      <c r="O1003" s="224"/>
      <c r="P1003" s="224"/>
      <c r="Q1003" s="224"/>
      <c r="R1003" s="224"/>
      <c r="S1003" s="224"/>
      <c r="T1003" s="224"/>
      <c r="U1003" s="224"/>
      <c r="AA1003" s="102">
        <f>SUM(AA4:AA1001)</f>
        <v>0</v>
      </c>
      <c r="AB1003" s="86"/>
    </row>
    <row r="1004" spans="1:28" x14ac:dyDescent="0.2">
      <c r="A1004" s="86"/>
      <c r="L1004" s="224"/>
      <c r="M1004" s="224"/>
      <c r="O1004" s="224"/>
      <c r="P1004" s="224"/>
      <c r="Q1004" s="224"/>
      <c r="R1004" s="224"/>
      <c r="S1004" s="224"/>
      <c r="T1004" s="224"/>
      <c r="U1004" s="224"/>
      <c r="AB1004" s="86"/>
    </row>
    <row r="1005" spans="1:28" x14ac:dyDescent="0.2">
      <c r="A1005" s="86"/>
      <c r="L1005" s="224"/>
      <c r="M1005" s="224"/>
      <c r="O1005" s="224"/>
      <c r="P1005" s="224"/>
      <c r="Q1005" s="224"/>
      <c r="R1005" s="224"/>
      <c r="S1005" s="224"/>
      <c r="T1005" s="224"/>
      <c r="U1005" s="224"/>
      <c r="AB1005" s="86"/>
    </row>
    <row r="1006" spans="1:28" x14ac:dyDescent="0.2">
      <c r="A1006" s="86"/>
      <c r="L1006" s="224"/>
      <c r="M1006" s="224"/>
      <c r="O1006" s="224"/>
      <c r="P1006" s="224"/>
      <c r="Q1006" s="224"/>
      <c r="R1006" s="224"/>
      <c r="S1006" s="224"/>
      <c r="T1006" s="224"/>
      <c r="U1006" s="224"/>
      <c r="AB1006" s="86"/>
    </row>
    <row r="1007" spans="1:28" x14ac:dyDescent="0.2">
      <c r="A1007" s="86"/>
      <c r="L1007" s="224"/>
      <c r="M1007" s="224"/>
      <c r="O1007" s="224"/>
      <c r="P1007" s="224"/>
      <c r="Q1007" s="224"/>
      <c r="R1007" s="224"/>
      <c r="S1007" s="224"/>
      <c r="T1007" s="224"/>
      <c r="U1007" s="224"/>
      <c r="AB1007" s="86"/>
    </row>
    <row r="1008" spans="1:28" x14ac:dyDescent="0.2">
      <c r="A1008" s="86"/>
      <c r="L1008" s="224"/>
      <c r="M1008" s="224"/>
      <c r="O1008" s="224"/>
      <c r="P1008" s="224"/>
      <c r="Q1008" s="224"/>
      <c r="R1008" s="224"/>
      <c r="S1008" s="224"/>
      <c r="T1008" s="224"/>
      <c r="U1008" s="224"/>
      <c r="AB1008" s="86"/>
    </row>
    <row r="1009" spans="11:21" s="86" customFormat="1" x14ac:dyDescent="0.2">
      <c r="K1009" s="241"/>
      <c r="L1009" s="224"/>
      <c r="M1009" s="224"/>
      <c r="N1009" s="82"/>
      <c r="O1009" s="224"/>
      <c r="P1009" s="224"/>
      <c r="Q1009" s="224"/>
      <c r="R1009" s="224"/>
      <c r="S1009" s="224"/>
      <c r="T1009" s="224"/>
      <c r="U1009" s="224"/>
    </row>
    <row r="1010" spans="11:21" s="86" customFormat="1" x14ac:dyDescent="0.2">
      <c r="K1010" s="241"/>
      <c r="L1010" s="224"/>
      <c r="M1010" s="224"/>
      <c r="N1010" s="82"/>
      <c r="O1010" s="224"/>
      <c r="P1010" s="224"/>
      <c r="Q1010" s="224"/>
      <c r="R1010" s="224"/>
      <c r="S1010" s="224"/>
      <c r="T1010" s="224"/>
      <c r="U1010" s="224"/>
    </row>
    <row r="1011" spans="11:21" s="86" customFormat="1" x14ac:dyDescent="0.2">
      <c r="K1011" s="241"/>
      <c r="L1011" s="224"/>
      <c r="M1011" s="224"/>
      <c r="N1011" s="82"/>
      <c r="O1011" s="224"/>
      <c r="P1011" s="224"/>
      <c r="Q1011" s="224"/>
      <c r="R1011" s="224"/>
      <c r="S1011" s="224"/>
      <c r="T1011" s="224"/>
      <c r="U1011" s="224"/>
    </row>
    <row r="1012" spans="11:21" s="86" customFormat="1" x14ac:dyDescent="0.2">
      <c r="K1012" s="241"/>
      <c r="L1012" s="224"/>
      <c r="M1012" s="224"/>
      <c r="N1012" s="82"/>
      <c r="O1012" s="224"/>
      <c r="P1012" s="224"/>
      <c r="Q1012" s="224"/>
      <c r="R1012" s="224"/>
      <c r="S1012" s="224"/>
      <c r="T1012" s="224"/>
      <c r="U1012" s="224"/>
    </row>
    <row r="1013" spans="11:21" s="86" customFormat="1" x14ac:dyDescent="0.2">
      <c r="K1013" s="241"/>
      <c r="L1013" s="224"/>
      <c r="M1013" s="224"/>
      <c r="N1013" s="82"/>
      <c r="O1013" s="224"/>
      <c r="P1013" s="224"/>
      <c r="Q1013" s="224"/>
      <c r="R1013" s="224"/>
      <c r="S1013" s="224"/>
      <c r="T1013" s="224"/>
      <c r="U1013" s="224"/>
    </row>
    <row r="1014" spans="11:21" s="86" customFormat="1" x14ac:dyDescent="0.2">
      <c r="K1014" s="241"/>
      <c r="L1014" s="224"/>
      <c r="M1014" s="224"/>
      <c r="N1014" s="82"/>
      <c r="O1014" s="224"/>
      <c r="P1014" s="224"/>
      <c r="Q1014" s="224"/>
      <c r="R1014" s="224"/>
      <c r="S1014" s="224"/>
      <c r="T1014" s="224"/>
      <c r="U1014" s="224"/>
    </row>
    <row r="1015" spans="11:21" s="86" customFormat="1" x14ac:dyDescent="0.2">
      <c r="K1015" s="241"/>
      <c r="L1015" s="224"/>
      <c r="M1015" s="224"/>
      <c r="N1015" s="82"/>
      <c r="O1015" s="224"/>
      <c r="P1015" s="224"/>
      <c r="Q1015" s="224"/>
      <c r="R1015" s="224"/>
      <c r="S1015" s="224"/>
      <c r="T1015" s="224"/>
      <c r="U1015" s="224"/>
    </row>
    <row r="1016" spans="11:21" s="86" customFormat="1" x14ac:dyDescent="0.2">
      <c r="K1016" s="241"/>
      <c r="L1016" s="224"/>
      <c r="M1016" s="224"/>
      <c r="N1016" s="82"/>
      <c r="O1016" s="224"/>
      <c r="P1016" s="224"/>
      <c r="Q1016" s="224"/>
      <c r="R1016" s="224"/>
      <c r="S1016" s="224"/>
      <c r="T1016" s="224"/>
      <c r="U1016" s="224"/>
    </row>
    <row r="1017" spans="11:21" s="86" customFormat="1" x14ac:dyDescent="0.2">
      <c r="K1017" s="241"/>
      <c r="L1017" s="224"/>
      <c r="M1017" s="224"/>
      <c r="N1017" s="82"/>
      <c r="O1017" s="224"/>
      <c r="P1017" s="224"/>
      <c r="Q1017" s="224"/>
      <c r="R1017" s="224"/>
      <c r="S1017" s="224"/>
      <c r="T1017" s="224"/>
      <c r="U1017" s="224"/>
    </row>
    <row r="1018" spans="11:21" s="86" customFormat="1" x14ac:dyDescent="0.2">
      <c r="K1018" s="241"/>
      <c r="L1018" s="224"/>
      <c r="M1018" s="224"/>
      <c r="N1018" s="82"/>
      <c r="O1018" s="224"/>
      <c r="P1018" s="224"/>
      <c r="Q1018" s="224"/>
      <c r="R1018" s="224"/>
      <c r="S1018" s="224"/>
      <c r="T1018" s="224"/>
      <c r="U1018" s="224"/>
    </row>
    <row r="1019" spans="11:21" s="86" customFormat="1" x14ac:dyDescent="0.2">
      <c r="K1019" s="241"/>
      <c r="L1019" s="224"/>
      <c r="M1019" s="224"/>
      <c r="N1019" s="82"/>
      <c r="O1019" s="224"/>
      <c r="P1019" s="224"/>
      <c r="Q1019" s="224"/>
      <c r="R1019" s="224"/>
      <c r="S1019" s="224"/>
      <c r="T1019" s="224"/>
      <c r="U1019" s="224"/>
    </row>
    <row r="1020" spans="11:21" s="86" customFormat="1" x14ac:dyDescent="0.2">
      <c r="K1020" s="241"/>
      <c r="L1020" s="224"/>
      <c r="M1020" s="224"/>
      <c r="N1020" s="82"/>
      <c r="O1020" s="224"/>
      <c r="P1020" s="224"/>
      <c r="Q1020" s="224"/>
      <c r="R1020" s="224"/>
      <c r="S1020" s="224"/>
      <c r="T1020" s="224"/>
      <c r="U1020" s="224"/>
    </row>
    <row r="1021" spans="11:21" s="86" customFormat="1" x14ac:dyDescent="0.2">
      <c r="K1021" s="241"/>
      <c r="L1021" s="224"/>
      <c r="M1021" s="224"/>
      <c r="N1021" s="82"/>
      <c r="O1021" s="224"/>
      <c r="P1021" s="224"/>
      <c r="Q1021" s="224"/>
      <c r="R1021" s="224"/>
      <c r="S1021" s="224"/>
      <c r="T1021" s="224"/>
      <c r="U1021" s="224"/>
    </row>
    <row r="1022" spans="11:21" s="86" customFormat="1" x14ac:dyDescent="0.2">
      <c r="K1022" s="241"/>
      <c r="L1022" s="224"/>
      <c r="M1022" s="224"/>
      <c r="N1022" s="82"/>
      <c r="O1022" s="224"/>
      <c r="P1022" s="224"/>
      <c r="Q1022" s="224"/>
      <c r="R1022" s="224"/>
      <c r="S1022" s="224"/>
      <c r="T1022" s="224"/>
      <c r="U1022" s="224"/>
    </row>
    <row r="1023" spans="11:21" s="86" customFormat="1" x14ac:dyDescent="0.2">
      <c r="K1023" s="241"/>
      <c r="L1023" s="224"/>
      <c r="M1023" s="224"/>
      <c r="N1023" s="82"/>
      <c r="O1023" s="224"/>
      <c r="P1023" s="224"/>
      <c r="Q1023" s="224"/>
      <c r="R1023" s="224"/>
      <c r="S1023" s="224"/>
      <c r="T1023" s="224"/>
      <c r="U1023" s="224"/>
    </row>
    <row r="1024" spans="11:21" s="86" customFormat="1" x14ac:dyDescent="0.2">
      <c r="K1024" s="241"/>
      <c r="L1024" s="224"/>
      <c r="M1024" s="224"/>
      <c r="N1024" s="82"/>
      <c r="O1024" s="224"/>
      <c r="P1024" s="224"/>
      <c r="Q1024" s="224"/>
      <c r="R1024" s="224"/>
      <c r="S1024" s="224"/>
      <c r="T1024" s="224"/>
      <c r="U1024" s="224"/>
    </row>
    <row r="1025" spans="11:21" s="86" customFormat="1" x14ac:dyDescent="0.2">
      <c r="K1025" s="241"/>
      <c r="L1025" s="224"/>
      <c r="M1025" s="224"/>
      <c r="N1025" s="82"/>
      <c r="O1025" s="224"/>
      <c r="P1025" s="224"/>
      <c r="Q1025" s="224"/>
      <c r="R1025" s="224"/>
      <c r="S1025" s="224"/>
      <c r="T1025" s="224"/>
      <c r="U1025" s="224"/>
    </row>
    <row r="1026" spans="11:21" s="86" customFormat="1" x14ac:dyDescent="0.2">
      <c r="K1026" s="241"/>
      <c r="L1026" s="224"/>
      <c r="M1026" s="224"/>
      <c r="N1026" s="82"/>
      <c r="O1026" s="224"/>
      <c r="P1026" s="224"/>
      <c r="Q1026" s="224"/>
      <c r="R1026" s="224"/>
      <c r="S1026" s="224"/>
      <c r="T1026" s="224"/>
      <c r="U1026" s="224"/>
    </row>
    <row r="1027" spans="11:21" s="86" customFormat="1" x14ac:dyDescent="0.2">
      <c r="K1027" s="241"/>
      <c r="L1027" s="224"/>
      <c r="M1027" s="224"/>
      <c r="N1027" s="82"/>
      <c r="O1027" s="224"/>
      <c r="P1027" s="224"/>
      <c r="Q1027" s="224"/>
      <c r="R1027" s="224"/>
      <c r="S1027" s="224"/>
      <c r="T1027" s="224"/>
      <c r="U1027" s="224"/>
    </row>
    <row r="1028" spans="11:21" s="86" customFormat="1" x14ac:dyDescent="0.2">
      <c r="K1028" s="241"/>
      <c r="L1028" s="224"/>
      <c r="M1028" s="224"/>
      <c r="N1028" s="82"/>
      <c r="O1028" s="224"/>
      <c r="P1028" s="224"/>
      <c r="Q1028" s="224"/>
      <c r="R1028" s="224"/>
      <c r="S1028" s="224"/>
      <c r="T1028" s="224"/>
      <c r="U1028" s="224"/>
    </row>
    <row r="1029" spans="11:21" s="86" customFormat="1" x14ac:dyDescent="0.2">
      <c r="K1029" s="241"/>
      <c r="L1029" s="224"/>
      <c r="M1029" s="224"/>
      <c r="N1029" s="82"/>
      <c r="O1029" s="224"/>
      <c r="P1029" s="224"/>
      <c r="Q1029" s="224"/>
      <c r="R1029" s="224"/>
      <c r="S1029" s="224"/>
      <c r="T1029" s="224"/>
      <c r="U1029" s="224"/>
    </row>
    <row r="1030" spans="11:21" s="86" customFormat="1" x14ac:dyDescent="0.2">
      <c r="K1030" s="241"/>
      <c r="L1030" s="224"/>
      <c r="M1030" s="224"/>
      <c r="N1030" s="82"/>
      <c r="O1030" s="224"/>
      <c r="P1030" s="224"/>
      <c r="Q1030" s="224"/>
      <c r="R1030" s="224"/>
      <c r="S1030" s="224"/>
      <c r="T1030" s="224"/>
      <c r="U1030" s="224"/>
    </row>
    <row r="1031" spans="11:21" s="86" customFormat="1" x14ac:dyDescent="0.2">
      <c r="K1031" s="241"/>
      <c r="L1031" s="224"/>
      <c r="M1031" s="224"/>
      <c r="N1031" s="82"/>
      <c r="O1031" s="224"/>
      <c r="P1031" s="224"/>
      <c r="Q1031" s="224"/>
      <c r="R1031" s="224"/>
      <c r="S1031" s="224"/>
      <c r="T1031" s="224"/>
      <c r="U1031" s="224"/>
    </row>
    <row r="1032" spans="11:21" s="86" customFormat="1" x14ac:dyDescent="0.2">
      <c r="K1032" s="241"/>
      <c r="L1032" s="224"/>
      <c r="M1032" s="224"/>
      <c r="N1032" s="82"/>
      <c r="O1032" s="224"/>
      <c r="P1032" s="224"/>
      <c r="Q1032" s="224"/>
      <c r="R1032" s="224"/>
      <c r="S1032" s="224"/>
      <c r="T1032" s="224"/>
      <c r="U1032" s="224"/>
    </row>
    <row r="1033" spans="11:21" s="86" customFormat="1" x14ac:dyDescent="0.2">
      <c r="K1033" s="241"/>
      <c r="L1033" s="224"/>
      <c r="M1033" s="224"/>
      <c r="N1033" s="82"/>
      <c r="O1033" s="224"/>
      <c r="P1033" s="224"/>
      <c r="Q1033" s="224"/>
      <c r="R1033" s="224"/>
      <c r="S1033" s="224"/>
      <c r="T1033" s="224"/>
      <c r="U1033" s="224"/>
    </row>
    <row r="1034" spans="11:21" s="86" customFormat="1" x14ac:dyDescent="0.2">
      <c r="K1034" s="241"/>
      <c r="L1034" s="224"/>
      <c r="M1034" s="224"/>
      <c r="N1034" s="82"/>
      <c r="O1034" s="224"/>
      <c r="P1034" s="224"/>
      <c r="Q1034" s="224"/>
      <c r="R1034" s="224"/>
      <c r="S1034" s="224"/>
      <c r="T1034" s="224"/>
      <c r="U1034" s="224"/>
    </row>
    <row r="1035" spans="11:21" s="86" customFormat="1" x14ac:dyDescent="0.2">
      <c r="K1035" s="241"/>
      <c r="L1035" s="224"/>
      <c r="M1035" s="224"/>
      <c r="N1035" s="82"/>
      <c r="O1035" s="224"/>
      <c r="P1035" s="224"/>
      <c r="Q1035" s="224"/>
      <c r="R1035" s="224"/>
      <c r="S1035" s="224"/>
      <c r="T1035" s="224"/>
      <c r="U1035" s="224"/>
    </row>
    <row r="1036" spans="11:21" s="86" customFormat="1" x14ac:dyDescent="0.2">
      <c r="K1036" s="241"/>
      <c r="L1036" s="224"/>
      <c r="M1036" s="224"/>
      <c r="N1036" s="82"/>
      <c r="O1036" s="224"/>
      <c r="P1036" s="224"/>
      <c r="Q1036" s="224"/>
      <c r="R1036" s="224"/>
      <c r="S1036" s="224"/>
      <c r="T1036" s="224"/>
      <c r="U1036" s="224"/>
    </row>
    <row r="1037" spans="11:21" s="86" customFormat="1" x14ac:dyDescent="0.2">
      <c r="K1037" s="241"/>
      <c r="L1037" s="224"/>
      <c r="M1037" s="224"/>
      <c r="N1037" s="82"/>
      <c r="O1037" s="224"/>
      <c r="P1037" s="224"/>
      <c r="Q1037" s="224"/>
      <c r="R1037" s="224"/>
      <c r="S1037" s="224"/>
      <c r="T1037" s="224"/>
      <c r="U1037" s="224"/>
    </row>
    <row r="1038" spans="11:21" s="86" customFormat="1" x14ac:dyDescent="0.2">
      <c r="K1038" s="241"/>
      <c r="L1038" s="224"/>
      <c r="M1038" s="224"/>
      <c r="N1038" s="82"/>
      <c r="O1038" s="224"/>
      <c r="P1038" s="224"/>
      <c r="Q1038" s="224"/>
      <c r="R1038" s="224"/>
      <c r="S1038" s="224"/>
      <c r="T1038" s="224"/>
      <c r="U1038" s="224"/>
    </row>
    <row r="1039" spans="11:21" s="86" customFormat="1" x14ac:dyDescent="0.2">
      <c r="K1039" s="241"/>
      <c r="L1039" s="224"/>
      <c r="M1039" s="224"/>
      <c r="N1039" s="82"/>
      <c r="O1039" s="224"/>
      <c r="P1039" s="224"/>
      <c r="Q1039" s="224"/>
      <c r="R1039" s="224"/>
      <c r="S1039" s="224"/>
      <c r="T1039" s="224"/>
      <c r="U1039" s="224"/>
    </row>
    <row r="1040" spans="11:21" s="86" customFormat="1" x14ac:dyDescent="0.2">
      <c r="K1040" s="241"/>
      <c r="L1040" s="224"/>
      <c r="M1040" s="224"/>
      <c r="N1040" s="82"/>
      <c r="O1040" s="224"/>
      <c r="P1040" s="224"/>
      <c r="Q1040" s="224"/>
      <c r="R1040" s="224"/>
      <c r="S1040" s="224"/>
      <c r="T1040" s="224"/>
      <c r="U1040" s="224"/>
    </row>
    <row r="1041" spans="11:21" s="86" customFormat="1" x14ac:dyDescent="0.2">
      <c r="K1041" s="241"/>
      <c r="L1041" s="224"/>
      <c r="M1041" s="224"/>
      <c r="N1041" s="82"/>
      <c r="O1041" s="224"/>
      <c r="P1041" s="224"/>
      <c r="Q1041" s="224"/>
      <c r="R1041" s="224"/>
      <c r="S1041" s="224"/>
      <c r="T1041" s="224"/>
      <c r="U1041" s="224"/>
    </row>
    <row r="1042" spans="11:21" s="86" customFormat="1" x14ac:dyDescent="0.2">
      <c r="K1042" s="241"/>
      <c r="L1042" s="224"/>
      <c r="M1042" s="224"/>
      <c r="N1042" s="82"/>
      <c r="O1042" s="224"/>
      <c r="P1042" s="224"/>
      <c r="Q1042" s="224"/>
      <c r="R1042" s="224"/>
      <c r="S1042" s="224"/>
      <c r="T1042" s="224"/>
      <c r="U1042" s="224"/>
    </row>
    <row r="1043" spans="11:21" s="86" customFormat="1" x14ac:dyDescent="0.2">
      <c r="K1043" s="241"/>
      <c r="L1043" s="224"/>
      <c r="M1043" s="224"/>
      <c r="N1043" s="82"/>
      <c r="O1043" s="224"/>
      <c r="P1043" s="224"/>
      <c r="Q1043" s="224"/>
      <c r="R1043" s="224"/>
      <c r="S1043" s="224"/>
      <c r="T1043" s="224"/>
      <c r="U1043" s="224"/>
    </row>
    <row r="1044" spans="11:21" s="86" customFormat="1" x14ac:dyDescent="0.2">
      <c r="K1044" s="241"/>
      <c r="L1044" s="224"/>
      <c r="M1044" s="224"/>
      <c r="N1044" s="82"/>
      <c r="O1044" s="224"/>
      <c r="P1044" s="224"/>
      <c r="Q1044" s="224"/>
      <c r="R1044" s="224"/>
      <c r="S1044" s="224"/>
      <c r="T1044" s="224"/>
      <c r="U1044" s="224"/>
    </row>
    <row r="1045" spans="11:21" s="86" customFormat="1" x14ac:dyDescent="0.2">
      <c r="K1045" s="241"/>
      <c r="L1045" s="224"/>
      <c r="M1045" s="224"/>
      <c r="N1045" s="82"/>
      <c r="O1045" s="224"/>
      <c r="P1045" s="224"/>
      <c r="Q1045" s="224"/>
      <c r="R1045" s="224"/>
      <c r="S1045" s="224"/>
      <c r="T1045" s="224"/>
      <c r="U1045" s="224"/>
    </row>
    <row r="1046" spans="11:21" s="86" customFormat="1" x14ac:dyDescent="0.2">
      <c r="K1046" s="241"/>
      <c r="L1046" s="224"/>
      <c r="M1046" s="224"/>
      <c r="N1046" s="82"/>
      <c r="O1046" s="224"/>
      <c r="P1046" s="224"/>
      <c r="Q1046" s="224"/>
      <c r="R1046" s="224"/>
      <c r="S1046" s="224"/>
      <c r="T1046" s="224"/>
      <c r="U1046" s="224"/>
    </row>
    <row r="1047" spans="11:21" s="86" customFormat="1" x14ac:dyDescent="0.2">
      <c r="K1047" s="241"/>
      <c r="L1047" s="224"/>
      <c r="M1047" s="224"/>
      <c r="N1047" s="82"/>
      <c r="O1047" s="224"/>
      <c r="P1047" s="224"/>
      <c r="Q1047" s="224"/>
      <c r="R1047" s="224"/>
      <c r="S1047" s="224"/>
      <c r="T1047" s="224"/>
      <c r="U1047" s="224"/>
    </row>
    <row r="1048" spans="11:21" s="86" customFormat="1" x14ac:dyDescent="0.2">
      <c r="K1048" s="241"/>
      <c r="L1048" s="224"/>
      <c r="M1048" s="224"/>
      <c r="N1048" s="82"/>
      <c r="O1048" s="224"/>
      <c r="P1048" s="224"/>
      <c r="Q1048" s="224"/>
      <c r="R1048" s="224"/>
      <c r="S1048" s="224"/>
      <c r="T1048" s="224"/>
      <c r="U1048" s="224"/>
    </row>
    <row r="1049" spans="11:21" s="86" customFormat="1" x14ac:dyDescent="0.2">
      <c r="K1049" s="241"/>
      <c r="L1049" s="224"/>
      <c r="M1049" s="224"/>
      <c r="N1049" s="82"/>
      <c r="O1049" s="224"/>
      <c r="P1049" s="224"/>
      <c r="Q1049" s="224"/>
      <c r="R1049" s="224"/>
      <c r="S1049" s="224"/>
      <c r="T1049" s="224"/>
      <c r="U1049" s="224"/>
    </row>
    <row r="1050" spans="11:21" s="86" customFormat="1" x14ac:dyDescent="0.2">
      <c r="K1050" s="241"/>
      <c r="L1050" s="224"/>
      <c r="M1050" s="224"/>
      <c r="N1050" s="82"/>
      <c r="O1050" s="224"/>
      <c r="P1050" s="224"/>
      <c r="Q1050" s="224"/>
      <c r="R1050" s="224"/>
      <c r="S1050" s="224"/>
      <c r="T1050" s="224"/>
      <c r="U1050" s="224"/>
    </row>
    <row r="1051" spans="11:21" s="86" customFormat="1" x14ac:dyDescent="0.2">
      <c r="K1051" s="241"/>
      <c r="L1051" s="224"/>
      <c r="M1051" s="224"/>
      <c r="N1051" s="82"/>
      <c r="O1051" s="224"/>
      <c r="P1051" s="224"/>
      <c r="Q1051" s="224"/>
      <c r="R1051" s="224"/>
      <c r="S1051" s="224"/>
      <c r="T1051" s="224"/>
      <c r="U1051" s="224"/>
    </row>
    <row r="1052" spans="11:21" s="86" customFormat="1" x14ac:dyDescent="0.2">
      <c r="K1052" s="241"/>
      <c r="L1052" s="224"/>
      <c r="M1052" s="224"/>
      <c r="N1052" s="82"/>
      <c r="O1052" s="224"/>
      <c r="P1052" s="224"/>
      <c r="Q1052" s="224"/>
      <c r="R1052" s="224"/>
      <c r="S1052" s="224"/>
      <c r="T1052" s="224"/>
      <c r="U1052" s="224"/>
    </row>
    <row r="1053" spans="11:21" s="86" customFormat="1" x14ac:dyDescent="0.2">
      <c r="K1053" s="241"/>
      <c r="L1053" s="224"/>
      <c r="M1053" s="224"/>
      <c r="N1053" s="82"/>
      <c r="O1053" s="224"/>
      <c r="P1053" s="224"/>
      <c r="Q1053" s="224"/>
      <c r="R1053" s="224"/>
      <c r="S1053" s="224"/>
      <c r="T1053" s="224"/>
      <c r="U1053" s="224"/>
    </row>
    <row r="1054" spans="11:21" s="86" customFormat="1" x14ac:dyDescent="0.2">
      <c r="K1054" s="241"/>
      <c r="L1054" s="224"/>
      <c r="M1054" s="224"/>
      <c r="N1054" s="82"/>
      <c r="O1054" s="224"/>
      <c r="P1054" s="224"/>
      <c r="Q1054" s="224"/>
      <c r="R1054" s="224"/>
      <c r="S1054" s="224"/>
      <c r="T1054" s="224"/>
      <c r="U1054" s="224"/>
    </row>
    <row r="1055" spans="11:21" s="86" customFormat="1" x14ac:dyDescent="0.2">
      <c r="K1055" s="241"/>
      <c r="L1055" s="224"/>
      <c r="M1055" s="224"/>
      <c r="N1055" s="82"/>
      <c r="O1055" s="224"/>
      <c r="P1055" s="224"/>
      <c r="Q1055" s="224"/>
      <c r="R1055" s="224"/>
      <c r="S1055" s="224"/>
      <c r="T1055" s="224"/>
      <c r="U1055" s="224"/>
    </row>
    <row r="1056" spans="11:21" s="86" customFormat="1" x14ac:dyDescent="0.2">
      <c r="K1056" s="241"/>
      <c r="L1056" s="224"/>
      <c r="M1056" s="224"/>
      <c r="N1056" s="82"/>
      <c r="O1056" s="224"/>
      <c r="P1056" s="224"/>
      <c r="Q1056" s="224"/>
      <c r="R1056" s="224"/>
      <c r="S1056" s="224"/>
      <c r="T1056" s="224"/>
      <c r="U1056" s="224"/>
    </row>
    <row r="1057" spans="11:21" s="86" customFormat="1" x14ac:dyDescent="0.2">
      <c r="K1057" s="241"/>
      <c r="L1057" s="224"/>
      <c r="M1057" s="224"/>
      <c r="N1057" s="82"/>
      <c r="O1057" s="224"/>
      <c r="P1057" s="224"/>
      <c r="Q1057" s="224"/>
      <c r="R1057" s="224"/>
      <c r="S1057" s="224"/>
      <c r="T1057" s="224"/>
      <c r="U1057" s="224"/>
    </row>
    <row r="1058" spans="11:21" s="86" customFormat="1" x14ac:dyDescent="0.2">
      <c r="K1058" s="241"/>
      <c r="L1058" s="224"/>
      <c r="M1058" s="224"/>
      <c r="N1058" s="82"/>
      <c r="O1058" s="224"/>
      <c r="P1058" s="224"/>
      <c r="Q1058" s="224"/>
      <c r="R1058" s="224"/>
      <c r="S1058" s="224"/>
      <c r="T1058" s="224"/>
      <c r="U1058" s="224"/>
    </row>
    <row r="1059" spans="11:21" s="86" customFormat="1" x14ac:dyDescent="0.2">
      <c r="K1059" s="241"/>
      <c r="L1059" s="224"/>
      <c r="M1059" s="224"/>
      <c r="N1059" s="82"/>
      <c r="O1059" s="224"/>
      <c r="P1059" s="224"/>
      <c r="Q1059" s="224"/>
      <c r="R1059" s="224"/>
      <c r="S1059" s="224"/>
      <c r="T1059" s="224"/>
      <c r="U1059" s="224"/>
    </row>
    <row r="1060" spans="11:21" s="86" customFormat="1" x14ac:dyDescent="0.2">
      <c r="K1060" s="241"/>
      <c r="L1060" s="224"/>
      <c r="M1060" s="224"/>
      <c r="N1060" s="82"/>
      <c r="O1060" s="224"/>
      <c r="P1060" s="224"/>
      <c r="Q1060" s="224"/>
      <c r="R1060" s="224"/>
      <c r="S1060" s="224"/>
      <c r="T1060" s="224"/>
      <c r="U1060" s="224"/>
    </row>
    <row r="1061" spans="11:21" s="86" customFormat="1" x14ac:dyDescent="0.2">
      <c r="K1061" s="241"/>
      <c r="L1061" s="224"/>
      <c r="M1061" s="224"/>
      <c r="N1061" s="82"/>
      <c r="O1061" s="224"/>
      <c r="P1061" s="224"/>
      <c r="Q1061" s="224"/>
      <c r="R1061" s="224"/>
      <c r="S1061" s="224"/>
      <c r="T1061" s="224"/>
      <c r="U1061" s="224"/>
    </row>
    <row r="1062" spans="11:21" s="86" customFormat="1" x14ac:dyDescent="0.2">
      <c r="K1062" s="241"/>
      <c r="L1062" s="224"/>
      <c r="M1062" s="224"/>
      <c r="N1062" s="82"/>
      <c r="O1062" s="224"/>
      <c r="P1062" s="224"/>
      <c r="Q1062" s="224"/>
      <c r="R1062" s="224"/>
      <c r="S1062" s="224"/>
      <c r="T1062" s="224"/>
      <c r="U1062" s="224"/>
    </row>
    <row r="1063" spans="11:21" s="86" customFormat="1" x14ac:dyDescent="0.2">
      <c r="K1063" s="241"/>
      <c r="L1063" s="224"/>
      <c r="M1063" s="224"/>
      <c r="N1063" s="82"/>
      <c r="O1063" s="224"/>
      <c r="P1063" s="224"/>
      <c r="Q1063" s="224"/>
      <c r="R1063" s="224"/>
      <c r="S1063" s="224"/>
      <c r="T1063" s="224"/>
      <c r="U1063" s="224"/>
    </row>
    <row r="1064" spans="11:21" s="86" customFormat="1" x14ac:dyDescent="0.2">
      <c r="K1064" s="241"/>
      <c r="L1064" s="224"/>
      <c r="M1064" s="224"/>
      <c r="N1064" s="82"/>
      <c r="O1064" s="224"/>
      <c r="P1064" s="224"/>
      <c r="Q1064" s="224"/>
      <c r="R1064" s="224"/>
      <c r="S1064" s="224"/>
      <c r="T1064" s="224"/>
      <c r="U1064" s="224"/>
    </row>
    <row r="1065" spans="11:21" s="86" customFormat="1" x14ac:dyDescent="0.2">
      <c r="K1065" s="241"/>
      <c r="L1065" s="224"/>
      <c r="M1065" s="224"/>
      <c r="N1065" s="82"/>
      <c r="O1065" s="224"/>
      <c r="P1065" s="224"/>
      <c r="Q1065" s="224"/>
      <c r="R1065" s="224"/>
      <c r="S1065" s="224"/>
      <c r="T1065" s="224"/>
      <c r="U1065" s="224"/>
    </row>
    <row r="1066" spans="11:21" s="86" customFormat="1" x14ac:dyDescent="0.2">
      <c r="K1066" s="241"/>
      <c r="L1066" s="224"/>
      <c r="M1066" s="224"/>
      <c r="N1066" s="82"/>
      <c r="O1066" s="224"/>
      <c r="P1066" s="224"/>
      <c r="Q1066" s="224"/>
      <c r="R1066" s="224"/>
      <c r="S1066" s="224"/>
      <c r="T1066" s="224"/>
      <c r="U1066" s="224"/>
    </row>
    <row r="1067" spans="11:21" s="86" customFormat="1" x14ac:dyDescent="0.2">
      <c r="K1067" s="241"/>
      <c r="L1067" s="224"/>
      <c r="M1067" s="224"/>
      <c r="N1067" s="82"/>
      <c r="O1067" s="224"/>
      <c r="P1067" s="224"/>
      <c r="Q1067" s="224"/>
      <c r="R1067" s="224"/>
      <c r="S1067" s="224"/>
      <c r="T1067" s="224"/>
      <c r="U1067" s="224"/>
    </row>
    <row r="1068" spans="11:21" s="86" customFormat="1" x14ac:dyDescent="0.2">
      <c r="K1068" s="241"/>
      <c r="L1068" s="224"/>
      <c r="M1068" s="224"/>
      <c r="N1068" s="82"/>
      <c r="O1068" s="224"/>
      <c r="P1068" s="224"/>
      <c r="Q1068" s="224"/>
      <c r="R1068" s="224"/>
      <c r="S1068" s="224"/>
      <c r="T1068" s="224"/>
      <c r="U1068" s="224"/>
    </row>
    <row r="1069" spans="11:21" s="86" customFormat="1" x14ac:dyDescent="0.2">
      <c r="K1069" s="241"/>
      <c r="L1069" s="224"/>
      <c r="M1069" s="224"/>
      <c r="N1069" s="82"/>
      <c r="O1069" s="224"/>
      <c r="P1069" s="224"/>
      <c r="Q1069" s="224"/>
      <c r="R1069" s="224"/>
      <c r="S1069" s="224"/>
      <c r="T1069" s="224"/>
      <c r="U1069" s="224"/>
    </row>
    <row r="1070" spans="11:21" s="86" customFormat="1" x14ac:dyDescent="0.2">
      <c r="K1070" s="241"/>
      <c r="L1070" s="224"/>
      <c r="M1070" s="224"/>
      <c r="N1070" s="82"/>
      <c r="O1070" s="224"/>
      <c r="P1070" s="224"/>
      <c r="Q1070" s="224"/>
      <c r="R1070" s="224"/>
      <c r="S1070" s="224"/>
      <c r="T1070" s="224"/>
      <c r="U1070" s="224"/>
    </row>
    <row r="1071" spans="11:21" s="86" customFormat="1" x14ac:dyDescent="0.2">
      <c r="K1071" s="241"/>
      <c r="L1071" s="224"/>
      <c r="M1071" s="224"/>
      <c r="N1071" s="82"/>
      <c r="O1071" s="224"/>
      <c r="P1071" s="224"/>
      <c r="Q1071" s="224"/>
      <c r="R1071" s="224"/>
      <c r="S1071" s="224"/>
      <c r="T1071" s="224"/>
      <c r="U1071" s="224"/>
    </row>
    <row r="1072" spans="11:21" s="86" customFormat="1" x14ac:dyDescent="0.2">
      <c r="K1072" s="241"/>
      <c r="L1072" s="224"/>
      <c r="M1072" s="224"/>
      <c r="N1072" s="82"/>
      <c r="O1072" s="224"/>
      <c r="P1072" s="224"/>
      <c r="Q1072" s="224"/>
      <c r="R1072" s="224"/>
      <c r="S1072" s="224"/>
      <c r="T1072" s="224"/>
      <c r="U1072" s="224"/>
    </row>
    <row r="1073" spans="11:21" s="86" customFormat="1" x14ac:dyDescent="0.2">
      <c r="K1073" s="241"/>
      <c r="L1073" s="224"/>
      <c r="M1073" s="224"/>
      <c r="N1073" s="82"/>
      <c r="O1073" s="224"/>
      <c r="P1073" s="224"/>
      <c r="Q1073" s="224"/>
      <c r="R1073" s="224"/>
      <c r="S1073" s="224"/>
      <c r="T1073" s="224"/>
      <c r="U1073" s="224"/>
    </row>
    <row r="1074" spans="11:21" s="86" customFormat="1" x14ac:dyDescent="0.2">
      <c r="K1074" s="241"/>
      <c r="L1074" s="224"/>
      <c r="M1074" s="224"/>
      <c r="N1074" s="82"/>
      <c r="O1074" s="224"/>
      <c r="P1074" s="224"/>
      <c r="Q1074" s="224"/>
      <c r="R1074" s="224"/>
      <c r="S1074" s="224"/>
      <c r="T1074" s="224"/>
      <c r="U1074" s="224"/>
    </row>
    <row r="1075" spans="11:21" s="86" customFormat="1" x14ac:dyDescent="0.2">
      <c r="K1075" s="241"/>
      <c r="L1075" s="224"/>
      <c r="M1075" s="224"/>
      <c r="N1075" s="82"/>
      <c r="O1075" s="224"/>
      <c r="P1075" s="224"/>
      <c r="Q1075" s="224"/>
      <c r="R1075" s="224"/>
      <c r="S1075" s="224"/>
      <c r="T1075" s="224"/>
      <c r="U1075" s="224"/>
    </row>
    <row r="1076" spans="11:21" s="86" customFormat="1" x14ac:dyDescent="0.2">
      <c r="K1076" s="241"/>
      <c r="L1076" s="224"/>
      <c r="M1076" s="224"/>
      <c r="N1076" s="82"/>
      <c r="O1076" s="224"/>
      <c r="P1076" s="224"/>
      <c r="Q1076" s="224"/>
      <c r="R1076" s="224"/>
      <c r="S1076" s="224"/>
      <c r="T1076" s="224"/>
      <c r="U1076" s="224"/>
    </row>
    <row r="1077" spans="11:21" s="86" customFormat="1" x14ac:dyDescent="0.2">
      <c r="K1077" s="241"/>
      <c r="L1077" s="224"/>
      <c r="M1077" s="224"/>
      <c r="N1077" s="82"/>
      <c r="O1077" s="224"/>
      <c r="P1077" s="224"/>
      <c r="Q1077" s="224"/>
      <c r="R1077" s="224"/>
      <c r="S1077" s="224"/>
      <c r="T1077" s="224"/>
      <c r="U1077" s="224"/>
    </row>
    <row r="1078" spans="11:21" s="86" customFormat="1" x14ac:dyDescent="0.2">
      <c r="K1078" s="241"/>
      <c r="L1078" s="224"/>
      <c r="M1078" s="224"/>
      <c r="N1078" s="82"/>
      <c r="O1078" s="224"/>
      <c r="P1078" s="224"/>
      <c r="Q1078" s="224"/>
      <c r="R1078" s="224"/>
      <c r="S1078" s="224"/>
      <c r="T1078" s="224"/>
      <c r="U1078" s="224"/>
    </row>
    <row r="1079" spans="11:21" s="86" customFormat="1" x14ac:dyDescent="0.2">
      <c r="K1079" s="241"/>
      <c r="L1079" s="224"/>
      <c r="M1079" s="224"/>
      <c r="N1079" s="82"/>
      <c r="O1079" s="224"/>
      <c r="P1079" s="224"/>
      <c r="Q1079" s="224"/>
      <c r="R1079" s="224"/>
      <c r="S1079" s="224"/>
      <c r="T1079" s="224"/>
      <c r="U1079" s="224"/>
    </row>
    <row r="1080" spans="11:21" s="86" customFormat="1" x14ac:dyDescent="0.2">
      <c r="K1080" s="241"/>
      <c r="L1080" s="224"/>
      <c r="M1080" s="224"/>
      <c r="N1080" s="82"/>
      <c r="O1080" s="224"/>
      <c r="P1080" s="224"/>
      <c r="Q1080" s="224"/>
      <c r="R1080" s="224"/>
      <c r="S1080" s="224"/>
      <c r="T1080" s="224"/>
      <c r="U1080" s="224"/>
    </row>
    <row r="1081" spans="11:21" s="86" customFormat="1" x14ac:dyDescent="0.2">
      <c r="K1081" s="241"/>
      <c r="L1081" s="224"/>
      <c r="M1081" s="224"/>
      <c r="N1081" s="82"/>
      <c r="O1081" s="224"/>
      <c r="P1081" s="224"/>
      <c r="Q1081" s="224"/>
      <c r="R1081" s="224"/>
      <c r="S1081" s="224"/>
      <c r="T1081" s="224"/>
      <c r="U1081" s="224"/>
    </row>
    <row r="1082" spans="11:21" s="86" customFormat="1" x14ac:dyDescent="0.2">
      <c r="K1082" s="241"/>
      <c r="L1082" s="224"/>
      <c r="M1082" s="224"/>
      <c r="N1082" s="82"/>
      <c r="O1082" s="224"/>
      <c r="P1082" s="224"/>
      <c r="Q1082" s="224"/>
      <c r="R1082" s="224"/>
      <c r="S1082" s="224"/>
      <c r="T1082" s="224"/>
      <c r="U1082" s="224"/>
    </row>
    <row r="1083" spans="11:21" s="86" customFormat="1" x14ac:dyDescent="0.2">
      <c r="K1083" s="241"/>
      <c r="L1083" s="224"/>
      <c r="M1083" s="224"/>
      <c r="N1083" s="82"/>
      <c r="O1083" s="224"/>
      <c r="P1083" s="224"/>
      <c r="Q1083" s="224"/>
      <c r="R1083" s="224"/>
      <c r="S1083" s="224"/>
      <c r="T1083" s="224"/>
      <c r="U1083" s="224"/>
    </row>
    <row r="1084" spans="11:21" s="86" customFormat="1" x14ac:dyDescent="0.2">
      <c r="K1084" s="241"/>
      <c r="L1084" s="224"/>
      <c r="M1084" s="224"/>
      <c r="N1084" s="82"/>
      <c r="O1084" s="224"/>
      <c r="P1084" s="224"/>
      <c r="Q1084" s="224"/>
      <c r="R1084" s="224"/>
      <c r="S1084" s="224"/>
      <c r="T1084" s="224"/>
      <c r="U1084" s="224"/>
    </row>
    <row r="1085" spans="11:21" s="86" customFormat="1" x14ac:dyDescent="0.2">
      <c r="K1085" s="241"/>
      <c r="L1085" s="224"/>
      <c r="M1085" s="224"/>
      <c r="N1085" s="82"/>
      <c r="O1085" s="224"/>
      <c r="P1085" s="224"/>
      <c r="Q1085" s="224"/>
      <c r="R1085" s="224"/>
      <c r="S1085" s="224"/>
      <c r="T1085" s="224"/>
      <c r="U1085" s="224"/>
    </row>
    <row r="1086" spans="11:21" s="86" customFormat="1" x14ac:dyDescent="0.2">
      <c r="K1086" s="241"/>
      <c r="L1086" s="224"/>
      <c r="M1086" s="224"/>
      <c r="N1086" s="82"/>
      <c r="O1086" s="224"/>
      <c r="P1086" s="224"/>
      <c r="Q1086" s="224"/>
      <c r="R1086" s="224"/>
      <c r="S1086" s="224"/>
      <c r="T1086" s="224"/>
      <c r="U1086" s="224"/>
    </row>
    <row r="1087" spans="11:21" s="86" customFormat="1" x14ac:dyDescent="0.2">
      <c r="K1087" s="241"/>
      <c r="L1087" s="224"/>
      <c r="M1087" s="224"/>
      <c r="N1087" s="82"/>
      <c r="O1087" s="224"/>
      <c r="P1087" s="224"/>
      <c r="Q1087" s="224"/>
      <c r="R1087" s="224"/>
      <c r="S1087" s="224"/>
      <c r="T1087" s="224"/>
      <c r="U1087" s="224"/>
    </row>
    <row r="1088" spans="11:21" s="86" customFormat="1" x14ac:dyDescent="0.2">
      <c r="K1088" s="241"/>
      <c r="L1088" s="224"/>
      <c r="M1088" s="224"/>
      <c r="N1088" s="82"/>
      <c r="O1088" s="224"/>
      <c r="P1088" s="224"/>
      <c r="Q1088" s="224"/>
      <c r="R1088" s="224"/>
      <c r="S1088" s="224"/>
      <c r="T1088" s="224"/>
      <c r="U1088" s="224"/>
    </row>
    <row r="1089" spans="11:21" s="86" customFormat="1" x14ac:dyDescent="0.2">
      <c r="K1089" s="241"/>
      <c r="L1089" s="224"/>
      <c r="M1089" s="224"/>
      <c r="N1089" s="82"/>
      <c r="O1089" s="224"/>
      <c r="P1089" s="224"/>
      <c r="Q1089" s="224"/>
      <c r="R1089" s="224"/>
      <c r="S1089" s="224"/>
      <c r="T1089" s="224"/>
      <c r="U1089" s="224"/>
    </row>
    <row r="1090" spans="11:21" s="86" customFormat="1" x14ac:dyDescent="0.2">
      <c r="K1090" s="241"/>
      <c r="L1090" s="224"/>
      <c r="M1090" s="224"/>
      <c r="N1090" s="82"/>
      <c r="O1090" s="224"/>
      <c r="P1090" s="224"/>
      <c r="Q1090" s="224"/>
      <c r="R1090" s="224"/>
      <c r="S1090" s="224"/>
      <c r="T1090" s="224"/>
      <c r="U1090" s="224"/>
    </row>
    <row r="1091" spans="11:21" s="86" customFormat="1" x14ac:dyDescent="0.2">
      <c r="K1091" s="241"/>
      <c r="L1091" s="224"/>
      <c r="M1091" s="224"/>
      <c r="N1091" s="82"/>
      <c r="O1091" s="224"/>
      <c r="P1091" s="224"/>
      <c r="Q1091" s="224"/>
      <c r="R1091" s="224"/>
      <c r="S1091" s="224"/>
      <c r="T1091" s="224"/>
      <c r="U1091" s="224"/>
    </row>
    <row r="1092" spans="11:21" s="86" customFormat="1" x14ac:dyDescent="0.2">
      <c r="K1092" s="241"/>
      <c r="L1092" s="224"/>
      <c r="M1092" s="224"/>
      <c r="N1092" s="82"/>
      <c r="O1092" s="224"/>
      <c r="P1092" s="224"/>
      <c r="Q1092" s="224"/>
      <c r="R1092" s="224"/>
      <c r="S1092" s="224"/>
      <c r="T1092" s="224"/>
      <c r="U1092" s="224"/>
    </row>
    <row r="1093" spans="11:21" s="86" customFormat="1" x14ac:dyDescent="0.2">
      <c r="K1093" s="241"/>
      <c r="L1093" s="224"/>
      <c r="M1093" s="224"/>
      <c r="N1093" s="82"/>
      <c r="O1093" s="224"/>
      <c r="P1093" s="224"/>
      <c r="Q1093" s="224"/>
      <c r="R1093" s="224"/>
      <c r="S1093" s="224"/>
      <c r="T1093" s="224"/>
      <c r="U1093" s="224"/>
    </row>
    <row r="1094" spans="11:21" s="86" customFormat="1" x14ac:dyDescent="0.2">
      <c r="K1094" s="241"/>
      <c r="L1094" s="224"/>
      <c r="M1094" s="224"/>
      <c r="N1094" s="82"/>
      <c r="O1094" s="224"/>
      <c r="P1094" s="224"/>
      <c r="Q1094" s="224"/>
      <c r="R1094" s="224"/>
      <c r="S1094" s="224"/>
      <c r="T1094" s="224"/>
      <c r="U1094" s="224"/>
    </row>
    <row r="1095" spans="11:21" s="86" customFormat="1" x14ac:dyDescent="0.2">
      <c r="K1095" s="241"/>
      <c r="L1095" s="224"/>
      <c r="M1095" s="224"/>
      <c r="N1095" s="82"/>
      <c r="O1095" s="224"/>
      <c r="P1095" s="224"/>
      <c r="Q1095" s="224"/>
      <c r="R1095" s="224"/>
      <c r="S1095" s="224"/>
      <c r="T1095" s="224"/>
      <c r="U1095" s="224"/>
    </row>
    <row r="1096" spans="11:21" s="86" customFormat="1" x14ac:dyDescent="0.2">
      <c r="K1096" s="241"/>
      <c r="L1096" s="224"/>
      <c r="M1096" s="224"/>
      <c r="N1096" s="82"/>
      <c r="O1096" s="224"/>
      <c r="P1096" s="224"/>
      <c r="Q1096" s="224"/>
      <c r="R1096" s="224"/>
      <c r="S1096" s="224"/>
      <c r="T1096" s="224"/>
      <c r="U1096" s="224"/>
    </row>
    <row r="1097" spans="11:21" s="86" customFormat="1" x14ac:dyDescent="0.2">
      <c r="K1097" s="241"/>
      <c r="L1097" s="224"/>
      <c r="M1097" s="224"/>
      <c r="N1097" s="82"/>
      <c r="O1097" s="224"/>
      <c r="P1097" s="224"/>
      <c r="Q1097" s="224"/>
      <c r="R1097" s="224"/>
      <c r="S1097" s="224"/>
      <c r="T1097" s="224"/>
      <c r="U1097" s="224"/>
    </row>
    <row r="1098" spans="11:21" s="86" customFormat="1" x14ac:dyDescent="0.2">
      <c r="K1098" s="241"/>
      <c r="L1098" s="224"/>
      <c r="M1098" s="224"/>
      <c r="N1098" s="82"/>
      <c r="O1098" s="224"/>
      <c r="P1098" s="224"/>
      <c r="Q1098" s="224"/>
      <c r="R1098" s="224"/>
      <c r="S1098" s="224"/>
      <c r="T1098" s="224"/>
      <c r="U1098" s="224"/>
    </row>
    <row r="1099" spans="11:21" s="86" customFormat="1" x14ac:dyDescent="0.2">
      <c r="K1099" s="241"/>
      <c r="L1099" s="224"/>
      <c r="M1099" s="224"/>
      <c r="N1099" s="82"/>
      <c r="O1099" s="224"/>
      <c r="P1099" s="224"/>
      <c r="Q1099" s="224"/>
      <c r="R1099" s="224"/>
      <c r="S1099" s="224"/>
      <c r="T1099" s="224"/>
      <c r="U1099" s="224"/>
    </row>
    <row r="1100" spans="11:21" s="86" customFormat="1" x14ac:dyDescent="0.2">
      <c r="K1100" s="241"/>
      <c r="L1100" s="224"/>
      <c r="M1100" s="224"/>
      <c r="N1100" s="82"/>
      <c r="O1100" s="224"/>
      <c r="P1100" s="224"/>
      <c r="Q1100" s="224"/>
      <c r="R1100" s="224"/>
      <c r="S1100" s="224"/>
      <c r="T1100" s="224"/>
      <c r="U1100" s="224"/>
    </row>
    <row r="1101" spans="11:21" s="86" customFormat="1" x14ac:dyDescent="0.2">
      <c r="K1101" s="241"/>
      <c r="L1101" s="224"/>
      <c r="M1101" s="224"/>
      <c r="N1101" s="82"/>
      <c r="O1101" s="224"/>
      <c r="P1101" s="224"/>
      <c r="Q1101" s="224"/>
      <c r="R1101" s="224"/>
      <c r="S1101" s="224"/>
      <c r="T1101" s="224"/>
      <c r="U1101" s="224"/>
    </row>
    <row r="1102" spans="11:21" s="86" customFormat="1" x14ac:dyDescent="0.2">
      <c r="K1102" s="241"/>
      <c r="L1102" s="224"/>
      <c r="M1102" s="224"/>
      <c r="N1102" s="82"/>
      <c r="O1102" s="224"/>
      <c r="P1102" s="224"/>
      <c r="Q1102" s="224"/>
      <c r="R1102" s="224"/>
      <c r="S1102" s="224"/>
      <c r="T1102" s="224"/>
      <c r="U1102" s="224"/>
    </row>
    <row r="1103" spans="11:21" s="86" customFormat="1" x14ac:dyDescent="0.2">
      <c r="K1103" s="241"/>
      <c r="L1103" s="224"/>
      <c r="M1103" s="224"/>
      <c r="N1103" s="82"/>
      <c r="O1103" s="224"/>
      <c r="P1103" s="224"/>
      <c r="Q1103" s="224"/>
      <c r="R1103" s="224"/>
      <c r="S1103" s="224"/>
      <c r="T1103" s="224"/>
      <c r="U1103" s="224"/>
    </row>
    <row r="1104" spans="11:21" s="86" customFormat="1" x14ac:dyDescent="0.2">
      <c r="K1104" s="241"/>
      <c r="L1104" s="224"/>
      <c r="M1104" s="224"/>
      <c r="N1104" s="82"/>
      <c r="O1104" s="224"/>
      <c r="P1104" s="224"/>
      <c r="Q1104" s="224"/>
      <c r="R1104" s="224"/>
      <c r="S1104" s="224"/>
      <c r="T1104" s="224"/>
      <c r="U1104" s="224"/>
    </row>
    <row r="1105" spans="11:21" s="86" customFormat="1" x14ac:dyDescent="0.2">
      <c r="K1105" s="241"/>
      <c r="L1105" s="224"/>
      <c r="M1105" s="224"/>
      <c r="N1105" s="82"/>
      <c r="O1105" s="224"/>
      <c r="P1105" s="224"/>
      <c r="Q1105" s="224"/>
      <c r="R1105" s="224"/>
      <c r="S1105" s="224"/>
      <c r="T1105" s="224"/>
      <c r="U1105" s="224"/>
    </row>
    <row r="1106" spans="11:21" s="86" customFormat="1" x14ac:dyDescent="0.2">
      <c r="K1106" s="241"/>
      <c r="L1106" s="224"/>
      <c r="M1106" s="224"/>
      <c r="N1106" s="82"/>
      <c r="O1106" s="224"/>
      <c r="P1106" s="224"/>
      <c r="Q1106" s="224"/>
      <c r="R1106" s="224"/>
      <c r="S1106" s="224"/>
      <c r="T1106" s="224"/>
      <c r="U1106" s="224"/>
    </row>
    <row r="1107" spans="11:21" s="86" customFormat="1" x14ac:dyDescent="0.2">
      <c r="K1107" s="241"/>
      <c r="L1107" s="224"/>
      <c r="M1107" s="224"/>
      <c r="N1107" s="82"/>
      <c r="O1107" s="224"/>
      <c r="P1107" s="224"/>
      <c r="Q1107" s="224"/>
      <c r="R1107" s="224"/>
      <c r="S1107" s="224"/>
      <c r="T1107" s="224"/>
      <c r="U1107" s="224"/>
    </row>
    <row r="1108" spans="11:21" s="86" customFormat="1" x14ac:dyDescent="0.2">
      <c r="K1108" s="241"/>
      <c r="L1108" s="224"/>
      <c r="M1108" s="224"/>
      <c r="N1108" s="82"/>
      <c r="O1108" s="224"/>
      <c r="P1108" s="224"/>
      <c r="Q1108" s="224"/>
      <c r="R1108" s="224"/>
      <c r="S1108" s="224"/>
      <c r="T1108" s="224"/>
      <c r="U1108" s="224"/>
    </row>
    <row r="1109" spans="11:21" s="86" customFormat="1" x14ac:dyDescent="0.2">
      <c r="K1109" s="241"/>
      <c r="L1109" s="224"/>
      <c r="M1109" s="224"/>
      <c r="N1109" s="82"/>
      <c r="O1109" s="224"/>
      <c r="P1109" s="224"/>
      <c r="Q1109" s="224"/>
      <c r="R1109" s="224"/>
      <c r="S1109" s="224"/>
      <c r="T1109" s="224"/>
      <c r="U1109" s="224"/>
    </row>
    <row r="1110" spans="11:21" s="86" customFormat="1" x14ac:dyDescent="0.2">
      <c r="K1110" s="241"/>
      <c r="L1110" s="224"/>
      <c r="M1110" s="224"/>
      <c r="N1110" s="82"/>
      <c r="O1110" s="224"/>
      <c r="P1110" s="224"/>
      <c r="Q1110" s="224"/>
      <c r="R1110" s="224"/>
      <c r="S1110" s="224"/>
      <c r="T1110" s="224"/>
      <c r="U1110" s="224"/>
    </row>
    <row r="1111" spans="11:21" s="86" customFormat="1" x14ac:dyDescent="0.2">
      <c r="K1111" s="241"/>
      <c r="L1111" s="224"/>
      <c r="M1111" s="224"/>
      <c r="N1111" s="82"/>
      <c r="O1111" s="224"/>
      <c r="P1111" s="224"/>
      <c r="Q1111" s="224"/>
      <c r="R1111" s="224"/>
      <c r="S1111" s="224"/>
      <c r="T1111" s="224"/>
      <c r="U1111" s="224"/>
    </row>
    <row r="1112" spans="11:21" s="86" customFormat="1" x14ac:dyDescent="0.2">
      <c r="K1112" s="241"/>
      <c r="L1112" s="224"/>
      <c r="M1112" s="224"/>
      <c r="N1112" s="82"/>
      <c r="O1112" s="224"/>
      <c r="P1112" s="224"/>
      <c r="Q1112" s="224"/>
      <c r="R1112" s="224"/>
      <c r="S1112" s="224"/>
      <c r="T1112" s="224"/>
      <c r="U1112" s="224"/>
    </row>
    <row r="1113" spans="11:21" s="86" customFormat="1" x14ac:dyDescent="0.2">
      <c r="K1113" s="241"/>
      <c r="L1113" s="224"/>
      <c r="M1113" s="224"/>
      <c r="N1113" s="82"/>
      <c r="O1113" s="224"/>
      <c r="P1113" s="224"/>
      <c r="Q1113" s="224"/>
      <c r="R1113" s="224"/>
      <c r="S1113" s="224"/>
      <c r="T1113" s="224"/>
      <c r="U1113" s="224"/>
    </row>
    <row r="1114" spans="11:21" s="86" customFormat="1" x14ac:dyDescent="0.2">
      <c r="K1114" s="241"/>
      <c r="L1114" s="224"/>
      <c r="M1114" s="224"/>
      <c r="N1114" s="82"/>
      <c r="O1114" s="224"/>
      <c r="P1114" s="224"/>
      <c r="Q1114" s="224"/>
      <c r="R1114" s="224"/>
      <c r="S1114" s="224"/>
      <c r="T1114" s="224"/>
      <c r="U1114" s="224"/>
    </row>
    <row r="1115" spans="11:21" s="86" customFormat="1" x14ac:dyDescent="0.2">
      <c r="K1115" s="241"/>
      <c r="L1115" s="224"/>
      <c r="M1115" s="224"/>
      <c r="N1115" s="82"/>
      <c r="O1115" s="224"/>
      <c r="P1115" s="224"/>
      <c r="Q1115" s="224"/>
      <c r="R1115" s="224"/>
      <c r="S1115" s="224"/>
      <c r="T1115" s="224"/>
      <c r="U1115" s="224"/>
    </row>
    <row r="1116" spans="11:21" s="86" customFormat="1" x14ac:dyDescent="0.2">
      <c r="K1116" s="241"/>
      <c r="L1116" s="224"/>
      <c r="M1116" s="224"/>
      <c r="N1116" s="82"/>
      <c r="O1116" s="224"/>
      <c r="P1116" s="224"/>
      <c r="Q1116" s="224"/>
      <c r="R1116" s="224"/>
      <c r="S1116" s="224"/>
      <c r="T1116" s="224"/>
      <c r="U1116" s="224"/>
    </row>
    <row r="1117" spans="11:21" s="86" customFormat="1" x14ac:dyDescent="0.2">
      <c r="K1117" s="241"/>
      <c r="L1117" s="224"/>
      <c r="M1117" s="224"/>
      <c r="N1117" s="82"/>
      <c r="O1117" s="224"/>
      <c r="P1117" s="224"/>
      <c r="Q1117" s="224"/>
      <c r="R1117" s="224"/>
      <c r="S1117" s="224"/>
      <c r="T1117" s="224"/>
      <c r="U1117" s="224"/>
    </row>
    <row r="1118" spans="11:21" s="86" customFormat="1" x14ac:dyDescent="0.2">
      <c r="K1118" s="241"/>
      <c r="L1118" s="224"/>
      <c r="M1118" s="224"/>
      <c r="N1118" s="82"/>
      <c r="O1118" s="224"/>
      <c r="P1118" s="224"/>
      <c r="Q1118" s="224"/>
      <c r="R1118" s="224"/>
      <c r="S1118" s="224"/>
      <c r="T1118" s="224"/>
      <c r="U1118" s="224"/>
    </row>
    <row r="1119" spans="11:21" s="86" customFormat="1" x14ac:dyDescent="0.2">
      <c r="K1119" s="241"/>
      <c r="L1119" s="224"/>
      <c r="M1119" s="224"/>
      <c r="N1119" s="82"/>
      <c r="O1119" s="224"/>
      <c r="P1119" s="224"/>
      <c r="Q1119" s="224"/>
      <c r="R1119" s="224"/>
      <c r="S1119" s="224"/>
      <c r="T1119" s="224"/>
      <c r="U1119" s="224"/>
    </row>
    <row r="1120" spans="11:21" s="86" customFormat="1" x14ac:dyDescent="0.2">
      <c r="K1120" s="241"/>
      <c r="L1120" s="224"/>
      <c r="M1120" s="224"/>
      <c r="N1120" s="82"/>
      <c r="O1120" s="224"/>
      <c r="P1120" s="224"/>
      <c r="Q1120" s="224"/>
      <c r="R1120" s="224"/>
      <c r="S1120" s="224"/>
      <c r="T1120" s="224"/>
      <c r="U1120" s="224"/>
    </row>
    <row r="1121" spans="11:21" s="86" customFormat="1" x14ac:dyDescent="0.2">
      <c r="K1121" s="241"/>
      <c r="L1121" s="224"/>
      <c r="M1121" s="224"/>
      <c r="N1121" s="82"/>
      <c r="O1121" s="224"/>
      <c r="P1121" s="224"/>
      <c r="Q1121" s="224"/>
      <c r="R1121" s="224"/>
      <c r="S1121" s="224"/>
      <c r="T1121" s="224"/>
      <c r="U1121" s="224"/>
    </row>
    <row r="1122" spans="11:21" s="86" customFormat="1" x14ac:dyDescent="0.2">
      <c r="K1122" s="241"/>
      <c r="L1122" s="224"/>
      <c r="M1122" s="224"/>
      <c r="N1122" s="82"/>
      <c r="O1122" s="224"/>
      <c r="P1122" s="224"/>
      <c r="Q1122" s="224"/>
      <c r="R1122" s="224"/>
      <c r="S1122" s="224"/>
      <c r="T1122" s="224"/>
      <c r="U1122" s="224"/>
    </row>
    <row r="1123" spans="11:21" s="86" customFormat="1" x14ac:dyDescent="0.2">
      <c r="K1123" s="241"/>
      <c r="L1123" s="224"/>
      <c r="M1123" s="224"/>
      <c r="N1123" s="82"/>
      <c r="O1123" s="224"/>
      <c r="P1123" s="224"/>
      <c r="Q1123" s="224"/>
      <c r="R1123" s="224"/>
      <c r="S1123" s="224"/>
      <c r="T1123" s="224"/>
      <c r="U1123" s="224"/>
    </row>
    <row r="1124" spans="11:21" s="86" customFormat="1" x14ac:dyDescent="0.2">
      <c r="K1124" s="241"/>
      <c r="L1124" s="224"/>
      <c r="M1124" s="224"/>
      <c r="N1124" s="82"/>
      <c r="O1124" s="224"/>
      <c r="P1124" s="224"/>
      <c r="Q1124" s="224"/>
      <c r="R1124" s="224"/>
      <c r="S1124" s="224"/>
      <c r="T1124" s="224"/>
      <c r="U1124" s="224"/>
    </row>
    <row r="1125" spans="11:21" s="86" customFormat="1" x14ac:dyDescent="0.2">
      <c r="K1125" s="241"/>
      <c r="L1125" s="224"/>
      <c r="M1125" s="224"/>
      <c r="N1125" s="82"/>
      <c r="O1125" s="224"/>
      <c r="P1125" s="224"/>
      <c r="Q1125" s="224"/>
      <c r="R1125" s="224"/>
      <c r="S1125" s="224"/>
      <c r="T1125" s="224"/>
      <c r="U1125" s="224"/>
    </row>
    <row r="1126" spans="11:21" s="86" customFormat="1" x14ac:dyDescent="0.2">
      <c r="K1126" s="241"/>
      <c r="L1126" s="224"/>
      <c r="M1126" s="224"/>
      <c r="N1126" s="82"/>
      <c r="O1126" s="224"/>
      <c r="P1126" s="224"/>
      <c r="Q1126" s="224"/>
      <c r="R1126" s="224"/>
      <c r="S1126" s="224"/>
      <c r="T1126" s="224"/>
      <c r="U1126" s="224"/>
    </row>
    <row r="1127" spans="11:21" s="86" customFormat="1" x14ac:dyDescent="0.2">
      <c r="K1127" s="241"/>
      <c r="L1127" s="224"/>
      <c r="M1127" s="224"/>
      <c r="N1127" s="82"/>
      <c r="O1127" s="224"/>
      <c r="P1127" s="224"/>
      <c r="Q1127" s="224"/>
      <c r="R1127" s="224"/>
      <c r="S1127" s="224"/>
      <c r="T1127" s="224"/>
      <c r="U1127" s="224"/>
    </row>
    <row r="1128" spans="11:21" s="86" customFormat="1" x14ac:dyDescent="0.2">
      <c r="K1128" s="241"/>
      <c r="L1128" s="224"/>
      <c r="M1128" s="224"/>
      <c r="N1128" s="82"/>
      <c r="O1128" s="224"/>
      <c r="P1128" s="224"/>
      <c r="Q1128" s="224"/>
      <c r="R1128" s="224"/>
      <c r="S1128" s="224"/>
      <c r="T1128" s="224"/>
      <c r="U1128" s="224"/>
    </row>
    <row r="1129" spans="11:21" s="86" customFormat="1" x14ac:dyDescent="0.2">
      <c r="K1129" s="241"/>
      <c r="L1129" s="224"/>
      <c r="M1129" s="224"/>
      <c r="N1129" s="82"/>
      <c r="O1129" s="224"/>
      <c r="P1129" s="224"/>
      <c r="Q1129" s="224"/>
      <c r="R1129" s="224"/>
      <c r="S1129" s="224"/>
      <c r="T1129" s="224"/>
      <c r="U1129" s="224"/>
    </row>
    <row r="1130" spans="11:21" s="86" customFormat="1" x14ac:dyDescent="0.2">
      <c r="K1130" s="241"/>
      <c r="L1130" s="224"/>
      <c r="M1130" s="224"/>
      <c r="N1130" s="82"/>
      <c r="O1130" s="224"/>
      <c r="P1130" s="224"/>
      <c r="Q1130" s="224"/>
      <c r="R1130" s="224"/>
      <c r="S1130" s="224"/>
      <c r="T1130" s="224"/>
      <c r="U1130" s="224"/>
    </row>
    <row r="1131" spans="11:21" s="86" customFormat="1" x14ac:dyDescent="0.2">
      <c r="K1131" s="241"/>
      <c r="L1131" s="224"/>
      <c r="M1131" s="224"/>
      <c r="N1131" s="82"/>
      <c r="O1131" s="224"/>
      <c r="P1131" s="224"/>
      <c r="Q1131" s="224"/>
      <c r="R1131" s="224"/>
      <c r="S1131" s="224"/>
      <c r="T1131" s="224"/>
      <c r="U1131" s="224"/>
    </row>
    <row r="1132" spans="11:21" s="86" customFormat="1" x14ac:dyDescent="0.2">
      <c r="K1132" s="241"/>
      <c r="L1132" s="224"/>
      <c r="M1132" s="224"/>
      <c r="N1132" s="82"/>
      <c r="O1132" s="224"/>
      <c r="P1132" s="224"/>
      <c r="Q1132" s="224"/>
      <c r="R1132" s="224"/>
      <c r="S1132" s="224"/>
      <c r="T1132" s="224"/>
      <c r="U1132" s="224"/>
    </row>
    <row r="1133" spans="11:21" s="86" customFormat="1" x14ac:dyDescent="0.2">
      <c r="K1133" s="241"/>
      <c r="L1133" s="224"/>
      <c r="M1133" s="224"/>
      <c r="N1133" s="82"/>
      <c r="O1133" s="224"/>
      <c r="P1133" s="224"/>
      <c r="Q1133" s="224"/>
      <c r="R1133" s="224"/>
      <c r="S1133" s="224"/>
      <c r="T1133" s="224"/>
      <c r="U1133" s="224"/>
    </row>
    <row r="1134" spans="11:21" s="86" customFormat="1" x14ac:dyDescent="0.2">
      <c r="K1134" s="241"/>
      <c r="L1134" s="224"/>
      <c r="M1134" s="224"/>
      <c r="N1134" s="82"/>
      <c r="O1134" s="224"/>
      <c r="P1134" s="224"/>
      <c r="Q1134" s="224"/>
      <c r="R1134" s="224"/>
      <c r="S1134" s="224"/>
      <c r="T1134" s="224"/>
      <c r="U1134" s="224"/>
    </row>
    <row r="1135" spans="11:21" s="86" customFormat="1" x14ac:dyDescent="0.2">
      <c r="K1135" s="241"/>
      <c r="L1135" s="224"/>
      <c r="M1135" s="224"/>
      <c r="N1135" s="82"/>
      <c r="O1135" s="224"/>
      <c r="P1135" s="224"/>
      <c r="Q1135" s="224"/>
      <c r="R1135" s="224"/>
      <c r="S1135" s="224"/>
      <c r="T1135" s="224"/>
      <c r="U1135" s="224"/>
    </row>
    <row r="1136" spans="11:21" s="86" customFormat="1" x14ac:dyDescent="0.2">
      <c r="K1136" s="241"/>
      <c r="L1136" s="224"/>
      <c r="M1136" s="224"/>
      <c r="N1136" s="82"/>
      <c r="O1136" s="224"/>
      <c r="P1136" s="224"/>
      <c r="Q1136" s="224"/>
      <c r="R1136" s="224"/>
      <c r="S1136" s="224"/>
      <c r="T1136" s="224"/>
      <c r="U1136" s="224"/>
    </row>
    <row r="1137" spans="11:21" s="86" customFormat="1" x14ac:dyDescent="0.2">
      <c r="K1137" s="241"/>
      <c r="L1137" s="224"/>
      <c r="M1137" s="224"/>
      <c r="N1137" s="82"/>
      <c r="O1137" s="224"/>
      <c r="P1137" s="224"/>
      <c r="Q1137" s="224"/>
      <c r="R1137" s="224"/>
      <c r="S1137" s="224"/>
      <c r="T1137" s="224"/>
      <c r="U1137" s="224"/>
    </row>
    <row r="1138" spans="11:21" s="86" customFormat="1" x14ac:dyDescent="0.2">
      <c r="K1138" s="241"/>
      <c r="L1138" s="224"/>
      <c r="M1138" s="224"/>
      <c r="N1138" s="82"/>
      <c r="O1138" s="224"/>
      <c r="P1138" s="224"/>
      <c r="Q1138" s="224"/>
      <c r="R1138" s="224"/>
      <c r="S1138" s="224"/>
      <c r="T1138" s="224"/>
      <c r="U1138" s="224"/>
    </row>
    <row r="1139" spans="11:21" s="86" customFormat="1" x14ac:dyDescent="0.2">
      <c r="K1139" s="241"/>
      <c r="L1139" s="224"/>
      <c r="M1139" s="224"/>
      <c r="N1139" s="82"/>
      <c r="O1139" s="224"/>
      <c r="P1139" s="224"/>
      <c r="Q1139" s="224"/>
      <c r="R1139" s="224"/>
      <c r="S1139" s="224"/>
      <c r="T1139" s="224"/>
      <c r="U1139" s="224"/>
    </row>
    <row r="1140" spans="11:21" s="86" customFormat="1" x14ac:dyDescent="0.2">
      <c r="K1140" s="241"/>
      <c r="L1140" s="224"/>
      <c r="M1140" s="224"/>
      <c r="N1140" s="82"/>
      <c r="O1140" s="224"/>
      <c r="P1140" s="224"/>
      <c r="Q1140" s="224"/>
      <c r="R1140" s="224"/>
      <c r="S1140" s="224"/>
      <c r="T1140" s="224"/>
      <c r="U1140" s="224"/>
    </row>
    <row r="1141" spans="11:21" s="86" customFormat="1" x14ac:dyDescent="0.2">
      <c r="K1141" s="241"/>
      <c r="L1141" s="224"/>
      <c r="M1141" s="224"/>
      <c r="N1141" s="82"/>
      <c r="O1141" s="224"/>
      <c r="P1141" s="224"/>
      <c r="Q1141" s="224"/>
      <c r="R1141" s="224"/>
      <c r="S1141" s="224"/>
      <c r="T1141" s="224"/>
      <c r="U1141" s="224"/>
    </row>
    <row r="1142" spans="11:21" s="86" customFormat="1" x14ac:dyDescent="0.2">
      <c r="K1142" s="241"/>
      <c r="L1142" s="224"/>
      <c r="M1142" s="224"/>
      <c r="N1142" s="82"/>
      <c r="O1142" s="224"/>
      <c r="P1142" s="224"/>
      <c r="Q1142" s="224"/>
      <c r="R1142" s="224"/>
      <c r="S1142" s="224"/>
      <c r="T1142" s="224"/>
      <c r="U1142" s="224"/>
    </row>
    <row r="1143" spans="11:21" s="86" customFormat="1" x14ac:dyDescent="0.2">
      <c r="K1143" s="241"/>
      <c r="L1143" s="224"/>
      <c r="M1143" s="224"/>
      <c r="N1143" s="82"/>
      <c r="O1143" s="224"/>
      <c r="P1143" s="224"/>
      <c r="Q1143" s="224"/>
      <c r="R1143" s="224"/>
      <c r="S1143" s="224"/>
      <c r="T1143" s="224"/>
      <c r="U1143" s="224"/>
    </row>
    <row r="1144" spans="11:21" s="86" customFormat="1" x14ac:dyDescent="0.2">
      <c r="K1144" s="241"/>
      <c r="L1144" s="224"/>
      <c r="M1144" s="224"/>
      <c r="N1144" s="82"/>
      <c r="O1144" s="224"/>
      <c r="P1144" s="224"/>
      <c r="Q1144" s="224"/>
      <c r="R1144" s="224"/>
      <c r="S1144" s="224"/>
      <c r="T1144" s="224"/>
      <c r="U1144" s="224"/>
    </row>
    <row r="1145" spans="11:21" s="86" customFormat="1" x14ac:dyDescent="0.2">
      <c r="K1145" s="241"/>
      <c r="L1145" s="224"/>
      <c r="M1145" s="224"/>
      <c r="N1145" s="82"/>
      <c r="O1145" s="224"/>
      <c r="P1145" s="224"/>
      <c r="Q1145" s="224"/>
      <c r="R1145" s="224"/>
      <c r="S1145" s="224"/>
      <c r="T1145" s="224"/>
      <c r="U1145" s="224"/>
    </row>
    <row r="1146" spans="11:21" s="86" customFormat="1" x14ac:dyDescent="0.2">
      <c r="K1146" s="241"/>
      <c r="L1146" s="224"/>
      <c r="M1146" s="224"/>
      <c r="N1146" s="82"/>
      <c r="O1146" s="224"/>
      <c r="P1146" s="224"/>
      <c r="Q1146" s="224"/>
      <c r="R1146" s="224"/>
      <c r="S1146" s="224"/>
      <c r="T1146" s="224"/>
      <c r="U1146" s="224"/>
    </row>
    <row r="1147" spans="11:21" s="86" customFormat="1" x14ac:dyDescent="0.2">
      <c r="K1147" s="241"/>
      <c r="L1147" s="224"/>
      <c r="M1147" s="224"/>
      <c r="N1147" s="82"/>
      <c r="O1147" s="224"/>
      <c r="P1147" s="224"/>
      <c r="Q1147" s="224"/>
      <c r="R1147" s="224"/>
      <c r="S1147" s="224"/>
      <c r="T1147" s="224"/>
      <c r="U1147" s="224"/>
    </row>
    <row r="1148" spans="11:21" s="86" customFormat="1" x14ac:dyDescent="0.2">
      <c r="K1148" s="241"/>
      <c r="L1148" s="224"/>
      <c r="M1148" s="224"/>
      <c r="N1148" s="82"/>
      <c r="O1148" s="224"/>
      <c r="P1148" s="224"/>
      <c r="Q1148" s="224"/>
      <c r="R1148" s="224"/>
      <c r="S1148" s="224"/>
      <c r="T1148" s="224"/>
      <c r="U1148" s="224"/>
    </row>
    <row r="1149" spans="11:21" s="86" customFormat="1" x14ac:dyDescent="0.2">
      <c r="K1149" s="241"/>
      <c r="L1149" s="224"/>
      <c r="M1149" s="224"/>
      <c r="N1149" s="82"/>
      <c r="O1149" s="224"/>
      <c r="P1149" s="224"/>
      <c r="Q1149" s="224"/>
      <c r="R1149" s="224"/>
      <c r="S1149" s="224"/>
      <c r="T1149" s="224"/>
      <c r="U1149" s="224"/>
    </row>
    <row r="1150" spans="11:21" s="86" customFormat="1" x14ac:dyDescent="0.2">
      <c r="K1150" s="241"/>
      <c r="L1150" s="224"/>
      <c r="M1150" s="224"/>
      <c r="N1150" s="82"/>
      <c r="O1150" s="224"/>
      <c r="P1150" s="224"/>
      <c r="Q1150" s="224"/>
      <c r="R1150" s="224"/>
      <c r="S1150" s="224"/>
      <c r="T1150" s="224"/>
      <c r="U1150" s="224"/>
    </row>
    <row r="1151" spans="11:21" s="86" customFormat="1" x14ac:dyDescent="0.2">
      <c r="K1151" s="241"/>
      <c r="L1151" s="224"/>
      <c r="M1151" s="224"/>
      <c r="N1151" s="82"/>
      <c r="O1151" s="224"/>
      <c r="P1151" s="224"/>
      <c r="Q1151" s="224"/>
      <c r="R1151" s="224"/>
      <c r="S1151" s="224"/>
      <c r="T1151" s="224"/>
      <c r="U1151" s="224"/>
    </row>
    <row r="1152" spans="11:21" s="86" customFormat="1" x14ac:dyDescent="0.2">
      <c r="K1152" s="241"/>
      <c r="L1152" s="224"/>
      <c r="M1152" s="224"/>
      <c r="N1152" s="82"/>
      <c r="O1152" s="224"/>
      <c r="P1152" s="224"/>
      <c r="Q1152" s="224"/>
      <c r="R1152" s="224"/>
      <c r="S1152" s="224"/>
      <c r="T1152" s="224"/>
      <c r="U1152" s="224"/>
    </row>
    <row r="1153" spans="11:21" s="86" customFormat="1" x14ac:dyDescent="0.2">
      <c r="K1153" s="241"/>
      <c r="L1153" s="224"/>
      <c r="M1153" s="224"/>
      <c r="N1153" s="82"/>
      <c r="O1153" s="224"/>
      <c r="P1153" s="224"/>
      <c r="Q1153" s="224"/>
      <c r="R1153" s="224"/>
      <c r="S1153" s="224"/>
      <c r="T1153" s="224"/>
      <c r="U1153" s="224"/>
    </row>
    <row r="1154" spans="11:21" s="86" customFormat="1" x14ac:dyDescent="0.2">
      <c r="K1154" s="241"/>
      <c r="L1154" s="224"/>
      <c r="M1154" s="224"/>
      <c r="N1154" s="82"/>
      <c r="O1154" s="224"/>
      <c r="P1154" s="224"/>
      <c r="Q1154" s="224"/>
      <c r="R1154" s="224"/>
      <c r="S1154" s="224"/>
      <c r="T1154" s="224"/>
      <c r="U1154" s="224"/>
    </row>
    <row r="1155" spans="11:21" s="86" customFormat="1" x14ac:dyDescent="0.2">
      <c r="K1155" s="241"/>
      <c r="L1155" s="224"/>
      <c r="M1155" s="224"/>
      <c r="N1155" s="82"/>
      <c r="O1155" s="224"/>
      <c r="P1155" s="224"/>
      <c r="Q1155" s="224"/>
      <c r="R1155" s="224"/>
      <c r="S1155" s="224"/>
      <c r="T1155" s="224"/>
      <c r="U1155" s="224"/>
    </row>
    <row r="1156" spans="11:21" s="86" customFormat="1" x14ac:dyDescent="0.2">
      <c r="K1156" s="241"/>
      <c r="L1156" s="224"/>
      <c r="M1156" s="224"/>
      <c r="N1156" s="82"/>
      <c r="O1156" s="224"/>
      <c r="P1156" s="224"/>
      <c r="Q1156" s="224"/>
      <c r="R1156" s="224"/>
      <c r="S1156" s="224"/>
      <c r="T1156" s="224"/>
      <c r="U1156" s="224"/>
    </row>
    <row r="1157" spans="11:21" s="86" customFormat="1" x14ac:dyDescent="0.2">
      <c r="K1157" s="241"/>
      <c r="L1157" s="224"/>
      <c r="M1157" s="224"/>
      <c r="N1157" s="82"/>
      <c r="O1157" s="224"/>
      <c r="P1157" s="224"/>
      <c r="Q1157" s="224"/>
      <c r="R1157" s="224"/>
      <c r="S1157" s="224"/>
      <c r="T1157" s="224"/>
      <c r="U1157" s="224"/>
    </row>
    <row r="1158" spans="11:21" s="86" customFormat="1" x14ac:dyDescent="0.2">
      <c r="K1158" s="241"/>
      <c r="L1158" s="224"/>
      <c r="M1158" s="224"/>
      <c r="N1158" s="82"/>
      <c r="O1158" s="224"/>
      <c r="P1158" s="224"/>
      <c r="Q1158" s="224"/>
      <c r="R1158" s="224"/>
      <c r="S1158" s="224"/>
      <c r="T1158" s="224"/>
      <c r="U1158" s="224"/>
    </row>
    <row r="1159" spans="11:21" s="86" customFormat="1" x14ac:dyDescent="0.2">
      <c r="K1159" s="241"/>
      <c r="L1159" s="224"/>
      <c r="M1159" s="224"/>
      <c r="N1159" s="82"/>
      <c r="O1159" s="224"/>
      <c r="P1159" s="224"/>
      <c r="Q1159" s="224"/>
      <c r="R1159" s="224"/>
      <c r="S1159" s="224"/>
      <c r="T1159" s="224"/>
      <c r="U1159" s="224"/>
    </row>
    <row r="1160" spans="11:21" s="86" customFormat="1" x14ac:dyDescent="0.2">
      <c r="K1160" s="241"/>
      <c r="L1160" s="224"/>
      <c r="M1160" s="224"/>
      <c r="N1160" s="82"/>
      <c r="O1160" s="224"/>
      <c r="P1160" s="224"/>
      <c r="Q1160" s="224"/>
      <c r="R1160" s="224"/>
      <c r="S1160" s="224"/>
      <c r="T1160" s="224"/>
      <c r="U1160" s="224"/>
    </row>
    <row r="1161" spans="11:21" s="86" customFormat="1" x14ac:dyDescent="0.2">
      <c r="K1161" s="241"/>
      <c r="L1161" s="224"/>
      <c r="M1161" s="224"/>
      <c r="N1161" s="82"/>
      <c r="O1161" s="224"/>
      <c r="P1161" s="224"/>
      <c r="Q1161" s="224"/>
      <c r="R1161" s="224"/>
      <c r="S1161" s="224"/>
      <c r="T1161" s="224"/>
      <c r="U1161" s="224"/>
    </row>
    <row r="1162" spans="11:21" s="86" customFormat="1" x14ac:dyDescent="0.2">
      <c r="K1162" s="241"/>
      <c r="L1162" s="224"/>
      <c r="M1162" s="224"/>
      <c r="N1162" s="82"/>
      <c r="O1162" s="224"/>
      <c r="P1162" s="224"/>
      <c r="Q1162" s="224"/>
      <c r="R1162" s="224"/>
      <c r="S1162" s="224"/>
      <c r="T1162" s="224"/>
      <c r="U1162" s="224"/>
    </row>
    <row r="1163" spans="11:21" s="86" customFormat="1" x14ac:dyDescent="0.2">
      <c r="K1163" s="241"/>
      <c r="L1163" s="224"/>
      <c r="M1163" s="224"/>
      <c r="N1163" s="82"/>
      <c r="O1163" s="224"/>
      <c r="P1163" s="224"/>
      <c r="Q1163" s="224"/>
      <c r="R1163" s="224"/>
      <c r="S1163" s="224"/>
      <c r="T1163" s="224"/>
      <c r="U1163" s="224"/>
    </row>
    <row r="1164" spans="11:21" s="86" customFormat="1" x14ac:dyDescent="0.2">
      <c r="K1164" s="241"/>
      <c r="L1164" s="224"/>
      <c r="M1164" s="224"/>
      <c r="N1164" s="82"/>
      <c r="O1164" s="224"/>
      <c r="P1164" s="224"/>
      <c r="Q1164" s="224"/>
      <c r="R1164" s="224"/>
      <c r="S1164" s="224"/>
      <c r="T1164" s="224"/>
      <c r="U1164" s="224"/>
    </row>
    <row r="1165" spans="11:21" s="86" customFormat="1" x14ac:dyDescent="0.2">
      <c r="K1165" s="241"/>
      <c r="L1165" s="224"/>
      <c r="M1165" s="224"/>
      <c r="N1165" s="82"/>
      <c r="O1165" s="224"/>
      <c r="P1165" s="224"/>
      <c r="Q1165" s="224"/>
      <c r="R1165" s="224"/>
      <c r="S1165" s="224"/>
      <c r="T1165" s="224"/>
      <c r="U1165" s="224"/>
    </row>
    <row r="1166" spans="11:21" s="86" customFormat="1" x14ac:dyDescent="0.2">
      <c r="K1166" s="241"/>
      <c r="L1166" s="224"/>
      <c r="M1166" s="224"/>
      <c r="N1166" s="82"/>
      <c r="O1166" s="224"/>
      <c r="P1166" s="224"/>
      <c r="Q1166" s="224"/>
      <c r="R1166" s="224"/>
      <c r="S1166" s="224"/>
      <c r="T1166" s="224"/>
      <c r="U1166" s="224"/>
    </row>
    <row r="1167" spans="11:21" s="86" customFormat="1" x14ac:dyDescent="0.2">
      <c r="K1167" s="241"/>
      <c r="L1167" s="224"/>
      <c r="M1167" s="224"/>
      <c r="N1167" s="82"/>
      <c r="O1167" s="224"/>
      <c r="P1167" s="224"/>
      <c r="Q1167" s="224"/>
      <c r="R1167" s="224"/>
      <c r="S1167" s="224"/>
      <c r="T1167" s="224"/>
      <c r="U1167" s="224"/>
    </row>
    <row r="1168" spans="11:21" s="86" customFormat="1" x14ac:dyDescent="0.2">
      <c r="K1168" s="241"/>
      <c r="L1168" s="224"/>
      <c r="M1168" s="224"/>
      <c r="N1168" s="82"/>
      <c r="O1168" s="224"/>
      <c r="P1168" s="224"/>
      <c r="Q1168" s="224"/>
      <c r="R1168" s="224"/>
      <c r="S1168" s="224"/>
      <c r="T1168" s="224"/>
      <c r="U1168" s="224"/>
    </row>
    <row r="1169" spans="11:21" s="86" customFormat="1" x14ac:dyDescent="0.2">
      <c r="K1169" s="241"/>
      <c r="L1169" s="224"/>
      <c r="M1169" s="224"/>
      <c r="N1169" s="82"/>
      <c r="O1169" s="224"/>
      <c r="P1169" s="224"/>
      <c r="Q1169" s="224"/>
      <c r="R1169" s="224"/>
      <c r="S1169" s="224"/>
      <c r="T1169" s="224"/>
      <c r="U1169" s="224"/>
    </row>
    <row r="1170" spans="11:21" s="86" customFormat="1" x14ac:dyDescent="0.2">
      <c r="K1170" s="241"/>
      <c r="L1170" s="224"/>
      <c r="M1170" s="224"/>
      <c r="N1170" s="82"/>
      <c r="O1170" s="224"/>
      <c r="P1170" s="224"/>
      <c r="Q1170" s="224"/>
      <c r="R1170" s="224"/>
      <c r="S1170" s="224"/>
      <c r="T1170" s="224"/>
      <c r="U1170" s="224"/>
    </row>
    <row r="1171" spans="11:21" s="86" customFormat="1" x14ac:dyDescent="0.2">
      <c r="K1171" s="241"/>
      <c r="L1171" s="224"/>
      <c r="M1171" s="224"/>
      <c r="N1171" s="82"/>
      <c r="O1171" s="224"/>
      <c r="P1171" s="224"/>
      <c r="Q1171" s="224"/>
      <c r="R1171" s="224"/>
      <c r="S1171" s="224"/>
      <c r="T1171" s="224"/>
      <c r="U1171" s="224"/>
    </row>
    <row r="1172" spans="11:21" s="86" customFormat="1" x14ac:dyDescent="0.2">
      <c r="K1172" s="241"/>
      <c r="L1172" s="224"/>
      <c r="M1172" s="224"/>
      <c r="N1172" s="82"/>
      <c r="O1172" s="224"/>
      <c r="P1172" s="224"/>
      <c r="Q1172" s="224"/>
      <c r="R1172" s="224"/>
      <c r="S1172" s="224"/>
      <c r="T1172" s="224"/>
      <c r="U1172" s="224"/>
    </row>
    <row r="1173" spans="11:21" s="86" customFormat="1" x14ac:dyDescent="0.2">
      <c r="K1173" s="241"/>
      <c r="L1173" s="224"/>
      <c r="M1173" s="224"/>
      <c r="N1173" s="82"/>
      <c r="O1173" s="224"/>
      <c r="P1173" s="224"/>
      <c r="Q1173" s="224"/>
      <c r="R1173" s="224"/>
      <c r="S1173" s="224"/>
      <c r="T1173" s="224"/>
      <c r="U1173" s="224"/>
    </row>
    <row r="1174" spans="11:21" s="86" customFormat="1" x14ac:dyDescent="0.2">
      <c r="K1174" s="241"/>
      <c r="L1174" s="224"/>
      <c r="M1174" s="224"/>
      <c r="N1174" s="82"/>
      <c r="O1174" s="224"/>
      <c r="P1174" s="224"/>
      <c r="Q1174" s="224"/>
      <c r="R1174" s="224"/>
      <c r="S1174" s="224"/>
      <c r="T1174" s="224"/>
      <c r="U1174" s="224"/>
    </row>
    <row r="1175" spans="11:21" s="86" customFormat="1" x14ac:dyDescent="0.2">
      <c r="K1175" s="241"/>
      <c r="L1175" s="224"/>
      <c r="M1175" s="224"/>
      <c r="N1175" s="82"/>
      <c r="O1175" s="224"/>
      <c r="P1175" s="224"/>
      <c r="Q1175" s="224"/>
      <c r="R1175" s="224"/>
      <c r="S1175" s="224"/>
      <c r="T1175" s="224"/>
      <c r="U1175" s="224"/>
    </row>
    <row r="1176" spans="11:21" s="86" customFormat="1" x14ac:dyDescent="0.2">
      <c r="K1176" s="241"/>
      <c r="L1176" s="224"/>
      <c r="M1176" s="224"/>
      <c r="N1176" s="82"/>
      <c r="O1176" s="224"/>
      <c r="P1176" s="224"/>
      <c r="Q1176" s="224"/>
      <c r="R1176" s="224"/>
      <c r="S1176" s="224"/>
      <c r="T1176" s="224"/>
      <c r="U1176" s="224"/>
    </row>
    <row r="1177" spans="11:21" s="86" customFormat="1" x14ac:dyDescent="0.2">
      <c r="K1177" s="241"/>
      <c r="L1177" s="224"/>
      <c r="M1177" s="224"/>
      <c r="N1177" s="82"/>
      <c r="O1177" s="224"/>
      <c r="P1177" s="224"/>
      <c r="Q1177" s="224"/>
      <c r="R1177" s="224"/>
      <c r="S1177" s="224"/>
      <c r="T1177" s="224"/>
      <c r="U1177" s="224"/>
    </row>
    <row r="1178" spans="11:21" s="86" customFormat="1" x14ac:dyDescent="0.2">
      <c r="K1178" s="241"/>
      <c r="L1178" s="224"/>
      <c r="M1178" s="224"/>
      <c r="N1178" s="82"/>
      <c r="O1178" s="224"/>
      <c r="P1178" s="224"/>
      <c r="Q1178" s="224"/>
      <c r="R1178" s="224"/>
      <c r="S1178" s="224"/>
      <c r="T1178" s="224"/>
      <c r="U1178" s="224"/>
    </row>
    <row r="1179" spans="11:21" s="86" customFormat="1" x14ac:dyDescent="0.2">
      <c r="K1179" s="241"/>
      <c r="L1179" s="224"/>
      <c r="M1179" s="224"/>
      <c r="N1179" s="82"/>
      <c r="O1179" s="224"/>
      <c r="P1179" s="224"/>
      <c r="Q1179" s="224"/>
      <c r="R1179" s="224"/>
      <c r="S1179" s="224"/>
      <c r="T1179" s="224"/>
      <c r="U1179" s="224"/>
    </row>
    <row r="1180" spans="11:21" s="86" customFormat="1" x14ac:dyDescent="0.2">
      <c r="K1180" s="241"/>
      <c r="L1180" s="224"/>
      <c r="M1180" s="224"/>
      <c r="N1180" s="82"/>
      <c r="O1180" s="224"/>
      <c r="P1180" s="224"/>
      <c r="Q1180" s="224"/>
      <c r="R1180" s="224"/>
      <c r="S1180" s="224"/>
      <c r="T1180" s="224"/>
      <c r="U1180" s="224"/>
    </row>
    <row r="1181" spans="11:21" s="86" customFormat="1" x14ac:dyDescent="0.2">
      <c r="K1181" s="241"/>
      <c r="L1181" s="224"/>
      <c r="M1181" s="224"/>
      <c r="N1181" s="82"/>
      <c r="O1181" s="224"/>
      <c r="P1181" s="224"/>
      <c r="Q1181" s="224"/>
      <c r="R1181" s="224"/>
      <c r="S1181" s="224"/>
      <c r="T1181" s="224"/>
      <c r="U1181" s="224"/>
    </row>
    <row r="1182" spans="11:21" s="86" customFormat="1" x14ac:dyDescent="0.2">
      <c r="K1182" s="241"/>
      <c r="L1182" s="224"/>
      <c r="M1182" s="224"/>
      <c r="N1182" s="82"/>
      <c r="O1182" s="224"/>
      <c r="P1182" s="224"/>
      <c r="Q1182" s="224"/>
      <c r="R1182" s="224"/>
      <c r="S1182" s="224"/>
      <c r="T1182" s="224"/>
      <c r="U1182" s="224"/>
    </row>
    <row r="1183" spans="11:21" s="86" customFormat="1" x14ac:dyDescent="0.2">
      <c r="K1183" s="241"/>
      <c r="L1183" s="224"/>
      <c r="M1183" s="224"/>
      <c r="N1183" s="82"/>
      <c r="O1183" s="224"/>
      <c r="P1183" s="224"/>
      <c r="Q1183" s="224"/>
      <c r="R1183" s="224"/>
      <c r="S1183" s="224"/>
      <c r="T1183" s="224"/>
      <c r="U1183" s="224"/>
    </row>
    <row r="1184" spans="11:21" s="86" customFormat="1" x14ac:dyDescent="0.2">
      <c r="K1184" s="241"/>
      <c r="L1184" s="224"/>
      <c r="M1184" s="224"/>
      <c r="N1184" s="82"/>
      <c r="O1184" s="224"/>
      <c r="P1184" s="224"/>
      <c r="Q1184" s="224"/>
      <c r="R1184" s="224"/>
      <c r="S1184" s="224"/>
      <c r="T1184" s="224"/>
      <c r="U1184" s="224"/>
    </row>
    <row r="1185" spans="11:21" s="86" customFormat="1" x14ac:dyDescent="0.2">
      <c r="K1185" s="241"/>
      <c r="L1185" s="224"/>
      <c r="M1185" s="224"/>
      <c r="N1185" s="82"/>
      <c r="O1185" s="224"/>
      <c r="P1185" s="224"/>
      <c r="Q1185" s="224"/>
      <c r="R1185" s="224"/>
      <c r="S1185" s="224"/>
      <c r="T1185" s="224"/>
      <c r="U1185" s="224"/>
    </row>
    <row r="1186" spans="11:21" s="86" customFormat="1" x14ac:dyDescent="0.2">
      <c r="K1186" s="241"/>
      <c r="L1186" s="224"/>
      <c r="M1186" s="224"/>
      <c r="N1186" s="82"/>
      <c r="O1186" s="224"/>
      <c r="P1186" s="224"/>
      <c r="Q1186" s="224"/>
      <c r="R1186" s="224"/>
      <c r="S1186" s="224"/>
      <c r="T1186" s="224"/>
      <c r="U1186" s="224"/>
    </row>
    <row r="1187" spans="11:21" s="86" customFormat="1" x14ac:dyDescent="0.2">
      <c r="K1187" s="241"/>
      <c r="L1187" s="224"/>
      <c r="M1187" s="224"/>
      <c r="N1187" s="82"/>
      <c r="O1187" s="224"/>
      <c r="P1187" s="224"/>
      <c r="Q1187" s="224"/>
      <c r="R1187" s="224"/>
      <c r="S1187" s="224"/>
      <c r="T1187" s="224"/>
      <c r="U1187" s="224"/>
    </row>
    <row r="1188" spans="11:21" s="86" customFormat="1" x14ac:dyDescent="0.2">
      <c r="K1188" s="241"/>
      <c r="L1188" s="224"/>
      <c r="M1188" s="224"/>
      <c r="N1188" s="82"/>
      <c r="O1188" s="224"/>
      <c r="P1188" s="224"/>
      <c r="Q1188" s="224"/>
      <c r="R1188" s="224"/>
      <c r="S1188" s="224"/>
      <c r="T1188" s="224"/>
      <c r="U1188" s="224"/>
    </row>
    <row r="1189" spans="11:21" s="86" customFormat="1" x14ac:dyDescent="0.2">
      <c r="K1189" s="241"/>
      <c r="L1189" s="224"/>
      <c r="M1189" s="224"/>
      <c r="N1189" s="82"/>
      <c r="O1189" s="224"/>
      <c r="P1189" s="224"/>
      <c r="Q1189" s="224"/>
      <c r="R1189" s="224"/>
      <c r="S1189" s="224"/>
      <c r="T1189" s="224"/>
      <c r="U1189" s="224"/>
    </row>
    <row r="1190" spans="11:21" s="86" customFormat="1" x14ac:dyDescent="0.2">
      <c r="K1190" s="241"/>
      <c r="L1190" s="224"/>
      <c r="M1190" s="224"/>
      <c r="N1190" s="82"/>
      <c r="O1190" s="224"/>
      <c r="P1190" s="224"/>
      <c r="Q1190" s="224"/>
      <c r="R1190" s="224"/>
      <c r="S1190" s="224"/>
      <c r="T1190" s="224"/>
      <c r="U1190" s="224"/>
    </row>
    <row r="1191" spans="11:21" s="86" customFormat="1" x14ac:dyDescent="0.2">
      <c r="K1191" s="241"/>
      <c r="L1191" s="224"/>
      <c r="M1191" s="224"/>
      <c r="N1191" s="82"/>
      <c r="O1191" s="224"/>
      <c r="P1191" s="224"/>
      <c r="Q1191" s="224"/>
      <c r="R1191" s="224"/>
      <c r="S1191" s="224"/>
      <c r="T1191" s="224"/>
      <c r="U1191" s="224"/>
    </row>
    <row r="1192" spans="11:21" s="86" customFormat="1" x14ac:dyDescent="0.2">
      <c r="K1192" s="241"/>
      <c r="L1192" s="224"/>
      <c r="M1192" s="224"/>
      <c r="N1192" s="82"/>
      <c r="O1192" s="224"/>
      <c r="P1192" s="224"/>
      <c r="Q1192" s="224"/>
      <c r="R1192" s="224"/>
      <c r="S1192" s="224"/>
      <c r="T1192" s="224"/>
      <c r="U1192" s="224"/>
    </row>
    <row r="1193" spans="11:21" s="86" customFormat="1" x14ac:dyDescent="0.2">
      <c r="K1193" s="241"/>
      <c r="L1193" s="224"/>
      <c r="M1193" s="224"/>
      <c r="N1193" s="82"/>
      <c r="O1193" s="224"/>
      <c r="P1193" s="224"/>
      <c r="Q1193" s="224"/>
      <c r="R1193" s="224"/>
      <c r="S1193" s="224"/>
      <c r="T1193" s="224"/>
      <c r="U1193" s="224"/>
    </row>
    <row r="1194" spans="11:21" s="86" customFormat="1" x14ac:dyDescent="0.2">
      <c r="K1194" s="241"/>
      <c r="L1194" s="224"/>
      <c r="M1194" s="224"/>
      <c r="N1194" s="82"/>
      <c r="O1194" s="224"/>
      <c r="P1194" s="224"/>
      <c r="Q1194" s="224"/>
      <c r="R1194" s="224"/>
      <c r="S1194" s="224"/>
      <c r="T1194" s="224"/>
      <c r="U1194" s="224"/>
    </row>
    <row r="1195" spans="11:21" s="86" customFormat="1" x14ac:dyDescent="0.2">
      <c r="K1195" s="241"/>
      <c r="L1195" s="224"/>
      <c r="M1195" s="224"/>
      <c r="N1195" s="82"/>
      <c r="O1195" s="224"/>
      <c r="P1195" s="224"/>
      <c r="Q1195" s="224"/>
      <c r="R1195" s="224"/>
      <c r="S1195" s="224"/>
      <c r="T1195" s="224"/>
      <c r="U1195" s="224"/>
    </row>
    <row r="1196" spans="11:21" s="86" customFormat="1" x14ac:dyDescent="0.2">
      <c r="K1196" s="241"/>
      <c r="L1196" s="224"/>
      <c r="M1196" s="224"/>
      <c r="N1196" s="82"/>
      <c r="O1196" s="224"/>
      <c r="P1196" s="224"/>
      <c r="Q1196" s="224"/>
      <c r="R1196" s="224"/>
      <c r="S1196" s="224"/>
      <c r="T1196" s="224"/>
      <c r="U1196" s="224"/>
    </row>
    <row r="1197" spans="11:21" s="86" customFormat="1" x14ac:dyDescent="0.2">
      <c r="K1197" s="241"/>
      <c r="L1197" s="224"/>
      <c r="M1197" s="224"/>
      <c r="N1197" s="82"/>
      <c r="O1197" s="224"/>
      <c r="P1197" s="224"/>
      <c r="Q1197" s="224"/>
      <c r="R1197" s="224"/>
      <c r="S1197" s="224"/>
      <c r="T1197" s="224"/>
      <c r="U1197" s="224"/>
    </row>
    <row r="1198" spans="11:21" s="86" customFormat="1" x14ac:dyDescent="0.2">
      <c r="K1198" s="241"/>
      <c r="L1198" s="224"/>
      <c r="M1198" s="224"/>
      <c r="N1198" s="82"/>
      <c r="O1198" s="224"/>
      <c r="P1198" s="224"/>
      <c r="Q1198" s="224"/>
      <c r="R1198" s="224"/>
      <c r="S1198" s="224"/>
      <c r="T1198" s="224"/>
      <c r="U1198" s="224"/>
    </row>
    <row r="1199" spans="11:21" s="86" customFormat="1" x14ac:dyDescent="0.2">
      <c r="K1199" s="241"/>
      <c r="L1199" s="224"/>
      <c r="M1199" s="224"/>
      <c r="N1199" s="82"/>
      <c r="O1199" s="224"/>
      <c r="P1199" s="224"/>
      <c r="Q1199" s="224"/>
      <c r="R1199" s="224"/>
      <c r="S1199" s="224"/>
      <c r="T1199" s="224"/>
      <c r="U1199" s="224"/>
    </row>
    <row r="1200" spans="11:21" s="86" customFormat="1" x14ac:dyDescent="0.2">
      <c r="K1200" s="241"/>
      <c r="L1200" s="224"/>
      <c r="M1200" s="224"/>
      <c r="N1200" s="82"/>
      <c r="O1200" s="224"/>
      <c r="P1200" s="224"/>
      <c r="Q1200" s="224"/>
      <c r="R1200" s="224"/>
      <c r="S1200" s="224"/>
      <c r="T1200" s="224"/>
      <c r="U1200" s="224"/>
    </row>
    <row r="1201" spans="11:21" s="86" customFormat="1" x14ac:dyDescent="0.2">
      <c r="K1201" s="241"/>
      <c r="L1201" s="224"/>
      <c r="M1201" s="224"/>
      <c r="N1201" s="82"/>
      <c r="O1201" s="224"/>
      <c r="P1201" s="224"/>
      <c r="Q1201" s="224"/>
      <c r="R1201" s="224"/>
      <c r="S1201" s="224"/>
      <c r="T1201" s="224"/>
      <c r="U1201" s="224"/>
    </row>
    <row r="1202" spans="11:21" s="86" customFormat="1" x14ac:dyDescent="0.2">
      <c r="K1202" s="241"/>
      <c r="L1202" s="224"/>
      <c r="M1202" s="224"/>
      <c r="N1202" s="82"/>
      <c r="O1202" s="224"/>
      <c r="P1202" s="224"/>
      <c r="Q1202" s="224"/>
      <c r="R1202" s="224"/>
      <c r="S1202" s="224"/>
      <c r="T1202" s="224"/>
      <c r="U1202" s="224"/>
    </row>
    <row r="1203" spans="11:21" s="86" customFormat="1" x14ac:dyDescent="0.2">
      <c r="K1203" s="241"/>
      <c r="L1203" s="224"/>
      <c r="M1203" s="224"/>
      <c r="N1203" s="82"/>
      <c r="O1203" s="224"/>
      <c r="P1203" s="224"/>
      <c r="Q1203" s="224"/>
      <c r="R1203" s="224"/>
      <c r="S1203" s="224"/>
      <c r="T1203" s="224"/>
      <c r="U1203" s="224"/>
    </row>
    <row r="1204" spans="11:21" s="86" customFormat="1" x14ac:dyDescent="0.2">
      <c r="K1204" s="241"/>
      <c r="L1204" s="224"/>
      <c r="M1204" s="224"/>
      <c r="N1204" s="82"/>
      <c r="O1204" s="224"/>
      <c r="P1204" s="224"/>
      <c r="Q1204" s="224"/>
      <c r="R1204" s="224"/>
      <c r="S1204" s="224"/>
      <c r="T1204" s="224"/>
      <c r="U1204" s="224"/>
    </row>
    <row r="1205" spans="11:21" s="86" customFormat="1" x14ac:dyDescent="0.2">
      <c r="K1205" s="241"/>
      <c r="L1205" s="224"/>
      <c r="M1205" s="224"/>
      <c r="N1205" s="82"/>
      <c r="O1205" s="224"/>
      <c r="P1205" s="224"/>
      <c r="Q1205" s="224"/>
      <c r="R1205" s="224"/>
      <c r="S1205" s="224"/>
      <c r="T1205" s="224"/>
      <c r="U1205" s="224"/>
    </row>
    <row r="1206" spans="11:21" s="86" customFormat="1" x14ac:dyDescent="0.2">
      <c r="K1206" s="241"/>
      <c r="L1206" s="224"/>
      <c r="M1206" s="224"/>
      <c r="N1206" s="82"/>
      <c r="O1206" s="224"/>
      <c r="P1206" s="224"/>
      <c r="Q1206" s="224"/>
      <c r="R1206" s="224"/>
      <c r="S1206" s="224"/>
      <c r="T1206" s="224"/>
      <c r="U1206" s="224"/>
    </row>
    <row r="1207" spans="11:21" s="86" customFormat="1" x14ac:dyDescent="0.2">
      <c r="K1207" s="241"/>
      <c r="L1207" s="224"/>
      <c r="M1207" s="224"/>
      <c r="N1207" s="82"/>
      <c r="O1207" s="224"/>
      <c r="P1207" s="224"/>
      <c r="Q1207" s="224"/>
      <c r="R1207" s="224"/>
      <c r="S1207" s="224"/>
      <c r="T1207" s="224"/>
      <c r="U1207" s="224"/>
    </row>
    <row r="1208" spans="11:21" s="86" customFormat="1" x14ac:dyDescent="0.2">
      <c r="K1208" s="241"/>
      <c r="L1208" s="224"/>
      <c r="M1208" s="224"/>
      <c r="N1208" s="82"/>
      <c r="O1208" s="224"/>
      <c r="P1208" s="224"/>
      <c r="Q1208" s="224"/>
      <c r="R1208" s="224"/>
      <c r="S1208" s="224"/>
      <c r="T1208" s="224"/>
      <c r="U1208" s="224"/>
    </row>
    <row r="1209" spans="11:21" s="86" customFormat="1" x14ac:dyDescent="0.2">
      <c r="K1209" s="241"/>
      <c r="L1209" s="224"/>
      <c r="M1209" s="224"/>
      <c r="N1209" s="82"/>
      <c r="O1209" s="224"/>
      <c r="P1209" s="224"/>
      <c r="Q1209" s="224"/>
      <c r="R1209" s="224"/>
      <c r="S1209" s="224"/>
      <c r="T1209" s="224"/>
      <c r="U1209" s="224"/>
    </row>
    <row r="1210" spans="11:21" s="86" customFormat="1" x14ac:dyDescent="0.2">
      <c r="K1210" s="241"/>
      <c r="L1210" s="224"/>
      <c r="M1210" s="224"/>
      <c r="N1210" s="82"/>
      <c r="O1210" s="224"/>
      <c r="P1210" s="224"/>
      <c r="Q1210" s="224"/>
      <c r="R1210" s="224"/>
      <c r="S1210" s="224"/>
      <c r="T1210" s="224"/>
      <c r="U1210" s="224"/>
    </row>
    <row r="1211" spans="11:21" s="86" customFormat="1" x14ac:dyDescent="0.2">
      <c r="K1211" s="241"/>
      <c r="L1211" s="224"/>
      <c r="M1211" s="224"/>
      <c r="N1211" s="82"/>
      <c r="O1211" s="224"/>
      <c r="P1211" s="224"/>
      <c r="Q1211" s="224"/>
      <c r="R1211" s="224"/>
      <c r="S1211" s="224"/>
      <c r="T1211" s="224"/>
      <c r="U1211" s="224"/>
    </row>
    <row r="1212" spans="11:21" s="86" customFormat="1" x14ac:dyDescent="0.2">
      <c r="K1212" s="241"/>
      <c r="L1212" s="224"/>
      <c r="M1212" s="224"/>
      <c r="N1212" s="82"/>
      <c r="O1212" s="224"/>
      <c r="P1212" s="224"/>
      <c r="Q1212" s="224"/>
      <c r="R1212" s="224"/>
      <c r="S1212" s="224"/>
      <c r="T1212" s="224"/>
      <c r="U1212" s="224"/>
    </row>
    <row r="1213" spans="11:21" s="86" customFormat="1" x14ac:dyDescent="0.2">
      <c r="K1213" s="241"/>
      <c r="L1213" s="224"/>
      <c r="M1213" s="224"/>
      <c r="N1213" s="82"/>
      <c r="O1213" s="224"/>
      <c r="P1213" s="224"/>
      <c r="Q1213" s="224"/>
      <c r="R1213" s="224"/>
      <c r="S1213" s="224"/>
      <c r="T1213" s="224"/>
      <c r="U1213" s="224"/>
    </row>
    <row r="1214" spans="11:21" s="86" customFormat="1" x14ac:dyDescent="0.2">
      <c r="K1214" s="241"/>
      <c r="L1214" s="224"/>
      <c r="M1214" s="224"/>
      <c r="N1214" s="82"/>
      <c r="O1214" s="224"/>
      <c r="P1214" s="224"/>
      <c r="Q1214" s="224"/>
      <c r="R1214" s="224"/>
      <c r="S1214" s="224"/>
      <c r="T1214" s="224"/>
      <c r="U1214" s="224"/>
    </row>
    <row r="1215" spans="11:21" s="86" customFormat="1" x14ac:dyDescent="0.2">
      <c r="K1215" s="241"/>
      <c r="L1215" s="224"/>
      <c r="M1215" s="224"/>
      <c r="N1215" s="82"/>
      <c r="O1215" s="224"/>
      <c r="P1215" s="224"/>
      <c r="Q1215" s="224"/>
      <c r="R1215" s="224"/>
      <c r="S1215" s="224"/>
      <c r="T1215" s="224"/>
      <c r="U1215" s="224"/>
    </row>
    <row r="1216" spans="11:21" s="86" customFormat="1" x14ac:dyDescent="0.2">
      <c r="K1216" s="241"/>
      <c r="L1216" s="224"/>
      <c r="M1216" s="224"/>
      <c r="N1216" s="82"/>
      <c r="O1216" s="224"/>
      <c r="P1216" s="224"/>
      <c r="Q1216" s="224"/>
      <c r="R1216" s="224"/>
      <c r="S1216" s="224"/>
      <c r="T1216" s="224"/>
      <c r="U1216" s="224"/>
    </row>
    <row r="1217" spans="11:21" s="86" customFormat="1" x14ac:dyDescent="0.2">
      <c r="K1217" s="241"/>
      <c r="L1217" s="224"/>
      <c r="M1217" s="224"/>
      <c r="N1217" s="82"/>
      <c r="O1217" s="224"/>
      <c r="P1217" s="224"/>
      <c r="Q1217" s="224"/>
      <c r="R1217" s="224"/>
      <c r="S1217" s="224"/>
      <c r="T1217" s="224"/>
      <c r="U1217" s="224"/>
    </row>
    <row r="1218" spans="11:21" s="86" customFormat="1" x14ac:dyDescent="0.2">
      <c r="K1218" s="241"/>
      <c r="L1218" s="224"/>
      <c r="M1218" s="224"/>
      <c r="N1218" s="82"/>
      <c r="O1218" s="224"/>
      <c r="P1218" s="224"/>
      <c r="Q1218" s="224"/>
      <c r="R1218" s="224"/>
      <c r="S1218" s="224"/>
      <c r="T1218" s="224"/>
      <c r="U1218" s="224"/>
    </row>
    <row r="1219" spans="11:21" s="86" customFormat="1" x14ac:dyDescent="0.2">
      <c r="K1219" s="241"/>
      <c r="L1219" s="224"/>
      <c r="M1219" s="224"/>
      <c r="N1219" s="82"/>
      <c r="O1219" s="224"/>
      <c r="P1219" s="224"/>
      <c r="Q1219" s="224"/>
      <c r="R1219" s="224"/>
      <c r="S1219" s="224"/>
      <c r="T1219" s="224"/>
      <c r="U1219" s="224"/>
    </row>
    <row r="1220" spans="11:21" s="86" customFormat="1" x14ac:dyDescent="0.2">
      <c r="K1220" s="241"/>
      <c r="L1220" s="224"/>
      <c r="M1220" s="224"/>
      <c r="N1220" s="82"/>
      <c r="O1220" s="224"/>
      <c r="P1220" s="224"/>
      <c r="Q1220" s="224"/>
      <c r="R1220" s="224"/>
      <c r="S1220" s="224"/>
      <c r="T1220" s="224"/>
      <c r="U1220" s="224"/>
    </row>
    <row r="1221" spans="11:21" s="86" customFormat="1" x14ac:dyDescent="0.2">
      <c r="K1221" s="241"/>
      <c r="L1221" s="224"/>
      <c r="M1221" s="224"/>
      <c r="N1221" s="82"/>
      <c r="O1221" s="224"/>
      <c r="P1221" s="224"/>
      <c r="Q1221" s="224"/>
      <c r="R1221" s="224"/>
      <c r="S1221" s="224"/>
      <c r="T1221" s="224"/>
      <c r="U1221" s="224"/>
    </row>
    <row r="1222" spans="11:21" s="86" customFormat="1" x14ac:dyDescent="0.2">
      <c r="K1222" s="241"/>
      <c r="L1222" s="224"/>
      <c r="M1222" s="224"/>
      <c r="N1222" s="82"/>
      <c r="O1222" s="224"/>
      <c r="P1222" s="224"/>
      <c r="Q1222" s="224"/>
      <c r="R1222" s="224"/>
      <c r="S1222" s="224"/>
      <c r="T1222" s="224"/>
      <c r="U1222" s="224"/>
    </row>
    <row r="1223" spans="11:21" s="86" customFormat="1" x14ac:dyDescent="0.2">
      <c r="K1223" s="241"/>
      <c r="L1223" s="224"/>
      <c r="M1223" s="224"/>
      <c r="N1223" s="82"/>
      <c r="O1223" s="224"/>
      <c r="P1223" s="224"/>
      <c r="Q1223" s="224"/>
      <c r="R1223" s="224"/>
      <c r="S1223" s="224"/>
      <c r="T1223" s="224"/>
      <c r="U1223" s="224"/>
    </row>
    <row r="1224" spans="11:21" s="86" customFormat="1" x14ac:dyDescent="0.2">
      <c r="K1224" s="241"/>
      <c r="L1224" s="224"/>
      <c r="M1224" s="224"/>
      <c r="N1224" s="82"/>
      <c r="O1224" s="224"/>
      <c r="P1224" s="224"/>
      <c r="Q1224" s="224"/>
      <c r="R1224" s="224"/>
      <c r="S1224" s="224"/>
      <c r="T1224" s="224"/>
      <c r="U1224" s="224"/>
    </row>
    <row r="1225" spans="11:21" s="86" customFormat="1" x14ac:dyDescent="0.2">
      <c r="K1225" s="241"/>
      <c r="L1225" s="224"/>
      <c r="M1225" s="224"/>
      <c r="N1225" s="82"/>
      <c r="O1225" s="224"/>
      <c r="P1225" s="224"/>
      <c r="Q1225" s="224"/>
      <c r="R1225" s="224"/>
      <c r="S1225" s="224"/>
      <c r="T1225" s="224"/>
      <c r="U1225" s="224"/>
    </row>
    <row r="1226" spans="11:21" s="86" customFormat="1" x14ac:dyDescent="0.2">
      <c r="K1226" s="241"/>
      <c r="L1226" s="224"/>
      <c r="M1226" s="224"/>
      <c r="N1226" s="82"/>
      <c r="O1226" s="224"/>
      <c r="P1226" s="224"/>
      <c r="Q1226" s="224"/>
      <c r="R1226" s="224"/>
      <c r="S1226" s="224"/>
      <c r="T1226" s="224"/>
      <c r="U1226" s="224"/>
    </row>
    <row r="1227" spans="11:21" s="86" customFormat="1" x14ac:dyDescent="0.2">
      <c r="K1227" s="241"/>
      <c r="L1227" s="224"/>
      <c r="M1227" s="224"/>
      <c r="N1227" s="82"/>
      <c r="O1227" s="224"/>
      <c r="P1227" s="224"/>
      <c r="Q1227" s="224"/>
      <c r="R1227" s="224"/>
      <c r="S1227" s="224"/>
      <c r="T1227" s="224"/>
      <c r="U1227" s="224"/>
    </row>
    <row r="1228" spans="11:21" s="86" customFormat="1" x14ac:dyDescent="0.2">
      <c r="K1228" s="241"/>
      <c r="L1228" s="224"/>
      <c r="M1228" s="224"/>
      <c r="N1228" s="82"/>
      <c r="O1228" s="224"/>
      <c r="P1228" s="224"/>
      <c r="Q1228" s="224"/>
      <c r="R1228" s="224"/>
      <c r="S1228" s="224"/>
      <c r="T1228" s="224"/>
      <c r="U1228" s="224"/>
    </row>
    <row r="1229" spans="11:21" s="86" customFormat="1" x14ac:dyDescent="0.2">
      <c r="K1229" s="241"/>
      <c r="L1229" s="224"/>
      <c r="M1229" s="224"/>
      <c r="N1229" s="82"/>
      <c r="O1229" s="224"/>
      <c r="P1229" s="224"/>
      <c r="Q1229" s="224"/>
      <c r="R1229" s="224"/>
      <c r="S1229" s="224"/>
      <c r="T1229" s="224"/>
      <c r="U1229" s="224"/>
    </row>
    <row r="1230" spans="11:21" s="86" customFormat="1" x14ac:dyDescent="0.2">
      <c r="K1230" s="241"/>
      <c r="L1230" s="224"/>
      <c r="M1230" s="224"/>
      <c r="N1230" s="82"/>
      <c r="O1230" s="224"/>
      <c r="P1230" s="224"/>
      <c r="Q1230" s="224"/>
      <c r="R1230" s="224"/>
      <c r="S1230" s="224"/>
      <c r="T1230" s="224"/>
      <c r="U1230" s="224"/>
    </row>
    <row r="1231" spans="11:21" s="86" customFormat="1" x14ac:dyDescent="0.2">
      <c r="K1231" s="241"/>
      <c r="L1231" s="224"/>
      <c r="M1231" s="224"/>
      <c r="N1231" s="82"/>
      <c r="O1231" s="224"/>
      <c r="P1231" s="224"/>
      <c r="Q1231" s="224"/>
      <c r="R1231" s="224"/>
      <c r="S1231" s="224"/>
      <c r="T1231" s="224"/>
      <c r="U1231" s="224"/>
    </row>
    <row r="1232" spans="11:21" s="86" customFormat="1" x14ac:dyDescent="0.2">
      <c r="K1232" s="241"/>
      <c r="L1232" s="224"/>
      <c r="M1232" s="224"/>
      <c r="N1232" s="82"/>
      <c r="O1232" s="224"/>
      <c r="P1232" s="224"/>
      <c r="Q1232" s="224"/>
      <c r="R1232" s="224"/>
      <c r="S1232" s="224"/>
      <c r="T1232" s="224"/>
      <c r="U1232" s="224"/>
    </row>
    <row r="1233" spans="11:21" s="86" customFormat="1" x14ac:dyDescent="0.2">
      <c r="K1233" s="241"/>
      <c r="L1233" s="224"/>
      <c r="M1233" s="224"/>
      <c r="N1233" s="82"/>
      <c r="O1233" s="224"/>
      <c r="P1233" s="224"/>
      <c r="Q1233" s="224"/>
      <c r="R1233" s="224"/>
      <c r="S1233" s="224"/>
      <c r="T1233" s="224"/>
      <c r="U1233" s="224"/>
    </row>
    <row r="1234" spans="11:21" s="86" customFormat="1" x14ac:dyDescent="0.2">
      <c r="K1234" s="241"/>
      <c r="L1234" s="224"/>
      <c r="M1234" s="224"/>
      <c r="N1234" s="82"/>
      <c r="O1234" s="224"/>
      <c r="P1234" s="224"/>
      <c r="Q1234" s="224"/>
      <c r="R1234" s="224"/>
      <c r="S1234" s="224"/>
      <c r="T1234" s="224"/>
      <c r="U1234" s="224"/>
    </row>
    <row r="1235" spans="11:21" s="86" customFormat="1" x14ac:dyDescent="0.2">
      <c r="K1235" s="241"/>
      <c r="L1235" s="224"/>
      <c r="M1235" s="224"/>
      <c r="N1235" s="82"/>
      <c r="O1235" s="224"/>
      <c r="P1235" s="224"/>
      <c r="Q1235" s="224"/>
      <c r="R1235" s="224"/>
      <c r="S1235" s="224"/>
      <c r="T1235" s="224"/>
      <c r="U1235" s="224"/>
    </row>
    <row r="1236" spans="11:21" s="86" customFormat="1" x14ac:dyDescent="0.2">
      <c r="K1236" s="241"/>
      <c r="L1236" s="224"/>
      <c r="M1236" s="224"/>
      <c r="N1236" s="82"/>
      <c r="O1236" s="224"/>
      <c r="P1236" s="224"/>
      <c r="Q1236" s="224"/>
      <c r="R1236" s="224"/>
      <c r="S1236" s="224"/>
      <c r="T1236" s="224"/>
      <c r="U1236" s="224"/>
    </row>
    <row r="1237" spans="11:21" s="86" customFormat="1" x14ac:dyDescent="0.2">
      <c r="K1237" s="241"/>
      <c r="L1237" s="224"/>
      <c r="M1237" s="224"/>
      <c r="N1237" s="82"/>
      <c r="O1237" s="224"/>
      <c r="P1237" s="224"/>
      <c r="Q1237" s="224"/>
      <c r="R1237" s="224"/>
      <c r="S1237" s="224"/>
      <c r="T1237" s="224"/>
      <c r="U1237" s="224"/>
    </row>
    <row r="1238" spans="11:21" s="86" customFormat="1" x14ac:dyDescent="0.2">
      <c r="K1238" s="241"/>
      <c r="L1238" s="224"/>
      <c r="M1238" s="224"/>
      <c r="N1238" s="82"/>
      <c r="O1238" s="224"/>
      <c r="P1238" s="224"/>
      <c r="Q1238" s="224"/>
      <c r="R1238" s="224"/>
      <c r="S1238" s="224"/>
      <c r="T1238" s="224"/>
      <c r="U1238" s="224"/>
    </row>
    <row r="1239" spans="11:21" s="86" customFormat="1" x14ac:dyDescent="0.2">
      <c r="K1239" s="241"/>
      <c r="L1239" s="224"/>
      <c r="M1239" s="224"/>
      <c r="N1239" s="82"/>
      <c r="O1239" s="224"/>
      <c r="P1239" s="224"/>
      <c r="Q1239" s="224"/>
      <c r="R1239" s="224"/>
      <c r="S1239" s="224"/>
      <c r="T1239" s="224"/>
      <c r="U1239" s="224"/>
    </row>
    <row r="1240" spans="11:21" s="86" customFormat="1" x14ac:dyDescent="0.2">
      <c r="K1240" s="241"/>
      <c r="L1240" s="224"/>
      <c r="M1240" s="224"/>
      <c r="N1240" s="82"/>
      <c r="O1240" s="224"/>
      <c r="P1240" s="224"/>
      <c r="Q1240" s="224"/>
      <c r="R1240" s="224"/>
      <c r="S1240" s="224"/>
      <c r="T1240" s="224"/>
      <c r="U1240" s="224"/>
    </row>
    <row r="1241" spans="11:21" s="86" customFormat="1" x14ac:dyDescent="0.2">
      <c r="K1241" s="241"/>
      <c r="L1241" s="224"/>
      <c r="M1241" s="224"/>
      <c r="N1241" s="82"/>
      <c r="O1241" s="224"/>
      <c r="P1241" s="224"/>
      <c r="Q1241" s="224"/>
      <c r="R1241" s="224"/>
      <c r="S1241" s="224"/>
      <c r="T1241" s="224"/>
      <c r="U1241" s="224"/>
    </row>
    <row r="1242" spans="11:21" s="86" customFormat="1" x14ac:dyDescent="0.2">
      <c r="K1242" s="241"/>
      <c r="L1242" s="224"/>
      <c r="M1242" s="224"/>
      <c r="N1242" s="82"/>
      <c r="O1242" s="224"/>
      <c r="P1242" s="224"/>
      <c r="Q1242" s="224"/>
      <c r="R1242" s="224"/>
      <c r="S1242" s="224"/>
      <c r="T1242" s="224"/>
      <c r="U1242" s="224"/>
    </row>
    <row r="1243" spans="11:21" s="86" customFormat="1" x14ac:dyDescent="0.2">
      <c r="K1243" s="241"/>
      <c r="L1243" s="224"/>
      <c r="M1243" s="224"/>
      <c r="N1243" s="82"/>
      <c r="O1243" s="224"/>
      <c r="P1243" s="224"/>
      <c r="Q1243" s="224"/>
      <c r="R1243" s="224"/>
      <c r="S1243" s="224"/>
      <c r="T1243" s="224"/>
      <c r="U1243" s="224"/>
    </row>
    <row r="1244" spans="11:21" s="86" customFormat="1" x14ac:dyDescent="0.2">
      <c r="K1244" s="241"/>
      <c r="L1244" s="224"/>
      <c r="M1244" s="224"/>
      <c r="N1244" s="82"/>
      <c r="O1244" s="224"/>
      <c r="P1244" s="224"/>
      <c r="Q1244" s="224"/>
      <c r="R1244" s="224"/>
      <c r="S1244" s="224"/>
      <c r="T1244" s="224"/>
      <c r="U1244" s="224"/>
    </row>
    <row r="1245" spans="11:21" s="86" customFormat="1" x14ac:dyDescent="0.2">
      <c r="K1245" s="241"/>
      <c r="L1245" s="224"/>
      <c r="M1245" s="224"/>
      <c r="N1245" s="82"/>
      <c r="O1245" s="224"/>
      <c r="P1245" s="224"/>
      <c r="Q1245" s="224"/>
      <c r="R1245" s="224"/>
      <c r="S1245" s="224"/>
      <c r="T1245" s="224"/>
      <c r="U1245" s="224"/>
    </row>
    <row r="1246" spans="11:21" s="86" customFormat="1" x14ac:dyDescent="0.2">
      <c r="K1246" s="241"/>
      <c r="L1246" s="224"/>
      <c r="M1246" s="224"/>
      <c r="N1246" s="82"/>
      <c r="O1246" s="224"/>
      <c r="P1246" s="224"/>
      <c r="Q1246" s="224"/>
      <c r="R1246" s="224"/>
      <c r="S1246" s="224"/>
      <c r="T1246" s="224"/>
      <c r="U1246" s="224"/>
    </row>
    <row r="1247" spans="11:21" s="86" customFormat="1" x14ac:dyDescent="0.2">
      <c r="K1247" s="241"/>
      <c r="L1247" s="224"/>
      <c r="M1247" s="224"/>
      <c r="N1247" s="82"/>
      <c r="O1247" s="224"/>
      <c r="P1247" s="224"/>
      <c r="Q1247" s="224"/>
      <c r="R1247" s="224"/>
      <c r="S1247" s="224"/>
      <c r="T1247" s="224"/>
      <c r="U1247" s="224"/>
    </row>
    <row r="1248" spans="11:21" s="86" customFormat="1" x14ac:dyDescent="0.2">
      <c r="K1248" s="241"/>
      <c r="L1248" s="224"/>
      <c r="M1248" s="224"/>
      <c r="N1248" s="82"/>
      <c r="O1248" s="224"/>
      <c r="P1248" s="224"/>
      <c r="Q1248" s="224"/>
      <c r="R1248" s="224"/>
      <c r="S1248" s="224"/>
      <c r="T1248" s="224"/>
      <c r="U1248" s="224"/>
    </row>
    <row r="1249" spans="11:21" s="86" customFormat="1" x14ac:dyDescent="0.2">
      <c r="K1249" s="241"/>
      <c r="L1249" s="224"/>
      <c r="M1249" s="224"/>
      <c r="N1249" s="82"/>
      <c r="O1249" s="224"/>
      <c r="P1249" s="224"/>
      <c r="Q1249" s="224"/>
      <c r="R1249" s="224"/>
      <c r="S1249" s="224"/>
      <c r="T1249" s="224"/>
      <c r="U1249" s="224"/>
    </row>
    <row r="1250" spans="11:21" s="86" customFormat="1" x14ac:dyDescent="0.2">
      <c r="K1250" s="241"/>
      <c r="L1250" s="224"/>
      <c r="M1250" s="224"/>
      <c r="N1250" s="82"/>
      <c r="O1250" s="224"/>
      <c r="P1250" s="224"/>
      <c r="Q1250" s="224"/>
      <c r="R1250" s="224"/>
      <c r="S1250" s="224"/>
      <c r="T1250" s="224"/>
      <c r="U1250" s="224"/>
    </row>
    <row r="1251" spans="11:21" s="86" customFormat="1" x14ac:dyDescent="0.2">
      <c r="K1251" s="241"/>
      <c r="L1251" s="224"/>
      <c r="M1251" s="224"/>
      <c r="N1251" s="82"/>
      <c r="O1251" s="224"/>
      <c r="P1251" s="224"/>
      <c r="Q1251" s="224"/>
      <c r="R1251" s="224"/>
      <c r="S1251" s="224"/>
      <c r="T1251" s="224"/>
      <c r="U1251" s="224"/>
    </row>
    <row r="1252" spans="11:21" s="86" customFormat="1" x14ac:dyDescent="0.2">
      <c r="K1252" s="241"/>
      <c r="L1252" s="224"/>
      <c r="M1252" s="224"/>
      <c r="N1252" s="82"/>
      <c r="O1252" s="224"/>
      <c r="P1252" s="224"/>
      <c r="Q1252" s="224"/>
      <c r="R1252" s="224"/>
      <c r="S1252" s="224"/>
      <c r="T1252" s="224"/>
      <c r="U1252" s="224"/>
    </row>
    <row r="1253" spans="11:21" s="86" customFormat="1" x14ac:dyDescent="0.2">
      <c r="K1253" s="241"/>
      <c r="L1253" s="224"/>
      <c r="M1253" s="224"/>
      <c r="N1253" s="82"/>
      <c r="O1253" s="224"/>
      <c r="P1253" s="224"/>
      <c r="Q1253" s="224"/>
      <c r="R1253" s="224"/>
      <c r="S1253" s="224"/>
      <c r="T1253" s="224"/>
      <c r="U1253" s="224"/>
    </row>
    <row r="1254" spans="11:21" s="86" customFormat="1" x14ac:dyDescent="0.2">
      <c r="K1254" s="241"/>
      <c r="L1254" s="224"/>
      <c r="M1254" s="224"/>
      <c r="N1254" s="82"/>
      <c r="O1254" s="224"/>
      <c r="P1254" s="224"/>
      <c r="Q1254" s="224"/>
      <c r="R1254" s="224"/>
      <c r="S1254" s="224"/>
      <c r="T1254" s="224"/>
      <c r="U1254" s="224"/>
    </row>
    <row r="1255" spans="11:21" s="86" customFormat="1" x14ac:dyDescent="0.2">
      <c r="K1255" s="241"/>
      <c r="L1255" s="224"/>
      <c r="M1255" s="224"/>
      <c r="N1255" s="82"/>
      <c r="O1255" s="224"/>
      <c r="P1255" s="224"/>
      <c r="Q1255" s="224"/>
      <c r="R1255" s="224"/>
      <c r="S1255" s="224"/>
      <c r="T1255" s="224"/>
      <c r="U1255" s="224"/>
    </row>
    <row r="1256" spans="11:21" s="86" customFormat="1" x14ac:dyDescent="0.2">
      <c r="K1256" s="241"/>
      <c r="L1256" s="224"/>
      <c r="M1256" s="224"/>
      <c r="N1256" s="82"/>
      <c r="O1256" s="224"/>
      <c r="P1256" s="224"/>
      <c r="Q1256" s="224"/>
      <c r="R1256" s="224"/>
      <c r="S1256" s="224"/>
      <c r="T1256" s="224"/>
      <c r="U1256" s="224"/>
    </row>
    <row r="1257" spans="11:21" s="86" customFormat="1" x14ac:dyDescent="0.2">
      <c r="K1257" s="241"/>
      <c r="L1257" s="224"/>
      <c r="M1257" s="224"/>
      <c r="N1257" s="82"/>
      <c r="O1257" s="224"/>
      <c r="P1257" s="224"/>
      <c r="Q1257" s="224"/>
      <c r="R1257" s="224"/>
      <c r="S1257" s="224"/>
      <c r="T1257" s="224"/>
      <c r="U1257" s="224"/>
    </row>
    <row r="1258" spans="11:21" s="86" customFormat="1" x14ac:dyDescent="0.2">
      <c r="K1258" s="241"/>
      <c r="L1258" s="224"/>
      <c r="M1258" s="224"/>
      <c r="N1258" s="82"/>
      <c r="O1258" s="224"/>
      <c r="P1258" s="224"/>
      <c r="Q1258" s="224"/>
      <c r="R1258" s="224"/>
      <c r="S1258" s="224"/>
      <c r="T1258" s="224"/>
      <c r="U1258" s="224"/>
    </row>
    <row r="1259" spans="11:21" s="86" customFormat="1" x14ac:dyDescent="0.2">
      <c r="K1259" s="241"/>
      <c r="L1259" s="224"/>
      <c r="M1259" s="224"/>
      <c r="N1259" s="82"/>
      <c r="O1259" s="224"/>
      <c r="P1259" s="224"/>
      <c r="Q1259" s="224"/>
      <c r="R1259" s="224"/>
      <c r="S1259" s="224"/>
      <c r="T1259" s="224"/>
      <c r="U1259" s="224"/>
    </row>
    <row r="1260" spans="11:21" s="86" customFormat="1" x14ac:dyDescent="0.2">
      <c r="K1260" s="241"/>
      <c r="L1260" s="224"/>
      <c r="M1260" s="224"/>
      <c r="N1260" s="82"/>
      <c r="O1260" s="224"/>
      <c r="P1260" s="224"/>
      <c r="Q1260" s="224"/>
      <c r="R1260" s="224"/>
      <c r="S1260" s="224"/>
      <c r="T1260" s="224"/>
      <c r="U1260" s="224"/>
    </row>
    <row r="1261" spans="11:21" s="86" customFormat="1" x14ac:dyDescent="0.2">
      <c r="K1261" s="241"/>
      <c r="L1261" s="224"/>
      <c r="M1261" s="224"/>
      <c r="N1261" s="82"/>
      <c r="O1261" s="224"/>
      <c r="P1261" s="224"/>
      <c r="Q1261" s="224"/>
      <c r="R1261" s="224"/>
      <c r="S1261" s="224"/>
      <c r="T1261" s="224"/>
      <c r="U1261" s="224"/>
    </row>
    <row r="1262" spans="11:21" s="86" customFormat="1" x14ac:dyDescent="0.2">
      <c r="K1262" s="241"/>
      <c r="L1262" s="224"/>
      <c r="M1262" s="224"/>
      <c r="N1262" s="82"/>
      <c r="O1262" s="224"/>
      <c r="P1262" s="224"/>
      <c r="Q1262" s="224"/>
      <c r="R1262" s="224"/>
      <c r="S1262" s="224"/>
      <c r="T1262" s="224"/>
      <c r="U1262" s="224"/>
    </row>
    <row r="1263" spans="11:21" s="86" customFormat="1" x14ac:dyDescent="0.2">
      <c r="K1263" s="241"/>
      <c r="L1263" s="224"/>
      <c r="M1263" s="224"/>
      <c r="N1263" s="82"/>
      <c r="O1263" s="224"/>
      <c r="P1263" s="224"/>
      <c r="Q1263" s="224"/>
      <c r="R1263" s="224"/>
      <c r="S1263" s="224"/>
      <c r="T1263" s="224"/>
      <c r="U1263" s="224"/>
    </row>
    <row r="1264" spans="11:21" s="86" customFormat="1" x14ac:dyDescent="0.2">
      <c r="K1264" s="241"/>
      <c r="L1264" s="224"/>
      <c r="M1264" s="224"/>
      <c r="N1264" s="82"/>
      <c r="O1264" s="224"/>
      <c r="P1264" s="224"/>
      <c r="Q1264" s="224"/>
      <c r="R1264" s="224"/>
      <c r="S1264" s="224"/>
      <c r="T1264" s="224"/>
      <c r="U1264" s="224"/>
    </row>
    <row r="1265" spans="11:21" s="86" customFormat="1" x14ac:dyDescent="0.2">
      <c r="K1265" s="241"/>
      <c r="L1265" s="224"/>
      <c r="M1265" s="224"/>
      <c r="N1265" s="82"/>
      <c r="O1265" s="224"/>
      <c r="P1265" s="224"/>
      <c r="Q1265" s="224"/>
      <c r="R1265" s="224"/>
      <c r="S1265" s="224"/>
      <c r="T1265" s="224"/>
      <c r="U1265" s="224"/>
    </row>
    <row r="1266" spans="11:21" s="86" customFormat="1" x14ac:dyDescent="0.2">
      <c r="K1266" s="241"/>
      <c r="L1266" s="224"/>
      <c r="M1266" s="224"/>
      <c r="N1266" s="82"/>
      <c r="O1266" s="224"/>
      <c r="P1266" s="224"/>
      <c r="Q1266" s="224"/>
      <c r="R1266" s="224"/>
      <c r="S1266" s="224"/>
      <c r="T1266" s="224"/>
      <c r="U1266" s="224"/>
    </row>
    <row r="1267" spans="11:21" s="86" customFormat="1" x14ac:dyDescent="0.2">
      <c r="K1267" s="241"/>
      <c r="L1267" s="224"/>
      <c r="M1267" s="224"/>
      <c r="N1267" s="82"/>
      <c r="O1267" s="224"/>
      <c r="P1267" s="224"/>
      <c r="Q1267" s="224"/>
      <c r="R1267" s="224"/>
      <c r="S1267" s="224"/>
      <c r="T1267" s="224"/>
      <c r="U1267" s="224"/>
    </row>
    <row r="1268" spans="11:21" s="86" customFormat="1" x14ac:dyDescent="0.2">
      <c r="K1268" s="241"/>
      <c r="L1268" s="224"/>
      <c r="M1268" s="224"/>
      <c r="N1268" s="82"/>
      <c r="O1268" s="224"/>
      <c r="P1268" s="224"/>
      <c r="Q1268" s="224"/>
      <c r="R1268" s="224"/>
      <c r="S1268" s="224"/>
      <c r="T1268" s="224"/>
      <c r="U1268" s="224"/>
    </row>
    <row r="1269" spans="11:21" s="86" customFormat="1" x14ac:dyDescent="0.2">
      <c r="K1269" s="241"/>
      <c r="L1269" s="224"/>
      <c r="M1269" s="224"/>
      <c r="N1269" s="82"/>
      <c r="O1269" s="224"/>
      <c r="P1269" s="224"/>
      <c r="Q1269" s="224"/>
      <c r="R1269" s="224"/>
      <c r="S1269" s="224"/>
      <c r="T1269" s="224"/>
      <c r="U1269" s="224"/>
    </row>
    <row r="1270" spans="11:21" s="86" customFormat="1" x14ac:dyDescent="0.2">
      <c r="K1270" s="241"/>
      <c r="L1270" s="224"/>
      <c r="M1270" s="224"/>
      <c r="N1270" s="82"/>
      <c r="O1270" s="224"/>
      <c r="P1270" s="224"/>
      <c r="Q1270" s="224"/>
      <c r="R1270" s="224"/>
      <c r="S1270" s="224"/>
      <c r="T1270" s="224"/>
      <c r="U1270" s="224"/>
    </row>
    <row r="1271" spans="11:21" s="86" customFormat="1" x14ac:dyDescent="0.2">
      <c r="K1271" s="241"/>
      <c r="L1271" s="224"/>
      <c r="M1271" s="224"/>
      <c r="N1271" s="82"/>
      <c r="O1271" s="224"/>
      <c r="P1271" s="224"/>
      <c r="Q1271" s="224"/>
      <c r="R1271" s="224"/>
      <c r="S1271" s="224"/>
      <c r="T1271" s="224"/>
      <c r="U1271" s="224"/>
    </row>
    <row r="1272" spans="11:21" s="86" customFormat="1" x14ac:dyDescent="0.2">
      <c r="K1272" s="241"/>
      <c r="L1272" s="224"/>
      <c r="M1272" s="224"/>
      <c r="N1272" s="82"/>
      <c r="O1272" s="224"/>
      <c r="P1272" s="224"/>
      <c r="Q1272" s="224"/>
      <c r="R1272" s="224"/>
      <c r="S1272" s="224"/>
      <c r="T1272" s="224"/>
      <c r="U1272" s="224"/>
    </row>
    <row r="1273" spans="11:21" s="86" customFormat="1" x14ac:dyDescent="0.2">
      <c r="K1273" s="241"/>
      <c r="L1273" s="224"/>
      <c r="M1273" s="224"/>
      <c r="N1273" s="82"/>
      <c r="O1273" s="224"/>
      <c r="P1273" s="224"/>
      <c r="Q1273" s="224"/>
      <c r="R1273" s="224"/>
      <c r="S1273" s="224"/>
      <c r="T1273" s="224"/>
      <c r="U1273" s="224"/>
    </row>
    <row r="1274" spans="11:21" s="86" customFormat="1" x14ac:dyDescent="0.2">
      <c r="K1274" s="241"/>
      <c r="L1274" s="224"/>
      <c r="M1274" s="224"/>
      <c r="N1274" s="82"/>
      <c r="O1274" s="224"/>
      <c r="P1274" s="224"/>
      <c r="Q1274" s="224"/>
      <c r="R1274" s="224"/>
      <c r="S1274" s="224"/>
      <c r="T1274" s="224"/>
      <c r="U1274" s="224"/>
    </row>
    <row r="1275" spans="11:21" s="86" customFormat="1" x14ac:dyDescent="0.2">
      <c r="K1275" s="241"/>
      <c r="L1275" s="224"/>
      <c r="M1275" s="224"/>
      <c r="N1275" s="82"/>
      <c r="O1275" s="224"/>
      <c r="P1275" s="224"/>
      <c r="Q1275" s="224"/>
      <c r="R1275" s="224"/>
      <c r="S1275" s="224"/>
      <c r="T1275" s="224"/>
      <c r="U1275" s="224"/>
    </row>
    <row r="1276" spans="11:21" s="86" customFormat="1" x14ac:dyDescent="0.2">
      <c r="K1276" s="241"/>
      <c r="L1276" s="224"/>
      <c r="M1276" s="224"/>
      <c r="N1276" s="82"/>
      <c r="O1276" s="224"/>
      <c r="P1276" s="224"/>
      <c r="Q1276" s="224"/>
      <c r="R1276" s="224"/>
      <c r="S1276" s="224"/>
      <c r="T1276" s="224"/>
      <c r="U1276" s="224"/>
    </row>
    <row r="1277" spans="11:21" s="86" customFormat="1" x14ac:dyDescent="0.2">
      <c r="K1277" s="241"/>
      <c r="L1277" s="224"/>
      <c r="M1277" s="224"/>
      <c r="N1277" s="82"/>
      <c r="O1277" s="224"/>
      <c r="P1277" s="224"/>
      <c r="Q1277" s="224"/>
      <c r="R1277" s="224"/>
      <c r="S1277" s="224"/>
      <c r="T1277" s="224"/>
      <c r="U1277" s="224"/>
    </row>
    <row r="1278" spans="11:21" s="86" customFormat="1" x14ac:dyDescent="0.2">
      <c r="K1278" s="241"/>
      <c r="L1278" s="224"/>
      <c r="M1278" s="224"/>
      <c r="N1278" s="82"/>
      <c r="O1278" s="224"/>
      <c r="P1278" s="224"/>
      <c r="Q1278" s="224"/>
      <c r="R1278" s="224"/>
      <c r="S1278" s="224"/>
      <c r="T1278" s="224"/>
      <c r="U1278" s="224"/>
    </row>
    <row r="1279" spans="11:21" s="86" customFormat="1" x14ac:dyDescent="0.2">
      <c r="K1279" s="241"/>
      <c r="L1279" s="224"/>
      <c r="M1279" s="224"/>
      <c r="N1279" s="82"/>
      <c r="O1279" s="224"/>
      <c r="P1279" s="224"/>
      <c r="Q1279" s="224"/>
      <c r="R1279" s="224"/>
      <c r="S1279" s="224"/>
      <c r="T1279" s="224"/>
      <c r="U1279" s="224"/>
    </row>
    <row r="1280" spans="11:21" s="86" customFormat="1" x14ac:dyDescent="0.2">
      <c r="K1280" s="241"/>
      <c r="L1280" s="224"/>
      <c r="M1280" s="224"/>
      <c r="N1280" s="82"/>
      <c r="O1280" s="224"/>
      <c r="P1280" s="224"/>
      <c r="Q1280" s="224"/>
      <c r="R1280" s="224"/>
      <c r="S1280" s="224"/>
      <c r="T1280" s="224"/>
      <c r="U1280" s="224"/>
    </row>
    <row r="1281" spans="11:21" s="86" customFormat="1" x14ac:dyDescent="0.2">
      <c r="K1281" s="241"/>
      <c r="L1281" s="224"/>
      <c r="M1281" s="224"/>
      <c r="N1281" s="82"/>
      <c r="O1281" s="224"/>
      <c r="P1281" s="224"/>
      <c r="Q1281" s="224"/>
      <c r="R1281" s="224"/>
      <c r="S1281" s="224"/>
      <c r="T1281" s="224"/>
      <c r="U1281" s="224"/>
    </row>
    <row r="1282" spans="11:21" s="86" customFormat="1" x14ac:dyDescent="0.2">
      <c r="K1282" s="241"/>
      <c r="L1282" s="224"/>
      <c r="M1282" s="224"/>
      <c r="N1282" s="82"/>
      <c r="O1282" s="224"/>
      <c r="P1282" s="224"/>
      <c r="Q1282" s="224"/>
      <c r="R1282" s="224"/>
      <c r="S1282" s="224"/>
      <c r="T1282" s="224"/>
      <c r="U1282" s="224"/>
    </row>
    <row r="1283" spans="11:21" s="86" customFormat="1" x14ac:dyDescent="0.2">
      <c r="K1283" s="241"/>
      <c r="L1283" s="224"/>
      <c r="M1283" s="224"/>
      <c r="N1283" s="82"/>
      <c r="O1283" s="224"/>
      <c r="P1283" s="224"/>
      <c r="Q1283" s="224"/>
      <c r="R1283" s="224"/>
      <c r="S1283" s="224"/>
      <c r="T1283" s="224"/>
      <c r="U1283" s="224"/>
    </row>
    <row r="1284" spans="11:21" s="86" customFormat="1" x14ac:dyDescent="0.2">
      <c r="K1284" s="241"/>
      <c r="L1284" s="224"/>
      <c r="M1284" s="224"/>
      <c r="N1284" s="82"/>
      <c r="O1284" s="224"/>
      <c r="P1284" s="224"/>
      <c r="Q1284" s="224"/>
      <c r="R1284" s="224"/>
      <c r="S1284" s="224"/>
      <c r="T1284" s="224"/>
      <c r="U1284" s="224"/>
    </row>
    <row r="1285" spans="11:21" s="86" customFormat="1" x14ac:dyDescent="0.2">
      <c r="K1285" s="241"/>
      <c r="L1285" s="224"/>
      <c r="M1285" s="224"/>
      <c r="N1285" s="82"/>
      <c r="O1285" s="224"/>
      <c r="P1285" s="224"/>
      <c r="Q1285" s="224"/>
      <c r="R1285" s="224"/>
      <c r="S1285" s="224"/>
      <c r="T1285" s="224"/>
      <c r="U1285" s="224"/>
    </row>
    <row r="1286" spans="11:21" s="86" customFormat="1" x14ac:dyDescent="0.2">
      <c r="K1286" s="241"/>
      <c r="L1286" s="224"/>
      <c r="M1286" s="224"/>
      <c r="N1286" s="82"/>
      <c r="O1286" s="224"/>
      <c r="P1286" s="224"/>
      <c r="Q1286" s="224"/>
      <c r="R1286" s="224"/>
      <c r="S1286" s="224"/>
      <c r="T1286" s="224"/>
      <c r="U1286" s="224"/>
    </row>
    <row r="1287" spans="11:21" s="86" customFormat="1" x14ac:dyDescent="0.2">
      <c r="K1287" s="241"/>
      <c r="L1287" s="224"/>
      <c r="M1287" s="224"/>
      <c r="N1287" s="82"/>
      <c r="O1287" s="224"/>
      <c r="P1287" s="224"/>
      <c r="Q1287" s="224"/>
      <c r="R1287" s="224"/>
      <c r="S1287" s="224"/>
      <c r="T1287" s="224"/>
      <c r="U1287" s="224"/>
    </row>
    <row r="1288" spans="11:21" s="86" customFormat="1" x14ac:dyDescent="0.2">
      <c r="K1288" s="241"/>
      <c r="L1288" s="224"/>
      <c r="M1288" s="224"/>
      <c r="N1288" s="82"/>
      <c r="O1288" s="224"/>
      <c r="P1288" s="224"/>
      <c r="Q1288" s="224"/>
      <c r="R1288" s="224"/>
      <c r="S1288" s="224"/>
      <c r="T1288" s="224"/>
      <c r="U1288" s="224"/>
    </row>
    <row r="1289" spans="11:21" s="86" customFormat="1" x14ac:dyDescent="0.2">
      <c r="K1289" s="241"/>
      <c r="L1289" s="224"/>
      <c r="M1289" s="224"/>
      <c r="N1289" s="82"/>
      <c r="O1289" s="224"/>
      <c r="P1289" s="224"/>
      <c r="Q1289" s="224"/>
      <c r="R1289" s="224"/>
      <c r="S1289" s="224"/>
      <c r="T1289" s="224"/>
      <c r="U1289" s="224"/>
    </row>
    <row r="1290" spans="11:21" s="86" customFormat="1" x14ac:dyDescent="0.2">
      <c r="K1290" s="241"/>
      <c r="L1290" s="224"/>
      <c r="M1290" s="224"/>
      <c r="N1290" s="82"/>
      <c r="O1290" s="224"/>
      <c r="P1290" s="224"/>
      <c r="Q1290" s="224"/>
      <c r="R1290" s="224"/>
      <c r="S1290" s="224"/>
      <c r="T1290" s="224"/>
      <c r="U1290" s="224"/>
    </row>
    <row r="1291" spans="11:21" s="86" customFormat="1" x14ac:dyDescent="0.2">
      <c r="K1291" s="241"/>
      <c r="L1291" s="224"/>
      <c r="M1291" s="224"/>
      <c r="N1291" s="82"/>
      <c r="O1291" s="224"/>
      <c r="P1291" s="224"/>
      <c r="Q1291" s="224"/>
      <c r="R1291" s="224"/>
      <c r="S1291" s="224"/>
      <c r="T1291" s="224"/>
      <c r="U1291" s="224"/>
    </row>
    <row r="1292" spans="11:21" s="86" customFormat="1" x14ac:dyDescent="0.2">
      <c r="K1292" s="241"/>
      <c r="L1292" s="224"/>
      <c r="M1292" s="224"/>
      <c r="N1292" s="82"/>
      <c r="O1292" s="224"/>
      <c r="P1292" s="224"/>
      <c r="Q1292" s="224"/>
      <c r="R1292" s="224"/>
      <c r="S1292" s="224"/>
      <c r="T1292" s="224"/>
      <c r="U1292" s="224"/>
    </row>
    <row r="1293" spans="11:21" s="86" customFormat="1" x14ac:dyDescent="0.2">
      <c r="K1293" s="241"/>
      <c r="L1293" s="224"/>
      <c r="M1293" s="224"/>
      <c r="N1293" s="82"/>
      <c r="O1293" s="224"/>
      <c r="P1293" s="224"/>
      <c r="Q1293" s="224"/>
      <c r="R1293" s="224"/>
      <c r="S1293" s="224"/>
      <c r="T1293" s="224"/>
      <c r="U1293" s="224"/>
    </row>
    <row r="1294" spans="11:21" s="86" customFormat="1" x14ac:dyDescent="0.2">
      <c r="K1294" s="241"/>
      <c r="L1294" s="224"/>
      <c r="M1294" s="224"/>
      <c r="N1294" s="82"/>
      <c r="O1294" s="224"/>
      <c r="P1294" s="224"/>
      <c r="Q1294" s="224"/>
      <c r="R1294" s="224"/>
      <c r="S1294" s="224"/>
      <c r="T1294" s="224"/>
      <c r="U1294" s="224"/>
    </row>
    <row r="1295" spans="11:21" s="86" customFormat="1" x14ac:dyDescent="0.2">
      <c r="K1295" s="241"/>
      <c r="L1295" s="224"/>
      <c r="M1295" s="224"/>
      <c r="N1295" s="82"/>
      <c r="O1295" s="224"/>
      <c r="P1295" s="224"/>
      <c r="Q1295" s="224"/>
      <c r="R1295" s="224"/>
      <c r="S1295" s="224"/>
      <c r="T1295" s="224"/>
      <c r="U1295" s="224"/>
    </row>
    <row r="1296" spans="11:21" s="86" customFormat="1" x14ac:dyDescent="0.2">
      <c r="K1296" s="241"/>
      <c r="L1296" s="224"/>
      <c r="M1296" s="224"/>
      <c r="N1296" s="82"/>
      <c r="O1296" s="224"/>
      <c r="P1296" s="224"/>
      <c r="Q1296" s="224"/>
      <c r="R1296" s="224"/>
      <c r="S1296" s="224"/>
      <c r="T1296" s="224"/>
      <c r="U1296" s="224"/>
    </row>
    <row r="1297" spans="11:21" s="86" customFormat="1" x14ac:dyDescent="0.2">
      <c r="K1297" s="241"/>
      <c r="L1297" s="224"/>
      <c r="M1297" s="224"/>
      <c r="N1297" s="82"/>
      <c r="O1297" s="224"/>
      <c r="P1297" s="224"/>
      <c r="Q1297" s="224"/>
      <c r="R1297" s="224"/>
      <c r="S1297" s="224"/>
      <c r="T1297" s="224"/>
      <c r="U1297" s="224"/>
    </row>
    <row r="1298" spans="11:21" s="86" customFormat="1" x14ac:dyDescent="0.2">
      <c r="K1298" s="241"/>
      <c r="L1298" s="224"/>
      <c r="M1298" s="224"/>
      <c r="N1298" s="82"/>
      <c r="O1298" s="224"/>
      <c r="P1298" s="224"/>
      <c r="Q1298" s="224"/>
      <c r="R1298" s="224"/>
      <c r="S1298" s="224"/>
      <c r="T1298" s="224"/>
      <c r="U1298" s="224"/>
    </row>
    <row r="1299" spans="11:21" s="86" customFormat="1" x14ac:dyDescent="0.2">
      <c r="K1299" s="241"/>
      <c r="L1299" s="224"/>
      <c r="M1299" s="224"/>
      <c r="N1299" s="82"/>
      <c r="O1299" s="224"/>
      <c r="P1299" s="224"/>
      <c r="Q1299" s="224"/>
      <c r="R1299" s="224"/>
      <c r="S1299" s="224"/>
      <c r="T1299" s="224"/>
      <c r="U1299" s="224"/>
    </row>
    <row r="1300" spans="11:21" s="86" customFormat="1" x14ac:dyDescent="0.2">
      <c r="K1300" s="241"/>
      <c r="L1300" s="224"/>
      <c r="M1300" s="224"/>
      <c r="N1300" s="82"/>
      <c r="O1300" s="224"/>
      <c r="P1300" s="224"/>
      <c r="Q1300" s="224"/>
      <c r="R1300" s="224"/>
      <c r="S1300" s="224"/>
      <c r="T1300" s="224"/>
      <c r="U1300" s="224"/>
    </row>
    <row r="1301" spans="11:21" s="86" customFormat="1" x14ac:dyDescent="0.2">
      <c r="K1301" s="241"/>
      <c r="L1301" s="224"/>
      <c r="M1301" s="224"/>
      <c r="N1301" s="82"/>
      <c r="O1301" s="224"/>
      <c r="P1301" s="224"/>
      <c r="Q1301" s="224"/>
      <c r="R1301" s="224"/>
      <c r="S1301" s="224"/>
      <c r="T1301" s="224"/>
      <c r="U1301" s="224"/>
    </row>
    <row r="1302" spans="11:21" s="86" customFormat="1" x14ac:dyDescent="0.2">
      <c r="K1302" s="241"/>
      <c r="L1302" s="224"/>
      <c r="M1302" s="224"/>
      <c r="N1302" s="82"/>
      <c r="O1302" s="224"/>
      <c r="P1302" s="224"/>
      <c r="Q1302" s="224"/>
      <c r="R1302" s="224"/>
      <c r="S1302" s="224"/>
      <c r="T1302" s="224"/>
      <c r="U1302" s="224"/>
    </row>
    <row r="1303" spans="11:21" s="86" customFormat="1" x14ac:dyDescent="0.2">
      <c r="K1303" s="241"/>
      <c r="L1303" s="224"/>
      <c r="M1303" s="224"/>
      <c r="N1303" s="82"/>
      <c r="O1303" s="224"/>
      <c r="P1303" s="224"/>
      <c r="Q1303" s="224"/>
      <c r="R1303" s="224"/>
      <c r="S1303" s="224"/>
      <c r="T1303" s="224"/>
      <c r="U1303" s="224"/>
    </row>
    <row r="1304" spans="11:21" s="86" customFormat="1" x14ac:dyDescent="0.2">
      <c r="K1304" s="241"/>
      <c r="L1304" s="224"/>
      <c r="M1304" s="224"/>
      <c r="N1304" s="82"/>
      <c r="O1304" s="224"/>
      <c r="P1304" s="224"/>
      <c r="Q1304" s="224"/>
      <c r="R1304" s="224"/>
      <c r="S1304" s="224"/>
      <c r="T1304" s="224"/>
      <c r="U1304" s="224"/>
    </row>
    <row r="1305" spans="11:21" s="86" customFormat="1" x14ac:dyDescent="0.2">
      <c r="K1305" s="241"/>
      <c r="L1305" s="224"/>
      <c r="M1305" s="224"/>
      <c r="N1305" s="82"/>
      <c r="O1305" s="224"/>
      <c r="P1305" s="224"/>
      <c r="Q1305" s="224"/>
      <c r="R1305" s="224"/>
      <c r="S1305" s="224"/>
      <c r="T1305" s="224"/>
      <c r="U1305" s="224"/>
    </row>
    <row r="1306" spans="11:21" s="86" customFormat="1" x14ac:dyDescent="0.2">
      <c r="K1306" s="241"/>
      <c r="L1306" s="224"/>
      <c r="M1306" s="224"/>
      <c r="N1306" s="82"/>
      <c r="O1306" s="224"/>
      <c r="P1306" s="224"/>
      <c r="Q1306" s="224"/>
      <c r="R1306" s="224"/>
      <c r="S1306" s="224"/>
      <c r="T1306" s="224"/>
      <c r="U1306" s="224"/>
    </row>
    <row r="1307" spans="11:21" s="86" customFormat="1" x14ac:dyDescent="0.2">
      <c r="K1307" s="241"/>
      <c r="L1307" s="224"/>
      <c r="M1307" s="224"/>
      <c r="N1307" s="82"/>
      <c r="O1307" s="224"/>
      <c r="P1307" s="224"/>
      <c r="Q1307" s="224"/>
      <c r="R1307" s="224"/>
      <c r="S1307" s="224"/>
      <c r="T1307" s="224"/>
      <c r="U1307" s="224"/>
    </row>
    <row r="1308" spans="11:21" s="86" customFormat="1" x14ac:dyDescent="0.2">
      <c r="K1308" s="241"/>
      <c r="L1308" s="224"/>
      <c r="M1308" s="224"/>
      <c r="N1308" s="82"/>
      <c r="O1308" s="224"/>
      <c r="P1308" s="224"/>
      <c r="Q1308" s="224"/>
      <c r="R1308" s="224"/>
      <c r="S1308" s="224"/>
      <c r="T1308" s="224"/>
      <c r="U1308" s="224"/>
    </row>
    <row r="1309" spans="11:21" s="86" customFormat="1" x14ac:dyDescent="0.2">
      <c r="K1309" s="241"/>
      <c r="L1309" s="224"/>
      <c r="M1309" s="224"/>
      <c r="N1309" s="82"/>
      <c r="O1309" s="224"/>
      <c r="P1309" s="224"/>
      <c r="Q1309" s="224"/>
      <c r="R1309" s="224"/>
      <c r="S1309" s="224"/>
      <c r="T1309" s="224"/>
      <c r="U1309" s="224"/>
    </row>
    <row r="1310" spans="11:21" s="86" customFormat="1" x14ac:dyDescent="0.2">
      <c r="K1310" s="241"/>
      <c r="L1310" s="224"/>
      <c r="M1310" s="224"/>
      <c r="N1310" s="82"/>
      <c r="O1310" s="224"/>
      <c r="P1310" s="224"/>
      <c r="Q1310" s="224"/>
      <c r="R1310" s="224"/>
      <c r="S1310" s="224"/>
      <c r="T1310" s="224"/>
      <c r="U1310" s="224"/>
    </row>
    <row r="1311" spans="11:21" s="86" customFormat="1" x14ac:dyDescent="0.2">
      <c r="K1311" s="241"/>
      <c r="L1311" s="224"/>
      <c r="M1311" s="224"/>
      <c r="N1311" s="82"/>
      <c r="O1311" s="224"/>
      <c r="P1311" s="224"/>
      <c r="Q1311" s="224"/>
      <c r="R1311" s="224"/>
      <c r="S1311" s="224"/>
      <c r="T1311" s="224"/>
      <c r="U1311" s="224"/>
    </row>
    <row r="1312" spans="11:21" s="86" customFormat="1" x14ac:dyDescent="0.2">
      <c r="K1312" s="241"/>
      <c r="L1312" s="224"/>
      <c r="M1312" s="224"/>
      <c r="N1312" s="82"/>
      <c r="O1312" s="224"/>
      <c r="P1312" s="224"/>
      <c r="Q1312" s="224"/>
      <c r="R1312" s="224"/>
      <c r="S1312" s="224"/>
      <c r="T1312" s="224"/>
      <c r="U1312" s="224"/>
    </row>
    <row r="1313" spans="11:21" s="86" customFormat="1" x14ac:dyDescent="0.2">
      <c r="K1313" s="241"/>
      <c r="L1313" s="224"/>
      <c r="M1313" s="224"/>
      <c r="N1313" s="82"/>
      <c r="O1313" s="224"/>
      <c r="P1313" s="224"/>
      <c r="Q1313" s="224"/>
      <c r="R1313" s="224"/>
      <c r="S1313" s="224"/>
      <c r="T1313" s="224"/>
      <c r="U1313" s="224"/>
    </row>
    <row r="1314" spans="11:21" s="86" customFormat="1" x14ac:dyDescent="0.2">
      <c r="K1314" s="241"/>
      <c r="L1314" s="224"/>
      <c r="M1314" s="224"/>
      <c r="N1314" s="82"/>
      <c r="O1314" s="224"/>
      <c r="P1314" s="224"/>
      <c r="Q1314" s="224"/>
      <c r="R1314" s="224"/>
      <c r="S1314" s="224"/>
      <c r="T1314" s="224"/>
      <c r="U1314" s="224"/>
    </row>
    <row r="1315" spans="11:21" s="86" customFormat="1" x14ac:dyDescent="0.2">
      <c r="K1315" s="241"/>
      <c r="L1315" s="224"/>
      <c r="M1315" s="224"/>
      <c r="N1315" s="82"/>
      <c r="O1315" s="224"/>
      <c r="P1315" s="224"/>
      <c r="Q1315" s="224"/>
      <c r="R1315" s="224"/>
      <c r="S1315" s="224"/>
      <c r="T1315" s="224"/>
      <c r="U1315" s="224"/>
    </row>
    <row r="1316" spans="11:21" s="86" customFormat="1" x14ac:dyDescent="0.2">
      <c r="K1316" s="241"/>
      <c r="L1316" s="224"/>
      <c r="M1316" s="224"/>
      <c r="N1316" s="82"/>
      <c r="O1316" s="224"/>
      <c r="P1316" s="224"/>
      <c r="Q1316" s="224"/>
      <c r="R1316" s="224"/>
      <c r="S1316" s="224"/>
      <c r="T1316" s="224"/>
      <c r="U1316" s="224"/>
    </row>
    <row r="1317" spans="11:21" s="86" customFormat="1" x14ac:dyDescent="0.2">
      <c r="K1317" s="241"/>
      <c r="L1317" s="224"/>
      <c r="M1317" s="224"/>
      <c r="N1317" s="82"/>
      <c r="O1317" s="224"/>
      <c r="P1317" s="224"/>
      <c r="Q1317" s="224"/>
      <c r="R1317" s="224"/>
      <c r="S1317" s="224"/>
      <c r="T1317" s="224"/>
      <c r="U1317" s="224"/>
    </row>
    <row r="1318" spans="11:21" s="86" customFormat="1" x14ac:dyDescent="0.2">
      <c r="K1318" s="241"/>
      <c r="L1318" s="224"/>
      <c r="M1318" s="224"/>
      <c r="N1318" s="82"/>
      <c r="O1318" s="224"/>
      <c r="P1318" s="224"/>
      <c r="Q1318" s="224"/>
      <c r="R1318" s="224"/>
      <c r="S1318" s="224"/>
      <c r="T1318" s="224"/>
      <c r="U1318" s="224"/>
    </row>
    <row r="1319" spans="11:21" s="86" customFormat="1" x14ac:dyDescent="0.2">
      <c r="K1319" s="241"/>
      <c r="L1319" s="224"/>
      <c r="M1319" s="224"/>
      <c r="N1319" s="82"/>
      <c r="O1319" s="224"/>
      <c r="P1319" s="224"/>
      <c r="Q1319" s="224"/>
      <c r="R1319" s="224"/>
      <c r="S1319" s="224"/>
      <c r="T1319" s="224"/>
      <c r="U1319" s="224"/>
    </row>
    <row r="1320" spans="11:21" s="86" customFormat="1" x14ac:dyDescent="0.2">
      <c r="K1320" s="241"/>
      <c r="L1320" s="224"/>
      <c r="M1320" s="224"/>
      <c r="N1320" s="82"/>
      <c r="O1320" s="224"/>
      <c r="P1320" s="224"/>
      <c r="Q1320" s="224"/>
      <c r="R1320" s="224"/>
      <c r="S1320" s="224"/>
      <c r="T1320" s="224"/>
      <c r="U1320" s="224"/>
    </row>
    <row r="1321" spans="11:21" s="86" customFormat="1" x14ac:dyDescent="0.2">
      <c r="K1321" s="241"/>
      <c r="L1321" s="224"/>
      <c r="M1321" s="224"/>
      <c r="N1321" s="82"/>
      <c r="O1321" s="224"/>
      <c r="P1321" s="224"/>
      <c r="Q1321" s="224"/>
      <c r="R1321" s="224"/>
      <c r="S1321" s="224"/>
      <c r="T1321" s="224"/>
      <c r="U1321" s="224"/>
    </row>
    <row r="1322" spans="11:21" s="86" customFormat="1" x14ac:dyDescent="0.2">
      <c r="K1322" s="241"/>
      <c r="L1322" s="224"/>
      <c r="M1322" s="224"/>
      <c r="N1322" s="82"/>
      <c r="O1322" s="224"/>
      <c r="P1322" s="224"/>
      <c r="Q1322" s="224"/>
      <c r="R1322" s="224"/>
      <c r="S1322" s="224"/>
      <c r="T1322" s="224"/>
      <c r="U1322" s="224"/>
    </row>
    <row r="1323" spans="11:21" s="86" customFormat="1" x14ac:dyDescent="0.2">
      <c r="K1323" s="241"/>
      <c r="L1323" s="224"/>
      <c r="M1323" s="224"/>
      <c r="N1323" s="82"/>
      <c r="O1323" s="224"/>
      <c r="P1323" s="224"/>
      <c r="Q1323" s="224"/>
      <c r="R1323" s="224"/>
      <c r="S1323" s="224"/>
      <c r="T1323" s="224"/>
      <c r="U1323" s="224"/>
    </row>
    <row r="1324" spans="11:21" s="86" customFormat="1" x14ac:dyDescent="0.2">
      <c r="K1324" s="241"/>
      <c r="L1324" s="224"/>
      <c r="M1324" s="224"/>
      <c r="N1324" s="82"/>
      <c r="O1324" s="224"/>
      <c r="P1324" s="224"/>
      <c r="Q1324" s="224"/>
      <c r="R1324" s="224"/>
      <c r="S1324" s="224"/>
      <c r="T1324" s="224"/>
      <c r="U1324" s="224"/>
    </row>
    <row r="1325" spans="11:21" s="86" customFormat="1" x14ac:dyDescent="0.2">
      <c r="K1325" s="241"/>
      <c r="L1325" s="224"/>
      <c r="M1325" s="224"/>
      <c r="N1325" s="82"/>
      <c r="O1325" s="224"/>
      <c r="P1325" s="224"/>
      <c r="Q1325" s="224"/>
      <c r="R1325" s="224"/>
      <c r="S1325" s="224"/>
      <c r="T1325" s="224"/>
      <c r="U1325" s="224"/>
    </row>
    <row r="1326" spans="11:21" s="86" customFormat="1" x14ac:dyDescent="0.2">
      <c r="K1326" s="241"/>
      <c r="L1326" s="224"/>
      <c r="M1326" s="224"/>
      <c r="N1326" s="82"/>
      <c r="O1326" s="224"/>
      <c r="P1326" s="224"/>
      <c r="Q1326" s="224"/>
      <c r="R1326" s="224"/>
      <c r="S1326" s="224"/>
      <c r="T1326" s="224"/>
      <c r="U1326" s="224"/>
    </row>
    <row r="1327" spans="11:21" s="86" customFormat="1" x14ac:dyDescent="0.2">
      <c r="K1327" s="241"/>
      <c r="L1327" s="224"/>
      <c r="M1327" s="224"/>
      <c r="N1327" s="82"/>
      <c r="O1327" s="224"/>
      <c r="P1327" s="224"/>
      <c r="Q1327" s="224"/>
      <c r="R1327" s="224"/>
      <c r="S1327" s="224"/>
      <c r="T1327" s="224"/>
      <c r="U1327" s="224"/>
    </row>
    <row r="1328" spans="11:21" s="86" customFormat="1" x14ac:dyDescent="0.2">
      <c r="K1328" s="241"/>
      <c r="L1328" s="224"/>
      <c r="M1328" s="224"/>
      <c r="N1328" s="82"/>
      <c r="O1328" s="224"/>
      <c r="P1328" s="224"/>
      <c r="Q1328" s="224"/>
      <c r="R1328" s="224"/>
      <c r="S1328" s="224"/>
      <c r="T1328" s="224"/>
      <c r="U1328" s="224"/>
    </row>
    <row r="1329" spans="11:21" s="86" customFormat="1" x14ac:dyDescent="0.2">
      <c r="K1329" s="241"/>
      <c r="L1329" s="224"/>
      <c r="M1329" s="224"/>
      <c r="N1329" s="82"/>
      <c r="O1329" s="224"/>
      <c r="P1329" s="224"/>
      <c r="Q1329" s="224"/>
      <c r="R1329" s="224"/>
      <c r="S1329" s="224"/>
      <c r="T1329" s="224"/>
      <c r="U1329" s="224"/>
    </row>
    <row r="1330" spans="11:21" s="86" customFormat="1" x14ac:dyDescent="0.2">
      <c r="K1330" s="241"/>
      <c r="L1330" s="224"/>
      <c r="M1330" s="224"/>
      <c r="N1330" s="82"/>
      <c r="O1330" s="224"/>
      <c r="P1330" s="224"/>
      <c r="Q1330" s="224"/>
      <c r="R1330" s="224"/>
      <c r="S1330" s="224"/>
      <c r="T1330" s="224"/>
      <c r="U1330" s="224"/>
    </row>
    <row r="1331" spans="11:21" s="86" customFormat="1" x14ac:dyDescent="0.2">
      <c r="K1331" s="241"/>
      <c r="L1331" s="224"/>
      <c r="M1331" s="224"/>
      <c r="N1331" s="82"/>
      <c r="O1331" s="224"/>
      <c r="P1331" s="224"/>
      <c r="Q1331" s="224"/>
      <c r="R1331" s="224"/>
      <c r="S1331" s="224"/>
      <c r="T1331" s="224"/>
      <c r="U1331" s="224"/>
    </row>
    <row r="1332" spans="11:21" s="86" customFormat="1" x14ac:dyDescent="0.2">
      <c r="K1332" s="241"/>
      <c r="L1332" s="224"/>
      <c r="M1332" s="224"/>
      <c r="N1332" s="82"/>
      <c r="O1332" s="224"/>
      <c r="P1332" s="224"/>
      <c r="Q1332" s="224"/>
      <c r="R1332" s="224"/>
      <c r="S1332" s="224"/>
      <c r="T1332" s="224"/>
      <c r="U1332" s="224"/>
    </row>
    <row r="1333" spans="11:21" s="86" customFormat="1" x14ac:dyDescent="0.2">
      <c r="K1333" s="241"/>
      <c r="L1333" s="224"/>
      <c r="M1333" s="224"/>
      <c r="N1333" s="82"/>
      <c r="O1333" s="224"/>
      <c r="P1333" s="224"/>
      <c r="Q1333" s="224"/>
      <c r="R1333" s="224"/>
      <c r="S1333" s="224"/>
      <c r="T1333" s="224"/>
      <c r="U1333" s="224"/>
    </row>
    <row r="1334" spans="11:21" s="86" customFormat="1" x14ac:dyDescent="0.2">
      <c r="K1334" s="241"/>
      <c r="L1334" s="224"/>
      <c r="M1334" s="224"/>
      <c r="N1334" s="82"/>
      <c r="O1334" s="224"/>
      <c r="P1334" s="224"/>
      <c r="Q1334" s="224"/>
      <c r="R1334" s="224"/>
      <c r="S1334" s="224"/>
      <c r="T1334" s="224"/>
      <c r="U1334" s="224"/>
    </row>
    <row r="1335" spans="11:21" s="86" customFormat="1" x14ac:dyDescent="0.2">
      <c r="K1335" s="241"/>
      <c r="L1335" s="224"/>
      <c r="M1335" s="224"/>
      <c r="N1335" s="82"/>
      <c r="O1335" s="224"/>
      <c r="P1335" s="224"/>
      <c r="Q1335" s="224"/>
      <c r="R1335" s="224"/>
      <c r="S1335" s="224"/>
      <c r="T1335" s="224"/>
      <c r="U1335" s="224"/>
    </row>
    <row r="1336" spans="11:21" s="86" customFormat="1" x14ac:dyDescent="0.2">
      <c r="K1336" s="241"/>
      <c r="L1336" s="224"/>
      <c r="M1336" s="224"/>
      <c r="N1336" s="82"/>
      <c r="O1336" s="224"/>
      <c r="P1336" s="224"/>
      <c r="Q1336" s="224"/>
      <c r="R1336" s="224"/>
      <c r="S1336" s="224"/>
      <c r="T1336" s="224"/>
      <c r="U1336" s="224"/>
    </row>
    <row r="1337" spans="11:21" s="86" customFormat="1" x14ac:dyDescent="0.2">
      <c r="K1337" s="241"/>
      <c r="L1337" s="224"/>
      <c r="M1337" s="224"/>
      <c r="N1337" s="82"/>
      <c r="O1337" s="224"/>
      <c r="P1337" s="224"/>
      <c r="Q1337" s="224"/>
      <c r="R1337" s="224"/>
      <c r="S1337" s="224"/>
      <c r="T1337" s="224"/>
      <c r="U1337" s="224"/>
    </row>
    <row r="1338" spans="11:21" s="86" customFormat="1" x14ac:dyDescent="0.2">
      <c r="K1338" s="241"/>
      <c r="L1338" s="224"/>
      <c r="M1338" s="224"/>
      <c r="N1338" s="82"/>
      <c r="O1338" s="224"/>
      <c r="P1338" s="224"/>
      <c r="Q1338" s="224"/>
      <c r="R1338" s="224"/>
      <c r="S1338" s="224"/>
      <c r="T1338" s="224"/>
      <c r="U1338" s="224"/>
    </row>
    <row r="1339" spans="11:21" s="86" customFormat="1" x14ac:dyDescent="0.2">
      <c r="K1339" s="241"/>
      <c r="L1339" s="224"/>
      <c r="M1339" s="224"/>
      <c r="N1339" s="82"/>
      <c r="O1339" s="224"/>
      <c r="P1339" s="224"/>
      <c r="Q1339" s="224"/>
      <c r="R1339" s="224"/>
      <c r="S1339" s="224"/>
      <c r="T1339" s="224"/>
      <c r="U1339" s="224"/>
    </row>
    <row r="1340" spans="11:21" s="86" customFormat="1" x14ac:dyDescent="0.2">
      <c r="K1340" s="241"/>
      <c r="L1340" s="224"/>
      <c r="M1340" s="224"/>
      <c r="N1340" s="82"/>
      <c r="O1340" s="224"/>
      <c r="P1340" s="224"/>
      <c r="Q1340" s="224"/>
      <c r="R1340" s="224"/>
      <c r="S1340" s="224"/>
      <c r="T1340" s="224"/>
      <c r="U1340" s="224"/>
    </row>
    <row r="1341" spans="11:21" s="86" customFormat="1" x14ac:dyDescent="0.2">
      <c r="K1341" s="241"/>
      <c r="L1341" s="224"/>
      <c r="M1341" s="224"/>
      <c r="N1341" s="82"/>
      <c r="O1341" s="224"/>
      <c r="P1341" s="224"/>
      <c r="Q1341" s="224"/>
      <c r="R1341" s="224"/>
      <c r="S1341" s="224"/>
      <c r="T1341" s="224"/>
      <c r="U1341" s="224"/>
    </row>
    <row r="1342" spans="11:21" s="86" customFormat="1" x14ac:dyDescent="0.2">
      <c r="K1342" s="241"/>
      <c r="L1342" s="224"/>
      <c r="M1342" s="224"/>
      <c r="N1342" s="82"/>
      <c r="O1342" s="224"/>
      <c r="P1342" s="224"/>
      <c r="Q1342" s="224"/>
      <c r="R1342" s="224"/>
      <c r="S1342" s="224"/>
      <c r="T1342" s="224"/>
      <c r="U1342" s="224"/>
    </row>
    <row r="1343" spans="11:21" s="86" customFormat="1" x14ac:dyDescent="0.2">
      <c r="K1343" s="241"/>
      <c r="L1343" s="224"/>
      <c r="M1343" s="224"/>
      <c r="N1343" s="82"/>
      <c r="O1343" s="224"/>
      <c r="P1343" s="224"/>
      <c r="Q1343" s="224"/>
      <c r="R1343" s="224"/>
      <c r="S1343" s="224"/>
      <c r="T1343" s="224"/>
      <c r="U1343" s="224"/>
    </row>
    <row r="1344" spans="11:21" s="86" customFormat="1" x14ac:dyDescent="0.2">
      <c r="K1344" s="241"/>
      <c r="L1344" s="224"/>
      <c r="M1344" s="224"/>
      <c r="N1344" s="82"/>
      <c r="O1344" s="224"/>
      <c r="P1344" s="224"/>
      <c r="Q1344" s="224"/>
      <c r="R1344" s="224"/>
      <c r="S1344" s="224"/>
      <c r="T1344" s="224"/>
      <c r="U1344" s="224"/>
    </row>
    <row r="1345" spans="11:21" s="86" customFormat="1" x14ac:dyDescent="0.2">
      <c r="K1345" s="241"/>
      <c r="L1345" s="224"/>
      <c r="M1345" s="224"/>
      <c r="N1345" s="82"/>
      <c r="O1345" s="224"/>
      <c r="P1345" s="224"/>
      <c r="Q1345" s="224"/>
      <c r="R1345" s="224"/>
      <c r="S1345" s="224"/>
      <c r="T1345" s="224"/>
      <c r="U1345" s="224"/>
    </row>
    <row r="1346" spans="11:21" s="86" customFormat="1" x14ac:dyDescent="0.2">
      <c r="K1346" s="241"/>
      <c r="L1346" s="224"/>
      <c r="M1346" s="224"/>
      <c r="N1346" s="82"/>
      <c r="O1346" s="224"/>
      <c r="P1346" s="224"/>
      <c r="Q1346" s="224"/>
      <c r="R1346" s="224"/>
      <c r="S1346" s="224"/>
      <c r="T1346" s="224"/>
      <c r="U1346" s="224"/>
    </row>
    <row r="1347" spans="11:21" s="86" customFormat="1" x14ac:dyDescent="0.2">
      <c r="K1347" s="241"/>
      <c r="L1347" s="224"/>
      <c r="M1347" s="224"/>
      <c r="N1347" s="82"/>
      <c r="O1347" s="224"/>
      <c r="P1347" s="224"/>
      <c r="Q1347" s="224"/>
      <c r="R1347" s="224"/>
      <c r="S1347" s="224"/>
      <c r="T1347" s="224"/>
      <c r="U1347" s="224"/>
    </row>
    <row r="1348" spans="11:21" s="86" customFormat="1" x14ac:dyDescent="0.2">
      <c r="K1348" s="241"/>
      <c r="L1348" s="224"/>
      <c r="M1348" s="224"/>
      <c r="N1348" s="82"/>
      <c r="O1348" s="224"/>
      <c r="P1348" s="224"/>
      <c r="Q1348" s="224"/>
      <c r="R1348" s="224"/>
      <c r="S1348" s="224"/>
      <c r="T1348" s="224"/>
      <c r="U1348" s="224"/>
    </row>
    <row r="1349" spans="11:21" s="86" customFormat="1" x14ac:dyDescent="0.2">
      <c r="K1349" s="241"/>
      <c r="L1349" s="224"/>
      <c r="M1349" s="224"/>
      <c r="N1349" s="82"/>
      <c r="O1349" s="224"/>
      <c r="P1349" s="224"/>
      <c r="Q1349" s="224"/>
      <c r="R1349" s="224"/>
      <c r="S1349" s="224"/>
      <c r="T1349" s="224"/>
      <c r="U1349" s="224"/>
    </row>
    <row r="1350" spans="11:21" s="86" customFormat="1" x14ac:dyDescent="0.2">
      <c r="K1350" s="241"/>
      <c r="L1350" s="224"/>
      <c r="M1350" s="224"/>
      <c r="N1350" s="82"/>
      <c r="O1350" s="224"/>
      <c r="P1350" s="224"/>
      <c r="Q1350" s="224"/>
      <c r="R1350" s="224"/>
      <c r="S1350" s="224"/>
      <c r="T1350" s="224"/>
      <c r="U1350" s="224"/>
    </row>
    <row r="1351" spans="11:21" s="86" customFormat="1" x14ac:dyDescent="0.2">
      <c r="K1351" s="241"/>
      <c r="L1351" s="224"/>
      <c r="M1351" s="224"/>
      <c r="N1351" s="82"/>
      <c r="O1351" s="224"/>
      <c r="P1351" s="224"/>
      <c r="Q1351" s="224"/>
      <c r="R1351" s="224"/>
      <c r="S1351" s="224"/>
      <c r="T1351" s="224"/>
      <c r="U1351" s="224"/>
    </row>
    <row r="1352" spans="11:21" s="86" customFormat="1" x14ac:dyDescent="0.2">
      <c r="K1352" s="241"/>
      <c r="L1352" s="224"/>
      <c r="M1352" s="224"/>
      <c r="N1352" s="82"/>
      <c r="O1352" s="224"/>
      <c r="P1352" s="224"/>
      <c r="Q1352" s="224"/>
      <c r="R1352" s="224"/>
      <c r="S1352" s="224"/>
      <c r="T1352" s="224"/>
      <c r="U1352" s="224"/>
    </row>
    <row r="1353" spans="11:21" s="86" customFormat="1" x14ac:dyDescent="0.2">
      <c r="K1353" s="241"/>
      <c r="L1353" s="224"/>
      <c r="M1353" s="224"/>
      <c r="N1353" s="82"/>
      <c r="O1353" s="224"/>
      <c r="P1353" s="224"/>
      <c r="Q1353" s="224"/>
      <c r="R1353" s="224"/>
      <c r="S1353" s="224"/>
      <c r="T1353" s="224"/>
      <c r="U1353" s="224"/>
    </row>
    <row r="1354" spans="11:21" s="86" customFormat="1" x14ac:dyDescent="0.2">
      <c r="K1354" s="241"/>
      <c r="L1354" s="224"/>
      <c r="M1354" s="224"/>
      <c r="N1354" s="82"/>
      <c r="O1354" s="224"/>
      <c r="P1354" s="224"/>
      <c r="Q1354" s="224"/>
      <c r="R1354" s="224"/>
      <c r="S1354" s="224"/>
      <c r="T1354" s="224"/>
      <c r="U1354" s="224"/>
    </row>
    <row r="1355" spans="11:21" s="86" customFormat="1" x14ac:dyDescent="0.2">
      <c r="K1355" s="241"/>
      <c r="L1355" s="224"/>
      <c r="M1355" s="224"/>
      <c r="N1355" s="82"/>
      <c r="O1355" s="224"/>
      <c r="P1355" s="224"/>
      <c r="Q1355" s="224"/>
      <c r="R1355" s="224"/>
      <c r="S1355" s="224"/>
      <c r="T1355" s="224"/>
      <c r="U1355" s="224"/>
    </row>
    <row r="1356" spans="11:21" s="86" customFormat="1" x14ac:dyDescent="0.2">
      <c r="K1356" s="241"/>
      <c r="L1356" s="224"/>
      <c r="M1356" s="224"/>
      <c r="N1356" s="82"/>
      <c r="O1356" s="224"/>
      <c r="P1356" s="224"/>
      <c r="Q1356" s="224"/>
      <c r="R1356" s="224"/>
      <c r="S1356" s="224"/>
      <c r="T1356" s="224"/>
      <c r="U1356" s="224"/>
    </row>
    <row r="1357" spans="11:21" s="86" customFormat="1" x14ac:dyDescent="0.2">
      <c r="K1357" s="241"/>
      <c r="L1357" s="224"/>
      <c r="M1357" s="224"/>
      <c r="N1357" s="82"/>
      <c r="O1357" s="224"/>
      <c r="P1357" s="224"/>
      <c r="Q1357" s="224"/>
      <c r="R1357" s="224"/>
      <c r="S1357" s="224"/>
      <c r="T1357" s="224"/>
      <c r="U1357" s="224"/>
    </row>
    <row r="1358" spans="11:21" s="86" customFormat="1" x14ac:dyDescent="0.2">
      <c r="K1358" s="241"/>
      <c r="L1358" s="224"/>
      <c r="M1358" s="224"/>
      <c r="N1358" s="82"/>
      <c r="O1358" s="224"/>
      <c r="P1358" s="224"/>
      <c r="Q1358" s="224"/>
      <c r="R1358" s="224"/>
      <c r="S1358" s="224"/>
      <c r="T1358" s="224"/>
      <c r="U1358" s="224"/>
    </row>
    <row r="1359" spans="11:21" s="86" customFormat="1" x14ac:dyDescent="0.2">
      <c r="K1359" s="241"/>
      <c r="L1359" s="224"/>
      <c r="M1359" s="224"/>
      <c r="N1359" s="82"/>
      <c r="O1359" s="224"/>
      <c r="P1359" s="224"/>
      <c r="Q1359" s="224"/>
      <c r="R1359" s="224"/>
      <c r="S1359" s="224"/>
      <c r="T1359" s="224"/>
      <c r="U1359" s="224"/>
    </row>
    <row r="1360" spans="11:21" s="86" customFormat="1" x14ac:dyDescent="0.2">
      <c r="K1360" s="241"/>
      <c r="L1360" s="224"/>
      <c r="M1360" s="224"/>
      <c r="N1360" s="82"/>
      <c r="O1360" s="224"/>
      <c r="P1360" s="224"/>
      <c r="Q1360" s="224"/>
      <c r="R1360" s="224"/>
      <c r="S1360" s="224"/>
      <c r="T1360" s="224"/>
      <c r="U1360" s="224"/>
    </row>
    <row r="1361" spans="11:21" s="86" customFormat="1" x14ac:dyDescent="0.2">
      <c r="K1361" s="241"/>
      <c r="L1361" s="224"/>
      <c r="M1361" s="224"/>
      <c r="N1361" s="82"/>
      <c r="O1361" s="224"/>
      <c r="P1361" s="224"/>
      <c r="Q1361" s="224"/>
      <c r="R1361" s="224"/>
      <c r="S1361" s="224"/>
      <c r="T1361" s="224"/>
      <c r="U1361" s="224"/>
    </row>
    <row r="1362" spans="11:21" s="86" customFormat="1" x14ac:dyDescent="0.2">
      <c r="K1362" s="241"/>
      <c r="L1362" s="224"/>
      <c r="M1362" s="224"/>
      <c r="N1362" s="82"/>
      <c r="O1362" s="224"/>
      <c r="P1362" s="224"/>
      <c r="Q1362" s="224"/>
      <c r="R1362" s="224"/>
      <c r="S1362" s="224"/>
      <c r="T1362" s="224"/>
      <c r="U1362" s="224"/>
    </row>
    <row r="1363" spans="11:21" s="86" customFormat="1" x14ac:dyDescent="0.2">
      <c r="K1363" s="241"/>
      <c r="L1363" s="224"/>
      <c r="M1363" s="224"/>
      <c r="N1363" s="82"/>
      <c r="O1363" s="224"/>
      <c r="P1363" s="224"/>
      <c r="Q1363" s="224"/>
      <c r="R1363" s="224"/>
      <c r="S1363" s="224"/>
      <c r="T1363" s="224"/>
      <c r="U1363" s="224"/>
    </row>
    <row r="1364" spans="11:21" s="86" customFormat="1" x14ac:dyDescent="0.2">
      <c r="K1364" s="241"/>
      <c r="L1364" s="224"/>
      <c r="M1364" s="224"/>
      <c r="N1364" s="82"/>
      <c r="O1364" s="224"/>
      <c r="P1364" s="224"/>
      <c r="Q1364" s="224"/>
      <c r="R1364" s="224"/>
      <c r="S1364" s="224"/>
      <c r="T1364" s="224"/>
      <c r="U1364" s="224"/>
    </row>
    <row r="1365" spans="11:21" s="86" customFormat="1" x14ac:dyDescent="0.2">
      <c r="K1365" s="241"/>
      <c r="L1365" s="224"/>
      <c r="M1365" s="224"/>
      <c r="N1365" s="82"/>
      <c r="O1365" s="224"/>
      <c r="P1365" s="224"/>
      <c r="Q1365" s="224"/>
      <c r="R1365" s="224"/>
      <c r="S1365" s="224"/>
      <c r="T1365" s="224"/>
      <c r="U1365" s="224"/>
    </row>
    <row r="1366" spans="11:21" s="86" customFormat="1" x14ac:dyDescent="0.2">
      <c r="K1366" s="241"/>
      <c r="L1366" s="224"/>
      <c r="M1366" s="224"/>
      <c r="N1366" s="82"/>
      <c r="O1366" s="224"/>
      <c r="P1366" s="224"/>
      <c r="Q1366" s="224"/>
      <c r="R1366" s="224"/>
      <c r="S1366" s="224"/>
      <c r="T1366" s="224"/>
      <c r="U1366" s="224"/>
    </row>
    <row r="1367" spans="11:21" s="86" customFormat="1" x14ac:dyDescent="0.2">
      <c r="K1367" s="241"/>
      <c r="L1367" s="224"/>
      <c r="M1367" s="224"/>
      <c r="N1367" s="82"/>
      <c r="O1367" s="224"/>
      <c r="P1367" s="224"/>
      <c r="Q1367" s="224"/>
      <c r="R1367" s="224"/>
      <c r="S1367" s="224"/>
      <c r="T1367" s="224"/>
      <c r="U1367" s="224"/>
    </row>
    <row r="1368" spans="11:21" s="86" customFormat="1" x14ac:dyDescent="0.2">
      <c r="K1368" s="241"/>
      <c r="L1368" s="224"/>
      <c r="M1368" s="224"/>
      <c r="N1368" s="82"/>
      <c r="O1368" s="224"/>
      <c r="P1368" s="224"/>
      <c r="Q1368" s="224"/>
      <c r="R1368" s="224"/>
      <c r="S1368" s="224"/>
      <c r="T1368" s="224"/>
      <c r="U1368" s="224"/>
    </row>
    <row r="1369" spans="11:21" s="86" customFormat="1" x14ac:dyDescent="0.2">
      <c r="K1369" s="241"/>
      <c r="L1369" s="224"/>
      <c r="M1369" s="224"/>
      <c r="N1369" s="82"/>
      <c r="O1369" s="224"/>
      <c r="P1369" s="224"/>
      <c r="Q1369" s="224"/>
      <c r="R1369" s="224"/>
      <c r="S1369" s="224"/>
      <c r="T1369" s="224"/>
      <c r="U1369" s="224"/>
    </row>
    <row r="1370" spans="11:21" s="86" customFormat="1" x14ac:dyDescent="0.2">
      <c r="K1370" s="241"/>
      <c r="L1370" s="224"/>
      <c r="M1370" s="224"/>
      <c r="N1370" s="82"/>
      <c r="O1370" s="224"/>
      <c r="P1370" s="224"/>
      <c r="Q1370" s="224"/>
      <c r="R1370" s="224"/>
      <c r="S1370" s="224"/>
      <c r="T1370" s="224"/>
      <c r="U1370" s="224"/>
    </row>
    <row r="1371" spans="11:21" s="86" customFormat="1" x14ac:dyDescent="0.2">
      <c r="K1371" s="241"/>
      <c r="L1371" s="224"/>
      <c r="M1371" s="224"/>
      <c r="N1371" s="82"/>
      <c r="O1371" s="224"/>
      <c r="P1371" s="224"/>
      <c r="Q1371" s="224"/>
      <c r="R1371" s="224"/>
      <c r="S1371" s="224"/>
      <c r="T1371" s="224"/>
      <c r="U1371" s="224"/>
    </row>
    <row r="1372" spans="11:21" s="86" customFormat="1" x14ac:dyDescent="0.2">
      <c r="K1372" s="241"/>
      <c r="L1372" s="224"/>
      <c r="M1372" s="224"/>
      <c r="N1372" s="82"/>
      <c r="O1372" s="224"/>
      <c r="P1372" s="224"/>
      <c r="Q1372" s="224"/>
      <c r="R1372" s="224"/>
      <c r="S1372" s="224"/>
      <c r="T1372" s="224"/>
      <c r="U1372" s="224"/>
    </row>
    <row r="1373" spans="11:21" s="86" customFormat="1" x14ac:dyDescent="0.2">
      <c r="K1373" s="241"/>
      <c r="L1373" s="224"/>
      <c r="M1373" s="224"/>
      <c r="N1373" s="82"/>
      <c r="O1373" s="224"/>
      <c r="P1373" s="224"/>
      <c r="Q1373" s="224"/>
      <c r="R1373" s="224"/>
      <c r="S1373" s="224"/>
      <c r="T1373" s="224"/>
      <c r="U1373" s="224"/>
    </row>
    <row r="1374" spans="11:21" s="86" customFormat="1" x14ac:dyDescent="0.2">
      <c r="K1374" s="241"/>
      <c r="L1374" s="224"/>
      <c r="M1374" s="224"/>
      <c r="N1374" s="82"/>
      <c r="O1374" s="224"/>
      <c r="P1374" s="224"/>
      <c r="Q1374" s="224"/>
      <c r="R1374" s="224"/>
      <c r="S1374" s="224"/>
      <c r="T1374" s="224"/>
      <c r="U1374" s="224"/>
    </row>
    <row r="1375" spans="11:21" s="86" customFormat="1" x14ac:dyDescent="0.2">
      <c r="K1375" s="241"/>
      <c r="L1375" s="224"/>
      <c r="M1375" s="224"/>
      <c r="N1375" s="82"/>
      <c r="O1375" s="224"/>
      <c r="P1375" s="224"/>
      <c r="Q1375" s="224"/>
      <c r="R1375" s="224"/>
      <c r="S1375" s="224"/>
      <c r="T1375" s="224"/>
      <c r="U1375" s="224"/>
    </row>
    <row r="1376" spans="11:21" s="86" customFormat="1" x14ac:dyDescent="0.2">
      <c r="K1376" s="241"/>
      <c r="L1376" s="224"/>
      <c r="M1376" s="224"/>
      <c r="N1376" s="82"/>
      <c r="O1376" s="224"/>
      <c r="P1376" s="224"/>
      <c r="Q1376" s="224"/>
      <c r="R1376" s="224"/>
      <c r="S1376" s="224"/>
      <c r="T1376" s="224"/>
      <c r="U1376" s="224"/>
    </row>
    <row r="1377" spans="11:21" s="86" customFormat="1" x14ac:dyDescent="0.2">
      <c r="K1377" s="241"/>
      <c r="L1377" s="224"/>
      <c r="M1377" s="224"/>
      <c r="N1377" s="82"/>
      <c r="O1377" s="224"/>
      <c r="P1377" s="224"/>
      <c r="Q1377" s="224"/>
      <c r="R1377" s="224"/>
      <c r="S1377" s="224"/>
      <c r="T1377" s="224"/>
      <c r="U1377" s="224"/>
    </row>
    <row r="1378" spans="11:21" s="86" customFormat="1" x14ac:dyDescent="0.2">
      <c r="K1378" s="241"/>
      <c r="L1378" s="224"/>
      <c r="M1378" s="224"/>
      <c r="N1378" s="82"/>
      <c r="O1378" s="224"/>
      <c r="P1378" s="224"/>
      <c r="Q1378" s="224"/>
      <c r="R1378" s="224"/>
      <c r="S1378" s="224"/>
      <c r="T1378" s="224"/>
      <c r="U1378" s="224"/>
    </row>
    <row r="1379" spans="11:21" s="86" customFormat="1" x14ac:dyDescent="0.2">
      <c r="K1379" s="241"/>
      <c r="L1379" s="224"/>
      <c r="M1379" s="224"/>
      <c r="N1379" s="82"/>
      <c r="O1379" s="224"/>
      <c r="P1379" s="224"/>
      <c r="Q1379" s="224"/>
      <c r="R1379" s="224"/>
      <c r="S1379" s="224"/>
      <c r="T1379" s="224"/>
      <c r="U1379" s="224"/>
    </row>
    <row r="1380" spans="11:21" s="86" customFormat="1" x14ac:dyDescent="0.2">
      <c r="K1380" s="241"/>
      <c r="L1380" s="224"/>
      <c r="M1380" s="224"/>
      <c r="N1380" s="82"/>
      <c r="O1380" s="224"/>
      <c r="P1380" s="224"/>
      <c r="Q1380" s="224"/>
      <c r="R1380" s="224"/>
      <c r="S1380" s="224"/>
      <c r="T1380" s="224"/>
      <c r="U1380" s="224"/>
    </row>
    <row r="1381" spans="11:21" s="86" customFormat="1" x14ac:dyDescent="0.2">
      <c r="K1381" s="241"/>
      <c r="L1381" s="224"/>
      <c r="M1381" s="224"/>
      <c r="N1381" s="82"/>
      <c r="O1381" s="224"/>
      <c r="P1381" s="224"/>
      <c r="Q1381" s="224"/>
      <c r="R1381" s="224"/>
      <c r="S1381" s="224"/>
      <c r="T1381" s="224"/>
      <c r="U1381" s="224"/>
    </row>
    <row r="1382" spans="11:21" s="86" customFormat="1" x14ac:dyDescent="0.2">
      <c r="K1382" s="241"/>
      <c r="L1382" s="224"/>
      <c r="M1382" s="224"/>
      <c r="N1382" s="82"/>
      <c r="O1382" s="224"/>
      <c r="P1382" s="224"/>
      <c r="Q1382" s="224"/>
      <c r="R1382" s="224"/>
      <c r="S1382" s="224"/>
      <c r="T1382" s="224"/>
      <c r="U1382" s="224"/>
    </row>
    <row r="1383" spans="11:21" s="86" customFormat="1" x14ac:dyDescent="0.2">
      <c r="K1383" s="241"/>
      <c r="L1383" s="224"/>
      <c r="M1383" s="224"/>
      <c r="N1383" s="82"/>
      <c r="O1383" s="224"/>
      <c r="P1383" s="224"/>
      <c r="Q1383" s="224"/>
      <c r="R1383" s="224"/>
      <c r="S1383" s="224"/>
      <c r="T1383" s="224"/>
      <c r="U1383" s="224"/>
    </row>
    <row r="1384" spans="11:21" s="86" customFormat="1" x14ac:dyDescent="0.2">
      <c r="K1384" s="241"/>
      <c r="L1384" s="224"/>
      <c r="M1384" s="224"/>
      <c r="N1384" s="82"/>
      <c r="O1384" s="224"/>
      <c r="P1384" s="224"/>
      <c r="Q1384" s="224"/>
      <c r="R1384" s="224"/>
      <c r="S1384" s="224"/>
      <c r="T1384" s="224"/>
      <c r="U1384" s="224"/>
    </row>
    <row r="1385" spans="11:21" s="86" customFormat="1" x14ac:dyDescent="0.2">
      <c r="K1385" s="241"/>
      <c r="L1385" s="224"/>
      <c r="M1385" s="224"/>
      <c r="N1385" s="82"/>
      <c r="O1385" s="224"/>
      <c r="P1385" s="224"/>
      <c r="Q1385" s="224"/>
      <c r="R1385" s="224"/>
      <c r="S1385" s="224"/>
      <c r="T1385" s="224"/>
      <c r="U1385" s="224"/>
    </row>
    <row r="1386" spans="11:21" s="86" customFormat="1" x14ac:dyDescent="0.2">
      <c r="K1386" s="241"/>
      <c r="L1386" s="224"/>
      <c r="M1386" s="224"/>
      <c r="N1386" s="82"/>
      <c r="O1386" s="224"/>
      <c r="P1386" s="224"/>
      <c r="Q1386" s="224"/>
      <c r="R1386" s="224"/>
      <c r="S1386" s="224"/>
      <c r="T1386" s="224"/>
      <c r="U1386" s="224"/>
    </row>
    <row r="1387" spans="11:21" s="86" customFormat="1" x14ac:dyDescent="0.2">
      <c r="K1387" s="241"/>
      <c r="L1387" s="224"/>
      <c r="M1387" s="224"/>
      <c r="N1387" s="82"/>
      <c r="O1387" s="224"/>
      <c r="P1387" s="224"/>
      <c r="Q1387" s="224"/>
      <c r="R1387" s="224"/>
      <c r="S1387" s="224"/>
      <c r="T1387" s="224"/>
      <c r="U1387" s="224"/>
    </row>
    <row r="1388" spans="11:21" s="86" customFormat="1" x14ac:dyDescent="0.2">
      <c r="K1388" s="241"/>
      <c r="L1388" s="224"/>
      <c r="M1388" s="224"/>
      <c r="N1388" s="82"/>
      <c r="O1388" s="224"/>
      <c r="P1388" s="224"/>
      <c r="Q1388" s="224"/>
      <c r="R1388" s="224"/>
      <c r="S1388" s="224"/>
      <c r="T1388" s="224"/>
      <c r="U1388" s="224"/>
    </row>
    <row r="1389" spans="11:21" s="86" customFormat="1" x14ac:dyDescent="0.2">
      <c r="K1389" s="241"/>
      <c r="L1389" s="224"/>
      <c r="M1389" s="224"/>
      <c r="N1389" s="82"/>
      <c r="O1389" s="224"/>
      <c r="P1389" s="224"/>
      <c r="Q1389" s="224"/>
      <c r="R1389" s="224"/>
      <c r="S1389" s="224"/>
      <c r="T1389" s="224"/>
      <c r="U1389" s="224"/>
    </row>
    <row r="1390" spans="11:21" s="86" customFormat="1" x14ac:dyDescent="0.2">
      <c r="K1390" s="241"/>
      <c r="L1390" s="224"/>
      <c r="M1390" s="224"/>
      <c r="N1390" s="82"/>
      <c r="O1390" s="224"/>
      <c r="P1390" s="224"/>
      <c r="Q1390" s="224"/>
      <c r="R1390" s="224"/>
      <c r="S1390" s="224"/>
      <c r="T1390" s="224"/>
      <c r="U1390" s="224"/>
    </row>
    <row r="1391" spans="11:21" s="86" customFormat="1" x14ac:dyDescent="0.2">
      <c r="K1391" s="241"/>
      <c r="L1391" s="224"/>
      <c r="M1391" s="224"/>
      <c r="N1391" s="82"/>
      <c r="O1391" s="224"/>
      <c r="P1391" s="224"/>
      <c r="Q1391" s="224"/>
      <c r="R1391" s="224"/>
      <c r="S1391" s="224"/>
      <c r="T1391" s="224"/>
      <c r="U1391" s="224"/>
    </row>
    <row r="1392" spans="11:21" s="86" customFormat="1" x14ac:dyDescent="0.2">
      <c r="K1392" s="241"/>
      <c r="L1392" s="224"/>
      <c r="M1392" s="224"/>
      <c r="N1392" s="82"/>
      <c r="O1392" s="224"/>
      <c r="P1392" s="224"/>
      <c r="Q1392" s="224"/>
      <c r="R1392" s="224"/>
      <c r="S1392" s="224"/>
      <c r="T1392" s="224"/>
      <c r="U1392" s="224"/>
    </row>
    <row r="1393" spans="11:21" s="86" customFormat="1" x14ac:dyDescent="0.2">
      <c r="K1393" s="241"/>
      <c r="L1393" s="224"/>
      <c r="M1393" s="224"/>
      <c r="N1393" s="82"/>
      <c r="O1393" s="224"/>
      <c r="P1393" s="224"/>
      <c r="Q1393" s="224"/>
      <c r="R1393" s="224"/>
      <c r="S1393" s="224"/>
      <c r="T1393" s="224"/>
      <c r="U1393" s="224"/>
    </row>
    <row r="1394" spans="11:21" s="86" customFormat="1" x14ac:dyDescent="0.2">
      <c r="K1394" s="241"/>
      <c r="L1394" s="224"/>
      <c r="M1394" s="224"/>
      <c r="N1394" s="82"/>
      <c r="O1394" s="224"/>
      <c r="P1394" s="224"/>
      <c r="Q1394" s="224"/>
      <c r="R1394" s="224"/>
      <c r="S1394" s="224"/>
      <c r="T1394" s="224"/>
      <c r="U1394" s="224"/>
    </row>
    <row r="1395" spans="11:21" s="86" customFormat="1" x14ac:dyDescent="0.2">
      <c r="K1395" s="241"/>
      <c r="L1395" s="224"/>
      <c r="M1395" s="224"/>
      <c r="N1395" s="82"/>
      <c r="O1395" s="224"/>
      <c r="P1395" s="224"/>
      <c r="Q1395" s="224"/>
      <c r="R1395" s="224"/>
      <c r="S1395" s="224"/>
      <c r="T1395" s="224"/>
      <c r="U1395" s="224"/>
    </row>
    <row r="1396" spans="11:21" s="86" customFormat="1" x14ac:dyDescent="0.2">
      <c r="K1396" s="241"/>
      <c r="L1396" s="224"/>
      <c r="M1396" s="224"/>
      <c r="N1396" s="82"/>
      <c r="O1396" s="224"/>
      <c r="P1396" s="224"/>
      <c r="Q1396" s="224"/>
      <c r="R1396" s="224"/>
      <c r="S1396" s="224"/>
      <c r="T1396" s="224"/>
      <c r="U1396" s="224"/>
    </row>
    <row r="1397" spans="11:21" s="86" customFormat="1" x14ac:dyDescent="0.2">
      <c r="K1397" s="241"/>
      <c r="L1397" s="224"/>
      <c r="M1397" s="224"/>
      <c r="N1397" s="82"/>
      <c r="O1397" s="224"/>
      <c r="P1397" s="224"/>
      <c r="Q1397" s="224"/>
      <c r="R1397" s="224"/>
      <c r="S1397" s="224"/>
      <c r="T1397" s="224"/>
      <c r="U1397" s="224"/>
    </row>
    <row r="1398" spans="11:21" s="86" customFormat="1" x14ac:dyDescent="0.2">
      <c r="K1398" s="241"/>
      <c r="L1398" s="224"/>
      <c r="M1398" s="224"/>
      <c r="N1398" s="82"/>
      <c r="O1398" s="224"/>
      <c r="P1398" s="224"/>
      <c r="Q1398" s="224"/>
      <c r="R1398" s="224"/>
      <c r="S1398" s="224"/>
      <c r="T1398" s="224"/>
      <c r="U1398" s="224"/>
    </row>
    <row r="1399" spans="11:21" s="86" customFormat="1" x14ac:dyDescent="0.2">
      <c r="K1399" s="241"/>
      <c r="L1399" s="224"/>
      <c r="M1399" s="224"/>
      <c r="N1399" s="82"/>
      <c r="O1399" s="224"/>
      <c r="P1399" s="224"/>
      <c r="Q1399" s="224"/>
      <c r="R1399" s="224"/>
      <c r="S1399" s="224"/>
      <c r="T1399" s="224"/>
      <c r="U1399" s="224"/>
    </row>
    <row r="1400" spans="11:21" s="86" customFormat="1" x14ac:dyDescent="0.2">
      <c r="K1400" s="241"/>
      <c r="L1400" s="224"/>
      <c r="M1400" s="224"/>
      <c r="N1400" s="82"/>
      <c r="O1400" s="224"/>
      <c r="P1400" s="224"/>
      <c r="Q1400" s="224"/>
      <c r="R1400" s="224"/>
      <c r="S1400" s="224"/>
      <c r="T1400" s="224"/>
      <c r="U1400" s="224"/>
    </row>
    <row r="1401" spans="11:21" s="86" customFormat="1" x14ac:dyDescent="0.2">
      <c r="K1401" s="241"/>
      <c r="L1401" s="224"/>
      <c r="M1401" s="224"/>
      <c r="N1401" s="82"/>
      <c r="O1401" s="224"/>
      <c r="P1401" s="224"/>
      <c r="Q1401" s="224"/>
      <c r="R1401" s="224"/>
      <c r="S1401" s="224"/>
      <c r="T1401" s="224"/>
      <c r="U1401" s="224"/>
    </row>
    <row r="1402" spans="11:21" s="86" customFormat="1" x14ac:dyDescent="0.2">
      <c r="K1402" s="241"/>
      <c r="L1402" s="224"/>
      <c r="M1402" s="224"/>
      <c r="N1402" s="82"/>
      <c r="O1402" s="224"/>
      <c r="P1402" s="224"/>
      <c r="Q1402" s="224"/>
      <c r="R1402" s="224"/>
      <c r="S1402" s="224"/>
      <c r="T1402" s="224"/>
      <c r="U1402" s="224"/>
    </row>
    <row r="1403" spans="11:21" s="86" customFormat="1" x14ac:dyDescent="0.2">
      <c r="K1403" s="241"/>
      <c r="L1403" s="224"/>
      <c r="M1403" s="224"/>
      <c r="N1403" s="82"/>
      <c r="O1403" s="224"/>
      <c r="P1403" s="224"/>
      <c r="Q1403" s="224"/>
      <c r="R1403" s="224"/>
      <c r="S1403" s="224"/>
      <c r="T1403" s="224"/>
      <c r="U1403" s="224"/>
    </row>
    <row r="1404" spans="11:21" s="86" customFormat="1" x14ac:dyDescent="0.2">
      <c r="K1404" s="241"/>
      <c r="L1404" s="224"/>
      <c r="M1404" s="224"/>
      <c r="N1404" s="82"/>
      <c r="O1404" s="224"/>
      <c r="P1404" s="224"/>
      <c r="Q1404" s="224"/>
      <c r="R1404" s="224"/>
      <c r="S1404" s="224"/>
      <c r="T1404" s="224"/>
      <c r="U1404" s="224"/>
    </row>
    <row r="1405" spans="11:21" s="86" customFormat="1" x14ac:dyDescent="0.2">
      <c r="K1405" s="241"/>
      <c r="L1405" s="224"/>
      <c r="M1405" s="224"/>
      <c r="N1405" s="82"/>
      <c r="O1405" s="224"/>
      <c r="P1405" s="224"/>
      <c r="Q1405" s="224"/>
      <c r="R1405" s="224"/>
      <c r="S1405" s="224"/>
      <c r="T1405" s="224"/>
      <c r="U1405" s="224"/>
    </row>
    <row r="1406" spans="11:21" s="86" customFormat="1" x14ac:dyDescent="0.2">
      <c r="K1406" s="241"/>
      <c r="L1406" s="224"/>
      <c r="M1406" s="224"/>
      <c r="N1406" s="82"/>
      <c r="O1406" s="224"/>
      <c r="P1406" s="224"/>
      <c r="Q1406" s="224"/>
      <c r="R1406" s="224"/>
      <c r="S1406" s="224"/>
      <c r="T1406" s="224"/>
      <c r="U1406" s="224"/>
    </row>
    <row r="1407" spans="11:21" s="86" customFormat="1" x14ac:dyDescent="0.2">
      <c r="K1407" s="241"/>
      <c r="L1407" s="224"/>
      <c r="M1407" s="224"/>
      <c r="N1407" s="82"/>
      <c r="O1407" s="224"/>
      <c r="P1407" s="224"/>
      <c r="Q1407" s="224"/>
      <c r="R1407" s="224"/>
      <c r="S1407" s="224"/>
      <c r="T1407" s="224"/>
      <c r="U1407" s="224"/>
    </row>
    <row r="1408" spans="11:21" s="86" customFormat="1" x14ac:dyDescent="0.2">
      <c r="K1408" s="241"/>
      <c r="L1408" s="224"/>
      <c r="M1408" s="224"/>
      <c r="N1408" s="82"/>
      <c r="O1408" s="224"/>
      <c r="P1408" s="224"/>
      <c r="Q1408" s="224"/>
      <c r="R1408" s="224"/>
      <c r="S1408" s="224"/>
      <c r="T1408" s="224"/>
      <c r="U1408" s="224"/>
    </row>
    <row r="1409" spans="11:21" s="86" customFormat="1" x14ac:dyDescent="0.2">
      <c r="K1409" s="241"/>
      <c r="L1409" s="224"/>
      <c r="M1409" s="224"/>
      <c r="N1409" s="82"/>
      <c r="O1409" s="224"/>
      <c r="P1409" s="224"/>
      <c r="Q1409" s="224"/>
      <c r="R1409" s="224"/>
      <c r="S1409" s="224"/>
      <c r="T1409" s="224"/>
      <c r="U1409" s="224"/>
    </row>
    <row r="1410" spans="11:21" s="86" customFormat="1" x14ac:dyDescent="0.2">
      <c r="K1410" s="241"/>
      <c r="L1410" s="224"/>
      <c r="M1410" s="224"/>
      <c r="N1410" s="82"/>
      <c r="O1410" s="224"/>
      <c r="P1410" s="224"/>
      <c r="Q1410" s="224"/>
      <c r="R1410" s="224"/>
      <c r="S1410" s="224"/>
      <c r="T1410" s="224"/>
      <c r="U1410" s="224"/>
    </row>
    <row r="1411" spans="11:21" s="86" customFormat="1" x14ac:dyDescent="0.2">
      <c r="K1411" s="241"/>
      <c r="L1411" s="224"/>
      <c r="M1411" s="224"/>
      <c r="N1411" s="82"/>
      <c r="O1411" s="224"/>
      <c r="P1411" s="224"/>
      <c r="Q1411" s="224"/>
      <c r="R1411" s="224"/>
      <c r="S1411" s="224"/>
      <c r="T1411" s="224"/>
      <c r="U1411" s="224"/>
    </row>
    <row r="1412" spans="11:21" s="86" customFormat="1" x14ac:dyDescent="0.2">
      <c r="K1412" s="241"/>
      <c r="L1412" s="224"/>
      <c r="M1412" s="224"/>
      <c r="N1412" s="82"/>
      <c r="O1412" s="224"/>
      <c r="P1412" s="224"/>
      <c r="Q1412" s="224"/>
      <c r="R1412" s="224"/>
      <c r="S1412" s="224"/>
      <c r="T1412" s="224"/>
      <c r="U1412" s="224"/>
    </row>
    <row r="1413" spans="11:21" s="86" customFormat="1" x14ac:dyDescent="0.2">
      <c r="K1413" s="241"/>
      <c r="L1413" s="224"/>
      <c r="M1413" s="224"/>
      <c r="N1413" s="82"/>
      <c r="O1413" s="224"/>
      <c r="P1413" s="224"/>
      <c r="Q1413" s="224"/>
      <c r="R1413" s="224"/>
      <c r="S1413" s="224"/>
      <c r="T1413" s="224"/>
      <c r="U1413" s="224"/>
    </row>
    <row r="1414" spans="11:21" s="86" customFormat="1" x14ac:dyDescent="0.2">
      <c r="K1414" s="241"/>
      <c r="L1414" s="224"/>
      <c r="M1414" s="224"/>
      <c r="N1414" s="82"/>
      <c r="O1414" s="224"/>
      <c r="P1414" s="224"/>
      <c r="Q1414" s="224"/>
      <c r="R1414" s="224"/>
      <c r="S1414" s="224"/>
      <c r="T1414" s="224"/>
      <c r="U1414" s="224"/>
    </row>
    <row r="1415" spans="11:21" s="86" customFormat="1" x14ac:dyDescent="0.2">
      <c r="K1415" s="241"/>
      <c r="L1415" s="224"/>
      <c r="M1415" s="224"/>
      <c r="N1415" s="82"/>
      <c r="O1415" s="224"/>
      <c r="P1415" s="224"/>
      <c r="Q1415" s="224"/>
      <c r="R1415" s="224"/>
      <c r="S1415" s="224"/>
      <c r="T1415" s="224"/>
      <c r="U1415" s="224"/>
    </row>
    <row r="1416" spans="11:21" s="86" customFormat="1" x14ac:dyDescent="0.2">
      <c r="K1416" s="241"/>
      <c r="L1416" s="224"/>
      <c r="M1416" s="224"/>
      <c r="N1416" s="82"/>
      <c r="O1416" s="224"/>
      <c r="P1416" s="224"/>
      <c r="Q1416" s="224"/>
      <c r="R1416" s="224"/>
      <c r="S1416" s="224"/>
      <c r="T1416" s="224"/>
      <c r="U1416" s="224"/>
    </row>
    <row r="1417" spans="11:21" s="86" customFormat="1" x14ac:dyDescent="0.2">
      <c r="K1417" s="241"/>
      <c r="L1417" s="224"/>
      <c r="M1417" s="224"/>
      <c r="N1417" s="82"/>
      <c r="O1417" s="224"/>
      <c r="P1417" s="224"/>
      <c r="Q1417" s="224"/>
      <c r="R1417" s="224"/>
      <c r="S1417" s="224"/>
      <c r="T1417" s="224"/>
      <c r="U1417" s="224"/>
    </row>
    <row r="1418" spans="11:21" s="86" customFormat="1" x14ac:dyDescent="0.2">
      <c r="K1418" s="241"/>
      <c r="L1418" s="224"/>
      <c r="M1418" s="224"/>
      <c r="N1418" s="82"/>
      <c r="O1418" s="224"/>
      <c r="P1418" s="224"/>
      <c r="Q1418" s="224"/>
      <c r="R1418" s="224"/>
      <c r="S1418" s="224"/>
      <c r="T1418" s="224"/>
      <c r="U1418" s="224"/>
    </row>
    <row r="1419" spans="11:21" s="86" customFormat="1" x14ac:dyDescent="0.2">
      <c r="K1419" s="241"/>
      <c r="L1419" s="224"/>
      <c r="M1419" s="224"/>
      <c r="N1419" s="82"/>
      <c r="O1419" s="224"/>
      <c r="P1419" s="224"/>
      <c r="Q1419" s="224"/>
      <c r="R1419" s="224"/>
      <c r="S1419" s="224"/>
      <c r="T1419" s="224"/>
      <c r="U1419" s="224"/>
    </row>
    <row r="1420" spans="11:21" s="86" customFormat="1" x14ac:dyDescent="0.2">
      <c r="K1420" s="241"/>
      <c r="L1420" s="224"/>
      <c r="M1420" s="224"/>
      <c r="N1420" s="82"/>
      <c r="O1420" s="224"/>
      <c r="P1420" s="224"/>
      <c r="Q1420" s="224"/>
      <c r="R1420" s="224"/>
      <c r="S1420" s="224"/>
      <c r="T1420" s="224"/>
      <c r="U1420" s="224"/>
    </row>
    <row r="1421" spans="11:21" s="86" customFormat="1" x14ac:dyDescent="0.2">
      <c r="K1421" s="241"/>
      <c r="L1421" s="224"/>
      <c r="M1421" s="224"/>
      <c r="N1421" s="82"/>
      <c r="O1421" s="224"/>
      <c r="P1421" s="224"/>
      <c r="Q1421" s="224"/>
      <c r="R1421" s="224"/>
      <c r="S1421" s="224"/>
      <c r="T1421" s="224"/>
      <c r="U1421" s="224"/>
    </row>
    <row r="1422" spans="11:21" s="86" customFormat="1" x14ac:dyDescent="0.2">
      <c r="K1422" s="241"/>
      <c r="L1422" s="224"/>
      <c r="M1422" s="224"/>
      <c r="N1422" s="82"/>
      <c r="O1422" s="224"/>
      <c r="P1422" s="224"/>
      <c r="Q1422" s="224"/>
      <c r="R1422" s="224"/>
      <c r="S1422" s="224"/>
      <c r="T1422" s="224"/>
      <c r="U1422" s="224"/>
    </row>
    <row r="1423" spans="11:21" s="86" customFormat="1" x14ac:dyDescent="0.2">
      <c r="K1423" s="241"/>
      <c r="L1423" s="224"/>
      <c r="M1423" s="224"/>
      <c r="N1423" s="82"/>
      <c r="O1423" s="224"/>
      <c r="P1423" s="224"/>
      <c r="Q1423" s="224"/>
      <c r="R1423" s="224"/>
      <c r="S1423" s="224"/>
      <c r="T1423" s="224"/>
      <c r="U1423" s="224"/>
    </row>
    <row r="1424" spans="11:21" s="86" customFormat="1" x14ac:dyDescent="0.2">
      <c r="K1424" s="241"/>
      <c r="L1424" s="224"/>
      <c r="M1424" s="224"/>
      <c r="N1424" s="82"/>
      <c r="O1424" s="224"/>
      <c r="P1424" s="224"/>
      <c r="Q1424" s="224"/>
      <c r="R1424" s="224"/>
      <c r="S1424" s="224"/>
      <c r="T1424" s="224"/>
      <c r="U1424" s="224"/>
    </row>
    <row r="1425" spans="11:21" s="86" customFormat="1" x14ac:dyDescent="0.2">
      <c r="K1425" s="241"/>
      <c r="L1425" s="224"/>
      <c r="M1425" s="224"/>
      <c r="N1425" s="82"/>
      <c r="O1425" s="224"/>
      <c r="P1425" s="224"/>
      <c r="Q1425" s="224"/>
      <c r="R1425" s="224"/>
      <c r="S1425" s="224"/>
      <c r="T1425" s="224"/>
      <c r="U1425" s="224"/>
    </row>
    <row r="1426" spans="11:21" s="86" customFormat="1" x14ac:dyDescent="0.2">
      <c r="K1426" s="241"/>
      <c r="L1426" s="224"/>
      <c r="M1426" s="224"/>
      <c r="N1426" s="82"/>
      <c r="O1426" s="224"/>
      <c r="P1426" s="224"/>
      <c r="Q1426" s="224"/>
      <c r="R1426" s="224"/>
      <c r="S1426" s="224"/>
      <c r="T1426" s="224"/>
      <c r="U1426" s="224"/>
    </row>
    <row r="1427" spans="11:21" s="86" customFormat="1" x14ac:dyDescent="0.2">
      <c r="K1427" s="241"/>
      <c r="L1427" s="224"/>
      <c r="M1427" s="224"/>
      <c r="N1427" s="82"/>
      <c r="O1427" s="224"/>
      <c r="P1427" s="224"/>
      <c r="Q1427" s="224"/>
      <c r="R1427" s="224"/>
      <c r="S1427" s="224"/>
      <c r="T1427" s="224"/>
      <c r="U1427" s="224"/>
    </row>
    <row r="1428" spans="11:21" s="86" customFormat="1" x14ac:dyDescent="0.2">
      <c r="K1428" s="241"/>
      <c r="L1428" s="224"/>
      <c r="M1428" s="224"/>
      <c r="N1428" s="82"/>
      <c r="O1428" s="224"/>
      <c r="P1428" s="224"/>
      <c r="Q1428" s="224"/>
      <c r="R1428" s="224"/>
      <c r="S1428" s="224"/>
      <c r="T1428" s="224"/>
      <c r="U1428" s="224"/>
    </row>
    <row r="1429" spans="11:21" s="86" customFormat="1" x14ac:dyDescent="0.2">
      <c r="K1429" s="241"/>
      <c r="L1429" s="224"/>
      <c r="M1429" s="224"/>
      <c r="N1429" s="82"/>
      <c r="O1429" s="224"/>
      <c r="P1429" s="224"/>
      <c r="Q1429" s="224"/>
      <c r="R1429" s="224"/>
      <c r="S1429" s="224"/>
      <c r="T1429" s="224"/>
      <c r="U1429" s="224"/>
    </row>
    <row r="1430" spans="11:21" s="86" customFormat="1" x14ac:dyDescent="0.2">
      <c r="K1430" s="241"/>
      <c r="L1430" s="224"/>
      <c r="M1430" s="224"/>
      <c r="N1430" s="82"/>
      <c r="O1430" s="224"/>
      <c r="P1430" s="224"/>
      <c r="Q1430" s="224"/>
      <c r="R1430" s="224"/>
      <c r="S1430" s="224"/>
      <c r="T1430" s="224"/>
      <c r="U1430" s="224"/>
    </row>
    <row r="1431" spans="11:21" s="86" customFormat="1" x14ac:dyDescent="0.2">
      <c r="K1431" s="241"/>
      <c r="L1431" s="224"/>
      <c r="M1431" s="224"/>
      <c r="N1431" s="82"/>
      <c r="O1431" s="224"/>
      <c r="P1431" s="224"/>
      <c r="Q1431" s="224"/>
      <c r="R1431" s="224"/>
      <c r="S1431" s="224"/>
      <c r="T1431" s="224"/>
      <c r="U1431" s="224"/>
    </row>
    <row r="1432" spans="11:21" s="86" customFormat="1" x14ac:dyDescent="0.2">
      <c r="K1432" s="241"/>
      <c r="L1432" s="224"/>
      <c r="M1432" s="224"/>
      <c r="N1432" s="82"/>
      <c r="O1432" s="224"/>
      <c r="P1432" s="224"/>
      <c r="Q1432" s="224"/>
      <c r="R1432" s="224"/>
      <c r="S1432" s="224"/>
      <c r="T1432" s="224"/>
      <c r="U1432" s="224"/>
    </row>
    <row r="1433" spans="11:21" s="86" customFormat="1" x14ac:dyDescent="0.2">
      <c r="K1433" s="241"/>
      <c r="L1433" s="224"/>
      <c r="M1433" s="224"/>
      <c r="N1433" s="82"/>
      <c r="O1433" s="224"/>
      <c r="P1433" s="224"/>
      <c r="Q1433" s="224"/>
      <c r="R1433" s="224"/>
      <c r="S1433" s="224"/>
      <c r="T1433" s="224"/>
      <c r="U1433" s="224"/>
    </row>
    <row r="1434" spans="11:21" s="86" customFormat="1" x14ac:dyDescent="0.2">
      <c r="K1434" s="241"/>
      <c r="L1434" s="224"/>
      <c r="M1434" s="224"/>
      <c r="N1434" s="82"/>
      <c r="O1434" s="224"/>
      <c r="P1434" s="224"/>
      <c r="Q1434" s="224"/>
      <c r="R1434" s="224"/>
      <c r="S1434" s="224"/>
      <c r="T1434" s="224"/>
      <c r="U1434" s="224"/>
    </row>
    <row r="1435" spans="11:21" s="86" customFormat="1" x14ac:dyDescent="0.2">
      <c r="K1435" s="241"/>
      <c r="L1435" s="224"/>
      <c r="M1435" s="224"/>
      <c r="N1435" s="82"/>
      <c r="O1435" s="224"/>
      <c r="P1435" s="224"/>
      <c r="Q1435" s="224"/>
      <c r="R1435" s="224"/>
      <c r="S1435" s="224"/>
      <c r="T1435" s="224"/>
      <c r="U1435" s="224"/>
    </row>
    <row r="1436" spans="11:21" s="86" customFormat="1" x14ac:dyDescent="0.2">
      <c r="K1436" s="241"/>
      <c r="L1436" s="224"/>
      <c r="M1436" s="224"/>
      <c r="N1436" s="82"/>
      <c r="O1436" s="224"/>
      <c r="P1436" s="224"/>
      <c r="Q1436" s="224"/>
      <c r="R1436" s="224"/>
      <c r="S1436" s="224"/>
      <c r="T1436" s="224"/>
      <c r="U1436" s="224"/>
    </row>
    <row r="1437" spans="11:21" s="86" customFormat="1" x14ac:dyDescent="0.2">
      <c r="K1437" s="241"/>
      <c r="L1437" s="224"/>
      <c r="M1437" s="224"/>
      <c r="N1437" s="82"/>
      <c r="O1437" s="224"/>
      <c r="P1437" s="224"/>
      <c r="Q1437" s="224"/>
      <c r="R1437" s="224"/>
      <c r="S1437" s="224"/>
      <c r="T1437" s="224"/>
      <c r="U1437" s="224"/>
    </row>
    <row r="1438" spans="11:21" s="86" customFormat="1" x14ac:dyDescent="0.2">
      <c r="K1438" s="241"/>
      <c r="L1438" s="224"/>
      <c r="M1438" s="224"/>
      <c r="N1438" s="82"/>
      <c r="O1438" s="224"/>
      <c r="P1438" s="224"/>
      <c r="Q1438" s="224"/>
      <c r="R1438" s="224"/>
      <c r="S1438" s="224"/>
      <c r="T1438" s="224"/>
      <c r="U1438" s="224"/>
    </row>
    <row r="1439" spans="11:21" s="86" customFormat="1" x14ac:dyDescent="0.2">
      <c r="K1439" s="241"/>
      <c r="L1439" s="224"/>
      <c r="M1439" s="224"/>
      <c r="N1439" s="82"/>
      <c r="O1439" s="224"/>
      <c r="P1439" s="224"/>
      <c r="Q1439" s="224"/>
      <c r="R1439" s="224"/>
      <c r="S1439" s="224"/>
      <c r="T1439" s="224"/>
      <c r="U1439" s="224"/>
    </row>
    <row r="1440" spans="11:21" s="86" customFormat="1" x14ac:dyDescent="0.2">
      <c r="K1440" s="241"/>
      <c r="L1440" s="224"/>
      <c r="M1440" s="224"/>
      <c r="N1440" s="82"/>
      <c r="O1440" s="224"/>
      <c r="P1440" s="224"/>
      <c r="Q1440" s="224"/>
      <c r="R1440" s="224"/>
      <c r="S1440" s="224"/>
      <c r="T1440" s="224"/>
      <c r="U1440" s="224"/>
    </row>
    <row r="1441" spans="11:21" s="86" customFormat="1" x14ac:dyDescent="0.2">
      <c r="K1441" s="241"/>
      <c r="L1441" s="224"/>
      <c r="M1441" s="224"/>
      <c r="N1441" s="82"/>
      <c r="O1441" s="224"/>
      <c r="P1441" s="224"/>
      <c r="Q1441" s="224"/>
      <c r="R1441" s="224"/>
      <c r="S1441" s="224"/>
      <c r="T1441" s="224"/>
      <c r="U1441" s="224"/>
    </row>
    <row r="1442" spans="11:21" s="86" customFormat="1" x14ac:dyDescent="0.2">
      <c r="K1442" s="241"/>
      <c r="L1442" s="224"/>
      <c r="M1442" s="224"/>
      <c r="N1442" s="82"/>
      <c r="O1442" s="224"/>
      <c r="P1442" s="224"/>
      <c r="Q1442" s="224"/>
      <c r="R1442" s="224"/>
      <c r="S1442" s="224"/>
      <c r="T1442" s="224"/>
      <c r="U1442" s="224"/>
    </row>
    <row r="1443" spans="11:21" s="86" customFormat="1" x14ac:dyDescent="0.2">
      <c r="K1443" s="241"/>
      <c r="L1443" s="224"/>
      <c r="M1443" s="224"/>
      <c r="N1443" s="82"/>
      <c r="O1443" s="224"/>
      <c r="P1443" s="224"/>
      <c r="Q1443" s="224"/>
      <c r="R1443" s="224"/>
      <c r="S1443" s="224"/>
      <c r="T1443" s="224"/>
      <c r="U1443" s="224"/>
    </row>
    <row r="1444" spans="11:21" s="86" customFormat="1" x14ac:dyDescent="0.2">
      <c r="K1444" s="241"/>
      <c r="L1444" s="224"/>
      <c r="M1444" s="224"/>
      <c r="N1444" s="82"/>
      <c r="O1444" s="224"/>
      <c r="P1444" s="224"/>
      <c r="Q1444" s="224"/>
      <c r="R1444" s="224"/>
      <c r="S1444" s="224"/>
      <c r="T1444" s="224"/>
      <c r="U1444" s="224"/>
    </row>
    <row r="1445" spans="11:21" s="86" customFormat="1" x14ac:dyDescent="0.2">
      <c r="K1445" s="241"/>
      <c r="L1445" s="224"/>
      <c r="M1445" s="224"/>
      <c r="N1445" s="82"/>
      <c r="O1445" s="224"/>
      <c r="P1445" s="224"/>
      <c r="Q1445" s="224"/>
      <c r="R1445" s="224"/>
      <c r="S1445" s="224"/>
      <c r="T1445" s="224"/>
      <c r="U1445" s="224"/>
    </row>
    <row r="1446" spans="11:21" s="86" customFormat="1" x14ac:dyDescent="0.2">
      <c r="K1446" s="241"/>
      <c r="L1446" s="224"/>
      <c r="M1446" s="224"/>
      <c r="N1446" s="82"/>
      <c r="O1446" s="224"/>
      <c r="P1446" s="224"/>
      <c r="Q1446" s="224"/>
      <c r="R1446" s="224"/>
      <c r="S1446" s="224"/>
      <c r="T1446" s="224"/>
      <c r="U1446" s="224"/>
    </row>
    <row r="1447" spans="11:21" s="86" customFormat="1" x14ac:dyDescent="0.2">
      <c r="K1447" s="241"/>
      <c r="L1447" s="224"/>
      <c r="M1447" s="224"/>
      <c r="N1447" s="82"/>
      <c r="O1447" s="224"/>
      <c r="P1447" s="224"/>
      <c r="Q1447" s="224"/>
      <c r="R1447" s="224"/>
      <c r="S1447" s="224"/>
      <c r="T1447" s="224"/>
      <c r="U1447" s="224"/>
    </row>
    <row r="1448" spans="11:21" s="86" customFormat="1" x14ac:dyDescent="0.2">
      <c r="K1448" s="241"/>
      <c r="L1448" s="224"/>
      <c r="M1448" s="224"/>
      <c r="N1448" s="82"/>
      <c r="O1448" s="224"/>
      <c r="P1448" s="224"/>
      <c r="Q1448" s="224"/>
      <c r="R1448" s="224"/>
      <c r="S1448" s="224"/>
      <c r="T1448" s="224"/>
      <c r="U1448" s="224"/>
    </row>
    <row r="1449" spans="11:21" s="86" customFormat="1" x14ac:dyDescent="0.2">
      <c r="K1449" s="241"/>
      <c r="L1449" s="224"/>
      <c r="M1449" s="224"/>
      <c r="N1449" s="82"/>
      <c r="O1449" s="224"/>
      <c r="P1449" s="224"/>
      <c r="Q1449" s="224"/>
      <c r="R1449" s="224"/>
      <c r="S1449" s="224"/>
      <c r="T1449" s="224"/>
      <c r="U1449" s="224"/>
    </row>
    <row r="1450" spans="11:21" s="86" customFormat="1" x14ac:dyDescent="0.2">
      <c r="K1450" s="241"/>
      <c r="L1450" s="224"/>
      <c r="M1450" s="224"/>
      <c r="N1450" s="82"/>
      <c r="O1450" s="224"/>
      <c r="P1450" s="224"/>
      <c r="Q1450" s="224"/>
      <c r="R1450" s="224"/>
      <c r="S1450" s="224"/>
      <c r="T1450" s="224"/>
      <c r="U1450" s="224"/>
    </row>
    <row r="1451" spans="11:21" s="86" customFormat="1" x14ac:dyDescent="0.2">
      <c r="K1451" s="241"/>
      <c r="L1451" s="224"/>
      <c r="M1451" s="224"/>
      <c r="N1451" s="82"/>
      <c r="O1451" s="224"/>
      <c r="P1451" s="224"/>
      <c r="Q1451" s="224"/>
      <c r="R1451" s="224"/>
      <c r="S1451" s="224"/>
      <c r="T1451" s="224"/>
      <c r="U1451" s="224"/>
    </row>
    <row r="1452" spans="11:21" s="86" customFormat="1" x14ac:dyDescent="0.2">
      <c r="K1452" s="241"/>
      <c r="L1452" s="224"/>
      <c r="M1452" s="224"/>
      <c r="N1452" s="82"/>
      <c r="O1452" s="224"/>
      <c r="P1452" s="224"/>
      <c r="Q1452" s="224"/>
      <c r="R1452" s="224"/>
      <c r="S1452" s="224"/>
      <c r="T1452" s="224"/>
      <c r="U1452" s="224"/>
    </row>
    <row r="1453" spans="11:21" s="86" customFormat="1" x14ac:dyDescent="0.2">
      <c r="K1453" s="241"/>
      <c r="L1453" s="224"/>
      <c r="M1453" s="224"/>
      <c r="N1453" s="82"/>
      <c r="O1453" s="224"/>
      <c r="P1453" s="224"/>
      <c r="Q1453" s="224"/>
      <c r="R1453" s="224"/>
      <c r="S1453" s="224"/>
      <c r="T1453" s="224"/>
      <c r="U1453" s="224"/>
    </row>
    <row r="1454" spans="11:21" s="86" customFormat="1" x14ac:dyDescent="0.2">
      <c r="K1454" s="241"/>
      <c r="L1454" s="224"/>
      <c r="M1454" s="224"/>
      <c r="N1454" s="82"/>
      <c r="O1454" s="224"/>
      <c r="P1454" s="224"/>
      <c r="Q1454" s="224"/>
      <c r="R1454" s="224"/>
      <c r="S1454" s="224"/>
      <c r="T1454" s="224"/>
      <c r="U1454" s="224"/>
    </row>
    <row r="1455" spans="11:21" s="86" customFormat="1" x14ac:dyDescent="0.2">
      <c r="K1455" s="241"/>
      <c r="L1455" s="224"/>
      <c r="M1455" s="224"/>
      <c r="N1455" s="82"/>
      <c r="O1455" s="224"/>
      <c r="P1455" s="224"/>
      <c r="Q1455" s="224"/>
      <c r="R1455" s="224"/>
      <c r="S1455" s="224"/>
      <c r="T1455" s="224"/>
      <c r="U1455" s="224"/>
    </row>
    <row r="1456" spans="11:21" s="86" customFormat="1" x14ac:dyDescent="0.2">
      <c r="K1456" s="241"/>
      <c r="L1456" s="224"/>
      <c r="M1456" s="224"/>
      <c r="N1456" s="82"/>
      <c r="O1456" s="224"/>
      <c r="P1456" s="224"/>
      <c r="Q1456" s="224"/>
      <c r="R1456" s="224"/>
      <c r="S1456" s="224"/>
      <c r="T1456" s="224"/>
      <c r="U1456" s="224"/>
    </row>
    <row r="1457" spans="11:21" s="86" customFormat="1" x14ac:dyDescent="0.2">
      <c r="K1457" s="241"/>
      <c r="L1457" s="224"/>
      <c r="M1457" s="224"/>
      <c r="N1457" s="82"/>
      <c r="O1457" s="224"/>
      <c r="P1457" s="224"/>
      <c r="Q1457" s="224"/>
      <c r="R1457" s="224"/>
      <c r="S1457" s="224"/>
      <c r="T1457" s="224"/>
      <c r="U1457" s="224"/>
    </row>
    <row r="1458" spans="11:21" s="86" customFormat="1" x14ac:dyDescent="0.2">
      <c r="K1458" s="241"/>
      <c r="L1458" s="224"/>
      <c r="M1458" s="224"/>
      <c r="N1458" s="82"/>
      <c r="O1458" s="224"/>
      <c r="P1458" s="224"/>
      <c r="Q1458" s="224"/>
      <c r="R1458" s="224"/>
      <c r="S1458" s="224"/>
      <c r="T1458" s="224"/>
      <c r="U1458" s="224"/>
    </row>
    <row r="1459" spans="11:21" s="86" customFormat="1" x14ac:dyDescent="0.2">
      <c r="K1459" s="241"/>
      <c r="L1459" s="224"/>
      <c r="M1459" s="224"/>
      <c r="N1459" s="82"/>
      <c r="O1459" s="224"/>
      <c r="P1459" s="224"/>
      <c r="Q1459" s="224"/>
      <c r="R1459" s="224"/>
      <c r="S1459" s="224"/>
      <c r="T1459" s="224"/>
      <c r="U1459" s="224"/>
    </row>
    <row r="1460" spans="11:21" s="86" customFormat="1" x14ac:dyDescent="0.2">
      <c r="K1460" s="241"/>
      <c r="L1460" s="224"/>
      <c r="M1460" s="224"/>
      <c r="N1460" s="82"/>
      <c r="O1460" s="224"/>
      <c r="P1460" s="224"/>
      <c r="Q1460" s="224"/>
      <c r="R1460" s="224"/>
      <c r="S1460" s="224"/>
      <c r="T1460" s="224"/>
      <c r="U1460" s="224"/>
    </row>
    <row r="1461" spans="11:21" s="86" customFormat="1" x14ac:dyDescent="0.2">
      <c r="K1461" s="241"/>
      <c r="L1461" s="224"/>
      <c r="M1461" s="224"/>
      <c r="N1461" s="82"/>
      <c r="O1461" s="224"/>
      <c r="P1461" s="224"/>
      <c r="Q1461" s="224"/>
      <c r="R1461" s="224"/>
      <c r="S1461" s="224"/>
      <c r="T1461" s="224"/>
      <c r="U1461" s="224"/>
    </row>
    <row r="1462" spans="11:21" s="86" customFormat="1" x14ac:dyDescent="0.2">
      <c r="K1462" s="241"/>
      <c r="L1462" s="224"/>
      <c r="M1462" s="224"/>
      <c r="N1462" s="82"/>
      <c r="O1462" s="224"/>
      <c r="P1462" s="224"/>
      <c r="Q1462" s="224"/>
      <c r="R1462" s="224"/>
      <c r="S1462" s="224"/>
      <c r="T1462" s="224"/>
      <c r="U1462" s="224"/>
    </row>
    <row r="1463" spans="11:21" s="86" customFormat="1" x14ac:dyDescent="0.2">
      <c r="K1463" s="241"/>
      <c r="L1463" s="224"/>
      <c r="M1463" s="224"/>
      <c r="N1463" s="82"/>
      <c r="O1463" s="224"/>
      <c r="P1463" s="224"/>
      <c r="Q1463" s="224"/>
      <c r="R1463" s="224"/>
      <c r="S1463" s="224"/>
      <c r="T1463" s="224"/>
      <c r="U1463" s="224"/>
    </row>
    <row r="1464" spans="11:21" s="86" customFormat="1" x14ac:dyDescent="0.2">
      <c r="K1464" s="241"/>
      <c r="L1464" s="224"/>
      <c r="M1464" s="224"/>
      <c r="N1464" s="82"/>
      <c r="O1464" s="224"/>
      <c r="P1464" s="224"/>
      <c r="Q1464" s="224"/>
      <c r="R1464" s="224"/>
      <c r="S1464" s="224"/>
      <c r="T1464" s="224"/>
      <c r="U1464" s="224"/>
    </row>
    <row r="1465" spans="11:21" s="86" customFormat="1" x14ac:dyDescent="0.2">
      <c r="K1465" s="241"/>
      <c r="L1465" s="224"/>
      <c r="M1465" s="224"/>
      <c r="N1465" s="82"/>
      <c r="O1465" s="224"/>
      <c r="P1465" s="224"/>
      <c r="Q1465" s="224"/>
      <c r="R1465" s="224"/>
      <c r="S1465" s="224"/>
      <c r="T1465" s="224"/>
      <c r="U1465" s="224"/>
    </row>
    <row r="1466" spans="11:21" s="86" customFormat="1" x14ac:dyDescent="0.2">
      <c r="K1466" s="241"/>
      <c r="L1466" s="224"/>
      <c r="M1466" s="224"/>
      <c r="N1466" s="82"/>
      <c r="O1466" s="224"/>
      <c r="P1466" s="224"/>
      <c r="Q1466" s="224"/>
      <c r="R1466" s="224"/>
      <c r="S1466" s="224"/>
      <c r="T1466" s="224"/>
      <c r="U1466" s="224"/>
    </row>
    <row r="1467" spans="11:21" s="86" customFormat="1" x14ac:dyDescent="0.2">
      <c r="K1467" s="241"/>
      <c r="L1467" s="224"/>
      <c r="M1467" s="224"/>
      <c r="N1467" s="82"/>
      <c r="O1467" s="224"/>
      <c r="P1467" s="224"/>
      <c r="Q1467" s="224"/>
      <c r="R1467" s="224"/>
      <c r="S1467" s="224"/>
      <c r="T1467" s="224"/>
      <c r="U1467" s="224"/>
    </row>
    <row r="1468" spans="11:21" s="86" customFormat="1" x14ac:dyDescent="0.2">
      <c r="K1468" s="241"/>
      <c r="L1468" s="224"/>
      <c r="M1468" s="224"/>
      <c r="N1468" s="82"/>
      <c r="O1468" s="224"/>
      <c r="P1468" s="224"/>
      <c r="Q1468" s="224"/>
      <c r="R1468" s="224"/>
      <c r="S1468" s="224"/>
      <c r="T1468" s="224"/>
      <c r="U1468" s="224"/>
    </row>
    <row r="1469" spans="11:21" s="86" customFormat="1" x14ac:dyDescent="0.2">
      <c r="K1469" s="241"/>
      <c r="L1469" s="224"/>
      <c r="M1469" s="224"/>
      <c r="N1469" s="82"/>
      <c r="O1469" s="224"/>
      <c r="P1469" s="224"/>
      <c r="Q1469" s="224"/>
      <c r="R1469" s="224"/>
      <c r="S1469" s="224"/>
      <c r="T1469" s="224"/>
      <c r="U1469" s="224"/>
    </row>
    <row r="1470" spans="11:21" s="86" customFormat="1" x14ac:dyDescent="0.2">
      <c r="K1470" s="241"/>
      <c r="L1470" s="224"/>
      <c r="M1470" s="224"/>
      <c r="N1470" s="82"/>
      <c r="O1470" s="224"/>
      <c r="P1470" s="224"/>
      <c r="Q1470" s="224"/>
      <c r="R1470" s="224"/>
      <c r="S1470" s="224"/>
      <c r="T1470" s="224"/>
      <c r="U1470" s="224"/>
    </row>
    <row r="1471" spans="11:21" s="86" customFormat="1" x14ac:dyDescent="0.2">
      <c r="K1471" s="241"/>
      <c r="L1471" s="224"/>
      <c r="M1471" s="224"/>
      <c r="N1471" s="82"/>
      <c r="O1471" s="224"/>
      <c r="P1471" s="224"/>
      <c r="Q1471" s="224"/>
      <c r="R1471" s="224"/>
      <c r="S1471" s="224"/>
      <c r="T1471" s="224"/>
      <c r="U1471" s="224"/>
    </row>
    <row r="1472" spans="11:21" s="86" customFormat="1" x14ac:dyDescent="0.2">
      <c r="K1472" s="241"/>
      <c r="L1472" s="224"/>
      <c r="M1472" s="224"/>
      <c r="N1472" s="82"/>
      <c r="O1472" s="224"/>
      <c r="P1472" s="224"/>
      <c r="Q1472" s="224"/>
      <c r="R1472" s="224"/>
      <c r="S1472" s="224"/>
      <c r="T1472" s="224"/>
      <c r="U1472" s="224"/>
    </row>
    <row r="1473" spans="11:21" s="86" customFormat="1" x14ac:dyDescent="0.2">
      <c r="K1473" s="241"/>
      <c r="L1473" s="224"/>
      <c r="M1473" s="224"/>
      <c r="N1473" s="82"/>
      <c r="O1473" s="224"/>
      <c r="P1473" s="224"/>
      <c r="Q1473" s="224"/>
      <c r="R1473" s="224"/>
      <c r="S1473" s="224"/>
      <c r="T1473" s="224"/>
      <c r="U1473" s="224"/>
    </row>
    <row r="1474" spans="11:21" s="86" customFormat="1" x14ac:dyDescent="0.2">
      <c r="K1474" s="241"/>
      <c r="L1474" s="224"/>
      <c r="M1474" s="224"/>
      <c r="N1474" s="82"/>
      <c r="O1474" s="224"/>
      <c r="P1474" s="224"/>
      <c r="Q1474" s="224"/>
      <c r="R1474" s="224"/>
      <c r="S1474" s="224"/>
      <c r="T1474" s="224"/>
      <c r="U1474" s="224"/>
    </row>
    <row r="1475" spans="11:21" s="86" customFormat="1" x14ac:dyDescent="0.2">
      <c r="K1475" s="241"/>
      <c r="L1475" s="224"/>
      <c r="M1475" s="224"/>
      <c r="N1475" s="82"/>
      <c r="O1475" s="224"/>
      <c r="P1475" s="224"/>
      <c r="Q1475" s="224"/>
      <c r="R1475" s="224"/>
      <c r="S1475" s="224"/>
      <c r="T1475" s="224"/>
      <c r="U1475" s="224"/>
    </row>
    <row r="1476" spans="11:21" s="86" customFormat="1" x14ac:dyDescent="0.2">
      <c r="K1476" s="241"/>
      <c r="L1476" s="224"/>
      <c r="M1476" s="224"/>
      <c r="N1476" s="82"/>
      <c r="O1476" s="224"/>
      <c r="P1476" s="224"/>
      <c r="Q1476" s="224"/>
      <c r="R1476" s="224"/>
      <c r="S1476" s="224"/>
      <c r="T1476" s="224"/>
      <c r="U1476" s="224"/>
    </row>
    <row r="1477" spans="11:21" s="86" customFormat="1" x14ac:dyDescent="0.2">
      <c r="K1477" s="241"/>
      <c r="L1477" s="224"/>
      <c r="M1477" s="224"/>
      <c r="N1477" s="82"/>
      <c r="O1477" s="224"/>
      <c r="P1477" s="224"/>
      <c r="Q1477" s="224"/>
      <c r="R1477" s="224"/>
      <c r="S1477" s="224"/>
      <c r="T1477" s="224"/>
      <c r="U1477" s="224"/>
    </row>
    <row r="1478" spans="11:21" s="86" customFormat="1" x14ac:dyDescent="0.2">
      <c r="K1478" s="241"/>
      <c r="L1478" s="224"/>
      <c r="M1478" s="224"/>
      <c r="N1478" s="82"/>
      <c r="O1478" s="224"/>
      <c r="P1478" s="224"/>
      <c r="Q1478" s="224"/>
      <c r="R1478" s="224"/>
      <c r="S1478" s="224"/>
      <c r="T1478" s="224"/>
      <c r="U1478" s="224"/>
    </row>
    <row r="1479" spans="11:21" s="86" customFormat="1" x14ac:dyDescent="0.2">
      <c r="K1479" s="241"/>
      <c r="L1479" s="224"/>
      <c r="M1479" s="224"/>
      <c r="N1479" s="82"/>
      <c r="O1479" s="224"/>
      <c r="P1479" s="224"/>
      <c r="Q1479" s="224"/>
      <c r="R1479" s="224"/>
      <c r="S1479" s="224"/>
      <c r="T1479" s="224"/>
      <c r="U1479" s="224"/>
    </row>
    <row r="1480" spans="11:21" s="86" customFormat="1" x14ac:dyDescent="0.2">
      <c r="K1480" s="241"/>
      <c r="L1480" s="224"/>
      <c r="M1480" s="224"/>
      <c r="N1480" s="82"/>
      <c r="O1480" s="224"/>
      <c r="P1480" s="224"/>
      <c r="Q1480" s="224"/>
      <c r="R1480" s="224"/>
      <c r="S1480" s="224"/>
      <c r="T1480" s="224"/>
      <c r="U1480" s="224"/>
    </row>
    <row r="1481" spans="11:21" s="86" customFormat="1" x14ac:dyDescent="0.2">
      <c r="K1481" s="241"/>
      <c r="L1481" s="224"/>
      <c r="M1481" s="224"/>
      <c r="N1481" s="82"/>
      <c r="O1481" s="224"/>
      <c r="P1481" s="224"/>
      <c r="Q1481" s="224"/>
      <c r="R1481" s="224"/>
      <c r="S1481" s="224"/>
      <c r="T1481" s="224"/>
      <c r="U1481" s="224"/>
    </row>
    <row r="1482" spans="11:21" s="86" customFormat="1" x14ac:dyDescent="0.2">
      <c r="K1482" s="241"/>
      <c r="L1482" s="224"/>
      <c r="M1482" s="224"/>
      <c r="N1482" s="82"/>
      <c r="O1482" s="224"/>
      <c r="P1482" s="224"/>
      <c r="Q1482" s="224"/>
      <c r="R1482" s="224"/>
      <c r="S1482" s="224"/>
      <c r="T1482" s="224"/>
      <c r="U1482" s="224"/>
    </row>
    <row r="1483" spans="11:21" s="86" customFormat="1" x14ac:dyDescent="0.2">
      <c r="K1483" s="241"/>
      <c r="L1483" s="224"/>
      <c r="M1483" s="224"/>
      <c r="N1483" s="82"/>
      <c r="O1483" s="224"/>
      <c r="P1483" s="224"/>
      <c r="Q1483" s="224"/>
      <c r="R1483" s="224"/>
      <c r="S1483" s="224"/>
      <c r="T1483" s="224"/>
      <c r="U1483" s="224"/>
    </row>
    <row r="1484" spans="11:21" s="86" customFormat="1" x14ac:dyDescent="0.2">
      <c r="K1484" s="241"/>
      <c r="L1484" s="224"/>
      <c r="M1484" s="224"/>
      <c r="N1484" s="82"/>
      <c r="O1484" s="224"/>
      <c r="P1484" s="224"/>
      <c r="Q1484" s="224"/>
      <c r="R1484" s="224"/>
      <c r="S1484" s="224"/>
      <c r="T1484" s="224"/>
      <c r="U1484" s="224"/>
    </row>
    <row r="1485" spans="11:21" s="86" customFormat="1" x14ac:dyDescent="0.2">
      <c r="K1485" s="241"/>
      <c r="L1485" s="224"/>
      <c r="M1485" s="224"/>
      <c r="N1485" s="82"/>
      <c r="O1485" s="224"/>
      <c r="P1485" s="224"/>
      <c r="Q1485" s="224"/>
      <c r="R1485" s="224"/>
      <c r="S1485" s="224"/>
      <c r="T1485" s="224"/>
      <c r="U1485" s="224"/>
    </row>
    <row r="1486" spans="11:21" s="86" customFormat="1" x14ac:dyDescent="0.2">
      <c r="K1486" s="241"/>
      <c r="L1486" s="224"/>
      <c r="M1486" s="224"/>
      <c r="N1486" s="82"/>
      <c r="O1486" s="224"/>
      <c r="P1486" s="224"/>
      <c r="Q1486" s="224"/>
      <c r="R1486" s="224"/>
      <c r="S1486" s="224"/>
      <c r="T1486" s="224"/>
      <c r="U1486" s="224"/>
    </row>
    <row r="1487" spans="11:21" s="86" customFormat="1" x14ac:dyDescent="0.2">
      <c r="K1487" s="241"/>
      <c r="L1487" s="224"/>
      <c r="M1487" s="224"/>
      <c r="N1487" s="82"/>
      <c r="O1487" s="224"/>
      <c r="P1487" s="224"/>
      <c r="Q1487" s="224"/>
      <c r="R1487" s="224"/>
      <c r="S1487" s="224"/>
      <c r="T1487" s="224"/>
      <c r="U1487" s="224"/>
    </row>
    <row r="1488" spans="11:21" s="86" customFormat="1" x14ac:dyDescent="0.2">
      <c r="K1488" s="241"/>
      <c r="L1488" s="224"/>
      <c r="M1488" s="224"/>
      <c r="N1488" s="82"/>
      <c r="O1488" s="224"/>
      <c r="P1488" s="224"/>
      <c r="Q1488" s="224"/>
      <c r="R1488" s="224"/>
      <c r="S1488" s="224"/>
      <c r="T1488" s="224"/>
      <c r="U1488" s="224"/>
    </row>
    <row r="1489" spans="11:21" s="86" customFormat="1" x14ac:dyDescent="0.2">
      <c r="K1489" s="241"/>
      <c r="L1489" s="224"/>
      <c r="M1489" s="224"/>
      <c r="N1489" s="82"/>
      <c r="O1489" s="224"/>
      <c r="P1489" s="224"/>
      <c r="Q1489" s="224"/>
      <c r="R1489" s="224"/>
      <c r="S1489" s="224"/>
      <c r="T1489" s="224"/>
      <c r="U1489" s="224"/>
    </row>
    <row r="1490" spans="11:21" s="86" customFormat="1" x14ac:dyDescent="0.2">
      <c r="K1490" s="241"/>
      <c r="L1490" s="224"/>
      <c r="M1490" s="224"/>
      <c r="N1490" s="82"/>
      <c r="O1490" s="224"/>
      <c r="P1490" s="224"/>
      <c r="Q1490" s="224"/>
      <c r="R1490" s="224"/>
      <c r="S1490" s="224"/>
      <c r="T1490" s="224"/>
      <c r="U1490" s="224"/>
    </row>
    <row r="1491" spans="11:21" s="86" customFormat="1" x14ac:dyDescent="0.2">
      <c r="K1491" s="241"/>
      <c r="L1491" s="224"/>
      <c r="M1491" s="224"/>
      <c r="N1491" s="82"/>
      <c r="O1491" s="224"/>
      <c r="P1491" s="224"/>
      <c r="Q1491" s="224"/>
      <c r="R1491" s="224"/>
      <c r="S1491" s="224"/>
      <c r="T1491" s="224"/>
      <c r="U1491" s="224"/>
    </row>
    <row r="1492" spans="11:21" s="86" customFormat="1" x14ac:dyDescent="0.2">
      <c r="K1492" s="241"/>
      <c r="L1492" s="224"/>
      <c r="M1492" s="224"/>
      <c r="N1492" s="82"/>
      <c r="O1492" s="224"/>
      <c r="P1492" s="224"/>
      <c r="Q1492" s="224"/>
      <c r="R1492" s="224"/>
      <c r="S1492" s="224"/>
      <c r="T1492" s="224"/>
      <c r="U1492" s="224"/>
    </row>
    <row r="1493" spans="11:21" s="86" customFormat="1" x14ac:dyDescent="0.2">
      <c r="K1493" s="241"/>
      <c r="L1493" s="224"/>
      <c r="M1493" s="224"/>
      <c r="N1493" s="82"/>
      <c r="O1493" s="224"/>
      <c r="P1493" s="224"/>
      <c r="Q1493" s="224"/>
      <c r="R1493" s="224"/>
      <c r="S1493" s="224"/>
      <c r="T1493" s="224"/>
      <c r="U1493" s="224"/>
    </row>
    <row r="1494" spans="11:21" s="86" customFormat="1" x14ac:dyDescent="0.2">
      <c r="K1494" s="241"/>
      <c r="L1494" s="224"/>
      <c r="M1494" s="224"/>
      <c r="N1494" s="82"/>
      <c r="O1494" s="224"/>
      <c r="P1494" s="224"/>
      <c r="Q1494" s="224"/>
      <c r="R1494" s="224"/>
      <c r="S1494" s="224"/>
      <c r="T1494" s="224"/>
      <c r="U1494" s="224"/>
    </row>
    <row r="1495" spans="11:21" s="86" customFormat="1" x14ac:dyDescent="0.2">
      <c r="K1495" s="241"/>
      <c r="L1495" s="224"/>
      <c r="M1495" s="224"/>
      <c r="N1495" s="82"/>
      <c r="O1495" s="224"/>
      <c r="P1495" s="224"/>
      <c r="Q1495" s="224"/>
      <c r="R1495" s="224"/>
      <c r="S1495" s="224"/>
      <c r="T1495" s="224"/>
      <c r="U1495" s="224"/>
    </row>
    <row r="1496" spans="11:21" s="86" customFormat="1" x14ac:dyDescent="0.2">
      <c r="K1496" s="241"/>
      <c r="L1496" s="224"/>
      <c r="M1496" s="224"/>
      <c r="N1496" s="82"/>
      <c r="O1496" s="224"/>
      <c r="P1496" s="224"/>
      <c r="Q1496" s="224"/>
      <c r="R1496" s="224"/>
      <c r="S1496" s="224"/>
      <c r="T1496" s="224"/>
      <c r="U1496" s="224"/>
    </row>
    <row r="1497" spans="11:21" s="86" customFormat="1" x14ac:dyDescent="0.2">
      <c r="K1497" s="241"/>
      <c r="L1497" s="224"/>
      <c r="M1497" s="224"/>
      <c r="N1497" s="82"/>
      <c r="O1497" s="224"/>
      <c r="P1497" s="224"/>
      <c r="Q1497" s="224"/>
      <c r="R1497" s="224"/>
      <c r="S1497" s="224"/>
      <c r="T1497" s="224"/>
      <c r="U1497" s="224"/>
    </row>
    <row r="1498" spans="11:21" s="86" customFormat="1" x14ac:dyDescent="0.2">
      <c r="K1498" s="241"/>
      <c r="L1498" s="224"/>
      <c r="M1498" s="224"/>
      <c r="N1498" s="82"/>
      <c r="O1498" s="224"/>
      <c r="P1498" s="224"/>
      <c r="Q1498" s="224"/>
      <c r="R1498" s="224"/>
      <c r="S1498" s="224"/>
      <c r="T1498" s="224"/>
      <c r="U1498" s="224"/>
    </row>
    <row r="1499" spans="11:21" s="86" customFormat="1" x14ac:dyDescent="0.2">
      <c r="K1499" s="241"/>
      <c r="L1499" s="224"/>
      <c r="M1499" s="224"/>
      <c r="N1499" s="82"/>
      <c r="O1499" s="224"/>
      <c r="P1499" s="224"/>
      <c r="Q1499" s="224"/>
      <c r="R1499" s="224"/>
      <c r="S1499" s="224"/>
      <c r="T1499" s="224"/>
      <c r="U1499" s="224"/>
    </row>
    <row r="1500" spans="11:21" s="86" customFormat="1" x14ac:dyDescent="0.2">
      <c r="K1500" s="241"/>
      <c r="L1500" s="224"/>
      <c r="M1500" s="224"/>
      <c r="N1500" s="82"/>
      <c r="O1500" s="224"/>
      <c r="P1500" s="224"/>
      <c r="Q1500" s="224"/>
      <c r="R1500" s="224"/>
      <c r="S1500" s="224"/>
      <c r="T1500" s="224"/>
      <c r="U1500" s="224"/>
    </row>
    <row r="1501" spans="11:21" s="86" customFormat="1" x14ac:dyDescent="0.2">
      <c r="K1501" s="241"/>
      <c r="L1501" s="224"/>
      <c r="M1501" s="224"/>
      <c r="N1501" s="82"/>
      <c r="O1501" s="224"/>
      <c r="P1501" s="224"/>
      <c r="Q1501" s="224"/>
      <c r="R1501" s="224"/>
      <c r="S1501" s="224"/>
      <c r="T1501" s="224"/>
      <c r="U1501" s="224"/>
    </row>
    <row r="1502" spans="11:21" s="86" customFormat="1" x14ac:dyDescent="0.2">
      <c r="K1502" s="241"/>
      <c r="L1502" s="224"/>
      <c r="M1502" s="224"/>
      <c r="N1502" s="82"/>
      <c r="O1502" s="224"/>
      <c r="P1502" s="224"/>
      <c r="Q1502" s="224"/>
      <c r="R1502" s="224"/>
      <c r="S1502" s="224"/>
      <c r="T1502" s="224"/>
      <c r="U1502" s="224"/>
    </row>
    <row r="1503" spans="11:21" s="86" customFormat="1" x14ac:dyDescent="0.2">
      <c r="K1503" s="241"/>
      <c r="L1503" s="224"/>
      <c r="M1503" s="224"/>
      <c r="N1503" s="82"/>
      <c r="O1503" s="224"/>
      <c r="P1503" s="224"/>
      <c r="Q1503" s="224"/>
      <c r="R1503" s="224"/>
      <c r="S1503" s="224"/>
      <c r="T1503" s="224"/>
      <c r="U1503" s="224"/>
    </row>
    <row r="1504" spans="11:21" s="86" customFormat="1" x14ac:dyDescent="0.2">
      <c r="K1504" s="241"/>
      <c r="L1504" s="224"/>
      <c r="M1504" s="224"/>
      <c r="N1504" s="82"/>
      <c r="O1504" s="224"/>
      <c r="P1504" s="224"/>
      <c r="Q1504" s="224"/>
      <c r="R1504" s="224"/>
      <c r="S1504" s="224"/>
      <c r="T1504" s="224"/>
      <c r="U1504" s="224"/>
    </row>
    <row r="1505" spans="11:21" s="86" customFormat="1" x14ac:dyDescent="0.2">
      <c r="K1505" s="241"/>
      <c r="L1505" s="224"/>
      <c r="M1505" s="224"/>
      <c r="N1505" s="82"/>
      <c r="O1505" s="224"/>
      <c r="P1505" s="224"/>
      <c r="Q1505" s="224"/>
      <c r="R1505" s="224"/>
      <c r="S1505" s="224"/>
      <c r="T1505" s="224"/>
      <c r="U1505" s="224"/>
    </row>
    <row r="1506" spans="11:21" s="86" customFormat="1" x14ac:dyDescent="0.2">
      <c r="K1506" s="241"/>
      <c r="L1506" s="224"/>
      <c r="M1506" s="224"/>
      <c r="N1506" s="82"/>
      <c r="O1506" s="224"/>
      <c r="P1506" s="224"/>
      <c r="Q1506" s="224"/>
      <c r="R1506" s="224"/>
      <c r="S1506" s="224"/>
      <c r="T1506" s="224"/>
      <c r="U1506" s="224"/>
    </row>
    <row r="1507" spans="11:21" s="86" customFormat="1" x14ac:dyDescent="0.2">
      <c r="K1507" s="241"/>
      <c r="L1507" s="224"/>
      <c r="M1507" s="224"/>
      <c r="N1507" s="82"/>
      <c r="O1507" s="224"/>
      <c r="P1507" s="224"/>
      <c r="Q1507" s="224"/>
      <c r="R1507" s="224"/>
      <c r="S1507" s="224"/>
      <c r="T1507" s="224"/>
      <c r="U1507" s="224"/>
    </row>
    <row r="1508" spans="11:21" s="86" customFormat="1" x14ac:dyDescent="0.2">
      <c r="K1508" s="241"/>
      <c r="L1508" s="224"/>
      <c r="M1508" s="224"/>
      <c r="N1508" s="82"/>
      <c r="O1508" s="224"/>
      <c r="P1508" s="224"/>
      <c r="Q1508" s="224"/>
      <c r="R1508" s="224"/>
      <c r="S1508" s="224"/>
      <c r="T1508" s="224"/>
      <c r="U1508" s="224"/>
    </row>
    <row r="1509" spans="11:21" s="86" customFormat="1" x14ac:dyDescent="0.2">
      <c r="K1509" s="241"/>
      <c r="L1509" s="224"/>
      <c r="M1509" s="224"/>
      <c r="N1509" s="82"/>
      <c r="O1509" s="224"/>
      <c r="P1509" s="224"/>
      <c r="Q1509" s="224"/>
      <c r="R1509" s="224"/>
      <c r="S1509" s="224"/>
      <c r="T1509" s="224"/>
      <c r="U1509" s="224"/>
    </row>
    <row r="1510" spans="11:21" s="86" customFormat="1" x14ac:dyDescent="0.2">
      <c r="K1510" s="241"/>
      <c r="L1510" s="224"/>
      <c r="M1510" s="224"/>
      <c r="N1510" s="82"/>
      <c r="O1510" s="224"/>
      <c r="P1510" s="224"/>
      <c r="Q1510" s="224"/>
      <c r="R1510" s="224"/>
      <c r="S1510" s="224"/>
      <c r="T1510" s="224"/>
      <c r="U1510" s="224"/>
    </row>
    <row r="1511" spans="11:21" s="86" customFormat="1" x14ac:dyDescent="0.2">
      <c r="K1511" s="241"/>
      <c r="L1511" s="224"/>
      <c r="M1511" s="224"/>
      <c r="N1511" s="82"/>
      <c r="O1511" s="224"/>
      <c r="P1511" s="224"/>
      <c r="Q1511" s="224"/>
      <c r="R1511" s="224"/>
      <c r="S1511" s="224"/>
      <c r="T1511" s="224"/>
      <c r="U1511" s="224"/>
    </row>
    <row r="1512" spans="11:21" s="86" customFormat="1" x14ac:dyDescent="0.2">
      <c r="K1512" s="241"/>
      <c r="L1512" s="224"/>
      <c r="M1512" s="224"/>
      <c r="N1512" s="82"/>
      <c r="O1512" s="224"/>
      <c r="P1512" s="224"/>
      <c r="Q1512" s="224"/>
      <c r="R1512" s="224"/>
      <c r="S1512" s="224"/>
      <c r="T1512" s="224"/>
      <c r="U1512" s="224"/>
    </row>
    <row r="1513" spans="11:21" s="86" customFormat="1" x14ac:dyDescent="0.2">
      <c r="K1513" s="241"/>
      <c r="L1513" s="224"/>
      <c r="M1513" s="224"/>
      <c r="N1513" s="82"/>
      <c r="O1513" s="224"/>
      <c r="P1513" s="224"/>
      <c r="Q1513" s="224"/>
      <c r="R1513" s="224"/>
      <c r="S1513" s="224"/>
      <c r="T1513" s="224"/>
      <c r="U1513" s="224"/>
    </row>
    <row r="1514" spans="11:21" s="86" customFormat="1" x14ac:dyDescent="0.2">
      <c r="K1514" s="241"/>
      <c r="L1514" s="224"/>
      <c r="M1514" s="224"/>
      <c r="N1514" s="82"/>
      <c r="O1514" s="224"/>
      <c r="P1514" s="224"/>
      <c r="Q1514" s="224"/>
      <c r="R1514" s="224"/>
      <c r="S1514" s="224"/>
      <c r="T1514" s="224"/>
      <c r="U1514" s="224"/>
    </row>
    <row r="1515" spans="11:21" s="86" customFormat="1" x14ac:dyDescent="0.2">
      <c r="K1515" s="241"/>
      <c r="L1515" s="224"/>
      <c r="M1515" s="224"/>
      <c r="N1515" s="82"/>
      <c r="O1515" s="224"/>
      <c r="P1515" s="224"/>
      <c r="Q1515" s="224"/>
      <c r="R1515" s="224"/>
      <c r="S1515" s="224"/>
      <c r="T1515" s="224"/>
      <c r="U1515" s="224"/>
    </row>
    <row r="1516" spans="11:21" s="86" customFormat="1" x14ac:dyDescent="0.2">
      <c r="K1516" s="241"/>
      <c r="L1516" s="224"/>
      <c r="M1516" s="224"/>
      <c r="N1516" s="82"/>
      <c r="O1516" s="224"/>
      <c r="P1516" s="224"/>
      <c r="Q1516" s="224"/>
      <c r="R1516" s="224"/>
      <c r="S1516" s="224"/>
      <c r="T1516" s="224"/>
      <c r="U1516" s="224"/>
    </row>
    <row r="1517" spans="11:21" s="86" customFormat="1" x14ac:dyDescent="0.2">
      <c r="K1517" s="241"/>
      <c r="L1517" s="224"/>
      <c r="M1517" s="224"/>
      <c r="N1517" s="82"/>
      <c r="O1517" s="224"/>
      <c r="P1517" s="224"/>
      <c r="Q1517" s="224"/>
      <c r="R1517" s="224"/>
      <c r="S1517" s="224"/>
      <c r="T1517" s="224"/>
      <c r="U1517" s="224"/>
    </row>
    <row r="1518" spans="11:21" s="86" customFormat="1" x14ac:dyDescent="0.2">
      <c r="K1518" s="241"/>
      <c r="L1518" s="224"/>
      <c r="M1518" s="224"/>
      <c r="N1518" s="82"/>
      <c r="O1518" s="224"/>
      <c r="P1518" s="224"/>
      <c r="Q1518" s="224"/>
      <c r="R1518" s="224"/>
      <c r="S1518" s="224"/>
      <c r="T1518" s="224"/>
      <c r="U1518" s="224"/>
    </row>
    <row r="1519" spans="11:21" s="86" customFormat="1" x14ac:dyDescent="0.2">
      <c r="K1519" s="241"/>
      <c r="L1519" s="224"/>
      <c r="M1519" s="224"/>
      <c r="N1519" s="82"/>
      <c r="O1519" s="224"/>
      <c r="P1519" s="224"/>
      <c r="Q1519" s="224"/>
      <c r="R1519" s="224"/>
      <c r="S1519" s="224"/>
      <c r="T1519" s="224"/>
      <c r="U1519" s="224"/>
    </row>
    <row r="1520" spans="11:21" s="86" customFormat="1" x14ac:dyDescent="0.2">
      <c r="K1520" s="241"/>
      <c r="L1520" s="224"/>
      <c r="M1520" s="224"/>
      <c r="N1520" s="82"/>
      <c r="O1520" s="224"/>
      <c r="P1520" s="224"/>
      <c r="Q1520" s="224"/>
      <c r="R1520" s="224"/>
      <c r="S1520" s="224"/>
      <c r="T1520" s="224"/>
      <c r="U1520" s="224"/>
    </row>
    <row r="1521" spans="11:21" s="86" customFormat="1" x14ac:dyDescent="0.2">
      <c r="K1521" s="241"/>
      <c r="L1521" s="224"/>
      <c r="M1521" s="224"/>
      <c r="N1521" s="82"/>
      <c r="O1521" s="224"/>
      <c r="P1521" s="224"/>
      <c r="Q1521" s="224"/>
      <c r="R1521" s="224"/>
      <c r="S1521" s="224"/>
      <c r="T1521" s="224"/>
      <c r="U1521" s="224"/>
    </row>
    <row r="1522" spans="11:21" s="86" customFormat="1" x14ac:dyDescent="0.2">
      <c r="K1522" s="241"/>
      <c r="L1522" s="224"/>
      <c r="M1522" s="224"/>
      <c r="N1522" s="82"/>
      <c r="O1522" s="224"/>
      <c r="P1522" s="224"/>
      <c r="Q1522" s="224"/>
      <c r="R1522" s="224"/>
      <c r="S1522" s="224"/>
      <c r="T1522" s="224"/>
      <c r="U1522" s="224"/>
    </row>
    <row r="1523" spans="11:21" s="86" customFormat="1" x14ac:dyDescent="0.2">
      <c r="K1523" s="241"/>
      <c r="L1523" s="224"/>
      <c r="M1523" s="224"/>
      <c r="N1523" s="82"/>
      <c r="O1523" s="224"/>
      <c r="P1523" s="224"/>
      <c r="Q1523" s="224"/>
      <c r="R1523" s="224"/>
      <c r="S1523" s="224"/>
      <c r="T1523" s="224"/>
      <c r="U1523" s="224"/>
    </row>
    <row r="1524" spans="11:21" s="86" customFormat="1" x14ac:dyDescent="0.2">
      <c r="K1524" s="241"/>
      <c r="L1524" s="224"/>
      <c r="M1524" s="224"/>
      <c r="N1524" s="82"/>
      <c r="O1524" s="224"/>
      <c r="P1524" s="224"/>
      <c r="Q1524" s="224"/>
      <c r="R1524" s="224"/>
      <c r="S1524" s="224"/>
      <c r="T1524" s="224"/>
      <c r="U1524" s="224"/>
    </row>
    <row r="1525" spans="11:21" s="86" customFormat="1" x14ac:dyDescent="0.2">
      <c r="K1525" s="241"/>
      <c r="L1525" s="224"/>
      <c r="M1525" s="224"/>
      <c r="N1525" s="82"/>
      <c r="O1525" s="224"/>
      <c r="P1525" s="224"/>
      <c r="Q1525" s="224"/>
      <c r="R1525" s="224"/>
      <c r="S1525" s="224"/>
      <c r="T1525" s="224"/>
      <c r="U1525" s="224"/>
    </row>
    <row r="1526" spans="11:21" s="86" customFormat="1" x14ac:dyDescent="0.2">
      <c r="K1526" s="241"/>
      <c r="L1526" s="224"/>
      <c r="M1526" s="224"/>
      <c r="N1526" s="82"/>
      <c r="O1526" s="224"/>
      <c r="P1526" s="224"/>
      <c r="Q1526" s="224"/>
      <c r="R1526" s="224"/>
      <c r="S1526" s="224"/>
      <c r="T1526" s="224"/>
      <c r="U1526" s="224"/>
    </row>
    <row r="1527" spans="11:21" s="86" customFormat="1" x14ac:dyDescent="0.2">
      <c r="K1527" s="241"/>
      <c r="L1527" s="224"/>
      <c r="M1527" s="224"/>
      <c r="N1527" s="82"/>
      <c r="O1527" s="224"/>
      <c r="P1527" s="224"/>
      <c r="Q1527" s="224"/>
      <c r="R1527" s="224"/>
      <c r="S1527" s="224"/>
      <c r="T1527" s="224"/>
      <c r="U1527" s="224"/>
    </row>
    <row r="1528" spans="11:21" s="86" customFormat="1" x14ac:dyDescent="0.2">
      <c r="K1528" s="241"/>
      <c r="L1528" s="224"/>
      <c r="M1528" s="224"/>
      <c r="N1528" s="82"/>
      <c r="O1528" s="224"/>
      <c r="P1528" s="224"/>
      <c r="Q1528" s="224"/>
      <c r="R1528" s="224"/>
      <c r="S1528" s="224"/>
      <c r="T1528" s="224"/>
      <c r="U1528" s="224"/>
    </row>
    <row r="1529" spans="11:21" s="86" customFormat="1" x14ac:dyDescent="0.2">
      <c r="K1529" s="241"/>
      <c r="L1529" s="224"/>
      <c r="M1529" s="224"/>
      <c r="N1529" s="82"/>
      <c r="O1529" s="224"/>
      <c r="P1529" s="224"/>
      <c r="Q1529" s="224"/>
      <c r="R1529" s="224"/>
      <c r="S1529" s="224"/>
      <c r="T1529" s="224"/>
      <c r="U1529" s="224"/>
    </row>
    <row r="1530" spans="11:21" s="86" customFormat="1" x14ac:dyDescent="0.2">
      <c r="K1530" s="241"/>
      <c r="L1530" s="224"/>
      <c r="M1530" s="224"/>
      <c r="N1530" s="82"/>
      <c r="O1530" s="224"/>
      <c r="P1530" s="224"/>
      <c r="Q1530" s="224"/>
      <c r="R1530" s="224"/>
      <c r="S1530" s="224"/>
      <c r="T1530" s="224"/>
      <c r="U1530" s="224"/>
    </row>
    <row r="1531" spans="11:21" s="86" customFormat="1" x14ac:dyDescent="0.2">
      <c r="K1531" s="241"/>
      <c r="L1531" s="224"/>
      <c r="M1531" s="224"/>
      <c r="N1531" s="82"/>
      <c r="O1531" s="224"/>
      <c r="P1531" s="224"/>
      <c r="Q1531" s="224"/>
      <c r="R1531" s="224"/>
      <c r="S1531" s="224"/>
      <c r="T1531" s="224"/>
      <c r="U1531" s="224"/>
    </row>
    <row r="1532" spans="11:21" s="86" customFormat="1" x14ac:dyDescent="0.2">
      <c r="K1532" s="241"/>
      <c r="L1532" s="224"/>
      <c r="M1532" s="224"/>
      <c r="N1532" s="82"/>
      <c r="O1532" s="224"/>
      <c r="P1532" s="224"/>
      <c r="Q1532" s="224"/>
      <c r="R1532" s="224"/>
      <c r="S1532" s="224"/>
      <c r="T1532" s="224"/>
      <c r="U1532" s="224"/>
    </row>
    <row r="1533" spans="11:21" s="86" customFormat="1" x14ac:dyDescent="0.2">
      <c r="K1533" s="241"/>
      <c r="L1533" s="224"/>
      <c r="M1533" s="224"/>
      <c r="N1533" s="82"/>
      <c r="O1533" s="224"/>
      <c r="P1533" s="224"/>
      <c r="Q1533" s="224"/>
      <c r="R1533" s="224"/>
      <c r="S1533" s="224"/>
      <c r="T1533" s="224"/>
      <c r="U1533" s="224"/>
    </row>
    <row r="1534" spans="11:21" s="86" customFormat="1" x14ac:dyDescent="0.2">
      <c r="K1534" s="241"/>
      <c r="L1534" s="224"/>
      <c r="M1534" s="224"/>
      <c r="N1534" s="82"/>
      <c r="O1534" s="224"/>
      <c r="P1534" s="224"/>
      <c r="Q1534" s="224"/>
      <c r="R1534" s="224"/>
      <c r="S1534" s="224"/>
      <c r="T1534" s="224"/>
      <c r="U1534" s="224"/>
    </row>
    <row r="1535" spans="11:21" s="86" customFormat="1" x14ac:dyDescent="0.2">
      <c r="K1535" s="241"/>
      <c r="L1535" s="224"/>
      <c r="M1535" s="224"/>
      <c r="N1535" s="82"/>
      <c r="O1535" s="224"/>
      <c r="P1535" s="224"/>
      <c r="Q1535" s="224"/>
      <c r="R1535" s="224"/>
      <c r="S1535" s="224"/>
      <c r="T1535" s="224"/>
      <c r="U1535" s="224"/>
    </row>
    <row r="1536" spans="11:21" s="86" customFormat="1" x14ac:dyDescent="0.2">
      <c r="K1536" s="241"/>
      <c r="L1536" s="224"/>
      <c r="M1536" s="224"/>
      <c r="N1536" s="82"/>
      <c r="O1536" s="224"/>
      <c r="P1536" s="224"/>
      <c r="Q1536" s="224"/>
      <c r="R1536" s="224"/>
      <c r="S1536" s="224"/>
      <c r="T1536" s="224"/>
      <c r="U1536" s="224"/>
    </row>
    <row r="1537" spans="11:21" s="86" customFormat="1" x14ac:dyDescent="0.2">
      <c r="K1537" s="241"/>
      <c r="L1537" s="224"/>
      <c r="M1537" s="224"/>
      <c r="N1537" s="82"/>
      <c r="O1537" s="224"/>
      <c r="P1537" s="224"/>
      <c r="Q1537" s="224"/>
      <c r="R1537" s="224"/>
      <c r="S1537" s="224"/>
      <c r="T1537" s="224"/>
      <c r="U1537" s="224"/>
    </row>
    <row r="1538" spans="11:21" s="86" customFormat="1" x14ac:dyDescent="0.2">
      <c r="K1538" s="241"/>
      <c r="L1538" s="224"/>
      <c r="M1538" s="224"/>
      <c r="N1538" s="82"/>
      <c r="O1538" s="224"/>
      <c r="P1538" s="224"/>
      <c r="Q1538" s="224"/>
      <c r="R1538" s="224"/>
      <c r="S1538" s="224"/>
      <c r="T1538" s="224"/>
      <c r="U1538" s="224"/>
    </row>
    <row r="1539" spans="11:21" s="86" customFormat="1" x14ac:dyDescent="0.2">
      <c r="K1539" s="241"/>
      <c r="L1539" s="224"/>
      <c r="M1539" s="224"/>
      <c r="N1539" s="82"/>
      <c r="O1539" s="224"/>
      <c r="P1539" s="224"/>
      <c r="Q1539" s="224"/>
      <c r="R1539" s="224"/>
      <c r="S1539" s="224"/>
      <c r="T1539" s="224"/>
      <c r="U1539" s="224"/>
    </row>
    <row r="1540" spans="11:21" s="86" customFormat="1" x14ac:dyDescent="0.2">
      <c r="K1540" s="241"/>
      <c r="L1540" s="224"/>
      <c r="M1540" s="224"/>
      <c r="N1540" s="82"/>
      <c r="O1540" s="224"/>
      <c r="P1540" s="224"/>
      <c r="Q1540" s="224"/>
      <c r="R1540" s="224"/>
      <c r="S1540" s="224"/>
      <c r="T1540" s="224"/>
      <c r="U1540" s="224"/>
    </row>
    <row r="1541" spans="11:21" s="86" customFormat="1" x14ac:dyDescent="0.2">
      <c r="K1541" s="241"/>
      <c r="L1541" s="224"/>
      <c r="M1541" s="224"/>
      <c r="N1541" s="82"/>
      <c r="O1541" s="224"/>
      <c r="P1541" s="224"/>
      <c r="Q1541" s="224"/>
      <c r="R1541" s="224"/>
      <c r="S1541" s="224"/>
      <c r="T1541" s="224"/>
      <c r="U1541" s="224"/>
    </row>
    <row r="1542" spans="11:21" s="86" customFormat="1" x14ac:dyDescent="0.2">
      <c r="K1542" s="241"/>
      <c r="L1542" s="224"/>
      <c r="M1542" s="224"/>
      <c r="N1542" s="82"/>
      <c r="O1542" s="224"/>
      <c r="P1542" s="224"/>
      <c r="Q1542" s="224"/>
      <c r="R1542" s="224"/>
      <c r="S1542" s="224"/>
      <c r="T1542" s="224"/>
      <c r="U1542" s="224"/>
    </row>
    <row r="1543" spans="11:21" s="86" customFormat="1" x14ac:dyDescent="0.2">
      <c r="K1543" s="241"/>
      <c r="L1543" s="224"/>
      <c r="M1543" s="224"/>
      <c r="N1543" s="82"/>
      <c r="O1543" s="224"/>
      <c r="P1543" s="224"/>
      <c r="Q1543" s="224"/>
      <c r="R1543" s="224"/>
      <c r="S1543" s="224"/>
      <c r="T1543" s="224"/>
      <c r="U1543" s="224"/>
    </row>
    <row r="1544" spans="11:21" s="86" customFormat="1" x14ac:dyDescent="0.2">
      <c r="K1544" s="241"/>
      <c r="L1544" s="224"/>
      <c r="M1544" s="224"/>
      <c r="N1544" s="82"/>
      <c r="O1544" s="224"/>
      <c r="P1544" s="224"/>
      <c r="Q1544" s="224"/>
      <c r="R1544" s="224"/>
      <c r="S1544" s="224"/>
      <c r="T1544" s="224"/>
      <c r="U1544" s="224"/>
    </row>
    <row r="1545" spans="11:21" s="86" customFormat="1" x14ac:dyDescent="0.2">
      <c r="K1545" s="241"/>
      <c r="L1545" s="224"/>
      <c r="M1545" s="224"/>
      <c r="N1545" s="82"/>
      <c r="O1545" s="224"/>
      <c r="P1545" s="224"/>
      <c r="Q1545" s="224"/>
      <c r="R1545" s="224"/>
      <c r="S1545" s="224"/>
      <c r="T1545" s="224"/>
      <c r="U1545" s="224"/>
    </row>
    <row r="1546" spans="11:21" s="86" customFormat="1" x14ac:dyDescent="0.2">
      <c r="K1546" s="241"/>
      <c r="L1546" s="224"/>
      <c r="M1546" s="224"/>
      <c r="N1546" s="82"/>
      <c r="O1546" s="224"/>
      <c r="P1546" s="224"/>
      <c r="Q1546" s="224"/>
      <c r="R1546" s="224"/>
      <c r="S1546" s="224"/>
      <c r="T1546" s="224"/>
      <c r="U1546" s="224"/>
    </row>
    <row r="1547" spans="11:21" s="86" customFormat="1" x14ac:dyDescent="0.2">
      <c r="K1547" s="241"/>
      <c r="L1547" s="224"/>
      <c r="M1547" s="224"/>
      <c r="N1547" s="82"/>
      <c r="O1547" s="224"/>
      <c r="P1547" s="224"/>
      <c r="Q1547" s="224"/>
      <c r="R1547" s="224"/>
      <c r="S1547" s="224"/>
      <c r="T1547" s="224"/>
      <c r="U1547" s="224"/>
    </row>
    <row r="1548" spans="11:21" s="86" customFormat="1" x14ac:dyDescent="0.2">
      <c r="K1548" s="241"/>
      <c r="L1548" s="224"/>
      <c r="M1548" s="224"/>
      <c r="N1548" s="82"/>
      <c r="O1548" s="224"/>
      <c r="P1548" s="224"/>
      <c r="Q1548" s="224"/>
      <c r="R1548" s="224"/>
      <c r="S1548" s="224"/>
      <c r="T1548" s="224"/>
      <c r="U1548" s="224"/>
    </row>
    <row r="1549" spans="11:21" s="86" customFormat="1" x14ac:dyDescent="0.2">
      <c r="K1549" s="241"/>
      <c r="L1549" s="224"/>
      <c r="M1549" s="224"/>
      <c r="N1549" s="82"/>
      <c r="O1549" s="224"/>
      <c r="P1549" s="224"/>
      <c r="Q1549" s="224"/>
      <c r="R1549" s="224"/>
      <c r="S1549" s="224"/>
      <c r="T1549" s="224"/>
      <c r="U1549" s="224"/>
    </row>
    <row r="1550" spans="11:21" s="86" customFormat="1" x14ac:dyDescent="0.2">
      <c r="K1550" s="241"/>
      <c r="L1550" s="224"/>
      <c r="M1550" s="224"/>
      <c r="N1550" s="82"/>
      <c r="O1550" s="224"/>
      <c r="P1550" s="224"/>
      <c r="Q1550" s="224"/>
      <c r="R1550" s="224"/>
      <c r="S1550" s="224"/>
      <c r="T1550" s="224"/>
      <c r="U1550" s="224"/>
    </row>
    <row r="1551" spans="11:21" s="86" customFormat="1" x14ac:dyDescent="0.2">
      <c r="K1551" s="241"/>
      <c r="L1551" s="224"/>
      <c r="M1551" s="224"/>
      <c r="N1551" s="82"/>
      <c r="O1551" s="224"/>
      <c r="P1551" s="224"/>
      <c r="Q1551" s="224"/>
      <c r="R1551" s="224"/>
      <c r="S1551" s="224"/>
      <c r="T1551" s="224"/>
      <c r="U1551" s="224"/>
    </row>
    <row r="1552" spans="11:21" s="86" customFormat="1" x14ac:dyDescent="0.2">
      <c r="K1552" s="241"/>
      <c r="L1552" s="224"/>
      <c r="M1552" s="224"/>
      <c r="N1552" s="82"/>
      <c r="O1552" s="224"/>
      <c r="P1552" s="224"/>
      <c r="Q1552" s="224"/>
      <c r="R1552" s="224"/>
      <c r="S1552" s="224"/>
      <c r="T1552" s="224"/>
      <c r="U1552" s="224"/>
    </row>
    <row r="1553" spans="11:21" s="86" customFormat="1" x14ac:dyDescent="0.2">
      <c r="K1553" s="241"/>
      <c r="L1553" s="224"/>
      <c r="M1553" s="224"/>
      <c r="N1553" s="82"/>
      <c r="O1553" s="224"/>
      <c r="P1553" s="224"/>
      <c r="Q1553" s="224"/>
      <c r="R1553" s="224"/>
      <c r="S1553" s="224"/>
      <c r="T1553" s="224"/>
      <c r="U1553" s="224"/>
    </row>
    <row r="1554" spans="11:21" s="86" customFormat="1" x14ac:dyDescent="0.2">
      <c r="K1554" s="241"/>
      <c r="L1554" s="224"/>
      <c r="M1554" s="224"/>
      <c r="N1554" s="82"/>
      <c r="O1554" s="224"/>
      <c r="P1554" s="224"/>
      <c r="Q1554" s="224"/>
      <c r="R1554" s="224"/>
      <c r="S1554" s="224"/>
      <c r="T1554" s="224"/>
      <c r="U1554" s="224"/>
    </row>
    <row r="1555" spans="11:21" s="86" customFormat="1" x14ac:dyDescent="0.2">
      <c r="K1555" s="241"/>
      <c r="L1555" s="224"/>
      <c r="M1555" s="224"/>
      <c r="N1555" s="82"/>
      <c r="O1555" s="224"/>
      <c r="P1555" s="224"/>
      <c r="Q1555" s="224"/>
      <c r="R1555" s="224"/>
      <c r="S1555" s="224"/>
      <c r="T1555" s="224"/>
      <c r="U1555" s="224"/>
    </row>
    <row r="1556" spans="11:21" s="86" customFormat="1" x14ac:dyDescent="0.2">
      <c r="K1556" s="241"/>
      <c r="L1556" s="224"/>
      <c r="M1556" s="224"/>
      <c r="N1556" s="82"/>
      <c r="O1556" s="224"/>
      <c r="P1556" s="224"/>
      <c r="Q1556" s="224"/>
      <c r="R1556" s="224"/>
      <c r="S1556" s="224"/>
      <c r="T1556" s="224"/>
      <c r="U1556" s="224"/>
    </row>
    <row r="1557" spans="11:21" s="86" customFormat="1" x14ac:dyDescent="0.2">
      <c r="K1557" s="241"/>
      <c r="L1557" s="224"/>
      <c r="M1557" s="224"/>
      <c r="N1557" s="82"/>
      <c r="O1557" s="224"/>
      <c r="P1557" s="224"/>
      <c r="Q1557" s="224"/>
      <c r="R1557" s="224"/>
      <c r="S1557" s="224"/>
      <c r="T1557" s="224"/>
      <c r="U1557" s="224"/>
    </row>
    <row r="1558" spans="11:21" s="86" customFormat="1" x14ac:dyDescent="0.2">
      <c r="K1558" s="241"/>
      <c r="L1558" s="224"/>
      <c r="M1558" s="224"/>
      <c r="N1558" s="82"/>
      <c r="O1558" s="224"/>
      <c r="P1558" s="224"/>
      <c r="Q1558" s="224"/>
      <c r="R1558" s="224"/>
      <c r="S1558" s="224"/>
      <c r="T1558" s="224"/>
      <c r="U1558" s="224"/>
    </row>
    <row r="1559" spans="11:21" s="86" customFormat="1" x14ac:dyDescent="0.2">
      <c r="K1559" s="241"/>
      <c r="L1559" s="224"/>
      <c r="M1559" s="224"/>
      <c r="N1559" s="82"/>
      <c r="O1559" s="224"/>
      <c r="P1559" s="224"/>
      <c r="Q1559" s="224"/>
      <c r="R1559" s="224"/>
      <c r="S1559" s="224"/>
      <c r="T1559" s="224"/>
      <c r="U1559" s="224"/>
    </row>
    <row r="1560" spans="11:21" s="86" customFormat="1" x14ac:dyDescent="0.2">
      <c r="K1560" s="241"/>
      <c r="L1560" s="224"/>
      <c r="M1560" s="224"/>
      <c r="N1560" s="82"/>
      <c r="O1560" s="224"/>
      <c r="P1560" s="224"/>
      <c r="Q1560" s="224"/>
      <c r="R1560" s="224"/>
      <c r="S1560" s="224"/>
      <c r="T1560" s="224"/>
      <c r="U1560" s="224"/>
    </row>
    <row r="1561" spans="11:21" s="86" customFormat="1" x14ac:dyDescent="0.2">
      <c r="K1561" s="241"/>
      <c r="L1561" s="224"/>
      <c r="M1561" s="224"/>
      <c r="N1561" s="82"/>
      <c r="O1561" s="224"/>
      <c r="P1561" s="224"/>
      <c r="Q1561" s="224"/>
      <c r="R1561" s="224"/>
      <c r="S1561" s="224"/>
      <c r="T1561" s="224"/>
      <c r="U1561" s="224"/>
    </row>
    <row r="1562" spans="11:21" s="86" customFormat="1" x14ac:dyDescent="0.2">
      <c r="K1562" s="241"/>
      <c r="L1562" s="224"/>
      <c r="M1562" s="224"/>
      <c r="N1562" s="82"/>
      <c r="O1562" s="224"/>
      <c r="P1562" s="224"/>
      <c r="Q1562" s="224"/>
      <c r="R1562" s="224"/>
      <c r="S1562" s="224"/>
      <c r="T1562" s="224"/>
      <c r="U1562" s="224"/>
    </row>
    <row r="1563" spans="11:21" s="86" customFormat="1" x14ac:dyDescent="0.2">
      <c r="K1563" s="241"/>
      <c r="L1563" s="224"/>
      <c r="M1563" s="224"/>
      <c r="N1563" s="82"/>
      <c r="O1563" s="224"/>
      <c r="P1563" s="224"/>
      <c r="Q1563" s="224"/>
      <c r="R1563" s="224"/>
      <c r="S1563" s="224"/>
      <c r="T1563" s="224"/>
      <c r="U1563" s="224"/>
    </row>
    <row r="1564" spans="11:21" s="86" customFormat="1" x14ac:dyDescent="0.2">
      <c r="K1564" s="241"/>
      <c r="L1564" s="224"/>
      <c r="M1564" s="224"/>
      <c r="N1564" s="82"/>
      <c r="O1564" s="224"/>
      <c r="P1564" s="224"/>
      <c r="Q1564" s="224"/>
      <c r="R1564" s="224"/>
      <c r="S1564" s="224"/>
      <c r="T1564" s="224"/>
      <c r="U1564" s="224"/>
    </row>
    <row r="1565" spans="11:21" s="86" customFormat="1" x14ac:dyDescent="0.2">
      <c r="K1565" s="241"/>
      <c r="L1565" s="224"/>
      <c r="M1565" s="224"/>
      <c r="N1565" s="82"/>
      <c r="O1565" s="224"/>
      <c r="P1565" s="224"/>
      <c r="Q1565" s="224"/>
      <c r="R1565" s="224"/>
      <c r="S1565" s="224"/>
      <c r="T1565" s="224"/>
      <c r="U1565" s="224"/>
    </row>
    <row r="1566" spans="11:21" s="86" customFormat="1" x14ac:dyDescent="0.2">
      <c r="K1566" s="241"/>
      <c r="L1566" s="224"/>
      <c r="M1566" s="224"/>
      <c r="N1566" s="82"/>
      <c r="O1566" s="224"/>
      <c r="P1566" s="224"/>
      <c r="Q1566" s="224"/>
      <c r="R1566" s="224"/>
      <c r="S1566" s="224"/>
      <c r="T1566" s="224"/>
      <c r="U1566" s="224"/>
    </row>
    <row r="1567" spans="11:21" s="86" customFormat="1" x14ac:dyDescent="0.2">
      <c r="K1567" s="241"/>
      <c r="L1567" s="224"/>
      <c r="M1567" s="224"/>
      <c r="N1567" s="82"/>
      <c r="O1567" s="224"/>
      <c r="P1567" s="224"/>
      <c r="Q1567" s="224"/>
      <c r="R1567" s="224"/>
      <c r="S1567" s="224"/>
      <c r="T1567" s="224"/>
      <c r="U1567" s="224"/>
    </row>
    <row r="1568" spans="11:21" s="86" customFormat="1" x14ac:dyDescent="0.2">
      <c r="K1568" s="241"/>
      <c r="L1568" s="224"/>
      <c r="M1568" s="224"/>
      <c r="N1568" s="82"/>
      <c r="O1568" s="224"/>
      <c r="P1568" s="224"/>
      <c r="Q1568" s="224"/>
      <c r="R1568" s="224"/>
      <c r="S1568" s="224"/>
      <c r="T1568" s="224"/>
      <c r="U1568" s="224"/>
    </row>
    <row r="1569" spans="11:21" s="86" customFormat="1" x14ac:dyDescent="0.2">
      <c r="K1569" s="241"/>
      <c r="L1569" s="224"/>
      <c r="M1569" s="224"/>
      <c r="N1569" s="82"/>
      <c r="O1569" s="224"/>
      <c r="P1569" s="224"/>
      <c r="Q1569" s="224"/>
      <c r="R1569" s="224"/>
      <c r="S1569" s="224"/>
      <c r="T1569" s="224"/>
      <c r="U1569" s="224"/>
    </row>
    <row r="1570" spans="11:21" s="86" customFormat="1" x14ac:dyDescent="0.2">
      <c r="K1570" s="241"/>
      <c r="L1570" s="224"/>
      <c r="M1570" s="224"/>
      <c r="N1570" s="82"/>
      <c r="O1570" s="224"/>
      <c r="P1570" s="224"/>
      <c r="Q1570" s="224"/>
      <c r="R1570" s="224"/>
      <c r="S1570" s="224"/>
      <c r="T1570" s="224"/>
      <c r="U1570" s="224"/>
    </row>
    <row r="1571" spans="11:21" s="86" customFormat="1" x14ac:dyDescent="0.2">
      <c r="K1571" s="241"/>
      <c r="L1571" s="224"/>
      <c r="M1571" s="224"/>
      <c r="N1571" s="82"/>
      <c r="O1571" s="224"/>
      <c r="P1571" s="224"/>
      <c r="Q1571" s="224"/>
      <c r="R1571" s="224"/>
      <c r="S1571" s="224"/>
      <c r="T1571" s="224"/>
      <c r="U1571" s="224"/>
    </row>
    <row r="1572" spans="11:21" s="86" customFormat="1" x14ac:dyDescent="0.2">
      <c r="K1572" s="241"/>
      <c r="L1572" s="224"/>
      <c r="M1572" s="224"/>
      <c r="N1572" s="82"/>
      <c r="O1572" s="224"/>
      <c r="P1572" s="224"/>
      <c r="Q1572" s="224"/>
      <c r="R1572" s="224"/>
      <c r="S1572" s="224"/>
      <c r="T1572" s="224"/>
      <c r="U1572" s="224"/>
    </row>
    <row r="1573" spans="11:21" s="86" customFormat="1" x14ac:dyDescent="0.2">
      <c r="K1573" s="241"/>
      <c r="L1573" s="224"/>
      <c r="M1573" s="224"/>
      <c r="N1573" s="82"/>
      <c r="O1573" s="224"/>
      <c r="P1573" s="224"/>
      <c r="Q1573" s="224"/>
      <c r="R1573" s="224"/>
      <c r="S1573" s="224"/>
      <c r="T1573" s="224"/>
      <c r="U1573" s="224"/>
    </row>
    <row r="1574" spans="11:21" s="86" customFormat="1" x14ac:dyDescent="0.2">
      <c r="K1574" s="241"/>
      <c r="L1574" s="224"/>
      <c r="M1574" s="224"/>
      <c r="N1574" s="82"/>
      <c r="O1574" s="224"/>
      <c r="P1574" s="224"/>
      <c r="Q1574" s="224"/>
      <c r="R1574" s="224"/>
      <c r="S1574" s="224"/>
      <c r="T1574" s="224"/>
      <c r="U1574" s="224"/>
    </row>
    <row r="1575" spans="11:21" s="86" customFormat="1" x14ac:dyDescent="0.2">
      <c r="K1575" s="241"/>
      <c r="L1575" s="224"/>
      <c r="M1575" s="224"/>
      <c r="N1575" s="82"/>
      <c r="O1575" s="224"/>
      <c r="P1575" s="224"/>
      <c r="Q1575" s="224"/>
      <c r="R1575" s="224"/>
      <c r="S1575" s="224"/>
      <c r="T1575" s="224"/>
      <c r="U1575" s="224"/>
    </row>
    <row r="1576" spans="11:21" s="86" customFormat="1" x14ac:dyDescent="0.2">
      <c r="K1576" s="241"/>
      <c r="L1576" s="224"/>
      <c r="M1576" s="224"/>
      <c r="N1576" s="82"/>
      <c r="O1576" s="224"/>
      <c r="P1576" s="224"/>
      <c r="Q1576" s="224"/>
      <c r="R1576" s="224"/>
      <c r="S1576" s="224"/>
      <c r="T1576" s="224"/>
      <c r="U1576" s="224"/>
    </row>
    <row r="1577" spans="11:21" s="86" customFormat="1" x14ac:dyDescent="0.2">
      <c r="K1577" s="241"/>
      <c r="L1577" s="224"/>
      <c r="M1577" s="224"/>
      <c r="N1577" s="82"/>
      <c r="O1577" s="224"/>
      <c r="P1577" s="224"/>
      <c r="Q1577" s="224"/>
      <c r="R1577" s="224"/>
      <c r="S1577" s="224"/>
      <c r="T1577" s="224"/>
      <c r="U1577" s="224"/>
    </row>
    <row r="1578" spans="11:21" s="86" customFormat="1" x14ac:dyDescent="0.2">
      <c r="K1578" s="241"/>
      <c r="L1578" s="224"/>
      <c r="M1578" s="224"/>
      <c r="N1578" s="82"/>
      <c r="O1578" s="224"/>
      <c r="P1578" s="224"/>
      <c r="Q1578" s="224"/>
      <c r="R1578" s="224"/>
      <c r="S1578" s="224"/>
      <c r="T1578" s="224"/>
      <c r="U1578" s="224"/>
    </row>
    <row r="1579" spans="11:21" s="86" customFormat="1" x14ac:dyDescent="0.2">
      <c r="K1579" s="241"/>
      <c r="L1579" s="224"/>
      <c r="M1579" s="224"/>
      <c r="N1579" s="82"/>
      <c r="O1579" s="224"/>
      <c r="P1579" s="224"/>
      <c r="Q1579" s="224"/>
      <c r="R1579" s="224"/>
      <c r="S1579" s="224"/>
      <c r="T1579" s="224"/>
      <c r="U1579" s="224"/>
    </row>
    <row r="1580" spans="11:21" s="86" customFormat="1" x14ac:dyDescent="0.2">
      <c r="K1580" s="241"/>
      <c r="L1580" s="224"/>
      <c r="M1580" s="224"/>
      <c r="N1580" s="82"/>
      <c r="O1580" s="224"/>
      <c r="P1580" s="224"/>
      <c r="Q1580" s="224"/>
      <c r="R1580" s="224"/>
      <c r="S1580" s="224"/>
      <c r="T1580" s="224"/>
      <c r="U1580" s="224"/>
    </row>
    <row r="1581" spans="11:21" s="86" customFormat="1" x14ac:dyDescent="0.2">
      <c r="K1581" s="241"/>
      <c r="L1581" s="224"/>
      <c r="M1581" s="224"/>
      <c r="N1581" s="82"/>
      <c r="O1581" s="224"/>
      <c r="P1581" s="224"/>
      <c r="Q1581" s="224"/>
      <c r="R1581" s="224"/>
      <c r="S1581" s="224"/>
      <c r="T1581" s="224"/>
      <c r="U1581" s="224"/>
    </row>
    <row r="1582" spans="11:21" s="86" customFormat="1" x14ac:dyDescent="0.2">
      <c r="K1582" s="241"/>
      <c r="L1582" s="224"/>
      <c r="M1582" s="224"/>
      <c r="N1582" s="82"/>
      <c r="O1582" s="224"/>
      <c r="P1582" s="224"/>
      <c r="Q1582" s="224"/>
      <c r="R1582" s="224"/>
      <c r="S1582" s="224"/>
      <c r="T1582" s="224"/>
      <c r="U1582" s="224"/>
    </row>
    <row r="1583" spans="11:21" s="86" customFormat="1" x14ac:dyDescent="0.2">
      <c r="K1583" s="241"/>
      <c r="L1583" s="224"/>
      <c r="M1583" s="224"/>
      <c r="N1583" s="82"/>
      <c r="O1583" s="224"/>
      <c r="P1583" s="224"/>
      <c r="Q1583" s="224"/>
      <c r="R1583" s="224"/>
      <c r="S1583" s="224"/>
      <c r="T1583" s="224"/>
      <c r="U1583" s="224"/>
    </row>
    <row r="1584" spans="11:21" s="86" customFormat="1" x14ac:dyDescent="0.2">
      <c r="K1584" s="241"/>
      <c r="L1584" s="224"/>
      <c r="M1584" s="224"/>
      <c r="N1584" s="82"/>
      <c r="O1584" s="224"/>
      <c r="P1584" s="224"/>
      <c r="Q1584" s="224"/>
      <c r="R1584" s="224"/>
      <c r="S1584" s="224"/>
      <c r="T1584" s="224"/>
      <c r="U1584" s="224"/>
    </row>
    <row r="1585" spans="11:21" s="86" customFormat="1" x14ac:dyDescent="0.2">
      <c r="K1585" s="241"/>
      <c r="L1585" s="224"/>
      <c r="M1585" s="224"/>
      <c r="N1585" s="82"/>
      <c r="O1585" s="224"/>
      <c r="P1585" s="224"/>
      <c r="Q1585" s="224"/>
      <c r="R1585" s="224"/>
      <c r="S1585" s="224"/>
      <c r="T1585" s="224"/>
      <c r="U1585" s="224"/>
    </row>
    <row r="1586" spans="11:21" s="86" customFormat="1" x14ac:dyDescent="0.2">
      <c r="K1586" s="241"/>
      <c r="L1586" s="224"/>
      <c r="M1586" s="224"/>
      <c r="N1586" s="82"/>
      <c r="O1586" s="224"/>
      <c r="P1586" s="224"/>
      <c r="Q1586" s="224"/>
      <c r="R1586" s="224"/>
      <c r="S1586" s="224"/>
      <c r="T1586" s="224"/>
      <c r="U1586" s="224"/>
    </row>
    <row r="1587" spans="11:21" s="86" customFormat="1" x14ac:dyDescent="0.2">
      <c r="K1587" s="241"/>
      <c r="L1587" s="224"/>
      <c r="M1587" s="224"/>
      <c r="N1587" s="82"/>
      <c r="O1587" s="224"/>
      <c r="P1587" s="224"/>
      <c r="Q1587" s="224"/>
      <c r="R1587" s="224"/>
      <c r="S1587" s="224"/>
      <c r="T1587" s="224"/>
      <c r="U1587" s="224"/>
    </row>
    <row r="1588" spans="11:21" s="86" customFormat="1" x14ac:dyDescent="0.2">
      <c r="K1588" s="241"/>
      <c r="L1588" s="224"/>
      <c r="M1588" s="224"/>
      <c r="N1588" s="82"/>
      <c r="O1588" s="224"/>
      <c r="P1588" s="224"/>
      <c r="Q1588" s="224"/>
      <c r="R1588" s="224"/>
      <c r="S1588" s="224"/>
      <c r="T1588" s="224"/>
      <c r="U1588" s="224"/>
    </row>
    <row r="1589" spans="11:21" s="86" customFormat="1" x14ac:dyDescent="0.2">
      <c r="K1589" s="241"/>
      <c r="L1589" s="224"/>
      <c r="M1589" s="224"/>
      <c r="N1589" s="82"/>
      <c r="O1589" s="224"/>
      <c r="P1589" s="224"/>
      <c r="Q1589" s="224"/>
      <c r="R1589" s="224"/>
      <c r="S1589" s="224"/>
      <c r="T1589" s="224"/>
      <c r="U1589" s="224"/>
    </row>
    <row r="1590" spans="11:21" s="86" customFormat="1" x14ac:dyDescent="0.2">
      <c r="K1590" s="241"/>
      <c r="L1590" s="224"/>
      <c r="M1590" s="224"/>
      <c r="N1590" s="82"/>
      <c r="O1590" s="224"/>
      <c r="P1590" s="224"/>
      <c r="Q1590" s="224"/>
      <c r="R1590" s="224"/>
      <c r="S1590" s="224"/>
      <c r="T1590" s="224"/>
      <c r="U1590" s="224"/>
    </row>
    <row r="1591" spans="11:21" s="86" customFormat="1" x14ac:dyDescent="0.2">
      <c r="K1591" s="241"/>
      <c r="L1591" s="224"/>
      <c r="M1591" s="224"/>
      <c r="N1591" s="82"/>
      <c r="O1591" s="224"/>
      <c r="P1591" s="224"/>
      <c r="Q1591" s="224"/>
      <c r="R1591" s="224"/>
      <c r="S1591" s="224"/>
      <c r="T1591" s="224"/>
      <c r="U1591" s="224"/>
    </row>
    <row r="1592" spans="11:21" s="86" customFormat="1" x14ac:dyDescent="0.2">
      <c r="K1592" s="241"/>
      <c r="L1592" s="224"/>
      <c r="M1592" s="224"/>
      <c r="N1592" s="82"/>
      <c r="O1592" s="224"/>
      <c r="P1592" s="224"/>
      <c r="Q1592" s="224"/>
      <c r="R1592" s="224"/>
      <c r="S1592" s="224"/>
      <c r="T1592" s="224"/>
      <c r="U1592" s="224"/>
    </row>
    <row r="1593" spans="11:21" s="86" customFormat="1" x14ac:dyDescent="0.2">
      <c r="K1593" s="241"/>
      <c r="L1593" s="224"/>
      <c r="M1593" s="224"/>
      <c r="N1593" s="82"/>
      <c r="O1593" s="224"/>
      <c r="P1593" s="224"/>
      <c r="Q1593" s="224"/>
      <c r="R1593" s="224"/>
      <c r="S1593" s="224"/>
      <c r="T1593" s="224"/>
      <c r="U1593" s="224"/>
    </row>
    <row r="1594" spans="11:21" s="86" customFormat="1" x14ac:dyDescent="0.2">
      <c r="K1594" s="241"/>
      <c r="L1594" s="224"/>
      <c r="M1594" s="224"/>
      <c r="N1594" s="82"/>
      <c r="O1594" s="224"/>
      <c r="P1594" s="224"/>
      <c r="Q1594" s="224"/>
      <c r="R1594" s="224"/>
      <c r="S1594" s="224"/>
      <c r="T1594" s="224"/>
      <c r="U1594" s="224"/>
    </row>
    <row r="1595" spans="11:21" s="86" customFormat="1" x14ac:dyDescent="0.2">
      <c r="K1595" s="241"/>
      <c r="L1595" s="224"/>
      <c r="M1595" s="224"/>
      <c r="N1595" s="82"/>
      <c r="O1595" s="224"/>
      <c r="P1595" s="224"/>
      <c r="Q1595" s="224"/>
      <c r="R1595" s="224"/>
      <c r="S1595" s="224"/>
      <c r="T1595" s="224"/>
      <c r="U1595" s="224"/>
    </row>
    <row r="1596" spans="11:21" s="86" customFormat="1" x14ac:dyDescent="0.2">
      <c r="K1596" s="241"/>
      <c r="L1596" s="224"/>
      <c r="M1596" s="224"/>
      <c r="N1596" s="82"/>
      <c r="O1596" s="224"/>
      <c r="P1596" s="224"/>
      <c r="Q1596" s="224"/>
      <c r="R1596" s="224"/>
      <c r="S1596" s="224"/>
      <c r="T1596" s="224"/>
      <c r="U1596" s="224"/>
    </row>
    <row r="1597" spans="11:21" s="86" customFormat="1" x14ac:dyDescent="0.2">
      <c r="K1597" s="241"/>
      <c r="L1597" s="224"/>
      <c r="M1597" s="224"/>
      <c r="N1597" s="82"/>
      <c r="O1597" s="224"/>
      <c r="P1597" s="224"/>
      <c r="Q1597" s="224"/>
      <c r="R1597" s="224"/>
      <c r="S1597" s="224"/>
      <c r="T1597" s="224"/>
      <c r="U1597" s="224"/>
    </row>
    <row r="1598" spans="11:21" s="86" customFormat="1" x14ac:dyDescent="0.2">
      <c r="K1598" s="241"/>
      <c r="L1598" s="224"/>
      <c r="M1598" s="224"/>
      <c r="N1598" s="82"/>
      <c r="O1598" s="224"/>
      <c r="P1598" s="224"/>
      <c r="Q1598" s="224"/>
      <c r="R1598" s="224"/>
      <c r="S1598" s="224"/>
      <c r="T1598" s="224"/>
      <c r="U1598" s="224"/>
    </row>
    <row r="1599" spans="11:21" s="86" customFormat="1" x14ac:dyDescent="0.2">
      <c r="K1599" s="241"/>
      <c r="L1599" s="224"/>
      <c r="M1599" s="224"/>
      <c r="N1599" s="82"/>
      <c r="O1599" s="224"/>
      <c r="P1599" s="224"/>
      <c r="Q1599" s="224"/>
      <c r="R1599" s="224"/>
      <c r="S1599" s="224"/>
      <c r="T1599" s="224"/>
      <c r="U1599" s="224"/>
    </row>
    <row r="1600" spans="11:21" s="86" customFormat="1" x14ac:dyDescent="0.2">
      <c r="K1600" s="241"/>
      <c r="L1600" s="224"/>
      <c r="M1600" s="224"/>
      <c r="N1600" s="82"/>
      <c r="O1600" s="224"/>
      <c r="P1600" s="224"/>
      <c r="Q1600" s="224"/>
      <c r="R1600" s="224"/>
      <c r="S1600" s="224"/>
      <c r="T1600" s="224"/>
      <c r="U1600" s="224"/>
    </row>
    <row r="1601" spans="11:21" s="86" customFormat="1" x14ac:dyDescent="0.2">
      <c r="K1601" s="241"/>
      <c r="L1601" s="224"/>
      <c r="M1601" s="224"/>
      <c r="N1601" s="82"/>
      <c r="O1601" s="224"/>
      <c r="P1601" s="224"/>
      <c r="Q1601" s="224"/>
      <c r="R1601" s="224"/>
      <c r="S1601" s="224"/>
      <c r="T1601" s="224"/>
      <c r="U1601" s="224"/>
    </row>
    <row r="1602" spans="11:21" s="86" customFormat="1" x14ac:dyDescent="0.2">
      <c r="K1602" s="241"/>
      <c r="L1602" s="224"/>
      <c r="M1602" s="224"/>
      <c r="N1602" s="82"/>
      <c r="O1602" s="224"/>
      <c r="P1602" s="224"/>
      <c r="Q1602" s="224"/>
      <c r="R1602" s="224"/>
      <c r="S1602" s="224"/>
      <c r="T1602" s="224"/>
      <c r="U1602" s="224"/>
    </row>
    <row r="1603" spans="11:21" s="86" customFormat="1" x14ac:dyDescent="0.2">
      <c r="K1603" s="241"/>
      <c r="L1603" s="224"/>
      <c r="M1603" s="224"/>
      <c r="N1603" s="82"/>
      <c r="O1603" s="224"/>
      <c r="P1603" s="224"/>
      <c r="Q1603" s="224"/>
      <c r="R1603" s="224"/>
      <c r="S1603" s="224"/>
      <c r="T1603" s="224"/>
      <c r="U1603" s="224"/>
    </row>
    <row r="1604" spans="11:21" s="86" customFormat="1" x14ac:dyDescent="0.2">
      <c r="K1604" s="241"/>
      <c r="L1604" s="224"/>
      <c r="M1604" s="224"/>
      <c r="N1604" s="82"/>
      <c r="O1604" s="224"/>
      <c r="P1604" s="224"/>
      <c r="Q1604" s="224"/>
      <c r="R1604" s="224"/>
      <c r="S1604" s="224"/>
      <c r="T1604" s="224"/>
      <c r="U1604" s="224"/>
    </row>
    <row r="1605" spans="11:21" s="86" customFormat="1" x14ac:dyDescent="0.2">
      <c r="K1605" s="241"/>
      <c r="L1605" s="224"/>
      <c r="M1605" s="224"/>
      <c r="N1605" s="82"/>
      <c r="O1605" s="224"/>
      <c r="P1605" s="224"/>
      <c r="Q1605" s="224"/>
      <c r="R1605" s="224"/>
      <c r="S1605" s="224"/>
      <c r="T1605" s="224"/>
      <c r="U1605" s="224"/>
    </row>
    <row r="1606" spans="11:21" s="86" customFormat="1" x14ac:dyDescent="0.2">
      <c r="K1606" s="241"/>
      <c r="L1606" s="224"/>
      <c r="M1606" s="224"/>
      <c r="N1606" s="82"/>
      <c r="O1606" s="224"/>
      <c r="P1606" s="224"/>
      <c r="Q1606" s="224"/>
      <c r="R1606" s="224"/>
      <c r="S1606" s="224"/>
      <c r="T1606" s="224"/>
      <c r="U1606" s="224"/>
    </row>
    <row r="1607" spans="11:21" s="86" customFormat="1" x14ac:dyDescent="0.2">
      <c r="K1607" s="241"/>
      <c r="L1607" s="224"/>
      <c r="M1607" s="224"/>
      <c r="N1607" s="82"/>
      <c r="O1607" s="224"/>
      <c r="P1607" s="224"/>
      <c r="Q1607" s="224"/>
      <c r="R1607" s="224"/>
      <c r="S1607" s="224"/>
      <c r="T1607" s="224"/>
      <c r="U1607" s="224"/>
    </row>
    <row r="1608" spans="11:21" s="86" customFormat="1" x14ac:dyDescent="0.2">
      <c r="K1608" s="241"/>
      <c r="L1608" s="224"/>
      <c r="M1608" s="224"/>
      <c r="N1608" s="82"/>
      <c r="O1608" s="224"/>
      <c r="P1608" s="224"/>
      <c r="Q1608" s="224"/>
      <c r="R1608" s="224"/>
      <c r="S1608" s="224"/>
      <c r="T1608" s="224"/>
      <c r="U1608" s="224"/>
    </row>
    <row r="1609" spans="11:21" s="86" customFormat="1" x14ac:dyDescent="0.2">
      <c r="K1609" s="241"/>
      <c r="L1609" s="224"/>
      <c r="M1609" s="224"/>
      <c r="N1609" s="82"/>
      <c r="O1609" s="224"/>
      <c r="P1609" s="224"/>
      <c r="Q1609" s="224"/>
      <c r="R1609" s="224"/>
      <c r="S1609" s="224"/>
      <c r="T1609" s="224"/>
      <c r="U1609" s="224"/>
    </row>
    <row r="1610" spans="11:21" s="86" customFormat="1" x14ac:dyDescent="0.2">
      <c r="K1610" s="241"/>
      <c r="L1610" s="224"/>
      <c r="M1610" s="224"/>
      <c r="N1610" s="82"/>
      <c r="O1610" s="224"/>
      <c r="P1610" s="224"/>
      <c r="Q1610" s="224"/>
      <c r="R1610" s="224"/>
      <c r="S1610" s="224"/>
      <c r="T1610" s="224"/>
      <c r="U1610" s="224"/>
    </row>
    <row r="1611" spans="11:21" s="86" customFormat="1" x14ac:dyDescent="0.2">
      <c r="K1611" s="241"/>
      <c r="L1611" s="224"/>
      <c r="M1611" s="224"/>
      <c r="N1611" s="82"/>
      <c r="O1611" s="224"/>
      <c r="P1611" s="224"/>
      <c r="Q1611" s="224"/>
      <c r="R1611" s="224"/>
      <c r="S1611" s="224"/>
      <c r="T1611" s="224"/>
      <c r="U1611" s="224"/>
    </row>
    <row r="1612" spans="11:21" s="86" customFormat="1" x14ac:dyDescent="0.2">
      <c r="K1612" s="241"/>
      <c r="L1612" s="224"/>
      <c r="M1612" s="224"/>
      <c r="N1612" s="82"/>
      <c r="O1612" s="224"/>
      <c r="P1612" s="224"/>
      <c r="Q1612" s="224"/>
      <c r="R1612" s="224"/>
      <c r="S1612" s="224"/>
      <c r="T1612" s="224"/>
      <c r="U1612" s="224"/>
    </row>
    <row r="1613" spans="11:21" s="86" customFormat="1" x14ac:dyDescent="0.2">
      <c r="K1613" s="241"/>
      <c r="L1613" s="224"/>
      <c r="M1613" s="224"/>
      <c r="N1613" s="82"/>
      <c r="O1613" s="224"/>
      <c r="P1613" s="224"/>
      <c r="Q1613" s="224"/>
      <c r="R1613" s="224"/>
      <c r="S1613" s="224"/>
      <c r="T1613" s="224"/>
      <c r="U1613" s="224"/>
    </row>
    <row r="1614" spans="11:21" s="86" customFormat="1" x14ac:dyDescent="0.2">
      <c r="K1614" s="241"/>
      <c r="L1614" s="224"/>
      <c r="M1614" s="224"/>
      <c r="N1614" s="82"/>
      <c r="O1614" s="224"/>
      <c r="P1614" s="224"/>
      <c r="Q1614" s="224"/>
      <c r="R1614" s="224"/>
      <c r="S1614" s="224"/>
      <c r="T1614" s="224"/>
      <c r="U1614" s="224"/>
    </row>
    <row r="1615" spans="11:21" s="86" customFormat="1" x14ac:dyDescent="0.2">
      <c r="K1615" s="241"/>
      <c r="L1615" s="224"/>
      <c r="M1615" s="224"/>
      <c r="N1615" s="82"/>
      <c r="O1615" s="224"/>
      <c r="P1615" s="224"/>
      <c r="Q1615" s="224"/>
      <c r="R1615" s="224"/>
      <c r="S1615" s="224"/>
      <c r="T1615" s="224"/>
      <c r="U1615" s="224"/>
    </row>
    <row r="1616" spans="11:21" s="86" customFormat="1" x14ac:dyDescent="0.2">
      <c r="K1616" s="241"/>
      <c r="L1616" s="224"/>
      <c r="M1616" s="224"/>
      <c r="N1616" s="82"/>
      <c r="O1616" s="224"/>
      <c r="P1616" s="224"/>
      <c r="Q1616" s="224"/>
      <c r="R1616" s="224"/>
      <c r="S1616" s="224"/>
      <c r="T1616" s="224"/>
      <c r="U1616" s="224"/>
    </row>
    <row r="1617" spans="11:21" s="86" customFormat="1" x14ac:dyDescent="0.2">
      <c r="K1617" s="241"/>
      <c r="L1617" s="224"/>
      <c r="M1617" s="224"/>
      <c r="N1617" s="82"/>
      <c r="O1617" s="224"/>
      <c r="P1617" s="224"/>
      <c r="Q1617" s="224"/>
      <c r="R1617" s="224"/>
      <c r="S1617" s="224"/>
      <c r="T1617" s="224"/>
      <c r="U1617" s="224"/>
    </row>
    <row r="1618" spans="11:21" s="86" customFormat="1" x14ac:dyDescent="0.2">
      <c r="K1618" s="241"/>
      <c r="L1618" s="224"/>
      <c r="M1618" s="224"/>
      <c r="N1618" s="82"/>
      <c r="O1618" s="224"/>
      <c r="P1618" s="224"/>
      <c r="Q1618" s="224"/>
      <c r="R1618" s="224"/>
      <c r="S1618" s="224"/>
      <c r="T1618" s="224"/>
      <c r="U1618" s="224"/>
    </row>
    <row r="1619" spans="11:21" s="86" customFormat="1" x14ac:dyDescent="0.2">
      <c r="K1619" s="241"/>
      <c r="L1619" s="224"/>
      <c r="M1619" s="224"/>
      <c r="N1619" s="82"/>
      <c r="O1619" s="224"/>
      <c r="P1619" s="224"/>
      <c r="Q1619" s="224"/>
      <c r="R1619" s="224"/>
      <c r="S1619" s="224"/>
      <c r="T1619" s="224"/>
      <c r="U1619" s="224"/>
    </row>
    <row r="1620" spans="11:21" s="86" customFormat="1" x14ac:dyDescent="0.2">
      <c r="K1620" s="241"/>
      <c r="L1620" s="224"/>
      <c r="M1620" s="224"/>
      <c r="N1620" s="82"/>
      <c r="O1620" s="224"/>
      <c r="P1620" s="224"/>
      <c r="Q1620" s="224"/>
      <c r="R1620" s="224"/>
      <c r="S1620" s="224"/>
      <c r="T1620" s="224"/>
      <c r="U1620" s="224"/>
    </row>
    <row r="1621" spans="11:21" s="86" customFormat="1" x14ac:dyDescent="0.2">
      <c r="K1621" s="241"/>
      <c r="L1621" s="224"/>
      <c r="M1621" s="224"/>
      <c r="N1621" s="82"/>
      <c r="O1621" s="224"/>
      <c r="P1621" s="224"/>
      <c r="Q1621" s="224"/>
      <c r="R1621" s="224"/>
      <c r="S1621" s="224"/>
      <c r="T1621" s="224"/>
      <c r="U1621" s="224"/>
    </row>
    <row r="1622" spans="11:21" s="86" customFormat="1" x14ac:dyDescent="0.2">
      <c r="K1622" s="241"/>
      <c r="L1622" s="224"/>
      <c r="M1622" s="224"/>
      <c r="N1622" s="82"/>
      <c r="O1622" s="224"/>
      <c r="P1622" s="224"/>
      <c r="Q1622" s="224"/>
      <c r="R1622" s="224"/>
      <c r="S1622" s="224"/>
      <c r="T1622" s="224"/>
      <c r="U1622" s="224"/>
    </row>
    <row r="1623" spans="11:21" s="86" customFormat="1" x14ac:dyDescent="0.2">
      <c r="K1623" s="241"/>
      <c r="L1623" s="224"/>
      <c r="M1623" s="224"/>
      <c r="N1623" s="82"/>
      <c r="O1623" s="224"/>
      <c r="P1623" s="224"/>
      <c r="Q1623" s="224"/>
      <c r="R1623" s="224"/>
      <c r="S1623" s="224"/>
      <c r="T1623" s="224"/>
      <c r="U1623" s="224"/>
    </row>
    <row r="1624" spans="11:21" s="86" customFormat="1" x14ac:dyDescent="0.2">
      <c r="K1624" s="241"/>
      <c r="L1624" s="224"/>
      <c r="M1624" s="224"/>
      <c r="N1624" s="82"/>
      <c r="O1624" s="224"/>
      <c r="P1624" s="224"/>
      <c r="Q1624" s="224"/>
      <c r="R1624" s="224"/>
      <c r="S1624" s="224"/>
      <c r="T1624" s="224"/>
      <c r="U1624" s="224"/>
    </row>
    <row r="1625" spans="11:21" s="86" customFormat="1" x14ac:dyDescent="0.2">
      <c r="K1625" s="241"/>
      <c r="L1625" s="224"/>
      <c r="M1625" s="224"/>
      <c r="N1625" s="82"/>
      <c r="O1625" s="224"/>
      <c r="P1625" s="224"/>
      <c r="Q1625" s="224"/>
      <c r="R1625" s="224"/>
      <c r="S1625" s="224"/>
      <c r="T1625" s="224"/>
      <c r="U1625" s="224"/>
    </row>
    <row r="1626" spans="11:21" s="86" customFormat="1" x14ac:dyDescent="0.2">
      <c r="K1626" s="241"/>
      <c r="L1626" s="224"/>
      <c r="M1626" s="224"/>
      <c r="N1626" s="82"/>
      <c r="O1626" s="224"/>
      <c r="P1626" s="224"/>
      <c r="Q1626" s="224"/>
      <c r="R1626" s="224"/>
      <c r="S1626" s="224"/>
      <c r="T1626" s="224"/>
      <c r="U1626" s="224"/>
    </row>
    <row r="1627" spans="11:21" s="86" customFormat="1" x14ac:dyDescent="0.2">
      <c r="K1627" s="241"/>
      <c r="L1627" s="224"/>
      <c r="M1627" s="224"/>
      <c r="N1627" s="82"/>
      <c r="O1627" s="224"/>
      <c r="P1627" s="224"/>
      <c r="Q1627" s="224"/>
      <c r="R1627" s="224"/>
      <c r="S1627" s="224"/>
      <c r="T1627" s="224"/>
      <c r="U1627" s="224"/>
    </row>
    <row r="1628" spans="11:21" s="86" customFormat="1" x14ac:dyDescent="0.2">
      <c r="K1628" s="241"/>
      <c r="L1628" s="224"/>
      <c r="M1628" s="224"/>
      <c r="N1628" s="82"/>
      <c r="O1628" s="224"/>
      <c r="P1628" s="224"/>
      <c r="Q1628" s="224"/>
      <c r="R1628" s="224"/>
      <c r="S1628" s="224"/>
      <c r="T1628" s="224"/>
      <c r="U1628" s="224"/>
    </row>
    <row r="1629" spans="11:21" s="86" customFormat="1" x14ac:dyDescent="0.2">
      <c r="K1629" s="241"/>
      <c r="L1629" s="224"/>
      <c r="M1629" s="224"/>
      <c r="N1629" s="82"/>
      <c r="O1629" s="224"/>
      <c r="P1629" s="224"/>
      <c r="Q1629" s="224"/>
      <c r="R1629" s="224"/>
      <c r="S1629" s="224"/>
      <c r="T1629" s="224"/>
      <c r="U1629" s="224"/>
    </row>
    <row r="1630" spans="11:21" s="86" customFormat="1" x14ac:dyDescent="0.2">
      <c r="K1630" s="241"/>
      <c r="L1630" s="224"/>
      <c r="M1630" s="224"/>
      <c r="N1630" s="82"/>
      <c r="O1630" s="224"/>
      <c r="P1630" s="224"/>
      <c r="Q1630" s="224"/>
      <c r="R1630" s="224"/>
      <c r="S1630" s="224"/>
      <c r="T1630" s="224"/>
      <c r="U1630" s="224"/>
    </row>
    <row r="1631" spans="11:21" s="86" customFormat="1" x14ac:dyDescent="0.2">
      <c r="K1631" s="241"/>
      <c r="L1631" s="224"/>
      <c r="M1631" s="224"/>
      <c r="N1631" s="82"/>
      <c r="O1631" s="224"/>
      <c r="P1631" s="224"/>
      <c r="Q1631" s="224"/>
      <c r="R1631" s="224"/>
      <c r="S1631" s="224"/>
      <c r="T1631" s="224"/>
      <c r="U1631" s="224"/>
    </row>
    <row r="1632" spans="11:21" s="86" customFormat="1" x14ac:dyDescent="0.2">
      <c r="K1632" s="241"/>
      <c r="L1632" s="224"/>
      <c r="M1632" s="224"/>
      <c r="N1632" s="82"/>
      <c r="O1632" s="224"/>
      <c r="P1632" s="224"/>
      <c r="Q1632" s="224"/>
      <c r="R1632" s="224"/>
      <c r="S1632" s="224"/>
      <c r="T1632" s="224"/>
      <c r="U1632" s="224"/>
    </row>
    <row r="1633" spans="11:21" s="86" customFormat="1" x14ac:dyDescent="0.2">
      <c r="K1633" s="241"/>
      <c r="L1633" s="224"/>
      <c r="M1633" s="224"/>
      <c r="N1633" s="82"/>
      <c r="O1633" s="224"/>
      <c r="P1633" s="224"/>
      <c r="Q1633" s="224"/>
      <c r="R1633" s="224"/>
      <c r="S1633" s="224"/>
      <c r="T1633" s="224"/>
      <c r="U1633" s="224"/>
    </row>
    <row r="1634" spans="11:21" s="86" customFormat="1" x14ac:dyDescent="0.2">
      <c r="K1634" s="241"/>
      <c r="L1634" s="224"/>
      <c r="M1634" s="224"/>
      <c r="N1634" s="82"/>
      <c r="O1634" s="224"/>
      <c r="P1634" s="224"/>
      <c r="Q1634" s="224"/>
      <c r="R1634" s="224"/>
      <c r="S1634" s="224"/>
      <c r="T1634" s="224"/>
      <c r="U1634" s="224"/>
    </row>
    <row r="1635" spans="11:21" s="86" customFormat="1" x14ac:dyDescent="0.2">
      <c r="K1635" s="241"/>
      <c r="L1635" s="224"/>
      <c r="M1635" s="224"/>
      <c r="N1635" s="82"/>
      <c r="O1635" s="224"/>
      <c r="P1635" s="224"/>
      <c r="Q1635" s="224"/>
      <c r="R1635" s="224"/>
      <c r="S1635" s="224"/>
      <c r="T1635" s="224"/>
      <c r="U1635" s="224"/>
    </row>
    <row r="1636" spans="11:21" s="86" customFormat="1" x14ac:dyDescent="0.2">
      <c r="K1636" s="241"/>
      <c r="L1636" s="224"/>
      <c r="M1636" s="224"/>
      <c r="N1636" s="82"/>
      <c r="O1636" s="224"/>
      <c r="P1636" s="224"/>
      <c r="Q1636" s="224"/>
      <c r="R1636" s="224"/>
      <c r="S1636" s="224"/>
      <c r="T1636" s="224"/>
      <c r="U1636" s="224"/>
    </row>
    <row r="1637" spans="11:21" s="86" customFormat="1" x14ac:dyDescent="0.2">
      <c r="K1637" s="241"/>
      <c r="L1637" s="224"/>
      <c r="M1637" s="224"/>
      <c r="N1637" s="82"/>
      <c r="O1637" s="224"/>
      <c r="P1637" s="224"/>
      <c r="Q1637" s="224"/>
      <c r="R1637" s="224"/>
      <c r="S1637" s="224"/>
      <c r="T1637" s="224"/>
      <c r="U1637" s="224"/>
    </row>
    <row r="1638" spans="11:21" s="86" customFormat="1" x14ac:dyDescent="0.2">
      <c r="K1638" s="241"/>
      <c r="L1638" s="224"/>
      <c r="M1638" s="224"/>
      <c r="N1638" s="82"/>
      <c r="O1638" s="224"/>
      <c r="P1638" s="224"/>
      <c r="Q1638" s="224"/>
      <c r="R1638" s="224"/>
      <c r="S1638" s="224"/>
      <c r="T1638" s="224"/>
      <c r="U1638" s="224"/>
    </row>
    <row r="1639" spans="11:21" s="86" customFormat="1" x14ac:dyDescent="0.2">
      <c r="K1639" s="241"/>
      <c r="L1639" s="224"/>
      <c r="M1639" s="224"/>
      <c r="N1639" s="82"/>
      <c r="O1639" s="224"/>
      <c r="P1639" s="224"/>
      <c r="Q1639" s="224"/>
      <c r="R1639" s="224"/>
      <c r="S1639" s="224"/>
      <c r="T1639" s="224"/>
      <c r="U1639" s="224"/>
    </row>
    <row r="1640" spans="11:21" s="86" customFormat="1" x14ac:dyDescent="0.2">
      <c r="K1640" s="241"/>
      <c r="L1640" s="224"/>
      <c r="M1640" s="224"/>
      <c r="N1640" s="82"/>
      <c r="O1640" s="224"/>
      <c r="P1640" s="224"/>
      <c r="Q1640" s="224"/>
      <c r="R1640" s="224"/>
      <c r="S1640" s="224"/>
      <c r="T1640" s="224"/>
      <c r="U1640" s="224"/>
    </row>
    <row r="1641" spans="11:21" s="86" customFormat="1" x14ac:dyDescent="0.2">
      <c r="K1641" s="241"/>
      <c r="L1641" s="224"/>
      <c r="M1641" s="224"/>
      <c r="N1641" s="82"/>
      <c r="O1641" s="224"/>
      <c r="P1641" s="224"/>
      <c r="Q1641" s="224"/>
      <c r="R1641" s="224"/>
      <c r="S1641" s="224"/>
      <c r="T1641" s="224"/>
      <c r="U1641" s="224"/>
    </row>
    <row r="1642" spans="11:21" s="86" customFormat="1" x14ac:dyDescent="0.2">
      <c r="K1642" s="241"/>
      <c r="L1642" s="224"/>
      <c r="M1642" s="224"/>
      <c r="N1642" s="82"/>
      <c r="O1642" s="224"/>
      <c r="P1642" s="224"/>
      <c r="Q1642" s="224"/>
      <c r="R1642" s="224"/>
      <c r="S1642" s="224"/>
      <c r="T1642" s="224"/>
      <c r="U1642" s="224"/>
    </row>
    <row r="1643" spans="11:21" s="86" customFormat="1" x14ac:dyDescent="0.2">
      <c r="K1643" s="241"/>
      <c r="L1643" s="224"/>
      <c r="M1643" s="224"/>
      <c r="N1643" s="82"/>
      <c r="O1643" s="224"/>
      <c r="P1643" s="224"/>
      <c r="Q1643" s="224"/>
      <c r="R1643" s="224"/>
      <c r="S1643" s="224"/>
      <c r="T1643" s="224"/>
      <c r="U1643" s="224"/>
    </row>
    <row r="1644" spans="11:21" s="86" customFormat="1" x14ac:dyDescent="0.2">
      <c r="K1644" s="241"/>
      <c r="L1644" s="224"/>
      <c r="M1644" s="224"/>
      <c r="N1644" s="82"/>
      <c r="O1644" s="224"/>
      <c r="P1644" s="224"/>
      <c r="Q1644" s="224"/>
      <c r="R1644" s="224"/>
      <c r="S1644" s="224"/>
      <c r="T1644" s="224"/>
      <c r="U1644" s="224"/>
    </row>
    <row r="1645" spans="11:21" s="86" customFormat="1" x14ac:dyDescent="0.2">
      <c r="K1645" s="241"/>
      <c r="L1645" s="224"/>
      <c r="M1645" s="224"/>
      <c r="N1645" s="82"/>
      <c r="O1645" s="224"/>
      <c r="P1645" s="224"/>
      <c r="Q1645" s="224"/>
      <c r="R1645" s="224"/>
      <c r="S1645" s="224"/>
      <c r="T1645" s="224"/>
      <c r="U1645" s="224"/>
    </row>
    <row r="1646" spans="11:21" s="86" customFormat="1" x14ac:dyDescent="0.2">
      <c r="K1646" s="241"/>
      <c r="L1646" s="224"/>
      <c r="M1646" s="224"/>
      <c r="N1646" s="82"/>
      <c r="O1646" s="224"/>
      <c r="P1646" s="224"/>
      <c r="Q1646" s="224"/>
      <c r="R1646" s="224"/>
      <c r="S1646" s="224"/>
      <c r="T1646" s="224"/>
      <c r="U1646" s="224"/>
    </row>
    <row r="1647" spans="11:21" s="86" customFormat="1" x14ac:dyDescent="0.2">
      <c r="K1647" s="241"/>
      <c r="L1647" s="224"/>
      <c r="M1647" s="224"/>
      <c r="N1647" s="82"/>
      <c r="O1647" s="224"/>
      <c r="P1647" s="224"/>
      <c r="Q1647" s="224"/>
      <c r="R1647" s="224"/>
      <c r="S1647" s="224"/>
      <c r="T1647" s="224"/>
      <c r="U1647" s="224"/>
    </row>
    <row r="1648" spans="11:21" s="86" customFormat="1" x14ac:dyDescent="0.2">
      <c r="K1648" s="241"/>
      <c r="L1648" s="224"/>
      <c r="M1648" s="224"/>
      <c r="N1648" s="82"/>
      <c r="O1648" s="224"/>
      <c r="P1648" s="224"/>
      <c r="Q1648" s="224"/>
      <c r="R1648" s="224"/>
      <c r="S1648" s="224"/>
      <c r="T1648" s="224"/>
      <c r="U1648" s="224"/>
    </row>
    <row r="1649" spans="11:21" s="86" customFormat="1" x14ac:dyDescent="0.2">
      <c r="K1649" s="241"/>
      <c r="L1649" s="224"/>
      <c r="M1649" s="224"/>
      <c r="N1649" s="82"/>
      <c r="O1649" s="224"/>
      <c r="P1649" s="224"/>
      <c r="Q1649" s="224"/>
      <c r="R1649" s="224"/>
      <c r="S1649" s="224"/>
      <c r="T1649" s="224"/>
      <c r="U1649" s="224"/>
    </row>
    <row r="1650" spans="11:21" s="86" customFormat="1" x14ac:dyDescent="0.2">
      <c r="K1650" s="241"/>
      <c r="L1650" s="224"/>
      <c r="M1650" s="224"/>
      <c r="N1650" s="82"/>
      <c r="O1650" s="224"/>
      <c r="P1650" s="224"/>
      <c r="Q1650" s="224"/>
      <c r="R1650" s="224"/>
      <c r="S1650" s="224"/>
      <c r="T1650" s="224"/>
      <c r="U1650" s="224"/>
    </row>
    <row r="1651" spans="11:21" s="86" customFormat="1" x14ac:dyDescent="0.2">
      <c r="K1651" s="241"/>
      <c r="L1651" s="224"/>
      <c r="M1651" s="224"/>
      <c r="N1651" s="82"/>
      <c r="O1651" s="224"/>
      <c r="P1651" s="224"/>
      <c r="Q1651" s="224"/>
      <c r="R1651" s="224"/>
      <c r="S1651" s="224"/>
      <c r="T1651" s="224"/>
      <c r="U1651" s="224"/>
    </row>
    <row r="1652" spans="11:21" s="86" customFormat="1" x14ac:dyDescent="0.2">
      <c r="K1652" s="241"/>
      <c r="L1652" s="224"/>
      <c r="M1652" s="224"/>
      <c r="N1652" s="82"/>
      <c r="O1652" s="224"/>
      <c r="P1652" s="224"/>
      <c r="Q1652" s="224"/>
      <c r="R1652" s="224"/>
      <c r="S1652" s="224"/>
      <c r="T1652" s="224"/>
      <c r="U1652" s="224"/>
    </row>
    <row r="1653" spans="11:21" s="86" customFormat="1" x14ac:dyDescent="0.2">
      <c r="K1653" s="241"/>
      <c r="L1653" s="224"/>
      <c r="M1653" s="224"/>
      <c r="N1653" s="82"/>
      <c r="O1653" s="224"/>
      <c r="P1653" s="224"/>
      <c r="Q1653" s="224"/>
      <c r="R1653" s="224"/>
      <c r="S1653" s="224"/>
      <c r="T1653" s="224"/>
      <c r="U1653" s="224"/>
    </row>
    <row r="1654" spans="11:21" s="86" customFormat="1" x14ac:dyDescent="0.2">
      <c r="K1654" s="241"/>
      <c r="L1654" s="224"/>
      <c r="M1654" s="224"/>
      <c r="N1654" s="82"/>
      <c r="O1654" s="224"/>
      <c r="P1654" s="224"/>
      <c r="Q1654" s="224"/>
      <c r="R1654" s="224"/>
      <c r="S1654" s="224"/>
      <c r="T1654" s="224"/>
      <c r="U1654" s="224"/>
    </row>
    <row r="1655" spans="11:21" s="86" customFormat="1" x14ac:dyDescent="0.2">
      <c r="K1655" s="241"/>
      <c r="L1655" s="224"/>
      <c r="M1655" s="224"/>
      <c r="N1655" s="82"/>
      <c r="O1655" s="224"/>
      <c r="P1655" s="224"/>
      <c r="Q1655" s="224"/>
      <c r="R1655" s="224"/>
      <c r="S1655" s="224"/>
      <c r="T1655" s="224"/>
      <c r="U1655" s="224"/>
    </row>
    <row r="1656" spans="11:21" s="86" customFormat="1" x14ac:dyDescent="0.2">
      <c r="K1656" s="241"/>
      <c r="L1656" s="224"/>
      <c r="M1656" s="224"/>
      <c r="N1656" s="82"/>
      <c r="O1656" s="224"/>
      <c r="P1656" s="224"/>
      <c r="Q1656" s="224"/>
      <c r="R1656" s="224"/>
      <c r="S1656" s="224"/>
      <c r="T1656" s="224"/>
      <c r="U1656" s="224"/>
    </row>
    <row r="1657" spans="11:21" s="86" customFormat="1" x14ac:dyDescent="0.2">
      <c r="K1657" s="241"/>
      <c r="L1657" s="224"/>
      <c r="M1657" s="224"/>
      <c r="N1657" s="82"/>
      <c r="O1657" s="224"/>
      <c r="P1657" s="224"/>
      <c r="Q1657" s="224"/>
      <c r="R1657" s="224"/>
      <c r="S1657" s="224"/>
      <c r="T1657" s="224"/>
      <c r="U1657" s="224"/>
    </row>
    <row r="1658" spans="11:21" s="86" customFormat="1" x14ac:dyDescent="0.2">
      <c r="K1658" s="241"/>
      <c r="L1658" s="224"/>
      <c r="M1658" s="224"/>
      <c r="N1658" s="82"/>
      <c r="O1658" s="224"/>
      <c r="P1658" s="224"/>
      <c r="Q1658" s="224"/>
      <c r="R1658" s="224"/>
      <c r="S1658" s="224"/>
      <c r="T1658" s="224"/>
      <c r="U1658" s="224"/>
    </row>
    <row r="1659" spans="11:21" s="86" customFormat="1" x14ac:dyDescent="0.2">
      <c r="K1659" s="241"/>
      <c r="L1659" s="224"/>
      <c r="M1659" s="224"/>
      <c r="N1659" s="82"/>
      <c r="O1659" s="224"/>
      <c r="P1659" s="224"/>
      <c r="Q1659" s="224"/>
      <c r="R1659" s="224"/>
      <c r="S1659" s="224"/>
      <c r="T1659" s="224"/>
      <c r="U1659" s="224"/>
    </row>
    <row r="1660" spans="11:21" s="86" customFormat="1" x14ac:dyDescent="0.2">
      <c r="K1660" s="241"/>
      <c r="L1660" s="224"/>
      <c r="M1660" s="224"/>
      <c r="N1660" s="82"/>
      <c r="O1660" s="224"/>
      <c r="P1660" s="224"/>
      <c r="Q1660" s="224"/>
      <c r="R1660" s="224"/>
      <c r="S1660" s="224"/>
      <c r="T1660" s="224"/>
      <c r="U1660" s="224"/>
    </row>
    <row r="1661" spans="11:21" s="86" customFormat="1" x14ac:dyDescent="0.2">
      <c r="K1661" s="241"/>
      <c r="L1661" s="224"/>
      <c r="M1661" s="224"/>
      <c r="N1661" s="82"/>
      <c r="O1661" s="224"/>
      <c r="P1661" s="224"/>
      <c r="Q1661" s="224"/>
      <c r="R1661" s="224"/>
      <c r="S1661" s="224"/>
      <c r="T1661" s="224"/>
      <c r="U1661" s="224"/>
    </row>
    <row r="1662" spans="11:21" s="86" customFormat="1" x14ac:dyDescent="0.2">
      <c r="K1662" s="241"/>
      <c r="L1662" s="224"/>
      <c r="M1662" s="224"/>
      <c r="N1662" s="82"/>
      <c r="O1662" s="224"/>
      <c r="P1662" s="224"/>
      <c r="Q1662" s="224"/>
      <c r="R1662" s="224"/>
      <c r="S1662" s="224"/>
      <c r="T1662" s="224"/>
      <c r="U1662" s="224"/>
    </row>
    <row r="1663" spans="11:21" s="86" customFormat="1" x14ac:dyDescent="0.2">
      <c r="K1663" s="241"/>
      <c r="L1663" s="224"/>
      <c r="M1663" s="224"/>
      <c r="N1663" s="82"/>
      <c r="O1663" s="224"/>
      <c r="P1663" s="224"/>
      <c r="Q1663" s="224"/>
      <c r="R1663" s="224"/>
      <c r="S1663" s="224"/>
      <c r="T1663" s="224"/>
      <c r="U1663" s="224"/>
    </row>
    <row r="1664" spans="11:21" s="86" customFormat="1" x14ac:dyDescent="0.2">
      <c r="K1664" s="241"/>
      <c r="L1664" s="224"/>
      <c r="M1664" s="224"/>
      <c r="N1664" s="82"/>
      <c r="O1664" s="224"/>
      <c r="P1664" s="224"/>
      <c r="Q1664" s="224"/>
      <c r="R1664" s="224"/>
      <c r="S1664" s="224"/>
      <c r="T1664" s="224"/>
      <c r="U1664" s="224"/>
    </row>
    <row r="1665" spans="11:21" s="86" customFormat="1" x14ac:dyDescent="0.2">
      <c r="K1665" s="241"/>
      <c r="L1665" s="224"/>
      <c r="M1665" s="224"/>
      <c r="N1665" s="82"/>
      <c r="O1665" s="224"/>
      <c r="P1665" s="224"/>
      <c r="Q1665" s="224"/>
      <c r="R1665" s="224"/>
      <c r="S1665" s="224"/>
      <c r="T1665" s="224"/>
      <c r="U1665" s="224"/>
    </row>
    <row r="1666" spans="11:21" s="86" customFormat="1" x14ac:dyDescent="0.2">
      <c r="K1666" s="241"/>
      <c r="L1666" s="224"/>
      <c r="M1666" s="224"/>
      <c r="N1666" s="82"/>
      <c r="O1666" s="224"/>
      <c r="P1666" s="224"/>
      <c r="Q1666" s="224"/>
      <c r="R1666" s="224"/>
      <c r="S1666" s="224"/>
      <c r="T1666" s="224"/>
      <c r="U1666" s="224"/>
    </row>
    <row r="1667" spans="11:21" s="86" customFormat="1" x14ac:dyDescent="0.2">
      <c r="K1667" s="241"/>
      <c r="L1667" s="224"/>
      <c r="M1667" s="224"/>
      <c r="N1667" s="82"/>
      <c r="O1667" s="224"/>
      <c r="P1667" s="224"/>
      <c r="Q1667" s="224"/>
      <c r="R1667" s="224"/>
      <c r="S1667" s="224"/>
      <c r="T1667" s="224"/>
      <c r="U1667" s="224"/>
    </row>
    <row r="1668" spans="11:21" s="86" customFormat="1" x14ac:dyDescent="0.2">
      <c r="K1668" s="241"/>
      <c r="L1668" s="224"/>
      <c r="M1668" s="224"/>
      <c r="N1668" s="82"/>
      <c r="O1668" s="224"/>
      <c r="P1668" s="224"/>
      <c r="Q1668" s="224"/>
      <c r="R1668" s="224"/>
      <c r="S1668" s="224"/>
      <c r="T1668" s="224"/>
      <c r="U1668" s="224"/>
    </row>
    <row r="1669" spans="11:21" s="86" customFormat="1" x14ac:dyDescent="0.2">
      <c r="K1669" s="241"/>
      <c r="L1669" s="224"/>
      <c r="M1669" s="224"/>
      <c r="N1669" s="82"/>
      <c r="O1669" s="224"/>
      <c r="P1669" s="224"/>
      <c r="Q1669" s="224"/>
      <c r="R1669" s="224"/>
      <c r="S1669" s="224"/>
      <c r="T1669" s="224"/>
      <c r="U1669" s="224"/>
    </row>
    <row r="1670" spans="11:21" s="86" customFormat="1" x14ac:dyDescent="0.2">
      <c r="K1670" s="241"/>
      <c r="L1670" s="224"/>
      <c r="M1670" s="224"/>
      <c r="N1670" s="82"/>
      <c r="O1670" s="224"/>
      <c r="P1670" s="224"/>
      <c r="Q1670" s="224"/>
      <c r="R1670" s="224"/>
      <c r="S1670" s="224"/>
      <c r="T1670" s="224"/>
      <c r="U1670" s="224"/>
    </row>
    <row r="1671" spans="11:21" s="86" customFormat="1" x14ac:dyDescent="0.2">
      <c r="K1671" s="241"/>
      <c r="L1671" s="224"/>
      <c r="M1671" s="224"/>
      <c r="N1671" s="82"/>
      <c r="O1671" s="224"/>
      <c r="P1671" s="224"/>
      <c r="Q1671" s="224"/>
      <c r="R1671" s="224"/>
      <c r="S1671" s="224"/>
      <c r="T1671" s="224"/>
      <c r="U1671" s="224"/>
    </row>
    <row r="1672" spans="11:21" s="86" customFormat="1" x14ac:dyDescent="0.2">
      <c r="K1672" s="241"/>
      <c r="L1672" s="224"/>
      <c r="M1672" s="224"/>
      <c r="N1672" s="82"/>
      <c r="O1672" s="224"/>
      <c r="P1672" s="224"/>
      <c r="Q1672" s="224"/>
      <c r="R1672" s="224"/>
      <c r="S1672" s="224"/>
      <c r="T1672" s="224"/>
      <c r="U1672" s="224"/>
    </row>
    <row r="1673" spans="11:21" s="86" customFormat="1" x14ac:dyDescent="0.2">
      <c r="K1673" s="241"/>
      <c r="L1673" s="224"/>
      <c r="M1673" s="224"/>
      <c r="N1673" s="82"/>
      <c r="O1673" s="224"/>
      <c r="P1673" s="224"/>
      <c r="Q1673" s="224"/>
      <c r="R1673" s="224"/>
      <c r="S1673" s="224"/>
      <c r="T1673" s="224"/>
      <c r="U1673" s="224"/>
    </row>
    <row r="1674" spans="11:21" s="86" customFormat="1" x14ac:dyDescent="0.2">
      <c r="K1674" s="241"/>
      <c r="L1674" s="224"/>
      <c r="M1674" s="224"/>
      <c r="N1674" s="82"/>
      <c r="O1674" s="224"/>
      <c r="P1674" s="224"/>
      <c r="Q1674" s="224"/>
      <c r="R1674" s="224"/>
      <c r="S1674" s="224"/>
      <c r="T1674" s="224"/>
      <c r="U1674" s="224"/>
    </row>
    <row r="1675" spans="11:21" s="86" customFormat="1" x14ac:dyDescent="0.2">
      <c r="K1675" s="241"/>
      <c r="L1675" s="224"/>
      <c r="M1675" s="224"/>
      <c r="N1675" s="82"/>
      <c r="O1675" s="224"/>
      <c r="P1675" s="224"/>
      <c r="Q1675" s="224"/>
      <c r="R1675" s="224"/>
      <c r="S1675" s="224"/>
      <c r="T1675" s="224"/>
      <c r="U1675" s="224"/>
    </row>
    <row r="1676" spans="11:21" s="86" customFormat="1" x14ac:dyDescent="0.2">
      <c r="K1676" s="241"/>
      <c r="L1676" s="224"/>
      <c r="M1676" s="224"/>
      <c r="N1676" s="82"/>
      <c r="O1676" s="224"/>
      <c r="P1676" s="224"/>
      <c r="Q1676" s="224"/>
      <c r="R1676" s="224"/>
      <c r="S1676" s="224"/>
      <c r="T1676" s="224"/>
      <c r="U1676" s="224"/>
    </row>
    <row r="1677" spans="11:21" s="86" customFormat="1" x14ac:dyDescent="0.2">
      <c r="K1677" s="241"/>
      <c r="L1677" s="224"/>
      <c r="M1677" s="224"/>
      <c r="N1677" s="82"/>
      <c r="O1677" s="224"/>
      <c r="P1677" s="224"/>
      <c r="Q1677" s="224"/>
      <c r="R1677" s="224"/>
      <c r="S1677" s="224"/>
      <c r="T1677" s="224"/>
      <c r="U1677" s="224"/>
    </row>
    <row r="1678" spans="11:21" s="86" customFormat="1" x14ac:dyDescent="0.2">
      <c r="K1678" s="241"/>
      <c r="L1678" s="224"/>
      <c r="M1678" s="224"/>
      <c r="N1678" s="82"/>
      <c r="O1678" s="224"/>
      <c r="P1678" s="224"/>
      <c r="Q1678" s="224"/>
      <c r="R1678" s="224"/>
      <c r="S1678" s="224"/>
      <c r="T1678" s="224"/>
      <c r="U1678" s="224"/>
    </row>
    <row r="1679" spans="11:21" s="86" customFormat="1" x14ac:dyDescent="0.2">
      <c r="K1679" s="241"/>
      <c r="L1679" s="224"/>
      <c r="M1679" s="224"/>
      <c r="N1679" s="82"/>
      <c r="O1679" s="224"/>
      <c r="P1679" s="224"/>
      <c r="Q1679" s="224"/>
      <c r="R1679" s="224"/>
      <c r="S1679" s="224"/>
      <c r="T1679" s="224"/>
      <c r="U1679" s="224"/>
    </row>
    <row r="1680" spans="11:21" s="86" customFormat="1" x14ac:dyDescent="0.2">
      <c r="K1680" s="241"/>
      <c r="L1680" s="224"/>
      <c r="M1680" s="224"/>
      <c r="N1680" s="82"/>
      <c r="O1680" s="224"/>
      <c r="P1680" s="224"/>
      <c r="Q1680" s="224"/>
      <c r="R1680" s="224"/>
      <c r="S1680" s="224"/>
      <c r="T1680" s="224"/>
      <c r="U1680" s="224"/>
    </row>
    <row r="1681" spans="11:21" s="86" customFormat="1" x14ac:dyDescent="0.2">
      <c r="K1681" s="241"/>
      <c r="L1681" s="224"/>
      <c r="M1681" s="224"/>
      <c r="N1681" s="82"/>
      <c r="O1681" s="224"/>
      <c r="P1681" s="224"/>
      <c r="Q1681" s="224"/>
      <c r="R1681" s="224"/>
      <c r="S1681" s="224"/>
      <c r="T1681" s="224"/>
      <c r="U1681" s="224"/>
    </row>
    <row r="1682" spans="11:21" s="86" customFormat="1" x14ac:dyDescent="0.2">
      <c r="K1682" s="241"/>
      <c r="L1682" s="224"/>
      <c r="M1682" s="224"/>
      <c r="N1682" s="82"/>
      <c r="O1682" s="224"/>
      <c r="P1682" s="224"/>
      <c r="Q1682" s="224"/>
      <c r="R1682" s="224"/>
      <c r="S1682" s="224"/>
      <c r="T1682" s="224"/>
      <c r="U1682" s="224"/>
    </row>
    <row r="1683" spans="11:21" s="86" customFormat="1" x14ac:dyDescent="0.2">
      <c r="K1683" s="241"/>
      <c r="L1683" s="224"/>
      <c r="M1683" s="224"/>
      <c r="N1683" s="82"/>
      <c r="O1683" s="224"/>
      <c r="P1683" s="224"/>
      <c r="Q1683" s="224"/>
      <c r="R1683" s="224"/>
      <c r="S1683" s="224"/>
      <c r="T1683" s="224"/>
      <c r="U1683" s="224"/>
    </row>
    <row r="1684" spans="11:21" s="86" customFormat="1" x14ac:dyDescent="0.2">
      <c r="K1684" s="241"/>
      <c r="L1684" s="224"/>
      <c r="M1684" s="224"/>
      <c r="N1684" s="82"/>
      <c r="O1684" s="224"/>
      <c r="P1684" s="224"/>
      <c r="Q1684" s="224"/>
      <c r="R1684" s="224"/>
      <c r="S1684" s="224"/>
      <c r="T1684" s="224"/>
      <c r="U1684" s="224"/>
    </row>
    <row r="1685" spans="11:21" s="86" customFormat="1" x14ac:dyDescent="0.2">
      <c r="K1685" s="241"/>
      <c r="L1685" s="224"/>
      <c r="M1685" s="224"/>
      <c r="N1685" s="82"/>
      <c r="O1685" s="224"/>
      <c r="P1685" s="224"/>
      <c r="Q1685" s="224"/>
      <c r="R1685" s="224"/>
      <c r="S1685" s="224"/>
      <c r="T1685" s="224"/>
      <c r="U1685" s="224"/>
    </row>
    <row r="1686" spans="11:21" s="86" customFormat="1" x14ac:dyDescent="0.2">
      <c r="K1686" s="241"/>
      <c r="L1686" s="224"/>
      <c r="M1686" s="224"/>
      <c r="N1686" s="82"/>
      <c r="O1686" s="224"/>
      <c r="P1686" s="224"/>
      <c r="Q1686" s="224"/>
      <c r="R1686" s="224"/>
      <c r="S1686" s="224"/>
      <c r="T1686" s="224"/>
      <c r="U1686" s="224"/>
    </row>
    <row r="1687" spans="11:21" s="86" customFormat="1" x14ac:dyDescent="0.2">
      <c r="K1687" s="241"/>
      <c r="L1687" s="224"/>
      <c r="M1687" s="224"/>
      <c r="N1687" s="82"/>
      <c r="O1687" s="224"/>
      <c r="P1687" s="224"/>
      <c r="Q1687" s="224"/>
      <c r="R1687" s="224"/>
      <c r="S1687" s="224"/>
      <c r="T1687" s="224"/>
      <c r="U1687" s="224"/>
    </row>
    <row r="1688" spans="11:21" s="86" customFormat="1" x14ac:dyDescent="0.2">
      <c r="K1688" s="241"/>
      <c r="L1688" s="224"/>
      <c r="M1688" s="224"/>
      <c r="N1688" s="82"/>
      <c r="O1688" s="224"/>
      <c r="P1688" s="224"/>
      <c r="Q1688" s="224"/>
      <c r="R1688" s="224"/>
      <c r="S1688" s="224"/>
      <c r="T1688" s="224"/>
      <c r="U1688" s="224"/>
    </row>
    <row r="1689" spans="11:21" s="86" customFormat="1" x14ac:dyDescent="0.2">
      <c r="K1689" s="241"/>
      <c r="L1689" s="224"/>
      <c r="M1689" s="224"/>
      <c r="N1689" s="82"/>
      <c r="O1689" s="224"/>
      <c r="P1689" s="224"/>
      <c r="Q1689" s="224"/>
      <c r="R1689" s="224"/>
      <c r="S1689" s="224"/>
      <c r="T1689" s="224"/>
      <c r="U1689" s="224"/>
    </row>
    <row r="1690" spans="11:21" s="86" customFormat="1" x14ac:dyDescent="0.2">
      <c r="K1690" s="241"/>
      <c r="L1690" s="224"/>
      <c r="M1690" s="224"/>
      <c r="N1690" s="82"/>
      <c r="O1690" s="224"/>
      <c r="P1690" s="224"/>
      <c r="Q1690" s="224"/>
      <c r="R1690" s="224"/>
      <c r="S1690" s="224"/>
      <c r="T1690" s="224"/>
      <c r="U1690" s="224"/>
    </row>
    <row r="1691" spans="11:21" s="86" customFormat="1" x14ac:dyDescent="0.2">
      <c r="K1691" s="241"/>
      <c r="L1691" s="224"/>
      <c r="M1691" s="224"/>
      <c r="N1691" s="82"/>
      <c r="O1691" s="224"/>
      <c r="P1691" s="224"/>
      <c r="Q1691" s="224"/>
      <c r="R1691" s="224"/>
      <c r="S1691" s="224"/>
      <c r="T1691" s="224"/>
      <c r="U1691" s="224"/>
    </row>
    <row r="1692" spans="11:21" s="86" customFormat="1" x14ac:dyDescent="0.2">
      <c r="K1692" s="241"/>
      <c r="L1692" s="224"/>
      <c r="M1692" s="224"/>
      <c r="N1692" s="82"/>
      <c r="O1692" s="224"/>
      <c r="P1692" s="224"/>
      <c r="Q1692" s="224"/>
      <c r="R1692" s="224"/>
      <c r="S1692" s="224"/>
      <c r="T1692" s="224"/>
      <c r="U1692" s="224"/>
    </row>
    <row r="1693" spans="11:21" s="86" customFormat="1" x14ac:dyDescent="0.2">
      <c r="K1693" s="241"/>
      <c r="L1693" s="224"/>
      <c r="M1693" s="224"/>
      <c r="N1693" s="82"/>
      <c r="O1693" s="224"/>
      <c r="P1693" s="224"/>
      <c r="Q1693" s="224"/>
      <c r="R1693" s="224"/>
      <c r="S1693" s="224"/>
      <c r="T1693" s="224"/>
      <c r="U1693" s="224"/>
    </row>
    <row r="1694" spans="11:21" s="86" customFormat="1" x14ac:dyDescent="0.2">
      <c r="K1694" s="241"/>
      <c r="L1694" s="224"/>
      <c r="M1694" s="224"/>
      <c r="N1694" s="82"/>
      <c r="O1694" s="224"/>
      <c r="P1694" s="224"/>
      <c r="Q1694" s="224"/>
      <c r="R1694" s="224"/>
      <c r="S1694" s="224"/>
      <c r="T1694" s="224"/>
      <c r="U1694" s="224"/>
    </row>
    <row r="1695" spans="11:21" s="86" customFormat="1" x14ac:dyDescent="0.2">
      <c r="K1695" s="241"/>
      <c r="L1695" s="224"/>
      <c r="M1695" s="224"/>
      <c r="N1695" s="82"/>
      <c r="O1695" s="224"/>
      <c r="P1695" s="224"/>
      <c r="Q1695" s="224"/>
      <c r="R1695" s="224"/>
      <c r="S1695" s="224"/>
      <c r="T1695" s="224"/>
      <c r="U1695" s="224"/>
    </row>
    <row r="1696" spans="11:21" s="86" customFormat="1" x14ac:dyDescent="0.2">
      <c r="K1696" s="241"/>
      <c r="L1696" s="224"/>
      <c r="M1696" s="224"/>
      <c r="N1696" s="82"/>
      <c r="O1696" s="224"/>
      <c r="P1696" s="224"/>
      <c r="Q1696" s="224"/>
      <c r="R1696" s="224"/>
      <c r="S1696" s="224"/>
      <c r="T1696" s="224"/>
      <c r="U1696" s="224"/>
    </row>
    <row r="1697" spans="11:21" s="86" customFormat="1" x14ac:dyDescent="0.2">
      <c r="K1697" s="241"/>
      <c r="L1697" s="224"/>
      <c r="M1697" s="224"/>
      <c r="N1697" s="82"/>
      <c r="O1697" s="224"/>
      <c r="P1697" s="224"/>
      <c r="Q1697" s="224"/>
      <c r="R1697" s="224"/>
      <c r="S1697" s="224"/>
      <c r="T1697" s="224"/>
      <c r="U1697" s="224"/>
    </row>
    <row r="1698" spans="11:21" s="86" customFormat="1" x14ac:dyDescent="0.2">
      <c r="K1698" s="241"/>
      <c r="L1698" s="224"/>
      <c r="M1698" s="224"/>
      <c r="N1698" s="82"/>
      <c r="O1698" s="224"/>
      <c r="P1698" s="224"/>
      <c r="Q1698" s="224"/>
      <c r="R1698" s="224"/>
      <c r="S1698" s="224"/>
      <c r="T1698" s="224"/>
      <c r="U1698" s="224"/>
    </row>
    <row r="1699" spans="11:21" s="86" customFormat="1" x14ac:dyDescent="0.2">
      <c r="K1699" s="241"/>
      <c r="L1699" s="224"/>
      <c r="M1699" s="224"/>
      <c r="N1699" s="82"/>
      <c r="O1699" s="224"/>
      <c r="P1699" s="224"/>
      <c r="Q1699" s="224"/>
      <c r="R1699" s="224"/>
      <c r="S1699" s="224"/>
      <c r="T1699" s="224"/>
      <c r="U1699" s="224"/>
    </row>
    <row r="1700" spans="11:21" s="86" customFormat="1" x14ac:dyDescent="0.2">
      <c r="K1700" s="241"/>
      <c r="L1700" s="224"/>
      <c r="M1700" s="224"/>
      <c r="N1700" s="82"/>
      <c r="O1700" s="224"/>
      <c r="P1700" s="224"/>
      <c r="Q1700" s="224"/>
      <c r="R1700" s="224"/>
      <c r="S1700" s="224"/>
      <c r="T1700" s="224"/>
      <c r="U1700" s="224"/>
    </row>
    <row r="1701" spans="11:21" s="86" customFormat="1" x14ac:dyDescent="0.2">
      <c r="K1701" s="241"/>
      <c r="L1701" s="224"/>
      <c r="M1701" s="224"/>
      <c r="N1701" s="82"/>
      <c r="O1701" s="224"/>
      <c r="P1701" s="224"/>
      <c r="Q1701" s="224"/>
      <c r="R1701" s="224"/>
      <c r="S1701" s="224"/>
      <c r="T1701" s="224"/>
      <c r="U1701" s="224"/>
    </row>
    <row r="1702" spans="11:21" s="86" customFormat="1" x14ac:dyDescent="0.2">
      <c r="K1702" s="241"/>
      <c r="L1702" s="224"/>
      <c r="M1702" s="224"/>
      <c r="N1702" s="82"/>
      <c r="O1702" s="224"/>
      <c r="P1702" s="224"/>
      <c r="Q1702" s="224"/>
      <c r="R1702" s="224"/>
      <c r="S1702" s="224"/>
      <c r="T1702" s="224"/>
      <c r="U1702" s="224"/>
    </row>
    <row r="1703" spans="11:21" s="86" customFormat="1" x14ac:dyDescent="0.2">
      <c r="K1703" s="241"/>
      <c r="L1703" s="224"/>
      <c r="M1703" s="224"/>
      <c r="N1703" s="82"/>
      <c r="O1703" s="224"/>
      <c r="P1703" s="224"/>
      <c r="Q1703" s="224"/>
      <c r="R1703" s="224"/>
      <c r="S1703" s="224"/>
      <c r="T1703" s="224"/>
      <c r="U1703" s="224"/>
    </row>
    <row r="1704" spans="11:21" s="86" customFormat="1" x14ac:dyDescent="0.2">
      <c r="K1704" s="241"/>
      <c r="L1704" s="224"/>
      <c r="M1704" s="224"/>
      <c r="N1704" s="82"/>
      <c r="O1704" s="224"/>
      <c r="P1704" s="224"/>
      <c r="Q1704" s="224"/>
      <c r="R1704" s="224"/>
      <c r="S1704" s="224"/>
      <c r="T1704" s="224"/>
      <c r="U1704" s="224"/>
    </row>
    <row r="1705" spans="11:21" s="86" customFormat="1" x14ac:dyDescent="0.2">
      <c r="K1705" s="241"/>
      <c r="L1705" s="224"/>
      <c r="M1705" s="224"/>
      <c r="N1705" s="82"/>
      <c r="O1705" s="224"/>
      <c r="P1705" s="224"/>
      <c r="Q1705" s="224"/>
      <c r="R1705" s="224"/>
      <c r="S1705" s="224"/>
      <c r="T1705" s="224"/>
      <c r="U1705" s="224"/>
    </row>
    <row r="1706" spans="11:21" s="86" customFormat="1" x14ac:dyDescent="0.2">
      <c r="K1706" s="241"/>
      <c r="L1706" s="224"/>
      <c r="M1706" s="224"/>
      <c r="N1706" s="82"/>
      <c r="O1706" s="224"/>
      <c r="P1706" s="224"/>
      <c r="Q1706" s="224"/>
      <c r="R1706" s="224"/>
      <c r="S1706" s="224"/>
      <c r="T1706" s="224"/>
      <c r="U1706" s="224"/>
    </row>
    <row r="1707" spans="11:21" s="86" customFormat="1" x14ac:dyDescent="0.2">
      <c r="K1707" s="241"/>
      <c r="L1707" s="224"/>
      <c r="M1707" s="224"/>
      <c r="N1707" s="82"/>
      <c r="O1707" s="224"/>
      <c r="P1707" s="224"/>
      <c r="Q1707" s="224"/>
      <c r="R1707" s="224"/>
      <c r="S1707" s="224"/>
      <c r="T1707" s="224"/>
      <c r="U1707" s="224"/>
    </row>
    <row r="1708" spans="11:21" s="86" customFormat="1" x14ac:dyDescent="0.2">
      <c r="K1708" s="241"/>
      <c r="L1708" s="224"/>
      <c r="M1708" s="224"/>
      <c r="N1708" s="82"/>
      <c r="O1708" s="224"/>
      <c r="P1708" s="224"/>
      <c r="Q1708" s="224"/>
      <c r="R1708" s="224"/>
      <c r="S1708" s="224"/>
      <c r="T1708" s="224"/>
      <c r="U1708" s="224"/>
    </row>
    <row r="1709" spans="11:21" s="86" customFormat="1" x14ac:dyDescent="0.2">
      <c r="K1709" s="241"/>
      <c r="L1709" s="224"/>
      <c r="M1709" s="224"/>
      <c r="N1709" s="82"/>
      <c r="O1709" s="224"/>
      <c r="P1709" s="224"/>
      <c r="Q1709" s="224"/>
      <c r="R1709" s="224"/>
      <c r="S1709" s="224"/>
      <c r="T1709" s="224"/>
      <c r="U1709" s="224"/>
    </row>
    <row r="1710" spans="11:21" s="86" customFormat="1" x14ac:dyDescent="0.2">
      <c r="K1710" s="241"/>
      <c r="L1710" s="224"/>
      <c r="M1710" s="224"/>
      <c r="N1710" s="82"/>
      <c r="O1710" s="224"/>
      <c r="P1710" s="224"/>
      <c r="Q1710" s="224"/>
      <c r="R1710" s="224"/>
      <c r="S1710" s="224"/>
      <c r="T1710" s="224"/>
      <c r="U1710" s="224"/>
    </row>
    <row r="1711" spans="11:21" s="86" customFormat="1" x14ac:dyDescent="0.2">
      <c r="K1711" s="241"/>
      <c r="L1711" s="224"/>
      <c r="M1711" s="224"/>
      <c r="N1711" s="82"/>
      <c r="O1711" s="224"/>
      <c r="P1711" s="224"/>
      <c r="Q1711" s="224"/>
      <c r="R1711" s="224"/>
      <c r="S1711" s="224"/>
      <c r="T1711" s="224"/>
      <c r="U1711" s="224"/>
    </row>
    <row r="1712" spans="11:21" s="86" customFormat="1" x14ac:dyDescent="0.2">
      <c r="K1712" s="241"/>
      <c r="L1712" s="224"/>
      <c r="M1712" s="224"/>
      <c r="N1712" s="82"/>
      <c r="O1712" s="224"/>
      <c r="P1712" s="224"/>
      <c r="Q1712" s="224"/>
      <c r="R1712" s="224"/>
      <c r="S1712" s="224"/>
      <c r="T1712" s="224"/>
      <c r="U1712" s="224"/>
    </row>
    <row r="1713" spans="11:21" s="86" customFormat="1" x14ac:dyDescent="0.2">
      <c r="K1713" s="241"/>
      <c r="L1713" s="224"/>
      <c r="M1713" s="224"/>
      <c r="N1713" s="82"/>
      <c r="O1713" s="224"/>
      <c r="P1713" s="224"/>
      <c r="Q1713" s="224"/>
      <c r="R1713" s="224"/>
      <c r="S1713" s="224"/>
      <c r="T1713" s="224"/>
      <c r="U1713" s="224"/>
    </row>
    <row r="1714" spans="11:21" s="86" customFormat="1" x14ac:dyDescent="0.2">
      <c r="K1714" s="241"/>
      <c r="L1714" s="224"/>
      <c r="M1714" s="224"/>
      <c r="N1714" s="82"/>
      <c r="O1714" s="224"/>
      <c r="P1714" s="224"/>
      <c r="Q1714" s="224"/>
      <c r="R1714" s="224"/>
      <c r="S1714" s="224"/>
      <c r="T1714" s="224"/>
      <c r="U1714" s="224"/>
    </row>
    <row r="1715" spans="11:21" s="86" customFormat="1" x14ac:dyDescent="0.2">
      <c r="K1715" s="241"/>
      <c r="L1715" s="224"/>
      <c r="M1715" s="224"/>
      <c r="N1715" s="82"/>
      <c r="O1715" s="224"/>
      <c r="P1715" s="224"/>
      <c r="Q1715" s="224"/>
      <c r="R1715" s="224"/>
      <c r="S1715" s="224"/>
      <c r="T1715" s="224"/>
      <c r="U1715" s="224"/>
    </row>
    <row r="1716" spans="11:21" s="86" customFormat="1" x14ac:dyDescent="0.2">
      <c r="K1716" s="241"/>
      <c r="L1716" s="224"/>
      <c r="M1716" s="224"/>
      <c r="N1716" s="82"/>
      <c r="O1716" s="224"/>
      <c r="P1716" s="224"/>
      <c r="Q1716" s="224"/>
      <c r="R1716" s="224"/>
      <c r="S1716" s="224"/>
      <c r="T1716" s="224"/>
      <c r="U1716" s="224"/>
    </row>
    <row r="1717" spans="11:21" s="86" customFormat="1" x14ac:dyDescent="0.2">
      <c r="K1717" s="241"/>
      <c r="L1717" s="224"/>
      <c r="M1717" s="224"/>
      <c r="N1717" s="82"/>
      <c r="O1717" s="224"/>
      <c r="P1717" s="224"/>
      <c r="Q1717" s="224"/>
      <c r="R1717" s="224"/>
      <c r="S1717" s="224"/>
      <c r="T1717" s="224"/>
      <c r="U1717" s="224"/>
    </row>
    <row r="1718" spans="11:21" s="86" customFormat="1" x14ac:dyDescent="0.2">
      <c r="K1718" s="241"/>
      <c r="L1718" s="224"/>
      <c r="M1718" s="224"/>
      <c r="N1718" s="82"/>
      <c r="O1718" s="224"/>
      <c r="P1718" s="224"/>
      <c r="Q1718" s="224"/>
      <c r="R1718" s="224"/>
      <c r="S1718" s="224"/>
      <c r="T1718" s="224"/>
      <c r="U1718" s="224"/>
    </row>
    <row r="1719" spans="11:21" s="86" customFormat="1" x14ac:dyDescent="0.2">
      <c r="K1719" s="241"/>
      <c r="L1719" s="224"/>
      <c r="M1719" s="224"/>
      <c r="N1719" s="82"/>
      <c r="O1719" s="224"/>
      <c r="P1719" s="224"/>
      <c r="Q1719" s="224"/>
      <c r="R1719" s="224"/>
      <c r="S1719" s="224"/>
      <c r="T1719" s="224"/>
      <c r="U1719" s="224"/>
    </row>
    <row r="1720" spans="11:21" s="86" customFormat="1" x14ac:dyDescent="0.2">
      <c r="K1720" s="241"/>
      <c r="L1720" s="224"/>
      <c r="M1720" s="224"/>
      <c r="N1720" s="82"/>
      <c r="O1720" s="224"/>
      <c r="P1720" s="224"/>
      <c r="Q1720" s="224"/>
      <c r="R1720" s="224"/>
      <c r="S1720" s="224"/>
      <c r="T1720" s="224"/>
      <c r="U1720" s="224"/>
    </row>
    <row r="1721" spans="11:21" s="86" customFormat="1" x14ac:dyDescent="0.2">
      <c r="K1721" s="241"/>
      <c r="L1721" s="224"/>
      <c r="M1721" s="224"/>
      <c r="N1721" s="82"/>
      <c r="O1721" s="224"/>
      <c r="P1721" s="224"/>
      <c r="Q1721" s="224"/>
      <c r="R1721" s="224"/>
      <c r="S1721" s="224"/>
      <c r="T1721" s="224"/>
      <c r="U1721" s="224"/>
    </row>
    <row r="1722" spans="11:21" s="86" customFormat="1" x14ac:dyDescent="0.2">
      <c r="K1722" s="241"/>
      <c r="L1722" s="224"/>
      <c r="M1722" s="224"/>
      <c r="N1722" s="82"/>
      <c r="O1722" s="224"/>
      <c r="P1722" s="224"/>
      <c r="Q1722" s="224"/>
      <c r="R1722" s="224"/>
      <c r="S1722" s="224"/>
      <c r="T1722" s="224"/>
      <c r="U1722" s="224"/>
    </row>
    <row r="1723" spans="11:21" s="86" customFormat="1" x14ac:dyDescent="0.2">
      <c r="K1723" s="241"/>
      <c r="L1723" s="224"/>
      <c r="M1723" s="224"/>
      <c r="N1723" s="82"/>
      <c r="O1723" s="224"/>
      <c r="P1723" s="224"/>
      <c r="Q1723" s="224"/>
      <c r="R1723" s="224"/>
      <c r="S1723" s="224"/>
      <c r="T1723" s="224"/>
      <c r="U1723" s="224"/>
    </row>
    <row r="1724" spans="11:21" s="86" customFormat="1" x14ac:dyDescent="0.2">
      <c r="K1724" s="241"/>
      <c r="L1724" s="224"/>
      <c r="M1724" s="224"/>
      <c r="N1724" s="82"/>
      <c r="O1724" s="224"/>
      <c r="P1724" s="224"/>
      <c r="Q1724" s="224"/>
      <c r="R1724" s="224"/>
      <c r="S1724" s="224"/>
      <c r="T1724" s="224"/>
      <c r="U1724" s="224"/>
    </row>
    <row r="1725" spans="11:21" s="86" customFormat="1" x14ac:dyDescent="0.2">
      <c r="K1725" s="241"/>
      <c r="L1725" s="224"/>
      <c r="M1725" s="224"/>
      <c r="N1725" s="82"/>
      <c r="O1725" s="224"/>
      <c r="P1725" s="224"/>
      <c r="Q1725" s="224"/>
      <c r="R1725" s="224"/>
      <c r="S1725" s="224"/>
      <c r="T1725" s="224"/>
      <c r="U1725" s="224"/>
    </row>
    <row r="1726" spans="11:21" s="86" customFormat="1" x14ac:dyDescent="0.2">
      <c r="K1726" s="241"/>
      <c r="L1726" s="224"/>
      <c r="M1726" s="224"/>
      <c r="N1726" s="82"/>
      <c r="O1726" s="224"/>
      <c r="P1726" s="224"/>
      <c r="Q1726" s="224"/>
      <c r="R1726" s="224"/>
      <c r="S1726" s="224"/>
      <c r="T1726" s="224"/>
      <c r="U1726" s="224"/>
    </row>
    <row r="1727" spans="11:21" s="86" customFormat="1" x14ac:dyDescent="0.2">
      <c r="K1727" s="241"/>
      <c r="L1727" s="224"/>
      <c r="M1727" s="224"/>
      <c r="N1727" s="82"/>
      <c r="O1727" s="224"/>
      <c r="P1727" s="224"/>
      <c r="Q1727" s="224"/>
      <c r="R1727" s="224"/>
      <c r="S1727" s="224"/>
      <c r="T1727" s="224"/>
      <c r="U1727" s="224"/>
    </row>
    <row r="1728" spans="11:21" s="86" customFormat="1" x14ac:dyDescent="0.2">
      <c r="K1728" s="241"/>
      <c r="L1728" s="224"/>
      <c r="M1728" s="224"/>
      <c r="N1728" s="82"/>
      <c r="O1728" s="224"/>
      <c r="P1728" s="224"/>
      <c r="Q1728" s="224"/>
      <c r="R1728" s="224"/>
      <c r="S1728" s="224"/>
      <c r="T1728" s="224"/>
      <c r="U1728" s="224"/>
    </row>
    <row r="1729" spans="11:21" s="86" customFormat="1" x14ac:dyDescent="0.2">
      <c r="K1729" s="241"/>
      <c r="L1729" s="224"/>
      <c r="M1729" s="224"/>
      <c r="N1729" s="82"/>
      <c r="O1729" s="224"/>
      <c r="P1729" s="224"/>
      <c r="Q1729" s="224"/>
      <c r="R1729" s="224"/>
      <c r="S1729" s="224"/>
      <c r="T1729" s="224"/>
      <c r="U1729" s="224"/>
    </row>
    <row r="1730" spans="11:21" s="86" customFormat="1" x14ac:dyDescent="0.2">
      <c r="K1730" s="241"/>
      <c r="L1730" s="224"/>
      <c r="M1730" s="224"/>
      <c r="N1730" s="82"/>
      <c r="O1730" s="224"/>
      <c r="P1730" s="224"/>
      <c r="Q1730" s="224"/>
      <c r="R1730" s="224"/>
      <c r="S1730" s="224"/>
      <c r="T1730" s="224"/>
      <c r="U1730" s="224"/>
    </row>
    <row r="1731" spans="11:21" s="86" customFormat="1" x14ac:dyDescent="0.2">
      <c r="K1731" s="241"/>
      <c r="L1731" s="224"/>
      <c r="M1731" s="224"/>
      <c r="N1731" s="82"/>
      <c r="O1731" s="224"/>
      <c r="P1731" s="224"/>
      <c r="Q1731" s="224"/>
      <c r="R1731" s="224"/>
      <c r="S1731" s="224"/>
      <c r="T1731" s="224"/>
      <c r="U1731" s="224"/>
    </row>
    <row r="1732" spans="11:21" s="86" customFormat="1" x14ac:dyDescent="0.2">
      <c r="K1732" s="241"/>
      <c r="L1732" s="224"/>
      <c r="M1732" s="224"/>
      <c r="N1732" s="82"/>
      <c r="O1732" s="224"/>
      <c r="P1732" s="224"/>
      <c r="Q1732" s="224"/>
      <c r="R1732" s="224"/>
      <c r="S1732" s="224"/>
      <c r="T1732" s="224"/>
      <c r="U1732" s="224"/>
    </row>
    <row r="1733" spans="11:21" s="86" customFormat="1" x14ac:dyDescent="0.2">
      <c r="K1733" s="241"/>
      <c r="L1733" s="224"/>
      <c r="M1733" s="224"/>
      <c r="N1733" s="82"/>
      <c r="O1733" s="224"/>
      <c r="P1733" s="224"/>
      <c r="Q1733" s="224"/>
      <c r="R1733" s="224"/>
      <c r="S1733" s="224"/>
      <c r="T1733" s="224"/>
      <c r="U1733" s="224"/>
    </row>
    <row r="1734" spans="11:21" s="86" customFormat="1" x14ac:dyDescent="0.2">
      <c r="K1734" s="241"/>
      <c r="L1734" s="224"/>
      <c r="M1734" s="224"/>
      <c r="N1734" s="82"/>
      <c r="O1734" s="224"/>
      <c r="P1734" s="224"/>
      <c r="Q1734" s="224"/>
      <c r="R1734" s="224"/>
      <c r="S1734" s="224"/>
      <c r="T1734" s="224"/>
      <c r="U1734" s="224"/>
    </row>
    <row r="1735" spans="11:21" s="86" customFormat="1" x14ac:dyDescent="0.2">
      <c r="K1735" s="241"/>
      <c r="L1735" s="224"/>
      <c r="M1735" s="224"/>
      <c r="N1735" s="82"/>
      <c r="O1735" s="224"/>
      <c r="P1735" s="224"/>
      <c r="Q1735" s="224"/>
      <c r="R1735" s="224"/>
      <c r="S1735" s="224"/>
      <c r="T1735" s="224"/>
      <c r="U1735" s="224"/>
    </row>
    <row r="1736" spans="11:21" s="86" customFormat="1" x14ac:dyDescent="0.2">
      <c r="K1736" s="241"/>
      <c r="L1736" s="224"/>
      <c r="M1736" s="224"/>
      <c r="N1736" s="82"/>
      <c r="O1736" s="224"/>
      <c r="P1736" s="224"/>
      <c r="Q1736" s="224"/>
      <c r="R1736" s="224"/>
      <c r="S1736" s="224"/>
      <c r="T1736" s="224"/>
      <c r="U1736" s="224"/>
    </row>
    <row r="1737" spans="11:21" s="86" customFormat="1" x14ac:dyDescent="0.2">
      <c r="K1737" s="241"/>
      <c r="L1737" s="224"/>
      <c r="M1737" s="224"/>
      <c r="N1737" s="82"/>
      <c r="O1737" s="224"/>
      <c r="P1737" s="224"/>
      <c r="Q1737" s="224"/>
      <c r="R1737" s="224"/>
      <c r="S1737" s="224"/>
      <c r="T1737" s="224"/>
      <c r="U1737" s="224"/>
    </row>
    <row r="1738" spans="11:21" s="86" customFormat="1" x14ac:dyDescent="0.2">
      <c r="K1738" s="241"/>
      <c r="L1738" s="224"/>
      <c r="M1738" s="224"/>
      <c r="N1738" s="82"/>
      <c r="O1738" s="224"/>
      <c r="P1738" s="224"/>
      <c r="Q1738" s="224"/>
      <c r="R1738" s="224"/>
      <c r="S1738" s="224"/>
      <c r="T1738" s="224"/>
      <c r="U1738" s="224"/>
    </row>
    <row r="1739" spans="11:21" s="86" customFormat="1" x14ac:dyDescent="0.2">
      <c r="K1739" s="241"/>
      <c r="L1739" s="224"/>
      <c r="M1739" s="224"/>
      <c r="N1739" s="82"/>
      <c r="O1739" s="224"/>
      <c r="P1739" s="224"/>
      <c r="Q1739" s="224"/>
      <c r="R1739" s="224"/>
      <c r="S1739" s="224"/>
      <c r="T1739" s="224"/>
      <c r="U1739" s="224"/>
    </row>
    <row r="1740" spans="11:21" s="86" customFormat="1" x14ac:dyDescent="0.2">
      <c r="K1740" s="241"/>
      <c r="L1740" s="224"/>
      <c r="M1740" s="224"/>
      <c r="N1740" s="82"/>
      <c r="O1740" s="224"/>
      <c r="P1740" s="224"/>
      <c r="Q1740" s="224"/>
      <c r="R1740" s="224"/>
      <c r="S1740" s="224"/>
      <c r="T1740" s="224"/>
      <c r="U1740" s="224"/>
    </row>
    <row r="1741" spans="11:21" s="86" customFormat="1" x14ac:dyDescent="0.2">
      <c r="K1741" s="241"/>
      <c r="L1741" s="224"/>
      <c r="M1741" s="224"/>
      <c r="N1741" s="82"/>
      <c r="O1741" s="224"/>
      <c r="P1741" s="224"/>
      <c r="Q1741" s="224"/>
      <c r="R1741" s="224"/>
      <c r="S1741" s="224"/>
      <c r="T1741" s="224"/>
      <c r="U1741" s="224"/>
    </row>
    <row r="1742" spans="11:21" s="86" customFormat="1" x14ac:dyDescent="0.2">
      <c r="K1742" s="241"/>
      <c r="L1742" s="224"/>
      <c r="M1742" s="224"/>
      <c r="N1742" s="82"/>
      <c r="O1742" s="224"/>
      <c r="P1742" s="224"/>
      <c r="Q1742" s="224"/>
      <c r="R1742" s="224"/>
      <c r="S1742" s="224"/>
      <c r="T1742" s="224"/>
      <c r="U1742" s="224"/>
    </row>
    <row r="1743" spans="11:21" s="86" customFormat="1" x14ac:dyDescent="0.2">
      <c r="K1743" s="241"/>
      <c r="L1743" s="224"/>
      <c r="M1743" s="224"/>
      <c r="N1743" s="82"/>
      <c r="O1743" s="224"/>
      <c r="P1743" s="224"/>
      <c r="Q1743" s="224"/>
      <c r="R1743" s="224"/>
      <c r="S1743" s="224"/>
      <c r="T1743" s="224"/>
      <c r="U1743" s="224"/>
    </row>
    <row r="1744" spans="11:21" s="86" customFormat="1" x14ac:dyDescent="0.2">
      <c r="K1744" s="241"/>
      <c r="L1744" s="224"/>
      <c r="M1744" s="224"/>
      <c r="N1744" s="82"/>
      <c r="O1744" s="224"/>
      <c r="P1744" s="224"/>
      <c r="Q1744" s="224"/>
      <c r="R1744" s="224"/>
      <c r="S1744" s="224"/>
      <c r="T1744" s="224"/>
      <c r="U1744" s="224"/>
    </row>
    <row r="1745" spans="11:21" s="86" customFormat="1" x14ac:dyDescent="0.2">
      <c r="K1745" s="241"/>
      <c r="L1745" s="224"/>
      <c r="M1745" s="224"/>
      <c r="N1745" s="82"/>
      <c r="O1745" s="224"/>
      <c r="P1745" s="224"/>
      <c r="Q1745" s="224"/>
      <c r="R1745" s="224"/>
      <c r="S1745" s="224"/>
      <c r="T1745" s="224"/>
      <c r="U1745" s="224"/>
    </row>
    <row r="1746" spans="11:21" s="86" customFormat="1" x14ac:dyDescent="0.2">
      <c r="K1746" s="241"/>
      <c r="L1746" s="224"/>
      <c r="M1746" s="224"/>
      <c r="N1746" s="82"/>
      <c r="O1746" s="224"/>
      <c r="P1746" s="224"/>
      <c r="Q1746" s="224"/>
      <c r="R1746" s="224"/>
      <c r="S1746" s="224"/>
      <c r="T1746" s="224"/>
      <c r="U1746" s="224"/>
    </row>
    <row r="1747" spans="11:21" s="86" customFormat="1" x14ac:dyDescent="0.2">
      <c r="K1747" s="241"/>
      <c r="L1747" s="224"/>
      <c r="M1747" s="224"/>
      <c r="N1747" s="82"/>
      <c r="O1747" s="224"/>
      <c r="P1747" s="224"/>
      <c r="Q1747" s="224"/>
      <c r="R1747" s="224"/>
      <c r="S1747" s="224"/>
      <c r="T1747" s="224"/>
      <c r="U1747" s="224"/>
    </row>
    <row r="1748" spans="11:21" s="86" customFormat="1" x14ac:dyDescent="0.2">
      <c r="K1748" s="241"/>
      <c r="L1748" s="224"/>
      <c r="M1748" s="224"/>
      <c r="N1748" s="82"/>
      <c r="O1748" s="224"/>
      <c r="P1748" s="224"/>
      <c r="Q1748" s="224"/>
      <c r="R1748" s="224"/>
      <c r="S1748" s="224"/>
      <c r="T1748" s="224"/>
      <c r="U1748" s="224"/>
    </row>
    <row r="1749" spans="11:21" s="86" customFormat="1" x14ac:dyDescent="0.2">
      <c r="K1749" s="241"/>
      <c r="L1749" s="224"/>
      <c r="M1749" s="224"/>
      <c r="N1749" s="82"/>
      <c r="O1749" s="224"/>
      <c r="P1749" s="224"/>
      <c r="Q1749" s="224"/>
      <c r="R1749" s="224"/>
      <c r="S1749" s="224"/>
      <c r="T1749" s="224"/>
      <c r="U1749" s="224"/>
    </row>
    <row r="1750" spans="11:21" s="86" customFormat="1" x14ac:dyDescent="0.2">
      <c r="K1750" s="241"/>
      <c r="L1750" s="224"/>
      <c r="M1750" s="224"/>
      <c r="N1750" s="82"/>
      <c r="O1750" s="224"/>
      <c r="P1750" s="224"/>
      <c r="Q1750" s="224"/>
      <c r="R1750" s="224"/>
      <c r="S1750" s="224"/>
      <c r="T1750" s="224"/>
      <c r="U1750" s="224"/>
    </row>
    <row r="1751" spans="11:21" s="86" customFormat="1" x14ac:dyDescent="0.2">
      <c r="K1751" s="241"/>
      <c r="L1751" s="224"/>
      <c r="M1751" s="224"/>
      <c r="N1751" s="82"/>
      <c r="O1751" s="224"/>
      <c r="P1751" s="224"/>
      <c r="Q1751" s="224"/>
      <c r="R1751" s="224"/>
      <c r="S1751" s="224"/>
      <c r="T1751" s="224"/>
      <c r="U1751" s="224"/>
    </row>
    <row r="1752" spans="11:21" s="86" customFormat="1" x14ac:dyDescent="0.2">
      <c r="K1752" s="241"/>
      <c r="L1752" s="224"/>
      <c r="M1752" s="224"/>
      <c r="N1752" s="82"/>
      <c r="O1752" s="224"/>
      <c r="P1752" s="224"/>
      <c r="Q1752" s="224"/>
      <c r="R1752" s="224"/>
      <c r="S1752" s="224"/>
      <c r="T1752" s="224"/>
      <c r="U1752" s="224"/>
    </row>
    <row r="1753" spans="11:21" s="86" customFormat="1" x14ac:dyDescent="0.2">
      <c r="K1753" s="241"/>
      <c r="L1753" s="224"/>
      <c r="M1753" s="224"/>
      <c r="N1753" s="82"/>
      <c r="O1753" s="224"/>
      <c r="P1753" s="224"/>
      <c r="Q1753" s="224"/>
      <c r="R1753" s="224"/>
      <c r="S1753" s="224"/>
      <c r="T1753" s="224"/>
      <c r="U1753" s="224"/>
    </row>
    <row r="1754" spans="11:21" s="86" customFormat="1" x14ac:dyDescent="0.2">
      <c r="K1754" s="241"/>
      <c r="L1754" s="224"/>
      <c r="M1754" s="224"/>
      <c r="N1754" s="82"/>
      <c r="O1754" s="224"/>
      <c r="P1754" s="224"/>
      <c r="Q1754" s="224"/>
      <c r="R1754" s="224"/>
      <c r="S1754" s="224"/>
      <c r="T1754" s="224"/>
      <c r="U1754" s="224"/>
    </row>
    <row r="1755" spans="11:21" s="86" customFormat="1" x14ac:dyDescent="0.2">
      <c r="K1755" s="241"/>
      <c r="L1755" s="224"/>
      <c r="M1755" s="224"/>
      <c r="N1755" s="82"/>
      <c r="O1755" s="224"/>
      <c r="P1755" s="224"/>
      <c r="Q1755" s="224"/>
      <c r="R1755" s="224"/>
      <c r="S1755" s="224"/>
      <c r="T1755" s="224"/>
      <c r="U1755" s="224"/>
    </row>
    <row r="1756" spans="11:21" s="86" customFormat="1" x14ac:dyDescent="0.2">
      <c r="K1756" s="241"/>
      <c r="L1756" s="224"/>
      <c r="M1756" s="224"/>
      <c r="N1756" s="82"/>
      <c r="O1756" s="224"/>
      <c r="P1756" s="224"/>
      <c r="Q1756" s="224"/>
      <c r="R1756" s="224"/>
      <c r="S1756" s="224"/>
      <c r="T1756" s="224"/>
      <c r="U1756" s="224"/>
    </row>
    <row r="1757" spans="11:21" s="86" customFormat="1" x14ac:dyDescent="0.2">
      <c r="K1757" s="241"/>
      <c r="L1757" s="224"/>
      <c r="M1757" s="224"/>
      <c r="N1757" s="82"/>
      <c r="O1757" s="224"/>
      <c r="P1757" s="224"/>
      <c r="Q1757" s="224"/>
      <c r="R1757" s="224"/>
      <c r="S1757" s="224"/>
      <c r="T1757" s="224"/>
      <c r="U1757" s="224"/>
    </row>
    <row r="1758" spans="11:21" s="86" customFormat="1" x14ac:dyDescent="0.2">
      <c r="K1758" s="241"/>
      <c r="L1758" s="224"/>
      <c r="M1758" s="224"/>
      <c r="N1758" s="82"/>
      <c r="O1758" s="224"/>
      <c r="P1758" s="224"/>
      <c r="Q1758" s="224"/>
      <c r="R1758" s="224"/>
      <c r="S1758" s="224"/>
      <c r="T1758" s="224"/>
      <c r="U1758" s="224"/>
    </row>
    <row r="1759" spans="11:21" s="86" customFormat="1" x14ac:dyDescent="0.2">
      <c r="K1759" s="241"/>
      <c r="L1759" s="224"/>
      <c r="M1759" s="224"/>
      <c r="N1759" s="82"/>
      <c r="O1759" s="224"/>
      <c r="P1759" s="224"/>
      <c r="Q1759" s="224"/>
      <c r="R1759" s="224"/>
      <c r="S1759" s="224"/>
      <c r="T1759" s="224"/>
      <c r="U1759" s="224"/>
    </row>
    <row r="1760" spans="11:21" s="86" customFormat="1" x14ac:dyDescent="0.2">
      <c r="K1760" s="241"/>
      <c r="L1760" s="224"/>
      <c r="M1760" s="224"/>
      <c r="N1760" s="82"/>
      <c r="O1760" s="224"/>
      <c r="P1760" s="224"/>
      <c r="Q1760" s="224"/>
      <c r="R1760" s="224"/>
      <c r="S1760" s="224"/>
      <c r="T1760" s="224"/>
      <c r="U1760" s="224"/>
    </row>
    <row r="1761" spans="11:21" s="86" customFormat="1" x14ac:dyDescent="0.2">
      <c r="K1761" s="241"/>
      <c r="L1761" s="224"/>
      <c r="M1761" s="224"/>
      <c r="N1761" s="82"/>
      <c r="O1761" s="224"/>
      <c r="P1761" s="224"/>
      <c r="Q1761" s="224"/>
      <c r="R1761" s="224"/>
      <c r="S1761" s="224"/>
      <c r="T1761" s="224"/>
      <c r="U1761" s="224"/>
    </row>
    <row r="1762" spans="11:21" s="86" customFormat="1" x14ac:dyDescent="0.2">
      <c r="K1762" s="241"/>
      <c r="L1762" s="224"/>
      <c r="M1762" s="224"/>
      <c r="N1762" s="82"/>
      <c r="O1762" s="224"/>
      <c r="P1762" s="224"/>
      <c r="Q1762" s="224"/>
      <c r="R1762" s="224"/>
      <c r="S1762" s="224"/>
      <c r="T1762" s="224"/>
      <c r="U1762" s="224"/>
    </row>
    <row r="1763" spans="11:21" s="86" customFormat="1" x14ac:dyDescent="0.2">
      <c r="K1763" s="241"/>
      <c r="L1763" s="224"/>
      <c r="M1763" s="224"/>
      <c r="N1763" s="82"/>
      <c r="O1763" s="224"/>
      <c r="P1763" s="224"/>
      <c r="Q1763" s="224"/>
      <c r="R1763" s="224"/>
      <c r="S1763" s="224"/>
      <c r="T1763" s="224"/>
      <c r="U1763" s="224"/>
    </row>
    <row r="1764" spans="11:21" s="86" customFormat="1" x14ac:dyDescent="0.2">
      <c r="K1764" s="241"/>
      <c r="L1764" s="224"/>
      <c r="M1764" s="224"/>
      <c r="N1764" s="82"/>
      <c r="O1764" s="224"/>
      <c r="P1764" s="224"/>
      <c r="Q1764" s="224"/>
      <c r="R1764" s="224"/>
      <c r="S1764" s="224"/>
      <c r="T1764" s="224"/>
      <c r="U1764" s="224"/>
    </row>
    <row r="1765" spans="11:21" s="86" customFormat="1" x14ac:dyDescent="0.2">
      <c r="K1765" s="241"/>
      <c r="L1765" s="224"/>
      <c r="M1765" s="224"/>
      <c r="N1765" s="82"/>
      <c r="O1765" s="224"/>
      <c r="P1765" s="224"/>
      <c r="Q1765" s="224"/>
      <c r="R1765" s="224"/>
      <c r="S1765" s="224"/>
      <c r="T1765" s="224"/>
      <c r="U1765" s="224"/>
    </row>
    <row r="1766" spans="11:21" s="86" customFormat="1" x14ac:dyDescent="0.2">
      <c r="K1766" s="241"/>
      <c r="L1766" s="224"/>
      <c r="M1766" s="224"/>
      <c r="N1766" s="82"/>
      <c r="O1766" s="224"/>
      <c r="P1766" s="224"/>
      <c r="Q1766" s="224"/>
      <c r="R1766" s="224"/>
      <c r="S1766" s="224"/>
      <c r="T1766" s="224"/>
      <c r="U1766" s="224"/>
    </row>
    <row r="1767" spans="11:21" s="86" customFormat="1" x14ac:dyDescent="0.2">
      <c r="K1767" s="241"/>
      <c r="L1767" s="224"/>
      <c r="M1767" s="224"/>
      <c r="N1767" s="82"/>
      <c r="O1767" s="224"/>
      <c r="P1767" s="224"/>
      <c r="Q1767" s="224"/>
      <c r="R1767" s="224"/>
      <c r="S1767" s="224"/>
      <c r="T1767" s="224"/>
      <c r="U1767" s="224"/>
    </row>
    <row r="1768" spans="11:21" s="86" customFormat="1" x14ac:dyDescent="0.2">
      <c r="K1768" s="241"/>
      <c r="L1768" s="224"/>
      <c r="M1768" s="224"/>
      <c r="N1768" s="82"/>
      <c r="O1768" s="224"/>
      <c r="P1768" s="224"/>
      <c r="Q1768" s="224"/>
      <c r="R1768" s="224"/>
      <c r="S1768" s="224"/>
      <c r="T1768" s="224"/>
      <c r="U1768" s="224"/>
    </row>
    <row r="1769" spans="11:21" s="86" customFormat="1" x14ac:dyDescent="0.2">
      <c r="K1769" s="241"/>
      <c r="L1769" s="224"/>
      <c r="M1769" s="224"/>
      <c r="N1769" s="82"/>
      <c r="O1769" s="224"/>
      <c r="P1769" s="224"/>
      <c r="Q1769" s="224"/>
      <c r="R1769" s="224"/>
      <c r="S1769" s="224"/>
      <c r="T1769" s="224"/>
      <c r="U1769" s="224"/>
    </row>
    <row r="1770" spans="11:21" s="86" customFormat="1" x14ac:dyDescent="0.2">
      <c r="K1770" s="241"/>
      <c r="L1770" s="224"/>
      <c r="M1770" s="224"/>
      <c r="N1770" s="82"/>
      <c r="O1770" s="224"/>
      <c r="P1770" s="224"/>
      <c r="Q1770" s="224"/>
      <c r="R1770" s="224"/>
      <c r="S1770" s="224"/>
      <c r="T1770" s="224"/>
      <c r="U1770" s="224"/>
    </row>
    <row r="1771" spans="11:21" s="86" customFormat="1" x14ac:dyDescent="0.2">
      <c r="K1771" s="241"/>
      <c r="L1771" s="224"/>
      <c r="M1771" s="224"/>
      <c r="N1771" s="82"/>
      <c r="O1771" s="224"/>
      <c r="P1771" s="224"/>
      <c r="Q1771" s="224"/>
      <c r="R1771" s="224"/>
      <c r="S1771" s="224"/>
      <c r="T1771" s="224"/>
      <c r="U1771" s="224"/>
    </row>
    <row r="1772" spans="11:21" s="86" customFormat="1" x14ac:dyDescent="0.2">
      <c r="K1772" s="241"/>
      <c r="L1772" s="224"/>
      <c r="M1772" s="224"/>
      <c r="N1772" s="82"/>
      <c r="O1772" s="224"/>
      <c r="P1772" s="224"/>
      <c r="Q1772" s="224"/>
      <c r="R1772" s="224"/>
      <c r="S1772" s="224"/>
      <c r="T1772" s="224"/>
      <c r="U1772" s="224"/>
    </row>
    <row r="1773" spans="11:21" s="86" customFormat="1" x14ac:dyDescent="0.2">
      <c r="K1773" s="241"/>
      <c r="L1773" s="224"/>
      <c r="M1773" s="224"/>
      <c r="N1773" s="82"/>
      <c r="O1773" s="224"/>
      <c r="P1773" s="224"/>
      <c r="Q1773" s="224"/>
      <c r="R1773" s="224"/>
      <c r="S1773" s="224"/>
      <c r="T1773" s="224"/>
      <c r="U1773" s="224"/>
    </row>
    <row r="1774" spans="11:21" s="86" customFormat="1" x14ac:dyDescent="0.2">
      <c r="K1774" s="241"/>
      <c r="L1774" s="224"/>
      <c r="M1774" s="224"/>
      <c r="N1774" s="82"/>
      <c r="O1774" s="224"/>
      <c r="P1774" s="224"/>
      <c r="Q1774" s="224"/>
      <c r="R1774" s="224"/>
      <c r="S1774" s="224"/>
      <c r="T1774" s="224"/>
      <c r="U1774" s="224"/>
    </row>
    <row r="1775" spans="11:21" s="86" customFormat="1" x14ac:dyDescent="0.2">
      <c r="K1775" s="241"/>
      <c r="L1775" s="224"/>
      <c r="M1775" s="224"/>
      <c r="N1775" s="82"/>
      <c r="O1775" s="224"/>
      <c r="P1775" s="224"/>
      <c r="Q1775" s="224"/>
      <c r="R1775" s="224"/>
      <c r="S1775" s="224"/>
      <c r="T1775" s="224"/>
      <c r="U1775" s="224"/>
    </row>
    <row r="1776" spans="11:21" s="86" customFormat="1" x14ac:dyDescent="0.2">
      <c r="K1776" s="241"/>
      <c r="L1776" s="224"/>
      <c r="M1776" s="224"/>
      <c r="N1776" s="82"/>
      <c r="O1776" s="224"/>
      <c r="P1776" s="224"/>
      <c r="Q1776" s="224"/>
      <c r="R1776" s="224"/>
      <c r="S1776" s="224"/>
      <c r="T1776" s="224"/>
      <c r="U1776" s="224"/>
    </row>
    <row r="1777" spans="11:21" s="86" customFormat="1" x14ac:dyDescent="0.2">
      <c r="K1777" s="241"/>
      <c r="L1777" s="224"/>
      <c r="M1777" s="224"/>
      <c r="N1777" s="82"/>
      <c r="O1777" s="224"/>
      <c r="P1777" s="224"/>
      <c r="Q1777" s="224"/>
      <c r="R1777" s="224"/>
      <c r="S1777" s="224"/>
      <c r="T1777" s="224"/>
      <c r="U1777" s="224"/>
    </row>
    <row r="1778" spans="11:21" s="86" customFormat="1" x14ac:dyDescent="0.2">
      <c r="K1778" s="241"/>
      <c r="L1778" s="224"/>
      <c r="M1778" s="224"/>
      <c r="N1778" s="82"/>
      <c r="O1778" s="224"/>
      <c r="P1778" s="224"/>
      <c r="Q1778" s="224"/>
      <c r="R1778" s="224"/>
      <c r="S1778" s="224"/>
      <c r="T1778" s="224"/>
      <c r="U1778" s="224"/>
    </row>
    <row r="1779" spans="11:21" s="86" customFormat="1" x14ac:dyDescent="0.2">
      <c r="K1779" s="241"/>
      <c r="L1779" s="224"/>
      <c r="M1779" s="224"/>
      <c r="N1779" s="82"/>
      <c r="O1779" s="224"/>
      <c r="P1779" s="224"/>
      <c r="Q1779" s="224"/>
      <c r="R1779" s="224"/>
      <c r="S1779" s="224"/>
      <c r="T1779" s="224"/>
      <c r="U1779" s="224"/>
    </row>
    <row r="1780" spans="11:21" s="86" customFormat="1" x14ac:dyDescent="0.2">
      <c r="K1780" s="241"/>
      <c r="L1780" s="224"/>
      <c r="M1780" s="224"/>
      <c r="N1780" s="82"/>
      <c r="O1780" s="224"/>
      <c r="P1780" s="224"/>
      <c r="Q1780" s="224"/>
      <c r="R1780" s="224"/>
      <c r="S1780" s="224"/>
      <c r="T1780" s="224"/>
      <c r="U1780" s="224"/>
    </row>
    <row r="1781" spans="11:21" s="86" customFormat="1" x14ac:dyDescent="0.2">
      <c r="K1781" s="241"/>
      <c r="L1781" s="224"/>
      <c r="M1781" s="224"/>
      <c r="N1781" s="82"/>
      <c r="O1781" s="224"/>
      <c r="P1781" s="224"/>
      <c r="Q1781" s="224"/>
      <c r="R1781" s="224"/>
      <c r="S1781" s="224"/>
      <c r="T1781" s="224"/>
      <c r="U1781" s="224"/>
    </row>
    <row r="1782" spans="11:21" s="86" customFormat="1" x14ac:dyDescent="0.2">
      <c r="K1782" s="241"/>
      <c r="L1782" s="224"/>
      <c r="M1782" s="224"/>
      <c r="N1782" s="82"/>
      <c r="O1782" s="224"/>
      <c r="P1782" s="224"/>
      <c r="Q1782" s="224"/>
      <c r="R1782" s="224"/>
      <c r="S1782" s="224"/>
      <c r="T1782" s="224"/>
      <c r="U1782" s="224"/>
    </row>
    <row r="1783" spans="11:21" s="86" customFormat="1" x14ac:dyDescent="0.2">
      <c r="K1783" s="241"/>
      <c r="L1783" s="224"/>
      <c r="M1783" s="224"/>
      <c r="N1783" s="82"/>
      <c r="O1783" s="224"/>
      <c r="P1783" s="224"/>
      <c r="Q1783" s="224"/>
      <c r="R1783" s="224"/>
      <c r="S1783" s="224"/>
      <c r="T1783" s="224"/>
      <c r="U1783" s="224"/>
    </row>
    <row r="1784" spans="11:21" s="86" customFormat="1" x14ac:dyDescent="0.2">
      <c r="K1784" s="241"/>
      <c r="L1784" s="224"/>
      <c r="M1784" s="224"/>
      <c r="N1784" s="82"/>
      <c r="O1784" s="224"/>
      <c r="P1784" s="224"/>
      <c r="Q1784" s="224"/>
      <c r="R1784" s="224"/>
      <c r="S1784" s="224"/>
      <c r="T1784" s="224"/>
      <c r="U1784" s="224"/>
    </row>
    <row r="1785" spans="11:21" s="86" customFormat="1" x14ac:dyDescent="0.2">
      <c r="K1785" s="241"/>
      <c r="L1785" s="224"/>
      <c r="M1785" s="224"/>
      <c r="N1785" s="82"/>
      <c r="O1785" s="224"/>
      <c r="P1785" s="224"/>
      <c r="Q1785" s="224"/>
      <c r="R1785" s="224"/>
      <c r="S1785" s="224"/>
      <c r="T1785" s="224"/>
      <c r="U1785" s="224"/>
    </row>
    <row r="1786" spans="11:21" s="86" customFormat="1" x14ac:dyDescent="0.2">
      <c r="K1786" s="241"/>
      <c r="L1786" s="224"/>
      <c r="M1786" s="224"/>
      <c r="N1786" s="82"/>
      <c r="O1786" s="224"/>
      <c r="P1786" s="224"/>
      <c r="Q1786" s="224"/>
      <c r="R1786" s="224"/>
      <c r="S1786" s="224"/>
      <c r="T1786" s="224"/>
      <c r="U1786" s="224"/>
    </row>
    <row r="1787" spans="11:21" s="86" customFormat="1" x14ac:dyDescent="0.2">
      <c r="K1787" s="241"/>
      <c r="L1787" s="224"/>
      <c r="M1787" s="224"/>
      <c r="N1787" s="82"/>
      <c r="O1787" s="224"/>
      <c r="P1787" s="224"/>
      <c r="Q1787" s="224"/>
      <c r="R1787" s="224"/>
      <c r="S1787" s="224"/>
      <c r="T1787" s="224"/>
      <c r="U1787" s="224"/>
    </row>
    <row r="1788" spans="11:21" s="86" customFormat="1" x14ac:dyDescent="0.2">
      <c r="K1788" s="241"/>
      <c r="L1788" s="224"/>
      <c r="M1788" s="224"/>
      <c r="N1788" s="82"/>
      <c r="O1788" s="224"/>
      <c r="P1788" s="224"/>
      <c r="Q1788" s="224"/>
      <c r="R1788" s="224"/>
      <c r="S1788" s="224"/>
      <c r="T1788" s="224"/>
      <c r="U1788" s="224"/>
    </row>
    <row r="1789" spans="11:21" s="86" customFormat="1" x14ac:dyDescent="0.2">
      <c r="K1789" s="241"/>
      <c r="L1789" s="224"/>
      <c r="M1789" s="224"/>
      <c r="N1789" s="82"/>
      <c r="O1789" s="224"/>
      <c r="P1789" s="224"/>
      <c r="Q1789" s="224"/>
      <c r="R1789" s="224"/>
      <c r="S1789" s="224"/>
      <c r="T1789" s="224"/>
      <c r="U1789" s="224"/>
    </row>
    <row r="1790" spans="11:21" s="86" customFormat="1" x14ac:dyDescent="0.2">
      <c r="K1790" s="241"/>
      <c r="L1790" s="224"/>
      <c r="M1790" s="224"/>
      <c r="N1790" s="82"/>
      <c r="O1790" s="224"/>
      <c r="P1790" s="224"/>
      <c r="Q1790" s="224"/>
      <c r="R1790" s="224"/>
      <c r="S1790" s="224"/>
      <c r="T1790" s="224"/>
      <c r="U1790" s="224"/>
    </row>
    <row r="1791" spans="11:21" s="86" customFormat="1" x14ac:dyDescent="0.2">
      <c r="K1791" s="241"/>
      <c r="L1791" s="224"/>
      <c r="M1791" s="224"/>
      <c r="N1791" s="82"/>
      <c r="O1791" s="224"/>
      <c r="P1791" s="224"/>
      <c r="Q1791" s="224"/>
      <c r="R1791" s="224"/>
      <c r="S1791" s="224"/>
      <c r="T1791" s="224"/>
      <c r="U1791" s="224"/>
    </row>
    <row r="1792" spans="11:21" s="86" customFormat="1" x14ac:dyDescent="0.2">
      <c r="K1792" s="241"/>
      <c r="L1792" s="224"/>
      <c r="M1792" s="224"/>
      <c r="N1792" s="82"/>
      <c r="O1792" s="224"/>
      <c r="P1792" s="224"/>
      <c r="Q1792" s="224"/>
      <c r="R1792" s="224"/>
      <c r="S1792" s="224"/>
      <c r="T1792" s="224"/>
      <c r="U1792" s="224"/>
    </row>
    <row r="1793" spans="11:21" s="86" customFormat="1" x14ac:dyDescent="0.2">
      <c r="K1793" s="241"/>
      <c r="L1793" s="224"/>
      <c r="M1793" s="224"/>
      <c r="N1793" s="82"/>
      <c r="O1793" s="224"/>
      <c r="P1793" s="224"/>
      <c r="Q1793" s="224"/>
      <c r="R1793" s="224"/>
      <c r="S1793" s="224"/>
      <c r="T1793" s="224"/>
      <c r="U1793" s="224"/>
    </row>
    <row r="1794" spans="11:21" s="86" customFormat="1" x14ac:dyDescent="0.2">
      <c r="K1794" s="241"/>
      <c r="L1794" s="224"/>
      <c r="M1794" s="224"/>
      <c r="N1794" s="82"/>
      <c r="O1794" s="224"/>
      <c r="P1794" s="224"/>
      <c r="Q1794" s="224"/>
      <c r="R1794" s="224"/>
      <c r="S1794" s="224"/>
      <c r="T1794" s="224"/>
      <c r="U1794" s="224"/>
    </row>
    <row r="1795" spans="11:21" s="86" customFormat="1" x14ac:dyDescent="0.2">
      <c r="K1795" s="241"/>
      <c r="L1795" s="224"/>
      <c r="M1795" s="224"/>
      <c r="N1795" s="82"/>
      <c r="O1795" s="224"/>
      <c r="P1795" s="224"/>
      <c r="Q1795" s="224"/>
      <c r="R1795" s="224"/>
      <c r="S1795" s="224"/>
      <c r="T1795" s="224"/>
      <c r="U1795" s="224"/>
    </row>
    <row r="1796" spans="11:21" s="86" customFormat="1" x14ac:dyDescent="0.2">
      <c r="K1796" s="241"/>
      <c r="L1796" s="224"/>
      <c r="M1796" s="224"/>
      <c r="N1796" s="82"/>
      <c r="O1796" s="224"/>
      <c r="P1796" s="224"/>
      <c r="Q1796" s="224"/>
      <c r="R1796" s="224"/>
      <c r="S1796" s="224"/>
      <c r="T1796" s="224"/>
      <c r="U1796" s="224"/>
    </row>
    <row r="1797" spans="11:21" s="86" customFormat="1" x14ac:dyDescent="0.2">
      <c r="K1797" s="241"/>
      <c r="L1797" s="224"/>
      <c r="M1797" s="224"/>
      <c r="N1797" s="82"/>
      <c r="O1797" s="224"/>
      <c r="P1797" s="224"/>
      <c r="Q1797" s="224"/>
      <c r="R1797" s="224"/>
      <c r="S1797" s="224"/>
      <c r="T1797" s="224"/>
      <c r="U1797" s="224"/>
    </row>
    <row r="1798" spans="11:21" s="86" customFormat="1" x14ac:dyDescent="0.2">
      <c r="K1798" s="241"/>
      <c r="L1798" s="224"/>
      <c r="M1798" s="224"/>
      <c r="N1798" s="82"/>
      <c r="O1798" s="224"/>
      <c r="P1798" s="224"/>
      <c r="Q1798" s="224"/>
      <c r="R1798" s="224"/>
      <c r="S1798" s="224"/>
      <c r="T1798" s="224"/>
      <c r="U1798" s="224"/>
    </row>
    <row r="1799" spans="11:21" s="86" customFormat="1" x14ac:dyDescent="0.2">
      <c r="K1799" s="241"/>
      <c r="L1799" s="224"/>
      <c r="M1799" s="224"/>
      <c r="N1799" s="82"/>
      <c r="O1799" s="224"/>
      <c r="P1799" s="224"/>
      <c r="Q1799" s="224"/>
      <c r="R1799" s="224"/>
      <c r="S1799" s="224"/>
      <c r="T1799" s="224"/>
      <c r="U1799" s="224"/>
    </row>
    <row r="1800" spans="11:21" s="86" customFormat="1" x14ac:dyDescent="0.2">
      <c r="K1800" s="241"/>
      <c r="L1800" s="224"/>
      <c r="M1800" s="224"/>
      <c r="N1800" s="82"/>
      <c r="O1800" s="224"/>
      <c r="P1800" s="224"/>
      <c r="Q1800" s="224"/>
      <c r="R1800" s="224"/>
      <c r="S1800" s="224"/>
      <c r="T1800" s="224"/>
      <c r="U1800" s="224"/>
    </row>
    <row r="1801" spans="11:21" s="86" customFormat="1" x14ac:dyDescent="0.2">
      <c r="K1801" s="241"/>
      <c r="L1801" s="224"/>
      <c r="M1801" s="224"/>
      <c r="N1801" s="82"/>
      <c r="O1801" s="224"/>
      <c r="P1801" s="224"/>
      <c r="Q1801" s="224"/>
      <c r="R1801" s="224"/>
      <c r="S1801" s="224"/>
      <c r="T1801" s="224"/>
      <c r="U1801" s="224"/>
    </row>
    <row r="1802" spans="11:21" s="86" customFormat="1" x14ac:dyDescent="0.2">
      <c r="K1802" s="241"/>
      <c r="L1802" s="224"/>
      <c r="M1802" s="224"/>
      <c r="N1802" s="82"/>
      <c r="O1802" s="224"/>
      <c r="P1802" s="224"/>
      <c r="Q1802" s="224"/>
      <c r="R1802" s="224"/>
      <c r="S1802" s="224"/>
      <c r="T1802" s="224"/>
      <c r="U1802" s="224"/>
    </row>
    <row r="1803" spans="11:21" s="86" customFormat="1" x14ac:dyDescent="0.2">
      <c r="K1803" s="241"/>
      <c r="L1803" s="224"/>
      <c r="M1803" s="224"/>
      <c r="N1803" s="82"/>
      <c r="O1803" s="224"/>
      <c r="P1803" s="224"/>
      <c r="Q1803" s="224"/>
      <c r="R1803" s="224"/>
      <c r="S1803" s="224"/>
      <c r="T1803" s="224"/>
      <c r="U1803" s="224"/>
    </row>
    <row r="1804" spans="11:21" s="86" customFormat="1" x14ac:dyDescent="0.2">
      <c r="K1804" s="241"/>
      <c r="L1804" s="224"/>
      <c r="M1804" s="224"/>
      <c r="N1804" s="82"/>
      <c r="O1804" s="224"/>
      <c r="P1804" s="224"/>
      <c r="Q1804" s="224"/>
      <c r="R1804" s="224"/>
      <c r="S1804" s="224"/>
      <c r="T1804" s="224"/>
      <c r="U1804" s="224"/>
    </row>
    <row r="1805" spans="11:21" s="86" customFormat="1" x14ac:dyDescent="0.2">
      <c r="K1805" s="241"/>
      <c r="L1805" s="224"/>
      <c r="M1805" s="224"/>
      <c r="N1805" s="82"/>
      <c r="O1805" s="224"/>
      <c r="P1805" s="224"/>
      <c r="Q1805" s="224"/>
      <c r="R1805" s="224"/>
      <c r="S1805" s="224"/>
      <c r="T1805" s="224"/>
      <c r="U1805" s="224"/>
    </row>
    <row r="1806" spans="11:21" s="86" customFormat="1" x14ac:dyDescent="0.2">
      <c r="K1806" s="241"/>
      <c r="L1806" s="224"/>
      <c r="M1806" s="224"/>
      <c r="N1806" s="82"/>
      <c r="O1806" s="224"/>
      <c r="P1806" s="224"/>
      <c r="Q1806" s="224"/>
      <c r="R1806" s="224"/>
      <c r="S1806" s="224"/>
      <c r="T1806" s="224"/>
      <c r="U1806" s="224"/>
    </row>
    <row r="1807" spans="11:21" s="86" customFormat="1" x14ac:dyDescent="0.2">
      <c r="K1807" s="241"/>
      <c r="L1807" s="224"/>
      <c r="M1807" s="224"/>
      <c r="N1807" s="82"/>
      <c r="O1807" s="224"/>
      <c r="P1807" s="224"/>
      <c r="Q1807" s="224"/>
      <c r="R1807" s="224"/>
      <c r="S1807" s="224"/>
      <c r="T1807" s="224"/>
      <c r="U1807" s="224"/>
    </row>
    <row r="1808" spans="11:21" s="86" customFormat="1" x14ac:dyDescent="0.2">
      <c r="K1808" s="241"/>
      <c r="L1808" s="224"/>
      <c r="M1808" s="224"/>
      <c r="N1808" s="82"/>
      <c r="O1808" s="224"/>
      <c r="P1808" s="224"/>
      <c r="Q1808" s="224"/>
      <c r="R1808" s="224"/>
      <c r="S1808" s="224"/>
      <c r="T1808" s="224"/>
      <c r="U1808" s="224"/>
    </row>
    <row r="1809" spans="11:21" s="86" customFormat="1" x14ac:dyDescent="0.2">
      <c r="K1809" s="241"/>
      <c r="L1809" s="224"/>
      <c r="M1809" s="224"/>
      <c r="N1809" s="82"/>
      <c r="O1809" s="224"/>
      <c r="P1809" s="224"/>
      <c r="Q1809" s="224"/>
      <c r="R1809" s="224"/>
      <c r="S1809" s="224"/>
      <c r="T1809" s="224"/>
      <c r="U1809" s="224"/>
    </row>
    <row r="1810" spans="11:21" s="86" customFormat="1" x14ac:dyDescent="0.2">
      <c r="K1810" s="241"/>
      <c r="L1810" s="224"/>
      <c r="M1810" s="224"/>
      <c r="N1810" s="82"/>
      <c r="O1810" s="224"/>
      <c r="P1810" s="224"/>
      <c r="Q1810" s="224"/>
      <c r="R1810" s="224"/>
      <c r="S1810" s="224"/>
      <c r="T1810" s="224"/>
      <c r="U1810" s="224"/>
    </row>
    <row r="1811" spans="11:21" s="86" customFormat="1" x14ac:dyDescent="0.2">
      <c r="K1811" s="241"/>
      <c r="L1811" s="224"/>
      <c r="M1811" s="224"/>
      <c r="N1811" s="82"/>
      <c r="O1811" s="224"/>
      <c r="P1811" s="224"/>
      <c r="Q1811" s="224"/>
      <c r="R1811" s="224"/>
      <c r="S1811" s="224"/>
      <c r="T1811" s="224"/>
      <c r="U1811" s="224"/>
    </row>
    <row r="1812" spans="11:21" s="86" customFormat="1" x14ac:dyDescent="0.2">
      <c r="K1812" s="241"/>
      <c r="L1812" s="224"/>
      <c r="M1812" s="224"/>
      <c r="N1812" s="82"/>
      <c r="O1812" s="224"/>
      <c r="P1812" s="224"/>
      <c r="Q1812" s="224"/>
      <c r="R1812" s="224"/>
      <c r="S1812" s="224"/>
      <c r="T1812" s="224"/>
      <c r="U1812" s="224"/>
    </row>
    <row r="1813" spans="11:21" s="86" customFormat="1" x14ac:dyDescent="0.2">
      <c r="K1813" s="241"/>
      <c r="L1813" s="224"/>
      <c r="M1813" s="224"/>
      <c r="N1813" s="82"/>
      <c r="O1813" s="224"/>
      <c r="P1813" s="224"/>
      <c r="Q1813" s="224"/>
      <c r="R1813" s="224"/>
      <c r="S1813" s="224"/>
      <c r="T1813" s="224"/>
      <c r="U1813" s="224"/>
    </row>
    <row r="1814" spans="11:21" s="86" customFormat="1" x14ac:dyDescent="0.2">
      <c r="K1814" s="241"/>
      <c r="L1814" s="224"/>
      <c r="M1814" s="224"/>
      <c r="N1814" s="82"/>
      <c r="O1814" s="224"/>
      <c r="P1814" s="224"/>
      <c r="Q1814" s="224"/>
      <c r="R1814" s="224"/>
      <c r="S1814" s="224"/>
      <c r="T1814" s="224"/>
      <c r="U1814" s="224"/>
    </row>
    <row r="1815" spans="11:21" s="86" customFormat="1" x14ac:dyDescent="0.2">
      <c r="K1815" s="241"/>
      <c r="L1815" s="224"/>
      <c r="M1815" s="224"/>
      <c r="N1815" s="82"/>
      <c r="O1815" s="224"/>
      <c r="P1815" s="224"/>
      <c r="Q1815" s="224"/>
      <c r="R1815" s="224"/>
      <c r="S1815" s="224"/>
      <c r="T1815" s="224"/>
      <c r="U1815" s="224"/>
    </row>
    <row r="1816" spans="11:21" s="86" customFormat="1" x14ac:dyDescent="0.2">
      <c r="K1816" s="241"/>
      <c r="L1816" s="224"/>
      <c r="M1816" s="224"/>
      <c r="N1816" s="82"/>
      <c r="O1816" s="224"/>
      <c r="P1816" s="224"/>
      <c r="Q1816" s="224"/>
      <c r="R1816" s="224"/>
      <c r="S1816" s="224"/>
      <c r="T1816" s="224"/>
      <c r="U1816" s="224"/>
    </row>
    <row r="1817" spans="11:21" s="86" customFormat="1" x14ac:dyDescent="0.2">
      <c r="K1817" s="241"/>
      <c r="L1817" s="224"/>
      <c r="M1817" s="224"/>
      <c r="N1817" s="82"/>
      <c r="O1817" s="224"/>
      <c r="P1817" s="224"/>
      <c r="Q1817" s="224"/>
      <c r="R1817" s="224"/>
      <c r="S1817" s="224"/>
      <c r="T1817" s="224"/>
      <c r="U1817" s="224"/>
    </row>
    <row r="1818" spans="11:21" s="86" customFormat="1" x14ac:dyDescent="0.2">
      <c r="K1818" s="241"/>
      <c r="L1818" s="224"/>
      <c r="M1818" s="224"/>
      <c r="N1818" s="82"/>
      <c r="O1818" s="224"/>
      <c r="P1818" s="224"/>
      <c r="Q1818" s="224"/>
      <c r="R1818" s="224"/>
      <c r="S1818" s="224"/>
      <c r="T1818" s="224"/>
      <c r="U1818" s="224"/>
    </row>
    <row r="1819" spans="11:21" s="86" customFormat="1" x14ac:dyDescent="0.2">
      <c r="K1819" s="241"/>
      <c r="L1819" s="224"/>
      <c r="M1819" s="224"/>
      <c r="N1819" s="82"/>
      <c r="O1819" s="224"/>
      <c r="P1819" s="224"/>
      <c r="Q1819" s="224"/>
      <c r="R1819" s="224"/>
      <c r="S1819" s="224"/>
      <c r="T1819" s="224"/>
      <c r="U1819" s="224"/>
    </row>
    <row r="1820" spans="11:21" s="86" customFormat="1" x14ac:dyDescent="0.2">
      <c r="K1820" s="241"/>
      <c r="L1820" s="224"/>
      <c r="M1820" s="224"/>
      <c r="N1820" s="82"/>
      <c r="O1820" s="224"/>
      <c r="P1820" s="224"/>
      <c r="Q1820" s="224"/>
      <c r="R1820" s="224"/>
      <c r="S1820" s="224"/>
      <c r="T1820" s="224"/>
      <c r="U1820" s="224"/>
    </row>
    <row r="1821" spans="11:21" s="86" customFormat="1" x14ac:dyDescent="0.2">
      <c r="K1821" s="241"/>
      <c r="L1821" s="224"/>
      <c r="M1821" s="224"/>
      <c r="N1821" s="82"/>
      <c r="O1821" s="224"/>
      <c r="P1821" s="224"/>
      <c r="Q1821" s="224"/>
      <c r="R1821" s="224"/>
      <c r="S1821" s="224"/>
      <c r="T1821" s="224"/>
      <c r="U1821" s="224"/>
    </row>
    <row r="1822" spans="11:21" s="86" customFormat="1" x14ac:dyDescent="0.2">
      <c r="K1822" s="241"/>
      <c r="L1822" s="224"/>
      <c r="M1822" s="224"/>
      <c r="N1822" s="82"/>
      <c r="O1822" s="224"/>
      <c r="P1822" s="224"/>
      <c r="Q1822" s="224"/>
      <c r="R1822" s="224"/>
      <c r="S1822" s="224"/>
      <c r="T1822" s="224"/>
      <c r="U1822" s="224"/>
    </row>
    <row r="1823" spans="11:21" s="86" customFormat="1" x14ac:dyDescent="0.2">
      <c r="K1823" s="241"/>
      <c r="L1823" s="224"/>
      <c r="M1823" s="224"/>
      <c r="N1823" s="82"/>
      <c r="O1823" s="224"/>
      <c r="P1823" s="224"/>
      <c r="Q1823" s="224"/>
      <c r="R1823" s="224"/>
      <c r="S1823" s="224"/>
      <c r="T1823" s="224"/>
      <c r="U1823" s="224"/>
    </row>
    <row r="1824" spans="11:21" s="86" customFormat="1" x14ac:dyDescent="0.2">
      <c r="K1824" s="241"/>
      <c r="L1824" s="224"/>
      <c r="M1824" s="224"/>
      <c r="N1824" s="82"/>
      <c r="O1824" s="224"/>
      <c r="P1824" s="224"/>
      <c r="Q1824" s="224"/>
      <c r="R1824" s="224"/>
      <c r="S1824" s="224"/>
      <c r="T1824" s="224"/>
      <c r="U1824" s="224"/>
    </row>
    <row r="1825" spans="11:21" s="86" customFormat="1" x14ac:dyDescent="0.2">
      <c r="K1825" s="241"/>
      <c r="L1825" s="224"/>
      <c r="M1825" s="224"/>
      <c r="N1825" s="82"/>
      <c r="O1825" s="224"/>
      <c r="P1825" s="224"/>
      <c r="Q1825" s="224"/>
      <c r="R1825" s="224"/>
      <c r="S1825" s="224"/>
      <c r="T1825" s="224"/>
      <c r="U1825" s="224"/>
    </row>
    <row r="1826" spans="11:21" s="86" customFormat="1" x14ac:dyDescent="0.2">
      <c r="K1826" s="241"/>
      <c r="L1826" s="224"/>
      <c r="M1826" s="224"/>
      <c r="N1826" s="82"/>
      <c r="O1826" s="224"/>
      <c r="P1826" s="224"/>
      <c r="Q1826" s="224"/>
      <c r="R1826" s="224"/>
      <c r="S1826" s="224"/>
      <c r="T1826" s="224"/>
      <c r="U1826" s="224"/>
    </row>
    <row r="1827" spans="11:21" s="86" customFormat="1" x14ac:dyDescent="0.2">
      <c r="K1827" s="241"/>
      <c r="L1827" s="224"/>
      <c r="M1827" s="224"/>
      <c r="N1827" s="82"/>
      <c r="O1827" s="224"/>
      <c r="P1827" s="224"/>
      <c r="Q1827" s="224"/>
      <c r="R1827" s="224"/>
      <c r="S1827" s="224"/>
      <c r="T1827" s="224"/>
      <c r="U1827" s="224"/>
    </row>
    <row r="1828" spans="11:21" s="86" customFormat="1" x14ac:dyDescent="0.2">
      <c r="K1828" s="241"/>
      <c r="L1828" s="224"/>
      <c r="M1828" s="224"/>
      <c r="N1828" s="82"/>
      <c r="O1828" s="224"/>
      <c r="P1828" s="224"/>
      <c r="Q1828" s="224"/>
      <c r="R1828" s="224"/>
      <c r="S1828" s="224"/>
      <c r="T1828" s="224"/>
      <c r="U1828" s="224"/>
    </row>
    <row r="1829" spans="11:21" s="86" customFormat="1" x14ac:dyDescent="0.2">
      <c r="K1829" s="241"/>
      <c r="L1829" s="224"/>
      <c r="M1829" s="224"/>
      <c r="N1829" s="82"/>
      <c r="O1829" s="224"/>
      <c r="P1829" s="224"/>
      <c r="Q1829" s="224"/>
      <c r="R1829" s="224"/>
      <c r="S1829" s="224"/>
      <c r="T1829" s="224"/>
      <c r="U1829" s="224"/>
    </row>
    <row r="1830" spans="11:21" s="86" customFormat="1" x14ac:dyDescent="0.2">
      <c r="K1830" s="241"/>
      <c r="L1830" s="224"/>
      <c r="M1830" s="224"/>
      <c r="N1830" s="82"/>
      <c r="O1830" s="224"/>
      <c r="P1830" s="224"/>
      <c r="Q1830" s="224"/>
      <c r="R1830" s="224"/>
      <c r="S1830" s="224"/>
      <c r="T1830" s="224"/>
      <c r="U1830" s="224"/>
    </row>
    <row r="1831" spans="11:21" s="86" customFormat="1" x14ac:dyDescent="0.2">
      <c r="K1831" s="241"/>
      <c r="L1831" s="224"/>
      <c r="M1831" s="224"/>
      <c r="N1831" s="82"/>
      <c r="O1831" s="224"/>
      <c r="P1831" s="224"/>
      <c r="Q1831" s="224"/>
      <c r="R1831" s="224"/>
      <c r="S1831" s="224"/>
      <c r="T1831" s="224"/>
      <c r="U1831" s="224"/>
    </row>
    <row r="1832" spans="11:21" s="86" customFormat="1" x14ac:dyDescent="0.2">
      <c r="K1832" s="241"/>
      <c r="L1832" s="224"/>
      <c r="M1832" s="224"/>
      <c r="N1832" s="82"/>
      <c r="O1832" s="224"/>
      <c r="P1832" s="224"/>
      <c r="Q1832" s="224"/>
      <c r="R1832" s="224"/>
      <c r="S1832" s="224"/>
      <c r="T1832" s="224"/>
      <c r="U1832" s="224"/>
    </row>
    <row r="1833" spans="11:21" s="86" customFormat="1" x14ac:dyDescent="0.2">
      <c r="K1833" s="241"/>
      <c r="L1833" s="224"/>
      <c r="M1833" s="224"/>
      <c r="N1833" s="82"/>
      <c r="O1833" s="224"/>
      <c r="P1833" s="224"/>
      <c r="Q1833" s="224"/>
      <c r="R1833" s="224"/>
      <c r="S1833" s="224"/>
      <c r="T1833" s="224"/>
      <c r="U1833" s="224"/>
    </row>
    <row r="1834" spans="11:21" s="86" customFormat="1" x14ac:dyDescent="0.2">
      <c r="K1834" s="241"/>
      <c r="L1834" s="224"/>
      <c r="M1834" s="224"/>
      <c r="N1834" s="82"/>
      <c r="O1834" s="224"/>
      <c r="P1834" s="224"/>
      <c r="Q1834" s="224"/>
      <c r="R1834" s="224"/>
      <c r="S1834" s="224"/>
      <c r="T1834" s="224"/>
      <c r="U1834" s="224"/>
    </row>
    <row r="1835" spans="11:21" s="86" customFormat="1" x14ac:dyDescent="0.2">
      <c r="K1835" s="241"/>
      <c r="L1835" s="224"/>
      <c r="M1835" s="224"/>
      <c r="N1835" s="82"/>
      <c r="O1835" s="224"/>
      <c r="P1835" s="224"/>
      <c r="Q1835" s="224"/>
      <c r="R1835" s="224"/>
      <c r="S1835" s="224"/>
      <c r="T1835" s="224"/>
      <c r="U1835" s="224"/>
    </row>
    <row r="1836" spans="11:21" s="86" customFormat="1" x14ac:dyDescent="0.2">
      <c r="K1836" s="241"/>
      <c r="L1836" s="224"/>
      <c r="M1836" s="224"/>
      <c r="N1836" s="82"/>
      <c r="O1836" s="224"/>
      <c r="P1836" s="224"/>
      <c r="Q1836" s="224"/>
      <c r="R1836" s="224"/>
      <c r="S1836" s="224"/>
      <c r="T1836" s="224"/>
      <c r="U1836" s="224"/>
    </row>
    <row r="1837" spans="11:21" s="86" customFormat="1" x14ac:dyDescent="0.2">
      <c r="K1837" s="241"/>
      <c r="L1837" s="224"/>
      <c r="M1837" s="224"/>
      <c r="N1837" s="82"/>
      <c r="O1837" s="224"/>
      <c r="P1837" s="224"/>
      <c r="Q1837" s="224"/>
      <c r="R1837" s="224"/>
      <c r="S1837" s="224"/>
      <c r="T1837" s="224"/>
      <c r="U1837" s="224"/>
    </row>
    <row r="1838" spans="11:21" s="86" customFormat="1" x14ac:dyDescent="0.2">
      <c r="K1838" s="241"/>
      <c r="L1838" s="224"/>
      <c r="M1838" s="224"/>
      <c r="N1838" s="82"/>
      <c r="O1838" s="224"/>
      <c r="P1838" s="224"/>
      <c r="Q1838" s="224"/>
      <c r="R1838" s="224"/>
      <c r="S1838" s="224"/>
      <c r="T1838" s="224"/>
      <c r="U1838" s="224"/>
    </row>
    <row r="1839" spans="11:21" s="86" customFormat="1" x14ac:dyDescent="0.2">
      <c r="K1839" s="241"/>
      <c r="L1839" s="224"/>
      <c r="M1839" s="224"/>
      <c r="N1839" s="82"/>
      <c r="O1839" s="224"/>
      <c r="P1839" s="224"/>
      <c r="Q1839" s="224"/>
      <c r="R1839" s="224"/>
      <c r="S1839" s="224"/>
      <c r="T1839" s="224"/>
      <c r="U1839" s="224"/>
    </row>
    <row r="1840" spans="11:21" s="86" customFormat="1" x14ac:dyDescent="0.2">
      <c r="K1840" s="241"/>
      <c r="L1840" s="224"/>
      <c r="M1840" s="224"/>
      <c r="N1840" s="82"/>
      <c r="O1840" s="224"/>
      <c r="P1840" s="224"/>
      <c r="Q1840" s="224"/>
      <c r="R1840" s="224"/>
      <c r="S1840" s="224"/>
      <c r="T1840" s="224"/>
      <c r="U1840" s="224"/>
    </row>
    <row r="1841" spans="11:21" s="86" customFormat="1" x14ac:dyDescent="0.2">
      <c r="K1841" s="241"/>
      <c r="L1841" s="224"/>
      <c r="M1841" s="224"/>
      <c r="N1841" s="82"/>
      <c r="O1841" s="224"/>
      <c r="P1841" s="224"/>
      <c r="Q1841" s="224"/>
      <c r="R1841" s="224"/>
      <c r="S1841" s="224"/>
      <c r="T1841" s="224"/>
      <c r="U1841" s="224"/>
    </row>
    <row r="1842" spans="11:21" s="86" customFormat="1" x14ac:dyDescent="0.2">
      <c r="K1842" s="241"/>
      <c r="L1842" s="224"/>
      <c r="M1842" s="224"/>
      <c r="N1842" s="82"/>
      <c r="O1842" s="224"/>
      <c r="P1842" s="224"/>
      <c r="Q1842" s="224"/>
      <c r="R1842" s="224"/>
      <c r="S1842" s="224"/>
      <c r="T1842" s="224"/>
      <c r="U1842" s="224"/>
    </row>
    <row r="1843" spans="11:21" s="86" customFormat="1" x14ac:dyDescent="0.2">
      <c r="K1843" s="241"/>
      <c r="L1843" s="224"/>
      <c r="M1843" s="224"/>
      <c r="N1843" s="82"/>
      <c r="O1843" s="224"/>
      <c r="P1843" s="224"/>
      <c r="Q1843" s="224"/>
      <c r="R1843" s="224"/>
      <c r="S1843" s="224"/>
      <c r="T1843" s="224"/>
      <c r="U1843" s="224"/>
    </row>
    <row r="1844" spans="11:21" s="86" customFormat="1" x14ac:dyDescent="0.2">
      <c r="K1844" s="241"/>
      <c r="L1844" s="224"/>
      <c r="M1844" s="224"/>
      <c r="N1844" s="82"/>
      <c r="O1844" s="224"/>
      <c r="P1844" s="224"/>
      <c r="Q1844" s="224"/>
      <c r="R1844" s="224"/>
      <c r="S1844" s="224"/>
      <c r="T1844" s="224"/>
      <c r="U1844" s="224"/>
    </row>
    <row r="1845" spans="11:21" s="86" customFormat="1" x14ac:dyDescent="0.2">
      <c r="K1845" s="241"/>
      <c r="L1845" s="224"/>
      <c r="M1845" s="224"/>
      <c r="N1845" s="82"/>
      <c r="O1845" s="224"/>
      <c r="P1845" s="224"/>
      <c r="Q1845" s="224"/>
      <c r="R1845" s="224"/>
      <c r="S1845" s="224"/>
      <c r="T1845" s="224"/>
      <c r="U1845" s="224"/>
    </row>
    <row r="1846" spans="11:21" s="86" customFormat="1" x14ac:dyDescent="0.2">
      <c r="K1846" s="241"/>
      <c r="L1846" s="224"/>
      <c r="M1846" s="224"/>
      <c r="N1846" s="82"/>
      <c r="O1846" s="224"/>
      <c r="P1846" s="224"/>
      <c r="Q1846" s="224"/>
      <c r="R1846" s="224"/>
      <c r="S1846" s="224"/>
      <c r="T1846" s="224"/>
      <c r="U1846" s="224"/>
    </row>
    <row r="1847" spans="11:21" s="86" customFormat="1" x14ac:dyDescent="0.2">
      <c r="K1847" s="241"/>
      <c r="L1847" s="224"/>
      <c r="M1847" s="224"/>
      <c r="N1847" s="82"/>
      <c r="O1847" s="224"/>
      <c r="P1847" s="224"/>
      <c r="Q1847" s="224"/>
      <c r="R1847" s="224"/>
      <c r="S1847" s="224"/>
      <c r="T1847" s="224"/>
      <c r="U1847" s="224"/>
    </row>
    <row r="1848" spans="11:21" s="86" customFormat="1" x14ac:dyDescent="0.2">
      <c r="K1848" s="241"/>
      <c r="L1848" s="224"/>
      <c r="M1848" s="224"/>
      <c r="N1848" s="82"/>
      <c r="O1848" s="224"/>
      <c r="P1848" s="224"/>
      <c r="Q1848" s="224"/>
      <c r="R1848" s="224"/>
      <c r="S1848" s="224"/>
      <c r="T1848" s="224"/>
      <c r="U1848" s="224"/>
    </row>
    <row r="1849" spans="11:21" s="86" customFormat="1" x14ac:dyDescent="0.2">
      <c r="K1849" s="241"/>
      <c r="L1849" s="224"/>
      <c r="M1849" s="224"/>
      <c r="N1849" s="82"/>
      <c r="O1849" s="224"/>
      <c r="P1849" s="224"/>
      <c r="Q1849" s="224"/>
      <c r="R1849" s="224"/>
      <c r="S1849" s="224"/>
      <c r="T1849" s="224"/>
      <c r="U1849" s="224"/>
    </row>
    <row r="1850" spans="11:21" s="86" customFormat="1" x14ac:dyDescent="0.2">
      <c r="K1850" s="241"/>
      <c r="L1850" s="224"/>
      <c r="M1850" s="224"/>
      <c r="N1850" s="82"/>
      <c r="O1850" s="224"/>
      <c r="P1850" s="224"/>
      <c r="Q1850" s="224"/>
      <c r="R1850" s="224"/>
      <c r="S1850" s="224"/>
      <c r="T1850" s="224"/>
      <c r="U1850" s="224"/>
    </row>
    <row r="1851" spans="11:21" s="86" customFormat="1" x14ac:dyDescent="0.2">
      <c r="K1851" s="241"/>
      <c r="L1851" s="224"/>
      <c r="M1851" s="224"/>
      <c r="N1851" s="82"/>
      <c r="O1851" s="224"/>
      <c r="P1851" s="224"/>
      <c r="Q1851" s="224"/>
      <c r="R1851" s="224"/>
      <c r="S1851" s="224"/>
      <c r="T1851" s="224"/>
      <c r="U1851" s="224"/>
    </row>
    <row r="1852" spans="11:21" s="86" customFormat="1" x14ac:dyDescent="0.2">
      <c r="K1852" s="241"/>
      <c r="L1852" s="224"/>
      <c r="M1852" s="224"/>
      <c r="N1852" s="82"/>
      <c r="O1852" s="224"/>
      <c r="P1852" s="224"/>
      <c r="Q1852" s="224"/>
      <c r="R1852" s="224"/>
      <c r="S1852" s="224"/>
      <c r="T1852" s="224"/>
      <c r="U1852" s="224"/>
    </row>
    <row r="1853" spans="11:21" s="86" customFormat="1" x14ac:dyDescent="0.2">
      <c r="K1853" s="241"/>
      <c r="L1853" s="224"/>
      <c r="M1853" s="224"/>
      <c r="N1853" s="82"/>
      <c r="O1853" s="224"/>
      <c r="P1853" s="224"/>
      <c r="Q1853" s="224"/>
      <c r="R1853" s="224"/>
      <c r="S1853" s="224"/>
      <c r="T1853" s="224"/>
      <c r="U1853" s="224"/>
    </row>
    <row r="1854" spans="11:21" s="86" customFormat="1" x14ac:dyDescent="0.2">
      <c r="K1854" s="241"/>
      <c r="L1854" s="224"/>
      <c r="M1854" s="224"/>
      <c r="N1854" s="82"/>
      <c r="O1854" s="224"/>
      <c r="P1854" s="224"/>
      <c r="Q1854" s="224"/>
      <c r="R1854" s="224"/>
      <c r="S1854" s="224"/>
      <c r="T1854" s="224"/>
      <c r="U1854" s="224"/>
    </row>
    <row r="1855" spans="11:21" s="86" customFormat="1" x14ac:dyDescent="0.2">
      <c r="K1855" s="241"/>
      <c r="L1855" s="224"/>
      <c r="M1855" s="224"/>
      <c r="N1855" s="82"/>
      <c r="O1855" s="224"/>
      <c r="P1855" s="224"/>
      <c r="Q1855" s="224"/>
      <c r="R1855" s="224"/>
      <c r="S1855" s="224"/>
      <c r="T1855" s="224"/>
      <c r="U1855" s="224"/>
    </row>
    <row r="1856" spans="11:21" s="86" customFormat="1" x14ac:dyDescent="0.2">
      <c r="K1856" s="241"/>
      <c r="L1856" s="224"/>
      <c r="M1856" s="224"/>
      <c r="N1856" s="82"/>
      <c r="O1856" s="224"/>
      <c r="P1856" s="224"/>
      <c r="Q1856" s="224"/>
      <c r="R1856" s="224"/>
      <c r="S1856" s="224"/>
      <c r="T1856" s="224"/>
      <c r="U1856" s="224"/>
    </row>
    <row r="1857" spans="11:21" s="86" customFormat="1" x14ac:dyDescent="0.2">
      <c r="K1857" s="241"/>
      <c r="L1857" s="224"/>
      <c r="M1857" s="224"/>
      <c r="N1857" s="82"/>
      <c r="O1857" s="224"/>
      <c r="P1857" s="224"/>
      <c r="Q1857" s="224"/>
      <c r="R1857" s="224"/>
      <c r="S1857" s="224"/>
      <c r="T1857" s="224"/>
      <c r="U1857" s="224"/>
    </row>
    <row r="1858" spans="11:21" s="86" customFormat="1" x14ac:dyDescent="0.2">
      <c r="K1858" s="241"/>
      <c r="L1858" s="224"/>
      <c r="M1858" s="224"/>
      <c r="N1858" s="82"/>
      <c r="O1858" s="224"/>
      <c r="P1858" s="224"/>
      <c r="Q1858" s="224"/>
      <c r="R1858" s="224"/>
      <c r="S1858" s="224"/>
      <c r="T1858" s="224"/>
      <c r="U1858" s="224"/>
    </row>
    <row r="1859" spans="11:21" s="86" customFormat="1" x14ac:dyDescent="0.2">
      <c r="K1859" s="241"/>
      <c r="L1859" s="224"/>
      <c r="M1859" s="224"/>
      <c r="N1859" s="82"/>
      <c r="O1859" s="224"/>
      <c r="P1859" s="224"/>
      <c r="Q1859" s="224"/>
      <c r="R1859" s="224"/>
      <c r="S1859" s="224"/>
      <c r="T1859" s="224"/>
      <c r="U1859" s="224"/>
    </row>
    <row r="1860" spans="11:21" s="86" customFormat="1" x14ac:dyDescent="0.2">
      <c r="K1860" s="241"/>
      <c r="L1860" s="224"/>
      <c r="M1860" s="224"/>
      <c r="N1860" s="82"/>
      <c r="O1860" s="224"/>
      <c r="P1860" s="224"/>
      <c r="Q1860" s="224"/>
      <c r="R1860" s="224"/>
      <c r="S1860" s="224"/>
      <c r="T1860" s="224"/>
      <c r="U1860" s="224"/>
    </row>
    <row r="1861" spans="11:21" s="86" customFormat="1" x14ac:dyDescent="0.2">
      <c r="K1861" s="241"/>
      <c r="L1861" s="224"/>
      <c r="M1861" s="224"/>
      <c r="N1861" s="82"/>
      <c r="O1861" s="224"/>
      <c r="P1861" s="224"/>
      <c r="Q1861" s="224"/>
      <c r="R1861" s="224"/>
      <c r="S1861" s="224"/>
      <c r="T1861" s="224"/>
      <c r="U1861" s="224"/>
    </row>
    <row r="1862" spans="11:21" s="86" customFormat="1" x14ac:dyDescent="0.2">
      <c r="K1862" s="241"/>
      <c r="L1862" s="224"/>
      <c r="M1862" s="224"/>
      <c r="N1862" s="82"/>
      <c r="O1862" s="224"/>
      <c r="P1862" s="224"/>
      <c r="Q1862" s="224"/>
      <c r="R1862" s="224"/>
      <c r="S1862" s="224"/>
      <c r="T1862" s="224"/>
      <c r="U1862" s="224"/>
    </row>
    <row r="1863" spans="11:21" s="86" customFormat="1" x14ac:dyDescent="0.2">
      <c r="K1863" s="241"/>
      <c r="L1863" s="224"/>
      <c r="M1863" s="224"/>
      <c r="N1863" s="82"/>
      <c r="O1863" s="224"/>
      <c r="P1863" s="224"/>
      <c r="Q1863" s="224"/>
      <c r="R1863" s="224"/>
      <c r="S1863" s="224"/>
      <c r="T1863" s="224"/>
      <c r="U1863" s="224"/>
    </row>
    <row r="1864" spans="11:21" s="86" customFormat="1" x14ac:dyDescent="0.2">
      <c r="K1864" s="241"/>
      <c r="L1864" s="224"/>
      <c r="M1864" s="224"/>
      <c r="N1864" s="82"/>
      <c r="O1864" s="224"/>
      <c r="P1864" s="224"/>
      <c r="Q1864" s="224"/>
      <c r="R1864" s="224"/>
      <c r="S1864" s="224"/>
      <c r="T1864" s="224"/>
      <c r="U1864" s="224"/>
    </row>
    <row r="1865" spans="11:21" s="86" customFormat="1" x14ac:dyDescent="0.2">
      <c r="K1865" s="241"/>
      <c r="L1865" s="224"/>
      <c r="M1865" s="224"/>
      <c r="N1865" s="82"/>
      <c r="O1865" s="224"/>
      <c r="P1865" s="224"/>
      <c r="Q1865" s="224"/>
      <c r="R1865" s="224"/>
      <c r="S1865" s="224"/>
      <c r="T1865" s="224"/>
      <c r="U1865" s="224"/>
    </row>
    <row r="1866" spans="11:21" s="86" customFormat="1" x14ac:dyDescent="0.2">
      <c r="K1866" s="241"/>
      <c r="L1866" s="224"/>
      <c r="M1866" s="224"/>
      <c r="N1866" s="82"/>
      <c r="O1866" s="224"/>
      <c r="P1866" s="224"/>
      <c r="Q1866" s="224"/>
      <c r="R1866" s="224"/>
      <c r="S1866" s="224"/>
      <c r="T1866" s="224"/>
      <c r="U1866" s="224"/>
    </row>
    <row r="1867" spans="11:21" s="86" customFormat="1" x14ac:dyDescent="0.2">
      <c r="K1867" s="241"/>
      <c r="L1867" s="224"/>
      <c r="M1867" s="224"/>
      <c r="N1867" s="82"/>
      <c r="O1867" s="224"/>
      <c r="P1867" s="224"/>
      <c r="Q1867" s="224"/>
      <c r="R1867" s="224"/>
      <c r="S1867" s="224"/>
      <c r="T1867" s="224"/>
      <c r="U1867" s="224"/>
    </row>
    <row r="1868" spans="11:21" s="86" customFormat="1" x14ac:dyDescent="0.2">
      <c r="K1868" s="241"/>
      <c r="L1868" s="224"/>
      <c r="M1868" s="224"/>
      <c r="N1868" s="82"/>
      <c r="O1868" s="224"/>
      <c r="P1868" s="224"/>
      <c r="Q1868" s="224"/>
      <c r="R1868" s="224"/>
      <c r="S1868" s="224"/>
      <c r="T1868" s="224"/>
      <c r="U1868" s="224"/>
    </row>
    <row r="1869" spans="11:21" s="86" customFormat="1" x14ac:dyDescent="0.2">
      <c r="K1869" s="241"/>
      <c r="L1869" s="224"/>
      <c r="M1869" s="224"/>
      <c r="N1869" s="82"/>
      <c r="O1869" s="224"/>
      <c r="P1869" s="224"/>
      <c r="Q1869" s="224"/>
      <c r="R1869" s="224"/>
      <c r="S1869" s="224"/>
      <c r="T1869" s="224"/>
      <c r="U1869" s="224"/>
    </row>
    <row r="1870" spans="11:21" s="86" customFormat="1" x14ac:dyDescent="0.2">
      <c r="K1870" s="241"/>
      <c r="L1870" s="224"/>
      <c r="M1870" s="224"/>
      <c r="N1870" s="82"/>
      <c r="O1870" s="224"/>
      <c r="P1870" s="224"/>
      <c r="Q1870" s="224"/>
      <c r="R1870" s="224"/>
      <c r="S1870" s="224"/>
      <c r="T1870" s="224"/>
      <c r="U1870" s="224"/>
    </row>
    <row r="1871" spans="11:21" s="86" customFormat="1" x14ac:dyDescent="0.2">
      <c r="K1871" s="241"/>
      <c r="L1871" s="224"/>
      <c r="M1871" s="224"/>
      <c r="N1871" s="82"/>
      <c r="O1871" s="224"/>
      <c r="P1871" s="224"/>
      <c r="Q1871" s="224"/>
      <c r="R1871" s="224"/>
      <c r="S1871" s="224"/>
      <c r="T1871" s="224"/>
      <c r="U1871" s="224"/>
    </row>
    <row r="1872" spans="11:21" s="86" customFormat="1" x14ac:dyDescent="0.2">
      <c r="K1872" s="241"/>
      <c r="L1872" s="224"/>
      <c r="M1872" s="224"/>
      <c r="N1872" s="82"/>
      <c r="O1872" s="224"/>
      <c r="P1872" s="224"/>
      <c r="Q1872" s="224"/>
      <c r="R1872" s="224"/>
      <c r="S1872" s="224"/>
      <c r="T1872" s="224"/>
      <c r="U1872" s="224"/>
    </row>
    <row r="1873" spans="11:21" s="86" customFormat="1" x14ac:dyDescent="0.2">
      <c r="K1873" s="241"/>
      <c r="L1873" s="224"/>
      <c r="M1873" s="224"/>
      <c r="N1873" s="82"/>
      <c r="O1873" s="224"/>
      <c r="P1873" s="224"/>
      <c r="Q1873" s="224"/>
      <c r="R1873" s="224"/>
      <c r="S1873" s="224"/>
      <c r="T1873" s="224"/>
      <c r="U1873" s="224"/>
    </row>
    <row r="1874" spans="11:21" s="86" customFormat="1" x14ac:dyDescent="0.2">
      <c r="K1874" s="241"/>
      <c r="L1874" s="224"/>
      <c r="M1874" s="224"/>
      <c r="N1874" s="82"/>
      <c r="O1874" s="224"/>
      <c r="P1874" s="224"/>
      <c r="Q1874" s="224"/>
      <c r="R1874" s="224"/>
      <c r="S1874" s="224"/>
      <c r="T1874" s="224"/>
      <c r="U1874" s="224"/>
    </row>
    <row r="1875" spans="11:21" s="86" customFormat="1" x14ac:dyDescent="0.2">
      <c r="K1875" s="241"/>
      <c r="L1875" s="224"/>
      <c r="M1875" s="224"/>
      <c r="N1875" s="82"/>
      <c r="O1875" s="224"/>
      <c r="P1875" s="224"/>
      <c r="Q1875" s="224"/>
      <c r="R1875" s="224"/>
      <c r="S1875" s="224"/>
      <c r="T1875" s="224"/>
      <c r="U1875" s="224"/>
    </row>
    <row r="1876" spans="11:21" s="86" customFormat="1" x14ac:dyDescent="0.2">
      <c r="K1876" s="241"/>
      <c r="L1876" s="224"/>
      <c r="M1876" s="224"/>
      <c r="N1876" s="82"/>
      <c r="O1876" s="224"/>
      <c r="P1876" s="224"/>
      <c r="Q1876" s="224"/>
      <c r="R1876" s="224"/>
      <c r="S1876" s="224"/>
      <c r="T1876" s="224"/>
      <c r="U1876" s="224"/>
    </row>
    <row r="1877" spans="11:21" s="86" customFormat="1" x14ac:dyDescent="0.2">
      <c r="K1877" s="241"/>
      <c r="L1877" s="224"/>
      <c r="M1877" s="224"/>
      <c r="N1877" s="82"/>
      <c r="O1877" s="224"/>
      <c r="P1877" s="224"/>
      <c r="Q1877" s="224"/>
      <c r="R1877" s="224"/>
      <c r="S1877" s="224"/>
      <c r="T1877" s="224"/>
      <c r="U1877" s="224"/>
    </row>
    <row r="1878" spans="11:21" s="86" customFormat="1" x14ac:dyDescent="0.2">
      <c r="K1878" s="241"/>
      <c r="L1878" s="224"/>
      <c r="M1878" s="224"/>
      <c r="N1878" s="82"/>
      <c r="O1878" s="224"/>
      <c r="P1878" s="224"/>
      <c r="Q1878" s="224"/>
      <c r="R1878" s="224"/>
      <c r="S1878" s="224"/>
      <c r="T1878" s="224"/>
      <c r="U1878" s="224"/>
    </row>
    <row r="1879" spans="11:21" s="86" customFormat="1" x14ac:dyDescent="0.2">
      <c r="K1879" s="241"/>
      <c r="L1879" s="224"/>
      <c r="M1879" s="224"/>
      <c r="N1879" s="82"/>
      <c r="O1879" s="224"/>
      <c r="P1879" s="224"/>
      <c r="Q1879" s="224"/>
      <c r="R1879" s="224"/>
      <c r="S1879" s="224"/>
      <c r="T1879" s="224"/>
      <c r="U1879" s="224"/>
    </row>
    <row r="1880" spans="11:21" s="86" customFormat="1" x14ac:dyDescent="0.2">
      <c r="K1880" s="241"/>
      <c r="L1880" s="224"/>
      <c r="M1880" s="224"/>
      <c r="N1880" s="82"/>
      <c r="O1880" s="224"/>
      <c r="P1880" s="224"/>
      <c r="Q1880" s="224"/>
      <c r="R1880" s="224"/>
      <c r="S1880" s="224"/>
      <c r="T1880" s="224"/>
      <c r="U1880" s="224"/>
    </row>
    <row r="1881" spans="11:21" s="86" customFormat="1" x14ac:dyDescent="0.2">
      <c r="K1881" s="241"/>
      <c r="L1881" s="224"/>
      <c r="M1881" s="224"/>
      <c r="N1881" s="82"/>
      <c r="O1881" s="224"/>
      <c r="P1881" s="224"/>
      <c r="Q1881" s="224"/>
      <c r="R1881" s="224"/>
      <c r="S1881" s="224"/>
      <c r="T1881" s="224"/>
      <c r="U1881" s="224"/>
    </row>
    <row r="1882" spans="11:21" s="86" customFormat="1" x14ac:dyDescent="0.2">
      <c r="K1882" s="241"/>
      <c r="L1882" s="224"/>
      <c r="M1882" s="224"/>
      <c r="N1882" s="82"/>
      <c r="O1882" s="224"/>
      <c r="P1882" s="224"/>
      <c r="Q1882" s="224"/>
      <c r="R1882" s="224"/>
      <c r="S1882" s="224"/>
      <c r="T1882" s="224"/>
      <c r="U1882" s="224"/>
    </row>
    <row r="1883" spans="11:21" s="86" customFormat="1" x14ac:dyDescent="0.2">
      <c r="K1883" s="241"/>
      <c r="L1883" s="224"/>
      <c r="M1883" s="224"/>
      <c r="N1883" s="82"/>
      <c r="O1883" s="224"/>
      <c r="P1883" s="224"/>
      <c r="Q1883" s="224"/>
      <c r="R1883" s="224"/>
      <c r="S1883" s="224"/>
      <c r="T1883" s="224"/>
      <c r="U1883" s="224"/>
    </row>
    <row r="1884" spans="11:21" s="86" customFormat="1" x14ac:dyDescent="0.2">
      <c r="K1884" s="241"/>
      <c r="L1884" s="224"/>
      <c r="M1884" s="224"/>
      <c r="N1884" s="82"/>
      <c r="O1884" s="224"/>
      <c r="P1884" s="224"/>
      <c r="Q1884" s="224"/>
      <c r="R1884" s="224"/>
      <c r="S1884" s="224"/>
      <c r="T1884" s="224"/>
      <c r="U1884" s="224"/>
    </row>
    <row r="1885" spans="11:21" s="86" customFormat="1" x14ac:dyDescent="0.2">
      <c r="K1885" s="241"/>
      <c r="L1885" s="224"/>
      <c r="M1885" s="224"/>
      <c r="N1885" s="82"/>
      <c r="O1885" s="224"/>
      <c r="P1885" s="224"/>
      <c r="Q1885" s="224"/>
      <c r="R1885" s="224"/>
      <c r="S1885" s="224"/>
      <c r="T1885" s="224"/>
      <c r="U1885" s="224"/>
    </row>
    <row r="1886" spans="11:21" s="86" customFormat="1" x14ac:dyDescent="0.2">
      <c r="K1886" s="241"/>
      <c r="L1886" s="224"/>
      <c r="M1886" s="224"/>
      <c r="N1886" s="82"/>
      <c r="O1886" s="224"/>
      <c r="P1886" s="224"/>
      <c r="Q1886" s="224"/>
      <c r="R1886" s="224"/>
      <c r="S1886" s="224"/>
      <c r="T1886" s="224"/>
      <c r="U1886" s="224"/>
    </row>
    <row r="1887" spans="11:21" s="86" customFormat="1" x14ac:dyDescent="0.2">
      <c r="K1887" s="241"/>
      <c r="L1887" s="224"/>
      <c r="M1887" s="224"/>
      <c r="N1887" s="82"/>
      <c r="O1887" s="224"/>
      <c r="P1887" s="224"/>
      <c r="Q1887" s="224"/>
      <c r="R1887" s="224"/>
      <c r="S1887" s="224"/>
      <c r="T1887" s="224"/>
      <c r="U1887" s="224"/>
    </row>
    <row r="1888" spans="11:21" s="86" customFormat="1" x14ac:dyDescent="0.2">
      <c r="K1888" s="241"/>
      <c r="L1888" s="224"/>
      <c r="M1888" s="224"/>
      <c r="N1888" s="82"/>
      <c r="O1888" s="224"/>
      <c r="P1888" s="224"/>
      <c r="Q1888" s="224"/>
      <c r="R1888" s="224"/>
      <c r="S1888" s="224"/>
      <c r="T1888" s="224"/>
      <c r="U1888" s="224"/>
    </row>
    <row r="1889" spans="11:21" s="86" customFormat="1" x14ac:dyDescent="0.2">
      <c r="K1889" s="241"/>
      <c r="L1889" s="224"/>
      <c r="M1889" s="224"/>
      <c r="N1889" s="82"/>
      <c r="O1889" s="224"/>
      <c r="P1889" s="224"/>
      <c r="Q1889" s="224"/>
      <c r="R1889" s="224"/>
      <c r="S1889" s="224"/>
      <c r="T1889" s="224"/>
      <c r="U1889" s="224"/>
    </row>
    <row r="1890" spans="11:21" s="86" customFormat="1" x14ac:dyDescent="0.2">
      <c r="K1890" s="241"/>
      <c r="L1890" s="224"/>
      <c r="M1890" s="224"/>
      <c r="N1890" s="82"/>
      <c r="O1890" s="224"/>
      <c r="P1890" s="224"/>
      <c r="Q1890" s="224"/>
      <c r="R1890" s="224"/>
      <c r="S1890" s="224"/>
      <c r="T1890" s="224"/>
      <c r="U1890" s="224"/>
    </row>
    <row r="1891" spans="11:21" s="86" customFormat="1" x14ac:dyDescent="0.2">
      <c r="K1891" s="241"/>
      <c r="L1891" s="224"/>
      <c r="M1891" s="224"/>
      <c r="N1891" s="82"/>
      <c r="O1891" s="224"/>
      <c r="P1891" s="224"/>
      <c r="Q1891" s="224"/>
      <c r="R1891" s="224"/>
      <c r="S1891" s="224"/>
      <c r="T1891" s="224"/>
      <c r="U1891" s="224"/>
    </row>
    <row r="1892" spans="11:21" s="86" customFormat="1" x14ac:dyDescent="0.2">
      <c r="K1892" s="241"/>
      <c r="L1892" s="224"/>
      <c r="M1892" s="224"/>
      <c r="N1892" s="82"/>
      <c r="O1892" s="224"/>
      <c r="P1892" s="224"/>
      <c r="Q1892" s="224"/>
      <c r="R1892" s="224"/>
      <c r="S1892" s="224"/>
      <c r="T1892" s="224"/>
      <c r="U1892" s="224"/>
    </row>
    <row r="1893" spans="11:21" s="86" customFormat="1" x14ac:dyDescent="0.2">
      <c r="K1893" s="241"/>
      <c r="L1893" s="224"/>
      <c r="M1893" s="224"/>
      <c r="N1893" s="82"/>
      <c r="O1893" s="224"/>
      <c r="P1893" s="224"/>
      <c r="Q1893" s="224"/>
      <c r="R1893" s="224"/>
      <c r="S1893" s="224"/>
      <c r="T1893" s="224"/>
      <c r="U1893" s="224"/>
    </row>
    <row r="1894" spans="11:21" s="86" customFormat="1" x14ac:dyDescent="0.2">
      <c r="K1894" s="241"/>
      <c r="L1894" s="224"/>
      <c r="M1894" s="224"/>
      <c r="N1894" s="82"/>
      <c r="O1894" s="224"/>
      <c r="P1894" s="224"/>
      <c r="Q1894" s="224"/>
      <c r="R1894" s="224"/>
      <c r="S1894" s="224"/>
      <c r="T1894" s="224"/>
      <c r="U1894" s="224"/>
    </row>
    <row r="1895" spans="11:21" s="86" customFormat="1" x14ac:dyDescent="0.2">
      <c r="K1895" s="241"/>
      <c r="L1895" s="224"/>
      <c r="M1895" s="224"/>
      <c r="N1895" s="82"/>
      <c r="O1895" s="224"/>
      <c r="P1895" s="224"/>
      <c r="Q1895" s="224"/>
      <c r="R1895" s="224"/>
      <c r="S1895" s="224"/>
      <c r="T1895" s="224"/>
      <c r="U1895" s="224"/>
    </row>
    <row r="1896" spans="11:21" s="86" customFormat="1" x14ac:dyDescent="0.2">
      <c r="K1896" s="241"/>
      <c r="L1896" s="224"/>
      <c r="M1896" s="224"/>
      <c r="N1896" s="82"/>
      <c r="O1896" s="224"/>
      <c r="P1896" s="224"/>
      <c r="Q1896" s="224"/>
      <c r="R1896" s="224"/>
      <c r="S1896" s="224"/>
      <c r="T1896" s="224"/>
      <c r="U1896" s="224"/>
    </row>
    <row r="1897" spans="11:21" s="86" customFormat="1" x14ac:dyDescent="0.2">
      <c r="K1897" s="241"/>
      <c r="L1897" s="224"/>
      <c r="M1897" s="224"/>
      <c r="N1897" s="82"/>
      <c r="O1897" s="224"/>
      <c r="P1897" s="224"/>
      <c r="Q1897" s="224"/>
      <c r="R1897" s="224"/>
      <c r="S1897" s="224"/>
      <c r="T1897" s="224"/>
      <c r="U1897" s="224"/>
    </row>
    <row r="1898" spans="11:21" s="86" customFormat="1" x14ac:dyDescent="0.2">
      <c r="K1898" s="241"/>
      <c r="L1898" s="224"/>
      <c r="M1898" s="224"/>
      <c r="N1898" s="82"/>
      <c r="O1898" s="224"/>
      <c r="P1898" s="224"/>
      <c r="Q1898" s="224"/>
      <c r="R1898" s="224"/>
      <c r="S1898" s="224"/>
      <c r="T1898" s="224"/>
      <c r="U1898" s="224"/>
    </row>
    <row r="1899" spans="11:21" s="86" customFormat="1" x14ac:dyDescent="0.2">
      <c r="K1899" s="241"/>
      <c r="L1899" s="224"/>
      <c r="M1899" s="224"/>
      <c r="N1899" s="82"/>
      <c r="O1899" s="224"/>
      <c r="P1899" s="224"/>
      <c r="Q1899" s="224"/>
      <c r="R1899" s="224"/>
      <c r="S1899" s="224"/>
      <c r="T1899" s="224"/>
      <c r="U1899" s="224"/>
    </row>
    <row r="1900" spans="11:21" s="86" customFormat="1" x14ac:dyDescent="0.2">
      <c r="K1900" s="241"/>
      <c r="L1900" s="224"/>
      <c r="M1900" s="224"/>
      <c r="N1900" s="82"/>
      <c r="O1900" s="224"/>
      <c r="P1900" s="224"/>
      <c r="Q1900" s="224"/>
      <c r="R1900" s="224"/>
      <c r="S1900" s="224"/>
      <c r="T1900" s="224"/>
      <c r="U1900" s="224"/>
    </row>
    <row r="1901" spans="11:21" s="86" customFormat="1" x14ac:dyDescent="0.2">
      <c r="K1901" s="241"/>
      <c r="L1901" s="224"/>
      <c r="M1901" s="224"/>
      <c r="N1901" s="82"/>
      <c r="O1901" s="224"/>
      <c r="P1901" s="224"/>
      <c r="Q1901" s="224"/>
      <c r="R1901" s="224"/>
      <c r="S1901" s="224"/>
      <c r="T1901" s="224"/>
      <c r="U1901" s="224"/>
    </row>
    <row r="1902" spans="11:21" s="86" customFormat="1" x14ac:dyDescent="0.2">
      <c r="K1902" s="241"/>
      <c r="L1902" s="224"/>
      <c r="M1902" s="224"/>
      <c r="N1902" s="82"/>
      <c r="O1902" s="224"/>
      <c r="P1902" s="224"/>
      <c r="Q1902" s="224"/>
      <c r="R1902" s="224"/>
      <c r="S1902" s="224"/>
      <c r="T1902" s="224"/>
      <c r="U1902" s="224"/>
    </row>
    <row r="1903" spans="11:21" s="86" customFormat="1" x14ac:dyDescent="0.2">
      <c r="K1903" s="241"/>
      <c r="L1903" s="224"/>
      <c r="M1903" s="224"/>
      <c r="N1903" s="82"/>
      <c r="O1903" s="224"/>
      <c r="P1903" s="224"/>
      <c r="Q1903" s="224"/>
      <c r="R1903" s="224"/>
      <c r="S1903" s="224"/>
      <c r="T1903" s="224"/>
      <c r="U1903" s="224"/>
    </row>
    <row r="1904" spans="11:21" s="86" customFormat="1" x14ac:dyDescent="0.2">
      <c r="K1904" s="241"/>
      <c r="L1904" s="224"/>
      <c r="M1904" s="224"/>
      <c r="N1904" s="82"/>
      <c r="O1904" s="224"/>
      <c r="P1904" s="224"/>
      <c r="Q1904" s="224"/>
      <c r="R1904" s="224"/>
      <c r="S1904" s="224"/>
      <c r="T1904" s="224"/>
      <c r="U1904" s="224"/>
    </row>
    <row r="1905" spans="11:21" s="86" customFormat="1" x14ac:dyDescent="0.2">
      <c r="K1905" s="241"/>
      <c r="L1905" s="224"/>
      <c r="M1905" s="224"/>
      <c r="N1905" s="82"/>
      <c r="O1905" s="224"/>
      <c r="P1905" s="224"/>
      <c r="Q1905" s="224"/>
      <c r="R1905" s="224"/>
      <c r="S1905" s="224"/>
      <c r="T1905" s="224"/>
      <c r="U1905" s="224"/>
    </row>
    <row r="1906" spans="11:21" s="86" customFormat="1" x14ac:dyDescent="0.2">
      <c r="K1906" s="241"/>
      <c r="L1906" s="224"/>
      <c r="M1906" s="224"/>
      <c r="N1906" s="82"/>
      <c r="O1906" s="224"/>
      <c r="P1906" s="224"/>
      <c r="Q1906" s="224"/>
      <c r="R1906" s="224"/>
      <c r="S1906" s="224"/>
      <c r="T1906" s="224"/>
      <c r="U1906" s="224"/>
    </row>
    <row r="1907" spans="11:21" s="86" customFormat="1" x14ac:dyDescent="0.2">
      <c r="K1907" s="241"/>
      <c r="L1907" s="224"/>
      <c r="M1907" s="224"/>
      <c r="N1907" s="82"/>
      <c r="O1907" s="224"/>
      <c r="P1907" s="224"/>
      <c r="Q1907" s="224"/>
      <c r="R1907" s="224"/>
      <c r="S1907" s="224"/>
      <c r="T1907" s="224"/>
      <c r="U1907" s="224"/>
    </row>
    <row r="1908" spans="11:21" s="86" customFormat="1" x14ac:dyDescent="0.2">
      <c r="K1908" s="241"/>
      <c r="L1908" s="224"/>
      <c r="M1908" s="224"/>
      <c r="N1908" s="82"/>
      <c r="O1908" s="224"/>
      <c r="P1908" s="224"/>
      <c r="Q1908" s="224"/>
      <c r="R1908" s="224"/>
      <c r="S1908" s="224"/>
      <c r="T1908" s="224"/>
      <c r="U1908" s="224"/>
    </row>
    <row r="1909" spans="11:21" s="86" customFormat="1" x14ac:dyDescent="0.2">
      <c r="K1909" s="241"/>
      <c r="L1909" s="224"/>
      <c r="M1909" s="224"/>
      <c r="N1909" s="82"/>
      <c r="O1909" s="224"/>
      <c r="P1909" s="224"/>
      <c r="Q1909" s="224"/>
      <c r="R1909" s="224"/>
      <c r="S1909" s="224"/>
      <c r="T1909" s="224"/>
      <c r="U1909" s="224"/>
    </row>
    <row r="1910" spans="11:21" s="86" customFormat="1" x14ac:dyDescent="0.2">
      <c r="K1910" s="241"/>
      <c r="L1910" s="224"/>
      <c r="M1910" s="224"/>
      <c r="N1910" s="82"/>
      <c r="O1910" s="224"/>
      <c r="P1910" s="224"/>
      <c r="Q1910" s="224"/>
      <c r="R1910" s="224"/>
      <c r="S1910" s="224"/>
      <c r="T1910" s="224"/>
      <c r="U1910" s="224"/>
    </row>
    <row r="1911" spans="11:21" s="86" customFormat="1" x14ac:dyDescent="0.2">
      <c r="K1911" s="241"/>
      <c r="L1911" s="224"/>
      <c r="M1911" s="224"/>
      <c r="N1911" s="82"/>
      <c r="O1911" s="224"/>
      <c r="P1911" s="224"/>
      <c r="Q1911" s="224"/>
      <c r="R1911" s="224"/>
      <c r="S1911" s="224"/>
      <c r="T1911" s="224"/>
      <c r="U1911" s="224"/>
    </row>
    <row r="1912" spans="11:21" s="86" customFormat="1" x14ac:dyDescent="0.2">
      <c r="K1912" s="241"/>
      <c r="L1912" s="224"/>
      <c r="M1912" s="224"/>
      <c r="N1912" s="82"/>
      <c r="O1912" s="224"/>
      <c r="P1912" s="224"/>
      <c r="Q1912" s="224"/>
      <c r="R1912" s="224"/>
      <c r="S1912" s="224"/>
      <c r="T1912" s="224"/>
      <c r="U1912" s="224"/>
    </row>
    <row r="1913" spans="11:21" s="86" customFormat="1" x14ac:dyDescent="0.2">
      <c r="K1913" s="241"/>
      <c r="L1913" s="224"/>
      <c r="M1913" s="224"/>
      <c r="N1913" s="82"/>
      <c r="O1913" s="224"/>
      <c r="P1913" s="224"/>
      <c r="Q1913" s="224"/>
      <c r="R1913" s="224"/>
      <c r="S1913" s="224"/>
      <c r="T1913" s="224"/>
      <c r="U1913" s="224"/>
    </row>
    <row r="1914" spans="11:21" s="86" customFormat="1" x14ac:dyDescent="0.2">
      <c r="K1914" s="241"/>
      <c r="L1914" s="224"/>
      <c r="M1914" s="224"/>
      <c r="N1914" s="82"/>
      <c r="O1914" s="224"/>
      <c r="P1914" s="224"/>
      <c r="Q1914" s="224"/>
      <c r="R1914" s="224"/>
      <c r="S1914" s="224"/>
      <c r="T1914" s="224"/>
      <c r="U1914" s="224"/>
    </row>
    <row r="1915" spans="11:21" s="86" customFormat="1" x14ac:dyDescent="0.2">
      <c r="K1915" s="241"/>
      <c r="L1915" s="224"/>
      <c r="M1915" s="224"/>
      <c r="N1915" s="82"/>
      <c r="O1915" s="224"/>
      <c r="P1915" s="224"/>
      <c r="Q1915" s="224"/>
      <c r="R1915" s="224"/>
      <c r="S1915" s="224"/>
      <c r="T1915" s="224"/>
      <c r="U1915" s="224"/>
    </row>
    <row r="1916" spans="11:21" s="86" customFormat="1" x14ac:dyDescent="0.2">
      <c r="K1916" s="241"/>
      <c r="L1916" s="224"/>
      <c r="M1916" s="224"/>
      <c r="N1916" s="82"/>
      <c r="O1916" s="224"/>
      <c r="P1916" s="224"/>
      <c r="Q1916" s="224"/>
      <c r="R1916" s="224"/>
      <c r="S1916" s="224"/>
      <c r="T1916" s="224"/>
      <c r="U1916" s="224"/>
    </row>
    <row r="1917" spans="11:21" s="86" customFormat="1" x14ac:dyDescent="0.2">
      <c r="K1917" s="241"/>
      <c r="L1917" s="224"/>
      <c r="M1917" s="224"/>
      <c r="N1917" s="82"/>
      <c r="O1917" s="224"/>
      <c r="P1917" s="224"/>
      <c r="Q1917" s="224"/>
      <c r="R1917" s="224"/>
      <c r="S1917" s="224"/>
      <c r="T1917" s="224"/>
      <c r="U1917" s="224"/>
    </row>
    <row r="1918" spans="11:21" s="86" customFormat="1" x14ac:dyDescent="0.2">
      <c r="K1918" s="241"/>
      <c r="L1918" s="224"/>
      <c r="M1918" s="224"/>
      <c r="N1918" s="82"/>
      <c r="O1918" s="224"/>
      <c r="P1918" s="224"/>
      <c r="Q1918" s="224"/>
      <c r="R1918" s="224"/>
      <c r="S1918" s="224"/>
      <c r="T1918" s="224"/>
      <c r="U1918" s="224"/>
    </row>
    <row r="1919" spans="11:21" s="86" customFormat="1" x14ac:dyDescent="0.2">
      <c r="K1919" s="241"/>
      <c r="L1919" s="224"/>
      <c r="M1919" s="224"/>
      <c r="N1919" s="82"/>
      <c r="O1919" s="224"/>
      <c r="P1919" s="224"/>
      <c r="Q1919" s="224"/>
      <c r="R1919" s="224"/>
      <c r="S1919" s="224"/>
      <c r="T1919" s="224"/>
      <c r="U1919" s="224"/>
    </row>
    <row r="1920" spans="11:21" s="86" customFormat="1" x14ac:dyDescent="0.2">
      <c r="K1920" s="241"/>
      <c r="L1920" s="224"/>
      <c r="M1920" s="224"/>
      <c r="N1920" s="82"/>
      <c r="O1920" s="224"/>
      <c r="P1920" s="224"/>
      <c r="Q1920" s="224"/>
      <c r="R1920" s="224"/>
      <c r="S1920" s="224"/>
      <c r="T1920" s="224"/>
      <c r="U1920" s="224"/>
    </row>
    <row r="1921" spans="11:21" s="86" customFormat="1" x14ac:dyDescent="0.2">
      <c r="K1921" s="241"/>
      <c r="L1921" s="224"/>
      <c r="M1921" s="224"/>
      <c r="N1921" s="82"/>
      <c r="O1921" s="224"/>
      <c r="P1921" s="224"/>
      <c r="Q1921" s="224"/>
      <c r="R1921" s="224"/>
      <c r="S1921" s="224"/>
      <c r="T1921" s="224"/>
      <c r="U1921" s="224"/>
    </row>
    <row r="1922" spans="11:21" s="86" customFormat="1" x14ac:dyDescent="0.2">
      <c r="K1922" s="241"/>
      <c r="L1922" s="224"/>
      <c r="M1922" s="224"/>
      <c r="N1922" s="82"/>
      <c r="O1922" s="224"/>
      <c r="P1922" s="224"/>
      <c r="Q1922" s="224"/>
      <c r="R1922" s="224"/>
      <c r="S1922" s="224"/>
      <c r="T1922" s="224"/>
      <c r="U1922" s="224"/>
    </row>
    <row r="1923" spans="11:21" s="86" customFormat="1" x14ac:dyDescent="0.2">
      <c r="K1923" s="241"/>
      <c r="L1923" s="224"/>
      <c r="M1923" s="224"/>
      <c r="N1923" s="82"/>
      <c r="O1923" s="224"/>
      <c r="P1923" s="224"/>
      <c r="Q1923" s="224"/>
      <c r="R1923" s="224"/>
      <c r="S1923" s="224"/>
      <c r="T1923" s="224"/>
      <c r="U1923" s="224"/>
    </row>
    <row r="1924" spans="11:21" s="86" customFormat="1" x14ac:dyDescent="0.2">
      <c r="K1924" s="241"/>
      <c r="L1924" s="224"/>
      <c r="M1924" s="224"/>
      <c r="N1924" s="82"/>
      <c r="O1924" s="224"/>
      <c r="P1924" s="224"/>
      <c r="Q1924" s="224"/>
      <c r="R1924" s="224"/>
      <c r="S1924" s="224"/>
      <c r="T1924" s="224"/>
      <c r="U1924" s="224"/>
    </row>
    <row r="1925" spans="11:21" s="86" customFormat="1" x14ac:dyDescent="0.2">
      <c r="K1925" s="241"/>
      <c r="L1925" s="224"/>
      <c r="M1925" s="224"/>
      <c r="N1925" s="82"/>
      <c r="O1925" s="224"/>
      <c r="P1925" s="224"/>
      <c r="Q1925" s="224"/>
      <c r="R1925" s="224"/>
      <c r="S1925" s="224"/>
      <c r="T1925" s="224"/>
      <c r="U1925" s="224"/>
    </row>
    <row r="1926" spans="11:21" s="86" customFormat="1" x14ac:dyDescent="0.2">
      <c r="K1926" s="241"/>
      <c r="L1926" s="224"/>
      <c r="M1926" s="224"/>
      <c r="N1926" s="82"/>
      <c r="O1926" s="224"/>
      <c r="P1926" s="224"/>
      <c r="Q1926" s="224"/>
      <c r="R1926" s="224"/>
      <c r="S1926" s="224"/>
      <c r="T1926" s="224"/>
      <c r="U1926" s="224"/>
    </row>
    <row r="1927" spans="11:21" s="86" customFormat="1" x14ac:dyDescent="0.2">
      <c r="K1927" s="241"/>
      <c r="L1927" s="224"/>
      <c r="M1927" s="224"/>
      <c r="N1927" s="82"/>
      <c r="O1927" s="224"/>
      <c r="P1927" s="224"/>
      <c r="Q1927" s="224"/>
      <c r="R1927" s="224"/>
      <c r="S1927" s="224"/>
      <c r="T1927" s="224"/>
      <c r="U1927" s="224"/>
    </row>
    <row r="1928" spans="11:21" s="86" customFormat="1" x14ac:dyDescent="0.2">
      <c r="K1928" s="241"/>
      <c r="L1928" s="224"/>
      <c r="M1928" s="224"/>
      <c r="N1928" s="82"/>
      <c r="O1928" s="224"/>
      <c r="P1928" s="224"/>
      <c r="Q1928" s="224"/>
      <c r="R1928" s="224"/>
      <c r="S1928" s="224"/>
      <c r="T1928" s="224"/>
      <c r="U1928" s="224"/>
    </row>
    <row r="1929" spans="11:21" s="86" customFormat="1" x14ac:dyDescent="0.2">
      <c r="K1929" s="241"/>
      <c r="L1929" s="224"/>
      <c r="M1929" s="224"/>
      <c r="N1929" s="82"/>
      <c r="O1929" s="224"/>
      <c r="P1929" s="224"/>
      <c r="Q1929" s="224"/>
      <c r="R1929" s="224"/>
      <c r="S1929" s="224"/>
      <c r="T1929" s="224"/>
      <c r="U1929" s="224"/>
    </row>
    <row r="1930" spans="11:21" s="86" customFormat="1" x14ac:dyDescent="0.2">
      <c r="K1930" s="241"/>
      <c r="L1930" s="224"/>
      <c r="M1930" s="224"/>
      <c r="N1930" s="82"/>
      <c r="O1930" s="224"/>
      <c r="P1930" s="224"/>
      <c r="Q1930" s="224"/>
      <c r="R1930" s="224"/>
      <c r="S1930" s="224"/>
      <c r="T1930" s="224"/>
      <c r="U1930" s="224"/>
    </row>
    <row r="1931" spans="11:21" s="86" customFormat="1" x14ac:dyDescent="0.2">
      <c r="K1931" s="241"/>
      <c r="L1931" s="224"/>
      <c r="M1931" s="224"/>
      <c r="N1931" s="82"/>
      <c r="O1931" s="224"/>
      <c r="P1931" s="224"/>
      <c r="Q1931" s="224"/>
      <c r="R1931" s="224"/>
      <c r="S1931" s="224"/>
      <c r="T1931" s="224"/>
      <c r="U1931" s="224"/>
    </row>
    <row r="1932" spans="11:21" s="86" customFormat="1" x14ac:dyDescent="0.2">
      <c r="K1932" s="241"/>
      <c r="L1932" s="224"/>
      <c r="M1932" s="224"/>
      <c r="N1932" s="82"/>
      <c r="O1932" s="224"/>
      <c r="P1932" s="224"/>
      <c r="Q1932" s="224"/>
      <c r="R1932" s="224"/>
      <c r="S1932" s="224"/>
      <c r="T1932" s="224"/>
      <c r="U1932" s="224"/>
    </row>
    <row r="1933" spans="11:21" s="86" customFormat="1" x14ac:dyDescent="0.2">
      <c r="K1933" s="241"/>
      <c r="L1933" s="224"/>
      <c r="M1933" s="224"/>
      <c r="N1933" s="82"/>
      <c r="O1933" s="224"/>
      <c r="P1933" s="224"/>
      <c r="Q1933" s="224"/>
      <c r="R1933" s="224"/>
      <c r="S1933" s="224"/>
      <c r="T1933" s="224"/>
      <c r="U1933" s="224"/>
    </row>
    <row r="1934" spans="11:21" s="86" customFormat="1" x14ac:dyDescent="0.2">
      <c r="K1934" s="241"/>
      <c r="L1934" s="224"/>
      <c r="M1934" s="224"/>
      <c r="N1934" s="82"/>
      <c r="O1934" s="224"/>
      <c r="P1934" s="224"/>
      <c r="Q1934" s="224"/>
      <c r="R1934" s="224"/>
      <c r="S1934" s="224"/>
      <c r="T1934" s="224"/>
      <c r="U1934" s="224"/>
    </row>
    <row r="1935" spans="11:21" s="86" customFormat="1" x14ac:dyDescent="0.2">
      <c r="K1935" s="241"/>
      <c r="L1935" s="224"/>
      <c r="M1935" s="224"/>
      <c r="N1935" s="82"/>
      <c r="O1935" s="224"/>
      <c r="P1935" s="224"/>
      <c r="Q1935" s="224"/>
      <c r="R1935" s="224"/>
      <c r="S1935" s="224"/>
      <c r="T1935" s="224"/>
      <c r="U1935" s="224"/>
    </row>
    <row r="1936" spans="11:21" s="86" customFormat="1" x14ac:dyDescent="0.2">
      <c r="K1936" s="241"/>
      <c r="L1936" s="224"/>
      <c r="M1936" s="224"/>
      <c r="N1936" s="82"/>
      <c r="O1936" s="224"/>
      <c r="P1936" s="224"/>
      <c r="Q1936" s="224"/>
      <c r="R1936" s="224"/>
      <c r="S1936" s="224"/>
      <c r="T1936" s="224"/>
      <c r="U1936" s="224"/>
    </row>
    <row r="1937" spans="11:21" s="86" customFormat="1" x14ac:dyDescent="0.2">
      <c r="K1937" s="241"/>
      <c r="L1937" s="224"/>
      <c r="M1937" s="224"/>
      <c r="N1937" s="82"/>
      <c r="O1937" s="224"/>
      <c r="P1937" s="224"/>
      <c r="Q1937" s="224"/>
      <c r="R1937" s="224"/>
      <c r="S1937" s="224"/>
      <c r="T1937" s="224"/>
      <c r="U1937" s="224"/>
    </row>
    <row r="1938" spans="11:21" s="86" customFormat="1" x14ac:dyDescent="0.2">
      <c r="K1938" s="241"/>
      <c r="L1938" s="224"/>
      <c r="M1938" s="224"/>
      <c r="N1938" s="82"/>
      <c r="O1938" s="224"/>
      <c r="P1938" s="224"/>
      <c r="Q1938" s="224"/>
      <c r="R1938" s="224"/>
      <c r="S1938" s="224"/>
      <c r="T1938" s="224"/>
      <c r="U1938" s="224"/>
    </row>
    <row r="1939" spans="11:21" s="86" customFormat="1" x14ac:dyDescent="0.2">
      <c r="K1939" s="241"/>
      <c r="L1939" s="224"/>
      <c r="M1939" s="224"/>
      <c r="N1939" s="82"/>
      <c r="O1939" s="224"/>
      <c r="P1939" s="224"/>
      <c r="Q1939" s="224"/>
      <c r="R1939" s="224"/>
      <c r="S1939" s="224"/>
      <c r="T1939" s="224"/>
      <c r="U1939" s="224"/>
    </row>
    <row r="1940" spans="11:21" s="86" customFormat="1" x14ac:dyDescent="0.2">
      <c r="K1940" s="241"/>
      <c r="L1940" s="224"/>
      <c r="M1940" s="224"/>
      <c r="N1940" s="82"/>
      <c r="O1940" s="224"/>
      <c r="P1940" s="224"/>
      <c r="Q1940" s="224"/>
      <c r="R1940" s="224"/>
      <c r="S1940" s="224"/>
      <c r="T1940" s="224"/>
      <c r="U1940" s="224"/>
    </row>
    <row r="1941" spans="11:21" s="86" customFormat="1" x14ac:dyDescent="0.2">
      <c r="K1941" s="241"/>
      <c r="L1941" s="224"/>
      <c r="M1941" s="224"/>
      <c r="N1941" s="82"/>
      <c r="O1941" s="224"/>
      <c r="P1941" s="224"/>
      <c r="Q1941" s="224"/>
      <c r="R1941" s="224"/>
      <c r="S1941" s="224"/>
      <c r="T1941" s="224"/>
      <c r="U1941" s="224"/>
    </row>
    <row r="1942" spans="11:21" s="86" customFormat="1" x14ac:dyDescent="0.2">
      <c r="K1942" s="241"/>
      <c r="L1942" s="224"/>
      <c r="M1942" s="224"/>
      <c r="N1942" s="82"/>
      <c r="O1942" s="224"/>
      <c r="P1942" s="224"/>
      <c r="Q1942" s="224"/>
      <c r="R1942" s="224"/>
      <c r="S1942" s="224"/>
      <c r="T1942" s="224"/>
      <c r="U1942" s="224"/>
    </row>
    <row r="1943" spans="11:21" s="86" customFormat="1" x14ac:dyDescent="0.2">
      <c r="K1943" s="241"/>
      <c r="L1943" s="224"/>
      <c r="M1943" s="224"/>
      <c r="N1943" s="82"/>
      <c r="O1943" s="224"/>
      <c r="P1943" s="224"/>
      <c r="Q1943" s="224"/>
      <c r="R1943" s="224"/>
      <c r="S1943" s="224"/>
      <c r="T1943" s="224"/>
      <c r="U1943" s="224"/>
    </row>
    <row r="1944" spans="11:21" s="86" customFormat="1" x14ac:dyDescent="0.2">
      <c r="K1944" s="241"/>
      <c r="L1944" s="224"/>
      <c r="M1944" s="224"/>
      <c r="N1944" s="82"/>
      <c r="O1944" s="224"/>
      <c r="P1944" s="224"/>
      <c r="Q1944" s="224"/>
      <c r="R1944" s="224"/>
      <c r="S1944" s="224"/>
      <c r="T1944" s="224"/>
      <c r="U1944" s="224"/>
    </row>
    <row r="1945" spans="11:21" s="86" customFormat="1" x14ac:dyDescent="0.2">
      <c r="K1945" s="241"/>
      <c r="L1945" s="224"/>
      <c r="M1945" s="224"/>
      <c r="N1945" s="82"/>
      <c r="O1945" s="224"/>
      <c r="P1945" s="224"/>
      <c r="Q1945" s="224"/>
      <c r="R1945" s="224"/>
      <c r="S1945" s="224"/>
      <c r="T1945" s="224"/>
      <c r="U1945" s="224"/>
    </row>
    <row r="1946" spans="11:21" s="86" customFormat="1" x14ac:dyDescent="0.2">
      <c r="K1946" s="241"/>
      <c r="L1946" s="224"/>
      <c r="M1946" s="224"/>
      <c r="N1946" s="82"/>
      <c r="O1946" s="224"/>
      <c r="P1946" s="224"/>
      <c r="Q1946" s="224"/>
      <c r="R1946" s="224"/>
      <c r="S1946" s="224"/>
      <c r="T1946" s="224"/>
      <c r="U1946" s="224"/>
    </row>
    <row r="1947" spans="11:21" s="86" customFormat="1" x14ac:dyDescent="0.2">
      <c r="K1947" s="241"/>
      <c r="L1947" s="224"/>
      <c r="M1947" s="224"/>
      <c r="N1947" s="82"/>
      <c r="O1947" s="224"/>
      <c r="P1947" s="224"/>
      <c r="Q1947" s="224"/>
      <c r="R1947" s="224"/>
      <c r="S1947" s="224"/>
      <c r="T1947" s="224"/>
      <c r="U1947" s="224"/>
    </row>
    <row r="1948" spans="11:21" s="86" customFormat="1" x14ac:dyDescent="0.2">
      <c r="K1948" s="241"/>
      <c r="L1948" s="224"/>
      <c r="M1948" s="224"/>
      <c r="N1948" s="82"/>
      <c r="O1948" s="224"/>
      <c r="P1948" s="224"/>
      <c r="Q1948" s="224"/>
      <c r="R1948" s="224"/>
      <c r="S1948" s="224"/>
      <c r="T1948" s="224"/>
      <c r="U1948" s="224"/>
    </row>
    <row r="1949" spans="11:21" s="86" customFormat="1" x14ac:dyDescent="0.2">
      <c r="K1949" s="241"/>
      <c r="L1949" s="224"/>
      <c r="M1949" s="224"/>
      <c r="N1949" s="82"/>
      <c r="O1949" s="224"/>
      <c r="P1949" s="224"/>
      <c r="Q1949" s="224"/>
      <c r="R1949" s="224"/>
      <c r="S1949" s="224"/>
      <c r="T1949" s="224"/>
      <c r="U1949" s="224"/>
    </row>
    <row r="1950" spans="11:21" s="86" customFormat="1" x14ac:dyDescent="0.2">
      <c r="K1950" s="241"/>
      <c r="L1950" s="224"/>
      <c r="M1950" s="224"/>
      <c r="N1950" s="82"/>
      <c r="O1950" s="224"/>
      <c r="P1950" s="224"/>
      <c r="Q1950" s="224"/>
      <c r="R1950" s="224"/>
      <c r="S1950" s="224"/>
      <c r="T1950" s="224"/>
      <c r="U1950" s="224"/>
    </row>
    <row r="1951" spans="11:21" s="86" customFormat="1" x14ac:dyDescent="0.2">
      <c r="K1951" s="241"/>
      <c r="L1951" s="224"/>
      <c r="M1951" s="224"/>
      <c r="N1951" s="82"/>
      <c r="O1951" s="224"/>
      <c r="P1951" s="224"/>
      <c r="Q1951" s="224"/>
      <c r="R1951" s="224"/>
      <c r="S1951" s="224"/>
      <c r="T1951" s="224"/>
      <c r="U1951" s="224"/>
    </row>
    <row r="1952" spans="11:21" s="86" customFormat="1" x14ac:dyDescent="0.2">
      <c r="K1952" s="241"/>
      <c r="L1952" s="224"/>
      <c r="M1952" s="224"/>
      <c r="N1952" s="82"/>
      <c r="O1952" s="224"/>
      <c r="P1952" s="224"/>
      <c r="Q1952" s="224"/>
      <c r="R1952" s="224"/>
      <c r="S1952" s="224"/>
      <c r="T1952" s="224"/>
      <c r="U1952" s="224"/>
    </row>
    <row r="1953" spans="11:21" s="86" customFormat="1" x14ac:dyDescent="0.2">
      <c r="K1953" s="241"/>
      <c r="L1953" s="224"/>
      <c r="M1953" s="224"/>
      <c r="N1953" s="82"/>
      <c r="O1953" s="224"/>
      <c r="P1953" s="224"/>
      <c r="Q1953" s="224"/>
      <c r="R1953" s="224"/>
      <c r="S1953" s="224"/>
      <c r="T1953" s="224"/>
      <c r="U1953" s="224"/>
    </row>
    <row r="1954" spans="11:21" s="86" customFormat="1" x14ac:dyDescent="0.2">
      <c r="K1954" s="241"/>
      <c r="L1954" s="224"/>
      <c r="M1954" s="224"/>
      <c r="N1954" s="82"/>
      <c r="O1954" s="224"/>
      <c r="P1954" s="224"/>
      <c r="Q1954" s="224"/>
      <c r="R1954" s="224"/>
      <c r="S1954" s="224"/>
      <c r="T1954" s="224"/>
      <c r="U1954" s="224"/>
    </row>
    <row r="1955" spans="11:21" s="86" customFormat="1" x14ac:dyDescent="0.2">
      <c r="K1955" s="241"/>
      <c r="L1955" s="224"/>
      <c r="M1955" s="224"/>
      <c r="N1955" s="82"/>
      <c r="O1955" s="224"/>
      <c r="P1955" s="224"/>
      <c r="Q1955" s="224"/>
      <c r="R1955" s="224"/>
      <c r="S1955" s="224"/>
      <c r="T1955" s="224"/>
      <c r="U1955" s="224"/>
    </row>
    <row r="1956" spans="11:21" s="86" customFormat="1" x14ac:dyDescent="0.2">
      <c r="K1956" s="241"/>
      <c r="L1956" s="224"/>
      <c r="M1956" s="224"/>
      <c r="N1956" s="82"/>
      <c r="O1956" s="224"/>
      <c r="P1956" s="224"/>
      <c r="Q1956" s="224"/>
      <c r="R1956" s="224"/>
      <c r="S1956" s="224"/>
      <c r="T1956" s="224"/>
      <c r="U1956" s="224"/>
    </row>
    <row r="1957" spans="11:21" s="86" customFormat="1" x14ac:dyDescent="0.2">
      <c r="K1957" s="241"/>
      <c r="L1957" s="224"/>
      <c r="M1957" s="224"/>
      <c r="N1957" s="82"/>
      <c r="O1957" s="224"/>
      <c r="P1957" s="224"/>
      <c r="Q1957" s="224"/>
      <c r="R1957" s="224"/>
      <c r="S1957" s="224"/>
      <c r="T1957" s="224"/>
      <c r="U1957" s="224"/>
    </row>
    <row r="1958" spans="11:21" s="86" customFormat="1" x14ac:dyDescent="0.2">
      <c r="K1958" s="241"/>
      <c r="L1958" s="224"/>
      <c r="M1958" s="224"/>
      <c r="N1958" s="82"/>
      <c r="O1958" s="224"/>
      <c r="P1958" s="224"/>
      <c r="Q1958" s="224"/>
      <c r="R1958" s="224"/>
      <c r="S1958" s="224"/>
      <c r="T1958" s="224"/>
      <c r="U1958" s="224"/>
    </row>
    <row r="1959" spans="11:21" s="86" customFormat="1" x14ac:dyDescent="0.2">
      <c r="K1959" s="241"/>
      <c r="L1959" s="224"/>
      <c r="M1959" s="224"/>
      <c r="N1959" s="82"/>
      <c r="O1959" s="224"/>
      <c r="P1959" s="224"/>
      <c r="Q1959" s="224"/>
      <c r="R1959" s="224"/>
      <c r="S1959" s="224"/>
      <c r="T1959" s="224"/>
      <c r="U1959" s="224"/>
    </row>
    <row r="1960" spans="11:21" s="86" customFormat="1" x14ac:dyDescent="0.2">
      <c r="K1960" s="241"/>
      <c r="L1960" s="224"/>
      <c r="M1960" s="224"/>
      <c r="N1960" s="82"/>
      <c r="O1960" s="224"/>
      <c r="P1960" s="224"/>
      <c r="Q1960" s="224"/>
      <c r="R1960" s="224"/>
      <c r="S1960" s="224"/>
      <c r="T1960" s="224"/>
      <c r="U1960" s="224"/>
    </row>
    <row r="1961" spans="11:21" s="86" customFormat="1" x14ac:dyDescent="0.2">
      <c r="K1961" s="241"/>
      <c r="L1961" s="224"/>
      <c r="M1961" s="224"/>
      <c r="N1961" s="82"/>
      <c r="O1961" s="224"/>
      <c r="P1961" s="224"/>
      <c r="Q1961" s="224"/>
      <c r="R1961" s="224"/>
      <c r="S1961" s="224"/>
      <c r="T1961" s="224"/>
      <c r="U1961" s="224"/>
    </row>
    <row r="1962" spans="11:21" s="86" customFormat="1" x14ac:dyDescent="0.2">
      <c r="K1962" s="241"/>
      <c r="L1962" s="224"/>
      <c r="M1962" s="224"/>
      <c r="N1962" s="82"/>
      <c r="O1962" s="224"/>
      <c r="P1962" s="224"/>
      <c r="Q1962" s="224"/>
      <c r="R1962" s="224"/>
      <c r="S1962" s="224"/>
      <c r="T1962" s="224"/>
      <c r="U1962" s="224"/>
    </row>
    <row r="1963" spans="11:21" s="86" customFormat="1" x14ac:dyDescent="0.2">
      <c r="K1963" s="241"/>
      <c r="L1963" s="224"/>
      <c r="M1963" s="224"/>
      <c r="N1963" s="82"/>
      <c r="O1963" s="224"/>
      <c r="P1963" s="224"/>
      <c r="Q1963" s="224"/>
      <c r="R1963" s="224"/>
      <c r="S1963" s="224"/>
      <c r="T1963" s="224"/>
      <c r="U1963" s="224"/>
    </row>
    <row r="1964" spans="11:21" s="86" customFormat="1" x14ac:dyDescent="0.2">
      <c r="K1964" s="241"/>
      <c r="L1964" s="224"/>
      <c r="M1964" s="224"/>
      <c r="N1964" s="82"/>
      <c r="O1964" s="224"/>
      <c r="P1964" s="224"/>
      <c r="Q1964" s="224"/>
      <c r="R1964" s="224"/>
      <c r="S1964" s="224"/>
      <c r="T1964" s="224"/>
      <c r="U1964" s="224"/>
    </row>
    <row r="1965" spans="11:21" s="86" customFormat="1" x14ac:dyDescent="0.2">
      <c r="K1965" s="241"/>
      <c r="L1965" s="224"/>
      <c r="M1965" s="224"/>
      <c r="N1965" s="82"/>
      <c r="O1965" s="224"/>
      <c r="P1965" s="224"/>
      <c r="Q1965" s="224"/>
      <c r="R1965" s="224"/>
      <c r="S1965" s="224"/>
      <c r="T1965" s="224"/>
      <c r="U1965" s="224"/>
    </row>
    <row r="1966" spans="11:21" s="86" customFormat="1" x14ac:dyDescent="0.2">
      <c r="K1966" s="241"/>
      <c r="L1966" s="224"/>
      <c r="M1966" s="224"/>
      <c r="N1966" s="82"/>
      <c r="O1966" s="224"/>
      <c r="P1966" s="224"/>
      <c r="Q1966" s="224"/>
      <c r="R1966" s="224"/>
      <c r="S1966" s="224"/>
      <c r="T1966" s="224"/>
      <c r="U1966" s="224"/>
    </row>
    <row r="1967" spans="11:21" s="86" customFormat="1" x14ac:dyDescent="0.2">
      <c r="K1967" s="241"/>
      <c r="L1967" s="224"/>
      <c r="M1967" s="224"/>
      <c r="N1967" s="82"/>
      <c r="O1967" s="224"/>
      <c r="P1967" s="224"/>
      <c r="Q1967" s="224"/>
      <c r="R1967" s="224"/>
      <c r="S1967" s="224"/>
      <c r="T1967" s="224"/>
      <c r="U1967" s="224"/>
    </row>
    <row r="1968" spans="11:21" s="86" customFormat="1" x14ac:dyDescent="0.2">
      <c r="K1968" s="241"/>
      <c r="L1968" s="224"/>
      <c r="M1968" s="224"/>
      <c r="N1968" s="82"/>
      <c r="O1968" s="224"/>
      <c r="P1968" s="224"/>
      <c r="Q1968" s="224"/>
      <c r="R1968" s="224"/>
      <c r="S1968" s="224"/>
      <c r="T1968" s="224"/>
      <c r="U1968" s="224"/>
    </row>
    <row r="1969" spans="11:21" s="86" customFormat="1" x14ac:dyDescent="0.2">
      <c r="K1969" s="241"/>
      <c r="L1969" s="224"/>
      <c r="M1969" s="224"/>
      <c r="N1969" s="82"/>
      <c r="O1969" s="224"/>
      <c r="P1969" s="224"/>
      <c r="Q1969" s="224"/>
      <c r="R1969" s="224"/>
      <c r="S1969" s="224"/>
      <c r="T1969" s="224"/>
      <c r="U1969" s="224"/>
    </row>
    <row r="1970" spans="11:21" s="86" customFormat="1" x14ac:dyDescent="0.2">
      <c r="K1970" s="241"/>
      <c r="L1970" s="224"/>
      <c r="M1970" s="224"/>
      <c r="N1970" s="82"/>
      <c r="O1970" s="224"/>
      <c r="P1970" s="224"/>
      <c r="Q1970" s="224"/>
      <c r="R1970" s="224"/>
      <c r="S1970" s="224"/>
      <c r="T1970" s="224"/>
      <c r="U1970" s="224"/>
    </row>
    <row r="1971" spans="11:21" s="86" customFormat="1" x14ac:dyDescent="0.2">
      <c r="K1971" s="241"/>
      <c r="L1971" s="224"/>
      <c r="M1971" s="224"/>
      <c r="N1971" s="82"/>
      <c r="O1971" s="224"/>
      <c r="P1971" s="224"/>
      <c r="Q1971" s="224"/>
      <c r="R1971" s="224"/>
      <c r="S1971" s="224"/>
      <c r="T1971" s="224"/>
      <c r="U1971" s="224"/>
    </row>
    <row r="1972" spans="11:21" s="86" customFormat="1" x14ac:dyDescent="0.2">
      <c r="K1972" s="241"/>
      <c r="L1972" s="224"/>
      <c r="M1972" s="224"/>
      <c r="N1972" s="82"/>
      <c r="O1972" s="224"/>
      <c r="P1972" s="224"/>
      <c r="Q1972" s="224"/>
      <c r="R1972" s="224"/>
      <c r="S1972" s="224"/>
      <c r="T1972" s="224"/>
      <c r="U1972" s="224"/>
    </row>
    <row r="1973" spans="11:21" s="86" customFormat="1" x14ac:dyDescent="0.2">
      <c r="K1973" s="241"/>
      <c r="L1973" s="224"/>
      <c r="M1973" s="224"/>
      <c r="N1973" s="82"/>
      <c r="O1973" s="224"/>
      <c r="P1973" s="224"/>
      <c r="Q1973" s="224"/>
      <c r="R1973" s="224"/>
      <c r="S1973" s="224"/>
      <c r="T1973" s="224"/>
      <c r="U1973" s="224"/>
    </row>
    <row r="1974" spans="11:21" s="86" customFormat="1" x14ac:dyDescent="0.2">
      <c r="K1974" s="241"/>
      <c r="L1974" s="224"/>
      <c r="M1974" s="224"/>
      <c r="N1974" s="82"/>
      <c r="O1974" s="224"/>
      <c r="P1974" s="224"/>
      <c r="Q1974" s="224"/>
      <c r="R1974" s="224"/>
      <c r="S1974" s="224"/>
      <c r="T1974" s="224"/>
      <c r="U1974" s="224"/>
    </row>
    <row r="1975" spans="11:21" s="86" customFormat="1" x14ac:dyDescent="0.2">
      <c r="K1975" s="241"/>
      <c r="L1975" s="224"/>
      <c r="M1975" s="224"/>
      <c r="N1975" s="82"/>
      <c r="O1975" s="224"/>
      <c r="P1975" s="224"/>
      <c r="Q1975" s="224"/>
      <c r="R1975" s="224"/>
      <c r="S1975" s="224"/>
      <c r="T1975" s="224"/>
      <c r="U1975" s="224"/>
    </row>
    <row r="1976" spans="11:21" s="86" customFormat="1" x14ac:dyDescent="0.2">
      <c r="K1976" s="241"/>
      <c r="L1976" s="224"/>
      <c r="M1976" s="224"/>
      <c r="N1976" s="82"/>
      <c r="O1976" s="224"/>
      <c r="P1976" s="224"/>
      <c r="Q1976" s="224"/>
      <c r="R1976" s="224"/>
      <c r="S1976" s="224"/>
      <c r="T1976" s="224"/>
      <c r="U1976" s="224"/>
    </row>
    <row r="1977" spans="11:21" s="86" customFormat="1" x14ac:dyDescent="0.2">
      <c r="K1977" s="241"/>
      <c r="L1977" s="224"/>
      <c r="M1977" s="224"/>
      <c r="N1977" s="82"/>
      <c r="O1977" s="224"/>
      <c r="P1977" s="224"/>
      <c r="Q1977" s="224"/>
      <c r="R1977" s="224"/>
      <c r="S1977" s="224"/>
      <c r="T1977" s="224"/>
      <c r="U1977" s="224"/>
    </row>
    <row r="1978" spans="11:21" s="86" customFormat="1" x14ac:dyDescent="0.2">
      <c r="K1978" s="241"/>
      <c r="L1978" s="224"/>
      <c r="M1978" s="224"/>
      <c r="N1978" s="82"/>
      <c r="O1978" s="224"/>
      <c r="P1978" s="224"/>
      <c r="Q1978" s="224"/>
      <c r="R1978" s="224"/>
      <c r="S1978" s="224"/>
      <c r="T1978" s="224"/>
      <c r="U1978" s="224"/>
    </row>
    <row r="1979" spans="11:21" s="86" customFormat="1" x14ac:dyDescent="0.2">
      <c r="K1979" s="241"/>
      <c r="L1979" s="224"/>
      <c r="M1979" s="224"/>
      <c r="N1979" s="82"/>
      <c r="O1979" s="224"/>
      <c r="P1979" s="224"/>
      <c r="Q1979" s="224"/>
      <c r="R1979" s="224"/>
      <c r="S1979" s="224"/>
      <c r="T1979" s="224"/>
      <c r="U1979" s="224"/>
    </row>
    <row r="1980" spans="11:21" s="86" customFormat="1" x14ac:dyDescent="0.2">
      <c r="K1980" s="241"/>
      <c r="L1980" s="224"/>
      <c r="M1980" s="224"/>
      <c r="N1980" s="82"/>
      <c r="O1980" s="224"/>
      <c r="P1980" s="224"/>
      <c r="Q1980" s="224"/>
      <c r="R1980" s="224"/>
      <c r="S1980" s="224"/>
      <c r="T1980" s="224"/>
      <c r="U1980" s="224"/>
    </row>
    <row r="1981" spans="11:21" s="86" customFormat="1" x14ac:dyDescent="0.2">
      <c r="K1981" s="241"/>
      <c r="L1981" s="224"/>
      <c r="M1981" s="224"/>
      <c r="N1981" s="82"/>
      <c r="O1981" s="224"/>
      <c r="P1981" s="224"/>
      <c r="Q1981" s="224"/>
      <c r="R1981" s="224"/>
      <c r="S1981" s="224"/>
      <c r="T1981" s="224"/>
      <c r="U1981" s="224"/>
    </row>
    <row r="1982" spans="11:21" s="86" customFormat="1" x14ac:dyDescent="0.2">
      <c r="K1982" s="241"/>
      <c r="L1982" s="224"/>
      <c r="M1982" s="224"/>
      <c r="N1982" s="82"/>
      <c r="O1982" s="224"/>
      <c r="P1982" s="224"/>
      <c r="Q1982" s="224"/>
      <c r="R1982" s="224"/>
      <c r="S1982" s="224"/>
      <c r="T1982" s="224"/>
      <c r="U1982" s="224"/>
    </row>
    <row r="1983" spans="11:21" s="86" customFormat="1" x14ac:dyDescent="0.2">
      <c r="K1983" s="241"/>
      <c r="L1983" s="224"/>
      <c r="M1983" s="224"/>
      <c r="N1983" s="82"/>
      <c r="O1983" s="224"/>
      <c r="P1983" s="224"/>
      <c r="Q1983" s="224"/>
      <c r="R1983" s="224"/>
      <c r="S1983" s="224"/>
      <c r="T1983" s="224"/>
      <c r="U1983" s="224"/>
    </row>
    <row r="1984" spans="11:21" s="86" customFormat="1" x14ac:dyDescent="0.2">
      <c r="K1984" s="241"/>
      <c r="L1984" s="224"/>
      <c r="M1984" s="224"/>
      <c r="N1984" s="82"/>
      <c r="O1984" s="224"/>
      <c r="P1984" s="224"/>
      <c r="Q1984" s="224"/>
      <c r="R1984" s="224"/>
      <c r="S1984" s="224"/>
      <c r="T1984" s="224"/>
      <c r="U1984" s="224"/>
    </row>
    <row r="1985" spans="11:21" s="86" customFormat="1" x14ac:dyDescent="0.2">
      <c r="K1985" s="241"/>
      <c r="L1985" s="224"/>
      <c r="M1985" s="224"/>
      <c r="N1985" s="82"/>
      <c r="O1985" s="224"/>
      <c r="P1985" s="224"/>
      <c r="Q1985" s="224"/>
      <c r="R1985" s="224"/>
      <c r="S1985" s="224"/>
      <c r="T1985" s="224"/>
      <c r="U1985" s="224"/>
    </row>
    <row r="1986" spans="11:21" s="86" customFormat="1" x14ac:dyDescent="0.2">
      <c r="K1986" s="241"/>
      <c r="L1986" s="224"/>
      <c r="M1986" s="224"/>
      <c r="N1986" s="82"/>
      <c r="O1986" s="224"/>
      <c r="P1986" s="224"/>
      <c r="Q1986" s="224"/>
      <c r="R1986" s="224"/>
      <c r="S1986" s="224"/>
      <c r="T1986" s="224"/>
      <c r="U1986" s="224"/>
    </row>
    <row r="1987" spans="11:21" s="86" customFormat="1" x14ac:dyDescent="0.2">
      <c r="K1987" s="241"/>
      <c r="L1987" s="224"/>
      <c r="M1987" s="224"/>
      <c r="N1987" s="82"/>
      <c r="O1987" s="224"/>
      <c r="P1987" s="224"/>
      <c r="Q1987" s="224"/>
      <c r="R1987" s="224"/>
      <c r="S1987" s="224"/>
      <c r="T1987" s="224"/>
      <c r="U1987" s="224"/>
    </row>
    <row r="1988" spans="11:21" s="86" customFormat="1" x14ac:dyDescent="0.2">
      <c r="K1988" s="241"/>
      <c r="L1988" s="224"/>
      <c r="M1988" s="224"/>
      <c r="N1988" s="82"/>
      <c r="O1988" s="224"/>
      <c r="P1988" s="224"/>
      <c r="Q1988" s="224"/>
      <c r="R1988" s="224"/>
      <c r="S1988" s="224"/>
      <c r="T1988" s="224"/>
      <c r="U1988" s="224"/>
    </row>
    <row r="1989" spans="11:21" s="86" customFormat="1" x14ac:dyDescent="0.2">
      <c r="K1989" s="241"/>
      <c r="L1989" s="224"/>
      <c r="M1989" s="224"/>
      <c r="N1989" s="82"/>
      <c r="O1989" s="224"/>
      <c r="P1989" s="224"/>
      <c r="Q1989" s="224"/>
      <c r="R1989" s="224"/>
      <c r="S1989" s="224"/>
      <c r="T1989" s="224"/>
      <c r="U1989" s="224"/>
    </row>
    <row r="1990" spans="11:21" s="86" customFormat="1" x14ac:dyDescent="0.2">
      <c r="K1990" s="241"/>
      <c r="L1990" s="224"/>
      <c r="M1990" s="224"/>
      <c r="N1990" s="82"/>
      <c r="O1990" s="224"/>
      <c r="P1990" s="224"/>
      <c r="Q1990" s="224"/>
      <c r="R1990" s="224"/>
      <c r="S1990" s="224"/>
      <c r="T1990" s="224"/>
      <c r="U1990" s="224"/>
    </row>
    <row r="1991" spans="11:21" s="86" customFormat="1" x14ac:dyDescent="0.2">
      <c r="K1991" s="241"/>
      <c r="L1991" s="224"/>
      <c r="M1991" s="224"/>
      <c r="N1991" s="82"/>
      <c r="O1991" s="224"/>
      <c r="P1991" s="224"/>
      <c r="Q1991" s="224"/>
      <c r="R1991" s="224"/>
      <c r="S1991" s="224"/>
      <c r="T1991" s="224"/>
      <c r="U1991" s="224"/>
    </row>
    <row r="1992" spans="11:21" s="86" customFormat="1" x14ac:dyDescent="0.2">
      <c r="K1992" s="241"/>
      <c r="L1992" s="224"/>
      <c r="M1992" s="224"/>
      <c r="N1992" s="82"/>
      <c r="O1992" s="224"/>
      <c r="P1992" s="224"/>
      <c r="Q1992" s="224"/>
      <c r="R1992" s="224"/>
      <c r="S1992" s="224"/>
      <c r="T1992" s="224"/>
      <c r="U1992" s="224"/>
    </row>
    <row r="1993" spans="11:21" s="86" customFormat="1" x14ac:dyDescent="0.2">
      <c r="K1993" s="241"/>
      <c r="L1993" s="224"/>
      <c r="M1993" s="224"/>
      <c r="N1993" s="82"/>
      <c r="O1993" s="224"/>
      <c r="P1993" s="224"/>
      <c r="Q1993" s="224"/>
      <c r="R1993" s="224"/>
      <c r="S1993" s="224"/>
      <c r="T1993" s="224"/>
      <c r="U1993" s="224"/>
    </row>
    <row r="1994" spans="11:21" s="86" customFormat="1" x14ac:dyDescent="0.2">
      <c r="K1994" s="241"/>
      <c r="L1994" s="224"/>
      <c r="M1994" s="224"/>
      <c r="N1994" s="82"/>
      <c r="O1994" s="224"/>
      <c r="P1994" s="224"/>
      <c r="Q1994" s="224"/>
      <c r="R1994" s="224"/>
      <c r="S1994" s="224"/>
      <c r="T1994" s="224"/>
      <c r="U1994" s="224"/>
    </row>
    <row r="1995" spans="11:21" s="86" customFormat="1" x14ac:dyDescent="0.2">
      <c r="K1995" s="241"/>
      <c r="L1995" s="224"/>
      <c r="M1995" s="224"/>
      <c r="N1995" s="82"/>
      <c r="O1995" s="224"/>
      <c r="P1995" s="224"/>
      <c r="Q1995" s="224"/>
      <c r="R1995" s="224"/>
      <c r="S1995" s="224"/>
      <c r="T1995" s="224"/>
      <c r="U1995" s="224"/>
    </row>
    <row r="1996" spans="11:21" s="86" customFormat="1" x14ac:dyDescent="0.2">
      <c r="K1996" s="241"/>
      <c r="L1996" s="224"/>
      <c r="M1996" s="224"/>
      <c r="N1996" s="82"/>
      <c r="O1996" s="224"/>
      <c r="P1996" s="224"/>
      <c r="Q1996" s="224"/>
      <c r="R1996" s="224"/>
      <c r="S1996" s="224"/>
      <c r="T1996" s="224"/>
      <c r="U1996" s="224"/>
    </row>
    <row r="1997" spans="11:21" s="86" customFormat="1" x14ac:dyDescent="0.2">
      <c r="K1997" s="241"/>
      <c r="L1997" s="224"/>
      <c r="M1997" s="224"/>
      <c r="N1997" s="82"/>
      <c r="O1997" s="224"/>
      <c r="P1997" s="224"/>
      <c r="Q1997" s="224"/>
      <c r="R1997" s="224"/>
      <c r="S1997" s="224"/>
      <c r="T1997" s="224"/>
      <c r="U1997" s="224"/>
    </row>
    <row r="1998" spans="11:21" s="86" customFormat="1" x14ac:dyDescent="0.2">
      <c r="K1998" s="241"/>
      <c r="L1998" s="224"/>
      <c r="M1998" s="224"/>
      <c r="N1998" s="82"/>
      <c r="O1998" s="224"/>
      <c r="P1998" s="224"/>
      <c r="Q1998" s="224"/>
      <c r="R1998" s="224"/>
      <c r="S1998" s="224"/>
      <c r="T1998" s="224"/>
      <c r="U1998" s="224"/>
    </row>
    <row r="1999" spans="11:21" s="86" customFormat="1" x14ac:dyDescent="0.2">
      <c r="K1999" s="241"/>
      <c r="L1999" s="224"/>
      <c r="M1999" s="224"/>
      <c r="N1999" s="82"/>
      <c r="O1999" s="224"/>
      <c r="P1999" s="224"/>
      <c r="Q1999" s="224"/>
      <c r="R1999" s="224"/>
      <c r="S1999" s="224"/>
      <c r="T1999" s="224"/>
      <c r="U1999" s="224"/>
    </row>
    <row r="2000" spans="11:21" s="86" customFormat="1" x14ac:dyDescent="0.2">
      <c r="K2000" s="241"/>
      <c r="L2000" s="224"/>
      <c r="M2000" s="224"/>
      <c r="N2000" s="82"/>
      <c r="O2000" s="224"/>
      <c r="P2000" s="224"/>
      <c r="Q2000" s="224"/>
      <c r="R2000" s="224"/>
      <c r="S2000" s="224"/>
      <c r="T2000" s="224"/>
      <c r="U2000" s="224"/>
    </row>
    <row r="2001" spans="11:21" s="86" customFormat="1" x14ac:dyDescent="0.2">
      <c r="K2001" s="241"/>
      <c r="L2001" s="224"/>
      <c r="M2001" s="224"/>
      <c r="N2001" s="82"/>
      <c r="O2001" s="224"/>
      <c r="P2001" s="224"/>
      <c r="Q2001" s="224"/>
      <c r="R2001" s="224"/>
      <c r="S2001" s="224"/>
      <c r="T2001" s="224"/>
      <c r="U2001" s="224"/>
    </row>
    <row r="2002" spans="11:21" s="86" customFormat="1" x14ac:dyDescent="0.2">
      <c r="K2002" s="241"/>
      <c r="L2002" s="224"/>
      <c r="M2002" s="224"/>
      <c r="N2002" s="82"/>
      <c r="O2002" s="224"/>
      <c r="P2002" s="224"/>
      <c r="Q2002" s="224"/>
      <c r="R2002" s="224"/>
      <c r="S2002" s="224"/>
      <c r="T2002" s="224"/>
      <c r="U2002" s="224"/>
    </row>
    <row r="2003" spans="11:21" s="86" customFormat="1" x14ac:dyDescent="0.2">
      <c r="K2003" s="241"/>
      <c r="L2003" s="224"/>
      <c r="M2003" s="224"/>
      <c r="N2003" s="82"/>
      <c r="O2003" s="224"/>
      <c r="P2003" s="224"/>
      <c r="Q2003" s="224"/>
      <c r="R2003" s="224"/>
      <c r="S2003" s="224"/>
      <c r="T2003" s="224"/>
      <c r="U2003" s="224"/>
    </row>
    <row r="2004" spans="11:21" s="86" customFormat="1" x14ac:dyDescent="0.2">
      <c r="K2004" s="241"/>
      <c r="L2004" s="224"/>
      <c r="M2004" s="224"/>
      <c r="N2004" s="82"/>
      <c r="O2004" s="224"/>
      <c r="P2004" s="224"/>
      <c r="Q2004" s="224"/>
      <c r="R2004" s="224"/>
      <c r="S2004" s="224"/>
      <c r="T2004" s="224"/>
      <c r="U2004" s="224"/>
    </row>
    <row r="2005" spans="11:21" s="86" customFormat="1" x14ac:dyDescent="0.2">
      <c r="K2005" s="241"/>
      <c r="L2005" s="224"/>
      <c r="M2005" s="224"/>
      <c r="N2005" s="82"/>
      <c r="O2005" s="224"/>
      <c r="P2005" s="224"/>
      <c r="Q2005" s="224"/>
      <c r="R2005" s="224"/>
      <c r="S2005" s="224"/>
      <c r="T2005" s="224"/>
      <c r="U2005" s="224"/>
    </row>
    <row r="2006" spans="11:21" s="86" customFormat="1" x14ac:dyDescent="0.2">
      <c r="K2006" s="241"/>
      <c r="L2006" s="224"/>
      <c r="M2006" s="224"/>
      <c r="N2006" s="82"/>
      <c r="O2006" s="224"/>
      <c r="P2006" s="224"/>
      <c r="Q2006" s="224"/>
      <c r="R2006" s="224"/>
      <c r="S2006" s="224"/>
      <c r="T2006" s="224"/>
      <c r="U2006" s="224"/>
    </row>
    <row r="2007" spans="11:21" s="86" customFormat="1" x14ac:dyDescent="0.2">
      <c r="K2007" s="241"/>
      <c r="L2007" s="224"/>
      <c r="M2007" s="224"/>
      <c r="N2007" s="82"/>
      <c r="O2007" s="224"/>
      <c r="P2007" s="224"/>
      <c r="Q2007" s="224"/>
      <c r="R2007" s="224"/>
      <c r="S2007" s="224"/>
      <c r="T2007" s="224"/>
      <c r="U2007" s="224"/>
    </row>
    <row r="2008" spans="11:21" s="86" customFormat="1" x14ac:dyDescent="0.2">
      <c r="K2008" s="241"/>
      <c r="L2008" s="224"/>
      <c r="M2008" s="224"/>
      <c r="N2008" s="82"/>
      <c r="O2008" s="224"/>
      <c r="P2008" s="224"/>
      <c r="Q2008" s="224"/>
      <c r="R2008" s="224"/>
      <c r="S2008" s="224"/>
      <c r="T2008" s="224"/>
      <c r="U2008" s="224"/>
    </row>
    <row r="2009" spans="11:21" s="86" customFormat="1" x14ac:dyDescent="0.2">
      <c r="K2009" s="241"/>
      <c r="L2009" s="224"/>
      <c r="M2009" s="224"/>
      <c r="N2009" s="82"/>
      <c r="O2009" s="224"/>
      <c r="P2009" s="224"/>
      <c r="Q2009" s="224"/>
      <c r="R2009" s="224"/>
      <c r="S2009" s="224"/>
      <c r="T2009" s="224"/>
      <c r="U2009" s="224"/>
    </row>
    <row r="2010" spans="11:21" s="86" customFormat="1" x14ac:dyDescent="0.2">
      <c r="K2010" s="241"/>
      <c r="L2010" s="224"/>
      <c r="M2010" s="224"/>
      <c r="N2010" s="82"/>
      <c r="O2010" s="224"/>
      <c r="P2010" s="224"/>
      <c r="Q2010" s="224"/>
      <c r="R2010" s="224"/>
      <c r="S2010" s="224"/>
      <c r="T2010" s="224"/>
      <c r="U2010" s="224"/>
    </row>
    <row r="2011" spans="11:21" s="86" customFormat="1" x14ac:dyDescent="0.2">
      <c r="K2011" s="241"/>
      <c r="L2011" s="224"/>
      <c r="M2011" s="224"/>
      <c r="N2011" s="82"/>
      <c r="O2011" s="224"/>
      <c r="P2011" s="224"/>
      <c r="Q2011" s="224"/>
      <c r="R2011" s="224"/>
      <c r="S2011" s="224"/>
      <c r="T2011" s="224"/>
      <c r="U2011" s="224"/>
    </row>
    <row r="2012" spans="11:21" s="86" customFormat="1" x14ac:dyDescent="0.2">
      <c r="K2012" s="241"/>
      <c r="L2012" s="224"/>
      <c r="M2012" s="224"/>
      <c r="N2012" s="82"/>
      <c r="O2012" s="224"/>
      <c r="P2012" s="224"/>
      <c r="Q2012" s="224"/>
      <c r="R2012" s="224"/>
      <c r="S2012" s="224"/>
      <c r="T2012" s="224"/>
      <c r="U2012" s="224"/>
    </row>
    <row r="2013" spans="11:21" s="86" customFormat="1" x14ac:dyDescent="0.2">
      <c r="K2013" s="241"/>
      <c r="L2013" s="224"/>
      <c r="M2013" s="224"/>
      <c r="N2013" s="82"/>
      <c r="O2013" s="224"/>
      <c r="P2013" s="224"/>
      <c r="Q2013" s="224"/>
      <c r="R2013" s="224"/>
      <c r="S2013" s="224"/>
      <c r="T2013" s="224"/>
      <c r="U2013" s="224"/>
    </row>
    <row r="2014" spans="11:21" s="86" customFormat="1" x14ac:dyDescent="0.2">
      <c r="K2014" s="241"/>
      <c r="L2014" s="224"/>
      <c r="M2014" s="224"/>
      <c r="N2014" s="82"/>
      <c r="O2014" s="224"/>
      <c r="P2014" s="224"/>
      <c r="Q2014" s="224"/>
      <c r="R2014" s="224"/>
      <c r="S2014" s="224"/>
      <c r="T2014" s="224"/>
      <c r="U2014" s="224"/>
    </row>
    <row r="2015" spans="11:21" s="86" customFormat="1" x14ac:dyDescent="0.2">
      <c r="K2015" s="241"/>
      <c r="L2015" s="224"/>
      <c r="M2015" s="224"/>
      <c r="N2015" s="82"/>
      <c r="O2015" s="224"/>
      <c r="P2015" s="224"/>
      <c r="Q2015" s="224"/>
      <c r="R2015" s="224"/>
      <c r="S2015" s="224"/>
      <c r="T2015" s="224"/>
      <c r="U2015" s="224"/>
    </row>
    <row r="2016" spans="11:21" s="86" customFormat="1" x14ac:dyDescent="0.2">
      <c r="K2016" s="241"/>
      <c r="L2016" s="224"/>
      <c r="M2016" s="224"/>
      <c r="N2016" s="82"/>
      <c r="O2016" s="224"/>
      <c r="P2016" s="224"/>
      <c r="Q2016" s="224"/>
      <c r="R2016" s="224"/>
      <c r="S2016" s="224"/>
      <c r="T2016" s="224"/>
      <c r="U2016" s="224"/>
    </row>
    <row r="2017" spans="11:21" s="86" customFormat="1" x14ac:dyDescent="0.2">
      <c r="K2017" s="241"/>
      <c r="L2017" s="224"/>
      <c r="M2017" s="224"/>
      <c r="N2017" s="82"/>
      <c r="O2017" s="224"/>
      <c r="P2017" s="224"/>
      <c r="Q2017" s="224"/>
      <c r="R2017" s="224"/>
      <c r="S2017" s="224"/>
      <c r="T2017" s="224"/>
      <c r="U2017" s="224"/>
    </row>
    <row r="2018" spans="11:21" s="86" customFormat="1" x14ac:dyDescent="0.2">
      <c r="K2018" s="241"/>
      <c r="L2018" s="224"/>
      <c r="M2018" s="224"/>
      <c r="N2018" s="82"/>
      <c r="O2018" s="224"/>
      <c r="P2018" s="224"/>
      <c r="Q2018" s="224"/>
      <c r="R2018" s="224"/>
      <c r="S2018" s="224"/>
      <c r="T2018" s="224"/>
      <c r="U2018" s="224"/>
    </row>
    <row r="2019" spans="11:21" s="86" customFormat="1" x14ac:dyDescent="0.2">
      <c r="K2019" s="241"/>
      <c r="L2019" s="224"/>
      <c r="M2019" s="224"/>
      <c r="N2019" s="82"/>
      <c r="O2019" s="224"/>
      <c r="P2019" s="224"/>
      <c r="Q2019" s="224"/>
      <c r="R2019" s="224"/>
      <c r="S2019" s="224"/>
      <c r="T2019" s="224"/>
      <c r="U2019" s="224"/>
    </row>
    <row r="2020" spans="11:21" s="86" customFormat="1" x14ac:dyDescent="0.2">
      <c r="K2020" s="241"/>
      <c r="L2020" s="224"/>
      <c r="M2020" s="224"/>
      <c r="N2020" s="82"/>
      <c r="O2020" s="224"/>
      <c r="P2020" s="224"/>
      <c r="Q2020" s="224"/>
      <c r="R2020" s="224"/>
      <c r="S2020" s="224"/>
      <c r="T2020" s="224"/>
      <c r="U2020" s="224"/>
    </row>
    <row r="2021" spans="11:21" s="86" customFormat="1" x14ac:dyDescent="0.2">
      <c r="K2021" s="241"/>
      <c r="L2021" s="224"/>
      <c r="M2021" s="224"/>
      <c r="N2021" s="82"/>
      <c r="O2021" s="224"/>
      <c r="P2021" s="224"/>
      <c r="Q2021" s="224"/>
      <c r="R2021" s="224"/>
      <c r="S2021" s="224"/>
      <c r="T2021" s="224"/>
      <c r="U2021" s="224"/>
    </row>
    <row r="2022" spans="11:21" s="86" customFormat="1" x14ac:dyDescent="0.2">
      <c r="K2022" s="241"/>
      <c r="L2022" s="224"/>
      <c r="M2022" s="224"/>
      <c r="N2022" s="82"/>
      <c r="O2022" s="224"/>
      <c r="P2022" s="224"/>
      <c r="Q2022" s="224"/>
      <c r="R2022" s="224"/>
      <c r="S2022" s="224"/>
      <c r="T2022" s="224"/>
      <c r="U2022" s="224"/>
    </row>
    <row r="2023" spans="11:21" s="86" customFormat="1" x14ac:dyDescent="0.2">
      <c r="K2023" s="241"/>
      <c r="L2023" s="224"/>
      <c r="M2023" s="224"/>
      <c r="N2023" s="82"/>
      <c r="O2023" s="224"/>
      <c r="P2023" s="224"/>
      <c r="Q2023" s="224"/>
      <c r="R2023" s="224"/>
      <c r="S2023" s="224"/>
      <c r="T2023" s="224"/>
      <c r="U2023" s="224"/>
    </row>
    <row r="2024" spans="11:21" s="86" customFormat="1" x14ac:dyDescent="0.2">
      <c r="K2024" s="241"/>
      <c r="L2024" s="224"/>
      <c r="M2024" s="224"/>
      <c r="N2024" s="82"/>
      <c r="O2024" s="224"/>
      <c r="P2024" s="224"/>
      <c r="Q2024" s="224"/>
      <c r="R2024" s="224"/>
      <c r="S2024" s="224"/>
      <c r="T2024" s="224"/>
      <c r="U2024" s="224"/>
    </row>
    <row r="2025" spans="11:21" s="86" customFormat="1" x14ac:dyDescent="0.2">
      <c r="K2025" s="241"/>
      <c r="L2025" s="224"/>
      <c r="M2025" s="224"/>
      <c r="N2025" s="82"/>
      <c r="O2025" s="224"/>
      <c r="P2025" s="224"/>
      <c r="Q2025" s="224"/>
      <c r="R2025" s="224"/>
      <c r="S2025" s="224"/>
      <c r="T2025" s="224"/>
      <c r="U2025" s="224"/>
    </row>
    <row r="2026" spans="11:21" s="86" customFormat="1" x14ac:dyDescent="0.2">
      <c r="K2026" s="241"/>
      <c r="L2026" s="224"/>
      <c r="M2026" s="224"/>
      <c r="N2026" s="82"/>
      <c r="O2026" s="224"/>
      <c r="P2026" s="224"/>
      <c r="Q2026" s="224"/>
      <c r="R2026" s="224"/>
      <c r="S2026" s="224"/>
      <c r="T2026" s="224"/>
      <c r="U2026" s="224"/>
    </row>
    <row r="2027" spans="11:21" s="86" customFormat="1" x14ac:dyDescent="0.2">
      <c r="K2027" s="241"/>
      <c r="L2027" s="224"/>
      <c r="M2027" s="224"/>
      <c r="N2027" s="82"/>
      <c r="O2027" s="224"/>
      <c r="P2027" s="224"/>
      <c r="Q2027" s="224"/>
      <c r="R2027" s="224"/>
      <c r="S2027" s="224"/>
      <c r="T2027" s="224"/>
      <c r="U2027" s="224"/>
    </row>
    <row r="2028" spans="11:21" s="86" customFormat="1" x14ac:dyDescent="0.2">
      <c r="K2028" s="241"/>
      <c r="L2028" s="224"/>
      <c r="M2028" s="224"/>
      <c r="N2028" s="82"/>
      <c r="O2028" s="224"/>
      <c r="P2028" s="224"/>
      <c r="Q2028" s="224"/>
      <c r="R2028" s="224"/>
      <c r="S2028" s="224"/>
      <c r="T2028" s="224"/>
      <c r="U2028" s="224"/>
    </row>
    <row r="2029" spans="11:21" s="86" customFormat="1" x14ac:dyDescent="0.2">
      <c r="K2029" s="241"/>
      <c r="L2029" s="224"/>
      <c r="M2029" s="224"/>
      <c r="N2029" s="82"/>
      <c r="O2029" s="224"/>
      <c r="P2029" s="224"/>
      <c r="Q2029" s="224"/>
      <c r="R2029" s="224"/>
      <c r="S2029" s="224"/>
      <c r="T2029" s="224"/>
      <c r="U2029" s="224"/>
    </row>
    <row r="2030" spans="11:21" s="86" customFormat="1" x14ac:dyDescent="0.2">
      <c r="K2030" s="241"/>
      <c r="L2030" s="224"/>
      <c r="M2030" s="224"/>
      <c r="N2030" s="82"/>
      <c r="O2030" s="224"/>
      <c r="P2030" s="224"/>
      <c r="Q2030" s="224"/>
      <c r="R2030" s="224"/>
      <c r="S2030" s="224"/>
      <c r="T2030" s="224"/>
      <c r="U2030" s="224"/>
    </row>
    <row r="2031" spans="11:21" s="86" customFormat="1" x14ac:dyDescent="0.2">
      <c r="K2031" s="241"/>
      <c r="L2031" s="224"/>
      <c r="M2031" s="224"/>
      <c r="N2031" s="82"/>
      <c r="O2031" s="224"/>
      <c r="P2031" s="224"/>
      <c r="Q2031" s="224"/>
      <c r="R2031" s="224"/>
      <c r="S2031" s="224"/>
      <c r="T2031" s="224"/>
      <c r="U2031" s="224"/>
    </row>
    <row r="2032" spans="11:21" s="86" customFormat="1" x14ac:dyDescent="0.2">
      <c r="K2032" s="241"/>
      <c r="L2032" s="224"/>
      <c r="M2032" s="224"/>
      <c r="N2032" s="82"/>
      <c r="O2032" s="224"/>
      <c r="P2032" s="224"/>
      <c r="Q2032" s="224"/>
      <c r="R2032" s="224"/>
      <c r="S2032" s="224"/>
      <c r="T2032" s="224"/>
      <c r="U2032" s="224"/>
    </row>
    <row r="2033" spans="11:21" s="86" customFormat="1" x14ac:dyDescent="0.2">
      <c r="K2033" s="241"/>
      <c r="L2033" s="224"/>
      <c r="M2033" s="224"/>
      <c r="N2033" s="82"/>
      <c r="O2033" s="224"/>
      <c r="P2033" s="224"/>
      <c r="Q2033" s="224"/>
      <c r="R2033" s="224"/>
      <c r="S2033" s="224"/>
      <c r="T2033" s="224"/>
      <c r="U2033" s="224"/>
    </row>
    <row r="2034" spans="11:21" s="86" customFormat="1" x14ac:dyDescent="0.2">
      <c r="K2034" s="241"/>
      <c r="L2034" s="224"/>
      <c r="M2034" s="224"/>
      <c r="N2034" s="82"/>
      <c r="O2034" s="224"/>
      <c r="P2034" s="224"/>
      <c r="Q2034" s="224"/>
      <c r="R2034" s="224"/>
      <c r="S2034" s="224"/>
      <c r="T2034" s="224"/>
      <c r="U2034" s="224"/>
    </row>
    <row r="2035" spans="11:21" s="86" customFormat="1" x14ac:dyDescent="0.2">
      <c r="K2035" s="241"/>
      <c r="L2035" s="224"/>
      <c r="M2035" s="224"/>
      <c r="N2035" s="82"/>
      <c r="O2035" s="224"/>
      <c r="P2035" s="224"/>
      <c r="Q2035" s="224"/>
      <c r="R2035" s="224"/>
      <c r="S2035" s="224"/>
      <c r="T2035" s="224"/>
      <c r="U2035" s="224"/>
    </row>
    <row r="2036" spans="11:21" s="86" customFormat="1" x14ac:dyDescent="0.2">
      <c r="K2036" s="241"/>
      <c r="L2036" s="224"/>
      <c r="M2036" s="224"/>
      <c r="N2036" s="82"/>
      <c r="O2036" s="224"/>
      <c r="P2036" s="224"/>
      <c r="Q2036" s="224"/>
      <c r="R2036" s="224"/>
      <c r="S2036" s="224"/>
      <c r="T2036" s="224"/>
      <c r="U2036" s="224"/>
    </row>
    <row r="2037" spans="11:21" s="86" customFormat="1" x14ac:dyDescent="0.2">
      <c r="K2037" s="241"/>
      <c r="L2037" s="224"/>
      <c r="M2037" s="224"/>
      <c r="N2037" s="82"/>
      <c r="O2037" s="224"/>
      <c r="P2037" s="224"/>
      <c r="Q2037" s="224"/>
      <c r="R2037" s="224"/>
      <c r="S2037" s="224"/>
      <c r="T2037" s="224"/>
      <c r="U2037" s="224"/>
    </row>
    <row r="2038" spans="11:21" s="86" customFormat="1" x14ac:dyDescent="0.2">
      <c r="K2038" s="241"/>
      <c r="L2038" s="224"/>
      <c r="M2038" s="224"/>
      <c r="N2038" s="82"/>
      <c r="O2038" s="224"/>
      <c r="P2038" s="224"/>
      <c r="Q2038" s="224"/>
      <c r="R2038" s="224"/>
      <c r="S2038" s="224"/>
      <c r="T2038" s="224"/>
      <c r="U2038" s="224"/>
    </row>
    <row r="2039" spans="11:21" s="86" customFormat="1" x14ac:dyDescent="0.2">
      <c r="K2039" s="241"/>
      <c r="L2039" s="224"/>
      <c r="M2039" s="224"/>
      <c r="N2039" s="82"/>
      <c r="O2039" s="224"/>
      <c r="P2039" s="224"/>
      <c r="Q2039" s="224"/>
      <c r="R2039" s="224"/>
      <c r="S2039" s="224"/>
      <c r="T2039" s="224"/>
      <c r="U2039" s="224"/>
    </row>
    <row r="2040" spans="11:21" s="86" customFormat="1" x14ac:dyDescent="0.2">
      <c r="K2040" s="241"/>
      <c r="L2040" s="224"/>
      <c r="M2040" s="224"/>
      <c r="N2040" s="82"/>
      <c r="O2040" s="224"/>
      <c r="P2040" s="224"/>
      <c r="Q2040" s="224"/>
      <c r="R2040" s="224"/>
      <c r="S2040" s="224"/>
      <c r="T2040" s="224"/>
      <c r="U2040" s="224"/>
    </row>
    <row r="2041" spans="11:21" s="86" customFormat="1" x14ac:dyDescent="0.2">
      <c r="K2041" s="241"/>
      <c r="L2041" s="224"/>
      <c r="M2041" s="224"/>
      <c r="N2041" s="82"/>
      <c r="O2041" s="224"/>
      <c r="P2041" s="224"/>
      <c r="Q2041" s="224"/>
      <c r="R2041" s="224"/>
      <c r="S2041" s="224"/>
      <c r="T2041" s="224"/>
      <c r="U2041" s="224"/>
    </row>
    <row r="2042" spans="11:21" s="86" customFormat="1" x14ac:dyDescent="0.2">
      <c r="K2042" s="241"/>
      <c r="L2042" s="224"/>
      <c r="M2042" s="224"/>
      <c r="N2042" s="82"/>
      <c r="O2042" s="224"/>
      <c r="P2042" s="224"/>
      <c r="Q2042" s="224"/>
      <c r="R2042" s="224"/>
      <c r="S2042" s="224"/>
      <c r="T2042" s="224"/>
      <c r="U2042" s="224"/>
    </row>
    <row r="2043" spans="11:21" s="86" customFormat="1" x14ac:dyDescent="0.2">
      <c r="K2043" s="241"/>
      <c r="L2043" s="224"/>
      <c r="M2043" s="224"/>
      <c r="N2043" s="82"/>
      <c r="O2043" s="224"/>
      <c r="P2043" s="224"/>
      <c r="Q2043" s="224"/>
      <c r="R2043" s="224"/>
      <c r="S2043" s="224"/>
      <c r="T2043" s="224"/>
      <c r="U2043" s="224"/>
    </row>
    <row r="2044" spans="11:21" s="86" customFormat="1" x14ac:dyDescent="0.2">
      <c r="K2044" s="241"/>
      <c r="L2044" s="224"/>
      <c r="M2044" s="224"/>
      <c r="N2044" s="82"/>
      <c r="O2044" s="224"/>
      <c r="P2044" s="224"/>
      <c r="Q2044" s="224"/>
      <c r="R2044" s="224"/>
      <c r="S2044" s="224"/>
      <c r="T2044" s="224"/>
      <c r="U2044" s="224"/>
    </row>
    <row r="2045" spans="11:21" s="86" customFormat="1" x14ac:dyDescent="0.2">
      <c r="K2045" s="241"/>
      <c r="L2045" s="224"/>
      <c r="M2045" s="224"/>
      <c r="N2045" s="82"/>
      <c r="O2045" s="224"/>
      <c r="P2045" s="224"/>
      <c r="Q2045" s="224"/>
      <c r="R2045" s="224"/>
      <c r="S2045" s="224"/>
      <c r="T2045" s="224"/>
      <c r="U2045" s="224"/>
    </row>
    <row r="2046" spans="11:21" s="86" customFormat="1" x14ac:dyDescent="0.2">
      <c r="K2046" s="241"/>
      <c r="L2046" s="224"/>
      <c r="M2046" s="224"/>
      <c r="N2046" s="82"/>
      <c r="O2046" s="224"/>
      <c r="P2046" s="224"/>
      <c r="Q2046" s="224"/>
      <c r="R2046" s="224"/>
      <c r="S2046" s="224"/>
      <c r="T2046" s="224"/>
      <c r="U2046" s="224"/>
    </row>
    <row r="2047" spans="11:21" s="86" customFormat="1" x14ac:dyDescent="0.2">
      <c r="K2047" s="241"/>
      <c r="L2047" s="224"/>
      <c r="M2047" s="224"/>
      <c r="N2047" s="82"/>
      <c r="O2047" s="224"/>
      <c r="P2047" s="224"/>
      <c r="Q2047" s="224"/>
      <c r="R2047" s="224"/>
      <c r="S2047" s="224"/>
      <c r="T2047" s="224"/>
      <c r="U2047" s="224"/>
    </row>
    <row r="2048" spans="11:21" s="86" customFormat="1" x14ac:dyDescent="0.2">
      <c r="K2048" s="241"/>
      <c r="L2048" s="224"/>
      <c r="M2048" s="224"/>
      <c r="N2048" s="82"/>
      <c r="O2048" s="224"/>
      <c r="P2048" s="224"/>
      <c r="Q2048" s="224"/>
      <c r="R2048" s="224"/>
      <c r="S2048" s="224"/>
      <c r="T2048" s="224"/>
      <c r="U2048" s="224"/>
    </row>
    <row r="2049" spans="11:21" s="86" customFormat="1" x14ac:dyDescent="0.2">
      <c r="K2049" s="241"/>
      <c r="L2049" s="224"/>
      <c r="M2049" s="224"/>
      <c r="N2049" s="82"/>
      <c r="O2049" s="224"/>
      <c r="P2049" s="224"/>
      <c r="Q2049" s="224"/>
      <c r="R2049" s="224"/>
      <c r="S2049" s="224"/>
      <c r="T2049" s="224"/>
      <c r="U2049" s="224"/>
    </row>
    <row r="2050" spans="11:21" s="86" customFormat="1" x14ac:dyDescent="0.2">
      <c r="K2050" s="241"/>
      <c r="L2050" s="224"/>
      <c r="M2050" s="224"/>
      <c r="N2050" s="82"/>
      <c r="O2050" s="224"/>
      <c r="P2050" s="224"/>
      <c r="Q2050" s="224"/>
      <c r="R2050" s="224"/>
      <c r="S2050" s="224"/>
      <c r="T2050" s="224"/>
      <c r="U2050" s="224"/>
    </row>
    <row r="2051" spans="11:21" s="86" customFormat="1" x14ac:dyDescent="0.2">
      <c r="K2051" s="241"/>
      <c r="L2051" s="224"/>
      <c r="M2051" s="224"/>
      <c r="N2051" s="82"/>
      <c r="O2051" s="224"/>
      <c r="P2051" s="224"/>
      <c r="Q2051" s="224"/>
      <c r="R2051" s="224"/>
      <c r="S2051" s="224"/>
      <c r="T2051" s="224"/>
      <c r="U2051" s="224"/>
    </row>
    <row r="2052" spans="11:21" s="86" customFormat="1" x14ac:dyDescent="0.2">
      <c r="K2052" s="241"/>
      <c r="L2052" s="224"/>
      <c r="M2052" s="224"/>
      <c r="N2052" s="82"/>
      <c r="O2052" s="224"/>
      <c r="P2052" s="224"/>
      <c r="Q2052" s="224"/>
      <c r="R2052" s="224"/>
      <c r="S2052" s="224"/>
      <c r="T2052" s="224"/>
      <c r="U2052" s="224"/>
    </row>
    <row r="2053" spans="11:21" s="86" customFormat="1" x14ac:dyDescent="0.2">
      <c r="K2053" s="241"/>
      <c r="L2053" s="224"/>
      <c r="M2053" s="224"/>
      <c r="N2053" s="82"/>
      <c r="O2053" s="224"/>
      <c r="P2053" s="224"/>
      <c r="Q2053" s="224"/>
      <c r="R2053" s="224"/>
      <c r="S2053" s="224"/>
      <c r="T2053" s="224"/>
      <c r="U2053" s="224"/>
    </row>
    <row r="2054" spans="11:21" s="86" customFormat="1" x14ac:dyDescent="0.2">
      <c r="K2054" s="241"/>
      <c r="L2054" s="224"/>
      <c r="M2054" s="224"/>
      <c r="N2054" s="82"/>
      <c r="O2054" s="224"/>
      <c r="P2054" s="224"/>
      <c r="Q2054" s="224"/>
      <c r="R2054" s="224"/>
      <c r="S2054" s="224"/>
      <c r="T2054" s="224"/>
      <c r="U2054" s="224"/>
    </row>
    <row r="2055" spans="11:21" s="86" customFormat="1" x14ac:dyDescent="0.2">
      <c r="K2055" s="241"/>
      <c r="L2055" s="224"/>
      <c r="M2055" s="224"/>
      <c r="N2055" s="82"/>
      <c r="O2055" s="224"/>
      <c r="P2055" s="224"/>
      <c r="Q2055" s="224"/>
      <c r="R2055" s="224"/>
      <c r="S2055" s="224"/>
      <c r="T2055" s="224"/>
      <c r="U2055" s="224"/>
    </row>
    <row r="2056" spans="11:21" s="86" customFormat="1" x14ac:dyDescent="0.2">
      <c r="K2056" s="241"/>
      <c r="L2056" s="224"/>
      <c r="M2056" s="224"/>
      <c r="N2056" s="82"/>
      <c r="O2056" s="224"/>
      <c r="P2056" s="224"/>
      <c r="Q2056" s="224"/>
      <c r="R2056" s="224"/>
      <c r="S2056" s="224"/>
      <c r="T2056" s="224"/>
      <c r="U2056" s="224"/>
    </row>
    <row r="2057" spans="11:21" s="86" customFormat="1" x14ac:dyDescent="0.2">
      <c r="K2057" s="241"/>
      <c r="L2057" s="224"/>
      <c r="M2057" s="224"/>
      <c r="N2057" s="82"/>
      <c r="O2057" s="224"/>
      <c r="P2057" s="224"/>
      <c r="Q2057" s="224"/>
      <c r="R2057" s="224"/>
      <c r="S2057" s="224"/>
      <c r="T2057" s="224"/>
      <c r="U2057" s="224"/>
    </row>
    <row r="2058" spans="11:21" s="86" customFormat="1" x14ac:dyDescent="0.2">
      <c r="K2058" s="241"/>
      <c r="L2058" s="224"/>
      <c r="M2058" s="224"/>
      <c r="N2058" s="82"/>
      <c r="O2058" s="224"/>
      <c r="P2058" s="224"/>
      <c r="Q2058" s="224"/>
      <c r="R2058" s="224"/>
      <c r="S2058" s="224"/>
      <c r="T2058" s="224"/>
      <c r="U2058" s="224"/>
    </row>
    <row r="2059" spans="11:21" s="86" customFormat="1" x14ac:dyDescent="0.2">
      <c r="K2059" s="241"/>
      <c r="L2059" s="224"/>
      <c r="M2059" s="224"/>
      <c r="N2059" s="82"/>
      <c r="O2059" s="224"/>
      <c r="P2059" s="224"/>
      <c r="Q2059" s="224"/>
      <c r="R2059" s="224"/>
      <c r="S2059" s="224"/>
      <c r="T2059" s="224"/>
      <c r="U2059" s="224"/>
    </row>
    <row r="2060" spans="11:21" s="86" customFormat="1" x14ac:dyDescent="0.2">
      <c r="K2060" s="241"/>
      <c r="L2060" s="224"/>
      <c r="M2060" s="224"/>
      <c r="N2060" s="82"/>
      <c r="O2060" s="224"/>
      <c r="P2060" s="224"/>
      <c r="Q2060" s="224"/>
      <c r="R2060" s="224"/>
      <c r="S2060" s="224"/>
      <c r="T2060" s="224"/>
      <c r="U2060" s="224"/>
    </row>
    <row r="2061" spans="11:21" s="86" customFormat="1" x14ac:dyDescent="0.2">
      <c r="K2061" s="241"/>
      <c r="L2061" s="224"/>
      <c r="M2061" s="224"/>
      <c r="N2061" s="82"/>
      <c r="O2061" s="224"/>
      <c r="P2061" s="224"/>
      <c r="Q2061" s="224"/>
      <c r="R2061" s="224"/>
      <c r="S2061" s="224"/>
      <c r="T2061" s="224"/>
      <c r="U2061" s="224"/>
    </row>
    <row r="2062" spans="11:21" s="86" customFormat="1" x14ac:dyDescent="0.2">
      <c r="K2062" s="241"/>
      <c r="L2062" s="224"/>
      <c r="M2062" s="224"/>
      <c r="N2062" s="82"/>
      <c r="O2062" s="224"/>
      <c r="P2062" s="224"/>
      <c r="Q2062" s="224"/>
      <c r="R2062" s="224"/>
      <c r="S2062" s="224"/>
      <c r="T2062" s="224"/>
      <c r="U2062" s="224"/>
    </row>
    <row r="2063" spans="11:21" s="86" customFormat="1" x14ac:dyDescent="0.2">
      <c r="K2063" s="241"/>
      <c r="L2063" s="224"/>
      <c r="M2063" s="224"/>
      <c r="N2063" s="82"/>
      <c r="O2063" s="224"/>
      <c r="P2063" s="224"/>
      <c r="Q2063" s="224"/>
      <c r="R2063" s="224"/>
      <c r="S2063" s="224"/>
      <c r="T2063" s="224"/>
      <c r="U2063" s="224"/>
    </row>
    <row r="2064" spans="11:21" s="86" customFormat="1" x14ac:dyDescent="0.2">
      <c r="K2064" s="241"/>
      <c r="L2064" s="224"/>
      <c r="M2064" s="224"/>
      <c r="N2064" s="82"/>
      <c r="O2064" s="224"/>
      <c r="P2064" s="224"/>
      <c r="Q2064" s="224"/>
      <c r="R2064" s="224"/>
      <c r="S2064" s="224"/>
      <c r="T2064" s="224"/>
      <c r="U2064" s="224"/>
    </row>
    <row r="2065" spans="11:21" s="86" customFormat="1" x14ac:dyDescent="0.2">
      <c r="K2065" s="241"/>
      <c r="L2065" s="224"/>
      <c r="M2065" s="224"/>
      <c r="N2065" s="82"/>
      <c r="O2065" s="224"/>
      <c r="P2065" s="224"/>
      <c r="Q2065" s="224"/>
      <c r="R2065" s="224"/>
      <c r="S2065" s="224"/>
      <c r="T2065" s="224"/>
      <c r="U2065" s="224"/>
    </row>
    <row r="2066" spans="11:21" s="86" customFormat="1" x14ac:dyDescent="0.2">
      <c r="K2066" s="241"/>
      <c r="L2066" s="224"/>
      <c r="M2066" s="224"/>
      <c r="N2066" s="82"/>
      <c r="O2066" s="224"/>
      <c r="P2066" s="224"/>
      <c r="Q2066" s="224"/>
      <c r="R2066" s="224"/>
      <c r="S2066" s="224"/>
      <c r="T2066" s="224"/>
      <c r="U2066" s="224"/>
    </row>
    <row r="2067" spans="11:21" s="86" customFormat="1" x14ac:dyDescent="0.2">
      <c r="K2067" s="241"/>
      <c r="L2067" s="224"/>
      <c r="M2067" s="224"/>
      <c r="N2067" s="82"/>
      <c r="O2067" s="224"/>
      <c r="P2067" s="224"/>
      <c r="Q2067" s="224"/>
      <c r="R2067" s="224"/>
      <c r="S2067" s="224"/>
      <c r="T2067" s="224"/>
      <c r="U2067" s="224"/>
    </row>
    <row r="2068" spans="11:21" s="86" customFormat="1" x14ac:dyDescent="0.2">
      <c r="K2068" s="241"/>
      <c r="L2068" s="224"/>
      <c r="M2068" s="224"/>
      <c r="N2068" s="82"/>
      <c r="O2068" s="224"/>
      <c r="P2068" s="224"/>
      <c r="Q2068" s="224"/>
      <c r="R2068" s="224"/>
      <c r="S2068" s="224"/>
      <c r="T2068" s="224"/>
      <c r="U2068" s="224"/>
    </row>
    <row r="2069" spans="11:21" s="86" customFormat="1" x14ac:dyDescent="0.2">
      <c r="K2069" s="241"/>
      <c r="L2069" s="224"/>
      <c r="M2069" s="224"/>
      <c r="N2069" s="82"/>
      <c r="O2069" s="224"/>
      <c r="P2069" s="224"/>
      <c r="Q2069" s="224"/>
      <c r="R2069" s="224"/>
      <c r="S2069" s="224"/>
      <c r="T2069" s="224"/>
      <c r="U2069" s="224"/>
    </row>
    <row r="2070" spans="11:21" s="86" customFormat="1" x14ac:dyDescent="0.2">
      <c r="K2070" s="241"/>
      <c r="L2070" s="224"/>
      <c r="M2070" s="224"/>
      <c r="N2070" s="82"/>
      <c r="O2070" s="224"/>
      <c r="P2070" s="224"/>
      <c r="Q2070" s="224"/>
      <c r="R2070" s="224"/>
      <c r="S2070" s="224"/>
      <c r="T2070" s="224"/>
      <c r="U2070" s="224"/>
    </row>
    <row r="2071" spans="11:21" s="86" customFormat="1" x14ac:dyDescent="0.2">
      <c r="K2071" s="241"/>
      <c r="L2071" s="224"/>
      <c r="M2071" s="224"/>
      <c r="N2071" s="82"/>
      <c r="O2071" s="224"/>
      <c r="P2071" s="224"/>
      <c r="Q2071" s="224"/>
      <c r="R2071" s="224"/>
      <c r="S2071" s="224"/>
      <c r="T2071" s="224"/>
      <c r="U2071" s="224"/>
    </row>
    <row r="2072" spans="11:21" s="86" customFormat="1" x14ac:dyDescent="0.2">
      <c r="K2072" s="241"/>
      <c r="L2072" s="224"/>
      <c r="M2072" s="224"/>
      <c r="N2072" s="82"/>
      <c r="O2072" s="224"/>
      <c r="P2072" s="224"/>
      <c r="Q2072" s="224"/>
      <c r="R2072" s="224"/>
      <c r="S2072" s="224"/>
      <c r="T2072" s="224"/>
      <c r="U2072" s="224"/>
    </row>
    <row r="2073" spans="11:21" s="86" customFormat="1" x14ac:dyDescent="0.2">
      <c r="K2073" s="241"/>
      <c r="L2073" s="224"/>
      <c r="M2073" s="224"/>
      <c r="N2073" s="82"/>
      <c r="O2073" s="224"/>
      <c r="P2073" s="224"/>
      <c r="Q2073" s="224"/>
      <c r="R2073" s="224"/>
      <c r="S2073" s="224"/>
      <c r="T2073" s="224"/>
      <c r="U2073" s="224"/>
    </row>
    <row r="2074" spans="11:21" s="86" customFormat="1" x14ac:dyDescent="0.2">
      <c r="K2074" s="241"/>
      <c r="L2074" s="224"/>
      <c r="M2074" s="224"/>
      <c r="N2074" s="82"/>
      <c r="O2074" s="224"/>
      <c r="P2074" s="224"/>
      <c r="Q2074" s="224"/>
      <c r="R2074" s="224"/>
      <c r="S2074" s="224"/>
      <c r="T2074" s="224"/>
      <c r="U2074" s="224"/>
    </row>
    <row r="2075" spans="11:21" s="86" customFormat="1" x14ac:dyDescent="0.2">
      <c r="K2075" s="241"/>
      <c r="L2075" s="224"/>
      <c r="M2075" s="224"/>
      <c r="N2075" s="82"/>
      <c r="O2075" s="224"/>
      <c r="P2075" s="224"/>
      <c r="Q2075" s="224"/>
      <c r="R2075" s="224"/>
      <c r="S2075" s="224"/>
      <c r="T2075" s="224"/>
      <c r="U2075" s="224"/>
    </row>
    <row r="2076" spans="11:21" s="86" customFormat="1" x14ac:dyDescent="0.2">
      <c r="K2076" s="241"/>
      <c r="L2076" s="224"/>
      <c r="M2076" s="224"/>
      <c r="N2076" s="82"/>
      <c r="O2076" s="224"/>
      <c r="P2076" s="224"/>
      <c r="Q2076" s="224"/>
      <c r="R2076" s="224"/>
      <c r="S2076" s="224"/>
      <c r="T2076" s="224"/>
      <c r="U2076" s="224"/>
    </row>
    <row r="2077" spans="11:21" s="86" customFormat="1" x14ac:dyDescent="0.2">
      <c r="K2077" s="241"/>
      <c r="L2077" s="224"/>
      <c r="M2077" s="224"/>
      <c r="N2077" s="82"/>
      <c r="O2077" s="224"/>
      <c r="P2077" s="224"/>
      <c r="Q2077" s="224"/>
      <c r="R2077" s="224"/>
      <c r="S2077" s="224"/>
      <c r="T2077" s="224"/>
      <c r="U2077" s="224"/>
    </row>
    <row r="2078" spans="11:21" s="86" customFormat="1" x14ac:dyDescent="0.2">
      <c r="K2078" s="241"/>
      <c r="L2078" s="224"/>
      <c r="M2078" s="224"/>
      <c r="N2078" s="82"/>
      <c r="O2078" s="224"/>
      <c r="P2078" s="224"/>
      <c r="Q2078" s="224"/>
      <c r="R2078" s="224"/>
      <c r="S2078" s="224"/>
      <c r="T2078" s="224"/>
      <c r="U2078" s="224"/>
    </row>
    <row r="2079" spans="11:21" s="86" customFormat="1" x14ac:dyDescent="0.2">
      <c r="K2079" s="241"/>
      <c r="L2079" s="224"/>
      <c r="M2079" s="224"/>
      <c r="N2079" s="82"/>
      <c r="O2079" s="224"/>
      <c r="P2079" s="224"/>
      <c r="Q2079" s="224"/>
      <c r="R2079" s="224"/>
      <c r="S2079" s="224"/>
      <c r="T2079" s="224"/>
      <c r="U2079" s="224"/>
    </row>
    <row r="2080" spans="11:21" s="86" customFormat="1" x14ac:dyDescent="0.2">
      <c r="K2080" s="241"/>
      <c r="L2080" s="224"/>
      <c r="M2080" s="224"/>
      <c r="N2080" s="82"/>
      <c r="O2080" s="224"/>
      <c r="P2080" s="224"/>
      <c r="Q2080" s="224"/>
      <c r="R2080" s="224"/>
      <c r="S2080" s="224"/>
      <c r="T2080" s="224"/>
      <c r="U2080" s="224"/>
    </row>
    <row r="2081" spans="11:21" s="86" customFormat="1" x14ac:dyDescent="0.2">
      <c r="K2081" s="241"/>
      <c r="L2081" s="224"/>
      <c r="M2081" s="224"/>
      <c r="N2081" s="82"/>
      <c r="O2081" s="224"/>
      <c r="P2081" s="224"/>
      <c r="Q2081" s="224"/>
      <c r="R2081" s="224"/>
      <c r="S2081" s="224"/>
      <c r="T2081" s="224"/>
      <c r="U2081" s="224"/>
    </row>
    <row r="2082" spans="11:21" s="86" customFormat="1" x14ac:dyDescent="0.2">
      <c r="K2082" s="241"/>
      <c r="L2082" s="224"/>
      <c r="M2082" s="224"/>
      <c r="N2082" s="82"/>
      <c r="O2082" s="224"/>
      <c r="P2082" s="224"/>
      <c r="Q2082" s="224"/>
      <c r="R2082" s="224"/>
      <c r="S2082" s="224"/>
      <c r="T2082" s="224"/>
      <c r="U2082" s="224"/>
    </row>
    <row r="2083" spans="11:21" s="86" customFormat="1" x14ac:dyDescent="0.2">
      <c r="K2083" s="241"/>
      <c r="L2083" s="224"/>
      <c r="M2083" s="224"/>
      <c r="N2083" s="82"/>
      <c r="O2083" s="224"/>
      <c r="P2083" s="224"/>
      <c r="Q2083" s="224"/>
      <c r="R2083" s="224"/>
      <c r="S2083" s="224"/>
      <c r="T2083" s="224"/>
      <c r="U2083" s="224"/>
    </row>
    <row r="2084" spans="11:21" s="86" customFormat="1" x14ac:dyDescent="0.2">
      <c r="K2084" s="241"/>
      <c r="L2084" s="224"/>
      <c r="M2084" s="224"/>
      <c r="N2084" s="82"/>
      <c r="O2084" s="224"/>
      <c r="P2084" s="224"/>
      <c r="Q2084" s="224"/>
      <c r="R2084" s="224"/>
      <c r="S2084" s="224"/>
      <c r="T2084" s="224"/>
      <c r="U2084" s="224"/>
    </row>
    <row r="2085" spans="11:21" s="86" customFormat="1" x14ac:dyDescent="0.2">
      <c r="K2085" s="241"/>
      <c r="L2085" s="224"/>
      <c r="M2085" s="224"/>
      <c r="N2085" s="82"/>
      <c r="O2085" s="224"/>
      <c r="P2085" s="224"/>
      <c r="Q2085" s="224"/>
      <c r="R2085" s="224"/>
      <c r="S2085" s="224"/>
      <c r="T2085" s="224"/>
      <c r="U2085" s="224"/>
    </row>
    <row r="2086" spans="11:21" s="86" customFormat="1" x14ac:dyDescent="0.2">
      <c r="K2086" s="241"/>
      <c r="L2086" s="224"/>
      <c r="M2086" s="224"/>
      <c r="N2086" s="82"/>
      <c r="O2086" s="224"/>
      <c r="P2086" s="224"/>
      <c r="Q2086" s="224"/>
      <c r="R2086" s="224"/>
      <c r="S2086" s="224"/>
      <c r="T2086" s="224"/>
      <c r="U2086" s="224"/>
    </row>
    <row r="2087" spans="11:21" s="86" customFormat="1" x14ac:dyDescent="0.2">
      <c r="K2087" s="241"/>
      <c r="L2087" s="224"/>
      <c r="M2087" s="224"/>
      <c r="N2087" s="82"/>
      <c r="O2087" s="224"/>
      <c r="P2087" s="224"/>
      <c r="Q2087" s="224"/>
      <c r="R2087" s="224"/>
      <c r="S2087" s="224"/>
      <c r="T2087" s="224"/>
      <c r="U2087" s="224"/>
    </row>
    <row r="2088" spans="11:21" s="86" customFormat="1" x14ac:dyDescent="0.2">
      <c r="K2088" s="241"/>
      <c r="L2088" s="224"/>
      <c r="M2088" s="224"/>
      <c r="N2088" s="82"/>
      <c r="O2088" s="224"/>
      <c r="P2088" s="224"/>
      <c r="Q2088" s="224"/>
      <c r="R2088" s="224"/>
      <c r="S2088" s="224"/>
      <c r="T2088" s="224"/>
      <c r="U2088" s="224"/>
    </row>
    <row r="2089" spans="11:21" s="86" customFormat="1" x14ac:dyDescent="0.2">
      <c r="K2089" s="241"/>
      <c r="L2089" s="224"/>
      <c r="M2089" s="224"/>
      <c r="N2089" s="82"/>
      <c r="O2089" s="224"/>
      <c r="P2089" s="224"/>
      <c r="Q2089" s="224"/>
      <c r="R2089" s="224"/>
      <c r="S2089" s="224"/>
      <c r="T2089" s="224"/>
      <c r="U2089" s="224"/>
    </row>
    <row r="2090" spans="11:21" s="86" customFormat="1" x14ac:dyDescent="0.2">
      <c r="K2090" s="241"/>
      <c r="L2090" s="224"/>
      <c r="M2090" s="224"/>
      <c r="N2090" s="82"/>
      <c r="O2090" s="224"/>
      <c r="P2090" s="224"/>
      <c r="Q2090" s="224"/>
      <c r="R2090" s="224"/>
      <c r="S2090" s="224"/>
      <c r="T2090" s="224"/>
      <c r="U2090" s="224"/>
    </row>
    <row r="2091" spans="11:21" s="86" customFormat="1" x14ac:dyDescent="0.2">
      <c r="K2091" s="241"/>
      <c r="L2091" s="224"/>
      <c r="M2091" s="224"/>
      <c r="N2091" s="82"/>
      <c r="O2091" s="224"/>
      <c r="P2091" s="224"/>
      <c r="Q2091" s="224"/>
      <c r="R2091" s="224"/>
      <c r="S2091" s="224"/>
      <c r="T2091" s="224"/>
      <c r="U2091" s="224"/>
    </row>
    <row r="2092" spans="11:21" s="86" customFormat="1" x14ac:dyDescent="0.2">
      <c r="K2092" s="241"/>
      <c r="L2092" s="224"/>
      <c r="M2092" s="224"/>
      <c r="N2092" s="82"/>
      <c r="O2092" s="224"/>
      <c r="P2092" s="224"/>
      <c r="Q2092" s="224"/>
      <c r="R2092" s="224"/>
      <c r="S2092" s="224"/>
      <c r="T2092" s="224"/>
      <c r="U2092" s="224"/>
    </row>
    <row r="2093" spans="11:21" s="86" customFormat="1" x14ac:dyDescent="0.2">
      <c r="K2093" s="241"/>
      <c r="L2093" s="224"/>
      <c r="M2093" s="224"/>
      <c r="N2093" s="82"/>
      <c r="O2093" s="224"/>
      <c r="P2093" s="224"/>
      <c r="Q2093" s="224"/>
      <c r="R2093" s="224"/>
      <c r="S2093" s="224"/>
      <c r="T2093" s="224"/>
      <c r="U2093" s="224"/>
    </row>
    <row r="2094" spans="11:21" s="86" customFormat="1" x14ac:dyDescent="0.2">
      <c r="K2094" s="241"/>
      <c r="L2094" s="224"/>
      <c r="M2094" s="224"/>
      <c r="N2094" s="82"/>
      <c r="O2094" s="224"/>
      <c r="P2094" s="224"/>
      <c r="Q2094" s="224"/>
      <c r="R2094" s="224"/>
      <c r="S2094" s="224"/>
      <c r="T2094" s="224"/>
      <c r="U2094" s="224"/>
    </row>
    <row r="2095" spans="11:21" s="86" customFormat="1" x14ac:dyDescent="0.2">
      <c r="K2095" s="241"/>
      <c r="L2095" s="224"/>
      <c r="M2095" s="224"/>
      <c r="N2095" s="82"/>
      <c r="O2095" s="224"/>
      <c r="P2095" s="224"/>
      <c r="Q2095" s="224"/>
      <c r="R2095" s="224"/>
      <c r="S2095" s="224"/>
      <c r="T2095" s="224"/>
      <c r="U2095" s="224"/>
    </row>
    <row r="2096" spans="11:21" s="86" customFormat="1" x14ac:dyDescent="0.2">
      <c r="K2096" s="241"/>
      <c r="L2096" s="224"/>
      <c r="M2096" s="224"/>
      <c r="N2096" s="82"/>
      <c r="O2096" s="224"/>
      <c r="P2096" s="224"/>
      <c r="Q2096" s="224"/>
      <c r="R2096" s="224"/>
      <c r="S2096" s="224"/>
      <c r="T2096" s="224"/>
      <c r="U2096" s="224"/>
    </row>
    <row r="2097" spans="11:21" s="86" customFormat="1" x14ac:dyDescent="0.2">
      <c r="K2097" s="241"/>
      <c r="L2097" s="224"/>
      <c r="M2097" s="224"/>
      <c r="N2097" s="82"/>
      <c r="O2097" s="224"/>
      <c r="P2097" s="224"/>
      <c r="Q2097" s="224"/>
      <c r="R2097" s="224"/>
      <c r="S2097" s="224"/>
      <c r="T2097" s="224"/>
      <c r="U2097" s="224"/>
    </row>
    <row r="2098" spans="11:21" s="86" customFormat="1" x14ac:dyDescent="0.2">
      <c r="K2098" s="241"/>
      <c r="L2098" s="224"/>
      <c r="M2098" s="224"/>
      <c r="N2098" s="82"/>
      <c r="O2098" s="224"/>
      <c r="P2098" s="224"/>
      <c r="Q2098" s="224"/>
      <c r="R2098" s="224"/>
      <c r="S2098" s="224"/>
      <c r="T2098" s="224"/>
      <c r="U2098" s="224"/>
    </row>
    <row r="2099" spans="11:21" s="86" customFormat="1" x14ac:dyDescent="0.2">
      <c r="K2099" s="241"/>
      <c r="L2099" s="224"/>
      <c r="M2099" s="224"/>
      <c r="N2099" s="82"/>
      <c r="O2099" s="224"/>
      <c r="P2099" s="224"/>
      <c r="Q2099" s="224"/>
      <c r="R2099" s="224"/>
      <c r="S2099" s="224"/>
      <c r="T2099" s="224"/>
      <c r="U2099" s="224"/>
    </row>
    <row r="2100" spans="11:21" s="86" customFormat="1" x14ac:dyDescent="0.2">
      <c r="K2100" s="241"/>
      <c r="L2100" s="224"/>
      <c r="M2100" s="224"/>
      <c r="N2100" s="82"/>
      <c r="O2100" s="224"/>
      <c r="P2100" s="224"/>
      <c r="Q2100" s="224"/>
      <c r="R2100" s="224"/>
      <c r="S2100" s="224"/>
      <c r="T2100" s="224"/>
      <c r="U2100" s="224"/>
    </row>
    <row r="2101" spans="11:21" s="86" customFormat="1" x14ac:dyDescent="0.2">
      <c r="K2101" s="241"/>
      <c r="L2101" s="224"/>
      <c r="M2101" s="224"/>
      <c r="N2101" s="82"/>
      <c r="O2101" s="224"/>
      <c r="P2101" s="224"/>
      <c r="Q2101" s="224"/>
      <c r="R2101" s="224"/>
      <c r="S2101" s="224"/>
      <c r="T2101" s="224"/>
      <c r="U2101" s="224"/>
    </row>
    <row r="2102" spans="11:21" s="86" customFormat="1" x14ac:dyDescent="0.2">
      <c r="K2102" s="241"/>
      <c r="L2102" s="224"/>
      <c r="M2102" s="224"/>
      <c r="N2102" s="82"/>
      <c r="O2102" s="224"/>
      <c r="P2102" s="224"/>
      <c r="Q2102" s="224"/>
      <c r="R2102" s="224"/>
      <c r="S2102" s="224"/>
      <c r="T2102" s="224"/>
      <c r="U2102" s="224"/>
    </row>
    <row r="2103" spans="11:21" s="86" customFormat="1" x14ac:dyDescent="0.2">
      <c r="K2103" s="241"/>
      <c r="L2103" s="224"/>
      <c r="M2103" s="224"/>
      <c r="N2103" s="82"/>
      <c r="O2103" s="224"/>
      <c r="P2103" s="224"/>
      <c r="Q2103" s="224"/>
      <c r="R2103" s="224"/>
      <c r="S2103" s="224"/>
      <c r="T2103" s="224"/>
      <c r="U2103" s="224"/>
    </row>
    <row r="2104" spans="11:21" s="86" customFormat="1" x14ac:dyDescent="0.2">
      <c r="K2104" s="241"/>
      <c r="L2104" s="224"/>
      <c r="M2104" s="224"/>
      <c r="N2104" s="82"/>
      <c r="O2104" s="224"/>
      <c r="P2104" s="224"/>
      <c r="Q2104" s="224"/>
      <c r="R2104" s="224"/>
      <c r="S2104" s="224"/>
      <c r="T2104" s="224"/>
      <c r="U2104" s="224"/>
    </row>
    <row r="2105" spans="11:21" s="86" customFormat="1" x14ac:dyDescent="0.2">
      <c r="K2105" s="241"/>
      <c r="L2105" s="224"/>
      <c r="M2105" s="224"/>
      <c r="N2105" s="82"/>
      <c r="O2105" s="224"/>
      <c r="P2105" s="224"/>
      <c r="Q2105" s="224"/>
      <c r="R2105" s="224"/>
      <c r="S2105" s="224"/>
      <c r="T2105" s="224"/>
      <c r="U2105" s="224"/>
    </row>
    <row r="2106" spans="11:21" s="86" customFormat="1" x14ac:dyDescent="0.2">
      <c r="K2106" s="241"/>
      <c r="L2106" s="224"/>
      <c r="M2106" s="224"/>
      <c r="N2106" s="82"/>
      <c r="O2106" s="224"/>
      <c r="P2106" s="224"/>
      <c r="Q2106" s="224"/>
      <c r="R2106" s="224"/>
      <c r="S2106" s="224"/>
      <c r="T2106" s="224"/>
      <c r="U2106" s="224"/>
    </row>
    <row r="2107" spans="11:21" s="86" customFormat="1" x14ac:dyDescent="0.2">
      <c r="K2107" s="241"/>
      <c r="L2107" s="224"/>
      <c r="M2107" s="224"/>
      <c r="N2107" s="82"/>
      <c r="O2107" s="224"/>
      <c r="P2107" s="224"/>
      <c r="Q2107" s="224"/>
      <c r="R2107" s="224"/>
      <c r="S2107" s="224"/>
      <c r="T2107" s="224"/>
      <c r="U2107" s="224"/>
    </row>
    <row r="2108" spans="11:21" s="86" customFormat="1" x14ac:dyDescent="0.2">
      <c r="K2108" s="241"/>
      <c r="L2108" s="224"/>
      <c r="M2108" s="224"/>
      <c r="N2108" s="82"/>
      <c r="O2108" s="224"/>
      <c r="P2108" s="224"/>
      <c r="Q2108" s="224"/>
      <c r="R2108" s="224"/>
      <c r="S2108" s="224"/>
      <c r="T2108" s="224"/>
      <c r="U2108" s="224"/>
    </row>
    <row r="2109" spans="11:21" s="86" customFormat="1" x14ac:dyDescent="0.2">
      <c r="K2109" s="241"/>
      <c r="L2109" s="224"/>
      <c r="M2109" s="224"/>
      <c r="N2109" s="82"/>
      <c r="O2109" s="224"/>
      <c r="P2109" s="224"/>
      <c r="Q2109" s="224"/>
      <c r="R2109" s="224"/>
      <c r="S2109" s="224"/>
      <c r="T2109" s="224"/>
      <c r="U2109" s="224"/>
    </row>
    <row r="2110" spans="11:21" s="86" customFormat="1" x14ac:dyDescent="0.2">
      <c r="K2110" s="241"/>
      <c r="L2110" s="224"/>
      <c r="M2110" s="224"/>
      <c r="N2110" s="82"/>
      <c r="O2110" s="224"/>
      <c r="P2110" s="224"/>
      <c r="Q2110" s="224"/>
      <c r="R2110" s="224"/>
      <c r="S2110" s="224"/>
      <c r="T2110" s="224"/>
      <c r="U2110" s="224"/>
    </row>
    <row r="2111" spans="11:21" s="86" customFormat="1" x14ac:dyDescent="0.2">
      <c r="K2111" s="241"/>
      <c r="L2111" s="224"/>
      <c r="M2111" s="224"/>
      <c r="N2111" s="82"/>
      <c r="O2111" s="224"/>
      <c r="P2111" s="224"/>
      <c r="Q2111" s="224"/>
      <c r="R2111" s="224"/>
      <c r="S2111" s="224"/>
      <c r="T2111" s="224"/>
      <c r="U2111" s="224"/>
    </row>
    <row r="2112" spans="11:21" s="86" customFormat="1" x14ac:dyDescent="0.2">
      <c r="K2112" s="241"/>
      <c r="L2112" s="224"/>
      <c r="M2112" s="224"/>
      <c r="N2112" s="82"/>
      <c r="O2112" s="224"/>
      <c r="P2112" s="224"/>
      <c r="Q2112" s="224"/>
      <c r="R2112" s="224"/>
      <c r="S2112" s="224"/>
      <c r="T2112" s="224"/>
      <c r="U2112" s="224"/>
    </row>
    <row r="2113" spans="11:21" s="86" customFormat="1" x14ac:dyDescent="0.2">
      <c r="K2113" s="241"/>
      <c r="L2113" s="224"/>
      <c r="M2113" s="224"/>
      <c r="N2113" s="82"/>
      <c r="O2113" s="224"/>
      <c r="P2113" s="224"/>
      <c r="Q2113" s="224"/>
      <c r="R2113" s="224"/>
      <c r="S2113" s="224"/>
      <c r="T2113" s="224"/>
      <c r="U2113" s="224"/>
    </row>
    <row r="2114" spans="11:21" s="86" customFormat="1" x14ac:dyDescent="0.2">
      <c r="K2114" s="241"/>
      <c r="L2114" s="224"/>
      <c r="M2114" s="224"/>
      <c r="N2114" s="82"/>
      <c r="O2114" s="224"/>
      <c r="P2114" s="224"/>
      <c r="Q2114" s="224"/>
      <c r="R2114" s="224"/>
      <c r="S2114" s="224"/>
      <c r="T2114" s="224"/>
      <c r="U2114" s="224"/>
    </row>
    <row r="2115" spans="11:21" s="86" customFormat="1" x14ac:dyDescent="0.2">
      <c r="K2115" s="241"/>
      <c r="L2115" s="224"/>
      <c r="M2115" s="224"/>
      <c r="N2115" s="82"/>
      <c r="O2115" s="224"/>
      <c r="P2115" s="224"/>
      <c r="Q2115" s="224"/>
      <c r="R2115" s="224"/>
      <c r="S2115" s="224"/>
      <c r="T2115" s="224"/>
      <c r="U2115" s="224"/>
    </row>
    <row r="2116" spans="11:21" s="86" customFormat="1" x14ac:dyDescent="0.2">
      <c r="K2116" s="241"/>
      <c r="L2116" s="224"/>
      <c r="M2116" s="224"/>
      <c r="N2116" s="82"/>
      <c r="O2116" s="224"/>
      <c r="P2116" s="224"/>
      <c r="Q2116" s="224"/>
      <c r="R2116" s="224"/>
      <c r="S2116" s="224"/>
      <c r="T2116" s="224"/>
      <c r="U2116" s="224"/>
    </row>
    <row r="2117" spans="11:21" s="86" customFormat="1" x14ac:dyDescent="0.2">
      <c r="K2117" s="241"/>
      <c r="L2117" s="224"/>
      <c r="M2117" s="224"/>
      <c r="N2117" s="82"/>
      <c r="O2117" s="224"/>
      <c r="P2117" s="224"/>
      <c r="Q2117" s="224"/>
      <c r="R2117" s="224"/>
      <c r="S2117" s="224"/>
      <c r="T2117" s="224"/>
      <c r="U2117" s="224"/>
    </row>
    <row r="2118" spans="11:21" s="86" customFormat="1" x14ac:dyDescent="0.2">
      <c r="K2118" s="241"/>
      <c r="L2118" s="224"/>
      <c r="M2118" s="224"/>
      <c r="N2118" s="82"/>
      <c r="O2118" s="224"/>
      <c r="P2118" s="224"/>
      <c r="Q2118" s="224"/>
      <c r="R2118" s="224"/>
      <c r="S2118" s="224"/>
      <c r="T2118" s="224"/>
      <c r="U2118" s="224"/>
    </row>
    <row r="2119" spans="11:21" s="86" customFormat="1" x14ac:dyDescent="0.2">
      <c r="K2119" s="241"/>
      <c r="L2119" s="224"/>
      <c r="M2119" s="224"/>
      <c r="N2119" s="82"/>
      <c r="O2119" s="224"/>
      <c r="P2119" s="224"/>
      <c r="Q2119" s="224"/>
      <c r="R2119" s="224"/>
      <c r="S2119" s="224"/>
      <c r="T2119" s="224"/>
      <c r="U2119" s="224"/>
    </row>
    <row r="2120" spans="11:21" s="86" customFormat="1" x14ac:dyDescent="0.2">
      <c r="K2120" s="241"/>
      <c r="L2120" s="224"/>
      <c r="M2120" s="224"/>
      <c r="N2120" s="82"/>
      <c r="O2120" s="224"/>
      <c r="P2120" s="224"/>
      <c r="Q2120" s="224"/>
      <c r="R2120" s="224"/>
      <c r="S2120" s="224"/>
      <c r="T2120" s="224"/>
      <c r="U2120" s="224"/>
    </row>
    <row r="2121" spans="11:21" s="86" customFormat="1" x14ac:dyDescent="0.2">
      <c r="K2121" s="241"/>
      <c r="L2121" s="224"/>
      <c r="M2121" s="224"/>
      <c r="N2121" s="82"/>
      <c r="O2121" s="224"/>
      <c r="P2121" s="224"/>
      <c r="Q2121" s="224"/>
      <c r="R2121" s="224"/>
      <c r="S2121" s="224"/>
      <c r="T2121" s="224"/>
      <c r="U2121" s="224"/>
    </row>
    <row r="2122" spans="11:21" s="86" customFormat="1" x14ac:dyDescent="0.2">
      <c r="K2122" s="241"/>
      <c r="L2122" s="224"/>
      <c r="M2122" s="224"/>
      <c r="N2122" s="82"/>
      <c r="O2122" s="224"/>
      <c r="P2122" s="224"/>
      <c r="Q2122" s="224"/>
      <c r="R2122" s="224"/>
      <c r="S2122" s="224"/>
      <c r="T2122" s="224"/>
      <c r="U2122" s="224"/>
    </row>
    <row r="2123" spans="11:21" s="86" customFormat="1" x14ac:dyDescent="0.2">
      <c r="K2123" s="241"/>
      <c r="L2123" s="224"/>
      <c r="M2123" s="224"/>
      <c r="N2123" s="82"/>
      <c r="O2123" s="224"/>
      <c r="P2123" s="224"/>
      <c r="Q2123" s="224"/>
      <c r="R2123" s="224"/>
      <c r="S2123" s="224"/>
      <c r="T2123" s="224"/>
      <c r="U2123" s="224"/>
    </row>
    <row r="2124" spans="11:21" s="86" customFormat="1" x14ac:dyDescent="0.2">
      <c r="K2124" s="241"/>
      <c r="L2124" s="224"/>
      <c r="M2124" s="224"/>
      <c r="N2124" s="82"/>
      <c r="O2124" s="224"/>
      <c r="P2124" s="224"/>
      <c r="Q2124" s="224"/>
      <c r="R2124" s="224"/>
      <c r="S2124" s="224"/>
      <c r="T2124" s="224"/>
      <c r="U2124" s="224"/>
    </row>
    <row r="2125" spans="11:21" s="86" customFormat="1" x14ac:dyDescent="0.2">
      <c r="K2125" s="241"/>
      <c r="L2125" s="224"/>
      <c r="M2125" s="224"/>
      <c r="N2125" s="82"/>
      <c r="O2125" s="224"/>
      <c r="P2125" s="224"/>
      <c r="Q2125" s="224"/>
      <c r="R2125" s="224"/>
      <c r="S2125" s="224"/>
      <c r="T2125" s="224"/>
      <c r="U2125" s="224"/>
    </row>
    <row r="2126" spans="11:21" s="86" customFormat="1" x14ac:dyDescent="0.2">
      <c r="K2126" s="241"/>
      <c r="L2126" s="224"/>
      <c r="M2126" s="224"/>
      <c r="N2126" s="82"/>
      <c r="O2126" s="224"/>
      <c r="P2126" s="224"/>
      <c r="Q2126" s="224"/>
      <c r="R2126" s="224"/>
      <c r="S2126" s="224"/>
      <c r="T2126" s="224"/>
      <c r="U2126" s="224"/>
    </row>
    <row r="2127" spans="11:21" s="86" customFormat="1" x14ac:dyDescent="0.2">
      <c r="K2127" s="241"/>
      <c r="L2127" s="224"/>
      <c r="M2127" s="224"/>
      <c r="N2127" s="82"/>
      <c r="O2127" s="224"/>
      <c r="P2127" s="224"/>
      <c r="Q2127" s="224"/>
      <c r="R2127" s="224"/>
      <c r="S2127" s="224"/>
      <c r="T2127" s="224"/>
      <c r="U2127" s="224"/>
    </row>
    <row r="2128" spans="11:21" s="86" customFormat="1" x14ac:dyDescent="0.2">
      <c r="K2128" s="241"/>
      <c r="L2128" s="224"/>
      <c r="M2128" s="224"/>
      <c r="N2128" s="82"/>
      <c r="O2128" s="224"/>
      <c r="P2128" s="224"/>
      <c r="Q2128" s="224"/>
      <c r="R2128" s="224"/>
      <c r="S2128" s="224"/>
      <c r="T2128" s="224"/>
      <c r="U2128" s="224"/>
    </row>
    <row r="2129" spans="11:21" s="86" customFormat="1" x14ac:dyDescent="0.2">
      <c r="K2129" s="241"/>
      <c r="L2129" s="224"/>
      <c r="M2129" s="224"/>
      <c r="N2129" s="82"/>
      <c r="O2129" s="224"/>
      <c r="P2129" s="224"/>
      <c r="Q2129" s="224"/>
      <c r="R2129" s="224"/>
      <c r="S2129" s="224"/>
      <c r="T2129" s="224"/>
      <c r="U2129" s="224"/>
    </row>
    <row r="2130" spans="11:21" s="86" customFormat="1" x14ac:dyDescent="0.2">
      <c r="K2130" s="241"/>
      <c r="L2130" s="224"/>
      <c r="M2130" s="224"/>
      <c r="N2130" s="82"/>
      <c r="O2130" s="224"/>
      <c r="P2130" s="224"/>
      <c r="Q2130" s="224"/>
      <c r="R2130" s="224"/>
      <c r="S2130" s="224"/>
      <c r="T2130" s="224"/>
      <c r="U2130" s="224"/>
    </row>
    <row r="2131" spans="11:21" s="86" customFormat="1" x14ac:dyDescent="0.2">
      <c r="K2131" s="241"/>
      <c r="L2131" s="224"/>
      <c r="M2131" s="224"/>
      <c r="N2131" s="82"/>
      <c r="O2131" s="224"/>
      <c r="P2131" s="224"/>
      <c r="Q2131" s="224"/>
      <c r="R2131" s="224"/>
      <c r="S2131" s="224"/>
      <c r="T2131" s="224"/>
      <c r="U2131" s="224"/>
    </row>
    <row r="2132" spans="11:21" s="86" customFormat="1" x14ac:dyDescent="0.2">
      <c r="K2132" s="241"/>
      <c r="L2132" s="224"/>
      <c r="M2132" s="224"/>
      <c r="N2132" s="82"/>
      <c r="O2132" s="224"/>
      <c r="P2132" s="224"/>
      <c r="Q2132" s="224"/>
      <c r="R2132" s="224"/>
      <c r="S2132" s="224"/>
      <c r="T2132" s="224"/>
      <c r="U2132" s="224"/>
    </row>
    <row r="2133" spans="11:21" s="86" customFormat="1" x14ac:dyDescent="0.2">
      <c r="K2133" s="241"/>
      <c r="L2133" s="224"/>
      <c r="M2133" s="224"/>
      <c r="N2133" s="82"/>
      <c r="O2133" s="224"/>
      <c r="P2133" s="224"/>
      <c r="Q2133" s="224"/>
      <c r="R2133" s="224"/>
      <c r="S2133" s="224"/>
      <c r="T2133" s="224"/>
      <c r="U2133" s="224"/>
    </row>
    <row r="2134" spans="11:21" s="86" customFormat="1" x14ac:dyDescent="0.2">
      <c r="K2134" s="241"/>
      <c r="L2134" s="224"/>
      <c r="M2134" s="224"/>
      <c r="N2134" s="82"/>
      <c r="O2134" s="224"/>
      <c r="P2134" s="224"/>
      <c r="Q2134" s="224"/>
      <c r="R2134" s="224"/>
      <c r="S2134" s="224"/>
      <c r="T2134" s="224"/>
      <c r="U2134" s="224"/>
    </row>
    <row r="2135" spans="11:21" s="86" customFormat="1" x14ac:dyDescent="0.2">
      <c r="K2135" s="241"/>
      <c r="L2135" s="224"/>
      <c r="M2135" s="224"/>
      <c r="N2135" s="82"/>
      <c r="O2135" s="224"/>
      <c r="P2135" s="224"/>
      <c r="Q2135" s="224"/>
      <c r="R2135" s="224"/>
      <c r="S2135" s="224"/>
      <c r="T2135" s="224"/>
      <c r="U2135" s="224"/>
    </row>
    <row r="2136" spans="11:21" s="86" customFormat="1" x14ac:dyDescent="0.2">
      <c r="K2136" s="241"/>
      <c r="L2136" s="224"/>
      <c r="M2136" s="224"/>
      <c r="N2136" s="82"/>
      <c r="O2136" s="224"/>
      <c r="P2136" s="224"/>
      <c r="Q2136" s="224"/>
      <c r="R2136" s="224"/>
      <c r="S2136" s="224"/>
      <c r="T2136" s="224"/>
      <c r="U2136" s="224"/>
    </row>
    <row r="2137" spans="11:21" s="86" customFormat="1" x14ac:dyDescent="0.2">
      <c r="K2137" s="241"/>
      <c r="L2137" s="224"/>
      <c r="M2137" s="224"/>
      <c r="N2137" s="82"/>
      <c r="O2137" s="224"/>
      <c r="P2137" s="224"/>
      <c r="Q2137" s="224"/>
      <c r="R2137" s="224"/>
      <c r="S2137" s="224"/>
      <c r="T2137" s="224"/>
      <c r="U2137" s="224"/>
    </row>
    <row r="2138" spans="11:21" s="86" customFormat="1" x14ac:dyDescent="0.2">
      <c r="K2138" s="241"/>
      <c r="L2138" s="224"/>
      <c r="M2138" s="224"/>
      <c r="N2138" s="82"/>
      <c r="O2138" s="224"/>
      <c r="P2138" s="224"/>
      <c r="Q2138" s="224"/>
      <c r="R2138" s="224"/>
      <c r="S2138" s="224"/>
      <c r="T2138" s="224"/>
      <c r="U2138" s="224"/>
    </row>
    <row r="2139" spans="11:21" s="86" customFormat="1" x14ac:dyDescent="0.2">
      <c r="K2139" s="241"/>
      <c r="L2139" s="224"/>
      <c r="M2139" s="224"/>
      <c r="N2139" s="82"/>
      <c r="O2139" s="224"/>
      <c r="P2139" s="224"/>
      <c r="Q2139" s="224"/>
      <c r="R2139" s="224"/>
      <c r="S2139" s="224"/>
      <c r="T2139" s="224"/>
      <c r="U2139" s="224"/>
    </row>
    <row r="2140" spans="11:21" s="86" customFormat="1" x14ac:dyDescent="0.2">
      <c r="K2140" s="241"/>
      <c r="L2140" s="224"/>
      <c r="M2140" s="224"/>
      <c r="N2140" s="82"/>
      <c r="O2140" s="224"/>
      <c r="P2140" s="224"/>
      <c r="Q2140" s="224"/>
      <c r="R2140" s="224"/>
      <c r="S2140" s="224"/>
      <c r="T2140" s="224"/>
      <c r="U2140" s="224"/>
    </row>
    <row r="2141" spans="11:21" s="86" customFormat="1" x14ac:dyDescent="0.2">
      <c r="K2141" s="241"/>
      <c r="L2141" s="224"/>
      <c r="M2141" s="224"/>
      <c r="N2141" s="82"/>
      <c r="O2141" s="224"/>
      <c r="P2141" s="224"/>
      <c r="Q2141" s="224"/>
      <c r="R2141" s="224"/>
      <c r="S2141" s="224"/>
      <c r="T2141" s="224"/>
      <c r="U2141" s="224"/>
    </row>
    <row r="2142" spans="11:21" s="86" customFormat="1" x14ac:dyDescent="0.2">
      <c r="K2142" s="241"/>
      <c r="L2142" s="224"/>
      <c r="M2142" s="224"/>
      <c r="N2142" s="82"/>
      <c r="O2142" s="224"/>
      <c r="P2142" s="224"/>
      <c r="Q2142" s="224"/>
      <c r="R2142" s="224"/>
      <c r="S2142" s="224"/>
      <c r="T2142" s="224"/>
      <c r="U2142" s="224"/>
    </row>
    <row r="2143" spans="11:21" s="86" customFormat="1" x14ac:dyDescent="0.2">
      <c r="K2143" s="241"/>
      <c r="L2143" s="224"/>
      <c r="M2143" s="224"/>
      <c r="N2143" s="82"/>
      <c r="O2143" s="224"/>
      <c r="P2143" s="224"/>
      <c r="Q2143" s="224"/>
      <c r="R2143" s="224"/>
      <c r="S2143" s="224"/>
      <c r="T2143" s="224"/>
      <c r="U2143" s="224"/>
    </row>
    <row r="2144" spans="11:21" s="86" customFormat="1" x14ac:dyDescent="0.2">
      <c r="K2144" s="241"/>
      <c r="L2144" s="224"/>
      <c r="M2144" s="224"/>
      <c r="N2144" s="82"/>
      <c r="O2144" s="224"/>
      <c r="P2144" s="224"/>
      <c r="Q2144" s="224"/>
      <c r="R2144" s="224"/>
      <c r="S2144" s="224"/>
      <c r="T2144" s="224"/>
      <c r="U2144" s="224"/>
    </row>
    <row r="2145" spans="11:21" s="86" customFormat="1" x14ac:dyDescent="0.2">
      <c r="K2145" s="241"/>
      <c r="L2145" s="224"/>
      <c r="M2145" s="224"/>
      <c r="N2145" s="82"/>
      <c r="O2145" s="224"/>
      <c r="P2145" s="224"/>
      <c r="Q2145" s="224"/>
      <c r="R2145" s="224"/>
      <c r="S2145" s="224"/>
      <c r="T2145" s="224"/>
      <c r="U2145" s="224"/>
    </row>
    <row r="2146" spans="11:21" s="86" customFormat="1" x14ac:dyDescent="0.2">
      <c r="K2146" s="241"/>
      <c r="L2146" s="224"/>
      <c r="M2146" s="224"/>
      <c r="N2146" s="82"/>
      <c r="O2146" s="224"/>
      <c r="P2146" s="224"/>
      <c r="Q2146" s="224"/>
      <c r="R2146" s="224"/>
      <c r="S2146" s="224"/>
      <c r="T2146" s="224"/>
      <c r="U2146" s="224"/>
    </row>
    <row r="2147" spans="11:21" s="86" customFormat="1" x14ac:dyDescent="0.2">
      <c r="K2147" s="241"/>
      <c r="L2147" s="224"/>
      <c r="M2147" s="224"/>
      <c r="N2147" s="82"/>
      <c r="O2147" s="224"/>
      <c r="P2147" s="224"/>
      <c r="Q2147" s="224"/>
      <c r="R2147" s="224"/>
      <c r="S2147" s="224"/>
      <c r="T2147" s="224"/>
      <c r="U2147" s="224"/>
    </row>
    <row r="2148" spans="11:21" s="86" customFormat="1" x14ac:dyDescent="0.2">
      <c r="K2148" s="241"/>
      <c r="L2148" s="224"/>
      <c r="M2148" s="224"/>
      <c r="N2148" s="82"/>
      <c r="O2148" s="224"/>
      <c r="P2148" s="224"/>
      <c r="Q2148" s="224"/>
      <c r="R2148" s="224"/>
      <c r="S2148" s="224"/>
      <c r="T2148" s="224"/>
      <c r="U2148" s="224"/>
    </row>
    <row r="2149" spans="11:21" s="86" customFormat="1" x14ac:dyDescent="0.2">
      <c r="K2149" s="241"/>
      <c r="L2149" s="224"/>
      <c r="M2149" s="224"/>
      <c r="N2149" s="82"/>
      <c r="O2149" s="224"/>
      <c r="P2149" s="224"/>
      <c r="Q2149" s="224"/>
      <c r="R2149" s="224"/>
      <c r="S2149" s="224"/>
      <c r="T2149" s="224"/>
      <c r="U2149" s="224"/>
    </row>
    <row r="2150" spans="11:21" s="86" customFormat="1" x14ac:dyDescent="0.2">
      <c r="K2150" s="241"/>
      <c r="L2150" s="224"/>
      <c r="M2150" s="224"/>
      <c r="N2150" s="82"/>
      <c r="O2150" s="224"/>
      <c r="P2150" s="224"/>
      <c r="Q2150" s="224"/>
      <c r="R2150" s="224"/>
      <c r="S2150" s="224"/>
      <c r="T2150" s="224"/>
      <c r="U2150" s="224"/>
    </row>
    <row r="2151" spans="11:21" s="86" customFormat="1" x14ac:dyDescent="0.2">
      <c r="K2151" s="241"/>
      <c r="L2151" s="224"/>
      <c r="M2151" s="224"/>
      <c r="N2151" s="82"/>
      <c r="O2151" s="224"/>
      <c r="P2151" s="224"/>
      <c r="Q2151" s="224"/>
      <c r="R2151" s="224"/>
      <c r="S2151" s="224"/>
      <c r="T2151" s="224"/>
      <c r="U2151" s="224"/>
    </row>
    <row r="2152" spans="11:21" s="86" customFormat="1" x14ac:dyDescent="0.2">
      <c r="K2152" s="241"/>
      <c r="L2152" s="224"/>
      <c r="M2152" s="224"/>
      <c r="N2152" s="82"/>
      <c r="O2152" s="224"/>
      <c r="P2152" s="224"/>
      <c r="Q2152" s="224"/>
      <c r="R2152" s="224"/>
      <c r="S2152" s="224"/>
      <c r="T2152" s="224"/>
      <c r="U2152" s="224"/>
    </row>
    <row r="2153" spans="11:21" s="86" customFormat="1" x14ac:dyDescent="0.2">
      <c r="K2153" s="241"/>
      <c r="L2153" s="224"/>
      <c r="M2153" s="224"/>
      <c r="N2153" s="82"/>
      <c r="O2153" s="224"/>
      <c r="P2153" s="224"/>
      <c r="Q2153" s="224"/>
      <c r="R2153" s="224"/>
      <c r="S2153" s="224"/>
      <c r="T2153" s="224"/>
      <c r="U2153" s="224"/>
    </row>
    <row r="2154" spans="11:21" s="86" customFormat="1" x14ac:dyDescent="0.2">
      <c r="K2154" s="241"/>
      <c r="L2154" s="224"/>
      <c r="M2154" s="224"/>
      <c r="N2154" s="82"/>
      <c r="O2154" s="224"/>
      <c r="P2154" s="224"/>
      <c r="Q2154" s="224"/>
      <c r="R2154" s="224"/>
      <c r="S2154" s="224"/>
      <c r="T2154" s="224"/>
      <c r="U2154" s="224"/>
    </row>
    <row r="2155" spans="11:21" s="86" customFormat="1" x14ac:dyDescent="0.2">
      <c r="K2155" s="241"/>
      <c r="L2155" s="224"/>
      <c r="M2155" s="224"/>
      <c r="N2155" s="82"/>
      <c r="O2155" s="224"/>
      <c r="P2155" s="224"/>
      <c r="Q2155" s="224"/>
      <c r="R2155" s="224"/>
      <c r="S2155" s="224"/>
      <c r="T2155" s="224"/>
      <c r="U2155" s="224"/>
    </row>
    <row r="2156" spans="11:21" s="86" customFormat="1" x14ac:dyDescent="0.2">
      <c r="K2156" s="241"/>
      <c r="L2156" s="224"/>
      <c r="M2156" s="224"/>
      <c r="N2156" s="82"/>
      <c r="O2156" s="224"/>
      <c r="P2156" s="224"/>
      <c r="Q2156" s="224"/>
      <c r="R2156" s="224"/>
      <c r="S2156" s="224"/>
      <c r="T2156" s="224"/>
      <c r="U2156" s="224"/>
    </row>
    <row r="2157" spans="11:21" s="86" customFormat="1" x14ac:dyDescent="0.2">
      <c r="K2157" s="241"/>
      <c r="L2157" s="224"/>
      <c r="M2157" s="224"/>
      <c r="N2157" s="82"/>
      <c r="O2157" s="224"/>
      <c r="P2157" s="224"/>
      <c r="Q2157" s="224"/>
      <c r="R2157" s="224"/>
      <c r="S2157" s="224"/>
      <c r="T2157" s="224"/>
      <c r="U2157" s="224"/>
    </row>
    <row r="2158" spans="11:21" s="86" customFormat="1" x14ac:dyDescent="0.2">
      <c r="K2158" s="241"/>
      <c r="L2158" s="224"/>
      <c r="M2158" s="224"/>
      <c r="N2158" s="82"/>
      <c r="O2158" s="224"/>
      <c r="P2158" s="224"/>
      <c r="Q2158" s="224"/>
      <c r="R2158" s="224"/>
      <c r="S2158" s="224"/>
      <c r="T2158" s="224"/>
      <c r="U2158" s="224"/>
    </row>
    <row r="2159" spans="11:21" s="86" customFormat="1" x14ac:dyDescent="0.2">
      <c r="K2159" s="241"/>
      <c r="L2159" s="224"/>
      <c r="M2159" s="224"/>
      <c r="N2159" s="82"/>
      <c r="O2159" s="224"/>
      <c r="P2159" s="224"/>
      <c r="Q2159" s="224"/>
      <c r="R2159" s="224"/>
      <c r="S2159" s="224"/>
      <c r="T2159" s="224"/>
      <c r="U2159" s="224"/>
    </row>
    <row r="2160" spans="11:21" s="86" customFormat="1" x14ac:dyDescent="0.2">
      <c r="K2160" s="241"/>
      <c r="L2160" s="224"/>
      <c r="M2160" s="224"/>
      <c r="N2160" s="82"/>
      <c r="O2160" s="224"/>
      <c r="P2160" s="224"/>
      <c r="Q2160" s="224"/>
      <c r="R2160" s="224"/>
      <c r="S2160" s="224"/>
      <c r="T2160" s="224"/>
      <c r="U2160" s="224"/>
    </row>
    <row r="2161" spans="11:21" s="86" customFormat="1" x14ac:dyDescent="0.2">
      <c r="K2161" s="241"/>
      <c r="L2161" s="224"/>
      <c r="M2161" s="224"/>
      <c r="N2161" s="82"/>
      <c r="O2161" s="224"/>
      <c r="P2161" s="224"/>
      <c r="Q2161" s="224"/>
      <c r="R2161" s="224"/>
      <c r="S2161" s="224"/>
      <c r="T2161" s="224"/>
      <c r="U2161" s="224"/>
    </row>
    <row r="2162" spans="11:21" s="86" customFormat="1" x14ac:dyDescent="0.2">
      <c r="K2162" s="241"/>
      <c r="L2162" s="224"/>
      <c r="M2162" s="224"/>
      <c r="N2162" s="82"/>
      <c r="O2162" s="224"/>
      <c r="P2162" s="224"/>
      <c r="Q2162" s="224"/>
      <c r="R2162" s="224"/>
      <c r="S2162" s="224"/>
      <c r="T2162" s="224"/>
      <c r="U2162" s="224"/>
    </row>
    <row r="2163" spans="11:21" s="86" customFormat="1" x14ac:dyDescent="0.2">
      <c r="K2163" s="241"/>
      <c r="L2163" s="224"/>
      <c r="M2163" s="224"/>
      <c r="N2163" s="82"/>
      <c r="O2163" s="224"/>
      <c r="P2163" s="224"/>
      <c r="Q2163" s="224"/>
      <c r="R2163" s="224"/>
      <c r="S2163" s="224"/>
      <c r="T2163" s="224"/>
      <c r="U2163" s="224"/>
    </row>
    <row r="2164" spans="11:21" s="86" customFormat="1" x14ac:dyDescent="0.2">
      <c r="K2164" s="241"/>
      <c r="L2164" s="224"/>
      <c r="M2164" s="224"/>
      <c r="N2164" s="82"/>
      <c r="O2164" s="224"/>
      <c r="P2164" s="224"/>
      <c r="Q2164" s="224"/>
      <c r="R2164" s="224"/>
      <c r="S2164" s="224"/>
      <c r="T2164" s="224"/>
      <c r="U2164" s="224"/>
    </row>
    <row r="2165" spans="11:21" s="86" customFormat="1" x14ac:dyDescent="0.2">
      <c r="K2165" s="241"/>
      <c r="L2165" s="224"/>
      <c r="M2165" s="224"/>
      <c r="N2165" s="82"/>
      <c r="O2165" s="224"/>
      <c r="P2165" s="224"/>
      <c r="Q2165" s="224"/>
      <c r="R2165" s="224"/>
      <c r="S2165" s="224"/>
      <c r="T2165" s="224"/>
      <c r="U2165" s="224"/>
    </row>
    <row r="2166" spans="11:21" s="86" customFormat="1" x14ac:dyDescent="0.2">
      <c r="K2166" s="241"/>
      <c r="L2166" s="224"/>
      <c r="M2166" s="224"/>
      <c r="N2166" s="82"/>
      <c r="O2166" s="224"/>
      <c r="P2166" s="224"/>
      <c r="Q2166" s="224"/>
      <c r="R2166" s="224"/>
      <c r="S2166" s="224"/>
      <c r="T2166" s="224"/>
      <c r="U2166" s="224"/>
    </row>
    <row r="2167" spans="11:21" s="86" customFormat="1" x14ac:dyDescent="0.2">
      <c r="K2167" s="241"/>
      <c r="L2167" s="224"/>
      <c r="M2167" s="224"/>
      <c r="N2167" s="82"/>
      <c r="O2167" s="224"/>
      <c r="P2167" s="224"/>
      <c r="Q2167" s="224"/>
      <c r="R2167" s="224"/>
      <c r="S2167" s="224"/>
      <c r="T2167" s="224"/>
      <c r="U2167" s="224"/>
    </row>
    <row r="2168" spans="11:21" s="86" customFormat="1" x14ac:dyDescent="0.2">
      <c r="K2168" s="241"/>
      <c r="L2168" s="224"/>
      <c r="M2168" s="224"/>
      <c r="N2168" s="82"/>
      <c r="O2168" s="224"/>
      <c r="P2168" s="224"/>
      <c r="Q2168" s="224"/>
      <c r="R2168" s="224"/>
      <c r="S2168" s="224"/>
      <c r="T2168" s="224"/>
      <c r="U2168" s="224"/>
    </row>
    <row r="2169" spans="11:21" s="86" customFormat="1" x14ac:dyDescent="0.2">
      <c r="K2169" s="241"/>
      <c r="L2169" s="224"/>
      <c r="M2169" s="224"/>
      <c r="N2169" s="82"/>
      <c r="O2169" s="224"/>
      <c r="P2169" s="224"/>
      <c r="Q2169" s="224"/>
      <c r="R2169" s="224"/>
      <c r="S2169" s="224"/>
      <c r="T2169" s="224"/>
      <c r="U2169" s="224"/>
    </row>
    <row r="2170" spans="11:21" s="86" customFormat="1" x14ac:dyDescent="0.2">
      <c r="K2170" s="241"/>
      <c r="L2170" s="224"/>
      <c r="M2170" s="224"/>
      <c r="N2170" s="82"/>
      <c r="O2170" s="224"/>
      <c r="P2170" s="224"/>
      <c r="Q2170" s="224"/>
      <c r="R2170" s="224"/>
      <c r="S2170" s="224"/>
      <c r="T2170" s="224"/>
      <c r="U2170" s="224"/>
    </row>
    <row r="2171" spans="11:21" s="86" customFormat="1" x14ac:dyDescent="0.2">
      <c r="K2171" s="241"/>
      <c r="L2171" s="224"/>
      <c r="M2171" s="224"/>
      <c r="N2171" s="82"/>
      <c r="O2171" s="224"/>
      <c r="P2171" s="224"/>
      <c r="Q2171" s="224"/>
      <c r="R2171" s="224"/>
      <c r="S2171" s="224"/>
      <c r="T2171" s="224"/>
      <c r="U2171" s="224"/>
    </row>
    <row r="2172" spans="11:21" s="86" customFormat="1" x14ac:dyDescent="0.2">
      <c r="K2172" s="241"/>
      <c r="L2172" s="224"/>
      <c r="M2172" s="224"/>
      <c r="N2172" s="82"/>
      <c r="O2172" s="224"/>
      <c r="P2172" s="224"/>
      <c r="Q2172" s="224"/>
      <c r="R2172" s="224"/>
      <c r="S2172" s="224"/>
      <c r="T2172" s="224"/>
      <c r="U2172" s="224"/>
    </row>
    <row r="2173" spans="11:21" s="86" customFormat="1" x14ac:dyDescent="0.2">
      <c r="K2173" s="241"/>
      <c r="L2173" s="224"/>
      <c r="M2173" s="224"/>
      <c r="N2173" s="82"/>
      <c r="O2173" s="224"/>
      <c r="P2173" s="224"/>
      <c r="Q2173" s="224"/>
      <c r="R2173" s="224"/>
      <c r="S2173" s="224"/>
      <c r="T2173" s="224"/>
      <c r="U2173" s="224"/>
    </row>
    <row r="2174" spans="11:21" s="86" customFormat="1" x14ac:dyDescent="0.2">
      <c r="K2174" s="241"/>
      <c r="L2174" s="224"/>
      <c r="M2174" s="224"/>
      <c r="N2174" s="82"/>
      <c r="O2174" s="224"/>
      <c r="P2174" s="224"/>
      <c r="Q2174" s="224"/>
      <c r="R2174" s="224"/>
      <c r="S2174" s="224"/>
      <c r="T2174" s="224"/>
      <c r="U2174" s="224"/>
    </row>
    <row r="2175" spans="11:21" s="86" customFormat="1" x14ac:dyDescent="0.2">
      <c r="K2175" s="241"/>
      <c r="L2175" s="224"/>
      <c r="M2175" s="224"/>
      <c r="N2175" s="82"/>
      <c r="O2175" s="224"/>
      <c r="P2175" s="224"/>
      <c r="Q2175" s="224"/>
      <c r="R2175" s="224"/>
      <c r="S2175" s="224"/>
      <c r="T2175" s="224"/>
      <c r="U2175" s="224"/>
    </row>
    <row r="2176" spans="11:21" s="86" customFormat="1" x14ac:dyDescent="0.2">
      <c r="K2176" s="241"/>
      <c r="L2176" s="224"/>
      <c r="M2176" s="224"/>
      <c r="N2176" s="82"/>
      <c r="O2176" s="224"/>
      <c r="P2176" s="224"/>
      <c r="Q2176" s="224"/>
      <c r="R2176" s="224"/>
      <c r="S2176" s="224"/>
      <c r="T2176" s="224"/>
      <c r="U2176" s="224"/>
    </row>
    <row r="2177" spans="11:21" s="86" customFormat="1" x14ac:dyDescent="0.2">
      <c r="K2177" s="241"/>
      <c r="L2177" s="224"/>
      <c r="M2177" s="224"/>
      <c r="N2177" s="82"/>
      <c r="O2177" s="224"/>
      <c r="P2177" s="224"/>
      <c r="Q2177" s="224"/>
      <c r="R2177" s="224"/>
      <c r="S2177" s="224"/>
      <c r="T2177" s="224"/>
      <c r="U2177" s="224"/>
    </row>
    <row r="2178" spans="11:21" s="86" customFormat="1" x14ac:dyDescent="0.2">
      <c r="K2178" s="241"/>
      <c r="L2178" s="224"/>
      <c r="M2178" s="224"/>
      <c r="N2178" s="82"/>
      <c r="O2178" s="224"/>
      <c r="P2178" s="224"/>
      <c r="Q2178" s="224"/>
      <c r="R2178" s="224"/>
      <c r="S2178" s="224"/>
      <c r="T2178" s="224"/>
      <c r="U2178" s="224"/>
    </row>
    <row r="2179" spans="11:21" s="86" customFormat="1" x14ac:dyDescent="0.2">
      <c r="K2179" s="241"/>
      <c r="L2179" s="224"/>
      <c r="M2179" s="224"/>
      <c r="N2179" s="82"/>
      <c r="O2179" s="224"/>
      <c r="P2179" s="224"/>
      <c r="Q2179" s="224"/>
      <c r="R2179" s="224"/>
      <c r="S2179" s="224"/>
      <c r="T2179" s="224"/>
      <c r="U2179" s="224"/>
    </row>
    <row r="2180" spans="11:21" s="86" customFormat="1" x14ac:dyDescent="0.2">
      <c r="K2180" s="241"/>
      <c r="L2180" s="224"/>
      <c r="M2180" s="224"/>
      <c r="N2180" s="82"/>
      <c r="O2180" s="224"/>
      <c r="P2180" s="224"/>
      <c r="Q2180" s="224"/>
      <c r="R2180" s="224"/>
      <c r="S2180" s="224"/>
      <c r="T2180" s="224"/>
      <c r="U2180" s="224"/>
    </row>
    <row r="2181" spans="11:21" s="86" customFormat="1" x14ac:dyDescent="0.2">
      <c r="K2181" s="241"/>
      <c r="L2181" s="224"/>
      <c r="M2181" s="224"/>
      <c r="N2181" s="82"/>
      <c r="O2181" s="224"/>
      <c r="P2181" s="224"/>
      <c r="Q2181" s="224"/>
      <c r="R2181" s="224"/>
      <c r="S2181" s="224"/>
      <c r="T2181" s="224"/>
      <c r="U2181" s="224"/>
    </row>
    <row r="2182" spans="11:21" s="86" customFormat="1" x14ac:dyDescent="0.2">
      <c r="K2182" s="241"/>
      <c r="L2182" s="224"/>
      <c r="M2182" s="224"/>
      <c r="N2182" s="82"/>
      <c r="O2182" s="224"/>
      <c r="P2182" s="224"/>
      <c r="Q2182" s="224"/>
      <c r="R2182" s="224"/>
      <c r="S2182" s="224"/>
      <c r="T2182" s="224"/>
      <c r="U2182" s="224"/>
    </row>
    <row r="2183" spans="11:21" s="86" customFormat="1" x14ac:dyDescent="0.2">
      <c r="K2183" s="241"/>
      <c r="L2183" s="224"/>
      <c r="M2183" s="224"/>
      <c r="N2183" s="82"/>
      <c r="O2183" s="224"/>
      <c r="P2183" s="224"/>
      <c r="Q2183" s="224"/>
      <c r="R2183" s="224"/>
      <c r="S2183" s="224"/>
      <c r="T2183" s="224"/>
      <c r="U2183" s="224"/>
    </row>
    <row r="2184" spans="11:21" s="86" customFormat="1" x14ac:dyDescent="0.2">
      <c r="K2184" s="241"/>
      <c r="L2184" s="224"/>
      <c r="M2184" s="224"/>
      <c r="N2184" s="82"/>
      <c r="O2184" s="224"/>
      <c r="P2184" s="224"/>
      <c r="Q2184" s="224"/>
      <c r="R2184" s="224"/>
      <c r="S2184" s="224"/>
      <c r="T2184" s="224"/>
      <c r="U2184" s="224"/>
    </row>
    <row r="2185" spans="11:21" s="86" customFormat="1" x14ac:dyDescent="0.2">
      <c r="K2185" s="241"/>
      <c r="L2185" s="224"/>
      <c r="M2185" s="224"/>
      <c r="N2185" s="82"/>
      <c r="O2185" s="224"/>
      <c r="P2185" s="224"/>
      <c r="Q2185" s="224"/>
      <c r="R2185" s="224"/>
      <c r="S2185" s="224"/>
      <c r="T2185" s="224"/>
      <c r="U2185" s="224"/>
    </row>
    <row r="2186" spans="11:21" s="86" customFormat="1" x14ac:dyDescent="0.2">
      <c r="K2186" s="241"/>
      <c r="L2186" s="224"/>
      <c r="M2186" s="224"/>
      <c r="N2186" s="82"/>
      <c r="O2186" s="224"/>
      <c r="P2186" s="224"/>
      <c r="Q2186" s="224"/>
      <c r="R2186" s="224"/>
      <c r="S2186" s="224"/>
      <c r="T2186" s="224"/>
      <c r="U2186" s="224"/>
    </row>
    <row r="2187" spans="11:21" s="86" customFormat="1" x14ac:dyDescent="0.2">
      <c r="K2187" s="241"/>
      <c r="L2187" s="224"/>
      <c r="M2187" s="224"/>
      <c r="N2187" s="82"/>
      <c r="O2187" s="224"/>
      <c r="P2187" s="224"/>
      <c r="Q2187" s="224"/>
      <c r="R2187" s="224"/>
      <c r="S2187" s="224"/>
      <c r="T2187" s="224"/>
      <c r="U2187" s="224"/>
    </row>
    <row r="2188" spans="11:21" s="86" customFormat="1" x14ac:dyDescent="0.2">
      <c r="K2188" s="241"/>
      <c r="L2188" s="224"/>
      <c r="M2188" s="224"/>
      <c r="N2188" s="82"/>
      <c r="O2188" s="224"/>
      <c r="P2188" s="224"/>
      <c r="Q2188" s="224"/>
      <c r="R2188" s="224"/>
      <c r="S2188" s="224"/>
      <c r="T2188" s="224"/>
      <c r="U2188" s="224"/>
    </row>
    <row r="2189" spans="11:21" s="86" customFormat="1" x14ac:dyDescent="0.2">
      <c r="K2189" s="241"/>
      <c r="L2189" s="224"/>
      <c r="M2189" s="224"/>
      <c r="N2189" s="82"/>
      <c r="O2189" s="224"/>
      <c r="P2189" s="224"/>
      <c r="Q2189" s="224"/>
      <c r="R2189" s="224"/>
      <c r="S2189" s="224"/>
      <c r="T2189" s="224"/>
      <c r="U2189" s="224"/>
    </row>
    <row r="2190" spans="11:21" s="86" customFormat="1" x14ac:dyDescent="0.2">
      <c r="K2190" s="241"/>
      <c r="L2190" s="224"/>
      <c r="M2190" s="224"/>
      <c r="N2190" s="82"/>
      <c r="O2190" s="224"/>
      <c r="P2190" s="224"/>
      <c r="Q2190" s="224"/>
      <c r="R2190" s="224"/>
      <c r="S2190" s="224"/>
      <c r="T2190" s="224"/>
      <c r="U2190" s="224"/>
    </row>
    <row r="2191" spans="11:21" s="86" customFormat="1" x14ac:dyDescent="0.2">
      <c r="K2191" s="241"/>
      <c r="L2191" s="224"/>
      <c r="M2191" s="224"/>
      <c r="N2191" s="82"/>
      <c r="O2191" s="224"/>
      <c r="P2191" s="224"/>
      <c r="Q2191" s="224"/>
      <c r="R2191" s="224"/>
      <c r="S2191" s="224"/>
      <c r="T2191" s="224"/>
      <c r="U2191" s="224"/>
    </row>
    <row r="2192" spans="11:21" s="86" customFormat="1" x14ac:dyDescent="0.2">
      <c r="K2192" s="241"/>
      <c r="L2192" s="224"/>
      <c r="M2192" s="224"/>
      <c r="N2192" s="82"/>
      <c r="O2192" s="224"/>
      <c r="P2192" s="224"/>
      <c r="Q2192" s="224"/>
      <c r="R2192" s="224"/>
      <c r="S2192" s="224"/>
      <c r="T2192" s="224"/>
      <c r="U2192" s="224"/>
    </row>
    <row r="2193" spans="11:21" s="86" customFormat="1" x14ac:dyDescent="0.2">
      <c r="K2193" s="241"/>
      <c r="L2193" s="224"/>
      <c r="M2193" s="224"/>
      <c r="N2193" s="82"/>
      <c r="O2193" s="224"/>
      <c r="P2193" s="224"/>
      <c r="Q2193" s="224"/>
      <c r="R2193" s="224"/>
      <c r="S2193" s="224"/>
      <c r="T2193" s="224"/>
      <c r="U2193" s="224"/>
    </row>
    <row r="2194" spans="11:21" s="86" customFormat="1" x14ac:dyDescent="0.2">
      <c r="K2194" s="241"/>
      <c r="L2194" s="224"/>
      <c r="M2194" s="224"/>
      <c r="N2194" s="82"/>
      <c r="O2194" s="224"/>
      <c r="P2194" s="224"/>
      <c r="Q2194" s="224"/>
      <c r="R2194" s="224"/>
      <c r="S2194" s="224"/>
      <c r="T2194" s="224"/>
      <c r="U2194" s="224"/>
    </row>
    <row r="2195" spans="11:21" s="86" customFormat="1" x14ac:dyDescent="0.2">
      <c r="K2195" s="241"/>
      <c r="L2195" s="224"/>
      <c r="M2195" s="224"/>
      <c r="N2195" s="82"/>
      <c r="O2195" s="224"/>
      <c r="P2195" s="224"/>
      <c r="Q2195" s="224"/>
      <c r="R2195" s="224"/>
      <c r="S2195" s="224"/>
      <c r="T2195" s="224"/>
      <c r="U2195" s="224"/>
    </row>
    <row r="2196" spans="11:21" s="86" customFormat="1" x14ac:dyDescent="0.2">
      <c r="K2196" s="241"/>
      <c r="L2196" s="224"/>
      <c r="M2196" s="224"/>
      <c r="N2196" s="82"/>
      <c r="O2196" s="224"/>
      <c r="P2196" s="224"/>
      <c r="Q2196" s="224"/>
      <c r="R2196" s="224"/>
      <c r="S2196" s="224"/>
      <c r="T2196" s="224"/>
      <c r="U2196" s="224"/>
    </row>
    <row r="2197" spans="11:21" s="86" customFormat="1" x14ac:dyDescent="0.2">
      <c r="K2197" s="241"/>
      <c r="L2197" s="224"/>
      <c r="M2197" s="224"/>
      <c r="N2197" s="82"/>
      <c r="O2197" s="224"/>
      <c r="P2197" s="224"/>
      <c r="Q2197" s="224"/>
      <c r="R2197" s="224"/>
      <c r="S2197" s="224"/>
      <c r="T2197" s="224"/>
      <c r="U2197" s="224"/>
    </row>
    <row r="2198" spans="11:21" s="86" customFormat="1" x14ac:dyDescent="0.2">
      <c r="K2198" s="241"/>
      <c r="L2198" s="224"/>
      <c r="M2198" s="224"/>
      <c r="N2198" s="82"/>
      <c r="O2198" s="224"/>
      <c r="P2198" s="224"/>
      <c r="Q2198" s="224"/>
      <c r="R2198" s="224"/>
      <c r="S2198" s="224"/>
      <c r="T2198" s="224"/>
      <c r="U2198" s="224"/>
    </row>
    <row r="2199" spans="11:21" s="86" customFormat="1" x14ac:dyDescent="0.2">
      <c r="K2199" s="241"/>
      <c r="L2199" s="224"/>
      <c r="M2199" s="224"/>
      <c r="N2199" s="82"/>
      <c r="O2199" s="224"/>
      <c r="P2199" s="224"/>
      <c r="Q2199" s="224"/>
      <c r="R2199" s="224"/>
      <c r="S2199" s="224"/>
      <c r="T2199" s="224"/>
      <c r="U2199" s="224"/>
    </row>
    <row r="2200" spans="11:21" s="86" customFormat="1" x14ac:dyDescent="0.2">
      <c r="K2200" s="241"/>
      <c r="L2200" s="224"/>
      <c r="M2200" s="224"/>
      <c r="N2200" s="82"/>
      <c r="O2200" s="224"/>
      <c r="P2200" s="224"/>
      <c r="Q2200" s="224"/>
      <c r="R2200" s="224"/>
      <c r="S2200" s="224"/>
      <c r="T2200" s="224"/>
      <c r="U2200" s="224"/>
    </row>
    <row r="2201" spans="11:21" s="86" customFormat="1" x14ac:dyDescent="0.2">
      <c r="K2201" s="241"/>
      <c r="L2201" s="224"/>
      <c r="M2201" s="224"/>
      <c r="N2201" s="82"/>
      <c r="O2201" s="224"/>
      <c r="P2201" s="224"/>
      <c r="Q2201" s="224"/>
      <c r="R2201" s="224"/>
      <c r="S2201" s="224"/>
      <c r="T2201" s="224"/>
      <c r="U2201" s="224"/>
    </row>
    <row r="2202" spans="11:21" s="86" customFormat="1" x14ac:dyDescent="0.2">
      <c r="K2202" s="241"/>
      <c r="L2202" s="224"/>
      <c r="M2202" s="224"/>
      <c r="N2202" s="82"/>
      <c r="O2202" s="224"/>
      <c r="P2202" s="224"/>
      <c r="Q2202" s="224"/>
      <c r="R2202" s="224"/>
      <c r="S2202" s="224"/>
      <c r="T2202" s="224"/>
      <c r="U2202" s="224"/>
    </row>
    <row r="2203" spans="11:21" s="86" customFormat="1" x14ac:dyDescent="0.2">
      <c r="K2203" s="241"/>
      <c r="L2203" s="224"/>
      <c r="M2203" s="224"/>
      <c r="N2203" s="82"/>
      <c r="O2203" s="224"/>
      <c r="P2203" s="224"/>
      <c r="Q2203" s="224"/>
      <c r="R2203" s="224"/>
      <c r="S2203" s="224"/>
      <c r="T2203" s="224"/>
      <c r="U2203" s="224"/>
    </row>
    <row r="2204" spans="11:21" s="86" customFormat="1" x14ac:dyDescent="0.2">
      <c r="K2204" s="241"/>
      <c r="L2204" s="224"/>
      <c r="M2204" s="224"/>
      <c r="N2204" s="82"/>
      <c r="O2204" s="224"/>
      <c r="P2204" s="224"/>
      <c r="Q2204" s="224"/>
      <c r="R2204" s="224"/>
      <c r="S2204" s="224"/>
      <c r="T2204" s="224"/>
      <c r="U2204" s="224"/>
    </row>
    <row r="2205" spans="11:21" s="86" customFormat="1" x14ac:dyDescent="0.2">
      <c r="K2205" s="241"/>
      <c r="L2205" s="224"/>
      <c r="M2205" s="224"/>
      <c r="N2205" s="82"/>
      <c r="O2205" s="224"/>
      <c r="P2205" s="224"/>
      <c r="Q2205" s="224"/>
      <c r="R2205" s="224"/>
      <c r="S2205" s="224"/>
      <c r="T2205" s="224"/>
      <c r="U2205" s="224"/>
    </row>
    <row r="2206" spans="11:21" s="86" customFormat="1" x14ac:dyDescent="0.2">
      <c r="K2206" s="241"/>
      <c r="L2206" s="224"/>
      <c r="M2206" s="224"/>
      <c r="N2206" s="82"/>
      <c r="O2206" s="224"/>
      <c r="P2206" s="224"/>
      <c r="Q2206" s="224"/>
      <c r="R2206" s="224"/>
      <c r="S2206" s="224"/>
      <c r="T2206" s="224"/>
      <c r="U2206" s="224"/>
    </row>
    <row r="2207" spans="11:21" s="86" customFormat="1" x14ac:dyDescent="0.2">
      <c r="K2207" s="241"/>
      <c r="L2207" s="224"/>
      <c r="M2207" s="224"/>
      <c r="N2207" s="82"/>
      <c r="O2207" s="224"/>
      <c r="P2207" s="224"/>
      <c r="Q2207" s="224"/>
      <c r="R2207" s="224"/>
      <c r="S2207" s="224"/>
      <c r="T2207" s="224"/>
      <c r="U2207" s="224"/>
    </row>
    <row r="2208" spans="11:21" s="86" customFormat="1" x14ac:dyDescent="0.2">
      <c r="K2208" s="241"/>
      <c r="L2208" s="224"/>
      <c r="M2208" s="224"/>
      <c r="N2208" s="82"/>
      <c r="O2208" s="224"/>
      <c r="P2208" s="224"/>
      <c r="Q2208" s="224"/>
      <c r="R2208" s="224"/>
      <c r="S2208" s="224"/>
      <c r="T2208" s="224"/>
      <c r="U2208" s="224"/>
    </row>
    <row r="2209" spans="11:21" s="86" customFormat="1" x14ac:dyDescent="0.2">
      <c r="K2209" s="241"/>
      <c r="L2209" s="224"/>
      <c r="M2209" s="224"/>
      <c r="N2209" s="82"/>
      <c r="O2209" s="224"/>
      <c r="P2209" s="224"/>
      <c r="Q2209" s="224"/>
      <c r="R2209" s="224"/>
      <c r="S2209" s="224"/>
      <c r="T2209" s="224"/>
      <c r="U2209" s="224"/>
    </row>
    <row r="2210" spans="11:21" s="86" customFormat="1" x14ac:dyDescent="0.2">
      <c r="K2210" s="241"/>
      <c r="L2210" s="224"/>
      <c r="M2210" s="224"/>
      <c r="N2210" s="82"/>
      <c r="O2210" s="224"/>
      <c r="P2210" s="224"/>
      <c r="Q2210" s="224"/>
      <c r="R2210" s="224"/>
      <c r="S2210" s="224"/>
      <c r="T2210" s="224"/>
      <c r="U2210" s="224"/>
    </row>
    <row r="2211" spans="11:21" s="86" customFormat="1" x14ac:dyDescent="0.2">
      <c r="K2211" s="241"/>
      <c r="L2211" s="224"/>
      <c r="M2211" s="224"/>
      <c r="N2211" s="82"/>
      <c r="O2211" s="224"/>
      <c r="P2211" s="224"/>
      <c r="Q2211" s="224"/>
      <c r="R2211" s="224"/>
      <c r="S2211" s="224"/>
      <c r="T2211" s="224"/>
      <c r="U2211" s="224"/>
    </row>
    <row r="2212" spans="11:21" s="86" customFormat="1" x14ac:dyDescent="0.2">
      <c r="K2212" s="241"/>
      <c r="L2212" s="224"/>
      <c r="M2212" s="224"/>
      <c r="N2212" s="82"/>
      <c r="O2212" s="224"/>
      <c r="P2212" s="224"/>
      <c r="Q2212" s="224"/>
      <c r="R2212" s="224"/>
      <c r="S2212" s="224"/>
      <c r="T2212" s="224"/>
      <c r="U2212" s="224"/>
    </row>
    <row r="2213" spans="11:21" s="86" customFormat="1" x14ac:dyDescent="0.2">
      <c r="K2213" s="241"/>
      <c r="L2213" s="224"/>
      <c r="M2213" s="224"/>
      <c r="N2213" s="82"/>
      <c r="O2213" s="224"/>
      <c r="P2213" s="224"/>
      <c r="Q2213" s="224"/>
      <c r="R2213" s="224"/>
      <c r="S2213" s="224"/>
      <c r="T2213" s="224"/>
      <c r="U2213" s="224"/>
    </row>
    <row r="2214" spans="11:21" s="86" customFormat="1" x14ac:dyDescent="0.2">
      <c r="K2214" s="241"/>
      <c r="L2214" s="224"/>
      <c r="M2214" s="224"/>
      <c r="N2214" s="82"/>
      <c r="O2214" s="224"/>
      <c r="P2214" s="224"/>
      <c r="Q2214" s="224"/>
      <c r="R2214" s="224"/>
      <c r="S2214" s="224"/>
      <c r="T2214" s="224"/>
      <c r="U2214" s="224"/>
    </row>
    <row r="2215" spans="11:21" s="86" customFormat="1" x14ac:dyDescent="0.2">
      <c r="K2215" s="241"/>
      <c r="L2215" s="224"/>
      <c r="M2215" s="224"/>
      <c r="N2215" s="82"/>
      <c r="O2215" s="224"/>
      <c r="P2215" s="224"/>
      <c r="Q2215" s="224"/>
      <c r="R2215" s="224"/>
      <c r="S2215" s="224"/>
      <c r="T2215" s="224"/>
      <c r="U2215" s="224"/>
    </row>
    <row r="2216" spans="11:21" s="86" customFormat="1" x14ac:dyDescent="0.2">
      <c r="K2216" s="241"/>
      <c r="L2216" s="224"/>
      <c r="M2216" s="224"/>
      <c r="N2216" s="82"/>
      <c r="O2216" s="224"/>
      <c r="P2216" s="224"/>
      <c r="Q2216" s="224"/>
      <c r="R2216" s="224"/>
      <c r="S2216" s="224"/>
      <c r="T2216" s="224"/>
      <c r="U2216" s="224"/>
    </row>
    <row r="2217" spans="11:21" s="86" customFormat="1" x14ac:dyDescent="0.2">
      <c r="K2217" s="241"/>
      <c r="L2217" s="224"/>
      <c r="M2217" s="224"/>
      <c r="N2217" s="82"/>
      <c r="O2217" s="224"/>
      <c r="P2217" s="224"/>
      <c r="Q2217" s="224"/>
      <c r="R2217" s="224"/>
      <c r="S2217" s="224"/>
      <c r="T2217" s="224"/>
      <c r="U2217" s="224"/>
    </row>
    <row r="2218" spans="11:21" s="86" customFormat="1" x14ac:dyDescent="0.2">
      <c r="K2218" s="241"/>
      <c r="L2218" s="224"/>
      <c r="M2218" s="224"/>
      <c r="N2218" s="82"/>
      <c r="O2218" s="224"/>
      <c r="P2218" s="224"/>
      <c r="Q2218" s="224"/>
      <c r="R2218" s="224"/>
      <c r="S2218" s="224"/>
      <c r="T2218" s="224"/>
      <c r="U2218" s="224"/>
    </row>
    <row r="2219" spans="11:21" s="86" customFormat="1" x14ac:dyDescent="0.2">
      <c r="K2219" s="241"/>
      <c r="L2219" s="224"/>
      <c r="M2219" s="224"/>
      <c r="N2219" s="82"/>
      <c r="O2219" s="224"/>
      <c r="P2219" s="224"/>
      <c r="Q2219" s="224"/>
      <c r="R2219" s="224"/>
      <c r="S2219" s="224"/>
      <c r="T2219" s="224"/>
      <c r="U2219" s="224"/>
    </row>
    <row r="2220" spans="11:21" s="86" customFormat="1" x14ac:dyDescent="0.2">
      <c r="K2220" s="241"/>
      <c r="L2220" s="224"/>
      <c r="M2220" s="224"/>
      <c r="N2220" s="82"/>
      <c r="O2220" s="224"/>
      <c r="P2220" s="224"/>
      <c r="Q2220" s="224"/>
      <c r="R2220" s="224"/>
      <c r="S2220" s="224"/>
      <c r="T2220" s="224"/>
      <c r="U2220" s="224"/>
    </row>
    <row r="2221" spans="11:21" s="86" customFormat="1" x14ac:dyDescent="0.2">
      <c r="K2221" s="241"/>
      <c r="L2221" s="224"/>
      <c r="M2221" s="224"/>
      <c r="N2221" s="82"/>
      <c r="O2221" s="224"/>
      <c r="P2221" s="224"/>
      <c r="Q2221" s="224"/>
      <c r="R2221" s="224"/>
      <c r="S2221" s="224"/>
      <c r="T2221" s="224"/>
      <c r="U2221" s="224"/>
    </row>
    <row r="2222" spans="11:21" s="86" customFormat="1" x14ac:dyDescent="0.2">
      <c r="K2222" s="241"/>
      <c r="L2222" s="224"/>
      <c r="M2222" s="224"/>
      <c r="N2222" s="82"/>
      <c r="O2222" s="224"/>
      <c r="P2222" s="224"/>
      <c r="Q2222" s="224"/>
      <c r="R2222" s="224"/>
      <c r="S2222" s="224"/>
      <c r="T2222" s="224"/>
      <c r="U2222" s="224"/>
    </row>
    <row r="2223" spans="11:21" s="86" customFormat="1" x14ac:dyDescent="0.2">
      <c r="K2223" s="241"/>
      <c r="L2223" s="224"/>
      <c r="M2223" s="224"/>
      <c r="N2223" s="82"/>
      <c r="O2223" s="224"/>
      <c r="P2223" s="224"/>
      <c r="Q2223" s="224"/>
      <c r="R2223" s="224"/>
      <c r="S2223" s="224"/>
      <c r="T2223" s="224"/>
      <c r="U2223" s="224"/>
    </row>
    <row r="2224" spans="11:21" s="86" customFormat="1" x14ac:dyDescent="0.2">
      <c r="K2224" s="241"/>
      <c r="L2224" s="224"/>
      <c r="M2224" s="224"/>
      <c r="N2224" s="82"/>
      <c r="O2224" s="224"/>
      <c r="P2224" s="224"/>
      <c r="Q2224" s="224"/>
      <c r="R2224" s="224"/>
      <c r="S2224" s="224"/>
      <c r="T2224" s="224"/>
      <c r="U2224" s="224"/>
    </row>
    <row r="2225" spans="11:21" s="86" customFormat="1" x14ac:dyDescent="0.2">
      <c r="K2225" s="241"/>
      <c r="L2225" s="224"/>
      <c r="M2225" s="224"/>
      <c r="N2225" s="82"/>
      <c r="O2225" s="224"/>
      <c r="P2225" s="224"/>
      <c r="Q2225" s="224"/>
      <c r="R2225" s="224"/>
      <c r="S2225" s="224"/>
      <c r="T2225" s="224"/>
      <c r="U2225" s="224"/>
    </row>
    <row r="2226" spans="11:21" s="86" customFormat="1" x14ac:dyDescent="0.2">
      <c r="K2226" s="241"/>
      <c r="L2226" s="224"/>
      <c r="M2226" s="224"/>
      <c r="N2226" s="82"/>
      <c r="O2226" s="224"/>
      <c r="P2226" s="224"/>
      <c r="Q2226" s="224"/>
      <c r="R2226" s="224"/>
      <c r="S2226" s="224"/>
      <c r="T2226" s="224"/>
      <c r="U2226" s="224"/>
    </row>
  </sheetData>
  <sheetProtection algorithmName="SHA-512" hashValue="aZ6ChY8VqnbWIkL9R8qy2rMPMFaUFYSP2LroQKSr6L7a9d+8rDHybhrz8VkrmNH607DOswGHpCFvmF4ylG9gXQ==" saltValue="r0+mfLfl+6oUbcaO9jvq+Q==" spinCount="100000" sheet="1" objects="1" scenarios="1" selectLockedCells="1"/>
  <mergeCells count="6">
    <mergeCell ref="A4:A41"/>
    <mergeCell ref="B1:J1"/>
    <mergeCell ref="L1:AB1"/>
    <mergeCell ref="R2:S2"/>
    <mergeCell ref="T2:U2"/>
    <mergeCell ref="V2:AA2"/>
  </mergeCells>
  <dataValidations count="9">
    <dataValidation type="list" allowBlank="1" showInputMessage="1" showErrorMessage="1" sqref="W4:W1001" xr:uid="{00000000-0002-0000-1100-000000000000}">
      <formula1>WaterPipeDia</formula1>
    </dataValidation>
    <dataValidation type="list" allowBlank="1" showInputMessage="1" showErrorMessage="1" sqref="Y4:Y1001" xr:uid="{00000000-0002-0000-1100-000001000000}">
      <formula1>DEPTH</formula1>
    </dataValidation>
    <dataValidation type="list" allowBlank="1" showInputMessage="1" showErrorMessage="1" sqref="P4:P1001" xr:uid="{00000000-0002-0000-1100-000002000000}">
      <formula1>ROCK</formula1>
    </dataValidation>
    <dataValidation type="list" allowBlank="1" showInputMessage="1" showErrorMessage="1" sqref="Q4:Q1001" xr:uid="{00000000-0002-0000-1100-000003000000}">
      <formula1>SITE</formula1>
    </dataValidation>
    <dataValidation type="list" allowBlank="1" showInputMessage="1" showErrorMessage="1" sqref="C4:C1001" xr:uid="{00000000-0002-0000-1100-000004000000}">
      <formula1>WaterNode</formula1>
    </dataValidation>
    <dataValidation type="list" allowBlank="1" showInputMessage="1" showErrorMessage="1" sqref="B4:B1001 L4:L1001" xr:uid="{00000000-0002-0000-1100-000005000000}">
      <formula1>SuburbD</formula1>
    </dataValidation>
    <dataValidation type="list" allowBlank="1" showInputMessage="1" showErrorMessage="1" sqref="Z4:Z1001" xr:uid="{00000000-0002-0000-1100-000006000000}">
      <formula1>WaterPIPEMaterial</formula1>
    </dataValidation>
    <dataValidation type="list" allowBlank="1" showInputMessage="1" showErrorMessage="1" sqref="N4:N1001" xr:uid="{00000000-0002-0000-1100-000007000000}">
      <formula1>WaterPIPE</formula1>
    </dataValidation>
    <dataValidation type="list" allowBlank="1" showInputMessage="1" showErrorMessage="1" sqref="E4:E1001 X4:X1001" xr:uid="{00000000-0002-0000-1100-000008000000}">
      <formula1>Potable</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C00000"/>
  </sheetPr>
  <dimension ref="A1:AA1003"/>
  <sheetViews>
    <sheetView zoomScale="80" zoomScaleNormal="80" workbookViewId="0">
      <pane xSplit="1" ySplit="3" topLeftCell="B4" activePane="bottomRight" state="frozen"/>
      <selection activeCell="E26" sqref="E26"/>
      <selection pane="topRight" activeCell="E26" sqref="E26"/>
      <selection pane="bottomLeft" activeCell="E26" sqref="E26"/>
      <selection pane="bottomRight" activeCell="E26" sqref="E26"/>
    </sheetView>
  </sheetViews>
  <sheetFormatPr defaultColWidth="50.28515625" defaultRowHeight="12.75" x14ac:dyDescent="0.2"/>
  <cols>
    <col min="1" max="1" width="13.42578125" style="130" customWidth="1"/>
    <col min="2" max="2" width="27.42578125" style="117" bestFit="1" customWidth="1"/>
    <col min="3" max="3" width="31" style="117" bestFit="1" customWidth="1"/>
    <col min="4" max="4" width="12.140625" style="117" bestFit="1" customWidth="1"/>
    <col min="5" max="5" width="27.5703125" style="117" bestFit="1" customWidth="1"/>
    <col min="6" max="6" width="45.5703125" style="117" customWidth="1"/>
    <col min="7" max="7" width="24.5703125" style="117" customWidth="1"/>
    <col min="8" max="8" width="24.7109375" style="117" customWidth="1"/>
    <col min="9" max="9" width="19.7109375" style="117" customWidth="1"/>
    <col min="10" max="10" width="40.7109375" style="117" customWidth="1"/>
    <col min="11" max="11" width="1.85546875" style="233" customWidth="1"/>
    <col min="12" max="12" width="27.42578125" style="117" bestFit="1" customWidth="1"/>
    <col min="13" max="13" width="23.42578125" style="117" customWidth="1"/>
    <col min="14" max="14" width="26.42578125" style="117" customWidth="1"/>
    <col min="15" max="15" width="38.5703125" style="117" customWidth="1"/>
    <col min="16" max="16" width="21.28515625" style="117" customWidth="1"/>
    <col min="17" max="17" width="33.140625" style="117" customWidth="1"/>
    <col min="18" max="18" width="14" style="236" bestFit="1" customWidth="1"/>
    <col min="19" max="19" width="11" style="236" bestFit="1" customWidth="1"/>
    <col min="20" max="20" width="14" style="237" bestFit="1" customWidth="1"/>
    <col min="21" max="21" width="11.42578125" style="237" bestFit="1" customWidth="1"/>
    <col min="22" max="22" width="16.28515625" style="199" bestFit="1" customWidth="1"/>
    <col min="23" max="23" width="13.7109375" style="117" bestFit="1" customWidth="1"/>
    <col min="24" max="24" width="15.140625" style="117" customWidth="1"/>
    <col min="25" max="25" width="30.85546875" style="117" bestFit="1" customWidth="1"/>
    <col min="26" max="26" width="15" style="103" customWidth="1"/>
    <col min="27" max="27" width="50.28515625" style="117" customWidth="1"/>
    <col min="28" max="16384" width="50.28515625" style="174"/>
  </cols>
  <sheetData>
    <row r="1" spans="1:27" s="233" customFormat="1" ht="23.25" x14ac:dyDescent="0.25">
      <c r="A1" s="232"/>
      <c r="B1" s="470" t="s">
        <v>810</v>
      </c>
      <c r="C1" s="470"/>
      <c r="D1" s="470"/>
      <c r="E1" s="470"/>
      <c r="F1" s="470"/>
      <c r="G1" s="470"/>
      <c r="H1" s="470"/>
      <c r="I1" s="470"/>
      <c r="J1" s="470"/>
      <c r="K1" s="231"/>
      <c r="L1" s="471" t="s">
        <v>811</v>
      </c>
      <c r="M1" s="471"/>
      <c r="N1" s="471"/>
      <c r="O1" s="471"/>
      <c r="P1" s="471"/>
      <c r="Q1" s="471"/>
      <c r="R1" s="471"/>
      <c r="S1" s="471"/>
      <c r="T1" s="471"/>
      <c r="U1" s="471"/>
      <c r="V1" s="471"/>
      <c r="W1" s="471"/>
      <c r="X1" s="471"/>
      <c r="Y1" s="471"/>
      <c r="Z1" s="471"/>
      <c r="AA1" s="471"/>
    </row>
    <row r="2" spans="1:27" s="233" customFormat="1" x14ac:dyDescent="0.25">
      <c r="A2" s="232"/>
      <c r="B2" s="180"/>
      <c r="C2" s="180"/>
      <c r="D2" s="180"/>
      <c r="E2" s="180"/>
      <c r="F2" s="180"/>
      <c r="G2" s="180"/>
      <c r="H2" s="180"/>
      <c r="I2" s="180"/>
      <c r="J2" s="180"/>
      <c r="K2" s="231"/>
      <c r="L2" s="180"/>
      <c r="M2" s="180"/>
      <c r="N2" s="180"/>
      <c r="O2" s="180"/>
      <c r="P2" s="180"/>
      <c r="Q2" s="180"/>
      <c r="R2" s="472" t="s">
        <v>779</v>
      </c>
      <c r="S2" s="473"/>
      <c r="T2" s="474" t="s">
        <v>780</v>
      </c>
      <c r="U2" s="475"/>
      <c r="V2" s="476" t="s">
        <v>781</v>
      </c>
      <c r="W2" s="477"/>
      <c r="X2" s="477"/>
      <c r="Y2" s="477"/>
      <c r="Z2" s="478"/>
      <c r="AA2" s="180"/>
    </row>
    <row r="3" spans="1:27" s="81" customFormat="1" ht="43.5" customHeight="1" x14ac:dyDescent="0.2">
      <c r="A3" s="232"/>
      <c r="B3" s="369" t="s">
        <v>693</v>
      </c>
      <c r="C3" s="369" t="s">
        <v>784</v>
      </c>
      <c r="D3" s="182" t="s">
        <v>786</v>
      </c>
      <c r="E3" s="182" t="s">
        <v>788</v>
      </c>
      <c r="F3" s="182" t="s">
        <v>789</v>
      </c>
      <c r="G3" s="182" t="s">
        <v>790</v>
      </c>
      <c r="H3" s="182" t="s">
        <v>791</v>
      </c>
      <c r="I3" s="111" t="s">
        <v>908</v>
      </c>
      <c r="J3" s="182" t="s">
        <v>700</v>
      </c>
      <c r="K3" s="231"/>
      <c r="L3" s="369" t="s">
        <v>693</v>
      </c>
      <c r="M3" s="182" t="s">
        <v>812</v>
      </c>
      <c r="N3" s="369" t="s">
        <v>813</v>
      </c>
      <c r="O3" s="182" t="s">
        <v>789</v>
      </c>
      <c r="P3" s="369" t="s">
        <v>793</v>
      </c>
      <c r="Q3" s="369" t="s">
        <v>794</v>
      </c>
      <c r="R3" s="184" t="s">
        <v>786</v>
      </c>
      <c r="S3" s="185" t="s">
        <v>795</v>
      </c>
      <c r="T3" s="186" t="s">
        <v>786</v>
      </c>
      <c r="U3" s="187" t="s">
        <v>795</v>
      </c>
      <c r="V3" s="188" t="s">
        <v>796</v>
      </c>
      <c r="W3" s="189" t="s">
        <v>797</v>
      </c>
      <c r="X3" s="190" t="s">
        <v>98</v>
      </c>
      <c r="Y3" s="191" t="s">
        <v>798</v>
      </c>
      <c r="Z3" s="111" t="s">
        <v>909</v>
      </c>
      <c r="AA3" s="192" t="s">
        <v>700</v>
      </c>
    </row>
    <row r="4" spans="1:27" ht="12.75" customHeight="1" x14ac:dyDescent="0.2">
      <c r="A4" s="469" t="s">
        <v>814</v>
      </c>
      <c r="B4" s="368"/>
      <c r="C4" s="354"/>
      <c r="D4" s="141"/>
      <c r="E4" s="122"/>
      <c r="F4" s="141"/>
      <c r="G4" s="387"/>
      <c r="H4" s="387"/>
      <c r="I4" s="106" t="str">
        <f>IF(OR(C4="",D4=""),"",VLOOKUP(C4,VALIDATIONS!$FL$2:$FM$12,2,FALSE))</f>
        <v/>
      </c>
      <c r="J4" s="84"/>
      <c r="K4" s="231"/>
      <c r="L4" s="368"/>
      <c r="M4" s="141"/>
      <c r="N4" s="368"/>
      <c r="O4" s="141"/>
      <c r="P4" s="368"/>
      <c r="Q4" s="368"/>
      <c r="R4" s="196"/>
      <c r="S4" s="234"/>
      <c r="T4" s="198"/>
      <c r="U4" s="235"/>
      <c r="W4" s="368"/>
      <c r="X4" s="368"/>
      <c r="Y4" s="368"/>
      <c r="Z4" s="106" t="str">
        <f>IF(OR(N4="",P4="",Q4="",V4="",W4="",X4="",Y4=""),"",V4*IF(N4="Sewer Rising Main",VLOOKUP(W4,VALIDATIONS!$FN$2:$GE$42,11,FALSE),IF(N4="Sewer Reticulation",VLOOKUP(W4,VALIDATIONS!$FN$2:$GE$42,VLOOKUP(X4,VALIDATIONS!$FF$2:$FH$5,2,FALSE),FALSE),0)) +IF(P4="Up to 10% Rock",VLOOKUP(W4,VALIDATIONS!$FN$2:$GE$42,VLOOKUP(X4,VALIDATIONS!$FF$2:$FH$5,2,FALSE),FALSE),0)+IF(OR(Q4="Urban Development (moderate)",Q4="Urban Development (heavy)"),VLOOKUP(W4,VALIDATIONS!$FN$2:$GE$42,VLOOKUP(Q4,VALIDATIONS!$FJ$2:$FK$4,2,FALSE),FALSE),0))</f>
        <v/>
      </c>
    </row>
    <row r="5" spans="1:27" ht="12.75" customHeight="1" x14ac:dyDescent="0.2">
      <c r="A5" s="469"/>
      <c r="B5" s="368"/>
      <c r="C5" s="354"/>
      <c r="D5" s="141"/>
      <c r="E5" s="122"/>
      <c r="F5" s="141"/>
      <c r="G5" s="387"/>
      <c r="H5" s="387"/>
      <c r="I5" s="106" t="str">
        <f>IF(OR(C5="",D5=""),"",VLOOKUP(C5,VALIDATIONS!$FL$2:$FM$12,2,FALSE))</f>
        <v/>
      </c>
      <c r="J5" s="84"/>
      <c r="K5" s="231"/>
      <c r="L5" s="368"/>
      <c r="M5" s="141"/>
      <c r="N5" s="368"/>
      <c r="O5" s="141"/>
      <c r="P5" s="368"/>
      <c r="Q5" s="368"/>
      <c r="R5" s="196"/>
      <c r="S5" s="234"/>
      <c r="T5" s="198"/>
      <c r="U5" s="235"/>
      <c r="W5" s="368"/>
      <c r="X5" s="368"/>
      <c r="Y5" s="368"/>
      <c r="Z5" s="106" t="str">
        <f>IF(OR(N5="",P5="",Q5="",V5="",W5="",X5="",Y5=""),"",V5*IF(N5="Sewer Rising Main",VLOOKUP(W5,VALIDATIONS!$FN$2:$GE$42,11,FALSE),IF(N5="Sewer Reticulation",VLOOKUP(W5,VALIDATIONS!$FN$2:$GE$42,VLOOKUP(X5,VALIDATIONS!$FF$2:$FH$5,2,FALSE),FALSE),0)) +IF(P5="Up to 10% Rock",VLOOKUP(W5,VALIDATIONS!$FN$2:$GE$42,VLOOKUP(X5,VALIDATIONS!$FF$2:$FH$5,2,FALSE),FALSE),0)+IF(OR(Q5="Urban Development (moderate)",Q5="Urban Development (heavy)"),VLOOKUP(W5,VALIDATIONS!$FN$2:$GE$42,VLOOKUP(Q5,VALIDATIONS!$FJ$2:$FK$4,2,FALSE),FALSE),0))</f>
        <v/>
      </c>
    </row>
    <row r="6" spans="1:27" ht="12.75" customHeight="1" x14ac:dyDescent="0.2">
      <c r="A6" s="469"/>
      <c r="B6" s="368"/>
      <c r="C6" s="354"/>
      <c r="D6" s="141"/>
      <c r="E6" s="122"/>
      <c r="F6" s="141"/>
      <c r="G6" s="387"/>
      <c r="H6" s="387"/>
      <c r="I6" s="106" t="str">
        <f>IF(OR(C6="",D6=""),"",VLOOKUP(C6,VALIDATIONS!$FL$2:$FM$12,2,FALSE))</f>
        <v/>
      </c>
      <c r="J6" s="84"/>
      <c r="K6" s="231"/>
      <c r="L6" s="368"/>
      <c r="M6" s="141"/>
      <c r="N6" s="368"/>
      <c r="O6" s="141"/>
      <c r="P6" s="368"/>
      <c r="Q6" s="368"/>
      <c r="R6" s="196"/>
      <c r="S6" s="234"/>
      <c r="T6" s="198"/>
      <c r="U6" s="235"/>
      <c r="W6" s="368"/>
      <c r="X6" s="368"/>
      <c r="Y6" s="368"/>
      <c r="Z6" s="106" t="str">
        <f>IF(OR(N6="",P6="",Q6="",V6="",W6="",X6="",Y6=""),"",V6*IF(N6="Sewer Rising Main",VLOOKUP(W6,VALIDATIONS!$FN$2:$GE$42,11,FALSE),IF(N6="Sewer Reticulation",VLOOKUP(W6,VALIDATIONS!$FN$2:$GE$42,VLOOKUP(X6,VALIDATIONS!$FF$2:$FH$5,2,FALSE),FALSE),0)) +IF(P6="Up to 10% Rock",VLOOKUP(W6,VALIDATIONS!$FN$2:$GE$42,VLOOKUP(X6,VALIDATIONS!$FF$2:$FH$5,2,FALSE),FALSE),0)+IF(OR(Q6="Urban Development (moderate)",Q6="Urban Development (heavy)"),VLOOKUP(W6,VALIDATIONS!$FN$2:$GE$42,VLOOKUP(Q6,VALIDATIONS!$FJ$2:$FK$4,2,FALSE),FALSE),0))</f>
        <v/>
      </c>
    </row>
    <row r="7" spans="1:27" ht="12.75" customHeight="1" x14ac:dyDescent="0.2">
      <c r="A7" s="469"/>
      <c r="B7" s="368"/>
      <c r="C7" s="354"/>
      <c r="D7" s="141"/>
      <c r="E7" s="122"/>
      <c r="F7" s="141"/>
      <c r="G7" s="387"/>
      <c r="H7" s="387"/>
      <c r="I7" s="106" t="str">
        <f>IF(OR(C7="",D7=""),"",VLOOKUP(C7,VALIDATIONS!$FL$2:$FM$12,2,FALSE))</f>
        <v/>
      </c>
      <c r="J7" s="84"/>
      <c r="K7" s="231"/>
      <c r="L7" s="368"/>
      <c r="M7" s="141"/>
      <c r="N7" s="368"/>
      <c r="O7" s="141"/>
      <c r="P7" s="368"/>
      <c r="Q7" s="368"/>
      <c r="R7" s="196"/>
      <c r="S7" s="234"/>
      <c r="T7" s="198"/>
      <c r="U7" s="235"/>
      <c r="W7" s="368"/>
      <c r="X7" s="368"/>
      <c r="Y7" s="368"/>
      <c r="Z7" s="106" t="str">
        <f>IF(OR(N7="",P7="",Q7="",V7="",W7="",X7="",Y7=""),"",V7*IF(N7="Sewer Rising Main",VLOOKUP(W7,VALIDATIONS!$FN$2:$GE$42,11,FALSE),IF(N7="Sewer Reticulation",VLOOKUP(W7,VALIDATIONS!$FN$2:$GE$42,VLOOKUP(X7,VALIDATIONS!$FF$2:$FH$5,2,FALSE),FALSE),0)) +IF(P7="Up to 10% Rock",VLOOKUP(W7,VALIDATIONS!$FN$2:$GE$42,VLOOKUP(X7,VALIDATIONS!$FF$2:$FH$5,2,FALSE),FALSE),0)+IF(OR(Q7="Urban Development (moderate)",Q7="Urban Development (heavy)"),VLOOKUP(W7,VALIDATIONS!$FN$2:$GE$42,VLOOKUP(Q7,VALIDATIONS!$FJ$2:$FK$4,2,FALSE),FALSE),0))</f>
        <v/>
      </c>
    </row>
    <row r="8" spans="1:27" ht="12.75" customHeight="1" x14ac:dyDescent="0.2">
      <c r="A8" s="469"/>
      <c r="B8" s="368"/>
      <c r="C8" s="354"/>
      <c r="D8" s="141"/>
      <c r="E8" s="122"/>
      <c r="F8" s="141"/>
      <c r="G8" s="387"/>
      <c r="H8" s="387"/>
      <c r="I8" s="106" t="str">
        <f>IF(OR(C8="",D8=""),"",VLOOKUP(C8,VALIDATIONS!$FL$2:$FM$12,2,FALSE))</f>
        <v/>
      </c>
      <c r="J8" s="84"/>
      <c r="K8" s="231"/>
      <c r="L8" s="368"/>
      <c r="M8" s="141"/>
      <c r="N8" s="368"/>
      <c r="O8" s="141"/>
      <c r="P8" s="368"/>
      <c r="Q8" s="368"/>
      <c r="R8" s="196"/>
      <c r="S8" s="234"/>
      <c r="T8" s="198"/>
      <c r="U8" s="235"/>
      <c r="W8" s="368"/>
      <c r="X8" s="368"/>
      <c r="Y8" s="368"/>
      <c r="Z8" s="106" t="str">
        <f>IF(OR(N8="",P8="",Q8="",V8="",W8="",X8="",Y8=""),"",V8*IF(N8="Sewer Rising Main",VLOOKUP(W8,VALIDATIONS!$FN$2:$GE$42,11,FALSE),IF(N8="Sewer Reticulation",VLOOKUP(W8,VALIDATIONS!$FN$2:$GE$42,VLOOKUP(X8,VALIDATIONS!$FF$2:$FH$5,2,FALSE),FALSE),0)) +IF(P8="Up to 10% Rock",VLOOKUP(W8,VALIDATIONS!$FN$2:$GE$42,VLOOKUP(X8,VALIDATIONS!$FF$2:$FH$5,2,FALSE),FALSE),0)+IF(OR(Q8="Urban Development (moderate)",Q8="Urban Development (heavy)"),VLOOKUP(W8,VALIDATIONS!$FN$2:$GE$42,VLOOKUP(Q8,VALIDATIONS!$FJ$2:$FK$4,2,FALSE),FALSE),0))</f>
        <v/>
      </c>
    </row>
    <row r="9" spans="1:27" ht="12.75" customHeight="1" x14ac:dyDescent="0.2">
      <c r="A9" s="469"/>
      <c r="B9" s="368"/>
      <c r="C9" s="354"/>
      <c r="D9" s="141"/>
      <c r="E9" s="122"/>
      <c r="F9" s="141"/>
      <c r="G9" s="387"/>
      <c r="H9" s="387"/>
      <c r="I9" s="106" t="str">
        <f>IF(OR(C9="",D9=""),"",VLOOKUP(C9,VALIDATIONS!$FL$2:$FM$12,2,FALSE))</f>
        <v/>
      </c>
      <c r="J9" s="84"/>
      <c r="K9" s="231"/>
      <c r="L9" s="368"/>
      <c r="M9" s="141"/>
      <c r="N9" s="368"/>
      <c r="O9" s="141"/>
      <c r="P9" s="368"/>
      <c r="Q9" s="368"/>
      <c r="R9" s="196"/>
      <c r="S9" s="234"/>
      <c r="T9" s="198"/>
      <c r="U9" s="235"/>
      <c r="W9" s="368"/>
      <c r="X9" s="368"/>
      <c r="Y9" s="368"/>
      <c r="Z9" s="106" t="str">
        <f>IF(OR(N9="",P9="",Q9="",V9="",W9="",X9="",Y9=""),"",V9*IF(N9="Sewer Rising Main",VLOOKUP(W9,VALIDATIONS!$FN$2:$GE$42,11,FALSE),IF(N9="Sewer Reticulation",VLOOKUP(W9,VALIDATIONS!$FN$2:$GE$42,VLOOKUP(X9,VALIDATIONS!$FF$2:$FH$5,2,FALSE),FALSE),0)) +IF(P9="Up to 10% Rock",VLOOKUP(W9,VALIDATIONS!$FN$2:$GE$42,VLOOKUP(X9,VALIDATIONS!$FF$2:$FH$5,2,FALSE),FALSE),0)+IF(OR(Q9="Urban Development (moderate)",Q9="Urban Development (heavy)"),VLOOKUP(W9,VALIDATIONS!$FN$2:$GE$42,VLOOKUP(Q9,VALIDATIONS!$FJ$2:$FK$4,2,FALSE),FALSE),0))</f>
        <v/>
      </c>
    </row>
    <row r="10" spans="1:27" ht="12.75" customHeight="1" x14ac:dyDescent="0.2">
      <c r="A10" s="469"/>
      <c r="B10" s="368"/>
      <c r="C10" s="354"/>
      <c r="D10" s="141"/>
      <c r="E10" s="122"/>
      <c r="F10" s="141"/>
      <c r="G10" s="387"/>
      <c r="H10" s="387"/>
      <c r="I10" s="106" t="str">
        <f>IF(OR(C10="",D10=""),"",VLOOKUP(C10,VALIDATIONS!$FL$2:$FM$12,2,FALSE))</f>
        <v/>
      </c>
      <c r="J10" s="84"/>
      <c r="K10" s="231"/>
      <c r="L10" s="368"/>
      <c r="M10" s="141"/>
      <c r="N10" s="368"/>
      <c r="O10" s="141"/>
      <c r="P10" s="368"/>
      <c r="Q10" s="368"/>
      <c r="R10" s="196"/>
      <c r="S10" s="234"/>
      <c r="T10" s="198"/>
      <c r="U10" s="235"/>
      <c r="W10" s="368"/>
      <c r="X10" s="368"/>
      <c r="Y10" s="368"/>
      <c r="Z10" s="106" t="str">
        <f>IF(OR(N10="",P10="",Q10="",V10="",W10="",X10="",Y10=""),"",V10*IF(N10="Sewer Rising Main",VLOOKUP(W10,VALIDATIONS!$FN$2:$GE$42,11,FALSE),IF(N10="Sewer Reticulation",VLOOKUP(W10,VALIDATIONS!$FN$2:$GE$42,VLOOKUP(X10,VALIDATIONS!$FF$2:$FH$5,2,FALSE),FALSE),0)) +IF(P10="Up to 10% Rock",VLOOKUP(W10,VALIDATIONS!$FN$2:$GE$42,VLOOKUP(X10,VALIDATIONS!$FF$2:$FH$5,2,FALSE),FALSE),0)+IF(OR(Q10="Urban Development (moderate)",Q10="Urban Development (heavy)"),VLOOKUP(W10,VALIDATIONS!$FN$2:$GE$42,VLOOKUP(Q10,VALIDATIONS!$FJ$2:$FK$4,2,FALSE),FALSE),0))</f>
        <v/>
      </c>
    </row>
    <row r="11" spans="1:27" ht="12.75" customHeight="1" x14ac:dyDescent="0.2">
      <c r="A11" s="469"/>
      <c r="B11" s="368"/>
      <c r="C11" s="354"/>
      <c r="D11" s="141"/>
      <c r="E11" s="122"/>
      <c r="F11" s="141"/>
      <c r="G11" s="387"/>
      <c r="H11" s="387"/>
      <c r="I11" s="106" t="str">
        <f>IF(OR(C11="",D11=""),"",VLOOKUP(C11,VALIDATIONS!$FL$2:$FM$12,2,FALSE))</f>
        <v/>
      </c>
      <c r="J11" s="84"/>
      <c r="K11" s="231"/>
      <c r="L11" s="368"/>
      <c r="M11" s="141"/>
      <c r="N11" s="368"/>
      <c r="O11" s="141"/>
      <c r="P11" s="368"/>
      <c r="Q11" s="368"/>
      <c r="R11" s="196"/>
      <c r="S11" s="234"/>
      <c r="T11" s="198"/>
      <c r="U11" s="235"/>
      <c r="W11" s="368"/>
      <c r="X11" s="368"/>
      <c r="Y11" s="368"/>
      <c r="Z11" s="106" t="str">
        <f>IF(OR(N11="",P11="",Q11="",V11="",W11="",X11="",Y11=""),"",V11*IF(N11="Sewer Rising Main",VLOOKUP(W11,VALIDATIONS!$FN$2:$GE$42,11,FALSE),IF(N11="Sewer Reticulation",VLOOKUP(W11,VALIDATIONS!$FN$2:$GE$42,VLOOKUP(X11,VALIDATIONS!$FF$2:$FH$5,2,FALSE),FALSE),0)) +IF(P11="Up to 10% Rock",VLOOKUP(W11,VALIDATIONS!$FN$2:$GE$42,VLOOKUP(X11,VALIDATIONS!$FF$2:$FH$5,2,FALSE),FALSE),0)+IF(OR(Q11="Urban Development (moderate)",Q11="Urban Development (heavy)"),VLOOKUP(W11,VALIDATIONS!$FN$2:$GE$42,VLOOKUP(Q11,VALIDATIONS!$FJ$2:$FK$4,2,FALSE),FALSE),0))</f>
        <v/>
      </c>
    </row>
    <row r="12" spans="1:27" ht="12.75" customHeight="1" x14ac:dyDescent="0.2">
      <c r="A12" s="469"/>
      <c r="B12" s="368"/>
      <c r="C12" s="354"/>
      <c r="D12" s="141"/>
      <c r="E12" s="122"/>
      <c r="F12" s="141"/>
      <c r="G12" s="387"/>
      <c r="H12" s="387"/>
      <c r="I12" s="106" t="str">
        <f>IF(OR(C12="",D12=""),"",VLOOKUP(C12,VALIDATIONS!$FL$2:$FM$12,2,FALSE))</f>
        <v/>
      </c>
      <c r="J12" s="84"/>
      <c r="K12" s="231"/>
      <c r="L12" s="368"/>
      <c r="M12" s="141"/>
      <c r="N12" s="368"/>
      <c r="O12" s="141"/>
      <c r="P12" s="368"/>
      <c r="Q12" s="368"/>
      <c r="R12" s="196"/>
      <c r="S12" s="234"/>
      <c r="T12" s="198"/>
      <c r="U12" s="235"/>
      <c r="W12" s="368"/>
      <c r="X12" s="368"/>
      <c r="Y12" s="368"/>
      <c r="Z12" s="106" t="str">
        <f>IF(OR(N12="",P12="",Q12="",V12="",W12="",X12="",Y12=""),"",V12*IF(N12="Sewer Rising Main",VLOOKUP(W12,VALIDATIONS!$FN$2:$GE$42,11,FALSE),IF(N12="Sewer Reticulation",VLOOKUP(W12,VALIDATIONS!$FN$2:$GE$42,VLOOKUP(X12,VALIDATIONS!$FF$2:$FH$5,2,FALSE),FALSE),0)) +IF(P12="Up to 10% Rock",VLOOKUP(W12,VALIDATIONS!$FN$2:$GE$42,VLOOKUP(X12,VALIDATIONS!$FF$2:$FH$5,2,FALSE),FALSE),0)+IF(OR(Q12="Urban Development (moderate)",Q12="Urban Development (heavy)"),VLOOKUP(W12,VALIDATIONS!$FN$2:$GE$42,VLOOKUP(Q12,VALIDATIONS!$FJ$2:$FK$4,2,FALSE),FALSE),0))</f>
        <v/>
      </c>
    </row>
    <row r="13" spans="1:27" ht="12.75" customHeight="1" x14ac:dyDescent="0.2">
      <c r="A13" s="469"/>
      <c r="B13" s="368"/>
      <c r="C13" s="354"/>
      <c r="D13" s="141"/>
      <c r="E13" s="122"/>
      <c r="F13" s="141"/>
      <c r="G13" s="387"/>
      <c r="H13" s="387"/>
      <c r="I13" s="106" t="str">
        <f>IF(OR(C13="",D13=""),"",VLOOKUP(C13,VALIDATIONS!$FL$2:$FM$12,2,FALSE))</f>
        <v/>
      </c>
      <c r="J13" s="84"/>
      <c r="K13" s="231"/>
      <c r="L13" s="368"/>
      <c r="M13" s="141"/>
      <c r="N13" s="368"/>
      <c r="O13" s="141"/>
      <c r="P13" s="368"/>
      <c r="Q13" s="368"/>
      <c r="R13" s="196"/>
      <c r="S13" s="234"/>
      <c r="T13" s="198"/>
      <c r="U13" s="235"/>
      <c r="W13" s="368"/>
      <c r="X13" s="368"/>
      <c r="Y13" s="368"/>
      <c r="Z13" s="106" t="str">
        <f>IF(OR(N13="",P13="",Q13="",V13="",W13="",X13="",Y13=""),"",V13*IF(N13="Sewer Rising Main",VLOOKUP(W13,VALIDATIONS!$FN$2:$GE$42,11,FALSE),IF(N13="Sewer Reticulation",VLOOKUP(W13,VALIDATIONS!$FN$2:$GE$42,VLOOKUP(X13,VALIDATIONS!$FF$2:$FH$5,2,FALSE),FALSE),0)) +IF(P13="Up to 10% Rock",VLOOKUP(W13,VALIDATIONS!$FN$2:$GE$42,VLOOKUP(X13,VALIDATIONS!$FF$2:$FH$5,2,FALSE),FALSE),0)+IF(OR(Q13="Urban Development (moderate)",Q13="Urban Development (heavy)"),VLOOKUP(W13,VALIDATIONS!$FN$2:$GE$42,VLOOKUP(Q13,VALIDATIONS!$FJ$2:$FK$4,2,FALSE),FALSE),0))</f>
        <v/>
      </c>
    </row>
    <row r="14" spans="1:27" ht="12.75" customHeight="1" x14ac:dyDescent="0.2">
      <c r="A14" s="469"/>
      <c r="B14" s="368"/>
      <c r="C14" s="354"/>
      <c r="D14" s="141"/>
      <c r="E14" s="122"/>
      <c r="F14" s="141"/>
      <c r="G14" s="387"/>
      <c r="H14" s="387"/>
      <c r="I14" s="106" t="str">
        <f>IF(OR(C14="",D14=""),"",VLOOKUP(C14,VALIDATIONS!$FL$2:$FM$12,2,FALSE))</f>
        <v/>
      </c>
      <c r="J14" s="84"/>
      <c r="K14" s="231"/>
      <c r="L14" s="368"/>
      <c r="M14" s="141"/>
      <c r="N14" s="368"/>
      <c r="O14" s="141"/>
      <c r="P14" s="368"/>
      <c r="Q14" s="368"/>
      <c r="R14" s="196"/>
      <c r="S14" s="234"/>
      <c r="T14" s="198"/>
      <c r="U14" s="235"/>
      <c r="W14" s="368"/>
      <c r="X14" s="368"/>
      <c r="Y14" s="368"/>
      <c r="Z14" s="106" t="str">
        <f>IF(OR(N14="",P14="",Q14="",V14="",W14="",X14="",Y14=""),"",V14*IF(N14="Sewer Rising Main",VLOOKUP(W14,VALIDATIONS!$FN$2:$GE$42,11,FALSE),IF(N14="Sewer Reticulation",VLOOKUP(W14,VALIDATIONS!$FN$2:$GE$42,VLOOKUP(X14,VALIDATIONS!$FF$2:$FH$5,2,FALSE),FALSE),0)) +IF(P14="Up to 10% Rock",VLOOKUP(W14,VALIDATIONS!$FN$2:$GE$42,VLOOKUP(X14,VALIDATIONS!$FF$2:$FH$5,2,FALSE),FALSE),0)+IF(OR(Q14="Urban Development (moderate)",Q14="Urban Development (heavy)"),VLOOKUP(W14,VALIDATIONS!$FN$2:$GE$42,VLOOKUP(Q14,VALIDATIONS!$FJ$2:$FK$4,2,FALSE),FALSE),0))</f>
        <v/>
      </c>
    </row>
    <row r="15" spans="1:27" ht="12.75" customHeight="1" x14ac:dyDescent="0.2">
      <c r="A15" s="469"/>
      <c r="B15" s="368"/>
      <c r="C15" s="354"/>
      <c r="D15" s="141"/>
      <c r="E15" s="122"/>
      <c r="F15" s="141"/>
      <c r="G15" s="387"/>
      <c r="H15" s="387"/>
      <c r="I15" s="106" t="str">
        <f>IF(OR(C15="",D15=""),"",VLOOKUP(C15,VALIDATIONS!$FL$2:$FM$12,2,FALSE))</f>
        <v/>
      </c>
      <c r="J15" s="84"/>
      <c r="K15" s="377"/>
      <c r="L15" s="368"/>
      <c r="M15" s="141"/>
      <c r="N15" s="368"/>
      <c r="O15" s="141"/>
      <c r="P15" s="368"/>
      <c r="Q15" s="368"/>
      <c r="R15" s="196"/>
      <c r="S15" s="234"/>
      <c r="T15" s="198"/>
      <c r="U15" s="235"/>
      <c r="W15" s="368"/>
      <c r="X15" s="368"/>
      <c r="Y15" s="368"/>
      <c r="Z15" s="106" t="str">
        <f>IF(OR(N15="",P15="",Q15="",V15="",W15="",X15="",Y15=""),"",V15*IF(N15="Sewer Rising Main",VLOOKUP(W15,VALIDATIONS!$FN$2:$GE$42,11,FALSE),IF(N15="Sewer Reticulation",VLOOKUP(W15,VALIDATIONS!$FN$2:$GE$42,VLOOKUP(X15,VALIDATIONS!$FF$2:$FH$5,2,FALSE),FALSE),0)) +IF(P15="Up to 10% Rock",VLOOKUP(W15,VALIDATIONS!$FN$2:$GE$42,VLOOKUP(X15,VALIDATIONS!$FF$2:$FH$5,2,FALSE),FALSE),0)+IF(OR(Q15="Urban Development (moderate)",Q15="Urban Development (heavy)"),VLOOKUP(W15,VALIDATIONS!$FN$2:$GE$42,VLOOKUP(Q15,VALIDATIONS!$FJ$2:$FK$4,2,FALSE),FALSE),0))</f>
        <v/>
      </c>
    </row>
    <row r="16" spans="1:27" ht="12.75" customHeight="1" x14ac:dyDescent="0.2">
      <c r="A16" s="469"/>
      <c r="B16" s="368"/>
      <c r="C16" s="354"/>
      <c r="D16" s="141"/>
      <c r="E16" s="122"/>
      <c r="F16" s="141"/>
      <c r="G16" s="387"/>
      <c r="H16" s="387"/>
      <c r="I16" s="106" t="str">
        <f>IF(OR(C16="",D16=""),"",VLOOKUP(C16,VALIDATIONS!$FL$2:$FM$12,2,FALSE))</f>
        <v/>
      </c>
      <c r="J16" s="84"/>
      <c r="K16" s="377"/>
      <c r="L16" s="368"/>
      <c r="M16" s="141"/>
      <c r="N16" s="368"/>
      <c r="O16" s="141"/>
      <c r="P16" s="368"/>
      <c r="Q16" s="368"/>
      <c r="R16" s="196"/>
      <c r="S16" s="234"/>
      <c r="T16" s="198"/>
      <c r="U16" s="235"/>
      <c r="W16" s="368"/>
      <c r="X16" s="368"/>
      <c r="Y16" s="368"/>
      <c r="Z16" s="106" t="str">
        <f>IF(OR(N16="",P16="",Q16="",V16="",W16="",X16="",Y16=""),"",V16*IF(N16="Sewer Rising Main",VLOOKUP(W16,VALIDATIONS!$FN$2:$GE$42,11,FALSE),IF(N16="Sewer Reticulation",VLOOKUP(W16,VALIDATIONS!$FN$2:$GE$42,VLOOKUP(X16,VALIDATIONS!$FF$2:$FH$5,2,FALSE),FALSE),0)) +IF(P16="Up to 10% Rock",VLOOKUP(W16,VALIDATIONS!$FN$2:$GE$42,VLOOKUP(X16,VALIDATIONS!$FF$2:$FH$5,2,FALSE),FALSE),0)+IF(OR(Q16="Urban Development (moderate)",Q16="Urban Development (heavy)"),VLOOKUP(W16,VALIDATIONS!$FN$2:$GE$42,VLOOKUP(Q16,VALIDATIONS!$FJ$2:$FK$4,2,FALSE),FALSE),0))</f>
        <v/>
      </c>
    </row>
    <row r="17" spans="1:26" ht="12.75" customHeight="1" x14ac:dyDescent="0.2">
      <c r="A17" s="469"/>
      <c r="B17" s="368"/>
      <c r="C17" s="354"/>
      <c r="D17" s="141"/>
      <c r="E17" s="122"/>
      <c r="F17" s="141"/>
      <c r="G17" s="387"/>
      <c r="H17" s="387"/>
      <c r="I17" s="106" t="str">
        <f>IF(OR(C17="",D17=""),"",VLOOKUP(C17,VALIDATIONS!$FL$2:$FM$12,2,FALSE))</f>
        <v/>
      </c>
      <c r="J17" s="84"/>
      <c r="K17" s="377"/>
      <c r="L17" s="368"/>
      <c r="M17" s="141"/>
      <c r="N17" s="368"/>
      <c r="O17" s="141"/>
      <c r="P17" s="368"/>
      <c r="Q17" s="368"/>
      <c r="R17" s="196"/>
      <c r="S17" s="234"/>
      <c r="T17" s="198"/>
      <c r="U17" s="235"/>
      <c r="W17" s="368"/>
      <c r="X17" s="368"/>
      <c r="Y17" s="368"/>
      <c r="Z17" s="106" t="str">
        <f>IF(OR(N17="",P17="",Q17="",V17="",W17="",X17="",Y17=""),"",V17*IF(N17="Sewer Rising Main",VLOOKUP(W17,VALIDATIONS!$FN$2:$GE$42,11,FALSE),IF(N17="Sewer Reticulation",VLOOKUP(W17,VALIDATIONS!$FN$2:$GE$42,VLOOKUP(X17,VALIDATIONS!$FF$2:$FH$5,2,FALSE),FALSE),0)) +IF(P17="Up to 10% Rock",VLOOKUP(W17,VALIDATIONS!$FN$2:$GE$42,VLOOKUP(X17,VALIDATIONS!$FF$2:$FH$5,2,FALSE),FALSE),0)+IF(OR(Q17="Urban Development (moderate)",Q17="Urban Development (heavy)"),VLOOKUP(W17,VALIDATIONS!$FN$2:$GE$42,VLOOKUP(Q17,VALIDATIONS!$FJ$2:$FK$4,2,FALSE),FALSE),0))</f>
        <v/>
      </c>
    </row>
    <row r="18" spans="1:26" ht="12.75" customHeight="1" x14ac:dyDescent="0.2">
      <c r="A18" s="469"/>
      <c r="B18" s="368"/>
      <c r="C18" s="354"/>
      <c r="D18" s="141"/>
      <c r="E18" s="122"/>
      <c r="F18" s="141"/>
      <c r="G18" s="387"/>
      <c r="H18" s="387"/>
      <c r="I18" s="106" t="str">
        <f>IF(OR(C18="",D18=""),"",VLOOKUP(C18,VALIDATIONS!$FL$2:$FM$12,2,FALSE))</f>
        <v/>
      </c>
      <c r="J18" s="84"/>
      <c r="K18" s="377"/>
      <c r="L18" s="368"/>
      <c r="M18" s="141"/>
      <c r="N18" s="368"/>
      <c r="O18" s="141"/>
      <c r="P18" s="368"/>
      <c r="Q18" s="368"/>
      <c r="R18" s="196"/>
      <c r="S18" s="234"/>
      <c r="T18" s="198"/>
      <c r="U18" s="235"/>
      <c r="W18" s="368"/>
      <c r="X18" s="368"/>
      <c r="Y18" s="368"/>
      <c r="Z18" s="106" t="str">
        <f>IF(OR(N18="",P18="",Q18="",V18="",W18="",X18="",Y18=""),"",V18*IF(N18="Sewer Rising Main",VLOOKUP(W18,VALIDATIONS!$FN$2:$GE$42,11,FALSE),IF(N18="Sewer Reticulation",VLOOKUP(W18,VALIDATIONS!$FN$2:$GE$42,VLOOKUP(X18,VALIDATIONS!$FF$2:$FH$5,2,FALSE),FALSE),0)) +IF(P18="Up to 10% Rock",VLOOKUP(W18,VALIDATIONS!$FN$2:$GE$42,VLOOKUP(X18,VALIDATIONS!$FF$2:$FH$5,2,FALSE),FALSE),0)+IF(OR(Q18="Urban Development (moderate)",Q18="Urban Development (heavy)"),VLOOKUP(W18,VALIDATIONS!$FN$2:$GE$42,VLOOKUP(Q18,VALIDATIONS!$FJ$2:$FK$4,2,FALSE),FALSE),0))</f>
        <v/>
      </c>
    </row>
    <row r="19" spans="1:26" ht="12.75" customHeight="1" x14ac:dyDescent="0.2">
      <c r="A19" s="469"/>
      <c r="B19" s="368"/>
      <c r="C19" s="354"/>
      <c r="D19" s="141"/>
      <c r="E19" s="122"/>
      <c r="F19" s="141"/>
      <c r="G19" s="387"/>
      <c r="H19" s="387"/>
      <c r="I19" s="106" t="str">
        <f>IF(OR(C19="",D19=""),"",VLOOKUP(C19,VALIDATIONS!$FL$2:$FM$12,2,FALSE))</f>
        <v/>
      </c>
      <c r="J19" s="84"/>
      <c r="K19" s="377"/>
      <c r="L19" s="368"/>
      <c r="M19" s="141"/>
      <c r="N19" s="368"/>
      <c r="O19" s="141"/>
      <c r="P19" s="368"/>
      <c r="Q19" s="368"/>
      <c r="R19" s="196"/>
      <c r="S19" s="234"/>
      <c r="T19" s="198"/>
      <c r="U19" s="235"/>
      <c r="W19" s="368"/>
      <c r="X19" s="368"/>
      <c r="Y19" s="368"/>
      <c r="Z19" s="106" t="str">
        <f>IF(OR(N19="",P19="",Q19="",V19="",W19="",X19="",Y19=""),"",V19*IF(N19="Sewer Rising Main",VLOOKUP(W19,VALIDATIONS!$FN$2:$GE$42,11,FALSE),IF(N19="Sewer Reticulation",VLOOKUP(W19,VALIDATIONS!$FN$2:$GE$42,VLOOKUP(X19,VALIDATIONS!$FF$2:$FH$5,2,FALSE),FALSE),0)) +IF(P19="Up to 10% Rock",VLOOKUP(W19,VALIDATIONS!$FN$2:$GE$42,VLOOKUP(X19,VALIDATIONS!$FF$2:$FH$5,2,FALSE),FALSE),0)+IF(OR(Q19="Urban Development (moderate)",Q19="Urban Development (heavy)"),VLOOKUP(W19,VALIDATIONS!$FN$2:$GE$42,VLOOKUP(Q19,VALIDATIONS!$FJ$2:$FK$4,2,FALSE),FALSE),0))</f>
        <v/>
      </c>
    </row>
    <row r="20" spans="1:26" ht="12.75" customHeight="1" x14ac:dyDescent="0.2">
      <c r="A20" s="469"/>
      <c r="B20" s="368"/>
      <c r="C20" s="354"/>
      <c r="D20" s="141"/>
      <c r="E20" s="122"/>
      <c r="F20" s="141"/>
      <c r="G20" s="387"/>
      <c r="H20" s="387"/>
      <c r="I20" s="106" t="str">
        <f>IF(OR(C20="",D20=""),"",VLOOKUP(C20,VALIDATIONS!$FL$2:$FM$12,2,FALSE))</f>
        <v/>
      </c>
      <c r="J20" s="84"/>
      <c r="K20" s="377"/>
      <c r="L20" s="368"/>
      <c r="M20" s="141"/>
      <c r="N20" s="368"/>
      <c r="O20" s="141"/>
      <c r="P20" s="368"/>
      <c r="Q20" s="368"/>
      <c r="R20" s="196"/>
      <c r="S20" s="234"/>
      <c r="T20" s="198"/>
      <c r="U20" s="235"/>
      <c r="W20" s="368"/>
      <c r="X20" s="368"/>
      <c r="Y20" s="368"/>
      <c r="Z20" s="106" t="str">
        <f>IF(OR(N20="",P20="",Q20="",V20="",W20="",X20="",Y20=""),"",V20*IF(N20="Sewer Rising Main",VLOOKUP(W20,VALIDATIONS!$FN$2:$GE$42,11,FALSE),IF(N20="Sewer Reticulation",VLOOKUP(W20,VALIDATIONS!$FN$2:$GE$42,VLOOKUP(X20,VALIDATIONS!$FF$2:$FH$5,2,FALSE),FALSE),0)) +IF(P20="Up to 10% Rock",VLOOKUP(W20,VALIDATIONS!$FN$2:$GE$42,VLOOKUP(X20,VALIDATIONS!$FF$2:$FH$5,2,FALSE),FALSE),0)+IF(OR(Q20="Urban Development (moderate)",Q20="Urban Development (heavy)"),VLOOKUP(W20,VALIDATIONS!$FN$2:$GE$42,VLOOKUP(Q20,VALIDATIONS!$FJ$2:$FK$4,2,FALSE),FALSE),0))</f>
        <v/>
      </c>
    </row>
    <row r="21" spans="1:26" ht="12.75" customHeight="1" x14ac:dyDescent="0.2">
      <c r="A21" s="469"/>
      <c r="B21" s="368"/>
      <c r="C21" s="354"/>
      <c r="D21" s="141"/>
      <c r="E21" s="122"/>
      <c r="F21" s="141"/>
      <c r="G21" s="387"/>
      <c r="H21" s="387"/>
      <c r="I21" s="106" t="str">
        <f>IF(OR(C21="",D21=""),"",VLOOKUP(C21,VALIDATIONS!$FL$2:$FM$12,2,FALSE))</f>
        <v/>
      </c>
      <c r="J21" s="84"/>
      <c r="K21" s="377"/>
      <c r="L21" s="368"/>
      <c r="M21" s="141"/>
      <c r="N21" s="368"/>
      <c r="O21" s="141"/>
      <c r="P21" s="368"/>
      <c r="Q21" s="368"/>
      <c r="R21" s="196"/>
      <c r="S21" s="234"/>
      <c r="T21" s="198"/>
      <c r="U21" s="235"/>
      <c r="W21" s="368"/>
      <c r="X21" s="368"/>
      <c r="Y21" s="368"/>
      <c r="Z21" s="106" t="str">
        <f>IF(OR(N21="",P21="",Q21="",V21="",W21="",X21="",Y21=""),"",V21*IF(N21="Sewer Rising Main",VLOOKUP(W21,VALIDATIONS!$FN$2:$GE$42,11,FALSE),IF(N21="Sewer Reticulation",VLOOKUP(W21,VALIDATIONS!$FN$2:$GE$42,VLOOKUP(X21,VALIDATIONS!$FF$2:$FH$5,2,FALSE),FALSE),0)) +IF(P21="Up to 10% Rock",VLOOKUP(W21,VALIDATIONS!$FN$2:$GE$42,VLOOKUP(X21,VALIDATIONS!$FF$2:$FH$5,2,FALSE),FALSE),0)+IF(OR(Q21="Urban Development (moderate)",Q21="Urban Development (heavy)"),VLOOKUP(W21,VALIDATIONS!$FN$2:$GE$42,VLOOKUP(Q21,VALIDATIONS!$FJ$2:$FK$4,2,FALSE),FALSE),0))</f>
        <v/>
      </c>
    </row>
    <row r="22" spans="1:26" ht="12.75" customHeight="1" x14ac:dyDescent="0.2">
      <c r="A22" s="469"/>
      <c r="B22" s="368"/>
      <c r="C22" s="354"/>
      <c r="D22" s="141"/>
      <c r="E22" s="122"/>
      <c r="F22" s="141"/>
      <c r="G22" s="387"/>
      <c r="H22" s="387"/>
      <c r="I22" s="106" t="str">
        <f>IF(OR(C22="",D22=""),"",VLOOKUP(C22,VALIDATIONS!$FL$2:$FM$12,2,FALSE))</f>
        <v/>
      </c>
      <c r="J22" s="84"/>
      <c r="K22" s="377"/>
      <c r="L22" s="368"/>
      <c r="M22" s="141"/>
      <c r="N22" s="368"/>
      <c r="O22" s="141"/>
      <c r="P22" s="368"/>
      <c r="Q22" s="368"/>
      <c r="R22" s="196"/>
      <c r="S22" s="234"/>
      <c r="T22" s="198"/>
      <c r="U22" s="235"/>
      <c r="W22" s="368"/>
      <c r="X22" s="368"/>
      <c r="Y22" s="368"/>
      <c r="Z22" s="106" t="str">
        <f>IF(OR(N22="",P22="",Q22="",V22="",W22="",X22="",Y22=""),"",V22*IF(N22="Sewer Rising Main",VLOOKUP(W22,VALIDATIONS!$FN$2:$GE$42,11,FALSE),IF(N22="Sewer Reticulation",VLOOKUP(W22,VALIDATIONS!$FN$2:$GE$42,VLOOKUP(X22,VALIDATIONS!$FF$2:$FH$5,2,FALSE),FALSE),0)) +IF(P22="Up to 10% Rock",VLOOKUP(W22,VALIDATIONS!$FN$2:$GE$42,VLOOKUP(X22,VALIDATIONS!$FF$2:$FH$5,2,FALSE),FALSE),0)+IF(OR(Q22="Urban Development (moderate)",Q22="Urban Development (heavy)"),VLOOKUP(W22,VALIDATIONS!$FN$2:$GE$42,VLOOKUP(Q22,VALIDATIONS!$FJ$2:$FK$4,2,FALSE),FALSE),0))</f>
        <v/>
      </c>
    </row>
    <row r="23" spans="1:26" ht="12.75" customHeight="1" x14ac:dyDescent="0.2">
      <c r="A23" s="469"/>
      <c r="B23" s="368"/>
      <c r="C23" s="354"/>
      <c r="D23" s="141"/>
      <c r="E23" s="122"/>
      <c r="F23" s="141"/>
      <c r="G23" s="387"/>
      <c r="H23" s="387"/>
      <c r="I23" s="106" t="str">
        <f>IF(OR(C23="",D23=""),"",VLOOKUP(C23,VALIDATIONS!$FL$2:$FM$12,2,FALSE))</f>
        <v/>
      </c>
      <c r="J23" s="84"/>
      <c r="K23" s="377"/>
      <c r="L23" s="368"/>
      <c r="M23" s="141"/>
      <c r="N23" s="368"/>
      <c r="O23" s="141"/>
      <c r="P23" s="368"/>
      <c r="Q23" s="368"/>
      <c r="R23" s="196"/>
      <c r="S23" s="234"/>
      <c r="T23" s="198"/>
      <c r="U23" s="235"/>
      <c r="W23" s="368"/>
      <c r="X23" s="368"/>
      <c r="Y23" s="368"/>
      <c r="Z23" s="106" t="str">
        <f>IF(OR(N23="",P23="",Q23="",V23="",W23="",X23="",Y23=""),"",V23*IF(N23="Sewer Rising Main",VLOOKUP(W23,VALIDATIONS!$FN$2:$GE$42,11,FALSE),IF(N23="Sewer Reticulation",VLOOKUP(W23,VALIDATIONS!$FN$2:$GE$42,VLOOKUP(X23,VALIDATIONS!$FF$2:$FH$5,2,FALSE),FALSE),0)) +IF(P23="Up to 10% Rock",VLOOKUP(W23,VALIDATIONS!$FN$2:$GE$42,VLOOKUP(X23,VALIDATIONS!$FF$2:$FH$5,2,FALSE),FALSE),0)+IF(OR(Q23="Urban Development (moderate)",Q23="Urban Development (heavy)"),VLOOKUP(W23,VALIDATIONS!$FN$2:$GE$42,VLOOKUP(Q23,VALIDATIONS!$FJ$2:$FK$4,2,FALSE),FALSE),0))</f>
        <v/>
      </c>
    </row>
    <row r="24" spans="1:26" ht="12.75" customHeight="1" x14ac:dyDescent="0.2">
      <c r="A24" s="469"/>
      <c r="B24" s="368"/>
      <c r="C24" s="354"/>
      <c r="D24" s="141"/>
      <c r="E24" s="122"/>
      <c r="F24" s="141"/>
      <c r="G24" s="387"/>
      <c r="H24" s="387"/>
      <c r="I24" s="106" t="str">
        <f>IF(OR(C24="",D24=""),"",VLOOKUP(C24,VALIDATIONS!$FL$2:$FM$12,2,FALSE))</f>
        <v/>
      </c>
      <c r="J24" s="84"/>
      <c r="K24" s="377"/>
      <c r="L24" s="368"/>
      <c r="M24" s="141"/>
      <c r="N24" s="368"/>
      <c r="O24" s="141"/>
      <c r="P24" s="368"/>
      <c r="Q24" s="368"/>
      <c r="R24" s="196"/>
      <c r="S24" s="234"/>
      <c r="T24" s="198"/>
      <c r="U24" s="235"/>
      <c r="W24" s="368"/>
      <c r="X24" s="368"/>
      <c r="Y24" s="368"/>
      <c r="Z24" s="106" t="str">
        <f>IF(OR(N24="",P24="",Q24="",V24="",W24="",X24="",Y24=""),"",V24*IF(N24="Sewer Rising Main",VLOOKUP(W24,VALIDATIONS!$FN$2:$GE$42,11,FALSE),IF(N24="Sewer Reticulation",VLOOKUP(W24,VALIDATIONS!$FN$2:$GE$42,VLOOKUP(X24,VALIDATIONS!$FF$2:$FH$5,2,FALSE),FALSE),0)) +IF(P24="Up to 10% Rock",VLOOKUP(W24,VALIDATIONS!$FN$2:$GE$42,VLOOKUP(X24,VALIDATIONS!$FF$2:$FH$5,2,FALSE),FALSE),0)+IF(OR(Q24="Urban Development (moderate)",Q24="Urban Development (heavy)"),VLOOKUP(W24,VALIDATIONS!$FN$2:$GE$42,VLOOKUP(Q24,VALIDATIONS!$FJ$2:$FK$4,2,FALSE),FALSE),0))</f>
        <v/>
      </c>
    </row>
    <row r="25" spans="1:26" ht="12.75" customHeight="1" x14ac:dyDescent="0.2">
      <c r="A25" s="469"/>
      <c r="B25" s="368"/>
      <c r="C25" s="354"/>
      <c r="D25" s="141"/>
      <c r="E25" s="122"/>
      <c r="F25" s="141"/>
      <c r="G25" s="387"/>
      <c r="H25" s="387"/>
      <c r="I25" s="106" t="str">
        <f>IF(OR(C25="",D25=""),"",VLOOKUP(C25,VALIDATIONS!$FL$2:$FM$12,2,FALSE))</f>
        <v/>
      </c>
      <c r="J25" s="84"/>
      <c r="K25" s="377"/>
      <c r="L25" s="368"/>
      <c r="M25" s="141"/>
      <c r="N25" s="368"/>
      <c r="O25" s="141"/>
      <c r="P25" s="368"/>
      <c r="Q25" s="368"/>
      <c r="R25" s="196"/>
      <c r="S25" s="234"/>
      <c r="T25" s="198"/>
      <c r="U25" s="235"/>
      <c r="W25" s="368"/>
      <c r="X25" s="368"/>
      <c r="Y25" s="368"/>
      <c r="Z25" s="106" t="str">
        <f>IF(OR(N25="",P25="",Q25="",V25="",W25="",X25="",Y25=""),"",V25*IF(N25="Sewer Rising Main",VLOOKUP(W25,VALIDATIONS!$FN$2:$GE$42,11,FALSE),IF(N25="Sewer Reticulation",VLOOKUP(W25,VALIDATIONS!$FN$2:$GE$42,VLOOKUP(X25,VALIDATIONS!$FF$2:$FH$5,2,FALSE),FALSE),0)) +IF(P25="Up to 10% Rock",VLOOKUP(W25,VALIDATIONS!$FN$2:$GE$42,VLOOKUP(X25,VALIDATIONS!$FF$2:$FH$5,2,FALSE),FALSE),0)+IF(OR(Q25="Urban Development (moderate)",Q25="Urban Development (heavy)"),VLOOKUP(W25,VALIDATIONS!$FN$2:$GE$42,VLOOKUP(Q25,VALIDATIONS!$FJ$2:$FK$4,2,FALSE),FALSE),0))</f>
        <v/>
      </c>
    </row>
    <row r="26" spans="1:26" ht="12.75" customHeight="1" x14ac:dyDescent="0.2">
      <c r="A26" s="469"/>
      <c r="B26" s="368"/>
      <c r="C26" s="354"/>
      <c r="D26" s="141"/>
      <c r="E26" s="122"/>
      <c r="F26" s="141"/>
      <c r="G26" s="387"/>
      <c r="H26" s="387"/>
      <c r="I26" s="106" t="str">
        <f>IF(OR(C26="",D26=""),"",VLOOKUP(C26,VALIDATIONS!$FL$2:$FM$12,2,FALSE))</f>
        <v/>
      </c>
      <c r="J26" s="84"/>
      <c r="K26" s="377"/>
      <c r="L26" s="368"/>
      <c r="M26" s="141"/>
      <c r="N26" s="368"/>
      <c r="O26" s="141"/>
      <c r="P26" s="368"/>
      <c r="Q26" s="368"/>
      <c r="R26" s="196"/>
      <c r="S26" s="234"/>
      <c r="T26" s="198"/>
      <c r="U26" s="235"/>
      <c r="W26" s="368"/>
      <c r="X26" s="368"/>
      <c r="Y26" s="368"/>
      <c r="Z26" s="106" t="str">
        <f>IF(OR(N26="",P26="",Q26="",V26="",W26="",X26="",Y26=""),"",V26*IF(N26="Sewer Rising Main",VLOOKUP(W26,VALIDATIONS!$FN$2:$GE$42,11,FALSE),IF(N26="Sewer Reticulation",VLOOKUP(W26,VALIDATIONS!$FN$2:$GE$42,VLOOKUP(X26,VALIDATIONS!$FF$2:$FH$5,2,FALSE),FALSE),0)) +IF(P26="Up to 10% Rock",VLOOKUP(W26,VALIDATIONS!$FN$2:$GE$42,VLOOKUP(X26,VALIDATIONS!$FF$2:$FH$5,2,FALSE),FALSE),0)+IF(OR(Q26="Urban Development (moderate)",Q26="Urban Development (heavy)"),VLOOKUP(W26,VALIDATIONS!$FN$2:$GE$42,VLOOKUP(Q26,VALIDATIONS!$FJ$2:$FK$4,2,FALSE),FALSE),0))</f>
        <v/>
      </c>
    </row>
    <row r="27" spans="1:26" ht="12.75" customHeight="1" x14ac:dyDescent="0.2">
      <c r="A27" s="469"/>
      <c r="B27" s="368"/>
      <c r="C27" s="354"/>
      <c r="D27" s="141"/>
      <c r="E27" s="122"/>
      <c r="F27" s="141"/>
      <c r="G27" s="387"/>
      <c r="H27" s="387"/>
      <c r="I27" s="106" t="str">
        <f>IF(OR(C27="",D27=""),"",VLOOKUP(C27,VALIDATIONS!$FL$2:$FM$12,2,FALSE))</f>
        <v/>
      </c>
      <c r="J27" s="84"/>
      <c r="K27" s="377"/>
      <c r="L27" s="368"/>
      <c r="M27" s="141"/>
      <c r="N27" s="368"/>
      <c r="O27" s="141"/>
      <c r="P27" s="368"/>
      <c r="Q27" s="368"/>
      <c r="R27" s="196"/>
      <c r="S27" s="234"/>
      <c r="T27" s="198"/>
      <c r="U27" s="235"/>
      <c r="W27" s="368"/>
      <c r="X27" s="368"/>
      <c r="Y27" s="368"/>
      <c r="Z27" s="106" t="str">
        <f>IF(OR(N27="",P27="",Q27="",V27="",W27="",X27="",Y27=""),"",V27*IF(N27="Sewer Rising Main",VLOOKUP(W27,VALIDATIONS!$FN$2:$GE$42,11,FALSE),IF(N27="Sewer Reticulation",VLOOKUP(W27,VALIDATIONS!$FN$2:$GE$42,VLOOKUP(X27,VALIDATIONS!$FF$2:$FH$5,2,FALSE),FALSE),0)) +IF(P27="Up to 10% Rock",VLOOKUP(W27,VALIDATIONS!$FN$2:$GE$42,VLOOKUP(X27,VALIDATIONS!$FF$2:$FH$5,2,FALSE),FALSE),0)+IF(OR(Q27="Urban Development (moderate)",Q27="Urban Development (heavy)"),VLOOKUP(W27,VALIDATIONS!$FN$2:$GE$42,VLOOKUP(Q27,VALIDATIONS!$FJ$2:$FK$4,2,FALSE),FALSE),0))</f>
        <v/>
      </c>
    </row>
    <row r="28" spans="1:26" ht="12.75" customHeight="1" x14ac:dyDescent="0.2">
      <c r="A28" s="469"/>
      <c r="B28" s="368"/>
      <c r="C28" s="354"/>
      <c r="D28" s="141"/>
      <c r="E28" s="122"/>
      <c r="F28" s="141"/>
      <c r="G28" s="387"/>
      <c r="H28" s="387"/>
      <c r="I28" s="106" t="str">
        <f>IF(OR(C28="",D28=""),"",VLOOKUP(C28,VALIDATIONS!$FL$2:$FM$12,2,FALSE))</f>
        <v/>
      </c>
      <c r="J28" s="84"/>
      <c r="K28" s="377"/>
      <c r="L28" s="368"/>
      <c r="M28" s="141"/>
      <c r="N28" s="368"/>
      <c r="O28" s="141"/>
      <c r="P28" s="368"/>
      <c r="Q28" s="368"/>
      <c r="R28" s="196"/>
      <c r="S28" s="234"/>
      <c r="T28" s="198"/>
      <c r="U28" s="235"/>
      <c r="W28" s="368"/>
      <c r="X28" s="368"/>
      <c r="Y28" s="368"/>
      <c r="Z28" s="106" t="str">
        <f>IF(OR(N28="",P28="",Q28="",V28="",W28="",X28="",Y28=""),"",V28*IF(N28="Sewer Rising Main",VLOOKUP(W28,VALIDATIONS!$FN$2:$GE$42,11,FALSE),IF(N28="Sewer Reticulation",VLOOKUP(W28,VALIDATIONS!$FN$2:$GE$42,VLOOKUP(X28,VALIDATIONS!$FF$2:$FH$5,2,FALSE),FALSE),0)) +IF(P28="Up to 10% Rock",VLOOKUP(W28,VALIDATIONS!$FN$2:$GE$42,VLOOKUP(X28,VALIDATIONS!$FF$2:$FH$5,2,FALSE),FALSE),0)+IF(OR(Q28="Urban Development (moderate)",Q28="Urban Development (heavy)"),VLOOKUP(W28,VALIDATIONS!$FN$2:$GE$42,VLOOKUP(Q28,VALIDATIONS!$FJ$2:$FK$4,2,FALSE),FALSE),0))</f>
        <v/>
      </c>
    </row>
    <row r="29" spans="1:26" ht="12.75" customHeight="1" x14ac:dyDescent="0.2">
      <c r="A29" s="469"/>
      <c r="B29" s="368"/>
      <c r="C29" s="354"/>
      <c r="D29" s="141"/>
      <c r="E29" s="122"/>
      <c r="F29" s="141"/>
      <c r="G29" s="387"/>
      <c r="H29" s="387"/>
      <c r="I29" s="106" t="str">
        <f>IF(OR(C29="",D29=""),"",VLOOKUP(C29,VALIDATIONS!$FL$2:$FM$12,2,FALSE))</f>
        <v/>
      </c>
      <c r="J29" s="84"/>
      <c r="K29" s="377"/>
      <c r="L29" s="368"/>
      <c r="M29" s="141"/>
      <c r="N29" s="368"/>
      <c r="O29" s="141"/>
      <c r="P29" s="368"/>
      <c r="Q29" s="368"/>
      <c r="R29" s="196"/>
      <c r="S29" s="234"/>
      <c r="T29" s="198"/>
      <c r="U29" s="235"/>
      <c r="W29" s="368"/>
      <c r="X29" s="368"/>
      <c r="Y29" s="368"/>
      <c r="Z29" s="106" t="str">
        <f>IF(OR(N29="",P29="",Q29="",V29="",W29="",X29="",Y29=""),"",V29*IF(N29="Sewer Rising Main",VLOOKUP(W29,VALIDATIONS!$FN$2:$GE$42,11,FALSE),IF(N29="Sewer Reticulation",VLOOKUP(W29,VALIDATIONS!$FN$2:$GE$42,VLOOKUP(X29,VALIDATIONS!$FF$2:$FH$5,2,FALSE),FALSE),0)) +IF(P29="Up to 10% Rock",VLOOKUP(W29,VALIDATIONS!$FN$2:$GE$42,VLOOKUP(X29,VALIDATIONS!$FF$2:$FH$5,2,FALSE),FALSE),0)+IF(OR(Q29="Urban Development (moderate)",Q29="Urban Development (heavy)"),VLOOKUP(W29,VALIDATIONS!$FN$2:$GE$42,VLOOKUP(Q29,VALIDATIONS!$FJ$2:$FK$4,2,FALSE),FALSE),0))</f>
        <v/>
      </c>
    </row>
    <row r="30" spans="1:26" ht="12.75" customHeight="1" x14ac:dyDescent="0.2">
      <c r="A30" s="469"/>
      <c r="B30" s="368"/>
      <c r="C30" s="354"/>
      <c r="D30" s="141"/>
      <c r="E30" s="122"/>
      <c r="F30" s="141"/>
      <c r="G30" s="387"/>
      <c r="H30" s="387"/>
      <c r="I30" s="106" t="str">
        <f>IF(OR(C30="",D30=""),"",VLOOKUP(C30,VALIDATIONS!$FL$2:$FM$12,2,FALSE))</f>
        <v/>
      </c>
      <c r="J30" s="84"/>
      <c r="K30" s="377"/>
      <c r="L30" s="368"/>
      <c r="M30" s="141"/>
      <c r="N30" s="368"/>
      <c r="O30" s="141"/>
      <c r="P30" s="368"/>
      <c r="Q30" s="368"/>
      <c r="R30" s="196"/>
      <c r="S30" s="234"/>
      <c r="T30" s="198"/>
      <c r="U30" s="235"/>
      <c r="W30" s="368"/>
      <c r="X30" s="368"/>
      <c r="Y30" s="368"/>
      <c r="Z30" s="106" t="str">
        <f>IF(OR(N30="",P30="",Q30="",V30="",W30="",X30="",Y30=""),"",V30*IF(N30="Sewer Rising Main",VLOOKUP(W30,VALIDATIONS!$FN$2:$GE$42,11,FALSE),IF(N30="Sewer Reticulation",VLOOKUP(W30,VALIDATIONS!$FN$2:$GE$42,VLOOKUP(X30,VALIDATIONS!$FF$2:$FH$5,2,FALSE),FALSE),0)) +IF(P30="Up to 10% Rock",VLOOKUP(W30,VALIDATIONS!$FN$2:$GE$42,VLOOKUP(X30,VALIDATIONS!$FF$2:$FH$5,2,FALSE),FALSE),0)+IF(OR(Q30="Urban Development (moderate)",Q30="Urban Development (heavy)"),VLOOKUP(W30,VALIDATIONS!$FN$2:$GE$42,VLOOKUP(Q30,VALIDATIONS!$FJ$2:$FK$4,2,FALSE),FALSE),0))</f>
        <v/>
      </c>
    </row>
    <row r="31" spans="1:26" ht="12.75" customHeight="1" x14ac:dyDescent="0.2">
      <c r="A31" s="469"/>
      <c r="B31" s="368"/>
      <c r="C31" s="354"/>
      <c r="D31" s="141"/>
      <c r="E31" s="122"/>
      <c r="F31" s="141"/>
      <c r="G31" s="387"/>
      <c r="H31" s="387"/>
      <c r="I31" s="106" t="str">
        <f>IF(OR(C31="",D31=""),"",VLOOKUP(C31,VALIDATIONS!$FL$2:$FM$12,2,FALSE))</f>
        <v/>
      </c>
      <c r="J31" s="84"/>
      <c r="K31" s="377"/>
      <c r="L31" s="368"/>
      <c r="M31" s="141"/>
      <c r="N31" s="368"/>
      <c r="O31" s="141"/>
      <c r="P31" s="368"/>
      <c r="Q31" s="368"/>
      <c r="R31" s="196"/>
      <c r="S31" s="234"/>
      <c r="T31" s="198"/>
      <c r="U31" s="235"/>
      <c r="W31" s="368"/>
      <c r="X31" s="368"/>
      <c r="Y31" s="368"/>
      <c r="Z31" s="106" t="str">
        <f>IF(OR(N31="",P31="",Q31="",V31="",W31="",X31="",Y31=""),"",V31*IF(N31="Sewer Rising Main",VLOOKUP(W31,VALIDATIONS!$FN$2:$GE$42,11,FALSE),IF(N31="Sewer Reticulation",VLOOKUP(W31,VALIDATIONS!$FN$2:$GE$42,VLOOKUP(X31,VALIDATIONS!$FF$2:$FH$5,2,FALSE),FALSE),0)) +IF(P31="Up to 10% Rock",VLOOKUP(W31,VALIDATIONS!$FN$2:$GE$42,VLOOKUP(X31,VALIDATIONS!$FF$2:$FH$5,2,FALSE),FALSE),0)+IF(OR(Q31="Urban Development (moderate)",Q31="Urban Development (heavy)"),VLOOKUP(W31,VALIDATIONS!$FN$2:$GE$42,VLOOKUP(Q31,VALIDATIONS!$FJ$2:$FK$4,2,FALSE),FALSE),0))</f>
        <v/>
      </c>
    </row>
    <row r="32" spans="1:26" ht="12.75" customHeight="1" x14ac:dyDescent="0.2">
      <c r="A32" s="469"/>
      <c r="B32" s="368"/>
      <c r="C32" s="354"/>
      <c r="D32" s="141"/>
      <c r="E32" s="122"/>
      <c r="F32" s="141"/>
      <c r="G32" s="387"/>
      <c r="H32" s="387"/>
      <c r="I32" s="106" t="str">
        <f>IF(OR(C32="",D32=""),"",VLOOKUP(C32,VALIDATIONS!$FL$2:$FM$12,2,FALSE))</f>
        <v/>
      </c>
      <c r="J32" s="84"/>
      <c r="K32" s="377"/>
      <c r="L32" s="368"/>
      <c r="M32" s="141"/>
      <c r="N32" s="368"/>
      <c r="O32" s="141"/>
      <c r="P32" s="368"/>
      <c r="Q32" s="368"/>
      <c r="R32" s="196"/>
      <c r="S32" s="234"/>
      <c r="T32" s="198"/>
      <c r="U32" s="235"/>
      <c r="W32" s="368"/>
      <c r="X32" s="368"/>
      <c r="Y32" s="368"/>
      <c r="Z32" s="106" t="str">
        <f>IF(OR(N32="",P32="",Q32="",V32="",W32="",X32="",Y32=""),"",V32*IF(N32="Sewer Rising Main",VLOOKUP(W32,VALIDATIONS!$FN$2:$GE$42,11,FALSE),IF(N32="Sewer Reticulation",VLOOKUP(W32,VALIDATIONS!$FN$2:$GE$42,VLOOKUP(X32,VALIDATIONS!$FF$2:$FH$5,2,FALSE),FALSE),0)) +IF(P32="Up to 10% Rock",VLOOKUP(W32,VALIDATIONS!$FN$2:$GE$42,VLOOKUP(X32,VALIDATIONS!$FF$2:$FH$5,2,FALSE),FALSE),0)+IF(OR(Q32="Urban Development (moderate)",Q32="Urban Development (heavy)"),VLOOKUP(W32,VALIDATIONS!$FN$2:$GE$42,VLOOKUP(Q32,VALIDATIONS!$FJ$2:$FK$4,2,FALSE),FALSE),0))</f>
        <v/>
      </c>
    </row>
    <row r="33" spans="1:26" ht="12.75" customHeight="1" x14ac:dyDescent="0.2">
      <c r="A33" s="469"/>
      <c r="B33" s="368"/>
      <c r="C33" s="354"/>
      <c r="D33" s="141"/>
      <c r="E33" s="122"/>
      <c r="F33" s="141"/>
      <c r="G33" s="387"/>
      <c r="H33" s="387"/>
      <c r="I33" s="106" t="str">
        <f>IF(OR(C33="",D33=""),"",VLOOKUP(C33,VALIDATIONS!$FL$2:$FM$12,2,FALSE))</f>
        <v/>
      </c>
      <c r="J33" s="84"/>
      <c r="K33" s="377"/>
      <c r="L33" s="368"/>
      <c r="M33" s="141"/>
      <c r="N33" s="368"/>
      <c r="O33" s="141"/>
      <c r="P33" s="368"/>
      <c r="Q33" s="368"/>
      <c r="R33" s="196"/>
      <c r="S33" s="234"/>
      <c r="T33" s="198"/>
      <c r="U33" s="235"/>
      <c r="W33" s="368"/>
      <c r="X33" s="368"/>
      <c r="Y33" s="368"/>
      <c r="Z33" s="106" t="str">
        <f>IF(OR(N33="",P33="",Q33="",V33="",W33="",X33="",Y33=""),"",V33*IF(N33="Sewer Rising Main",VLOOKUP(W33,VALIDATIONS!$FN$2:$GE$42,11,FALSE),IF(N33="Sewer Reticulation",VLOOKUP(W33,VALIDATIONS!$FN$2:$GE$42,VLOOKUP(X33,VALIDATIONS!$FF$2:$FH$5,2,FALSE),FALSE),0)) +IF(P33="Up to 10% Rock",VLOOKUP(W33,VALIDATIONS!$FN$2:$GE$42,VLOOKUP(X33,VALIDATIONS!$FF$2:$FH$5,2,FALSE),FALSE),0)+IF(OR(Q33="Urban Development (moderate)",Q33="Urban Development (heavy)"),VLOOKUP(W33,VALIDATIONS!$FN$2:$GE$42,VLOOKUP(Q33,VALIDATIONS!$FJ$2:$FK$4,2,FALSE),FALSE),0))</f>
        <v/>
      </c>
    </row>
    <row r="34" spans="1:26" ht="12.75" customHeight="1" x14ac:dyDescent="0.2">
      <c r="A34" s="469"/>
      <c r="B34" s="368"/>
      <c r="C34" s="354"/>
      <c r="D34" s="141"/>
      <c r="E34" s="122"/>
      <c r="F34" s="141"/>
      <c r="G34" s="387"/>
      <c r="H34" s="387"/>
      <c r="I34" s="106" t="str">
        <f>IF(OR(C34="",D34=""),"",VLOOKUP(C34,VALIDATIONS!$FL$2:$FM$12,2,FALSE))</f>
        <v/>
      </c>
      <c r="J34" s="84"/>
      <c r="K34" s="377"/>
      <c r="L34" s="368"/>
      <c r="M34" s="141"/>
      <c r="N34" s="368"/>
      <c r="O34" s="141"/>
      <c r="P34" s="368"/>
      <c r="Q34" s="368"/>
      <c r="R34" s="196"/>
      <c r="S34" s="234"/>
      <c r="T34" s="198"/>
      <c r="U34" s="235"/>
      <c r="W34" s="368"/>
      <c r="X34" s="368"/>
      <c r="Y34" s="368"/>
      <c r="Z34" s="106" t="str">
        <f>IF(OR(N34="",P34="",Q34="",V34="",W34="",X34="",Y34=""),"",V34*IF(N34="Sewer Rising Main",VLOOKUP(W34,VALIDATIONS!$FN$2:$GE$42,11,FALSE),IF(N34="Sewer Reticulation",VLOOKUP(W34,VALIDATIONS!$FN$2:$GE$42,VLOOKUP(X34,VALIDATIONS!$FF$2:$FH$5,2,FALSE),FALSE),0)) +IF(P34="Up to 10% Rock",VLOOKUP(W34,VALIDATIONS!$FN$2:$GE$42,VLOOKUP(X34,VALIDATIONS!$FF$2:$FH$5,2,FALSE),FALSE),0)+IF(OR(Q34="Urban Development (moderate)",Q34="Urban Development (heavy)"),VLOOKUP(W34,VALIDATIONS!$FN$2:$GE$42,VLOOKUP(Q34,VALIDATIONS!$FJ$2:$FK$4,2,FALSE),FALSE),0))</f>
        <v/>
      </c>
    </row>
    <row r="35" spans="1:26" ht="12.75" customHeight="1" x14ac:dyDescent="0.2">
      <c r="A35" s="469"/>
      <c r="B35" s="368"/>
      <c r="C35" s="354"/>
      <c r="D35" s="141"/>
      <c r="E35" s="122"/>
      <c r="F35" s="141"/>
      <c r="G35" s="387"/>
      <c r="H35" s="387"/>
      <c r="I35" s="106" t="str">
        <f>IF(OR(C35="",D35=""),"",VLOOKUP(C35,VALIDATIONS!$FL$2:$FM$12,2,FALSE))</f>
        <v/>
      </c>
      <c r="J35" s="84"/>
      <c r="K35" s="377"/>
      <c r="L35" s="368"/>
      <c r="M35" s="141"/>
      <c r="N35" s="368"/>
      <c r="O35" s="141"/>
      <c r="P35" s="368"/>
      <c r="Q35" s="368"/>
      <c r="R35" s="196"/>
      <c r="S35" s="234"/>
      <c r="T35" s="198"/>
      <c r="U35" s="235"/>
      <c r="W35" s="368"/>
      <c r="X35" s="368"/>
      <c r="Y35" s="368"/>
      <c r="Z35" s="106" t="str">
        <f>IF(OR(N35="",P35="",Q35="",V35="",W35="",X35="",Y35=""),"",V35*IF(N35="Sewer Rising Main",VLOOKUP(W35,VALIDATIONS!$FN$2:$GE$42,11,FALSE),IF(N35="Sewer Reticulation",VLOOKUP(W35,VALIDATIONS!$FN$2:$GE$42,VLOOKUP(X35,VALIDATIONS!$FF$2:$FH$5,2,FALSE),FALSE),0)) +IF(P35="Up to 10% Rock",VLOOKUP(W35,VALIDATIONS!$FN$2:$GE$42,VLOOKUP(X35,VALIDATIONS!$FF$2:$FH$5,2,FALSE),FALSE),0)+IF(OR(Q35="Urban Development (moderate)",Q35="Urban Development (heavy)"),VLOOKUP(W35,VALIDATIONS!$FN$2:$GE$42,VLOOKUP(Q35,VALIDATIONS!$FJ$2:$FK$4,2,FALSE),FALSE),0))</f>
        <v/>
      </c>
    </row>
    <row r="36" spans="1:26" x14ac:dyDescent="0.2">
      <c r="A36" s="136"/>
      <c r="B36" s="368"/>
      <c r="C36" s="354"/>
      <c r="D36" s="141"/>
      <c r="E36" s="122"/>
      <c r="F36" s="141"/>
      <c r="G36" s="387"/>
      <c r="H36" s="387"/>
      <c r="I36" s="106" t="str">
        <f>IF(OR(C36="",D36=""),"",VLOOKUP(C36,VALIDATIONS!$FL$2:$FM$12,2,FALSE))</f>
        <v/>
      </c>
      <c r="J36" s="84"/>
      <c r="K36" s="377"/>
      <c r="L36" s="368"/>
      <c r="M36" s="141"/>
      <c r="N36" s="368"/>
      <c r="O36" s="141"/>
      <c r="P36" s="368"/>
      <c r="Q36" s="368"/>
      <c r="R36" s="196"/>
      <c r="S36" s="234"/>
      <c r="T36" s="198"/>
      <c r="U36" s="235"/>
      <c r="W36" s="368"/>
      <c r="X36" s="368"/>
      <c r="Y36" s="368"/>
      <c r="Z36" s="106" t="str">
        <f>IF(OR(N36="",P36="",Q36="",V36="",W36="",X36="",Y36=""),"",V36*IF(N36="Sewer Rising Main",VLOOKUP(W36,VALIDATIONS!$FN$2:$GE$42,11,FALSE),IF(N36="Sewer Reticulation",VLOOKUP(W36,VALIDATIONS!$FN$2:$GE$42,VLOOKUP(X36,VALIDATIONS!$FF$2:$FH$5,2,FALSE),FALSE),0)) +IF(P36="Up to 10% Rock",VLOOKUP(W36,VALIDATIONS!$FN$2:$GE$42,VLOOKUP(X36,VALIDATIONS!$FF$2:$FH$5,2,FALSE),FALSE),0)+IF(OR(Q36="Urban Development (moderate)",Q36="Urban Development (heavy)"),VLOOKUP(W36,VALIDATIONS!$FN$2:$GE$42,VLOOKUP(Q36,VALIDATIONS!$FJ$2:$FK$4,2,FALSE),FALSE),0))</f>
        <v/>
      </c>
    </row>
    <row r="37" spans="1:26" x14ac:dyDescent="0.2">
      <c r="A37" s="136"/>
      <c r="B37" s="368"/>
      <c r="C37" s="354"/>
      <c r="D37" s="141"/>
      <c r="E37" s="122"/>
      <c r="F37" s="141"/>
      <c r="G37" s="387"/>
      <c r="H37" s="387"/>
      <c r="I37" s="106" t="str">
        <f>IF(OR(C37="",D37=""),"",VLOOKUP(C37,VALIDATIONS!$FL$2:$FM$12,2,FALSE))</f>
        <v/>
      </c>
      <c r="J37" s="84"/>
      <c r="K37" s="377"/>
      <c r="L37" s="368"/>
      <c r="M37" s="141"/>
      <c r="N37" s="368"/>
      <c r="O37" s="141"/>
      <c r="P37" s="368"/>
      <c r="Q37" s="368"/>
      <c r="R37" s="196"/>
      <c r="S37" s="234"/>
      <c r="T37" s="198"/>
      <c r="U37" s="235"/>
      <c r="W37" s="368"/>
      <c r="X37" s="368"/>
      <c r="Y37" s="368"/>
      <c r="Z37" s="106" t="str">
        <f>IF(OR(N37="",P37="",Q37="",V37="",W37="",X37="",Y37=""),"",V37*IF(N37="Sewer Rising Main",VLOOKUP(W37,VALIDATIONS!$FN$2:$GE$42,11,FALSE),IF(N37="Sewer Reticulation",VLOOKUP(W37,VALIDATIONS!$FN$2:$GE$42,VLOOKUP(X37,VALIDATIONS!$FF$2:$FH$5,2,FALSE),FALSE),0)) +IF(P37="Up to 10% Rock",VLOOKUP(W37,VALIDATIONS!$FN$2:$GE$42,VLOOKUP(X37,VALIDATIONS!$FF$2:$FH$5,2,FALSE),FALSE),0)+IF(OR(Q37="Urban Development (moderate)",Q37="Urban Development (heavy)"),VLOOKUP(W37,VALIDATIONS!$FN$2:$GE$42,VLOOKUP(Q37,VALIDATIONS!$FJ$2:$FK$4,2,FALSE),FALSE),0))</f>
        <v/>
      </c>
    </row>
    <row r="38" spans="1:26" x14ac:dyDescent="0.2">
      <c r="A38" s="136"/>
      <c r="B38" s="368"/>
      <c r="C38" s="354"/>
      <c r="D38" s="141"/>
      <c r="E38" s="122"/>
      <c r="F38" s="141"/>
      <c r="G38" s="387"/>
      <c r="H38" s="387"/>
      <c r="I38" s="106" t="str">
        <f>IF(OR(C38="",D38=""),"",VLOOKUP(C38,VALIDATIONS!$FL$2:$FM$12,2,FALSE))</f>
        <v/>
      </c>
      <c r="J38" s="84"/>
      <c r="K38" s="377"/>
      <c r="L38" s="368"/>
      <c r="M38" s="141"/>
      <c r="N38" s="368"/>
      <c r="O38" s="141"/>
      <c r="P38" s="368"/>
      <c r="Q38" s="368"/>
      <c r="R38" s="196"/>
      <c r="S38" s="234"/>
      <c r="T38" s="198"/>
      <c r="U38" s="235"/>
      <c r="W38" s="368"/>
      <c r="X38" s="368"/>
      <c r="Y38" s="368"/>
      <c r="Z38" s="106" t="str">
        <f>IF(OR(N38="",P38="",Q38="",V38="",W38="",X38="",Y38=""),"",V38*IF(N38="Sewer Rising Main",VLOOKUP(W38,VALIDATIONS!$FN$2:$GE$42,11,FALSE),IF(N38="Sewer Reticulation",VLOOKUP(W38,VALIDATIONS!$FN$2:$GE$42,VLOOKUP(X38,VALIDATIONS!$FF$2:$FH$5,2,FALSE),FALSE),0)) +IF(P38="Up to 10% Rock",VLOOKUP(W38,VALIDATIONS!$FN$2:$GE$42,VLOOKUP(X38,VALIDATIONS!$FF$2:$FH$5,2,FALSE),FALSE),0)+IF(OR(Q38="Urban Development (moderate)",Q38="Urban Development (heavy)"),VLOOKUP(W38,VALIDATIONS!$FN$2:$GE$42,VLOOKUP(Q38,VALIDATIONS!$FJ$2:$FK$4,2,FALSE),FALSE),0))</f>
        <v/>
      </c>
    </row>
    <row r="39" spans="1:26" x14ac:dyDescent="0.2">
      <c r="A39" s="136"/>
      <c r="B39" s="368"/>
      <c r="C39" s="354"/>
      <c r="D39" s="141"/>
      <c r="E39" s="122"/>
      <c r="F39" s="141"/>
      <c r="G39" s="387"/>
      <c r="H39" s="387"/>
      <c r="I39" s="106" t="str">
        <f>IF(OR(C39="",D39=""),"",VLOOKUP(C39,VALIDATIONS!$FL$2:$FM$12,2,FALSE))</f>
        <v/>
      </c>
      <c r="J39" s="84"/>
      <c r="K39" s="377"/>
      <c r="L39" s="368"/>
      <c r="M39" s="141"/>
      <c r="N39" s="368"/>
      <c r="O39" s="141"/>
      <c r="P39" s="368"/>
      <c r="Q39" s="368"/>
      <c r="R39" s="196"/>
      <c r="S39" s="234"/>
      <c r="T39" s="198"/>
      <c r="U39" s="235"/>
      <c r="W39" s="368"/>
      <c r="X39" s="368"/>
      <c r="Y39" s="368"/>
      <c r="Z39" s="106" t="str">
        <f>IF(OR(N39="",P39="",Q39="",V39="",W39="",X39="",Y39=""),"",V39*IF(N39="Sewer Rising Main",VLOOKUP(W39,VALIDATIONS!$FN$2:$GE$42,11,FALSE),IF(N39="Sewer Reticulation",VLOOKUP(W39,VALIDATIONS!$FN$2:$GE$42,VLOOKUP(X39,VALIDATIONS!$FF$2:$FH$5,2,FALSE),FALSE),0)) +IF(P39="Up to 10% Rock",VLOOKUP(W39,VALIDATIONS!$FN$2:$GE$42,VLOOKUP(X39,VALIDATIONS!$FF$2:$FH$5,2,FALSE),FALSE),0)+IF(OR(Q39="Urban Development (moderate)",Q39="Urban Development (heavy)"),VLOOKUP(W39,VALIDATIONS!$FN$2:$GE$42,VLOOKUP(Q39,VALIDATIONS!$FJ$2:$FK$4,2,FALSE),FALSE),0))</f>
        <v/>
      </c>
    </row>
    <row r="40" spans="1:26" x14ac:dyDescent="0.2">
      <c r="A40" s="136"/>
      <c r="B40" s="368"/>
      <c r="C40" s="354"/>
      <c r="D40" s="141"/>
      <c r="E40" s="122"/>
      <c r="F40" s="141"/>
      <c r="G40" s="387"/>
      <c r="H40" s="387"/>
      <c r="I40" s="106" t="str">
        <f>IF(OR(C40="",D40=""),"",VLOOKUP(C40,VALIDATIONS!$FL$2:$FM$12,2,FALSE))</f>
        <v/>
      </c>
      <c r="J40" s="84"/>
      <c r="K40" s="377"/>
      <c r="L40" s="368"/>
      <c r="M40" s="141"/>
      <c r="N40" s="368"/>
      <c r="O40" s="141"/>
      <c r="P40" s="368"/>
      <c r="Q40" s="368"/>
      <c r="R40" s="196"/>
      <c r="S40" s="234"/>
      <c r="T40" s="198"/>
      <c r="U40" s="235"/>
      <c r="W40" s="368"/>
      <c r="X40" s="368"/>
      <c r="Y40" s="368"/>
      <c r="Z40" s="106" t="str">
        <f>IF(OR(N40="",P40="",Q40="",V40="",W40="",X40="",Y40=""),"",V40*IF(N40="Sewer Rising Main",VLOOKUP(W40,VALIDATIONS!$FN$2:$GE$42,11,FALSE),IF(N40="Sewer Reticulation",VLOOKUP(W40,VALIDATIONS!$FN$2:$GE$42,VLOOKUP(X40,VALIDATIONS!$FF$2:$FH$5,2,FALSE),FALSE),0)) +IF(P40="Up to 10% Rock",VLOOKUP(W40,VALIDATIONS!$FN$2:$GE$42,VLOOKUP(X40,VALIDATIONS!$FF$2:$FH$5,2,FALSE),FALSE),0)+IF(OR(Q40="Urban Development (moderate)",Q40="Urban Development (heavy)"),VLOOKUP(W40,VALIDATIONS!$FN$2:$GE$42,VLOOKUP(Q40,VALIDATIONS!$FJ$2:$FK$4,2,FALSE),FALSE),0))</f>
        <v/>
      </c>
    </row>
    <row r="41" spans="1:26" x14ac:dyDescent="0.2">
      <c r="A41" s="136"/>
      <c r="B41" s="368"/>
      <c r="C41" s="354"/>
      <c r="D41" s="141"/>
      <c r="E41" s="122"/>
      <c r="F41" s="141"/>
      <c r="G41" s="387"/>
      <c r="H41" s="387"/>
      <c r="I41" s="106" t="str">
        <f>IF(OR(C41="",D41=""),"",VLOOKUP(C41,VALIDATIONS!$FL$2:$FM$12,2,FALSE))</f>
        <v/>
      </c>
      <c r="J41" s="84"/>
      <c r="K41" s="377"/>
      <c r="L41" s="368"/>
      <c r="M41" s="141"/>
      <c r="N41" s="368"/>
      <c r="O41" s="141"/>
      <c r="P41" s="368"/>
      <c r="Q41" s="368"/>
      <c r="R41" s="196"/>
      <c r="S41" s="234"/>
      <c r="T41" s="198"/>
      <c r="U41" s="235"/>
      <c r="W41" s="368"/>
      <c r="X41" s="368"/>
      <c r="Y41" s="368"/>
      <c r="Z41" s="106" t="str">
        <f>IF(OR(N41="",P41="",Q41="",V41="",W41="",X41="",Y41=""),"",V41*IF(N41="Sewer Rising Main",VLOOKUP(W41,VALIDATIONS!$FN$2:$GE$42,11,FALSE),IF(N41="Sewer Reticulation",VLOOKUP(W41,VALIDATIONS!$FN$2:$GE$42,VLOOKUP(X41,VALIDATIONS!$FF$2:$FH$5,2,FALSE),FALSE),0)) +IF(P41="Up to 10% Rock",VLOOKUP(W41,VALIDATIONS!$FN$2:$GE$42,VLOOKUP(X41,VALIDATIONS!$FF$2:$FH$5,2,FALSE),FALSE),0)+IF(OR(Q41="Urban Development (moderate)",Q41="Urban Development (heavy)"),VLOOKUP(W41,VALIDATIONS!$FN$2:$GE$42,VLOOKUP(Q41,VALIDATIONS!$FJ$2:$FK$4,2,FALSE),FALSE),0))</f>
        <v/>
      </c>
    </row>
    <row r="42" spans="1:26" x14ac:dyDescent="0.2">
      <c r="A42" s="136"/>
      <c r="B42" s="368"/>
      <c r="C42" s="354"/>
      <c r="D42" s="141"/>
      <c r="E42" s="122"/>
      <c r="F42" s="141"/>
      <c r="G42" s="387"/>
      <c r="H42" s="387"/>
      <c r="I42" s="106" t="str">
        <f>IF(OR(C42="",D42=""),"",VLOOKUP(C42,VALIDATIONS!$FL$2:$FM$12,2,FALSE))</f>
        <v/>
      </c>
      <c r="J42" s="84"/>
      <c r="K42" s="377"/>
      <c r="L42" s="368"/>
      <c r="M42" s="141"/>
      <c r="N42" s="368"/>
      <c r="O42" s="141"/>
      <c r="P42" s="368"/>
      <c r="Q42" s="368"/>
      <c r="R42" s="196"/>
      <c r="S42" s="234"/>
      <c r="T42" s="198"/>
      <c r="U42" s="235"/>
      <c r="W42" s="368"/>
      <c r="X42" s="368"/>
      <c r="Y42" s="368"/>
      <c r="Z42" s="106" t="str">
        <f>IF(OR(N42="",P42="",Q42="",V42="",W42="",X42="",Y42=""),"",V42*IF(N42="Sewer Rising Main",VLOOKUP(W42,VALIDATIONS!$FN$2:$GE$42,11,FALSE),IF(N42="Sewer Reticulation",VLOOKUP(W42,VALIDATIONS!$FN$2:$GE$42,VLOOKUP(X42,VALIDATIONS!$FF$2:$FH$5,2,FALSE),FALSE),0)) +IF(P42="Up to 10% Rock",VLOOKUP(W42,VALIDATIONS!$FN$2:$GE$42,VLOOKUP(X42,VALIDATIONS!$FF$2:$FH$5,2,FALSE),FALSE),0)+IF(OR(Q42="Urban Development (moderate)",Q42="Urban Development (heavy)"),VLOOKUP(W42,VALIDATIONS!$FN$2:$GE$42,VLOOKUP(Q42,VALIDATIONS!$FJ$2:$FK$4,2,FALSE),FALSE),0))</f>
        <v/>
      </c>
    </row>
    <row r="43" spans="1:26" x14ac:dyDescent="0.2">
      <c r="A43" s="136"/>
      <c r="B43" s="368"/>
      <c r="C43" s="354"/>
      <c r="D43" s="141"/>
      <c r="E43" s="122"/>
      <c r="F43" s="141"/>
      <c r="G43" s="387"/>
      <c r="H43" s="387"/>
      <c r="I43" s="106" t="str">
        <f>IF(OR(C43="",D43=""),"",VLOOKUP(C43,VALIDATIONS!$FL$2:$FM$12,2,FALSE))</f>
        <v/>
      </c>
      <c r="J43" s="84"/>
      <c r="K43" s="377"/>
      <c r="L43" s="368"/>
      <c r="M43" s="141"/>
      <c r="N43" s="368"/>
      <c r="O43" s="141"/>
      <c r="P43" s="368"/>
      <c r="Q43" s="368"/>
      <c r="R43" s="196"/>
      <c r="S43" s="234"/>
      <c r="T43" s="198"/>
      <c r="U43" s="235"/>
      <c r="W43" s="368"/>
      <c r="X43" s="368"/>
      <c r="Y43" s="368"/>
      <c r="Z43" s="106" t="str">
        <f>IF(OR(N43="",P43="",Q43="",V43="",W43="",X43="",Y43=""),"",V43*IF(N43="Sewer Rising Main",VLOOKUP(W43,VALIDATIONS!$FN$2:$GE$42,11,FALSE),IF(N43="Sewer Reticulation",VLOOKUP(W43,VALIDATIONS!$FN$2:$GE$42,VLOOKUP(X43,VALIDATIONS!$FF$2:$FH$5,2,FALSE),FALSE),0)) +IF(P43="Up to 10% Rock",VLOOKUP(W43,VALIDATIONS!$FN$2:$GE$42,VLOOKUP(X43,VALIDATIONS!$FF$2:$FH$5,2,FALSE),FALSE),0)+IF(OR(Q43="Urban Development (moderate)",Q43="Urban Development (heavy)"),VLOOKUP(W43,VALIDATIONS!$FN$2:$GE$42,VLOOKUP(Q43,VALIDATIONS!$FJ$2:$FK$4,2,FALSE),FALSE),0))</f>
        <v/>
      </c>
    </row>
    <row r="44" spans="1:26" x14ac:dyDescent="0.2">
      <c r="A44" s="136"/>
      <c r="B44" s="368"/>
      <c r="C44" s="354"/>
      <c r="D44" s="141"/>
      <c r="E44" s="122"/>
      <c r="F44" s="141"/>
      <c r="G44" s="387"/>
      <c r="H44" s="387"/>
      <c r="I44" s="106" t="str">
        <f>IF(OR(C44="",D44=""),"",VLOOKUP(C44,VALIDATIONS!$FL$2:$FM$12,2,FALSE))</f>
        <v/>
      </c>
      <c r="J44" s="84"/>
      <c r="K44" s="377"/>
      <c r="L44" s="368"/>
      <c r="M44" s="141"/>
      <c r="N44" s="368"/>
      <c r="O44" s="141"/>
      <c r="P44" s="368"/>
      <c r="Q44" s="368"/>
      <c r="R44" s="196"/>
      <c r="S44" s="234"/>
      <c r="T44" s="198"/>
      <c r="U44" s="235"/>
      <c r="W44" s="368"/>
      <c r="X44" s="368"/>
      <c r="Y44" s="368"/>
      <c r="Z44" s="106" t="str">
        <f>IF(OR(N44="",P44="",Q44="",V44="",W44="",X44="",Y44=""),"",V44*IF(N44="Sewer Rising Main",VLOOKUP(W44,VALIDATIONS!$FN$2:$GE$42,11,FALSE),IF(N44="Sewer Reticulation",VLOOKUP(W44,VALIDATIONS!$FN$2:$GE$42,VLOOKUP(X44,VALIDATIONS!$FF$2:$FH$5,2,FALSE),FALSE),0)) +IF(P44="Up to 10% Rock",VLOOKUP(W44,VALIDATIONS!$FN$2:$GE$42,VLOOKUP(X44,VALIDATIONS!$FF$2:$FH$5,2,FALSE),FALSE),0)+IF(OR(Q44="Urban Development (moderate)",Q44="Urban Development (heavy)"),VLOOKUP(W44,VALIDATIONS!$FN$2:$GE$42,VLOOKUP(Q44,VALIDATIONS!$FJ$2:$FK$4,2,FALSE),FALSE),0))</f>
        <v/>
      </c>
    </row>
    <row r="45" spans="1:26" x14ac:dyDescent="0.2">
      <c r="A45" s="136"/>
      <c r="B45" s="368"/>
      <c r="C45" s="354"/>
      <c r="D45" s="141"/>
      <c r="E45" s="122"/>
      <c r="F45" s="141"/>
      <c r="G45" s="387"/>
      <c r="H45" s="387"/>
      <c r="I45" s="106" t="str">
        <f>IF(OR(C45="",D45=""),"",VLOOKUP(C45,VALIDATIONS!$FL$2:$FM$12,2,FALSE))</f>
        <v/>
      </c>
      <c r="J45" s="84"/>
      <c r="K45" s="377"/>
      <c r="L45" s="368"/>
      <c r="M45" s="141"/>
      <c r="N45" s="368"/>
      <c r="O45" s="141"/>
      <c r="P45" s="368"/>
      <c r="Q45" s="368"/>
      <c r="R45" s="196"/>
      <c r="S45" s="234"/>
      <c r="T45" s="198"/>
      <c r="U45" s="235"/>
      <c r="W45" s="368"/>
      <c r="X45" s="368"/>
      <c r="Y45" s="368"/>
      <c r="Z45" s="106" t="str">
        <f>IF(OR(N45="",P45="",Q45="",V45="",W45="",X45="",Y45=""),"",V45*IF(N45="Sewer Rising Main",VLOOKUP(W45,VALIDATIONS!$FN$2:$GE$42,11,FALSE),IF(N45="Sewer Reticulation",VLOOKUP(W45,VALIDATIONS!$FN$2:$GE$42,VLOOKUP(X45,VALIDATIONS!$FF$2:$FH$5,2,FALSE),FALSE),0)) +IF(P45="Up to 10% Rock",VLOOKUP(W45,VALIDATIONS!$FN$2:$GE$42,VLOOKUP(X45,VALIDATIONS!$FF$2:$FH$5,2,FALSE),FALSE),0)+IF(OR(Q45="Urban Development (moderate)",Q45="Urban Development (heavy)"),VLOOKUP(W45,VALIDATIONS!$FN$2:$GE$42,VLOOKUP(Q45,VALIDATIONS!$FJ$2:$FK$4,2,FALSE),FALSE),0))</f>
        <v/>
      </c>
    </row>
    <row r="46" spans="1:26" x14ac:dyDescent="0.2">
      <c r="A46" s="136"/>
      <c r="B46" s="368"/>
      <c r="C46" s="354"/>
      <c r="D46" s="141"/>
      <c r="E46" s="122"/>
      <c r="F46" s="141"/>
      <c r="G46" s="387"/>
      <c r="H46" s="387"/>
      <c r="I46" s="106" t="str">
        <f>IF(OR(C46="",D46=""),"",VLOOKUP(C46,VALIDATIONS!$FL$2:$FM$12,2,FALSE))</f>
        <v/>
      </c>
      <c r="J46" s="84"/>
      <c r="K46" s="377"/>
      <c r="L46" s="368"/>
      <c r="M46" s="141"/>
      <c r="N46" s="368"/>
      <c r="O46" s="141"/>
      <c r="P46" s="368"/>
      <c r="Q46" s="368"/>
      <c r="R46" s="196"/>
      <c r="S46" s="234"/>
      <c r="T46" s="198"/>
      <c r="U46" s="235"/>
      <c r="W46" s="368"/>
      <c r="X46" s="368"/>
      <c r="Y46" s="368"/>
      <c r="Z46" s="106" t="str">
        <f>IF(OR(N46="",P46="",Q46="",V46="",W46="",X46="",Y46=""),"",V46*IF(N46="Sewer Rising Main",VLOOKUP(W46,VALIDATIONS!$FN$2:$GE$42,11,FALSE),IF(N46="Sewer Reticulation",VLOOKUP(W46,VALIDATIONS!$FN$2:$GE$42,VLOOKUP(X46,VALIDATIONS!$FF$2:$FH$5,2,FALSE),FALSE),0)) +IF(P46="Up to 10% Rock",VLOOKUP(W46,VALIDATIONS!$FN$2:$GE$42,VLOOKUP(X46,VALIDATIONS!$FF$2:$FH$5,2,FALSE),FALSE),0)+IF(OR(Q46="Urban Development (moderate)",Q46="Urban Development (heavy)"),VLOOKUP(W46,VALIDATIONS!$FN$2:$GE$42,VLOOKUP(Q46,VALIDATIONS!$FJ$2:$FK$4,2,FALSE),FALSE),0))</f>
        <v/>
      </c>
    </row>
    <row r="47" spans="1:26" x14ac:dyDescent="0.2">
      <c r="A47" s="136"/>
      <c r="B47" s="368"/>
      <c r="C47" s="354"/>
      <c r="D47" s="141"/>
      <c r="E47" s="122"/>
      <c r="F47" s="141"/>
      <c r="G47" s="387"/>
      <c r="H47" s="387"/>
      <c r="I47" s="106" t="str">
        <f>IF(OR(C47="",D47=""),"",VLOOKUP(C47,VALIDATIONS!$FL$2:$FM$12,2,FALSE))</f>
        <v/>
      </c>
      <c r="J47" s="84"/>
      <c r="K47" s="377"/>
      <c r="L47" s="368"/>
      <c r="M47" s="141"/>
      <c r="N47" s="368"/>
      <c r="O47" s="141"/>
      <c r="P47" s="368"/>
      <c r="Q47" s="368"/>
      <c r="R47" s="196"/>
      <c r="S47" s="234"/>
      <c r="T47" s="198"/>
      <c r="U47" s="235"/>
      <c r="W47" s="368"/>
      <c r="X47" s="368"/>
      <c r="Y47" s="368"/>
      <c r="Z47" s="106" t="str">
        <f>IF(OR(N47="",P47="",Q47="",V47="",W47="",X47="",Y47=""),"",V47*IF(N47="Sewer Rising Main",VLOOKUP(W47,VALIDATIONS!$FN$2:$GE$42,11,FALSE),IF(N47="Sewer Reticulation",VLOOKUP(W47,VALIDATIONS!$FN$2:$GE$42,VLOOKUP(X47,VALIDATIONS!$FF$2:$FH$5,2,FALSE),FALSE),0)) +IF(P47="Up to 10% Rock",VLOOKUP(W47,VALIDATIONS!$FN$2:$GE$42,VLOOKUP(X47,VALIDATIONS!$FF$2:$FH$5,2,FALSE),FALSE),0)+IF(OR(Q47="Urban Development (moderate)",Q47="Urban Development (heavy)"),VLOOKUP(W47,VALIDATIONS!$FN$2:$GE$42,VLOOKUP(Q47,VALIDATIONS!$FJ$2:$FK$4,2,FALSE),FALSE),0))</f>
        <v/>
      </c>
    </row>
    <row r="48" spans="1:26" x14ac:dyDescent="0.2">
      <c r="A48" s="136"/>
      <c r="B48" s="368"/>
      <c r="C48" s="354"/>
      <c r="D48" s="141"/>
      <c r="E48" s="122"/>
      <c r="F48" s="141"/>
      <c r="G48" s="387"/>
      <c r="H48" s="387"/>
      <c r="I48" s="106" t="str">
        <f>IF(OR(C48="",D48=""),"",VLOOKUP(C48,VALIDATIONS!$FL$2:$FM$12,2,FALSE))</f>
        <v/>
      </c>
      <c r="J48" s="84"/>
      <c r="K48" s="377"/>
      <c r="L48" s="368"/>
      <c r="M48" s="141"/>
      <c r="N48" s="368"/>
      <c r="O48" s="141"/>
      <c r="P48" s="368"/>
      <c r="Q48" s="368"/>
      <c r="R48" s="196"/>
      <c r="S48" s="234"/>
      <c r="T48" s="198"/>
      <c r="U48" s="235"/>
      <c r="W48" s="368"/>
      <c r="X48" s="368"/>
      <c r="Y48" s="368"/>
      <c r="Z48" s="106" t="str">
        <f>IF(OR(N48="",P48="",Q48="",V48="",W48="",X48="",Y48=""),"",V48*IF(N48="Sewer Rising Main",VLOOKUP(W48,VALIDATIONS!$FN$2:$GE$42,11,FALSE),IF(N48="Sewer Reticulation",VLOOKUP(W48,VALIDATIONS!$FN$2:$GE$42,VLOOKUP(X48,VALIDATIONS!$FF$2:$FH$5,2,FALSE),FALSE),0)) +IF(P48="Up to 10% Rock",VLOOKUP(W48,VALIDATIONS!$FN$2:$GE$42,VLOOKUP(X48,VALIDATIONS!$FF$2:$FH$5,2,FALSE),FALSE),0)+IF(OR(Q48="Urban Development (moderate)",Q48="Urban Development (heavy)"),VLOOKUP(W48,VALIDATIONS!$FN$2:$GE$42,VLOOKUP(Q48,VALIDATIONS!$FJ$2:$FK$4,2,FALSE),FALSE),0))</f>
        <v/>
      </c>
    </row>
    <row r="49" spans="1:26" x14ac:dyDescent="0.2">
      <c r="A49" s="136"/>
      <c r="B49" s="368"/>
      <c r="C49" s="354"/>
      <c r="D49" s="141"/>
      <c r="E49" s="122"/>
      <c r="F49" s="141"/>
      <c r="G49" s="387"/>
      <c r="H49" s="387"/>
      <c r="I49" s="106" t="str">
        <f>IF(OR(C49="",D49=""),"",VLOOKUP(C49,VALIDATIONS!$FL$2:$FM$12,2,FALSE))</f>
        <v/>
      </c>
      <c r="J49" s="84"/>
      <c r="K49" s="377"/>
      <c r="L49" s="368"/>
      <c r="M49" s="141"/>
      <c r="N49" s="368"/>
      <c r="O49" s="141"/>
      <c r="P49" s="368"/>
      <c r="Q49" s="368"/>
      <c r="R49" s="196"/>
      <c r="S49" s="234"/>
      <c r="T49" s="198"/>
      <c r="U49" s="235"/>
      <c r="W49" s="368"/>
      <c r="X49" s="368"/>
      <c r="Y49" s="368"/>
      <c r="Z49" s="106" t="str">
        <f>IF(OR(N49="",P49="",Q49="",V49="",W49="",X49="",Y49=""),"",V49*IF(N49="Sewer Rising Main",VLOOKUP(W49,VALIDATIONS!$FN$2:$GE$42,11,FALSE),IF(N49="Sewer Reticulation",VLOOKUP(W49,VALIDATIONS!$FN$2:$GE$42,VLOOKUP(X49,VALIDATIONS!$FF$2:$FH$5,2,FALSE),FALSE),0)) +IF(P49="Up to 10% Rock",VLOOKUP(W49,VALIDATIONS!$FN$2:$GE$42,VLOOKUP(X49,VALIDATIONS!$FF$2:$FH$5,2,FALSE),FALSE),0)+IF(OR(Q49="Urban Development (moderate)",Q49="Urban Development (heavy)"),VLOOKUP(W49,VALIDATIONS!$FN$2:$GE$42,VLOOKUP(Q49,VALIDATIONS!$FJ$2:$FK$4,2,FALSE),FALSE),0))</f>
        <v/>
      </c>
    </row>
    <row r="50" spans="1:26" x14ac:dyDescent="0.2">
      <c r="A50" s="136"/>
      <c r="B50" s="368"/>
      <c r="C50" s="354"/>
      <c r="D50" s="141"/>
      <c r="E50" s="122"/>
      <c r="F50" s="141"/>
      <c r="G50" s="387"/>
      <c r="H50" s="387"/>
      <c r="I50" s="106" t="str">
        <f>IF(OR(C50="",D50=""),"",VLOOKUP(C50,VALIDATIONS!$FL$2:$FM$12,2,FALSE))</f>
        <v/>
      </c>
      <c r="J50" s="84"/>
      <c r="K50" s="377"/>
      <c r="L50" s="368"/>
      <c r="M50" s="141"/>
      <c r="N50" s="368"/>
      <c r="O50" s="141"/>
      <c r="P50" s="368"/>
      <c r="Q50" s="368"/>
      <c r="R50" s="196"/>
      <c r="S50" s="234"/>
      <c r="T50" s="198"/>
      <c r="U50" s="235"/>
      <c r="W50" s="368"/>
      <c r="X50" s="368"/>
      <c r="Y50" s="368"/>
      <c r="Z50" s="106" t="str">
        <f>IF(OR(N50="",P50="",Q50="",V50="",W50="",X50="",Y50=""),"",V50*IF(N50="Sewer Rising Main",VLOOKUP(W50,VALIDATIONS!$FN$2:$GE$42,11,FALSE),IF(N50="Sewer Reticulation",VLOOKUP(W50,VALIDATIONS!$FN$2:$GE$42,VLOOKUP(X50,VALIDATIONS!$FF$2:$FH$5,2,FALSE),FALSE),0)) +IF(P50="Up to 10% Rock",VLOOKUP(W50,VALIDATIONS!$FN$2:$GE$42,VLOOKUP(X50,VALIDATIONS!$FF$2:$FH$5,2,FALSE),FALSE),0)+IF(OR(Q50="Urban Development (moderate)",Q50="Urban Development (heavy)"),VLOOKUP(W50,VALIDATIONS!$FN$2:$GE$42,VLOOKUP(Q50,VALIDATIONS!$FJ$2:$FK$4,2,FALSE),FALSE),0))</f>
        <v/>
      </c>
    </row>
    <row r="51" spans="1:26" x14ac:dyDescent="0.2">
      <c r="A51" s="136"/>
      <c r="B51" s="368"/>
      <c r="C51" s="354"/>
      <c r="D51" s="141"/>
      <c r="E51" s="122"/>
      <c r="F51" s="141"/>
      <c r="G51" s="387"/>
      <c r="H51" s="387"/>
      <c r="I51" s="106" t="str">
        <f>IF(OR(C51="",D51=""),"",VLOOKUP(C51,VALIDATIONS!$FL$2:$FM$12,2,FALSE))</f>
        <v/>
      </c>
      <c r="J51" s="84"/>
      <c r="K51" s="377"/>
      <c r="L51" s="368"/>
      <c r="M51" s="141"/>
      <c r="N51" s="368"/>
      <c r="O51" s="141"/>
      <c r="P51" s="368"/>
      <c r="Q51" s="368"/>
      <c r="R51" s="196"/>
      <c r="S51" s="234"/>
      <c r="T51" s="198"/>
      <c r="U51" s="235"/>
      <c r="W51" s="368"/>
      <c r="X51" s="368"/>
      <c r="Y51" s="368"/>
      <c r="Z51" s="106" t="str">
        <f>IF(OR(N51="",P51="",Q51="",V51="",W51="",X51="",Y51=""),"",V51*IF(N51="Sewer Rising Main",VLOOKUP(W51,VALIDATIONS!$FN$2:$GE$42,11,FALSE),IF(N51="Sewer Reticulation",VLOOKUP(W51,VALIDATIONS!$FN$2:$GE$42,VLOOKUP(X51,VALIDATIONS!$FF$2:$FH$5,2,FALSE),FALSE),0)) +IF(P51="Up to 10% Rock",VLOOKUP(W51,VALIDATIONS!$FN$2:$GE$42,VLOOKUP(X51,VALIDATIONS!$FF$2:$FH$5,2,FALSE),FALSE),0)+IF(OR(Q51="Urban Development (moderate)",Q51="Urban Development (heavy)"),VLOOKUP(W51,VALIDATIONS!$FN$2:$GE$42,VLOOKUP(Q51,VALIDATIONS!$FJ$2:$FK$4,2,FALSE),FALSE),0))</f>
        <v/>
      </c>
    </row>
    <row r="52" spans="1:26" x14ac:dyDescent="0.2">
      <c r="A52" s="136"/>
      <c r="B52" s="368"/>
      <c r="C52" s="354"/>
      <c r="D52" s="141"/>
      <c r="E52" s="122"/>
      <c r="F52" s="141"/>
      <c r="G52" s="387"/>
      <c r="H52" s="387"/>
      <c r="I52" s="106" t="str">
        <f>IF(OR(C52="",D52=""),"",VLOOKUP(C52,VALIDATIONS!$FL$2:$FM$12,2,FALSE))</f>
        <v/>
      </c>
      <c r="J52" s="84"/>
      <c r="K52" s="377"/>
      <c r="L52" s="368"/>
      <c r="M52" s="141"/>
      <c r="N52" s="368"/>
      <c r="O52" s="141"/>
      <c r="P52" s="368"/>
      <c r="Q52" s="368"/>
      <c r="R52" s="196"/>
      <c r="S52" s="234"/>
      <c r="T52" s="198"/>
      <c r="U52" s="235"/>
      <c r="W52" s="368"/>
      <c r="X52" s="368"/>
      <c r="Y52" s="368"/>
      <c r="Z52" s="106" t="str">
        <f>IF(OR(N52="",P52="",Q52="",V52="",W52="",X52="",Y52=""),"",V52*IF(N52="Sewer Rising Main",VLOOKUP(W52,VALIDATIONS!$FN$2:$GE$42,11,FALSE),IF(N52="Sewer Reticulation",VLOOKUP(W52,VALIDATIONS!$FN$2:$GE$42,VLOOKUP(X52,VALIDATIONS!$FF$2:$FH$5,2,FALSE),FALSE),0)) +IF(P52="Up to 10% Rock",VLOOKUP(W52,VALIDATIONS!$FN$2:$GE$42,VLOOKUP(X52,VALIDATIONS!$FF$2:$FH$5,2,FALSE),FALSE),0)+IF(OR(Q52="Urban Development (moderate)",Q52="Urban Development (heavy)"),VLOOKUP(W52,VALIDATIONS!$FN$2:$GE$42,VLOOKUP(Q52,VALIDATIONS!$FJ$2:$FK$4,2,FALSE),FALSE),0))</f>
        <v/>
      </c>
    </row>
    <row r="53" spans="1:26" x14ac:dyDescent="0.2">
      <c r="A53" s="136"/>
      <c r="B53" s="368"/>
      <c r="C53" s="354"/>
      <c r="D53" s="141"/>
      <c r="E53" s="122"/>
      <c r="F53" s="141"/>
      <c r="G53" s="387"/>
      <c r="H53" s="387"/>
      <c r="I53" s="106" t="str">
        <f>IF(OR(C53="",D53=""),"",VLOOKUP(C53,VALIDATIONS!$FL$2:$FM$12,2,FALSE))</f>
        <v/>
      </c>
      <c r="J53" s="84"/>
      <c r="K53" s="377"/>
      <c r="L53" s="368"/>
      <c r="M53" s="141"/>
      <c r="N53" s="368"/>
      <c r="O53" s="141"/>
      <c r="P53" s="368"/>
      <c r="Q53" s="368"/>
      <c r="R53" s="196"/>
      <c r="S53" s="234"/>
      <c r="T53" s="198"/>
      <c r="U53" s="235"/>
      <c r="W53" s="368"/>
      <c r="X53" s="368"/>
      <c r="Y53" s="368"/>
      <c r="Z53" s="106" t="str">
        <f>IF(OR(N53="",P53="",Q53="",V53="",W53="",X53="",Y53=""),"",V53*IF(N53="Sewer Rising Main",VLOOKUP(W53,VALIDATIONS!$FN$2:$GE$42,11,FALSE),IF(N53="Sewer Reticulation",VLOOKUP(W53,VALIDATIONS!$FN$2:$GE$42,VLOOKUP(X53,VALIDATIONS!$FF$2:$FH$5,2,FALSE),FALSE),0)) +IF(P53="Up to 10% Rock",VLOOKUP(W53,VALIDATIONS!$FN$2:$GE$42,VLOOKUP(X53,VALIDATIONS!$FF$2:$FH$5,2,FALSE),FALSE),0)+IF(OR(Q53="Urban Development (moderate)",Q53="Urban Development (heavy)"),VLOOKUP(W53,VALIDATIONS!$FN$2:$GE$42,VLOOKUP(Q53,VALIDATIONS!$FJ$2:$FK$4,2,FALSE),FALSE),0))</f>
        <v/>
      </c>
    </row>
    <row r="54" spans="1:26" x14ac:dyDescent="0.2">
      <c r="A54" s="136"/>
      <c r="B54" s="368"/>
      <c r="C54" s="354"/>
      <c r="D54" s="141"/>
      <c r="E54" s="122"/>
      <c r="F54" s="141"/>
      <c r="G54" s="387"/>
      <c r="H54" s="387"/>
      <c r="I54" s="106" t="str">
        <f>IF(OR(C54="",D54=""),"",VLOOKUP(C54,VALIDATIONS!$FL$2:$FM$12,2,FALSE))</f>
        <v/>
      </c>
      <c r="J54" s="84"/>
      <c r="K54" s="377"/>
      <c r="L54" s="368"/>
      <c r="M54" s="141"/>
      <c r="N54" s="368"/>
      <c r="O54" s="141"/>
      <c r="P54" s="368"/>
      <c r="Q54" s="368"/>
      <c r="R54" s="196"/>
      <c r="S54" s="234"/>
      <c r="T54" s="198"/>
      <c r="U54" s="235"/>
      <c r="W54" s="368"/>
      <c r="X54" s="368"/>
      <c r="Y54" s="368"/>
      <c r="Z54" s="106" t="str">
        <f>IF(OR(N54="",P54="",Q54="",V54="",W54="",X54="",Y54=""),"",V54*IF(N54="Sewer Rising Main",VLOOKUP(W54,VALIDATIONS!$FN$2:$GE$42,11,FALSE),IF(N54="Sewer Reticulation",VLOOKUP(W54,VALIDATIONS!$FN$2:$GE$42,VLOOKUP(X54,VALIDATIONS!$FF$2:$FH$5,2,FALSE),FALSE),0)) +IF(P54="Up to 10% Rock",VLOOKUP(W54,VALIDATIONS!$FN$2:$GE$42,VLOOKUP(X54,VALIDATIONS!$FF$2:$FH$5,2,FALSE),FALSE),0)+IF(OR(Q54="Urban Development (moderate)",Q54="Urban Development (heavy)"),VLOOKUP(W54,VALIDATIONS!$FN$2:$GE$42,VLOOKUP(Q54,VALIDATIONS!$FJ$2:$FK$4,2,FALSE),FALSE),0))</f>
        <v/>
      </c>
    </row>
    <row r="55" spans="1:26" x14ac:dyDescent="0.2">
      <c r="A55" s="136"/>
      <c r="B55" s="368"/>
      <c r="C55" s="354"/>
      <c r="D55" s="141"/>
      <c r="E55" s="122"/>
      <c r="F55" s="141"/>
      <c r="G55" s="387"/>
      <c r="H55" s="387"/>
      <c r="I55" s="106" t="str">
        <f>IF(OR(C55="",D55=""),"",VLOOKUP(C55,VALIDATIONS!$FL$2:$FM$12,2,FALSE))</f>
        <v/>
      </c>
      <c r="J55" s="84"/>
      <c r="K55" s="377"/>
      <c r="L55" s="368"/>
      <c r="M55" s="141"/>
      <c r="N55" s="368"/>
      <c r="O55" s="141"/>
      <c r="P55" s="368"/>
      <c r="Q55" s="368"/>
      <c r="R55" s="196"/>
      <c r="S55" s="234"/>
      <c r="T55" s="198"/>
      <c r="U55" s="235"/>
      <c r="W55" s="368"/>
      <c r="X55" s="368"/>
      <c r="Y55" s="368"/>
      <c r="Z55" s="106" t="str">
        <f>IF(OR(N55="",P55="",Q55="",V55="",W55="",X55="",Y55=""),"",V55*IF(N55="Sewer Rising Main",VLOOKUP(W55,VALIDATIONS!$FN$2:$GE$42,11,FALSE),IF(N55="Sewer Reticulation",VLOOKUP(W55,VALIDATIONS!$FN$2:$GE$42,VLOOKUP(X55,VALIDATIONS!$FF$2:$FH$5,2,FALSE),FALSE),0)) +IF(P55="Up to 10% Rock",VLOOKUP(W55,VALIDATIONS!$FN$2:$GE$42,VLOOKUP(X55,VALIDATIONS!$FF$2:$FH$5,2,FALSE),FALSE),0)+IF(OR(Q55="Urban Development (moderate)",Q55="Urban Development (heavy)"),VLOOKUP(W55,VALIDATIONS!$FN$2:$GE$42,VLOOKUP(Q55,VALIDATIONS!$FJ$2:$FK$4,2,FALSE),FALSE),0))</f>
        <v/>
      </c>
    </row>
    <row r="56" spans="1:26" x14ac:dyDescent="0.2">
      <c r="A56" s="136"/>
      <c r="B56" s="368"/>
      <c r="C56" s="354"/>
      <c r="D56" s="141"/>
      <c r="E56" s="122"/>
      <c r="F56" s="141"/>
      <c r="G56" s="387"/>
      <c r="H56" s="387"/>
      <c r="I56" s="106" t="str">
        <f>IF(OR(C56="",D56=""),"",VLOOKUP(C56,VALIDATIONS!$FL$2:$FM$12,2,FALSE))</f>
        <v/>
      </c>
      <c r="J56" s="84"/>
      <c r="K56" s="377"/>
      <c r="L56" s="368"/>
      <c r="M56" s="141"/>
      <c r="N56" s="368"/>
      <c r="O56" s="141"/>
      <c r="P56" s="368"/>
      <c r="Q56" s="368"/>
      <c r="R56" s="196"/>
      <c r="S56" s="234"/>
      <c r="T56" s="198"/>
      <c r="U56" s="235"/>
      <c r="W56" s="368"/>
      <c r="X56" s="368"/>
      <c r="Y56" s="368"/>
      <c r="Z56" s="106" t="str">
        <f>IF(OR(N56="",P56="",Q56="",V56="",W56="",X56="",Y56=""),"",V56*IF(N56="Sewer Rising Main",VLOOKUP(W56,VALIDATIONS!$FN$2:$GE$42,11,FALSE),IF(N56="Sewer Reticulation",VLOOKUP(W56,VALIDATIONS!$FN$2:$GE$42,VLOOKUP(X56,VALIDATIONS!$FF$2:$FH$5,2,FALSE),FALSE),0)) +IF(P56="Up to 10% Rock",VLOOKUP(W56,VALIDATIONS!$FN$2:$GE$42,VLOOKUP(X56,VALIDATIONS!$FF$2:$FH$5,2,FALSE),FALSE),0)+IF(OR(Q56="Urban Development (moderate)",Q56="Urban Development (heavy)"),VLOOKUP(W56,VALIDATIONS!$FN$2:$GE$42,VLOOKUP(Q56,VALIDATIONS!$FJ$2:$FK$4,2,FALSE),FALSE),0))</f>
        <v/>
      </c>
    </row>
    <row r="57" spans="1:26" x14ac:dyDescent="0.2">
      <c r="A57" s="136"/>
      <c r="B57" s="368"/>
      <c r="C57" s="354"/>
      <c r="D57" s="141"/>
      <c r="E57" s="122"/>
      <c r="F57" s="141"/>
      <c r="G57" s="387"/>
      <c r="H57" s="387"/>
      <c r="I57" s="106" t="str">
        <f>IF(OR(C57="",D57=""),"",VLOOKUP(C57,VALIDATIONS!$FL$2:$FM$12,2,FALSE))</f>
        <v/>
      </c>
      <c r="J57" s="84"/>
      <c r="K57" s="377"/>
      <c r="L57" s="368"/>
      <c r="M57" s="141"/>
      <c r="N57" s="368"/>
      <c r="O57" s="141"/>
      <c r="P57" s="368"/>
      <c r="Q57" s="368"/>
      <c r="R57" s="196"/>
      <c r="S57" s="234"/>
      <c r="T57" s="198"/>
      <c r="U57" s="235"/>
      <c r="W57" s="368"/>
      <c r="X57" s="368"/>
      <c r="Y57" s="368"/>
      <c r="Z57" s="106" t="str">
        <f>IF(OR(N57="",P57="",Q57="",V57="",W57="",X57="",Y57=""),"",V57*IF(N57="Sewer Rising Main",VLOOKUP(W57,VALIDATIONS!$FN$2:$GE$42,11,FALSE),IF(N57="Sewer Reticulation",VLOOKUP(W57,VALIDATIONS!$FN$2:$GE$42,VLOOKUP(X57,VALIDATIONS!$FF$2:$FH$5,2,FALSE),FALSE),0)) +IF(P57="Up to 10% Rock",VLOOKUP(W57,VALIDATIONS!$FN$2:$GE$42,VLOOKUP(X57,VALIDATIONS!$FF$2:$FH$5,2,FALSE),FALSE),0)+IF(OR(Q57="Urban Development (moderate)",Q57="Urban Development (heavy)"),VLOOKUP(W57,VALIDATIONS!$FN$2:$GE$42,VLOOKUP(Q57,VALIDATIONS!$FJ$2:$FK$4,2,FALSE),FALSE),0))</f>
        <v/>
      </c>
    </row>
    <row r="58" spans="1:26" x14ac:dyDescent="0.2">
      <c r="A58" s="136"/>
      <c r="B58" s="368"/>
      <c r="C58" s="354"/>
      <c r="D58" s="141"/>
      <c r="E58" s="122"/>
      <c r="F58" s="141"/>
      <c r="G58" s="387"/>
      <c r="H58" s="387"/>
      <c r="I58" s="106" t="str">
        <f>IF(OR(C58="",D58=""),"",VLOOKUP(C58,VALIDATIONS!$FL$2:$FM$12,2,FALSE))</f>
        <v/>
      </c>
      <c r="J58" s="84"/>
      <c r="K58" s="377"/>
      <c r="L58" s="368"/>
      <c r="M58" s="141"/>
      <c r="N58" s="368"/>
      <c r="O58" s="141"/>
      <c r="P58" s="368"/>
      <c r="Q58" s="368"/>
      <c r="R58" s="196"/>
      <c r="S58" s="234"/>
      <c r="T58" s="198"/>
      <c r="U58" s="235"/>
      <c r="W58" s="368"/>
      <c r="X58" s="368"/>
      <c r="Y58" s="368"/>
      <c r="Z58" s="106" t="str">
        <f>IF(OR(N58="",P58="",Q58="",V58="",W58="",X58="",Y58=""),"",V58*IF(N58="Sewer Rising Main",VLOOKUP(W58,VALIDATIONS!$FN$2:$GE$42,11,FALSE),IF(N58="Sewer Reticulation",VLOOKUP(W58,VALIDATIONS!$FN$2:$GE$42,VLOOKUP(X58,VALIDATIONS!$FF$2:$FH$5,2,FALSE),FALSE),0)) +IF(P58="Up to 10% Rock",VLOOKUP(W58,VALIDATIONS!$FN$2:$GE$42,VLOOKUP(X58,VALIDATIONS!$FF$2:$FH$5,2,FALSE),FALSE),0)+IF(OR(Q58="Urban Development (moderate)",Q58="Urban Development (heavy)"),VLOOKUP(W58,VALIDATIONS!$FN$2:$GE$42,VLOOKUP(Q58,VALIDATIONS!$FJ$2:$FK$4,2,FALSE),FALSE),0))</f>
        <v/>
      </c>
    </row>
    <row r="59" spans="1:26" x14ac:dyDescent="0.2">
      <c r="A59" s="136"/>
      <c r="B59" s="368"/>
      <c r="C59" s="354"/>
      <c r="D59" s="141"/>
      <c r="E59" s="122"/>
      <c r="F59" s="141"/>
      <c r="G59" s="387"/>
      <c r="H59" s="387"/>
      <c r="I59" s="106" t="str">
        <f>IF(OR(C59="",D59=""),"",VLOOKUP(C59,VALIDATIONS!$FL$2:$FM$12,2,FALSE))</f>
        <v/>
      </c>
      <c r="J59" s="84"/>
      <c r="K59" s="377"/>
      <c r="L59" s="368"/>
      <c r="M59" s="141"/>
      <c r="N59" s="368"/>
      <c r="O59" s="141"/>
      <c r="P59" s="368"/>
      <c r="Q59" s="368"/>
      <c r="R59" s="196"/>
      <c r="S59" s="234"/>
      <c r="T59" s="198"/>
      <c r="U59" s="235"/>
      <c r="W59" s="368"/>
      <c r="X59" s="368"/>
      <c r="Y59" s="368"/>
      <c r="Z59" s="106" t="str">
        <f>IF(OR(N59="",P59="",Q59="",V59="",W59="",X59="",Y59=""),"",V59*IF(N59="Sewer Rising Main",VLOOKUP(W59,VALIDATIONS!$FN$2:$GE$42,11,FALSE),IF(N59="Sewer Reticulation",VLOOKUP(W59,VALIDATIONS!$FN$2:$GE$42,VLOOKUP(X59,VALIDATIONS!$FF$2:$FH$5,2,FALSE),FALSE),0)) +IF(P59="Up to 10% Rock",VLOOKUP(W59,VALIDATIONS!$FN$2:$GE$42,VLOOKUP(X59,VALIDATIONS!$FF$2:$FH$5,2,FALSE),FALSE),0)+IF(OR(Q59="Urban Development (moderate)",Q59="Urban Development (heavy)"),VLOOKUP(W59,VALIDATIONS!$FN$2:$GE$42,VLOOKUP(Q59,VALIDATIONS!$FJ$2:$FK$4,2,FALSE),FALSE),0))</f>
        <v/>
      </c>
    </row>
    <row r="60" spans="1:26" x14ac:dyDescent="0.2">
      <c r="A60" s="136"/>
      <c r="B60" s="368"/>
      <c r="C60" s="354"/>
      <c r="D60" s="141"/>
      <c r="E60" s="122"/>
      <c r="F60" s="141"/>
      <c r="G60" s="387"/>
      <c r="H60" s="387"/>
      <c r="I60" s="106" t="str">
        <f>IF(OR(C60="",D60=""),"",VLOOKUP(C60,VALIDATIONS!$FL$2:$FM$12,2,FALSE))</f>
        <v/>
      </c>
      <c r="J60" s="84"/>
      <c r="K60" s="377"/>
      <c r="L60" s="368"/>
      <c r="M60" s="141"/>
      <c r="N60" s="368"/>
      <c r="O60" s="141"/>
      <c r="P60" s="368"/>
      <c r="Q60" s="368"/>
      <c r="R60" s="196"/>
      <c r="S60" s="234"/>
      <c r="T60" s="198"/>
      <c r="U60" s="235"/>
      <c r="W60" s="368"/>
      <c r="X60" s="368"/>
      <c r="Y60" s="368"/>
      <c r="Z60" s="106" t="str">
        <f>IF(OR(N60="",P60="",Q60="",V60="",W60="",X60="",Y60=""),"",V60*IF(N60="Sewer Rising Main",VLOOKUP(W60,VALIDATIONS!$FN$2:$GE$42,11,FALSE),IF(N60="Sewer Reticulation",VLOOKUP(W60,VALIDATIONS!$FN$2:$GE$42,VLOOKUP(X60,VALIDATIONS!$FF$2:$FH$5,2,FALSE),FALSE),0)) +IF(P60="Up to 10% Rock",VLOOKUP(W60,VALIDATIONS!$FN$2:$GE$42,VLOOKUP(X60,VALIDATIONS!$FF$2:$FH$5,2,FALSE),FALSE),0)+IF(OR(Q60="Urban Development (moderate)",Q60="Urban Development (heavy)"),VLOOKUP(W60,VALIDATIONS!$FN$2:$GE$42,VLOOKUP(Q60,VALIDATIONS!$FJ$2:$FK$4,2,FALSE),FALSE),0))</f>
        <v/>
      </c>
    </row>
    <row r="61" spans="1:26" x14ac:dyDescent="0.2">
      <c r="A61" s="136"/>
      <c r="B61" s="368"/>
      <c r="C61" s="354"/>
      <c r="D61" s="141"/>
      <c r="E61" s="122"/>
      <c r="F61" s="141"/>
      <c r="G61" s="387"/>
      <c r="H61" s="387"/>
      <c r="I61" s="106" t="str">
        <f>IF(OR(C61="",D61=""),"",VLOOKUP(C61,VALIDATIONS!$FL$2:$FM$12,2,FALSE))</f>
        <v/>
      </c>
      <c r="J61" s="84"/>
      <c r="K61" s="377"/>
      <c r="L61" s="368"/>
      <c r="M61" s="141"/>
      <c r="N61" s="368"/>
      <c r="O61" s="141"/>
      <c r="P61" s="368"/>
      <c r="Q61" s="368"/>
      <c r="R61" s="196"/>
      <c r="S61" s="234"/>
      <c r="T61" s="198"/>
      <c r="U61" s="235"/>
      <c r="W61" s="368"/>
      <c r="X61" s="368"/>
      <c r="Y61" s="368"/>
      <c r="Z61" s="106" t="str">
        <f>IF(OR(N61="",P61="",Q61="",V61="",W61="",X61="",Y61=""),"",V61*IF(N61="Sewer Rising Main",VLOOKUP(W61,VALIDATIONS!$FN$2:$GE$42,11,FALSE),IF(N61="Sewer Reticulation",VLOOKUP(W61,VALIDATIONS!$FN$2:$GE$42,VLOOKUP(X61,VALIDATIONS!$FF$2:$FH$5,2,FALSE),FALSE),0)) +IF(P61="Up to 10% Rock",VLOOKUP(W61,VALIDATIONS!$FN$2:$GE$42,VLOOKUP(X61,VALIDATIONS!$FF$2:$FH$5,2,FALSE),FALSE),0)+IF(OR(Q61="Urban Development (moderate)",Q61="Urban Development (heavy)"),VLOOKUP(W61,VALIDATIONS!$FN$2:$GE$42,VLOOKUP(Q61,VALIDATIONS!$FJ$2:$FK$4,2,FALSE),FALSE),0))</f>
        <v/>
      </c>
    </row>
    <row r="62" spans="1:26" x14ac:dyDescent="0.2">
      <c r="A62" s="136"/>
      <c r="B62" s="368"/>
      <c r="C62" s="354"/>
      <c r="D62" s="141"/>
      <c r="E62" s="122"/>
      <c r="F62" s="141"/>
      <c r="G62" s="387"/>
      <c r="H62" s="387"/>
      <c r="I62" s="106" t="str">
        <f>IF(OR(C62="",D62=""),"",VLOOKUP(C62,VALIDATIONS!$FL$2:$FM$12,2,FALSE))</f>
        <v/>
      </c>
      <c r="J62" s="84"/>
      <c r="K62" s="377"/>
      <c r="L62" s="368"/>
      <c r="M62" s="141"/>
      <c r="N62" s="368"/>
      <c r="O62" s="141"/>
      <c r="P62" s="368"/>
      <c r="Q62" s="368"/>
      <c r="R62" s="196"/>
      <c r="S62" s="234"/>
      <c r="T62" s="198"/>
      <c r="U62" s="235"/>
      <c r="W62" s="368"/>
      <c r="X62" s="368"/>
      <c r="Y62" s="368"/>
      <c r="Z62" s="106" t="str">
        <f>IF(OR(N62="",P62="",Q62="",V62="",W62="",X62="",Y62=""),"",V62*IF(N62="Sewer Rising Main",VLOOKUP(W62,VALIDATIONS!$FN$2:$GE$42,11,FALSE),IF(N62="Sewer Reticulation",VLOOKUP(W62,VALIDATIONS!$FN$2:$GE$42,VLOOKUP(X62,VALIDATIONS!$FF$2:$FH$5,2,FALSE),FALSE),0)) +IF(P62="Up to 10% Rock",VLOOKUP(W62,VALIDATIONS!$FN$2:$GE$42,VLOOKUP(X62,VALIDATIONS!$FF$2:$FH$5,2,FALSE),FALSE),0)+IF(OR(Q62="Urban Development (moderate)",Q62="Urban Development (heavy)"),VLOOKUP(W62,VALIDATIONS!$FN$2:$GE$42,VLOOKUP(Q62,VALIDATIONS!$FJ$2:$FK$4,2,FALSE),FALSE),0))</f>
        <v/>
      </c>
    </row>
    <row r="63" spans="1:26" x14ac:dyDescent="0.2">
      <c r="A63" s="136"/>
      <c r="B63" s="368"/>
      <c r="C63" s="354"/>
      <c r="D63" s="141"/>
      <c r="E63" s="122"/>
      <c r="F63" s="141"/>
      <c r="G63" s="387"/>
      <c r="H63" s="387"/>
      <c r="I63" s="106" t="str">
        <f>IF(OR(C63="",D63=""),"",VLOOKUP(C63,VALIDATIONS!$FL$2:$FM$12,2,FALSE))</f>
        <v/>
      </c>
      <c r="J63" s="84"/>
      <c r="K63" s="377"/>
      <c r="L63" s="368"/>
      <c r="M63" s="141"/>
      <c r="N63" s="368"/>
      <c r="O63" s="141"/>
      <c r="P63" s="368"/>
      <c r="Q63" s="368"/>
      <c r="R63" s="196"/>
      <c r="S63" s="234"/>
      <c r="T63" s="198"/>
      <c r="U63" s="235"/>
      <c r="W63" s="368"/>
      <c r="X63" s="368"/>
      <c r="Y63" s="368"/>
      <c r="Z63" s="106" t="str">
        <f>IF(OR(N63="",P63="",Q63="",V63="",W63="",X63="",Y63=""),"",V63*IF(N63="Sewer Rising Main",VLOOKUP(W63,VALIDATIONS!$FN$2:$GE$42,11,FALSE),IF(N63="Sewer Reticulation",VLOOKUP(W63,VALIDATIONS!$FN$2:$GE$42,VLOOKUP(X63,VALIDATIONS!$FF$2:$FH$5,2,FALSE),FALSE),0)) +IF(P63="Up to 10% Rock",VLOOKUP(W63,VALIDATIONS!$FN$2:$GE$42,VLOOKUP(X63,VALIDATIONS!$FF$2:$FH$5,2,FALSE),FALSE),0)+IF(OR(Q63="Urban Development (moderate)",Q63="Urban Development (heavy)"),VLOOKUP(W63,VALIDATIONS!$FN$2:$GE$42,VLOOKUP(Q63,VALIDATIONS!$FJ$2:$FK$4,2,FALSE),FALSE),0))</f>
        <v/>
      </c>
    </row>
    <row r="64" spans="1:26" x14ac:dyDescent="0.2">
      <c r="A64" s="136"/>
      <c r="B64" s="368"/>
      <c r="C64" s="354"/>
      <c r="D64" s="141"/>
      <c r="E64" s="122"/>
      <c r="F64" s="141"/>
      <c r="G64" s="387"/>
      <c r="H64" s="387"/>
      <c r="I64" s="106" t="str">
        <f>IF(OR(C64="",D64=""),"",VLOOKUP(C64,VALIDATIONS!$FL$2:$FM$12,2,FALSE))</f>
        <v/>
      </c>
      <c r="J64" s="84"/>
      <c r="K64" s="377"/>
      <c r="L64" s="368"/>
      <c r="M64" s="141"/>
      <c r="N64" s="368"/>
      <c r="O64" s="141"/>
      <c r="P64" s="368"/>
      <c r="Q64" s="368"/>
      <c r="R64" s="196"/>
      <c r="S64" s="234"/>
      <c r="T64" s="198"/>
      <c r="U64" s="235"/>
      <c r="W64" s="368"/>
      <c r="X64" s="368"/>
      <c r="Y64" s="368"/>
      <c r="Z64" s="106" t="str">
        <f>IF(OR(N64="",P64="",Q64="",V64="",W64="",X64="",Y64=""),"",V64*IF(N64="Sewer Rising Main",VLOOKUP(W64,VALIDATIONS!$FN$2:$GE$42,11,FALSE),IF(N64="Sewer Reticulation",VLOOKUP(W64,VALIDATIONS!$FN$2:$GE$42,VLOOKUP(X64,VALIDATIONS!$FF$2:$FH$5,2,FALSE),FALSE),0)) +IF(P64="Up to 10% Rock",VLOOKUP(W64,VALIDATIONS!$FN$2:$GE$42,VLOOKUP(X64,VALIDATIONS!$FF$2:$FH$5,2,FALSE),FALSE),0)+IF(OR(Q64="Urban Development (moderate)",Q64="Urban Development (heavy)"),VLOOKUP(W64,VALIDATIONS!$FN$2:$GE$42,VLOOKUP(Q64,VALIDATIONS!$FJ$2:$FK$4,2,FALSE),FALSE),0))</f>
        <v/>
      </c>
    </row>
    <row r="65" spans="1:26" x14ac:dyDescent="0.2">
      <c r="A65" s="136"/>
      <c r="B65" s="368"/>
      <c r="C65" s="354"/>
      <c r="D65" s="141"/>
      <c r="E65" s="122"/>
      <c r="F65" s="141"/>
      <c r="G65" s="387"/>
      <c r="H65" s="387"/>
      <c r="I65" s="106" t="str">
        <f>IF(OR(C65="",D65=""),"",VLOOKUP(C65,VALIDATIONS!$FL$2:$FM$12,2,FALSE))</f>
        <v/>
      </c>
      <c r="J65" s="84"/>
      <c r="K65" s="377"/>
      <c r="L65" s="368"/>
      <c r="M65" s="141"/>
      <c r="N65" s="368"/>
      <c r="O65" s="141"/>
      <c r="P65" s="368"/>
      <c r="Q65" s="368"/>
      <c r="R65" s="196"/>
      <c r="S65" s="234"/>
      <c r="T65" s="198"/>
      <c r="U65" s="235"/>
      <c r="W65" s="368"/>
      <c r="X65" s="368"/>
      <c r="Y65" s="368"/>
      <c r="Z65" s="106" t="str">
        <f>IF(OR(N65="",P65="",Q65="",V65="",W65="",X65="",Y65=""),"",V65*IF(N65="Sewer Rising Main",VLOOKUP(W65,VALIDATIONS!$FN$2:$GE$42,11,FALSE),IF(N65="Sewer Reticulation",VLOOKUP(W65,VALIDATIONS!$FN$2:$GE$42,VLOOKUP(X65,VALIDATIONS!$FF$2:$FH$5,2,FALSE),FALSE),0)) +IF(P65="Up to 10% Rock",VLOOKUP(W65,VALIDATIONS!$FN$2:$GE$42,VLOOKUP(X65,VALIDATIONS!$FF$2:$FH$5,2,FALSE),FALSE),0)+IF(OR(Q65="Urban Development (moderate)",Q65="Urban Development (heavy)"),VLOOKUP(W65,VALIDATIONS!$FN$2:$GE$42,VLOOKUP(Q65,VALIDATIONS!$FJ$2:$FK$4,2,FALSE),FALSE),0))</f>
        <v/>
      </c>
    </row>
    <row r="66" spans="1:26" x14ac:dyDescent="0.2">
      <c r="A66" s="136"/>
      <c r="B66" s="368"/>
      <c r="C66" s="354"/>
      <c r="D66" s="141"/>
      <c r="E66" s="122"/>
      <c r="F66" s="141"/>
      <c r="G66" s="387"/>
      <c r="H66" s="387"/>
      <c r="I66" s="106" t="str">
        <f>IF(OR(C66="",D66=""),"",VLOOKUP(C66,VALIDATIONS!$FL$2:$FM$12,2,FALSE))</f>
        <v/>
      </c>
      <c r="J66" s="84"/>
      <c r="K66" s="377"/>
      <c r="L66" s="368"/>
      <c r="M66" s="141"/>
      <c r="N66" s="368"/>
      <c r="O66" s="141"/>
      <c r="P66" s="368"/>
      <c r="Q66" s="368"/>
      <c r="R66" s="196"/>
      <c r="S66" s="234"/>
      <c r="T66" s="198"/>
      <c r="U66" s="235"/>
      <c r="W66" s="368"/>
      <c r="X66" s="368"/>
      <c r="Y66" s="368"/>
      <c r="Z66" s="106" t="str">
        <f>IF(OR(N66="",P66="",Q66="",V66="",W66="",X66="",Y66=""),"",V66*IF(N66="Sewer Rising Main",VLOOKUP(W66,VALIDATIONS!$FN$2:$GE$42,11,FALSE),IF(N66="Sewer Reticulation",VLOOKUP(W66,VALIDATIONS!$FN$2:$GE$42,VLOOKUP(X66,VALIDATIONS!$FF$2:$FH$5,2,FALSE),FALSE),0)) +IF(P66="Up to 10% Rock",VLOOKUP(W66,VALIDATIONS!$FN$2:$GE$42,VLOOKUP(X66,VALIDATIONS!$FF$2:$FH$5,2,FALSE),FALSE),0)+IF(OR(Q66="Urban Development (moderate)",Q66="Urban Development (heavy)"),VLOOKUP(W66,VALIDATIONS!$FN$2:$GE$42,VLOOKUP(Q66,VALIDATIONS!$FJ$2:$FK$4,2,FALSE),FALSE),0))</f>
        <v/>
      </c>
    </row>
    <row r="67" spans="1:26" x14ac:dyDescent="0.2">
      <c r="A67" s="136"/>
      <c r="B67" s="368"/>
      <c r="C67" s="354"/>
      <c r="D67" s="141"/>
      <c r="E67" s="122"/>
      <c r="F67" s="141"/>
      <c r="G67" s="387"/>
      <c r="H67" s="387"/>
      <c r="I67" s="106" t="str">
        <f>IF(OR(C67="",D67=""),"",VLOOKUP(C67,VALIDATIONS!$FL$2:$FM$12,2,FALSE))</f>
        <v/>
      </c>
      <c r="J67" s="84"/>
      <c r="K67" s="377"/>
      <c r="L67" s="368"/>
      <c r="M67" s="141"/>
      <c r="N67" s="368"/>
      <c r="O67" s="141"/>
      <c r="P67" s="368"/>
      <c r="Q67" s="368"/>
      <c r="R67" s="196"/>
      <c r="S67" s="234"/>
      <c r="T67" s="198"/>
      <c r="U67" s="235"/>
      <c r="W67" s="368"/>
      <c r="X67" s="368"/>
      <c r="Y67" s="368"/>
      <c r="Z67" s="106" t="str">
        <f>IF(OR(N67="",P67="",Q67="",V67="",W67="",X67="",Y67=""),"",V67*IF(N67="Sewer Rising Main",VLOOKUP(W67,VALIDATIONS!$FN$2:$GE$42,11,FALSE),IF(N67="Sewer Reticulation",VLOOKUP(W67,VALIDATIONS!$FN$2:$GE$42,VLOOKUP(X67,VALIDATIONS!$FF$2:$FH$5,2,FALSE),FALSE),0)) +IF(P67="Up to 10% Rock",VLOOKUP(W67,VALIDATIONS!$FN$2:$GE$42,VLOOKUP(X67,VALIDATIONS!$FF$2:$FH$5,2,FALSE),FALSE),0)+IF(OR(Q67="Urban Development (moderate)",Q67="Urban Development (heavy)"),VLOOKUP(W67,VALIDATIONS!$FN$2:$GE$42,VLOOKUP(Q67,VALIDATIONS!$FJ$2:$FK$4,2,FALSE),FALSE),0))</f>
        <v/>
      </c>
    </row>
    <row r="68" spans="1:26" x14ac:dyDescent="0.2">
      <c r="A68" s="136"/>
      <c r="B68" s="368"/>
      <c r="C68" s="354"/>
      <c r="D68" s="141"/>
      <c r="E68" s="122"/>
      <c r="F68" s="141"/>
      <c r="G68" s="387"/>
      <c r="H68" s="387"/>
      <c r="I68" s="106" t="str">
        <f>IF(OR(C68="",D68=""),"",VLOOKUP(C68,VALIDATIONS!$FL$2:$FM$12,2,FALSE))</f>
        <v/>
      </c>
      <c r="J68" s="84"/>
      <c r="K68" s="377"/>
      <c r="L68" s="368"/>
      <c r="M68" s="141"/>
      <c r="N68" s="368"/>
      <c r="O68" s="141"/>
      <c r="P68" s="368"/>
      <c r="Q68" s="368"/>
      <c r="R68" s="196"/>
      <c r="S68" s="234"/>
      <c r="T68" s="198"/>
      <c r="U68" s="235"/>
      <c r="W68" s="368"/>
      <c r="X68" s="368"/>
      <c r="Y68" s="368"/>
      <c r="Z68" s="106" t="str">
        <f>IF(OR(N68="",P68="",Q68="",V68="",W68="",X68="",Y68=""),"",V68*IF(N68="Sewer Rising Main",VLOOKUP(W68,VALIDATIONS!$FN$2:$GE$42,11,FALSE),IF(N68="Sewer Reticulation",VLOOKUP(W68,VALIDATIONS!$FN$2:$GE$42,VLOOKUP(X68,VALIDATIONS!$FF$2:$FH$5,2,FALSE),FALSE),0)) +IF(P68="Up to 10% Rock",VLOOKUP(W68,VALIDATIONS!$FN$2:$GE$42,VLOOKUP(X68,VALIDATIONS!$FF$2:$FH$5,2,FALSE),FALSE),0)+IF(OR(Q68="Urban Development (moderate)",Q68="Urban Development (heavy)"),VLOOKUP(W68,VALIDATIONS!$FN$2:$GE$42,VLOOKUP(Q68,VALIDATIONS!$FJ$2:$FK$4,2,FALSE),FALSE),0))</f>
        <v/>
      </c>
    </row>
    <row r="69" spans="1:26" x14ac:dyDescent="0.2">
      <c r="A69" s="136"/>
      <c r="B69" s="368"/>
      <c r="C69" s="354"/>
      <c r="D69" s="141"/>
      <c r="E69" s="122"/>
      <c r="F69" s="141"/>
      <c r="G69" s="387"/>
      <c r="H69" s="387"/>
      <c r="I69" s="106" t="str">
        <f>IF(OR(C69="",D69=""),"",VLOOKUP(C69,VALIDATIONS!$FL$2:$FM$12,2,FALSE))</f>
        <v/>
      </c>
      <c r="J69" s="84"/>
      <c r="K69" s="377"/>
      <c r="L69" s="368"/>
      <c r="M69" s="141"/>
      <c r="N69" s="368"/>
      <c r="O69" s="141"/>
      <c r="P69" s="368"/>
      <c r="Q69" s="368"/>
      <c r="R69" s="196"/>
      <c r="S69" s="234"/>
      <c r="T69" s="198"/>
      <c r="U69" s="235"/>
      <c r="W69" s="368"/>
      <c r="X69" s="368"/>
      <c r="Y69" s="368"/>
      <c r="Z69" s="106" t="str">
        <f>IF(OR(N69="",P69="",Q69="",V69="",W69="",X69="",Y69=""),"",V69*IF(N69="Sewer Rising Main",VLOOKUP(W69,VALIDATIONS!$FN$2:$GE$42,11,FALSE),IF(N69="Sewer Reticulation",VLOOKUP(W69,VALIDATIONS!$FN$2:$GE$42,VLOOKUP(X69,VALIDATIONS!$FF$2:$FH$5,2,FALSE),FALSE),0)) +IF(P69="Up to 10% Rock",VLOOKUP(W69,VALIDATIONS!$FN$2:$GE$42,VLOOKUP(X69,VALIDATIONS!$FF$2:$FH$5,2,FALSE),FALSE),0)+IF(OR(Q69="Urban Development (moderate)",Q69="Urban Development (heavy)"),VLOOKUP(W69,VALIDATIONS!$FN$2:$GE$42,VLOOKUP(Q69,VALIDATIONS!$FJ$2:$FK$4,2,FALSE),FALSE),0))</f>
        <v/>
      </c>
    </row>
    <row r="70" spans="1:26" x14ac:dyDescent="0.2">
      <c r="A70" s="136"/>
      <c r="B70" s="368"/>
      <c r="C70" s="354"/>
      <c r="D70" s="141"/>
      <c r="E70" s="122"/>
      <c r="F70" s="141"/>
      <c r="G70" s="387"/>
      <c r="H70" s="387"/>
      <c r="I70" s="106" t="str">
        <f>IF(OR(C70="",D70=""),"",VLOOKUP(C70,VALIDATIONS!$FL$2:$FM$12,2,FALSE))</f>
        <v/>
      </c>
      <c r="J70" s="84"/>
      <c r="K70" s="377"/>
      <c r="L70" s="368"/>
      <c r="M70" s="141"/>
      <c r="N70" s="368"/>
      <c r="O70" s="141"/>
      <c r="P70" s="368"/>
      <c r="Q70" s="368"/>
      <c r="R70" s="196"/>
      <c r="S70" s="234"/>
      <c r="T70" s="198"/>
      <c r="U70" s="235"/>
      <c r="W70" s="368"/>
      <c r="X70" s="368"/>
      <c r="Y70" s="368"/>
      <c r="Z70" s="106" t="str">
        <f>IF(OR(N70="",P70="",Q70="",V70="",W70="",X70="",Y70=""),"",V70*IF(N70="Sewer Rising Main",VLOOKUP(W70,VALIDATIONS!$FN$2:$GE$42,11,FALSE),IF(N70="Sewer Reticulation",VLOOKUP(W70,VALIDATIONS!$FN$2:$GE$42,VLOOKUP(X70,VALIDATIONS!$FF$2:$FH$5,2,FALSE),FALSE),0)) +IF(P70="Up to 10% Rock",VLOOKUP(W70,VALIDATIONS!$FN$2:$GE$42,VLOOKUP(X70,VALIDATIONS!$FF$2:$FH$5,2,FALSE),FALSE),0)+IF(OR(Q70="Urban Development (moderate)",Q70="Urban Development (heavy)"),VLOOKUP(W70,VALIDATIONS!$FN$2:$GE$42,VLOOKUP(Q70,VALIDATIONS!$FJ$2:$FK$4,2,FALSE),FALSE),0))</f>
        <v/>
      </c>
    </row>
    <row r="71" spans="1:26" x14ac:dyDescent="0.2">
      <c r="A71" s="136"/>
      <c r="B71" s="368"/>
      <c r="C71" s="354"/>
      <c r="D71" s="141"/>
      <c r="E71" s="122"/>
      <c r="F71" s="141"/>
      <c r="G71" s="387"/>
      <c r="H71" s="387"/>
      <c r="I71" s="106" t="str">
        <f>IF(OR(C71="",D71=""),"",VLOOKUP(C71,VALIDATIONS!$FL$2:$FM$12,2,FALSE))</f>
        <v/>
      </c>
      <c r="J71" s="84"/>
      <c r="K71" s="377"/>
      <c r="L71" s="368"/>
      <c r="M71" s="141"/>
      <c r="N71" s="368"/>
      <c r="O71" s="141"/>
      <c r="P71" s="368"/>
      <c r="Q71" s="368"/>
      <c r="R71" s="196"/>
      <c r="S71" s="234"/>
      <c r="T71" s="198"/>
      <c r="U71" s="235"/>
      <c r="W71" s="368"/>
      <c r="X71" s="368"/>
      <c r="Y71" s="368"/>
      <c r="Z71" s="106" t="str">
        <f>IF(OR(N71="",P71="",Q71="",V71="",W71="",X71="",Y71=""),"",V71*IF(N71="Sewer Rising Main",VLOOKUP(W71,VALIDATIONS!$FN$2:$GE$42,11,FALSE),IF(N71="Sewer Reticulation",VLOOKUP(W71,VALIDATIONS!$FN$2:$GE$42,VLOOKUP(X71,VALIDATIONS!$FF$2:$FH$5,2,FALSE),FALSE),0)) +IF(P71="Up to 10% Rock",VLOOKUP(W71,VALIDATIONS!$FN$2:$GE$42,VLOOKUP(X71,VALIDATIONS!$FF$2:$FH$5,2,FALSE),FALSE),0)+IF(OR(Q71="Urban Development (moderate)",Q71="Urban Development (heavy)"),VLOOKUP(W71,VALIDATIONS!$FN$2:$GE$42,VLOOKUP(Q71,VALIDATIONS!$FJ$2:$FK$4,2,FALSE),FALSE),0))</f>
        <v/>
      </c>
    </row>
    <row r="72" spans="1:26" x14ac:dyDescent="0.2">
      <c r="A72" s="136"/>
      <c r="B72" s="368"/>
      <c r="C72" s="354"/>
      <c r="D72" s="141"/>
      <c r="E72" s="122"/>
      <c r="F72" s="141"/>
      <c r="G72" s="387"/>
      <c r="H72" s="387"/>
      <c r="I72" s="106" t="str">
        <f>IF(OR(C72="",D72=""),"",VLOOKUP(C72,VALIDATIONS!$FL$2:$FM$12,2,FALSE))</f>
        <v/>
      </c>
      <c r="J72" s="84"/>
      <c r="K72" s="377"/>
      <c r="L72" s="368"/>
      <c r="M72" s="141"/>
      <c r="N72" s="368"/>
      <c r="O72" s="141"/>
      <c r="P72" s="368"/>
      <c r="Q72" s="368"/>
      <c r="R72" s="196"/>
      <c r="S72" s="234"/>
      <c r="T72" s="198"/>
      <c r="U72" s="235"/>
      <c r="W72" s="368"/>
      <c r="X72" s="368"/>
      <c r="Y72" s="368"/>
      <c r="Z72" s="106" t="str">
        <f>IF(OR(N72="",P72="",Q72="",V72="",W72="",X72="",Y72=""),"",V72*IF(N72="Sewer Rising Main",VLOOKUP(W72,VALIDATIONS!$FN$2:$GE$42,11,FALSE),IF(N72="Sewer Reticulation",VLOOKUP(W72,VALIDATIONS!$FN$2:$GE$42,VLOOKUP(X72,VALIDATIONS!$FF$2:$FH$5,2,FALSE),FALSE),0)) +IF(P72="Up to 10% Rock",VLOOKUP(W72,VALIDATIONS!$FN$2:$GE$42,VLOOKUP(X72,VALIDATIONS!$FF$2:$FH$5,2,FALSE),FALSE),0)+IF(OR(Q72="Urban Development (moderate)",Q72="Urban Development (heavy)"),VLOOKUP(W72,VALIDATIONS!$FN$2:$GE$42,VLOOKUP(Q72,VALIDATIONS!$FJ$2:$FK$4,2,FALSE),FALSE),0))</f>
        <v/>
      </c>
    </row>
    <row r="73" spans="1:26" x14ac:dyDescent="0.2">
      <c r="A73" s="136"/>
      <c r="B73" s="368"/>
      <c r="C73" s="354"/>
      <c r="D73" s="141"/>
      <c r="E73" s="122"/>
      <c r="F73" s="141"/>
      <c r="G73" s="387"/>
      <c r="H73" s="387"/>
      <c r="I73" s="106" t="str">
        <f>IF(OR(C73="",D73=""),"",VLOOKUP(C73,VALIDATIONS!$FL$2:$FM$12,2,FALSE))</f>
        <v/>
      </c>
      <c r="J73" s="84"/>
      <c r="K73" s="377"/>
      <c r="L73" s="368"/>
      <c r="M73" s="141"/>
      <c r="N73" s="368"/>
      <c r="O73" s="141"/>
      <c r="P73" s="368"/>
      <c r="Q73" s="368"/>
      <c r="R73" s="196"/>
      <c r="S73" s="234"/>
      <c r="T73" s="198"/>
      <c r="U73" s="235"/>
      <c r="W73" s="368"/>
      <c r="X73" s="368"/>
      <c r="Y73" s="368"/>
      <c r="Z73" s="106" t="str">
        <f>IF(OR(N73="",P73="",Q73="",V73="",W73="",X73="",Y73=""),"",V73*IF(N73="Sewer Rising Main",VLOOKUP(W73,VALIDATIONS!$FN$2:$GE$42,11,FALSE),IF(N73="Sewer Reticulation",VLOOKUP(W73,VALIDATIONS!$FN$2:$GE$42,VLOOKUP(X73,VALIDATIONS!$FF$2:$FH$5,2,FALSE),FALSE),0)) +IF(P73="Up to 10% Rock",VLOOKUP(W73,VALIDATIONS!$FN$2:$GE$42,VLOOKUP(X73,VALIDATIONS!$FF$2:$FH$5,2,FALSE),FALSE),0)+IF(OR(Q73="Urban Development (moderate)",Q73="Urban Development (heavy)"),VLOOKUP(W73,VALIDATIONS!$FN$2:$GE$42,VLOOKUP(Q73,VALIDATIONS!$FJ$2:$FK$4,2,FALSE),FALSE),0))</f>
        <v/>
      </c>
    </row>
    <row r="74" spans="1:26" x14ac:dyDescent="0.2">
      <c r="A74" s="136"/>
      <c r="B74" s="368"/>
      <c r="C74" s="354"/>
      <c r="D74" s="141"/>
      <c r="E74" s="122"/>
      <c r="F74" s="141"/>
      <c r="G74" s="387"/>
      <c r="H74" s="387"/>
      <c r="I74" s="106" t="str">
        <f>IF(OR(C74="",D74=""),"",VLOOKUP(C74,VALIDATIONS!$FL$2:$FM$12,2,FALSE))</f>
        <v/>
      </c>
      <c r="J74" s="84"/>
      <c r="K74" s="377"/>
      <c r="L74" s="368"/>
      <c r="M74" s="141"/>
      <c r="N74" s="368"/>
      <c r="O74" s="141"/>
      <c r="P74" s="368"/>
      <c r="Q74" s="368"/>
      <c r="R74" s="196"/>
      <c r="S74" s="234"/>
      <c r="T74" s="198"/>
      <c r="U74" s="235"/>
      <c r="W74" s="368"/>
      <c r="X74" s="368"/>
      <c r="Y74" s="368"/>
      <c r="Z74" s="106" t="str">
        <f>IF(OR(N74="",P74="",Q74="",V74="",W74="",X74="",Y74=""),"",V74*IF(N74="Sewer Rising Main",VLOOKUP(W74,VALIDATIONS!$FN$2:$GE$42,11,FALSE),IF(N74="Sewer Reticulation",VLOOKUP(W74,VALIDATIONS!$FN$2:$GE$42,VLOOKUP(X74,VALIDATIONS!$FF$2:$FH$5,2,FALSE),FALSE),0)) +IF(P74="Up to 10% Rock",VLOOKUP(W74,VALIDATIONS!$FN$2:$GE$42,VLOOKUP(X74,VALIDATIONS!$FF$2:$FH$5,2,FALSE),FALSE),0)+IF(OR(Q74="Urban Development (moderate)",Q74="Urban Development (heavy)"),VLOOKUP(W74,VALIDATIONS!$FN$2:$GE$42,VLOOKUP(Q74,VALIDATIONS!$FJ$2:$FK$4,2,FALSE),FALSE),0))</f>
        <v/>
      </c>
    </row>
    <row r="75" spans="1:26" x14ac:dyDescent="0.2">
      <c r="A75" s="136"/>
      <c r="B75" s="368"/>
      <c r="C75" s="354"/>
      <c r="D75" s="141"/>
      <c r="E75" s="122"/>
      <c r="F75" s="141"/>
      <c r="G75" s="387"/>
      <c r="H75" s="387"/>
      <c r="I75" s="106" t="str">
        <f>IF(OR(C75="",D75=""),"",VLOOKUP(C75,VALIDATIONS!$FL$2:$FM$12,2,FALSE))</f>
        <v/>
      </c>
      <c r="J75" s="84"/>
      <c r="K75" s="377"/>
      <c r="L75" s="368"/>
      <c r="M75" s="141"/>
      <c r="N75" s="368"/>
      <c r="O75" s="141"/>
      <c r="P75" s="368"/>
      <c r="Q75" s="368"/>
      <c r="R75" s="196"/>
      <c r="S75" s="234"/>
      <c r="T75" s="198"/>
      <c r="U75" s="235"/>
      <c r="W75" s="368"/>
      <c r="X75" s="368"/>
      <c r="Y75" s="368"/>
      <c r="Z75" s="106" t="str">
        <f>IF(OR(N75="",P75="",Q75="",V75="",W75="",X75="",Y75=""),"",V75*IF(N75="Sewer Rising Main",VLOOKUP(W75,VALIDATIONS!$FN$2:$GE$42,11,FALSE),IF(N75="Sewer Reticulation",VLOOKUP(W75,VALIDATIONS!$FN$2:$GE$42,VLOOKUP(X75,VALIDATIONS!$FF$2:$FH$5,2,FALSE),FALSE),0)) +IF(P75="Up to 10% Rock",VLOOKUP(W75,VALIDATIONS!$FN$2:$GE$42,VLOOKUP(X75,VALIDATIONS!$FF$2:$FH$5,2,FALSE),FALSE),0)+IF(OR(Q75="Urban Development (moderate)",Q75="Urban Development (heavy)"),VLOOKUP(W75,VALIDATIONS!$FN$2:$GE$42,VLOOKUP(Q75,VALIDATIONS!$FJ$2:$FK$4,2,FALSE),FALSE),0))</f>
        <v/>
      </c>
    </row>
    <row r="76" spans="1:26" x14ac:dyDescent="0.2">
      <c r="A76" s="136"/>
      <c r="B76" s="368"/>
      <c r="C76" s="354"/>
      <c r="D76" s="141"/>
      <c r="E76" s="122"/>
      <c r="F76" s="141"/>
      <c r="G76" s="387"/>
      <c r="H76" s="387"/>
      <c r="I76" s="106" t="str">
        <f>IF(OR(C76="",D76=""),"",VLOOKUP(C76,VALIDATIONS!$FL$2:$FM$12,2,FALSE))</f>
        <v/>
      </c>
      <c r="J76" s="84"/>
      <c r="K76" s="377"/>
      <c r="L76" s="368"/>
      <c r="M76" s="141"/>
      <c r="N76" s="368"/>
      <c r="O76" s="141"/>
      <c r="P76" s="368"/>
      <c r="Q76" s="368"/>
      <c r="R76" s="196"/>
      <c r="S76" s="234"/>
      <c r="T76" s="198"/>
      <c r="U76" s="235"/>
      <c r="W76" s="368"/>
      <c r="X76" s="368"/>
      <c r="Y76" s="368"/>
      <c r="Z76" s="106" t="str">
        <f>IF(OR(N76="",P76="",Q76="",V76="",W76="",X76="",Y76=""),"",V76*IF(N76="Sewer Rising Main",VLOOKUP(W76,VALIDATIONS!$FN$2:$GE$42,11,FALSE),IF(N76="Sewer Reticulation",VLOOKUP(W76,VALIDATIONS!$FN$2:$GE$42,VLOOKUP(X76,VALIDATIONS!$FF$2:$FH$5,2,FALSE),FALSE),0)) +IF(P76="Up to 10% Rock",VLOOKUP(W76,VALIDATIONS!$FN$2:$GE$42,VLOOKUP(X76,VALIDATIONS!$FF$2:$FH$5,2,FALSE),FALSE),0)+IF(OR(Q76="Urban Development (moderate)",Q76="Urban Development (heavy)"),VLOOKUP(W76,VALIDATIONS!$FN$2:$GE$42,VLOOKUP(Q76,VALIDATIONS!$FJ$2:$FK$4,2,FALSE),FALSE),0))</f>
        <v/>
      </c>
    </row>
    <row r="77" spans="1:26" x14ac:dyDescent="0.2">
      <c r="A77" s="136"/>
      <c r="B77" s="368"/>
      <c r="C77" s="354"/>
      <c r="D77" s="141"/>
      <c r="E77" s="122"/>
      <c r="F77" s="141"/>
      <c r="G77" s="387"/>
      <c r="H77" s="387"/>
      <c r="I77" s="106" t="str">
        <f>IF(OR(C77="",D77=""),"",VLOOKUP(C77,VALIDATIONS!$FL$2:$FM$12,2,FALSE))</f>
        <v/>
      </c>
      <c r="J77" s="84"/>
      <c r="K77" s="377"/>
      <c r="L77" s="368"/>
      <c r="M77" s="141"/>
      <c r="N77" s="368"/>
      <c r="O77" s="141"/>
      <c r="P77" s="368"/>
      <c r="Q77" s="368"/>
      <c r="R77" s="196"/>
      <c r="S77" s="234"/>
      <c r="T77" s="198"/>
      <c r="U77" s="235"/>
      <c r="W77" s="368"/>
      <c r="X77" s="368"/>
      <c r="Y77" s="368"/>
      <c r="Z77" s="106" t="str">
        <f>IF(OR(N77="",P77="",Q77="",V77="",W77="",X77="",Y77=""),"",V77*IF(N77="Sewer Rising Main",VLOOKUP(W77,VALIDATIONS!$FN$2:$GE$42,11,FALSE),IF(N77="Sewer Reticulation",VLOOKUP(W77,VALIDATIONS!$FN$2:$GE$42,VLOOKUP(X77,VALIDATIONS!$FF$2:$FH$5,2,FALSE),FALSE),0)) +IF(P77="Up to 10% Rock",VLOOKUP(W77,VALIDATIONS!$FN$2:$GE$42,VLOOKUP(X77,VALIDATIONS!$FF$2:$FH$5,2,FALSE),FALSE),0)+IF(OR(Q77="Urban Development (moderate)",Q77="Urban Development (heavy)"),VLOOKUP(W77,VALIDATIONS!$FN$2:$GE$42,VLOOKUP(Q77,VALIDATIONS!$FJ$2:$FK$4,2,FALSE),FALSE),0))</f>
        <v/>
      </c>
    </row>
    <row r="78" spans="1:26" x14ac:dyDescent="0.2">
      <c r="A78" s="136"/>
      <c r="B78" s="368"/>
      <c r="C78" s="354"/>
      <c r="D78" s="141"/>
      <c r="E78" s="122"/>
      <c r="F78" s="141"/>
      <c r="G78" s="387"/>
      <c r="H78" s="387"/>
      <c r="I78" s="106" t="str">
        <f>IF(OR(C78="",D78=""),"",VLOOKUP(C78,VALIDATIONS!$FL$2:$FM$12,2,FALSE))</f>
        <v/>
      </c>
      <c r="J78" s="84"/>
      <c r="K78" s="377"/>
      <c r="L78" s="368"/>
      <c r="M78" s="141"/>
      <c r="N78" s="368"/>
      <c r="O78" s="141"/>
      <c r="P78" s="368"/>
      <c r="Q78" s="368"/>
      <c r="R78" s="196"/>
      <c r="S78" s="234"/>
      <c r="T78" s="198"/>
      <c r="U78" s="235"/>
      <c r="W78" s="368"/>
      <c r="X78" s="368"/>
      <c r="Y78" s="368"/>
      <c r="Z78" s="106" t="str">
        <f>IF(OR(N78="",P78="",Q78="",V78="",W78="",X78="",Y78=""),"",V78*IF(N78="Sewer Rising Main",VLOOKUP(W78,VALIDATIONS!$FN$2:$GE$42,11,FALSE),IF(N78="Sewer Reticulation",VLOOKUP(W78,VALIDATIONS!$FN$2:$GE$42,VLOOKUP(X78,VALIDATIONS!$FF$2:$FH$5,2,FALSE),FALSE),0)) +IF(P78="Up to 10% Rock",VLOOKUP(W78,VALIDATIONS!$FN$2:$GE$42,VLOOKUP(X78,VALIDATIONS!$FF$2:$FH$5,2,FALSE),FALSE),0)+IF(OR(Q78="Urban Development (moderate)",Q78="Urban Development (heavy)"),VLOOKUP(W78,VALIDATIONS!$FN$2:$GE$42,VLOOKUP(Q78,VALIDATIONS!$FJ$2:$FK$4,2,FALSE),FALSE),0))</f>
        <v/>
      </c>
    </row>
    <row r="79" spans="1:26" x14ac:dyDescent="0.2">
      <c r="A79" s="136"/>
      <c r="B79" s="368"/>
      <c r="C79" s="354"/>
      <c r="D79" s="141"/>
      <c r="E79" s="122"/>
      <c r="F79" s="141"/>
      <c r="G79" s="387"/>
      <c r="H79" s="387"/>
      <c r="I79" s="106" t="str">
        <f>IF(OR(C79="",D79=""),"",VLOOKUP(C79,VALIDATIONS!$FL$2:$FM$12,2,FALSE))</f>
        <v/>
      </c>
      <c r="J79" s="84"/>
      <c r="K79" s="377"/>
      <c r="L79" s="368"/>
      <c r="M79" s="141"/>
      <c r="N79" s="368"/>
      <c r="O79" s="141"/>
      <c r="P79" s="368"/>
      <c r="Q79" s="368"/>
      <c r="R79" s="196"/>
      <c r="S79" s="234"/>
      <c r="T79" s="198"/>
      <c r="U79" s="235"/>
      <c r="W79" s="368"/>
      <c r="X79" s="368"/>
      <c r="Y79" s="368"/>
      <c r="Z79" s="106" t="str">
        <f>IF(OR(N79="",P79="",Q79="",V79="",W79="",X79="",Y79=""),"",V79*IF(N79="Sewer Rising Main",VLOOKUP(W79,VALIDATIONS!$FN$2:$GE$42,11,FALSE),IF(N79="Sewer Reticulation",VLOOKUP(W79,VALIDATIONS!$FN$2:$GE$42,VLOOKUP(X79,VALIDATIONS!$FF$2:$FH$5,2,FALSE),FALSE),0)) +IF(P79="Up to 10% Rock",VLOOKUP(W79,VALIDATIONS!$FN$2:$GE$42,VLOOKUP(X79,VALIDATIONS!$FF$2:$FH$5,2,FALSE),FALSE),0)+IF(OR(Q79="Urban Development (moderate)",Q79="Urban Development (heavy)"),VLOOKUP(W79,VALIDATIONS!$FN$2:$GE$42,VLOOKUP(Q79,VALIDATIONS!$FJ$2:$FK$4,2,FALSE),FALSE),0))</f>
        <v/>
      </c>
    </row>
    <row r="80" spans="1:26" x14ac:dyDescent="0.2">
      <c r="A80" s="136"/>
      <c r="B80" s="368"/>
      <c r="C80" s="354"/>
      <c r="D80" s="141"/>
      <c r="E80" s="122"/>
      <c r="F80" s="141"/>
      <c r="G80" s="387"/>
      <c r="H80" s="387"/>
      <c r="I80" s="106" t="str">
        <f>IF(OR(C80="",D80=""),"",VLOOKUP(C80,VALIDATIONS!$FL$2:$FM$12,2,FALSE))</f>
        <v/>
      </c>
      <c r="J80" s="84"/>
      <c r="K80" s="377"/>
      <c r="L80" s="368"/>
      <c r="M80" s="141"/>
      <c r="N80" s="368"/>
      <c r="O80" s="141"/>
      <c r="P80" s="368"/>
      <c r="Q80" s="368"/>
      <c r="R80" s="196"/>
      <c r="S80" s="234"/>
      <c r="T80" s="198"/>
      <c r="U80" s="235"/>
      <c r="W80" s="368"/>
      <c r="X80" s="368"/>
      <c r="Y80" s="368"/>
      <c r="Z80" s="106" t="str">
        <f>IF(OR(N80="",P80="",Q80="",V80="",W80="",X80="",Y80=""),"",V80*IF(N80="Sewer Rising Main",VLOOKUP(W80,VALIDATIONS!$FN$2:$GE$42,11,FALSE),IF(N80="Sewer Reticulation",VLOOKUP(W80,VALIDATIONS!$FN$2:$GE$42,VLOOKUP(X80,VALIDATIONS!$FF$2:$FH$5,2,FALSE),FALSE),0)) +IF(P80="Up to 10% Rock",VLOOKUP(W80,VALIDATIONS!$FN$2:$GE$42,VLOOKUP(X80,VALIDATIONS!$FF$2:$FH$5,2,FALSE),FALSE),0)+IF(OR(Q80="Urban Development (moderate)",Q80="Urban Development (heavy)"),VLOOKUP(W80,VALIDATIONS!$FN$2:$GE$42,VLOOKUP(Q80,VALIDATIONS!$FJ$2:$FK$4,2,FALSE),FALSE),0))</f>
        <v/>
      </c>
    </row>
    <row r="81" spans="1:26" x14ac:dyDescent="0.2">
      <c r="A81" s="136"/>
      <c r="B81" s="368"/>
      <c r="C81" s="354"/>
      <c r="D81" s="141"/>
      <c r="E81" s="122"/>
      <c r="F81" s="141"/>
      <c r="G81" s="387"/>
      <c r="H81" s="387"/>
      <c r="I81" s="106" t="str">
        <f>IF(OR(C81="",D81=""),"",VLOOKUP(C81,VALIDATIONS!$FL$2:$FM$12,2,FALSE))</f>
        <v/>
      </c>
      <c r="J81" s="84"/>
      <c r="K81" s="377"/>
      <c r="L81" s="368"/>
      <c r="M81" s="141"/>
      <c r="N81" s="368"/>
      <c r="O81" s="141"/>
      <c r="P81" s="368"/>
      <c r="Q81" s="368"/>
      <c r="R81" s="196"/>
      <c r="S81" s="234"/>
      <c r="T81" s="198"/>
      <c r="U81" s="235"/>
      <c r="W81" s="368"/>
      <c r="X81" s="368"/>
      <c r="Y81" s="368"/>
      <c r="Z81" s="106" t="str">
        <f>IF(OR(N81="",P81="",Q81="",V81="",W81="",X81="",Y81=""),"",V81*IF(N81="Sewer Rising Main",VLOOKUP(W81,VALIDATIONS!$FN$2:$GE$42,11,FALSE),IF(N81="Sewer Reticulation",VLOOKUP(W81,VALIDATIONS!$FN$2:$GE$42,VLOOKUP(X81,VALIDATIONS!$FF$2:$FH$5,2,FALSE),FALSE),0)) +IF(P81="Up to 10% Rock",VLOOKUP(W81,VALIDATIONS!$FN$2:$GE$42,VLOOKUP(X81,VALIDATIONS!$FF$2:$FH$5,2,FALSE),FALSE),0)+IF(OR(Q81="Urban Development (moderate)",Q81="Urban Development (heavy)"),VLOOKUP(W81,VALIDATIONS!$FN$2:$GE$42,VLOOKUP(Q81,VALIDATIONS!$FJ$2:$FK$4,2,FALSE),FALSE),0))</f>
        <v/>
      </c>
    </row>
    <row r="82" spans="1:26" x14ac:dyDescent="0.2">
      <c r="A82" s="136"/>
      <c r="B82" s="368"/>
      <c r="C82" s="354"/>
      <c r="D82" s="141"/>
      <c r="E82" s="122"/>
      <c r="F82" s="141"/>
      <c r="G82" s="387"/>
      <c r="H82" s="387"/>
      <c r="I82" s="106" t="str">
        <f>IF(OR(C82="",D82=""),"",VLOOKUP(C82,VALIDATIONS!$FL$2:$FM$12,2,FALSE))</f>
        <v/>
      </c>
      <c r="J82" s="84"/>
      <c r="K82" s="377"/>
      <c r="L82" s="368"/>
      <c r="M82" s="141"/>
      <c r="N82" s="368"/>
      <c r="O82" s="141"/>
      <c r="P82" s="368"/>
      <c r="Q82" s="368"/>
      <c r="R82" s="196"/>
      <c r="S82" s="234"/>
      <c r="T82" s="198"/>
      <c r="U82" s="235"/>
      <c r="W82" s="368"/>
      <c r="X82" s="368"/>
      <c r="Y82" s="368"/>
      <c r="Z82" s="106" t="str">
        <f>IF(OR(N82="",P82="",Q82="",V82="",W82="",X82="",Y82=""),"",V82*IF(N82="Sewer Rising Main",VLOOKUP(W82,VALIDATIONS!$FN$2:$GE$42,11,FALSE),IF(N82="Sewer Reticulation",VLOOKUP(W82,VALIDATIONS!$FN$2:$GE$42,VLOOKUP(X82,VALIDATIONS!$FF$2:$FH$5,2,FALSE),FALSE),0)) +IF(P82="Up to 10% Rock",VLOOKUP(W82,VALIDATIONS!$FN$2:$GE$42,VLOOKUP(X82,VALIDATIONS!$FF$2:$FH$5,2,FALSE),FALSE),0)+IF(OR(Q82="Urban Development (moderate)",Q82="Urban Development (heavy)"),VLOOKUP(W82,VALIDATIONS!$FN$2:$GE$42,VLOOKUP(Q82,VALIDATIONS!$FJ$2:$FK$4,2,FALSE),FALSE),0))</f>
        <v/>
      </c>
    </row>
    <row r="83" spans="1:26" x14ac:dyDescent="0.2">
      <c r="A83" s="136"/>
      <c r="B83" s="368"/>
      <c r="C83" s="354"/>
      <c r="D83" s="141"/>
      <c r="E83" s="122"/>
      <c r="F83" s="141"/>
      <c r="G83" s="387"/>
      <c r="H83" s="387"/>
      <c r="I83" s="106" t="str">
        <f>IF(OR(C83="",D83=""),"",VLOOKUP(C83,VALIDATIONS!$FL$2:$FM$12,2,FALSE))</f>
        <v/>
      </c>
      <c r="J83" s="84"/>
      <c r="K83" s="377"/>
      <c r="L83" s="368"/>
      <c r="M83" s="141"/>
      <c r="N83" s="368"/>
      <c r="O83" s="141"/>
      <c r="P83" s="368"/>
      <c r="Q83" s="368"/>
      <c r="R83" s="196"/>
      <c r="S83" s="234"/>
      <c r="T83" s="198"/>
      <c r="U83" s="235"/>
      <c r="W83" s="368"/>
      <c r="X83" s="368"/>
      <c r="Y83" s="368"/>
      <c r="Z83" s="106" t="str">
        <f>IF(OR(N83="",P83="",Q83="",V83="",W83="",X83="",Y83=""),"",V83*IF(N83="Sewer Rising Main",VLOOKUP(W83,VALIDATIONS!$FN$2:$GE$42,11,FALSE),IF(N83="Sewer Reticulation",VLOOKUP(W83,VALIDATIONS!$FN$2:$GE$42,VLOOKUP(X83,VALIDATIONS!$FF$2:$FH$5,2,FALSE),FALSE),0)) +IF(P83="Up to 10% Rock",VLOOKUP(W83,VALIDATIONS!$FN$2:$GE$42,VLOOKUP(X83,VALIDATIONS!$FF$2:$FH$5,2,FALSE),FALSE),0)+IF(OR(Q83="Urban Development (moderate)",Q83="Urban Development (heavy)"),VLOOKUP(W83,VALIDATIONS!$FN$2:$GE$42,VLOOKUP(Q83,VALIDATIONS!$FJ$2:$FK$4,2,FALSE),FALSE),0))</f>
        <v/>
      </c>
    </row>
    <row r="84" spans="1:26" x14ac:dyDescent="0.2">
      <c r="A84" s="136"/>
      <c r="B84" s="368"/>
      <c r="C84" s="354"/>
      <c r="D84" s="141"/>
      <c r="E84" s="122"/>
      <c r="F84" s="141"/>
      <c r="G84" s="387"/>
      <c r="H84" s="387"/>
      <c r="I84" s="106" t="str">
        <f>IF(OR(C84="",D84=""),"",VLOOKUP(C84,VALIDATIONS!$FL$2:$FM$12,2,FALSE))</f>
        <v/>
      </c>
      <c r="J84" s="84"/>
      <c r="K84" s="377"/>
      <c r="L84" s="368"/>
      <c r="M84" s="141"/>
      <c r="N84" s="368"/>
      <c r="O84" s="141"/>
      <c r="P84" s="368"/>
      <c r="Q84" s="368"/>
      <c r="R84" s="196"/>
      <c r="S84" s="234"/>
      <c r="T84" s="198"/>
      <c r="U84" s="235"/>
      <c r="W84" s="368"/>
      <c r="X84" s="368"/>
      <c r="Y84" s="368"/>
      <c r="Z84" s="106" t="str">
        <f>IF(OR(N84="",P84="",Q84="",V84="",W84="",X84="",Y84=""),"",V84*IF(N84="Sewer Rising Main",VLOOKUP(W84,VALIDATIONS!$FN$2:$GE$42,11,FALSE),IF(N84="Sewer Reticulation",VLOOKUP(W84,VALIDATIONS!$FN$2:$GE$42,VLOOKUP(X84,VALIDATIONS!$FF$2:$FH$5,2,FALSE),FALSE),0)) +IF(P84="Up to 10% Rock",VLOOKUP(W84,VALIDATIONS!$FN$2:$GE$42,VLOOKUP(X84,VALIDATIONS!$FF$2:$FH$5,2,FALSE),FALSE),0)+IF(OR(Q84="Urban Development (moderate)",Q84="Urban Development (heavy)"),VLOOKUP(W84,VALIDATIONS!$FN$2:$GE$42,VLOOKUP(Q84,VALIDATIONS!$FJ$2:$FK$4,2,FALSE),FALSE),0))</f>
        <v/>
      </c>
    </row>
    <row r="85" spans="1:26" x14ac:dyDescent="0.2">
      <c r="A85" s="136"/>
      <c r="B85" s="368"/>
      <c r="C85" s="354"/>
      <c r="D85" s="141"/>
      <c r="E85" s="122"/>
      <c r="F85" s="141"/>
      <c r="G85" s="387"/>
      <c r="H85" s="387"/>
      <c r="I85" s="106" t="str">
        <f>IF(OR(C85="",D85=""),"",VLOOKUP(C85,VALIDATIONS!$FL$2:$FM$12,2,FALSE))</f>
        <v/>
      </c>
      <c r="J85" s="84"/>
      <c r="K85" s="377"/>
      <c r="L85" s="368"/>
      <c r="M85" s="141"/>
      <c r="N85" s="368"/>
      <c r="O85" s="141"/>
      <c r="P85" s="368"/>
      <c r="Q85" s="368"/>
      <c r="R85" s="196"/>
      <c r="S85" s="234"/>
      <c r="T85" s="198"/>
      <c r="U85" s="235"/>
      <c r="W85" s="368"/>
      <c r="X85" s="368"/>
      <c r="Y85" s="368"/>
      <c r="Z85" s="106" t="str">
        <f>IF(OR(N85="",P85="",Q85="",V85="",W85="",X85="",Y85=""),"",V85*IF(N85="Sewer Rising Main",VLOOKUP(W85,VALIDATIONS!$FN$2:$GE$42,11,FALSE),IF(N85="Sewer Reticulation",VLOOKUP(W85,VALIDATIONS!$FN$2:$GE$42,VLOOKUP(X85,VALIDATIONS!$FF$2:$FH$5,2,FALSE),FALSE),0)) +IF(P85="Up to 10% Rock",VLOOKUP(W85,VALIDATIONS!$FN$2:$GE$42,VLOOKUP(X85,VALIDATIONS!$FF$2:$FH$5,2,FALSE),FALSE),0)+IF(OR(Q85="Urban Development (moderate)",Q85="Urban Development (heavy)"),VLOOKUP(W85,VALIDATIONS!$FN$2:$GE$42,VLOOKUP(Q85,VALIDATIONS!$FJ$2:$FK$4,2,FALSE),FALSE),0))</f>
        <v/>
      </c>
    </row>
    <row r="86" spans="1:26" x14ac:dyDescent="0.2">
      <c r="A86" s="136"/>
      <c r="B86" s="368"/>
      <c r="C86" s="354"/>
      <c r="D86" s="141"/>
      <c r="E86" s="122"/>
      <c r="F86" s="141"/>
      <c r="G86" s="387"/>
      <c r="H86" s="387"/>
      <c r="I86" s="106" t="str">
        <f>IF(OR(C86="",D86=""),"",VLOOKUP(C86,VALIDATIONS!$FL$2:$FM$12,2,FALSE))</f>
        <v/>
      </c>
      <c r="J86" s="84"/>
      <c r="K86" s="377"/>
      <c r="L86" s="368"/>
      <c r="M86" s="141"/>
      <c r="N86" s="368"/>
      <c r="O86" s="141"/>
      <c r="P86" s="368"/>
      <c r="Q86" s="368"/>
      <c r="R86" s="196"/>
      <c r="S86" s="234"/>
      <c r="T86" s="198"/>
      <c r="U86" s="235"/>
      <c r="W86" s="368"/>
      <c r="X86" s="368"/>
      <c r="Y86" s="368"/>
      <c r="Z86" s="106" t="str">
        <f>IF(OR(N86="",P86="",Q86="",V86="",W86="",X86="",Y86=""),"",V86*IF(N86="Sewer Rising Main",VLOOKUP(W86,VALIDATIONS!$FN$2:$GE$42,11,FALSE),IF(N86="Sewer Reticulation",VLOOKUP(W86,VALIDATIONS!$FN$2:$GE$42,VLOOKUP(X86,VALIDATIONS!$FF$2:$FH$5,2,FALSE),FALSE),0)) +IF(P86="Up to 10% Rock",VLOOKUP(W86,VALIDATIONS!$FN$2:$GE$42,VLOOKUP(X86,VALIDATIONS!$FF$2:$FH$5,2,FALSE),FALSE),0)+IF(OR(Q86="Urban Development (moderate)",Q86="Urban Development (heavy)"),VLOOKUP(W86,VALIDATIONS!$FN$2:$GE$42,VLOOKUP(Q86,VALIDATIONS!$FJ$2:$FK$4,2,FALSE),FALSE),0))</f>
        <v/>
      </c>
    </row>
    <row r="87" spans="1:26" x14ac:dyDescent="0.2">
      <c r="A87" s="136"/>
      <c r="B87" s="368"/>
      <c r="C87" s="354"/>
      <c r="D87" s="141"/>
      <c r="E87" s="122"/>
      <c r="F87" s="141"/>
      <c r="G87" s="387"/>
      <c r="H87" s="387"/>
      <c r="I87" s="106" t="str">
        <f>IF(OR(C87="",D87=""),"",VLOOKUP(C87,VALIDATIONS!$FL$2:$FM$12,2,FALSE))</f>
        <v/>
      </c>
      <c r="J87" s="84"/>
      <c r="K87" s="377"/>
      <c r="L87" s="368"/>
      <c r="M87" s="141"/>
      <c r="N87" s="368"/>
      <c r="O87" s="141"/>
      <c r="P87" s="368"/>
      <c r="Q87" s="368"/>
      <c r="R87" s="196"/>
      <c r="S87" s="234"/>
      <c r="T87" s="198"/>
      <c r="U87" s="235"/>
      <c r="W87" s="368"/>
      <c r="X87" s="368"/>
      <c r="Y87" s="368"/>
      <c r="Z87" s="106" t="str">
        <f>IF(OR(N87="",P87="",Q87="",V87="",W87="",X87="",Y87=""),"",V87*IF(N87="Sewer Rising Main",VLOOKUP(W87,VALIDATIONS!$FN$2:$GE$42,11,FALSE),IF(N87="Sewer Reticulation",VLOOKUP(W87,VALIDATIONS!$FN$2:$GE$42,VLOOKUP(X87,VALIDATIONS!$FF$2:$FH$5,2,FALSE),FALSE),0)) +IF(P87="Up to 10% Rock",VLOOKUP(W87,VALIDATIONS!$FN$2:$GE$42,VLOOKUP(X87,VALIDATIONS!$FF$2:$FH$5,2,FALSE),FALSE),0)+IF(OR(Q87="Urban Development (moderate)",Q87="Urban Development (heavy)"),VLOOKUP(W87,VALIDATIONS!$FN$2:$GE$42,VLOOKUP(Q87,VALIDATIONS!$FJ$2:$FK$4,2,FALSE),FALSE),0))</f>
        <v/>
      </c>
    </row>
    <row r="88" spans="1:26" x14ac:dyDescent="0.2">
      <c r="A88" s="136"/>
      <c r="B88" s="368"/>
      <c r="C88" s="354"/>
      <c r="D88" s="141"/>
      <c r="E88" s="122"/>
      <c r="F88" s="141"/>
      <c r="G88" s="387"/>
      <c r="H88" s="387"/>
      <c r="I88" s="106" t="str">
        <f>IF(OR(C88="",D88=""),"",VLOOKUP(C88,VALIDATIONS!$FL$2:$FM$12,2,FALSE))</f>
        <v/>
      </c>
      <c r="J88" s="84"/>
      <c r="K88" s="377"/>
      <c r="L88" s="368"/>
      <c r="M88" s="141"/>
      <c r="N88" s="368"/>
      <c r="O88" s="141"/>
      <c r="P88" s="368"/>
      <c r="Q88" s="368"/>
      <c r="R88" s="196"/>
      <c r="S88" s="234"/>
      <c r="T88" s="198"/>
      <c r="U88" s="235"/>
      <c r="W88" s="368"/>
      <c r="X88" s="368"/>
      <c r="Y88" s="368"/>
      <c r="Z88" s="106" t="str">
        <f>IF(OR(N88="",P88="",Q88="",V88="",W88="",X88="",Y88=""),"",V88*IF(N88="Sewer Rising Main",VLOOKUP(W88,VALIDATIONS!$FN$2:$GE$42,11,FALSE),IF(N88="Sewer Reticulation",VLOOKUP(W88,VALIDATIONS!$FN$2:$GE$42,VLOOKUP(X88,VALIDATIONS!$FF$2:$FH$5,2,FALSE),FALSE),0)) +IF(P88="Up to 10% Rock",VLOOKUP(W88,VALIDATIONS!$FN$2:$GE$42,VLOOKUP(X88,VALIDATIONS!$FF$2:$FH$5,2,FALSE),FALSE),0)+IF(OR(Q88="Urban Development (moderate)",Q88="Urban Development (heavy)"),VLOOKUP(W88,VALIDATIONS!$FN$2:$GE$42,VLOOKUP(Q88,VALIDATIONS!$FJ$2:$FK$4,2,FALSE),FALSE),0))</f>
        <v/>
      </c>
    </row>
    <row r="89" spans="1:26" x14ac:dyDescent="0.2">
      <c r="A89" s="136"/>
      <c r="B89" s="368"/>
      <c r="C89" s="354"/>
      <c r="D89" s="141"/>
      <c r="E89" s="122"/>
      <c r="F89" s="141"/>
      <c r="G89" s="387"/>
      <c r="H89" s="387"/>
      <c r="I89" s="106" t="str">
        <f>IF(OR(C89="",D89=""),"",VLOOKUP(C89,VALIDATIONS!$FL$2:$FM$12,2,FALSE))</f>
        <v/>
      </c>
      <c r="J89" s="84"/>
      <c r="K89" s="377"/>
      <c r="L89" s="368"/>
      <c r="M89" s="141"/>
      <c r="N89" s="368"/>
      <c r="O89" s="141"/>
      <c r="P89" s="368"/>
      <c r="Q89" s="368"/>
      <c r="R89" s="196"/>
      <c r="S89" s="234"/>
      <c r="T89" s="198"/>
      <c r="U89" s="235"/>
      <c r="W89" s="368"/>
      <c r="X89" s="368"/>
      <c r="Y89" s="368"/>
      <c r="Z89" s="106" t="str">
        <f>IF(OR(N89="",P89="",Q89="",V89="",W89="",X89="",Y89=""),"",V89*IF(N89="Sewer Rising Main",VLOOKUP(W89,VALIDATIONS!$FN$2:$GE$42,11,FALSE),IF(N89="Sewer Reticulation",VLOOKUP(W89,VALIDATIONS!$FN$2:$GE$42,VLOOKUP(X89,VALIDATIONS!$FF$2:$FH$5,2,FALSE),FALSE),0)) +IF(P89="Up to 10% Rock",VLOOKUP(W89,VALIDATIONS!$FN$2:$GE$42,VLOOKUP(X89,VALIDATIONS!$FF$2:$FH$5,2,FALSE),FALSE),0)+IF(OR(Q89="Urban Development (moderate)",Q89="Urban Development (heavy)"),VLOOKUP(W89,VALIDATIONS!$FN$2:$GE$42,VLOOKUP(Q89,VALIDATIONS!$FJ$2:$FK$4,2,FALSE),FALSE),0))</f>
        <v/>
      </c>
    </row>
    <row r="90" spans="1:26" x14ac:dyDescent="0.2">
      <c r="A90" s="136"/>
      <c r="B90" s="368"/>
      <c r="C90" s="354"/>
      <c r="D90" s="141"/>
      <c r="E90" s="122"/>
      <c r="F90" s="141"/>
      <c r="G90" s="387"/>
      <c r="H90" s="387"/>
      <c r="I90" s="106" t="str">
        <f>IF(OR(C90="",D90=""),"",VLOOKUP(C90,VALIDATIONS!$FL$2:$FM$12,2,FALSE))</f>
        <v/>
      </c>
      <c r="J90" s="84"/>
      <c r="K90" s="377"/>
      <c r="L90" s="368"/>
      <c r="M90" s="141"/>
      <c r="N90" s="368"/>
      <c r="O90" s="141"/>
      <c r="P90" s="368"/>
      <c r="Q90" s="368"/>
      <c r="R90" s="196"/>
      <c r="S90" s="234"/>
      <c r="T90" s="198"/>
      <c r="U90" s="235"/>
      <c r="W90" s="368"/>
      <c r="X90" s="368"/>
      <c r="Y90" s="368"/>
      <c r="Z90" s="106" t="str">
        <f>IF(OR(N90="",P90="",Q90="",V90="",W90="",X90="",Y90=""),"",V90*IF(N90="Sewer Rising Main",VLOOKUP(W90,VALIDATIONS!$FN$2:$GE$42,11,FALSE),IF(N90="Sewer Reticulation",VLOOKUP(W90,VALIDATIONS!$FN$2:$GE$42,VLOOKUP(X90,VALIDATIONS!$FF$2:$FH$5,2,FALSE),FALSE),0)) +IF(P90="Up to 10% Rock",VLOOKUP(W90,VALIDATIONS!$FN$2:$GE$42,VLOOKUP(X90,VALIDATIONS!$FF$2:$FH$5,2,FALSE),FALSE),0)+IF(OR(Q90="Urban Development (moderate)",Q90="Urban Development (heavy)"),VLOOKUP(W90,VALIDATIONS!$FN$2:$GE$42,VLOOKUP(Q90,VALIDATIONS!$FJ$2:$FK$4,2,FALSE),FALSE),0))</f>
        <v/>
      </c>
    </row>
    <row r="91" spans="1:26" x14ac:dyDescent="0.2">
      <c r="A91" s="136"/>
      <c r="B91" s="368"/>
      <c r="C91" s="354"/>
      <c r="D91" s="141"/>
      <c r="E91" s="122"/>
      <c r="F91" s="141"/>
      <c r="G91" s="387"/>
      <c r="H91" s="387"/>
      <c r="I91" s="106" t="str">
        <f>IF(OR(C91="",D91=""),"",VLOOKUP(C91,VALIDATIONS!$FL$2:$FM$12,2,FALSE))</f>
        <v/>
      </c>
      <c r="J91" s="84"/>
      <c r="K91" s="377"/>
      <c r="L91" s="368"/>
      <c r="M91" s="141"/>
      <c r="N91" s="368"/>
      <c r="O91" s="141"/>
      <c r="P91" s="368"/>
      <c r="Q91" s="368"/>
      <c r="R91" s="196"/>
      <c r="S91" s="234"/>
      <c r="T91" s="198"/>
      <c r="U91" s="235"/>
      <c r="W91" s="368"/>
      <c r="X91" s="368"/>
      <c r="Y91" s="368"/>
      <c r="Z91" s="106" t="str">
        <f>IF(OR(N91="",P91="",Q91="",V91="",W91="",X91="",Y91=""),"",V91*IF(N91="Sewer Rising Main",VLOOKUP(W91,VALIDATIONS!$FN$2:$GE$42,11,FALSE),IF(N91="Sewer Reticulation",VLOOKUP(W91,VALIDATIONS!$FN$2:$GE$42,VLOOKUP(X91,VALIDATIONS!$FF$2:$FH$5,2,FALSE),FALSE),0)) +IF(P91="Up to 10% Rock",VLOOKUP(W91,VALIDATIONS!$FN$2:$GE$42,VLOOKUP(X91,VALIDATIONS!$FF$2:$FH$5,2,FALSE),FALSE),0)+IF(OR(Q91="Urban Development (moderate)",Q91="Urban Development (heavy)"),VLOOKUP(W91,VALIDATIONS!$FN$2:$GE$42,VLOOKUP(Q91,VALIDATIONS!$FJ$2:$FK$4,2,FALSE),FALSE),0))</f>
        <v/>
      </c>
    </row>
    <row r="92" spans="1:26" x14ac:dyDescent="0.2">
      <c r="A92" s="136"/>
      <c r="B92" s="368"/>
      <c r="C92" s="354"/>
      <c r="D92" s="141"/>
      <c r="E92" s="122"/>
      <c r="F92" s="141"/>
      <c r="G92" s="387"/>
      <c r="H92" s="387"/>
      <c r="I92" s="106" t="str">
        <f>IF(OR(C92="",D92=""),"",VLOOKUP(C92,VALIDATIONS!$FL$2:$FM$12,2,FALSE))</f>
        <v/>
      </c>
      <c r="J92" s="84"/>
      <c r="K92" s="377"/>
      <c r="L92" s="368"/>
      <c r="M92" s="141"/>
      <c r="N92" s="368"/>
      <c r="O92" s="141"/>
      <c r="P92" s="368"/>
      <c r="Q92" s="368"/>
      <c r="R92" s="196"/>
      <c r="S92" s="234"/>
      <c r="T92" s="198"/>
      <c r="U92" s="235"/>
      <c r="W92" s="368"/>
      <c r="X92" s="368"/>
      <c r="Y92" s="368"/>
      <c r="Z92" s="106" t="str">
        <f>IF(OR(N92="",P92="",Q92="",V92="",W92="",X92="",Y92=""),"",V92*IF(N92="Sewer Rising Main",VLOOKUP(W92,VALIDATIONS!$FN$2:$GE$42,11,FALSE),IF(N92="Sewer Reticulation",VLOOKUP(W92,VALIDATIONS!$FN$2:$GE$42,VLOOKUP(X92,VALIDATIONS!$FF$2:$FH$5,2,FALSE),FALSE),0)) +IF(P92="Up to 10% Rock",VLOOKUP(W92,VALIDATIONS!$FN$2:$GE$42,VLOOKUP(X92,VALIDATIONS!$FF$2:$FH$5,2,FALSE),FALSE),0)+IF(OR(Q92="Urban Development (moderate)",Q92="Urban Development (heavy)"),VLOOKUP(W92,VALIDATIONS!$FN$2:$GE$42,VLOOKUP(Q92,VALIDATIONS!$FJ$2:$FK$4,2,FALSE),FALSE),0))</f>
        <v/>
      </c>
    </row>
    <row r="93" spans="1:26" x14ac:dyDescent="0.2">
      <c r="A93" s="136"/>
      <c r="B93" s="368"/>
      <c r="C93" s="354"/>
      <c r="D93" s="141"/>
      <c r="E93" s="122"/>
      <c r="F93" s="141"/>
      <c r="G93" s="387"/>
      <c r="H93" s="387"/>
      <c r="I93" s="106" t="str">
        <f>IF(OR(C93="",D93=""),"",VLOOKUP(C93,VALIDATIONS!$FL$2:$FM$12,2,FALSE))</f>
        <v/>
      </c>
      <c r="J93" s="84"/>
      <c r="K93" s="377"/>
      <c r="L93" s="368"/>
      <c r="M93" s="141"/>
      <c r="N93" s="368"/>
      <c r="O93" s="141"/>
      <c r="P93" s="368"/>
      <c r="Q93" s="368"/>
      <c r="R93" s="196"/>
      <c r="S93" s="234"/>
      <c r="T93" s="198"/>
      <c r="U93" s="235"/>
      <c r="W93" s="368"/>
      <c r="X93" s="368"/>
      <c r="Y93" s="368"/>
      <c r="Z93" s="106" t="str">
        <f>IF(OR(N93="",P93="",Q93="",V93="",W93="",X93="",Y93=""),"",V93*IF(N93="Sewer Rising Main",VLOOKUP(W93,VALIDATIONS!$FN$2:$GE$42,11,FALSE),IF(N93="Sewer Reticulation",VLOOKUP(W93,VALIDATIONS!$FN$2:$GE$42,VLOOKUP(X93,VALIDATIONS!$FF$2:$FH$5,2,FALSE),FALSE),0)) +IF(P93="Up to 10% Rock",VLOOKUP(W93,VALIDATIONS!$FN$2:$GE$42,VLOOKUP(X93,VALIDATIONS!$FF$2:$FH$5,2,FALSE),FALSE),0)+IF(OR(Q93="Urban Development (moderate)",Q93="Urban Development (heavy)"),VLOOKUP(W93,VALIDATIONS!$FN$2:$GE$42,VLOOKUP(Q93,VALIDATIONS!$FJ$2:$FK$4,2,FALSE),FALSE),0))</f>
        <v/>
      </c>
    </row>
    <row r="94" spans="1:26" x14ac:dyDescent="0.2">
      <c r="A94" s="136"/>
      <c r="B94" s="368"/>
      <c r="C94" s="354"/>
      <c r="D94" s="141"/>
      <c r="E94" s="122"/>
      <c r="F94" s="141"/>
      <c r="G94" s="387"/>
      <c r="H94" s="387"/>
      <c r="I94" s="106" t="str">
        <f>IF(OR(C94="",D94=""),"",VLOOKUP(C94,VALIDATIONS!$FL$2:$FM$12,2,FALSE))</f>
        <v/>
      </c>
      <c r="J94" s="84"/>
      <c r="K94" s="377"/>
      <c r="L94" s="368"/>
      <c r="M94" s="141"/>
      <c r="N94" s="368"/>
      <c r="O94" s="141"/>
      <c r="P94" s="368"/>
      <c r="Q94" s="368"/>
      <c r="R94" s="196"/>
      <c r="S94" s="234"/>
      <c r="T94" s="198"/>
      <c r="U94" s="235"/>
      <c r="W94" s="368"/>
      <c r="X94" s="368"/>
      <c r="Y94" s="368"/>
      <c r="Z94" s="106" t="str">
        <f>IF(OR(N94="",P94="",Q94="",V94="",W94="",X94="",Y94=""),"",V94*IF(N94="Sewer Rising Main",VLOOKUP(W94,VALIDATIONS!$FN$2:$GE$42,11,FALSE),IF(N94="Sewer Reticulation",VLOOKUP(W94,VALIDATIONS!$FN$2:$GE$42,VLOOKUP(X94,VALIDATIONS!$FF$2:$FH$5,2,FALSE),FALSE),0)) +IF(P94="Up to 10% Rock",VLOOKUP(W94,VALIDATIONS!$FN$2:$GE$42,VLOOKUP(X94,VALIDATIONS!$FF$2:$FH$5,2,FALSE),FALSE),0)+IF(OR(Q94="Urban Development (moderate)",Q94="Urban Development (heavy)"),VLOOKUP(W94,VALIDATIONS!$FN$2:$GE$42,VLOOKUP(Q94,VALIDATIONS!$FJ$2:$FK$4,2,FALSE),FALSE),0))</f>
        <v/>
      </c>
    </row>
    <row r="95" spans="1:26" x14ac:dyDescent="0.2">
      <c r="A95" s="136"/>
      <c r="B95" s="368"/>
      <c r="C95" s="354"/>
      <c r="D95" s="141"/>
      <c r="E95" s="122"/>
      <c r="F95" s="141"/>
      <c r="G95" s="387"/>
      <c r="H95" s="387"/>
      <c r="I95" s="106" t="str">
        <f>IF(OR(C95="",D95=""),"",VLOOKUP(C95,VALIDATIONS!$FL$2:$FM$12,2,FALSE))</f>
        <v/>
      </c>
      <c r="J95" s="84"/>
      <c r="K95" s="377"/>
      <c r="L95" s="368"/>
      <c r="M95" s="141"/>
      <c r="N95" s="368"/>
      <c r="O95" s="141"/>
      <c r="P95" s="368"/>
      <c r="Q95" s="368"/>
      <c r="R95" s="196"/>
      <c r="S95" s="234"/>
      <c r="T95" s="198"/>
      <c r="U95" s="235"/>
      <c r="W95" s="368"/>
      <c r="X95" s="368"/>
      <c r="Y95" s="368"/>
      <c r="Z95" s="106" t="str">
        <f>IF(OR(N95="",P95="",Q95="",V95="",W95="",X95="",Y95=""),"",V95*IF(N95="Sewer Rising Main",VLOOKUP(W95,VALIDATIONS!$FN$2:$GE$42,11,FALSE),IF(N95="Sewer Reticulation",VLOOKUP(W95,VALIDATIONS!$FN$2:$GE$42,VLOOKUP(X95,VALIDATIONS!$FF$2:$FH$5,2,FALSE),FALSE),0)) +IF(P95="Up to 10% Rock",VLOOKUP(W95,VALIDATIONS!$FN$2:$GE$42,VLOOKUP(X95,VALIDATIONS!$FF$2:$FH$5,2,FALSE),FALSE),0)+IF(OR(Q95="Urban Development (moderate)",Q95="Urban Development (heavy)"),VLOOKUP(W95,VALIDATIONS!$FN$2:$GE$42,VLOOKUP(Q95,VALIDATIONS!$FJ$2:$FK$4,2,FALSE),FALSE),0))</f>
        <v/>
      </c>
    </row>
    <row r="96" spans="1:26" x14ac:dyDescent="0.2">
      <c r="A96" s="136"/>
      <c r="B96" s="368"/>
      <c r="C96" s="354"/>
      <c r="D96" s="141"/>
      <c r="E96" s="122"/>
      <c r="F96" s="141"/>
      <c r="G96" s="387"/>
      <c r="H96" s="387"/>
      <c r="I96" s="106" t="str">
        <f>IF(OR(C96="",D96=""),"",VLOOKUP(C96,VALIDATIONS!$FL$2:$FM$12,2,FALSE))</f>
        <v/>
      </c>
      <c r="J96" s="84"/>
      <c r="K96" s="377"/>
      <c r="L96" s="368"/>
      <c r="M96" s="141"/>
      <c r="N96" s="368"/>
      <c r="O96" s="141"/>
      <c r="P96" s="368"/>
      <c r="Q96" s="368"/>
      <c r="R96" s="196"/>
      <c r="S96" s="234"/>
      <c r="T96" s="198"/>
      <c r="U96" s="235"/>
      <c r="W96" s="368"/>
      <c r="X96" s="368"/>
      <c r="Y96" s="368"/>
      <c r="Z96" s="106" t="str">
        <f>IF(OR(N96="",P96="",Q96="",V96="",W96="",X96="",Y96=""),"",V96*IF(N96="Sewer Rising Main",VLOOKUP(W96,VALIDATIONS!$FN$2:$GE$42,11,FALSE),IF(N96="Sewer Reticulation",VLOOKUP(W96,VALIDATIONS!$FN$2:$GE$42,VLOOKUP(X96,VALIDATIONS!$FF$2:$FH$5,2,FALSE),FALSE),0)) +IF(P96="Up to 10% Rock",VLOOKUP(W96,VALIDATIONS!$FN$2:$GE$42,VLOOKUP(X96,VALIDATIONS!$FF$2:$FH$5,2,FALSE),FALSE),0)+IF(OR(Q96="Urban Development (moderate)",Q96="Urban Development (heavy)"),VLOOKUP(W96,VALIDATIONS!$FN$2:$GE$42,VLOOKUP(Q96,VALIDATIONS!$FJ$2:$FK$4,2,FALSE),FALSE),0))</f>
        <v/>
      </c>
    </row>
    <row r="97" spans="1:26" x14ac:dyDescent="0.2">
      <c r="A97" s="136"/>
      <c r="B97" s="368"/>
      <c r="C97" s="354"/>
      <c r="D97" s="141"/>
      <c r="E97" s="122"/>
      <c r="F97" s="141"/>
      <c r="G97" s="387"/>
      <c r="H97" s="387"/>
      <c r="I97" s="106" t="str">
        <f>IF(OR(C97="",D97=""),"",VLOOKUP(C97,VALIDATIONS!$FL$2:$FM$12,2,FALSE))</f>
        <v/>
      </c>
      <c r="J97" s="84"/>
      <c r="K97" s="377"/>
      <c r="L97" s="368"/>
      <c r="M97" s="141"/>
      <c r="N97" s="368"/>
      <c r="O97" s="141"/>
      <c r="P97" s="368"/>
      <c r="Q97" s="368"/>
      <c r="R97" s="196"/>
      <c r="S97" s="234"/>
      <c r="T97" s="198"/>
      <c r="U97" s="235"/>
      <c r="W97" s="368"/>
      <c r="X97" s="368"/>
      <c r="Y97" s="368"/>
      <c r="Z97" s="106" t="str">
        <f>IF(OR(N97="",P97="",Q97="",V97="",W97="",X97="",Y97=""),"",V97*IF(N97="Sewer Rising Main",VLOOKUP(W97,VALIDATIONS!$FN$2:$GE$42,11,FALSE),IF(N97="Sewer Reticulation",VLOOKUP(W97,VALIDATIONS!$FN$2:$GE$42,VLOOKUP(X97,VALIDATIONS!$FF$2:$FH$5,2,FALSE),FALSE),0)) +IF(P97="Up to 10% Rock",VLOOKUP(W97,VALIDATIONS!$FN$2:$GE$42,VLOOKUP(X97,VALIDATIONS!$FF$2:$FH$5,2,FALSE),FALSE),0)+IF(OR(Q97="Urban Development (moderate)",Q97="Urban Development (heavy)"),VLOOKUP(W97,VALIDATIONS!$FN$2:$GE$42,VLOOKUP(Q97,VALIDATIONS!$FJ$2:$FK$4,2,FALSE),FALSE),0))</f>
        <v/>
      </c>
    </row>
    <row r="98" spans="1:26" x14ac:dyDescent="0.2">
      <c r="A98" s="136"/>
      <c r="B98" s="368"/>
      <c r="C98" s="354"/>
      <c r="D98" s="141"/>
      <c r="E98" s="122"/>
      <c r="F98" s="141"/>
      <c r="G98" s="387"/>
      <c r="H98" s="387"/>
      <c r="I98" s="106" t="str">
        <f>IF(OR(C98="",D98=""),"",VLOOKUP(C98,VALIDATIONS!$FL$2:$FM$12,2,FALSE))</f>
        <v/>
      </c>
      <c r="J98" s="84"/>
      <c r="K98" s="377"/>
      <c r="L98" s="368"/>
      <c r="M98" s="141"/>
      <c r="N98" s="368"/>
      <c r="O98" s="141"/>
      <c r="P98" s="368"/>
      <c r="Q98" s="368"/>
      <c r="R98" s="196"/>
      <c r="S98" s="234"/>
      <c r="T98" s="198"/>
      <c r="U98" s="235"/>
      <c r="W98" s="368"/>
      <c r="X98" s="368"/>
      <c r="Y98" s="368"/>
      <c r="Z98" s="106" t="str">
        <f>IF(OR(N98="",P98="",Q98="",V98="",W98="",X98="",Y98=""),"",V98*IF(N98="Sewer Rising Main",VLOOKUP(W98,VALIDATIONS!$FN$2:$GE$42,11,FALSE),IF(N98="Sewer Reticulation",VLOOKUP(W98,VALIDATIONS!$FN$2:$GE$42,VLOOKUP(X98,VALIDATIONS!$FF$2:$FH$5,2,FALSE),FALSE),0)) +IF(P98="Up to 10% Rock",VLOOKUP(W98,VALIDATIONS!$FN$2:$GE$42,VLOOKUP(X98,VALIDATIONS!$FF$2:$FH$5,2,FALSE),FALSE),0)+IF(OR(Q98="Urban Development (moderate)",Q98="Urban Development (heavy)"),VLOOKUP(W98,VALIDATIONS!$FN$2:$GE$42,VLOOKUP(Q98,VALIDATIONS!$FJ$2:$FK$4,2,FALSE),FALSE),0))</f>
        <v/>
      </c>
    </row>
    <row r="99" spans="1:26" x14ac:dyDescent="0.2">
      <c r="A99" s="136"/>
      <c r="B99" s="368"/>
      <c r="C99" s="354"/>
      <c r="D99" s="141"/>
      <c r="E99" s="122"/>
      <c r="F99" s="141"/>
      <c r="G99" s="387"/>
      <c r="H99" s="387"/>
      <c r="I99" s="106" t="str">
        <f>IF(OR(C99="",D99=""),"",VLOOKUP(C99,VALIDATIONS!$FL$2:$FM$12,2,FALSE))</f>
        <v/>
      </c>
      <c r="J99" s="84"/>
      <c r="K99" s="377"/>
      <c r="L99" s="368"/>
      <c r="M99" s="141"/>
      <c r="N99" s="368"/>
      <c r="O99" s="141"/>
      <c r="P99" s="368"/>
      <c r="Q99" s="368"/>
      <c r="R99" s="196"/>
      <c r="S99" s="234"/>
      <c r="T99" s="198"/>
      <c r="U99" s="235"/>
      <c r="W99" s="368"/>
      <c r="X99" s="368"/>
      <c r="Y99" s="368"/>
      <c r="Z99" s="106" t="str">
        <f>IF(OR(N99="",P99="",Q99="",V99="",W99="",X99="",Y99=""),"",V99*IF(N99="Sewer Rising Main",VLOOKUP(W99,VALIDATIONS!$FN$2:$GE$42,11,FALSE),IF(N99="Sewer Reticulation",VLOOKUP(W99,VALIDATIONS!$FN$2:$GE$42,VLOOKUP(X99,VALIDATIONS!$FF$2:$FH$5,2,FALSE),FALSE),0)) +IF(P99="Up to 10% Rock",VLOOKUP(W99,VALIDATIONS!$FN$2:$GE$42,VLOOKUP(X99,VALIDATIONS!$FF$2:$FH$5,2,FALSE),FALSE),0)+IF(OR(Q99="Urban Development (moderate)",Q99="Urban Development (heavy)"),VLOOKUP(W99,VALIDATIONS!$FN$2:$GE$42,VLOOKUP(Q99,VALIDATIONS!$FJ$2:$FK$4,2,FALSE),FALSE),0))</f>
        <v/>
      </c>
    </row>
    <row r="100" spans="1:26" x14ac:dyDescent="0.2">
      <c r="A100" s="136"/>
      <c r="B100" s="368"/>
      <c r="C100" s="354"/>
      <c r="D100" s="141"/>
      <c r="E100" s="122"/>
      <c r="F100" s="141"/>
      <c r="G100" s="387"/>
      <c r="H100" s="387"/>
      <c r="I100" s="106" t="str">
        <f>IF(OR(C100="",D100=""),"",VLOOKUP(C100,VALIDATIONS!$FL$2:$FM$12,2,FALSE))</f>
        <v/>
      </c>
      <c r="J100" s="84"/>
      <c r="K100" s="377"/>
      <c r="L100" s="368"/>
      <c r="M100" s="141"/>
      <c r="N100" s="368"/>
      <c r="O100" s="141"/>
      <c r="P100" s="368"/>
      <c r="Q100" s="368"/>
      <c r="R100" s="196"/>
      <c r="S100" s="234"/>
      <c r="T100" s="198"/>
      <c r="U100" s="235"/>
      <c r="W100" s="368"/>
      <c r="X100" s="368"/>
      <c r="Y100" s="368"/>
      <c r="Z100" s="106" t="str">
        <f>IF(OR(N100="",P100="",Q100="",V100="",W100="",X100="",Y100=""),"",V100*IF(N100="Sewer Rising Main",VLOOKUP(W100,VALIDATIONS!$FN$2:$GE$42,11,FALSE),IF(N100="Sewer Reticulation",VLOOKUP(W100,VALIDATIONS!$FN$2:$GE$42,VLOOKUP(X100,VALIDATIONS!$FF$2:$FH$5,2,FALSE),FALSE),0)) +IF(P100="Up to 10% Rock",VLOOKUP(W100,VALIDATIONS!$FN$2:$GE$42,VLOOKUP(X100,VALIDATIONS!$FF$2:$FH$5,2,FALSE),FALSE),0)+IF(OR(Q100="Urban Development (moderate)",Q100="Urban Development (heavy)"),VLOOKUP(W100,VALIDATIONS!$FN$2:$GE$42,VLOOKUP(Q100,VALIDATIONS!$FJ$2:$FK$4,2,FALSE),FALSE),0))</f>
        <v/>
      </c>
    </row>
    <row r="101" spans="1:26" x14ac:dyDescent="0.2">
      <c r="A101" s="136"/>
      <c r="B101" s="368"/>
      <c r="C101" s="354"/>
      <c r="D101" s="141"/>
      <c r="E101" s="122"/>
      <c r="F101" s="141"/>
      <c r="G101" s="387"/>
      <c r="H101" s="387"/>
      <c r="I101" s="106" t="str">
        <f>IF(OR(C101="",D101=""),"",VLOOKUP(C101,VALIDATIONS!$FL$2:$FM$12,2,FALSE))</f>
        <v/>
      </c>
      <c r="J101" s="84"/>
      <c r="K101" s="377"/>
      <c r="L101" s="368"/>
      <c r="M101" s="141"/>
      <c r="N101" s="368"/>
      <c r="O101" s="141"/>
      <c r="P101" s="368"/>
      <c r="Q101" s="368"/>
      <c r="R101" s="196"/>
      <c r="S101" s="234"/>
      <c r="T101" s="198"/>
      <c r="U101" s="235"/>
      <c r="W101" s="368"/>
      <c r="X101" s="368"/>
      <c r="Y101" s="368"/>
      <c r="Z101" s="106" t="str">
        <f>IF(OR(N101="",P101="",Q101="",V101="",W101="",X101="",Y101=""),"",V101*IF(N101="Sewer Rising Main",VLOOKUP(W101,VALIDATIONS!$FN$2:$GE$42,11,FALSE),IF(N101="Sewer Reticulation",VLOOKUP(W101,VALIDATIONS!$FN$2:$GE$42,VLOOKUP(X101,VALIDATIONS!$FF$2:$FH$5,2,FALSE),FALSE),0)) +IF(P101="Up to 10% Rock",VLOOKUP(W101,VALIDATIONS!$FN$2:$GE$42,VLOOKUP(X101,VALIDATIONS!$FF$2:$FH$5,2,FALSE),FALSE),0)+IF(OR(Q101="Urban Development (moderate)",Q101="Urban Development (heavy)"),VLOOKUP(W101,VALIDATIONS!$FN$2:$GE$42,VLOOKUP(Q101,VALIDATIONS!$FJ$2:$FK$4,2,FALSE),FALSE),0))</f>
        <v/>
      </c>
    </row>
    <row r="102" spans="1:26" x14ac:dyDescent="0.2">
      <c r="A102" s="136"/>
      <c r="B102" s="368"/>
      <c r="C102" s="354"/>
      <c r="D102" s="141"/>
      <c r="E102" s="122"/>
      <c r="F102" s="141"/>
      <c r="G102" s="387"/>
      <c r="H102" s="387"/>
      <c r="I102" s="106" t="str">
        <f>IF(OR(C102="",D102=""),"",VLOOKUP(C102,VALIDATIONS!$FL$2:$FM$12,2,FALSE))</f>
        <v/>
      </c>
      <c r="J102" s="84"/>
      <c r="K102" s="377"/>
      <c r="L102" s="368"/>
      <c r="M102" s="141"/>
      <c r="N102" s="368"/>
      <c r="O102" s="141"/>
      <c r="P102" s="368"/>
      <c r="Q102" s="368"/>
      <c r="R102" s="196"/>
      <c r="S102" s="234"/>
      <c r="T102" s="198"/>
      <c r="U102" s="235"/>
      <c r="W102" s="368"/>
      <c r="X102" s="368"/>
      <c r="Y102" s="368"/>
      <c r="Z102" s="106" t="str">
        <f>IF(OR(N102="",P102="",Q102="",V102="",W102="",X102="",Y102=""),"",V102*IF(N102="Sewer Rising Main",VLOOKUP(W102,VALIDATIONS!$FN$2:$GE$42,11,FALSE),IF(N102="Sewer Reticulation",VLOOKUP(W102,VALIDATIONS!$FN$2:$GE$42,VLOOKUP(X102,VALIDATIONS!$FF$2:$FH$5,2,FALSE),FALSE),0)) +IF(P102="Up to 10% Rock",VLOOKUP(W102,VALIDATIONS!$FN$2:$GE$42,VLOOKUP(X102,VALIDATIONS!$FF$2:$FH$5,2,FALSE),FALSE),0)+IF(OR(Q102="Urban Development (moderate)",Q102="Urban Development (heavy)"),VLOOKUP(W102,VALIDATIONS!$FN$2:$GE$42,VLOOKUP(Q102,VALIDATIONS!$FJ$2:$FK$4,2,FALSE),FALSE),0))</f>
        <v/>
      </c>
    </row>
    <row r="103" spans="1:26" x14ac:dyDescent="0.2">
      <c r="A103" s="136"/>
      <c r="B103" s="368"/>
      <c r="C103" s="354"/>
      <c r="D103" s="141"/>
      <c r="E103" s="122"/>
      <c r="F103" s="141"/>
      <c r="G103" s="387"/>
      <c r="H103" s="387"/>
      <c r="I103" s="106" t="str">
        <f>IF(OR(C103="",D103=""),"",VLOOKUP(C103,VALIDATIONS!$FL$2:$FM$12,2,FALSE))</f>
        <v/>
      </c>
      <c r="J103" s="84"/>
      <c r="K103" s="377"/>
      <c r="L103" s="368"/>
      <c r="M103" s="141"/>
      <c r="N103" s="368"/>
      <c r="O103" s="141"/>
      <c r="P103" s="368"/>
      <c r="Q103" s="368"/>
      <c r="R103" s="196"/>
      <c r="S103" s="234"/>
      <c r="T103" s="198"/>
      <c r="U103" s="235"/>
      <c r="W103" s="368"/>
      <c r="X103" s="368"/>
      <c r="Y103" s="368"/>
      <c r="Z103" s="106" t="str">
        <f>IF(OR(N103="",P103="",Q103="",V103="",W103="",X103="",Y103=""),"",V103*IF(N103="Sewer Rising Main",VLOOKUP(W103,VALIDATIONS!$FN$2:$GE$42,11,FALSE),IF(N103="Sewer Reticulation",VLOOKUP(W103,VALIDATIONS!$FN$2:$GE$42,VLOOKUP(X103,VALIDATIONS!$FF$2:$FH$5,2,FALSE),FALSE),0)) +IF(P103="Up to 10% Rock",VLOOKUP(W103,VALIDATIONS!$FN$2:$GE$42,VLOOKUP(X103,VALIDATIONS!$FF$2:$FH$5,2,FALSE),FALSE),0)+IF(OR(Q103="Urban Development (moderate)",Q103="Urban Development (heavy)"),VLOOKUP(W103,VALIDATIONS!$FN$2:$GE$42,VLOOKUP(Q103,VALIDATIONS!$FJ$2:$FK$4,2,FALSE),FALSE),0))</f>
        <v/>
      </c>
    </row>
    <row r="104" spans="1:26" x14ac:dyDescent="0.2">
      <c r="A104" s="136"/>
      <c r="B104" s="368"/>
      <c r="C104" s="354"/>
      <c r="D104" s="141"/>
      <c r="E104" s="122"/>
      <c r="F104" s="141"/>
      <c r="G104" s="387"/>
      <c r="H104" s="387"/>
      <c r="I104" s="106" t="str">
        <f>IF(OR(C104="",D104=""),"",VLOOKUP(C104,VALIDATIONS!$FL$2:$FM$12,2,FALSE))</f>
        <v/>
      </c>
      <c r="J104" s="84"/>
      <c r="K104" s="377"/>
      <c r="L104" s="368"/>
      <c r="M104" s="141"/>
      <c r="N104" s="368"/>
      <c r="O104" s="141"/>
      <c r="P104" s="368"/>
      <c r="Q104" s="368"/>
      <c r="R104" s="196"/>
      <c r="S104" s="234"/>
      <c r="T104" s="198"/>
      <c r="U104" s="235"/>
      <c r="W104" s="368"/>
      <c r="X104" s="368"/>
      <c r="Y104" s="368"/>
      <c r="Z104" s="106" t="str">
        <f>IF(OR(N104="",P104="",Q104="",V104="",W104="",X104="",Y104=""),"",V104*IF(N104="Sewer Rising Main",VLOOKUP(W104,VALIDATIONS!$FN$2:$GE$42,11,FALSE),IF(N104="Sewer Reticulation",VLOOKUP(W104,VALIDATIONS!$FN$2:$GE$42,VLOOKUP(X104,VALIDATIONS!$FF$2:$FH$5,2,FALSE),FALSE),0)) +IF(P104="Up to 10% Rock",VLOOKUP(W104,VALIDATIONS!$FN$2:$GE$42,VLOOKUP(X104,VALIDATIONS!$FF$2:$FH$5,2,FALSE),FALSE),0)+IF(OR(Q104="Urban Development (moderate)",Q104="Urban Development (heavy)"),VLOOKUP(W104,VALIDATIONS!$FN$2:$GE$42,VLOOKUP(Q104,VALIDATIONS!$FJ$2:$FK$4,2,FALSE),FALSE),0))</f>
        <v/>
      </c>
    </row>
    <row r="105" spans="1:26" x14ac:dyDescent="0.2">
      <c r="A105" s="136"/>
      <c r="B105" s="368"/>
      <c r="C105" s="354"/>
      <c r="D105" s="141"/>
      <c r="E105" s="122"/>
      <c r="F105" s="141"/>
      <c r="G105" s="387"/>
      <c r="H105" s="387"/>
      <c r="I105" s="106" t="str">
        <f>IF(OR(C105="",D105=""),"",VLOOKUP(C105,VALIDATIONS!$FL$2:$FM$12,2,FALSE))</f>
        <v/>
      </c>
      <c r="J105" s="84"/>
      <c r="K105" s="377"/>
      <c r="L105" s="368"/>
      <c r="M105" s="141"/>
      <c r="N105" s="368"/>
      <c r="O105" s="141"/>
      <c r="P105" s="368"/>
      <c r="Q105" s="368"/>
      <c r="R105" s="196"/>
      <c r="S105" s="234"/>
      <c r="T105" s="198"/>
      <c r="U105" s="235"/>
      <c r="W105" s="368"/>
      <c r="X105" s="368"/>
      <c r="Y105" s="368"/>
      <c r="Z105" s="106" t="str">
        <f>IF(OR(N105="",P105="",Q105="",V105="",W105="",X105="",Y105=""),"",V105*IF(N105="Sewer Rising Main",VLOOKUP(W105,VALIDATIONS!$FN$2:$GE$42,11,FALSE),IF(N105="Sewer Reticulation",VLOOKUP(W105,VALIDATIONS!$FN$2:$GE$42,VLOOKUP(X105,VALIDATIONS!$FF$2:$FH$5,2,FALSE),FALSE),0)) +IF(P105="Up to 10% Rock",VLOOKUP(W105,VALIDATIONS!$FN$2:$GE$42,VLOOKUP(X105,VALIDATIONS!$FF$2:$FH$5,2,FALSE),FALSE),0)+IF(OR(Q105="Urban Development (moderate)",Q105="Urban Development (heavy)"),VLOOKUP(W105,VALIDATIONS!$FN$2:$GE$42,VLOOKUP(Q105,VALIDATIONS!$FJ$2:$FK$4,2,FALSE),FALSE),0))</f>
        <v/>
      </c>
    </row>
    <row r="106" spans="1:26" x14ac:dyDescent="0.2">
      <c r="A106" s="136"/>
      <c r="B106" s="368"/>
      <c r="C106" s="354"/>
      <c r="D106" s="141"/>
      <c r="E106" s="122"/>
      <c r="F106" s="141"/>
      <c r="G106" s="387"/>
      <c r="H106" s="387"/>
      <c r="I106" s="106" t="str">
        <f>IF(OR(C106="",D106=""),"",VLOOKUP(C106,VALIDATIONS!$FL$2:$FM$12,2,FALSE))</f>
        <v/>
      </c>
      <c r="J106" s="84"/>
      <c r="K106" s="377"/>
      <c r="L106" s="368"/>
      <c r="M106" s="141"/>
      <c r="N106" s="368"/>
      <c r="O106" s="141"/>
      <c r="P106" s="368"/>
      <c r="Q106" s="368"/>
      <c r="R106" s="196"/>
      <c r="S106" s="234"/>
      <c r="T106" s="198"/>
      <c r="U106" s="235"/>
      <c r="W106" s="368"/>
      <c r="X106" s="368"/>
      <c r="Y106" s="368"/>
      <c r="Z106" s="106" t="str">
        <f>IF(OR(N106="",P106="",Q106="",V106="",W106="",X106="",Y106=""),"",V106*IF(N106="Sewer Rising Main",VLOOKUP(W106,VALIDATIONS!$FN$2:$GE$42,11,FALSE),IF(N106="Sewer Reticulation",VLOOKUP(W106,VALIDATIONS!$FN$2:$GE$42,VLOOKUP(X106,VALIDATIONS!$FF$2:$FH$5,2,FALSE),FALSE),0)) +IF(P106="Up to 10% Rock",VLOOKUP(W106,VALIDATIONS!$FN$2:$GE$42,VLOOKUP(X106,VALIDATIONS!$FF$2:$FH$5,2,FALSE),FALSE),0)+IF(OR(Q106="Urban Development (moderate)",Q106="Urban Development (heavy)"),VLOOKUP(W106,VALIDATIONS!$FN$2:$GE$42,VLOOKUP(Q106,VALIDATIONS!$FJ$2:$FK$4,2,FALSE),FALSE),0))</f>
        <v/>
      </c>
    </row>
    <row r="107" spans="1:26" x14ac:dyDescent="0.2">
      <c r="A107" s="136"/>
      <c r="B107" s="368"/>
      <c r="C107" s="354"/>
      <c r="D107" s="141"/>
      <c r="E107" s="122"/>
      <c r="F107" s="141"/>
      <c r="G107" s="387"/>
      <c r="H107" s="387"/>
      <c r="I107" s="106" t="str">
        <f>IF(OR(C107="",D107=""),"",VLOOKUP(C107,VALIDATIONS!$FL$2:$FM$12,2,FALSE))</f>
        <v/>
      </c>
      <c r="J107" s="84"/>
      <c r="K107" s="377"/>
      <c r="L107" s="368"/>
      <c r="M107" s="141"/>
      <c r="N107" s="368"/>
      <c r="O107" s="141"/>
      <c r="P107" s="368"/>
      <c r="Q107" s="368"/>
      <c r="R107" s="196"/>
      <c r="S107" s="234"/>
      <c r="T107" s="198"/>
      <c r="U107" s="235"/>
      <c r="W107" s="368"/>
      <c r="X107" s="368"/>
      <c r="Y107" s="368"/>
      <c r="Z107" s="106" t="str">
        <f>IF(OR(N107="",P107="",Q107="",V107="",W107="",X107="",Y107=""),"",V107*IF(N107="Sewer Rising Main",VLOOKUP(W107,VALIDATIONS!$FN$2:$GE$42,11,FALSE),IF(N107="Sewer Reticulation",VLOOKUP(W107,VALIDATIONS!$FN$2:$GE$42,VLOOKUP(X107,VALIDATIONS!$FF$2:$FH$5,2,FALSE),FALSE),0)) +IF(P107="Up to 10% Rock",VLOOKUP(W107,VALIDATIONS!$FN$2:$GE$42,VLOOKUP(X107,VALIDATIONS!$FF$2:$FH$5,2,FALSE),FALSE),0)+IF(OR(Q107="Urban Development (moderate)",Q107="Urban Development (heavy)"),VLOOKUP(W107,VALIDATIONS!$FN$2:$GE$42,VLOOKUP(Q107,VALIDATIONS!$FJ$2:$FK$4,2,FALSE),FALSE),0))</f>
        <v/>
      </c>
    </row>
    <row r="108" spans="1:26" x14ac:dyDescent="0.2">
      <c r="A108" s="136"/>
      <c r="B108" s="368"/>
      <c r="C108" s="354"/>
      <c r="D108" s="141"/>
      <c r="E108" s="122"/>
      <c r="F108" s="141"/>
      <c r="G108" s="387"/>
      <c r="H108" s="387"/>
      <c r="I108" s="106" t="str">
        <f>IF(OR(C108="",D108=""),"",VLOOKUP(C108,VALIDATIONS!$FL$2:$FM$12,2,FALSE))</f>
        <v/>
      </c>
      <c r="J108" s="84"/>
      <c r="K108" s="377"/>
      <c r="L108" s="368"/>
      <c r="M108" s="141"/>
      <c r="N108" s="368"/>
      <c r="O108" s="141"/>
      <c r="P108" s="368"/>
      <c r="Q108" s="368"/>
      <c r="R108" s="196"/>
      <c r="S108" s="234"/>
      <c r="T108" s="198"/>
      <c r="U108" s="235"/>
      <c r="W108" s="368"/>
      <c r="X108" s="368"/>
      <c r="Y108" s="368"/>
      <c r="Z108" s="106" t="str">
        <f>IF(OR(N108="",P108="",Q108="",V108="",W108="",X108="",Y108=""),"",V108*IF(N108="Sewer Rising Main",VLOOKUP(W108,VALIDATIONS!$FN$2:$GE$42,11,FALSE),IF(N108="Sewer Reticulation",VLOOKUP(W108,VALIDATIONS!$FN$2:$GE$42,VLOOKUP(X108,VALIDATIONS!$FF$2:$FH$5,2,FALSE),FALSE),0)) +IF(P108="Up to 10% Rock",VLOOKUP(W108,VALIDATIONS!$FN$2:$GE$42,VLOOKUP(X108,VALIDATIONS!$FF$2:$FH$5,2,FALSE),FALSE),0)+IF(OR(Q108="Urban Development (moderate)",Q108="Urban Development (heavy)"),VLOOKUP(W108,VALIDATIONS!$FN$2:$GE$42,VLOOKUP(Q108,VALIDATIONS!$FJ$2:$FK$4,2,FALSE),FALSE),0))</f>
        <v/>
      </c>
    </row>
    <row r="109" spans="1:26" x14ac:dyDescent="0.2">
      <c r="A109" s="136"/>
      <c r="B109" s="368"/>
      <c r="C109" s="354"/>
      <c r="D109" s="141"/>
      <c r="E109" s="122"/>
      <c r="F109" s="141"/>
      <c r="G109" s="387"/>
      <c r="H109" s="387"/>
      <c r="I109" s="106" t="str">
        <f>IF(OR(C109="",D109=""),"",VLOOKUP(C109,VALIDATIONS!$FL$2:$FM$12,2,FALSE))</f>
        <v/>
      </c>
      <c r="J109" s="84"/>
      <c r="K109" s="377"/>
      <c r="L109" s="368"/>
      <c r="M109" s="141"/>
      <c r="N109" s="368"/>
      <c r="O109" s="141"/>
      <c r="P109" s="368"/>
      <c r="Q109" s="368"/>
      <c r="R109" s="196"/>
      <c r="S109" s="234"/>
      <c r="T109" s="198"/>
      <c r="U109" s="235"/>
      <c r="W109" s="368"/>
      <c r="X109" s="368"/>
      <c r="Y109" s="368"/>
      <c r="Z109" s="106" t="str">
        <f>IF(OR(N109="",P109="",Q109="",V109="",W109="",X109="",Y109=""),"",V109*IF(N109="Sewer Rising Main",VLOOKUP(W109,VALIDATIONS!$FN$2:$GE$42,11,FALSE),IF(N109="Sewer Reticulation",VLOOKUP(W109,VALIDATIONS!$FN$2:$GE$42,VLOOKUP(X109,VALIDATIONS!$FF$2:$FH$5,2,FALSE),FALSE),0)) +IF(P109="Up to 10% Rock",VLOOKUP(W109,VALIDATIONS!$FN$2:$GE$42,VLOOKUP(X109,VALIDATIONS!$FF$2:$FH$5,2,FALSE),FALSE),0)+IF(OR(Q109="Urban Development (moderate)",Q109="Urban Development (heavy)"),VLOOKUP(W109,VALIDATIONS!$FN$2:$GE$42,VLOOKUP(Q109,VALIDATIONS!$FJ$2:$FK$4,2,FALSE),FALSE),0))</f>
        <v/>
      </c>
    </row>
    <row r="110" spans="1:26" x14ac:dyDescent="0.2">
      <c r="A110" s="136"/>
      <c r="B110" s="368"/>
      <c r="C110" s="354"/>
      <c r="D110" s="141"/>
      <c r="E110" s="122"/>
      <c r="F110" s="141"/>
      <c r="G110" s="387"/>
      <c r="H110" s="387"/>
      <c r="I110" s="106" t="str">
        <f>IF(OR(C110="",D110=""),"",VLOOKUP(C110,VALIDATIONS!$FL$2:$FM$12,2,FALSE))</f>
        <v/>
      </c>
      <c r="J110" s="84"/>
      <c r="K110" s="377"/>
      <c r="L110" s="368"/>
      <c r="M110" s="141"/>
      <c r="N110" s="368"/>
      <c r="O110" s="141"/>
      <c r="P110" s="368"/>
      <c r="Q110" s="368"/>
      <c r="R110" s="196"/>
      <c r="S110" s="234"/>
      <c r="T110" s="198"/>
      <c r="U110" s="235"/>
      <c r="W110" s="368"/>
      <c r="X110" s="368"/>
      <c r="Y110" s="368"/>
      <c r="Z110" s="106" t="str">
        <f>IF(OR(N110="",P110="",Q110="",V110="",W110="",X110="",Y110=""),"",V110*IF(N110="Sewer Rising Main",VLOOKUP(W110,VALIDATIONS!$FN$2:$GE$42,11,FALSE),IF(N110="Sewer Reticulation",VLOOKUP(W110,VALIDATIONS!$FN$2:$GE$42,VLOOKUP(X110,VALIDATIONS!$FF$2:$FH$5,2,FALSE),FALSE),0)) +IF(P110="Up to 10% Rock",VLOOKUP(W110,VALIDATIONS!$FN$2:$GE$42,VLOOKUP(X110,VALIDATIONS!$FF$2:$FH$5,2,FALSE),FALSE),0)+IF(OR(Q110="Urban Development (moderate)",Q110="Urban Development (heavy)"),VLOOKUP(W110,VALIDATIONS!$FN$2:$GE$42,VLOOKUP(Q110,VALIDATIONS!$FJ$2:$FK$4,2,FALSE),FALSE),0))</f>
        <v/>
      </c>
    </row>
    <row r="111" spans="1:26" x14ac:dyDescent="0.2">
      <c r="A111" s="136"/>
      <c r="B111" s="368"/>
      <c r="C111" s="354"/>
      <c r="D111" s="141"/>
      <c r="E111" s="122"/>
      <c r="F111" s="141"/>
      <c r="G111" s="387"/>
      <c r="H111" s="387"/>
      <c r="I111" s="106" t="str">
        <f>IF(OR(C111="",D111=""),"",VLOOKUP(C111,VALIDATIONS!$FL$2:$FM$12,2,FALSE))</f>
        <v/>
      </c>
      <c r="J111" s="84"/>
      <c r="K111" s="377"/>
      <c r="L111" s="368"/>
      <c r="M111" s="141"/>
      <c r="N111" s="368"/>
      <c r="O111" s="141"/>
      <c r="P111" s="368"/>
      <c r="Q111" s="368"/>
      <c r="R111" s="196"/>
      <c r="S111" s="234"/>
      <c r="T111" s="198"/>
      <c r="U111" s="235"/>
      <c r="W111" s="368"/>
      <c r="X111" s="368"/>
      <c r="Y111" s="368"/>
      <c r="Z111" s="106" t="str">
        <f>IF(OR(N111="",P111="",Q111="",V111="",W111="",X111="",Y111=""),"",V111*IF(N111="Sewer Rising Main",VLOOKUP(W111,VALIDATIONS!$FN$2:$GE$42,11,FALSE),IF(N111="Sewer Reticulation",VLOOKUP(W111,VALIDATIONS!$FN$2:$GE$42,VLOOKUP(X111,VALIDATIONS!$FF$2:$FH$5,2,FALSE),FALSE),0)) +IF(P111="Up to 10% Rock",VLOOKUP(W111,VALIDATIONS!$FN$2:$GE$42,VLOOKUP(X111,VALIDATIONS!$FF$2:$FH$5,2,FALSE),FALSE),0)+IF(OR(Q111="Urban Development (moderate)",Q111="Urban Development (heavy)"),VLOOKUP(W111,VALIDATIONS!$FN$2:$GE$42,VLOOKUP(Q111,VALIDATIONS!$FJ$2:$FK$4,2,FALSE),FALSE),0))</f>
        <v/>
      </c>
    </row>
    <row r="112" spans="1:26" x14ac:dyDescent="0.2">
      <c r="A112" s="136"/>
      <c r="B112" s="368"/>
      <c r="C112" s="354"/>
      <c r="D112" s="141"/>
      <c r="E112" s="122"/>
      <c r="F112" s="141"/>
      <c r="G112" s="387"/>
      <c r="H112" s="387"/>
      <c r="I112" s="106" t="str">
        <f>IF(OR(C112="",D112=""),"",VLOOKUP(C112,VALIDATIONS!$FL$2:$FM$12,2,FALSE))</f>
        <v/>
      </c>
      <c r="J112" s="84"/>
      <c r="K112" s="377"/>
      <c r="L112" s="368"/>
      <c r="M112" s="141"/>
      <c r="N112" s="368"/>
      <c r="O112" s="141"/>
      <c r="P112" s="368"/>
      <c r="Q112" s="368"/>
      <c r="R112" s="196"/>
      <c r="S112" s="234"/>
      <c r="T112" s="198"/>
      <c r="U112" s="235"/>
      <c r="W112" s="368"/>
      <c r="X112" s="368"/>
      <c r="Y112" s="368"/>
      <c r="Z112" s="106" t="str">
        <f>IF(OR(N112="",P112="",Q112="",V112="",W112="",X112="",Y112=""),"",V112*IF(N112="Sewer Rising Main",VLOOKUP(W112,VALIDATIONS!$FN$2:$GE$42,11,FALSE),IF(N112="Sewer Reticulation",VLOOKUP(W112,VALIDATIONS!$FN$2:$GE$42,VLOOKUP(X112,VALIDATIONS!$FF$2:$FH$5,2,FALSE),FALSE),0)) +IF(P112="Up to 10% Rock",VLOOKUP(W112,VALIDATIONS!$FN$2:$GE$42,VLOOKUP(X112,VALIDATIONS!$FF$2:$FH$5,2,FALSE),FALSE),0)+IF(OR(Q112="Urban Development (moderate)",Q112="Urban Development (heavy)"),VLOOKUP(W112,VALIDATIONS!$FN$2:$GE$42,VLOOKUP(Q112,VALIDATIONS!$FJ$2:$FK$4,2,FALSE),FALSE),0))</f>
        <v/>
      </c>
    </row>
    <row r="113" spans="1:26" x14ac:dyDescent="0.2">
      <c r="A113" s="136"/>
      <c r="B113" s="368"/>
      <c r="C113" s="354"/>
      <c r="D113" s="141"/>
      <c r="E113" s="122"/>
      <c r="F113" s="141"/>
      <c r="G113" s="387"/>
      <c r="H113" s="387"/>
      <c r="I113" s="106" t="str">
        <f>IF(OR(C113="",D113=""),"",VLOOKUP(C113,VALIDATIONS!$FL$2:$FM$12,2,FALSE))</f>
        <v/>
      </c>
      <c r="J113" s="84"/>
      <c r="K113" s="377"/>
      <c r="L113" s="368"/>
      <c r="M113" s="141"/>
      <c r="N113" s="368"/>
      <c r="O113" s="141"/>
      <c r="P113" s="368"/>
      <c r="Q113" s="368"/>
      <c r="R113" s="196"/>
      <c r="S113" s="234"/>
      <c r="T113" s="198"/>
      <c r="U113" s="235"/>
      <c r="W113" s="368"/>
      <c r="X113" s="368"/>
      <c r="Y113" s="368"/>
      <c r="Z113" s="106" t="str">
        <f>IF(OR(N113="",P113="",Q113="",V113="",W113="",X113="",Y113=""),"",V113*IF(N113="Sewer Rising Main",VLOOKUP(W113,VALIDATIONS!$FN$2:$GE$42,11,FALSE),IF(N113="Sewer Reticulation",VLOOKUP(W113,VALIDATIONS!$FN$2:$GE$42,VLOOKUP(X113,VALIDATIONS!$FF$2:$FH$5,2,FALSE),FALSE),0)) +IF(P113="Up to 10% Rock",VLOOKUP(W113,VALIDATIONS!$FN$2:$GE$42,VLOOKUP(X113,VALIDATIONS!$FF$2:$FH$5,2,FALSE),FALSE),0)+IF(OR(Q113="Urban Development (moderate)",Q113="Urban Development (heavy)"),VLOOKUP(W113,VALIDATIONS!$FN$2:$GE$42,VLOOKUP(Q113,VALIDATIONS!$FJ$2:$FK$4,2,FALSE),FALSE),0))</f>
        <v/>
      </c>
    </row>
    <row r="114" spans="1:26" x14ac:dyDescent="0.2">
      <c r="A114" s="136"/>
      <c r="B114" s="368"/>
      <c r="C114" s="354"/>
      <c r="D114" s="141"/>
      <c r="E114" s="122"/>
      <c r="F114" s="141"/>
      <c r="G114" s="387"/>
      <c r="H114" s="387"/>
      <c r="I114" s="106" t="str">
        <f>IF(OR(C114="",D114=""),"",VLOOKUP(C114,VALIDATIONS!$FL$2:$FM$12,2,FALSE))</f>
        <v/>
      </c>
      <c r="J114" s="84"/>
      <c r="K114" s="377"/>
      <c r="L114" s="368"/>
      <c r="M114" s="141"/>
      <c r="N114" s="368"/>
      <c r="O114" s="141"/>
      <c r="P114" s="368"/>
      <c r="Q114" s="368"/>
      <c r="R114" s="196"/>
      <c r="S114" s="234"/>
      <c r="T114" s="198"/>
      <c r="U114" s="235"/>
      <c r="W114" s="368"/>
      <c r="X114" s="368"/>
      <c r="Y114" s="368"/>
      <c r="Z114" s="106" t="str">
        <f>IF(OR(N114="",P114="",Q114="",V114="",W114="",X114="",Y114=""),"",V114*IF(N114="Sewer Rising Main",VLOOKUP(W114,VALIDATIONS!$FN$2:$GE$42,11,FALSE),IF(N114="Sewer Reticulation",VLOOKUP(W114,VALIDATIONS!$FN$2:$GE$42,VLOOKUP(X114,VALIDATIONS!$FF$2:$FH$5,2,FALSE),FALSE),0)) +IF(P114="Up to 10% Rock",VLOOKUP(W114,VALIDATIONS!$FN$2:$GE$42,VLOOKUP(X114,VALIDATIONS!$FF$2:$FH$5,2,FALSE),FALSE),0)+IF(OR(Q114="Urban Development (moderate)",Q114="Urban Development (heavy)"),VLOOKUP(W114,VALIDATIONS!$FN$2:$GE$42,VLOOKUP(Q114,VALIDATIONS!$FJ$2:$FK$4,2,FALSE),FALSE),0))</f>
        <v/>
      </c>
    </row>
    <row r="115" spans="1:26" x14ac:dyDescent="0.2">
      <c r="A115" s="136"/>
      <c r="B115" s="368"/>
      <c r="C115" s="354"/>
      <c r="D115" s="141"/>
      <c r="E115" s="122"/>
      <c r="F115" s="141"/>
      <c r="G115" s="387"/>
      <c r="H115" s="387"/>
      <c r="I115" s="106" t="str">
        <f>IF(OR(C115="",D115=""),"",VLOOKUP(C115,VALIDATIONS!$FL$2:$FM$12,2,FALSE))</f>
        <v/>
      </c>
      <c r="J115" s="84"/>
      <c r="K115" s="377"/>
      <c r="L115" s="368"/>
      <c r="M115" s="141"/>
      <c r="N115" s="368"/>
      <c r="O115" s="141"/>
      <c r="P115" s="368"/>
      <c r="Q115" s="368"/>
      <c r="R115" s="196"/>
      <c r="S115" s="234"/>
      <c r="T115" s="198"/>
      <c r="U115" s="235"/>
      <c r="W115" s="368"/>
      <c r="X115" s="368"/>
      <c r="Y115" s="368"/>
      <c r="Z115" s="106" t="str">
        <f>IF(OR(N115="",P115="",Q115="",V115="",W115="",X115="",Y115=""),"",V115*IF(N115="Sewer Rising Main",VLOOKUP(W115,VALIDATIONS!$FN$2:$GE$42,11,FALSE),IF(N115="Sewer Reticulation",VLOOKUP(W115,VALIDATIONS!$FN$2:$GE$42,VLOOKUP(X115,VALIDATIONS!$FF$2:$FH$5,2,FALSE),FALSE),0)) +IF(P115="Up to 10% Rock",VLOOKUP(W115,VALIDATIONS!$FN$2:$GE$42,VLOOKUP(X115,VALIDATIONS!$FF$2:$FH$5,2,FALSE),FALSE),0)+IF(OR(Q115="Urban Development (moderate)",Q115="Urban Development (heavy)"),VLOOKUP(W115,VALIDATIONS!$FN$2:$GE$42,VLOOKUP(Q115,VALIDATIONS!$FJ$2:$FK$4,2,FALSE),FALSE),0))</f>
        <v/>
      </c>
    </row>
    <row r="116" spans="1:26" x14ac:dyDescent="0.2">
      <c r="A116" s="136"/>
      <c r="B116" s="368"/>
      <c r="C116" s="354"/>
      <c r="D116" s="141"/>
      <c r="E116" s="122"/>
      <c r="F116" s="141"/>
      <c r="G116" s="387"/>
      <c r="H116" s="387"/>
      <c r="I116" s="106" t="str">
        <f>IF(OR(C116="",D116=""),"",VLOOKUP(C116,VALIDATIONS!$FL$2:$FM$12,2,FALSE))</f>
        <v/>
      </c>
      <c r="J116" s="84"/>
      <c r="K116" s="377"/>
      <c r="L116" s="368"/>
      <c r="M116" s="141"/>
      <c r="N116" s="368"/>
      <c r="O116" s="141"/>
      <c r="P116" s="368"/>
      <c r="Q116" s="368"/>
      <c r="R116" s="196"/>
      <c r="S116" s="234"/>
      <c r="T116" s="198"/>
      <c r="U116" s="235"/>
      <c r="W116" s="368"/>
      <c r="X116" s="368"/>
      <c r="Y116" s="368"/>
      <c r="Z116" s="106" t="str">
        <f>IF(OR(N116="",P116="",Q116="",V116="",W116="",X116="",Y116=""),"",V116*IF(N116="Sewer Rising Main",VLOOKUP(W116,VALIDATIONS!$FN$2:$GE$42,11,FALSE),IF(N116="Sewer Reticulation",VLOOKUP(W116,VALIDATIONS!$FN$2:$GE$42,VLOOKUP(X116,VALIDATIONS!$FF$2:$FH$5,2,FALSE),FALSE),0)) +IF(P116="Up to 10% Rock",VLOOKUP(W116,VALIDATIONS!$FN$2:$GE$42,VLOOKUP(X116,VALIDATIONS!$FF$2:$FH$5,2,FALSE),FALSE),0)+IF(OR(Q116="Urban Development (moderate)",Q116="Urban Development (heavy)"),VLOOKUP(W116,VALIDATIONS!$FN$2:$GE$42,VLOOKUP(Q116,VALIDATIONS!$FJ$2:$FK$4,2,FALSE),FALSE),0))</f>
        <v/>
      </c>
    </row>
    <row r="117" spans="1:26" x14ac:dyDescent="0.2">
      <c r="A117" s="136"/>
      <c r="B117" s="368"/>
      <c r="C117" s="354"/>
      <c r="D117" s="141"/>
      <c r="E117" s="122"/>
      <c r="F117" s="141"/>
      <c r="G117" s="387"/>
      <c r="H117" s="387"/>
      <c r="I117" s="106" t="str">
        <f>IF(OR(C117="",D117=""),"",VLOOKUP(C117,VALIDATIONS!$FL$2:$FM$12,2,FALSE))</f>
        <v/>
      </c>
      <c r="J117" s="84"/>
      <c r="K117" s="377"/>
      <c r="L117" s="368"/>
      <c r="M117" s="141"/>
      <c r="N117" s="368"/>
      <c r="O117" s="141"/>
      <c r="P117" s="368"/>
      <c r="Q117" s="368"/>
      <c r="R117" s="196"/>
      <c r="S117" s="234"/>
      <c r="T117" s="198"/>
      <c r="U117" s="235"/>
      <c r="W117" s="368"/>
      <c r="X117" s="368"/>
      <c r="Y117" s="368"/>
      <c r="Z117" s="106" t="str">
        <f>IF(OR(N117="",P117="",Q117="",V117="",W117="",X117="",Y117=""),"",V117*IF(N117="Sewer Rising Main",VLOOKUP(W117,VALIDATIONS!$FN$2:$GE$42,11,FALSE),IF(N117="Sewer Reticulation",VLOOKUP(W117,VALIDATIONS!$FN$2:$GE$42,VLOOKUP(X117,VALIDATIONS!$FF$2:$FH$5,2,FALSE),FALSE),0)) +IF(P117="Up to 10% Rock",VLOOKUP(W117,VALIDATIONS!$FN$2:$GE$42,VLOOKUP(X117,VALIDATIONS!$FF$2:$FH$5,2,FALSE),FALSE),0)+IF(OR(Q117="Urban Development (moderate)",Q117="Urban Development (heavy)"),VLOOKUP(W117,VALIDATIONS!$FN$2:$GE$42,VLOOKUP(Q117,VALIDATIONS!$FJ$2:$FK$4,2,FALSE),FALSE),0))</f>
        <v/>
      </c>
    </row>
    <row r="118" spans="1:26" x14ac:dyDescent="0.2">
      <c r="A118" s="136"/>
      <c r="B118" s="368"/>
      <c r="C118" s="354"/>
      <c r="D118" s="141"/>
      <c r="E118" s="122"/>
      <c r="F118" s="141"/>
      <c r="G118" s="387"/>
      <c r="H118" s="387"/>
      <c r="I118" s="106" t="str">
        <f>IF(OR(C118="",D118=""),"",VLOOKUP(C118,VALIDATIONS!$FL$2:$FM$12,2,FALSE))</f>
        <v/>
      </c>
      <c r="J118" s="84"/>
      <c r="K118" s="377"/>
      <c r="L118" s="368"/>
      <c r="M118" s="141"/>
      <c r="N118" s="368"/>
      <c r="O118" s="141"/>
      <c r="P118" s="368"/>
      <c r="Q118" s="368"/>
      <c r="R118" s="196"/>
      <c r="S118" s="234"/>
      <c r="T118" s="198"/>
      <c r="U118" s="235"/>
      <c r="W118" s="368"/>
      <c r="X118" s="368"/>
      <c r="Y118" s="368"/>
      <c r="Z118" s="106" t="str">
        <f>IF(OR(N118="",P118="",Q118="",V118="",W118="",X118="",Y118=""),"",V118*IF(N118="Sewer Rising Main",VLOOKUP(W118,VALIDATIONS!$FN$2:$GE$42,11,FALSE),IF(N118="Sewer Reticulation",VLOOKUP(W118,VALIDATIONS!$FN$2:$GE$42,VLOOKUP(X118,VALIDATIONS!$FF$2:$FH$5,2,FALSE),FALSE),0)) +IF(P118="Up to 10% Rock",VLOOKUP(W118,VALIDATIONS!$FN$2:$GE$42,VLOOKUP(X118,VALIDATIONS!$FF$2:$FH$5,2,FALSE),FALSE),0)+IF(OR(Q118="Urban Development (moderate)",Q118="Urban Development (heavy)"),VLOOKUP(W118,VALIDATIONS!$FN$2:$GE$42,VLOOKUP(Q118,VALIDATIONS!$FJ$2:$FK$4,2,FALSE),FALSE),0))</f>
        <v/>
      </c>
    </row>
    <row r="119" spans="1:26" x14ac:dyDescent="0.2">
      <c r="A119" s="136"/>
      <c r="B119" s="368"/>
      <c r="C119" s="354"/>
      <c r="D119" s="141"/>
      <c r="E119" s="122"/>
      <c r="F119" s="141"/>
      <c r="G119" s="387"/>
      <c r="H119" s="387"/>
      <c r="I119" s="106" t="str">
        <f>IF(OR(C119="",D119=""),"",VLOOKUP(C119,VALIDATIONS!$FL$2:$FM$12,2,FALSE))</f>
        <v/>
      </c>
      <c r="J119" s="84"/>
      <c r="K119" s="377"/>
      <c r="L119" s="368"/>
      <c r="M119" s="141"/>
      <c r="N119" s="368"/>
      <c r="O119" s="141"/>
      <c r="P119" s="368"/>
      <c r="Q119" s="368"/>
      <c r="R119" s="196"/>
      <c r="S119" s="234"/>
      <c r="T119" s="198"/>
      <c r="U119" s="235"/>
      <c r="W119" s="368"/>
      <c r="X119" s="368"/>
      <c r="Y119" s="368"/>
      <c r="Z119" s="106" t="str">
        <f>IF(OR(N119="",P119="",Q119="",V119="",W119="",X119="",Y119=""),"",V119*IF(N119="Sewer Rising Main",VLOOKUP(W119,VALIDATIONS!$FN$2:$GE$42,11,FALSE),IF(N119="Sewer Reticulation",VLOOKUP(W119,VALIDATIONS!$FN$2:$GE$42,VLOOKUP(X119,VALIDATIONS!$FF$2:$FH$5,2,FALSE),FALSE),0)) +IF(P119="Up to 10% Rock",VLOOKUP(W119,VALIDATIONS!$FN$2:$GE$42,VLOOKUP(X119,VALIDATIONS!$FF$2:$FH$5,2,FALSE),FALSE),0)+IF(OR(Q119="Urban Development (moderate)",Q119="Urban Development (heavy)"),VLOOKUP(W119,VALIDATIONS!$FN$2:$GE$42,VLOOKUP(Q119,VALIDATIONS!$FJ$2:$FK$4,2,FALSE),FALSE),0))</f>
        <v/>
      </c>
    </row>
    <row r="120" spans="1:26" x14ac:dyDescent="0.2">
      <c r="A120" s="136"/>
      <c r="B120" s="368"/>
      <c r="C120" s="354"/>
      <c r="D120" s="141"/>
      <c r="E120" s="122"/>
      <c r="F120" s="141"/>
      <c r="G120" s="387"/>
      <c r="H120" s="387"/>
      <c r="I120" s="106" t="str">
        <f>IF(OR(C120="",D120=""),"",VLOOKUP(C120,VALIDATIONS!$FL$2:$FM$12,2,FALSE))</f>
        <v/>
      </c>
      <c r="J120" s="84"/>
      <c r="K120" s="377"/>
      <c r="L120" s="368"/>
      <c r="M120" s="141"/>
      <c r="N120" s="368"/>
      <c r="O120" s="141"/>
      <c r="P120" s="368"/>
      <c r="Q120" s="368"/>
      <c r="R120" s="196"/>
      <c r="S120" s="234"/>
      <c r="T120" s="198"/>
      <c r="U120" s="235"/>
      <c r="W120" s="368"/>
      <c r="X120" s="368"/>
      <c r="Y120" s="368"/>
      <c r="Z120" s="106" t="str">
        <f>IF(OR(N120="",P120="",Q120="",V120="",W120="",X120="",Y120=""),"",V120*IF(N120="Sewer Rising Main",VLOOKUP(W120,VALIDATIONS!$FN$2:$GE$42,11,FALSE),IF(N120="Sewer Reticulation",VLOOKUP(W120,VALIDATIONS!$FN$2:$GE$42,VLOOKUP(X120,VALIDATIONS!$FF$2:$FH$5,2,FALSE),FALSE),0)) +IF(P120="Up to 10% Rock",VLOOKUP(W120,VALIDATIONS!$FN$2:$GE$42,VLOOKUP(X120,VALIDATIONS!$FF$2:$FH$5,2,FALSE),FALSE),0)+IF(OR(Q120="Urban Development (moderate)",Q120="Urban Development (heavy)"),VLOOKUP(W120,VALIDATIONS!$FN$2:$GE$42,VLOOKUP(Q120,VALIDATIONS!$FJ$2:$FK$4,2,FALSE),FALSE),0))</f>
        <v/>
      </c>
    </row>
    <row r="121" spans="1:26" x14ac:dyDescent="0.2">
      <c r="A121" s="136"/>
      <c r="B121" s="368"/>
      <c r="C121" s="354"/>
      <c r="D121" s="141"/>
      <c r="E121" s="122"/>
      <c r="F121" s="141"/>
      <c r="G121" s="387"/>
      <c r="H121" s="387"/>
      <c r="I121" s="106" t="str">
        <f>IF(OR(C121="",D121=""),"",VLOOKUP(C121,VALIDATIONS!$FL$2:$FM$12,2,FALSE))</f>
        <v/>
      </c>
      <c r="J121" s="84"/>
      <c r="K121" s="377"/>
      <c r="L121" s="368"/>
      <c r="M121" s="141"/>
      <c r="N121" s="368"/>
      <c r="O121" s="141"/>
      <c r="P121" s="368"/>
      <c r="Q121" s="368"/>
      <c r="R121" s="196"/>
      <c r="S121" s="234"/>
      <c r="T121" s="198"/>
      <c r="U121" s="235"/>
      <c r="W121" s="368"/>
      <c r="X121" s="368"/>
      <c r="Y121" s="368"/>
      <c r="Z121" s="106" t="str">
        <f>IF(OR(N121="",P121="",Q121="",V121="",W121="",X121="",Y121=""),"",V121*IF(N121="Sewer Rising Main",VLOOKUP(W121,VALIDATIONS!$FN$2:$GE$42,11,FALSE),IF(N121="Sewer Reticulation",VLOOKUP(W121,VALIDATIONS!$FN$2:$GE$42,VLOOKUP(X121,VALIDATIONS!$FF$2:$FH$5,2,FALSE),FALSE),0)) +IF(P121="Up to 10% Rock",VLOOKUP(W121,VALIDATIONS!$FN$2:$GE$42,VLOOKUP(X121,VALIDATIONS!$FF$2:$FH$5,2,FALSE),FALSE),0)+IF(OR(Q121="Urban Development (moderate)",Q121="Urban Development (heavy)"),VLOOKUP(W121,VALIDATIONS!$FN$2:$GE$42,VLOOKUP(Q121,VALIDATIONS!$FJ$2:$FK$4,2,FALSE),FALSE),0))</f>
        <v/>
      </c>
    </row>
    <row r="122" spans="1:26" x14ac:dyDescent="0.2">
      <c r="A122" s="136"/>
      <c r="B122" s="368"/>
      <c r="C122" s="354"/>
      <c r="D122" s="141"/>
      <c r="E122" s="122"/>
      <c r="F122" s="141"/>
      <c r="G122" s="387"/>
      <c r="H122" s="387"/>
      <c r="I122" s="106" t="str">
        <f>IF(OR(C122="",D122=""),"",VLOOKUP(C122,VALIDATIONS!$FL$2:$FM$12,2,FALSE))</f>
        <v/>
      </c>
      <c r="J122" s="84"/>
      <c r="K122" s="377"/>
      <c r="L122" s="368"/>
      <c r="M122" s="141"/>
      <c r="N122" s="368"/>
      <c r="O122" s="141"/>
      <c r="P122" s="368"/>
      <c r="Q122" s="368"/>
      <c r="R122" s="196"/>
      <c r="S122" s="234"/>
      <c r="T122" s="198"/>
      <c r="U122" s="235"/>
      <c r="W122" s="368"/>
      <c r="X122" s="368"/>
      <c r="Y122" s="368"/>
      <c r="Z122" s="106" t="str">
        <f>IF(OR(N122="",P122="",Q122="",V122="",W122="",X122="",Y122=""),"",V122*IF(N122="Sewer Rising Main",VLOOKUP(W122,VALIDATIONS!$FN$2:$GE$42,11,FALSE),IF(N122="Sewer Reticulation",VLOOKUP(W122,VALIDATIONS!$FN$2:$GE$42,VLOOKUP(X122,VALIDATIONS!$FF$2:$FH$5,2,FALSE),FALSE),0)) +IF(P122="Up to 10% Rock",VLOOKUP(W122,VALIDATIONS!$FN$2:$GE$42,VLOOKUP(X122,VALIDATIONS!$FF$2:$FH$5,2,FALSE),FALSE),0)+IF(OR(Q122="Urban Development (moderate)",Q122="Urban Development (heavy)"),VLOOKUP(W122,VALIDATIONS!$FN$2:$GE$42,VLOOKUP(Q122,VALIDATIONS!$FJ$2:$FK$4,2,FALSE),FALSE),0))</f>
        <v/>
      </c>
    </row>
    <row r="123" spans="1:26" x14ac:dyDescent="0.2">
      <c r="A123" s="136"/>
      <c r="B123" s="368"/>
      <c r="C123" s="354"/>
      <c r="D123" s="141"/>
      <c r="E123" s="122"/>
      <c r="F123" s="141"/>
      <c r="G123" s="387"/>
      <c r="H123" s="387"/>
      <c r="I123" s="106" t="str">
        <f>IF(OR(C123="",D123=""),"",VLOOKUP(C123,VALIDATIONS!$FL$2:$FM$12,2,FALSE))</f>
        <v/>
      </c>
      <c r="J123" s="84"/>
      <c r="K123" s="377"/>
      <c r="L123" s="368"/>
      <c r="M123" s="141"/>
      <c r="N123" s="368"/>
      <c r="O123" s="141"/>
      <c r="P123" s="368"/>
      <c r="Q123" s="368"/>
      <c r="R123" s="196"/>
      <c r="S123" s="234"/>
      <c r="T123" s="198"/>
      <c r="U123" s="235"/>
      <c r="W123" s="368"/>
      <c r="X123" s="368"/>
      <c r="Y123" s="368"/>
      <c r="Z123" s="106" t="str">
        <f>IF(OR(N123="",P123="",Q123="",V123="",W123="",X123="",Y123=""),"",V123*IF(N123="Sewer Rising Main",VLOOKUP(W123,VALIDATIONS!$FN$2:$GE$42,11,FALSE),IF(N123="Sewer Reticulation",VLOOKUP(W123,VALIDATIONS!$FN$2:$GE$42,VLOOKUP(X123,VALIDATIONS!$FF$2:$FH$5,2,FALSE),FALSE),0)) +IF(P123="Up to 10% Rock",VLOOKUP(W123,VALIDATIONS!$FN$2:$GE$42,VLOOKUP(X123,VALIDATIONS!$FF$2:$FH$5,2,FALSE),FALSE),0)+IF(OR(Q123="Urban Development (moderate)",Q123="Urban Development (heavy)"),VLOOKUP(W123,VALIDATIONS!$FN$2:$GE$42,VLOOKUP(Q123,VALIDATIONS!$FJ$2:$FK$4,2,FALSE),FALSE),0))</f>
        <v/>
      </c>
    </row>
    <row r="124" spans="1:26" x14ac:dyDescent="0.2">
      <c r="A124" s="136"/>
      <c r="B124" s="368"/>
      <c r="C124" s="354"/>
      <c r="D124" s="141"/>
      <c r="E124" s="122"/>
      <c r="F124" s="141"/>
      <c r="G124" s="387"/>
      <c r="H124" s="387"/>
      <c r="I124" s="106" t="str">
        <f>IF(OR(C124="",D124=""),"",VLOOKUP(C124,VALIDATIONS!$FL$2:$FM$12,2,FALSE))</f>
        <v/>
      </c>
      <c r="J124" s="84"/>
      <c r="K124" s="377"/>
      <c r="L124" s="368"/>
      <c r="M124" s="141"/>
      <c r="N124" s="368"/>
      <c r="O124" s="141"/>
      <c r="P124" s="368"/>
      <c r="Q124" s="368"/>
      <c r="R124" s="196"/>
      <c r="S124" s="234"/>
      <c r="T124" s="198"/>
      <c r="U124" s="235"/>
      <c r="W124" s="368"/>
      <c r="X124" s="368"/>
      <c r="Y124" s="368"/>
      <c r="Z124" s="106" t="str">
        <f>IF(OR(N124="",P124="",Q124="",V124="",W124="",X124="",Y124=""),"",V124*IF(N124="Sewer Rising Main",VLOOKUP(W124,VALIDATIONS!$FN$2:$GE$42,11,FALSE),IF(N124="Sewer Reticulation",VLOOKUP(W124,VALIDATIONS!$FN$2:$GE$42,VLOOKUP(X124,VALIDATIONS!$FF$2:$FH$5,2,FALSE),FALSE),0)) +IF(P124="Up to 10% Rock",VLOOKUP(W124,VALIDATIONS!$FN$2:$GE$42,VLOOKUP(X124,VALIDATIONS!$FF$2:$FH$5,2,FALSE),FALSE),0)+IF(OR(Q124="Urban Development (moderate)",Q124="Urban Development (heavy)"),VLOOKUP(W124,VALIDATIONS!$FN$2:$GE$42,VLOOKUP(Q124,VALIDATIONS!$FJ$2:$FK$4,2,FALSE),FALSE),0))</f>
        <v/>
      </c>
    </row>
    <row r="125" spans="1:26" x14ac:dyDescent="0.2">
      <c r="A125" s="136"/>
      <c r="B125" s="368"/>
      <c r="C125" s="354"/>
      <c r="D125" s="141"/>
      <c r="E125" s="122"/>
      <c r="F125" s="141"/>
      <c r="G125" s="387"/>
      <c r="H125" s="387"/>
      <c r="I125" s="106" t="str">
        <f>IF(OR(C125="",D125=""),"",VLOOKUP(C125,VALIDATIONS!$FL$2:$FM$12,2,FALSE))</f>
        <v/>
      </c>
      <c r="J125" s="84"/>
      <c r="K125" s="377"/>
      <c r="L125" s="368"/>
      <c r="M125" s="141"/>
      <c r="N125" s="368"/>
      <c r="O125" s="141"/>
      <c r="P125" s="368"/>
      <c r="Q125" s="368"/>
      <c r="R125" s="196"/>
      <c r="S125" s="234"/>
      <c r="T125" s="198"/>
      <c r="U125" s="235"/>
      <c r="W125" s="368"/>
      <c r="X125" s="368"/>
      <c r="Y125" s="368"/>
      <c r="Z125" s="106" t="str">
        <f>IF(OR(N125="",P125="",Q125="",V125="",W125="",X125="",Y125=""),"",V125*IF(N125="Sewer Rising Main",VLOOKUP(W125,VALIDATIONS!$FN$2:$GE$42,11,FALSE),IF(N125="Sewer Reticulation",VLOOKUP(W125,VALIDATIONS!$FN$2:$GE$42,VLOOKUP(X125,VALIDATIONS!$FF$2:$FH$5,2,FALSE),FALSE),0)) +IF(P125="Up to 10% Rock",VLOOKUP(W125,VALIDATIONS!$FN$2:$GE$42,VLOOKUP(X125,VALIDATIONS!$FF$2:$FH$5,2,FALSE),FALSE),0)+IF(OR(Q125="Urban Development (moderate)",Q125="Urban Development (heavy)"),VLOOKUP(W125,VALIDATIONS!$FN$2:$GE$42,VLOOKUP(Q125,VALIDATIONS!$FJ$2:$FK$4,2,FALSE),FALSE),0))</f>
        <v/>
      </c>
    </row>
    <row r="126" spans="1:26" x14ac:dyDescent="0.2">
      <c r="A126" s="136"/>
      <c r="B126" s="368"/>
      <c r="C126" s="354"/>
      <c r="D126" s="141"/>
      <c r="E126" s="122"/>
      <c r="F126" s="141"/>
      <c r="G126" s="387"/>
      <c r="H126" s="387"/>
      <c r="I126" s="106" t="str">
        <f>IF(OR(C126="",D126=""),"",VLOOKUP(C126,VALIDATIONS!$FL$2:$FM$12,2,FALSE))</f>
        <v/>
      </c>
      <c r="J126" s="84"/>
      <c r="K126" s="377"/>
      <c r="L126" s="368"/>
      <c r="M126" s="141"/>
      <c r="N126" s="368"/>
      <c r="O126" s="141"/>
      <c r="P126" s="368"/>
      <c r="Q126" s="368"/>
      <c r="R126" s="196"/>
      <c r="S126" s="234"/>
      <c r="T126" s="198"/>
      <c r="U126" s="235"/>
      <c r="W126" s="368"/>
      <c r="X126" s="368"/>
      <c r="Y126" s="368"/>
      <c r="Z126" s="106" t="str">
        <f>IF(OR(N126="",P126="",Q126="",V126="",W126="",X126="",Y126=""),"",V126*IF(N126="Sewer Rising Main",VLOOKUP(W126,VALIDATIONS!$FN$2:$GE$42,11,FALSE),IF(N126="Sewer Reticulation",VLOOKUP(W126,VALIDATIONS!$FN$2:$GE$42,VLOOKUP(X126,VALIDATIONS!$FF$2:$FH$5,2,FALSE),FALSE),0)) +IF(P126="Up to 10% Rock",VLOOKUP(W126,VALIDATIONS!$FN$2:$GE$42,VLOOKUP(X126,VALIDATIONS!$FF$2:$FH$5,2,FALSE),FALSE),0)+IF(OR(Q126="Urban Development (moderate)",Q126="Urban Development (heavy)"),VLOOKUP(W126,VALIDATIONS!$FN$2:$GE$42,VLOOKUP(Q126,VALIDATIONS!$FJ$2:$FK$4,2,FALSE),FALSE),0))</f>
        <v/>
      </c>
    </row>
    <row r="127" spans="1:26" x14ac:dyDescent="0.2">
      <c r="A127" s="136"/>
      <c r="B127" s="368"/>
      <c r="C127" s="354"/>
      <c r="D127" s="141"/>
      <c r="E127" s="122"/>
      <c r="F127" s="141"/>
      <c r="G127" s="387"/>
      <c r="H127" s="387"/>
      <c r="I127" s="106" t="str">
        <f>IF(OR(C127="",D127=""),"",VLOOKUP(C127,VALIDATIONS!$FL$2:$FM$12,2,FALSE))</f>
        <v/>
      </c>
      <c r="J127" s="84"/>
      <c r="K127" s="377"/>
      <c r="L127" s="368"/>
      <c r="M127" s="141"/>
      <c r="N127" s="368"/>
      <c r="O127" s="141"/>
      <c r="P127" s="368"/>
      <c r="Q127" s="368"/>
      <c r="R127" s="196"/>
      <c r="S127" s="234"/>
      <c r="T127" s="198"/>
      <c r="U127" s="235"/>
      <c r="W127" s="368"/>
      <c r="X127" s="368"/>
      <c r="Y127" s="368"/>
      <c r="Z127" s="106" t="str">
        <f>IF(OR(N127="",P127="",Q127="",V127="",W127="",X127="",Y127=""),"",V127*IF(N127="Sewer Rising Main",VLOOKUP(W127,VALIDATIONS!$FN$2:$GE$42,11,FALSE),IF(N127="Sewer Reticulation",VLOOKUP(W127,VALIDATIONS!$FN$2:$GE$42,VLOOKUP(X127,VALIDATIONS!$FF$2:$FH$5,2,FALSE),FALSE),0)) +IF(P127="Up to 10% Rock",VLOOKUP(W127,VALIDATIONS!$FN$2:$GE$42,VLOOKUP(X127,VALIDATIONS!$FF$2:$FH$5,2,FALSE),FALSE),0)+IF(OR(Q127="Urban Development (moderate)",Q127="Urban Development (heavy)"),VLOOKUP(W127,VALIDATIONS!$FN$2:$GE$42,VLOOKUP(Q127,VALIDATIONS!$FJ$2:$FK$4,2,FALSE),FALSE),0))</f>
        <v/>
      </c>
    </row>
    <row r="128" spans="1:26" x14ac:dyDescent="0.2">
      <c r="A128" s="136"/>
      <c r="B128" s="368"/>
      <c r="C128" s="354"/>
      <c r="D128" s="141"/>
      <c r="E128" s="122"/>
      <c r="F128" s="141"/>
      <c r="G128" s="387"/>
      <c r="H128" s="387"/>
      <c r="I128" s="106" t="str">
        <f>IF(OR(C128="",D128=""),"",VLOOKUP(C128,VALIDATIONS!$FL$2:$FM$12,2,FALSE))</f>
        <v/>
      </c>
      <c r="J128" s="84"/>
      <c r="K128" s="377"/>
      <c r="L128" s="368"/>
      <c r="M128" s="141"/>
      <c r="N128" s="368"/>
      <c r="O128" s="141"/>
      <c r="P128" s="368"/>
      <c r="Q128" s="368"/>
      <c r="R128" s="196"/>
      <c r="S128" s="234"/>
      <c r="T128" s="198"/>
      <c r="U128" s="235"/>
      <c r="W128" s="368"/>
      <c r="X128" s="368"/>
      <c r="Y128" s="368"/>
      <c r="Z128" s="106" t="str">
        <f>IF(OR(N128="",P128="",Q128="",V128="",W128="",X128="",Y128=""),"",V128*IF(N128="Sewer Rising Main",VLOOKUP(W128,VALIDATIONS!$FN$2:$GE$42,11,FALSE),IF(N128="Sewer Reticulation",VLOOKUP(W128,VALIDATIONS!$FN$2:$GE$42,VLOOKUP(X128,VALIDATIONS!$FF$2:$FH$5,2,FALSE),FALSE),0)) +IF(P128="Up to 10% Rock",VLOOKUP(W128,VALIDATIONS!$FN$2:$GE$42,VLOOKUP(X128,VALIDATIONS!$FF$2:$FH$5,2,FALSE),FALSE),0)+IF(OR(Q128="Urban Development (moderate)",Q128="Urban Development (heavy)"),VLOOKUP(W128,VALIDATIONS!$FN$2:$GE$42,VLOOKUP(Q128,VALIDATIONS!$FJ$2:$FK$4,2,FALSE),FALSE),0))</f>
        <v/>
      </c>
    </row>
    <row r="129" spans="1:26" x14ac:dyDescent="0.2">
      <c r="A129" s="136"/>
      <c r="B129" s="368"/>
      <c r="C129" s="354"/>
      <c r="D129" s="141"/>
      <c r="E129" s="122"/>
      <c r="F129" s="141"/>
      <c r="G129" s="387"/>
      <c r="H129" s="387"/>
      <c r="I129" s="106" t="str">
        <f>IF(OR(C129="",D129=""),"",VLOOKUP(C129,VALIDATIONS!$FL$2:$FM$12,2,FALSE))</f>
        <v/>
      </c>
      <c r="J129" s="84"/>
      <c r="K129" s="377"/>
      <c r="L129" s="368"/>
      <c r="M129" s="141"/>
      <c r="N129" s="368"/>
      <c r="O129" s="141"/>
      <c r="P129" s="368"/>
      <c r="Q129" s="368"/>
      <c r="R129" s="196"/>
      <c r="S129" s="234"/>
      <c r="T129" s="198"/>
      <c r="U129" s="235"/>
      <c r="W129" s="368"/>
      <c r="X129" s="368"/>
      <c r="Y129" s="368"/>
      <c r="Z129" s="106" t="str">
        <f>IF(OR(N129="",P129="",Q129="",V129="",W129="",X129="",Y129=""),"",V129*IF(N129="Sewer Rising Main",VLOOKUP(W129,VALIDATIONS!$FN$2:$GE$42,11,FALSE),IF(N129="Sewer Reticulation",VLOOKUP(W129,VALIDATIONS!$FN$2:$GE$42,VLOOKUP(X129,VALIDATIONS!$FF$2:$FH$5,2,FALSE),FALSE),0)) +IF(P129="Up to 10% Rock",VLOOKUP(W129,VALIDATIONS!$FN$2:$GE$42,VLOOKUP(X129,VALIDATIONS!$FF$2:$FH$5,2,FALSE),FALSE),0)+IF(OR(Q129="Urban Development (moderate)",Q129="Urban Development (heavy)"),VLOOKUP(W129,VALIDATIONS!$FN$2:$GE$42,VLOOKUP(Q129,VALIDATIONS!$FJ$2:$FK$4,2,FALSE),FALSE),0))</f>
        <v/>
      </c>
    </row>
    <row r="130" spans="1:26" x14ac:dyDescent="0.2">
      <c r="A130" s="136"/>
      <c r="B130" s="368"/>
      <c r="C130" s="354"/>
      <c r="D130" s="141"/>
      <c r="E130" s="122"/>
      <c r="F130" s="141"/>
      <c r="G130" s="387"/>
      <c r="H130" s="387"/>
      <c r="I130" s="106" t="str">
        <f>IF(OR(C130="",D130=""),"",VLOOKUP(C130,VALIDATIONS!$FL$2:$FM$12,2,FALSE))</f>
        <v/>
      </c>
      <c r="J130" s="84"/>
      <c r="K130" s="377"/>
      <c r="L130" s="368"/>
      <c r="M130" s="141"/>
      <c r="N130" s="368"/>
      <c r="O130" s="141"/>
      <c r="P130" s="368"/>
      <c r="Q130" s="368"/>
      <c r="R130" s="196"/>
      <c r="S130" s="234"/>
      <c r="T130" s="198"/>
      <c r="U130" s="235"/>
      <c r="W130" s="368"/>
      <c r="X130" s="368"/>
      <c r="Y130" s="368"/>
      <c r="Z130" s="106" t="str">
        <f>IF(OR(N130="",P130="",Q130="",V130="",W130="",X130="",Y130=""),"",V130*IF(N130="Sewer Rising Main",VLOOKUP(W130,VALIDATIONS!$FN$2:$GE$42,11,FALSE),IF(N130="Sewer Reticulation",VLOOKUP(W130,VALIDATIONS!$FN$2:$GE$42,VLOOKUP(X130,VALIDATIONS!$FF$2:$FH$5,2,FALSE),FALSE),0)) +IF(P130="Up to 10% Rock",VLOOKUP(W130,VALIDATIONS!$FN$2:$GE$42,VLOOKUP(X130,VALIDATIONS!$FF$2:$FH$5,2,FALSE),FALSE),0)+IF(OR(Q130="Urban Development (moderate)",Q130="Urban Development (heavy)"),VLOOKUP(W130,VALIDATIONS!$FN$2:$GE$42,VLOOKUP(Q130,VALIDATIONS!$FJ$2:$FK$4,2,FALSE),FALSE),0))</f>
        <v/>
      </c>
    </row>
    <row r="131" spans="1:26" x14ac:dyDescent="0.2">
      <c r="A131" s="136"/>
      <c r="B131" s="368"/>
      <c r="C131" s="354"/>
      <c r="D131" s="141"/>
      <c r="E131" s="122"/>
      <c r="F131" s="141"/>
      <c r="G131" s="387"/>
      <c r="H131" s="387"/>
      <c r="I131" s="106" t="str">
        <f>IF(OR(C131="",D131=""),"",VLOOKUP(C131,VALIDATIONS!$FL$2:$FM$12,2,FALSE))</f>
        <v/>
      </c>
      <c r="J131" s="84"/>
      <c r="K131" s="377"/>
      <c r="L131" s="368"/>
      <c r="M131" s="141"/>
      <c r="N131" s="368"/>
      <c r="O131" s="141"/>
      <c r="P131" s="368"/>
      <c r="Q131" s="368"/>
      <c r="R131" s="196"/>
      <c r="S131" s="234"/>
      <c r="T131" s="198"/>
      <c r="U131" s="235"/>
      <c r="W131" s="368"/>
      <c r="X131" s="368"/>
      <c r="Y131" s="368"/>
      <c r="Z131" s="106" t="str">
        <f>IF(OR(N131="",P131="",Q131="",V131="",W131="",X131="",Y131=""),"",V131*IF(N131="Sewer Rising Main",VLOOKUP(W131,VALIDATIONS!$FN$2:$GE$42,11,FALSE),IF(N131="Sewer Reticulation",VLOOKUP(W131,VALIDATIONS!$FN$2:$GE$42,VLOOKUP(X131,VALIDATIONS!$FF$2:$FH$5,2,FALSE),FALSE),0)) +IF(P131="Up to 10% Rock",VLOOKUP(W131,VALIDATIONS!$FN$2:$GE$42,VLOOKUP(X131,VALIDATIONS!$FF$2:$FH$5,2,FALSE),FALSE),0)+IF(OR(Q131="Urban Development (moderate)",Q131="Urban Development (heavy)"),VLOOKUP(W131,VALIDATIONS!$FN$2:$GE$42,VLOOKUP(Q131,VALIDATIONS!$FJ$2:$FK$4,2,FALSE),FALSE),0))</f>
        <v/>
      </c>
    </row>
    <row r="132" spans="1:26" x14ac:dyDescent="0.2">
      <c r="A132" s="136"/>
      <c r="B132" s="368"/>
      <c r="C132" s="354"/>
      <c r="D132" s="141"/>
      <c r="E132" s="122"/>
      <c r="F132" s="141"/>
      <c r="G132" s="387"/>
      <c r="H132" s="387"/>
      <c r="I132" s="106" t="str">
        <f>IF(OR(C132="",D132=""),"",VLOOKUP(C132,VALIDATIONS!$FL$2:$FM$12,2,FALSE))</f>
        <v/>
      </c>
      <c r="J132" s="84"/>
      <c r="K132" s="377"/>
      <c r="L132" s="368"/>
      <c r="M132" s="141"/>
      <c r="N132" s="368"/>
      <c r="O132" s="141"/>
      <c r="P132" s="368"/>
      <c r="Q132" s="368"/>
      <c r="R132" s="196"/>
      <c r="S132" s="234"/>
      <c r="T132" s="198"/>
      <c r="U132" s="235"/>
      <c r="W132" s="368"/>
      <c r="X132" s="368"/>
      <c r="Y132" s="368"/>
      <c r="Z132" s="106" t="str">
        <f>IF(OR(N132="",P132="",Q132="",V132="",W132="",X132="",Y132=""),"",V132*IF(N132="Sewer Rising Main",VLOOKUP(W132,VALIDATIONS!$FN$2:$GE$42,11,FALSE),IF(N132="Sewer Reticulation",VLOOKUP(W132,VALIDATIONS!$FN$2:$GE$42,VLOOKUP(X132,VALIDATIONS!$FF$2:$FH$5,2,FALSE),FALSE),0)) +IF(P132="Up to 10% Rock",VLOOKUP(W132,VALIDATIONS!$FN$2:$GE$42,VLOOKUP(X132,VALIDATIONS!$FF$2:$FH$5,2,FALSE),FALSE),0)+IF(OR(Q132="Urban Development (moderate)",Q132="Urban Development (heavy)"),VLOOKUP(W132,VALIDATIONS!$FN$2:$GE$42,VLOOKUP(Q132,VALIDATIONS!$FJ$2:$FK$4,2,FALSE),FALSE),0))</f>
        <v/>
      </c>
    </row>
    <row r="133" spans="1:26" x14ac:dyDescent="0.2">
      <c r="A133" s="136"/>
      <c r="B133" s="368"/>
      <c r="C133" s="354"/>
      <c r="D133" s="141"/>
      <c r="E133" s="122"/>
      <c r="F133" s="141"/>
      <c r="G133" s="387"/>
      <c r="H133" s="387"/>
      <c r="I133" s="106" t="str">
        <f>IF(OR(C133="",D133=""),"",VLOOKUP(C133,VALIDATIONS!$FL$2:$FM$12,2,FALSE))</f>
        <v/>
      </c>
      <c r="J133" s="84"/>
      <c r="K133" s="377"/>
      <c r="L133" s="368"/>
      <c r="M133" s="141"/>
      <c r="N133" s="368"/>
      <c r="O133" s="141"/>
      <c r="P133" s="368"/>
      <c r="Q133" s="368"/>
      <c r="R133" s="196"/>
      <c r="S133" s="234"/>
      <c r="T133" s="198"/>
      <c r="U133" s="235"/>
      <c r="W133" s="368"/>
      <c r="X133" s="368"/>
      <c r="Y133" s="368"/>
      <c r="Z133" s="106" t="str">
        <f>IF(OR(N133="",P133="",Q133="",V133="",W133="",X133="",Y133=""),"",V133*IF(N133="Sewer Rising Main",VLOOKUP(W133,VALIDATIONS!$FN$2:$GE$42,11,FALSE),IF(N133="Sewer Reticulation",VLOOKUP(W133,VALIDATIONS!$FN$2:$GE$42,VLOOKUP(X133,VALIDATIONS!$FF$2:$FH$5,2,FALSE),FALSE),0)) +IF(P133="Up to 10% Rock",VLOOKUP(W133,VALIDATIONS!$FN$2:$GE$42,VLOOKUP(X133,VALIDATIONS!$FF$2:$FH$5,2,FALSE),FALSE),0)+IF(OR(Q133="Urban Development (moderate)",Q133="Urban Development (heavy)"),VLOOKUP(W133,VALIDATIONS!$FN$2:$GE$42,VLOOKUP(Q133,VALIDATIONS!$FJ$2:$FK$4,2,FALSE),FALSE),0))</f>
        <v/>
      </c>
    </row>
    <row r="134" spans="1:26" x14ac:dyDescent="0.2">
      <c r="A134" s="136"/>
      <c r="B134" s="368"/>
      <c r="C134" s="354"/>
      <c r="D134" s="141"/>
      <c r="E134" s="122"/>
      <c r="F134" s="141"/>
      <c r="G134" s="387"/>
      <c r="H134" s="387"/>
      <c r="I134" s="106" t="str">
        <f>IF(OR(C134="",D134=""),"",VLOOKUP(C134,VALIDATIONS!$FL$2:$FM$12,2,FALSE))</f>
        <v/>
      </c>
      <c r="J134" s="84"/>
      <c r="K134" s="377"/>
      <c r="L134" s="368"/>
      <c r="M134" s="141"/>
      <c r="N134" s="368"/>
      <c r="O134" s="141"/>
      <c r="P134" s="368"/>
      <c r="Q134" s="368"/>
      <c r="R134" s="196"/>
      <c r="S134" s="234"/>
      <c r="T134" s="198"/>
      <c r="U134" s="235"/>
      <c r="W134" s="368"/>
      <c r="X134" s="368"/>
      <c r="Y134" s="368"/>
      <c r="Z134" s="106" t="str">
        <f>IF(OR(N134="",P134="",Q134="",V134="",W134="",X134="",Y134=""),"",V134*IF(N134="Sewer Rising Main",VLOOKUP(W134,VALIDATIONS!$FN$2:$GE$42,11,FALSE),IF(N134="Sewer Reticulation",VLOOKUP(W134,VALIDATIONS!$FN$2:$GE$42,VLOOKUP(X134,VALIDATIONS!$FF$2:$FH$5,2,FALSE),FALSE),0)) +IF(P134="Up to 10% Rock",VLOOKUP(W134,VALIDATIONS!$FN$2:$GE$42,VLOOKUP(X134,VALIDATIONS!$FF$2:$FH$5,2,FALSE),FALSE),0)+IF(OR(Q134="Urban Development (moderate)",Q134="Urban Development (heavy)"),VLOOKUP(W134,VALIDATIONS!$FN$2:$GE$42,VLOOKUP(Q134,VALIDATIONS!$FJ$2:$FK$4,2,FALSE),FALSE),0))</f>
        <v/>
      </c>
    </row>
    <row r="135" spans="1:26" x14ac:dyDescent="0.2">
      <c r="A135" s="136"/>
      <c r="B135" s="368"/>
      <c r="C135" s="354"/>
      <c r="D135" s="141"/>
      <c r="E135" s="122"/>
      <c r="F135" s="141"/>
      <c r="G135" s="387"/>
      <c r="H135" s="387"/>
      <c r="I135" s="106" t="str">
        <f>IF(OR(C135="",D135=""),"",VLOOKUP(C135,VALIDATIONS!$FL$2:$FM$12,2,FALSE))</f>
        <v/>
      </c>
      <c r="J135" s="84"/>
      <c r="K135" s="377"/>
      <c r="L135" s="368"/>
      <c r="M135" s="141"/>
      <c r="N135" s="368"/>
      <c r="O135" s="141"/>
      <c r="P135" s="368"/>
      <c r="Q135" s="368"/>
      <c r="R135" s="196"/>
      <c r="S135" s="234"/>
      <c r="T135" s="198"/>
      <c r="U135" s="235"/>
      <c r="W135" s="368"/>
      <c r="X135" s="368"/>
      <c r="Y135" s="368"/>
      <c r="Z135" s="106" t="str">
        <f>IF(OR(N135="",P135="",Q135="",V135="",W135="",X135="",Y135=""),"",V135*IF(N135="Sewer Rising Main",VLOOKUP(W135,VALIDATIONS!$FN$2:$GE$42,11,FALSE),IF(N135="Sewer Reticulation",VLOOKUP(W135,VALIDATIONS!$FN$2:$GE$42,VLOOKUP(X135,VALIDATIONS!$FF$2:$FH$5,2,FALSE),FALSE),0)) +IF(P135="Up to 10% Rock",VLOOKUP(W135,VALIDATIONS!$FN$2:$GE$42,VLOOKUP(X135,VALIDATIONS!$FF$2:$FH$5,2,FALSE),FALSE),0)+IF(OR(Q135="Urban Development (moderate)",Q135="Urban Development (heavy)"),VLOOKUP(W135,VALIDATIONS!$FN$2:$GE$42,VLOOKUP(Q135,VALIDATIONS!$FJ$2:$FK$4,2,FALSE),FALSE),0))</f>
        <v/>
      </c>
    </row>
    <row r="136" spans="1:26" x14ac:dyDescent="0.2">
      <c r="A136" s="136"/>
      <c r="B136" s="368"/>
      <c r="C136" s="354"/>
      <c r="D136" s="141"/>
      <c r="E136" s="122"/>
      <c r="F136" s="141"/>
      <c r="G136" s="387"/>
      <c r="H136" s="387"/>
      <c r="I136" s="106" t="str">
        <f>IF(OR(C136="",D136=""),"",VLOOKUP(C136,VALIDATIONS!$FL$2:$FM$12,2,FALSE))</f>
        <v/>
      </c>
      <c r="J136" s="84"/>
      <c r="K136" s="377"/>
      <c r="L136" s="368"/>
      <c r="M136" s="141"/>
      <c r="N136" s="368"/>
      <c r="O136" s="141"/>
      <c r="P136" s="368"/>
      <c r="Q136" s="368"/>
      <c r="R136" s="196"/>
      <c r="S136" s="234"/>
      <c r="T136" s="198"/>
      <c r="U136" s="235"/>
      <c r="W136" s="368"/>
      <c r="X136" s="368"/>
      <c r="Y136" s="368"/>
      <c r="Z136" s="106" t="str">
        <f>IF(OR(N136="",P136="",Q136="",V136="",W136="",X136="",Y136=""),"",V136*IF(N136="Sewer Rising Main",VLOOKUP(W136,VALIDATIONS!$FN$2:$GE$42,11,FALSE),IF(N136="Sewer Reticulation",VLOOKUP(W136,VALIDATIONS!$FN$2:$GE$42,VLOOKUP(X136,VALIDATIONS!$FF$2:$FH$5,2,FALSE),FALSE),0)) +IF(P136="Up to 10% Rock",VLOOKUP(W136,VALIDATIONS!$FN$2:$GE$42,VLOOKUP(X136,VALIDATIONS!$FF$2:$FH$5,2,FALSE),FALSE),0)+IF(OR(Q136="Urban Development (moderate)",Q136="Urban Development (heavy)"),VLOOKUP(W136,VALIDATIONS!$FN$2:$GE$42,VLOOKUP(Q136,VALIDATIONS!$FJ$2:$FK$4,2,FALSE),FALSE),0))</f>
        <v/>
      </c>
    </row>
    <row r="137" spans="1:26" x14ac:dyDescent="0.2">
      <c r="A137" s="136"/>
      <c r="B137" s="368"/>
      <c r="C137" s="354"/>
      <c r="D137" s="141"/>
      <c r="E137" s="122"/>
      <c r="F137" s="141"/>
      <c r="G137" s="387"/>
      <c r="H137" s="387"/>
      <c r="I137" s="106" t="str">
        <f>IF(OR(C137="",D137=""),"",VLOOKUP(C137,VALIDATIONS!$FL$2:$FM$12,2,FALSE))</f>
        <v/>
      </c>
      <c r="J137" s="84"/>
      <c r="K137" s="377"/>
      <c r="L137" s="368"/>
      <c r="M137" s="141"/>
      <c r="N137" s="368"/>
      <c r="O137" s="141"/>
      <c r="P137" s="368"/>
      <c r="Q137" s="368"/>
      <c r="R137" s="196"/>
      <c r="S137" s="234"/>
      <c r="T137" s="198"/>
      <c r="U137" s="235"/>
      <c r="W137" s="368"/>
      <c r="X137" s="368"/>
      <c r="Y137" s="368"/>
      <c r="Z137" s="106" t="str">
        <f>IF(OR(N137="",P137="",Q137="",V137="",W137="",X137="",Y137=""),"",V137*IF(N137="Sewer Rising Main",VLOOKUP(W137,VALIDATIONS!$FN$2:$GE$42,11,FALSE),IF(N137="Sewer Reticulation",VLOOKUP(W137,VALIDATIONS!$FN$2:$GE$42,VLOOKUP(X137,VALIDATIONS!$FF$2:$FH$5,2,FALSE),FALSE),0)) +IF(P137="Up to 10% Rock",VLOOKUP(W137,VALIDATIONS!$FN$2:$GE$42,VLOOKUP(X137,VALIDATIONS!$FF$2:$FH$5,2,FALSE),FALSE),0)+IF(OR(Q137="Urban Development (moderate)",Q137="Urban Development (heavy)"),VLOOKUP(W137,VALIDATIONS!$FN$2:$GE$42,VLOOKUP(Q137,VALIDATIONS!$FJ$2:$FK$4,2,FALSE),FALSE),0))</f>
        <v/>
      </c>
    </row>
    <row r="138" spans="1:26" x14ac:dyDescent="0.2">
      <c r="A138" s="136"/>
      <c r="B138" s="368"/>
      <c r="C138" s="354"/>
      <c r="D138" s="141"/>
      <c r="E138" s="122"/>
      <c r="F138" s="141"/>
      <c r="G138" s="387"/>
      <c r="H138" s="387"/>
      <c r="I138" s="106" t="str">
        <f>IF(OR(C138="",D138=""),"",VLOOKUP(C138,VALIDATIONS!$FL$2:$FM$12,2,FALSE))</f>
        <v/>
      </c>
      <c r="J138" s="84"/>
      <c r="K138" s="377"/>
      <c r="L138" s="368"/>
      <c r="M138" s="141"/>
      <c r="N138" s="368"/>
      <c r="O138" s="141"/>
      <c r="P138" s="368"/>
      <c r="Q138" s="368"/>
      <c r="R138" s="196"/>
      <c r="S138" s="234"/>
      <c r="T138" s="198"/>
      <c r="U138" s="235"/>
      <c r="W138" s="368"/>
      <c r="X138" s="368"/>
      <c r="Y138" s="368"/>
      <c r="Z138" s="106" t="str">
        <f>IF(OR(N138="",P138="",Q138="",V138="",W138="",X138="",Y138=""),"",V138*IF(N138="Sewer Rising Main",VLOOKUP(W138,VALIDATIONS!$FN$2:$GE$42,11,FALSE),IF(N138="Sewer Reticulation",VLOOKUP(W138,VALIDATIONS!$FN$2:$GE$42,VLOOKUP(X138,VALIDATIONS!$FF$2:$FH$5,2,FALSE),FALSE),0)) +IF(P138="Up to 10% Rock",VLOOKUP(W138,VALIDATIONS!$FN$2:$GE$42,VLOOKUP(X138,VALIDATIONS!$FF$2:$FH$5,2,FALSE),FALSE),0)+IF(OR(Q138="Urban Development (moderate)",Q138="Urban Development (heavy)"),VLOOKUP(W138,VALIDATIONS!$FN$2:$GE$42,VLOOKUP(Q138,VALIDATIONS!$FJ$2:$FK$4,2,FALSE),FALSE),0))</f>
        <v/>
      </c>
    </row>
    <row r="139" spans="1:26" x14ac:dyDescent="0.2">
      <c r="A139" s="136"/>
      <c r="B139" s="368"/>
      <c r="C139" s="354"/>
      <c r="D139" s="141"/>
      <c r="E139" s="122"/>
      <c r="F139" s="141"/>
      <c r="G139" s="387"/>
      <c r="H139" s="387"/>
      <c r="I139" s="106" t="str">
        <f>IF(OR(C139="",D139=""),"",VLOOKUP(C139,VALIDATIONS!$FL$2:$FM$12,2,FALSE))</f>
        <v/>
      </c>
      <c r="J139" s="84"/>
      <c r="K139" s="377"/>
      <c r="L139" s="368"/>
      <c r="M139" s="141"/>
      <c r="N139" s="368"/>
      <c r="O139" s="141"/>
      <c r="P139" s="368"/>
      <c r="Q139" s="368"/>
      <c r="R139" s="196"/>
      <c r="S139" s="234"/>
      <c r="T139" s="198"/>
      <c r="U139" s="235"/>
      <c r="W139" s="368"/>
      <c r="X139" s="368"/>
      <c r="Y139" s="368"/>
      <c r="Z139" s="106" t="str">
        <f>IF(OR(N139="",P139="",Q139="",V139="",W139="",X139="",Y139=""),"",V139*IF(N139="Sewer Rising Main",VLOOKUP(W139,VALIDATIONS!$FN$2:$GE$42,11,FALSE),IF(N139="Sewer Reticulation",VLOOKUP(W139,VALIDATIONS!$FN$2:$GE$42,VLOOKUP(X139,VALIDATIONS!$FF$2:$FH$5,2,FALSE),FALSE),0)) +IF(P139="Up to 10% Rock",VLOOKUP(W139,VALIDATIONS!$FN$2:$GE$42,VLOOKUP(X139,VALIDATIONS!$FF$2:$FH$5,2,FALSE),FALSE),0)+IF(OR(Q139="Urban Development (moderate)",Q139="Urban Development (heavy)"),VLOOKUP(W139,VALIDATIONS!$FN$2:$GE$42,VLOOKUP(Q139,VALIDATIONS!$FJ$2:$FK$4,2,FALSE),FALSE),0))</f>
        <v/>
      </c>
    </row>
    <row r="140" spans="1:26" x14ac:dyDescent="0.2">
      <c r="A140" s="136"/>
      <c r="B140" s="368"/>
      <c r="C140" s="354"/>
      <c r="D140" s="141"/>
      <c r="E140" s="122"/>
      <c r="F140" s="141"/>
      <c r="G140" s="387"/>
      <c r="H140" s="387"/>
      <c r="I140" s="106" t="str">
        <f>IF(OR(C140="",D140=""),"",VLOOKUP(C140,VALIDATIONS!$FL$2:$FM$12,2,FALSE))</f>
        <v/>
      </c>
      <c r="J140" s="84"/>
      <c r="K140" s="377"/>
      <c r="L140" s="368"/>
      <c r="M140" s="141"/>
      <c r="N140" s="368"/>
      <c r="O140" s="141"/>
      <c r="P140" s="368"/>
      <c r="Q140" s="368"/>
      <c r="R140" s="196"/>
      <c r="S140" s="234"/>
      <c r="T140" s="198"/>
      <c r="U140" s="235"/>
      <c r="W140" s="368"/>
      <c r="X140" s="368"/>
      <c r="Y140" s="368"/>
      <c r="Z140" s="106" t="str">
        <f>IF(OR(N140="",P140="",Q140="",V140="",W140="",X140="",Y140=""),"",V140*IF(N140="Sewer Rising Main",VLOOKUP(W140,VALIDATIONS!$FN$2:$GE$42,11,FALSE),IF(N140="Sewer Reticulation",VLOOKUP(W140,VALIDATIONS!$FN$2:$GE$42,VLOOKUP(X140,VALIDATIONS!$FF$2:$FH$5,2,FALSE),FALSE),0)) +IF(P140="Up to 10% Rock",VLOOKUP(W140,VALIDATIONS!$FN$2:$GE$42,VLOOKUP(X140,VALIDATIONS!$FF$2:$FH$5,2,FALSE),FALSE),0)+IF(OR(Q140="Urban Development (moderate)",Q140="Urban Development (heavy)"),VLOOKUP(W140,VALIDATIONS!$FN$2:$GE$42,VLOOKUP(Q140,VALIDATIONS!$FJ$2:$FK$4,2,FALSE),FALSE),0))</f>
        <v/>
      </c>
    </row>
    <row r="141" spans="1:26" x14ac:dyDescent="0.2">
      <c r="A141" s="136"/>
      <c r="B141" s="368"/>
      <c r="C141" s="354"/>
      <c r="D141" s="141"/>
      <c r="E141" s="122"/>
      <c r="F141" s="141"/>
      <c r="G141" s="387"/>
      <c r="H141" s="387"/>
      <c r="I141" s="106" t="str">
        <f>IF(OR(C141="",D141=""),"",VLOOKUP(C141,VALIDATIONS!$FL$2:$FM$12,2,FALSE))</f>
        <v/>
      </c>
      <c r="J141" s="84"/>
      <c r="K141" s="377"/>
      <c r="L141" s="368"/>
      <c r="M141" s="141"/>
      <c r="N141" s="368"/>
      <c r="O141" s="141"/>
      <c r="P141" s="368"/>
      <c r="Q141" s="368"/>
      <c r="R141" s="196"/>
      <c r="S141" s="234"/>
      <c r="T141" s="198"/>
      <c r="U141" s="235"/>
      <c r="W141" s="368"/>
      <c r="X141" s="368"/>
      <c r="Y141" s="368"/>
      <c r="Z141" s="106" t="str">
        <f>IF(OR(N141="",P141="",Q141="",V141="",W141="",X141="",Y141=""),"",V141*IF(N141="Sewer Rising Main",VLOOKUP(W141,VALIDATIONS!$FN$2:$GE$42,11,FALSE),IF(N141="Sewer Reticulation",VLOOKUP(W141,VALIDATIONS!$FN$2:$GE$42,VLOOKUP(X141,VALIDATIONS!$FF$2:$FH$5,2,FALSE),FALSE),0)) +IF(P141="Up to 10% Rock",VLOOKUP(W141,VALIDATIONS!$FN$2:$GE$42,VLOOKUP(X141,VALIDATIONS!$FF$2:$FH$5,2,FALSE),FALSE),0)+IF(OR(Q141="Urban Development (moderate)",Q141="Urban Development (heavy)"),VLOOKUP(W141,VALIDATIONS!$FN$2:$GE$42,VLOOKUP(Q141,VALIDATIONS!$FJ$2:$FK$4,2,FALSE),FALSE),0))</f>
        <v/>
      </c>
    </row>
    <row r="142" spans="1:26" x14ac:dyDescent="0.2">
      <c r="A142" s="136"/>
      <c r="B142" s="368"/>
      <c r="C142" s="354"/>
      <c r="D142" s="141"/>
      <c r="E142" s="122"/>
      <c r="F142" s="141"/>
      <c r="G142" s="387"/>
      <c r="H142" s="387"/>
      <c r="I142" s="106" t="str">
        <f>IF(OR(C142="",D142=""),"",VLOOKUP(C142,VALIDATIONS!$FL$2:$FM$12,2,FALSE))</f>
        <v/>
      </c>
      <c r="J142" s="84"/>
      <c r="K142" s="377"/>
      <c r="L142" s="368"/>
      <c r="M142" s="141"/>
      <c r="N142" s="368"/>
      <c r="O142" s="141"/>
      <c r="P142" s="368"/>
      <c r="Q142" s="368"/>
      <c r="R142" s="196"/>
      <c r="S142" s="234"/>
      <c r="T142" s="198"/>
      <c r="U142" s="235"/>
      <c r="W142" s="368"/>
      <c r="X142" s="368"/>
      <c r="Y142" s="368"/>
      <c r="Z142" s="106" t="str">
        <f>IF(OR(N142="",P142="",Q142="",V142="",W142="",X142="",Y142=""),"",V142*IF(N142="Sewer Rising Main",VLOOKUP(W142,VALIDATIONS!$FN$2:$GE$42,11,FALSE),IF(N142="Sewer Reticulation",VLOOKUP(W142,VALIDATIONS!$FN$2:$GE$42,VLOOKUP(X142,VALIDATIONS!$FF$2:$FH$5,2,FALSE),FALSE),0)) +IF(P142="Up to 10% Rock",VLOOKUP(W142,VALIDATIONS!$FN$2:$GE$42,VLOOKUP(X142,VALIDATIONS!$FF$2:$FH$5,2,FALSE),FALSE),0)+IF(OR(Q142="Urban Development (moderate)",Q142="Urban Development (heavy)"),VLOOKUP(W142,VALIDATIONS!$FN$2:$GE$42,VLOOKUP(Q142,VALIDATIONS!$FJ$2:$FK$4,2,FALSE),FALSE),0))</f>
        <v/>
      </c>
    </row>
    <row r="143" spans="1:26" x14ac:dyDescent="0.2">
      <c r="A143" s="136"/>
      <c r="B143" s="368"/>
      <c r="C143" s="354"/>
      <c r="D143" s="141"/>
      <c r="E143" s="122"/>
      <c r="F143" s="141"/>
      <c r="G143" s="387"/>
      <c r="H143" s="387"/>
      <c r="I143" s="106" t="str">
        <f>IF(OR(C143="",D143=""),"",VLOOKUP(C143,VALIDATIONS!$FL$2:$FM$12,2,FALSE))</f>
        <v/>
      </c>
      <c r="J143" s="84"/>
      <c r="K143" s="377"/>
      <c r="L143" s="368"/>
      <c r="M143" s="141"/>
      <c r="N143" s="368"/>
      <c r="O143" s="141"/>
      <c r="P143" s="368"/>
      <c r="Q143" s="368"/>
      <c r="R143" s="196"/>
      <c r="S143" s="234"/>
      <c r="T143" s="198"/>
      <c r="U143" s="235"/>
      <c r="W143" s="368"/>
      <c r="X143" s="368"/>
      <c r="Y143" s="368"/>
      <c r="Z143" s="106" t="str">
        <f>IF(OR(N143="",P143="",Q143="",V143="",W143="",X143="",Y143=""),"",V143*IF(N143="Sewer Rising Main",VLOOKUP(W143,VALIDATIONS!$FN$2:$GE$42,11,FALSE),IF(N143="Sewer Reticulation",VLOOKUP(W143,VALIDATIONS!$FN$2:$GE$42,VLOOKUP(X143,VALIDATIONS!$FF$2:$FH$5,2,FALSE),FALSE),0)) +IF(P143="Up to 10% Rock",VLOOKUP(W143,VALIDATIONS!$FN$2:$GE$42,VLOOKUP(X143,VALIDATIONS!$FF$2:$FH$5,2,FALSE),FALSE),0)+IF(OR(Q143="Urban Development (moderate)",Q143="Urban Development (heavy)"),VLOOKUP(W143,VALIDATIONS!$FN$2:$GE$42,VLOOKUP(Q143,VALIDATIONS!$FJ$2:$FK$4,2,FALSE),FALSE),0))</f>
        <v/>
      </c>
    </row>
    <row r="144" spans="1:26" x14ac:dyDescent="0.2">
      <c r="A144" s="136"/>
      <c r="B144" s="368"/>
      <c r="C144" s="354"/>
      <c r="D144" s="141"/>
      <c r="E144" s="122"/>
      <c r="F144" s="141"/>
      <c r="G144" s="387"/>
      <c r="H144" s="387"/>
      <c r="I144" s="106" t="str">
        <f>IF(OR(C144="",D144=""),"",VLOOKUP(C144,VALIDATIONS!$FL$2:$FM$12,2,FALSE))</f>
        <v/>
      </c>
      <c r="J144" s="84"/>
      <c r="K144" s="377"/>
      <c r="L144" s="368"/>
      <c r="M144" s="141"/>
      <c r="N144" s="368"/>
      <c r="O144" s="141"/>
      <c r="P144" s="368"/>
      <c r="Q144" s="368"/>
      <c r="R144" s="196"/>
      <c r="S144" s="234"/>
      <c r="T144" s="198"/>
      <c r="U144" s="235"/>
      <c r="W144" s="368"/>
      <c r="X144" s="368"/>
      <c r="Y144" s="368"/>
      <c r="Z144" s="106" t="str">
        <f>IF(OR(N144="",P144="",Q144="",V144="",W144="",X144="",Y144=""),"",V144*IF(N144="Sewer Rising Main",VLOOKUP(W144,VALIDATIONS!$FN$2:$GE$42,11,FALSE),IF(N144="Sewer Reticulation",VLOOKUP(W144,VALIDATIONS!$FN$2:$GE$42,VLOOKUP(X144,VALIDATIONS!$FF$2:$FH$5,2,FALSE),FALSE),0)) +IF(P144="Up to 10% Rock",VLOOKUP(W144,VALIDATIONS!$FN$2:$GE$42,VLOOKUP(X144,VALIDATIONS!$FF$2:$FH$5,2,FALSE),FALSE),0)+IF(OR(Q144="Urban Development (moderate)",Q144="Urban Development (heavy)"),VLOOKUP(W144,VALIDATIONS!$FN$2:$GE$42,VLOOKUP(Q144,VALIDATIONS!$FJ$2:$FK$4,2,FALSE),FALSE),0))</f>
        <v/>
      </c>
    </row>
    <row r="145" spans="1:26" x14ac:dyDescent="0.2">
      <c r="A145" s="136"/>
      <c r="B145" s="368"/>
      <c r="C145" s="354"/>
      <c r="D145" s="141"/>
      <c r="E145" s="122"/>
      <c r="F145" s="141"/>
      <c r="G145" s="387"/>
      <c r="H145" s="387"/>
      <c r="I145" s="106" t="str">
        <f>IF(OR(C145="",D145=""),"",VLOOKUP(C145,VALIDATIONS!$FL$2:$FM$12,2,FALSE))</f>
        <v/>
      </c>
      <c r="J145" s="84"/>
      <c r="K145" s="377"/>
      <c r="L145" s="368"/>
      <c r="M145" s="141"/>
      <c r="N145" s="368"/>
      <c r="O145" s="141"/>
      <c r="P145" s="368"/>
      <c r="Q145" s="368"/>
      <c r="R145" s="196"/>
      <c r="S145" s="234"/>
      <c r="T145" s="198"/>
      <c r="U145" s="235"/>
      <c r="W145" s="368"/>
      <c r="X145" s="368"/>
      <c r="Y145" s="368"/>
      <c r="Z145" s="106" t="str">
        <f>IF(OR(N145="",P145="",Q145="",V145="",W145="",X145="",Y145=""),"",V145*IF(N145="Sewer Rising Main",VLOOKUP(W145,VALIDATIONS!$FN$2:$GE$42,11,FALSE),IF(N145="Sewer Reticulation",VLOOKUP(W145,VALIDATIONS!$FN$2:$GE$42,VLOOKUP(X145,VALIDATIONS!$FF$2:$FH$5,2,FALSE),FALSE),0)) +IF(P145="Up to 10% Rock",VLOOKUP(W145,VALIDATIONS!$FN$2:$GE$42,VLOOKUP(X145,VALIDATIONS!$FF$2:$FH$5,2,FALSE),FALSE),0)+IF(OR(Q145="Urban Development (moderate)",Q145="Urban Development (heavy)"),VLOOKUP(W145,VALIDATIONS!$FN$2:$GE$42,VLOOKUP(Q145,VALIDATIONS!$FJ$2:$FK$4,2,FALSE),FALSE),0))</f>
        <v/>
      </c>
    </row>
    <row r="146" spans="1:26" x14ac:dyDescent="0.2">
      <c r="A146" s="136"/>
      <c r="B146" s="368"/>
      <c r="C146" s="354"/>
      <c r="D146" s="141"/>
      <c r="E146" s="122"/>
      <c r="F146" s="141"/>
      <c r="G146" s="387"/>
      <c r="H146" s="387"/>
      <c r="I146" s="106" t="str">
        <f>IF(OR(C146="",D146=""),"",VLOOKUP(C146,VALIDATIONS!$FL$2:$FM$12,2,FALSE))</f>
        <v/>
      </c>
      <c r="J146" s="84"/>
      <c r="K146" s="377"/>
      <c r="L146" s="368"/>
      <c r="M146" s="141"/>
      <c r="N146" s="368"/>
      <c r="O146" s="141"/>
      <c r="P146" s="368"/>
      <c r="Q146" s="368"/>
      <c r="R146" s="196"/>
      <c r="S146" s="234"/>
      <c r="T146" s="198"/>
      <c r="U146" s="235"/>
      <c r="W146" s="368"/>
      <c r="X146" s="368"/>
      <c r="Y146" s="368"/>
      <c r="Z146" s="106" t="str">
        <f>IF(OR(N146="",P146="",Q146="",V146="",W146="",X146="",Y146=""),"",V146*IF(N146="Sewer Rising Main",VLOOKUP(W146,VALIDATIONS!$FN$2:$GE$42,11,FALSE),IF(N146="Sewer Reticulation",VLOOKUP(W146,VALIDATIONS!$FN$2:$GE$42,VLOOKUP(X146,VALIDATIONS!$FF$2:$FH$5,2,FALSE),FALSE),0)) +IF(P146="Up to 10% Rock",VLOOKUP(W146,VALIDATIONS!$FN$2:$GE$42,VLOOKUP(X146,VALIDATIONS!$FF$2:$FH$5,2,FALSE),FALSE),0)+IF(OR(Q146="Urban Development (moderate)",Q146="Urban Development (heavy)"),VLOOKUP(W146,VALIDATIONS!$FN$2:$GE$42,VLOOKUP(Q146,VALIDATIONS!$FJ$2:$FK$4,2,FALSE),FALSE),0))</f>
        <v/>
      </c>
    </row>
    <row r="147" spans="1:26" x14ac:dyDescent="0.2">
      <c r="A147" s="136"/>
      <c r="B147" s="368"/>
      <c r="C147" s="354"/>
      <c r="D147" s="141"/>
      <c r="E147" s="122"/>
      <c r="F147" s="141"/>
      <c r="G147" s="387"/>
      <c r="H147" s="387"/>
      <c r="I147" s="106" t="str">
        <f>IF(OR(C147="",D147=""),"",VLOOKUP(C147,VALIDATIONS!$FL$2:$FM$12,2,FALSE))</f>
        <v/>
      </c>
      <c r="J147" s="84"/>
      <c r="K147" s="377"/>
      <c r="L147" s="368"/>
      <c r="M147" s="141"/>
      <c r="N147" s="368"/>
      <c r="O147" s="141"/>
      <c r="P147" s="368"/>
      <c r="Q147" s="368"/>
      <c r="R147" s="196"/>
      <c r="S147" s="234"/>
      <c r="T147" s="198"/>
      <c r="U147" s="235"/>
      <c r="W147" s="368"/>
      <c r="X147" s="368"/>
      <c r="Y147" s="368"/>
      <c r="Z147" s="106" t="str">
        <f>IF(OR(N147="",P147="",Q147="",V147="",W147="",X147="",Y147=""),"",V147*IF(N147="Sewer Rising Main",VLOOKUP(W147,VALIDATIONS!$FN$2:$GE$42,11,FALSE),IF(N147="Sewer Reticulation",VLOOKUP(W147,VALIDATIONS!$FN$2:$GE$42,VLOOKUP(X147,VALIDATIONS!$FF$2:$FH$5,2,FALSE),FALSE),0)) +IF(P147="Up to 10% Rock",VLOOKUP(W147,VALIDATIONS!$FN$2:$GE$42,VLOOKUP(X147,VALIDATIONS!$FF$2:$FH$5,2,FALSE),FALSE),0)+IF(OR(Q147="Urban Development (moderate)",Q147="Urban Development (heavy)"),VLOOKUP(W147,VALIDATIONS!$FN$2:$GE$42,VLOOKUP(Q147,VALIDATIONS!$FJ$2:$FK$4,2,FALSE),FALSE),0))</f>
        <v/>
      </c>
    </row>
    <row r="148" spans="1:26" x14ac:dyDescent="0.2">
      <c r="A148" s="136"/>
      <c r="B148" s="368"/>
      <c r="C148" s="354"/>
      <c r="D148" s="141"/>
      <c r="E148" s="122"/>
      <c r="F148" s="141"/>
      <c r="G148" s="387"/>
      <c r="H148" s="387"/>
      <c r="I148" s="106" t="str">
        <f>IF(OR(C148="",D148=""),"",VLOOKUP(C148,VALIDATIONS!$FL$2:$FM$12,2,FALSE))</f>
        <v/>
      </c>
      <c r="J148" s="84"/>
      <c r="K148" s="377"/>
      <c r="L148" s="368"/>
      <c r="M148" s="141"/>
      <c r="N148" s="368"/>
      <c r="O148" s="141"/>
      <c r="P148" s="368"/>
      <c r="Q148" s="368"/>
      <c r="R148" s="196"/>
      <c r="S148" s="234"/>
      <c r="T148" s="198"/>
      <c r="U148" s="235"/>
      <c r="W148" s="368"/>
      <c r="X148" s="368"/>
      <c r="Y148" s="368"/>
      <c r="Z148" s="106" t="str">
        <f>IF(OR(N148="",P148="",Q148="",V148="",W148="",X148="",Y148=""),"",V148*IF(N148="Sewer Rising Main",VLOOKUP(W148,VALIDATIONS!$FN$2:$GE$42,11,FALSE),IF(N148="Sewer Reticulation",VLOOKUP(W148,VALIDATIONS!$FN$2:$GE$42,VLOOKUP(X148,VALIDATIONS!$FF$2:$FH$5,2,FALSE),FALSE),0)) +IF(P148="Up to 10% Rock",VLOOKUP(W148,VALIDATIONS!$FN$2:$GE$42,VLOOKUP(X148,VALIDATIONS!$FF$2:$FH$5,2,FALSE),FALSE),0)+IF(OR(Q148="Urban Development (moderate)",Q148="Urban Development (heavy)"),VLOOKUP(W148,VALIDATIONS!$FN$2:$GE$42,VLOOKUP(Q148,VALIDATIONS!$FJ$2:$FK$4,2,FALSE),FALSE),0))</f>
        <v/>
      </c>
    </row>
    <row r="149" spans="1:26" x14ac:dyDescent="0.2">
      <c r="A149" s="136"/>
      <c r="B149" s="368"/>
      <c r="C149" s="354"/>
      <c r="D149" s="141"/>
      <c r="E149" s="122"/>
      <c r="F149" s="141"/>
      <c r="G149" s="387"/>
      <c r="H149" s="387"/>
      <c r="I149" s="106" t="str">
        <f>IF(OR(C149="",D149=""),"",VLOOKUP(C149,VALIDATIONS!$FL$2:$FM$12,2,FALSE))</f>
        <v/>
      </c>
      <c r="J149" s="84"/>
      <c r="K149" s="377"/>
      <c r="L149" s="368"/>
      <c r="M149" s="141"/>
      <c r="N149" s="368"/>
      <c r="O149" s="141"/>
      <c r="P149" s="368"/>
      <c r="Q149" s="368"/>
      <c r="R149" s="196"/>
      <c r="S149" s="234"/>
      <c r="T149" s="198"/>
      <c r="U149" s="235"/>
      <c r="W149" s="368"/>
      <c r="X149" s="368"/>
      <c r="Y149" s="368"/>
      <c r="Z149" s="106" t="str">
        <f>IF(OR(N149="",P149="",Q149="",V149="",W149="",X149="",Y149=""),"",V149*IF(N149="Sewer Rising Main",VLOOKUP(W149,VALIDATIONS!$FN$2:$GE$42,11,FALSE),IF(N149="Sewer Reticulation",VLOOKUP(W149,VALIDATIONS!$FN$2:$GE$42,VLOOKUP(X149,VALIDATIONS!$FF$2:$FH$5,2,FALSE),FALSE),0)) +IF(P149="Up to 10% Rock",VLOOKUP(W149,VALIDATIONS!$FN$2:$GE$42,VLOOKUP(X149,VALIDATIONS!$FF$2:$FH$5,2,FALSE),FALSE),0)+IF(OR(Q149="Urban Development (moderate)",Q149="Urban Development (heavy)"),VLOOKUP(W149,VALIDATIONS!$FN$2:$GE$42,VLOOKUP(Q149,VALIDATIONS!$FJ$2:$FK$4,2,FALSE),FALSE),0))</f>
        <v/>
      </c>
    </row>
    <row r="150" spans="1:26" x14ac:dyDescent="0.2">
      <c r="A150" s="136"/>
      <c r="B150" s="368"/>
      <c r="C150" s="354"/>
      <c r="D150" s="141"/>
      <c r="E150" s="122"/>
      <c r="F150" s="141"/>
      <c r="G150" s="387"/>
      <c r="H150" s="387"/>
      <c r="I150" s="106" t="str">
        <f>IF(OR(C150="",D150=""),"",VLOOKUP(C150,VALIDATIONS!$FL$2:$FM$12,2,FALSE))</f>
        <v/>
      </c>
      <c r="J150" s="84"/>
      <c r="K150" s="377"/>
      <c r="L150" s="368"/>
      <c r="M150" s="141"/>
      <c r="N150" s="368"/>
      <c r="O150" s="141"/>
      <c r="P150" s="368"/>
      <c r="Q150" s="368"/>
      <c r="R150" s="196"/>
      <c r="S150" s="234"/>
      <c r="T150" s="198"/>
      <c r="U150" s="235"/>
      <c r="W150" s="368"/>
      <c r="X150" s="368"/>
      <c r="Y150" s="368"/>
      <c r="Z150" s="106" t="str">
        <f>IF(OR(N150="",P150="",Q150="",V150="",W150="",X150="",Y150=""),"",V150*IF(N150="Sewer Rising Main",VLOOKUP(W150,VALIDATIONS!$FN$2:$GE$42,11,FALSE),IF(N150="Sewer Reticulation",VLOOKUP(W150,VALIDATIONS!$FN$2:$GE$42,VLOOKUP(X150,VALIDATIONS!$FF$2:$FH$5,2,FALSE),FALSE),0)) +IF(P150="Up to 10% Rock",VLOOKUP(W150,VALIDATIONS!$FN$2:$GE$42,VLOOKUP(X150,VALIDATIONS!$FF$2:$FH$5,2,FALSE),FALSE),0)+IF(OR(Q150="Urban Development (moderate)",Q150="Urban Development (heavy)"),VLOOKUP(W150,VALIDATIONS!$FN$2:$GE$42,VLOOKUP(Q150,VALIDATIONS!$FJ$2:$FK$4,2,FALSE),FALSE),0))</f>
        <v/>
      </c>
    </row>
    <row r="151" spans="1:26" x14ac:dyDescent="0.2">
      <c r="A151" s="136"/>
      <c r="B151" s="368"/>
      <c r="C151" s="354"/>
      <c r="D151" s="141"/>
      <c r="E151" s="122"/>
      <c r="F151" s="141"/>
      <c r="G151" s="387"/>
      <c r="H151" s="387"/>
      <c r="I151" s="106" t="str">
        <f>IF(OR(C151="",D151=""),"",VLOOKUP(C151,VALIDATIONS!$FL$2:$FM$12,2,FALSE))</f>
        <v/>
      </c>
      <c r="J151" s="84"/>
      <c r="K151" s="377"/>
      <c r="L151" s="368"/>
      <c r="M151" s="141"/>
      <c r="N151" s="368"/>
      <c r="O151" s="141"/>
      <c r="P151" s="368"/>
      <c r="Q151" s="368"/>
      <c r="R151" s="196"/>
      <c r="S151" s="234"/>
      <c r="T151" s="198"/>
      <c r="U151" s="235"/>
      <c r="W151" s="368"/>
      <c r="X151" s="368"/>
      <c r="Y151" s="368"/>
      <c r="Z151" s="106" t="str">
        <f>IF(OR(N151="",P151="",Q151="",V151="",W151="",X151="",Y151=""),"",V151*IF(N151="Sewer Rising Main",VLOOKUP(W151,VALIDATIONS!$FN$2:$GE$42,11,FALSE),IF(N151="Sewer Reticulation",VLOOKUP(W151,VALIDATIONS!$FN$2:$GE$42,VLOOKUP(X151,VALIDATIONS!$FF$2:$FH$5,2,FALSE),FALSE),0)) +IF(P151="Up to 10% Rock",VLOOKUP(W151,VALIDATIONS!$FN$2:$GE$42,VLOOKUP(X151,VALIDATIONS!$FF$2:$FH$5,2,FALSE),FALSE),0)+IF(OR(Q151="Urban Development (moderate)",Q151="Urban Development (heavy)"),VLOOKUP(W151,VALIDATIONS!$FN$2:$GE$42,VLOOKUP(Q151,VALIDATIONS!$FJ$2:$FK$4,2,FALSE),FALSE),0))</f>
        <v/>
      </c>
    </row>
    <row r="152" spans="1:26" x14ac:dyDescent="0.2">
      <c r="A152" s="136"/>
      <c r="B152" s="368"/>
      <c r="C152" s="354"/>
      <c r="D152" s="141"/>
      <c r="E152" s="122"/>
      <c r="F152" s="141"/>
      <c r="G152" s="387"/>
      <c r="H152" s="387"/>
      <c r="I152" s="106" t="str">
        <f>IF(OR(C152="",D152=""),"",VLOOKUP(C152,VALIDATIONS!$FL$2:$FM$12,2,FALSE))</f>
        <v/>
      </c>
      <c r="J152" s="84"/>
      <c r="K152" s="377"/>
      <c r="L152" s="368"/>
      <c r="M152" s="141"/>
      <c r="N152" s="368"/>
      <c r="O152" s="141"/>
      <c r="P152" s="368"/>
      <c r="Q152" s="368"/>
      <c r="R152" s="196"/>
      <c r="S152" s="234"/>
      <c r="T152" s="198"/>
      <c r="U152" s="235"/>
      <c r="W152" s="368"/>
      <c r="X152" s="368"/>
      <c r="Y152" s="368"/>
      <c r="Z152" s="106" t="str">
        <f>IF(OR(N152="",P152="",Q152="",V152="",W152="",X152="",Y152=""),"",V152*IF(N152="Sewer Rising Main",VLOOKUP(W152,VALIDATIONS!$FN$2:$GE$42,11,FALSE),IF(N152="Sewer Reticulation",VLOOKUP(W152,VALIDATIONS!$FN$2:$GE$42,VLOOKUP(X152,VALIDATIONS!$FF$2:$FH$5,2,FALSE),FALSE),0)) +IF(P152="Up to 10% Rock",VLOOKUP(W152,VALIDATIONS!$FN$2:$GE$42,VLOOKUP(X152,VALIDATIONS!$FF$2:$FH$5,2,FALSE),FALSE),0)+IF(OR(Q152="Urban Development (moderate)",Q152="Urban Development (heavy)"),VLOOKUP(W152,VALIDATIONS!$FN$2:$GE$42,VLOOKUP(Q152,VALIDATIONS!$FJ$2:$FK$4,2,FALSE),FALSE),0))</f>
        <v/>
      </c>
    </row>
    <row r="153" spans="1:26" x14ac:dyDescent="0.2">
      <c r="A153" s="136"/>
      <c r="B153" s="368"/>
      <c r="C153" s="354"/>
      <c r="D153" s="141"/>
      <c r="E153" s="122"/>
      <c r="F153" s="141"/>
      <c r="G153" s="387"/>
      <c r="H153" s="387"/>
      <c r="I153" s="106" t="str">
        <f>IF(OR(C153="",D153=""),"",VLOOKUP(C153,VALIDATIONS!$FL$2:$FM$12,2,FALSE))</f>
        <v/>
      </c>
      <c r="J153" s="84"/>
      <c r="K153" s="377"/>
      <c r="L153" s="368"/>
      <c r="M153" s="141"/>
      <c r="N153" s="368"/>
      <c r="O153" s="141"/>
      <c r="P153" s="368"/>
      <c r="Q153" s="368"/>
      <c r="R153" s="196"/>
      <c r="S153" s="234"/>
      <c r="T153" s="198"/>
      <c r="U153" s="235"/>
      <c r="W153" s="368"/>
      <c r="X153" s="368"/>
      <c r="Y153" s="368"/>
      <c r="Z153" s="106" t="str">
        <f>IF(OR(N153="",P153="",Q153="",V153="",W153="",X153="",Y153=""),"",V153*IF(N153="Sewer Rising Main",VLOOKUP(W153,VALIDATIONS!$FN$2:$GE$42,11,FALSE),IF(N153="Sewer Reticulation",VLOOKUP(W153,VALIDATIONS!$FN$2:$GE$42,VLOOKUP(X153,VALIDATIONS!$FF$2:$FH$5,2,FALSE),FALSE),0)) +IF(P153="Up to 10% Rock",VLOOKUP(W153,VALIDATIONS!$FN$2:$GE$42,VLOOKUP(X153,VALIDATIONS!$FF$2:$FH$5,2,FALSE),FALSE),0)+IF(OR(Q153="Urban Development (moderate)",Q153="Urban Development (heavy)"),VLOOKUP(W153,VALIDATIONS!$FN$2:$GE$42,VLOOKUP(Q153,VALIDATIONS!$FJ$2:$FK$4,2,FALSE),FALSE),0))</f>
        <v/>
      </c>
    </row>
    <row r="154" spans="1:26" x14ac:dyDescent="0.2">
      <c r="A154" s="136"/>
      <c r="B154" s="368"/>
      <c r="C154" s="354"/>
      <c r="D154" s="141"/>
      <c r="E154" s="122"/>
      <c r="F154" s="141"/>
      <c r="G154" s="387"/>
      <c r="H154" s="387"/>
      <c r="I154" s="106" t="str">
        <f>IF(OR(C154="",D154=""),"",VLOOKUP(C154,VALIDATIONS!$FL$2:$FM$12,2,FALSE))</f>
        <v/>
      </c>
      <c r="J154" s="84"/>
      <c r="K154" s="377"/>
      <c r="L154" s="368"/>
      <c r="M154" s="141"/>
      <c r="N154" s="368"/>
      <c r="O154" s="141"/>
      <c r="P154" s="368"/>
      <c r="Q154" s="368"/>
      <c r="R154" s="196"/>
      <c r="S154" s="234"/>
      <c r="T154" s="198"/>
      <c r="U154" s="235"/>
      <c r="W154" s="368"/>
      <c r="X154" s="368"/>
      <c r="Y154" s="368"/>
      <c r="Z154" s="106" t="str">
        <f>IF(OR(N154="",P154="",Q154="",V154="",W154="",X154="",Y154=""),"",V154*IF(N154="Sewer Rising Main",VLOOKUP(W154,VALIDATIONS!$FN$2:$GE$42,11,FALSE),IF(N154="Sewer Reticulation",VLOOKUP(W154,VALIDATIONS!$FN$2:$GE$42,VLOOKUP(X154,VALIDATIONS!$FF$2:$FH$5,2,FALSE),FALSE),0)) +IF(P154="Up to 10% Rock",VLOOKUP(W154,VALIDATIONS!$FN$2:$GE$42,VLOOKUP(X154,VALIDATIONS!$FF$2:$FH$5,2,FALSE),FALSE),0)+IF(OR(Q154="Urban Development (moderate)",Q154="Urban Development (heavy)"),VLOOKUP(W154,VALIDATIONS!$FN$2:$GE$42,VLOOKUP(Q154,VALIDATIONS!$FJ$2:$FK$4,2,FALSE),FALSE),0))</f>
        <v/>
      </c>
    </row>
    <row r="155" spans="1:26" x14ac:dyDescent="0.2">
      <c r="A155" s="136"/>
      <c r="B155" s="368"/>
      <c r="C155" s="354"/>
      <c r="D155" s="141"/>
      <c r="E155" s="122"/>
      <c r="F155" s="141"/>
      <c r="G155" s="387"/>
      <c r="H155" s="387"/>
      <c r="I155" s="106" t="str">
        <f>IF(OR(C155="",D155=""),"",VLOOKUP(C155,VALIDATIONS!$FL$2:$FM$12,2,FALSE))</f>
        <v/>
      </c>
      <c r="J155" s="84"/>
      <c r="K155" s="377"/>
      <c r="L155" s="368"/>
      <c r="M155" s="141"/>
      <c r="N155" s="368"/>
      <c r="O155" s="141"/>
      <c r="P155" s="368"/>
      <c r="Q155" s="368"/>
      <c r="R155" s="196"/>
      <c r="S155" s="234"/>
      <c r="T155" s="198"/>
      <c r="U155" s="235"/>
      <c r="W155" s="368"/>
      <c r="X155" s="368"/>
      <c r="Y155" s="368"/>
      <c r="Z155" s="106" t="str">
        <f>IF(OR(N155="",P155="",Q155="",V155="",W155="",X155="",Y155=""),"",V155*IF(N155="Sewer Rising Main",VLOOKUP(W155,VALIDATIONS!$FN$2:$GE$42,11,FALSE),IF(N155="Sewer Reticulation",VLOOKUP(W155,VALIDATIONS!$FN$2:$GE$42,VLOOKUP(X155,VALIDATIONS!$FF$2:$FH$5,2,FALSE),FALSE),0)) +IF(P155="Up to 10% Rock",VLOOKUP(W155,VALIDATIONS!$FN$2:$GE$42,VLOOKUP(X155,VALIDATIONS!$FF$2:$FH$5,2,FALSE),FALSE),0)+IF(OR(Q155="Urban Development (moderate)",Q155="Urban Development (heavy)"),VLOOKUP(W155,VALIDATIONS!$FN$2:$GE$42,VLOOKUP(Q155,VALIDATIONS!$FJ$2:$FK$4,2,FALSE),FALSE),0))</f>
        <v/>
      </c>
    </row>
    <row r="156" spans="1:26" x14ac:dyDescent="0.2">
      <c r="A156" s="136"/>
      <c r="B156" s="368"/>
      <c r="C156" s="354"/>
      <c r="D156" s="141"/>
      <c r="E156" s="122"/>
      <c r="F156" s="141"/>
      <c r="G156" s="387"/>
      <c r="H156" s="387"/>
      <c r="I156" s="106" t="str">
        <f>IF(OR(C156="",D156=""),"",VLOOKUP(C156,VALIDATIONS!$FL$2:$FM$12,2,FALSE))</f>
        <v/>
      </c>
      <c r="J156" s="84"/>
      <c r="K156" s="377"/>
      <c r="L156" s="368"/>
      <c r="M156" s="141"/>
      <c r="N156" s="368"/>
      <c r="O156" s="141"/>
      <c r="P156" s="368"/>
      <c r="Q156" s="368"/>
      <c r="R156" s="196"/>
      <c r="S156" s="234"/>
      <c r="T156" s="198"/>
      <c r="U156" s="235"/>
      <c r="W156" s="368"/>
      <c r="X156" s="368"/>
      <c r="Y156" s="368"/>
      <c r="Z156" s="106" t="str">
        <f>IF(OR(N156="",P156="",Q156="",V156="",W156="",X156="",Y156=""),"",V156*IF(N156="Sewer Rising Main",VLOOKUP(W156,VALIDATIONS!$FN$2:$GE$42,11,FALSE),IF(N156="Sewer Reticulation",VLOOKUP(W156,VALIDATIONS!$FN$2:$GE$42,VLOOKUP(X156,VALIDATIONS!$FF$2:$FH$5,2,FALSE),FALSE),0)) +IF(P156="Up to 10% Rock",VLOOKUP(W156,VALIDATIONS!$FN$2:$GE$42,VLOOKUP(X156,VALIDATIONS!$FF$2:$FH$5,2,FALSE),FALSE),0)+IF(OR(Q156="Urban Development (moderate)",Q156="Urban Development (heavy)"),VLOOKUP(W156,VALIDATIONS!$FN$2:$GE$42,VLOOKUP(Q156,VALIDATIONS!$FJ$2:$FK$4,2,FALSE),FALSE),0))</f>
        <v/>
      </c>
    </row>
    <row r="157" spans="1:26" x14ac:dyDescent="0.2">
      <c r="A157" s="136"/>
      <c r="B157" s="368"/>
      <c r="C157" s="354"/>
      <c r="D157" s="141"/>
      <c r="E157" s="122"/>
      <c r="F157" s="141"/>
      <c r="G157" s="387"/>
      <c r="H157" s="387"/>
      <c r="I157" s="106" t="str">
        <f>IF(OR(C157="",D157=""),"",VLOOKUP(C157,VALIDATIONS!$FL$2:$FM$12,2,FALSE))</f>
        <v/>
      </c>
      <c r="J157" s="84"/>
      <c r="K157" s="377"/>
      <c r="L157" s="368"/>
      <c r="M157" s="141"/>
      <c r="N157" s="368"/>
      <c r="O157" s="141"/>
      <c r="P157" s="368"/>
      <c r="Q157" s="368"/>
      <c r="R157" s="196"/>
      <c r="S157" s="234"/>
      <c r="T157" s="198"/>
      <c r="U157" s="235"/>
      <c r="W157" s="368"/>
      <c r="X157" s="368"/>
      <c r="Y157" s="368"/>
      <c r="Z157" s="106" t="str">
        <f>IF(OR(N157="",P157="",Q157="",V157="",W157="",X157="",Y157=""),"",V157*IF(N157="Sewer Rising Main",VLOOKUP(W157,VALIDATIONS!$FN$2:$GE$42,11,FALSE),IF(N157="Sewer Reticulation",VLOOKUP(W157,VALIDATIONS!$FN$2:$GE$42,VLOOKUP(X157,VALIDATIONS!$FF$2:$FH$5,2,FALSE),FALSE),0)) +IF(P157="Up to 10% Rock",VLOOKUP(W157,VALIDATIONS!$FN$2:$GE$42,VLOOKUP(X157,VALIDATIONS!$FF$2:$FH$5,2,FALSE),FALSE),0)+IF(OR(Q157="Urban Development (moderate)",Q157="Urban Development (heavy)"),VLOOKUP(W157,VALIDATIONS!$FN$2:$GE$42,VLOOKUP(Q157,VALIDATIONS!$FJ$2:$FK$4,2,FALSE),FALSE),0))</f>
        <v/>
      </c>
    </row>
    <row r="158" spans="1:26" x14ac:dyDescent="0.2">
      <c r="A158" s="136"/>
      <c r="B158" s="368"/>
      <c r="C158" s="354"/>
      <c r="D158" s="141"/>
      <c r="E158" s="122"/>
      <c r="F158" s="141"/>
      <c r="G158" s="387"/>
      <c r="H158" s="387"/>
      <c r="I158" s="106" t="str">
        <f>IF(OR(C158="",D158=""),"",VLOOKUP(C158,VALIDATIONS!$FL$2:$FM$12,2,FALSE))</f>
        <v/>
      </c>
      <c r="J158" s="84"/>
      <c r="K158" s="377"/>
      <c r="L158" s="368"/>
      <c r="M158" s="141"/>
      <c r="N158" s="368"/>
      <c r="O158" s="141"/>
      <c r="P158" s="368"/>
      <c r="Q158" s="368"/>
      <c r="R158" s="196"/>
      <c r="S158" s="234"/>
      <c r="T158" s="198"/>
      <c r="U158" s="235"/>
      <c r="W158" s="368"/>
      <c r="X158" s="368"/>
      <c r="Y158" s="368"/>
      <c r="Z158" s="106" t="str">
        <f>IF(OR(N158="",P158="",Q158="",V158="",W158="",X158="",Y158=""),"",V158*IF(N158="Sewer Rising Main",VLOOKUP(W158,VALIDATIONS!$FN$2:$GE$42,11,FALSE),IF(N158="Sewer Reticulation",VLOOKUP(W158,VALIDATIONS!$FN$2:$GE$42,VLOOKUP(X158,VALIDATIONS!$FF$2:$FH$5,2,FALSE),FALSE),0)) +IF(P158="Up to 10% Rock",VLOOKUP(W158,VALIDATIONS!$FN$2:$GE$42,VLOOKUP(X158,VALIDATIONS!$FF$2:$FH$5,2,FALSE),FALSE),0)+IF(OR(Q158="Urban Development (moderate)",Q158="Urban Development (heavy)"),VLOOKUP(W158,VALIDATIONS!$FN$2:$GE$42,VLOOKUP(Q158,VALIDATIONS!$FJ$2:$FK$4,2,FALSE),FALSE),0))</f>
        <v/>
      </c>
    </row>
    <row r="159" spans="1:26" x14ac:dyDescent="0.2">
      <c r="A159" s="136"/>
      <c r="B159" s="368"/>
      <c r="C159" s="354"/>
      <c r="D159" s="141"/>
      <c r="E159" s="122"/>
      <c r="F159" s="141"/>
      <c r="G159" s="387"/>
      <c r="H159" s="387"/>
      <c r="I159" s="106" t="str">
        <f>IF(OR(C159="",D159=""),"",VLOOKUP(C159,VALIDATIONS!$FL$2:$FM$12,2,FALSE))</f>
        <v/>
      </c>
      <c r="J159" s="84"/>
      <c r="K159" s="377"/>
      <c r="L159" s="368"/>
      <c r="M159" s="141"/>
      <c r="N159" s="368"/>
      <c r="O159" s="141"/>
      <c r="P159" s="368"/>
      <c r="Q159" s="368"/>
      <c r="R159" s="196"/>
      <c r="S159" s="234"/>
      <c r="T159" s="198"/>
      <c r="U159" s="235"/>
      <c r="W159" s="368"/>
      <c r="X159" s="368"/>
      <c r="Y159" s="368"/>
      <c r="Z159" s="106" t="str">
        <f>IF(OR(N159="",P159="",Q159="",V159="",W159="",X159="",Y159=""),"",V159*IF(N159="Sewer Rising Main",VLOOKUP(W159,VALIDATIONS!$FN$2:$GE$42,11,FALSE),IF(N159="Sewer Reticulation",VLOOKUP(W159,VALIDATIONS!$FN$2:$GE$42,VLOOKUP(X159,VALIDATIONS!$FF$2:$FH$5,2,FALSE),FALSE),0)) +IF(P159="Up to 10% Rock",VLOOKUP(W159,VALIDATIONS!$FN$2:$GE$42,VLOOKUP(X159,VALIDATIONS!$FF$2:$FH$5,2,FALSE),FALSE),0)+IF(OR(Q159="Urban Development (moderate)",Q159="Urban Development (heavy)"),VLOOKUP(W159,VALIDATIONS!$FN$2:$GE$42,VLOOKUP(Q159,VALIDATIONS!$FJ$2:$FK$4,2,FALSE),FALSE),0))</f>
        <v/>
      </c>
    </row>
    <row r="160" spans="1:26" x14ac:dyDescent="0.2">
      <c r="A160" s="136"/>
      <c r="B160" s="368"/>
      <c r="C160" s="354"/>
      <c r="D160" s="141"/>
      <c r="E160" s="122"/>
      <c r="F160" s="141"/>
      <c r="G160" s="387"/>
      <c r="H160" s="387"/>
      <c r="I160" s="106" t="str">
        <f>IF(OR(C160="",D160=""),"",VLOOKUP(C160,VALIDATIONS!$FL$2:$FM$12,2,FALSE))</f>
        <v/>
      </c>
      <c r="J160" s="84"/>
      <c r="K160" s="377"/>
      <c r="L160" s="368"/>
      <c r="M160" s="141"/>
      <c r="N160" s="368"/>
      <c r="O160" s="141"/>
      <c r="P160" s="368"/>
      <c r="Q160" s="368"/>
      <c r="R160" s="196"/>
      <c r="S160" s="234"/>
      <c r="T160" s="198"/>
      <c r="U160" s="235"/>
      <c r="W160" s="368"/>
      <c r="X160" s="368"/>
      <c r="Y160" s="368"/>
      <c r="Z160" s="106" t="str">
        <f>IF(OR(N160="",P160="",Q160="",V160="",W160="",X160="",Y160=""),"",V160*IF(N160="Sewer Rising Main",VLOOKUP(W160,VALIDATIONS!$FN$2:$GE$42,11,FALSE),IF(N160="Sewer Reticulation",VLOOKUP(W160,VALIDATIONS!$FN$2:$GE$42,VLOOKUP(X160,VALIDATIONS!$FF$2:$FH$5,2,FALSE),FALSE),0)) +IF(P160="Up to 10% Rock",VLOOKUP(W160,VALIDATIONS!$FN$2:$GE$42,VLOOKUP(X160,VALIDATIONS!$FF$2:$FH$5,2,FALSE),FALSE),0)+IF(OR(Q160="Urban Development (moderate)",Q160="Urban Development (heavy)"),VLOOKUP(W160,VALIDATIONS!$FN$2:$GE$42,VLOOKUP(Q160,VALIDATIONS!$FJ$2:$FK$4,2,FALSE),FALSE),0))</f>
        <v/>
      </c>
    </row>
    <row r="161" spans="1:26" x14ac:dyDescent="0.2">
      <c r="A161" s="136"/>
      <c r="B161" s="368"/>
      <c r="C161" s="354"/>
      <c r="D161" s="141"/>
      <c r="E161" s="122"/>
      <c r="F161" s="141"/>
      <c r="G161" s="387"/>
      <c r="H161" s="387"/>
      <c r="I161" s="106" t="str">
        <f>IF(OR(C161="",D161=""),"",VLOOKUP(C161,VALIDATIONS!$FL$2:$FM$12,2,FALSE))</f>
        <v/>
      </c>
      <c r="J161" s="84"/>
      <c r="K161" s="377"/>
      <c r="L161" s="368"/>
      <c r="M161" s="141"/>
      <c r="N161" s="368"/>
      <c r="O161" s="141"/>
      <c r="P161" s="368"/>
      <c r="Q161" s="368"/>
      <c r="R161" s="196"/>
      <c r="S161" s="234"/>
      <c r="T161" s="198"/>
      <c r="U161" s="235"/>
      <c r="W161" s="368"/>
      <c r="X161" s="368"/>
      <c r="Y161" s="368"/>
      <c r="Z161" s="106" t="str">
        <f>IF(OR(N161="",P161="",Q161="",V161="",W161="",X161="",Y161=""),"",V161*IF(N161="Sewer Rising Main",VLOOKUP(W161,VALIDATIONS!$FN$2:$GE$42,11,FALSE),IF(N161="Sewer Reticulation",VLOOKUP(W161,VALIDATIONS!$FN$2:$GE$42,VLOOKUP(X161,VALIDATIONS!$FF$2:$FH$5,2,FALSE),FALSE),0)) +IF(P161="Up to 10% Rock",VLOOKUP(W161,VALIDATIONS!$FN$2:$GE$42,VLOOKUP(X161,VALIDATIONS!$FF$2:$FH$5,2,FALSE),FALSE),0)+IF(OR(Q161="Urban Development (moderate)",Q161="Urban Development (heavy)"),VLOOKUP(W161,VALIDATIONS!$FN$2:$GE$42,VLOOKUP(Q161,VALIDATIONS!$FJ$2:$FK$4,2,FALSE),FALSE),0))</f>
        <v/>
      </c>
    </row>
    <row r="162" spans="1:26" x14ac:dyDescent="0.2">
      <c r="A162" s="136"/>
      <c r="B162" s="368"/>
      <c r="C162" s="354"/>
      <c r="D162" s="141"/>
      <c r="E162" s="122"/>
      <c r="F162" s="141"/>
      <c r="G162" s="387"/>
      <c r="H162" s="387"/>
      <c r="I162" s="106" t="str">
        <f>IF(OR(C162="",D162=""),"",VLOOKUP(C162,VALIDATIONS!$FL$2:$FM$12,2,FALSE))</f>
        <v/>
      </c>
      <c r="J162" s="84"/>
      <c r="K162" s="377"/>
      <c r="L162" s="368"/>
      <c r="M162" s="141"/>
      <c r="N162" s="368"/>
      <c r="O162" s="141"/>
      <c r="P162" s="368"/>
      <c r="Q162" s="368"/>
      <c r="R162" s="196"/>
      <c r="S162" s="234"/>
      <c r="T162" s="198"/>
      <c r="U162" s="235"/>
      <c r="W162" s="368"/>
      <c r="X162" s="368"/>
      <c r="Y162" s="368"/>
      <c r="Z162" s="106" t="str">
        <f>IF(OR(N162="",P162="",Q162="",V162="",W162="",X162="",Y162=""),"",V162*IF(N162="Sewer Rising Main",VLOOKUP(W162,VALIDATIONS!$FN$2:$GE$42,11,FALSE),IF(N162="Sewer Reticulation",VLOOKUP(W162,VALIDATIONS!$FN$2:$GE$42,VLOOKUP(X162,VALIDATIONS!$FF$2:$FH$5,2,FALSE),FALSE),0)) +IF(P162="Up to 10% Rock",VLOOKUP(W162,VALIDATIONS!$FN$2:$GE$42,VLOOKUP(X162,VALIDATIONS!$FF$2:$FH$5,2,FALSE),FALSE),0)+IF(OR(Q162="Urban Development (moderate)",Q162="Urban Development (heavy)"),VLOOKUP(W162,VALIDATIONS!$FN$2:$GE$42,VLOOKUP(Q162,VALIDATIONS!$FJ$2:$FK$4,2,FALSE),FALSE),0))</f>
        <v/>
      </c>
    </row>
    <row r="163" spans="1:26" x14ac:dyDescent="0.2">
      <c r="A163" s="136"/>
      <c r="B163" s="368"/>
      <c r="C163" s="354"/>
      <c r="D163" s="141"/>
      <c r="E163" s="122"/>
      <c r="F163" s="141"/>
      <c r="G163" s="387"/>
      <c r="H163" s="387"/>
      <c r="I163" s="106" t="str">
        <f>IF(OR(C163="",D163=""),"",VLOOKUP(C163,VALIDATIONS!$FL$2:$FM$12,2,FALSE))</f>
        <v/>
      </c>
      <c r="J163" s="84"/>
      <c r="K163" s="377"/>
      <c r="L163" s="368"/>
      <c r="M163" s="141"/>
      <c r="N163" s="368"/>
      <c r="O163" s="141"/>
      <c r="P163" s="368"/>
      <c r="Q163" s="368"/>
      <c r="R163" s="196"/>
      <c r="S163" s="234"/>
      <c r="T163" s="198"/>
      <c r="U163" s="235"/>
      <c r="W163" s="368"/>
      <c r="X163" s="368"/>
      <c r="Y163" s="368"/>
      <c r="Z163" s="106" t="str">
        <f>IF(OR(N163="",P163="",Q163="",V163="",W163="",X163="",Y163=""),"",V163*IF(N163="Sewer Rising Main",VLOOKUP(W163,VALIDATIONS!$FN$2:$GE$42,11,FALSE),IF(N163="Sewer Reticulation",VLOOKUP(W163,VALIDATIONS!$FN$2:$GE$42,VLOOKUP(X163,VALIDATIONS!$FF$2:$FH$5,2,FALSE),FALSE),0)) +IF(P163="Up to 10% Rock",VLOOKUP(W163,VALIDATIONS!$FN$2:$GE$42,VLOOKUP(X163,VALIDATIONS!$FF$2:$FH$5,2,FALSE),FALSE),0)+IF(OR(Q163="Urban Development (moderate)",Q163="Urban Development (heavy)"),VLOOKUP(W163,VALIDATIONS!$FN$2:$GE$42,VLOOKUP(Q163,VALIDATIONS!$FJ$2:$FK$4,2,FALSE),FALSE),0))</f>
        <v/>
      </c>
    </row>
    <row r="164" spans="1:26" x14ac:dyDescent="0.2">
      <c r="A164" s="136"/>
      <c r="B164" s="368"/>
      <c r="C164" s="354"/>
      <c r="D164" s="141"/>
      <c r="E164" s="122"/>
      <c r="F164" s="141"/>
      <c r="G164" s="387"/>
      <c r="H164" s="387"/>
      <c r="I164" s="106" t="str">
        <f>IF(OR(C164="",D164=""),"",VLOOKUP(C164,VALIDATIONS!$FL$2:$FM$12,2,FALSE))</f>
        <v/>
      </c>
      <c r="J164" s="84"/>
      <c r="K164" s="377"/>
      <c r="L164" s="368"/>
      <c r="M164" s="141"/>
      <c r="N164" s="368"/>
      <c r="O164" s="141"/>
      <c r="P164" s="368"/>
      <c r="Q164" s="368"/>
      <c r="R164" s="196"/>
      <c r="S164" s="234"/>
      <c r="T164" s="198"/>
      <c r="U164" s="235"/>
      <c r="W164" s="368"/>
      <c r="X164" s="368"/>
      <c r="Y164" s="368"/>
      <c r="Z164" s="106" t="str">
        <f>IF(OR(N164="",P164="",Q164="",V164="",W164="",X164="",Y164=""),"",V164*IF(N164="Sewer Rising Main",VLOOKUP(W164,VALIDATIONS!$FN$2:$GE$42,11,FALSE),IF(N164="Sewer Reticulation",VLOOKUP(W164,VALIDATIONS!$FN$2:$GE$42,VLOOKUP(X164,VALIDATIONS!$FF$2:$FH$5,2,FALSE),FALSE),0)) +IF(P164="Up to 10% Rock",VLOOKUP(W164,VALIDATIONS!$FN$2:$GE$42,VLOOKUP(X164,VALIDATIONS!$FF$2:$FH$5,2,FALSE),FALSE),0)+IF(OR(Q164="Urban Development (moderate)",Q164="Urban Development (heavy)"),VLOOKUP(W164,VALIDATIONS!$FN$2:$GE$42,VLOOKUP(Q164,VALIDATIONS!$FJ$2:$FK$4,2,FALSE),FALSE),0))</f>
        <v/>
      </c>
    </row>
    <row r="165" spans="1:26" x14ac:dyDescent="0.2">
      <c r="A165" s="136"/>
      <c r="B165" s="368"/>
      <c r="C165" s="354"/>
      <c r="D165" s="141"/>
      <c r="E165" s="122"/>
      <c r="F165" s="141"/>
      <c r="G165" s="387"/>
      <c r="H165" s="387"/>
      <c r="I165" s="106" t="str">
        <f>IF(OR(C165="",D165=""),"",VLOOKUP(C165,VALIDATIONS!$FL$2:$FM$12,2,FALSE))</f>
        <v/>
      </c>
      <c r="J165" s="84"/>
      <c r="K165" s="377"/>
      <c r="L165" s="368"/>
      <c r="M165" s="141"/>
      <c r="N165" s="368"/>
      <c r="O165" s="141"/>
      <c r="P165" s="368"/>
      <c r="Q165" s="368"/>
      <c r="R165" s="196"/>
      <c r="S165" s="234"/>
      <c r="T165" s="198"/>
      <c r="U165" s="235"/>
      <c r="W165" s="368"/>
      <c r="X165" s="368"/>
      <c r="Y165" s="368"/>
      <c r="Z165" s="106" t="str">
        <f>IF(OR(N165="",P165="",Q165="",V165="",W165="",X165="",Y165=""),"",V165*IF(N165="Sewer Rising Main",VLOOKUP(W165,VALIDATIONS!$FN$2:$GE$42,11,FALSE),IF(N165="Sewer Reticulation",VLOOKUP(W165,VALIDATIONS!$FN$2:$GE$42,VLOOKUP(X165,VALIDATIONS!$FF$2:$FH$5,2,FALSE),FALSE),0)) +IF(P165="Up to 10% Rock",VLOOKUP(W165,VALIDATIONS!$FN$2:$GE$42,VLOOKUP(X165,VALIDATIONS!$FF$2:$FH$5,2,FALSE),FALSE),0)+IF(OR(Q165="Urban Development (moderate)",Q165="Urban Development (heavy)"),VLOOKUP(W165,VALIDATIONS!$FN$2:$GE$42,VLOOKUP(Q165,VALIDATIONS!$FJ$2:$FK$4,2,FALSE),FALSE),0))</f>
        <v/>
      </c>
    </row>
    <row r="166" spans="1:26" x14ac:dyDescent="0.2">
      <c r="A166" s="136"/>
      <c r="B166" s="368"/>
      <c r="C166" s="354"/>
      <c r="D166" s="141"/>
      <c r="E166" s="122"/>
      <c r="F166" s="141"/>
      <c r="G166" s="387"/>
      <c r="H166" s="387"/>
      <c r="I166" s="106" t="str">
        <f>IF(OR(C166="",D166=""),"",VLOOKUP(C166,VALIDATIONS!$FL$2:$FM$12,2,FALSE))</f>
        <v/>
      </c>
      <c r="J166" s="84"/>
      <c r="K166" s="377"/>
      <c r="L166" s="368"/>
      <c r="M166" s="141"/>
      <c r="N166" s="368"/>
      <c r="O166" s="141"/>
      <c r="P166" s="368"/>
      <c r="Q166" s="368"/>
      <c r="R166" s="196"/>
      <c r="S166" s="234"/>
      <c r="T166" s="198"/>
      <c r="U166" s="235"/>
      <c r="W166" s="368"/>
      <c r="X166" s="368"/>
      <c r="Y166" s="368"/>
      <c r="Z166" s="106" t="str">
        <f>IF(OR(N166="",P166="",Q166="",V166="",W166="",X166="",Y166=""),"",V166*IF(N166="Sewer Rising Main",VLOOKUP(W166,VALIDATIONS!$FN$2:$GE$42,11,FALSE),IF(N166="Sewer Reticulation",VLOOKUP(W166,VALIDATIONS!$FN$2:$GE$42,VLOOKUP(X166,VALIDATIONS!$FF$2:$FH$5,2,FALSE),FALSE),0)) +IF(P166="Up to 10% Rock",VLOOKUP(W166,VALIDATIONS!$FN$2:$GE$42,VLOOKUP(X166,VALIDATIONS!$FF$2:$FH$5,2,FALSE),FALSE),0)+IF(OR(Q166="Urban Development (moderate)",Q166="Urban Development (heavy)"),VLOOKUP(W166,VALIDATIONS!$FN$2:$GE$42,VLOOKUP(Q166,VALIDATIONS!$FJ$2:$FK$4,2,FALSE),FALSE),0))</f>
        <v/>
      </c>
    </row>
    <row r="167" spans="1:26" x14ac:dyDescent="0.2">
      <c r="A167" s="136"/>
      <c r="B167" s="368"/>
      <c r="C167" s="354"/>
      <c r="D167" s="141"/>
      <c r="E167" s="122"/>
      <c r="F167" s="141"/>
      <c r="G167" s="387"/>
      <c r="H167" s="387"/>
      <c r="I167" s="106" t="str">
        <f>IF(OR(C167="",D167=""),"",VLOOKUP(C167,VALIDATIONS!$FL$2:$FM$12,2,FALSE))</f>
        <v/>
      </c>
      <c r="J167" s="84"/>
      <c r="K167" s="377"/>
      <c r="L167" s="368"/>
      <c r="M167" s="141"/>
      <c r="N167" s="368"/>
      <c r="O167" s="141"/>
      <c r="P167" s="368"/>
      <c r="Q167" s="368"/>
      <c r="R167" s="196"/>
      <c r="S167" s="234"/>
      <c r="T167" s="198"/>
      <c r="U167" s="235"/>
      <c r="W167" s="368"/>
      <c r="X167" s="368"/>
      <c r="Y167" s="368"/>
      <c r="Z167" s="106" t="str">
        <f>IF(OR(N167="",P167="",Q167="",V167="",W167="",X167="",Y167=""),"",V167*IF(N167="Sewer Rising Main",VLOOKUP(W167,VALIDATIONS!$FN$2:$GE$42,11,FALSE),IF(N167="Sewer Reticulation",VLOOKUP(W167,VALIDATIONS!$FN$2:$GE$42,VLOOKUP(X167,VALIDATIONS!$FF$2:$FH$5,2,FALSE),FALSE),0)) +IF(P167="Up to 10% Rock",VLOOKUP(W167,VALIDATIONS!$FN$2:$GE$42,VLOOKUP(X167,VALIDATIONS!$FF$2:$FH$5,2,FALSE),FALSE),0)+IF(OR(Q167="Urban Development (moderate)",Q167="Urban Development (heavy)"),VLOOKUP(W167,VALIDATIONS!$FN$2:$GE$42,VLOOKUP(Q167,VALIDATIONS!$FJ$2:$FK$4,2,FALSE),FALSE),0))</f>
        <v/>
      </c>
    </row>
    <row r="168" spans="1:26" x14ac:dyDescent="0.2">
      <c r="A168" s="136"/>
      <c r="B168" s="368"/>
      <c r="C168" s="354"/>
      <c r="D168" s="141"/>
      <c r="E168" s="122"/>
      <c r="F168" s="141"/>
      <c r="G168" s="387"/>
      <c r="H168" s="387"/>
      <c r="I168" s="106" t="str">
        <f>IF(OR(C168="",D168=""),"",VLOOKUP(C168,VALIDATIONS!$FL$2:$FM$12,2,FALSE))</f>
        <v/>
      </c>
      <c r="J168" s="84"/>
      <c r="K168" s="377"/>
      <c r="L168" s="368"/>
      <c r="M168" s="141"/>
      <c r="N168" s="368"/>
      <c r="O168" s="141"/>
      <c r="P168" s="368"/>
      <c r="Q168" s="368"/>
      <c r="R168" s="196"/>
      <c r="S168" s="234"/>
      <c r="T168" s="198"/>
      <c r="U168" s="235"/>
      <c r="W168" s="368"/>
      <c r="X168" s="368"/>
      <c r="Y168" s="368"/>
      <c r="Z168" s="106" t="str">
        <f>IF(OR(N168="",P168="",Q168="",V168="",W168="",X168="",Y168=""),"",V168*IF(N168="Sewer Rising Main",VLOOKUP(W168,VALIDATIONS!$FN$2:$GE$42,11,FALSE),IF(N168="Sewer Reticulation",VLOOKUP(W168,VALIDATIONS!$FN$2:$GE$42,VLOOKUP(X168,VALIDATIONS!$FF$2:$FH$5,2,FALSE),FALSE),0)) +IF(P168="Up to 10% Rock",VLOOKUP(W168,VALIDATIONS!$FN$2:$GE$42,VLOOKUP(X168,VALIDATIONS!$FF$2:$FH$5,2,FALSE),FALSE),0)+IF(OR(Q168="Urban Development (moderate)",Q168="Urban Development (heavy)"),VLOOKUP(W168,VALIDATIONS!$FN$2:$GE$42,VLOOKUP(Q168,VALIDATIONS!$FJ$2:$FK$4,2,FALSE),FALSE),0))</f>
        <v/>
      </c>
    </row>
    <row r="169" spans="1:26" x14ac:dyDescent="0.2">
      <c r="A169" s="136"/>
      <c r="B169" s="368"/>
      <c r="C169" s="354"/>
      <c r="D169" s="141"/>
      <c r="E169" s="122"/>
      <c r="F169" s="141"/>
      <c r="G169" s="387"/>
      <c r="H169" s="387"/>
      <c r="I169" s="106" t="str">
        <f>IF(OR(C169="",D169=""),"",VLOOKUP(C169,VALIDATIONS!$FL$2:$FM$12,2,FALSE))</f>
        <v/>
      </c>
      <c r="J169" s="84"/>
      <c r="K169" s="377"/>
      <c r="L169" s="368"/>
      <c r="M169" s="141"/>
      <c r="N169" s="368"/>
      <c r="O169" s="141"/>
      <c r="P169" s="368"/>
      <c r="Q169" s="368"/>
      <c r="R169" s="196"/>
      <c r="S169" s="234"/>
      <c r="T169" s="198"/>
      <c r="U169" s="235"/>
      <c r="W169" s="368"/>
      <c r="X169" s="368"/>
      <c r="Y169" s="368"/>
      <c r="Z169" s="106" t="str">
        <f>IF(OR(N169="",P169="",Q169="",V169="",W169="",X169="",Y169=""),"",V169*IF(N169="Sewer Rising Main",VLOOKUP(W169,VALIDATIONS!$FN$2:$GE$42,11,FALSE),IF(N169="Sewer Reticulation",VLOOKUP(W169,VALIDATIONS!$FN$2:$GE$42,VLOOKUP(X169,VALIDATIONS!$FF$2:$FH$5,2,FALSE),FALSE),0)) +IF(P169="Up to 10% Rock",VLOOKUP(W169,VALIDATIONS!$FN$2:$GE$42,VLOOKUP(X169,VALIDATIONS!$FF$2:$FH$5,2,FALSE),FALSE),0)+IF(OR(Q169="Urban Development (moderate)",Q169="Urban Development (heavy)"),VLOOKUP(W169,VALIDATIONS!$FN$2:$GE$42,VLOOKUP(Q169,VALIDATIONS!$FJ$2:$FK$4,2,FALSE),FALSE),0))</f>
        <v/>
      </c>
    </row>
    <row r="170" spans="1:26" x14ac:dyDescent="0.2">
      <c r="A170" s="136"/>
      <c r="B170" s="368"/>
      <c r="C170" s="354"/>
      <c r="D170" s="141"/>
      <c r="E170" s="122"/>
      <c r="F170" s="141"/>
      <c r="G170" s="387"/>
      <c r="H170" s="387"/>
      <c r="I170" s="106" t="str">
        <f>IF(OR(C170="",D170=""),"",VLOOKUP(C170,VALIDATIONS!$FL$2:$FM$12,2,FALSE))</f>
        <v/>
      </c>
      <c r="J170" s="84"/>
      <c r="K170" s="377"/>
      <c r="L170" s="368"/>
      <c r="M170" s="141"/>
      <c r="N170" s="368"/>
      <c r="O170" s="141"/>
      <c r="P170" s="368"/>
      <c r="Q170" s="368"/>
      <c r="R170" s="196"/>
      <c r="S170" s="234"/>
      <c r="T170" s="198"/>
      <c r="U170" s="235"/>
      <c r="W170" s="368"/>
      <c r="X170" s="368"/>
      <c r="Y170" s="368"/>
      <c r="Z170" s="106" t="str">
        <f>IF(OR(N170="",P170="",Q170="",V170="",W170="",X170="",Y170=""),"",V170*IF(N170="Sewer Rising Main",VLOOKUP(W170,VALIDATIONS!$FN$2:$GE$42,11,FALSE),IF(N170="Sewer Reticulation",VLOOKUP(W170,VALIDATIONS!$FN$2:$GE$42,VLOOKUP(X170,VALIDATIONS!$FF$2:$FH$5,2,FALSE),FALSE),0)) +IF(P170="Up to 10% Rock",VLOOKUP(W170,VALIDATIONS!$FN$2:$GE$42,VLOOKUP(X170,VALIDATIONS!$FF$2:$FH$5,2,FALSE),FALSE),0)+IF(OR(Q170="Urban Development (moderate)",Q170="Urban Development (heavy)"),VLOOKUP(W170,VALIDATIONS!$FN$2:$GE$42,VLOOKUP(Q170,VALIDATIONS!$FJ$2:$FK$4,2,FALSE),FALSE),0))</f>
        <v/>
      </c>
    </row>
    <row r="171" spans="1:26" x14ac:dyDescent="0.2">
      <c r="A171" s="136"/>
      <c r="B171" s="368"/>
      <c r="C171" s="354"/>
      <c r="D171" s="141"/>
      <c r="E171" s="122"/>
      <c r="F171" s="141"/>
      <c r="G171" s="387"/>
      <c r="H171" s="387"/>
      <c r="I171" s="106" t="str">
        <f>IF(OR(C171="",D171=""),"",VLOOKUP(C171,VALIDATIONS!$FL$2:$FM$12,2,FALSE))</f>
        <v/>
      </c>
      <c r="J171" s="84"/>
      <c r="K171" s="377"/>
      <c r="L171" s="368"/>
      <c r="M171" s="141"/>
      <c r="N171" s="368"/>
      <c r="O171" s="141"/>
      <c r="P171" s="368"/>
      <c r="Q171" s="368"/>
      <c r="R171" s="196"/>
      <c r="S171" s="234"/>
      <c r="T171" s="198"/>
      <c r="U171" s="235"/>
      <c r="W171" s="368"/>
      <c r="X171" s="368"/>
      <c r="Y171" s="368"/>
      <c r="Z171" s="106" t="str">
        <f>IF(OR(N171="",P171="",Q171="",V171="",W171="",X171="",Y171=""),"",V171*IF(N171="Sewer Rising Main",VLOOKUP(W171,VALIDATIONS!$FN$2:$GE$42,11,FALSE),IF(N171="Sewer Reticulation",VLOOKUP(W171,VALIDATIONS!$FN$2:$GE$42,VLOOKUP(X171,VALIDATIONS!$FF$2:$FH$5,2,FALSE),FALSE),0)) +IF(P171="Up to 10% Rock",VLOOKUP(W171,VALIDATIONS!$FN$2:$GE$42,VLOOKUP(X171,VALIDATIONS!$FF$2:$FH$5,2,FALSE),FALSE),0)+IF(OR(Q171="Urban Development (moderate)",Q171="Urban Development (heavy)"),VLOOKUP(W171,VALIDATIONS!$FN$2:$GE$42,VLOOKUP(Q171,VALIDATIONS!$FJ$2:$FK$4,2,FALSE),FALSE),0))</f>
        <v/>
      </c>
    </row>
    <row r="172" spans="1:26" x14ac:dyDescent="0.2">
      <c r="A172" s="136"/>
      <c r="B172" s="368"/>
      <c r="C172" s="354"/>
      <c r="D172" s="141"/>
      <c r="E172" s="122"/>
      <c r="F172" s="141"/>
      <c r="G172" s="387"/>
      <c r="H172" s="387"/>
      <c r="I172" s="106" t="str">
        <f>IF(OR(C172="",D172=""),"",VLOOKUP(C172,VALIDATIONS!$FL$2:$FM$12,2,FALSE))</f>
        <v/>
      </c>
      <c r="J172" s="84"/>
      <c r="K172" s="377"/>
      <c r="L172" s="368"/>
      <c r="M172" s="141"/>
      <c r="N172" s="368"/>
      <c r="O172" s="141"/>
      <c r="P172" s="368"/>
      <c r="Q172" s="368"/>
      <c r="R172" s="196"/>
      <c r="S172" s="234"/>
      <c r="T172" s="198"/>
      <c r="U172" s="235"/>
      <c r="W172" s="368"/>
      <c r="X172" s="368"/>
      <c r="Y172" s="368"/>
      <c r="Z172" s="106" t="str">
        <f>IF(OR(N172="",P172="",Q172="",V172="",W172="",X172="",Y172=""),"",V172*IF(N172="Sewer Rising Main",VLOOKUP(W172,VALIDATIONS!$FN$2:$GE$42,11,FALSE),IF(N172="Sewer Reticulation",VLOOKUP(W172,VALIDATIONS!$FN$2:$GE$42,VLOOKUP(X172,VALIDATIONS!$FF$2:$FH$5,2,FALSE),FALSE),0)) +IF(P172="Up to 10% Rock",VLOOKUP(W172,VALIDATIONS!$FN$2:$GE$42,VLOOKUP(X172,VALIDATIONS!$FF$2:$FH$5,2,FALSE),FALSE),0)+IF(OR(Q172="Urban Development (moderate)",Q172="Urban Development (heavy)"),VLOOKUP(W172,VALIDATIONS!$FN$2:$GE$42,VLOOKUP(Q172,VALIDATIONS!$FJ$2:$FK$4,2,FALSE),FALSE),0))</f>
        <v/>
      </c>
    </row>
    <row r="173" spans="1:26" x14ac:dyDescent="0.2">
      <c r="A173" s="136"/>
      <c r="B173" s="368"/>
      <c r="C173" s="354"/>
      <c r="D173" s="141"/>
      <c r="E173" s="122"/>
      <c r="F173" s="141"/>
      <c r="G173" s="387"/>
      <c r="H173" s="387"/>
      <c r="I173" s="106" t="str">
        <f>IF(OR(C173="",D173=""),"",VLOOKUP(C173,VALIDATIONS!$FL$2:$FM$12,2,FALSE))</f>
        <v/>
      </c>
      <c r="J173" s="84"/>
      <c r="K173" s="377"/>
      <c r="L173" s="368"/>
      <c r="M173" s="141"/>
      <c r="N173" s="368"/>
      <c r="O173" s="141"/>
      <c r="P173" s="368"/>
      <c r="Q173" s="368"/>
      <c r="R173" s="196"/>
      <c r="S173" s="234"/>
      <c r="T173" s="198"/>
      <c r="U173" s="235"/>
      <c r="W173" s="368"/>
      <c r="X173" s="368"/>
      <c r="Y173" s="368"/>
      <c r="Z173" s="106" t="str">
        <f>IF(OR(N173="",P173="",Q173="",V173="",W173="",X173="",Y173=""),"",V173*IF(N173="Sewer Rising Main",VLOOKUP(W173,VALIDATIONS!$FN$2:$GE$42,11,FALSE),IF(N173="Sewer Reticulation",VLOOKUP(W173,VALIDATIONS!$FN$2:$GE$42,VLOOKUP(X173,VALIDATIONS!$FF$2:$FH$5,2,FALSE),FALSE),0)) +IF(P173="Up to 10% Rock",VLOOKUP(W173,VALIDATIONS!$FN$2:$GE$42,VLOOKUP(X173,VALIDATIONS!$FF$2:$FH$5,2,FALSE),FALSE),0)+IF(OR(Q173="Urban Development (moderate)",Q173="Urban Development (heavy)"),VLOOKUP(W173,VALIDATIONS!$FN$2:$GE$42,VLOOKUP(Q173,VALIDATIONS!$FJ$2:$FK$4,2,FALSE),FALSE),0))</f>
        <v/>
      </c>
    </row>
    <row r="174" spans="1:26" x14ac:dyDescent="0.2">
      <c r="A174" s="136"/>
      <c r="B174" s="368"/>
      <c r="C174" s="354"/>
      <c r="D174" s="141"/>
      <c r="E174" s="122"/>
      <c r="F174" s="141"/>
      <c r="G174" s="387"/>
      <c r="H174" s="387"/>
      <c r="I174" s="106" t="str">
        <f>IF(OR(C174="",D174=""),"",VLOOKUP(C174,VALIDATIONS!$FL$2:$FM$12,2,FALSE))</f>
        <v/>
      </c>
      <c r="J174" s="84"/>
      <c r="K174" s="377"/>
      <c r="L174" s="368"/>
      <c r="M174" s="141"/>
      <c r="N174" s="368"/>
      <c r="O174" s="141"/>
      <c r="P174" s="368"/>
      <c r="Q174" s="368"/>
      <c r="R174" s="196"/>
      <c r="S174" s="234"/>
      <c r="T174" s="198"/>
      <c r="U174" s="235"/>
      <c r="W174" s="368"/>
      <c r="X174" s="368"/>
      <c r="Y174" s="368"/>
      <c r="Z174" s="106" t="str">
        <f>IF(OR(N174="",P174="",Q174="",V174="",W174="",X174="",Y174=""),"",V174*IF(N174="Sewer Rising Main",VLOOKUP(W174,VALIDATIONS!$FN$2:$GE$42,11,FALSE),IF(N174="Sewer Reticulation",VLOOKUP(W174,VALIDATIONS!$FN$2:$GE$42,VLOOKUP(X174,VALIDATIONS!$FF$2:$FH$5,2,FALSE),FALSE),0)) +IF(P174="Up to 10% Rock",VLOOKUP(W174,VALIDATIONS!$FN$2:$GE$42,VLOOKUP(X174,VALIDATIONS!$FF$2:$FH$5,2,FALSE),FALSE),0)+IF(OR(Q174="Urban Development (moderate)",Q174="Urban Development (heavy)"),VLOOKUP(W174,VALIDATIONS!$FN$2:$GE$42,VLOOKUP(Q174,VALIDATIONS!$FJ$2:$FK$4,2,FALSE),FALSE),0))</f>
        <v/>
      </c>
    </row>
    <row r="175" spans="1:26" x14ac:dyDescent="0.2">
      <c r="A175" s="136"/>
      <c r="B175" s="368"/>
      <c r="C175" s="354"/>
      <c r="D175" s="141"/>
      <c r="E175" s="122"/>
      <c r="F175" s="141"/>
      <c r="G175" s="387"/>
      <c r="H175" s="387"/>
      <c r="I175" s="106" t="str">
        <f>IF(OR(C175="",D175=""),"",VLOOKUP(C175,VALIDATIONS!$FL$2:$FM$12,2,FALSE))</f>
        <v/>
      </c>
      <c r="J175" s="84"/>
      <c r="K175" s="377"/>
      <c r="L175" s="368"/>
      <c r="M175" s="141"/>
      <c r="N175" s="368"/>
      <c r="O175" s="141"/>
      <c r="P175" s="368"/>
      <c r="Q175" s="368"/>
      <c r="R175" s="196"/>
      <c r="S175" s="234"/>
      <c r="T175" s="198"/>
      <c r="U175" s="235"/>
      <c r="W175" s="368"/>
      <c r="X175" s="368"/>
      <c r="Y175" s="368"/>
      <c r="Z175" s="106" t="str">
        <f>IF(OR(N175="",P175="",Q175="",V175="",W175="",X175="",Y175=""),"",V175*IF(N175="Sewer Rising Main",VLOOKUP(W175,VALIDATIONS!$FN$2:$GE$42,11,FALSE),IF(N175="Sewer Reticulation",VLOOKUP(W175,VALIDATIONS!$FN$2:$GE$42,VLOOKUP(X175,VALIDATIONS!$FF$2:$FH$5,2,FALSE),FALSE),0)) +IF(P175="Up to 10% Rock",VLOOKUP(W175,VALIDATIONS!$FN$2:$GE$42,VLOOKUP(X175,VALIDATIONS!$FF$2:$FH$5,2,FALSE),FALSE),0)+IF(OR(Q175="Urban Development (moderate)",Q175="Urban Development (heavy)"),VLOOKUP(W175,VALIDATIONS!$FN$2:$GE$42,VLOOKUP(Q175,VALIDATIONS!$FJ$2:$FK$4,2,FALSE),FALSE),0))</f>
        <v/>
      </c>
    </row>
    <row r="176" spans="1:26" x14ac:dyDescent="0.2">
      <c r="A176" s="136"/>
      <c r="B176" s="368"/>
      <c r="C176" s="354"/>
      <c r="D176" s="141"/>
      <c r="E176" s="122"/>
      <c r="F176" s="141"/>
      <c r="G176" s="387"/>
      <c r="H176" s="387"/>
      <c r="I176" s="106" t="str">
        <f>IF(OR(C176="",D176=""),"",VLOOKUP(C176,VALIDATIONS!$FL$2:$FM$12,2,FALSE))</f>
        <v/>
      </c>
      <c r="J176" s="84"/>
      <c r="K176" s="377"/>
      <c r="L176" s="368"/>
      <c r="M176" s="141"/>
      <c r="N176" s="368"/>
      <c r="O176" s="141"/>
      <c r="P176" s="368"/>
      <c r="Q176" s="368"/>
      <c r="R176" s="196"/>
      <c r="S176" s="234"/>
      <c r="T176" s="198"/>
      <c r="U176" s="235"/>
      <c r="W176" s="368"/>
      <c r="X176" s="368"/>
      <c r="Y176" s="368"/>
      <c r="Z176" s="106" t="str">
        <f>IF(OR(N176="",P176="",Q176="",V176="",W176="",X176="",Y176=""),"",V176*IF(N176="Sewer Rising Main",VLOOKUP(W176,VALIDATIONS!$FN$2:$GE$42,11,FALSE),IF(N176="Sewer Reticulation",VLOOKUP(W176,VALIDATIONS!$FN$2:$GE$42,VLOOKUP(X176,VALIDATIONS!$FF$2:$FH$5,2,FALSE),FALSE),0)) +IF(P176="Up to 10% Rock",VLOOKUP(W176,VALIDATIONS!$FN$2:$GE$42,VLOOKUP(X176,VALIDATIONS!$FF$2:$FH$5,2,FALSE),FALSE),0)+IF(OR(Q176="Urban Development (moderate)",Q176="Urban Development (heavy)"),VLOOKUP(W176,VALIDATIONS!$FN$2:$GE$42,VLOOKUP(Q176,VALIDATIONS!$FJ$2:$FK$4,2,FALSE),FALSE),0))</f>
        <v/>
      </c>
    </row>
    <row r="177" spans="1:26" x14ac:dyDescent="0.2">
      <c r="A177" s="136"/>
      <c r="B177" s="368"/>
      <c r="C177" s="354"/>
      <c r="D177" s="141"/>
      <c r="E177" s="122"/>
      <c r="F177" s="141"/>
      <c r="G177" s="387"/>
      <c r="H177" s="387"/>
      <c r="I177" s="106" t="str">
        <f>IF(OR(C177="",D177=""),"",VLOOKUP(C177,VALIDATIONS!$FL$2:$FM$12,2,FALSE))</f>
        <v/>
      </c>
      <c r="J177" s="84"/>
      <c r="K177" s="377"/>
      <c r="L177" s="368"/>
      <c r="M177" s="141"/>
      <c r="N177" s="368"/>
      <c r="O177" s="141"/>
      <c r="P177" s="368"/>
      <c r="Q177" s="368"/>
      <c r="R177" s="196"/>
      <c r="S177" s="234"/>
      <c r="T177" s="198"/>
      <c r="U177" s="235"/>
      <c r="W177" s="368"/>
      <c r="X177" s="368"/>
      <c r="Y177" s="368"/>
      <c r="Z177" s="106" t="str">
        <f>IF(OR(N177="",P177="",Q177="",V177="",W177="",X177="",Y177=""),"",V177*IF(N177="Sewer Rising Main",VLOOKUP(W177,VALIDATIONS!$FN$2:$GE$42,11,FALSE),IF(N177="Sewer Reticulation",VLOOKUP(W177,VALIDATIONS!$FN$2:$GE$42,VLOOKUP(X177,VALIDATIONS!$FF$2:$FH$5,2,FALSE),FALSE),0)) +IF(P177="Up to 10% Rock",VLOOKUP(W177,VALIDATIONS!$FN$2:$GE$42,VLOOKUP(X177,VALIDATIONS!$FF$2:$FH$5,2,FALSE),FALSE),0)+IF(OR(Q177="Urban Development (moderate)",Q177="Urban Development (heavy)"),VLOOKUP(W177,VALIDATIONS!$FN$2:$GE$42,VLOOKUP(Q177,VALIDATIONS!$FJ$2:$FK$4,2,FALSE),FALSE),0))</f>
        <v/>
      </c>
    </row>
    <row r="178" spans="1:26" x14ac:dyDescent="0.2">
      <c r="A178" s="136"/>
      <c r="B178" s="368"/>
      <c r="C178" s="354"/>
      <c r="D178" s="141"/>
      <c r="E178" s="122"/>
      <c r="F178" s="141"/>
      <c r="G178" s="387"/>
      <c r="H178" s="387"/>
      <c r="I178" s="106" t="str">
        <f>IF(OR(C178="",D178=""),"",VLOOKUP(C178,VALIDATIONS!$FL$2:$FM$12,2,FALSE))</f>
        <v/>
      </c>
      <c r="J178" s="84"/>
      <c r="K178" s="377"/>
      <c r="L178" s="368"/>
      <c r="M178" s="141"/>
      <c r="N178" s="368"/>
      <c r="O178" s="141"/>
      <c r="P178" s="368"/>
      <c r="Q178" s="368"/>
      <c r="R178" s="196"/>
      <c r="S178" s="234"/>
      <c r="T178" s="198"/>
      <c r="U178" s="235"/>
      <c r="W178" s="368"/>
      <c r="X178" s="368"/>
      <c r="Y178" s="368"/>
      <c r="Z178" s="106" t="str">
        <f>IF(OR(N178="",P178="",Q178="",V178="",W178="",X178="",Y178=""),"",V178*IF(N178="Sewer Rising Main",VLOOKUP(W178,VALIDATIONS!$FN$2:$GE$42,11,FALSE),IF(N178="Sewer Reticulation",VLOOKUP(W178,VALIDATIONS!$FN$2:$GE$42,VLOOKUP(X178,VALIDATIONS!$FF$2:$FH$5,2,FALSE),FALSE),0)) +IF(P178="Up to 10% Rock",VLOOKUP(W178,VALIDATIONS!$FN$2:$GE$42,VLOOKUP(X178,VALIDATIONS!$FF$2:$FH$5,2,FALSE),FALSE),0)+IF(OR(Q178="Urban Development (moderate)",Q178="Urban Development (heavy)"),VLOOKUP(W178,VALIDATIONS!$FN$2:$GE$42,VLOOKUP(Q178,VALIDATIONS!$FJ$2:$FK$4,2,FALSE),FALSE),0))</f>
        <v/>
      </c>
    </row>
    <row r="179" spans="1:26" x14ac:dyDescent="0.2">
      <c r="A179" s="136"/>
      <c r="B179" s="368"/>
      <c r="C179" s="354"/>
      <c r="D179" s="141"/>
      <c r="E179" s="122"/>
      <c r="F179" s="141"/>
      <c r="G179" s="387"/>
      <c r="H179" s="387"/>
      <c r="I179" s="106" t="str">
        <f>IF(OR(C179="",D179=""),"",VLOOKUP(C179,VALIDATIONS!$FL$2:$FM$12,2,FALSE))</f>
        <v/>
      </c>
      <c r="J179" s="84"/>
      <c r="K179" s="377"/>
      <c r="L179" s="368"/>
      <c r="M179" s="141"/>
      <c r="N179" s="368"/>
      <c r="O179" s="141"/>
      <c r="P179" s="368"/>
      <c r="Q179" s="368"/>
      <c r="R179" s="196"/>
      <c r="S179" s="234"/>
      <c r="T179" s="198"/>
      <c r="U179" s="235"/>
      <c r="W179" s="368"/>
      <c r="X179" s="368"/>
      <c r="Y179" s="368"/>
      <c r="Z179" s="106" t="str">
        <f>IF(OR(N179="",P179="",Q179="",V179="",W179="",X179="",Y179=""),"",V179*IF(N179="Sewer Rising Main",VLOOKUP(W179,VALIDATIONS!$FN$2:$GE$42,11,FALSE),IF(N179="Sewer Reticulation",VLOOKUP(W179,VALIDATIONS!$FN$2:$GE$42,VLOOKUP(X179,VALIDATIONS!$FF$2:$FH$5,2,FALSE),FALSE),0)) +IF(P179="Up to 10% Rock",VLOOKUP(W179,VALIDATIONS!$FN$2:$GE$42,VLOOKUP(X179,VALIDATIONS!$FF$2:$FH$5,2,FALSE),FALSE),0)+IF(OR(Q179="Urban Development (moderate)",Q179="Urban Development (heavy)"),VLOOKUP(W179,VALIDATIONS!$FN$2:$GE$42,VLOOKUP(Q179,VALIDATIONS!$FJ$2:$FK$4,2,FALSE),FALSE),0))</f>
        <v/>
      </c>
    </row>
    <row r="180" spans="1:26" x14ac:dyDescent="0.2">
      <c r="A180" s="136"/>
      <c r="B180" s="368"/>
      <c r="C180" s="354"/>
      <c r="D180" s="141"/>
      <c r="E180" s="122"/>
      <c r="F180" s="141"/>
      <c r="G180" s="387"/>
      <c r="H180" s="387"/>
      <c r="I180" s="106" t="str">
        <f>IF(OR(C180="",D180=""),"",VLOOKUP(C180,VALIDATIONS!$FL$2:$FM$12,2,FALSE))</f>
        <v/>
      </c>
      <c r="J180" s="84"/>
      <c r="K180" s="377"/>
      <c r="L180" s="368"/>
      <c r="M180" s="141"/>
      <c r="N180" s="368"/>
      <c r="O180" s="141"/>
      <c r="P180" s="368"/>
      <c r="Q180" s="368"/>
      <c r="R180" s="196"/>
      <c r="S180" s="234"/>
      <c r="T180" s="198"/>
      <c r="U180" s="235"/>
      <c r="W180" s="368"/>
      <c r="X180" s="368"/>
      <c r="Y180" s="368"/>
      <c r="Z180" s="106" t="str">
        <f>IF(OR(N180="",P180="",Q180="",V180="",W180="",X180="",Y180=""),"",V180*IF(N180="Sewer Rising Main",VLOOKUP(W180,VALIDATIONS!$FN$2:$GE$42,11,FALSE),IF(N180="Sewer Reticulation",VLOOKUP(W180,VALIDATIONS!$FN$2:$GE$42,VLOOKUP(X180,VALIDATIONS!$FF$2:$FH$5,2,FALSE),FALSE),0)) +IF(P180="Up to 10% Rock",VLOOKUP(W180,VALIDATIONS!$FN$2:$GE$42,VLOOKUP(X180,VALIDATIONS!$FF$2:$FH$5,2,FALSE),FALSE),0)+IF(OR(Q180="Urban Development (moderate)",Q180="Urban Development (heavy)"),VLOOKUP(W180,VALIDATIONS!$FN$2:$GE$42,VLOOKUP(Q180,VALIDATIONS!$FJ$2:$FK$4,2,FALSE),FALSE),0))</f>
        <v/>
      </c>
    </row>
    <row r="181" spans="1:26" x14ac:dyDescent="0.2">
      <c r="A181" s="136"/>
      <c r="B181" s="368"/>
      <c r="C181" s="354"/>
      <c r="D181" s="141"/>
      <c r="E181" s="122"/>
      <c r="F181" s="141"/>
      <c r="G181" s="387"/>
      <c r="H181" s="387"/>
      <c r="I181" s="106" t="str">
        <f>IF(OR(C181="",D181=""),"",VLOOKUP(C181,VALIDATIONS!$FL$2:$FM$12,2,FALSE))</f>
        <v/>
      </c>
      <c r="J181" s="84"/>
      <c r="K181" s="377"/>
      <c r="L181" s="368"/>
      <c r="M181" s="141"/>
      <c r="N181" s="368"/>
      <c r="O181" s="141"/>
      <c r="P181" s="368"/>
      <c r="Q181" s="368"/>
      <c r="R181" s="196"/>
      <c r="S181" s="234"/>
      <c r="T181" s="198"/>
      <c r="U181" s="235"/>
      <c r="W181" s="368"/>
      <c r="X181" s="368"/>
      <c r="Y181" s="368"/>
      <c r="Z181" s="106" t="str">
        <f>IF(OR(N181="",P181="",Q181="",V181="",W181="",X181="",Y181=""),"",V181*IF(N181="Sewer Rising Main",VLOOKUP(W181,VALIDATIONS!$FN$2:$GE$42,11,FALSE),IF(N181="Sewer Reticulation",VLOOKUP(W181,VALIDATIONS!$FN$2:$GE$42,VLOOKUP(X181,VALIDATIONS!$FF$2:$FH$5,2,FALSE),FALSE),0)) +IF(P181="Up to 10% Rock",VLOOKUP(W181,VALIDATIONS!$FN$2:$GE$42,VLOOKUP(X181,VALIDATIONS!$FF$2:$FH$5,2,FALSE),FALSE),0)+IF(OR(Q181="Urban Development (moderate)",Q181="Urban Development (heavy)"),VLOOKUP(W181,VALIDATIONS!$FN$2:$GE$42,VLOOKUP(Q181,VALIDATIONS!$FJ$2:$FK$4,2,FALSE),FALSE),0))</f>
        <v/>
      </c>
    </row>
    <row r="182" spans="1:26" x14ac:dyDescent="0.2">
      <c r="A182" s="136"/>
      <c r="B182" s="368"/>
      <c r="C182" s="354"/>
      <c r="D182" s="141"/>
      <c r="E182" s="122"/>
      <c r="F182" s="141"/>
      <c r="G182" s="387"/>
      <c r="H182" s="387"/>
      <c r="I182" s="106" t="str">
        <f>IF(OR(C182="",D182=""),"",VLOOKUP(C182,VALIDATIONS!$FL$2:$FM$12,2,FALSE))</f>
        <v/>
      </c>
      <c r="J182" s="84"/>
      <c r="K182" s="377"/>
      <c r="L182" s="368"/>
      <c r="M182" s="141"/>
      <c r="N182" s="368"/>
      <c r="O182" s="141"/>
      <c r="P182" s="368"/>
      <c r="Q182" s="368"/>
      <c r="R182" s="196"/>
      <c r="S182" s="234"/>
      <c r="T182" s="198"/>
      <c r="U182" s="235"/>
      <c r="W182" s="368"/>
      <c r="X182" s="368"/>
      <c r="Y182" s="368"/>
      <c r="Z182" s="106" t="str">
        <f>IF(OR(N182="",P182="",Q182="",V182="",W182="",X182="",Y182=""),"",V182*IF(N182="Sewer Rising Main",VLOOKUP(W182,VALIDATIONS!$FN$2:$GE$42,11,FALSE),IF(N182="Sewer Reticulation",VLOOKUP(W182,VALIDATIONS!$FN$2:$GE$42,VLOOKUP(X182,VALIDATIONS!$FF$2:$FH$5,2,FALSE),FALSE),0)) +IF(P182="Up to 10% Rock",VLOOKUP(W182,VALIDATIONS!$FN$2:$GE$42,VLOOKUP(X182,VALIDATIONS!$FF$2:$FH$5,2,FALSE),FALSE),0)+IF(OR(Q182="Urban Development (moderate)",Q182="Urban Development (heavy)"),VLOOKUP(W182,VALIDATIONS!$FN$2:$GE$42,VLOOKUP(Q182,VALIDATIONS!$FJ$2:$FK$4,2,FALSE),FALSE),0))</f>
        <v/>
      </c>
    </row>
    <row r="183" spans="1:26" x14ac:dyDescent="0.2">
      <c r="A183" s="136"/>
      <c r="B183" s="368"/>
      <c r="C183" s="354"/>
      <c r="D183" s="141"/>
      <c r="E183" s="122"/>
      <c r="F183" s="141"/>
      <c r="G183" s="387"/>
      <c r="H183" s="387"/>
      <c r="I183" s="106" t="str">
        <f>IF(OR(C183="",D183=""),"",VLOOKUP(C183,VALIDATIONS!$FL$2:$FM$12,2,FALSE))</f>
        <v/>
      </c>
      <c r="J183" s="84"/>
      <c r="K183" s="377"/>
      <c r="L183" s="368"/>
      <c r="M183" s="141"/>
      <c r="N183" s="368"/>
      <c r="O183" s="141"/>
      <c r="P183" s="368"/>
      <c r="Q183" s="368"/>
      <c r="R183" s="196"/>
      <c r="S183" s="234"/>
      <c r="T183" s="198"/>
      <c r="U183" s="235"/>
      <c r="W183" s="368"/>
      <c r="X183" s="368"/>
      <c r="Y183" s="368"/>
      <c r="Z183" s="106" t="str">
        <f>IF(OR(N183="",P183="",Q183="",V183="",W183="",X183="",Y183=""),"",V183*IF(N183="Sewer Rising Main",VLOOKUP(W183,VALIDATIONS!$FN$2:$GE$42,11,FALSE),IF(N183="Sewer Reticulation",VLOOKUP(W183,VALIDATIONS!$FN$2:$GE$42,VLOOKUP(X183,VALIDATIONS!$FF$2:$FH$5,2,FALSE),FALSE),0)) +IF(P183="Up to 10% Rock",VLOOKUP(W183,VALIDATIONS!$FN$2:$GE$42,VLOOKUP(X183,VALIDATIONS!$FF$2:$FH$5,2,FALSE),FALSE),0)+IF(OR(Q183="Urban Development (moderate)",Q183="Urban Development (heavy)"),VLOOKUP(W183,VALIDATIONS!$FN$2:$GE$42,VLOOKUP(Q183,VALIDATIONS!$FJ$2:$FK$4,2,FALSE),FALSE),0))</f>
        <v/>
      </c>
    </row>
    <row r="184" spans="1:26" x14ac:dyDescent="0.2">
      <c r="A184" s="136"/>
      <c r="B184" s="368"/>
      <c r="C184" s="354"/>
      <c r="D184" s="141"/>
      <c r="E184" s="122"/>
      <c r="F184" s="141"/>
      <c r="G184" s="387"/>
      <c r="H184" s="387"/>
      <c r="I184" s="106" t="str">
        <f>IF(OR(C184="",D184=""),"",VLOOKUP(C184,VALIDATIONS!$FL$2:$FM$12,2,FALSE))</f>
        <v/>
      </c>
      <c r="J184" s="84"/>
      <c r="K184" s="377"/>
      <c r="L184" s="368"/>
      <c r="M184" s="141"/>
      <c r="N184" s="368"/>
      <c r="O184" s="141"/>
      <c r="P184" s="368"/>
      <c r="Q184" s="368"/>
      <c r="R184" s="196"/>
      <c r="S184" s="234"/>
      <c r="T184" s="198"/>
      <c r="U184" s="235"/>
      <c r="W184" s="368"/>
      <c r="X184" s="368"/>
      <c r="Y184" s="368"/>
      <c r="Z184" s="106" t="str">
        <f>IF(OR(N184="",P184="",Q184="",V184="",W184="",X184="",Y184=""),"",V184*IF(N184="Sewer Rising Main",VLOOKUP(W184,VALIDATIONS!$FN$2:$GE$42,11,FALSE),IF(N184="Sewer Reticulation",VLOOKUP(W184,VALIDATIONS!$FN$2:$GE$42,VLOOKUP(X184,VALIDATIONS!$FF$2:$FH$5,2,FALSE),FALSE),0)) +IF(P184="Up to 10% Rock",VLOOKUP(W184,VALIDATIONS!$FN$2:$GE$42,VLOOKUP(X184,VALIDATIONS!$FF$2:$FH$5,2,FALSE),FALSE),0)+IF(OR(Q184="Urban Development (moderate)",Q184="Urban Development (heavy)"),VLOOKUP(W184,VALIDATIONS!$FN$2:$GE$42,VLOOKUP(Q184,VALIDATIONS!$FJ$2:$FK$4,2,FALSE),FALSE),0))</f>
        <v/>
      </c>
    </row>
    <row r="185" spans="1:26" x14ac:dyDescent="0.2">
      <c r="A185" s="136"/>
      <c r="B185" s="368"/>
      <c r="C185" s="354"/>
      <c r="D185" s="141"/>
      <c r="E185" s="122"/>
      <c r="F185" s="141"/>
      <c r="G185" s="387"/>
      <c r="H185" s="387"/>
      <c r="I185" s="106" t="str">
        <f>IF(OR(C185="",D185=""),"",VLOOKUP(C185,VALIDATIONS!$FL$2:$FM$12,2,FALSE))</f>
        <v/>
      </c>
      <c r="J185" s="84"/>
      <c r="K185" s="377"/>
      <c r="L185" s="368"/>
      <c r="M185" s="141"/>
      <c r="N185" s="368"/>
      <c r="O185" s="141"/>
      <c r="P185" s="368"/>
      <c r="Q185" s="368"/>
      <c r="R185" s="196"/>
      <c r="S185" s="234"/>
      <c r="T185" s="198"/>
      <c r="U185" s="235"/>
      <c r="W185" s="368"/>
      <c r="X185" s="368"/>
      <c r="Y185" s="368"/>
      <c r="Z185" s="106" t="str">
        <f>IF(OR(N185="",P185="",Q185="",V185="",W185="",X185="",Y185=""),"",V185*IF(N185="Sewer Rising Main",VLOOKUP(W185,VALIDATIONS!$FN$2:$GE$42,11,FALSE),IF(N185="Sewer Reticulation",VLOOKUP(W185,VALIDATIONS!$FN$2:$GE$42,VLOOKUP(X185,VALIDATIONS!$FF$2:$FH$5,2,FALSE),FALSE),0)) +IF(P185="Up to 10% Rock",VLOOKUP(W185,VALIDATIONS!$FN$2:$GE$42,VLOOKUP(X185,VALIDATIONS!$FF$2:$FH$5,2,FALSE),FALSE),0)+IF(OR(Q185="Urban Development (moderate)",Q185="Urban Development (heavy)"),VLOOKUP(W185,VALIDATIONS!$FN$2:$GE$42,VLOOKUP(Q185,VALIDATIONS!$FJ$2:$FK$4,2,FALSE),FALSE),0))</f>
        <v/>
      </c>
    </row>
    <row r="186" spans="1:26" x14ac:dyDescent="0.2">
      <c r="A186" s="136"/>
      <c r="B186" s="368"/>
      <c r="C186" s="354"/>
      <c r="D186" s="141"/>
      <c r="E186" s="122"/>
      <c r="F186" s="141"/>
      <c r="G186" s="387"/>
      <c r="H186" s="387"/>
      <c r="I186" s="106" t="str">
        <f>IF(OR(C186="",D186=""),"",VLOOKUP(C186,VALIDATIONS!$FL$2:$FM$12,2,FALSE))</f>
        <v/>
      </c>
      <c r="J186" s="84"/>
      <c r="K186" s="377"/>
      <c r="L186" s="368"/>
      <c r="M186" s="141"/>
      <c r="N186" s="368"/>
      <c r="O186" s="141"/>
      <c r="P186" s="368"/>
      <c r="Q186" s="368"/>
      <c r="R186" s="196"/>
      <c r="S186" s="234"/>
      <c r="T186" s="198"/>
      <c r="U186" s="235"/>
      <c r="W186" s="368"/>
      <c r="X186" s="368"/>
      <c r="Y186" s="368"/>
      <c r="Z186" s="106" t="str">
        <f>IF(OR(N186="",P186="",Q186="",V186="",W186="",X186="",Y186=""),"",V186*IF(N186="Sewer Rising Main",VLOOKUP(W186,VALIDATIONS!$FN$2:$GE$42,11,FALSE),IF(N186="Sewer Reticulation",VLOOKUP(W186,VALIDATIONS!$FN$2:$GE$42,VLOOKUP(X186,VALIDATIONS!$FF$2:$FH$5,2,FALSE),FALSE),0)) +IF(P186="Up to 10% Rock",VLOOKUP(W186,VALIDATIONS!$FN$2:$GE$42,VLOOKUP(X186,VALIDATIONS!$FF$2:$FH$5,2,FALSE),FALSE),0)+IF(OR(Q186="Urban Development (moderate)",Q186="Urban Development (heavy)"),VLOOKUP(W186,VALIDATIONS!$FN$2:$GE$42,VLOOKUP(Q186,VALIDATIONS!$FJ$2:$FK$4,2,FALSE),FALSE),0))</f>
        <v/>
      </c>
    </row>
    <row r="187" spans="1:26" x14ac:dyDescent="0.2">
      <c r="A187" s="136"/>
      <c r="B187" s="368"/>
      <c r="C187" s="354"/>
      <c r="D187" s="141"/>
      <c r="E187" s="122"/>
      <c r="F187" s="141"/>
      <c r="G187" s="387"/>
      <c r="H187" s="387"/>
      <c r="I187" s="106" t="str">
        <f>IF(OR(C187="",D187=""),"",VLOOKUP(C187,VALIDATIONS!$FL$2:$FM$12,2,FALSE))</f>
        <v/>
      </c>
      <c r="J187" s="84"/>
      <c r="K187" s="377"/>
      <c r="L187" s="368"/>
      <c r="M187" s="141"/>
      <c r="N187" s="368"/>
      <c r="O187" s="141"/>
      <c r="P187" s="368"/>
      <c r="Q187" s="368"/>
      <c r="R187" s="196"/>
      <c r="S187" s="234"/>
      <c r="T187" s="198"/>
      <c r="U187" s="235"/>
      <c r="W187" s="368"/>
      <c r="X187" s="368"/>
      <c r="Y187" s="368"/>
      <c r="Z187" s="106" t="str">
        <f>IF(OR(N187="",P187="",Q187="",V187="",W187="",X187="",Y187=""),"",V187*IF(N187="Sewer Rising Main",VLOOKUP(W187,VALIDATIONS!$FN$2:$GE$42,11,FALSE),IF(N187="Sewer Reticulation",VLOOKUP(W187,VALIDATIONS!$FN$2:$GE$42,VLOOKUP(X187,VALIDATIONS!$FF$2:$FH$5,2,FALSE),FALSE),0)) +IF(P187="Up to 10% Rock",VLOOKUP(W187,VALIDATIONS!$FN$2:$GE$42,VLOOKUP(X187,VALIDATIONS!$FF$2:$FH$5,2,FALSE),FALSE),0)+IF(OR(Q187="Urban Development (moderate)",Q187="Urban Development (heavy)"),VLOOKUP(W187,VALIDATIONS!$FN$2:$GE$42,VLOOKUP(Q187,VALIDATIONS!$FJ$2:$FK$4,2,FALSE),FALSE),0))</f>
        <v/>
      </c>
    </row>
    <row r="188" spans="1:26" x14ac:dyDescent="0.2">
      <c r="A188" s="136"/>
      <c r="B188" s="368"/>
      <c r="C188" s="354"/>
      <c r="D188" s="141"/>
      <c r="E188" s="122"/>
      <c r="F188" s="141"/>
      <c r="G188" s="387"/>
      <c r="H188" s="387"/>
      <c r="I188" s="106" t="str">
        <f>IF(OR(C188="",D188=""),"",VLOOKUP(C188,VALIDATIONS!$FL$2:$FM$12,2,FALSE))</f>
        <v/>
      </c>
      <c r="J188" s="84"/>
      <c r="K188" s="377"/>
      <c r="L188" s="368"/>
      <c r="M188" s="141"/>
      <c r="N188" s="368"/>
      <c r="O188" s="141"/>
      <c r="P188" s="368"/>
      <c r="Q188" s="368"/>
      <c r="R188" s="196"/>
      <c r="S188" s="234"/>
      <c r="T188" s="198"/>
      <c r="U188" s="235"/>
      <c r="W188" s="368"/>
      <c r="X188" s="368"/>
      <c r="Y188" s="368"/>
      <c r="Z188" s="106" t="str">
        <f>IF(OR(N188="",P188="",Q188="",V188="",W188="",X188="",Y188=""),"",V188*IF(N188="Sewer Rising Main",VLOOKUP(W188,VALIDATIONS!$FN$2:$GE$42,11,FALSE),IF(N188="Sewer Reticulation",VLOOKUP(W188,VALIDATIONS!$FN$2:$GE$42,VLOOKUP(X188,VALIDATIONS!$FF$2:$FH$5,2,FALSE),FALSE),0)) +IF(P188="Up to 10% Rock",VLOOKUP(W188,VALIDATIONS!$FN$2:$GE$42,VLOOKUP(X188,VALIDATIONS!$FF$2:$FH$5,2,FALSE),FALSE),0)+IF(OR(Q188="Urban Development (moderate)",Q188="Urban Development (heavy)"),VLOOKUP(W188,VALIDATIONS!$FN$2:$GE$42,VLOOKUP(Q188,VALIDATIONS!$FJ$2:$FK$4,2,FALSE),FALSE),0))</f>
        <v/>
      </c>
    </row>
    <row r="189" spans="1:26" x14ac:dyDescent="0.2">
      <c r="A189" s="136"/>
      <c r="B189" s="368"/>
      <c r="C189" s="354"/>
      <c r="D189" s="141"/>
      <c r="E189" s="122"/>
      <c r="F189" s="141"/>
      <c r="G189" s="387"/>
      <c r="H189" s="387"/>
      <c r="I189" s="106" t="str">
        <f>IF(OR(C189="",D189=""),"",VLOOKUP(C189,VALIDATIONS!$FL$2:$FM$12,2,FALSE))</f>
        <v/>
      </c>
      <c r="J189" s="84"/>
      <c r="K189" s="377"/>
      <c r="L189" s="368"/>
      <c r="M189" s="141"/>
      <c r="N189" s="368"/>
      <c r="O189" s="141"/>
      <c r="P189" s="368"/>
      <c r="Q189" s="368"/>
      <c r="R189" s="196"/>
      <c r="S189" s="234"/>
      <c r="T189" s="198"/>
      <c r="U189" s="235"/>
      <c r="W189" s="368"/>
      <c r="X189" s="368"/>
      <c r="Y189" s="368"/>
      <c r="Z189" s="106" t="str">
        <f>IF(OR(N189="",P189="",Q189="",V189="",W189="",X189="",Y189=""),"",V189*IF(N189="Sewer Rising Main",VLOOKUP(W189,VALIDATIONS!$FN$2:$GE$42,11,FALSE),IF(N189="Sewer Reticulation",VLOOKUP(W189,VALIDATIONS!$FN$2:$GE$42,VLOOKUP(X189,VALIDATIONS!$FF$2:$FH$5,2,FALSE),FALSE),0)) +IF(P189="Up to 10% Rock",VLOOKUP(W189,VALIDATIONS!$FN$2:$GE$42,VLOOKUP(X189,VALIDATIONS!$FF$2:$FH$5,2,FALSE),FALSE),0)+IF(OR(Q189="Urban Development (moderate)",Q189="Urban Development (heavy)"),VLOOKUP(W189,VALIDATIONS!$FN$2:$GE$42,VLOOKUP(Q189,VALIDATIONS!$FJ$2:$FK$4,2,FALSE),FALSE),0))</f>
        <v/>
      </c>
    </row>
    <row r="190" spans="1:26" x14ac:dyDescent="0.2">
      <c r="A190" s="136"/>
      <c r="B190" s="368"/>
      <c r="C190" s="354"/>
      <c r="D190" s="141"/>
      <c r="E190" s="122"/>
      <c r="F190" s="141"/>
      <c r="G190" s="387"/>
      <c r="H190" s="387"/>
      <c r="I190" s="106" t="str">
        <f>IF(OR(C190="",D190=""),"",VLOOKUP(C190,VALIDATIONS!$FL$2:$FM$12,2,FALSE))</f>
        <v/>
      </c>
      <c r="J190" s="84"/>
      <c r="K190" s="377"/>
      <c r="L190" s="368"/>
      <c r="M190" s="141"/>
      <c r="N190" s="368"/>
      <c r="O190" s="141"/>
      <c r="P190" s="368"/>
      <c r="Q190" s="368"/>
      <c r="R190" s="196"/>
      <c r="S190" s="234"/>
      <c r="T190" s="198"/>
      <c r="U190" s="235"/>
      <c r="W190" s="368"/>
      <c r="X190" s="368"/>
      <c r="Y190" s="368"/>
      <c r="Z190" s="106" t="str">
        <f>IF(OR(N190="",P190="",Q190="",V190="",W190="",X190="",Y190=""),"",V190*IF(N190="Sewer Rising Main",VLOOKUP(W190,VALIDATIONS!$FN$2:$GE$42,11,FALSE),IF(N190="Sewer Reticulation",VLOOKUP(W190,VALIDATIONS!$FN$2:$GE$42,VLOOKUP(X190,VALIDATIONS!$FF$2:$FH$5,2,FALSE),FALSE),0)) +IF(P190="Up to 10% Rock",VLOOKUP(W190,VALIDATIONS!$FN$2:$GE$42,VLOOKUP(X190,VALIDATIONS!$FF$2:$FH$5,2,FALSE),FALSE),0)+IF(OR(Q190="Urban Development (moderate)",Q190="Urban Development (heavy)"),VLOOKUP(W190,VALIDATIONS!$FN$2:$GE$42,VLOOKUP(Q190,VALIDATIONS!$FJ$2:$FK$4,2,FALSE),FALSE),0))</f>
        <v/>
      </c>
    </row>
    <row r="191" spans="1:26" x14ac:dyDescent="0.2">
      <c r="A191" s="136"/>
      <c r="B191" s="368"/>
      <c r="C191" s="354"/>
      <c r="D191" s="141"/>
      <c r="E191" s="122"/>
      <c r="F191" s="141"/>
      <c r="G191" s="387"/>
      <c r="H191" s="387"/>
      <c r="I191" s="106" t="str">
        <f>IF(OR(C191="",D191=""),"",VLOOKUP(C191,VALIDATIONS!$FL$2:$FM$12,2,FALSE))</f>
        <v/>
      </c>
      <c r="J191" s="84"/>
      <c r="K191" s="377"/>
      <c r="L191" s="368"/>
      <c r="M191" s="141"/>
      <c r="N191" s="368"/>
      <c r="O191" s="141"/>
      <c r="P191" s="368"/>
      <c r="Q191" s="368"/>
      <c r="R191" s="196"/>
      <c r="S191" s="234"/>
      <c r="T191" s="198"/>
      <c r="U191" s="235"/>
      <c r="W191" s="368"/>
      <c r="X191" s="368"/>
      <c r="Y191" s="368"/>
      <c r="Z191" s="106" t="str">
        <f>IF(OR(N191="",P191="",Q191="",V191="",W191="",X191="",Y191=""),"",V191*IF(N191="Sewer Rising Main",VLOOKUP(W191,VALIDATIONS!$FN$2:$GE$42,11,FALSE),IF(N191="Sewer Reticulation",VLOOKUP(W191,VALIDATIONS!$FN$2:$GE$42,VLOOKUP(X191,VALIDATIONS!$FF$2:$FH$5,2,FALSE),FALSE),0)) +IF(P191="Up to 10% Rock",VLOOKUP(W191,VALIDATIONS!$FN$2:$GE$42,VLOOKUP(X191,VALIDATIONS!$FF$2:$FH$5,2,FALSE),FALSE),0)+IF(OR(Q191="Urban Development (moderate)",Q191="Urban Development (heavy)"),VLOOKUP(W191,VALIDATIONS!$FN$2:$GE$42,VLOOKUP(Q191,VALIDATIONS!$FJ$2:$FK$4,2,FALSE),FALSE),0))</f>
        <v/>
      </c>
    </row>
    <row r="192" spans="1:26" x14ac:dyDescent="0.2">
      <c r="A192" s="136"/>
      <c r="B192" s="368"/>
      <c r="C192" s="354"/>
      <c r="D192" s="141"/>
      <c r="E192" s="122"/>
      <c r="F192" s="141"/>
      <c r="G192" s="387"/>
      <c r="H192" s="387"/>
      <c r="I192" s="106" t="str">
        <f>IF(OR(C192="",D192=""),"",VLOOKUP(C192,VALIDATIONS!$FL$2:$FM$12,2,FALSE))</f>
        <v/>
      </c>
      <c r="J192" s="84"/>
      <c r="K192" s="377"/>
      <c r="L192" s="368"/>
      <c r="M192" s="141"/>
      <c r="N192" s="368"/>
      <c r="O192" s="141"/>
      <c r="P192" s="368"/>
      <c r="Q192" s="368"/>
      <c r="R192" s="196"/>
      <c r="S192" s="234"/>
      <c r="T192" s="198"/>
      <c r="U192" s="235"/>
      <c r="W192" s="368"/>
      <c r="X192" s="368"/>
      <c r="Y192" s="368"/>
      <c r="Z192" s="106" t="str">
        <f>IF(OR(N192="",P192="",Q192="",V192="",W192="",X192="",Y192=""),"",V192*IF(N192="Sewer Rising Main",VLOOKUP(W192,VALIDATIONS!$FN$2:$GE$42,11,FALSE),IF(N192="Sewer Reticulation",VLOOKUP(W192,VALIDATIONS!$FN$2:$GE$42,VLOOKUP(X192,VALIDATIONS!$FF$2:$FH$5,2,FALSE),FALSE),0)) +IF(P192="Up to 10% Rock",VLOOKUP(W192,VALIDATIONS!$FN$2:$GE$42,VLOOKUP(X192,VALIDATIONS!$FF$2:$FH$5,2,FALSE),FALSE),0)+IF(OR(Q192="Urban Development (moderate)",Q192="Urban Development (heavy)"),VLOOKUP(W192,VALIDATIONS!$FN$2:$GE$42,VLOOKUP(Q192,VALIDATIONS!$FJ$2:$FK$4,2,FALSE),FALSE),0))</f>
        <v/>
      </c>
    </row>
    <row r="193" spans="1:26" x14ac:dyDescent="0.2">
      <c r="A193" s="136"/>
      <c r="B193" s="368"/>
      <c r="C193" s="354"/>
      <c r="D193" s="141"/>
      <c r="E193" s="122"/>
      <c r="F193" s="141"/>
      <c r="G193" s="387"/>
      <c r="H193" s="387"/>
      <c r="I193" s="106" t="str">
        <f>IF(OR(C193="",D193=""),"",VLOOKUP(C193,VALIDATIONS!$FL$2:$FM$12,2,FALSE))</f>
        <v/>
      </c>
      <c r="J193" s="84"/>
      <c r="K193" s="377"/>
      <c r="L193" s="368"/>
      <c r="M193" s="141"/>
      <c r="N193" s="368"/>
      <c r="O193" s="141"/>
      <c r="P193" s="368"/>
      <c r="Q193" s="368"/>
      <c r="R193" s="196"/>
      <c r="S193" s="234"/>
      <c r="T193" s="198"/>
      <c r="U193" s="235"/>
      <c r="W193" s="368"/>
      <c r="X193" s="368"/>
      <c r="Y193" s="368"/>
      <c r="Z193" s="106" t="str">
        <f>IF(OR(N193="",P193="",Q193="",V193="",W193="",X193="",Y193=""),"",V193*IF(N193="Sewer Rising Main",VLOOKUP(W193,VALIDATIONS!$FN$2:$GE$42,11,FALSE),IF(N193="Sewer Reticulation",VLOOKUP(W193,VALIDATIONS!$FN$2:$GE$42,VLOOKUP(X193,VALIDATIONS!$FF$2:$FH$5,2,FALSE),FALSE),0)) +IF(P193="Up to 10% Rock",VLOOKUP(W193,VALIDATIONS!$FN$2:$GE$42,VLOOKUP(X193,VALIDATIONS!$FF$2:$FH$5,2,FALSE),FALSE),0)+IF(OR(Q193="Urban Development (moderate)",Q193="Urban Development (heavy)"),VLOOKUP(W193,VALIDATIONS!$FN$2:$GE$42,VLOOKUP(Q193,VALIDATIONS!$FJ$2:$FK$4,2,FALSE),FALSE),0))</f>
        <v/>
      </c>
    </row>
    <row r="194" spans="1:26" x14ac:dyDescent="0.2">
      <c r="A194" s="136"/>
      <c r="B194" s="368"/>
      <c r="C194" s="354"/>
      <c r="D194" s="141"/>
      <c r="E194" s="122"/>
      <c r="F194" s="141"/>
      <c r="G194" s="387"/>
      <c r="H194" s="387"/>
      <c r="I194" s="106" t="str">
        <f>IF(OR(C194="",D194=""),"",VLOOKUP(C194,VALIDATIONS!$FL$2:$FM$12,2,FALSE))</f>
        <v/>
      </c>
      <c r="J194" s="84"/>
      <c r="K194" s="377"/>
      <c r="L194" s="368"/>
      <c r="M194" s="141"/>
      <c r="N194" s="368"/>
      <c r="O194" s="141"/>
      <c r="P194" s="368"/>
      <c r="Q194" s="368"/>
      <c r="R194" s="196"/>
      <c r="S194" s="234"/>
      <c r="T194" s="198"/>
      <c r="U194" s="235"/>
      <c r="W194" s="368"/>
      <c r="X194" s="368"/>
      <c r="Y194" s="368"/>
      <c r="Z194" s="106" t="str">
        <f>IF(OR(N194="",P194="",Q194="",V194="",W194="",X194="",Y194=""),"",V194*IF(N194="Sewer Rising Main",VLOOKUP(W194,VALIDATIONS!$FN$2:$GE$42,11,FALSE),IF(N194="Sewer Reticulation",VLOOKUP(W194,VALIDATIONS!$FN$2:$GE$42,VLOOKUP(X194,VALIDATIONS!$FF$2:$FH$5,2,FALSE),FALSE),0)) +IF(P194="Up to 10% Rock",VLOOKUP(W194,VALIDATIONS!$FN$2:$GE$42,VLOOKUP(X194,VALIDATIONS!$FF$2:$FH$5,2,FALSE),FALSE),0)+IF(OR(Q194="Urban Development (moderate)",Q194="Urban Development (heavy)"),VLOOKUP(W194,VALIDATIONS!$FN$2:$GE$42,VLOOKUP(Q194,VALIDATIONS!$FJ$2:$FK$4,2,FALSE),FALSE),0))</f>
        <v/>
      </c>
    </row>
    <row r="195" spans="1:26" x14ac:dyDescent="0.2">
      <c r="A195" s="136"/>
      <c r="B195" s="368"/>
      <c r="C195" s="354"/>
      <c r="D195" s="141"/>
      <c r="E195" s="122"/>
      <c r="F195" s="141"/>
      <c r="G195" s="387"/>
      <c r="H195" s="387"/>
      <c r="I195" s="106" t="str">
        <f>IF(OR(C195="",D195=""),"",VLOOKUP(C195,VALIDATIONS!$FL$2:$FM$12,2,FALSE))</f>
        <v/>
      </c>
      <c r="J195" s="84"/>
      <c r="K195" s="377"/>
      <c r="L195" s="368"/>
      <c r="M195" s="141"/>
      <c r="N195" s="368"/>
      <c r="O195" s="141"/>
      <c r="P195" s="368"/>
      <c r="Q195" s="368"/>
      <c r="R195" s="196"/>
      <c r="S195" s="234"/>
      <c r="T195" s="198"/>
      <c r="U195" s="235"/>
      <c r="W195" s="368"/>
      <c r="X195" s="368"/>
      <c r="Y195" s="368"/>
      <c r="Z195" s="106" t="str">
        <f>IF(OR(N195="",P195="",Q195="",V195="",W195="",X195="",Y195=""),"",V195*IF(N195="Sewer Rising Main",VLOOKUP(W195,VALIDATIONS!$FN$2:$GE$42,11,FALSE),IF(N195="Sewer Reticulation",VLOOKUP(W195,VALIDATIONS!$FN$2:$GE$42,VLOOKUP(X195,VALIDATIONS!$FF$2:$FH$5,2,FALSE),FALSE),0)) +IF(P195="Up to 10% Rock",VLOOKUP(W195,VALIDATIONS!$FN$2:$GE$42,VLOOKUP(X195,VALIDATIONS!$FF$2:$FH$5,2,FALSE),FALSE),0)+IF(OR(Q195="Urban Development (moderate)",Q195="Urban Development (heavy)"),VLOOKUP(W195,VALIDATIONS!$FN$2:$GE$42,VLOOKUP(Q195,VALIDATIONS!$FJ$2:$FK$4,2,FALSE),FALSE),0))</f>
        <v/>
      </c>
    </row>
    <row r="196" spans="1:26" x14ac:dyDescent="0.2">
      <c r="A196" s="136"/>
      <c r="B196" s="368"/>
      <c r="C196" s="354"/>
      <c r="D196" s="141"/>
      <c r="E196" s="122"/>
      <c r="F196" s="141"/>
      <c r="G196" s="387"/>
      <c r="H196" s="387"/>
      <c r="I196" s="106" t="str">
        <f>IF(OR(C196="",D196=""),"",VLOOKUP(C196,VALIDATIONS!$FL$2:$FM$12,2,FALSE))</f>
        <v/>
      </c>
      <c r="J196" s="84"/>
      <c r="K196" s="377"/>
      <c r="L196" s="368"/>
      <c r="M196" s="141"/>
      <c r="N196" s="368"/>
      <c r="O196" s="141"/>
      <c r="P196" s="368"/>
      <c r="Q196" s="368"/>
      <c r="R196" s="196"/>
      <c r="S196" s="234"/>
      <c r="T196" s="198"/>
      <c r="U196" s="235"/>
      <c r="W196" s="368"/>
      <c r="X196" s="368"/>
      <c r="Y196" s="368"/>
      <c r="Z196" s="106" t="str">
        <f>IF(OR(N196="",P196="",Q196="",V196="",W196="",X196="",Y196=""),"",V196*IF(N196="Sewer Rising Main",VLOOKUP(W196,VALIDATIONS!$FN$2:$GE$42,11,FALSE),IF(N196="Sewer Reticulation",VLOOKUP(W196,VALIDATIONS!$FN$2:$GE$42,VLOOKUP(X196,VALIDATIONS!$FF$2:$FH$5,2,FALSE),FALSE),0)) +IF(P196="Up to 10% Rock",VLOOKUP(W196,VALIDATIONS!$FN$2:$GE$42,VLOOKUP(X196,VALIDATIONS!$FF$2:$FH$5,2,FALSE),FALSE),0)+IF(OR(Q196="Urban Development (moderate)",Q196="Urban Development (heavy)"),VLOOKUP(W196,VALIDATIONS!$FN$2:$GE$42,VLOOKUP(Q196,VALIDATIONS!$FJ$2:$FK$4,2,FALSE),FALSE),0))</f>
        <v/>
      </c>
    </row>
    <row r="197" spans="1:26" x14ac:dyDescent="0.2">
      <c r="A197" s="136"/>
      <c r="B197" s="368"/>
      <c r="C197" s="354"/>
      <c r="D197" s="141"/>
      <c r="E197" s="122"/>
      <c r="F197" s="141"/>
      <c r="G197" s="387"/>
      <c r="H197" s="387"/>
      <c r="I197" s="106" t="str">
        <f>IF(OR(C197="",D197=""),"",VLOOKUP(C197,VALIDATIONS!$FL$2:$FM$12,2,FALSE))</f>
        <v/>
      </c>
      <c r="J197" s="84"/>
      <c r="K197" s="377"/>
      <c r="L197" s="368"/>
      <c r="M197" s="141"/>
      <c r="N197" s="368"/>
      <c r="O197" s="141"/>
      <c r="P197" s="368"/>
      <c r="Q197" s="368"/>
      <c r="R197" s="196"/>
      <c r="S197" s="234"/>
      <c r="T197" s="198"/>
      <c r="U197" s="235"/>
      <c r="W197" s="368"/>
      <c r="X197" s="368"/>
      <c r="Y197" s="368"/>
      <c r="Z197" s="106" t="str">
        <f>IF(OR(N197="",P197="",Q197="",V197="",W197="",X197="",Y197=""),"",V197*IF(N197="Sewer Rising Main",VLOOKUP(W197,VALIDATIONS!$FN$2:$GE$42,11,FALSE),IF(N197="Sewer Reticulation",VLOOKUP(W197,VALIDATIONS!$FN$2:$GE$42,VLOOKUP(X197,VALIDATIONS!$FF$2:$FH$5,2,FALSE),FALSE),0)) +IF(P197="Up to 10% Rock",VLOOKUP(W197,VALIDATIONS!$FN$2:$GE$42,VLOOKUP(X197,VALIDATIONS!$FF$2:$FH$5,2,FALSE),FALSE),0)+IF(OR(Q197="Urban Development (moderate)",Q197="Urban Development (heavy)"),VLOOKUP(W197,VALIDATIONS!$FN$2:$GE$42,VLOOKUP(Q197,VALIDATIONS!$FJ$2:$FK$4,2,FALSE),FALSE),0))</f>
        <v/>
      </c>
    </row>
    <row r="198" spans="1:26" x14ac:dyDescent="0.2">
      <c r="A198" s="136"/>
      <c r="B198" s="368"/>
      <c r="C198" s="354"/>
      <c r="D198" s="141"/>
      <c r="E198" s="122"/>
      <c r="F198" s="141"/>
      <c r="G198" s="387"/>
      <c r="H198" s="387"/>
      <c r="I198" s="106" t="str">
        <f>IF(OR(C198="",D198=""),"",VLOOKUP(C198,VALIDATIONS!$FL$2:$FM$12,2,FALSE))</f>
        <v/>
      </c>
      <c r="J198" s="84"/>
      <c r="K198" s="377"/>
      <c r="L198" s="368"/>
      <c r="M198" s="141"/>
      <c r="N198" s="368"/>
      <c r="O198" s="141"/>
      <c r="P198" s="368"/>
      <c r="Q198" s="368"/>
      <c r="R198" s="196"/>
      <c r="S198" s="234"/>
      <c r="T198" s="198"/>
      <c r="U198" s="235"/>
      <c r="W198" s="368"/>
      <c r="X198" s="368"/>
      <c r="Y198" s="368"/>
      <c r="Z198" s="106" t="str">
        <f>IF(OR(N198="",P198="",Q198="",V198="",W198="",X198="",Y198=""),"",V198*IF(N198="Sewer Rising Main",VLOOKUP(W198,VALIDATIONS!$FN$2:$GE$42,11,FALSE),IF(N198="Sewer Reticulation",VLOOKUP(W198,VALIDATIONS!$FN$2:$GE$42,VLOOKUP(X198,VALIDATIONS!$FF$2:$FH$5,2,FALSE),FALSE),0)) +IF(P198="Up to 10% Rock",VLOOKUP(W198,VALIDATIONS!$FN$2:$GE$42,VLOOKUP(X198,VALIDATIONS!$FF$2:$FH$5,2,FALSE),FALSE),0)+IF(OR(Q198="Urban Development (moderate)",Q198="Urban Development (heavy)"),VLOOKUP(W198,VALIDATIONS!$FN$2:$GE$42,VLOOKUP(Q198,VALIDATIONS!$FJ$2:$FK$4,2,FALSE),FALSE),0))</f>
        <v/>
      </c>
    </row>
    <row r="199" spans="1:26" x14ac:dyDescent="0.2">
      <c r="A199" s="136"/>
      <c r="B199" s="368"/>
      <c r="C199" s="354"/>
      <c r="D199" s="141"/>
      <c r="E199" s="122"/>
      <c r="F199" s="141"/>
      <c r="G199" s="387"/>
      <c r="H199" s="387"/>
      <c r="I199" s="106" t="str">
        <f>IF(OR(C199="",D199=""),"",VLOOKUP(C199,VALIDATIONS!$FL$2:$FM$12,2,FALSE))</f>
        <v/>
      </c>
      <c r="J199" s="84"/>
      <c r="K199" s="377"/>
      <c r="L199" s="368"/>
      <c r="M199" s="141"/>
      <c r="N199" s="368"/>
      <c r="O199" s="141"/>
      <c r="P199" s="368"/>
      <c r="Q199" s="368"/>
      <c r="R199" s="196"/>
      <c r="S199" s="234"/>
      <c r="T199" s="198"/>
      <c r="U199" s="235"/>
      <c r="W199" s="368"/>
      <c r="X199" s="368"/>
      <c r="Y199" s="368"/>
      <c r="Z199" s="106" t="str">
        <f>IF(OR(N199="",P199="",Q199="",V199="",W199="",X199="",Y199=""),"",V199*IF(N199="Sewer Rising Main",VLOOKUP(W199,VALIDATIONS!$FN$2:$GE$42,11,FALSE),IF(N199="Sewer Reticulation",VLOOKUP(W199,VALIDATIONS!$FN$2:$GE$42,VLOOKUP(X199,VALIDATIONS!$FF$2:$FH$5,2,FALSE),FALSE),0)) +IF(P199="Up to 10% Rock",VLOOKUP(W199,VALIDATIONS!$FN$2:$GE$42,VLOOKUP(X199,VALIDATIONS!$FF$2:$FH$5,2,FALSE),FALSE),0)+IF(OR(Q199="Urban Development (moderate)",Q199="Urban Development (heavy)"),VLOOKUP(W199,VALIDATIONS!$FN$2:$GE$42,VLOOKUP(Q199,VALIDATIONS!$FJ$2:$FK$4,2,FALSE),FALSE),0))</f>
        <v/>
      </c>
    </row>
    <row r="200" spans="1:26" x14ac:dyDescent="0.2">
      <c r="A200" s="136"/>
      <c r="B200" s="368"/>
      <c r="C200" s="354"/>
      <c r="D200" s="141"/>
      <c r="E200" s="122"/>
      <c r="F200" s="141"/>
      <c r="G200" s="387"/>
      <c r="H200" s="387"/>
      <c r="I200" s="106" t="str">
        <f>IF(OR(C200="",D200=""),"",VLOOKUP(C200,VALIDATIONS!$FL$2:$FM$12,2,FALSE))</f>
        <v/>
      </c>
      <c r="J200" s="84"/>
      <c r="K200" s="377"/>
      <c r="L200" s="368"/>
      <c r="M200" s="141"/>
      <c r="N200" s="368"/>
      <c r="O200" s="141"/>
      <c r="P200" s="368"/>
      <c r="Q200" s="368"/>
      <c r="R200" s="196"/>
      <c r="S200" s="234"/>
      <c r="T200" s="198"/>
      <c r="U200" s="235"/>
      <c r="W200" s="368"/>
      <c r="X200" s="368"/>
      <c r="Y200" s="368"/>
      <c r="Z200" s="106" t="str">
        <f>IF(OR(N200="",P200="",Q200="",V200="",W200="",X200="",Y200=""),"",V200*IF(N200="Sewer Rising Main",VLOOKUP(W200,VALIDATIONS!$FN$2:$GE$42,11,FALSE),IF(N200="Sewer Reticulation",VLOOKUP(W200,VALIDATIONS!$FN$2:$GE$42,VLOOKUP(X200,VALIDATIONS!$FF$2:$FH$5,2,FALSE),FALSE),0)) +IF(P200="Up to 10% Rock",VLOOKUP(W200,VALIDATIONS!$FN$2:$GE$42,VLOOKUP(X200,VALIDATIONS!$FF$2:$FH$5,2,FALSE),FALSE),0)+IF(OR(Q200="Urban Development (moderate)",Q200="Urban Development (heavy)"),VLOOKUP(W200,VALIDATIONS!$FN$2:$GE$42,VLOOKUP(Q200,VALIDATIONS!$FJ$2:$FK$4,2,FALSE),FALSE),0))</f>
        <v/>
      </c>
    </row>
    <row r="201" spans="1:26" x14ac:dyDescent="0.2">
      <c r="A201" s="136"/>
      <c r="B201" s="368"/>
      <c r="C201" s="354"/>
      <c r="D201" s="141"/>
      <c r="E201" s="122"/>
      <c r="F201" s="141"/>
      <c r="G201" s="387"/>
      <c r="H201" s="387"/>
      <c r="I201" s="106" t="str">
        <f>IF(OR(C201="",D201=""),"",VLOOKUP(C201,VALIDATIONS!$FL$2:$FM$12,2,FALSE))</f>
        <v/>
      </c>
      <c r="J201" s="84"/>
      <c r="K201" s="377"/>
      <c r="L201" s="368"/>
      <c r="M201" s="141"/>
      <c r="N201" s="368"/>
      <c r="O201" s="141"/>
      <c r="P201" s="368"/>
      <c r="Q201" s="368"/>
      <c r="R201" s="196"/>
      <c r="S201" s="234"/>
      <c r="T201" s="198"/>
      <c r="U201" s="235"/>
      <c r="W201" s="368"/>
      <c r="X201" s="368"/>
      <c r="Y201" s="368"/>
      <c r="Z201" s="106" t="str">
        <f>IF(OR(N201="",P201="",Q201="",V201="",W201="",X201="",Y201=""),"",V201*IF(N201="Sewer Rising Main",VLOOKUP(W201,VALIDATIONS!$FN$2:$GE$42,11,FALSE),IF(N201="Sewer Reticulation",VLOOKUP(W201,VALIDATIONS!$FN$2:$GE$42,VLOOKUP(X201,VALIDATIONS!$FF$2:$FH$5,2,FALSE),FALSE),0)) +IF(P201="Up to 10% Rock",VLOOKUP(W201,VALIDATIONS!$FN$2:$GE$42,VLOOKUP(X201,VALIDATIONS!$FF$2:$FH$5,2,FALSE),FALSE),0)+IF(OR(Q201="Urban Development (moderate)",Q201="Urban Development (heavy)"),VLOOKUP(W201,VALIDATIONS!$FN$2:$GE$42,VLOOKUP(Q201,VALIDATIONS!$FJ$2:$FK$4,2,FALSE),FALSE),0))</f>
        <v/>
      </c>
    </row>
    <row r="202" spans="1:26" x14ac:dyDescent="0.2">
      <c r="A202" s="136"/>
      <c r="B202" s="368"/>
      <c r="C202" s="354"/>
      <c r="D202" s="141"/>
      <c r="E202" s="122"/>
      <c r="F202" s="141"/>
      <c r="G202" s="387"/>
      <c r="H202" s="387"/>
      <c r="I202" s="106" t="str">
        <f>IF(OR(C202="",D202=""),"",VLOOKUP(C202,VALIDATIONS!$FL$2:$FM$12,2,FALSE))</f>
        <v/>
      </c>
      <c r="J202" s="84"/>
      <c r="K202" s="377"/>
      <c r="L202" s="368"/>
      <c r="M202" s="141"/>
      <c r="N202" s="368"/>
      <c r="O202" s="141"/>
      <c r="P202" s="368"/>
      <c r="Q202" s="368"/>
      <c r="R202" s="196"/>
      <c r="S202" s="234"/>
      <c r="T202" s="198"/>
      <c r="U202" s="235"/>
      <c r="W202" s="368"/>
      <c r="X202" s="368"/>
      <c r="Y202" s="368"/>
      <c r="Z202" s="106" t="str">
        <f>IF(OR(N202="",P202="",Q202="",V202="",W202="",X202="",Y202=""),"",V202*IF(N202="Sewer Rising Main",VLOOKUP(W202,VALIDATIONS!$FN$2:$GE$42,11,FALSE),IF(N202="Sewer Reticulation",VLOOKUP(W202,VALIDATIONS!$FN$2:$GE$42,VLOOKUP(X202,VALIDATIONS!$FF$2:$FH$5,2,FALSE),FALSE),0)) +IF(P202="Up to 10% Rock",VLOOKUP(W202,VALIDATIONS!$FN$2:$GE$42,VLOOKUP(X202,VALIDATIONS!$FF$2:$FH$5,2,FALSE),FALSE),0)+IF(OR(Q202="Urban Development (moderate)",Q202="Urban Development (heavy)"),VLOOKUP(W202,VALIDATIONS!$FN$2:$GE$42,VLOOKUP(Q202,VALIDATIONS!$FJ$2:$FK$4,2,FALSE),FALSE),0))</f>
        <v/>
      </c>
    </row>
    <row r="203" spans="1:26" x14ac:dyDescent="0.2">
      <c r="A203" s="136"/>
      <c r="B203" s="368"/>
      <c r="C203" s="354"/>
      <c r="D203" s="141"/>
      <c r="E203" s="122"/>
      <c r="F203" s="141"/>
      <c r="G203" s="387"/>
      <c r="H203" s="387"/>
      <c r="I203" s="106" t="str">
        <f>IF(OR(C203="",D203=""),"",VLOOKUP(C203,VALIDATIONS!$FL$2:$FM$12,2,FALSE))</f>
        <v/>
      </c>
      <c r="J203" s="84"/>
      <c r="K203" s="377"/>
      <c r="L203" s="368"/>
      <c r="M203" s="141"/>
      <c r="N203" s="368"/>
      <c r="O203" s="141"/>
      <c r="P203" s="368"/>
      <c r="Q203" s="368"/>
      <c r="R203" s="196"/>
      <c r="S203" s="234"/>
      <c r="T203" s="198"/>
      <c r="U203" s="235"/>
      <c r="W203" s="368"/>
      <c r="X203" s="368"/>
      <c r="Y203" s="368"/>
      <c r="Z203" s="106" t="str">
        <f>IF(OR(N203="",P203="",Q203="",V203="",W203="",X203="",Y203=""),"",V203*IF(N203="Sewer Rising Main",VLOOKUP(W203,VALIDATIONS!$FN$2:$GE$42,11,FALSE),IF(N203="Sewer Reticulation",VLOOKUP(W203,VALIDATIONS!$FN$2:$GE$42,VLOOKUP(X203,VALIDATIONS!$FF$2:$FH$5,2,FALSE),FALSE),0)) +IF(P203="Up to 10% Rock",VLOOKUP(W203,VALIDATIONS!$FN$2:$GE$42,VLOOKUP(X203,VALIDATIONS!$FF$2:$FH$5,2,FALSE),FALSE),0)+IF(OR(Q203="Urban Development (moderate)",Q203="Urban Development (heavy)"),VLOOKUP(W203,VALIDATIONS!$FN$2:$GE$42,VLOOKUP(Q203,VALIDATIONS!$FJ$2:$FK$4,2,FALSE),FALSE),0))</f>
        <v/>
      </c>
    </row>
    <row r="204" spans="1:26" x14ac:dyDescent="0.2">
      <c r="A204" s="136"/>
      <c r="B204" s="368"/>
      <c r="C204" s="354"/>
      <c r="D204" s="141"/>
      <c r="E204" s="122"/>
      <c r="F204" s="141"/>
      <c r="G204" s="387"/>
      <c r="H204" s="387"/>
      <c r="I204" s="106" t="str">
        <f>IF(OR(C204="",D204=""),"",VLOOKUP(C204,VALIDATIONS!$FL$2:$FM$12,2,FALSE))</f>
        <v/>
      </c>
      <c r="J204" s="84"/>
      <c r="K204" s="377"/>
      <c r="L204" s="368"/>
      <c r="M204" s="141"/>
      <c r="N204" s="368"/>
      <c r="O204" s="141"/>
      <c r="P204" s="368"/>
      <c r="Q204" s="368"/>
      <c r="R204" s="196"/>
      <c r="S204" s="234"/>
      <c r="T204" s="198"/>
      <c r="U204" s="235"/>
      <c r="W204" s="368"/>
      <c r="X204" s="368"/>
      <c r="Y204" s="368"/>
      <c r="Z204" s="106" t="str">
        <f>IF(OR(N204="",P204="",Q204="",V204="",W204="",X204="",Y204=""),"",V204*IF(N204="Sewer Rising Main",VLOOKUP(W204,VALIDATIONS!$FN$2:$GE$42,11,FALSE),IF(N204="Sewer Reticulation",VLOOKUP(W204,VALIDATIONS!$FN$2:$GE$42,VLOOKUP(X204,VALIDATIONS!$FF$2:$FH$5,2,FALSE),FALSE),0)) +IF(P204="Up to 10% Rock",VLOOKUP(W204,VALIDATIONS!$FN$2:$GE$42,VLOOKUP(X204,VALIDATIONS!$FF$2:$FH$5,2,FALSE),FALSE),0)+IF(OR(Q204="Urban Development (moderate)",Q204="Urban Development (heavy)"),VLOOKUP(W204,VALIDATIONS!$FN$2:$GE$42,VLOOKUP(Q204,VALIDATIONS!$FJ$2:$FK$4,2,FALSE),FALSE),0))</f>
        <v/>
      </c>
    </row>
    <row r="205" spans="1:26" x14ac:dyDescent="0.2">
      <c r="A205" s="136"/>
      <c r="B205" s="368"/>
      <c r="C205" s="354"/>
      <c r="D205" s="141"/>
      <c r="E205" s="122"/>
      <c r="F205" s="141"/>
      <c r="G205" s="387"/>
      <c r="H205" s="387"/>
      <c r="I205" s="106" t="str">
        <f>IF(OR(C205="",D205=""),"",VLOOKUP(C205,VALIDATIONS!$FL$2:$FM$12,2,FALSE))</f>
        <v/>
      </c>
      <c r="J205" s="84"/>
      <c r="K205" s="377"/>
      <c r="L205" s="368"/>
      <c r="M205" s="141"/>
      <c r="N205" s="368"/>
      <c r="O205" s="141"/>
      <c r="P205" s="368"/>
      <c r="Q205" s="368"/>
      <c r="R205" s="196"/>
      <c r="S205" s="234"/>
      <c r="T205" s="198"/>
      <c r="U205" s="235"/>
      <c r="W205" s="368"/>
      <c r="X205" s="368"/>
      <c r="Y205" s="368"/>
      <c r="Z205" s="106" t="str">
        <f>IF(OR(N205="",P205="",Q205="",V205="",W205="",X205="",Y205=""),"",V205*IF(N205="Sewer Rising Main",VLOOKUP(W205,VALIDATIONS!$FN$2:$GE$42,11,FALSE),IF(N205="Sewer Reticulation",VLOOKUP(W205,VALIDATIONS!$FN$2:$GE$42,VLOOKUP(X205,VALIDATIONS!$FF$2:$FH$5,2,FALSE),FALSE),0)) +IF(P205="Up to 10% Rock",VLOOKUP(W205,VALIDATIONS!$FN$2:$GE$42,VLOOKUP(X205,VALIDATIONS!$FF$2:$FH$5,2,FALSE),FALSE),0)+IF(OR(Q205="Urban Development (moderate)",Q205="Urban Development (heavy)"),VLOOKUP(W205,VALIDATIONS!$FN$2:$GE$42,VLOOKUP(Q205,VALIDATIONS!$FJ$2:$FK$4,2,FALSE),FALSE),0))</f>
        <v/>
      </c>
    </row>
    <row r="206" spans="1:26" x14ac:dyDescent="0.2">
      <c r="A206" s="136"/>
      <c r="B206" s="368"/>
      <c r="C206" s="354"/>
      <c r="D206" s="141"/>
      <c r="E206" s="122"/>
      <c r="F206" s="141"/>
      <c r="G206" s="387"/>
      <c r="H206" s="387"/>
      <c r="I206" s="106" t="str">
        <f>IF(OR(C206="",D206=""),"",VLOOKUP(C206,VALIDATIONS!$FL$2:$FM$12,2,FALSE))</f>
        <v/>
      </c>
      <c r="J206" s="84"/>
      <c r="K206" s="377"/>
      <c r="L206" s="368"/>
      <c r="M206" s="141"/>
      <c r="N206" s="368"/>
      <c r="O206" s="141"/>
      <c r="P206" s="368"/>
      <c r="Q206" s="368"/>
      <c r="R206" s="196"/>
      <c r="S206" s="234"/>
      <c r="T206" s="198"/>
      <c r="U206" s="235"/>
      <c r="W206" s="368"/>
      <c r="X206" s="368"/>
      <c r="Y206" s="368"/>
      <c r="Z206" s="106" t="str">
        <f>IF(OR(N206="",P206="",Q206="",V206="",W206="",X206="",Y206=""),"",V206*IF(N206="Sewer Rising Main",VLOOKUP(W206,VALIDATIONS!$FN$2:$GE$42,11,FALSE),IF(N206="Sewer Reticulation",VLOOKUP(W206,VALIDATIONS!$FN$2:$GE$42,VLOOKUP(X206,VALIDATIONS!$FF$2:$FH$5,2,FALSE),FALSE),0)) +IF(P206="Up to 10% Rock",VLOOKUP(W206,VALIDATIONS!$FN$2:$GE$42,VLOOKUP(X206,VALIDATIONS!$FF$2:$FH$5,2,FALSE),FALSE),0)+IF(OR(Q206="Urban Development (moderate)",Q206="Urban Development (heavy)"),VLOOKUP(W206,VALIDATIONS!$FN$2:$GE$42,VLOOKUP(Q206,VALIDATIONS!$FJ$2:$FK$4,2,FALSE),FALSE),0))</f>
        <v/>
      </c>
    </row>
    <row r="207" spans="1:26" x14ac:dyDescent="0.2">
      <c r="A207" s="136"/>
      <c r="B207" s="368"/>
      <c r="C207" s="354"/>
      <c r="D207" s="141"/>
      <c r="E207" s="122"/>
      <c r="F207" s="141"/>
      <c r="G207" s="387"/>
      <c r="H207" s="387"/>
      <c r="I207" s="106" t="str">
        <f>IF(OR(C207="",D207=""),"",VLOOKUP(C207,VALIDATIONS!$FL$2:$FM$12,2,FALSE))</f>
        <v/>
      </c>
      <c r="J207" s="84"/>
      <c r="K207" s="377"/>
      <c r="L207" s="368"/>
      <c r="M207" s="141"/>
      <c r="N207" s="368"/>
      <c r="O207" s="141"/>
      <c r="P207" s="368"/>
      <c r="Q207" s="368"/>
      <c r="R207" s="196"/>
      <c r="S207" s="234"/>
      <c r="T207" s="198"/>
      <c r="U207" s="235"/>
      <c r="W207" s="368"/>
      <c r="X207" s="368"/>
      <c r="Y207" s="368"/>
      <c r="Z207" s="106" t="str">
        <f>IF(OR(N207="",P207="",Q207="",V207="",W207="",X207="",Y207=""),"",V207*IF(N207="Sewer Rising Main",VLOOKUP(W207,VALIDATIONS!$FN$2:$GE$42,11,FALSE),IF(N207="Sewer Reticulation",VLOOKUP(W207,VALIDATIONS!$FN$2:$GE$42,VLOOKUP(X207,VALIDATIONS!$FF$2:$FH$5,2,FALSE),FALSE),0)) +IF(P207="Up to 10% Rock",VLOOKUP(W207,VALIDATIONS!$FN$2:$GE$42,VLOOKUP(X207,VALIDATIONS!$FF$2:$FH$5,2,FALSE),FALSE),0)+IF(OR(Q207="Urban Development (moderate)",Q207="Urban Development (heavy)"),VLOOKUP(W207,VALIDATIONS!$FN$2:$GE$42,VLOOKUP(Q207,VALIDATIONS!$FJ$2:$FK$4,2,FALSE),FALSE),0))</f>
        <v/>
      </c>
    </row>
    <row r="208" spans="1:26" x14ac:dyDescent="0.2">
      <c r="A208" s="136"/>
      <c r="B208" s="368"/>
      <c r="C208" s="354"/>
      <c r="D208" s="141"/>
      <c r="E208" s="122"/>
      <c r="F208" s="141"/>
      <c r="G208" s="387"/>
      <c r="H208" s="387"/>
      <c r="I208" s="106" t="str">
        <f>IF(OR(C208="",D208=""),"",VLOOKUP(C208,VALIDATIONS!$FL$2:$FM$12,2,FALSE))</f>
        <v/>
      </c>
      <c r="J208" s="84"/>
      <c r="K208" s="377"/>
      <c r="L208" s="368"/>
      <c r="M208" s="141"/>
      <c r="N208" s="368"/>
      <c r="O208" s="141"/>
      <c r="P208" s="368"/>
      <c r="Q208" s="368"/>
      <c r="R208" s="196"/>
      <c r="S208" s="234"/>
      <c r="T208" s="198"/>
      <c r="U208" s="235"/>
      <c r="W208" s="368"/>
      <c r="X208" s="368"/>
      <c r="Y208" s="368"/>
      <c r="Z208" s="106" t="str">
        <f>IF(OR(N208="",P208="",Q208="",V208="",W208="",X208="",Y208=""),"",V208*IF(N208="Sewer Rising Main",VLOOKUP(W208,VALIDATIONS!$FN$2:$GE$42,11,FALSE),IF(N208="Sewer Reticulation",VLOOKUP(W208,VALIDATIONS!$FN$2:$GE$42,VLOOKUP(X208,VALIDATIONS!$FF$2:$FH$5,2,FALSE),FALSE),0)) +IF(P208="Up to 10% Rock",VLOOKUP(W208,VALIDATIONS!$FN$2:$GE$42,VLOOKUP(X208,VALIDATIONS!$FF$2:$FH$5,2,FALSE),FALSE),0)+IF(OR(Q208="Urban Development (moderate)",Q208="Urban Development (heavy)"),VLOOKUP(W208,VALIDATIONS!$FN$2:$GE$42,VLOOKUP(Q208,VALIDATIONS!$FJ$2:$FK$4,2,FALSE),FALSE),0))</f>
        <v/>
      </c>
    </row>
    <row r="209" spans="1:26" x14ac:dyDescent="0.2">
      <c r="A209" s="136"/>
      <c r="B209" s="368"/>
      <c r="C209" s="354"/>
      <c r="D209" s="141"/>
      <c r="E209" s="122"/>
      <c r="F209" s="141"/>
      <c r="G209" s="387"/>
      <c r="H209" s="387"/>
      <c r="I209" s="106" t="str">
        <f>IF(OR(C209="",D209=""),"",VLOOKUP(C209,VALIDATIONS!$FL$2:$FM$12,2,FALSE))</f>
        <v/>
      </c>
      <c r="J209" s="84"/>
      <c r="K209" s="377"/>
      <c r="L209" s="368"/>
      <c r="M209" s="141"/>
      <c r="N209" s="368"/>
      <c r="O209" s="141"/>
      <c r="P209" s="368"/>
      <c r="Q209" s="368"/>
      <c r="R209" s="196"/>
      <c r="S209" s="234"/>
      <c r="T209" s="198"/>
      <c r="U209" s="235"/>
      <c r="W209" s="368"/>
      <c r="X209" s="368"/>
      <c r="Y209" s="368"/>
      <c r="Z209" s="106" t="str">
        <f>IF(OR(N209="",P209="",Q209="",V209="",W209="",X209="",Y209=""),"",V209*IF(N209="Sewer Rising Main",VLOOKUP(W209,VALIDATIONS!$FN$2:$GE$42,11,FALSE),IF(N209="Sewer Reticulation",VLOOKUP(W209,VALIDATIONS!$FN$2:$GE$42,VLOOKUP(X209,VALIDATIONS!$FF$2:$FH$5,2,FALSE),FALSE),0)) +IF(P209="Up to 10% Rock",VLOOKUP(W209,VALIDATIONS!$FN$2:$GE$42,VLOOKUP(X209,VALIDATIONS!$FF$2:$FH$5,2,FALSE),FALSE),0)+IF(OR(Q209="Urban Development (moderate)",Q209="Urban Development (heavy)"),VLOOKUP(W209,VALIDATIONS!$FN$2:$GE$42,VLOOKUP(Q209,VALIDATIONS!$FJ$2:$FK$4,2,FALSE),FALSE),0))</f>
        <v/>
      </c>
    </row>
    <row r="210" spans="1:26" x14ac:dyDescent="0.2">
      <c r="A210" s="136"/>
      <c r="B210" s="368"/>
      <c r="C210" s="354"/>
      <c r="D210" s="141"/>
      <c r="E210" s="122"/>
      <c r="F210" s="141"/>
      <c r="G210" s="387"/>
      <c r="H210" s="387"/>
      <c r="I210" s="106" t="str">
        <f>IF(OR(C210="",D210=""),"",VLOOKUP(C210,VALIDATIONS!$FL$2:$FM$12,2,FALSE))</f>
        <v/>
      </c>
      <c r="J210" s="84"/>
      <c r="K210" s="377"/>
      <c r="L210" s="368"/>
      <c r="M210" s="141"/>
      <c r="N210" s="368"/>
      <c r="O210" s="141"/>
      <c r="P210" s="368"/>
      <c r="Q210" s="368"/>
      <c r="R210" s="196"/>
      <c r="S210" s="234"/>
      <c r="T210" s="198"/>
      <c r="U210" s="235"/>
      <c r="W210" s="368"/>
      <c r="X210" s="368"/>
      <c r="Y210" s="368"/>
      <c r="Z210" s="106" t="str">
        <f>IF(OR(N210="",P210="",Q210="",V210="",W210="",X210="",Y210=""),"",V210*IF(N210="Sewer Rising Main",VLOOKUP(W210,VALIDATIONS!$FN$2:$GE$42,11,FALSE),IF(N210="Sewer Reticulation",VLOOKUP(W210,VALIDATIONS!$FN$2:$GE$42,VLOOKUP(X210,VALIDATIONS!$FF$2:$FH$5,2,FALSE),FALSE),0)) +IF(P210="Up to 10% Rock",VLOOKUP(W210,VALIDATIONS!$FN$2:$GE$42,VLOOKUP(X210,VALIDATIONS!$FF$2:$FH$5,2,FALSE),FALSE),0)+IF(OR(Q210="Urban Development (moderate)",Q210="Urban Development (heavy)"),VLOOKUP(W210,VALIDATIONS!$FN$2:$GE$42,VLOOKUP(Q210,VALIDATIONS!$FJ$2:$FK$4,2,FALSE),FALSE),0))</f>
        <v/>
      </c>
    </row>
    <row r="211" spans="1:26" x14ac:dyDescent="0.2">
      <c r="A211" s="136"/>
      <c r="B211" s="368"/>
      <c r="C211" s="354"/>
      <c r="D211" s="141"/>
      <c r="E211" s="122"/>
      <c r="F211" s="141"/>
      <c r="G211" s="387"/>
      <c r="H211" s="387"/>
      <c r="I211" s="106" t="str">
        <f>IF(OR(C211="",D211=""),"",VLOOKUP(C211,VALIDATIONS!$FL$2:$FM$12,2,FALSE))</f>
        <v/>
      </c>
      <c r="J211" s="84"/>
      <c r="K211" s="377"/>
      <c r="L211" s="368"/>
      <c r="M211" s="141"/>
      <c r="N211" s="368"/>
      <c r="O211" s="141"/>
      <c r="P211" s="368"/>
      <c r="Q211" s="368"/>
      <c r="R211" s="196"/>
      <c r="S211" s="234"/>
      <c r="T211" s="198"/>
      <c r="U211" s="235"/>
      <c r="W211" s="368"/>
      <c r="X211" s="368"/>
      <c r="Y211" s="368"/>
      <c r="Z211" s="106" t="str">
        <f>IF(OR(N211="",P211="",Q211="",V211="",W211="",X211="",Y211=""),"",V211*IF(N211="Sewer Rising Main",VLOOKUP(W211,VALIDATIONS!$FN$2:$GE$42,11,FALSE),IF(N211="Sewer Reticulation",VLOOKUP(W211,VALIDATIONS!$FN$2:$GE$42,VLOOKUP(X211,VALIDATIONS!$FF$2:$FH$5,2,FALSE),FALSE),0)) +IF(P211="Up to 10% Rock",VLOOKUP(W211,VALIDATIONS!$FN$2:$GE$42,VLOOKUP(X211,VALIDATIONS!$FF$2:$FH$5,2,FALSE),FALSE),0)+IF(OR(Q211="Urban Development (moderate)",Q211="Urban Development (heavy)"),VLOOKUP(W211,VALIDATIONS!$FN$2:$GE$42,VLOOKUP(Q211,VALIDATIONS!$FJ$2:$FK$4,2,FALSE),FALSE),0))</f>
        <v/>
      </c>
    </row>
    <row r="212" spans="1:26" x14ac:dyDescent="0.2">
      <c r="A212" s="136"/>
      <c r="B212" s="368"/>
      <c r="C212" s="354"/>
      <c r="D212" s="141"/>
      <c r="E212" s="122"/>
      <c r="F212" s="141"/>
      <c r="G212" s="387"/>
      <c r="H212" s="387"/>
      <c r="I212" s="106" t="str">
        <f>IF(OR(C212="",D212=""),"",VLOOKUP(C212,VALIDATIONS!$FL$2:$FM$12,2,FALSE))</f>
        <v/>
      </c>
      <c r="J212" s="84"/>
      <c r="K212" s="377"/>
      <c r="L212" s="368"/>
      <c r="M212" s="141"/>
      <c r="N212" s="368"/>
      <c r="O212" s="141"/>
      <c r="P212" s="368"/>
      <c r="Q212" s="368"/>
      <c r="R212" s="196"/>
      <c r="S212" s="234"/>
      <c r="T212" s="198"/>
      <c r="U212" s="235"/>
      <c r="W212" s="368"/>
      <c r="X212" s="368"/>
      <c r="Y212" s="368"/>
      <c r="Z212" s="106" t="str">
        <f>IF(OR(N212="",P212="",Q212="",V212="",W212="",X212="",Y212=""),"",V212*IF(N212="Sewer Rising Main",VLOOKUP(W212,VALIDATIONS!$FN$2:$GE$42,11,FALSE),IF(N212="Sewer Reticulation",VLOOKUP(W212,VALIDATIONS!$FN$2:$GE$42,VLOOKUP(X212,VALIDATIONS!$FF$2:$FH$5,2,FALSE),FALSE),0)) +IF(P212="Up to 10% Rock",VLOOKUP(W212,VALIDATIONS!$FN$2:$GE$42,VLOOKUP(X212,VALIDATIONS!$FF$2:$FH$5,2,FALSE),FALSE),0)+IF(OR(Q212="Urban Development (moderate)",Q212="Urban Development (heavy)"),VLOOKUP(W212,VALIDATIONS!$FN$2:$GE$42,VLOOKUP(Q212,VALIDATIONS!$FJ$2:$FK$4,2,FALSE),FALSE),0))</f>
        <v/>
      </c>
    </row>
    <row r="213" spans="1:26" x14ac:dyDescent="0.2">
      <c r="A213" s="136"/>
      <c r="B213" s="368"/>
      <c r="C213" s="354"/>
      <c r="D213" s="141"/>
      <c r="E213" s="122"/>
      <c r="F213" s="141"/>
      <c r="G213" s="387"/>
      <c r="H213" s="387"/>
      <c r="I213" s="106" t="str">
        <f>IF(OR(C213="",D213=""),"",VLOOKUP(C213,VALIDATIONS!$FL$2:$FM$12,2,FALSE))</f>
        <v/>
      </c>
      <c r="J213" s="84"/>
      <c r="K213" s="377"/>
      <c r="L213" s="368"/>
      <c r="M213" s="141"/>
      <c r="N213" s="368"/>
      <c r="O213" s="141"/>
      <c r="P213" s="368"/>
      <c r="Q213" s="368"/>
      <c r="R213" s="196"/>
      <c r="S213" s="234"/>
      <c r="T213" s="198"/>
      <c r="U213" s="235"/>
      <c r="W213" s="368"/>
      <c r="X213" s="368"/>
      <c r="Y213" s="368"/>
      <c r="Z213" s="106" t="str">
        <f>IF(OR(N213="",P213="",Q213="",V213="",W213="",X213="",Y213=""),"",V213*IF(N213="Sewer Rising Main",VLOOKUP(W213,VALIDATIONS!$FN$2:$GE$42,11,FALSE),IF(N213="Sewer Reticulation",VLOOKUP(W213,VALIDATIONS!$FN$2:$GE$42,VLOOKUP(X213,VALIDATIONS!$FF$2:$FH$5,2,FALSE),FALSE),0)) +IF(P213="Up to 10% Rock",VLOOKUP(W213,VALIDATIONS!$FN$2:$GE$42,VLOOKUP(X213,VALIDATIONS!$FF$2:$FH$5,2,FALSE),FALSE),0)+IF(OR(Q213="Urban Development (moderate)",Q213="Urban Development (heavy)"),VLOOKUP(W213,VALIDATIONS!$FN$2:$GE$42,VLOOKUP(Q213,VALIDATIONS!$FJ$2:$FK$4,2,FALSE),FALSE),0))</f>
        <v/>
      </c>
    </row>
    <row r="214" spans="1:26" x14ac:dyDescent="0.2">
      <c r="A214" s="136"/>
      <c r="B214" s="368"/>
      <c r="C214" s="354"/>
      <c r="D214" s="141"/>
      <c r="E214" s="122"/>
      <c r="F214" s="141"/>
      <c r="G214" s="387"/>
      <c r="H214" s="387"/>
      <c r="I214" s="106" t="str">
        <f>IF(OR(C214="",D214=""),"",VLOOKUP(C214,VALIDATIONS!$FL$2:$FM$12,2,FALSE))</f>
        <v/>
      </c>
      <c r="J214" s="84"/>
      <c r="K214" s="377"/>
      <c r="L214" s="368"/>
      <c r="M214" s="141"/>
      <c r="N214" s="368"/>
      <c r="O214" s="141"/>
      <c r="P214" s="368"/>
      <c r="Q214" s="368"/>
      <c r="R214" s="196"/>
      <c r="S214" s="234"/>
      <c r="T214" s="198"/>
      <c r="U214" s="235"/>
      <c r="W214" s="368"/>
      <c r="X214" s="368"/>
      <c r="Y214" s="368"/>
      <c r="Z214" s="106" t="str">
        <f>IF(OR(N214="",P214="",Q214="",V214="",W214="",X214="",Y214=""),"",V214*IF(N214="Sewer Rising Main",VLOOKUP(W214,VALIDATIONS!$FN$2:$GE$42,11,FALSE),IF(N214="Sewer Reticulation",VLOOKUP(W214,VALIDATIONS!$FN$2:$GE$42,VLOOKUP(X214,VALIDATIONS!$FF$2:$FH$5,2,FALSE),FALSE),0)) +IF(P214="Up to 10% Rock",VLOOKUP(W214,VALIDATIONS!$FN$2:$GE$42,VLOOKUP(X214,VALIDATIONS!$FF$2:$FH$5,2,FALSE),FALSE),0)+IF(OR(Q214="Urban Development (moderate)",Q214="Urban Development (heavy)"),VLOOKUP(W214,VALIDATIONS!$FN$2:$GE$42,VLOOKUP(Q214,VALIDATIONS!$FJ$2:$FK$4,2,FALSE),FALSE),0))</f>
        <v/>
      </c>
    </row>
    <row r="215" spans="1:26" x14ac:dyDescent="0.2">
      <c r="A215" s="136"/>
      <c r="B215" s="368"/>
      <c r="C215" s="354"/>
      <c r="D215" s="141"/>
      <c r="E215" s="122"/>
      <c r="F215" s="141"/>
      <c r="G215" s="387"/>
      <c r="H215" s="387"/>
      <c r="I215" s="106" t="str">
        <f>IF(OR(C215="",D215=""),"",VLOOKUP(C215,VALIDATIONS!$FL$2:$FM$12,2,FALSE))</f>
        <v/>
      </c>
      <c r="J215" s="84"/>
      <c r="K215" s="377"/>
      <c r="L215" s="368"/>
      <c r="M215" s="141"/>
      <c r="N215" s="368"/>
      <c r="O215" s="141"/>
      <c r="P215" s="368"/>
      <c r="Q215" s="368"/>
      <c r="R215" s="196"/>
      <c r="S215" s="234"/>
      <c r="T215" s="198"/>
      <c r="U215" s="235"/>
      <c r="W215" s="368"/>
      <c r="X215" s="368"/>
      <c r="Y215" s="368"/>
      <c r="Z215" s="106" t="str">
        <f>IF(OR(N215="",P215="",Q215="",V215="",W215="",X215="",Y215=""),"",V215*IF(N215="Sewer Rising Main",VLOOKUP(W215,VALIDATIONS!$FN$2:$GE$42,11,FALSE),IF(N215="Sewer Reticulation",VLOOKUP(W215,VALIDATIONS!$FN$2:$GE$42,VLOOKUP(X215,VALIDATIONS!$FF$2:$FH$5,2,FALSE),FALSE),0)) +IF(P215="Up to 10% Rock",VLOOKUP(W215,VALIDATIONS!$FN$2:$GE$42,VLOOKUP(X215,VALIDATIONS!$FF$2:$FH$5,2,FALSE),FALSE),0)+IF(OR(Q215="Urban Development (moderate)",Q215="Urban Development (heavy)"),VLOOKUP(W215,VALIDATIONS!$FN$2:$GE$42,VLOOKUP(Q215,VALIDATIONS!$FJ$2:$FK$4,2,FALSE),FALSE),0))</f>
        <v/>
      </c>
    </row>
    <row r="216" spans="1:26" x14ac:dyDescent="0.2">
      <c r="A216" s="136"/>
      <c r="B216" s="368"/>
      <c r="C216" s="354"/>
      <c r="D216" s="141"/>
      <c r="E216" s="122"/>
      <c r="F216" s="141"/>
      <c r="G216" s="387"/>
      <c r="H216" s="387"/>
      <c r="I216" s="106" t="str">
        <f>IF(OR(C216="",D216=""),"",VLOOKUP(C216,VALIDATIONS!$FL$2:$FM$12,2,FALSE))</f>
        <v/>
      </c>
      <c r="J216" s="84"/>
      <c r="K216" s="377"/>
      <c r="L216" s="368"/>
      <c r="M216" s="141"/>
      <c r="N216" s="368"/>
      <c r="O216" s="141"/>
      <c r="P216" s="368"/>
      <c r="Q216" s="368"/>
      <c r="R216" s="196"/>
      <c r="S216" s="234"/>
      <c r="T216" s="198"/>
      <c r="U216" s="235"/>
      <c r="W216" s="368"/>
      <c r="X216" s="368"/>
      <c r="Y216" s="368"/>
      <c r="Z216" s="106" t="str">
        <f>IF(OR(N216="",P216="",Q216="",V216="",W216="",X216="",Y216=""),"",V216*IF(N216="Sewer Rising Main",VLOOKUP(W216,VALIDATIONS!$FN$2:$GE$42,11,FALSE),IF(N216="Sewer Reticulation",VLOOKUP(W216,VALIDATIONS!$FN$2:$GE$42,VLOOKUP(X216,VALIDATIONS!$FF$2:$FH$5,2,FALSE),FALSE),0)) +IF(P216="Up to 10% Rock",VLOOKUP(W216,VALIDATIONS!$FN$2:$GE$42,VLOOKUP(X216,VALIDATIONS!$FF$2:$FH$5,2,FALSE),FALSE),0)+IF(OR(Q216="Urban Development (moderate)",Q216="Urban Development (heavy)"),VLOOKUP(W216,VALIDATIONS!$FN$2:$GE$42,VLOOKUP(Q216,VALIDATIONS!$FJ$2:$FK$4,2,FALSE),FALSE),0))</f>
        <v/>
      </c>
    </row>
    <row r="217" spans="1:26" x14ac:dyDescent="0.2">
      <c r="A217" s="136"/>
      <c r="B217" s="368"/>
      <c r="C217" s="354"/>
      <c r="D217" s="141"/>
      <c r="E217" s="122"/>
      <c r="F217" s="141"/>
      <c r="G217" s="387"/>
      <c r="H217" s="387"/>
      <c r="I217" s="106" t="str">
        <f>IF(OR(C217="",D217=""),"",VLOOKUP(C217,VALIDATIONS!$FL$2:$FM$12,2,FALSE))</f>
        <v/>
      </c>
      <c r="J217" s="84"/>
      <c r="K217" s="377"/>
      <c r="L217" s="368"/>
      <c r="M217" s="141"/>
      <c r="N217" s="368"/>
      <c r="O217" s="141"/>
      <c r="P217" s="368"/>
      <c r="Q217" s="368"/>
      <c r="R217" s="196"/>
      <c r="S217" s="234"/>
      <c r="T217" s="198"/>
      <c r="U217" s="235"/>
      <c r="W217" s="368"/>
      <c r="X217" s="368"/>
      <c r="Y217" s="368"/>
      <c r="Z217" s="106" t="str">
        <f>IF(OR(N217="",P217="",Q217="",V217="",W217="",X217="",Y217=""),"",V217*IF(N217="Sewer Rising Main",VLOOKUP(W217,VALIDATIONS!$FN$2:$GE$42,11,FALSE),IF(N217="Sewer Reticulation",VLOOKUP(W217,VALIDATIONS!$FN$2:$GE$42,VLOOKUP(X217,VALIDATIONS!$FF$2:$FH$5,2,FALSE),FALSE),0)) +IF(P217="Up to 10% Rock",VLOOKUP(W217,VALIDATIONS!$FN$2:$GE$42,VLOOKUP(X217,VALIDATIONS!$FF$2:$FH$5,2,FALSE),FALSE),0)+IF(OR(Q217="Urban Development (moderate)",Q217="Urban Development (heavy)"),VLOOKUP(W217,VALIDATIONS!$FN$2:$GE$42,VLOOKUP(Q217,VALIDATIONS!$FJ$2:$FK$4,2,FALSE),FALSE),0))</f>
        <v/>
      </c>
    </row>
    <row r="218" spans="1:26" x14ac:dyDescent="0.2">
      <c r="A218" s="136"/>
      <c r="B218" s="368"/>
      <c r="C218" s="354"/>
      <c r="D218" s="141"/>
      <c r="E218" s="122"/>
      <c r="F218" s="141"/>
      <c r="G218" s="387"/>
      <c r="H218" s="387"/>
      <c r="I218" s="106" t="str">
        <f>IF(OR(C218="",D218=""),"",VLOOKUP(C218,VALIDATIONS!$FL$2:$FM$12,2,FALSE))</f>
        <v/>
      </c>
      <c r="J218" s="84"/>
      <c r="K218" s="377"/>
      <c r="L218" s="368"/>
      <c r="M218" s="141"/>
      <c r="N218" s="368"/>
      <c r="O218" s="141"/>
      <c r="P218" s="368"/>
      <c r="Q218" s="368"/>
      <c r="R218" s="196"/>
      <c r="S218" s="234"/>
      <c r="T218" s="198"/>
      <c r="U218" s="235"/>
      <c r="W218" s="368"/>
      <c r="X218" s="368"/>
      <c r="Y218" s="368"/>
      <c r="Z218" s="106" t="str">
        <f>IF(OR(N218="",P218="",Q218="",V218="",W218="",X218="",Y218=""),"",V218*IF(N218="Sewer Rising Main",VLOOKUP(W218,VALIDATIONS!$FN$2:$GE$42,11,FALSE),IF(N218="Sewer Reticulation",VLOOKUP(W218,VALIDATIONS!$FN$2:$GE$42,VLOOKUP(X218,VALIDATIONS!$FF$2:$FH$5,2,FALSE),FALSE),0)) +IF(P218="Up to 10% Rock",VLOOKUP(W218,VALIDATIONS!$FN$2:$GE$42,VLOOKUP(X218,VALIDATIONS!$FF$2:$FH$5,2,FALSE),FALSE),0)+IF(OR(Q218="Urban Development (moderate)",Q218="Urban Development (heavy)"),VLOOKUP(W218,VALIDATIONS!$FN$2:$GE$42,VLOOKUP(Q218,VALIDATIONS!$FJ$2:$FK$4,2,FALSE),FALSE),0))</f>
        <v/>
      </c>
    </row>
    <row r="219" spans="1:26" x14ac:dyDescent="0.2">
      <c r="A219" s="136"/>
      <c r="B219" s="368"/>
      <c r="C219" s="354"/>
      <c r="D219" s="141"/>
      <c r="E219" s="122"/>
      <c r="F219" s="141"/>
      <c r="G219" s="387"/>
      <c r="H219" s="387"/>
      <c r="I219" s="106" t="str">
        <f>IF(OR(C219="",D219=""),"",VLOOKUP(C219,VALIDATIONS!$FL$2:$FM$12,2,FALSE))</f>
        <v/>
      </c>
      <c r="J219" s="84"/>
      <c r="K219" s="377"/>
      <c r="L219" s="368"/>
      <c r="M219" s="141"/>
      <c r="N219" s="368"/>
      <c r="O219" s="141"/>
      <c r="P219" s="368"/>
      <c r="Q219" s="368"/>
      <c r="R219" s="196"/>
      <c r="S219" s="234"/>
      <c r="T219" s="198"/>
      <c r="U219" s="235"/>
      <c r="W219" s="368"/>
      <c r="X219" s="368"/>
      <c r="Y219" s="368"/>
      <c r="Z219" s="106" t="str">
        <f>IF(OR(N219="",P219="",Q219="",V219="",W219="",X219="",Y219=""),"",V219*IF(N219="Sewer Rising Main",VLOOKUP(W219,VALIDATIONS!$FN$2:$GE$42,11,FALSE),IF(N219="Sewer Reticulation",VLOOKUP(W219,VALIDATIONS!$FN$2:$GE$42,VLOOKUP(X219,VALIDATIONS!$FF$2:$FH$5,2,FALSE),FALSE),0)) +IF(P219="Up to 10% Rock",VLOOKUP(W219,VALIDATIONS!$FN$2:$GE$42,VLOOKUP(X219,VALIDATIONS!$FF$2:$FH$5,2,FALSE),FALSE),0)+IF(OR(Q219="Urban Development (moderate)",Q219="Urban Development (heavy)"),VLOOKUP(W219,VALIDATIONS!$FN$2:$GE$42,VLOOKUP(Q219,VALIDATIONS!$FJ$2:$FK$4,2,FALSE),FALSE),0))</f>
        <v/>
      </c>
    </row>
    <row r="220" spans="1:26" x14ac:dyDescent="0.2">
      <c r="A220" s="136"/>
      <c r="B220" s="368"/>
      <c r="C220" s="354"/>
      <c r="D220" s="141"/>
      <c r="E220" s="122"/>
      <c r="F220" s="141"/>
      <c r="G220" s="387"/>
      <c r="H220" s="387"/>
      <c r="I220" s="106" t="str">
        <f>IF(OR(C220="",D220=""),"",VLOOKUP(C220,VALIDATIONS!$FL$2:$FM$12,2,FALSE))</f>
        <v/>
      </c>
      <c r="J220" s="84"/>
      <c r="K220" s="377"/>
      <c r="L220" s="368"/>
      <c r="M220" s="141"/>
      <c r="N220" s="368"/>
      <c r="O220" s="141"/>
      <c r="P220" s="368"/>
      <c r="Q220" s="368"/>
      <c r="R220" s="196"/>
      <c r="S220" s="234"/>
      <c r="T220" s="198"/>
      <c r="U220" s="235"/>
      <c r="W220" s="368"/>
      <c r="X220" s="368"/>
      <c r="Y220" s="368"/>
      <c r="Z220" s="106" t="str">
        <f>IF(OR(N220="",P220="",Q220="",V220="",W220="",X220="",Y220=""),"",V220*IF(N220="Sewer Rising Main",VLOOKUP(W220,VALIDATIONS!$FN$2:$GE$42,11,FALSE),IF(N220="Sewer Reticulation",VLOOKUP(W220,VALIDATIONS!$FN$2:$GE$42,VLOOKUP(X220,VALIDATIONS!$FF$2:$FH$5,2,FALSE),FALSE),0)) +IF(P220="Up to 10% Rock",VLOOKUP(W220,VALIDATIONS!$FN$2:$GE$42,VLOOKUP(X220,VALIDATIONS!$FF$2:$FH$5,2,FALSE),FALSE),0)+IF(OR(Q220="Urban Development (moderate)",Q220="Urban Development (heavy)"),VLOOKUP(W220,VALIDATIONS!$FN$2:$GE$42,VLOOKUP(Q220,VALIDATIONS!$FJ$2:$FK$4,2,FALSE),FALSE),0))</f>
        <v/>
      </c>
    </row>
    <row r="221" spans="1:26" x14ac:dyDescent="0.2">
      <c r="A221" s="136"/>
      <c r="B221" s="368"/>
      <c r="C221" s="354"/>
      <c r="D221" s="141"/>
      <c r="E221" s="122"/>
      <c r="F221" s="141"/>
      <c r="G221" s="387"/>
      <c r="H221" s="387"/>
      <c r="I221" s="106" t="str">
        <f>IF(OR(C221="",D221=""),"",VLOOKUP(C221,VALIDATIONS!$FL$2:$FM$12,2,FALSE))</f>
        <v/>
      </c>
      <c r="J221" s="84"/>
      <c r="K221" s="377"/>
      <c r="L221" s="368"/>
      <c r="M221" s="141"/>
      <c r="N221" s="368"/>
      <c r="O221" s="141"/>
      <c r="P221" s="368"/>
      <c r="Q221" s="368"/>
      <c r="R221" s="196"/>
      <c r="S221" s="234"/>
      <c r="T221" s="198"/>
      <c r="U221" s="235"/>
      <c r="W221" s="368"/>
      <c r="X221" s="368"/>
      <c r="Y221" s="368"/>
      <c r="Z221" s="106" t="str">
        <f>IF(OR(N221="",P221="",Q221="",V221="",W221="",X221="",Y221=""),"",V221*IF(N221="Sewer Rising Main",VLOOKUP(W221,VALIDATIONS!$FN$2:$GE$42,11,FALSE),IF(N221="Sewer Reticulation",VLOOKUP(W221,VALIDATIONS!$FN$2:$GE$42,VLOOKUP(X221,VALIDATIONS!$FF$2:$FH$5,2,FALSE),FALSE),0)) +IF(P221="Up to 10% Rock",VLOOKUP(W221,VALIDATIONS!$FN$2:$GE$42,VLOOKUP(X221,VALIDATIONS!$FF$2:$FH$5,2,FALSE),FALSE),0)+IF(OR(Q221="Urban Development (moderate)",Q221="Urban Development (heavy)"),VLOOKUP(W221,VALIDATIONS!$FN$2:$GE$42,VLOOKUP(Q221,VALIDATIONS!$FJ$2:$FK$4,2,FALSE),FALSE),0))</f>
        <v/>
      </c>
    </row>
    <row r="222" spans="1:26" x14ac:dyDescent="0.2">
      <c r="A222" s="136"/>
      <c r="B222" s="368"/>
      <c r="C222" s="354"/>
      <c r="D222" s="141"/>
      <c r="E222" s="122"/>
      <c r="F222" s="141"/>
      <c r="G222" s="387"/>
      <c r="H222" s="387"/>
      <c r="I222" s="106" t="str">
        <f>IF(OR(C222="",D222=""),"",VLOOKUP(C222,VALIDATIONS!$FL$2:$FM$12,2,FALSE))</f>
        <v/>
      </c>
      <c r="J222" s="84"/>
      <c r="K222" s="377"/>
      <c r="L222" s="368"/>
      <c r="M222" s="141"/>
      <c r="N222" s="368"/>
      <c r="O222" s="141"/>
      <c r="P222" s="368"/>
      <c r="Q222" s="368"/>
      <c r="R222" s="196"/>
      <c r="S222" s="234"/>
      <c r="T222" s="198"/>
      <c r="U222" s="235"/>
      <c r="W222" s="368"/>
      <c r="X222" s="368"/>
      <c r="Y222" s="368"/>
      <c r="Z222" s="106" t="str">
        <f>IF(OR(N222="",P222="",Q222="",V222="",W222="",X222="",Y222=""),"",V222*IF(N222="Sewer Rising Main",VLOOKUP(W222,VALIDATIONS!$FN$2:$GE$42,11,FALSE),IF(N222="Sewer Reticulation",VLOOKUP(W222,VALIDATIONS!$FN$2:$GE$42,VLOOKUP(X222,VALIDATIONS!$FF$2:$FH$5,2,FALSE),FALSE),0)) +IF(P222="Up to 10% Rock",VLOOKUP(W222,VALIDATIONS!$FN$2:$GE$42,VLOOKUP(X222,VALIDATIONS!$FF$2:$FH$5,2,FALSE),FALSE),0)+IF(OR(Q222="Urban Development (moderate)",Q222="Urban Development (heavy)"),VLOOKUP(W222,VALIDATIONS!$FN$2:$GE$42,VLOOKUP(Q222,VALIDATIONS!$FJ$2:$FK$4,2,FALSE),FALSE),0))</f>
        <v/>
      </c>
    </row>
    <row r="223" spans="1:26" x14ac:dyDescent="0.2">
      <c r="A223" s="136"/>
      <c r="B223" s="368"/>
      <c r="C223" s="354"/>
      <c r="D223" s="141"/>
      <c r="E223" s="122"/>
      <c r="F223" s="141"/>
      <c r="G223" s="387"/>
      <c r="H223" s="387"/>
      <c r="I223" s="106" t="str">
        <f>IF(OR(C223="",D223=""),"",VLOOKUP(C223,VALIDATIONS!$FL$2:$FM$12,2,FALSE))</f>
        <v/>
      </c>
      <c r="J223" s="84"/>
      <c r="K223" s="377"/>
      <c r="L223" s="368"/>
      <c r="M223" s="141"/>
      <c r="N223" s="368"/>
      <c r="O223" s="141"/>
      <c r="P223" s="368"/>
      <c r="Q223" s="368"/>
      <c r="R223" s="196"/>
      <c r="S223" s="234"/>
      <c r="T223" s="198"/>
      <c r="U223" s="235"/>
      <c r="W223" s="368"/>
      <c r="X223" s="368"/>
      <c r="Y223" s="368"/>
      <c r="Z223" s="106" t="str">
        <f>IF(OR(N223="",P223="",Q223="",V223="",W223="",X223="",Y223=""),"",V223*IF(N223="Sewer Rising Main",VLOOKUP(W223,VALIDATIONS!$FN$2:$GE$42,11,FALSE),IF(N223="Sewer Reticulation",VLOOKUP(W223,VALIDATIONS!$FN$2:$GE$42,VLOOKUP(X223,VALIDATIONS!$FF$2:$FH$5,2,FALSE),FALSE),0)) +IF(P223="Up to 10% Rock",VLOOKUP(W223,VALIDATIONS!$FN$2:$GE$42,VLOOKUP(X223,VALIDATIONS!$FF$2:$FH$5,2,FALSE),FALSE),0)+IF(OR(Q223="Urban Development (moderate)",Q223="Urban Development (heavy)"),VLOOKUP(W223,VALIDATIONS!$FN$2:$GE$42,VLOOKUP(Q223,VALIDATIONS!$FJ$2:$FK$4,2,FALSE),FALSE),0))</f>
        <v/>
      </c>
    </row>
    <row r="224" spans="1:26" x14ac:dyDescent="0.2">
      <c r="A224" s="136"/>
      <c r="B224" s="368"/>
      <c r="C224" s="354"/>
      <c r="D224" s="141"/>
      <c r="E224" s="122"/>
      <c r="F224" s="141"/>
      <c r="G224" s="387"/>
      <c r="H224" s="387"/>
      <c r="I224" s="106" t="str">
        <f>IF(OR(C224="",D224=""),"",VLOOKUP(C224,VALIDATIONS!$FL$2:$FM$12,2,FALSE))</f>
        <v/>
      </c>
      <c r="J224" s="84"/>
      <c r="K224" s="377"/>
      <c r="L224" s="368"/>
      <c r="M224" s="141"/>
      <c r="N224" s="368"/>
      <c r="O224" s="141"/>
      <c r="P224" s="368"/>
      <c r="Q224" s="368"/>
      <c r="R224" s="196"/>
      <c r="S224" s="234"/>
      <c r="T224" s="198"/>
      <c r="U224" s="235"/>
      <c r="W224" s="368"/>
      <c r="X224" s="368"/>
      <c r="Y224" s="368"/>
      <c r="Z224" s="106" t="str">
        <f>IF(OR(N224="",P224="",Q224="",V224="",W224="",X224="",Y224=""),"",V224*IF(N224="Sewer Rising Main",VLOOKUP(W224,VALIDATIONS!$FN$2:$GE$42,11,FALSE),IF(N224="Sewer Reticulation",VLOOKUP(W224,VALIDATIONS!$FN$2:$GE$42,VLOOKUP(X224,VALIDATIONS!$FF$2:$FH$5,2,FALSE),FALSE),0)) +IF(P224="Up to 10% Rock",VLOOKUP(W224,VALIDATIONS!$FN$2:$GE$42,VLOOKUP(X224,VALIDATIONS!$FF$2:$FH$5,2,FALSE),FALSE),0)+IF(OR(Q224="Urban Development (moderate)",Q224="Urban Development (heavy)"),VLOOKUP(W224,VALIDATIONS!$FN$2:$GE$42,VLOOKUP(Q224,VALIDATIONS!$FJ$2:$FK$4,2,FALSE),FALSE),0))</f>
        <v/>
      </c>
    </row>
    <row r="225" spans="1:26" x14ac:dyDescent="0.2">
      <c r="A225" s="136"/>
      <c r="B225" s="368"/>
      <c r="C225" s="354"/>
      <c r="D225" s="141"/>
      <c r="E225" s="122"/>
      <c r="F225" s="141"/>
      <c r="G225" s="387"/>
      <c r="H225" s="387"/>
      <c r="I225" s="106" t="str">
        <f>IF(OR(C225="",D225=""),"",VLOOKUP(C225,VALIDATIONS!$FL$2:$FM$12,2,FALSE))</f>
        <v/>
      </c>
      <c r="J225" s="84"/>
      <c r="K225" s="377"/>
      <c r="L225" s="368"/>
      <c r="M225" s="141"/>
      <c r="N225" s="368"/>
      <c r="O225" s="141"/>
      <c r="P225" s="368"/>
      <c r="Q225" s="368"/>
      <c r="R225" s="196"/>
      <c r="S225" s="234"/>
      <c r="T225" s="198"/>
      <c r="U225" s="235"/>
      <c r="W225" s="368"/>
      <c r="X225" s="368"/>
      <c r="Y225" s="368"/>
      <c r="Z225" s="106" t="str">
        <f>IF(OR(N225="",P225="",Q225="",V225="",W225="",X225="",Y225=""),"",V225*IF(N225="Sewer Rising Main",VLOOKUP(W225,VALIDATIONS!$FN$2:$GE$42,11,FALSE),IF(N225="Sewer Reticulation",VLOOKUP(W225,VALIDATIONS!$FN$2:$GE$42,VLOOKUP(X225,VALIDATIONS!$FF$2:$FH$5,2,FALSE),FALSE),0)) +IF(P225="Up to 10% Rock",VLOOKUP(W225,VALIDATIONS!$FN$2:$GE$42,VLOOKUP(X225,VALIDATIONS!$FF$2:$FH$5,2,FALSE),FALSE),0)+IF(OR(Q225="Urban Development (moderate)",Q225="Urban Development (heavy)"),VLOOKUP(W225,VALIDATIONS!$FN$2:$GE$42,VLOOKUP(Q225,VALIDATIONS!$FJ$2:$FK$4,2,FALSE),FALSE),0))</f>
        <v/>
      </c>
    </row>
    <row r="226" spans="1:26" x14ac:dyDescent="0.2">
      <c r="A226" s="136"/>
      <c r="B226" s="368"/>
      <c r="C226" s="354"/>
      <c r="D226" s="141"/>
      <c r="E226" s="122"/>
      <c r="F226" s="141"/>
      <c r="G226" s="387"/>
      <c r="H226" s="387"/>
      <c r="I226" s="106" t="str">
        <f>IF(OR(C226="",D226=""),"",VLOOKUP(C226,VALIDATIONS!$FL$2:$FM$12,2,FALSE))</f>
        <v/>
      </c>
      <c r="J226" s="84"/>
      <c r="K226" s="377"/>
      <c r="L226" s="368"/>
      <c r="M226" s="141"/>
      <c r="N226" s="368"/>
      <c r="O226" s="141"/>
      <c r="P226" s="368"/>
      <c r="Q226" s="368"/>
      <c r="R226" s="196"/>
      <c r="S226" s="234"/>
      <c r="T226" s="198"/>
      <c r="U226" s="235"/>
      <c r="W226" s="368"/>
      <c r="X226" s="368"/>
      <c r="Y226" s="368"/>
      <c r="Z226" s="106" t="str">
        <f>IF(OR(N226="",P226="",Q226="",V226="",W226="",X226="",Y226=""),"",V226*IF(N226="Sewer Rising Main",VLOOKUP(W226,VALIDATIONS!$FN$2:$GE$42,11,FALSE),IF(N226="Sewer Reticulation",VLOOKUP(W226,VALIDATIONS!$FN$2:$GE$42,VLOOKUP(X226,VALIDATIONS!$FF$2:$FH$5,2,FALSE),FALSE),0)) +IF(P226="Up to 10% Rock",VLOOKUP(W226,VALIDATIONS!$FN$2:$GE$42,VLOOKUP(X226,VALIDATIONS!$FF$2:$FH$5,2,FALSE),FALSE),0)+IF(OR(Q226="Urban Development (moderate)",Q226="Urban Development (heavy)"),VLOOKUP(W226,VALIDATIONS!$FN$2:$GE$42,VLOOKUP(Q226,VALIDATIONS!$FJ$2:$FK$4,2,FALSE),FALSE),0))</f>
        <v/>
      </c>
    </row>
    <row r="227" spans="1:26" x14ac:dyDescent="0.2">
      <c r="A227" s="136"/>
      <c r="B227" s="368"/>
      <c r="C227" s="354"/>
      <c r="D227" s="141"/>
      <c r="E227" s="122"/>
      <c r="F227" s="141"/>
      <c r="G227" s="387"/>
      <c r="H227" s="387"/>
      <c r="I227" s="106" t="str">
        <f>IF(OR(C227="",D227=""),"",VLOOKUP(C227,VALIDATIONS!$FL$2:$FM$12,2,FALSE))</f>
        <v/>
      </c>
      <c r="J227" s="84"/>
      <c r="K227" s="377"/>
      <c r="L227" s="368"/>
      <c r="M227" s="141"/>
      <c r="N227" s="368"/>
      <c r="O227" s="141"/>
      <c r="P227" s="368"/>
      <c r="Q227" s="368"/>
      <c r="R227" s="196"/>
      <c r="S227" s="234"/>
      <c r="T227" s="198"/>
      <c r="U227" s="235"/>
      <c r="W227" s="368"/>
      <c r="X227" s="368"/>
      <c r="Y227" s="368"/>
      <c r="Z227" s="106" t="str">
        <f>IF(OR(N227="",P227="",Q227="",V227="",W227="",X227="",Y227=""),"",V227*IF(N227="Sewer Rising Main",VLOOKUP(W227,VALIDATIONS!$FN$2:$GE$42,11,FALSE),IF(N227="Sewer Reticulation",VLOOKUP(W227,VALIDATIONS!$FN$2:$GE$42,VLOOKUP(X227,VALIDATIONS!$FF$2:$FH$5,2,FALSE),FALSE),0)) +IF(P227="Up to 10% Rock",VLOOKUP(W227,VALIDATIONS!$FN$2:$GE$42,VLOOKUP(X227,VALIDATIONS!$FF$2:$FH$5,2,FALSE),FALSE),0)+IF(OR(Q227="Urban Development (moderate)",Q227="Urban Development (heavy)"),VLOOKUP(W227,VALIDATIONS!$FN$2:$GE$42,VLOOKUP(Q227,VALIDATIONS!$FJ$2:$FK$4,2,FALSE),FALSE),0))</f>
        <v/>
      </c>
    </row>
    <row r="228" spans="1:26" x14ac:dyDescent="0.2">
      <c r="A228" s="136"/>
      <c r="B228" s="368"/>
      <c r="C228" s="354"/>
      <c r="D228" s="141"/>
      <c r="E228" s="122"/>
      <c r="F228" s="141"/>
      <c r="G228" s="387"/>
      <c r="H228" s="387"/>
      <c r="I228" s="106" t="str">
        <f>IF(OR(C228="",D228=""),"",VLOOKUP(C228,VALIDATIONS!$FL$2:$FM$12,2,FALSE))</f>
        <v/>
      </c>
      <c r="J228" s="84"/>
      <c r="K228" s="377"/>
      <c r="L228" s="368"/>
      <c r="M228" s="141"/>
      <c r="N228" s="368"/>
      <c r="O228" s="141"/>
      <c r="P228" s="368"/>
      <c r="Q228" s="368"/>
      <c r="R228" s="196"/>
      <c r="S228" s="234"/>
      <c r="T228" s="198"/>
      <c r="U228" s="235"/>
      <c r="W228" s="368"/>
      <c r="X228" s="368"/>
      <c r="Y228" s="368"/>
      <c r="Z228" s="106" t="str">
        <f>IF(OR(N228="",P228="",Q228="",V228="",W228="",X228="",Y228=""),"",V228*IF(N228="Sewer Rising Main",VLOOKUP(W228,VALIDATIONS!$FN$2:$GE$42,11,FALSE),IF(N228="Sewer Reticulation",VLOOKUP(W228,VALIDATIONS!$FN$2:$GE$42,VLOOKUP(X228,VALIDATIONS!$FF$2:$FH$5,2,FALSE),FALSE),0)) +IF(P228="Up to 10% Rock",VLOOKUP(W228,VALIDATIONS!$FN$2:$GE$42,VLOOKUP(X228,VALIDATIONS!$FF$2:$FH$5,2,FALSE),FALSE),0)+IF(OR(Q228="Urban Development (moderate)",Q228="Urban Development (heavy)"),VLOOKUP(W228,VALIDATIONS!$FN$2:$GE$42,VLOOKUP(Q228,VALIDATIONS!$FJ$2:$FK$4,2,FALSE),FALSE),0))</f>
        <v/>
      </c>
    </row>
    <row r="229" spans="1:26" x14ac:dyDescent="0.2">
      <c r="A229" s="136"/>
      <c r="B229" s="368"/>
      <c r="C229" s="354"/>
      <c r="D229" s="141"/>
      <c r="E229" s="122"/>
      <c r="F229" s="141"/>
      <c r="G229" s="387"/>
      <c r="H229" s="387"/>
      <c r="I229" s="106" t="str">
        <f>IF(OR(C229="",D229=""),"",VLOOKUP(C229,VALIDATIONS!$FL$2:$FM$12,2,FALSE))</f>
        <v/>
      </c>
      <c r="J229" s="84"/>
      <c r="K229" s="377"/>
      <c r="L229" s="368"/>
      <c r="M229" s="141"/>
      <c r="N229" s="368"/>
      <c r="O229" s="141"/>
      <c r="P229" s="368"/>
      <c r="Q229" s="368"/>
      <c r="R229" s="196"/>
      <c r="S229" s="234"/>
      <c r="T229" s="198"/>
      <c r="U229" s="235"/>
      <c r="W229" s="368"/>
      <c r="X229" s="368"/>
      <c r="Y229" s="368"/>
      <c r="Z229" s="106" t="str">
        <f>IF(OR(N229="",P229="",Q229="",V229="",W229="",X229="",Y229=""),"",V229*IF(N229="Sewer Rising Main",VLOOKUP(W229,VALIDATIONS!$FN$2:$GE$42,11,FALSE),IF(N229="Sewer Reticulation",VLOOKUP(W229,VALIDATIONS!$FN$2:$GE$42,VLOOKUP(X229,VALIDATIONS!$FF$2:$FH$5,2,FALSE),FALSE),0)) +IF(P229="Up to 10% Rock",VLOOKUP(W229,VALIDATIONS!$FN$2:$GE$42,VLOOKUP(X229,VALIDATIONS!$FF$2:$FH$5,2,FALSE),FALSE),0)+IF(OR(Q229="Urban Development (moderate)",Q229="Urban Development (heavy)"),VLOOKUP(W229,VALIDATIONS!$FN$2:$GE$42,VLOOKUP(Q229,VALIDATIONS!$FJ$2:$FK$4,2,FALSE),FALSE),0))</f>
        <v/>
      </c>
    </row>
    <row r="230" spans="1:26" x14ac:dyDescent="0.2">
      <c r="A230" s="136"/>
      <c r="B230" s="368"/>
      <c r="C230" s="354"/>
      <c r="D230" s="141"/>
      <c r="E230" s="122"/>
      <c r="F230" s="141"/>
      <c r="G230" s="387"/>
      <c r="H230" s="387"/>
      <c r="I230" s="106" t="str">
        <f>IF(OR(C230="",D230=""),"",VLOOKUP(C230,VALIDATIONS!$FL$2:$FM$12,2,FALSE))</f>
        <v/>
      </c>
      <c r="J230" s="84"/>
      <c r="K230" s="377"/>
      <c r="L230" s="368"/>
      <c r="M230" s="141"/>
      <c r="N230" s="368"/>
      <c r="O230" s="141"/>
      <c r="P230" s="368"/>
      <c r="Q230" s="368"/>
      <c r="R230" s="196"/>
      <c r="S230" s="234"/>
      <c r="T230" s="198"/>
      <c r="U230" s="235"/>
      <c r="W230" s="368"/>
      <c r="X230" s="368"/>
      <c r="Y230" s="368"/>
      <c r="Z230" s="106" t="str">
        <f>IF(OR(N230="",P230="",Q230="",V230="",W230="",X230="",Y230=""),"",V230*IF(N230="Sewer Rising Main",VLOOKUP(W230,VALIDATIONS!$FN$2:$GE$42,11,FALSE),IF(N230="Sewer Reticulation",VLOOKUP(W230,VALIDATIONS!$FN$2:$GE$42,VLOOKUP(X230,VALIDATIONS!$FF$2:$FH$5,2,FALSE),FALSE),0)) +IF(P230="Up to 10% Rock",VLOOKUP(W230,VALIDATIONS!$FN$2:$GE$42,VLOOKUP(X230,VALIDATIONS!$FF$2:$FH$5,2,FALSE),FALSE),0)+IF(OR(Q230="Urban Development (moderate)",Q230="Urban Development (heavy)"),VLOOKUP(W230,VALIDATIONS!$FN$2:$GE$42,VLOOKUP(Q230,VALIDATIONS!$FJ$2:$FK$4,2,FALSE),FALSE),0))</f>
        <v/>
      </c>
    </row>
    <row r="231" spans="1:26" x14ac:dyDescent="0.2">
      <c r="A231" s="136"/>
      <c r="B231" s="368"/>
      <c r="C231" s="354"/>
      <c r="D231" s="141"/>
      <c r="E231" s="122"/>
      <c r="F231" s="141"/>
      <c r="G231" s="387"/>
      <c r="H231" s="387"/>
      <c r="I231" s="106" t="str">
        <f>IF(OR(C231="",D231=""),"",VLOOKUP(C231,VALIDATIONS!$FL$2:$FM$12,2,FALSE))</f>
        <v/>
      </c>
      <c r="J231" s="84"/>
      <c r="K231" s="377"/>
      <c r="L231" s="368"/>
      <c r="M231" s="141"/>
      <c r="N231" s="368"/>
      <c r="O231" s="141"/>
      <c r="P231" s="368"/>
      <c r="Q231" s="368"/>
      <c r="R231" s="196"/>
      <c r="S231" s="234"/>
      <c r="T231" s="198"/>
      <c r="U231" s="235"/>
      <c r="W231" s="368"/>
      <c r="X231" s="368"/>
      <c r="Y231" s="368"/>
      <c r="Z231" s="106" t="str">
        <f>IF(OR(N231="",P231="",Q231="",V231="",W231="",X231="",Y231=""),"",V231*IF(N231="Sewer Rising Main",VLOOKUP(W231,VALIDATIONS!$FN$2:$GE$42,11,FALSE),IF(N231="Sewer Reticulation",VLOOKUP(W231,VALIDATIONS!$FN$2:$GE$42,VLOOKUP(X231,VALIDATIONS!$FF$2:$FH$5,2,FALSE),FALSE),0)) +IF(P231="Up to 10% Rock",VLOOKUP(W231,VALIDATIONS!$FN$2:$GE$42,VLOOKUP(X231,VALIDATIONS!$FF$2:$FH$5,2,FALSE),FALSE),0)+IF(OR(Q231="Urban Development (moderate)",Q231="Urban Development (heavy)"),VLOOKUP(W231,VALIDATIONS!$FN$2:$GE$42,VLOOKUP(Q231,VALIDATIONS!$FJ$2:$FK$4,2,FALSE),FALSE),0))</f>
        <v/>
      </c>
    </row>
    <row r="232" spans="1:26" x14ac:dyDescent="0.2">
      <c r="A232" s="136"/>
      <c r="B232" s="368"/>
      <c r="C232" s="354"/>
      <c r="D232" s="141"/>
      <c r="E232" s="122"/>
      <c r="F232" s="141"/>
      <c r="G232" s="387"/>
      <c r="H232" s="387"/>
      <c r="I232" s="106" t="str">
        <f>IF(OR(C232="",D232=""),"",VLOOKUP(C232,VALIDATIONS!$FL$2:$FM$12,2,FALSE))</f>
        <v/>
      </c>
      <c r="J232" s="84"/>
      <c r="K232" s="377"/>
      <c r="L232" s="368"/>
      <c r="M232" s="141"/>
      <c r="N232" s="368"/>
      <c r="O232" s="141"/>
      <c r="P232" s="368"/>
      <c r="Q232" s="368"/>
      <c r="R232" s="196"/>
      <c r="S232" s="234"/>
      <c r="T232" s="198"/>
      <c r="U232" s="235"/>
      <c r="W232" s="368"/>
      <c r="X232" s="368"/>
      <c r="Y232" s="368"/>
      <c r="Z232" s="106" t="str">
        <f>IF(OR(N232="",P232="",Q232="",V232="",W232="",X232="",Y232=""),"",V232*IF(N232="Sewer Rising Main",VLOOKUP(W232,VALIDATIONS!$FN$2:$GE$42,11,FALSE),IF(N232="Sewer Reticulation",VLOOKUP(W232,VALIDATIONS!$FN$2:$GE$42,VLOOKUP(X232,VALIDATIONS!$FF$2:$FH$5,2,FALSE),FALSE),0)) +IF(P232="Up to 10% Rock",VLOOKUP(W232,VALIDATIONS!$FN$2:$GE$42,VLOOKUP(X232,VALIDATIONS!$FF$2:$FH$5,2,FALSE),FALSE),0)+IF(OR(Q232="Urban Development (moderate)",Q232="Urban Development (heavy)"),VLOOKUP(W232,VALIDATIONS!$FN$2:$GE$42,VLOOKUP(Q232,VALIDATIONS!$FJ$2:$FK$4,2,FALSE),FALSE),0))</f>
        <v/>
      </c>
    </row>
    <row r="233" spans="1:26" x14ac:dyDescent="0.2">
      <c r="A233" s="136"/>
      <c r="B233" s="368"/>
      <c r="C233" s="354"/>
      <c r="D233" s="141"/>
      <c r="E233" s="122"/>
      <c r="F233" s="141"/>
      <c r="G233" s="387"/>
      <c r="H233" s="387"/>
      <c r="I233" s="106" t="str">
        <f>IF(OR(C233="",D233=""),"",VLOOKUP(C233,VALIDATIONS!$FL$2:$FM$12,2,FALSE))</f>
        <v/>
      </c>
      <c r="J233" s="84"/>
      <c r="K233" s="377"/>
      <c r="L233" s="368"/>
      <c r="M233" s="141"/>
      <c r="N233" s="368"/>
      <c r="O233" s="141"/>
      <c r="P233" s="368"/>
      <c r="Q233" s="368"/>
      <c r="R233" s="196"/>
      <c r="S233" s="234"/>
      <c r="T233" s="198"/>
      <c r="U233" s="235"/>
      <c r="W233" s="368"/>
      <c r="X233" s="368"/>
      <c r="Y233" s="368"/>
      <c r="Z233" s="106" t="str">
        <f>IF(OR(N233="",P233="",Q233="",V233="",W233="",X233="",Y233=""),"",V233*IF(N233="Sewer Rising Main",VLOOKUP(W233,VALIDATIONS!$FN$2:$GE$42,11,FALSE),IF(N233="Sewer Reticulation",VLOOKUP(W233,VALIDATIONS!$FN$2:$GE$42,VLOOKUP(X233,VALIDATIONS!$FF$2:$FH$5,2,FALSE),FALSE),0)) +IF(P233="Up to 10% Rock",VLOOKUP(W233,VALIDATIONS!$FN$2:$GE$42,VLOOKUP(X233,VALIDATIONS!$FF$2:$FH$5,2,FALSE),FALSE),0)+IF(OR(Q233="Urban Development (moderate)",Q233="Urban Development (heavy)"),VLOOKUP(W233,VALIDATIONS!$FN$2:$GE$42,VLOOKUP(Q233,VALIDATIONS!$FJ$2:$FK$4,2,FALSE),FALSE),0))</f>
        <v/>
      </c>
    </row>
    <row r="234" spans="1:26" x14ac:dyDescent="0.2">
      <c r="A234" s="136"/>
      <c r="B234" s="368"/>
      <c r="C234" s="354"/>
      <c r="D234" s="141"/>
      <c r="E234" s="122"/>
      <c r="F234" s="141"/>
      <c r="G234" s="387"/>
      <c r="H234" s="387"/>
      <c r="I234" s="106" t="str">
        <f>IF(OR(C234="",D234=""),"",VLOOKUP(C234,VALIDATIONS!$FL$2:$FM$12,2,FALSE))</f>
        <v/>
      </c>
      <c r="J234" s="84"/>
      <c r="K234" s="377"/>
      <c r="L234" s="368"/>
      <c r="M234" s="141"/>
      <c r="N234" s="368"/>
      <c r="O234" s="141"/>
      <c r="P234" s="368"/>
      <c r="Q234" s="368"/>
      <c r="R234" s="196"/>
      <c r="S234" s="234"/>
      <c r="T234" s="198"/>
      <c r="U234" s="235"/>
      <c r="W234" s="368"/>
      <c r="X234" s="368"/>
      <c r="Y234" s="368"/>
      <c r="Z234" s="106" t="str">
        <f>IF(OR(N234="",P234="",Q234="",V234="",W234="",X234="",Y234=""),"",V234*IF(N234="Sewer Rising Main",VLOOKUP(W234,VALIDATIONS!$FN$2:$GE$42,11,FALSE),IF(N234="Sewer Reticulation",VLOOKUP(W234,VALIDATIONS!$FN$2:$GE$42,VLOOKUP(X234,VALIDATIONS!$FF$2:$FH$5,2,FALSE),FALSE),0)) +IF(P234="Up to 10% Rock",VLOOKUP(W234,VALIDATIONS!$FN$2:$GE$42,VLOOKUP(X234,VALIDATIONS!$FF$2:$FH$5,2,FALSE),FALSE),0)+IF(OR(Q234="Urban Development (moderate)",Q234="Urban Development (heavy)"),VLOOKUP(W234,VALIDATIONS!$FN$2:$GE$42,VLOOKUP(Q234,VALIDATIONS!$FJ$2:$FK$4,2,FALSE),FALSE),0))</f>
        <v/>
      </c>
    </row>
    <row r="235" spans="1:26" x14ac:dyDescent="0.2">
      <c r="A235" s="136"/>
      <c r="B235" s="368"/>
      <c r="C235" s="354"/>
      <c r="D235" s="141"/>
      <c r="E235" s="122"/>
      <c r="F235" s="141"/>
      <c r="G235" s="387"/>
      <c r="H235" s="387"/>
      <c r="I235" s="106" t="str">
        <f>IF(OR(C235="",D235=""),"",VLOOKUP(C235,VALIDATIONS!$FL$2:$FM$12,2,FALSE))</f>
        <v/>
      </c>
      <c r="J235" s="84"/>
      <c r="K235" s="377"/>
      <c r="L235" s="368"/>
      <c r="M235" s="141"/>
      <c r="N235" s="368"/>
      <c r="O235" s="141"/>
      <c r="P235" s="368"/>
      <c r="Q235" s="368"/>
      <c r="R235" s="196"/>
      <c r="S235" s="234"/>
      <c r="T235" s="198"/>
      <c r="U235" s="235"/>
      <c r="W235" s="368"/>
      <c r="X235" s="368"/>
      <c r="Y235" s="368"/>
      <c r="Z235" s="106" t="str">
        <f>IF(OR(N235="",P235="",Q235="",V235="",W235="",X235="",Y235=""),"",V235*IF(N235="Sewer Rising Main",VLOOKUP(W235,VALIDATIONS!$FN$2:$GE$42,11,FALSE),IF(N235="Sewer Reticulation",VLOOKUP(W235,VALIDATIONS!$FN$2:$GE$42,VLOOKUP(X235,VALIDATIONS!$FF$2:$FH$5,2,FALSE),FALSE),0)) +IF(P235="Up to 10% Rock",VLOOKUP(W235,VALIDATIONS!$FN$2:$GE$42,VLOOKUP(X235,VALIDATIONS!$FF$2:$FH$5,2,FALSE),FALSE),0)+IF(OR(Q235="Urban Development (moderate)",Q235="Urban Development (heavy)"),VLOOKUP(W235,VALIDATIONS!$FN$2:$GE$42,VLOOKUP(Q235,VALIDATIONS!$FJ$2:$FK$4,2,FALSE),FALSE),0))</f>
        <v/>
      </c>
    </row>
    <row r="236" spans="1:26" x14ac:dyDescent="0.2">
      <c r="A236" s="136"/>
      <c r="B236" s="368"/>
      <c r="C236" s="354"/>
      <c r="D236" s="141"/>
      <c r="E236" s="122"/>
      <c r="F236" s="141"/>
      <c r="G236" s="387"/>
      <c r="H236" s="387"/>
      <c r="I236" s="106" t="str">
        <f>IF(OR(C236="",D236=""),"",VLOOKUP(C236,VALIDATIONS!$FL$2:$FM$12,2,FALSE))</f>
        <v/>
      </c>
      <c r="J236" s="84"/>
      <c r="K236" s="377"/>
      <c r="L236" s="368"/>
      <c r="M236" s="141"/>
      <c r="N236" s="368"/>
      <c r="O236" s="141"/>
      <c r="P236" s="368"/>
      <c r="Q236" s="368"/>
      <c r="R236" s="196"/>
      <c r="S236" s="234"/>
      <c r="T236" s="198"/>
      <c r="U236" s="235"/>
      <c r="W236" s="368"/>
      <c r="X236" s="368"/>
      <c r="Y236" s="368"/>
      <c r="Z236" s="106" t="str">
        <f>IF(OR(N236="",P236="",Q236="",V236="",W236="",X236="",Y236=""),"",V236*IF(N236="Sewer Rising Main",VLOOKUP(W236,VALIDATIONS!$FN$2:$GE$42,11,FALSE),IF(N236="Sewer Reticulation",VLOOKUP(W236,VALIDATIONS!$FN$2:$GE$42,VLOOKUP(X236,VALIDATIONS!$FF$2:$FH$5,2,FALSE),FALSE),0)) +IF(P236="Up to 10% Rock",VLOOKUP(W236,VALIDATIONS!$FN$2:$GE$42,VLOOKUP(X236,VALIDATIONS!$FF$2:$FH$5,2,FALSE),FALSE),0)+IF(OR(Q236="Urban Development (moderate)",Q236="Urban Development (heavy)"),VLOOKUP(W236,VALIDATIONS!$FN$2:$GE$42,VLOOKUP(Q236,VALIDATIONS!$FJ$2:$FK$4,2,FALSE),FALSE),0))</f>
        <v/>
      </c>
    </row>
    <row r="237" spans="1:26" x14ac:dyDescent="0.2">
      <c r="A237" s="136"/>
      <c r="B237" s="368"/>
      <c r="C237" s="354"/>
      <c r="D237" s="141"/>
      <c r="E237" s="122"/>
      <c r="F237" s="141"/>
      <c r="G237" s="387"/>
      <c r="H237" s="387"/>
      <c r="I237" s="106" t="str">
        <f>IF(OR(C237="",D237=""),"",VLOOKUP(C237,VALIDATIONS!$FL$2:$FM$12,2,FALSE))</f>
        <v/>
      </c>
      <c r="J237" s="84"/>
      <c r="K237" s="377"/>
      <c r="L237" s="368"/>
      <c r="M237" s="141"/>
      <c r="N237" s="368"/>
      <c r="O237" s="141"/>
      <c r="P237" s="368"/>
      <c r="Q237" s="368"/>
      <c r="R237" s="196"/>
      <c r="S237" s="234"/>
      <c r="T237" s="198"/>
      <c r="U237" s="235"/>
      <c r="W237" s="368"/>
      <c r="X237" s="368"/>
      <c r="Y237" s="368"/>
      <c r="Z237" s="106" t="str">
        <f>IF(OR(N237="",P237="",Q237="",V237="",W237="",X237="",Y237=""),"",V237*IF(N237="Sewer Rising Main",VLOOKUP(W237,VALIDATIONS!$FN$2:$GE$42,11,FALSE),IF(N237="Sewer Reticulation",VLOOKUP(W237,VALIDATIONS!$FN$2:$GE$42,VLOOKUP(X237,VALIDATIONS!$FF$2:$FH$5,2,FALSE),FALSE),0)) +IF(P237="Up to 10% Rock",VLOOKUP(W237,VALIDATIONS!$FN$2:$GE$42,VLOOKUP(X237,VALIDATIONS!$FF$2:$FH$5,2,FALSE),FALSE),0)+IF(OR(Q237="Urban Development (moderate)",Q237="Urban Development (heavy)"),VLOOKUP(W237,VALIDATIONS!$FN$2:$GE$42,VLOOKUP(Q237,VALIDATIONS!$FJ$2:$FK$4,2,FALSE),FALSE),0))</f>
        <v/>
      </c>
    </row>
    <row r="238" spans="1:26" x14ac:dyDescent="0.2">
      <c r="A238" s="136"/>
      <c r="B238" s="368"/>
      <c r="C238" s="354"/>
      <c r="D238" s="141"/>
      <c r="E238" s="122"/>
      <c r="F238" s="141"/>
      <c r="G238" s="387"/>
      <c r="H238" s="387"/>
      <c r="I238" s="106" t="str">
        <f>IF(OR(C238="",D238=""),"",VLOOKUP(C238,VALIDATIONS!$FL$2:$FM$12,2,FALSE))</f>
        <v/>
      </c>
      <c r="J238" s="84"/>
      <c r="K238" s="377"/>
      <c r="L238" s="368"/>
      <c r="M238" s="141"/>
      <c r="N238" s="368"/>
      <c r="O238" s="141"/>
      <c r="P238" s="368"/>
      <c r="Q238" s="368"/>
      <c r="R238" s="196"/>
      <c r="S238" s="234"/>
      <c r="T238" s="198"/>
      <c r="U238" s="235"/>
      <c r="W238" s="368"/>
      <c r="X238" s="368"/>
      <c r="Y238" s="368"/>
      <c r="Z238" s="106" t="str">
        <f>IF(OR(N238="",P238="",Q238="",V238="",W238="",X238="",Y238=""),"",V238*IF(N238="Sewer Rising Main",VLOOKUP(W238,VALIDATIONS!$FN$2:$GE$42,11,FALSE),IF(N238="Sewer Reticulation",VLOOKUP(W238,VALIDATIONS!$FN$2:$GE$42,VLOOKUP(X238,VALIDATIONS!$FF$2:$FH$5,2,FALSE),FALSE),0)) +IF(P238="Up to 10% Rock",VLOOKUP(W238,VALIDATIONS!$FN$2:$GE$42,VLOOKUP(X238,VALIDATIONS!$FF$2:$FH$5,2,FALSE),FALSE),0)+IF(OR(Q238="Urban Development (moderate)",Q238="Urban Development (heavy)"),VLOOKUP(W238,VALIDATIONS!$FN$2:$GE$42,VLOOKUP(Q238,VALIDATIONS!$FJ$2:$FK$4,2,FALSE),FALSE),0))</f>
        <v/>
      </c>
    </row>
    <row r="239" spans="1:26" x14ac:dyDescent="0.2">
      <c r="A239" s="136"/>
      <c r="B239" s="368"/>
      <c r="C239" s="354"/>
      <c r="D239" s="141"/>
      <c r="E239" s="122"/>
      <c r="F239" s="141"/>
      <c r="G239" s="387"/>
      <c r="H239" s="387"/>
      <c r="I239" s="106" t="str">
        <f>IF(OR(C239="",D239=""),"",VLOOKUP(C239,VALIDATIONS!$FL$2:$FM$12,2,FALSE))</f>
        <v/>
      </c>
      <c r="J239" s="84"/>
      <c r="K239" s="377"/>
      <c r="L239" s="368"/>
      <c r="M239" s="141"/>
      <c r="N239" s="368"/>
      <c r="O239" s="141"/>
      <c r="P239" s="368"/>
      <c r="Q239" s="368"/>
      <c r="R239" s="196"/>
      <c r="S239" s="234"/>
      <c r="T239" s="198"/>
      <c r="U239" s="235"/>
      <c r="W239" s="368"/>
      <c r="X239" s="368"/>
      <c r="Y239" s="368"/>
      <c r="Z239" s="106" t="str">
        <f>IF(OR(N239="",P239="",Q239="",V239="",W239="",X239="",Y239=""),"",V239*IF(N239="Sewer Rising Main",VLOOKUP(W239,VALIDATIONS!$FN$2:$GE$42,11,FALSE),IF(N239="Sewer Reticulation",VLOOKUP(W239,VALIDATIONS!$FN$2:$GE$42,VLOOKUP(X239,VALIDATIONS!$FF$2:$FH$5,2,FALSE),FALSE),0)) +IF(P239="Up to 10% Rock",VLOOKUP(W239,VALIDATIONS!$FN$2:$GE$42,VLOOKUP(X239,VALIDATIONS!$FF$2:$FH$5,2,FALSE),FALSE),0)+IF(OR(Q239="Urban Development (moderate)",Q239="Urban Development (heavy)"),VLOOKUP(W239,VALIDATIONS!$FN$2:$GE$42,VLOOKUP(Q239,VALIDATIONS!$FJ$2:$FK$4,2,FALSE),FALSE),0))</f>
        <v/>
      </c>
    </row>
    <row r="240" spans="1:26" x14ac:dyDescent="0.2">
      <c r="A240" s="136"/>
      <c r="B240" s="368"/>
      <c r="C240" s="354"/>
      <c r="D240" s="141"/>
      <c r="E240" s="122"/>
      <c r="F240" s="141"/>
      <c r="G240" s="387"/>
      <c r="H240" s="387"/>
      <c r="I240" s="106" t="str">
        <f>IF(OR(C240="",D240=""),"",VLOOKUP(C240,VALIDATIONS!$FL$2:$FM$12,2,FALSE))</f>
        <v/>
      </c>
      <c r="J240" s="84"/>
      <c r="K240" s="377"/>
      <c r="L240" s="368"/>
      <c r="M240" s="141"/>
      <c r="N240" s="368"/>
      <c r="O240" s="141"/>
      <c r="P240" s="368"/>
      <c r="Q240" s="368"/>
      <c r="R240" s="196"/>
      <c r="S240" s="234"/>
      <c r="T240" s="198"/>
      <c r="U240" s="235"/>
      <c r="W240" s="368"/>
      <c r="X240" s="368"/>
      <c r="Y240" s="368"/>
      <c r="Z240" s="106" t="str">
        <f>IF(OR(N240="",P240="",Q240="",V240="",W240="",X240="",Y240=""),"",V240*IF(N240="Sewer Rising Main",VLOOKUP(W240,VALIDATIONS!$FN$2:$GE$42,11,FALSE),IF(N240="Sewer Reticulation",VLOOKUP(W240,VALIDATIONS!$FN$2:$GE$42,VLOOKUP(X240,VALIDATIONS!$FF$2:$FH$5,2,FALSE),FALSE),0)) +IF(P240="Up to 10% Rock",VLOOKUP(W240,VALIDATIONS!$FN$2:$GE$42,VLOOKUP(X240,VALIDATIONS!$FF$2:$FH$5,2,FALSE),FALSE),0)+IF(OR(Q240="Urban Development (moderate)",Q240="Urban Development (heavy)"),VLOOKUP(W240,VALIDATIONS!$FN$2:$GE$42,VLOOKUP(Q240,VALIDATIONS!$FJ$2:$FK$4,2,FALSE),FALSE),0))</f>
        <v/>
      </c>
    </row>
    <row r="241" spans="1:26" x14ac:dyDescent="0.2">
      <c r="A241" s="136"/>
      <c r="B241" s="368"/>
      <c r="C241" s="354"/>
      <c r="D241" s="141"/>
      <c r="E241" s="122"/>
      <c r="F241" s="141"/>
      <c r="G241" s="387"/>
      <c r="H241" s="387"/>
      <c r="I241" s="106" t="str">
        <f>IF(OR(C241="",D241=""),"",VLOOKUP(C241,VALIDATIONS!$FL$2:$FM$12,2,FALSE))</f>
        <v/>
      </c>
      <c r="J241" s="84"/>
      <c r="K241" s="377"/>
      <c r="L241" s="368"/>
      <c r="M241" s="141"/>
      <c r="N241" s="368"/>
      <c r="O241" s="141"/>
      <c r="P241" s="368"/>
      <c r="Q241" s="368"/>
      <c r="R241" s="196"/>
      <c r="S241" s="234"/>
      <c r="T241" s="198"/>
      <c r="U241" s="235"/>
      <c r="W241" s="368"/>
      <c r="X241" s="368"/>
      <c r="Y241" s="368"/>
      <c r="Z241" s="106" t="str">
        <f>IF(OR(N241="",P241="",Q241="",V241="",W241="",X241="",Y241=""),"",V241*IF(N241="Sewer Rising Main",VLOOKUP(W241,VALIDATIONS!$FN$2:$GE$42,11,FALSE),IF(N241="Sewer Reticulation",VLOOKUP(W241,VALIDATIONS!$FN$2:$GE$42,VLOOKUP(X241,VALIDATIONS!$FF$2:$FH$5,2,FALSE),FALSE),0)) +IF(P241="Up to 10% Rock",VLOOKUP(W241,VALIDATIONS!$FN$2:$GE$42,VLOOKUP(X241,VALIDATIONS!$FF$2:$FH$5,2,FALSE),FALSE),0)+IF(OR(Q241="Urban Development (moderate)",Q241="Urban Development (heavy)"),VLOOKUP(W241,VALIDATIONS!$FN$2:$GE$42,VLOOKUP(Q241,VALIDATIONS!$FJ$2:$FK$4,2,FALSE),FALSE),0))</f>
        <v/>
      </c>
    </row>
    <row r="242" spans="1:26" x14ac:dyDescent="0.2">
      <c r="A242" s="136"/>
      <c r="B242" s="368"/>
      <c r="C242" s="354"/>
      <c r="D242" s="141"/>
      <c r="E242" s="122"/>
      <c r="F242" s="141"/>
      <c r="G242" s="387"/>
      <c r="H242" s="387"/>
      <c r="I242" s="106" t="str">
        <f>IF(OR(C242="",D242=""),"",VLOOKUP(C242,VALIDATIONS!$FL$2:$FM$12,2,FALSE))</f>
        <v/>
      </c>
      <c r="J242" s="84"/>
      <c r="K242" s="377"/>
      <c r="L242" s="368"/>
      <c r="M242" s="141"/>
      <c r="N242" s="368"/>
      <c r="O242" s="141"/>
      <c r="P242" s="368"/>
      <c r="Q242" s="368"/>
      <c r="R242" s="196"/>
      <c r="S242" s="234"/>
      <c r="T242" s="198"/>
      <c r="U242" s="235"/>
      <c r="W242" s="368"/>
      <c r="X242" s="368"/>
      <c r="Y242" s="368"/>
      <c r="Z242" s="106" t="str">
        <f>IF(OR(N242="",P242="",Q242="",V242="",W242="",X242="",Y242=""),"",V242*IF(N242="Sewer Rising Main",VLOOKUP(W242,VALIDATIONS!$FN$2:$GE$42,11,FALSE),IF(N242="Sewer Reticulation",VLOOKUP(W242,VALIDATIONS!$FN$2:$GE$42,VLOOKUP(X242,VALIDATIONS!$FF$2:$FH$5,2,FALSE),FALSE),0)) +IF(P242="Up to 10% Rock",VLOOKUP(W242,VALIDATIONS!$FN$2:$GE$42,VLOOKUP(X242,VALIDATIONS!$FF$2:$FH$5,2,FALSE),FALSE),0)+IF(OR(Q242="Urban Development (moderate)",Q242="Urban Development (heavy)"),VLOOKUP(W242,VALIDATIONS!$FN$2:$GE$42,VLOOKUP(Q242,VALIDATIONS!$FJ$2:$FK$4,2,FALSE),FALSE),0))</f>
        <v/>
      </c>
    </row>
    <row r="243" spans="1:26" x14ac:dyDescent="0.2">
      <c r="A243" s="136"/>
      <c r="B243" s="368"/>
      <c r="C243" s="354"/>
      <c r="D243" s="141"/>
      <c r="E243" s="122"/>
      <c r="F243" s="141"/>
      <c r="G243" s="387"/>
      <c r="H243" s="387"/>
      <c r="I243" s="106" t="str">
        <f>IF(OR(C243="",D243=""),"",VLOOKUP(C243,VALIDATIONS!$FL$2:$FM$12,2,FALSE))</f>
        <v/>
      </c>
      <c r="J243" s="84"/>
      <c r="K243" s="377"/>
      <c r="L243" s="368"/>
      <c r="M243" s="141"/>
      <c r="N243" s="368"/>
      <c r="O243" s="141"/>
      <c r="P243" s="368"/>
      <c r="Q243" s="368"/>
      <c r="R243" s="196"/>
      <c r="S243" s="234"/>
      <c r="T243" s="198"/>
      <c r="U243" s="235"/>
      <c r="W243" s="368"/>
      <c r="X243" s="368"/>
      <c r="Y243" s="368"/>
      <c r="Z243" s="106" t="str">
        <f>IF(OR(N243="",P243="",Q243="",V243="",W243="",X243="",Y243=""),"",V243*IF(N243="Sewer Rising Main",VLOOKUP(W243,VALIDATIONS!$FN$2:$GE$42,11,FALSE),IF(N243="Sewer Reticulation",VLOOKUP(W243,VALIDATIONS!$FN$2:$GE$42,VLOOKUP(X243,VALIDATIONS!$FF$2:$FH$5,2,FALSE),FALSE),0)) +IF(P243="Up to 10% Rock",VLOOKUP(W243,VALIDATIONS!$FN$2:$GE$42,VLOOKUP(X243,VALIDATIONS!$FF$2:$FH$5,2,FALSE),FALSE),0)+IF(OR(Q243="Urban Development (moderate)",Q243="Urban Development (heavy)"),VLOOKUP(W243,VALIDATIONS!$FN$2:$GE$42,VLOOKUP(Q243,VALIDATIONS!$FJ$2:$FK$4,2,FALSE),FALSE),0))</f>
        <v/>
      </c>
    </row>
    <row r="244" spans="1:26" x14ac:dyDescent="0.2">
      <c r="A244" s="136"/>
      <c r="B244" s="368"/>
      <c r="C244" s="354"/>
      <c r="D244" s="141"/>
      <c r="E244" s="122"/>
      <c r="F244" s="141"/>
      <c r="G244" s="387"/>
      <c r="H244" s="387"/>
      <c r="I244" s="106" t="str">
        <f>IF(OR(C244="",D244=""),"",VLOOKUP(C244,VALIDATIONS!$FL$2:$FM$12,2,FALSE))</f>
        <v/>
      </c>
      <c r="J244" s="84"/>
      <c r="K244" s="377"/>
      <c r="L244" s="368"/>
      <c r="M244" s="141"/>
      <c r="N244" s="368"/>
      <c r="O244" s="141"/>
      <c r="P244" s="368"/>
      <c r="Q244" s="368"/>
      <c r="R244" s="196"/>
      <c r="S244" s="234"/>
      <c r="T244" s="198"/>
      <c r="U244" s="235"/>
      <c r="W244" s="368"/>
      <c r="X244" s="368"/>
      <c r="Y244" s="368"/>
      <c r="Z244" s="106" t="str">
        <f>IF(OR(N244="",P244="",Q244="",V244="",W244="",X244="",Y244=""),"",V244*IF(N244="Sewer Rising Main",VLOOKUP(W244,VALIDATIONS!$FN$2:$GE$42,11,FALSE),IF(N244="Sewer Reticulation",VLOOKUP(W244,VALIDATIONS!$FN$2:$GE$42,VLOOKUP(X244,VALIDATIONS!$FF$2:$FH$5,2,FALSE),FALSE),0)) +IF(P244="Up to 10% Rock",VLOOKUP(W244,VALIDATIONS!$FN$2:$GE$42,VLOOKUP(X244,VALIDATIONS!$FF$2:$FH$5,2,FALSE),FALSE),0)+IF(OR(Q244="Urban Development (moderate)",Q244="Urban Development (heavy)"),VLOOKUP(W244,VALIDATIONS!$FN$2:$GE$42,VLOOKUP(Q244,VALIDATIONS!$FJ$2:$FK$4,2,FALSE),FALSE),0))</f>
        <v/>
      </c>
    </row>
    <row r="245" spans="1:26" x14ac:dyDescent="0.2">
      <c r="A245" s="136"/>
      <c r="B245" s="368"/>
      <c r="C245" s="354"/>
      <c r="D245" s="141"/>
      <c r="E245" s="122"/>
      <c r="F245" s="141"/>
      <c r="G245" s="387"/>
      <c r="H245" s="387"/>
      <c r="I245" s="106" t="str">
        <f>IF(OR(C245="",D245=""),"",VLOOKUP(C245,VALIDATIONS!$FL$2:$FM$12,2,FALSE))</f>
        <v/>
      </c>
      <c r="J245" s="84"/>
      <c r="K245" s="377"/>
      <c r="L245" s="368"/>
      <c r="M245" s="141"/>
      <c r="N245" s="368"/>
      <c r="O245" s="141"/>
      <c r="P245" s="368"/>
      <c r="Q245" s="368"/>
      <c r="R245" s="196"/>
      <c r="S245" s="234"/>
      <c r="T245" s="198"/>
      <c r="U245" s="235"/>
      <c r="W245" s="368"/>
      <c r="X245" s="368"/>
      <c r="Y245" s="368"/>
      <c r="Z245" s="106" t="str">
        <f>IF(OR(N245="",P245="",Q245="",V245="",W245="",X245="",Y245=""),"",V245*IF(N245="Sewer Rising Main",VLOOKUP(W245,VALIDATIONS!$FN$2:$GE$42,11,FALSE),IF(N245="Sewer Reticulation",VLOOKUP(W245,VALIDATIONS!$FN$2:$GE$42,VLOOKUP(X245,VALIDATIONS!$FF$2:$FH$5,2,FALSE),FALSE),0)) +IF(P245="Up to 10% Rock",VLOOKUP(W245,VALIDATIONS!$FN$2:$GE$42,VLOOKUP(X245,VALIDATIONS!$FF$2:$FH$5,2,FALSE),FALSE),0)+IF(OR(Q245="Urban Development (moderate)",Q245="Urban Development (heavy)"),VLOOKUP(W245,VALIDATIONS!$FN$2:$GE$42,VLOOKUP(Q245,VALIDATIONS!$FJ$2:$FK$4,2,FALSE),FALSE),0))</f>
        <v/>
      </c>
    </row>
    <row r="246" spans="1:26" x14ac:dyDescent="0.2">
      <c r="A246" s="136"/>
      <c r="B246" s="368"/>
      <c r="C246" s="354"/>
      <c r="D246" s="141"/>
      <c r="E246" s="122"/>
      <c r="F246" s="141"/>
      <c r="G246" s="387"/>
      <c r="H246" s="387"/>
      <c r="I246" s="106" t="str">
        <f>IF(OR(C246="",D246=""),"",VLOOKUP(C246,VALIDATIONS!$FL$2:$FM$12,2,FALSE))</f>
        <v/>
      </c>
      <c r="J246" s="84"/>
      <c r="K246" s="377"/>
      <c r="L246" s="368"/>
      <c r="M246" s="141"/>
      <c r="N246" s="368"/>
      <c r="O246" s="141"/>
      <c r="P246" s="368"/>
      <c r="Q246" s="368"/>
      <c r="R246" s="196"/>
      <c r="S246" s="234"/>
      <c r="T246" s="198"/>
      <c r="U246" s="235"/>
      <c r="W246" s="368"/>
      <c r="X246" s="368"/>
      <c r="Y246" s="368"/>
      <c r="Z246" s="106" t="str">
        <f>IF(OR(N246="",P246="",Q246="",V246="",W246="",X246="",Y246=""),"",V246*IF(N246="Sewer Rising Main",VLOOKUP(W246,VALIDATIONS!$FN$2:$GE$42,11,FALSE),IF(N246="Sewer Reticulation",VLOOKUP(W246,VALIDATIONS!$FN$2:$GE$42,VLOOKUP(X246,VALIDATIONS!$FF$2:$FH$5,2,FALSE),FALSE),0)) +IF(P246="Up to 10% Rock",VLOOKUP(W246,VALIDATIONS!$FN$2:$GE$42,VLOOKUP(X246,VALIDATIONS!$FF$2:$FH$5,2,FALSE),FALSE),0)+IF(OR(Q246="Urban Development (moderate)",Q246="Urban Development (heavy)"),VLOOKUP(W246,VALIDATIONS!$FN$2:$GE$42,VLOOKUP(Q246,VALIDATIONS!$FJ$2:$FK$4,2,FALSE),FALSE),0))</f>
        <v/>
      </c>
    </row>
    <row r="247" spans="1:26" x14ac:dyDescent="0.2">
      <c r="A247" s="136"/>
      <c r="B247" s="368"/>
      <c r="C247" s="354"/>
      <c r="D247" s="141"/>
      <c r="E247" s="122"/>
      <c r="F247" s="141"/>
      <c r="G247" s="387"/>
      <c r="H247" s="387"/>
      <c r="I247" s="106" t="str">
        <f>IF(OR(C247="",D247=""),"",VLOOKUP(C247,VALIDATIONS!$FL$2:$FM$12,2,FALSE))</f>
        <v/>
      </c>
      <c r="J247" s="84"/>
      <c r="K247" s="377"/>
      <c r="L247" s="368"/>
      <c r="M247" s="141"/>
      <c r="N247" s="368"/>
      <c r="O247" s="141"/>
      <c r="P247" s="368"/>
      <c r="Q247" s="368"/>
      <c r="R247" s="196"/>
      <c r="S247" s="234"/>
      <c r="T247" s="198"/>
      <c r="U247" s="235"/>
      <c r="W247" s="368"/>
      <c r="X247" s="368"/>
      <c r="Y247" s="368"/>
      <c r="Z247" s="106" t="str">
        <f>IF(OR(N247="",P247="",Q247="",V247="",W247="",X247="",Y247=""),"",V247*IF(N247="Sewer Rising Main",VLOOKUP(W247,VALIDATIONS!$FN$2:$GE$42,11,FALSE),IF(N247="Sewer Reticulation",VLOOKUP(W247,VALIDATIONS!$FN$2:$GE$42,VLOOKUP(X247,VALIDATIONS!$FF$2:$FH$5,2,FALSE),FALSE),0)) +IF(P247="Up to 10% Rock",VLOOKUP(W247,VALIDATIONS!$FN$2:$GE$42,VLOOKUP(X247,VALIDATIONS!$FF$2:$FH$5,2,FALSE),FALSE),0)+IF(OR(Q247="Urban Development (moderate)",Q247="Urban Development (heavy)"),VLOOKUP(W247,VALIDATIONS!$FN$2:$GE$42,VLOOKUP(Q247,VALIDATIONS!$FJ$2:$FK$4,2,FALSE),FALSE),0))</f>
        <v/>
      </c>
    </row>
    <row r="248" spans="1:26" x14ac:dyDescent="0.2">
      <c r="A248" s="136"/>
      <c r="B248" s="368"/>
      <c r="C248" s="354"/>
      <c r="D248" s="141"/>
      <c r="E248" s="122"/>
      <c r="F248" s="141"/>
      <c r="G248" s="387"/>
      <c r="H248" s="387"/>
      <c r="I248" s="106" t="str">
        <f>IF(OR(C248="",D248=""),"",VLOOKUP(C248,VALIDATIONS!$FL$2:$FM$12,2,FALSE))</f>
        <v/>
      </c>
      <c r="J248" s="84"/>
      <c r="K248" s="377"/>
      <c r="L248" s="368"/>
      <c r="M248" s="141"/>
      <c r="N248" s="368"/>
      <c r="O248" s="141"/>
      <c r="P248" s="368"/>
      <c r="Q248" s="368"/>
      <c r="R248" s="196"/>
      <c r="S248" s="234"/>
      <c r="T248" s="198"/>
      <c r="U248" s="235"/>
      <c r="W248" s="368"/>
      <c r="X248" s="368"/>
      <c r="Y248" s="368"/>
      <c r="Z248" s="106" t="str">
        <f>IF(OR(N248="",P248="",Q248="",V248="",W248="",X248="",Y248=""),"",V248*IF(N248="Sewer Rising Main",VLOOKUP(W248,VALIDATIONS!$FN$2:$GE$42,11,FALSE),IF(N248="Sewer Reticulation",VLOOKUP(W248,VALIDATIONS!$FN$2:$GE$42,VLOOKUP(X248,VALIDATIONS!$FF$2:$FH$5,2,FALSE),FALSE),0)) +IF(P248="Up to 10% Rock",VLOOKUP(W248,VALIDATIONS!$FN$2:$GE$42,VLOOKUP(X248,VALIDATIONS!$FF$2:$FH$5,2,FALSE),FALSE),0)+IF(OR(Q248="Urban Development (moderate)",Q248="Urban Development (heavy)"),VLOOKUP(W248,VALIDATIONS!$FN$2:$GE$42,VLOOKUP(Q248,VALIDATIONS!$FJ$2:$FK$4,2,FALSE),FALSE),0))</f>
        <v/>
      </c>
    </row>
    <row r="249" spans="1:26" x14ac:dyDescent="0.2">
      <c r="A249" s="136"/>
      <c r="B249" s="368"/>
      <c r="C249" s="354"/>
      <c r="D249" s="141"/>
      <c r="E249" s="122"/>
      <c r="F249" s="141"/>
      <c r="G249" s="387"/>
      <c r="H249" s="387"/>
      <c r="I249" s="106" t="str">
        <f>IF(OR(C249="",D249=""),"",VLOOKUP(C249,VALIDATIONS!$FL$2:$FM$12,2,FALSE))</f>
        <v/>
      </c>
      <c r="J249" s="84"/>
      <c r="K249" s="377"/>
      <c r="L249" s="368"/>
      <c r="M249" s="141"/>
      <c r="N249" s="368"/>
      <c r="O249" s="141"/>
      <c r="P249" s="368"/>
      <c r="Q249" s="368"/>
      <c r="R249" s="196"/>
      <c r="S249" s="234"/>
      <c r="T249" s="198"/>
      <c r="U249" s="235"/>
      <c r="W249" s="368"/>
      <c r="X249" s="368"/>
      <c r="Y249" s="368"/>
      <c r="Z249" s="106" t="str">
        <f>IF(OR(N249="",P249="",Q249="",V249="",W249="",X249="",Y249=""),"",V249*IF(N249="Sewer Rising Main",VLOOKUP(W249,VALIDATIONS!$FN$2:$GE$42,11,FALSE),IF(N249="Sewer Reticulation",VLOOKUP(W249,VALIDATIONS!$FN$2:$GE$42,VLOOKUP(X249,VALIDATIONS!$FF$2:$FH$5,2,FALSE),FALSE),0)) +IF(P249="Up to 10% Rock",VLOOKUP(W249,VALIDATIONS!$FN$2:$GE$42,VLOOKUP(X249,VALIDATIONS!$FF$2:$FH$5,2,FALSE),FALSE),0)+IF(OR(Q249="Urban Development (moderate)",Q249="Urban Development (heavy)"),VLOOKUP(W249,VALIDATIONS!$FN$2:$GE$42,VLOOKUP(Q249,VALIDATIONS!$FJ$2:$FK$4,2,FALSE),FALSE),0))</f>
        <v/>
      </c>
    </row>
    <row r="250" spans="1:26" x14ac:dyDescent="0.2">
      <c r="A250" s="136"/>
      <c r="B250" s="368"/>
      <c r="C250" s="354"/>
      <c r="D250" s="141"/>
      <c r="E250" s="122"/>
      <c r="F250" s="141"/>
      <c r="G250" s="387"/>
      <c r="H250" s="387"/>
      <c r="I250" s="106" t="str">
        <f>IF(OR(C250="",D250=""),"",VLOOKUP(C250,VALIDATIONS!$FL$2:$FM$12,2,FALSE))</f>
        <v/>
      </c>
      <c r="J250" s="84"/>
      <c r="K250" s="377"/>
      <c r="L250" s="368"/>
      <c r="M250" s="141"/>
      <c r="N250" s="368"/>
      <c r="O250" s="141"/>
      <c r="P250" s="368"/>
      <c r="Q250" s="368"/>
      <c r="R250" s="196"/>
      <c r="S250" s="234"/>
      <c r="T250" s="198"/>
      <c r="U250" s="235"/>
      <c r="W250" s="368"/>
      <c r="X250" s="368"/>
      <c r="Y250" s="368"/>
      <c r="Z250" s="106" t="str">
        <f>IF(OR(N250="",P250="",Q250="",V250="",W250="",X250="",Y250=""),"",V250*IF(N250="Sewer Rising Main",VLOOKUP(W250,VALIDATIONS!$FN$2:$GE$42,11,FALSE),IF(N250="Sewer Reticulation",VLOOKUP(W250,VALIDATIONS!$FN$2:$GE$42,VLOOKUP(X250,VALIDATIONS!$FF$2:$FH$5,2,FALSE),FALSE),0)) +IF(P250="Up to 10% Rock",VLOOKUP(W250,VALIDATIONS!$FN$2:$GE$42,VLOOKUP(X250,VALIDATIONS!$FF$2:$FH$5,2,FALSE),FALSE),0)+IF(OR(Q250="Urban Development (moderate)",Q250="Urban Development (heavy)"),VLOOKUP(W250,VALIDATIONS!$FN$2:$GE$42,VLOOKUP(Q250,VALIDATIONS!$FJ$2:$FK$4,2,FALSE),FALSE),0))</f>
        <v/>
      </c>
    </row>
    <row r="251" spans="1:26" x14ac:dyDescent="0.2">
      <c r="A251" s="136"/>
      <c r="B251" s="368"/>
      <c r="C251" s="354"/>
      <c r="D251" s="141"/>
      <c r="E251" s="122"/>
      <c r="F251" s="141"/>
      <c r="G251" s="387"/>
      <c r="H251" s="387"/>
      <c r="I251" s="106" t="str">
        <f>IF(OR(C251="",D251=""),"",VLOOKUP(C251,VALIDATIONS!$FL$2:$FM$12,2,FALSE))</f>
        <v/>
      </c>
      <c r="J251" s="84"/>
      <c r="K251" s="377"/>
      <c r="L251" s="368"/>
      <c r="M251" s="141"/>
      <c r="N251" s="368"/>
      <c r="O251" s="141"/>
      <c r="P251" s="368"/>
      <c r="Q251" s="368"/>
      <c r="R251" s="196"/>
      <c r="S251" s="234"/>
      <c r="T251" s="198"/>
      <c r="U251" s="235"/>
      <c r="W251" s="368"/>
      <c r="X251" s="368"/>
      <c r="Y251" s="368"/>
      <c r="Z251" s="106" t="str">
        <f>IF(OR(N251="",P251="",Q251="",V251="",W251="",X251="",Y251=""),"",V251*IF(N251="Sewer Rising Main",VLOOKUP(W251,VALIDATIONS!$FN$2:$GE$42,11,FALSE),IF(N251="Sewer Reticulation",VLOOKUP(W251,VALIDATIONS!$FN$2:$GE$42,VLOOKUP(X251,VALIDATIONS!$FF$2:$FH$5,2,FALSE),FALSE),0)) +IF(P251="Up to 10% Rock",VLOOKUP(W251,VALIDATIONS!$FN$2:$GE$42,VLOOKUP(X251,VALIDATIONS!$FF$2:$FH$5,2,FALSE),FALSE),0)+IF(OR(Q251="Urban Development (moderate)",Q251="Urban Development (heavy)"),VLOOKUP(W251,VALIDATIONS!$FN$2:$GE$42,VLOOKUP(Q251,VALIDATIONS!$FJ$2:$FK$4,2,FALSE),FALSE),0))</f>
        <v/>
      </c>
    </row>
    <row r="252" spans="1:26" x14ac:dyDescent="0.2">
      <c r="A252" s="136"/>
      <c r="B252" s="368"/>
      <c r="C252" s="354"/>
      <c r="D252" s="141"/>
      <c r="E252" s="122"/>
      <c r="F252" s="141"/>
      <c r="G252" s="387"/>
      <c r="H252" s="387"/>
      <c r="I252" s="106" t="str">
        <f>IF(OR(C252="",D252=""),"",VLOOKUP(C252,VALIDATIONS!$FL$2:$FM$12,2,FALSE))</f>
        <v/>
      </c>
      <c r="J252" s="84"/>
      <c r="K252" s="377"/>
      <c r="L252" s="368"/>
      <c r="M252" s="141"/>
      <c r="N252" s="368"/>
      <c r="O252" s="141"/>
      <c r="P252" s="368"/>
      <c r="Q252" s="368"/>
      <c r="R252" s="196"/>
      <c r="S252" s="234"/>
      <c r="T252" s="198"/>
      <c r="U252" s="235"/>
      <c r="W252" s="368"/>
      <c r="X252" s="368"/>
      <c r="Y252" s="368"/>
      <c r="Z252" s="106" t="str">
        <f>IF(OR(N252="",P252="",Q252="",V252="",W252="",X252="",Y252=""),"",V252*IF(N252="Sewer Rising Main",VLOOKUP(W252,VALIDATIONS!$FN$2:$GE$42,11,FALSE),IF(N252="Sewer Reticulation",VLOOKUP(W252,VALIDATIONS!$FN$2:$GE$42,VLOOKUP(X252,VALIDATIONS!$FF$2:$FH$5,2,FALSE),FALSE),0)) +IF(P252="Up to 10% Rock",VLOOKUP(W252,VALIDATIONS!$FN$2:$GE$42,VLOOKUP(X252,VALIDATIONS!$FF$2:$FH$5,2,FALSE),FALSE),0)+IF(OR(Q252="Urban Development (moderate)",Q252="Urban Development (heavy)"),VLOOKUP(W252,VALIDATIONS!$FN$2:$GE$42,VLOOKUP(Q252,VALIDATIONS!$FJ$2:$FK$4,2,FALSE),FALSE),0))</f>
        <v/>
      </c>
    </row>
    <row r="253" spans="1:26" x14ac:dyDescent="0.2">
      <c r="A253" s="136"/>
      <c r="B253" s="368"/>
      <c r="C253" s="354"/>
      <c r="D253" s="141"/>
      <c r="E253" s="122"/>
      <c r="F253" s="141"/>
      <c r="G253" s="387"/>
      <c r="H253" s="387"/>
      <c r="I253" s="106" t="str">
        <f>IF(OR(C253="",D253=""),"",VLOOKUP(C253,VALIDATIONS!$FL$2:$FM$12,2,FALSE))</f>
        <v/>
      </c>
      <c r="J253" s="84"/>
      <c r="K253" s="377"/>
      <c r="L253" s="368"/>
      <c r="M253" s="141"/>
      <c r="N253" s="368"/>
      <c r="O253" s="141"/>
      <c r="P253" s="368"/>
      <c r="Q253" s="368"/>
      <c r="R253" s="196"/>
      <c r="S253" s="234"/>
      <c r="T253" s="198"/>
      <c r="U253" s="235"/>
      <c r="W253" s="368"/>
      <c r="X253" s="368"/>
      <c r="Y253" s="368"/>
      <c r="Z253" s="106" t="str">
        <f>IF(OR(N253="",P253="",Q253="",V253="",W253="",X253="",Y253=""),"",V253*IF(N253="Sewer Rising Main",VLOOKUP(W253,VALIDATIONS!$FN$2:$GE$42,11,FALSE),IF(N253="Sewer Reticulation",VLOOKUP(W253,VALIDATIONS!$FN$2:$GE$42,VLOOKUP(X253,VALIDATIONS!$FF$2:$FH$5,2,FALSE),FALSE),0)) +IF(P253="Up to 10% Rock",VLOOKUP(W253,VALIDATIONS!$FN$2:$GE$42,VLOOKUP(X253,VALIDATIONS!$FF$2:$FH$5,2,FALSE),FALSE),0)+IF(OR(Q253="Urban Development (moderate)",Q253="Urban Development (heavy)"),VLOOKUP(W253,VALIDATIONS!$FN$2:$GE$42,VLOOKUP(Q253,VALIDATIONS!$FJ$2:$FK$4,2,FALSE),FALSE),0))</f>
        <v/>
      </c>
    </row>
    <row r="254" spans="1:26" x14ac:dyDescent="0.2">
      <c r="A254" s="136"/>
      <c r="B254" s="368"/>
      <c r="C254" s="354"/>
      <c r="D254" s="141"/>
      <c r="E254" s="122"/>
      <c r="F254" s="141"/>
      <c r="G254" s="387"/>
      <c r="H254" s="387"/>
      <c r="I254" s="106" t="str">
        <f>IF(OR(C254="",D254=""),"",VLOOKUP(C254,VALIDATIONS!$FL$2:$FM$12,2,FALSE))</f>
        <v/>
      </c>
      <c r="J254" s="84"/>
      <c r="K254" s="377"/>
      <c r="L254" s="368"/>
      <c r="M254" s="141"/>
      <c r="N254" s="368"/>
      <c r="O254" s="141"/>
      <c r="P254" s="368"/>
      <c r="Q254" s="368"/>
      <c r="R254" s="196"/>
      <c r="S254" s="234"/>
      <c r="T254" s="198"/>
      <c r="U254" s="235"/>
      <c r="W254" s="368"/>
      <c r="X254" s="368"/>
      <c r="Y254" s="368"/>
      <c r="Z254" s="106" t="str">
        <f>IF(OR(N254="",P254="",Q254="",V254="",W254="",X254="",Y254=""),"",V254*IF(N254="Sewer Rising Main",VLOOKUP(W254,VALIDATIONS!$FN$2:$GE$42,11,FALSE),IF(N254="Sewer Reticulation",VLOOKUP(W254,VALIDATIONS!$FN$2:$GE$42,VLOOKUP(X254,VALIDATIONS!$FF$2:$FH$5,2,FALSE),FALSE),0)) +IF(P254="Up to 10% Rock",VLOOKUP(W254,VALIDATIONS!$FN$2:$GE$42,VLOOKUP(X254,VALIDATIONS!$FF$2:$FH$5,2,FALSE),FALSE),0)+IF(OR(Q254="Urban Development (moderate)",Q254="Urban Development (heavy)"),VLOOKUP(W254,VALIDATIONS!$FN$2:$GE$42,VLOOKUP(Q254,VALIDATIONS!$FJ$2:$FK$4,2,FALSE),FALSE),0))</f>
        <v/>
      </c>
    </row>
    <row r="255" spans="1:26" x14ac:dyDescent="0.2">
      <c r="A255" s="136"/>
      <c r="B255" s="368"/>
      <c r="C255" s="354"/>
      <c r="D255" s="141"/>
      <c r="E255" s="122"/>
      <c r="F255" s="141"/>
      <c r="G255" s="387"/>
      <c r="H255" s="387"/>
      <c r="I255" s="106" t="str">
        <f>IF(OR(C255="",D255=""),"",VLOOKUP(C255,VALIDATIONS!$FL$2:$FM$12,2,FALSE))</f>
        <v/>
      </c>
      <c r="J255" s="84"/>
      <c r="K255" s="377"/>
      <c r="L255" s="368"/>
      <c r="M255" s="141"/>
      <c r="N255" s="368"/>
      <c r="O255" s="141"/>
      <c r="P255" s="368"/>
      <c r="Q255" s="368"/>
      <c r="R255" s="196"/>
      <c r="S255" s="234"/>
      <c r="T255" s="198"/>
      <c r="U255" s="235"/>
      <c r="W255" s="368"/>
      <c r="X255" s="368"/>
      <c r="Y255" s="368"/>
      <c r="Z255" s="106" t="str">
        <f>IF(OR(N255="",P255="",Q255="",V255="",W255="",X255="",Y255=""),"",V255*IF(N255="Sewer Rising Main",VLOOKUP(W255,VALIDATIONS!$FN$2:$GE$42,11,FALSE),IF(N255="Sewer Reticulation",VLOOKUP(W255,VALIDATIONS!$FN$2:$GE$42,VLOOKUP(X255,VALIDATIONS!$FF$2:$FH$5,2,FALSE),FALSE),0)) +IF(P255="Up to 10% Rock",VLOOKUP(W255,VALIDATIONS!$FN$2:$GE$42,VLOOKUP(X255,VALIDATIONS!$FF$2:$FH$5,2,FALSE),FALSE),0)+IF(OR(Q255="Urban Development (moderate)",Q255="Urban Development (heavy)"),VLOOKUP(W255,VALIDATIONS!$FN$2:$GE$42,VLOOKUP(Q255,VALIDATIONS!$FJ$2:$FK$4,2,FALSE),FALSE),0))</f>
        <v/>
      </c>
    </row>
    <row r="256" spans="1:26" x14ac:dyDescent="0.2">
      <c r="A256" s="136"/>
      <c r="B256" s="368"/>
      <c r="C256" s="354"/>
      <c r="D256" s="141"/>
      <c r="E256" s="122"/>
      <c r="F256" s="141"/>
      <c r="G256" s="387"/>
      <c r="H256" s="387"/>
      <c r="I256" s="106" t="str">
        <f>IF(OR(C256="",D256=""),"",VLOOKUP(C256,VALIDATIONS!$FL$2:$FM$12,2,FALSE))</f>
        <v/>
      </c>
      <c r="J256" s="84"/>
      <c r="K256" s="377"/>
      <c r="L256" s="368"/>
      <c r="M256" s="141"/>
      <c r="N256" s="368"/>
      <c r="O256" s="141"/>
      <c r="P256" s="368"/>
      <c r="Q256" s="368"/>
      <c r="R256" s="196"/>
      <c r="S256" s="234"/>
      <c r="T256" s="198"/>
      <c r="U256" s="235"/>
      <c r="W256" s="368"/>
      <c r="X256" s="368"/>
      <c r="Y256" s="368"/>
      <c r="Z256" s="106" t="str">
        <f>IF(OR(N256="",P256="",Q256="",V256="",W256="",X256="",Y256=""),"",V256*IF(N256="Sewer Rising Main",VLOOKUP(W256,VALIDATIONS!$FN$2:$GE$42,11,FALSE),IF(N256="Sewer Reticulation",VLOOKUP(W256,VALIDATIONS!$FN$2:$GE$42,VLOOKUP(X256,VALIDATIONS!$FF$2:$FH$5,2,FALSE),FALSE),0)) +IF(P256="Up to 10% Rock",VLOOKUP(W256,VALIDATIONS!$FN$2:$GE$42,VLOOKUP(X256,VALIDATIONS!$FF$2:$FH$5,2,FALSE),FALSE),0)+IF(OR(Q256="Urban Development (moderate)",Q256="Urban Development (heavy)"),VLOOKUP(W256,VALIDATIONS!$FN$2:$GE$42,VLOOKUP(Q256,VALIDATIONS!$FJ$2:$FK$4,2,FALSE),FALSE),0))</f>
        <v/>
      </c>
    </row>
    <row r="257" spans="1:26" x14ac:dyDescent="0.2">
      <c r="A257" s="136"/>
      <c r="B257" s="368"/>
      <c r="C257" s="354"/>
      <c r="D257" s="141"/>
      <c r="E257" s="122"/>
      <c r="F257" s="141"/>
      <c r="G257" s="387"/>
      <c r="H257" s="387"/>
      <c r="I257" s="106" t="str">
        <f>IF(OR(C257="",D257=""),"",VLOOKUP(C257,VALIDATIONS!$FL$2:$FM$12,2,FALSE))</f>
        <v/>
      </c>
      <c r="J257" s="84"/>
      <c r="K257" s="377"/>
      <c r="L257" s="368"/>
      <c r="M257" s="141"/>
      <c r="N257" s="368"/>
      <c r="O257" s="141"/>
      <c r="P257" s="368"/>
      <c r="Q257" s="368"/>
      <c r="R257" s="196"/>
      <c r="S257" s="234"/>
      <c r="T257" s="198"/>
      <c r="U257" s="235"/>
      <c r="W257" s="368"/>
      <c r="X257" s="368"/>
      <c r="Y257" s="368"/>
      <c r="Z257" s="106" t="str">
        <f>IF(OR(N257="",P257="",Q257="",V257="",W257="",X257="",Y257=""),"",V257*IF(N257="Sewer Rising Main",VLOOKUP(W257,VALIDATIONS!$FN$2:$GE$42,11,FALSE),IF(N257="Sewer Reticulation",VLOOKUP(W257,VALIDATIONS!$FN$2:$GE$42,VLOOKUP(X257,VALIDATIONS!$FF$2:$FH$5,2,FALSE),FALSE),0)) +IF(P257="Up to 10% Rock",VLOOKUP(W257,VALIDATIONS!$FN$2:$GE$42,VLOOKUP(X257,VALIDATIONS!$FF$2:$FH$5,2,FALSE),FALSE),0)+IF(OR(Q257="Urban Development (moderate)",Q257="Urban Development (heavy)"),VLOOKUP(W257,VALIDATIONS!$FN$2:$GE$42,VLOOKUP(Q257,VALIDATIONS!$FJ$2:$FK$4,2,FALSE),FALSE),0))</f>
        <v/>
      </c>
    </row>
    <row r="258" spans="1:26" x14ac:dyDescent="0.2">
      <c r="A258" s="136"/>
      <c r="B258" s="368"/>
      <c r="C258" s="354"/>
      <c r="D258" s="141"/>
      <c r="E258" s="122"/>
      <c r="F258" s="141"/>
      <c r="G258" s="387"/>
      <c r="H258" s="387"/>
      <c r="I258" s="106" t="str">
        <f>IF(OR(C258="",D258=""),"",VLOOKUP(C258,VALIDATIONS!$FL$2:$FM$12,2,FALSE))</f>
        <v/>
      </c>
      <c r="J258" s="84"/>
      <c r="K258" s="377"/>
      <c r="L258" s="368"/>
      <c r="M258" s="141"/>
      <c r="N258" s="368"/>
      <c r="O258" s="141"/>
      <c r="P258" s="368"/>
      <c r="Q258" s="368"/>
      <c r="R258" s="196"/>
      <c r="S258" s="234"/>
      <c r="T258" s="198"/>
      <c r="U258" s="235"/>
      <c r="W258" s="368"/>
      <c r="X258" s="368"/>
      <c r="Y258" s="368"/>
      <c r="Z258" s="106" t="str">
        <f>IF(OR(N258="",P258="",Q258="",V258="",W258="",X258="",Y258=""),"",V258*IF(N258="Sewer Rising Main",VLOOKUP(W258,VALIDATIONS!$FN$2:$GE$42,11,FALSE),IF(N258="Sewer Reticulation",VLOOKUP(W258,VALIDATIONS!$FN$2:$GE$42,VLOOKUP(X258,VALIDATIONS!$FF$2:$FH$5,2,FALSE),FALSE),0)) +IF(P258="Up to 10% Rock",VLOOKUP(W258,VALIDATIONS!$FN$2:$GE$42,VLOOKUP(X258,VALIDATIONS!$FF$2:$FH$5,2,FALSE),FALSE),0)+IF(OR(Q258="Urban Development (moderate)",Q258="Urban Development (heavy)"),VLOOKUP(W258,VALIDATIONS!$FN$2:$GE$42,VLOOKUP(Q258,VALIDATIONS!$FJ$2:$FK$4,2,FALSE),FALSE),0))</f>
        <v/>
      </c>
    </row>
    <row r="259" spans="1:26" x14ac:dyDescent="0.2">
      <c r="A259" s="136"/>
      <c r="B259" s="368"/>
      <c r="C259" s="354"/>
      <c r="D259" s="141"/>
      <c r="E259" s="122"/>
      <c r="F259" s="141"/>
      <c r="G259" s="387"/>
      <c r="H259" s="387"/>
      <c r="I259" s="106" t="str">
        <f>IF(OR(C259="",D259=""),"",VLOOKUP(C259,VALIDATIONS!$FL$2:$FM$12,2,FALSE))</f>
        <v/>
      </c>
      <c r="J259" s="84"/>
      <c r="K259" s="377"/>
      <c r="L259" s="368"/>
      <c r="M259" s="141"/>
      <c r="N259" s="368"/>
      <c r="O259" s="141"/>
      <c r="P259" s="368"/>
      <c r="Q259" s="368"/>
      <c r="R259" s="196"/>
      <c r="S259" s="234"/>
      <c r="T259" s="198"/>
      <c r="U259" s="235"/>
      <c r="W259" s="368"/>
      <c r="X259" s="368"/>
      <c r="Y259" s="368"/>
      <c r="Z259" s="106" t="str">
        <f>IF(OR(N259="",P259="",Q259="",V259="",W259="",X259="",Y259=""),"",V259*IF(N259="Sewer Rising Main",VLOOKUP(W259,VALIDATIONS!$FN$2:$GE$42,11,FALSE),IF(N259="Sewer Reticulation",VLOOKUP(W259,VALIDATIONS!$FN$2:$GE$42,VLOOKUP(X259,VALIDATIONS!$FF$2:$FH$5,2,FALSE),FALSE),0)) +IF(P259="Up to 10% Rock",VLOOKUP(W259,VALIDATIONS!$FN$2:$GE$42,VLOOKUP(X259,VALIDATIONS!$FF$2:$FH$5,2,FALSE),FALSE),0)+IF(OR(Q259="Urban Development (moderate)",Q259="Urban Development (heavy)"),VLOOKUP(W259,VALIDATIONS!$FN$2:$GE$42,VLOOKUP(Q259,VALIDATIONS!$FJ$2:$FK$4,2,FALSE),FALSE),0))</f>
        <v/>
      </c>
    </row>
    <row r="260" spans="1:26" x14ac:dyDescent="0.2">
      <c r="A260" s="136"/>
      <c r="B260" s="368"/>
      <c r="C260" s="354"/>
      <c r="D260" s="141"/>
      <c r="E260" s="122"/>
      <c r="F260" s="141"/>
      <c r="G260" s="387"/>
      <c r="H260" s="387"/>
      <c r="I260" s="106" t="str">
        <f>IF(OR(C260="",D260=""),"",VLOOKUP(C260,VALIDATIONS!$FL$2:$FM$12,2,FALSE))</f>
        <v/>
      </c>
      <c r="J260" s="84"/>
      <c r="K260" s="377"/>
      <c r="L260" s="368"/>
      <c r="M260" s="141"/>
      <c r="N260" s="368"/>
      <c r="O260" s="141"/>
      <c r="P260" s="368"/>
      <c r="Q260" s="368"/>
      <c r="R260" s="196"/>
      <c r="S260" s="234"/>
      <c r="T260" s="198"/>
      <c r="U260" s="235"/>
      <c r="W260" s="368"/>
      <c r="X260" s="368"/>
      <c r="Y260" s="368"/>
      <c r="Z260" s="106" t="str">
        <f>IF(OR(N260="",P260="",Q260="",V260="",W260="",X260="",Y260=""),"",V260*IF(N260="Sewer Rising Main",VLOOKUP(W260,VALIDATIONS!$FN$2:$GE$42,11,FALSE),IF(N260="Sewer Reticulation",VLOOKUP(W260,VALIDATIONS!$FN$2:$GE$42,VLOOKUP(X260,VALIDATIONS!$FF$2:$FH$5,2,FALSE),FALSE),0)) +IF(P260="Up to 10% Rock",VLOOKUP(W260,VALIDATIONS!$FN$2:$GE$42,VLOOKUP(X260,VALIDATIONS!$FF$2:$FH$5,2,FALSE),FALSE),0)+IF(OR(Q260="Urban Development (moderate)",Q260="Urban Development (heavy)"),VLOOKUP(W260,VALIDATIONS!$FN$2:$GE$42,VLOOKUP(Q260,VALIDATIONS!$FJ$2:$FK$4,2,FALSE),FALSE),0))</f>
        <v/>
      </c>
    </row>
    <row r="261" spans="1:26" x14ac:dyDescent="0.2">
      <c r="A261" s="136"/>
      <c r="B261" s="368"/>
      <c r="C261" s="354"/>
      <c r="D261" s="141"/>
      <c r="E261" s="122"/>
      <c r="F261" s="141"/>
      <c r="G261" s="387"/>
      <c r="H261" s="387"/>
      <c r="I261" s="106" t="str">
        <f>IF(OR(C261="",D261=""),"",VLOOKUP(C261,VALIDATIONS!$FL$2:$FM$12,2,FALSE))</f>
        <v/>
      </c>
      <c r="J261" s="84"/>
      <c r="K261" s="377"/>
      <c r="L261" s="368"/>
      <c r="M261" s="141"/>
      <c r="N261" s="368"/>
      <c r="O261" s="141"/>
      <c r="P261" s="368"/>
      <c r="Q261" s="368"/>
      <c r="R261" s="196"/>
      <c r="S261" s="234"/>
      <c r="T261" s="198"/>
      <c r="U261" s="235"/>
      <c r="W261" s="368"/>
      <c r="X261" s="368"/>
      <c r="Y261" s="368"/>
      <c r="Z261" s="106" t="str">
        <f>IF(OR(N261="",P261="",Q261="",V261="",W261="",X261="",Y261=""),"",V261*IF(N261="Sewer Rising Main",VLOOKUP(W261,VALIDATIONS!$FN$2:$GE$42,11,FALSE),IF(N261="Sewer Reticulation",VLOOKUP(W261,VALIDATIONS!$FN$2:$GE$42,VLOOKUP(X261,VALIDATIONS!$FF$2:$FH$5,2,FALSE),FALSE),0)) +IF(P261="Up to 10% Rock",VLOOKUP(W261,VALIDATIONS!$FN$2:$GE$42,VLOOKUP(X261,VALIDATIONS!$FF$2:$FH$5,2,FALSE),FALSE),0)+IF(OR(Q261="Urban Development (moderate)",Q261="Urban Development (heavy)"),VLOOKUP(W261,VALIDATIONS!$FN$2:$GE$42,VLOOKUP(Q261,VALIDATIONS!$FJ$2:$FK$4,2,FALSE),FALSE),0))</f>
        <v/>
      </c>
    </row>
    <row r="262" spans="1:26" x14ac:dyDescent="0.2">
      <c r="A262" s="136"/>
      <c r="B262" s="368"/>
      <c r="C262" s="354"/>
      <c r="D262" s="141"/>
      <c r="E262" s="122"/>
      <c r="F262" s="141"/>
      <c r="G262" s="387"/>
      <c r="H262" s="387"/>
      <c r="I262" s="106" t="str">
        <f>IF(OR(C262="",D262=""),"",VLOOKUP(C262,VALIDATIONS!$FL$2:$FM$12,2,FALSE))</f>
        <v/>
      </c>
      <c r="J262" s="84"/>
      <c r="K262" s="377"/>
      <c r="L262" s="368"/>
      <c r="M262" s="141"/>
      <c r="N262" s="368"/>
      <c r="O262" s="141"/>
      <c r="P262" s="368"/>
      <c r="Q262" s="368"/>
      <c r="R262" s="196"/>
      <c r="S262" s="234"/>
      <c r="T262" s="198"/>
      <c r="U262" s="235"/>
      <c r="W262" s="368"/>
      <c r="X262" s="368"/>
      <c r="Y262" s="368"/>
      <c r="Z262" s="106" t="str">
        <f>IF(OR(N262="",P262="",Q262="",V262="",W262="",X262="",Y262=""),"",V262*IF(N262="Sewer Rising Main",VLOOKUP(W262,VALIDATIONS!$FN$2:$GE$42,11,FALSE),IF(N262="Sewer Reticulation",VLOOKUP(W262,VALIDATIONS!$FN$2:$GE$42,VLOOKUP(X262,VALIDATIONS!$FF$2:$FH$5,2,FALSE),FALSE),0)) +IF(P262="Up to 10% Rock",VLOOKUP(W262,VALIDATIONS!$FN$2:$GE$42,VLOOKUP(X262,VALIDATIONS!$FF$2:$FH$5,2,FALSE),FALSE),0)+IF(OR(Q262="Urban Development (moderate)",Q262="Urban Development (heavy)"),VLOOKUP(W262,VALIDATIONS!$FN$2:$GE$42,VLOOKUP(Q262,VALIDATIONS!$FJ$2:$FK$4,2,FALSE),FALSE),0))</f>
        <v/>
      </c>
    </row>
    <row r="263" spans="1:26" x14ac:dyDescent="0.2">
      <c r="A263" s="136"/>
      <c r="B263" s="368"/>
      <c r="C263" s="354"/>
      <c r="D263" s="141"/>
      <c r="E263" s="122"/>
      <c r="F263" s="141"/>
      <c r="G263" s="387"/>
      <c r="H263" s="387"/>
      <c r="I263" s="106" t="str">
        <f>IF(OR(C263="",D263=""),"",VLOOKUP(C263,VALIDATIONS!$FL$2:$FM$12,2,FALSE))</f>
        <v/>
      </c>
      <c r="J263" s="84"/>
      <c r="K263" s="377"/>
      <c r="L263" s="368"/>
      <c r="M263" s="141"/>
      <c r="N263" s="368"/>
      <c r="O263" s="141"/>
      <c r="P263" s="368"/>
      <c r="Q263" s="368"/>
      <c r="R263" s="196"/>
      <c r="S263" s="234"/>
      <c r="T263" s="198"/>
      <c r="U263" s="235"/>
      <c r="W263" s="368"/>
      <c r="X263" s="368"/>
      <c r="Y263" s="368"/>
      <c r="Z263" s="106" t="str">
        <f>IF(OR(N263="",P263="",Q263="",V263="",W263="",X263="",Y263=""),"",V263*IF(N263="Sewer Rising Main",VLOOKUP(W263,VALIDATIONS!$FN$2:$GE$42,11,FALSE),IF(N263="Sewer Reticulation",VLOOKUP(W263,VALIDATIONS!$FN$2:$GE$42,VLOOKUP(X263,VALIDATIONS!$FF$2:$FH$5,2,FALSE),FALSE),0)) +IF(P263="Up to 10% Rock",VLOOKUP(W263,VALIDATIONS!$FN$2:$GE$42,VLOOKUP(X263,VALIDATIONS!$FF$2:$FH$5,2,FALSE),FALSE),0)+IF(OR(Q263="Urban Development (moderate)",Q263="Urban Development (heavy)"),VLOOKUP(W263,VALIDATIONS!$FN$2:$GE$42,VLOOKUP(Q263,VALIDATIONS!$FJ$2:$FK$4,2,FALSE),FALSE),0))</f>
        <v/>
      </c>
    </row>
    <row r="264" spans="1:26" x14ac:dyDescent="0.2">
      <c r="A264" s="136"/>
      <c r="B264" s="368"/>
      <c r="C264" s="354"/>
      <c r="D264" s="141"/>
      <c r="E264" s="122"/>
      <c r="F264" s="141"/>
      <c r="G264" s="387"/>
      <c r="H264" s="387"/>
      <c r="I264" s="106" t="str">
        <f>IF(OR(C264="",D264=""),"",VLOOKUP(C264,VALIDATIONS!$FL$2:$FM$12,2,FALSE))</f>
        <v/>
      </c>
      <c r="J264" s="84"/>
      <c r="K264" s="377"/>
      <c r="L264" s="368"/>
      <c r="M264" s="141"/>
      <c r="N264" s="368"/>
      <c r="O264" s="141"/>
      <c r="P264" s="368"/>
      <c r="Q264" s="368"/>
      <c r="R264" s="196"/>
      <c r="S264" s="234"/>
      <c r="T264" s="198"/>
      <c r="U264" s="235"/>
      <c r="W264" s="368"/>
      <c r="X264" s="368"/>
      <c r="Y264" s="368"/>
      <c r="Z264" s="106" t="str">
        <f>IF(OR(N264="",P264="",Q264="",V264="",W264="",X264="",Y264=""),"",V264*IF(N264="Sewer Rising Main",VLOOKUP(W264,VALIDATIONS!$FN$2:$GE$42,11,FALSE),IF(N264="Sewer Reticulation",VLOOKUP(W264,VALIDATIONS!$FN$2:$GE$42,VLOOKUP(X264,VALIDATIONS!$FF$2:$FH$5,2,FALSE),FALSE),0)) +IF(P264="Up to 10% Rock",VLOOKUP(W264,VALIDATIONS!$FN$2:$GE$42,VLOOKUP(X264,VALIDATIONS!$FF$2:$FH$5,2,FALSE),FALSE),0)+IF(OR(Q264="Urban Development (moderate)",Q264="Urban Development (heavy)"),VLOOKUP(W264,VALIDATIONS!$FN$2:$GE$42,VLOOKUP(Q264,VALIDATIONS!$FJ$2:$FK$4,2,FALSE),FALSE),0))</f>
        <v/>
      </c>
    </row>
    <row r="265" spans="1:26" x14ac:dyDescent="0.2">
      <c r="A265" s="136"/>
      <c r="B265" s="368"/>
      <c r="C265" s="354"/>
      <c r="D265" s="141"/>
      <c r="E265" s="122"/>
      <c r="F265" s="141"/>
      <c r="G265" s="387"/>
      <c r="H265" s="387"/>
      <c r="I265" s="106" t="str">
        <f>IF(OR(C265="",D265=""),"",VLOOKUP(C265,VALIDATIONS!$FL$2:$FM$12,2,FALSE))</f>
        <v/>
      </c>
      <c r="J265" s="84"/>
      <c r="K265" s="377"/>
      <c r="L265" s="368"/>
      <c r="M265" s="141"/>
      <c r="N265" s="368"/>
      <c r="O265" s="141"/>
      <c r="P265" s="368"/>
      <c r="Q265" s="368"/>
      <c r="R265" s="196"/>
      <c r="S265" s="234"/>
      <c r="T265" s="198"/>
      <c r="U265" s="235"/>
      <c r="W265" s="368"/>
      <c r="X265" s="368"/>
      <c r="Y265" s="368"/>
      <c r="Z265" s="106" t="str">
        <f>IF(OR(N265="",P265="",Q265="",V265="",W265="",X265="",Y265=""),"",V265*IF(N265="Sewer Rising Main",VLOOKUP(W265,VALIDATIONS!$FN$2:$GE$42,11,FALSE),IF(N265="Sewer Reticulation",VLOOKUP(W265,VALIDATIONS!$FN$2:$GE$42,VLOOKUP(X265,VALIDATIONS!$FF$2:$FH$5,2,FALSE),FALSE),0)) +IF(P265="Up to 10% Rock",VLOOKUP(W265,VALIDATIONS!$FN$2:$GE$42,VLOOKUP(X265,VALIDATIONS!$FF$2:$FH$5,2,FALSE),FALSE),0)+IF(OR(Q265="Urban Development (moderate)",Q265="Urban Development (heavy)"),VLOOKUP(W265,VALIDATIONS!$FN$2:$GE$42,VLOOKUP(Q265,VALIDATIONS!$FJ$2:$FK$4,2,FALSE),FALSE),0))</f>
        <v/>
      </c>
    </row>
    <row r="266" spans="1:26" x14ac:dyDescent="0.2">
      <c r="A266" s="136"/>
      <c r="B266" s="368"/>
      <c r="C266" s="354"/>
      <c r="D266" s="141"/>
      <c r="E266" s="122"/>
      <c r="F266" s="141"/>
      <c r="G266" s="387"/>
      <c r="H266" s="387"/>
      <c r="I266" s="106" t="str">
        <f>IF(OR(C266="",D266=""),"",VLOOKUP(C266,VALIDATIONS!$FL$2:$FM$12,2,FALSE))</f>
        <v/>
      </c>
      <c r="J266" s="84"/>
      <c r="K266" s="377"/>
      <c r="L266" s="368"/>
      <c r="M266" s="141"/>
      <c r="N266" s="368"/>
      <c r="O266" s="141"/>
      <c r="P266" s="368"/>
      <c r="Q266" s="368"/>
      <c r="R266" s="196"/>
      <c r="S266" s="234"/>
      <c r="T266" s="198"/>
      <c r="U266" s="235"/>
      <c r="W266" s="368"/>
      <c r="X266" s="368"/>
      <c r="Y266" s="368"/>
      <c r="Z266" s="106" t="str">
        <f>IF(OR(N266="",P266="",Q266="",V266="",W266="",X266="",Y266=""),"",V266*IF(N266="Sewer Rising Main",VLOOKUP(W266,VALIDATIONS!$FN$2:$GE$42,11,FALSE),IF(N266="Sewer Reticulation",VLOOKUP(W266,VALIDATIONS!$FN$2:$GE$42,VLOOKUP(X266,VALIDATIONS!$FF$2:$FH$5,2,FALSE),FALSE),0)) +IF(P266="Up to 10% Rock",VLOOKUP(W266,VALIDATIONS!$FN$2:$GE$42,VLOOKUP(X266,VALIDATIONS!$FF$2:$FH$5,2,FALSE),FALSE),0)+IF(OR(Q266="Urban Development (moderate)",Q266="Urban Development (heavy)"),VLOOKUP(W266,VALIDATIONS!$FN$2:$GE$42,VLOOKUP(Q266,VALIDATIONS!$FJ$2:$FK$4,2,FALSE),FALSE),0))</f>
        <v/>
      </c>
    </row>
    <row r="267" spans="1:26" x14ac:dyDescent="0.2">
      <c r="A267" s="136"/>
      <c r="B267" s="368"/>
      <c r="C267" s="354"/>
      <c r="D267" s="141"/>
      <c r="E267" s="122"/>
      <c r="F267" s="141"/>
      <c r="G267" s="387"/>
      <c r="H267" s="387"/>
      <c r="I267" s="106" t="str">
        <f>IF(OR(C267="",D267=""),"",VLOOKUP(C267,VALIDATIONS!$FL$2:$FM$12,2,FALSE))</f>
        <v/>
      </c>
      <c r="J267" s="84"/>
      <c r="K267" s="377"/>
      <c r="L267" s="368"/>
      <c r="M267" s="141"/>
      <c r="N267" s="368"/>
      <c r="O267" s="141"/>
      <c r="P267" s="368"/>
      <c r="Q267" s="368"/>
      <c r="R267" s="196"/>
      <c r="S267" s="234"/>
      <c r="T267" s="198"/>
      <c r="U267" s="235"/>
      <c r="W267" s="368"/>
      <c r="X267" s="368"/>
      <c r="Y267" s="368"/>
      <c r="Z267" s="106" t="str">
        <f>IF(OR(N267="",P267="",Q267="",V267="",W267="",X267="",Y267=""),"",V267*IF(N267="Sewer Rising Main",VLOOKUP(W267,VALIDATIONS!$FN$2:$GE$42,11,FALSE),IF(N267="Sewer Reticulation",VLOOKUP(W267,VALIDATIONS!$FN$2:$GE$42,VLOOKUP(X267,VALIDATIONS!$FF$2:$FH$5,2,FALSE),FALSE),0)) +IF(P267="Up to 10% Rock",VLOOKUP(W267,VALIDATIONS!$FN$2:$GE$42,VLOOKUP(X267,VALIDATIONS!$FF$2:$FH$5,2,FALSE),FALSE),0)+IF(OR(Q267="Urban Development (moderate)",Q267="Urban Development (heavy)"),VLOOKUP(W267,VALIDATIONS!$FN$2:$GE$42,VLOOKUP(Q267,VALIDATIONS!$FJ$2:$FK$4,2,FALSE),FALSE),0))</f>
        <v/>
      </c>
    </row>
    <row r="268" spans="1:26" x14ac:dyDescent="0.2">
      <c r="A268" s="136"/>
      <c r="B268" s="368"/>
      <c r="C268" s="354"/>
      <c r="D268" s="141"/>
      <c r="E268" s="122"/>
      <c r="F268" s="141"/>
      <c r="G268" s="387"/>
      <c r="H268" s="387"/>
      <c r="I268" s="106" t="str">
        <f>IF(OR(C268="",D268=""),"",VLOOKUP(C268,VALIDATIONS!$FL$2:$FM$12,2,FALSE))</f>
        <v/>
      </c>
      <c r="J268" s="84"/>
      <c r="K268" s="377"/>
      <c r="L268" s="368"/>
      <c r="M268" s="141"/>
      <c r="N268" s="368"/>
      <c r="O268" s="141"/>
      <c r="P268" s="368"/>
      <c r="Q268" s="368"/>
      <c r="R268" s="196"/>
      <c r="S268" s="234"/>
      <c r="T268" s="198"/>
      <c r="U268" s="235"/>
      <c r="W268" s="368"/>
      <c r="X268" s="368"/>
      <c r="Y268" s="368"/>
      <c r="Z268" s="106" t="str">
        <f>IF(OR(N268="",P268="",Q268="",V268="",W268="",X268="",Y268=""),"",V268*IF(N268="Sewer Rising Main",VLOOKUP(W268,VALIDATIONS!$FN$2:$GE$42,11,FALSE),IF(N268="Sewer Reticulation",VLOOKUP(W268,VALIDATIONS!$FN$2:$GE$42,VLOOKUP(X268,VALIDATIONS!$FF$2:$FH$5,2,FALSE),FALSE),0)) +IF(P268="Up to 10% Rock",VLOOKUP(W268,VALIDATIONS!$FN$2:$GE$42,VLOOKUP(X268,VALIDATIONS!$FF$2:$FH$5,2,FALSE),FALSE),0)+IF(OR(Q268="Urban Development (moderate)",Q268="Urban Development (heavy)"),VLOOKUP(W268,VALIDATIONS!$FN$2:$GE$42,VLOOKUP(Q268,VALIDATIONS!$FJ$2:$FK$4,2,FALSE),FALSE),0))</f>
        <v/>
      </c>
    </row>
    <row r="269" spans="1:26" x14ac:dyDescent="0.2">
      <c r="A269" s="136"/>
      <c r="B269" s="368"/>
      <c r="C269" s="354"/>
      <c r="D269" s="141"/>
      <c r="E269" s="122"/>
      <c r="F269" s="141"/>
      <c r="G269" s="387"/>
      <c r="H269" s="387"/>
      <c r="I269" s="106" t="str">
        <f>IF(OR(C269="",D269=""),"",VLOOKUP(C269,VALIDATIONS!$FL$2:$FM$12,2,FALSE))</f>
        <v/>
      </c>
      <c r="J269" s="84"/>
      <c r="K269" s="377"/>
      <c r="L269" s="368"/>
      <c r="M269" s="141"/>
      <c r="N269" s="368"/>
      <c r="O269" s="141"/>
      <c r="P269" s="368"/>
      <c r="Q269" s="368"/>
      <c r="R269" s="196"/>
      <c r="S269" s="234"/>
      <c r="T269" s="198"/>
      <c r="U269" s="235"/>
      <c r="W269" s="368"/>
      <c r="X269" s="368"/>
      <c r="Y269" s="368"/>
      <c r="Z269" s="106" t="str">
        <f>IF(OR(N269="",P269="",Q269="",V269="",W269="",X269="",Y269=""),"",V269*IF(N269="Sewer Rising Main",VLOOKUP(W269,VALIDATIONS!$FN$2:$GE$42,11,FALSE),IF(N269="Sewer Reticulation",VLOOKUP(W269,VALIDATIONS!$FN$2:$GE$42,VLOOKUP(X269,VALIDATIONS!$FF$2:$FH$5,2,FALSE),FALSE),0)) +IF(P269="Up to 10% Rock",VLOOKUP(W269,VALIDATIONS!$FN$2:$GE$42,VLOOKUP(X269,VALIDATIONS!$FF$2:$FH$5,2,FALSE),FALSE),0)+IF(OR(Q269="Urban Development (moderate)",Q269="Urban Development (heavy)"),VLOOKUP(W269,VALIDATIONS!$FN$2:$GE$42,VLOOKUP(Q269,VALIDATIONS!$FJ$2:$FK$4,2,FALSE),FALSE),0))</f>
        <v/>
      </c>
    </row>
    <row r="270" spans="1:26" x14ac:dyDescent="0.2">
      <c r="A270" s="136"/>
      <c r="B270" s="368"/>
      <c r="C270" s="354"/>
      <c r="D270" s="141"/>
      <c r="E270" s="122"/>
      <c r="F270" s="141"/>
      <c r="G270" s="387"/>
      <c r="H270" s="387"/>
      <c r="I270" s="106" t="str">
        <f>IF(OR(C270="",D270=""),"",VLOOKUP(C270,VALIDATIONS!$FL$2:$FM$12,2,FALSE))</f>
        <v/>
      </c>
      <c r="J270" s="84"/>
      <c r="K270" s="377"/>
      <c r="L270" s="368"/>
      <c r="M270" s="141"/>
      <c r="N270" s="368"/>
      <c r="O270" s="141"/>
      <c r="P270" s="368"/>
      <c r="Q270" s="368"/>
      <c r="R270" s="196"/>
      <c r="S270" s="234"/>
      <c r="T270" s="198"/>
      <c r="U270" s="235"/>
      <c r="W270" s="368"/>
      <c r="X270" s="368"/>
      <c r="Y270" s="368"/>
      <c r="Z270" s="106" t="str">
        <f>IF(OR(N270="",P270="",Q270="",V270="",W270="",X270="",Y270=""),"",V270*IF(N270="Sewer Rising Main",VLOOKUP(W270,VALIDATIONS!$FN$2:$GE$42,11,FALSE),IF(N270="Sewer Reticulation",VLOOKUP(W270,VALIDATIONS!$FN$2:$GE$42,VLOOKUP(X270,VALIDATIONS!$FF$2:$FH$5,2,FALSE),FALSE),0)) +IF(P270="Up to 10% Rock",VLOOKUP(W270,VALIDATIONS!$FN$2:$GE$42,VLOOKUP(X270,VALIDATIONS!$FF$2:$FH$5,2,FALSE),FALSE),0)+IF(OR(Q270="Urban Development (moderate)",Q270="Urban Development (heavy)"),VLOOKUP(W270,VALIDATIONS!$FN$2:$GE$42,VLOOKUP(Q270,VALIDATIONS!$FJ$2:$FK$4,2,FALSE),FALSE),0))</f>
        <v/>
      </c>
    </row>
    <row r="271" spans="1:26" x14ac:dyDescent="0.2">
      <c r="A271" s="136"/>
      <c r="B271" s="368"/>
      <c r="C271" s="354"/>
      <c r="D271" s="141"/>
      <c r="E271" s="122"/>
      <c r="F271" s="141"/>
      <c r="G271" s="387"/>
      <c r="H271" s="387"/>
      <c r="I271" s="106" t="str">
        <f>IF(OR(C271="",D271=""),"",VLOOKUP(C271,VALIDATIONS!$FL$2:$FM$12,2,FALSE))</f>
        <v/>
      </c>
      <c r="J271" s="84"/>
      <c r="K271" s="377"/>
      <c r="L271" s="368"/>
      <c r="M271" s="141"/>
      <c r="N271" s="368"/>
      <c r="O271" s="141"/>
      <c r="P271" s="368"/>
      <c r="Q271" s="368"/>
      <c r="R271" s="196"/>
      <c r="S271" s="234"/>
      <c r="T271" s="198"/>
      <c r="U271" s="235"/>
      <c r="W271" s="368"/>
      <c r="X271" s="368"/>
      <c r="Y271" s="368"/>
      <c r="Z271" s="106" t="str">
        <f>IF(OR(N271="",P271="",Q271="",V271="",W271="",X271="",Y271=""),"",V271*IF(N271="Sewer Rising Main",VLOOKUP(W271,VALIDATIONS!$FN$2:$GE$42,11,FALSE),IF(N271="Sewer Reticulation",VLOOKUP(W271,VALIDATIONS!$FN$2:$GE$42,VLOOKUP(X271,VALIDATIONS!$FF$2:$FH$5,2,FALSE),FALSE),0)) +IF(P271="Up to 10% Rock",VLOOKUP(W271,VALIDATIONS!$FN$2:$GE$42,VLOOKUP(X271,VALIDATIONS!$FF$2:$FH$5,2,FALSE),FALSE),0)+IF(OR(Q271="Urban Development (moderate)",Q271="Urban Development (heavy)"),VLOOKUP(W271,VALIDATIONS!$FN$2:$GE$42,VLOOKUP(Q271,VALIDATIONS!$FJ$2:$FK$4,2,FALSE),FALSE),0))</f>
        <v/>
      </c>
    </row>
    <row r="272" spans="1:26" x14ac:dyDescent="0.2">
      <c r="A272" s="136"/>
      <c r="B272" s="368"/>
      <c r="C272" s="354"/>
      <c r="D272" s="141"/>
      <c r="E272" s="122"/>
      <c r="F272" s="141"/>
      <c r="G272" s="387"/>
      <c r="H272" s="387"/>
      <c r="I272" s="106" t="str">
        <f>IF(OR(C272="",D272=""),"",VLOOKUP(C272,VALIDATIONS!$FL$2:$FM$12,2,FALSE))</f>
        <v/>
      </c>
      <c r="J272" s="84"/>
      <c r="K272" s="377"/>
      <c r="L272" s="368"/>
      <c r="M272" s="141"/>
      <c r="N272" s="368"/>
      <c r="O272" s="141"/>
      <c r="P272" s="368"/>
      <c r="Q272" s="368"/>
      <c r="R272" s="196"/>
      <c r="S272" s="234"/>
      <c r="T272" s="198"/>
      <c r="U272" s="235"/>
      <c r="W272" s="368"/>
      <c r="X272" s="368"/>
      <c r="Y272" s="368"/>
      <c r="Z272" s="106" t="str">
        <f>IF(OR(N272="",P272="",Q272="",V272="",W272="",X272="",Y272=""),"",V272*IF(N272="Sewer Rising Main",VLOOKUP(W272,VALIDATIONS!$FN$2:$GE$42,11,FALSE),IF(N272="Sewer Reticulation",VLOOKUP(W272,VALIDATIONS!$FN$2:$GE$42,VLOOKUP(X272,VALIDATIONS!$FF$2:$FH$5,2,FALSE),FALSE),0)) +IF(P272="Up to 10% Rock",VLOOKUP(W272,VALIDATIONS!$FN$2:$GE$42,VLOOKUP(X272,VALIDATIONS!$FF$2:$FH$5,2,FALSE),FALSE),0)+IF(OR(Q272="Urban Development (moderate)",Q272="Urban Development (heavy)"),VLOOKUP(W272,VALIDATIONS!$FN$2:$GE$42,VLOOKUP(Q272,VALIDATIONS!$FJ$2:$FK$4,2,FALSE),FALSE),0))</f>
        <v/>
      </c>
    </row>
    <row r="273" spans="1:26" x14ac:dyDescent="0.2">
      <c r="A273" s="136"/>
      <c r="B273" s="368"/>
      <c r="C273" s="354"/>
      <c r="D273" s="141"/>
      <c r="E273" s="122"/>
      <c r="F273" s="141"/>
      <c r="G273" s="387"/>
      <c r="H273" s="387"/>
      <c r="I273" s="106" t="str">
        <f>IF(OR(C273="",D273=""),"",VLOOKUP(C273,VALIDATIONS!$FL$2:$FM$12,2,FALSE))</f>
        <v/>
      </c>
      <c r="J273" s="84"/>
      <c r="K273" s="377"/>
      <c r="L273" s="368"/>
      <c r="M273" s="141"/>
      <c r="N273" s="368"/>
      <c r="O273" s="141"/>
      <c r="P273" s="368"/>
      <c r="Q273" s="368"/>
      <c r="R273" s="196"/>
      <c r="S273" s="234"/>
      <c r="T273" s="198"/>
      <c r="U273" s="235"/>
      <c r="W273" s="368"/>
      <c r="X273" s="368"/>
      <c r="Y273" s="368"/>
      <c r="Z273" s="106" t="str">
        <f>IF(OR(N273="",P273="",Q273="",V273="",W273="",X273="",Y273=""),"",V273*IF(N273="Sewer Rising Main",VLOOKUP(W273,VALIDATIONS!$FN$2:$GE$42,11,FALSE),IF(N273="Sewer Reticulation",VLOOKUP(W273,VALIDATIONS!$FN$2:$GE$42,VLOOKUP(X273,VALIDATIONS!$FF$2:$FH$5,2,FALSE),FALSE),0)) +IF(P273="Up to 10% Rock",VLOOKUP(W273,VALIDATIONS!$FN$2:$GE$42,VLOOKUP(X273,VALIDATIONS!$FF$2:$FH$5,2,FALSE),FALSE),0)+IF(OR(Q273="Urban Development (moderate)",Q273="Urban Development (heavy)"),VLOOKUP(W273,VALIDATIONS!$FN$2:$GE$42,VLOOKUP(Q273,VALIDATIONS!$FJ$2:$FK$4,2,FALSE),FALSE),0))</f>
        <v/>
      </c>
    </row>
    <row r="274" spans="1:26" x14ac:dyDescent="0.2">
      <c r="A274" s="136"/>
      <c r="B274" s="368"/>
      <c r="C274" s="354"/>
      <c r="D274" s="141"/>
      <c r="E274" s="122"/>
      <c r="F274" s="141"/>
      <c r="G274" s="387"/>
      <c r="H274" s="387"/>
      <c r="I274" s="106" t="str">
        <f>IF(OR(C274="",D274=""),"",VLOOKUP(C274,VALIDATIONS!$FL$2:$FM$12,2,FALSE))</f>
        <v/>
      </c>
      <c r="J274" s="84"/>
      <c r="K274" s="377"/>
      <c r="L274" s="368"/>
      <c r="M274" s="141"/>
      <c r="N274" s="368"/>
      <c r="O274" s="141"/>
      <c r="P274" s="368"/>
      <c r="Q274" s="368"/>
      <c r="R274" s="196"/>
      <c r="S274" s="234"/>
      <c r="T274" s="198"/>
      <c r="U274" s="235"/>
      <c r="W274" s="368"/>
      <c r="X274" s="368"/>
      <c r="Y274" s="368"/>
      <c r="Z274" s="106" t="str">
        <f>IF(OR(N274="",P274="",Q274="",V274="",W274="",X274="",Y274=""),"",V274*IF(N274="Sewer Rising Main",VLOOKUP(W274,VALIDATIONS!$FN$2:$GE$42,11,FALSE),IF(N274="Sewer Reticulation",VLOOKUP(W274,VALIDATIONS!$FN$2:$GE$42,VLOOKUP(X274,VALIDATIONS!$FF$2:$FH$5,2,FALSE),FALSE),0)) +IF(P274="Up to 10% Rock",VLOOKUP(W274,VALIDATIONS!$FN$2:$GE$42,VLOOKUP(X274,VALIDATIONS!$FF$2:$FH$5,2,FALSE),FALSE),0)+IF(OR(Q274="Urban Development (moderate)",Q274="Urban Development (heavy)"),VLOOKUP(W274,VALIDATIONS!$FN$2:$GE$42,VLOOKUP(Q274,VALIDATIONS!$FJ$2:$FK$4,2,FALSE),FALSE),0))</f>
        <v/>
      </c>
    </row>
    <row r="275" spans="1:26" x14ac:dyDescent="0.2">
      <c r="A275" s="136"/>
      <c r="B275" s="368"/>
      <c r="C275" s="354"/>
      <c r="D275" s="141"/>
      <c r="E275" s="122"/>
      <c r="F275" s="141"/>
      <c r="G275" s="387"/>
      <c r="H275" s="387"/>
      <c r="I275" s="106" t="str">
        <f>IF(OR(C275="",D275=""),"",VLOOKUP(C275,VALIDATIONS!$FL$2:$FM$12,2,FALSE))</f>
        <v/>
      </c>
      <c r="J275" s="84"/>
      <c r="K275" s="377"/>
      <c r="L275" s="368"/>
      <c r="M275" s="141"/>
      <c r="N275" s="368"/>
      <c r="O275" s="141"/>
      <c r="P275" s="368"/>
      <c r="Q275" s="368"/>
      <c r="R275" s="196"/>
      <c r="S275" s="234"/>
      <c r="T275" s="198"/>
      <c r="U275" s="235"/>
      <c r="W275" s="368"/>
      <c r="X275" s="368"/>
      <c r="Y275" s="368"/>
      <c r="Z275" s="106" t="str">
        <f>IF(OR(N275="",P275="",Q275="",V275="",W275="",X275="",Y275=""),"",V275*IF(N275="Sewer Rising Main",VLOOKUP(W275,VALIDATIONS!$FN$2:$GE$42,11,FALSE),IF(N275="Sewer Reticulation",VLOOKUP(W275,VALIDATIONS!$FN$2:$GE$42,VLOOKUP(X275,VALIDATIONS!$FF$2:$FH$5,2,FALSE),FALSE),0)) +IF(P275="Up to 10% Rock",VLOOKUP(W275,VALIDATIONS!$FN$2:$GE$42,VLOOKUP(X275,VALIDATIONS!$FF$2:$FH$5,2,FALSE),FALSE),0)+IF(OR(Q275="Urban Development (moderate)",Q275="Urban Development (heavy)"),VLOOKUP(W275,VALIDATIONS!$FN$2:$GE$42,VLOOKUP(Q275,VALIDATIONS!$FJ$2:$FK$4,2,FALSE),FALSE),0))</f>
        <v/>
      </c>
    </row>
    <row r="276" spans="1:26" x14ac:dyDescent="0.2">
      <c r="A276" s="136"/>
      <c r="B276" s="368"/>
      <c r="C276" s="354"/>
      <c r="D276" s="141"/>
      <c r="E276" s="122"/>
      <c r="F276" s="141"/>
      <c r="G276" s="387"/>
      <c r="H276" s="387"/>
      <c r="I276" s="106" t="str">
        <f>IF(OR(C276="",D276=""),"",VLOOKUP(C276,VALIDATIONS!$FL$2:$FM$12,2,FALSE))</f>
        <v/>
      </c>
      <c r="J276" s="84"/>
      <c r="K276" s="377"/>
      <c r="L276" s="368"/>
      <c r="M276" s="141"/>
      <c r="N276" s="368"/>
      <c r="O276" s="141"/>
      <c r="P276" s="368"/>
      <c r="Q276" s="368"/>
      <c r="R276" s="196"/>
      <c r="S276" s="234"/>
      <c r="T276" s="198"/>
      <c r="U276" s="235"/>
      <c r="W276" s="368"/>
      <c r="X276" s="368"/>
      <c r="Y276" s="368"/>
      <c r="Z276" s="106" t="str">
        <f>IF(OR(N276="",P276="",Q276="",V276="",W276="",X276="",Y276=""),"",V276*IF(N276="Sewer Rising Main",VLOOKUP(W276,VALIDATIONS!$FN$2:$GE$42,11,FALSE),IF(N276="Sewer Reticulation",VLOOKUP(W276,VALIDATIONS!$FN$2:$GE$42,VLOOKUP(X276,VALIDATIONS!$FF$2:$FH$5,2,FALSE),FALSE),0)) +IF(P276="Up to 10% Rock",VLOOKUP(W276,VALIDATIONS!$FN$2:$GE$42,VLOOKUP(X276,VALIDATIONS!$FF$2:$FH$5,2,FALSE),FALSE),0)+IF(OR(Q276="Urban Development (moderate)",Q276="Urban Development (heavy)"),VLOOKUP(W276,VALIDATIONS!$FN$2:$GE$42,VLOOKUP(Q276,VALIDATIONS!$FJ$2:$FK$4,2,FALSE),FALSE),0))</f>
        <v/>
      </c>
    </row>
    <row r="277" spans="1:26" x14ac:dyDescent="0.2">
      <c r="A277" s="136"/>
      <c r="B277" s="368"/>
      <c r="C277" s="354"/>
      <c r="D277" s="141"/>
      <c r="E277" s="122"/>
      <c r="F277" s="141"/>
      <c r="G277" s="387"/>
      <c r="H277" s="387"/>
      <c r="I277" s="106" t="str">
        <f>IF(OR(C277="",D277=""),"",VLOOKUP(C277,VALIDATIONS!$FL$2:$FM$12,2,FALSE))</f>
        <v/>
      </c>
      <c r="J277" s="84"/>
      <c r="K277" s="377"/>
      <c r="L277" s="368"/>
      <c r="M277" s="141"/>
      <c r="N277" s="368"/>
      <c r="O277" s="141"/>
      <c r="P277" s="368"/>
      <c r="Q277" s="368"/>
      <c r="R277" s="196"/>
      <c r="S277" s="234"/>
      <c r="T277" s="198"/>
      <c r="U277" s="235"/>
      <c r="W277" s="368"/>
      <c r="X277" s="368"/>
      <c r="Y277" s="368"/>
      <c r="Z277" s="106" t="str">
        <f>IF(OR(N277="",P277="",Q277="",V277="",W277="",X277="",Y277=""),"",V277*IF(N277="Sewer Rising Main",VLOOKUP(W277,VALIDATIONS!$FN$2:$GE$42,11,FALSE),IF(N277="Sewer Reticulation",VLOOKUP(W277,VALIDATIONS!$FN$2:$GE$42,VLOOKUP(X277,VALIDATIONS!$FF$2:$FH$5,2,FALSE),FALSE),0)) +IF(P277="Up to 10% Rock",VLOOKUP(W277,VALIDATIONS!$FN$2:$GE$42,VLOOKUP(X277,VALIDATIONS!$FF$2:$FH$5,2,FALSE),FALSE),0)+IF(OR(Q277="Urban Development (moderate)",Q277="Urban Development (heavy)"),VLOOKUP(W277,VALIDATIONS!$FN$2:$GE$42,VLOOKUP(Q277,VALIDATIONS!$FJ$2:$FK$4,2,FALSE),FALSE),0))</f>
        <v/>
      </c>
    </row>
    <row r="278" spans="1:26" x14ac:dyDescent="0.2">
      <c r="A278" s="136"/>
      <c r="B278" s="368"/>
      <c r="C278" s="354"/>
      <c r="D278" s="141"/>
      <c r="E278" s="122"/>
      <c r="F278" s="141"/>
      <c r="G278" s="387"/>
      <c r="H278" s="387"/>
      <c r="I278" s="106" t="str">
        <f>IF(OR(C278="",D278=""),"",VLOOKUP(C278,VALIDATIONS!$FL$2:$FM$12,2,FALSE))</f>
        <v/>
      </c>
      <c r="J278" s="84"/>
      <c r="K278" s="377"/>
      <c r="L278" s="368"/>
      <c r="M278" s="141"/>
      <c r="N278" s="368"/>
      <c r="O278" s="141"/>
      <c r="P278" s="368"/>
      <c r="Q278" s="368"/>
      <c r="R278" s="196"/>
      <c r="S278" s="234"/>
      <c r="T278" s="198"/>
      <c r="U278" s="235"/>
      <c r="W278" s="368"/>
      <c r="X278" s="368"/>
      <c r="Y278" s="368"/>
      <c r="Z278" s="106" t="str">
        <f>IF(OR(N278="",P278="",Q278="",V278="",W278="",X278="",Y278=""),"",V278*IF(N278="Sewer Rising Main",VLOOKUP(W278,VALIDATIONS!$FN$2:$GE$42,11,FALSE),IF(N278="Sewer Reticulation",VLOOKUP(W278,VALIDATIONS!$FN$2:$GE$42,VLOOKUP(X278,VALIDATIONS!$FF$2:$FH$5,2,FALSE),FALSE),0)) +IF(P278="Up to 10% Rock",VLOOKUP(W278,VALIDATIONS!$FN$2:$GE$42,VLOOKUP(X278,VALIDATIONS!$FF$2:$FH$5,2,FALSE),FALSE),0)+IF(OR(Q278="Urban Development (moderate)",Q278="Urban Development (heavy)"),VLOOKUP(W278,VALIDATIONS!$FN$2:$GE$42,VLOOKUP(Q278,VALIDATIONS!$FJ$2:$FK$4,2,FALSE),FALSE),0))</f>
        <v/>
      </c>
    </row>
    <row r="279" spans="1:26" x14ac:dyDescent="0.2">
      <c r="A279" s="136"/>
      <c r="B279" s="368"/>
      <c r="C279" s="354"/>
      <c r="D279" s="141"/>
      <c r="E279" s="122"/>
      <c r="F279" s="141"/>
      <c r="G279" s="387"/>
      <c r="H279" s="387"/>
      <c r="I279" s="106" t="str">
        <f>IF(OR(C279="",D279=""),"",VLOOKUP(C279,VALIDATIONS!$FL$2:$FM$12,2,FALSE))</f>
        <v/>
      </c>
      <c r="J279" s="84"/>
      <c r="K279" s="377"/>
      <c r="L279" s="368"/>
      <c r="M279" s="141"/>
      <c r="N279" s="368"/>
      <c r="O279" s="141"/>
      <c r="P279" s="368"/>
      <c r="Q279" s="368"/>
      <c r="R279" s="196"/>
      <c r="S279" s="234"/>
      <c r="T279" s="198"/>
      <c r="U279" s="235"/>
      <c r="W279" s="368"/>
      <c r="X279" s="368"/>
      <c r="Y279" s="368"/>
      <c r="Z279" s="106" t="str">
        <f>IF(OR(N279="",P279="",Q279="",V279="",W279="",X279="",Y279=""),"",V279*IF(N279="Sewer Rising Main",VLOOKUP(W279,VALIDATIONS!$FN$2:$GE$42,11,FALSE),IF(N279="Sewer Reticulation",VLOOKUP(W279,VALIDATIONS!$FN$2:$GE$42,VLOOKUP(X279,VALIDATIONS!$FF$2:$FH$5,2,FALSE),FALSE),0)) +IF(P279="Up to 10% Rock",VLOOKUP(W279,VALIDATIONS!$FN$2:$GE$42,VLOOKUP(X279,VALIDATIONS!$FF$2:$FH$5,2,FALSE),FALSE),0)+IF(OR(Q279="Urban Development (moderate)",Q279="Urban Development (heavy)"),VLOOKUP(W279,VALIDATIONS!$FN$2:$GE$42,VLOOKUP(Q279,VALIDATIONS!$FJ$2:$FK$4,2,FALSE),FALSE),0))</f>
        <v/>
      </c>
    </row>
    <row r="280" spans="1:26" x14ac:dyDescent="0.2">
      <c r="A280" s="136"/>
      <c r="B280" s="368"/>
      <c r="C280" s="354"/>
      <c r="D280" s="141"/>
      <c r="E280" s="122"/>
      <c r="F280" s="141"/>
      <c r="G280" s="387"/>
      <c r="H280" s="387"/>
      <c r="I280" s="106" t="str">
        <f>IF(OR(C280="",D280=""),"",VLOOKUP(C280,VALIDATIONS!$FL$2:$FM$12,2,FALSE))</f>
        <v/>
      </c>
      <c r="J280" s="84"/>
      <c r="K280" s="377"/>
      <c r="L280" s="368"/>
      <c r="M280" s="141"/>
      <c r="N280" s="368"/>
      <c r="O280" s="141"/>
      <c r="P280" s="368"/>
      <c r="Q280" s="368"/>
      <c r="R280" s="196"/>
      <c r="S280" s="234"/>
      <c r="T280" s="198"/>
      <c r="U280" s="235"/>
      <c r="W280" s="368"/>
      <c r="X280" s="368"/>
      <c r="Y280" s="368"/>
      <c r="Z280" s="106" t="str">
        <f>IF(OR(N280="",P280="",Q280="",V280="",W280="",X280="",Y280=""),"",V280*IF(N280="Sewer Rising Main",VLOOKUP(W280,VALIDATIONS!$FN$2:$GE$42,11,FALSE),IF(N280="Sewer Reticulation",VLOOKUP(W280,VALIDATIONS!$FN$2:$GE$42,VLOOKUP(X280,VALIDATIONS!$FF$2:$FH$5,2,FALSE),FALSE),0)) +IF(P280="Up to 10% Rock",VLOOKUP(W280,VALIDATIONS!$FN$2:$GE$42,VLOOKUP(X280,VALIDATIONS!$FF$2:$FH$5,2,FALSE),FALSE),0)+IF(OR(Q280="Urban Development (moderate)",Q280="Urban Development (heavy)"),VLOOKUP(W280,VALIDATIONS!$FN$2:$GE$42,VLOOKUP(Q280,VALIDATIONS!$FJ$2:$FK$4,2,FALSE),FALSE),0))</f>
        <v/>
      </c>
    </row>
    <row r="281" spans="1:26" x14ac:dyDescent="0.2">
      <c r="A281" s="136"/>
      <c r="B281" s="368"/>
      <c r="C281" s="354"/>
      <c r="D281" s="141"/>
      <c r="E281" s="122"/>
      <c r="F281" s="141"/>
      <c r="G281" s="387"/>
      <c r="H281" s="387"/>
      <c r="I281" s="106" t="str">
        <f>IF(OR(C281="",D281=""),"",VLOOKUP(C281,VALIDATIONS!$FL$2:$FM$12,2,FALSE))</f>
        <v/>
      </c>
      <c r="J281" s="84"/>
      <c r="K281" s="377"/>
      <c r="L281" s="368"/>
      <c r="M281" s="141"/>
      <c r="N281" s="368"/>
      <c r="O281" s="141"/>
      <c r="P281" s="368"/>
      <c r="Q281" s="368"/>
      <c r="R281" s="196"/>
      <c r="S281" s="234"/>
      <c r="T281" s="198"/>
      <c r="U281" s="235"/>
      <c r="W281" s="368"/>
      <c r="X281" s="368"/>
      <c r="Y281" s="368"/>
      <c r="Z281" s="106" t="str">
        <f>IF(OR(N281="",P281="",Q281="",V281="",W281="",X281="",Y281=""),"",V281*IF(N281="Sewer Rising Main",VLOOKUP(W281,VALIDATIONS!$FN$2:$GE$42,11,FALSE),IF(N281="Sewer Reticulation",VLOOKUP(W281,VALIDATIONS!$FN$2:$GE$42,VLOOKUP(X281,VALIDATIONS!$FF$2:$FH$5,2,FALSE),FALSE),0)) +IF(P281="Up to 10% Rock",VLOOKUP(W281,VALIDATIONS!$FN$2:$GE$42,VLOOKUP(X281,VALIDATIONS!$FF$2:$FH$5,2,FALSE),FALSE),0)+IF(OR(Q281="Urban Development (moderate)",Q281="Urban Development (heavy)"),VLOOKUP(W281,VALIDATIONS!$FN$2:$GE$42,VLOOKUP(Q281,VALIDATIONS!$FJ$2:$FK$4,2,FALSE),FALSE),0))</f>
        <v/>
      </c>
    </row>
    <row r="282" spans="1:26" x14ac:dyDescent="0.2">
      <c r="A282" s="136"/>
      <c r="B282" s="368"/>
      <c r="C282" s="354"/>
      <c r="D282" s="141"/>
      <c r="E282" s="122"/>
      <c r="F282" s="141"/>
      <c r="G282" s="387"/>
      <c r="H282" s="387"/>
      <c r="I282" s="106" t="str">
        <f>IF(OR(C282="",D282=""),"",VLOOKUP(C282,VALIDATIONS!$FL$2:$FM$12,2,FALSE))</f>
        <v/>
      </c>
      <c r="J282" s="84"/>
      <c r="K282" s="377"/>
      <c r="L282" s="368"/>
      <c r="M282" s="141"/>
      <c r="N282" s="368"/>
      <c r="O282" s="141"/>
      <c r="P282" s="368"/>
      <c r="Q282" s="368"/>
      <c r="R282" s="196"/>
      <c r="S282" s="234"/>
      <c r="T282" s="198"/>
      <c r="U282" s="235"/>
      <c r="W282" s="368"/>
      <c r="X282" s="368"/>
      <c r="Y282" s="368"/>
      <c r="Z282" s="106" t="str">
        <f>IF(OR(N282="",P282="",Q282="",V282="",W282="",X282="",Y282=""),"",V282*IF(N282="Sewer Rising Main",VLOOKUP(W282,VALIDATIONS!$FN$2:$GE$42,11,FALSE),IF(N282="Sewer Reticulation",VLOOKUP(W282,VALIDATIONS!$FN$2:$GE$42,VLOOKUP(X282,VALIDATIONS!$FF$2:$FH$5,2,FALSE),FALSE),0)) +IF(P282="Up to 10% Rock",VLOOKUP(W282,VALIDATIONS!$FN$2:$GE$42,VLOOKUP(X282,VALIDATIONS!$FF$2:$FH$5,2,FALSE),FALSE),0)+IF(OR(Q282="Urban Development (moderate)",Q282="Urban Development (heavy)"),VLOOKUP(W282,VALIDATIONS!$FN$2:$GE$42,VLOOKUP(Q282,VALIDATIONS!$FJ$2:$FK$4,2,FALSE),FALSE),0))</f>
        <v/>
      </c>
    </row>
    <row r="283" spans="1:26" x14ac:dyDescent="0.2">
      <c r="A283" s="136"/>
      <c r="B283" s="368"/>
      <c r="C283" s="354"/>
      <c r="D283" s="141"/>
      <c r="E283" s="122"/>
      <c r="F283" s="141"/>
      <c r="G283" s="387"/>
      <c r="H283" s="387"/>
      <c r="I283" s="106" t="str">
        <f>IF(OR(C283="",D283=""),"",VLOOKUP(C283,VALIDATIONS!$FL$2:$FM$12,2,FALSE))</f>
        <v/>
      </c>
      <c r="J283" s="84"/>
      <c r="K283" s="377"/>
      <c r="L283" s="368"/>
      <c r="M283" s="141"/>
      <c r="N283" s="368"/>
      <c r="O283" s="141"/>
      <c r="P283" s="368"/>
      <c r="Q283" s="368"/>
      <c r="R283" s="196"/>
      <c r="S283" s="234"/>
      <c r="T283" s="198"/>
      <c r="U283" s="235"/>
      <c r="W283" s="368"/>
      <c r="X283" s="368"/>
      <c r="Y283" s="368"/>
      <c r="Z283" s="106" t="str">
        <f>IF(OR(N283="",P283="",Q283="",V283="",W283="",X283="",Y283=""),"",V283*IF(N283="Sewer Rising Main",VLOOKUP(W283,VALIDATIONS!$FN$2:$GE$42,11,FALSE),IF(N283="Sewer Reticulation",VLOOKUP(W283,VALIDATIONS!$FN$2:$GE$42,VLOOKUP(X283,VALIDATIONS!$FF$2:$FH$5,2,FALSE),FALSE),0)) +IF(P283="Up to 10% Rock",VLOOKUP(W283,VALIDATIONS!$FN$2:$GE$42,VLOOKUP(X283,VALIDATIONS!$FF$2:$FH$5,2,FALSE),FALSE),0)+IF(OR(Q283="Urban Development (moderate)",Q283="Urban Development (heavy)"),VLOOKUP(W283,VALIDATIONS!$FN$2:$GE$42,VLOOKUP(Q283,VALIDATIONS!$FJ$2:$FK$4,2,FALSE),FALSE),0))</f>
        <v/>
      </c>
    </row>
    <row r="284" spans="1:26" x14ac:dyDescent="0.2">
      <c r="A284" s="136"/>
      <c r="B284" s="368"/>
      <c r="C284" s="354"/>
      <c r="D284" s="141"/>
      <c r="E284" s="122"/>
      <c r="F284" s="141"/>
      <c r="G284" s="387"/>
      <c r="H284" s="387"/>
      <c r="I284" s="106" t="str">
        <f>IF(OR(C284="",D284=""),"",VLOOKUP(C284,VALIDATIONS!$FL$2:$FM$12,2,FALSE))</f>
        <v/>
      </c>
      <c r="J284" s="84"/>
      <c r="K284" s="377"/>
      <c r="L284" s="368"/>
      <c r="M284" s="141"/>
      <c r="N284" s="368"/>
      <c r="O284" s="141"/>
      <c r="P284" s="368"/>
      <c r="Q284" s="368"/>
      <c r="R284" s="196"/>
      <c r="S284" s="234"/>
      <c r="T284" s="198"/>
      <c r="U284" s="235"/>
      <c r="W284" s="368"/>
      <c r="X284" s="368"/>
      <c r="Y284" s="368"/>
      <c r="Z284" s="106" t="str">
        <f>IF(OR(N284="",P284="",Q284="",V284="",W284="",X284="",Y284=""),"",V284*IF(N284="Sewer Rising Main",VLOOKUP(W284,VALIDATIONS!$FN$2:$GE$42,11,FALSE),IF(N284="Sewer Reticulation",VLOOKUP(W284,VALIDATIONS!$FN$2:$GE$42,VLOOKUP(X284,VALIDATIONS!$FF$2:$FH$5,2,FALSE),FALSE),0)) +IF(P284="Up to 10% Rock",VLOOKUP(W284,VALIDATIONS!$FN$2:$GE$42,VLOOKUP(X284,VALIDATIONS!$FF$2:$FH$5,2,FALSE),FALSE),0)+IF(OR(Q284="Urban Development (moderate)",Q284="Urban Development (heavy)"),VLOOKUP(W284,VALIDATIONS!$FN$2:$GE$42,VLOOKUP(Q284,VALIDATIONS!$FJ$2:$FK$4,2,FALSE),FALSE),0))</f>
        <v/>
      </c>
    </row>
    <row r="285" spans="1:26" x14ac:dyDescent="0.2">
      <c r="A285" s="136"/>
      <c r="B285" s="368"/>
      <c r="C285" s="354"/>
      <c r="D285" s="141"/>
      <c r="E285" s="122"/>
      <c r="F285" s="141"/>
      <c r="G285" s="387"/>
      <c r="H285" s="387"/>
      <c r="I285" s="106" t="str">
        <f>IF(OR(C285="",D285=""),"",VLOOKUP(C285,VALIDATIONS!$FL$2:$FM$12,2,FALSE))</f>
        <v/>
      </c>
      <c r="J285" s="84"/>
      <c r="K285" s="377"/>
      <c r="L285" s="368"/>
      <c r="M285" s="141"/>
      <c r="N285" s="368"/>
      <c r="O285" s="141"/>
      <c r="P285" s="368"/>
      <c r="Q285" s="368"/>
      <c r="R285" s="196"/>
      <c r="S285" s="234"/>
      <c r="T285" s="198"/>
      <c r="U285" s="235"/>
      <c r="W285" s="368"/>
      <c r="X285" s="368"/>
      <c r="Y285" s="368"/>
      <c r="Z285" s="106" t="str">
        <f>IF(OR(N285="",P285="",Q285="",V285="",W285="",X285="",Y285=""),"",V285*IF(N285="Sewer Rising Main",VLOOKUP(W285,VALIDATIONS!$FN$2:$GE$42,11,FALSE),IF(N285="Sewer Reticulation",VLOOKUP(W285,VALIDATIONS!$FN$2:$GE$42,VLOOKUP(X285,VALIDATIONS!$FF$2:$FH$5,2,FALSE),FALSE),0)) +IF(P285="Up to 10% Rock",VLOOKUP(W285,VALIDATIONS!$FN$2:$GE$42,VLOOKUP(X285,VALIDATIONS!$FF$2:$FH$5,2,FALSE),FALSE),0)+IF(OR(Q285="Urban Development (moderate)",Q285="Urban Development (heavy)"),VLOOKUP(W285,VALIDATIONS!$FN$2:$GE$42,VLOOKUP(Q285,VALIDATIONS!$FJ$2:$FK$4,2,FALSE),FALSE),0))</f>
        <v/>
      </c>
    </row>
    <row r="286" spans="1:26" x14ac:dyDescent="0.2">
      <c r="A286" s="136"/>
      <c r="B286" s="368"/>
      <c r="C286" s="354"/>
      <c r="D286" s="141"/>
      <c r="E286" s="122"/>
      <c r="F286" s="141"/>
      <c r="G286" s="387"/>
      <c r="H286" s="387"/>
      <c r="I286" s="106" t="str">
        <f>IF(OR(C286="",D286=""),"",VLOOKUP(C286,VALIDATIONS!$FL$2:$FM$12,2,FALSE))</f>
        <v/>
      </c>
      <c r="J286" s="84"/>
      <c r="K286" s="377"/>
      <c r="L286" s="368"/>
      <c r="M286" s="141"/>
      <c r="N286" s="368"/>
      <c r="O286" s="141"/>
      <c r="P286" s="368"/>
      <c r="Q286" s="368"/>
      <c r="R286" s="196"/>
      <c r="S286" s="234"/>
      <c r="T286" s="198"/>
      <c r="U286" s="235"/>
      <c r="W286" s="368"/>
      <c r="X286" s="368"/>
      <c r="Y286" s="368"/>
      <c r="Z286" s="106" t="str">
        <f>IF(OR(N286="",P286="",Q286="",V286="",W286="",X286="",Y286=""),"",V286*IF(N286="Sewer Rising Main",VLOOKUP(W286,VALIDATIONS!$FN$2:$GE$42,11,FALSE),IF(N286="Sewer Reticulation",VLOOKUP(W286,VALIDATIONS!$FN$2:$GE$42,VLOOKUP(X286,VALIDATIONS!$FF$2:$FH$5,2,FALSE),FALSE),0)) +IF(P286="Up to 10% Rock",VLOOKUP(W286,VALIDATIONS!$FN$2:$GE$42,VLOOKUP(X286,VALIDATIONS!$FF$2:$FH$5,2,FALSE),FALSE),0)+IF(OR(Q286="Urban Development (moderate)",Q286="Urban Development (heavy)"),VLOOKUP(W286,VALIDATIONS!$FN$2:$GE$42,VLOOKUP(Q286,VALIDATIONS!$FJ$2:$FK$4,2,FALSE),FALSE),0))</f>
        <v/>
      </c>
    </row>
    <row r="287" spans="1:26" x14ac:dyDescent="0.2">
      <c r="A287" s="136"/>
      <c r="B287" s="368"/>
      <c r="C287" s="354"/>
      <c r="D287" s="141"/>
      <c r="E287" s="122"/>
      <c r="F287" s="141"/>
      <c r="G287" s="387"/>
      <c r="H287" s="387"/>
      <c r="I287" s="106" t="str">
        <f>IF(OR(C287="",D287=""),"",VLOOKUP(C287,VALIDATIONS!$FL$2:$FM$12,2,FALSE))</f>
        <v/>
      </c>
      <c r="J287" s="84"/>
      <c r="K287" s="377"/>
      <c r="L287" s="368"/>
      <c r="M287" s="141"/>
      <c r="N287" s="368"/>
      <c r="O287" s="141"/>
      <c r="P287" s="368"/>
      <c r="Q287" s="368"/>
      <c r="R287" s="196"/>
      <c r="S287" s="234"/>
      <c r="T287" s="198"/>
      <c r="U287" s="235"/>
      <c r="W287" s="368"/>
      <c r="X287" s="368"/>
      <c r="Y287" s="368"/>
      <c r="Z287" s="106" t="str">
        <f>IF(OR(N287="",P287="",Q287="",V287="",W287="",X287="",Y287=""),"",V287*IF(N287="Sewer Rising Main",VLOOKUP(W287,VALIDATIONS!$FN$2:$GE$42,11,FALSE),IF(N287="Sewer Reticulation",VLOOKUP(W287,VALIDATIONS!$FN$2:$GE$42,VLOOKUP(X287,VALIDATIONS!$FF$2:$FH$5,2,FALSE),FALSE),0)) +IF(P287="Up to 10% Rock",VLOOKUP(W287,VALIDATIONS!$FN$2:$GE$42,VLOOKUP(X287,VALIDATIONS!$FF$2:$FH$5,2,FALSE),FALSE),0)+IF(OR(Q287="Urban Development (moderate)",Q287="Urban Development (heavy)"),VLOOKUP(W287,VALIDATIONS!$FN$2:$GE$42,VLOOKUP(Q287,VALIDATIONS!$FJ$2:$FK$4,2,FALSE),FALSE),0))</f>
        <v/>
      </c>
    </row>
    <row r="288" spans="1:26" x14ac:dyDescent="0.2">
      <c r="A288" s="136"/>
      <c r="B288" s="368"/>
      <c r="C288" s="354"/>
      <c r="D288" s="141"/>
      <c r="E288" s="122"/>
      <c r="F288" s="141"/>
      <c r="G288" s="387"/>
      <c r="H288" s="387"/>
      <c r="I288" s="106" t="str">
        <f>IF(OR(C288="",D288=""),"",VLOOKUP(C288,VALIDATIONS!$FL$2:$FM$12,2,FALSE))</f>
        <v/>
      </c>
      <c r="J288" s="84"/>
      <c r="K288" s="377"/>
      <c r="L288" s="368"/>
      <c r="M288" s="141"/>
      <c r="N288" s="368"/>
      <c r="O288" s="141"/>
      <c r="P288" s="368"/>
      <c r="Q288" s="368"/>
      <c r="R288" s="196"/>
      <c r="S288" s="234"/>
      <c r="T288" s="198"/>
      <c r="U288" s="235"/>
      <c r="W288" s="368"/>
      <c r="X288" s="368"/>
      <c r="Y288" s="368"/>
      <c r="Z288" s="106" t="str">
        <f>IF(OR(N288="",P288="",Q288="",V288="",W288="",X288="",Y288=""),"",V288*IF(N288="Sewer Rising Main",VLOOKUP(W288,VALIDATIONS!$FN$2:$GE$42,11,FALSE),IF(N288="Sewer Reticulation",VLOOKUP(W288,VALIDATIONS!$FN$2:$GE$42,VLOOKUP(X288,VALIDATIONS!$FF$2:$FH$5,2,FALSE),FALSE),0)) +IF(P288="Up to 10% Rock",VLOOKUP(W288,VALIDATIONS!$FN$2:$GE$42,VLOOKUP(X288,VALIDATIONS!$FF$2:$FH$5,2,FALSE),FALSE),0)+IF(OR(Q288="Urban Development (moderate)",Q288="Urban Development (heavy)"),VLOOKUP(W288,VALIDATIONS!$FN$2:$GE$42,VLOOKUP(Q288,VALIDATIONS!$FJ$2:$FK$4,2,FALSE),FALSE),0))</f>
        <v/>
      </c>
    </row>
    <row r="289" spans="1:26" x14ac:dyDescent="0.2">
      <c r="A289" s="136"/>
      <c r="B289" s="368"/>
      <c r="C289" s="354"/>
      <c r="D289" s="141"/>
      <c r="E289" s="122"/>
      <c r="F289" s="141"/>
      <c r="G289" s="387"/>
      <c r="H289" s="387"/>
      <c r="I289" s="106" t="str">
        <f>IF(OR(C289="",D289=""),"",VLOOKUP(C289,VALIDATIONS!$FL$2:$FM$12,2,FALSE))</f>
        <v/>
      </c>
      <c r="J289" s="84"/>
      <c r="K289" s="377"/>
      <c r="L289" s="368"/>
      <c r="M289" s="141"/>
      <c r="N289" s="368"/>
      <c r="O289" s="141"/>
      <c r="P289" s="368"/>
      <c r="Q289" s="368"/>
      <c r="R289" s="196"/>
      <c r="S289" s="234"/>
      <c r="T289" s="198"/>
      <c r="U289" s="235"/>
      <c r="W289" s="368"/>
      <c r="X289" s="368"/>
      <c r="Y289" s="368"/>
      <c r="Z289" s="106" t="str">
        <f>IF(OR(N289="",P289="",Q289="",V289="",W289="",X289="",Y289=""),"",V289*IF(N289="Sewer Rising Main",VLOOKUP(W289,VALIDATIONS!$FN$2:$GE$42,11,FALSE),IF(N289="Sewer Reticulation",VLOOKUP(W289,VALIDATIONS!$FN$2:$GE$42,VLOOKUP(X289,VALIDATIONS!$FF$2:$FH$5,2,FALSE),FALSE),0)) +IF(P289="Up to 10% Rock",VLOOKUP(W289,VALIDATIONS!$FN$2:$GE$42,VLOOKUP(X289,VALIDATIONS!$FF$2:$FH$5,2,FALSE),FALSE),0)+IF(OR(Q289="Urban Development (moderate)",Q289="Urban Development (heavy)"),VLOOKUP(W289,VALIDATIONS!$FN$2:$GE$42,VLOOKUP(Q289,VALIDATIONS!$FJ$2:$FK$4,2,FALSE),FALSE),0))</f>
        <v/>
      </c>
    </row>
    <row r="290" spans="1:26" x14ac:dyDescent="0.2">
      <c r="A290" s="136"/>
      <c r="B290" s="368"/>
      <c r="C290" s="354"/>
      <c r="D290" s="141"/>
      <c r="E290" s="122"/>
      <c r="F290" s="141"/>
      <c r="G290" s="387"/>
      <c r="H290" s="387"/>
      <c r="I290" s="106" t="str">
        <f>IF(OR(C290="",D290=""),"",VLOOKUP(C290,VALIDATIONS!$FL$2:$FM$12,2,FALSE))</f>
        <v/>
      </c>
      <c r="J290" s="84"/>
      <c r="K290" s="377"/>
      <c r="L290" s="368"/>
      <c r="M290" s="141"/>
      <c r="N290" s="368"/>
      <c r="O290" s="141"/>
      <c r="P290" s="368"/>
      <c r="Q290" s="368"/>
      <c r="R290" s="196"/>
      <c r="S290" s="234"/>
      <c r="T290" s="198"/>
      <c r="U290" s="235"/>
      <c r="W290" s="368"/>
      <c r="X290" s="368"/>
      <c r="Y290" s="368"/>
      <c r="Z290" s="106" t="str">
        <f>IF(OR(N290="",P290="",Q290="",V290="",W290="",X290="",Y290=""),"",V290*IF(N290="Sewer Rising Main",VLOOKUP(W290,VALIDATIONS!$FN$2:$GE$42,11,FALSE),IF(N290="Sewer Reticulation",VLOOKUP(W290,VALIDATIONS!$FN$2:$GE$42,VLOOKUP(X290,VALIDATIONS!$FF$2:$FH$5,2,FALSE),FALSE),0)) +IF(P290="Up to 10% Rock",VLOOKUP(W290,VALIDATIONS!$FN$2:$GE$42,VLOOKUP(X290,VALIDATIONS!$FF$2:$FH$5,2,FALSE),FALSE),0)+IF(OR(Q290="Urban Development (moderate)",Q290="Urban Development (heavy)"),VLOOKUP(W290,VALIDATIONS!$FN$2:$GE$42,VLOOKUP(Q290,VALIDATIONS!$FJ$2:$FK$4,2,FALSE),FALSE),0))</f>
        <v/>
      </c>
    </row>
    <row r="291" spans="1:26" x14ac:dyDescent="0.2">
      <c r="A291" s="136"/>
      <c r="B291" s="368"/>
      <c r="C291" s="354"/>
      <c r="D291" s="141"/>
      <c r="E291" s="122"/>
      <c r="F291" s="141"/>
      <c r="G291" s="387"/>
      <c r="H291" s="387"/>
      <c r="I291" s="106" t="str">
        <f>IF(OR(C291="",D291=""),"",VLOOKUP(C291,VALIDATIONS!$FL$2:$FM$12,2,FALSE))</f>
        <v/>
      </c>
      <c r="J291" s="84"/>
      <c r="K291" s="377"/>
      <c r="L291" s="368"/>
      <c r="M291" s="141"/>
      <c r="N291" s="368"/>
      <c r="O291" s="141"/>
      <c r="P291" s="368"/>
      <c r="Q291" s="368"/>
      <c r="R291" s="196"/>
      <c r="S291" s="234"/>
      <c r="T291" s="198"/>
      <c r="U291" s="235"/>
      <c r="W291" s="368"/>
      <c r="X291" s="368"/>
      <c r="Y291" s="368"/>
      <c r="Z291" s="106" t="str">
        <f>IF(OR(N291="",P291="",Q291="",V291="",W291="",X291="",Y291=""),"",V291*IF(N291="Sewer Rising Main",VLOOKUP(W291,VALIDATIONS!$FN$2:$GE$42,11,FALSE),IF(N291="Sewer Reticulation",VLOOKUP(W291,VALIDATIONS!$FN$2:$GE$42,VLOOKUP(X291,VALIDATIONS!$FF$2:$FH$5,2,FALSE),FALSE),0)) +IF(P291="Up to 10% Rock",VLOOKUP(W291,VALIDATIONS!$FN$2:$GE$42,VLOOKUP(X291,VALIDATIONS!$FF$2:$FH$5,2,FALSE),FALSE),0)+IF(OR(Q291="Urban Development (moderate)",Q291="Urban Development (heavy)"),VLOOKUP(W291,VALIDATIONS!$FN$2:$GE$42,VLOOKUP(Q291,VALIDATIONS!$FJ$2:$FK$4,2,FALSE),FALSE),0))</f>
        <v/>
      </c>
    </row>
    <row r="292" spans="1:26" x14ac:dyDescent="0.2">
      <c r="A292" s="136"/>
      <c r="B292" s="368"/>
      <c r="C292" s="354"/>
      <c r="D292" s="141"/>
      <c r="E292" s="122"/>
      <c r="F292" s="141"/>
      <c r="G292" s="387"/>
      <c r="H292" s="387"/>
      <c r="I292" s="106" t="str">
        <f>IF(OR(C292="",D292=""),"",VLOOKUP(C292,VALIDATIONS!$FL$2:$FM$12,2,FALSE))</f>
        <v/>
      </c>
      <c r="J292" s="84"/>
      <c r="K292" s="377"/>
      <c r="L292" s="368"/>
      <c r="M292" s="141"/>
      <c r="N292" s="368"/>
      <c r="O292" s="141"/>
      <c r="P292" s="368"/>
      <c r="Q292" s="368"/>
      <c r="R292" s="196"/>
      <c r="S292" s="234"/>
      <c r="T292" s="198"/>
      <c r="U292" s="235"/>
      <c r="W292" s="368"/>
      <c r="X292" s="368"/>
      <c r="Y292" s="368"/>
      <c r="Z292" s="106" t="str">
        <f>IF(OR(N292="",P292="",Q292="",V292="",W292="",X292="",Y292=""),"",V292*IF(N292="Sewer Rising Main",VLOOKUP(W292,VALIDATIONS!$FN$2:$GE$42,11,FALSE),IF(N292="Sewer Reticulation",VLOOKUP(W292,VALIDATIONS!$FN$2:$GE$42,VLOOKUP(X292,VALIDATIONS!$FF$2:$FH$5,2,FALSE),FALSE),0)) +IF(P292="Up to 10% Rock",VLOOKUP(W292,VALIDATIONS!$FN$2:$GE$42,VLOOKUP(X292,VALIDATIONS!$FF$2:$FH$5,2,FALSE),FALSE),0)+IF(OR(Q292="Urban Development (moderate)",Q292="Urban Development (heavy)"),VLOOKUP(W292,VALIDATIONS!$FN$2:$GE$42,VLOOKUP(Q292,VALIDATIONS!$FJ$2:$FK$4,2,FALSE),FALSE),0))</f>
        <v/>
      </c>
    </row>
    <row r="293" spans="1:26" x14ac:dyDescent="0.2">
      <c r="A293" s="136"/>
      <c r="B293" s="368"/>
      <c r="C293" s="354"/>
      <c r="D293" s="141"/>
      <c r="E293" s="122"/>
      <c r="F293" s="141"/>
      <c r="G293" s="387"/>
      <c r="H293" s="387"/>
      <c r="I293" s="106" t="str">
        <f>IF(OR(C293="",D293=""),"",VLOOKUP(C293,VALIDATIONS!$FL$2:$FM$12,2,FALSE))</f>
        <v/>
      </c>
      <c r="J293" s="84"/>
      <c r="K293" s="377"/>
      <c r="L293" s="368"/>
      <c r="M293" s="141"/>
      <c r="N293" s="368"/>
      <c r="O293" s="141"/>
      <c r="P293" s="368"/>
      <c r="Q293" s="368"/>
      <c r="R293" s="196"/>
      <c r="S293" s="234"/>
      <c r="T293" s="198"/>
      <c r="U293" s="235"/>
      <c r="W293" s="368"/>
      <c r="X293" s="368"/>
      <c r="Y293" s="368"/>
      <c r="Z293" s="106" t="str">
        <f>IF(OR(N293="",P293="",Q293="",V293="",W293="",X293="",Y293=""),"",V293*IF(N293="Sewer Rising Main",VLOOKUP(W293,VALIDATIONS!$FN$2:$GE$42,11,FALSE),IF(N293="Sewer Reticulation",VLOOKUP(W293,VALIDATIONS!$FN$2:$GE$42,VLOOKUP(X293,VALIDATIONS!$FF$2:$FH$5,2,FALSE),FALSE),0)) +IF(P293="Up to 10% Rock",VLOOKUP(W293,VALIDATIONS!$FN$2:$GE$42,VLOOKUP(X293,VALIDATIONS!$FF$2:$FH$5,2,FALSE),FALSE),0)+IF(OR(Q293="Urban Development (moderate)",Q293="Urban Development (heavy)"),VLOOKUP(W293,VALIDATIONS!$FN$2:$GE$42,VLOOKUP(Q293,VALIDATIONS!$FJ$2:$FK$4,2,FALSE),FALSE),0))</f>
        <v/>
      </c>
    </row>
    <row r="294" spans="1:26" x14ac:dyDescent="0.2">
      <c r="A294" s="136"/>
      <c r="B294" s="368"/>
      <c r="C294" s="354"/>
      <c r="D294" s="141"/>
      <c r="E294" s="122"/>
      <c r="F294" s="141"/>
      <c r="G294" s="387"/>
      <c r="H294" s="387"/>
      <c r="I294" s="106" t="str">
        <f>IF(OR(C294="",D294=""),"",VLOOKUP(C294,VALIDATIONS!$FL$2:$FM$12,2,FALSE))</f>
        <v/>
      </c>
      <c r="J294" s="84"/>
      <c r="K294" s="377"/>
      <c r="L294" s="368"/>
      <c r="M294" s="141"/>
      <c r="N294" s="368"/>
      <c r="O294" s="141"/>
      <c r="P294" s="368"/>
      <c r="Q294" s="368"/>
      <c r="R294" s="196"/>
      <c r="S294" s="234"/>
      <c r="T294" s="198"/>
      <c r="U294" s="235"/>
      <c r="W294" s="368"/>
      <c r="X294" s="368"/>
      <c r="Y294" s="368"/>
      <c r="Z294" s="106" t="str">
        <f>IF(OR(N294="",P294="",Q294="",V294="",W294="",X294="",Y294=""),"",V294*IF(N294="Sewer Rising Main",VLOOKUP(W294,VALIDATIONS!$FN$2:$GE$42,11,FALSE),IF(N294="Sewer Reticulation",VLOOKUP(W294,VALIDATIONS!$FN$2:$GE$42,VLOOKUP(X294,VALIDATIONS!$FF$2:$FH$5,2,FALSE),FALSE),0)) +IF(P294="Up to 10% Rock",VLOOKUP(W294,VALIDATIONS!$FN$2:$GE$42,VLOOKUP(X294,VALIDATIONS!$FF$2:$FH$5,2,FALSE),FALSE),0)+IF(OR(Q294="Urban Development (moderate)",Q294="Urban Development (heavy)"),VLOOKUP(W294,VALIDATIONS!$FN$2:$GE$42,VLOOKUP(Q294,VALIDATIONS!$FJ$2:$FK$4,2,FALSE),FALSE),0))</f>
        <v/>
      </c>
    </row>
    <row r="295" spans="1:26" x14ac:dyDescent="0.2">
      <c r="A295" s="136"/>
      <c r="B295" s="368"/>
      <c r="C295" s="354"/>
      <c r="D295" s="141"/>
      <c r="E295" s="122"/>
      <c r="F295" s="141"/>
      <c r="G295" s="387"/>
      <c r="H295" s="387"/>
      <c r="I295" s="106" t="str">
        <f>IF(OR(C295="",D295=""),"",VLOOKUP(C295,VALIDATIONS!$FL$2:$FM$12,2,FALSE))</f>
        <v/>
      </c>
      <c r="J295" s="84"/>
      <c r="K295" s="377"/>
      <c r="L295" s="368"/>
      <c r="M295" s="141"/>
      <c r="N295" s="368"/>
      <c r="O295" s="141"/>
      <c r="P295" s="368"/>
      <c r="Q295" s="368"/>
      <c r="R295" s="196"/>
      <c r="S295" s="234"/>
      <c r="T295" s="198"/>
      <c r="U295" s="235"/>
      <c r="W295" s="368"/>
      <c r="X295" s="368"/>
      <c r="Y295" s="368"/>
      <c r="Z295" s="106" t="str">
        <f>IF(OR(N295="",P295="",Q295="",V295="",W295="",X295="",Y295=""),"",V295*IF(N295="Sewer Rising Main",VLOOKUP(W295,VALIDATIONS!$FN$2:$GE$42,11,FALSE),IF(N295="Sewer Reticulation",VLOOKUP(W295,VALIDATIONS!$FN$2:$GE$42,VLOOKUP(X295,VALIDATIONS!$FF$2:$FH$5,2,FALSE),FALSE),0)) +IF(P295="Up to 10% Rock",VLOOKUP(W295,VALIDATIONS!$FN$2:$GE$42,VLOOKUP(X295,VALIDATIONS!$FF$2:$FH$5,2,FALSE),FALSE),0)+IF(OR(Q295="Urban Development (moderate)",Q295="Urban Development (heavy)"),VLOOKUP(W295,VALIDATIONS!$FN$2:$GE$42,VLOOKUP(Q295,VALIDATIONS!$FJ$2:$FK$4,2,FALSE),FALSE),0))</f>
        <v/>
      </c>
    </row>
    <row r="296" spans="1:26" x14ac:dyDescent="0.2">
      <c r="A296" s="136"/>
      <c r="B296" s="368"/>
      <c r="C296" s="354"/>
      <c r="D296" s="141"/>
      <c r="E296" s="122"/>
      <c r="F296" s="141"/>
      <c r="G296" s="387"/>
      <c r="H296" s="387"/>
      <c r="I296" s="106" t="str">
        <f>IF(OR(C296="",D296=""),"",VLOOKUP(C296,VALIDATIONS!$FL$2:$FM$12,2,FALSE))</f>
        <v/>
      </c>
      <c r="J296" s="84"/>
      <c r="K296" s="377"/>
      <c r="L296" s="368"/>
      <c r="M296" s="141"/>
      <c r="N296" s="368"/>
      <c r="O296" s="141"/>
      <c r="P296" s="368"/>
      <c r="Q296" s="368"/>
      <c r="R296" s="196"/>
      <c r="S296" s="234"/>
      <c r="T296" s="198"/>
      <c r="U296" s="235"/>
      <c r="W296" s="368"/>
      <c r="X296" s="368"/>
      <c r="Y296" s="368"/>
      <c r="Z296" s="106" t="str">
        <f>IF(OR(N296="",P296="",Q296="",V296="",W296="",X296="",Y296=""),"",V296*IF(N296="Sewer Rising Main",VLOOKUP(W296,VALIDATIONS!$FN$2:$GE$42,11,FALSE),IF(N296="Sewer Reticulation",VLOOKUP(W296,VALIDATIONS!$FN$2:$GE$42,VLOOKUP(X296,VALIDATIONS!$FF$2:$FH$5,2,FALSE),FALSE),0)) +IF(P296="Up to 10% Rock",VLOOKUP(W296,VALIDATIONS!$FN$2:$GE$42,VLOOKUP(X296,VALIDATIONS!$FF$2:$FH$5,2,FALSE),FALSE),0)+IF(OR(Q296="Urban Development (moderate)",Q296="Urban Development (heavy)"),VLOOKUP(W296,VALIDATIONS!$FN$2:$GE$42,VLOOKUP(Q296,VALIDATIONS!$FJ$2:$FK$4,2,FALSE),FALSE),0))</f>
        <v/>
      </c>
    </row>
    <row r="297" spans="1:26" x14ac:dyDescent="0.2">
      <c r="A297" s="136"/>
      <c r="B297" s="368"/>
      <c r="C297" s="354"/>
      <c r="D297" s="141"/>
      <c r="E297" s="122"/>
      <c r="F297" s="141"/>
      <c r="G297" s="387"/>
      <c r="H297" s="387"/>
      <c r="I297" s="106" t="str">
        <f>IF(OR(C297="",D297=""),"",VLOOKUP(C297,VALIDATIONS!$FL$2:$FM$12,2,FALSE))</f>
        <v/>
      </c>
      <c r="J297" s="84"/>
      <c r="K297" s="377"/>
      <c r="L297" s="368"/>
      <c r="M297" s="141"/>
      <c r="N297" s="368"/>
      <c r="O297" s="141"/>
      <c r="P297" s="368"/>
      <c r="Q297" s="368"/>
      <c r="R297" s="196"/>
      <c r="S297" s="234"/>
      <c r="T297" s="198"/>
      <c r="U297" s="235"/>
      <c r="W297" s="368"/>
      <c r="X297" s="368"/>
      <c r="Y297" s="368"/>
      <c r="Z297" s="106" t="str">
        <f>IF(OR(N297="",P297="",Q297="",V297="",W297="",X297="",Y297=""),"",V297*IF(N297="Sewer Rising Main",VLOOKUP(W297,VALIDATIONS!$FN$2:$GE$42,11,FALSE),IF(N297="Sewer Reticulation",VLOOKUP(W297,VALIDATIONS!$FN$2:$GE$42,VLOOKUP(X297,VALIDATIONS!$FF$2:$FH$5,2,FALSE),FALSE),0)) +IF(P297="Up to 10% Rock",VLOOKUP(W297,VALIDATIONS!$FN$2:$GE$42,VLOOKUP(X297,VALIDATIONS!$FF$2:$FH$5,2,FALSE),FALSE),0)+IF(OR(Q297="Urban Development (moderate)",Q297="Urban Development (heavy)"),VLOOKUP(W297,VALIDATIONS!$FN$2:$GE$42,VLOOKUP(Q297,VALIDATIONS!$FJ$2:$FK$4,2,FALSE),FALSE),0))</f>
        <v/>
      </c>
    </row>
    <row r="298" spans="1:26" x14ac:dyDescent="0.2">
      <c r="A298" s="136"/>
      <c r="B298" s="368"/>
      <c r="C298" s="354"/>
      <c r="D298" s="141"/>
      <c r="E298" s="122"/>
      <c r="F298" s="141"/>
      <c r="G298" s="387"/>
      <c r="H298" s="387"/>
      <c r="I298" s="106" t="str">
        <f>IF(OR(C298="",D298=""),"",VLOOKUP(C298,VALIDATIONS!$FL$2:$FM$12,2,FALSE))</f>
        <v/>
      </c>
      <c r="J298" s="84"/>
      <c r="K298" s="377"/>
      <c r="L298" s="368"/>
      <c r="M298" s="141"/>
      <c r="N298" s="368"/>
      <c r="O298" s="141"/>
      <c r="P298" s="368"/>
      <c r="Q298" s="368"/>
      <c r="R298" s="196"/>
      <c r="S298" s="234"/>
      <c r="T298" s="198"/>
      <c r="U298" s="235"/>
      <c r="W298" s="368"/>
      <c r="X298" s="368"/>
      <c r="Y298" s="368"/>
      <c r="Z298" s="106" t="str">
        <f>IF(OR(N298="",P298="",Q298="",V298="",W298="",X298="",Y298=""),"",V298*IF(N298="Sewer Rising Main",VLOOKUP(W298,VALIDATIONS!$FN$2:$GE$42,11,FALSE),IF(N298="Sewer Reticulation",VLOOKUP(W298,VALIDATIONS!$FN$2:$GE$42,VLOOKUP(X298,VALIDATIONS!$FF$2:$FH$5,2,FALSE),FALSE),0)) +IF(P298="Up to 10% Rock",VLOOKUP(W298,VALIDATIONS!$FN$2:$GE$42,VLOOKUP(X298,VALIDATIONS!$FF$2:$FH$5,2,FALSE),FALSE),0)+IF(OR(Q298="Urban Development (moderate)",Q298="Urban Development (heavy)"),VLOOKUP(W298,VALIDATIONS!$FN$2:$GE$42,VLOOKUP(Q298,VALIDATIONS!$FJ$2:$FK$4,2,FALSE),FALSE),0))</f>
        <v/>
      </c>
    </row>
    <row r="299" spans="1:26" x14ac:dyDescent="0.2">
      <c r="A299" s="136"/>
      <c r="B299" s="368"/>
      <c r="C299" s="354"/>
      <c r="D299" s="141"/>
      <c r="E299" s="122"/>
      <c r="F299" s="141"/>
      <c r="G299" s="387"/>
      <c r="H299" s="387"/>
      <c r="I299" s="106" t="str">
        <f>IF(OR(C299="",D299=""),"",VLOOKUP(C299,VALIDATIONS!$FL$2:$FM$12,2,FALSE))</f>
        <v/>
      </c>
      <c r="J299" s="84"/>
      <c r="K299" s="377"/>
      <c r="L299" s="368"/>
      <c r="M299" s="141"/>
      <c r="N299" s="368"/>
      <c r="O299" s="141"/>
      <c r="P299" s="368"/>
      <c r="Q299" s="368"/>
      <c r="R299" s="196"/>
      <c r="S299" s="234"/>
      <c r="T299" s="198"/>
      <c r="U299" s="235"/>
      <c r="W299" s="368"/>
      <c r="X299" s="368"/>
      <c r="Y299" s="368"/>
      <c r="Z299" s="106" t="str">
        <f>IF(OR(N299="",P299="",Q299="",V299="",W299="",X299="",Y299=""),"",V299*IF(N299="Sewer Rising Main",VLOOKUP(W299,VALIDATIONS!$FN$2:$GE$42,11,FALSE),IF(N299="Sewer Reticulation",VLOOKUP(W299,VALIDATIONS!$FN$2:$GE$42,VLOOKUP(X299,VALIDATIONS!$FF$2:$FH$5,2,FALSE),FALSE),0)) +IF(P299="Up to 10% Rock",VLOOKUP(W299,VALIDATIONS!$FN$2:$GE$42,VLOOKUP(X299,VALIDATIONS!$FF$2:$FH$5,2,FALSE),FALSE),0)+IF(OR(Q299="Urban Development (moderate)",Q299="Urban Development (heavy)"),VLOOKUP(W299,VALIDATIONS!$FN$2:$GE$42,VLOOKUP(Q299,VALIDATIONS!$FJ$2:$FK$4,2,FALSE),FALSE),0))</f>
        <v/>
      </c>
    </row>
    <row r="300" spans="1:26" x14ac:dyDescent="0.2">
      <c r="A300" s="136"/>
      <c r="B300" s="368"/>
      <c r="C300" s="354"/>
      <c r="D300" s="141"/>
      <c r="E300" s="122"/>
      <c r="F300" s="141"/>
      <c r="G300" s="387"/>
      <c r="H300" s="387"/>
      <c r="I300" s="106" t="str">
        <f>IF(OR(C300="",D300=""),"",VLOOKUP(C300,VALIDATIONS!$FL$2:$FM$12,2,FALSE))</f>
        <v/>
      </c>
      <c r="J300" s="84"/>
      <c r="K300" s="377"/>
      <c r="L300" s="368"/>
      <c r="M300" s="141"/>
      <c r="N300" s="368"/>
      <c r="O300" s="141"/>
      <c r="P300" s="368"/>
      <c r="Q300" s="368"/>
      <c r="R300" s="196"/>
      <c r="S300" s="234"/>
      <c r="T300" s="198"/>
      <c r="U300" s="235"/>
      <c r="W300" s="368"/>
      <c r="X300" s="368"/>
      <c r="Y300" s="368"/>
      <c r="Z300" s="106" t="str">
        <f>IF(OR(N300="",P300="",Q300="",V300="",W300="",X300="",Y300=""),"",V300*IF(N300="Sewer Rising Main",VLOOKUP(W300,VALIDATIONS!$FN$2:$GE$42,11,FALSE),IF(N300="Sewer Reticulation",VLOOKUP(W300,VALIDATIONS!$FN$2:$GE$42,VLOOKUP(X300,VALIDATIONS!$FF$2:$FH$5,2,FALSE),FALSE),0)) +IF(P300="Up to 10% Rock",VLOOKUP(W300,VALIDATIONS!$FN$2:$GE$42,VLOOKUP(X300,VALIDATIONS!$FF$2:$FH$5,2,FALSE),FALSE),0)+IF(OR(Q300="Urban Development (moderate)",Q300="Urban Development (heavy)"),VLOOKUP(W300,VALIDATIONS!$FN$2:$GE$42,VLOOKUP(Q300,VALIDATIONS!$FJ$2:$FK$4,2,FALSE),FALSE),0))</f>
        <v/>
      </c>
    </row>
    <row r="301" spans="1:26" x14ac:dyDescent="0.2">
      <c r="A301" s="136"/>
      <c r="B301" s="368"/>
      <c r="C301" s="354"/>
      <c r="D301" s="141"/>
      <c r="E301" s="122"/>
      <c r="F301" s="141"/>
      <c r="G301" s="387"/>
      <c r="H301" s="387"/>
      <c r="I301" s="106" t="str">
        <f>IF(OR(C301="",D301=""),"",VLOOKUP(C301,VALIDATIONS!$FL$2:$FM$12,2,FALSE))</f>
        <v/>
      </c>
      <c r="J301" s="84"/>
      <c r="K301" s="377"/>
      <c r="L301" s="368"/>
      <c r="M301" s="141"/>
      <c r="N301" s="368"/>
      <c r="O301" s="141"/>
      <c r="P301" s="368"/>
      <c r="Q301" s="368"/>
      <c r="R301" s="196"/>
      <c r="S301" s="234"/>
      <c r="T301" s="198"/>
      <c r="U301" s="235"/>
      <c r="W301" s="368"/>
      <c r="X301" s="368"/>
      <c r="Y301" s="368"/>
      <c r="Z301" s="106" t="str">
        <f>IF(OR(N301="",P301="",Q301="",V301="",W301="",X301="",Y301=""),"",V301*IF(N301="Sewer Rising Main",VLOOKUP(W301,VALIDATIONS!$FN$2:$GE$42,11,FALSE),IF(N301="Sewer Reticulation",VLOOKUP(W301,VALIDATIONS!$FN$2:$GE$42,VLOOKUP(X301,VALIDATIONS!$FF$2:$FH$5,2,FALSE),FALSE),0)) +IF(P301="Up to 10% Rock",VLOOKUP(W301,VALIDATIONS!$FN$2:$GE$42,VLOOKUP(X301,VALIDATIONS!$FF$2:$FH$5,2,FALSE),FALSE),0)+IF(OR(Q301="Urban Development (moderate)",Q301="Urban Development (heavy)"),VLOOKUP(W301,VALIDATIONS!$FN$2:$GE$42,VLOOKUP(Q301,VALIDATIONS!$FJ$2:$FK$4,2,FALSE),FALSE),0))</f>
        <v/>
      </c>
    </row>
    <row r="302" spans="1:26" x14ac:dyDescent="0.2">
      <c r="A302" s="136"/>
      <c r="B302" s="368"/>
      <c r="C302" s="354"/>
      <c r="D302" s="141"/>
      <c r="E302" s="122"/>
      <c r="F302" s="141"/>
      <c r="G302" s="387"/>
      <c r="H302" s="387"/>
      <c r="I302" s="106" t="str">
        <f>IF(OR(C302="",D302=""),"",VLOOKUP(C302,VALIDATIONS!$FL$2:$FM$12,2,FALSE))</f>
        <v/>
      </c>
      <c r="J302" s="84"/>
      <c r="K302" s="377"/>
      <c r="L302" s="368"/>
      <c r="M302" s="141"/>
      <c r="N302" s="368"/>
      <c r="O302" s="141"/>
      <c r="P302" s="368"/>
      <c r="Q302" s="368"/>
      <c r="R302" s="196"/>
      <c r="S302" s="234"/>
      <c r="T302" s="198"/>
      <c r="U302" s="235"/>
      <c r="W302" s="368"/>
      <c r="X302" s="368"/>
      <c r="Y302" s="368"/>
      <c r="Z302" s="106" t="str">
        <f>IF(OR(N302="",P302="",Q302="",V302="",W302="",X302="",Y302=""),"",V302*IF(N302="Sewer Rising Main",VLOOKUP(W302,VALIDATIONS!$FN$2:$GE$42,11,FALSE),IF(N302="Sewer Reticulation",VLOOKUP(W302,VALIDATIONS!$FN$2:$GE$42,VLOOKUP(X302,VALIDATIONS!$FF$2:$FH$5,2,FALSE),FALSE),0)) +IF(P302="Up to 10% Rock",VLOOKUP(W302,VALIDATIONS!$FN$2:$GE$42,VLOOKUP(X302,VALIDATIONS!$FF$2:$FH$5,2,FALSE),FALSE),0)+IF(OR(Q302="Urban Development (moderate)",Q302="Urban Development (heavy)"),VLOOKUP(W302,VALIDATIONS!$FN$2:$GE$42,VLOOKUP(Q302,VALIDATIONS!$FJ$2:$FK$4,2,FALSE),FALSE),0))</f>
        <v/>
      </c>
    </row>
    <row r="303" spans="1:26" x14ac:dyDescent="0.2">
      <c r="A303" s="136"/>
      <c r="B303" s="368"/>
      <c r="C303" s="354"/>
      <c r="D303" s="141"/>
      <c r="E303" s="122"/>
      <c r="F303" s="141"/>
      <c r="G303" s="387"/>
      <c r="H303" s="387"/>
      <c r="I303" s="106" t="str">
        <f>IF(OR(C303="",D303=""),"",VLOOKUP(C303,VALIDATIONS!$FL$2:$FM$12,2,FALSE))</f>
        <v/>
      </c>
      <c r="J303" s="84"/>
      <c r="K303" s="377"/>
      <c r="L303" s="368"/>
      <c r="M303" s="141"/>
      <c r="N303" s="368"/>
      <c r="O303" s="141"/>
      <c r="P303" s="368"/>
      <c r="Q303" s="368"/>
      <c r="R303" s="196"/>
      <c r="S303" s="234"/>
      <c r="T303" s="198"/>
      <c r="U303" s="235"/>
      <c r="W303" s="368"/>
      <c r="X303" s="368"/>
      <c r="Y303" s="368"/>
      <c r="Z303" s="106" t="str">
        <f>IF(OR(N303="",P303="",Q303="",V303="",W303="",X303="",Y303=""),"",V303*IF(N303="Sewer Rising Main",VLOOKUP(W303,VALIDATIONS!$FN$2:$GE$42,11,FALSE),IF(N303="Sewer Reticulation",VLOOKUP(W303,VALIDATIONS!$FN$2:$GE$42,VLOOKUP(X303,VALIDATIONS!$FF$2:$FH$5,2,FALSE),FALSE),0)) +IF(P303="Up to 10% Rock",VLOOKUP(W303,VALIDATIONS!$FN$2:$GE$42,VLOOKUP(X303,VALIDATIONS!$FF$2:$FH$5,2,FALSE),FALSE),0)+IF(OR(Q303="Urban Development (moderate)",Q303="Urban Development (heavy)"),VLOOKUP(W303,VALIDATIONS!$FN$2:$GE$42,VLOOKUP(Q303,VALIDATIONS!$FJ$2:$FK$4,2,FALSE),FALSE),0))</f>
        <v/>
      </c>
    </row>
    <row r="304" spans="1:26" x14ac:dyDescent="0.2">
      <c r="A304" s="136"/>
      <c r="B304" s="368"/>
      <c r="C304" s="354"/>
      <c r="D304" s="141"/>
      <c r="E304" s="122"/>
      <c r="F304" s="141"/>
      <c r="G304" s="387"/>
      <c r="H304" s="387"/>
      <c r="I304" s="106" t="str">
        <f>IF(OR(C304="",D304=""),"",VLOOKUP(C304,VALIDATIONS!$FL$2:$FM$12,2,FALSE))</f>
        <v/>
      </c>
      <c r="J304" s="84"/>
      <c r="K304" s="377"/>
      <c r="L304" s="368"/>
      <c r="M304" s="141"/>
      <c r="N304" s="368"/>
      <c r="O304" s="141"/>
      <c r="P304" s="368"/>
      <c r="Q304" s="368"/>
      <c r="R304" s="196"/>
      <c r="S304" s="234"/>
      <c r="T304" s="198"/>
      <c r="U304" s="235"/>
      <c r="W304" s="368"/>
      <c r="X304" s="368"/>
      <c r="Y304" s="368"/>
      <c r="Z304" s="106" t="str">
        <f>IF(OR(N304="",P304="",Q304="",V304="",W304="",X304="",Y304=""),"",V304*IF(N304="Sewer Rising Main",VLOOKUP(W304,VALIDATIONS!$FN$2:$GE$42,11,FALSE),IF(N304="Sewer Reticulation",VLOOKUP(W304,VALIDATIONS!$FN$2:$GE$42,VLOOKUP(X304,VALIDATIONS!$FF$2:$FH$5,2,FALSE),FALSE),0)) +IF(P304="Up to 10% Rock",VLOOKUP(W304,VALIDATIONS!$FN$2:$GE$42,VLOOKUP(X304,VALIDATIONS!$FF$2:$FH$5,2,FALSE),FALSE),0)+IF(OR(Q304="Urban Development (moderate)",Q304="Urban Development (heavy)"),VLOOKUP(W304,VALIDATIONS!$FN$2:$GE$42,VLOOKUP(Q304,VALIDATIONS!$FJ$2:$FK$4,2,FALSE),FALSE),0))</f>
        <v/>
      </c>
    </row>
    <row r="305" spans="1:26" x14ac:dyDescent="0.2">
      <c r="A305" s="136"/>
      <c r="B305" s="368"/>
      <c r="C305" s="354"/>
      <c r="D305" s="141"/>
      <c r="E305" s="122"/>
      <c r="F305" s="141"/>
      <c r="G305" s="387"/>
      <c r="H305" s="387"/>
      <c r="I305" s="106" t="str">
        <f>IF(OR(C305="",D305=""),"",VLOOKUP(C305,VALIDATIONS!$FL$2:$FM$12,2,FALSE))</f>
        <v/>
      </c>
      <c r="J305" s="84"/>
      <c r="K305" s="377"/>
      <c r="L305" s="368"/>
      <c r="M305" s="141"/>
      <c r="N305" s="368"/>
      <c r="O305" s="141"/>
      <c r="P305" s="368"/>
      <c r="Q305" s="368"/>
      <c r="R305" s="196"/>
      <c r="S305" s="234"/>
      <c r="T305" s="198"/>
      <c r="U305" s="235"/>
      <c r="W305" s="368"/>
      <c r="X305" s="368"/>
      <c r="Y305" s="368"/>
      <c r="Z305" s="106" t="str">
        <f>IF(OR(N305="",P305="",Q305="",V305="",W305="",X305="",Y305=""),"",V305*IF(N305="Sewer Rising Main",VLOOKUP(W305,VALIDATIONS!$FN$2:$GE$42,11,FALSE),IF(N305="Sewer Reticulation",VLOOKUP(W305,VALIDATIONS!$FN$2:$GE$42,VLOOKUP(X305,VALIDATIONS!$FF$2:$FH$5,2,FALSE),FALSE),0)) +IF(P305="Up to 10% Rock",VLOOKUP(W305,VALIDATIONS!$FN$2:$GE$42,VLOOKUP(X305,VALIDATIONS!$FF$2:$FH$5,2,FALSE),FALSE),0)+IF(OR(Q305="Urban Development (moderate)",Q305="Urban Development (heavy)"),VLOOKUP(W305,VALIDATIONS!$FN$2:$GE$42,VLOOKUP(Q305,VALIDATIONS!$FJ$2:$FK$4,2,FALSE),FALSE),0))</f>
        <v/>
      </c>
    </row>
    <row r="306" spans="1:26" x14ac:dyDescent="0.2">
      <c r="A306" s="136"/>
      <c r="B306" s="368"/>
      <c r="C306" s="354"/>
      <c r="D306" s="141"/>
      <c r="E306" s="122"/>
      <c r="F306" s="141"/>
      <c r="G306" s="387"/>
      <c r="H306" s="387"/>
      <c r="I306" s="106" t="str">
        <f>IF(OR(C306="",D306=""),"",VLOOKUP(C306,VALIDATIONS!$FL$2:$FM$12,2,FALSE))</f>
        <v/>
      </c>
      <c r="J306" s="84"/>
      <c r="K306" s="377"/>
      <c r="L306" s="368"/>
      <c r="M306" s="141"/>
      <c r="N306" s="368"/>
      <c r="O306" s="141"/>
      <c r="P306" s="368"/>
      <c r="Q306" s="368"/>
      <c r="R306" s="196"/>
      <c r="S306" s="234"/>
      <c r="T306" s="198"/>
      <c r="U306" s="235"/>
      <c r="W306" s="368"/>
      <c r="X306" s="368"/>
      <c r="Y306" s="368"/>
      <c r="Z306" s="106" t="str">
        <f>IF(OR(N306="",P306="",Q306="",V306="",W306="",X306="",Y306=""),"",V306*IF(N306="Sewer Rising Main",VLOOKUP(W306,VALIDATIONS!$FN$2:$GE$42,11,FALSE),IF(N306="Sewer Reticulation",VLOOKUP(W306,VALIDATIONS!$FN$2:$GE$42,VLOOKUP(X306,VALIDATIONS!$FF$2:$FH$5,2,FALSE),FALSE),0)) +IF(P306="Up to 10% Rock",VLOOKUP(W306,VALIDATIONS!$FN$2:$GE$42,VLOOKUP(X306,VALIDATIONS!$FF$2:$FH$5,2,FALSE),FALSE),0)+IF(OR(Q306="Urban Development (moderate)",Q306="Urban Development (heavy)"),VLOOKUP(W306,VALIDATIONS!$FN$2:$GE$42,VLOOKUP(Q306,VALIDATIONS!$FJ$2:$FK$4,2,FALSE),FALSE),0))</f>
        <v/>
      </c>
    </row>
    <row r="307" spans="1:26" x14ac:dyDescent="0.2">
      <c r="A307" s="136"/>
      <c r="B307" s="368"/>
      <c r="C307" s="354"/>
      <c r="D307" s="141"/>
      <c r="E307" s="122"/>
      <c r="F307" s="141"/>
      <c r="G307" s="387"/>
      <c r="H307" s="387"/>
      <c r="I307" s="106" t="str">
        <f>IF(OR(C307="",D307=""),"",VLOOKUP(C307,VALIDATIONS!$FL$2:$FM$12,2,FALSE))</f>
        <v/>
      </c>
      <c r="J307" s="84"/>
      <c r="K307" s="377"/>
      <c r="L307" s="368"/>
      <c r="M307" s="141"/>
      <c r="N307" s="368"/>
      <c r="O307" s="141"/>
      <c r="P307" s="368"/>
      <c r="Q307" s="368"/>
      <c r="R307" s="196"/>
      <c r="S307" s="234"/>
      <c r="T307" s="198"/>
      <c r="U307" s="235"/>
      <c r="W307" s="368"/>
      <c r="X307" s="368"/>
      <c r="Y307" s="368"/>
      <c r="Z307" s="106" t="str">
        <f>IF(OR(N307="",P307="",Q307="",V307="",W307="",X307="",Y307=""),"",V307*IF(N307="Sewer Rising Main",VLOOKUP(W307,VALIDATIONS!$FN$2:$GE$42,11,FALSE),IF(N307="Sewer Reticulation",VLOOKUP(W307,VALIDATIONS!$FN$2:$GE$42,VLOOKUP(X307,VALIDATIONS!$FF$2:$FH$5,2,FALSE),FALSE),0)) +IF(P307="Up to 10% Rock",VLOOKUP(W307,VALIDATIONS!$FN$2:$GE$42,VLOOKUP(X307,VALIDATIONS!$FF$2:$FH$5,2,FALSE),FALSE),0)+IF(OR(Q307="Urban Development (moderate)",Q307="Urban Development (heavy)"),VLOOKUP(W307,VALIDATIONS!$FN$2:$GE$42,VLOOKUP(Q307,VALIDATIONS!$FJ$2:$FK$4,2,FALSE),FALSE),0))</f>
        <v/>
      </c>
    </row>
    <row r="308" spans="1:26" x14ac:dyDescent="0.2">
      <c r="A308" s="136"/>
      <c r="B308" s="368"/>
      <c r="C308" s="354"/>
      <c r="D308" s="141"/>
      <c r="E308" s="122"/>
      <c r="F308" s="141"/>
      <c r="G308" s="387"/>
      <c r="H308" s="387"/>
      <c r="I308" s="106" t="str">
        <f>IF(OR(C308="",D308=""),"",VLOOKUP(C308,VALIDATIONS!$FL$2:$FM$12,2,FALSE))</f>
        <v/>
      </c>
      <c r="J308" s="84"/>
      <c r="K308" s="377"/>
      <c r="L308" s="368"/>
      <c r="M308" s="141"/>
      <c r="N308" s="368"/>
      <c r="O308" s="141"/>
      <c r="P308" s="368"/>
      <c r="Q308" s="368"/>
      <c r="R308" s="196"/>
      <c r="S308" s="234"/>
      <c r="T308" s="198"/>
      <c r="U308" s="235"/>
      <c r="W308" s="368"/>
      <c r="X308" s="368"/>
      <c r="Y308" s="368"/>
      <c r="Z308" s="106" t="str">
        <f>IF(OR(N308="",P308="",Q308="",V308="",W308="",X308="",Y308=""),"",V308*IF(N308="Sewer Rising Main",VLOOKUP(W308,VALIDATIONS!$FN$2:$GE$42,11,FALSE),IF(N308="Sewer Reticulation",VLOOKUP(W308,VALIDATIONS!$FN$2:$GE$42,VLOOKUP(X308,VALIDATIONS!$FF$2:$FH$5,2,FALSE),FALSE),0)) +IF(P308="Up to 10% Rock",VLOOKUP(W308,VALIDATIONS!$FN$2:$GE$42,VLOOKUP(X308,VALIDATIONS!$FF$2:$FH$5,2,FALSE),FALSE),0)+IF(OR(Q308="Urban Development (moderate)",Q308="Urban Development (heavy)"),VLOOKUP(W308,VALIDATIONS!$FN$2:$GE$42,VLOOKUP(Q308,VALIDATIONS!$FJ$2:$FK$4,2,FALSE),FALSE),0))</f>
        <v/>
      </c>
    </row>
    <row r="309" spans="1:26" x14ac:dyDescent="0.2">
      <c r="A309" s="136"/>
      <c r="B309" s="368"/>
      <c r="C309" s="354"/>
      <c r="D309" s="141"/>
      <c r="E309" s="122"/>
      <c r="F309" s="141"/>
      <c r="G309" s="387"/>
      <c r="H309" s="387"/>
      <c r="I309" s="106" t="str">
        <f>IF(OR(C309="",D309=""),"",VLOOKUP(C309,VALIDATIONS!$FL$2:$FM$12,2,FALSE))</f>
        <v/>
      </c>
      <c r="J309" s="84"/>
      <c r="K309" s="377"/>
      <c r="L309" s="368"/>
      <c r="M309" s="141"/>
      <c r="N309" s="368"/>
      <c r="O309" s="141"/>
      <c r="P309" s="368"/>
      <c r="Q309" s="368"/>
      <c r="R309" s="196"/>
      <c r="S309" s="234"/>
      <c r="T309" s="198"/>
      <c r="U309" s="235"/>
      <c r="W309" s="368"/>
      <c r="X309" s="368"/>
      <c r="Y309" s="368"/>
      <c r="Z309" s="106" t="str">
        <f>IF(OR(N309="",P309="",Q309="",V309="",W309="",X309="",Y309=""),"",V309*IF(N309="Sewer Rising Main",VLOOKUP(W309,VALIDATIONS!$FN$2:$GE$42,11,FALSE),IF(N309="Sewer Reticulation",VLOOKUP(W309,VALIDATIONS!$FN$2:$GE$42,VLOOKUP(X309,VALIDATIONS!$FF$2:$FH$5,2,FALSE),FALSE),0)) +IF(P309="Up to 10% Rock",VLOOKUP(W309,VALIDATIONS!$FN$2:$GE$42,VLOOKUP(X309,VALIDATIONS!$FF$2:$FH$5,2,FALSE),FALSE),0)+IF(OR(Q309="Urban Development (moderate)",Q309="Urban Development (heavy)"),VLOOKUP(W309,VALIDATIONS!$FN$2:$GE$42,VLOOKUP(Q309,VALIDATIONS!$FJ$2:$FK$4,2,FALSE),FALSE),0))</f>
        <v/>
      </c>
    </row>
    <row r="310" spans="1:26" x14ac:dyDescent="0.2">
      <c r="A310" s="136"/>
      <c r="B310" s="368"/>
      <c r="C310" s="354"/>
      <c r="D310" s="141"/>
      <c r="E310" s="122"/>
      <c r="F310" s="141"/>
      <c r="G310" s="387"/>
      <c r="H310" s="387"/>
      <c r="I310" s="106" t="str">
        <f>IF(OR(C310="",D310=""),"",VLOOKUP(C310,VALIDATIONS!$FL$2:$FM$12,2,FALSE))</f>
        <v/>
      </c>
      <c r="J310" s="84"/>
      <c r="K310" s="377"/>
      <c r="L310" s="368"/>
      <c r="M310" s="141"/>
      <c r="N310" s="368"/>
      <c r="O310" s="141"/>
      <c r="P310" s="368"/>
      <c r="Q310" s="368"/>
      <c r="R310" s="196"/>
      <c r="S310" s="234"/>
      <c r="T310" s="198"/>
      <c r="U310" s="235"/>
      <c r="W310" s="368"/>
      <c r="X310" s="368"/>
      <c r="Y310" s="368"/>
      <c r="Z310" s="106" t="str">
        <f>IF(OR(N310="",P310="",Q310="",V310="",W310="",X310="",Y310=""),"",V310*IF(N310="Sewer Rising Main",VLOOKUP(W310,VALIDATIONS!$FN$2:$GE$42,11,FALSE),IF(N310="Sewer Reticulation",VLOOKUP(W310,VALIDATIONS!$FN$2:$GE$42,VLOOKUP(X310,VALIDATIONS!$FF$2:$FH$5,2,FALSE),FALSE),0)) +IF(P310="Up to 10% Rock",VLOOKUP(W310,VALIDATIONS!$FN$2:$GE$42,VLOOKUP(X310,VALIDATIONS!$FF$2:$FH$5,2,FALSE),FALSE),0)+IF(OR(Q310="Urban Development (moderate)",Q310="Urban Development (heavy)"),VLOOKUP(W310,VALIDATIONS!$FN$2:$GE$42,VLOOKUP(Q310,VALIDATIONS!$FJ$2:$FK$4,2,FALSE),FALSE),0))</f>
        <v/>
      </c>
    </row>
    <row r="311" spans="1:26" x14ac:dyDescent="0.2">
      <c r="A311" s="136"/>
      <c r="B311" s="368"/>
      <c r="C311" s="354"/>
      <c r="D311" s="141"/>
      <c r="E311" s="122"/>
      <c r="F311" s="141"/>
      <c r="G311" s="387"/>
      <c r="H311" s="387"/>
      <c r="I311" s="106" t="str">
        <f>IF(OR(C311="",D311=""),"",VLOOKUP(C311,VALIDATIONS!$FL$2:$FM$12,2,FALSE))</f>
        <v/>
      </c>
      <c r="J311" s="84"/>
      <c r="K311" s="377"/>
      <c r="L311" s="368"/>
      <c r="M311" s="141"/>
      <c r="N311" s="368"/>
      <c r="O311" s="141"/>
      <c r="P311" s="368"/>
      <c r="Q311" s="368"/>
      <c r="R311" s="196"/>
      <c r="S311" s="234"/>
      <c r="T311" s="198"/>
      <c r="U311" s="235"/>
      <c r="W311" s="368"/>
      <c r="X311" s="368"/>
      <c r="Y311" s="368"/>
      <c r="Z311" s="106" t="str">
        <f>IF(OR(N311="",P311="",Q311="",V311="",W311="",X311="",Y311=""),"",V311*IF(N311="Sewer Rising Main",VLOOKUP(W311,VALIDATIONS!$FN$2:$GE$42,11,FALSE),IF(N311="Sewer Reticulation",VLOOKUP(W311,VALIDATIONS!$FN$2:$GE$42,VLOOKUP(X311,VALIDATIONS!$FF$2:$FH$5,2,FALSE),FALSE),0)) +IF(P311="Up to 10% Rock",VLOOKUP(W311,VALIDATIONS!$FN$2:$GE$42,VLOOKUP(X311,VALIDATIONS!$FF$2:$FH$5,2,FALSE),FALSE),0)+IF(OR(Q311="Urban Development (moderate)",Q311="Urban Development (heavy)"),VLOOKUP(W311,VALIDATIONS!$FN$2:$GE$42,VLOOKUP(Q311,VALIDATIONS!$FJ$2:$FK$4,2,FALSE),FALSE),0))</f>
        <v/>
      </c>
    </row>
    <row r="312" spans="1:26" x14ac:dyDescent="0.2">
      <c r="A312" s="136"/>
      <c r="B312" s="368"/>
      <c r="C312" s="354"/>
      <c r="D312" s="141"/>
      <c r="E312" s="122"/>
      <c r="F312" s="141"/>
      <c r="G312" s="387"/>
      <c r="H312" s="387"/>
      <c r="I312" s="106" t="str">
        <f>IF(OR(C312="",D312=""),"",VLOOKUP(C312,VALIDATIONS!$FL$2:$FM$12,2,FALSE))</f>
        <v/>
      </c>
      <c r="J312" s="84"/>
      <c r="K312" s="377"/>
      <c r="L312" s="368"/>
      <c r="M312" s="141"/>
      <c r="N312" s="368"/>
      <c r="O312" s="141"/>
      <c r="P312" s="368"/>
      <c r="Q312" s="368"/>
      <c r="R312" s="196"/>
      <c r="S312" s="234"/>
      <c r="T312" s="198"/>
      <c r="U312" s="235"/>
      <c r="W312" s="368"/>
      <c r="X312" s="368"/>
      <c r="Y312" s="368"/>
      <c r="Z312" s="106" t="str">
        <f>IF(OR(N312="",P312="",Q312="",V312="",W312="",X312="",Y312=""),"",V312*IF(N312="Sewer Rising Main",VLOOKUP(W312,VALIDATIONS!$FN$2:$GE$42,11,FALSE),IF(N312="Sewer Reticulation",VLOOKUP(W312,VALIDATIONS!$FN$2:$GE$42,VLOOKUP(X312,VALIDATIONS!$FF$2:$FH$5,2,FALSE),FALSE),0)) +IF(P312="Up to 10% Rock",VLOOKUP(W312,VALIDATIONS!$FN$2:$GE$42,VLOOKUP(X312,VALIDATIONS!$FF$2:$FH$5,2,FALSE),FALSE),0)+IF(OR(Q312="Urban Development (moderate)",Q312="Urban Development (heavy)"),VLOOKUP(W312,VALIDATIONS!$FN$2:$GE$42,VLOOKUP(Q312,VALIDATIONS!$FJ$2:$FK$4,2,FALSE),FALSE),0))</f>
        <v/>
      </c>
    </row>
    <row r="313" spans="1:26" x14ac:dyDescent="0.2">
      <c r="A313" s="136"/>
      <c r="B313" s="368"/>
      <c r="C313" s="354"/>
      <c r="D313" s="141"/>
      <c r="E313" s="122"/>
      <c r="F313" s="141"/>
      <c r="G313" s="387"/>
      <c r="H313" s="387"/>
      <c r="I313" s="106" t="str">
        <f>IF(OR(C313="",D313=""),"",VLOOKUP(C313,VALIDATIONS!$FL$2:$FM$12,2,FALSE))</f>
        <v/>
      </c>
      <c r="J313" s="84"/>
      <c r="K313" s="377"/>
      <c r="L313" s="368"/>
      <c r="M313" s="141"/>
      <c r="N313" s="368"/>
      <c r="O313" s="141"/>
      <c r="P313" s="368"/>
      <c r="Q313" s="368"/>
      <c r="R313" s="196"/>
      <c r="S313" s="234"/>
      <c r="T313" s="198"/>
      <c r="U313" s="235"/>
      <c r="W313" s="368"/>
      <c r="X313" s="368"/>
      <c r="Y313" s="368"/>
      <c r="Z313" s="106" t="str">
        <f>IF(OR(N313="",P313="",Q313="",V313="",W313="",X313="",Y313=""),"",V313*IF(N313="Sewer Rising Main",VLOOKUP(W313,VALIDATIONS!$FN$2:$GE$42,11,FALSE),IF(N313="Sewer Reticulation",VLOOKUP(W313,VALIDATIONS!$FN$2:$GE$42,VLOOKUP(X313,VALIDATIONS!$FF$2:$FH$5,2,FALSE),FALSE),0)) +IF(P313="Up to 10% Rock",VLOOKUP(W313,VALIDATIONS!$FN$2:$GE$42,VLOOKUP(X313,VALIDATIONS!$FF$2:$FH$5,2,FALSE),FALSE),0)+IF(OR(Q313="Urban Development (moderate)",Q313="Urban Development (heavy)"),VLOOKUP(W313,VALIDATIONS!$FN$2:$GE$42,VLOOKUP(Q313,VALIDATIONS!$FJ$2:$FK$4,2,FALSE),FALSE),0))</f>
        <v/>
      </c>
    </row>
    <row r="314" spans="1:26" x14ac:dyDescent="0.2">
      <c r="A314" s="136"/>
      <c r="B314" s="368"/>
      <c r="C314" s="354"/>
      <c r="D314" s="141"/>
      <c r="E314" s="122"/>
      <c r="F314" s="141"/>
      <c r="G314" s="387"/>
      <c r="H314" s="387"/>
      <c r="I314" s="106" t="str">
        <f>IF(OR(C314="",D314=""),"",VLOOKUP(C314,VALIDATIONS!$FL$2:$FM$12,2,FALSE))</f>
        <v/>
      </c>
      <c r="J314" s="84"/>
      <c r="K314" s="377"/>
      <c r="L314" s="368"/>
      <c r="M314" s="141"/>
      <c r="N314" s="368"/>
      <c r="O314" s="141"/>
      <c r="P314" s="368"/>
      <c r="Q314" s="368"/>
      <c r="R314" s="196"/>
      <c r="S314" s="234"/>
      <c r="T314" s="198"/>
      <c r="U314" s="235"/>
      <c r="W314" s="368"/>
      <c r="X314" s="368"/>
      <c r="Y314" s="368"/>
      <c r="Z314" s="106" t="str">
        <f>IF(OR(N314="",P314="",Q314="",V314="",W314="",X314="",Y314=""),"",V314*IF(N314="Sewer Rising Main",VLOOKUP(W314,VALIDATIONS!$FN$2:$GE$42,11,FALSE),IF(N314="Sewer Reticulation",VLOOKUP(W314,VALIDATIONS!$FN$2:$GE$42,VLOOKUP(X314,VALIDATIONS!$FF$2:$FH$5,2,FALSE),FALSE),0)) +IF(P314="Up to 10% Rock",VLOOKUP(W314,VALIDATIONS!$FN$2:$GE$42,VLOOKUP(X314,VALIDATIONS!$FF$2:$FH$5,2,FALSE),FALSE),0)+IF(OR(Q314="Urban Development (moderate)",Q314="Urban Development (heavy)"),VLOOKUP(W314,VALIDATIONS!$FN$2:$GE$42,VLOOKUP(Q314,VALIDATIONS!$FJ$2:$FK$4,2,FALSE),FALSE),0))</f>
        <v/>
      </c>
    </row>
    <row r="315" spans="1:26" x14ac:dyDescent="0.2">
      <c r="A315" s="136"/>
      <c r="B315" s="368"/>
      <c r="C315" s="354"/>
      <c r="D315" s="141"/>
      <c r="E315" s="122"/>
      <c r="F315" s="141"/>
      <c r="G315" s="387"/>
      <c r="H315" s="387"/>
      <c r="I315" s="106" t="str">
        <f>IF(OR(C315="",D315=""),"",VLOOKUP(C315,VALIDATIONS!$FL$2:$FM$12,2,FALSE))</f>
        <v/>
      </c>
      <c r="J315" s="84"/>
      <c r="K315" s="377"/>
      <c r="L315" s="368"/>
      <c r="M315" s="141"/>
      <c r="N315" s="368"/>
      <c r="O315" s="141"/>
      <c r="P315" s="368"/>
      <c r="Q315" s="368"/>
      <c r="R315" s="196"/>
      <c r="S315" s="234"/>
      <c r="T315" s="198"/>
      <c r="U315" s="235"/>
      <c r="W315" s="368"/>
      <c r="X315" s="368"/>
      <c r="Y315" s="368"/>
      <c r="Z315" s="106" t="str">
        <f>IF(OR(N315="",P315="",Q315="",V315="",W315="",X315="",Y315=""),"",V315*IF(N315="Sewer Rising Main",VLOOKUP(W315,VALIDATIONS!$FN$2:$GE$42,11,FALSE),IF(N315="Sewer Reticulation",VLOOKUP(W315,VALIDATIONS!$FN$2:$GE$42,VLOOKUP(X315,VALIDATIONS!$FF$2:$FH$5,2,FALSE),FALSE),0)) +IF(P315="Up to 10% Rock",VLOOKUP(W315,VALIDATIONS!$FN$2:$GE$42,VLOOKUP(X315,VALIDATIONS!$FF$2:$FH$5,2,FALSE),FALSE),0)+IF(OR(Q315="Urban Development (moderate)",Q315="Urban Development (heavy)"),VLOOKUP(W315,VALIDATIONS!$FN$2:$GE$42,VLOOKUP(Q315,VALIDATIONS!$FJ$2:$FK$4,2,FALSE),FALSE),0))</f>
        <v/>
      </c>
    </row>
    <row r="316" spans="1:26" x14ac:dyDescent="0.2">
      <c r="A316" s="136"/>
      <c r="B316" s="368"/>
      <c r="C316" s="354"/>
      <c r="D316" s="141"/>
      <c r="E316" s="122"/>
      <c r="F316" s="141"/>
      <c r="G316" s="387"/>
      <c r="H316" s="387"/>
      <c r="I316" s="106" t="str">
        <f>IF(OR(C316="",D316=""),"",VLOOKUP(C316,VALIDATIONS!$FL$2:$FM$12,2,FALSE))</f>
        <v/>
      </c>
      <c r="J316" s="84"/>
      <c r="K316" s="377"/>
      <c r="L316" s="368"/>
      <c r="M316" s="141"/>
      <c r="N316" s="368"/>
      <c r="O316" s="141"/>
      <c r="P316" s="368"/>
      <c r="Q316" s="368"/>
      <c r="R316" s="196"/>
      <c r="S316" s="234"/>
      <c r="T316" s="198"/>
      <c r="U316" s="235"/>
      <c r="W316" s="368"/>
      <c r="X316" s="368"/>
      <c r="Y316" s="368"/>
      <c r="Z316" s="106" t="str">
        <f>IF(OR(N316="",P316="",Q316="",V316="",W316="",X316="",Y316=""),"",V316*IF(N316="Sewer Rising Main",VLOOKUP(W316,VALIDATIONS!$FN$2:$GE$42,11,FALSE),IF(N316="Sewer Reticulation",VLOOKUP(W316,VALIDATIONS!$FN$2:$GE$42,VLOOKUP(X316,VALIDATIONS!$FF$2:$FH$5,2,FALSE),FALSE),0)) +IF(P316="Up to 10% Rock",VLOOKUP(W316,VALIDATIONS!$FN$2:$GE$42,VLOOKUP(X316,VALIDATIONS!$FF$2:$FH$5,2,FALSE),FALSE),0)+IF(OR(Q316="Urban Development (moderate)",Q316="Urban Development (heavy)"),VLOOKUP(W316,VALIDATIONS!$FN$2:$GE$42,VLOOKUP(Q316,VALIDATIONS!$FJ$2:$FK$4,2,FALSE),FALSE),0))</f>
        <v/>
      </c>
    </row>
    <row r="317" spans="1:26" x14ac:dyDescent="0.2">
      <c r="A317" s="136"/>
      <c r="B317" s="368"/>
      <c r="C317" s="354"/>
      <c r="D317" s="141"/>
      <c r="E317" s="122"/>
      <c r="F317" s="141"/>
      <c r="G317" s="387"/>
      <c r="H317" s="387"/>
      <c r="I317" s="106" t="str">
        <f>IF(OR(C317="",D317=""),"",VLOOKUP(C317,VALIDATIONS!$FL$2:$FM$12,2,FALSE))</f>
        <v/>
      </c>
      <c r="J317" s="84"/>
      <c r="K317" s="377"/>
      <c r="L317" s="368"/>
      <c r="M317" s="141"/>
      <c r="N317" s="368"/>
      <c r="O317" s="141"/>
      <c r="P317" s="368"/>
      <c r="Q317" s="368"/>
      <c r="R317" s="196"/>
      <c r="S317" s="234"/>
      <c r="T317" s="198"/>
      <c r="U317" s="235"/>
      <c r="W317" s="368"/>
      <c r="X317" s="368"/>
      <c r="Y317" s="368"/>
      <c r="Z317" s="106" t="str">
        <f>IF(OR(N317="",P317="",Q317="",V317="",W317="",X317="",Y317=""),"",V317*IF(N317="Sewer Rising Main",VLOOKUP(W317,VALIDATIONS!$FN$2:$GE$42,11,FALSE),IF(N317="Sewer Reticulation",VLOOKUP(W317,VALIDATIONS!$FN$2:$GE$42,VLOOKUP(X317,VALIDATIONS!$FF$2:$FH$5,2,FALSE),FALSE),0)) +IF(P317="Up to 10% Rock",VLOOKUP(W317,VALIDATIONS!$FN$2:$GE$42,VLOOKUP(X317,VALIDATIONS!$FF$2:$FH$5,2,FALSE),FALSE),0)+IF(OR(Q317="Urban Development (moderate)",Q317="Urban Development (heavy)"),VLOOKUP(W317,VALIDATIONS!$FN$2:$GE$42,VLOOKUP(Q317,VALIDATIONS!$FJ$2:$FK$4,2,FALSE),FALSE),0))</f>
        <v/>
      </c>
    </row>
    <row r="318" spans="1:26" x14ac:dyDescent="0.2">
      <c r="A318" s="136"/>
      <c r="B318" s="368"/>
      <c r="C318" s="354"/>
      <c r="D318" s="141"/>
      <c r="E318" s="122"/>
      <c r="F318" s="141"/>
      <c r="G318" s="387"/>
      <c r="H318" s="387"/>
      <c r="I318" s="106" t="str">
        <f>IF(OR(C318="",D318=""),"",VLOOKUP(C318,VALIDATIONS!$FL$2:$FM$12,2,FALSE))</f>
        <v/>
      </c>
      <c r="J318" s="84"/>
      <c r="K318" s="377"/>
      <c r="L318" s="368"/>
      <c r="M318" s="141"/>
      <c r="N318" s="368"/>
      <c r="O318" s="141"/>
      <c r="P318" s="368"/>
      <c r="Q318" s="368"/>
      <c r="R318" s="196"/>
      <c r="S318" s="234"/>
      <c r="T318" s="198"/>
      <c r="U318" s="235"/>
      <c r="W318" s="368"/>
      <c r="X318" s="368"/>
      <c r="Y318" s="368"/>
      <c r="Z318" s="106" t="str">
        <f>IF(OR(N318="",P318="",Q318="",V318="",W318="",X318="",Y318=""),"",V318*IF(N318="Sewer Rising Main",VLOOKUP(W318,VALIDATIONS!$FN$2:$GE$42,11,FALSE),IF(N318="Sewer Reticulation",VLOOKUP(W318,VALIDATIONS!$FN$2:$GE$42,VLOOKUP(X318,VALIDATIONS!$FF$2:$FH$5,2,FALSE),FALSE),0)) +IF(P318="Up to 10% Rock",VLOOKUP(W318,VALIDATIONS!$FN$2:$GE$42,VLOOKUP(X318,VALIDATIONS!$FF$2:$FH$5,2,FALSE),FALSE),0)+IF(OR(Q318="Urban Development (moderate)",Q318="Urban Development (heavy)"),VLOOKUP(W318,VALIDATIONS!$FN$2:$GE$42,VLOOKUP(Q318,VALIDATIONS!$FJ$2:$FK$4,2,FALSE),FALSE),0))</f>
        <v/>
      </c>
    </row>
    <row r="319" spans="1:26" x14ac:dyDescent="0.2">
      <c r="A319" s="136"/>
      <c r="B319" s="368"/>
      <c r="C319" s="354"/>
      <c r="D319" s="141"/>
      <c r="E319" s="122"/>
      <c r="F319" s="141"/>
      <c r="G319" s="387"/>
      <c r="H319" s="387"/>
      <c r="I319" s="106" t="str">
        <f>IF(OR(C319="",D319=""),"",VLOOKUP(C319,VALIDATIONS!$FL$2:$FM$12,2,FALSE))</f>
        <v/>
      </c>
      <c r="J319" s="84"/>
      <c r="K319" s="377"/>
      <c r="L319" s="368"/>
      <c r="M319" s="141"/>
      <c r="N319" s="368"/>
      <c r="O319" s="141"/>
      <c r="P319" s="368"/>
      <c r="Q319" s="368"/>
      <c r="R319" s="196"/>
      <c r="S319" s="234"/>
      <c r="T319" s="198"/>
      <c r="U319" s="235"/>
      <c r="W319" s="368"/>
      <c r="X319" s="368"/>
      <c r="Y319" s="368"/>
      <c r="Z319" s="106" t="str">
        <f>IF(OR(N319="",P319="",Q319="",V319="",W319="",X319="",Y319=""),"",V319*IF(N319="Sewer Rising Main",VLOOKUP(W319,VALIDATIONS!$FN$2:$GE$42,11,FALSE),IF(N319="Sewer Reticulation",VLOOKUP(W319,VALIDATIONS!$FN$2:$GE$42,VLOOKUP(X319,VALIDATIONS!$FF$2:$FH$5,2,FALSE),FALSE),0)) +IF(P319="Up to 10% Rock",VLOOKUP(W319,VALIDATIONS!$FN$2:$GE$42,VLOOKUP(X319,VALIDATIONS!$FF$2:$FH$5,2,FALSE),FALSE),0)+IF(OR(Q319="Urban Development (moderate)",Q319="Urban Development (heavy)"),VLOOKUP(W319,VALIDATIONS!$FN$2:$GE$42,VLOOKUP(Q319,VALIDATIONS!$FJ$2:$FK$4,2,FALSE),FALSE),0))</f>
        <v/>
      </c>
    </row>
    <row r="320" spans="1:26" x14ac:dyDescent="0.2">
      <c r="A320" s="136"/>
      <c r="B320" s="368"/>
      <c r="C320" s="354"/>
      <c r="D320" s="141"/>
      <c r="E320" s="122"/>
      <c r="F320" s="141"/>
      <c r="G320" s="387"/>
      <c r="H320" s="387"/>
      <c r="I320" s="106" t="str">
        <f>IF(OR(C320="",D320=""),"",VLOOKUP(C320,VALIDATIONS!$FL$2:$FM$12,2,FALSE))</f>
        <v/>
      </c>
      <c r="J320" s="84"/>
      <c r="K320" s="377"/>
      <c r="L320" s="368"/>
      <c r="M320" s="141"/>
      <c r="N320" s="368"/>
      <c r="O320" s="141"/>
      <c r="P320" s="368"/>
      <c r="Q320" s="368"/>
      <c r="R320" s="196"/>
      <c r="S320" s="234"/>
      <c r="T320" s="198"/>
      <c r="U320" s="235"/>
      <c r="W320" s="368"/>
      <c r="X320" s="368"/>
      <c r="Y320" s="368"/>
      <c r="Z320" s="106" t="str">
        <f>IF(OR(N320="",P320="",Q320="",V320="",W320="",X320="",Y320=""),"",V320*IF(N320="Sewer Rising Main",VLOOKUP(W320,VALIDATIONS!$FN$2:$GE$42,11,FALSE),IF(N320="Sewer Reticulation",VLOOKUP(W320,VALIDATIONS!$FN$2:$GE$42,VLOOKUP(X320,VALIDATIONS!$FF$2:$FH$5,2,FALSE),FALSE),0)) +IF(P320="Up to 10% Rock",VLOOKUP(W320,VALIDATIONS!$FN$2:$GE$42,VLOOKUP(X320,VALIDATIONS!$FF$2:$FH$5,2,FALSE),FALSE),0)+IF(OR(Q320="Urban Development (moderate)",Q320="Urban Development (heavy)"),VLOOKUP(W320,VALIDATIONS!$FN$2:$GE$42,VLOOKUP(Q320,VALIDATIONS!$FJ$2:$FK$4,2,FALSE),FALSE),0))</f>
        <v/>
      </c>
    </row>
    <row r="321" spans="1:26" x14ac:dyDescent="0.2">
      <c r="A321" s="136"/>
      <c r="B321" s="368"/>
      <c r="C321" s="354"/>
      <c r="D321" s="141"/>
      <c r="E321" s="122"/>
      <c r="F321" s="141"/>
      <c r="G321" s="387"/>
      <c r="H321" s="387"/>
      <c r="I321" s="106" t="str">
        <f>IF(OR(C321="",D321=""),"",VLOOKUP(C321,VALIDATIONS!$FL$2:$FM$12,2,FALSE))</f>
        <v/>
      </c>
      <c r="J321" s="84"/>
      <c r="K321" s="377"/>
      <c r="L321" s="368"/>
      <c r="M321" s="141"/>
      <c r="N321" s="368"/>
      <c r="O321" s="141"/>
      <c r="P321" s="368"/>
      <c r="Q321" s="368"/>
      <c r="R321" s="196"/>
      <c r="S321" s="234"/>
      <c r="T321" s="198"/>
      <c r="U321" s="235"/>
      <c r="W321" s="368"/>
      <c r="X321" s="368"/>
      <c r="Y321" s="368"/>
      <c r="Z321" s="106" t="str">
        <f>IF(OR(N321="",P321="",Q321="",V321="",W321="",X321="",Y321=""),"",V321*IF(N321="Sewer Rising Main",VLOOKUP(W321,VALIDATIONS!$FN$2:$GE$42,11,FALSE),IF(N321="Sewer Reticulation",VLOOKUP(W321,VALIDATIONS!$FN$2:$GE$42,VLOOKUP(X321,VALIDATIONS!$FF$2:$FH$5,2,FALSE),FALSE),0)) +IF(P321="Up to 10% Rock",VLOOKUP(W321,VALIDATIONS!$FN$2:$GE$42,VLOOKUP(X321,VALIDATIONS!$FF$2:$FH$5,2,FALSE),FALSE),0)+IF(OR(Q321="Urban Development (moderate)",Q321="Urban Development (heavy)"),VLOOKUP(W321,VALIDATIONS!$FN$2:$GE$42,VLOOKUP(Q321,VALIDATIONS!$FJ$2:$FK$4,2,FALSE),FALSE),0))</f>
        <v/>
      </c>
    </row>
    <row r="322" spans="1:26" x14ac:dyDescent="0.2">
      <c r="A322" s="136"/>
      <c r="B322" s="368"/>
      <c r="C322" s="354"/>
      <c r="D322" s="141"/>
      <c r="E322" s="122"/>
      <c r="F322" s="141"/>
      <c r="G322" s="387"/>
      <c r="H322" s="387"/>
      <c r="I322" s="106" t="str">
        <f>IF(OR(C322="",D322=""),"",VLOOKUP(C322,VALIDATIONS!$FL$2:$FM$12,2,FALSE))</f>
        <v/>
      </c>
      <c r="J322" s="84"/>
      <c r="K322" s="377"/>
      <c r="L322" s="368"/>
      <c r="M322" s="141"/>
      <c r="N322" s="368"/>
      <c r="O322" s="141"/>
      <c r="P322" s="368"/>
      <c r="Q322" s="368"/>
      <c r="R322" s="196"/>
      <c r="S322" s="234"/>
      <c r="T322" s="198"/>
      <c r="U322" s="235"/>
      <c r="W322" s="368"/>
      <c r="X322" s="368"/>
      <c r="Y322" s="368"/>
      <c r="Z322" s="106" t="str">
        <f>IF(OR(N322="",P322="",Q322="",V322="",W322="",X322="",Y322=""),"",V322*IF(N322="Sewer Rising Main",VLOOKUP(W322,VALIDATIONS!$FN$2:$GE$42,11,FALSE),IF(N322="Sewer Reticulation",VLOOKUP(W322,VALIDATIONS!$FN$2:$GE$42,VLOOKUP(X322,VALIDATIONS!$FF$2:$FH$5,2,FALSE),FALSE),0)) +IF(P322="Up to 10% Rock",VLOOKUP(W322,VALIDATIONS!$FN$2:$GE$42,VLOOKUP(X322,VALIDATIONS!$FF$2:$FH$5,2,FALSE),FALSE),0)+IF(OR(Q322="Urban Development (moderate)",Q322="Urban Development (heavy)"),VLOOKUP(W322,VALIDATIONS!$FN$2:$GE$42,VLOOKUP(Q322,VALIDATIONS!$FJ$2:$FK$4,2,FALSE),FALSE),0))</f>
        <v/>
      </c>
    </row>
    <row r="323" spans="1:26" x14ac:dyDescent="0.2">
      <c r="A323" s="136"/>
      <c r="B323" s="368"/>
      <c r="C323" s="354"/>
      <c r="D323" s="141"/>
      <c r="E323" s="122"/>
      <c r="F323" s="141"/>
      <c r="G323" s="387"/>
      <c r="H323" s="387"/>
      <c r="I323" s="106" t="str">
        <f>IF(OR(C323="",D323=""),"",VLOOKUP(C323,VALIDATIONS!$FL$2:$FM$12,2,FALSE))</f>
        <v/>
      </c>
      <c r="J323" s="84"/>
      <c r="K323" s="377"/>
      <c r="L323" s="368"/>
      <c r="M323" s="141"/>
      <c r="N323" s="368"/>
      <c r="O323" s="141"/>
      <c r="P323" s="368"/>
      <c r="Q323" s="368"/>
      <c r="R323" s="196"/>
      <c r="S323" s="234"/>
      <c r="T323" s="198"/>
      <c r="U323" s="235"/>
      <c r="W323" s="368"/>
      <c r="X323" s="368"/>
      <c r="Y323" s="368"/>
      <c r="Z323" s="106" t="str">
        <f>IF(OR(N323="",P323="",Q323="",V323="",W323="",X323="",Y323=""),"",V323*IF(N323="Sewer Rising Main",VLOOKUP(W323,VALIDATIONS!$FN$2:$GE$42,11,FALSE),IF(N323="Sewer Reticulation",VLOOKUP(W323,VALIDATIONS!$FN$2:$GE$42,VLOOKUP(X323,VALIDATIONS!$FF$2:$FH$5,2,FALSE),FALSE),0)) +IF(P323="Up to 10% Rock",VLOOKUP(W323,VALIDATIONS!$FN$2:$GE$42,VLOOKUP(X323,VALIDATIONS!$FF$2:$FH$5,2,FALSE),FALSE),0)+IF(OR(Q323="Urban Development (moderate)",Q323="Urban Development (heavy)"),VLOOKUP(W323,VALIDATIONS!$FN$2:$GE$42,VLOOKUP(Q323,VALIDATIONS!$FJ$2:$FK$4,2,FALSE),FALSE),0))</f>
        <v/>
      </c>
    </row>
    <row r="324" spans="1:26" x14ac:dyDescent="0.2">
      <c r="A324" s="136"/>
      <c r="B324" s="368"/>
      <c r="C324" s="354"/>
      <c r="D324" s="141"/>
      <c r="E324" s="122"/>
      <c r="F324" s="141"/>
      <c r="G324" s="387"/>
      <c r="H324" s="387"/>
      <c r="I324" s="106" t="str">
        <f>IF(OR(C324="",D324=""),"",VLOOKUP(C324,VALIDATIONS!$FL$2:$FM$12,2,FALSE))</f>
        <v/>
      </c>
      <c r="J324" s="84"/>
      <c r="K324" s="377"/>
      <c r="L324" s="368"/>
      <c r="M324" s="141"/>
      <c r="N324" s="368"/>
      <c r="O324" s="141"/>
      <c r="P324" s="368"/>
      <c r="Q324" s="368"/>
      <c r="R324" s="196"/>
      <c r="S324" s="234"/>
      <c r="T324" s="198"/>
      <c r="U324" s="235"/>
      <c r="W324" s="368"/>
      <c r="X324" s="368"/>
      <c r="Y324" s="368"/>
      <c r="Z324" s="106" t="str">
        <f>IF(OR(N324="",P324="",Q324="",V324="",W324="",X324="",Y324=""),"",V324*IF(N324="Sewer Rising Main",VLOOKUP(W324,VALIDATIONS!$FN$2:$GE$42,11,FALSE),IF(N324="Sewer Reticulation",VLOOKUP(W324,VALIDATIONS!$FN$2:$GE$42,VLOOKUP(X324,VALIDATIONS!$FF$2:$FH$5,2,FALSE),FALSE),0)) +IF(P324="Up to 10% Rock",VLOOKUP(W324,VALIDATIONS!$FN$2:$GE$42,VLOOKUP(X324,VALIDATIONS!$FF$2:$FH$5,2,FALSE),FALSE),0)+IF(OR(Q324="Urban Development (moderate)",Q324="Urban Development (heavy)"),VLOOKUP(W324,VALIDATIONS!$FN$2:$GE$42,VLOOKUP(Q324,VALIDATIONS!$FJ$2:$FK$4,2,FALSE),FALSE),0))</f>
        <v/>
      </c>
    </row>
    <row r="325" spans="1:26" x14ac:dyDescent="0.2">
      <c r="A325" s="136"/>
      <c r="B325" s="368"/>
      <c r="C325" s="354"/>
      <c r="D325" s="141"/>
      <c r="E325" s="122"/>
      <c r="F325" s="141"/>
      <c r="G325" s="387"/>
      <c r="H325" s="387"/>
      <c r="I325" s="106" t="str">
        <f>IF(OR(C325="",D325=""),"",VLOOKUP(C325,VALIDATIONS!$FL$2:$FM$12,2,FALSE))</f>
        <v/>
      </c>
      <c r="J325" s="84"/>
      <c r="K325" s="377"/>
      <c r="L325" s="368"/>
      <c r="M325" s="141"/>
      <c r="N325" s="368"/>
      <c r="O325" s="141"/>
      <c r="P325" s="368"/>
      <c r="Q325" s="368"/>
      <c r="R325" s="196"/>
      <c r="S325" s="234"/>
      <c r="T325" s="198"/>
      <c r="U325" s="235"/>
      <c r="W325" s="368"/>
      <c r="X325" s="368"/>
      <c r="Y325" s="368"/>
      <c r="Z325" s="106" t="str">
        <f>IF(OR(N325="",P325="",Q325="",V325="",W325="",X325="",Y325=""),"",V325*IF(N325="Sewer Rising Main",VLOOKUP(W325,VALIDATIONS!$FN$2:$GE$42,11,FALSE),IF(N325="Sewer Reticulation",VLOOKUP(W325,VALIDATIONS!$FN$2:$GE$42,VLOOKUP(X325,VALIDATIONS!$FF$2:$FH$5,2,FALSE),FALSE),0)) +IF(P325="Up to 10% Rock",VLOOKUP(W325,VALIDATIONS!$FN$2:$GE$42,VLOOKUP(X325,VALIDATIONS!$FF$2:$FH$5,2,FALSE),FALSE),0)+IF(OR(Q325="Urban Development (moderate)",Q325="Urban Development (heavy)"),VLOOKUP(W325,VALIDATIONS!$FN$2:$GE$42,VLOOKUP(Q325,VALIDATIONS!$FJ$2:$FK$4,2,FALSE),FALSE),0))</f>
        <v/>
      </c>
    </row>
    <row r="326" spans="1:26" x14ac:dyDescent="0.2">
      <c r="A326" s="136"/>
      <c r="B326" s="368"/>
      <c r="C326" s="354"/>
      <c r="D326" s="141"/>
      <c r="E326" s="122"/>
      <c r="F326" s="141"/>
      <c r="G326" s="387"/>
      <c r="H326" s="387"/>
      <c r="I326" s="106" t="str">
        <f>IF(OR(C326="",D326=""),"",VLOOKUP(C326,VALIDATIONS!$FL$2:$FM$12,2,FALSE))</f>
        <v/>
      </c>
      <c r="J326" s="84"/>
      <c r="K326" s="377"/>
      <c r="L326" s="368"/>
      <c r="M326" s="141"/>
      <c r="N326" s="368"/>
      <c r="O326" s="141"/>
      <c r="P326" s="368"/>
      <c r="Q326" s="368"/>
      <c r="R326" s="196"/>
      <c r="S326" s="234"/>
      <c r="T326" s="198"/>
      <c r="U326" s="235"/>
      <c r="W326" s="368"/>
      <c r="X326" s="368"/>
      <c r="Y326" s="368"/>
      <c r="Z326" s="106" t="str">
        <f>IF(OR(N326="",P326="",Q326="",V326="",W326="",X326="",Y326=""),"",V326*IF(N326="Sewer Rising Main",VLOOKUP(W326,VALIDATIONS!$FN$2:$GE$42,11,FALSE),IF(N326="Sewer Reticulation",VLOOKUP(W326,VALIDATIONS!$FN$2:$GE$42,VLOOKUP(X326,VALIDATIONS!$FF$2:$FH$5,2,FALSE),FALSE),0)) +IF(P326="Up to 10% Rock",VLOOKUP(W326,VALIDATIONS!$FN$2:$GE$42,VLOOKUP(X326,VALIDATIONS!$FF$2:$FH$5,2,FALSE),FALSE),0)+IF(OR(Q326="Urban Development (moderate)",Q326="Urban Development (heavy)"),VLOOKUP(W326,VALIDATIONS!$FN$2:$GE$42,VLOOKUP(Q326,VALIDATIONS!$FJ$2:$FK$4,2,FALSE),FALSE),0))</f>
        <v/>
      </c>
    </row>
    <row r="327" spans="1:26" x14ac:dyDescent="0.2">
      <c r="A327" s="136"/>
      <c r="B327" s="368"/>
      <c r="C327" s="354"/>
      <c r="D327" s="141"/>
      <c r="E327" s="122"/>
      <c r="F327" s="141"/>
      <c r="G327" s="387"/>
      <c r="H327" s="387"/>
      <c r="I327" s="106" t="str">
        <f>IF(OR(C327="",D327=""),"",VLOOKUP(C327,VALIDATIONS!$FL$2:$FM$12,2,FALSE))</f>
        <v/>
      </c>
      <c r="J327" s="84"/>
      <c r="K327" s="377"/>
      <c r="L327" s="368"/>
      <c r="M327" s="141"/>
      <c r="N327" s="368"/>
      <c r="O327" s="141"/>
      <c r="P327" s="368"/>
      <c r="Q327" s="368"/>
      <c r="R327" s="196"/>
      <c r="S327" s="234"/>
      <c r="T327" s="198"/>
      <c r="U327" s="235"/>
      <c r="W327" s="368"/>
      <c r="X327" s="368"/>
      <c r="Y327" s="368"/>
      <c r="Z327" s="106" t="str">
        <f>IF(OR(N327="",P327="",Q327="",V327="",W327="",X327="",Y327=""),"",V327*IF(N327="Sewer Rising Main",VLOOKUP(W327,VALIDATIONS!$FN$2:$GE$42,11,FALSE),IF(N327="Sewer Reticulation",VLOOKUP(W327,VALIDATIONS!$FN$2:$GE$42,VLOOKUP(X327,VALIDATIONS!$FF$2:$FH$5,2,FALSE),FALSE),0)) +IF(P327="Up to 10% Rock",VLOOKUP(W327,VALIDATIONS!$FN$2:$GE$42,VLOOKUP(X327,VALIDATIONS!$FF$2:$FH$5,2,FALSE),FALSE),0)+IF(OR(Q327="Urban Development (moderate)",Q327="Urban Development (heavy)"),VLOOKUP(W327,VALIDATIONS!$FN$2:$GE$42,VLOOKUP(Q327,VALIDATIONS!$FJ$2:$FK$4,2,FALSE),FALSE),0))</f>
        <v/>
      </c>
    </row>
    <row r="328" spans="1:26" x14ac:dyDescent="0.2">
      <c r="A328" s="136"/>
      <c r="B328" s="368"/>
      <c r="C328" s="354"/>
      <c r="D328" s="141"/>
      <c r="E328" s="122"/>
      <c r="F328" s="141"/>
      <c r="G328" s="387"/>
      <c r="H328" s="387"/>
      <c r="I328" s="106" t="str">
        <f>IF(OR(C328="",D328=""),"",VLOOKUP(C328,VALIDATIONS!$FL$2:$FM$12,2,FALSE))</f>
        <v/>
      </c>
      <c r="J328" s="84"/>
      <c r="K328" s="377"/>
      <c r="L328" s="368"/>
      <c r="M328" s="141"/>
      <c r="N328" s="368"/>
      <c r="O328" s="141"/>
      <c r="P328" s="368"/>
      <c r="Q328" s="368"/>
      <c r="R328" s="196"/>
      <c r="S328" s="234"/>
      <c r="T328" s="198"/>
      <c r="U328" s="235"/>
      <c r="W328" s="368"/>
      <c r="X328" s="368"/>
      <c r="Y328" s="368"/>
      <c r="Z328" s="106" t="str">
        <f>IF(OR(N328="",P328="",Q328="",V328="",W328="",X328="",Y328=""),"",V328*IF(N328="Sewer Rising Main",VLOOKUP(W328,VALIDATIONS!$FN$2:$GE$42,11,FALSE),IF(N328="Sewer Reticulation",VLOOKUP(W328,VALIDATIONS!$FN$2:$GE$42,VLOOKUP(X328,VALIDATIONS!$FF$2:$FH$5,2,FALSE),FALSE),0)) +IF(P328="Up to 10% Rock",VLOOKUP(W328,VALIDATIONS!$FN$2:$GE$42,VLOOKUP(X328,VALIDATIONS!$FF$2:$FH$5,2,FALSE),FALSE),0)+IF(OR(Q328="Urban Development (moderate)",Q328="Urban Development (heavy)"),VLOOKUP(W328,VALIDATIONS!$FN$2:$GE$42,VLOOKUP(Q328,VALIDATIONS!$FJ$2:$FK$4,2,FALSE),FALSE),0))</f>
        <v/>
      </c>
    </row>
    <row r="329" spans="1:26" x14ac:dyDescent="0.2">
      <c r="A329" s="136"/>
      <c r="B329" s="368"/>
      <c r="C329" s="354"/>
      <c r="D329" s="141"/>
      <c r="E329" s="122"/>
      <c r="F329" s="141"/>
      <c r="G329" s="387"/>
      <c r="H329" s="387"/>
      <c r="I329" s="106" t="str">
        <f>IF(OR(C329="",D329=""),"",VLOOKUP(C329,VALIDATIONS!$FL$2:$FM$12,2,FALSE))</f>
        <v/>
      </c>
      <c r="J329" s="84"/>
      <c r="K329" s="377"/>
      <c r="L329" s="368"/>
      <c r="M329" s="141"/>
      <c r="N329" s="368"/>
      <c r="O329" s="141"/>
      <c r="P329" s="368"/>
      <c r="Q329" s="368"/>
      <c r="R329" s="196"/>
      <c r="S329" s="234"/>
      <c r="T329" s="198"/>
      <c r="U329" s="235"/>
      <c r="W329" s="368"/>
      <c r="X329" s="368"/>
      <c r="Y329" s="368"/>
      <c r="Z329" s="106" t="str">
        <f>IF(OR(N329="",P329="",Q329="",V329="",W329="",X329="",Y329=""),"",V329*IF(N329="Sewer Rising Main",VLOOKUP(W329,VALIDATIONS!$FN$2:$GE$42,11,FALSE),IF(N329="Sewer Reticulation",VLOOKUP(W329,VALIDATIONS!$FN$2:$GE$42,VLOOKUP(X329,VALIDATIONS!$FF$2:$FH$5,2,FALSE),FALSE),0)) +IF(P329="Up to 10% Rock",VLOOKUP(W329,VALIDATIONS!$FN$2:$GE$42,VLOOKUP(X329,VALIDATIONS!$FF$2:$FH$5,2,FALSE),FALSE),0)+IF(OR(Q329="Urban Development (moderate)",Q329="Urban Development (heavy)"),VLOOKUP(W329,VALIDATIONS!$FN$2:$GE$42,VLOOKUP(Q329,VALIDATIONS!$FJ$2:$FK$4,2,FALSE),FALSE),0))</f>
        <v/>
      </c>
    </row>
    <row r="330" spans="1:26" x14ac:dyDescent="0.2">
      <c r="A330" s="136"/>
      <c r="B330" s="368"/>
      <c r="C330" s="354"/>
      <c r="D330" s="141"/>
      <c r="E330" s="122"/>
      <c r="F330" s="141"/>
      <c r="G330" s="387"/>
      <c r="H330" s="387"/>
      <c r="I330" s="106" t="str">
        <f>IF(OR(C330="",D330=""),"",VLOOKUP(C330,VALIDATIONS!$FL$2:$FM$12,2,FALSE))</f>
        <v/>
      </c>
      <c r="J330" s="84"/>
      <c r="K330" s="377"/>
      <c r="L330" s="368"/>
      <c r="M330" s="141"/>
      <c r="N330" s="368"/>
      <c r="O330" s="141"/>
      <c r="P330" s="368"/>
      <c r="Q330" s="368"/>
      <c r="R330" s="196"/>
      <c r="S330" s="234"/>
      <c r="T330" s="198"/>
      <c r="U330" s="235"/>
      <c r="W330" s="368"/>
      <c r="X330" s="368"/>
      <c r="Y330" s="368"/>
      <c r="Z330" s="106" t="str">
        <f>IF(OR(N330="",P330="",Q330="",V330="",W330="",X330="",Y330=""),"",V330*IF(N330="Sewer Rising Main",VLOOKUP(W330,VALIDATIONS!$FN$2:$GE$42,11,FALSE),IF(N330="Sewer Reticulation",VLOOKUP(W330,VALIDATIONS!$FN$2:$GE$42,VLOOKUP(X330,VALIDATIONS!$FF$2:$FH$5,2,FALSE),FALSE),0)) +IF(P330="Up to 10% Rock",VLOOKUP(W330,VALIDATIONS!$FN$2:$GE$42,VLOOKUP(X330,VALIDATIONS!$FF$2:$FH$5,2,FALSE),FALSE),0)+IF(OR(Q330="Urban Development (moderate)",Q330="Urban Development (heavy)"),VLOOKUP(W330,VALIDATIONS!$FN$2:$GE$42,VLOOKUP(Q330,VALIDATIONS!$FJ$2:$FK$4,2,FALSE),FALSE),0))</f>
        <v/>
      </c>
    </row>
    <row r="331" spans="1:26" x14ac:dyDescent="0.2">
      <c r="A331" s="136"/>
      <c r="B331" s="368"/>
      <c r="C331" s="354"/>
      <c r="D331" s="141"/>
      <c r="E331" s="122"/>
      <c r="F331" s="141"/>
      <c r="G331" s="387"/>
      <c r="H331" s="387"/>
      <c r="I331" s="106" t="str">
        <f>IF(OR(C331="",D331=""),"",VLOOKUP(C331,VALIDATIONS!$FL$2:$FM$12,2,FALSE))</f>
        <v/>
      </c>
      <c r="J331" s="84"/>
      <c r="K331" s="377"/>
      <c r="L331" s="368"/>
      <c r="M331" s="141"/>
      <c r="N331" s="368"/>
      <c r="O331" s="141"/>
      <c r="P331" s="368"/>
      <c r="Q331" s="368"/>
      <c r="R331" s="196"/>
      <c r="S331" s="234"/>
      <c r="T331" s="198"/>
      <c r="U331" s="235"/>
      <c r="W331" s="368"/>
      <c r="X331" s="368"/>
      <c r="Y331" s="368"/>
      <c r="Z331" s="106" t="str">
        <f>IF(OR(N331="",P331="",Q331="",V331="",W331="",X331="",Y331=""),"",V331*IF(N331="Sewer Rising Main",VLOOKUP(W331,VALIDATIONS!$FN$2:$GE$42,11,FALSE),IF(N331="Sewer Reticulation",VLOOKUP(W331,VALIDATIONS!$FN$2:$GE$42,VLOOKUP(X331,VALIDATIONS!$FF$2:$FH$5,2,FALSE),FALSE),0)) +IF(P331="Up to 10% Rock",VLOOKUP(W331,VALIDATIONS!$FN$2:$GE$42,VLOOKUP(X331,VALIDATIONS!$FF$2:$FH$5,2,FALSE),FALSE),0)+IF(OR(Q331="Urban Development (moderate)",Q331="Urban Development (heavy)"),VLOOKUP(W331,VALIDATIONS!$FN$2:$GE$42,VLOOKUP(Q331,VALIDATIONS!$FJ$2:$FK$4,2,FALSE),FALSE),0))</f>
        <v/>
      </c>
    </row>
    <row r="332" spans="1:26" x14ac:dyDescent="0.2">
      <c r="A332" s="136"/>
      <c r="B332" s="368"/>
      <c r="C332" s="354"/>
      <c r="D332" s="141"/>
      <c r="E332" s="122"/>
      <c r="F332" s="141"/>
      <c r="G332" s="387"/>
      <c r="H332" s="387"/>
      <c r="I332" s="106" t="str">
        <f>IF(OR(C332="",D332=""),"",VLOOKUP(C332,VALIDATIONS!$FL$2:$FM$12,2,FALSE))</f>
        <v/>
      </c>
      <c r="J332" s="84"/>
      <c r="K332" s="377"/>
      <c r="L332" s="368"/>
      <c r="M332" s="141"/>
      <c r="N332" s="368"/>
      <c r="O332" s="141"/>
      <c r="P332" s="368"/>
      <c r="Q332" s="368"/>
      <c r="R332" s="196"/>
      <c r="S332" s="234"/>
      <c r="T332" s="198"/>
      <c r="U332" s="235"/>
      <c r="W332" s="368"/>
      <c r="X332" s="368"/>
      <c r="Y332" s="368"/>
      <c r="Z332" s="106" t="str">
        <f>IF(OR(N332="",P332="",Q332="",V332="",W332="",X332="",Y332=""),"",V332*IF(N332="Sewer Rising Main",VLOOKUP(W332,VALIDATIONS!$FN$2:$GE$42,11,FALSE),IF(N332="Sewer Reticulation",VLOOKUP(W332,VALIDATIONS!$FN$2:$GE$42,VLOOKUP(X332,VALIDATIONS!$FF$2:$FH$5,2,FALSE),FALSE),0)) +IF(P332="Up to 10% Rock",VLOOKUP(W332,VALIDATIONS!$FN$2:$GE$42,VLOOKUP(X332,VALIDATIONS!$FF$2:$FH$5,2,FALSE),FALSE),0)+IF(OR(Q332="Urban Development (moderate)",Q332="Urban Development (heavy)"),VLOOKUP(W332,VALIDATIONS!$FN$2:$GE$42,VLOOKUP(Q332,VALIDATIONS!$FJ$2:$FK$4,2,FALSE),FALSE),0))</f>
        <v/>
      </c>
    </row>
    <row r="333" spans="1:26" x14ac:dyDescent="0.2">
      <c r="A333" s="136"/>
      <c r="B333" s="368"/>
      <c r="C333" s="354"/>
      <c r="D333" s="141"/>
      <c r="E333" s="122"/>
      <c r="F333" s="141"/>
      <c r="G333" s="387"/>
      <c r="H333" s="387"/>
      <c r="I333" s="106" t="str">
        <f>IF(OR(C333="",D333=""),"",VLOOKUP(C333,VALIDATIONS!$FL$2:$FM$12,2,FALSE))</f>
        <v/>
      </c>
      <c r="J333" s="84"/>
      <c r="K333" s="377"/>
      <c r="L333" s="368"/>
      <c r="M333" s="141"/>
      <c r="N333" s="368"/>
      <c r="O333" s="141"/>
      <c r="P333" s="368"/>
      <c r="Q333" s="368"/>
      <c r="R333" s="196"/>
      <c r="S333" s="234"/>
      <c r="T333" s="198"/>
      <c r="U333" s="235"/>
      <c r="W333" s="368"/>
      <c r="X333" s="368"/>
      <c r="Y333" s="368"/>
      <c r="Z333" s="106" t="str">
        <f>IF(OR(N333="",P333="",Q333="",V333="",W333="",X333="",Y333=""),"",V333*IF(N333="Sewer Rising Main",VLOOKUP(W333,VALIDATIONS!$FN$2:$GE$42,11,FALSE),IF(N333="Sewer Reticulation",VLOOKUP(W333,VALIDATIONS!$FN$2:$GE$42,VLOOKUP(X333,VALIDATIONS!$FF$2:$FH$5,2,FALSE),FALSE),0)) +IF(P333="Up to 10% Rock",VLOOKUP(W333,VALIDATIONS!$FN$2:$GE$42,VLOOKUP(X333,VALIDATIONS!$FF$2:$FH$5,2,FALSE),FALSE),0)+IF(OR(Q333="Urban Development (moderate)",Q333="Urban Development (heavy)"),VLOOKUP(W333,VALIDATIONS!$FN$2:$GE$42,VLOOKUP(Q333,VALIDATIONS!$FJ$2:$FK$4,2,FALSE),FALSE),0))</f>
        <v/>
      </c>
    </row>
    <row r="334" spans="1:26" x14ac:dyDescent="0.2">
      <c r="A334" s="136"/>
      <c r="B334" s="368"/>
      <c r="C334" s="354"/>
      <c r="D334" s="141"/>
      <c r="E334" s="122"/>
      <c r="F334" s="141"/>
      <c r="G334" s="387"/>
      <c r="H334" s="387"/>
      <c r="I334" s="106" t="str">
        <f>IF(OR(C334="",D334=""),"",VLOOKUP(C334,VALIDATIONS!$FL$2:$FM$12,2,FALSE))</f>
        <v/>
      </c>
      <c r="J334" s="84"/>
      <c r="K334" s="377"/>
      <c r="L334" s="368"/>
      <c r="M334" s="141"/>
      <c r="N334" s="368"/>
      <c r="O334" s="141"/>
      <c r="P334" s="368"/>
      <c r="Q334" s="368"/>
      <c r="R334" s="196"/>
      <c r="S334" s="234"/>
      <c r="T334" s="198"/>
      <c r="U334" s="235"/>
      <c r="W334" s="368"/>
      <c r="X334" s="368"/>
      <c r="Y334" s="368"/>
      <c r="Z334" s="106" t="str">
        <f>IF(OR(N334="",P334="",Q334="",V334="",W334="",X334="",Y334=""),"",V334*IF(N334="Sewer Rising Main",VLOOKUP(W334,VALIDATIONS!$FN$2:$GE$42,11,FALSE),IF(N334="Sewer Reticulation",VLOOKUP(W334,VALIDATIONS!$FN$2:$GE$42,VLOOKUP(X334,VALIDATIONS!$FF$2:$FH$5,2,FALSE),FALSE),0)) +IF(P334="Up to 10% Rock",VLOOKUP(W334,VALIDATIONS!$FN$2:$GE$42,VLOOKUP(X334,VALIDATIONS!$FF$2:$FH$5,2,FALSE),FALSE),0)+IF(OR(Q334="Urban Development (moderate)",Q334="Urban Development (heavy)"),VLOOKUP(W334,VALIDATIONS!$FN$2:$GE$42,VLOOKUP(Q334,VALIDATIONS!$FJ$2:$FK$4,2,FALSE),FALSE),0))</f>
        <v/>
      </c>
    </row>
    <row r="335" spans="1:26" x14ac:dyDescent="0.2">
      <c r="A335" s="136"/>
      <c r="B335" s="368"/>
      <c r="C335" s="354"/>
      <c r="D335" s="141"/>
      <c r="E335" s="122"/>
      <c r="F335" s="141"/>
      <c r="G335" s="387"/>
      <c r="H335" s="387"/>
      <c r="I335" s="106" t="str">
        <f>IF(OR(C335="",D335=""),"",VLOOKUP(C335,VALIDATIONS!$FL$2:$FM$12,2,FALSE))</f>
        <v/>
      </c>
      <c r="J335" s="84"/>
      <c r="K335" s="377"/>
      <c r="L335" s="368"/>
      <c r="M335" s="141"/>
      <c r="N335" s="368"/>
      <c r="O335" s="141"/>
      <c r="P335" s="368"/>
      <c r="Q335" s="368"/>
      <c r="R335" s="196"/>
      <c r="S335" s="234"/>
      <c r="T335" s="198"/>
      <c r="U335" s="235"/>
      <c r="W335" s="368"/>
      <c r="X335" s="368"/>
      <c r="Y335" s="368"/>
      <c r="Z335" s="106" t="str">
        <f>IF(OR(N335="",P335="",Q335="",V335="",W335="",X335="",Y335=""),"",V335*IF(N335="Sewer Rising Main",VLOOKUP(W335,VALIDATIONS!$FN$2:$GE$42,11,FALSE),IF(N335="Sewer Reticulation",VLOOKUP(W335,VALIDATIONS!$FN$2:$GE$42,VLOOKUP(X335,VALIDATIONS!$FF$2:$FH$5,2,FALSE),FALSE),0)) +IF(P335="Up to 10% Rock",VLOOKUP(W335,VALIDATIONS!$FN$2:$GE$42,VLOOKUP(X335,VALIDATIONS!$FF$2:$FH$5,2,FALSE),FALSE),0)+IF(OR(Q335="Urban Development (moderate)",Q335="Urban Development (heavy)"),VLOOKUP(W335,VALIDATIONS!$FN$2:$GE$42,VLOOKUP(Q335,VALIDATIONS!$FJ$2:$FK$4,2,FALSE),FALSE),0))</f>
        <v/>
      </c>
    </row>
    <row r="336" spans="1:26" x14ac:dyDescent="0.2">
      <c r="A336" s="136"/>
      <c r="B336" s="368"/>
      <c r="C336" s="354"/>
      <c r="D336" s="141"/>
      <c r="E336" s="122"/>
      <c r="F336" s="141"/>
      <c r="G336" s="387"/>
      <c r="H336" s="387"/>
      <c r="I336" s="106" t="str">
        <f>IF(OR(C336="",D336=""),"",VLOOKUP(C336,VALIDATIONS!$FL$2:$FM$12,2,FALSE))</f>
        <v/>
      </c>
      <c r="J336" s="84"/>
      <c r="K336" s="377"/>
      <c r="L336" s="368"/>
      <c r="M336" s="141"/>
      <c r="N336" s="368"/>
      <c r="O336" s="141"/>
      <c r="P336" s="368"/>
      <c r="Q336" s="368"/>
      <c r="R336" s="196"/>
      <c r="S336" s="234"/>
      <c r="T336" s="198"/>
      <c r="U336" s="235"/>
      <c r="W336" s="368"/>
      <c r="X336" s="368"/>
      <c r="Y336" s="368"/>
      <c r="Z336" s="106" t="str">
        <f>IF(OR(N336="",P336="",Q336="",V336="",W336="",X336="",Y336=""),"",V336*IF(N336="Sewer Rising Main",VLOOKUP(W336,VALIDATIONS!$FN$2:$GE$42,11,FALSE),IF(N336="Sewer Reticulation",VLOOKUP(W336,VALIDATIONS!$FN$2:$GE$42,VLOOKUP(X336,VALIDATIONS!$FF$2:$FH$5,2,FALSE),FALSE),0)) +IF(P336="Up to 10% Rock",VLOOKUP(W336,VALIDATIONS!$FN$2:$GE$42,VLOOKUP(X336,VALIDATIONS!$FF$2:$FH$5,2,FALSE),FALSE),0)+IF(OR(Q336="Urban Development (moderate)",Q336="Urban Development (heavy)"),VLOOKUP(W336,VALIDATIONS!$FN$2:$GE$42,VLOOKUP(Q336,VALIDATIONS!$FJ$2:$FK$4,2,FALSE),FALSE),0))</f>
        <v/>
      </c>
    </row>
    <row r="337" spans="1:26" x14ac:dyDescent="0.2">
      <c r="A337" s="136"/>
      <c r="B337" s="368"/>
      <c r="C337" s="354"/>
      <c r="D337" s="141"/>
      <c r="E337" s="122"/>
      <c r="F337" s="141"/>
      <c r="G337" s="387"/>
      <c r="H337" s="387"/>
      <c r="I337" s="106" t="str">
        <f>IF(OR(C337="",D337=""),"",VLOOKUP(C337,VALIDATIONS!$FL$2:$FM$12,2,FALSE))</f>
        <v/>
      </c>
      <c r="J337" s="84"/>
      <c r="K337" s="377"/>
      <c r="L337" s="368"/>
      <c r="M337" s="141"/>
      <c r="N337" s="368"/>
      <c r="O337" s="141"/>
      <c r="P337" s="368"/>
      <c r="Q337" s="368"/>
      <c r="R337" s="196"/>
      <c r="S337" s="234"/>
      <c r="T337" s="198"/>
      <c r="U337" s="235"/>
      <c r="W337" s="368"/>
      <c r="X337" s="368"/>
      <c r="Y337" s="368"/>
      <c r="Z337" s="106" t="str">
        <f>IF(OR(N337="",P337="",Q337="",V337="",W337="",X337="",Y337=""),"",V337*IF(N337="Sewer Rising Main",VLOOKUP(W337,VALIDATIONS!$FN$2:$GE$42,11,FALSE),IF(N337="Sewer Reticulation",VLOOKUP(W337,VALIDATIONS!$FN$2:$GE$42,VLOOKUP(X337,VALIDATIONS!$FF$2:$FH$5,2,FALSE),FALSE),0)) +IF(P337="Up to 10% Rock",VLOOKUP(W337,VALIDATIONS!$FN$2:$GE$42,VLOOKUP(X337,VALIDATIONS!$FF$2:$FH$5,2,FALSE),FALSE),0)+IF(OR(Q337="Urban Development (moderate)",Q337="Urban Development (heavy)"),VLOOKUP(W337,VALIDATIONS!$FN$2:$GE$42,VLOOKUP(Q337,VALIDATIONS!$FJ$2:$FK$4,2,FALSE),FALSE),0))</f>
        <v/>
      </c>
    </row>
    <row r="338" spans="1:26" x14ac:dyDescent="0.2">
      <c r="A338" s="136"/>
      <c r="B338" s="368"/>
      <c r="C338" s="354"/>
      <c r="D338" s="141"/>
      <c r="E338" s="122"/>
      <c r="F338" s="141"/>
      <c r="G338" s="387"/>
      <c r="H338" s="387"/>
      <c r="I338" s="106" t="str">
        <f>IF(OR(C338="",D338=""),"",VLOOKUP(C338,VALIDATIONS!$FL$2:$FM$12,2,FALSE))</f>
        <v/>
      </c>
      <c r="J338" s="84"/>
      <c r="K338" s="377"/>
      <c r="L338" s="368"/>
      <c r="M338" s="141"/>
      <c r="N338" s="368"/>
      <c r="O338" s="141"/>
      <c r="P338" s="368"/>
      <c r="Q338" s="368"/>
      <c r="R338" s="196"/>
      <c r="S338" s="234"/>
      <c r="T338" s="198"/>
      <c r="U338" s="235"/>
      <c r="W338" s="368"/>
      <c r="X338" s="368"/>
      <c r="Y338" s="368"/>
      <c r="Z338" s="106" t="str">
        <f>IF(OR(N338="",P338="",Q338="",V338="",W338="",X338="",Y338=""),"",V338*IF(N338="Sewer Rising Main",VLOOKUP(W338,VALIDATIONS!$FN$2:$GE$42,11,FALSE),IF(N338="Sewer Reticulation",VLOOKUP(W338,VALIDATIONS!$FN$2:$GE$42,VLOOKUP(X338,VALIDATIONS!$FF$2:$FH$5,2,FALSE),FALSE),0)) +IF(P338="Up to 10% Rock",VLOOKUP(W338,VALIDATIONS!$FN$2:$GE$42,VLOOKUP(X338,VALIDATIONS!$FF$2:$FH$5,2,FALSE),FALSE),0)+IF(OR(Q338="Urban Development (moderate)",Q338="Urban Development (heavy)"),VLOOKUP(W338,VALIDATIONS!$FN$2:$GE$42,VLOOKUP(Q338,VALIDATIONS!$FJ$2:$FK$4,2,FALSE),FALSE),0))</f>
        <v/>
      </c>
    </row>
    <row r="339" spans="1:26" x14ac:dyDescent="0.2">
      <c r="A339" s="136"/>
      <c r="B339" s="368"/>
      <c r="C339" s="354"/>
      <c r="D339" s="141"/>
      <c r="E339" s="122"/>
      <c r="F339" s="141"/>
      <c r="G339" s="387"/>
      <c r="H339" s="387"/>
      <c r="I339" s="106" t="str">
        <f>IF(OR(C339="",D339=""),"",VLOOKUP(C339,VALIDATIONS!$FL$2:$FM$12,2,FALSE))</f>
        <v/>
      </c>
      <c r="J339" s="84"/>
      <c r="K339" s="377"/>
      <c r="L339" s="368"/>
      <c r="M339" s="141"/>
      <c r="N339" s="368"/>
      <c r="O339" s="141"/>
      <c r="P339" s="368"/>
      <c r="Q339" s="368"/>
      <c r="R339" s="196"/>
      <c r="S339" s="234"/>
      <c r="T339" s="198"/>
      <c r="U339" s="235"/>
      <c r="W339" s="368"/>
      <c r="X339" s="368"/>
      <c r="Y339" s="368"/>
      <c r="Z339" s="106" t="str">
        <f>IF(OR(N339="",P339="",Q339="",V339="",W339="",X339="",Y339=""),"",V339*IF(N339="Sewer Rising Main",VLOOKUP(W339,VALIDATIONS!$FN$2:$GE$42,11,FALSE),IF(N339="Sewer Reticulation",VLOOKUP(W339,VALIDATIONS!$FN$2:$GE$42,VLOOKUP(X339,VALIDATIONS!$FF$2:$FH$5,2,FALSE),FALSE),0)) +IF(P339="Up to 10% Rock",VLOOKUP(W339,VALIDATIONS!$FN$2:$GE$42,VLOOKUP(X339,VALIDATIONS!$FF$2:$FH$5,2,FALSE),FALSE),0)+IF(OR(Q339="Urban Development (moderate)",Q339="Urban Development (heavy)"),VLOOKUP(W339,VALIDATIONS!$FN$2:$GE$42,VLOOKUP(Q339,VALIDATIONS!$FJ$2:$FK$4,2,FALSE),FALSE),0))</f>
        <v/>
      </c>
    </row>
    <row r="340" spans="1:26" x14ac:dyDescent="0.2">
      <c r="A340" s="136"/>
      <c r="B340" s="368"/>
      <c r="C340" s="354"/>
      <c r="D340" s="141"/>
      <c r="E340" s="122"/>
      <c r="F340" s="141"/>
      <c r="G340" s="387"/>
      <c r="H340" s="387"/>
      <c r="I340" s="106" t="str">
        <f>IF(OR(C340="",D340=""),"",VLOOKUP(C340,VALIDATIONS!$FL$2:$FM$12,2,FALSE))</f>
        <v/>
      </c>
      <c r="J340" s="84"/>
      <c r="K340" s="377"/>
      <c r="L340" s="368"/>
      <c r="M340" s="141"/>
      <c r="N340" s="368"/>
      <c r="O340" s="141"/>
      <c r="P340" s="368"/>
      <c r="Q340" s="368"/>
      <c r="R340" s="196"/>
      <c r="S340" s="234"/>
      <c r="T340" s="198"/>
      <c r="U340" s="235"/>
      <c r="W340" s="368"/>
      <c r="X340" s="368"/>
      <c r="Y340" s="368"/>
      <c r="Z340" s="106" t="str">
        <f>IF(OR(N340="",P340="",Q340="",V340="",W340="",X340="",Y340=""),"",V340*IF(N340="Sewer Rising Main",VLOOKUP(W340,VALIDATIONS!$FN$2:$GE$42,11,FALSE),IF(N340="Sewer Reticulation",VLOOKUP(W340,VALIDATIONS!$FN$2:$GE$42,VLOOKUP(X340,VALIDATIONS!$FF$2:$FH$5,2,FALSE),FALSE),0)) +IF(P340="Up to 10% Rock",VLOOKUP(W340,VALIDATIONS!$FN$2:$GE$42,VLOOKUP(X340,VALIDATIONS!$FF$2:$FH$5,2,FALSE),FALSE),0)+IF(OR(Q340="Urban Development (moderate)",Q340="Urban Development (heavy)"),VLOOKUP(W340,VALIDATIONS!$FN$2:$GE$42,VLOOKUP(Q340,VALIDATIONS!$FJ$2:$FK$4,2,FALSE),FALSE),0))</f>
        <v/>
      </c>
    </row>
    <row r="341" spans="1:26" x14ac:dyDescent="0.2">
      <c r="A341" s="136"/>
      <c r="B341" s="368"/>
      <c r="C341" s="354"/>
      <c r="D341" s="141"/>
      <c r="E341" s="122"/>
      <c r="F341" s="141"/>
      <c r="G341" s="387"/>
      <c r="H341" s="387"/>
      <c r="I341" s="106" t="str">
        <f>IF(OR(C341="",D341=""),"",VLOOKUP(C341,VALIDATIONS!$FL$2:$FM$12,2,FALSE))</f>
        <v/>
      </c>
      <c r="J341" s="84"/>
      <c r="K341" s="377"/>
      <c r="L341" s="368"/>
      <c r="M341" s="141"/>
      <c r="N341" s="368"/>
      <c r="O341" s="141"/>
      <c r="P341" s="368"/>
      <c r="Q341" s="368"/>
      <c r="R341" s="196"/>
      <c r="S341" s="234"/>
      <c r="T341" s="198"/>
      <c r="U341" s="235"/>
      <c r="W341" s="368"/>
      <c r="X341" s="368"/>
      <c r="Y341" s="368"/>
      <c r="Z341" s="106" t="str">
        <f>IF(OR(N341="",P341="",Q341="",V341="",W341="",X341="",Y341=""),"",V341*IF(N341="Sewer Rising Main",VLOOKUP(W341,VALIDATIONS!$FN$2:$GE$42,11,FALSE),IF(N341="Sewer Reticulation",VLOOKUP(W341,VALIDATIONS!$FN$2:$GE$42,VLOOKUP(X341,VALIDATIONS!$FF$2:$FH$5,2,FALSE),FALSE),0)) +IF(P341="Up to 10% Rock",VLOOKUP(W341,VALIDATIONS!$FN$2:$GE$42,VLOOKUP(X341,VALIDATIONS!$FF$2:$FH$5,2,FALSE),FALSE),0)+IF(OR(Q341="Urban Development (moderate)",Q341="Urban Development (heavy)"),VLOOKUP(W341,VALIDATIONS!$FN$2:$GE$42,VLOOKUP(Q341,VALIDATIONS!$FJ$2:$FK$4,2,FALSE),FALSE),0))</f>
        <v/>
      </c>
    </row>
    <row r="342" spans="1:26" x14ac:dyDescent="0.2">
      <c r="A342" s="136"/>
      <c r="B342" s="368"/>
      <c r="C342" s="354"/>
      <c r="D342" s="141"/>
      <c r="E342" s="122"/>
      <c r="F342" s="141"/>
      <c r="G342" s="387"/>
      <c r="H342" s="387"/>
      <c r="I342" s="106" t="str">
        <f>IF(OR(C342="",D342=""),"",VLOOKUP(C342,VALIDATIONS!$FL$2:$FM$12,2,FALSE))</f>
        <v/>
      </c>
      <c r="J342" s="84"/>
      <c r="K342" s="377"/>
      <c r="L342" s="368"/>
      <c r="M342" s="141"/>
      <c r="N342" s="368"/>
      <c r="O342" s="141"/>
      <c r="P342" s="368"/>
      <c r="Q342" s="368"/>
      <c r="R342" s="196"/>
      <c r="S342" s="234"/>
      <c r="T342" s="198"/>
      <c r="U342" s="235"/>
      <c r="W342" s="368"/>
      <c r="X342" s="368"/>
      <c r="Y342" s="368"/>
      <c r="Z342" s="106" t="str">
        <f>IF(OR(N342="",P342="",Q342="",V342="",W342="",X342="",Y342=""),"",V342*IF(N342="Sewer Rising Main",VLOOKUP(W342,VALIDATIONS!$FN$2:$GE$42,11,FALSE),IF(N342="Sewer Reticulation",VLOOKUP(W342,VALIDATIONS!$FN$2:$GE$42,VLOOKUP(X342,VALIDATIONS!$FF$2:$FH$5,2,FALSE),FALSE),0)) +IF(P342="Up to 10% Rock",VLOOKUP(W342,VALIDATIONS!$FN$2:$GE$42,VLOOKUP(X342,VALIDATIONS!$FF$2:$FH$5,2,FALSE),FALSE),0)+IF(OR(Q342="Urban Development (moderate)",Q342="Urban Development (heavy)"),VLOOKUP(W342,VALIDATIONS!$FN$2:$GE$42,VLOOKUP(Q342,VALIDATIONS!$FJ$2:$FK$4,2,FALSE),FALSE),0))</f>
        <v/>
      </c>
    </row>
    <row r="343" spans="1:26" x14ac:dyDescent="0.2">
      <c r="A343" s="136"/>
      <c r="B343" s="368"/>
      <c r="C343" s="354"/>
      <c r="D343" s="141"/>
      <c r="E343" s="122"/>
      <c r="F343" s="141"/>
      <c r="G343" s="387"/>
      <c r="H343" s="387"/>
      <c r="I343" s="106" t="str">
        <f>IF(OR(C343="",D343=""),"",VLOOKUP(C343,VALIDATIONS!$FL$2:$FM$12,2,FALSE))</f>
        <v/>
      </c>
      <c r="J343" s="84"/>
      <c r="K343" s="377"/>
      <c r="L343" s="368"/>
      <c r="M343" s="141"/>
      <c r="N343" s="368"/>
      <c r="O343" s="141"/>
      <c r="P343" s="368"/>
      <c r="Q343" s="368"/>
      <c r="R343" s="196"/>
      <c r="S343" s="234"/>
      <c r="T343" s="198"/>
      <c r="U343" s="235"/>
      <c r="W343" s="368"/>
      <c r="X343" s="368"/>
      <c r="Y343" s="368"/>
      <c r="Z343" s="106" t="str">
        <f>IF(OR(N343="",P343="",Q343="",V343="",W343="",X343="",Y343=""),"",V343*IF(N343="Sewer Rising Main",VLOOKUP(W343,VALIDATIONS!$FN$2:$GE$42,11,FALSE),IF(N343="Sewer Reticulation",VLOOKUP(W343,VALIDATIONS!$FN$2:$GE$42,VLOOKUP(X343,VALIDATIONS!$FF$2:$FH$5,2,FALSE),FALSE),0)) +IF(P343="Up to 10% Rock",VLOOKUP(W343,VALIDATIONS!$FN$2:$GE$42,VLOOKUP(X343,VALIDATIONS!$FF$2:$FH$5,2,FALSE),FALSE),0)+IF(OR(Q343="Urban Development (moderate)",Q343="Urban Development (heavy)"),VLOOKUP(W343,VALIDATIONS!$FN$2:$GE$42,VLOOKUP(Q343,VALIDATIONS!$FJ$2:$FK$4,2,FALSE),FALSE),0))</f>
        <v/>
      </c>
    </row>
    <row r="344" spans="1:26" x14ac:dyDescent="0.2">
      <c r="A344" s="136"/>
      <c r="B344" s="368"/>
      <c r="C344" s="354"/>
      <c r="D344" s="141"/>
      <c r="E344" s="122"/>
      <c r="F344" s="141"/>
      <c r="G344" s="387"/>
      <c r="H344" s="387"/>
      <c r="I344" s="106" t="str">
        <f>IF(OR(C344="",D344=""),"",VLOOKUP(C344,VALIDATIONS!$FL$2:$FM$12,2,FALSE))</f>
        <v/>
      </c>
      <c r="J344" s="84"/>
      <c r="K344" s="377"/>
      <c r="L344" s="368"/>
      <c r="M344" s="141"/>
      <c r="N344" s="368"/>
      <c r="O344" s="141"/>
      <c r="P344" s="368"/>
      <c r="Q344" s="368"/>
      <c r="R344" s="196"/>
      <c r="S344" s="234"/>
      <c r="T344" s="198"/>
      <c r="U344" s="235"/>
      <c r="W344" s="368"/>
      <c r="X344" s="368"/>
      <c r="Y344" s="368"/>
      <c r="Z344" s="106" t="str">
        <f>IF(OR(N344="",P344="",Q344="",V344="",W344="",X344="",Y344=""),"",V344*IF(N344="Sewer Rising Main",VLOOKUP(W344,VALIDATIONS!$FN$2:$GE$42,11,FALSE),IF(N344="Sewer Reticulation",VLOOKUP(W344,VALIDATIONS!$FN$2:$GE$42,VLOOKUP(X344,VALIDATIONS!$FF$2:$FH$5,2,FALSE),FALSE),0)) +IF(P344="Up to 10% Rock",VLOOKUP(W344,VALIDATIONS!$FN$2:$GE$42,VLOOKUP(X344,VALIDATIONS!$FF$2:$FH$5,2,FALSE),FALSE),0)+IF(OR(Q344="Urban Development (moderate)",Q344="Urban Development (heavy)"),VLOOKUP(W344,VALIDATIONS!$FN$2:$GE$42,VLOOKUP(Q344,VALIDATIONS!$FJ$2:$FK$4,2,FALSE),FALSE),0))</f>
        <v/>
      </c>
    </row>
    <row r="345" spans="1:26" x14ac:dyDescent="0.2">
      <c r="A345" s="136"/>
      <c r="B345" s="368"/>
      <c r="C345" s="354"/>
      <c r="D345" s="141"/>
      <c r="E345" s="122"/>
      <c r="F345" s="141"/>
      <c r="G345" s="387"/>
      <c r="H345" s="387"/>
      <c r="I345" s="106" t="str">
        <f>IF(OR(C345="",D345=""),"",VLOOKUP(C345,VALIDATIONS!$FL$2:$FM$12,2,FALSE))</f>
        <v/>
      </c>
      <c r="J345" s="84"/>
      <c r="K345" s="377"/>
      <c r="L345" s="368"/>
      <c r="M345" s="141"/>
      <c r="N345" s="368"/>
      <c r="O345" s="141"/>
      <c r="P345" s="368"/>
      <c r="Q345" s="368"/>
      <c r="R345" s="196"/>
      <c r="S345" s="234"/>
      <c r="T345" s="198"/>
      <c r="U345" s="235"/>
      <c r="W345" s="368"/>
      <c r="X345" s="368"/>
      <c r="Y345" s="368"/>
      <c r="Z345" s="106" t="str">
        <f>IF(OR(N345="",P345="",Q345="",V345="",W345="",X345="",Y345=""),"",V345*IF(N345="Sewer Rising Main",VLOOKUP(W345,VALIDATIONS!$FN$2:$GE$42,11,FALSE),IF(N345="Sewer Reticulation",VLOOKUP(W345,VALIDATIONS!$FN$2:$GE$42,VLOOKUP(X345,VALIDATIONS!$FF$2:$FH$5,2,FALSE),FALSE),0)) +IF(P345="Up to 10% Rock",VLOOKUP(W345,VALIDATIONS!$FN$2:$GE$42,VLOOKUP(X345,VALIDATIONS!$FF$2:$FH$5,2,FALSE),FALSE),0)+IF(OR(Q345="Urban Development (moderate)",Q345="Urban Development (heavy)"),VLOOKUP(W345,VALIDATIONS!$FN$2:$GE$42,VLOOKUP(Q345,VALIDATIONS!$FJ$2:$FK$4,2,FALSE),FALSE),0))</f>
        <v/>
      </c>
    </row>
    <row r="346" spans="1:26" x14ac:dyDescent="0.2">
      <c r="A346" s="136"/>
      <c r="B346" s="368"/>
      <c r="C346" s="354"/>
      <c r="D346" s="141"/>
      <c r="E346" s="122"/>
      <c r="F346" s="141"/>
      <c r="G346" s="387"/>
      <c r="H346" s="387"/>
      <c r="I346" s="106" t="str">
        <f>IF(OR(C346="",D346=""),"",VLOOKUP(C346,VALIDATIONS!$FL$2:$FM$12,2,FALSE))</f>
        <v/>
      </c>
      <c r="J346" s="84"/>
      <c r="K346" s="377"/>
      <c r="L346" s="368"/>
      <c r="M346" s="141"/>
      <c r="N346" s="368"/>
      <c r="O346" s="141"/>
      <c r="P346" s="368"/>
      <c r="Q346" s="368"/>
      <c r="R346" s="196"/>
      <c r="S346" s="234"/>
      <c r="T346" s="198"/>
      <c r="U346" s="235"/>
      <c r="W346" s="368"/>
      <c r="X346" s="368"/>
      <c r="Y346" s="368"/>
      <c r="Z346" s="106" t="str">
        <f>IF(OR(N346="",P346="",Q346="",V346="",W346="",X346="",Y346=""),"",V346*IF(N346="Sewer Rising Main",VLOOKUP(W346,VALIDATIONS!$FN$2:$GE$42,11,FALSE),IF(N346="Sewer Reticulation",VLOOKUP(W346,VALIDATIONS!$FN$2:$GE$42,VLOOKUP(X346,VALIDATIONS!$FF$2:$FH$5,2,FALSE),FALSE),0)) +IF(P346="Up to 10% Rock",VLOOKUP(W346,VALIDATIONS!$FN$2:$GE$42,VLOOKUP(X346,VALIDATIONS!$FF$2:$FH$5,2,FALSE),FALSE),0)+IF(OR(Q346="Urban Development (moderate)",Q346="Urban Development (heavy)"),VLOOKUP(W346,VALIDATIONS!$FN$2:$GE$42,VLOOKUP(Q346,VALIDATIONS!$FJ$2:$FK$4,2,FALSE),FALSE),0))</f>
        <v/>
      </c>
    </row>
    <row r="347" spans="1:26" x14ac:dyDescent="0.2">
      <c r="A347" s="136"/>
      <c r="B347" s="368"/>
      <c r="C347" s="354"/>
      <c r="D347" s="141"/>
      <c r="E347" s="122"/>
      <c r="F347" s="141"/>
      <c r="G347" s="387"/>
      <c r="H347" s="387"/>
      <c r="I347" s="106" t="str">
        <f>IF(OR(C347="",D347=""),"",VLOOKUP(C347,VALIDATIONS!$FL$2:$FM$12,2,FALSE))</f>
        <v/>
      </c>
      <c r="J347" s="84"/>
      <c r="K347" s="377"/>
      <c r="L347" s="368"/>
      <c r="M347" s="141"/>
      <c r="N347" s="368"/>
      <c r="O347" s="141"/>
      <c r="P347" s="368"/>
      <c r="Q347" s="368"/>
      <c r="R347" s="196"/>
      <c r="S347" s="234"/>
      <c r="T347" s="198"/>
      <c r="U347" s="235"/>
      <c r="W347" s="368"/>
      <c r="X347" s="368"/>
      <c r="Y347" s="368"/>
      <c r="Z347" s="106" t="str">
        <f>IF(OR(N347="",P347="",Q347="",V347="",W347="",X347="",Y347=""),"",V347*IF(N347="Sewer Rising Main",VLOOKUP(W347,VALIDATIONS!$FN$2:$GE$42,11,FALSE),IF(N347="Sewer Reticulation",VLOOKUP(W347,VALIDATIONS!$FN$2:$GE$42,VLOOKUP(X347,VALIDATIONS!$FF$2:$FH$5,2,FALSE),FALSE),0)) +IF(P347="Up to 10% Rock",VLOOKUP(W347,VALIDATIONS!$FN$2:$GE$42,VLOOKUP(X347,VALIDATIONS!$FF$2:$FH$5,2,FALSE),FALSE),0)+IF(OR(Q347="Urban Development (moderate)",Q347="Urban Development (heavy)"),VLOOKUP(W347,VALIDATIONS!$FN$2:$GE$42,VLOOKUP(Q347,VALIDATIONS!$FJ$2:$FK$4,2,FALSE),FALSE),0))</f>
        <v/>
      </c>
    </row>
    <row r="348" spans="1:26" x14ac:dyDescent="0.2">
      <c r="A348" s="136"/>
      <c r="B348" s="368"/>
      <c r="C348" s="354"/>
      <c r="D348" s="141"/>
      <c r="E348" s="122"/>
      <c r="F348" s="141"/>
      <c r="G348" s="387"/>
      <c r="H348" s="387"/>
      <c r="I348" s="106" t="str">
        <f>IF(OR(C348="",D348=""),"",VLOOKUP(C348,VALIDATIONS!$FL$2:$FM$12,2,FALSE))</f>
        <v/>
      </c>
      <c r="J348" s="84"/>
      <c r="K348" s="377"/>
      <c r="L348" s="368"/>
      <c r="M348" s="141"/>
      <c r="N348" s="368"/>
      <c r="O348" s="141"/>
      <c r="P348" s="368"/>
      <c r="Q348" s="368"/>
      <c r="R348" s="196"/>
      <c r="S348" s="234"/>
      <c r="T348" s="198"/>
      <c r="U348" s="235"/>
      <c r="W348" s="368"/>
      <c r="X348" s="368"/>
      <c r="Y348" s="368"/>
      <c r="Z348" s="106" t="str">
        <f>IF(OR(N348="",P348="",Q348="",V348="",W348="",X348="",Y348=""),"",V348*IF(N348="Sewer Rising Main",VLOOKUP(W348,VALIDATIONS!$FN$2:$GE$42,11,FALSE),IF(N348="Sewer Reticulation",VLOOKUP(W348,VALIDATIONS!$FN$2:$GE$42,VLOOKUP(X348,VALIDATIONS!$FF$2:$FH$5,2,FALSE),FALSE),0)) +IF(P348="Up to 10% Rock",VLOOKUP(W348,VALIDATIONS!$FN$2:$GE$42,VLOOKUP(X348,VALIDATIONS!$FF$2:$FH$5,2,FALSE),FALSE),0)+IF(OR(Q348="Urban Development (moderate)",Q348="Urban Development (heavy)"),VLOOKUP(W348,VALIDATIONS!$FN$2:$GE$42,VLOOKUP(Q348,VALIDATIONS!$FJ$2:$FK$4,2,FALSE),FALSE),0))</f>
        <v/>
      </c>
    </row>
    <row r="349" spans="1:26" x14ac:dyDescent="0.2">
      <c r="A349" s="136"/>
      <c r="B349" s="368"/>
      <c r="C349" s="354"/>
      <c r="D349" s="141"/>
      <c r="E349" s="122"/>
      <c r="F349" s="141"/>
      <c r="G349" s="387"/>
      <c r="H349" s="387"/>
      <c r="I349" s="106" t="str">
        <f>IF(OR(C349="",D349=""),"",VLOOKUP(C349,VALIDATIONS!$FL$2:$FM$12,2,FALSE))</f>
        <v/>
      </c>
      <c r="J349" s="84"/>
      <c r="K349" s="377"/>
      <c r="L349" s="368"/>
      <c r="M349" s="141"/>
      <c r="N349" s="368"/>
      <c r="O349" s="141"/>
      <c r="P349" s="368"/>
      <c r="Q349" s="368"/>
      <c r="R349" s="196"/>
      <c r="S349" s="234"/>
      <c r="T349" s="198"/>
      <c r="U349" s="235"/>
      <c r="W349" s="368"/>
      <c r="X349" s="368"/>
      <c r="Y349" s="368"/>
      <c r="Z349" s="106" t="str">
        <f>IF(OR(N349="",P349="",Q349="",V349="",W349="",X349="",Y349=""),"",V349*IF(N349="Sewer Rising Main",VLOOKUP(W349,VALIDATIONS!$FN$2:$GE$42,11,FALSE),IF(N349="Sewer Reticulation",VLOOKUP(W349,VALIDATIONS!$FN$2:$GE$42,VLOOKUP(X349,VALIDATIONS!$FF$2:$FH$5,2,FALSE),FALSE),0)) +IF(P349="Up to 10% Rock",VLOOKUP(W349,VALIDATIONS!$FN$2:$GE$42,VLOOKUP(X349,VALIDATIONS!$FF$2:$FH$5,2,FALSE),FALSE),0)+IF(OR(Q349="Urban Development (moderate)",Q349="Urban Development (heavy)"),VLOOKUP(W349,VALIDATIONS!$FN$2:$GE$42,VLOOKUP(Q349,VALIDATIONS!$FJ$2:$FK$4,2,FALSE),FALSE),0))</f>
        <v/>
      </c>
    </row>
    <row r="350" spans="1:26" x14ac:dyDescent="0.2">
      <c r="A350" s="136"/>
      <c r="B350" s="368"/>
      <c r="C350" s="354"/>
      <c r="D350" s="141"/>
      <c r="E350" s="122"/>
      <c r="F350" s="141"/>
      <c r="G350" s="387"/>
      <c r="H350" s="387"/>
      <c r="I350" s="106" t="str">
        <f>IF(OR(C350="",D350=""),"",VLOOKUP(C350,VALIDATIONS!$FL$2:$FM$12,2,FALSE))</f>
        <v/>
      </c>
      <c r="J350" s="84"/>
      <c r="K350" s="377"/>
      <c r="L350" s="368"/>
      <c r="M350" s="141"/>
      <c r="N350" s="368"/>
      <c r="O350" s="141"/>
      <c r="P350" s="368"/>
      <c r="Q350" s="368"/>
      <c r="R350" s="196"/>
      <c r="S350" s="234"/>
      <c r="T350" s="198"/>
      <c r="U350" s="235"/>
      <c r="W350" s="368"/>
      <c r="X350" s="368"/>
      <c r="Y350" s="368"/>
      <c r="Z350" s="106" t="str">
        <f>IF(OR(N350="",P350="",Q350="",V350="",W350="",X350="",Y350=""),"",V350*IF(N350="Sewer Rising Main",VLOOKUP(W350,VALIDATIONS!$FN$2:$GE$42,11,FALSE),IF(N350="Sewer Reticulation",VLOOKUP(W350,VALIDATIONS!$FN$2:$GE$42,VLOOKUP(X350,VALIDATIONS!$FF$2:$FH$5,2,FALSE),FALSE),0)) +IF(P350="Up to 10% Rock",VLOOKUP(W350,VALIDATIONS!$FN$2:$GE$42,VLOOKUP(X350,VALIDATIONS!$FF$2:$FH$5,2,FALSE),FALSE),0)+IF(OR(Q350="Urban Development (moderate)",Q350="Urban Development (heavy)"),VLOOKUP(W350,VALIDATIONS!$FN$2:$GE$42,VLOOKUP(Q350,VALIDATIONS!$FJ$2:$FK$4,2,FALSE),FALSE),0))</f>
        <v/>
      </c>
    </row>
    <row r="351" spans="1:26" x14ac:dyDescent="0.2">
      <c r="A351" s="136"/>
      <c r="B351" s="368"/>
      <c r="C351" s="354"/>
      <c r="D351" s="141"/>
      <c r="E351" s="122"/>
      <c r="F351" s="141"/>
      <c r="G351" s="387"/>
      <c r="H351" s="387"/>
      <c r="I351" s="106" t="str">
        <f>IF(OR(C351="",D351=""),"",VLOOKUP(C351,VALIDATIONS!$FL$2:$FM$12,2,FALSE))</f>
        <v/>
      </c>
      <c r="J351" s="84"/>
      <c r="K351" s="377"/>
      <c r="L351" s="368"/>
      <c r="M351" s="141"/>
      <c r="N351" s="368"/>
      <c r="O351" s="141"/>
      <c r="P351" s="368"/>
      <c r="Q351" s="368"/>
      <c r="R351" s="196"/>
      <c r="S351" s="234"/>
      <c r="T351" s="198"/>
      <c r="U351" s="235"/>
      <c r="W351" s="368"/>
      <c r="X351" s="368"/>
      <c r="Y351" s="368"/>
      <c r="Z351" s="106" t="str">
        <f>IF(OR(N351="",P351="",Q351="",V351="",W351="",X351="",Y351=""),"",V351*IF(N351="Sewer Rising Main",VLOOKUP(W351,VALIDATIONS!$FN$2:$GE$42,11,FALSE),IF(N351="Sewer Reticulation",VLOOKUP(W351,VALIDATIONS!$FN$2:$GE$42,VLOOKUP(X351,VALIDATIONS!$FF$2:$FH$5,2,FALSE),FALSE),0)) +IF(P351="Up to 10% Rock",VLOOKUP(W351,VALIDATIONS!$FN$2:$GE$42,VLOOKUP(X351,VALIDATIONS!$FF$2:$FH$5,2,FALSE),FALSE),0)+IF(OR(Q351="Urban Development (moderate)",Q351="Urban Development (heavy)"),VLOOKUP(W351,VALIDATIONS!$FN$2:$GE$42,VLOOKUP(Q351,VALIDATIONS!$FJ$2:$FK$4,2,FALSE),FALSE),0))</f>
        <v/>
      </c>
    </row>
    <row r="352" spans="1:26" x14ac:dyDescent="0.2">
      <c r="A352" s="136"/>
      <c r="B352" s="368"/>
      <c r="C352" s="354"/>
      <c r="D352" s="141"/>
      <c r="E352" s="122"/>
      <c r="F352" s="141"/>
      <c r="G352" s="387"/>
      <c r="H352" s="387"/>
      <c r="I352" s="106" t="str">
        <f>IF(OR(C352="",D352=""),"",VLOOKUP(C352,VALIDATIONS!$FL$2:$FM$12,2,FALSE))</f>
        <v/>
      </c>
      <c r="J352" s="84"/>
      <c r="K352" s="377"/>
      <c r="L352" s="368"/>
      <c r="M352" s="141"/>
      <c r="N352" s="368"/>
      <c r="O352" s="141"/>
      <c r="P352" s="368"/>
      <c r="Q352" s="368"/>
      <c r="R352" s="196"/>
      <c r="S352" s="234"/>
      <c r="T352" s="198"/>
      <c r="U352" s="235"/>
      <c r="W352" s="368"/>
      <c r="X352" s="368"/>
      <c r="Y352" s="368"/>
      <c r="Z352" s="106" t="str">
        <f>IF(OR(N352="",P352="",Q352="",V352="",W352="",X352="",Y352=""),"",V352*IF(N352="Sewer Rising Main",VLOOKUP(W352,VALIDATIONS!$FN$2:$GE$42,11,FALSE),IF(N352="Sewer Reticulation",VLOOKUP(W352,VALIDATIONS!$FN$2:$GE$42,VLOOKUP(X352,VALIDATIONS!$FF$2:$FH$5,2,FALSE),FALSE),0)) +IF(P352="Up to 10% Rock",VLOOKUP(W352,VALIDATIONS!$FN$2:$GE$42,VLOOKUP(X352,VALIDATIONS!$FF$2:$FH$5,2,FALSE),FALSE),0)+IF(OR(Q352="Urban Development (moderate)",Q352="Urban Development (heavy)"),VLOOKUP(W352,VALIDATIONS!$FN$2:$GE$42,VLOOKUP(Q352,VALIDATIONS!$FJ$2:$FK$4,2,FALSE),FALSE),0))</f>
        <v/>
      </c>
    </row>
    <row r="353" spans="1:26" x14ac:dyDescent="0.2">
      <c r="A353" s="136"/>
      <c r="B353" s="368"/>
      <c r="C353" s="354"/>
      <c r="D353" s="141"/>
      <c r="E353" s="122"/>
      <c r="F353" s="141"/>
      <c r="G353" s="387"/>
      <c r="H353" s="387"/>
      <c r="I353" s="106" t="str">
        <f>IF(OR(C353="",D353=""),"",VLOOKUP(C353,VALIDATIONS!$FL$2:$FM$12,2,FALSE))</f>
        <v/>
      </c>
      <c r="J353" s="84"/>
      <c r="K353" s="377"/>
      <c r="L353" s="368"/>
      <c r="M353" s="141"/>
      <c r="N353" s="368"/>
      <c r="O353" s="141"/>
      <c r="P353" s="368"/>
      <c r="Q353" s="368"/>
      <c r="R353" s="196"/>
      <c r="S353" s="234"/>
      <c r="T353" s="198"/>
      <c r="U353" s="235"/>
      <c r="W353" s="368"/>
      <c r="X353" s="368"/>
      <c r="Y353" s="368"/>
      <c r="Z353" s="106" t="str">
        <f>IF(OR(N353="",P353="",Q353="",V353="",W353="",X353="",Y353=""),"",V353*IF(N353="Sewer Rising Main",VLOOKUP(W353,VALIDATIONS!$FN$2:$GE$42,11,FALSE),IF(N353="Sewer Reticulation",VLOOKUP(W353,VALIDATIONS!$FN$2:$GE$42,VLOOKUP(X353,VALIDATIONS!$FF$2:$FH$5,2,FALSE),FALSE),0)) +IF(P353="Up to 10% Rock",VLOOKUP(W353,VALIDATIONS!$FN$2:$GE$42,VLOOKUP(X353,VALIDATIONS!$FF$2:$FH$5,2,FALSE),FALSE),0)+IF(OR(Q353="Urban Development (moderate)",Q353="Urban Development (heavy)"),VLOOKUP(W353,VALIDATIONS!$FN$2:$GE$42,VLOOKUP(Q353,VALIDATIONS!$FJ$2:$FK$4,2,FALSE),FALSE),0))</f>
        <v/>
      </c>
    </row>
    <row r="354" spans="1:26" x14ac:dyDescent="0.2">
      <c r="A354" s="136"/>
      <c r="B354" s="368"/>
      <c r="C354" s="354"/>
      <c r="D354" s="141"/>
      <c r="E354" s="122"/>
      <c r="F354" s="141"/>
      <c r="G354" s="387"/>
      <c r="H354" s="387"/>
      <c r="I354" s="106" t="str">
        <f>IF(OR(C354="",D354=""),"",VLOOKUP(C354,VALIDATIONS!$FL$2:$FM$12,2,FALSE))</f>
        <v/>
      </c>
      <c r="J354" s="84"/>
      <c r="K354" s="377"/>
      <c r="L354" s="368"/>
      <c r="M354" s="141"/>
      <c r="N354" s="368"/>
      <c r="O354" s="141"/>
      <c r="P354" s="368"/>
      <c r="Q354" s="368"/>
      <c r="R354" s="196"/>
      <c r="S354" s="234"/>
      <c r="T354" s="198"/>
      <c r="U354" s="235"/>
      <c r="W354" s="368"/>
      <c r="X354" s="368"/>
      <c r="Y354" s="368"/>
      <c r="Z354" s="106" t="str">
        <f>IF(OR(N354="",P354="",Q354="",V354="",W354="",X354="",Y354=""),"",V354*IF(N354="Sewer Rising Main",VLOOKUP(W354,VALIDATIONS!$FN$2:$GE$42,11,FALSE),IF(N354="Sewer Reticulation",VLOOKUP(W354,VALIDATIONS!$FN$2:$GE$42,VLOOKUP(X354,VALIDATIONS!$FF$2:$FH$5,2,FALSE),FALSE),0)) +IF(P354="Up to 10% Rock",VLOOKUP(W354,VALIDATIONS!$FN$2:$GE$42,VLOOKUP(X354,VALIDATIONS!$FF$2:$FH$5,2,FALSE),FALSE),0)+IF(OR(Q354="Urban Development (moderate)",Q354="Urban Development (heavy)"),VLOOKUP(W354,VALIDATIONS!$FN$2:$GE$42,VLOOKUP(Q354,VALIDATIONS!$FJ$2:$FK$4,2,FALSE),FALSE),0))</f>
        <v/>
      </c>
    </row>
    <row r="355" spans="1:26" x14ac:dyDescent="0.2">
      <c r="A355" s="136"/>
      <c r="B355" s="368"/>
      <c r="C355" s="354"/>
      <c r="D355" s="141"/>
      <c r="E355" s="122"/>
      <c r="F355" s="141"/>
      <c r="G355" s="387"/>
      <c r="H355" s="387"/>
      <c r="I355" s="106" t="str">
        <f>IF(OR(C355="",D355=""),"",VLOOKUP(C355,VALIDATIONS!$FL$2:$FM$12,2,FALSE))</f>
        <v/>
      </c>
      <c r="J355" s="84"/>
      <c r="K355" s="377"/>
      <c r="L355" s="368"/>
      <c r="M355" s="141"/>
      <c r="N355" s="368"/>
      <c r="O355" s="141"/>
      <c r="P355" s="368"/>
      <c r="Q355" s="368"/>
      <c r="R355" s="196"/>
      <c r="S355" s="234"/>
      <c r="T355" s="198"/>
      <c r="U355" s="235"/>
      <c r="W355" s="368"/>
      <c r="X355" s="368"/>
      <c r="Y355" s="368"/>
      <c r="Z355" s="106" t="str">
        <f>IF(OR(N355="",P355="",Q355="",V355="",W355="",X355="",Y355=""),"",V355*IF(N355="Sewer Rising Main",VLOOKUP(W355,VALIDATIONS!$FN$2:$GE$42,11,FALSE),IF(N355="Sewer Reticulation",VLOOKUP(W355,VALIDATIONS!$FN$2:$GE$42,VLOOKUP(X355,VALIDATIONS!$FF$2:$FH$5,2,FALSE),FALSE),0)) +IF(P355="Up to 10% Rock",VLOOKUP(W355,VALIDATIONS!$FN$2:$GE$42,VLOOKUP(X355,VALIDATIONS!$FF$2:$FH$5,2,FALSE),FALSE),0)+IF(OR(Q355="Urban Development (moderate)",Q355="Urban Development (heavy)"),VLOOKUP(W355,VALIDATIONS!$FN$2:$GE$42,VLOOKUP(Q355,VALIDATIONS!$FJ$2:$FK$4,2,FALSE),FALSE),0))</f>
        <v/>
      </c>
    </row>
    <row r="356" spans="1:26" x14ac:dyDescent="0.2">
      <c r="A356" s="136"/>
      <c r="B356" s="368"/>
      <c r="C356" s="354"/>
      <c r="D356" s="141"/>
      <c r="E356" s="122"/>
      <c r="F356" s="141"/>
      <c r="G356" s="387"/>
      <c r="H356" s="387"/>
      <c r="I356" s="106" t="str">
        <f>IF(OR(C356="",D356=""),"",VLOOKUP(C356,VALIDATIONS!$FL$2:$FM$12,2,FALSE))</f>
        <v/>
      </c>
      <c r="J356" s="84"/>
      <c r="K356" s="377"/>
      <c r="L356" s="368"/>
      <c r="M356" s="141"/>
      <c r="N356" s="368"/>
      <c r="O356" s="141"/>
      <c r="P356" s="368"/>
      <c r="Q356" s="368"/>
      <c r="R356" s="196"/>
      <c r="S356" s="234"/>
      <c r="T356" s="198"/>
      <c r="U356" s="235"/>
      <c r="W356" s="368"/>
      <c r="X356" s="368"/>
      <c r="Y356" s="368"/>
      <c r="Z356" s="106" t="str">
        <f>IF(OR(N356="",P356="",Q356="",V356="",W356="",X356="",Y356=""),"",V356*IF(N356="Sewer Rising Main",VLOOKUP(W356,VALIDATIONS!$FN$2:$GE$42,11,FALSE),IF(N356="Sewer Reticulation",VLOOKUP(W356,VALIDATIONS!$FN$2:$GE$42,VLOOKUP(X356,VALIDATIONS!$FF$2:$FH$5,2,FALSE),FALSE),0)) +IF(P356="Up to 10% Rock",VLOOKUP(W356,VALIDATIONS!$FN$2:$GE$42,VLOOKUP(X356,VALIDATIONS!$FF$2:$FH$5,2,FALSE),FALSE),0)+IF(OR(Q356="Urban Development (moderate)",Q356="Urban Development (heavy)"),VLOOKUP(W356,VALIDATIONS!$FN$2:$GE$42,VLOOKUP(Q356,VALIDATIONS!$FJ$2:$FK$4,2,FALSE),FALSE),0))</f>
        <v/>
      </c>
    </row>
    <row r="357" spans="1:26" x14ac:dyDescent="0.2">
      <c r="A357" s="136"/>
      <c r="B357" s="368"/>
      <c r="C357" s="354"/>
      <c r="D357" s="141"/>
      <c r="E357" s="122"/>
      <c r="F357" s="141"/>
      <c r="G357" s="387"/>
      <c r="H357" s="387"/>
      <c r="I357" s="106" t="str">
        <f>IF(OR(C357="",D357=""),"",VLOOKUP(C357,VALIDATIONS!$FL$2:$FM$12,2,FALSE))</f>
        <v/>
      </c>
      <c r="J357" s="84"/>
      <c r="K357" s="377"/>
      <c r="L357" s="368"/>
      <c r="M357" s="141"/>
      <c r="N357" s="368"/>
      <c r="O357" s="141"/>
      <c r="P357" s="368"/>
      <c r="Q357" s="368"/>
      <c r="R357" s="196"/>
      <c r="S357" s="234"/>
      <c r="T357" s="198"/>
      <c r="U357" s="235"/>
      <c r="W357" s="368"/>
      <c r="X357" s="368"/>
      <c r="Y357" s="368"/>
      <c r="Z357" s="106" t="str">
        <f>IF(OR(N357="",P357="",Q357="",V357="",W357="",X357="",Y357=""),"",V357*IF(N357="Sewer Rising Main",VLOOKUP(W357,VALIDATIONS!$FN$2:$GE$42,11,FALSE),IF(N357="Sewer Reticulation",VLOOKUP(W357,VALIDATIONS!$FN$2:$GE$42,VLOOKUP(X357,VALIDATIONS!$FF$2:$FH$5,2,FALSE),FALSE),0)) +IF(P357="Up to 10% Rock",VLOOKUP(W357,VALIDATIONS!$FN$2:$GE$42,VLOOKUP(X357,VALIDATIONS!$FF$2:$FH$5,2,FALSE),FALSE),0)+IF(OR(Q357="Urban Development (moderate)",Q357="Urban Development (heavy)"),VLOOKUP(W357,VALIDATIONS!$FN$2:$GE$42,VLOOKUP(Q357,VALIDATIONS!$FJ$2:$FK$4,2,FALSE),FALSE),0))</f>
        <v/>
      </c>
    </row>
    <row r="358" spans="1:26" x14ac:dyDescent="0.2">
      <c r="A358" s="136"/>
      <c r="B358" s="368"/>
      <c r="C358" s="354"/>
      <c r="D358" s="141"/>
      <c r="E358" s="122"/>
      <c r="F358" s="141"/>
      <c r="G358" s="387"/>
      <c r="H358" s="387"/>
      <c r="I358" s="106" t="str">
        <f>IF(OR(C358="",D358=""),"",VLOOKUP(C358,VALIDATIONS!$FL$2:$FM$12,2,FALSE))</f>
        <v/>
      </c>
      <c r="J358" s="84"/>
      <c r="K358" s="377"/>
      <c r="L358" s="368"/>
      <c r="M358" s="141"/>
      <c r="N358" s="368"/>
      <c r="O358" s="141"/>
      <c r="P358" s="368"/>
      <c r="Q358" s="368"/>
      <c r="R358" s="196"/>
      <c r="S358" s="234"/>
      <c r="T358" s="198"/>
      <c r="U358" s="235"/>
      <c r="W358" s="368"/>
      <c r="X358" s="368"/>
      <c r="Y358" s="368"/>
      <c r="Z358" s="106" t="str">
        <f>IF(OR(N358="",P358="",Q358="",V358="",W358="",X358="",Y358=""),"",V358*IF(N358="Sewer Rising Main",VLOOKUP(W358,VALIDATIONS!$FN$2:$GE$42,11,FALSE),IF(N358="Sewer Reticulation",VLOOKUP(W358,VALIDATIONS!$FN$2:$GE$42,VLOOKUP(X358,VALIDATIONS!$FF$2:$FH$5,2,FALSE),FALSE),0)) +IF(P358="Up to 10% Rock",VLOOKUP(W358,VALIDATIONS!$FN$2:$GE$42,VLOOKUP(X358,VALIDATIONS!$FF$2:$FH$5,2,FALSE),FALSE),0)+IF(OR(Q358="Urban Development (moderate)",Q358="Urban Development (heavy)"),VLOOKUP(W358,VALIDATIONS!$FN$2:$GE$42,VLOOKUP(Q358,VALIDATIONS!$FJ$2:$FK$4,2,FALSE),FALSE),0))</f>
        <v/>
      </c>
    </row>
    <row r="359" spans="1:26" x14ac:dyDescent="0.2">
      <c r="A359" s="136"/>
      <c r="B359" s="368"/>
      <c r="C359" s="354"/>
      <c r="D359" s="141"/>
      <c r="E359" s="122"/>
      <c r="F359" s="141"/>
      <c r="G359" s="387"/>
      <c r="H359" s="387"/>
      <c r="I359" s="106" t="str">
        <f>IF(OR(C359="",D359=""),"",VLOOKUP(C359,VALIDATIONS!$FL$2:$FM$12,2,FALSE))</f>
        <v/>
      </c>
      <c r="J359" s="84"/>
      <c r="K359" s="377"/>
      <c r="L359" s="368"/>
      <c r="M359" s="141"/>
      <c r="N359" s="368"/>
      <c r="O359" s="141"/>
      <c r="P359" s="368"/>
      <c r="Q359" s="368"/>
      <c r="R359" s="196"/>
      <c r="S359" s="234"/>
      <c r="T359" s="198"/>
      <c r="U359" s="235"/>
      <c r="W359" s="368"/>
      <c r="X359" s="368"/>
      <c r="Y359" s="368"/>
      <c r="Z359" s="106" t="str">
        <f>IF(OR(N359="",P359="",Q359="",V359="",W359="",X359="",Y359=""),"",V359*IF(N359="Sewer Rising Main",VLOOKUP(W359,VALIDATIONS!$FN$2:$GE$42,11,FALSE),IF(N359="Sewer Reticulation",VLOOKUP(W359,VALIDATIONS!$FN$2:$GE$42,VLOOKUP(X359,VALIDATIONS!$FF$2:$FH$5,2,FALSE),FALSE),0)) +IF(P359="Up to 10% Rock",VLOOKUP(W359,VALIDATIONS!$FN$2:$GE$42,VLOOKUP(X359,VALIDATIONS!$FF$2:$FH$5,2,FALSE),FALSE),0)+IF(OR(Q359="Urban Development (moderate)",Q359="Urban Development (heavy)"),VLOOKUP(W359,VALIDATIONS!$FN$2:$GE$42,VLOOKUP(Q359,VALIDATIONS!$FJ$2:$FK$4,2,FALSE),FALSE),0))</f>
        <v/>
      </c>
    </row>
    <row r="360" spans="1:26" x14ac:dyDescent="0.2">
      <c r="A360" s="136"/>
      <c r="B360" s="368"/>
      <c r="C360" s="354"/>
      <c r="D360" s="141"/>
      <c r="E360" s="122"/>
      <c r="F360" s="141"/>
      <c r="G360" s="387"/>
      <c r="H360" s="387"/>
      <c r="I360" s="106" t="str">
        <f>IF(OR(C360="",D360=""),"",VLOOKUP(C360,VALIDATIONS!$FL$2:$FM$12,2,FALSE))</f>
        <v/>
      </c>
      <c r="J360" s="84"/>
      <c r="K360" s="377"/>
      <c r="L360" s="368"/>
      <c r="M360" s="141"/>
      <c r="N360" s="368"/>
      <c r="O360" s="141"/>
      <c r="P360" s="368"/>
      <c r="Q360" s="368"/>
      <c r="R360" s="196"/>
      <c r="S360" s="234"/>
      <c r="T360" s="198"/>
      <c r="U360" s="235"/>
      <c r="W360" s="368"/>
      <c r="X360" s="368"/>
      <c r="Y360" s="368"/>
      <c r="Z360" s="106" t="str">
        <f>IF(OR(N360="",P360="",Q360="",V360="",W360="",X360="",Y360=""),"",V360*IF(N360="Sewer Rising Main",VLOOKUP(W360,VALIDATIONS!$FN$2:$GE$42,11,FALSE),IF(N360="Sewer Reticulation",VLOOKUP(W360,VALIDATIONS!$FN$2:$GE$42,VLOOKUP(X360,VALIDATIONS!$FF$2:$FH$5,2,FALSE),FALSE),0)) +IF(P360="Up to 10% Rock",VLOOKUP(W360,VALIDATIONS!$FN$2:$GE$42,VLOOKUP(X360,VALIDATIONS!$FF$2:$FH$5,2,FALSE),FALSE),0)+IF(OR(Q360="Urban Development (moderate)",Q360="Urban Development (heavy)"),VLOOKUP(W360,VALIDATIONS!$FN$2:$GE$42,VLOOKUP(Q360,VALIDATIONS!$FJ$2:$FK$4,2,FALSE),FALSE),0))</f>
        <v/>
      </c>
    </row>
    <row r="361" spans="1:26" x14ac:dyDescent="0.2">
      <c r="A361" s="136"/>
      <c r="B361" s="368"/>
      <c r="C361" s="354"/>
      <c r="D361" s="141"/>
      <c r="E361" s="122"/>
      <c r="F361" s="141"/>
      <c r="G361" s="387"/>
      <c r="H361" s="387"/>
      <c r="I361" s="106" t="str">
        <f>IF(OR(C361="",D361=""),"",VLOOKUP(C361,VALIDATIONS!$FL$2:$FM$12,2,FALSE))</f>
        <v/>
      </c>
      <c r="J361" s="84"/>
      <c r="K361" s="377"/>
      <c r="L361" s="368"/>
      <c r="M361" s="141"/>
      <c r="N361" s="368"/>
      <c r="O361" s="141"/>
      <c r="P361" s="368"/>
      <c r="Q361" s="368"/>
      <c r="R361" s="196"/>
      <c r="S361" s="234"/>
      <c r="T361" s="198"/>
      <c r="U361" s="235"/>
      <c r="W361" s="368"/>
      <c r="X361" s="368"/>
      <c r="Y361" s="368"/>
      <c r="Z361" s="106" t="str">
        <f>IF(OR(N361="",P361="",Q361="",V361="",W361="",X361="",Y361=""),"",V361*IF(N361="Sewer Rising Main",VLOOKUP(W361,VALIDATIONS!$FN$2:$GE$42,11,FALSE),IF(N361="Sewer Reticulation",VLOOKUP(W361,VALIDATIONS!$FN$2:$GE$42,VLOOKUP(X361,VALIDATIONS!$FF$2:$FH$5,2,FALSE),FALSE),0)) +IF(P361="Up to 10% Rock",VLOOKUP(W361,VALIDATIONS!$FN$2:$GE$42,VLOOKUP(X361,VALIDATIONS!$FF$2:$FH$5,2,FALSE),FALSE),0)+IF(OR(Q361="Urban Development (moderate)",Q361="Urban Development (heavy)"),VLOOKUP(W361,VALIDATIONS!$FN$2:$GE$42,VLOOKUP(Q361,VALIDATIONS!$FJ$2:$FK$4,2,FALSE),FALSE),0))</f>
        <v/>
      </c>
    </row>
    <row r="362" spans="1:26" x14ac:dyDescent="0.2">
      <c r="A362" s="136"/>
      <c r="B362" s="368"/>
      <c r="C362" s="354"/>
      <c r="D362" s="141"/>
      <c r="E362" s="122"/>
      <c r="F362" s="141"/>
      <c r="G362" s="387"/>
      <c r="H362" s="387"/>
      <c r="I362" s="106" t="str">
        <f>IF(OR(C362="",D362=""),"",VLOOKUP(C362,VALIDATIONS!$FL$2:$FM$12,2,FALSE))</f>
        <v/>
      </c>
      <c r="J362" s="84"/>
      <c r="K362" s="377"/>
      <c r="L362" s="368"/>
      <c r="M362" s="141"/>
      <c r="N362" s="368"/>
      <c r="O362" s="141"/>
      <c r="P362" s="368"/>
      <c r="Q362" s="368"/>
      <c r="R362" s="196"/>
      <c r="S362" s="234"/>
      <c r="T362" s="198"/>
      <c r="U362" s="235"/>
      <c r="W362" s="368"/>
      <c r="X362" s="368"/>
      <c r="Y362" s="368"/>
      <c r="Z362" s="106" t="str">
        <f>IF(OR(N362="",P362="",Q362="",V362="",W362="",X362="",Y362=""),"",V362*IF(N362="Sewer Rising Main",VLOOKUP(W362,VALIDATIONS!$FN$2:$GE$42,11,FALSE),IF(N362="Sewer Reticulation",VLOOKUP(W362,VALIDATIONS!$FN$2:$GE$42,VLOOKUP(X362,VALIDATIONS!$FF$2:$FH$5,2,FALSE),FALSE),0)) +IF(P362="Up to 10% Rock",VLOOKUP(W362,VALIDATIONS!$FN$2:$GE$42,VLOOKUP(X362,VALIDATIONS!$FF$2:$FH$5,2,FALSE),FALSE),0)+IF(OR(Q362="Urban Development (moderate)",Q362="Urban Development (heavy)"),VLOOKUP(W362,VALIDATIONS!$FN$2:$GE$42,VLOOKUP(Q362,VALIDATIONS!$FJ$2:$FK$4,2,FALSE),FALSE),0))</f>
        <v/>
      </c>
    </row>
    <row r="363" spans="1:26" x14ac:dyDescent="0.2">
      <c r="A363" s="136"/>
      <c r="B363" s="368"/>
      <c r="C363" s="354"/>
      <c r="D363" s="141"/>
      <c r="E363" s="122"/>
      <c r="F363" s="141"/>
      <c r="G363" s="387"/>
      <c r="H363" s="387"/>
      <c r="I363" s="106" t="str">
        <f>IF(OR(C363="",D363=""),"",VLOOKUP(C363,VALIDATIONS!$FL$2:$FM$12,2,FALSE))</f>
        <v/>
      </c>
      <c r="J363" s="84"/>
      <c r="K363" s="377"/>
      <c r="L363" s="368"/>
      <c r="M363" s="141"/>
      <c r="N363" s="368"/>
      <c r="O363" s="141"/>
      <c r="P363" s="368"/>
      <c r="Q363" s="368"/>
      <c r="R363" s="196"/>
      <c r="S363" s="234"/>
      <c r="T363" s="198"/>
      <c r="U363" s="235"/>
      <c r="W363" s="368"/>
      <c r="X363" s="368"/>
      <c r="Y363" s="368"/>
      <c r="Z363" s="106" t="str">
        <f>IF(OR(N363="",P363="",Q363="",V363="",W363="",X363="",Y363=""),"",V363*IF(N363="Sewer Rising Main",VLOOKUP(W363,VALIDATIONS!$FN$2:$GE$42,11,FALSE),IF(N363="Sewer Reticulation",VLOOKUP(W363,VALIDATIONS!$FN$2:$GE$42,VLOOKUP(X363,VALIDATIONS!$FF$2:$FH$5,2,FALSE),FALSE),0)) +IF(P363="Up to 10% Rock",VLOOKUP(W363,VALIDATIONS!$FN$2:$GE$42,VLOOKUP(X363,VALIDATIONS!$FF$2:$FH$5,2,FALSE),FALSE),0)+IF(OR(Q363="Urban Development (moderate)",Q363="Urban Development (heavy)"),VLOOKUP(W363,VALIDATIONS!$FN$2:$GE$42,VLOOKUP(Q363,VALIDATIONS!$FJ$2:$FK$4,2,FALSE),FALSE),0))</f>
        <v/>
      </c>
    </row>
    <row r="364" spans="1:26" x14ac:dyDescent="0.2">
      <c r="A364" s="136"/>
      <c r="B364" s="368"/>
      <c r="C364" s="354"/>
      <c r="D364" s="141"/>
      <c r="E364" s="122"/>
      <c r="F364" s="141"/>
      <c r="G364" s="387"/>
      <c r="H364" s="387"/>
      <c r="I364" s="106" t="str">
        <f>IF(OR(C364="",D364=""),"",VLOOKUP(C364,VALIDATIONS!$FL$2:$FM$12,2,FALSE))</f>
        <v/>
      </c>
      <c r="J364" s="84"/>
      <c r="K364" s="377"/>
      <c r="L364" s="368"/>
      <c r="M364" s="141"/>
      <c r="N364" s="368"/>
      <c r="O364" s="141"/>
      <c r="P364" s="368"/>
      <c r="Q364" s="368"/>
      <c r="R364" s="196"/>
      <c r="S364" s="234"/>
      <c r="T364" s="198"/>
      <c r="U364" s="235"/>
      <c r="W364" s="368"/>
      <c r="X364" s="368"/>
      <c r="Y364" s="368"/>
      <c r="Z364" s="106" t="str">
        <f>IF(OR(N364="",P364="",Q364="",V364="",W364="",X364="",Y364=""),"",V364*IF(N364="Sewer Rising Main",VLOOKUP(W364,VALIDATIONS!$FN$2:$GE$42,11,FALSE),IF(N364="Sewer Reticulation",VLOOKUP(W364,VALIDATIONS!$FN$2:$GE$42,VLOOKUP(X364,VALIDATIONS!$FF$2:$FH$5,2,FALSE),FALSE),0)) +IF(P364="Up to 10% Rock",VLOOKUP(W364,VALIDATIONS!$FN$2:$GE$42,VLOOKUP(X364,VALIDATIONS!$FF$2:$FH$5,2,FALSE),FALSE),0)+IF(OR(Q364="Urban Development (moderate)",Q364="Urban Development (heavy)"),VLOOKUP(W364,VALIDATIONS!$FN$2:$GE$42,VLOOKUP(Q364,VALIDATIONS!$FJ$2:$FK$4,2,FALSE),FALSE),0))</f>
        <v/>
      </c>
    </row>
    <row r="365" spans="1:26" x14ac:dyDescent="0.2">
      <c r="A365" s="136"/>
      <c r="B365" s="368"/>
      <c r="C365" s="354"/>
      <c r="D365" s="141"/>
      <c r="E365" s="122"/>
      <c r="F365" s="141"/>
      <c r="G365" s="387"/>
      <c r="H365" s="387"/>
      <c r="I365" s="106" t="str">
        <f>IF(OR(C365="",D365=""),"",VLOOKUP(C365,VALIDATIONS!$FL$2:$FM$12,2,FALSE))</f>
        <v/>
      </c>
      <c r="J365" s="84"/>
      <c r="K365" s="377"/>
      <c r="L365" s="368"/>
      <c r="M365" s="141"/>
      <c r="N365" s="368"/>
      <c r="O365" s="141"/>
      <c r="P365" s="368"/>
      <c r="Q365" s="368"/>
      <c r="R365" s="196"/>
      <c r="S365" s="234"/>
      <c r="T365" s="198"/>
      <c r="U365" s="235"/>
      <c r="W365" s="368"/>
      <c r="X365" s="368"/>
      <c r="Y365" s="368"/>
      <c r="Z365" s="106" t="str">
        <f>IF(OR(N365="",P365="",Q365="",V365="",W365="",X365="",Y365=""),"",V365*IF(N365="Sewer Rising Main",VLOOKUP(W365,VALIDATIONS!$FN$2:$GE$42,11,FALSE),IF(N365="Sewer Reticulation",VLOOKUP(W365,VALIDATIONS!$FN$2:$GE$42,VLOOKUP(X365,VALIDATIONS!$FF$2:$FH$5,2,FALSE),FALSE),0)) +IF(P365="Up to 10% Rock",VLOOKUP(W365,VALIDATIONS!$FN$2:$GE$42,VLOOKUP(X365,VALIDATIONS!$FF$2:$FH$5,2,FALSE),FALSE),0)+IF(OR(Q365="Urban Development (moderate)",Q365="Urban Development (heavy)"),VLOOKUP(W365,VALIDATIONS!$FN$2:$GE$42,VLOOKUP(Q365,VALIDATIONS!$FJ$2:$FK$4,2,FALSE),FALSE),0))</f>
        <v/>
      </c>
    </row>
    <row r="366" spans="1:26" x14ac:dyDescent="0.2">
      <c r="A366" s="136"/>
      <c r="B366" s="368"/>
      <c r="C366" s="354"/>
      <c r="D366" s="141"/>
      <c r="E366" s="122"/>
      <c r="F366" s="141"/>
      <c r="G366" s="387"/>
      <c r="H366" s="387"/>
      <c r="I366" s="106" t="str">
        <f>IF(OR(C366="",D366=""),"",VLOOKUP(C366,VALIDATIONS!$FL$2:$FM$12,2,FALSE))</f>
        <v/>
      </c>
      <c r="J366" s="84"/>
      <c r="K366" s="377"/>
      <c r="L366" s="368"/>
      <c r="M366" s="141"/>
      <c r="N366" s="368"/>
      <c r="O366" s="141"/>
      <c r="P366" s="368"/>
      <c r="Q366" s="368"/>
      <c r="R366" s="196"/>
      <c r="S366" s="234"/>
      <c r="T366" s="198"/>
      <c r="U366" s="235"/>
      <c r="W366" s="368"/>
      <c r="X366" s="368"/>
      <c r="Y366" s="368"/>
      <c r="Z366" s="106" t="str">
        <f>IF(OR(N366="",P366="",Q366="",V366="",W366="",X366="",Y366=""),"",V366*IF(N366="Sewer Rising Main",VLOOKUP(W366,VALIDATIONS!$FN$2:$GE$42,11,FALSE),IF(N366="Sewer Reticulation",VLOOKUP(W366,VALIDATIONS!$FN$2:$GE$42,VLOOKUP(X366,VALIDATIONS!$FF$2:$FH$5,2,FALSE),FALSE),0)) +IF(P366="Up to 10% Rock",VLOOKUP(W366,VALIDATIONS!$FN$2:$GE$42,VLOOKUP(X366,VALIDATIONS!$FF$2:$FH$5,2,FALSE),FALSE),0)+IF(OR(Q366="Urban Development (moderate)",Q366="Urban Development (heavy)"),VLOOKUP(W366,VALIDATIONS!$FN$2:$GE$42,VLOOKUP(Q366,VALIDATIONS!$FJ$2:$FK$4,2,FALSE),FALSE),0))</f>
        <v/>
      </c>
    </row>
    <row r="367" spans="1:26" x14ac:dyDescent="0.2">
      <c r="A367" s="136"/>
      <c r="B367" s="368"/>
      <c r="C367" s="354"/>
      <c r="D367" s="141"/>
      <c r="E367" s="122"/>
      <c r="F367" s="141"/>
      <c r="G367" s="387"/>
      <c r="H367" s="387"/>
      <c r="I367" s="106" t="str">
        <f>IF(OR(C367="",D367=""),"",VLOOKUP(C367,VALIDATIONS!$FL$2:$FM$12,2,FALSE))</f>
        <v/>
      </c>
      <c r="J367" s="84"/>
      <c r="K367" s="377"/>
      <c r="L367" s="368"/>
      <c r="M367" s="141"/>
      <c r="N367" s="368"/>
      <c r="O367" s="141"/>
      <c r="P367" s="368"/>
      <c r="Q367" s="368"/>
      <c r="R367" s="196"/>
      <c r="S367" s="234"/>
      <c r="T367" s="198"/>
      <c r="U367" s="235"/>
      <c r="W367" s="368"/>
      <c r="X367" s="368"/>
      <c r="Y367" s="368"/>
      <c r="Z367" s="106" t="str">
        <f>IF(OR(N367="",P367="",Q367="",V367="",W367="",X367="",Y367=""),"",V367*IF(N367="Sewer Rising Main",VLOOKUP(W367,VALIDATIONS!$FN$2:$GE$42,11,FALSE),IF(N367="Sewer Reticulation",VLOOKUP(W367,VALIDATIONS!$FN$2:$GE$42,VLOOKUP(X367,VALIDATIONS!$FF$2:$FH$5,2,FALSE),FALSE),0)) +IF(P367="Up to 10% Rock",VLOOKUP(W367,VALIDATIONS!$FN$2:$GE$42,VLOOKUP(X367,VALIDATIONS!$FF$2:$FH$5,2,FALSE),FALSE),0)+IF(OR(Q367="Urban Development (moderate)",Q367="Urban Development (heavy)"),VLOOKUP(W367,VALIDATIONS!$FN$2:$GE$42,VLOOKUP(Q367,VALIDATIONS!$FJ$2:$FK$4,2,FALSE),FALSE),0))</f>
        <v/>
      </c>
    </row>
    <row r="368" spans="1:26" x14ac:dyDescent="0.2">
      <c r="A368" s="136"/>
      <c r="B368" s="368"/>
      <c r="C368" s="354"/>
      <c r="D368" s="141"/>
      <c r="E368" s="122"/>
      <c r="F368" s="141"/>
      <c r="G368" s="387"/>
      <c r="H368" s="387"/>
      <c r="I368" s="106" t="str">
        <f>IF(OR(C368="",D368=""),"",VLOOKUP(C368,VALIDATIONS!$FL$2:$FM$12,2,FALSE))</f>
        <v/>
      </c>
      <c r="J368" s="84"/>
      <c r="K368" s="377"/>
      <c r="L368" s="368"/>
      <c r="M368" s="141"/>
      <c r="N368" s="368"/>
      <c r="O368" s="141"/>
      <c r="P368" s="368"/>
      <c r="Q368" s="368"/>
      <c r="R368" s="196"/>
      <c r="S368" s="234"/>
      <c r="T368" s="198"/>
      <c r="U368" s="235"/>
      <c r="W368" s="368"/>
      <c r="X368" s="368"/>
      <c r="Y368" s="368"/>
      <c r="Z368" s="106" t="str">
        <f>IF(OR(N368="",P368="",Q368="",V368="",W368="",X368="",Y368=""),"",V368*IF(N368="Sewer Rising Main",VLOOKUP(W368,VALIDATIONS!$FN$2:$GE$42,11,FALSE),IF(N368="Sewer Reticulation",VLOOKUP(W368,VALIDATIONS!$FN$2:$GE$42,VLOOKUP(X368,VALIDATIONS!$FF$2:$FH$5,2,FALSE),FALSE),0)) +IF(P368="Up to 10% Rock",VLOOKUP(W368,VALIDATIONS!$FN$2:$GE$42,VLOOKUP(X368,VALIDATIONS!$FF$2:$FH$5,2,FALSE),FALSE),0)+IF(OR(Q368="Urban Development (moderate)",Q368="Urban Development (heavy)"),VLOOKUP(W368,VALIDATIONS!$FN$2:$GE$42,VLOOKUP(Q368,VALIDATIONS!$FJ$2:$FK$4,2,FALSE),FALSE),0))</f>
        <v/>
      </c>
    </row>
    <row r="369" spans="1:26" x14ac:dyDescent="0.2">
      <c r="A369" s="136"/>
      <c r="B369" s="368"/>
      <c r="C369" s="354"/>
      <c r="D369" s="141"/>
      <c r="E369" s="122"/>
      <c r="F369" s="141"/>
      <c r="G369" s="387"/>
      <c r="H369" s="387"/>
      <c r="I369" s="106" t="str">
        <f>IF(OR(C369="",D369=""),"",VLOOKUP(C369,VALIDATIONS!$FL$2:$FM$12,2,FALSE))</f>
        <v/>
      </c>
      <c r="J369" s="84"/>
      <c r="K369" s="377"/>
      <c r="L369" s="368"/>
      <c r="M369" s="141"/>
      <c r="N369" s="368"/>
      <c r="O369" s="141"/>
      <c r="P369" s="368"/>
      <c r="Q369" s="368"/>
      <c r="R369" s="196"/>
      <c r="S369" s="234"/>
      <c r="T369" s="198"/>
      <c r="U369" s="235"/>
      <c r="W369" s="368"/>
      <c r="X369" s="368"/>
      <c r="Y369" s="368"/>
      <c r="Z369" s="106" t="str">
        <f>IF(OR(N369="",P369="",Q369="",V369="",W369="",X369="",Y369=""),"",V369*IF(N369="Sewer Rising Main",VLOOKUP(W369,VALIDATIONS!$FN$2:$GE$42,11,FALSE),IF(N369="Sewer Reticulation",VLOOKUP(W369,VALIDATIONS!$FN$2:$GE$42,VLOOKUP(X369,VALIDATIONS!$FF$2:$FH$5,2,FALSE),FALSE),0)) +IF(P369="Up to 10% Rock",VLOOKUP(W369,VALIDATIONS!$FN$2:$GE$42,VLOOKUP(X369,VALIDATIONS!$FF$2:$FH$5,2,FALSE),FALSE),0)+IF(OR(Q369="Urban Development (moderate)",Q369="Urban Development (heavy)"),VLOOKUP(W369,VALIDATIONS!$FN$2:$GE$42,VLOOKUP(Q369,VALIDATIONS!$FJ$2:$FK$4,2,FALSE),FALSE),0))</f>
        <v/>
      </c>
    </row>
    <row r="370" spans="1:26" x14ac:dyDescent="0.2">
      <c r="A370" s="136"/>
      <c r="B370" s="368"/>
      <c r="C370" s="354"/>
      <c r="D370" s="141"/>
      <c r="E370" s="122"/>
      <c r="F370" s="141"/>
      <c r="G370" s="387"/>
      <c r="H370" s="387"/>
      <c r="I370" s="106" t="str">
        <f>IF(OR(C370="",D370=""),"",VLOOKUP(C370,VALIDATIONS!$FL$2:$FM$12,2,FALSE))</f>
        <v/>
      </c>
      <c r="J370" s="84"/>
      <c r="K370" s="377"/>
      <c r="L370" s="368"/>
      <c r="M370" s="141"/>
      <c r="N370" s="368"/>
      <c r="O370" s="141"/>
      <c r="P370" s="368"/>
      <c r="Q370" s="368"/>
      <c r="R370" s="196"/>
      <c r="S370" s="234"/>
      <c r="T370" s="198"/>
      <c r="U370" s="235"/>
      <c r="W370" s="368"/>
      <c r="X370" s="368"/>
      <c r="Y370" s="368"/>
      <c r="Z370" s="106" t="str">
        <f>IF(OR(N370="",P370="",Q370="",V370="",W370="",X370="",Y370=""),"",V370*IF(N370="Sewer Rising Main",VLOOKUP(W370,VALIDATIONS!$FN$2:$GE$42,11,FALSE),IF(N370="Sewer Reticulation",VLOOKUP(W370,VALIDATIONS!$FN$2:$GE$42,VLOOKUP(X370,VALIDATIONS!$FF$2:$FH$5,2,FALSE),FALSE),0)) +IF(P370="Up to 10% Rock",VLOOKUP(W370,VALIDATIONS!$FN$2:$GE$42,VLOOKUP(X370,VALIDATIONS!$FF$2:$FH$5,2,FALSE),FALSE),0)+IF(OR(Q370="Urban Development (moderate)",Q370="Urban Development (heavy)"),VLOOKUP(W370,VALIDATIONS!$FN$2:$GE$42,VLOOKUP(Q370,VALIDATIONS!$FJ$2:$FK$4,2,FALSE),FALSE),0))</f>
        <v/>
      </c>
    </row>
    <row r="371" spans="1:26" x14ac:dyDescent="0.2">
      <c r="A371" s="136"/>
      <c r="B371" s="368"/>
      <c r="C371" s="354"/>
      <c r="D371" s="141"/>
      <c r="E371" s="122"/>
      <c r="F371" s="141"/>
      <c r="G371" s="387"/>
      <c r="H371" s="387"/>
      <c r="I371" s="106" t="str">
        <f>IF(OR(C371="",D371=""),"",VLOOKUP(C371,VALIDATIONS!$FL$2:$FM$12,2,FALSE))</f>
        <v/>
      </c>
      <c r="J371" s="84"/>
      <c r="K371" s="377"/>
      <c r="L371" s="368"/>
      <c r="M371" s="141"/>
      <c r="N371" s="368"/>
      <c r="O371" s="141"/>
      <c r="P371" s="368"/>
      <c r="Q371" s="368"/>
      <c r="R371" s="196"/>
      <c r="S371" s="234"/>
      <c r="T371" s="198"/>
      <c r="U371" s="235"/>
      <c r="W371" s="368"/>
      <c r="X371" s="368"/>
      <c r="Y371" s="368"/>
      <c r="Z371" s="106" t="str">
        <f>IF(OR(N371="",P371="",Q371="",V371="",W371="",X371="",Y371=""),"",V371*IF(N371="Sewer Rising Main",VLOOKUP(W371,VALIDATIONS!$FN$2:$GE$42,11,FALSE),IF(N371="Sewer Reticulation",VLOOKUP(W371,VALIDATIONS!$FN$2:$GE$42,VLOOKUP(X371,VALIDATIONS!$FF$2:$FH$5,2,FALSE),FALSE),0)) +IF(P371="Up to 10% Rock",VLOOKUP(W371,VALIDATIONS!$FN$2:$GE$42,VLOOKUP(X371,VALIDATIONS!$FF$2:$FH$5,2,FALSE),FALSE),0)+IF(OR(Q371="Urban Development (moderate)",Q371="Urban Development (heavy)"),VLOOKUP(W371,VALIDATIONS!$FN$2:$GE$42,VLOOKUP(Q371,VALIDATIONS!$FJ$2:$FK$4,2,FALSE),FALSE),0))</f>
        <v/>
      </c>
    </row>
    <row r="372" spans="1:26" x14ac:dyDescent="0.2">
      <c r="A372" s="136"/>
      <c r="B372" s="368"/>
      <c r="C372" s="354"/>
      <c r="D372" s="141"/>
      <c r="E372" s="122"/>
      <c r="F372" s="141"/>
      <c r="G372" s="387"/>
      <c r="H372" s="387"/>
      <c r="I372" s="106" t="str">
        <f>IF(OR(C372="",D372=""),"",VLOOKUP(C372,VALIDATIONS!$FL$2:$FM$12,2,FALSE))</f>
        <v/>
      </c>
      <c r="J372" s="84"/>
      <c r="K372" s="377"/>
      <c r="L372" s="368"/>
      <c r="M372" s="141"/>
      <c r="N372" s="368"/>
      <c r="O372" s="141"/>
      <c r="P372" s="368"/>
      <c r="Q372" s="368"/>
      <c r="R372" s="196"/>
      <c r="S372" s="234"/>
      <c r="T372" s="198"/>
      <c r="U372" s="235"/>
      <c r="W372" s="368"/>
      <c r="X372" s="368"/>
      <c r="Y372" s="368"/>
      <c r="Z372" s="106" t="str">
        <f>IF(OR(N372="",P372="",Q372="",V372="",W372="",X372="",Y372=""),"",V372*IF(N372="Sewer Rising Main",VLOOKUP(W372,VALIDATIONS!$FN$2:$GE$42,11,FALSE),IF(N372="Sewer Reticulation",VLOOKUP(W372,VALIDATIONS!$FN$2:$GE$42,VLOOKUP(X372,VALIDATIONS!$FF$2:$FH$5,2,FALSE),FALSE),0)) +IF(P372="Up to 10% Rock",VLOOKUP(W372,VALIDATIONS!$FN$2:$GE$42,VLOOKUP(X372,VALIDATIONS!$FF$2:$FH$5,2,FALSE),FALSE),0)+IF(OR(Q372="Urban Development (moderate)",Q372="Urban Development (heavy)"),VLOOKUP(W372,VALIDATIONS!$FN$2:$GE$42,VLOOKUP(Q372,VALIDATIONS!$FJ$2:$FK$4,2,FALSE),FALSE),0))</f>
        <v/>
      </c>
    </row>
    <row r="373" spans="1:26" x14ac:dyDescent="0.2">
      <c r="A373" s="136"/>
      <c r="B373" s="368"/>
      <c r="C373" s="354"/>
      <c r="D373" s="141"/>
      <c r="E373" s="122"/>
      <c r="F373" s="141"/>
      <c r="G373" s="387"/>
      <c r="H373" s="387"/>
      <c r="I373" s="106" t="str">
        <f>IF(OR(C373="",D373=""),"",VLOOKUP(C373,VALIDATIONS!$FL$2:$FM$12,2,FALSE))</f>
        <v/>
      </c>
      <c r="J373" s="84"/>
      <c r="K373" s="377"/>
      <c r="L373" s="368"/>
      <c r="M373" s="141"/>
      <c r="N373" s="368"/>
      <c r="O373" s="141"/>
      <c r="P373" s="368"/>
      <c r="Q373" s="368"/>
      <c r="R373" s="196"/>
      <c r="S373" s="234"/>
      <c r="T373" s="198"/>
      <c r="U373" s="235"/>
      <c r="W373" s="368"/>
      <c r="X373" s="368"/>
      <c r="Y373" s="368"/>
      <c r="Z373" s="106" t="str">
        <f>IF(OR(N373="",P373="",Q373="",V373="",W373="",X373="",Y373=""),"",V373*IF(N373="Sewer Rising Main",VLOOKUP(W373,VALIDATIONS!$FN$2:$GE$42,11,FALSE),IF(N373="Sewer Reticulation",VLOOKUP(W373,VALIDATIONS!$FN$2:$GE$42,VLOOKUP(X373,VALIDATIONS!$FF$2:$FH$5,2,FALSE),FALSE),0)) +IF(P373="Up to 10% Rock",VLOOKUP(W373,VALIDATIONS!$FN$2:$GE$42,VLOOKUP(X373,VALIDATIONS!$FF$2:$FH$5,2,FALSE),FALSE),0)+IF(OR(Q373="Urban Development (moderate)",Q373="Urban Development (heavy)"),VLOOKUP(W373,VALIDATIONS!$FN$2:$GE$42,VLOOKUP(Q373,VALIDATIONS!$FJ$2:$FK$4,2,FALSE),FALSE),0))</f>
        <v/>
      </c>
    </row>
    <row r="374" spans="1:26" x14ac:dyDescent="0.2">
      <c r="A374" s="136"/>
      <c r="B374" s="368"/>
      <c r="C374" s="354"/>
      <c r="D374" s="141"/>
      <c r="E374" s="122"/>
      <c r="F374" s="141"/>
      <c r="G374" s="387"/>
      <c r="H374" s="387"/>
      <c r="I374" s="106" t="str">
        <f>IF(OR(C374="",D374=""),"",VLOOKUP(C374,VALIDATIONS!$FL$2:$FM$12,2,FALSE))</f>
        <v/>
      </c>
      <c r="J374" s="84"/>
      <c r="K374" s="377"/>
      <c r="L374" s="368"/>
      <c r="M374" s="141"/>
      <c r="N374" s="368"/>
      <c r="O374" s="141"/>
      <c r="P374" s="368"/>
      <c r="Q374" s="368"/>
      <c r="R374" s="196"/>
      <c r="S374" s="234"/>
      <c r="T374" s="198"/>
      <c r="U374" s="235"/>
      <c r="W374" s="368"/>
      <c r="X374" s="368"/>
      <c r="Y374" s="368"/>
      <c r="Z374" s="106" t="str">
        <f>IF(OR(N374="",P374="",Q374="",V374="",W374="",X374="",Y374=""),"",V374*IF(N374="Sewer Rising Main",VLOOKUP(W374,VALIDATIONS!$FN$2:$GE$42,11,FALSE),IF(N374="Sewer Reticulation",VLOOKUP(W374,VALIDATIONS!$FN$2:$GE$42,VLOOKUP(X374,VALIDATIONS!$FF$2:$FH$5,2,FALSE),FALSE),0)) +IF(P374="Up to 10% Rock",VLOOKUP(W374,VALIDATIONS!$FN$2:$GE$42,VLOOKUP(X374,VALIDATIONS!$FF$2:$FH$5,2,FALSE),FALSE),0)+IF(OR(Q374="Urban Development (moderate)",Q374="Urban Development (heavy)"),VLOOKUP(W374,VALIDATIONS!$FN$2:$GE$42,VLOOKUP(Q374,VALIDATIONS!$FJ$2:$FK$4,2,FALSE),FALSE),0))</f>
        <v/>
      </c>
    </row>
    <row r="375" spans="1:26" x14ac:dyDescent="0.2">
      <c r="A375" s="136"/>
      <c r="B375" s="368"/>
      <c r="C375" s="354"/>
      <c r="D375" s="141"/>
      <c r="E375" s="122"/>
      <c r="F375" s="141"/>
      <c r="G375" s="387"/>
      <c r="H375" s="387"/>
      <c r="I375" s="106" t="str">
        <f>IF(OR(C375="",D375=""),"",VLOOKUP(C375,VALIDATIONS!$FL$2:$FM$12,2,FALSE))</f>
        <v/>
      </c>
      <c r="J375" s="84"/>
      <c r="K375" s="377"/>
      <c r="L375" s="368"/>
      <c r="M375" s="141"/>
      <c r="N375" s="368"/>
      <c r="O375" s="141"/>
      <c r="P375" s="368"/>
      <c r="Q375" s="368"/>
      <c r="R375" s="196"/>
      <c r="S375" s="234"/>
      <c r="T375" s="198"/>
      <c r="U375" s="235"/>
      <c r="W375" s="368"/>
      <c r="X375" s="368"/>
      <c r="Y375" s="368"/>
      <c r="Z375" s="106" t="str">
        <f>IF(OR(N375="",P375="",Q375="",V375="",W375="",X375="",Y375=""),"",V375*IF(N375="Sewer Rising Main",VLOOKUP(W375,VALIDATIONS!$FN$2:$GE$42,11,FALSE),IF(N375="Sewer Reticulation",VLOOKUP(W375,VALIDATIONS!$FN$2:$GE$42,VLOOKUP(X375,VALIDATIONS!$FF$2:$FH$5,2,FALSE),FALSE),0)) +IF(P375="Up to 10% Rock",VLOOKUP(W375,VALIDATIONS!$FN$2:$GE$42,VLOOKUP(X375,VALIDATIONS!$FF$2:$FH$5,2,FALSE),FALSE),0)+IF(OR(Q375="Urban Development (moderate)",Q375="Urban Development (heavy)"),VLOOKUP(W375,VALIDATIONS!$FN$2:$GE$42,VLOOKUP(Q375,VALIDATIONS!$FJ$2:$FK$4,2,FALSE),FALSE),0))</f>
        <v/>
      </c>
    </row>
    <row r="376" spans="1:26" x14ac:dyDescent="0.2">
      <c r="A376" s="136"/>
      <c r="B376" s="368"/>
      <c r="C376" s="354"/>
      <c r="D376" s="141"/>
      <c r="E376" s="122"/>
      <c r="F376" s="141"/>
      <c r="G376" s="387"/>
      <c r="H376" s="387"/>
      <c r="I376" s="106" t="str">
        <f>IF(OR(C376="",D376=""),"",VLOOKUP(C376,VALIDATIONS!$FL$2:$FM$12,2,FALSE))</f>
        <v/>
      </c>
      <c r="J376" s="84"/>
      <c r="K376" s="377"/>
      <c r="L376" s="368"/>
      <c r="M376" s="141"/>
      <c r="N376" s="368"/>
      <c r="O376" s="141"/>
      <c r="P376" s="368"/>
      <c r="Q376" s="368"/>
      <c r="R376" s="196"/>
      <c r="S376" s="234"/>
      <c r="T376" s="198"/>
      <c r="U376" s="235"/>
      <c r="W376" s="368"/>
      <c r="X376" s="368"/>
      <c r="Y376" s="368"/>
      <c r="Z376" s="106" t="str">
        <f>IF(OR(N376="",P376="",Q376="",V376="",W376="",X376="",Y376=""),"",V376*IF(N376="Sewer Rising Main",VLOOKUP(W376,VALIDATIONS!$FN$2:$GE$42,11,FALSE),IF(N376="Sewer Reticulation",VLOOKUP(W376,VALIDATIONS!$FN$2:$GE$42,VLOOKUP(X376,VALIDATIONS!$FF$2:$FH$5,2,FALSE),FALSE),0)) +IF(P376="Up to 10% Rock",VLOOKUP(W376,VALIDATIONS!$FN$2:$GE$42,VLOOKUP(X376,VALIDATIONS!$FF$2:$FH$5,2,FALSE),FALSE),0)+IF(OR(Q376="Urban Development (moderate)",Q376="Urban Development (heavy)"),VLOOKUP(W376,VALIDATIONS!$FN$2:$GE$42,VLOOKUP(Q376,VALIDATIONS!$FJ$2:$FK$4,2,FALSE),FALSE),0))</f>
        <v/>
      </c>
    </row>
    <row r="377" spans="1:26" x14ac:dyDescent="0.2">
      <c r="A377" s="136"/>
      <c r="B377" s="368"/>
      <c r="C377" s="354"/>
      <c r="D377" s="141"/>
      <c r="E377" s="122"/>
      <c r="F377" s="141"/>
      <c r="G377" s="387"/>
      <c r="H377" s="387"/>
      <c r="I377" s="106" t="str">
        <f>IF(OR(C377="",D377=""),"",VLOOKUP(C377,VALIDATIONS!$FL$2:$FM$12,2,FALSE))</f>
        <v/>
      </c>
      <c r="J377" s="84"/>
      <c r="K377" s="377"/>
      <c r="L377" s="368"/>
      <c r="M377" s="141"/>
      <c r="N377" s="368"/>
      <c r="O377" s="141"/>
      <c r="P377" s="368"/>
      <c r="Q377" s="368"/>
      <c r="R377" s="196"/>
      <c r="S377" s="234"/>
      <c r="T377" s="198"/>
      <c r="U377" s="235"/>
      <c r="W377" s="368"/>
      <c r="X377" s="368"/>
      <c r="Y377" s="368"/>
      <c r="Z377" s="106" t="str">
        <f>IF(OR(N377="",P377="",Q377="",V377="",W377="",X377="",Y377=""),"",V377*IF(N377="Sewer Rising Main",VLOOKUP(W377,VALIDATIONS!$FN$2:$GE$42,11,FALSE),IF(N377="Sewer Reticulation",VLOOKUP(W377,VALIDATIONS!$FN$2:$GE$42,VLOOKUP(X377,VALIDATIONS!$FF$2:$FH$5,2,FALSE),FALSE),0)) +IF(P377="Up to 10% Rock",VLOOKUP(W377,VALIDATIONS!$FN$2:$GE$42,VLOOKUP(X377,VALIDATIONS!$FF$2:$FH$5,2,FALSE),FALSE),0)+IF(OR(Q377="Urban Development (moderate)",Q377="Urban Development (heavy)"),VLOOKUP(W377,VALIDATIONS!$FN$2:$GE$42,VLOOKUP(Q377,VALIDATIONS!$FJ$2:$FK$4,2,FALSE),FALSE),0))</f>
        <v/>
      </c>
    </row>
    <row r="378" spans="1:26" x14ac:dyDescent="0.2">
      <c r="A378" s="136"/>
      <c r="B378" s="368"/>
      <c r="C378" s="354"/>
      <c r="D378" s="141"/>
      <c r="E378" s="122"/>
      <c r="F378" s="141"/>
      <c r="G378" s="387"/>
      <c r="H378" s="387"/>
      <c r="I378" s="106" t="str">
        <f>IF(OR(C378="",D378=""),"",VLOOKUP(C378,VALIDATIONS!$FL$2:$FM$12,2,FALSE))</f>
        <v/>
      </c>
      <c r="J378" s="84"/>
      <c r="K378" s="377"/>
      <c r="L378" s="368"/>
      <c r="M378" s="141"/>
      <c r="N378" s="368"/>
      <c r="O378" s="141"/>
      <c r="P378" s="368"/>
      <c r="Q378" s="368"/>
      <c r="R378" s="196"/>
      <c r="S378" s="234"/>
      <c r="T378" s="198"/>
      <c r="U378" s="235"/>
      <c r="W378" s="368"/>
      <c r="X378" s="368"/>
      <c r="Y378" s="368"/>
      <c r="Z378" s="106" t="str">
        <f>IF(OR(N378="",P378="",Q378="",V378="",W378="",X378="",Y378=""),"",V378*IF(N378="Sewer Rising Main",VLOOKUP(W378,VALIDATIONS!$FN$2:$GE$42,11,FALSE),IF(N378="Sewer Reticulation",VLOOKUP(W378,VALIDATIONS!$FN$2:$GE$42,VLOOKUP(X378,VALIDATIONS!$FF$2:$FH$5,2,FALSE),FALSE),0)) +IF(P378="Up to 10% Rock",VLOOKUP(W378,VALIDATIONS!$FN$2:$GE$42,VLOOKUP(X378,VALIDATIONS!$FF$2:$FH$5,2,FALSE),FALSE),0)+IF(OR(Q378="Urban Development (moderate)",Q378="Urban Development (heavy)"),VLOOKUP(W378,VALIDATIONS!$FN$2:$GE$42,VLOOKUP(Q378,VALIDATIONS!$FJ$2:$FK$4,2,FALSE),FALSE),0))</f>
        <v/>
      </c>
    </row>
    <row r="379" spans="1:26" x14ac:dyDescent="0.2">
      <c r="A379" s="136"/>
      <c r="B379" s="368"/>
      <c r="C379" s="354"/>
      <c r="D379" s="141"/>
      <c r="E379" s="122"/>
      <c r="F379" s="141"/>
      <c r="G379" s="387"/>
      <c r="H379" s="387"/>
      <c r="I379" s="106" t="str">
        <f>IF(OR(C379="",D379=""),"",VLOOKUP(C379,VALIDATIONS!$FL$2:$FM$12,2,FALSE))</f>
        <v/>
      </c>
      <c r="J379" s="84"/>
      <c r="K379" s="377"/>
      <c r="L379" s="368"/>
      <c r="M379" s="141"/>
      <c r="N379" s="368"/>
      <c r="O379" s="141"/>
      <c r="P379" s="368"/>
      <c r="Q379" s="368"/>
      <c r="R379" s="196"/>
      <c r="S379" s="234"/>
      <c r="T379" s="198"/>
      <c r="U379" s="235"/>
      <c r="W379" s="368"/>
      <c r="X379" s="368"/>
      <c r="Y379" s="368"/>
      <c r="Z379" s="106" t="str">
        <f>IF(OR(N379="",P379="",Q379="",V379="",W379="",X379="",Y379=""),"",V379*IF(N379="Sewer Rising Main",VLOOKUP(W379,VALIDATIONS!$FN$2:$GE$42,11,FALSE),IF(N379="Sewer Reticulation",VLOOKUP(W379,VALIDATIONS!$FN$2:$GE$42,VLOOKUP(X379,VALIDATIONS!$FF$2:$FH$5,2,FALSE),FALSE),0)) +IF(P379="Up to 10% Rock",VLOOKUP(W379,VALIDATIONS!$FN$2:$GE$42,VLOOKUP(X379,VALIDATIONS!$FF$2:$FH$5,2,FALSE),FALSE),0)+IF(OR(Q379="Urban Development (moderate)",Q379="Urban Development (heavy)"),VLOOKUP(W379,VALIDATIONS!$FN$2:$GE$42,VLOOKUP(Q379,VALIDATIONS!$FJ$2:$FK$4,2,FALSE),FALSE),0))</f>
        <v/>
      </c>
    </row>
    <row r="380" spans="1:26" x14ac:dyDescent="0.2">
      <c r="A380" s="136"/>
      <c r="B380" s="368"/>
      <c r="C380" s="354"/>
      <c r="D380" s="141"/>
      <c r="E380" s="122"/>
      <c r="F380" s="141"/>
      <c r="G380" s="387"/>
      <c r="H380" s="387"/>
      <c r="I380" s="106" t="str">
        <f>IF(OR(C380="",D380=""),"",VLOOKUP(C380,VALIDATIONS!$FL$2:$FM$12,2,FALSE))</f>
        <v/>
      </c>
      <c r="J380" s="84"/>
      <c r="K380" s="377"/>
      <c r="L380" s="368"/>
      <c r="M380" s="141"/>
      <c r="N380" s="368"/>
      <c r="O380" s="141"/>
      <c r="P380" s="368"/>
      <c r="Q380" s="368"/>
      <c r="R380" s="196"/>
      <c r="S380" s="234"/>
      <c r="T380" s="198"/>
      <c r="U380" s="235"/>
      <c r="W380" s="368"/>
      <c r="X380" s="368"/>
      <c r="Y380" s="368"/>
      <c r="Z380" s="106" t="str">
        <f>IF(OR(N380="",P380="",Q380="",V380="",W380="",X380="",Y380=""),"",V380*IF(N380="Sewer Rising Main",VLOOKUP(W380,VALIDATIONS!$FN$2:$GE$42,11,FALSE),IF(N380="Sewer Reticulation",VLOOKUP(W380,VALIDATIONS!$FN$2:$GE$42,VLOOKUP(X380,VALIDATIONS!$FF$2:$FH$5,2,FALSE),FALSE),0)) +IF(P380="Up to 10% Rock",VLOOKUP(W380,VALIDATIONS!$FN$2:$GE$42,VLOOKUP(X380,VALIDATIONS!$FF$2:$FH$5,2,FALSE),FALSE),0)+IF(OR(Q380="Urban Development (moderate)",Q380="Urban Development (heavy)"),VLOOKUP(W380,VALIDATIONS!$FN$2:$GE$42,VLOOKUP(Q380,VALIDATIONS!$FJ$2:$FK$4,2,FALSE),FALSE),0))</f>
        <v/>
      </c>
    </row>
    <row r="381" spans="1:26" x14ac:dyDescent="0.2">
      <c r="A381" s="136"/>
      <c r="B381" s="368"/>
      <c r="C381" s="354"/>
      <c r="D381" s="141"/>
      <c r="E381" s="122"/>
      <c r="F381" s="141"/>
      <c r="G381" s="387"/>
      <c r="H381" s="387"/>
      <c r="I381" s="106" t="str">
        <f>IF(OR(C381="",D381=""),"",VLOOKUP(C381,VALIDATIONS!$FL$2:$FM$12,2,FALSE))</f>
        <v/>
      </c>
      <c r="J381" s="84"/>
      <c r="K381" s="377"/>
      <c r="L381" s="368"/>
      <c r="M381" s="141"/>
      <c r="N381" s="368"/>
      <c r="O381" s="141"/>
      <c r="P381" s="368"/>
      <c r="Q381" s="368"/>
      <c r="R381" s="196"/>
      <c r="S381" s="234"/>
      <c r="T381" s="198"/>
      <c r="U381" s="235"/>
      <c r="W381" s="368"/>
      <c r="X381" s="368"/>
      <c r="Y381" s="368"/>
      <c r="Z381" s="106" t="str">
        <f>IF(OR(N381="",P381="",Q381="",V381="",W381="",X381="",Y381=""),"",V381*IF(N381="Sewer Rising Main",VLOOKUP(W381,VALIDATIONS!$FN$2:$GE$42,11,FALSE),IF(N381="Sewer Reticulation",VLOOKUP(W381,VALIDATIONS!$FN$2:$GE$42,VLOOKUP(X381,VALIDATIONS!$FF$2:$FH$5,2,FALSE),FALSE),0)) +IF(P381="Up to 10% Rock",VLOOKUP(W381,VALIDATIONS!$FN$2:$GE$42,VLOOKUP(X381,VALIDATIONS!$FF$2:$FH$5,2,FALSE),FALSE),0)+IF(OR(Q381="Urban Development (moderate)",Q381="Urban Development (heavy)"),VLOOKUP(W381,VALIDATIONS!$FN$2:$GE$42,VLOOKUP(Q381,VALIDATIONS!$FJ$2:$FK$4,2,FALSE),FALSE),0))</f>
        <v/>
      </c>
    </row>
    <row r="382" spans="1:26" x14ac:dyDescent="0.2">
      <c r="A382" s="136"/>
      <c r="B382" s="368"/>
      <c r="C382" s="354"/>
      <c r="D382" s="141"/>
      <c r="E382" s="122"/>
      <c r="F382" s="141"/>
      <c r="G382" s="387"/>
      <c r="H382" s="387"/>
      <c r="I382" s="106" t="str">
        <f>IF(OR(C382="",D382=""),"",VLOOKUP(C382,VALIDATIONS!$FL$2:$FM$12,2,FALSE))</f>
        <v/>
      </c>
      <c r="J382" s="84"/>
      <c r="K382" s="377"/>
      <c r="L382" s="368"/>
      <c r="M382" s="141"/>
      <c r="N382" s="368"/>
      <c r="O382" s="141"/>
      <c r="P382" s="368"/>
      <c r="Q382" s="368"/>
      <c r="R382" s="196"/>
      <c r="S382" s="234"/>
      <c r="T382" s="198"/>
      <c r="U382" s="235"/>
      <c r="W382" s="368"/>
      <c r="X382" s="368"/>
      <c r="Y382" s="368"/>
      <c r="Z382" s="106" t="str">
        <f>IF(OR(N382="",P382="",Q382="",V382="",W382="",X382="",Y382=""),"",V382*IF(N382="Sewer Rising Main",VLOOKUP(W382,VALIDATIONS!$FN$2:$GE$42,11,FALSE),IF(N382="Sewer Reticulation",VLOOKUP(W382,VALIDATIONS!$FN$2:$GE$42,VLOOKUP(X382,VALIDATIONS!$FF$2:$FH$5,2,FALSE),FALSE),0)) +IF(P382="Up to 10% Rock",VLOOKUP(W382,VALIDATIONS!$FN$2:$GE$42,VLOOKUP(X382,VALIDATIONS!$FF$2:$FH$5,2,FALSE),FALSE),0)+IF(OR(Q382="Urban Development (moderate)",Q382="Urban Development (heavy)"),VLOOKUP(W382,VALIDATIONS!$FN$2:$GE$42,VLOOKUP(Q382,VALIDATIONS!$FJ$2:$FK$4,2,FALSE),FALSE),0))</f>
        <v/>
      </c>
    </row>
    <row r="383" spans="1:26" x14ac:dyDescent="0.2">
      <c r="A383" s="136"/>
      <c r="B383" s="368"/>
      <c r="C383" s="354"/>
      <c r="D383" s="141"/>
      <c r="E383" s="122"/>
      <c r="F383" s="141"/>
      <c r="G383" s="387"/>
      <c r="H383" s="387"/>
      <c r="I383" s="106" t="str">
        <f>IF(OR(C383="",D383=""),"",VLOOKUP(C383,VALIDATIONS!$FL$2:$FM$12,2,FALSE))</f>
        <v/>
      </c>
      <c r="J383" s="84"/>
      <c r="K383" s="377"/>
      <c r="L383" s="368"/>
      <c r="M383" s="141"/>
      <c r="N383" s="368"/>
      <c r="O383" s="141"/>
      <c r="P383" s="368"/>
      <c r="Q383" s="368"/>
      <c r="R383" s="196"/>
      <c r="S383" s="234"/>
      <c r="T383" s="198"/>
      <c r="U383" s="235"/>
      <c r="W383" s="368"/>
      <c r="X383" s="368"/>
      <c r="Y383" s="368"/>
      <c r="Z383" s="106" t="str">
        <f>IF(OR(N383="",P383="",Q383="",V383="",W383="",X383="",Y383=""),"",V383*IF(N383="Sewer Rising Main",VLOOKUP(W383,VALIDATIONS!$FN$2:$GE$42,11,FALSE),IF(N383="Sewer Reticulation",VLOOKUP(W383,VALIDATIONS!$FN$2:$GE$42,VLOOKUP(X383,VALIDATIONS!$FF$2:$FH$5,2,FALSE),FALSE),0)) +IF(P383="Up to 10% Rock",VLOOKUP(W383,VALIDATIONS!$FN$2:$GE$42,VLOOKUP(X383,VALIDATIONS!$FF$2:$FH$5,2,FALSE),FALSE),0)+IF(OR(Q383="Urban Development (moderate)",Q383="Urban Development (heavy)"),VLOOKUP(W383,VALIDATIONS!$FN$2:$GE$42,VLOOKUP(Q383,VALIDATIONS!$FJ$2:$FK$4,2,FALSE),FALSE),0))</f>
        <v/>
      </c>
    </row>
    <row r="384" spans="1:26" x14ac:dyDescent="0.2">
      <c r="A384" s="136"/>
      <c r="B384" s="368"/>
      <c r="C384" s="354"/>
      <c r="D384" s="141"/>
      <c r="E384" s="122"/>
      <c r="F384" s="141"/>
      <c r="G384" s="387"/>
      <c r="H384" s="387"/>
      <c r="I384" s="106" t="str">
        <f>IF(OR(C384="",D384=""),"",VLOOKUP(C384,VALIDATIONS!$FL$2:$FM$12,2,FALSE))</f>
        <v/>
      </c>
      <c r="J384" s="84"/>
      <c r="K384" s="377"/>
      <c r="L384" s="368"/>
      <c r="M384" s="141"/>
      <c r="N384" s="368"/>
      <c r="O384" s="141"/>
      <c r="P384" s="368"/>
      <c r="Q384" s="368"/>
      <c r="R384" s="196"/>
      <c r="S384" s="234"/>
      <c r="T384" s="198"/>
      <c r="U384" s="235"/>
      <c r="W384" s="368"/>
      <c r="X384" s="368"/>
      <c r="Y384" s="368"/>
      <c r="Z384" s="106" t="str">
        <f>IF(OR(N384="",P384="",Q384="",V384="",W384="",X384="",Y384=""),"",V384*IF(N384="Sewer Rising Main",VLOOKUP(W384,VALIDATIONS!$FN$2:$GE$42,11,FALSE),IF(N384="Sewer Reticulation",VLOOKUP(W384,VALIDATIONS!$FN$2:$GE$42,VLOOKUP(X384,VALIDATIONS!$FF$2:$FH$5,2,FALSE),FALSE),0)) +IF(P384="Up to 10% Rock",VLOOKUP(W384,VALIDATIONS!$FN$2:$GE$42,VLOOKUP(X384,VALIDATIONS!$FF$2:$FH$5,2,FALSE),FALSE),0)+IF(OR(Q384="Urban Development (moderate)",Q384="Urban Development (heavy)"),VLOOKUP(W384,VALIDATIONS!$FN$2:$GE$42,VLOOKUP(Q384,VALIDATIONS!$FJ$2:$FK$4,2,FALSE),FALSE),0))</f>
        <v/>
      </c>
    </row>
    <row r="385" spans="1:26" x14ac:dyDescent="0.2">
      <c r="A385" s="136"/>
      <c r="B385" s="368"/>
      <c r="C385" s="354"/>
      <c r="D385" s="141"/>
      <c r="E385" s="122"/>
      <c r="F385" s="141"/>
      <c r="G385" s="387"/>
      <c r="H385" s="387"/>
      <c r="I385" s="106" t="str">
        <f>IF(OR(C385="",D385=""),"",VLOOKUP(C385,VALIDATIONS!$FL$2:$FM$12,2,FALSE))</f>
        <v/>
      </c>
      <c r="J385" s="84"/>
      <c r="K385" s="377"/>
      <c r="L385" s="368"/>
      <c r="M385" s="141"/>
      <c r="N385" s="368"/>
      <c r="O385" s="141"/>
      <c r="P385" s="368"/>
      <c r="Q385" s="368"/>
      <c r="R385" s="196"/>
      <c r="S385" s="234"/>
      <c r="T385" s="198"/>
      <c r="U385" s="235"/>
      <c r="W385" s="368"/>
      <c r="X385" s="368"/>
      <c r="Y385" s="368"/>
      <c r="Z385" s="106" t="str">
        <f>IF(OR(N385="",P385="",Q385="",V385="",W385="",X385="",Y385=""),"",V385*IF(N385="Sewer Rising Main",VLOOKUP(W385,VALIDATIONS!$FN$2:$GE$42,11,FALSE),IF(N385="Sewer Reticulation",VLOOKUP(W385,VALIDATIONS!$FN$2:$GE$42,VLOOKUP(X385,VALIDATIONS!$FF$2:$FH$5,2,FALSE),FALSE),0)) +IF(P385="Up to 10% Rock",VLOOKUP(W385,VALIDATIONS!$FN$2:$GE$42,VLOOKUP(X385,VALIDATIONS!$FF$2:$FH$5,2,FALSE),FALSE),0)+IF(OR(Q385="Urban Development (moderate)",Q385="Urban Development (heavy)"),VLOOKUP(W385,VALIDATIONS!$FN$2:$GE$42,VLOOKUP(Q385,VALIDATIONS!$FJ$2:$FK$4,2,FALSE),FALSE),0))</f>
        <v/>
      </c>
    </row>
    <row r="386" spans="1:26" x14ac:dyDescent="0.2">
      <c r="A386" s="136"/>
      <c r="B386" s="368"/>
      <c r="C386" s="354"/>
      <c r="D386" s="141"/>
      <c r="E386" s="122"/>
      <c r="F386" s="141"/>
      <c r="G386" s="387"/>
      <c r="H386" s="387"/>
      <c r="I386" s="106" t="str">
        <f>IF(OR(C386="",D386=""),"",VLOOKUP(C386,VALIDATIONS!$FL$2:$FM$12,2,FALSE))</f>
        <v/>
      </c>
      <c r="J386" s="84"/>
      <c r="K386" s="377"/>
      <c r="L386" s="368"/>
      <c r="M386" s="141"/>
      <c r="N386" s="368"/>
      <c r="O386" s="141"/>
      <c r="P386" s="368"/>
      <c r="Q386" s="368"/>
      <c r="R386" s="196"/>
      <c r="S386" s="234"/>
      <c r="T386" s="198"/>
      <c r="U386" s="235"/>
      <c r="W386" s="368"/>
      <c r="X386" s="368"/>
      <c r="Y386" s="368"/>
      <c r="Z386" s="106" t="str">
        <f>IF(OR(N386="",P386="",Q386="",V386="",W386="",X386="",Y386=""),"",V386*IF(N386="Sewer Rising Main",VLOOKUP(W386,VALIDATIONS!$FN$2:$GE$42,11,FALSE),IF(N386="Sewer Reticulation",VLOOKUP(W386,VALIDATIONS!$FN$2:$GE$42,VLOOKUP(X386,VALIDATIONS!$FF$2:$FH$5,2,FALSE),FALSE),0)) +IF(P386="Up to 10% Rock",VLOOKUP(W386,VALIDATIONS!$FN$2:$GE$42,VLOOKUP(X386,VALIDATIONS!$FF$2:$FH$5,2,FALSE),FALSE),0)+IF(OR(Q386="Urban Development (moderate)",Q386="Urban Development (heavy)"),VLOOKUP(W386,VALIDATIONS!$FN$2:$GE$42,VLOOKUP(Q386,VALIDATIONS!$FJ$2:$FK$4,2,FALSE),FALSE),0))</f>
        <v/>
      </c>
    </row>
    <row r="387" spans="1:26" x14ac:dyDescent="0.2">
      <c r="A387" s="136"/>
      <c r="B387" s="368"/>
      <c r="C387" s="354"/>
      <c r="D387" s="141"/>
      <c r="E387" s="122"/>
      <c r="F387" s="141"/>
      <c r="G387" s="387"/>
      <c r="H387" s="387"/>
      <c r="I387" s="106" t="str">
        <f>IF(OR(C387="",D387=""),"",VLOOKUP(C387,VALIDATIONS!$FL$2:$FM$12,2,FALSE))</f>
        <v/>
      </c>
      <c r="J387" s="84"/>
      <c r="K387" s="377"/>
      <c r="L387" s="368"/>
      <c r="M387" s="141"/>
      <c r="N387" s="368"/>
      <c r="O387" s="141"/>
      <c r="P387" s="368"/>
      <c r="Q387" s="368"/>
      <c r="R387" s="196"/>
      <c r="S387" s="234"/>
      <c r="T387" s="198"/>
      <c r="U387" s="235"/>
      <c r="W387" s="368"/>
      <c r="X387" s="368"/>
      <c r="Y387" s="368"/>
      <c r="Z387" s="106" t="str">
        <f>IF(OR(N387="",P387="",Q387="",V387="",W387="",X387="",Y387=""),"",V387*IF(N387="Sewer Rising Main",VLOOKUP(W387,VALIDATIONS!$FN$2:$GE$42,11,FALSE),IF(N387="Sewer Reticulation",VLOOKUP(W387,VALIDATIONS!$FN$2:$GE$42,VLOOKUP(X387,VALIDATIONS!$FF$2:$FH$5,2,FALSE),FALSE),0)) +IF(P387="Up to 10% Rock",VLOOKUP(W387,VALIDATIONS!$FN$2:$GE$42,VLOOKUP(X387,VALIDATIONS!$FF$2:$FH$5,2,FALSE),FALSE),0)+IF(OR(Q387="Urban Development (moderate)",Q387="Urban Development (heavy)"),VLOOKUP(W387,VALIDATIONS!$FN$2:$GE$42,VLOOKUP(Q387,VALIDATIONS!$FJ$2:$FK$4,2,FALSE),FALSE),0))</f>
        <v/>
      </c>
    </row>
    <row r="388" spans="1:26" x14ac:dyDescent="0.2">
      <c r="A388" s="136"/>
      <c r="B388" s="368"/>
      <c r="C388" s="354"/>
      <c r="D388" s="141"/>
      <c r="E388" s="122"/>
      <c r="F388" s="141"/>
      <c r="G388" s="387"/>
      <c r="H388" s="387"/>
      <c r="I388" s="106" t="str">
        <f>IF(OR(C388="",D388=""),"",VLOOKUP(C388,VALIDATIONS!$FL$2:$FM$12,2,FALSE))</f>
        <v/>
      </c>
      <c r="J388" s="84"/>
      <c r="K388" s="377"/>
      <c r="L388" s="368"/>
      <c r="M388" s="141"/>
      <c r="N388" s="368"/>
      <c r="O388" s="141"/>
      <c r="P388" s="368"/>
      <c r="Q388" s="368"/>
      <c r="R388" s="196"/>
      <c r="S388" s="234"/>
      <c r="T388" s="198"/>
      <c r="U388" s="235"/>
      <c r="W388" s="368"/>
      <c r="X388" s="368"/>
      <c r="Y388" s="368"/>
      <c r="Z388" s="106" t="str">
        <f>IF(OR(N388="",P388="",Q388="",V388="",W388="",X388="",Y388=""),"",V388*IF(N388="Sewer Rising Main",VLOOKUP(W388,VALIDATIONS!$FN$2:$GE$42,11,FALSE),IF(N388="Sewer Reticulation",VLOOKUP(W388,VALIDATIONS!$FN$2:$GE$42,VLOOKUP(X388,VALIDATIONS!$FF$2:$FH$5,2,FALSE),FALSE),0)) +IF(P388="Up to 10% Rock",VLOOKUP(W388,VALIDATIONS!$FN$2:$GE$42,VLOOKUP(X388,VALIDATIONS!$FF$2:$FH$5,2,FALSE),FALSE),0)+IF(OR(Q388="Urban Development (moderate)",Q388="Urban Development (heavy)"),VLOOKUP(W388,VALIDATIONS!$FN$2:$GE$42,VLOOKUP(Q388,VALIDATIONS!$FJ$2:$FK$4,2,FALSE),FALSE),0))</f>
        <v/>
      </c>
    </row>
    <row r="389" spans="1:26" x14ac:dyDescent="0.2">
      <c r="A389" s="136"/>
      <c r="B389" s="368"/>
      <c r="C389" s="354"/>
      <c r="D389" s="141"/>
      <c r="E389" s="122"/>
      <c r="F389" s="141"/>
      <c r="G389" s="387"/>
      <c r="H389" s="387"/>
      <c r="I389" s="106" t="str">
        <f>IF(OR(C389="",D389=""),"",VLOOKUP(C389,VALIDATIONS!$FL$2:$FM$12,2,FALSE))</f>
        <v/>
      </c>
      <c r="J389" s="84"/>
      <c r="K389" s="377"/>
      <c r="L389" s="368"/>
      <c r="M389" s="141"/>
      <c r="N389" s="368"/>
      <c r="O389" s="141"/>
      <c r="P389" s="368"/>
      <c r="Q389" s="368"/>
      <c r="R389" s="196"/>
      <c r="S389" s="234"/>
      <c r="T389" s="198"/>
      <c r="U389" s="235"/>
      <c r="W389" s="368"/>
      <c r="X389" s="368"/>
      <c r="Y389" s="368"/>
      <c r="Z389" s="106" t="str">
        <f>IF(OR(N389="",P389="",Q389="",V389="",W389="",X389="",Y389=""),"",V389*IF(N389="Sewer Rising Main",VLOOKUP(W389,VALIDATIONS!$FN$2:$GE$42,11,FALSE),IF(N389="Sewer Reticulation",VLOOKUP(W389,VALIDATIONS!$FN$2:$GE$42,VLOOKUP(X389,VALIDATIONS!$FF$2:$FH$5,2,FALSE),FALSE),0)) +IF(P389="Up to 10% Rock",VLOOKUP(W389,VALIDATIONS!$FN$2:$GE$42,VLOOKUP(X389,VALIDATIONS!$FF$2:$FH$5,2,FALSE),FALSE),0)+IF(OR(Q389="Urban Development (moderate)",Q389="Urban Development (heavy)"),VLOOKUP(W389,VALIDATIONS!$FN$2:$GE$42,VLOOKUP(Q389,VALIDATIONS!$FJ$2:$FK$4,2,FALSE),FALSE),0))</f>
        <v/>
      </c>
    </row>
    <row r="390" spans="1:26" x14ac:dyDescent="0.2">
      <c r="A390" s="136"/>
      <c r="B390" s="368"/>
      <c r="C390" s="354"/>
      <c r="D390" s="141"/>
      <c r="E390" s="122"/>
      <c r="F390" s="141"/>
      <c r="G390" s="387"/>
      <c r="H390" s="387"/>
      <c r="I390" s="106" t="str">
        <f>IF(OR(C390="",D390=""),"",VLOOKUP(C390,VALIDATIONS!$FL$2:$FM$12,2,FALSE))</f>
        <v/>
      </c>
      <c r="J390" s="84"/>
      <c r="K390" s="377"/>
      <c r="L390" s="368"/>
      <c r="M390" s="141"/>
      <c r="N390" s="368"/>
      <c r="O390" s="141"/>
      <c r="P390" s="368"/>
      <c r="Q390" s="368"/>
      <c r="R390" s="196"/>
      <c r="S390" s="234"/>
      <c r="T390" s="198"/>
      <c r="U390" s="235"/>
      <c r="W390" s="368"/>
      <c r="X390" s="368"/>
      <c r="Y390" s="368"/>
      <c r="Z390" s="106" t="str">
        <f>IF(OR(N390="",P390="",Q390="",V390="",W390="",X390="",Y390=""),"",V390*IF(N390="Sewer Rising Main",VLOOKUP(W390,VALIDATIONS!$FN$2:$GE$42,11,FALSE),IF(N390="Sewer Reticulation",VLOOKUP(W390,VALIDATIONS!$FN$2:$GE$42,VLOOKUP(X390,VALIDATIONS!$FF$2:$FH$5,2,FALSE),FALSE),0)) +IF(P390="Up to 10% Rock",VLOOKUP(W390,VALIDATIONS!$FN$2:$GE$42,VLOOKUP(X390,VALIDATIONS!$FF$2:$FH$5,2,FALSE),FALSE),0)+IF(OR(Q390="Urban Development (moderate)",Q390="Urban Development (heavy)"),VLOOKUP(W390,VALIDATIONS!$FN$2:$GE$42,VLOOKUP(Q390,VALIDATIONS!$FJ$2:$FK$4,2,FALSE),FALSE),0))</f>
        <v/>
      </c>
    </row>
    <row r="391" spans="1:26" x14ac:dyDescent="0.2">
      <c r="A391" s="136"/>
      <c r="B391" s="368"/>
      <c r="C391" s="354"/>
      <c r="D391" s="141"/>
      <c r="E391" s="122"/>
      <c r="F391" s="141"/>
      <c r="G391" s="387"/>
      <c r="H391" s="387"/>
      <c r="I391" s="106" t="str">
        <f>IF(OR(C391="",D391=""),"",VLOOKUP(C391,VALIDATIONS!$FL$2:$FM$12,2,FALSE))</f>
        <v/>
      </c>
      <c r="J391" s="84"/>
      <c r="K391" s="377"/>
      <c r="L391" s="368"/>
      <c r="M391" s="141"/>
      <c r="N391" s="368"/>
      <c r="O391" s="141"/>
      <c r="P391" s="368"/>
      <c r="Q391" s="368"/>
      <c r="R391" s="196"/>
      <c r="S391" s="234"/>
      <c r="T391" s="198"/>
      <c r="U391" s="235"/>
      <c r="W391" s="368"/>
      <c r="X391" s="368"/>
      <c r="Y391" s="368"/>
      <c r="Z391" s="106" t="str">
        <f>IF(OR(N391="",P391="",Q391="",V391="",W391="",X391="",Y391=""),"",V391*IF(N391="Sewer Rising Main",VLOOKUP(W391,VALIDATIONS!$FN$2:$GE$42,11,FALSE),IF(N391="Sewer Reticulation",VLOOKUP(W391,VALIDATIONS!$FN$2:$GE$42,VLOOKUP(X391,VALIDATIONS!$FF$2:$FH$5,2,FALSE),FALSE),0)) +IF(P391="Up to 10% Rock",VLOOKUP(W391,VALIDATIONS!$FN$2:$GE$42,VLOOKUP(X391,VALIDATIONS!$FF$2:$FH$5,2,FALSE),FALSE),0)+IF(OR(Q391="Urban Development (moderate)",Q391="Urban Development (heavy)"),VLOOKUP(W391,VALIDATIONS!$FN$2:$GE$42,VLOOKUP(Q391,VALIDATIONS!$FJ$2:$FK$4,2,FALSE),FALSE),0))</f>
        <v/>
      </c>
    </row>
    <row r="392" spans="1:26" x14ac:dyDescent="0.2">
      <c r="A392" s="136"/>
      <c r="B392" s="368"/>
      <c r="C392" s="354"/>
      <c r="D392" s="141"/>
      <c r="E392" s="122"/>
      <c r="F392" s="141"/>
      <c r="G392" s="387"/>
      <c r="H392" s="387"/>
      <c r="I392" s="106" t="str">
        <f>IF(OR(C392="",D392=""),"",VLOOKUP(C392,VALIDATIONS!$FL$2:$FM$12,2,FALSE))</f>
        <v/>
      </c>
      <c r="J392" s="84"/>
      <c r="K392" s="377"/>
      <c r="L392" s="368"/>
      <c r="M392" s="141"/>
      <c r="N392" s="368"/>
      <c r="O392" s="141"/>
      <c r="P392" s="368"/>
      <c r="Q392" s="368"/>
      <c r="R392" s="196"/>
      <c r="S392" s="234"/>
      <c r="T392" s="198"/>
      <c r="U392" s="235"/>
      <c r="W392" s="368"/>
      <c r="X392" s="368"/>
      <c r="Y392" s="368"/>
      <c r="Z392" s="106" t="str">
        <f>IF(OR(N392="",P392="",Q392="",V392="",W392="",X392="",Y392=""),"",V392*IF(N392="Sewer Rising Main",VLOOKUP(W392,VALIDATIONS!$FN$2:$GE$42,11,FALSE),IF(N392="Sewer Reticulation",VLOOKUP(W392,VALIDATIONS!$FN$2:$GE$42,VLOOKUP(X392,VALIDATIONS!$FF$2:$FH$5,2,FALSE),FALSE),0)) +IF(P392="Up to 10% Rock",VLOOKUP(W392,VALIDATIONS!$FN$2:$GE$42,VLOOKUP(X392,VALIDATIONS!$FF$2:$FH$5,2,FALSE),FALSE),0)+IF(OR(Q392="Urban Development (moderate)",Q392="Urban Development (heavy)"),VLOOKUP(W392,VALIDATIONS!$FN$2:$GE$42,VLOOKUP(Q392,VALIDATIONS!$FJ$2:$FK$4,2,FALSE),FALSE),0))</f>
        <v/>
      </c>
    </row>
    <row r="393" spans="1:26" x14ac:dyDescent="0.2">
      <c r="A393" s="136"/>
      <c r="B393" s="368"/>
      <c r="C393" s="354"/>
      <c r="D393" s="141"/>
      <c r="E393" s="122"/>
      <c r="F393" s="141"/>
      <c r="G393" s="387"/>
      <c r="H393" s="387"/>
      <c r="I393" s="106" t="str">
        <f>IF(OR(C393="",D393=""),"",VLOOKUP(C393,VALIDATIONS!$FL$2:$FM$12,2,FALSE))</f>
        <v/>
      </c>
      <c r="J393" s="84"/>
      <c r="K393" s="377"/>
      <c r="L393" s="368"/>
      <c r="M393" s="141"/>
      <c r="N393" s="368"/>
      <c r="O393" s="141"/>
      <c r="P393" s="368"/>
      <c r="Q393" s="368"/>
      <c r="R393" s="196"/>
      <c r="S393" s="234"/>
      <c r="T393" s="198"/>
      <c r="U393" s="235"/>
      <c r="W393" s="368"/>
      <c r="X393" s="368"/>
      <c r="Y393" s="368"/>
      <c r="Z393" s="106" t="str">
        <f>IF(OR(N393="",P393="",Q393="",V393="",W393="",X393="",Y393=""),"",V393*IF(N393="Sewer Rising Main",VLOOKUP(W393,VALIDATIONS!$FN$2:$GE$42,11,FALSE),IF(N393="Sewer Reticulation",VLOOKUP(W393,VALIDATIONS!$FN$2:$GE$42,VLOOKUP(X393,VALIDATIONS!$FF$2:$FH$5,2,FALSE),FALSE),0)) +IF(P393="Up to 10% Rock",VLOOKUP(W393,VALIDATIONS!$FN$2:$GE$42,VLOOKUP(X393,VALIDATIONS!$FF$2:$FH$5,2,FALSE),FALSE),0)+IF(OR(Q393="Urban Development (moderate)",Q393="Urban Development (heavy)"),VLOOKUP(W393,VALIDATIONS!$FN$2:$GE$42,VLOOKUP(Q393,VALIDATIONS!$FJ$2:$FK$4,2,FALSE),FALSE),0))</f>
        <v/>
      </c>
    </row>
    <row r="394" spans="1:26" x14ac:dyDescent="0.2">
      <c r="A394" s="136"/>
      <c r="B394" s="368"/>
      <c r="C394" s="354"/>
      <c r="D394" s="141"/>
      <c r="E394" s="122"/>
      <c r="F394" s="141"/>
      <c r="G394" s="387"/>
      <c r="H394" s="387"/>
      <c r="I394" s="106" t="str">
        <f>IF(OR(C394="",D394=""),"",VLOOKUP(C394,VALIDATIONS!$FL$2:$FM$12,2,FALSE))</f>
        <v/>
      </c>
      <c r="J394" s="84"/>
      <c r="K394" s="377"/>
      <c r="L394" s="368"/>
      <c r="M394" s="141"/>
      <c r="N394" s="368"/>
      <c r="O394" s="141"/>
      <c r="P394" s="368"/>
      <c r="Q394" s="368"/>
      <c r="R394" s="196"/>
      <c r="S394" s="234"/>
      <c r="T394" s="198"/>
      <c r="U394" s="235"/>
      <c r="W394" s="368"/>
      <c r="X394" s="368"/>
      <c r="Y394" s="368"/>
      <c r="Z394" s="106" t="str">
        <f>IF(OR(N394="",P394="",Q394="",V394="",W394="",X394="",Y394=""),"",V394*IF(N394="Sewer Rising Main",VLOOKUP(W394,VALIDATIONS!$FN$2:$GE$42,11,FALSE),IF(N394="Sewer Reticulation",VLOOKUP(W394,VALIDATIONS!$FN$2:$GE$42,VLOOKUP(X394,VALIDATIONS!$FF$2:$FH$5,2,FALSE),FALSE),0)) +IF(P394="Up to 10% Rock",VLOOKUP(W394,VALIDATIONS!$FN$2:$GE$42,VLOOKUP(X394,VALIDATIONS!$FF$2:$FH$5,2,FALSE),FALSE),0)+IF(OR(Q394="Urban Development (moderate)",Q394="Urban Development (heavy)"),VLOOKUP(W394,VALIDATIONS!$FN$2:$GE$42,VLOOKUP(Q394,VALIDATIONS!$FJ$2:$FK$4,2,FALSE),FALSE),0))</f>
        <v/>
      </c>
    </row>
    <row r="395" spans="1:26" x14ac:dyDescent="0.2">
      <c r="A395" s="136"/>
      <c r="B395" s="368"/>
      <c r="C395" s="354"/>
      <c r="D395" s="141"/>
      <c r="E395" s="122"/>
      <c r="F395" s="141"/>
      <c r="G395" s="387"/>
      <c r="H395" s="387"/>
      <c r="I395" s="106" t="str">
        <f>IF(OR(C395="",D395=""),"",VLOOKUP(C395,VALIDATIONS!$FL$2:$FM$12,2,FALSE))</f>
        <v/>
      </c>
      <c r="J395" s="84"/>
      <c r="K395" s="377"/>
      <c r="L395" s="368"/>
      <c r="M395" s="141"/>
      <c r="N395" s="368"/>
      <c r="O395" s="141"/>
      <c r="P395" s="368"/>
      <c r="Q395" s="368"/>
      <c r="R395" s="196"/>
      <c r="S395" s="234"/>
      <c r="T395" s="198"/>
      <c r="U395" s="235"/>
      <c r="W395" s="368"/>
      <c r="X395" s="368"/>
      <c r="Y395" s="368"/>
      <c r="Z395" s="106" t="str">
        <f>IF(OR(N395="",P395="",Q395="",V395="",W395="",X395="",Y395=""),"",V395*IF(N395="Sewer Rising Main",VLOOKUP(W395,VALIDATIONS!$FN$2:$GE$42,11,FALSE),IF(N395="Sewer Reticulation",VLOOKUP(W395,VALIDATIONS!$FN$2:$GE$42,VLOOKUP(X395,VALIDATIONS!$FF$2:$FH$5,2,FALSE),FALSE),0)) +IF(P395="Up to 10% Rock",VLOOKUP(W395,VALIDATIONS!$FN$2:$GE$42,VLOOKUP(X395,VALIDATIONS!$FF$2:$FH$5,2,FALSE),FALSE),0)+IF(OR(Q395="Urban Development (moderate)",Q395="Urban Development (heavy)"),VLOOKUP(W395,VALIDATIONS!$FN$2:$GE$42,VLOOKUP(Q395,VALIDATIONS!$FJ$2:$FK$4,2,FALSE),FALSE),0))</f>
        <v/>
      </c>
    </row>
    <row r="396" spans="1:26" x14ac:dyDescent="0.2">
      <c r="A396" s="136"/>
      <c r="B396" s="368"/>
      <c r="C396" s="354"/>
      <c r="D396" s="141"/>
      <c r="E396" s="122"/>
      <c r="F396" s="141"/>
      <c r="G396" s="387"/>
      <c r="H396" s="387"/>
      <c r="I396" s="106" t="str">
        <f>IF(OR(C396="",D396=""),"",VLOOKUP(C396,VALIDATIONS!$FL$2:$FM$12,2,FALSE))</f>
        <v/>
      </c>
      <c r="J396" s="84"/>
      <c r="K396" s="377"/>
      <c r="L396" s="368"/>
      <c r="M396" s="141"/>
      <c r="N396" s="368"/>
      <c r="O396" s="141"/>
      <c r="P396" s="368"/>
      <c r="Q396" s="368"/>
      <c r="R396" s="196"/>
      <c r="S396" s="234"/>
      <c r="T396" s="198"/>
      <c r="U396" s="235"/>
      <c r="W396" s="368"/>
      <c r="X396" s="368"/>
      <c r="Y396" s="368"/>
      <c r="Z396" s="106" t="str">
        <f>IF(OR(N396="",P396="",Q396="",V396="",W396="",X396="",Y396=""),"",V396*IF(N396="Sewer Rising Main",VLOOKUP(W396,VALIDATIONS!$FN$2:$GE$42,11,FALSE),IF(N396="Sewer Reticulation",VLOOKUP(W396,VALIDATIONS!$FN$2:$GE$42,VLOOKUP(X396,VALIDATIONS!$FF$2:$FH$5,2,FALSE),FALSE),0)) +IF(P396="Up to 10% Rock",VLOOKUP(W396,VALIDATIONS!$FN$2:$GE$42,VLOOKUP(X396,VALIDATIONS!$FF$2:$FH$5,2,FALSE),FALSE),0)+IF(OR(Q396="Urban Development (moderate)",Q396="Urban Development (heavy)"),VLOOKUP(W396,VALIDATIONS!$FN$2:$GE$42,VLOOKUP(Q396,VALIDATIONS!$FJ$2:$FK$4,2,FALSE),FALSE),0))</f>
        <v/>
      </c>
    </row>
    <row r="397" spans="1:26" x14ac:dyDescent="0.2">
      <c r="A397" s="136"/>
      <c r="B397" s="368"/>
      <c r="C397" s="354"/>
      <c r="D397" s="141"/>
      <c r="E397" s="122"/>
      <c r="F397" s="141"/>
      <c r="G397" s="387"/>
      <c r="H397" s="387"/>
      <c r="I397" s="106" t="str">
        <f>IF(OR(C397="",D397=""),"",VLOOKUP(C397,VALIDATIONS!$FL$2:$FM$12,2,FALSE))</f>
        <v/>
      </c>
      <c r="J397" s="84"/>
      <c r="K397" s="377"/>
      <c r="L397" s="368"/>
      <c r="M397" s="141"/>
      <c r="N397" s="368"/>
      <c r="O397" s="141"/>
      <c r="P397" s="368"/>
      <c r="Q397" s="368"/>
      <c r="R397" s="196"/>
      <c r="S397" s="234"/>
      <c r="T397" s="198"/>
      <c r="U397" s="235"/>
      <c r="W397" s="368"/>
      <c r="X397" s="368"/>
      <c r="Y397" s="368"/>
      <c r="Z397" s="106" t="str">
        <f>IF(OR(N397="",P397="",Q397="",V397="",W397="",X397="",Y397=""),"",V397*IF(N397="Sewer Rising Main",VLOOKUP(W397,VALIDATIONS!$FN$2:$GE$42,11,FALSE),IF(N397="Sewer Reticulation",VLOOKUP(W397,VALIDATIONS!$FN$2:$GE$42,VLOOKUP(X397,VALIDATIONS!$FF$2:$FH$5,2,FALSE),FALSE),0)) +IF(P397="Up to 10% Rock",VLOOKUP(W397,VALIDATIONS!$FN$2:$GE$42,VLOOKUP(X397,VALIDATIONS!$FF$2:$FH$5,2,FALSE),FALSE),0)+IF(OR(Q397="Urban Development (moderate)",Q397="Urban Development (heavy)"),VLOOKUP(W397,VALIDATIONS!$FN$2:$GE$42,VLOOKUP(Q397,VALIDATIONS!$FJ$2:$FK$4,2,FALSE),FALSE),0))</f>
        <v/>
      </c>
    </row>
    <row r="398" spans="1:26" x14ac:dyDescent="0.2">
      <c r="A398" s="136"/>
      <c r="B398" s="368"/>
      <c r="C398" s="354"/>
      <c r="D398" s="141"/>
      <c r="E398" s="122"/>
      <c r="F398" s="141"/>
      <c r="G398" s="387"/>
      <c r="H398" s="387"/>
      <c r="I398" s="106" t="str">
        <f>IF(OR(C398="",D398=""),"",VLOOKUP(C398,VALIDATIONS!$FL$2:$FM$12,2,FALSE))</f>
        <v/>
      </c>
      <c r="J398" s="84"/>
      <c r="K398" s="377"/>
      <c r="L398" s="368"/>
      <c r="M398" s="141"/>
      <c r="N398" s="368"/>
      <c r="O398" s="141"/>
      <c r="P398" s="368"/>
      <c r="Q398" s="368"/>
      <c r="R398" s="196"/>
      <c r="S398" s="234"/>
      <c r="T398" s="198"/>
      <c r="U398" s="235"/>
      <c r="W398" s="368"/>
      <c r="X398" s="368"/>
      <c r="Y398" s="368"/>
      <c r="Z398" s="106" t="str">
        <f>IF(OR(N398="",P398="",Q398="",V398="",W398="",X398="",Y398=""),"",V398*IF(N398="Sewer Rising Main",VLOOKUP(W398,VALIDATIONS!$FN$2:$GE$42,11,FALSE),IF(N398="Sewer Reticulation",VLOOKUP(W398,VALIDATIONS!$FN$2:$GE$42,VLOOKUP(X398,VALIDATIONS!$FF$2:$FH$5,2,FALSE),FALSE),0)) +IF(P398="Up to 10% Rock",VLOOKUP(W398,VALIDATIONS!$FN$2:$GE$42,VLOOKUP(X398,VALIDATIONS!$FF$2:$FH$5,2,FALSE),FALSE),0)+IF(OR(Q398="Urban Development (moderate)",Q398="Urban Development (heavy)"),VLOOKUP(W398,VALIDATIONS!$FN$2:$GE$42,VLOOKUP(Q398,VALIDATIONS!$FJ$2:$FK$4,2,FALSE),FALSE),0))</f>
        <v/>
      </c>
    </row>
    <row r="399" spans="1:26" x14ac:dyDescent="0.2">
      <c r="A399" s="136"/>
      <c r="B399" s="368"/>
      <c r="C399" s="354"/>
      <c r="D399" s="141"/>
      <c r="E399" s="122"/>
      <c r="F399" s="141"/>
      <c r="G399" s="387"/>
      <c r="H399" s="387"/>
      <c r="I399" s="106" t="str">
        <f>IF(OR(C399="",D399=""),"",VLOOKUP(C399,VALIDATIONS!$FL$2:$FM$12,2,FALSE))</f>
        <v/>
      </c>
      <c r="J399" s="84"/>
      <c r="K399" s="377"/>
      <c r="L399" s="368"/>
      <c r="M399" s="141"/>
      <c r="N399" s="368"/>
      <c r="O399" s="141"/>
      <c r="P399" s="368"/>
      <c r="Q399" s="368"/>
      <c r="R399" s="196"/>
      <c r="S399" s="234"/>
      <c r="T399" s="198"/>
      <c r="U399" s="235"/>
      <c r="W399" s="368"/>
      <c r="X399" s="368"/>
      <c r="Y399" s="368"/>
      <c r="Z399" s="106" t="str">
        <f>IF(OR(N399="",P399="",Q399="",V399="",W399="",X399="",Y399=""),"",V399*IF(N399="Sewer Rising Main",VLOOKUP(W399,VALIDATIONS!$FN$2:$GE$42,11,FALSE),IF(N399="Sewer Reticulation",VLOOKUP(W399,VALIDATIONS!$FN$2:$GE$42,VLOOKUP(X399,VALIDATIONS!$FF$2:$FH$5,2,FALSE),FALSE),0)) +IF(P399="Up to 10% Rock",VLOOKUP(W399,VALIDATIONS!$FN$2:$GE$42,VLOOKUP(X399,VALIDATIONS!$FF$2:$FH$5,2,FALSE),FALSE),0)+IF(OR(Q399="Urban Development (moderate)",Q399="Urban Development (heavy)"),VLOOKUP(W399,VALIDATIONS!$FN$2:$GE$42,VLOOKUP(Q399,VALIDATIONS!$FJ$2:$FK$4,2,FALSE),FALSE),0))</f>
        <v/>
      </c>
    </row>
    <row r="400" spans="1:26" x14ac:dyDescent="0.2">
      <c r="A400" s="136"/>
      <c r="B400" s="368"/>
      <c r="C400" s="354"/>
      <c r="D400" s="141"/>
      <c r="E400" s="122"/>
      <c r="F400" s="141"/>
      <c r="G400" s="387"/>
      <c r="H400" s="387"/>
      <c r="I400" s="106" t="str">
        <f>IF(OR(C400="",D400=""),"",VLOOKUP(C400,VALIDATIONS!$FL$2:$FM$12,2,FALSE))</f>
        <v/>
      </c>
      <c r="J400" s="84"/>
      <c r="K400" s="377"/>
      <c r="L400" s="368"/>
      <c r="M400" s="141"/>
      <c r="N400" s="368"/>
      <c r="O400" s="141"/>
      <c r="P400" s="368"/>
      <c r="Q400" s="368"/>
      <c r="R400" s="196"/>
      <c r="S400" s="234"/>
      <c r="T400" s="198"/>
      <c r="U400" s="235"/>
      <c r="W400" s="368"/>
      <c r="X400" s="368"/>
      <c r="Y400" s="368"/>
      <c r="Z400" s="106" t="str">
        <f>IF(OR(N400="",P400="",Q400="",V400="",W400="",X400="",Y400=""),"",V400*IF(N400="Sewer Rising Main",VLOOKUP(W400,VALIDATIONS!$FN$2:$GE$42,11,FALSE),IF(N400="Sewer Reticulation",VLOOKUP(W400,VALIDATIONS!$FN$2:$GE$42,VLOOKUP(X400,VALIDATIONS!$FF$2:$FH$5,2,FALSE),FALSE),0)) +IF(P400="Up to 10% Rock",VLOOKUP(W400,VALIDATIONS!$FN$2:$GE$42,VLOOKUP(X400,VALIDATIONS!$FF$2:$FH$5,2,FALSE),FALSE),0)+IF(OR(Q400="Urban Development (moderate)",Q400="Urban Development (heavy)"),VLOOKUP(W400,VALIDATIONS!$FN$2:$GE$42,VLOOKUP(Q400,VALIDATIONS!$FJ$2:$FK$4,2,FALSE),FALSE),0))</f>
        <v/>
      </c>
    </row>
    <row r="401" spans="1:26" x14ac:dyDescent="0.2">
      <c r="A401" s="136"/>
      <c r="B401" s="368"/>
      <c r="C401" s="354"/>
      <c r="D401" s="141"/>
      <c r="E401" s="122"/>
      <c r="F401" s="141"/>
      <c r="G401" s="387"/>
      <c r="H401" s="387"/>
      <c r="I401" s="106" t="str">
        <f>IF(OR(C401="",D401=""),"",VLOOKUP(C401,VALIDATIONS!$FL$2:$FM$12,2,FALSE))</f>
        <v/>
      </c>
      <c r="J401" s="84"/>
      <c r="K401" s="377"/>
      <c r="L401" s="368"/>
      <c r="M401" s="141"/>
      <c r="N401" s="368"/>
      <c r="O401" s="141"/>
      <c r="P401" s="368"/>
      <c r="Q401" s="368"/>
      <c r="R401" s="196"/>
      <c r="S401" s="234"/>
      <c r="T401" s="198"/>
      <c r="U401" s="235"/>
      <c r="W401" s="368"/>
      <c r="X401" s="368"/>
      <c r="Y401" s="368"/>
      <c r="Z401" s="106" t="str">
        <f>IF(OR(N401="",P401="",Q401="",V401="",W401="",X401="",Y401=""),"",V401*IF(N401="Sewer Rising Main",VLOOKUP(W401,VALIDATIONS!$FN$2:$GE$42,11,FALSE),IF(N401="Sewer Reticulation",VLOOKUP(W401,VALIDATIONS!$FN$2:$GE$42,VLOOKUP(X401,VALIDATIONS!$FF$2:$FH$5,2,FALSE),FALSE),0)) +IF(P401="Up to 10% Rock",VLOOKUP(W401,VALIDATIONS!$FN$2:$GE$42,VLOOKUP(X401,VALIDATIONS!$FF$2:$FH$5,2,FALSE),FALSE),0)+IF(OR(Q401="Urban Development (moderate)",Q401="Urban Development (heavy)"),VLOOKUP(W401,VALIDATIONS!$FN$2:$GE$42,VLOOKUP(Q401,VALIDATIONS!$FJ$2:$FK$4,2,FALSE),FALSE),0))</f>
        <v/>
      </c>
    </row>
    <row r="402" spans="1:26" x14ac:dyDescent="0.2">
      <c r="A402" s="136"/>
      <c r="B402" s="368"/>
      <c r="C402" s="354"/>
      <c r="D402" s="141"/>
      <c r="E402" s="122"/>
      <c r="F402" s="141"/>
      <c r="G402" s="387"/>
      <c r="H402" s="387"/>
      <c r="I402" s="106" t="str">
        <f>IF(OR(C402="",D402=""),"",VLOOKUP(C402,VALIDATIONS!$FL$2:$FM$12,2,FALSE))</f>
        <v/>
      </c>
      <c r="J402" s="84"/>
      <c r="K402" s="377"/>
      <c r="L402" s="368"/>
      <c r="M402" s="141"/>
      <c r="N402" s="368"/>
      <c r="O402" s="141"/>
      <c r="P402" s="368"/>
      <c r="Q402" s="368"/>
      <c r="R402" s="196"/>
      <c r="S402" s="234"/>
      <c r="T402" s="198"/>
      <c r="U402" s="235"/>
      <c r="W402" s="368"/>
      <c r="X402" s="368"/>
      <c r="Y402" s="368"/>
      <c r="Z402" s="106" t="str">
        <f>IF(OR(N402="",P402="",Q402="",V402="",W402="",X402="",Y402=""),"",V402*IF(N402="Sewer Rising Main",VLOOKUP(W402,VALIDATIONS!$FN$2:$GE$42,11,FALSE),IF(N402="Sewer Reticulation",VLOOKUP(W402,VALIDATIONS!$FN$2:$GE$42,VLOOKUP(X402,VALIDATIONS!$FF$2:$FH$5,2,FALSE),FALSE),0)) +IF(P402="Up to 10% Rock",VLOOKUP(W402,VALIDATIONS!$FN$2:$GE$42,VLOOKUP(X402,VALIDATIONS!$FF$2:$FH$5,2,FALSE),FALSE),0)+IF(OR(Q402="Urban Development (moderate)",Q402="Urban Development (heavy)"),VLOOKUP(W402,VALIDATIONS!$FN$2:$GE$42,VLOOKUP(Q402,VALIDATIONS!$FJ$2:$FK$4,2,FALSE),FALSE),0))</f>
        <v/>
      </c>
    </row>
    <row r="403" spans="1:26" x14ac:dyDescent="0.2">
      <c r="A403" s="136"/>
      <c r="B403" s="368"/>
      <c r="C403" s="354"/>
      <c r="D403" s="141"/>
      <c r="E403" s="122"/>
      <c r="F403" s="141"/>
      <c r="G403" s="387"/>
      <c r="H403" s="387"/>
      <c r="I403" s="106" t="str">
        <f>IF(OR(C403="",D403=""),"",VLOOKUP(C403,VALIDATIONS!$FL$2:$FM$12,2,FALSE))</f>
        <v/>
      </c>
      <c r="J403" s="84"/>
      <c r="K403" s="377"/>
      <c r="L403" s="368"/>
      <c r="M403" s="141"/>
      <c r="N403" s="368"/>
      <c r="O403" s="141"/>
      <c r="P403" s="368"/>
      <c r="Q403" s="368"/>
      <c r="R403" s="196"/>
      <c r="S403" s="234"/>
      <c r="T403" s="198"/>
      <c r="U403" s="235"/>
      <c r="W403" s="368"/>
      <c r="X403" s="368"/>
      <c r="Y403" s="368"/>
      <c r="Z403" s="106" t="str">
        <f>IF(OR(N403="",P403="",Q403="",V403="",W403="",X403="",Y403=""),"",V403*IF(N403="Sewer Rising Main",VLOOKUP(W403,VALIDATIONS!$FN$2:$GE$42,11,FALSE),IF(N403="Sewer Reticulation",VLOOKUP(W403,VALIDATIONS!$FN$2:$GE$42,VLOOKUP(X403,VALIDATIONS!$FF$2:$FH$5,2,FALSE),FALSE),0)) +IF(P403="Up to 10% Rock",VLOOKUP(W403,VALIDATIONS!$FN$2:$GE$42,VLOOKUP(X403,VALIDATIONS!$FF$2:$FH$5,2,FALSE),FALSE),0)+IF(OR(Q403="Urban Development (moderate)",Q403="Urban Development (heavy)"),VLOOKUP(W403,VALIDATIONS!$FN$2:$GE$42,VLOOKUP(Q403,VALIDATIONS!$FJ$2:$FK$4,2,FALSE),FALSE),0))</f>
        <v/>
      </c>
    </row>
    <row r="404" spans="1:26" x14ac:dyDescent="0.2">
      <c r="A404" s="136"/>
      <c r="B404" s="368"/>
      <c r="C404" s="354"/>
      <c r="D404" s="141"/>
      <c r="E404" s="122"/>
      <c r="F404" s="141"/>
      <c r="G404" s="387"/>
      <c r="H404" s="387"/>
      <c r="I404" s="106" t="str">
        <f>IF(OR(C404="",D404=""),"",VLOOKUP(C404,VALIDATIONS!$FL$2:$FM$12,2,FALSE))</f>
        <v/>
      </c>
      <c r="J404" s="84"/>
      <c r="K404" s="377"/>
      <c r="L404" s="368"/>
      <c r="M404" s="141"/>
      <c r="N404" s="368"/>
      <c r="O404" s="141"/>
      <c r="P404" s="368"/>
      <c r="Q404" s="368"/>
      <c r="R404" s="196"/>
      <c r="S404" s="234"/>
      <c r="T404" s="198"/>
      <c r="U404" s="235"/>
      <c r="W404" s="368"/>
      <c r="X404" s="368"/>
      <c r="Y404" s="368"/>
      <c r="Z404" s="106" t="str">
        <f>IF(OR(N404="",P404="",Q404="",V404="",W404="",X404="",Y404=""),"",V404*IF(N404="Sewer Rising Main",VLOOKUP(W404,VALIDATIONS!$FN$2:$GE$42,11,FALSE),IF(N404="Sewer Reticulation",VLOOKUP(W404,VALIDATIONS!$FN$2:$GE$42,VLOOKUP(X404,VALIDATIONS!$FF$2:$FH$5,2,FALSE),FALSE),0)) +IF(P404="Up to 10% Rock",VLOOKUP(W404,VALIDATIONS!$FN$2:$GE$42,VLOOKUP(X404,VALIDATIONS!$FF$2:$FH$5,2,FALSE),FALSE),0)+IF(OR(Q404="Urban Development (moderate)",Q404="Urban Development (heavy)"),VLOOKUP(W404,VALIDATIONS!$FN$2:$GE$42,VLOOKUP(Q404,VALIDATIONS!$FJ$2:$FK$4,2,FALSE),FALSE),0))</f>
        <v/>
      </c>
    </row>
    <row r="405" spans="1:26" x14ac:dyDescent="0.2">
      <c r="A405" s="136"/>
      <c r="B405" s="368"/>
      <c r="C405" s="354"/>
      <c r="D405" s="141"/>
      <c r="E405" s="122"/>
      <c r="F405" s="141"/>
      <c r="G405" s="387"/>
      <c r="H405" s="387"/>
      <c r="I405" s="106" t="str">
        <f>IF(OR(C405="",D405=""),"",VLOOKUP(C405,VALIDATIONS!$FL$2:$FM$12,2,FALSE))</f>
        <v/>
      </c>
      <c r="J405" s="84"/>
      <c r="K405" s="377"/>
      <c r="L405" s="368"/>
      <c r="M405" s="141"/>
      <c r="N405" s="368"/>
      <c r="O405" s="141"/>
      <c r="P405" s="368"/>
      <c r="Q405" s="368"/>
      <c r="R405" s="196"/>
      <c r="S405" s="234"/>
      <c r="T405" s="198"/>
      <c r="U405" s="235"/>
      <c r="W405" s="368"/>
      <c r="X405" s="368"/>
      <c r="Y405" s="368"/>
      <c r="Z405" s="106" t="str">
        <f>IF(OR(N405="",P405="",Q405="",V405="",W405="",X405="",Y405=""),"",V405*IF(N405="Sewer Rising Main",VLOOKUP(W405,VALIDATIONS!$FN$2:$GE$42,11,FALSE),IF(N405="Sewer Reticulation",VLOOKUP(W405,VALIDATIONS!$FN$2:$GE$42,VLOOKUP(X405,VALIDATIONS!$FF$2:$FH$5,2,FALSE),FALSE),0)) +IF(P405="Up to 10% Rock",VLOOKUP(W405,VALIDATIONS!$FN$2:$GE$42,VLOOKUP(X405,VALIDATIONS!$FF$2:$FH$5,2,FALSE),FALSE),0)+IF(OR(Q405="Urban Development (moderate)",Q405="Urban Development (heavy)"),VLOOKUP(W405,VALIDATIONS!$FN$2:$GE$42,VLOOKUP(Q405,VALIDATIONS!$FJ$2:$FK$4,2,FALSE),FALSE),0))</f>
        <v/>
      </c>
    </row>
    <row r="406" spans="1:26" x14ac:dyDescent="0.2">
      <c r="A406" s="136"/>
      <c r="B406" s="368"/>
      <c r="C406" s="354"/>
      <c r="D406" s="141"/>
      <c r="E406" s="122"/>
      <c r="F406" s="141"/>
      <c r="G406" s="387"/>
      <c r="H406" s="387"/>
      <c r="I406" s="106" t="str">
        <f>IF(OR(C406="",D406=""),"",VLOOKUP(C406,VALIDATIONS!$FL$2:$FM$12,2,FALSE))</f>
        <v/>
      </c>
      <c r="J406" s="84"/>
      <c r="K406" s="377"/>
      <c r="L406" s="368"/>
      <c r="M406" s="141"/>
      <c r="N406" s="368"/>
      <c r="O406" s="141"/>
      <c r="P406" s="368"/>
      <c r="Q406" s="368"/>
      <c r="R406" s="196"/>
      <c r="S406" s="234"/>
      <c r="T406" s="198"/>
      <c r="U406" s="235"/>
      <c r="W406" s="368"/>
      <c r="X406" s="368"/>
      <c r="Y406" s="368"/>
      <c r="Z406" s="106" t="str">
        <f>IF(OR(N406="",P406="",Q406="",V406="",W406="",X406="",Y406=""),"",V406*IF(N406="Sewer Rising Main",VLOOKUP(W406,VALIDATIONS!$FN$2:$GE$42,11,FALSE),IF(N406="Sewer Reticulation",VLOOKUP(W406,VALIDATIONS!$FN$2:$GE$42,VLOOKUP(X406,VALIDATIONS!$FF$2:$FH$5,2,FALSE),FALSE),0)) +IF(P406="Up to 10% Rock",VLOOKUP(W406,VALIDATIONS!$FN$2:$GE$42,VLOOKUP(X406,VALIDATIONS!$FF$2:$FH$5,2,FALSE),FALSE),0)+IF(OR(Q406="Urban Development (moderate)",Q406="Urban Development (heavy)"),VLOOKUP(W406,VALIDATIONS!$FN$2:$GE$42,VLOOKUP(Q406,VALIDATIONS!$FJ$2:$FK$4,2,FALSE),FALSE),0))</f>
        <v/>
      </c>
    </row>
    <row r="407" spans="1:26" x14ac:dyDescent="0.2">
      <c r="A407" s="136"/>
      <c r="B407" s="368"/>
      <c r="C407" s="354"/>
      <c r="D407" s="141"/>
      <c r="E407" s="122"/>
      <c r="F407" s="141"/>
      <c r="G407" s="387"/>
      <c r="H407" s="387"/>
      <c r="I407" s="106" t="str">
        <f>IF(OR(C407="",D407=""),"",VLOOKUP(C407,VALIDATIONS!$FL$2:$FM$12,2,FALSE))</f>
        <v/>
      </c>
      <c r="J407" s="84"/>
      <c r="K407" s="377"/>
      <c r="L407" s="368"/>
      <c r="M407" s="141"/>
      <c r="N407" s="368"/>
      <c r="O407" s="141"/>
      <c r="P407" s="368"/>
      <c r="Q407" s="368"/>
      <c r="R407" s="196"/>
      <c r="S407" s="234"/>
      <c r="T407" s="198"/>
      <c r="U407" s="235"/>
      <c r="W407" s="368"/>
      <c r="X407" s="368"/>
      <c r="Y407" s="368"/>
      <c r="Z407" s="106" t="str">
        <f>IF(OR(N407="",P407="",Q407="",V407="",W407="",X407="",Y407=""),"",V407*IF(N407="Sewer Rising Main",VLOOKUP(W407,VALIDATIONS!$FN$2:$GE$42,11,FALSE),IF(N407="Sewer Reticulation",VLOOKUP(W407,VALIDATIONS!$FN$2:$GE$42,VLOOKUP(X407,VALIDATIONS!$FF$2:$FH$5,2,FALSE),FALSE),0)) +IF(P407="Up to 10% Rock",VLOOKUP(W407,VALIDATIONS!$FN$2:$GE$42,VLOOKUP(X407,VALIDATIONS!$FF$2:$FH$5,2,FALSE),FALSE),0)+IF(OR(Q407="Urban Development (moderate)",Q407="Urban Development (heavy)"),VLOOKUP(W407,VALIDATIONS!$FN$2:$GE$42,VLOOKUP(Q407,VALIDATIONS!$FJ$2:$FK$4,2,FALSE),FALSE),0))</f>
        <v/>
      </c>
    </row>
    <row r="408" spans="1:26" x14ac:dyDescent="0.2">
      <c r="A408" s="136"/>
      <c r="B408" s="368"/>
      <c r="C408" s="354"/>
      <c r="D408" s="141"/>
      <c r="E408" s="122"/>
      <c r="F408" s="141"/>
      <c r="G408" s="387"/>
      <c r="H408" s="387"/>
      <c r="I408" s="106" t="str">
        <f>IF(OR(C408="",D408=""),"",VLOOKUP(C408,VALIDATIONS!$FL$2:$FM$12,2,FALSE))</f>
        <v/>
      </c>
      <c r="J408" s="84"/>
      <c r="K408" s="377"/>
      <c r="L408" s="368"/>
      <c r="M408" s="141"/>
      <c r="N408" s="368"/>
      <c r="O408" s="141"/>
      <c r="P408" s="368"/>
      <c r="Q408" s="368"/>
      <c r="R408" s="196"/>
      <c r="S408" s="234"/>
      <c r="T408" s="198"/>
      <c r="U408" s="235"/>
      <c r="W408" s="368"/>
      <c r="X408" s="368"/>
      <c r="Y408" s="368"/>
      <c r="Z408" s="106" t="str">
        <f>IF(OR(N408="",P408="",Q408="",V408="",W408="",X408="",Y408=""),"",V408*IF(N408="Sewer Rising Main",VLOOKUP(W408,VALIDATIONS!$FN$2:$GE$42,11,FALSE),IF(N408="Sewer Reticulation",VLOOKUP(W408,VALIDATIONS!$FN$2:$GE$42,VLOOKUP(X408,VALIDATIONS!$FF$2:$FH$5,2,FALSE),FALSE),0)) +IF(P408="Up to 10% Rock",VLOOKUP(W408,VALIDATIONS!$FN$2:$GE$42,VLOOKUP(X408,VALIDATIONS!$FF$2:$FH$5,2,FALSE),FALSE),0)+IF(OR(Q408="Urban Development (moderate)",Q408="Urban Development (heavy)"),VLOOKUP(W408,VALIDATIONS!$FN$2:$GE$42,VLOOKUP(Q408,VALIDATIONS!$FJ$2:$FK$4,2,FALSE),FALSE),0))</f>
        <v/>
      </c>
    </row>
    <row r="409" spans="1:26" x14ac:dyDescent="0.2">
      <c r="A409" s="136"/>
      <c r="B409" s="368"/>
      <c r="C409" s="354"/>
      <c r="D409" s="141"/>
      <c r="E409" s="122"/>
      <c r="F409" s="141"/>
      <c r="G409" s="387"/>
      <c r="H409" s="387"/>
      <c r="I409" s="106" t="str">
        <f>IF(OR(C409="",D409=""),"",VLOOKUP(C409,VALIDATIONS!$FL$2:$FM$12,2,FALSE))</f>
        <v/>
      </c>
      <c r="J409" s="84"/>
      <c r="K409" s="377"/>
      <c r="L409" s="368"/>
      <c r="M409" s="141"/>
      <c r="N409" s="368"/>
      <c r="O409" s="141"/>
      <c r="P409" s="368"/>
      <c r="Q409" s="368"/>
      <c r="R409" s="196"/>
      <c r="S409" s="234"/>
      <c r="T409" s="198"/>
      <c r="U409" s="235"/>
      <c r="W409" s="368"/>
      <c r="X409" s="368"/>
      <c r="Y409" s="368"/>
      <c r="Z409" s="106" t="str">
        <f>IF(OR(N409="",P409="",Q409="",V409="",W409="",X409="",Y409=""),"",V409*IF(N409="Sewer Rising Main",VLOOKUP(W409,VALIDATIONS!$FN$2:$GE$42,11,FALSE),IF(N409="Sewer Reticulation",VLOOKUP(W409,VALIDATIONS!$FN$2:$GE$42,VLOOKUP(X409,VALIDATIONS!$FF$2:$FH$5,2,FALSE),FALSE),0)) +IF(P409="Up to 10% Rock",VLOOKUP(W409,VALIDATIONS!$FN$2:$GE$42,VLOOKUP(X409,VALIDATIONS!$FF$2:$FH$5,2,FALSE),FALSE),0)+IF(OR(Q409="Urban Development (moderate)",Q409="Urban Development (heavy)"),VLOOKUP(W409,VALIDATIONS!$FN$2:$GE$42,VLOOKUP(Q409,VALIDATIONS!$FJ$2:$FK$4,2,FALSE),FALSE),0))</f>
        <v/>
      </c>
    </row>
    <row r="410" spans="1:26" x14ac:dyDescent="0.2">
      <c r="A410" s="136"/>
      <c r="B410" s="368"/>
      <c r="C410" s="354"/>
      <c r="D410" s="141"/>
      <c r="E410" s="122"/>
      <c r="F410" s="141"/>
      <c r="G410" s="387"/>
      <c r="H410" s="387"/>
      <c r="I410" s="106" t="str">
        <f>IF(OR(C410="",D410=""),"",VLOOKUP(C410,VALIDATIONS!$FL$2:$FM$12,2,FALSE))</f>
        <v/>
      </c>
      <c r="J410" s="84"/>
      <c r="K410" s="377"/>
      <c r="L410" s="368"/>
      <c r="M410" s="141"/>
      <c r="N410" s="368"/>
      <c r="O410" s="141"/>
      <c r="P410" s="368"/>
      <c r="Q410" s="368"/>
      <c r="R410" s="196"/>
      <c r="S410" s="234"/>
      <c r="T410" s="198"/>
      <c r="U410" s="235"/>
      <c r="W410" s="368"/>
      <c r="X410" s="368"/>
      <c r="Y410" s="368"/>
      <c r="Z410" s="106" t="str">
        <f>IF(OR(N410="",P410="",Q410="",V410="",W410="",X410="",Y410=""),"",V410*IF(N410="Sewer Rising Main",VLOOKUP(W410,VALIDATIONS!$FN$2:$GE$42,11,FALSE),IF(N410="Sewer Reticulation",VLOOKUP(W410,VALIDATIONS!$FN$2:$GE$42,VLOOKUP(X410,VALIDATIONS!$FF$2:$FH$5,2,FALSE),FALSE),0)) +IF(P410="Up to 10% Rock",VLOOKUP(W410,VALIDATIONS!$FN$2:$GE$42,VLOOKUP(X410,VALIDATIONS!$FF$2:$FH$5,2,FALSE),FALSE),0)+IF(OR(Q410="Urban Development (moderate)",Q410="Urban Development (heavy)"),VLOOKUP(W410,VALIDATIONS!$FN$2:$GE$42,VLOOKUP(Q410,VALIDATIONS!$FJ$2:$FK$4,2,FALSE),FALSE),0))</f>
        <v/>
      </c>
    </row>
    <row r="411" spans="1:26" x14ac:dyDescent="0.2">
      <c r="A411" s="136"/>
      <c r="B411" s="368"/>
      <c r="C411" s="354"/>
      <c r="D411" s="141"/>
      <c r="E411" s="122"/>
      <c r="F411" s="141"/>
      <c r="G411" s="387"/>
      <c r="H411" s="387"/>
      <c r="I411" s="106" t="str">
        <f>IF(OR(C411="",D411=""),"",VLOOKUP(C411,VALIDATIONS!$FL$2:$FM$12,2,FALSE))</f>
        <v/>
      </c>
      <c r="J411" s="84"/>
      <c r="K411" s="377"/>
      <c r="L411" s="368"/>
      <c r="M411" s="141"/>
      <c r="N411" s="368"/>
      <c r="O411" s="141"/>
      <c r="P411" s="368"/>
      <c r="Q411" s="368"/>
      <c r="R411" s="196"/>
      <c r="S411" s="234"/>
      <c r="T411" s="198"/>
      <c r="U411" s="235"/>
      <c r="W411" s="368"/>
      <c r="X411" s="368"/>
      <c r="Y411" s="368"/>
      <c r="Z411" s="106" t="str">
        <f>IF(OR(N411="",P411="",Q411="",V411="",W411="",X411="",Y411=""),"",V411*IF(N411="Sewer Rising Main",VLOOKUP(W411,VALIDATIONS!$FN$2:$GE$42,11,FALSE),IF(N411="Sewer Reticulation",VLOOKUP(W411,VALIDATIONS!$FN$2:$GE$42,VLOOKUP(X411,VALIDATIONS!$FF$2:$FH$5,2,FALSE),FALSE),0)) +IF(P411="Up to 10% Rock",VLOOKUP(W411,VALIDATIONS!$FN$2:$GE$42,VLOOKUP(X411,VALIDATIONS!$FF$2:$FH$5,2,FALSE),FALSE),0)+IF(OR(Q411="Urban Development (moderate)",Q411="Urban Development (heavy)"),VLOOKUP(W411,VALIDATIONS!$FN$2:$GE$42,VLOOKUP(Q411,VALIDATIONS!$FJ$2:$FK$4,2,FALSE),FALSE),0))</f>
        <v/>
      </c>
    </row>
    <row r="412" spans="1:26" x14ac:dyDescent="0.2">
      <c r="A412" s="136"/>
      <c r="B412" s="368"/>
      <c r="C412" s="354"/>
      <c r="D412" s="141"/>
      <c r="E412" s="122"/>
      <c r="F412" s="141"/>
      <c r="G412" s="387"/>
      <c r="H412" s="387"/>
      <c r="I412" s="106" t="str">
        <f>IF(OR(C412="",D412=""),"",VLOOKUP(C412,VALIDATIONS!$FL$2:$FM$12,2,FALSE))</f>
        <v/>
      </c>
      <c r="J412" s="84"/>
      <c r="K412" s="377"/>
      <c r="L412" s="368"/>
      <c r="M412" s="141"/>
      <c r="N412" s="368"/>
      <c r="O412" s="141"/>
      <c r="P412" s="368"/>
      <c r="Q412" s="368"/>
      <c r="R412" s="196"/>
      <c r="S412" s="234"/>
      <c r="T412" s="198"/>
      <c r="U412" s="235"/>
      <c r="W412" s="368"/>
      <c r="X412" s="368"/>
      <c r="Y412" s="368"/>
      <c r="Z412" s="106" t="str">
        <f>IF(OR(N412="",P412="",Q412="",V412="",W412="",X412="",Y412=""),"",V412*IF(N412="Sewer Rising Main",VLOOKUP(W412,VALIDATIONS!$FN$2:$GE$42,11,FALSE),IF(N412="Sewer Reticulation",VLOOKUP(W412,VALIDATIONS!$FN$2:$GE$42,VLOOKUP(X412,VALIDATIONS!$FF$2:$FH$5,2,FALSE),FALSE),0)) +IF(P412="Up to 10% Rock",VLOOKUP(W412,VALIDATIONS!$FN$2:$GE$42,VLOOKUP(X412,VALIDATIONS!$FF$2:$FH$5,2,FALSE),FALSE),0)+IF(OR(Q412="Urban Development (moderate)",Q412="Urban Development (heavy)"),VLOOKUP(W412,VALIDATIONS!$FN$2:$GE$42,VLOOKUP(Q412,VALIDATIONS!$FJ$2:$FK$4,2,FALSE),FALSE),0))</f>
        <v/>
      </c>
    </row>
    <row r="413" spans="1:26" x14ac:dyDescent="0.2">
      <c r="A413" s="136"/>
      <c r="B413" s="368"/>
      <c r="C413" s="354"/>
      <c r="D413" s="141"/>
      <c r="E413" s="122"/>
      <c r="F413" s="141"/>
      <c r="G413" s="387"/>
      <c r="H413" s="387"/>
      <c r="I413" s="106" t="str">
        <f>IF(OR(C413="",D413=""),"",VLOOKUP(C413,VALIDATIONS!$FL$2:$FM$12,2,FALSE))</f>
        <v/>
      </c>
      <c r="J413" s="84"/>
      <c r="K413" s="377"/>
      <c r="L413" s="368"/>
      <c r="M413" s="141"/>
      <c r="N413" s="368"/>
      <c r="O413" s="141"/>
      <c r="P413" s="368"/>
      <c r="Q413" s="368"/>
      <c r="R413" s="196"/>
      <c r="S413" s="234"/>
      <c r="T413" s="198"/>
      <c r="U413" s="235"/>
      <c r="W413" s="368"/>
      <c r="X413" s="368"/>
      <c r="Y413" s="368"/>
      <c r="Z413" s="106" t="str">
        <f>IF(OR(N413="",P413="",Q413="",V413="",W413="",X413="",Y413=""),"",V413*IF(N413="Sewer Rising Main",VLOOKUP(W413,VALIDATIONS!$FN$2:$GE$42,11,FALSE),IF(N413="Sewer Reticulation",VLOOKUP(W413,VALIDATIONS!$FN$2:$GE$42,VLOOKUP(X413,VALIDATIONS!$FF$2:$FH$5,2,FALSE),FALSE),0)) +IF(P413="Up to 10% Rock",VLOOKUP(W413,VALIDATIONS!$FN$2:$GE$42,VLOOKUP(X413,VALIDATIONS!$FF$2:$FH$5,2,FALSE),FALSE),0)+IF(OR(Q413="Urban Development (moderate)",Q413="Urban Development (heavy)"),VLOOKUP(W413,VALIDATIONS!$FN$2:$GE$42,VLOOKUP(Q413,VALIDATIONS!$FJ$2:$FK$4,2,FALSE),FALSE),0))</f>
        <v/>
      </c>
    </row>
    <row r="414" spans="1:26" x14ac:dyDescent="0.2">
      <c r="A414" s="136"/>
      <c r="B414" s="368"/>
      <c r="C414" s="354"/>
      <c r="D414" s="141"/>
      <c r="E414" s="122"/>
      <c r="F414" s="141"/>
      <c r="G414" s="387"/>
      <c r="H414" s="387"/>
      <c r="I414" s="106" t="str">
        <f>IF(OR(C414="",D414=""),"",VLOOKUP(C414,VALIDATIONS!$FL$2:$FM$12,2,FALSE))</f>
        <v/>
      </c>
      <c r="J414" s="84"/>
      <c r="K414" s="377"/>
      <c r="L414" s="368"/>
      <c r="M414" s="141"/>
      <c r="N414" s="368"/>
      <c r="O414" s="141"/>
      <c r="P414" s="368"/>
      <c r="Q414" s="368"/>
      <c r="R414" s="196"/>
      <c r="S414" s="234"/>
      <c r="T414" s="198"/>
      <c r="U414" s="235"/>
      <c r="W414" s="368"/>
      <c r="X414" s="368"/>
      <c r="Y414" s="368"/>
      <c r="Z414" s="106" t="str">
        <f>IF(OR(N414="",P414="",Q414="",V414="",W414="",X414="",Y414=""),"",V414*IF(N414="Sewer Rising Main",VLOOKUP(W414,VALIDATIONS!$FN$2:$GE$42,11,FALSE),IF(N414="Sewer Reticulation",VLOOKUP(W414,VALIDATIONS!$FN$2:$GE$42,VLOOKUP(X414,VALIDATIONS!$FF$2:$FH$5,2,FALSE),FALSE),0)) +IF(P414="Up to 10% Rock",VLOOKUP(W414,VALIDATIONS!$FN$2:$GE$42,VLOOKUP(X414,VALIDATIONS!$FF$2:$FH$5,2,FALSE),FALSE),0)+IF(OR(Q414="Urban Development (moderate)",Q414="Urban Development (heavy)"),VLOOKUP(W414,VALIDATIONS!$FN$2:$GE$42,VLOOKUP(Q414,VALIDATIONS!$FJ$2:$FK$4,2,FALSE),FALSE),0))</f>
        <v/>
      </c>
    </row>
    <row r="415" spans="1:26" x14ac:dyDescent="0.2">
      <c r="A415" s="136"/>
      <c r="B415" s="368"/>
      <c r="C415" s="354"/>
      <c r="D415" s="141"/>
      <c r="E415" s="122"/>
      <c r="F415" s="141"/>
      <c r="G415" s="387"/>
      <c r="H415" s="387"/>
      <c r="I415" s="106" t="str">
        <f>IF(OR(C415="",D415=""),"",VLOOKUP(C415,VALIDATIONS!$FL$2:$FM$12,2,FALSE))</f>
        <v/>
      </c>
      <c r="J415" s="84"/>
      <c r="K415" s="377"/>
      <c r="L415" s="368"/>
      <c r="M415" s="141"/>
      <c r="N415" s="368"/>
      <c r="O415" s="141"/>
      <c r="P415" s="368"/>
      <c r="Q415" s="368"/>
      <c r="R415" s="196"/>
      <c r="S415" s="234"/>
      <c r="T415" s="198"/>
      <c r="U415" s="235"/>
      <c r="W415" s="368"/>
      <c r="X415" s="368"/>
      <c r="Y415" s="368"/>
      <c r="Z415" s="106" t="str">
        <f>IF(OR(N415="",P415="",Q415="",V415="",W415="",X415="",Y415=""),"",V415*IF(N415="Sewer Rising Main",VLOOKUP(W415,VALIDATIONS!$FN$2:$GE$42,11,FALSE),IF(N415="Sewer Reticulation",VLOOKUP(W415,VALIDATIONS!$FN$2:$GE$42,VLOOKUP(X415,VALIDATIONS!$FF$2:$FH$5,2,FALSE),FALSE),0)) +IF(P415="Up to 10% Rock",VLOOKUP(W415,VALIDATIONS!$FN$2:$GE$42,VLOOKUP(X415,VALIDATIONS!$FF$2:$FH$5,2,FALSE),FALSE),0)+IF(OR(Q415="Urban Development (moderate)",Q415="Urban Development (heavy)"),VLOOKUP(W415,VALIDATIONS!$FN$2:$GE$42,VLOOKUP(Q415,VALIDATIONS!$FJ$2:$FK$4,2,FALSE),FALSE),0))</f>
        <v/>
      </c>
    </row>
    <row r="416" spans="1:26" x14ac:dyDescent="0.2">
      <c r="A416" s="136"/>
      <c r="B416" s="368"/>
      <c r="C416" s="354"/>
      <c r="D416" s="141"/>
      <c r="E416" s="122"/>
      <c r="F416" s="141"/>
      <c r="G416" s="387"/>
      <c r="H416" s="387"/>
      <c r="I416" s="106" t="str">
        <f>IF(OR(C416="",D416=""),"",VLOOKUP(C416,VALIDATIONS!$FL$2:$FM$12,2,FALSE))</f>
        <v/>
      </c>
      <c r="J416" s="84"/>
      <c r="K416" s="377"/>
      <c r="L416" s="368"/>
      <c r="M416" s="141"/>
      <c r="N416" s="368"/>
      <c r="O416" s="141"/>
      <c r="P416" s="368"/>
      <c r="Q416" s="368"/>
      <c r="R416" s="196"/>
      <c r="S416" s="234"/>
      <c r="T416" s="198"/>
      <c r="U416" s="235"/>
      <c r="W416" s="368"/>
      <c r="X416" s="368"/>
      <c r="Y416" s="368"/>
      <c r="Z416" s="106" t="str">
        <f>IF(OR(N416="",P416="",Q416="",V416="",W416="",X416="",Y416=""),"",V416*IF(N416="Sewer Rising Main",VLOOKUP(W416,VALIDATIONS!$FN$2:$GE$42,11,FALSE),IF(N416="Sewer Reticulation",VLOOKUP(W416,VALIDATIONS!$FN$2:$GE$42,VLOOKUP(X416,VALIDATIONS!$FF$2:$FH$5,2,FALSE),FALSE),0)) +IF(P416="Up to 10% Rock",VLOOKUP(W416,VALIDATIONS!$FN$2:$GE$42,VLOOKUP(X416,VALIDATIONS!$FF$2:$FH$5,2,FALSE),FALSE),0)+IF(OR(Q416="Urban Development (moderate)",Q416="Urban Development (heavy)"),VLOOKUP(W416,VALIDATIONS!$FN$2:$GE$42,VLOOKUP(Q416,VALIDATIONS!$FJ$2:$FK$4,2,FALSE),FALSE),0))</f>
        <v/>
      </c>
    </row>
    <row r="417" spans="1:26" x14ac:dyDescent="0.2">
      <c r="A417" s="136"/>
      <c r="B417" s="368"/>
      <c r="C417" s="354"/>
      <c r="D417" s="141"/>
      <c r="E417" s="122"/>
      <c r="F417" s="141"/>
      <c r="G417" s="387"/>
      <c r="H417" s="387"/>
      <c r="I417" s="106" t="str">
        <f>IF(OR(C417="",D417=""),"",VLOOKUP(C417,VALIDATIONS!$FL$2:$FM$12,2,FALSE))</f>
        <v/>
      </c>
      <c r="J417" s="84"/>
      <c r="K417" s="377"/>
      <c r="L417" s="368"/>
      <c r="M417" s="141"/>
      <c r="N417" s="368"/>
      <c r="O417" s="141"/>
      <c r="P417" s="368"/>
      <c r="Q417" s="368"/>
      <c r="R417" s="196"/>
      <c r="S417" s="234"/>
      <c r="T417" s="198"/>
      <c r="U417" s="235"/>
      <c r="W417" s="368"/>
      <c r="X417" s="368"/>
      <c r="Y417" s="368"/>
      <c r="Z417" s="106" t="str">
        <f>IF(OR(N417="",P417="",Q417="",V417="",W417="",X417="",Y417=""),"",V417*IF(N417="Sewer Rising Main",VLOOKUP(W417,VALIDATIONS!$FN$2:$GE$42,11,FALSE),IF(N417="Sewer Reticulation",VLOOKUP(W417,VALIDATIONS!$FN$2:$GE$42,VLOOKUP(X417,VALIDATIONS!$FF$2:$FH$5,2,FALSE),FALSE),0)) +IF(P417="Up to 10% Rock",VLOOKUP(W417,VALIDATIONS!$FN$2:$GE$42,VLOOKUP(X417,VALIDATIONS!$FF$2:$FH$5,2,FALSE),FALSE),0)+IF(OR(Q417="Urban Development (moderate)",Q417="Urban Development (heavy)"),VLOOKUP(W417,VALIDATIONS!$FN$2:$GE$42,VLOOKUP(Q417,VALIDATIONS!$FJ$2:$FK$4,2,FALSE),FALSE),0))</f>
        <v/>
      </c>
    </row>
    <row r="418" spans="1:26" x14ac:dyDescent="0.2">
      <c r="A418" s="136"/>
      <c r="B418" s="368"/>
      <c r="C418" s="354"/>
      <c r="D418" s="141"/>
      <c r="E418" s="122"/>
      <c r="F418" s="141"/>
      <c r="G418" s="387"/>
      <c r="H418" s="387"/>
      <c r="I418" s="106" t="str">
        <f>IF(OR(C418="",D418=""),"",VLOOKUP(C418,VALIDATIONS!$FL$2:$FM$12,2,FALSE))</f>
        <v/>
      </c>
      <c r="J418" s="84"/>
      <c r="K418" s="377"/>
      <c r="L418" s="368"/>
      <c r="M418" s="141"/>
      <c r="N418" s="368"/>
      <c r="O418" s="141"/>
      <c r="P418" s="368"/>
      <c r="Q418" s="368"/>
      <c r="R418" s="196"/>
      <c r="S418" s="234"/>
      <c r="T418" s="198"/>
      <c r="U418" s="235"/>
      <c r="W418" s="368"/>
      <c r="X418" s="368"/>
      <c r="Y418" s="368"/>
      <c r="Z418" s="106" t="str">
        <f>IF(OR(N418="",P418="",Q418="",V418="",W418="",X418="",Y418=""),"",V418*IF(N418="Sewer Rising Main",VLOOKUP(W418,VALIDATIONS!$FN$2:$GE$42,11,FALSE),IF(N418="Sewer Reticulation",VLOOKUP(W418,VALIDATIONS!$FN$2:$GE$42,VLOOKUP(X418,VALIDATIONS!$FF$2:$FH$5,2,FALSE),FALSE),0)) +IF(P418="Up to 10% Rock",VLOOKUP(W418,VALIDATIONS!$FN$2:$GE$42,VLOOKUP(X418,VALIDATIONS!$FF$2:$FH$5,2,FALSE),FALSE),0)+IF(OR(Q418="Urban Development (moderate)",Q418="Urban Development (heavy)"),VLOOKUP(W418,VALIDATIONS!$FN$2:$GE$42,VLOOKUP(Q418,VALIDATIONS!$FJ$2:$FK$4,2,FALSE),FALSE),0))</f>
        <v/>
      </c>
    </row>
    <row r="419" spans="1:26" x14ac:dyDescent="0.2">
      <c r="A419" s="136"/>
      <c r="B419" s="368"/>
      <c r="C419" s="354"/>
      <c r="D419" s="141"/>
      <c r="E419" s="122"/>
      <c r="F419" s="141"/>
      <c r="G419" s="387"/>
      <c r="H419" s="387"/>
      <c r="I419" s="106" t="str">
        <f>IF(OR(C419="",D419=""),"",VLOOKUP(C419,VALIDATIONS!$FL$2:$FM$12,2,FALSE))</f>
        <v/>
      </c>
      <c r="J419" s="84"/>
      <c r="K419" s="377"/>
      <c r="L419" s="368"/>
      <c r="M419" s="141"/>
      <c r="N419" s="368"/>
      <c r="O419" s="141"/>
      <c r="P419" s="368"/>
      <c r="Q419" s="368"/>
      <c r="R419" s="196"/>
      <c r="S419" s="234"/>
      <c r="T419" s="198"/>
      <c r="U419" s="235"/>
      <c r="W419" s="368"/>
      <c r="X419" s="368"/>
      <c r="Y419" s="368"/>
      <c r="Z419" s="106" t="str">
        <f>IF(OR(N419="",P419="",Q419="",V419="",W419="",X419="",Y419=""),"",V419*IF(N419="Sewer Rising Main",VLOOKUP(W419,VALIDATIONS!$FN$2:$GE$42,11,FALSE),IF(N419="Sewer Reticulation",VLOOKUP(W419,VALIDATIONS!$FN$2:$GE$42,VLOOKUP(X419,VALIDATIONS!$FF$2:$FH$5,2,FALSE),FALSE),0)) +IF(P419="Up to 10% Rock",VLOOKUP(W419,VALIDATIONS!$FN$2:$GE$42,VLOOKUP(X419,VALIDATIONS!$FF$2:$FH$5,2,FALSE),FALSE),0)+IF(OR(Q419="Urban Development (moderate)",Q419="Urban Development (heavy)"),VLOOKUP(W419,VALIDATIONS!$FN$2:$GE$42,VLOOKUP(Q419,VALIDATIONS!$FJ$2:$FK$4,2,FALSE),FALSE),0))</f>
        <v/>
      </c>
    </row>
    <row r="420" spans="1:26" x14ac:dyDescent="0.2">
      <c r="A420" s="136"/>
      <c r="B420" s="368"/>
      <c r="C420" s="354"/>
      <c r="D420" s="141"/>
      <c r="E420" s="122"/>
      <c r="F420" s="141"/>
      <c r="G420" s="387"/>
      <c r="H420" s="387"/>
      <c r="I420" s="106" t="str">
        <f>IF(OR(C420="",D420=""),"",VLOOKUP(C420,VALIDATIONS!$FL$2:$FM$12,2,FALSE))</f>
        <v/>
      </c>
      <c r="J420" s="84"/>
      <c r="K420" s="377"/>
      <c r="L420" s="368"/>
      <c r="M420" s="141"/>
      <c r="N420" s="368"/>
      <c r="O420" s="141"/>
      <c r="P420" s="368"/>
      <c r="Q420" s="368"/>
      <c r="R420" s="196"/>
      <c r="S420" s="234"/>
      <c r="T420" s="198"/>
      <c r="U420" s="235"/>
      <c r="W420" s="368"/>
      <c r="X420" s="368"/>
      <c r="Y420" s="368"/>
      <c r="Z420" s="106" t="str">
        <f>IF(OR(N420="",P420="",Q420="",V420="",W420="",X420="",Y420=""),"",V420*IF(N420="Sewer Rising Main",VLOOKUP(W420,VALIDATIONS!$FN$2:$GE$42,11,FALSE),IF(N420="Sewer Reticulation",VLOOKUP(W420,VALIDATIONS!$FN$2:$GE$42,VLOOKUP(X420,VALIDATIONS!$FF$2:$FH$5,2,FALSE),FALSE),0)) +IF(P420="Up to 10% Rock",VLOOKUP(W420,VALIDATIONS!$FN$2:$GE$42,VLOOKUP(X420,VALIDATIONS!$FF$2:$FH$5,2,FALSE),FALSE),0)+IF(OR(Q420="Urban Development (moderate)",Q420="Urban Development (heavy)"),VLOOKUP(W420,VALIDATIONS!$FN$2:$GE$42,VLOOKUP(Q420,VALIDATIONS!$FJ$2:$FK$4,2,FALSE),FALSE),0))</f>
        <v/>
      </c>
    </row>
    <row r="421" spans="1:26" x14ac:dyDescent="0.2">
      <c r="A421" s="136"/>
      <c r="B421" s="368"/>
      <c r="C421" s="354"/>
      <c r="D421" s="141"/>
      <c r="E421" s="122"/>
      <c r="F421" s="141"/>
      <c r="G421" s="387"/>
      <c r="H421" s="387"/>
      <c r="I421" s="106" t="str">
        <f>IF(OR(C421="",D421=""),"",VLOOKUP(C421,VALIDATIONS!$FL$2:$FM$12,2,FALSE))</f>
        <v/>
      </c>
      <c r="J421" s="84"/>
      <c r="K421" s="377"/>
      <c r="L421" s="368"/>
      <c r="M421" s="141"/>
      <c r="N421" s="368"/>
      <c r="O421" s="141"/>
      <c r="P421" s="368"/>
      <c r="Q421" s="368"/>
      <c r="R421" s="196"/>
      <c r="S421" s="234"/>
      <c r="T421" s="198"/>
      <c r="U421" s="235"/>
      <c r="W421" s="368"/>
      <c r="X421" s="368"/>
      <c r="Y421" s="368"/>
      <c r="Z421" s="106" t="str">
        <f>IF(OR(N421="",P421="",Q421="",V421="",W421="",X421="",Y421=""),"",V421*IF(N421="Sewer Rising Main",VLOOKUP(W421,VALIDATIONS!$FN$2:$GE$42,11,FALSE),IF(N421="Sewer Reticulation",VLOOKUP(W421,VALIDATIONS!$FN$2:$GE$42,VLOOKUP(X421,VALIDATIONS!$FF$2:$FH$5,2,FALSE),FALSE),0)) +IF(P421="Up to 10% Rock",VLOOKUP(W421,VALIDATIONS!$FN$2:$GE$42,VLOOKUP(X421,VALIDATIONS!$FF$2:$FH$5,2,FALSE),FALSE),0)+IF(OR(Q421="Urban Development (moderate)",Q421="Urban Development (heavy)"),VLOOKUP(W421,VALIDATIONS!$FN$2:$GE$42,VLOOKUP(Q421,VALIDATIONS!$FJ$2:$FK$4,2,FALSE),FALSE),0))</f>
        <v/>
      </c>
    </row>
    <row r="422" spans="1:26" x14ac:dyDescent="0.2">
      <c r="A422" s="136"/>
      <c r="B422" s="368"/>
      <c r="C422" s="354"/>
      <c r="D422" s="141"/>
      <c r="E422" s="122"/>
      <c r="F422" s="141"/>
      <c r="G422" s="387"/>
      <c r="H422" s="387"/>
      <c r="I422" s="106" t="str">
        <f>IF(OR(C422="",D422=""),"",VLOOKUP(C422,VALIDATIONS!$FL$2:$FM$12,2,FALSE))</f>
        <v/>
      </c>
      <c r="J422" s="84"/>
      <c r="K422" s="377"/>
      <c r="L422" s="368"/>
      <c r="M422" s="141"/>
      <c r="N422" s="368"/>
      <c r="O422" s="141"/>
      <c r="P422" s="368"/>
      <c r="Q422" s="368"/>
      <c r="R422" s="196"/>
      <c r="S422" s="234"/>
      <c r="T422" s="198"/>
      <c r="U422" s="235"/>
      <c r="W422" s="368"/>
      <c r="X422" s="368"/>
      <c r="Y422" s="368"/>
      <c r="Z422" s="106" t="str">
        <f>IF(OR(N422="",P422="",Q422="",V422="",W422="",X422="",Y422=""),"",V422*IF(N422="Sewer Rising Main",VLOOKUP(W422,VALIDATIONS!$FN$2:$GE$42,11,FALSE),IF(N422="Sewer Reticulation",VLOOKUP(W422,VALIDATIONS!$FN$2:$GE$42,VLOOKUP(X422,VALIDATIONS!$FF$2:$FH$5,2,FALSE),FALSE),0)) +IF(P422="Up to 10% Rock",VLOOKUP(W422,VALIDATIONS!$FN$2:$GE$42,VLOOKUP(X422,VALIDATIONS!$FF$2:$FH$5,2,FALSE),FALSE),0)+IF(OR(Q422="Urban Development (moderate)",Q422="Urban Development (heavy)"),VLOOKUP(W422,VALIDATIONS!$FN$2:$GE$42,VLOOKUP(Q422,VALIDATIONS!$FJ$2:$FK$4,2,FALSE),FALSE),0))</f>
        <v/>
      </c>
    </row>
    <row r="423" spans="1:26" x14ac:dyDescent="0.2">
      <c r="A423" s="136"/>
      <c r="B423" s="368"/>
      <c r="C423" s="354"/>
      <c r="D423" s="141"/>
      <c r="E423" s="122"/>
      <c r="F423" s="141"/>
      <c r="G423" s="387"/>
      <c r="H423" s="387"/>
      <c r="I423" s="106" t="str">
        <f>IF(OR(C423="",D423=""),"",VLOOKUP(C423,VALIDATIONS!$FL$2:$FM$12,2,FALSE))</f>
        <v/>
      </c>
      <c r="J423" s="84"/>
      <c r="K423" s="377"/>
      <c r="L423" s="368"/>
      <c r="M423" s="141"/>
      <c r="N423" s="368"/>
      <c r="O423" s="141"/>
      <c r="P423" s="368"/>
      <c r="Q423" s="368"/>
      <c r="R423" s="196"/>
      <c r="S423" s="234"/>
      <c r="T423" s="198"/>
      <c r="U423" s="235"/>
      <c r="W423" s="368"/>
      <c r="X423" s="368"/>
      <c r="Y423" s="368"/>
      <c r="Z423" s="106" t="str">
        <f>IF(OR(N423="",P423="",Q423="",V423="",W423="",X423="",Y423=""),"",V423*IF(N423="Sewer Rising Main",VLOOKUP(W423,VALIDATIONS!$FN$2:$GE$42,11,FALSE),IF(N423="Sewer Reticulation",VLOOKUP(W423,VALIDATIONS!$FN$2:$GE$42,VLOOKUP(X423,VALIDATIONS!$FF$2:$FH$5,2,FALSE),FALSE),0)) +IF(P423="Up to 10% Rock",VLOOKUP(W423,VALIDATIONS!$FN$2:$GE$42,VLOOKUP(X423,VALIDATIONS!$FF$2:$FH$5,2,FALSE),FALSE),0)+IF(OR(Q423="Urban Development (moderate)",Q423="Urban Development (heavy)"),VLOOKUP(W423,VALIDATIONS!$FN$2:$GE$42,VLOOKUP(Q423,VALIDATIONS!$FJ$2:$FK$4,2,FALSE),FALSE),0))</f>
        <v/>
      </c>
    </row>
    <row r="424" spans="1:26" x14ac:dyDescent="0.2">
      <c r="A424" s="136"/>
      <c r="B424" s="368"/>
      <c r="C424" s="354"/>
      <c r="D424" s="141"/>
      <c r="E424" s="122"/>
      <c r="F424" s="141"/>
      <c r="G424" s="387"/>
      <c r="H424" s="387"/>
      <c r="I424" s="106" t="str">
        <f>IF(OR(C424="",D424=""),"",VLOOKUP(C424,VALIDATIONS!$FL$2:$FM$12,2,FALSE))</f>
        <v/>
      </c>
      <c r="J424" s="84"/>
      <c r="K424" s="377"/>
      <c r="L424" s="368"/>
      <c r="M424" s="141"/>
      <c r="N424" s="368"/>
      <c r="O424" s="141"/>
      <c r="P424" s="368"/>
      <c r="Q424" s="368"/>
      <c r="R424" s="196"/>
      <c r="S424" s="234"/>
      <c r="T424" s="198"/>
      <c r="U424" s="235"/>
      <c r="W424" s="368"/>
      <c r="X424" s="368"/>
      <c r="Y424" s="368"/>
      <c r="Z424" s="106" t="str">
        <f>IF(OR(N424="",P424="",Q424="",V424="",W424="",X424="",Y424=""),"",V424*IF(N424="Sewer Rising Main",VLOOKUP(W424,VALIDATIONS!$FN$2:$GE$42,11,FALSE),IF(N424="Sewer Reticulation",VLOOKUP(W424,VALIDATIONS!$FN$2:$GE$42,VLOOKUP(X424,VALIDATIONS!$FF$2:$FH$5,2,FALSE),FALSE),0)) +IF(P424="Up to 10% Rock",VLOOKUP(W424,VALIDATIONS!$FN$2:$GE$42,VLOOKUP(X424,VALIDATIONS!$FF$2:$FH$5,2,FALSE),FALSE),0)+IF(OR(Q424="Urban Development (moderate)",Q424="Urban Development (heavy)"),VLOOKUP(W424,VALIDATIONS!$FN$2:$GE$42,VLOOKUP(Q424,VALIDATIONS!$FJ$2:$FK$4,2,FALSE),FALSE),0))</f>
        <v/>
      </c>
    </row>
    <row r="425" spans="1:26" x14ac:dyDescent="0.2">
      <c r="A425" s="136"/>
      <c r="B425" s="368"/>
      <c r="C425" s="354"/>
      <c r="D425" s="141"/>
      <c r="E425" s="122"/>
      <c r="F425" s="141"/>
      <c r="G425" s="387"/>
      <c r="H425" s="387"/>
      <c r="I425" s="106" t="str">
        <f>IF(OR(C425="",D425=""),"",VLOOKUP(C425,VALIDATIONS!$FL$2:$FM$12,2,FALSE))</f>
        <v/>
      </c>
      <c r="J425" s="84"/>
      <c r="K425" s="377"/>
      <c r="L425" s="368"/>
      <c r="M425" s="141"/>
      <c r="N425" s="368"/>
      <c r="O425" s="141"/>
      <c r="P425" s="368"/>
      <c r="Q425" s="368"/>
      <c r="R425" s="196"/>
      <c r="S425" s="234"/>
      <c r="T425" s="198"/>
      <c r="U425" s="235"/>
      <c r="W425" s="368"/>
      <c r="X425" s="368"/>
      <c r="Y425" s="368"/>
      <c r="Z425" s="106" t="str">
        <f>IF(OR(N425="",P425="",Q425="",V425="",W425="",X425="",Y425=""),"",V425*IF(N425="Sewer Rising Main",VLOOKUP(W425,VALIDATIONS!$FN$2:$GE$42,11,FALSE),IF(N425="Sewer Reticulation",VLOOKUP(W425,VALIDATIONS!$FN$2:$GE$42,VLOOKUP(X425,VALIDATIONS!$FF$2:$FH$5,2,FALSE),FALSE),0)) +IF(P425="Up to 10% Rock",VLOOKUP(W425,VALIDATIONS!$FN$2:$GE$42,VLOOKUP(X425,VALIDATIONS!$FF$2:$FH$5,2,FALSE),FALSE),0)+IF(OR(Q425="Urban Development (moderate)",Q425="Urban Development (heavy)"),VLOOKUP(W425,VALIDATIONS!$FN$2:$GE$42,VLOOKUP(Q425,VALIDATIONS!$FJ$2:$FK$4,2,FALSE),FALSE),0))</f>
        <v/>
      </c>
    </row>
    <row r="426" spans="1:26" x14ac:dyDescent="0.2">
      <c r="A426" s="136"/>
      <c r="B426" s="368"/>
      <c r="C426" s="354"/>
      <c r="D426" s="141"/>
      <c r="E426" s="122"/>
      <c r="F426" s="141"/>
      <c r="G426" s="387"/>
      <c r="H426" s="387"/>
      <c r="I426" s="106" t="str">
        <f>IF(OR(C426="",D426=""),"",VLOOKUP(C426,VALIDATIONS!$FL$2:$FM$12,2,FALSE))</f>
        <v/>
      </c>
      <c r="J426" s="84"/>
      <c r="K426" s="377"/>
      <c r="L426" s="368"/>
      <c r="M426" s="141"/>
      <c r="N426" s="368"/>
      <c r="O426" s="141"/>
      <c r="P426" s="368"/>
      <c r="Q426" s="368"/>
      <c r="R426" s="196"/>
      <c r="S426" s="234"/>
      <c r="T426" s="198"/>
      <c r="U426" s="235"/>
      <c r="W426" s="368"/>
      <c r="X426" s="368"/>
      <c r="Y426" s="368"/>
      <c r="Z426" s="106" t="str">
        <f>IF(OR(N426="",P426="",Q426="",V426="",W426="",X426="",Y426=""),"",V426*IF(N426="Sewer Rising Main",VLOOKUP(W426,VALIDATIONS!$FN$2:$GE$42,11,FALSE),IF(N426="Sewer Reticulation",VLOOKUP(W426,VALIDATIONS!$FN$2:$GE$42,VLOOKUP(X426,VALIDATIONS!$FF$2:$FH$5,2,FALSE),FALSE),0)) +IF(P426="Up to 10% Rock",VLOOKUP(W426,VALIDATIONS!$FN$2:$GE$42,VLOOKUP(X426,VALIDATIONS!$FF$2:$FH$5,2,FALSE),FALSE),0)+IF(OR(Q426="Urban Development (moderate)",Q426="Urban Development (heavy)"),VLOOKUP(W426,VALIDATIONS!$FN$2:$GE$42,VLOOKUP(Q426,VALIDATIONS!$FJ$2:$FK$4,2,FALSE),FALSE),0))</f>
        <v/>
      </c>
    </row>
    <row r="427" spans="1:26" x14ac:dyDescent="0.2">
      <c r="A427" s="136"/>
      <c r="B427" s="368"/>
      <c r="C427" s="354"/>
      <c r="D427" s="141"/>
      <c r="E427" s="122"/>
      <c r="F427" s="141"/>
      <c r="G427" s="387"/>
      <c r="H427" s="387"/>
      <c r="I427" s="106" t="str">
        <f>IF(OR(C427="",D427=""),"",VLOOKUP(C427,VALIDATIONS!$FL$2:$FM$12,2,FALSE))</f>
        <v/>
      </c>
      <c r="J427" s="84"/>
      <c r="K427" s="377"/>
      <c r="L427" s="368"/>
      <c r="M427" s="141"/>
      <c r="N427" s="368"/>
      <c r="O427" s="141"/>
      <c r="P427" s="368"/>
      <c r="Q427" s="368"/>
      <c r="R427" s="196"/>
      <c r="S427" s="234"/>
      <c r="T427" s="198"/>
      <c r="U427" s="235"/>
      <c r="W427" s="368"/>
      <c r="X427" s="368"/>
      <c r="Y427" s="368"/>
      <c r="Z427" s="106" t="str">
        <f>IF(OR(N427="",P427="",Q427="",V427="",W427="",X427="",Y427=""),"",V427*IF(N427="Sewer Rising Main",VLOOKUP(W427,VALIDATIONS!$FN$2:$GE$42,11,FALSE),IF(N427="Sewer Reticulation",VLOOKUP(W427,VALIDATIONS!$FN$2:$GE$42,VLOOKUP(X427,VALIDATIONS!$FF$2:$FH$5,2,FALSE),FALSE),0)) +IF(P427="Up to 10% Rock",VLOOKUP(W427,VALIDATIONS!$FN$2:$GE$42,VLOOKUP(X427,VALIDATIONS!$FF$2:$FH$5,2,FALSE),FALSE),0)+IF(OR(Q427="Urban Development (moderate)",Q427="Urban Development (heavy)"),VLOOKUP(W427,VALIDATIONS!$FN$2:$GE$42,VLOOKUP(Q427,VALIDATIONS!$FJ$2:$FK$4,2,FALSE),FALSE),0))</f>
        <v/>
      </c>
    </row>
    <row r="428" spans="1:26" x14ac:dyDescent="0.2">
      <c r="A428" s="136"/>
      <c r="B428" s="368"/>
      <c r="C428" s="354"/>
      <c r="D428" s="141"/>
      <c r="E428" s="122"/>
      <c r="F428" s="141"/>
      <c r="G428" s="387"/>
      <c r="H428" s="387"/>
      <c r="I428" s="106" t="str">
        <f>IF(OR(C428="",D428=""),"",VLOOKUP(C428,VALIDATIONS!$FL$2:$FM$12,2,FALSE))</f>
        <v/>
      </c>
      <c r="J428" s="84"/>
      <c r="K428" s="377"/>
      <c r="L428" s="368"/>
      <c r="M428" s="141"/>
      <c r="N428" s="368"/>
      <c r="O428" s="141"/>
      <c r="P428" s="368"/>
      <c r="Q428" s="368"/>
      <c r="R428" s="196"/>
      <c r="S428" s="234"/>
      <c r="T428" s="198"/>
      <c r="U428" s="235"/>
      <c r="W428" s="368"/>
      <c r="X428" s="368"/>
      <c r="Y428" s="368"/>
      <c r="Z428" s="106" t="str">
        <f>IF(OR(N428="",P428="",Q428="",V428="",W428="",X428="",Y428=""),"",V428*IF(N428="Sewer Rising Main",VLOOKUP(W428,VALIDATIONS!$FN$2:$GE$42,11,FALSE),IF(N428="Sewer Reticulation",VLOOKUP(W428,VALIDATIONS!$FN$2:$GE$42,VLOOKUP(X428,VALIDATIONS!$FF$2:$FH$5,2,FALSE),FALSE),0)) +IF(P428="Up to 10% Rock",VLOOKUP(W428,VALIDATIONS!$FN$2:$GE$42,VLOOKUP(X428,VALIDATIONS!$FF$2:$FH$5,2,FALSE),FALSE),0)+IF(OR(Q428="Urban Development (moderate)",Q428="Urban Development (heavy)"),VLOOKUP(W428,VALIDATIONS!$FN$2:$GE$42,VLOOKUP(Q428,VALIDATIONS!$FJ$2:$FK$4,2,FALSE),FALSE),0))</f>
        <v/>
      </c>
    </row>
    <row r="429" spans="1:26" x14ac:dyDescent="0.2">
      <c r="A429" s="136"/>
      <c r="B429" s="368"/>
      <c r="C429" s="354"/>
      <c r="D429" s="141"/>
      <c r="E429" s="122"/>
      <c r="F429" s="141"/>
      <c r="G429" s="387"/>
      <c r="H429" s="387"/>
      <c r="I429" s="106" t="str">
        <f>IF(OR(C429="",D429=""),"",VLOOKUP(C429,VALIDATIONS!$FL$2:$FM$12,2,FALSE))</f>
        <v/>
      </c>
      <c r="J429" s="84"/>
      <c r="K429" s="377"/>
      <c r="L429" s="368"/>
      <c r="M429" s="141"/>
      <c r="N429" s="368"/>
      <c r="O429" s="141"/>
      <c r="P429" s="368"/>
      <c r="Q429" s="368"/>
      <c r="R429" s="196"/>
      <c r="S429" s="234"/>
      <c r="T429" s="198"/>
      <c r="U429" s="235"/>
      <c r="W429" s="368"/>
      <c r="X429" s="368"/>
      <c r="Y429" s="368"/>
      <c r="Z429" s="106" t="str">
        <f>IF(OR(N429="",P429="",Q429="",V429="",W429="",X429="",Y429=""),"",V429*IF(N429="Sewer Rising Main",VLOOKUP(W429,VALIDATIONS!$FN$2:$GE$42,11,FALSE),IF(N429="Sewer Reticulation",VLOOKUP(W429,VALIDATIONS!$FN$2:$GE$42,VLOOKUP(X429,VALIDATIONS!$FF$2:$FH$5,2,FALSE),FALSE),0)) +IF(P429="Up to 10% Rock",VLOOKUP(W429,VALIDATIONS!$FN$2:$GE$42,VLOOKUP(X429,VALIDATIONS!$FF$2:$FH$5,2,FALSE),FALSE),0)+IF(OR(Q429="Urban Development (moderate)",Q429="Urban Development (heavy)"),VLOOKUP(W429,VALIDATIONS!$FN$2:$GE$42,VLOOKUP(Q429,VALIDATIONS!$FJ$2:$FK$4,2,FALSE),FALSE),0))</f>
        <v/>
      </c>
    </row>
    <row r="430" spans="1:26" x14ac:dyDescent="0.2">
      <c r="A430" s="136"/>
      <c r="B430" s="368"/>
      <c r="C430" s="354"/>
      <c r="D430" s="141"/>
      <c r="E430" s="122"/>
      <c r="F430" s="141"/>
      <c r="G430" s="387"/>
      <c r="H430" s="387"/>
      <c r="I430" s="106" t="str">
        <f>IF(OR(C430="",D430=""),"",VLOOKUP(C430,VALIDATIONS!$FL$2:$FM$12,2,FALSE))</f>
        <v/>
      </c>
      <c r="J430" s="84"/>
      <c r="K430" s="377"/>
      <c r="L430" s="368"/>
      <c r="M430" s="141"/>
      <c r="N430" s="368"/>
      <c r="O430" s="141"/>
      <c r="P430" s="368"/>
      <c r="Q430" s="368"/>
      <c r="R430" s="196"/>
      <c r="S430" s="234"/>
      <c r="T430" s="198"/>
      <c r="U430" s="235"/>
      <c r="W430" s="368"/>
      <c r="X430" s="368"/>
      <c r="Y430" s="368"/>
      <c r="Z430" s="106" t="str">
        <f>IF(OR(N430="",P430="",Q430="",V430="",W430="",X430="",Y430=""),"",V430*IF(N430="Sewer Rising Main",VLOOKUP(W430,VALIDATIONS!$FN$2:$GE$42,11,FALSE),IF(N430="Sewer Reticulation",VLOOKUP(W430,VALIDATIONS!$FN$2:$GE$42,VLOOKUP(X430,VALIDATIONS!$FF$2:$FH$5,2,FALSE),FALSE),0)) +IF(P430="Up to 10% Rock",VLOOKUP(W430,VALIDATIONS!$FN$2:$GE$42,VLOOKUP(X430,VALIDATIONS!$FF$2:$FH$5,2,FALSE),FALSE),0)+IF(OR(Q430="Urban Development (moderate)",Q430="Urban Development (heavy)"),VLOOKUP(W430,VALIDATIONS!$FN$2:$GE$42,VLOOKUP(Q430,VALIDATIONS!$FJ$2:$FK$4,2,FALSE),FALSE),0))</f>
        <v/>
      </c>
    </row>
    <row r="431" spans="1:26" x14ac:dyDescent="0.2">
      <c r="A431" s="136"/>
      <c r="B431" s="368"/>
      <c r="C431" s="354"/>
      <c r="D431" s="141"/>
      <c r="E431" s="122"/>
      <c r="F431" s="141"/>
      <c r="G431" s="387"/>
      <c r="H431" s="387"/>
      <c r="I431" s="106" t="str">
        <f>IF(OR(C431="",D431=""),"",VLOOKUP(C431,VALIDATIONS!$FL$2:$FM$12,2,FALSE))</f>
        <v/>
      </c>
      <c r="J431" s="84"/>
      <c r="K431" s="377"/>
      <c r="L431" s="368"/>
      <c r="M431" s="141"/>
      <c r="N431" s="368"/>
      <c r="O431" s="141"/>
      <c r="P431" s="368"/>
      <c r="Q431" s="368"/>
      <c r="R431" s="196"/>
      <c r="S431" s="234"/>
      <c r="T431" s="198"/>
      <c r="U431" s="235"/>
      <c r="W431" s="368"/>
      <c r="X431" s="368"/>
      <c r="Y431" s="368"/>
      <c r="Z431" s="106" t="str">
        <f>IF(OR(N431="",P431="",Q431="",V431="",W431="",X431="",Y431=""),"",V431*IF(N431="Sewer Rising Main",VLOOKUP(W431,VALIDATIONS!$FN$2:$GE$42,11,FALSE),IF(N431="Sewer Reticulation",VLOOKUP(W431,VALIDATIONS!$FN$2:$GE$42,VLOOKUP(X431,VALIDATIONS!$FF$2:$FH$5,2,FALSE),FALSE),0)) +IF(P431="Up to 10% Rock",VLOOKUP(W431,VALIDATIONS!$FN$2:$GE$42,VLOOKUP(X431,VALIDATIONS!$FF$2:$FH$5,2,FALSE),FALSE),0)+IF(OR(Q431="Urban Development (moderate)",Q431="Urban Development (heavy)"),VLOOKUP(W431,VALIDATIONS!$FN$2:$GE$42,VLOOKUP(Q431,VALIDATIONS!$FJ$2:$FK$4,2,FALSE),FALSE),0))</f>
        <v/>
      </c>
    </row>
    <row r="432" spans="1:26" x14ac:dyDescent="0.2">
      <c r="A432" s="136"/>
      <c r="B432" s="368"/>
      <c r="C432" s="354"/>
      <c r="D432" s="141"/>
      <c r="E432" s="122"/>
      <c r="F432" s="141"/>
      <c r="G432" s="387"/>
      <c r="H432" s="387"/>
      <c r="I432" s="106" t="str">
        <f>IF(OR(C432="",D432=""),"",VLOOKUP(C432,VALIDATIONS!$FL$2:$FM$12,2,FALSE))</f>
        <v/>
      </c>
      <c r="J432" s="84"/>
      <c r="K432" s="377"/>
      <c r="L432" s="368"/>
      <c r="M432" s="141"/>
      <c r="N432" s="368"/>
      <c r="O432" s="141"/>
      <c r="P432" s="368"/>
      <c r="Q432" s="368"/>
      <c r="R432" s="196"/>
      <c r="S432" s="234"/>
      <c r="T432" s="198"/>
      <c r="U432" s="235"/>
      <c r="W432" s="368"/>
      <c r="X432" s="368"/>
      <c r="Y432" s="368"/>
      <c r="Z432" s="106" t="str">
        <f>IF(OR(N432="",P432="",Q432="",V432="",W432="",X432="",Y432=""),"",V432*IF(N432="Sewer Rising Main",VLOOKUP(W432,VALIDATIONS!$FN$2:$GE$42,11,FALSE),IF(N432="Sewer Reticulation",VLOOKUP(W432,VALIDATIONS!$FN$2:$GE$42,VLOOKUP(X432,VALIDATIONS!$FF$2:$FH$5,2,FALSE),FALSE),0)) +IF(P432="Up to 10% Rock",VLOOKUP(W432,VALIDATIONS!$FN$2:$GE$42,VLOOKUP(X432,VALIDATIONS!$FF$2:$FH$5,2,FALSE),FALSE),0)+IF(OR(Q432="Urban Development (moderate)",Q432="Urban Development (heavy)"),VLOOKUP(W432,VALIDATIONS!$FN$2:$GE$42,VLOOKUP(Q432,VALIDATIONS!$FJ$2:$FK$4,2,FALSE),FALSE),0))</f>
        <v/>
      </c>
    </row>
    <row r="433" spans="1:26" x14ac:dyDescent="0.2">
      <c r="A433" s="136"/>
      <c r="B433" s="368"/>
      <c r="C433" s="354"/>
      <c r="D433" s="141"/>
      <c r="E433" s="122"/>
      <c r="F433" s="141"/>
      <c r="G433" s="387"/>
      <c r="H433" s="387"/>
      <c r="I433" s="106" t="str">
        <f>IF(OR(C433="",D433=""),"",VLOOKUP(C433,VALIDATIONS!$FL$2:$FM$12,2,FALSE))</f>
        <v/>
      </c>
      <c r="J433" s="84"/>
      <c r="K433" s="377"/>
      <c r="L433" s="368"/>
      <c r="M433" s="141"/>
      <c r="N433" s="368"/>
      <c r="O433" s="141"/>
      <c r="P433" s="368"/>
      <c r="Q433" s="368"/>
      <c r="R433" s="196"/>
      <c r="S433" s="234"/>
      <c r="T433" s="198"/>
      <c r="U433" s="235"/>
      <c r="W433" s="368"/>
      <c r="X433" s="368"/>
      <c r="Y433" s="368"/>
      <c r="Z433" s="106" t="str">
        <f>IF(OR(N433="",P433="",Q433="",V433="",W433="",X433="",Y433=""),"",V433*IF(N433="Sewer Rising Main",VLOOKUP(W433,VALIDATIONS!$FN$2:$GE$42,11,FALSE),IF(N433="Sewer Reticulation",VLOOKUP(W433,VALIDATIONS!$FN$2:$GE$42,VLOOKUP(X433,VALIDATIONS!$FF$2:$FH$5,2,FALSE),FALSE),0)) +IF(P433="Up to 10% Rock",VLOOKUP(W433,VALIDATIONS!$FN$2:$GE$42,VLOOKUP(X433,VALIDATIONS!$FF$2:$FH$5,2,FALSE),FALSE),0)+IF(OR(Q433="Urban Development (moderate)",Q433="Urban Development (heavy)"),VLOOKUP(W433,VALIDATIONS!$FN$2:$GE$42,VLOOKUP(Q433,VALIDATIONS!$FJ$2:$FK$4,2,FALSE),FALSE),0))</f>
        <v/>
      </c>
    </row>
    <row r="434" spans="1:26" x14ac:dyDescent="0.2">
      <c r="A434" s="136"/>
      <c r="B434" s="368"/>
      <c r="C434" s="354"/>
      <c r="D434" s="141"/>
      <c r="E434" s="122"/>
      <c r="F434" s="141"/>
      <c r="G434" s="387"/>
      <c r="H434" s="387"/>
      <c r="I434" s="106" t="str">
        <f>IF(OR(C434="",D434=""),"",VLOOKUP(C434,VALIDATIONS!$FL$2:$FM$12,2,FALSE))</f>
        <v/>
      </c>
      <c r="J434" s="84"/>
      <c r="K434" s="377"/>
      <c r="L434" s="368"/>
      <c r="M434" s="141"/>
      <c r="N434" s="368"/>
      <c r="O434" s="141"/>
      <c r="P434" s="368"/>
      <c r="Q434" s="368"/>
      <c r="R434" s="196"/>
      <c r="S434" s="234"/>
      <c r="T434" s="198"/>
      <c r="U434" s="235"/>
      <c r="W434" s="368"/>
      <c r="X434" s="368"/>
      <c r="Y434" s="368"/>
      <c r="Z434" s="106" t="str">
        <f>IF(OR(N434="",P434="",Q434="",V434="",W434="",X434="",Y434=""),"",V434*IF(N434="Sewer Rising Main",VLOOKUP(W434,VALIDATIONS!$FN$2:$GE$42,11,FALSE),IF(N434="Sewer Reticulation",VLOOKUP(W434,VALIDATIONS!$FN$2:$GE$42,VLOOKUP(X434,VALIDATIONS!$FF$2:$FH$5,2,FALSE),FALSE),0)) +IF(P434="Up to 10% Rock",VLOOKUP(W434,VALIDATIONS!$FN$2:$GE$42,VLOOKUP(X434,VALIDATIONS!$FF$2:$FH$5,2,FALSE),FALSE),0)+IF(OR(Q434="Urban Development (moderate)",Q434="Urban Development (heavy)"),VLOOKUP(W434,VALIDATIONS!$FN$2:$GE$42,VLOOKUP(Q434,VALIDATIONS!$FJ$2:$FK$4,2,FALSE),FALSE),0))</f>
        <v/>
      </c>
    </row>
    <row r="435" spans="1:26" x14ac:dyDescent="0.2">
      <c r="A435" s="136"/>
      <c r="B435" s="368"/>
      <c r="C435" s="354"/>
      <c r="D435" s="141"/>
      <c r="E435" s="122"/>
      <c r="F435" s="141"/>
      <c r="G435" s="387"/>
      <c r="H435" s="387"/>
      <c r="I435" s="106" t="str">
        <f>IF(OR(C435="",D435=""),"",VLOOKUP(C435,VALIDATIONS!$FL$2:$FM$12,2,FALSE))</f>
        <v/>
      </c>
      <c r="J435" s="84"/>
      <c r="K435" s="377"/>
      <c r="L435" s="368"/>
      <c r="M435" s="141"/>
      <c r="N435" s="368"/>
      <c r="O435" s="141"/>
      <c r="P435" s="368"/>
      <c r="Q435" s="368"/>
      <c r="R435" s="196"/>
      <c r="S435" s="234"/>
      <c r="T435" s="198"/>
      <c r="U435" s="235"/>
      <c r="W435" s="368"/>
      <c r="X435" s="368"/>
      <c r="Y435" s="368"/>
      <c r="Z435" s="106" t="str">
        <f>IF(OR(N435="",P435="",Q435="",V435="",W435="",X435="",Y435=""),"",V435*IF(N435="Sewer Rising Main",VLOOKUP(W435,VALIDATIONS!$FN$2:$GE$42,11,FALSE),IF(N435="Sewer Reticulation",VLOOKUP(W435,VALIDATIONS!$FN$2:$GE$42,VLOOKUP(X435,VALIDATIONS!$FF$2:$FH$5,2,FALSE),FALSE),0)) +IF(P435="Up to 10% Rock",VLOOKUP(W435,VALIDATIONS!$FN$2:$GE$42,VLOOKUP(X435,VALIDATIONS!$FF$2:$FH$5,2,FALSE),FALSE),0)+IF(OR(Q435="Urban Development (moderate)",Q435="Urban Development (heavy)"),VLOOKUP(W435,VALIDATIONS!$FN$2:$GE$42,VLOOKUP(Q435,VALIDATIONS!$FJ$2:$FK$4,2,FALSE),FALSE),0))</f>
        <v/>
      </c>
    </row>
    <row r="436" spans="1:26" x14ac:dyDescent="0.2">
      <c r="A436" s="136"/>
      <c r="B436" s="368"/>
      <c r="C436" s="354"/>
      <c r="D436" s="141"/>
      <c r="E436" s="122"/>
      <c r="F436" s="141"/>
      <c r="G436" s="387"/>
      <c r="H436" s="387"/>
      <c r="I436" s="106" t="str">
        <f>IF(OR(C436="",D436=""),"",VLOOKUP(C436,VALIDATIONS!$FL$2:$FM$12,2,FALSE))</f>
        <v/>
      </c>
      <c r="J436" s="84"/>
      <c r="K436" s="377"/>
      <c r="L436" s="368"/>
      <c r="M436" s="141"/>
      <c r="N436" s="368"/>
      <c r="O436" s="141"/>
      <c r="P436" s="368"/>
      <c r="Q436" s="368"/>
      <c r="R436" s="196"/>
      <c r="S436" s="234"/>
      <c r="T436" s="198"/>
      <c r="U436" s="235"/>
      <c r="W436" s="368"/>
      <c r="X436" s="368"/>
      <c r="Y436" s="368"/>
      <c r="Z436" s="106" t="str">
        <f>IF(OR(N436="",P436="",Q436="",V436="",W436="",X436="",Y436=""),"",V436*IF(N436="Sewer Rising Main",VLOOKUP(W436,VALIDATIONS!$FN$2:$GE$42,11,FALSE),IF(N436="Sewer Reticulation",VLOOKUP(W436,VALIDATIONS!$FN$2:$GE$42,VLOOKUP(X436,VALIDATIONS!$FF$2:$FH$5,2,FALSE),FALSE),0)) +IF(P436="Up to 10% Rock",VLOOKUP(W436,VALIDATIONS!$FN$2:$GE$42,VLOOKUP(X436,VALIDATIONS!$FF$2:$FH$5,2,FALSE),FALSE),0)+IF(OR(Q436="Urban Development (moderate)",Q436="Urban Development (heavy)"),VLOOKUP(W436,VALIDATIONS!$FN$2:$GE$42,VLOOKUP(Q436,VALIDATIONS!$FJ$2:$FK$4,2,FALSE),FALSE),0))</f>
        <v/>
      </c>
    </row>
    <row r="437" spans="1:26" x14ac:dyDescent="0.2">
      <c r="A437" s="136"/>
      <c r="B437" s="368"/>
      <c r="C437" s="354"/>
      <c r="D437" s="141"/>
      <c r="E437" s="122"/>
      <c r="F437" s="141"/>
      <c r="G437" s="387"/>
      <c r="H437" s="387"/>
      <c r="I437" s="106" t="str">
        <f>IF(OR(C437="",D437=""),"",VLOOKUP(C437,VALIDATIONS!$FL$2:$FM$12,2,FALSE))</f>
        <v/>
      </c>
      <c r="J437" s="84"/>
      <c r="K437" s="377"/>
      <c r="L437" s="368"/>
      <c r="M437" s="141"/>
      <c r="N437" s="368"/>
      <c r="O437" s="141"/>
      <c r="P437" s="368"/>
      <c r="Q437" s="368"/>
      <c r="R437" s="196"/>
      <c r="S437" s="234"/>
      <c r="T437" s="198"/>
      <c r="U437" s="235"/>
      <c r="W437" s="368"/>
      <c r="X437" s="368"/>
      <c r="Y437" s="368"/>
      <c r="Z437" s="106" t="str">
        <f>IF(OR(N437="",P437="",Q437="",V437="",W437="",X437="",Y437=""),"",V437*IF(N437="Sewer Rising Main",VLOOKUP(W437,VALIDATIONS!$FN$2:$GE$42,11,FALSE),IF(N437="Sewer Reticulation",VLOOKUP(W437,VALIDATIONS!$FN$2:$GE$42,VLOOKUP(X437,VALIDATIONS!$FF$2:$FH$5,2,FALSE),FALSE),0)) +IF(P437="Up to 10% Rock",VLOOKUP(W437,VALIDATIONS!$FN$2:$GE$42,VLOOKUP(X437,VALIDATIONS!$FF$2:$FH$5,2,FALSE),FALSE),0)+IF(OR(Q437="Urban Development (moderate)",Q437="Urban Development (heavy)"),VLOOKUP(W437,VALIDATIONS!$FN$2:$GE$42,VLOOKUP(Q437,VALIDATIONS!$FJ$2:$FK$4,2,FALSE),FALSE),0))</f>
        <v/>
      </c>
    </row>
    <row r="438" spans="1:26" x14ac:dyDescent="0.2">
      <c r="A438" s="136"/>
      <c r="B438" s="368"/>
      <c r="C438" s="354"/>
      <c r="D438" s="141"/>
      <c r="E438" s="122"/>
      <c r="F438" s="141"/>
      <c r="G438" s="387"/>
      <c r="H438" s="387"/>
      <c r="I438" s="106" t="str">
        <f>IF(OR(C438="",D438=""),"",VLOOKUP(C438,VALIDATIONS!$FL$2:$FM$12,2,FALSE))</f>
        <v/>
      </c>
      <c r="J438" s="84"/>
      <c r="K438" s="377"/>
      <c r="L438" s="368"/>
      <c r="M438" s="141"/>
      <c r="N438" s="368"/>
      <c r="O438" s="141"/>
      <c r="P438" s="368"/>
      <c r="Q438" s="368"/>
      <c r="R438" s="196"/>
      <c r="S438" s="234"/>
      <c r="T438" s="198"/>
      <c r="U438" s="235"/>
      <c r="W438" s="368"/>
      <c r="X438" s="368"/>
      <c r="Y438" s="368"/>
      <c r="Z438" s="106" t="str">
        <f>IF(OR(N438="",P438="",Q438="",V438="",W438="",X438="",Y438=""),"",V438*IF(N438="Sewer Rising Main",VLOOKUP(W438,VALIDATIONS!$FN$2:$GE$42,11,FALSE),IF(N438="Sewer Reticulation",VLOOKUP(W438,VALIDATIONS!$FN$2:$GE$42,VLOOKUP(X438,VALIDATIONS!$FF$2:$FH$5,2,FALSE),FALSE),0)) +IF(P438="Up to 10% Rock",VLOOKUP(W438,VALIDATIONS!$FN$2:$GE$42,VLOOKUP(X438,VALIDATIONS!$FF$2:$FH$5,2,FALSE),FALSE),0)+IF(OR(Q438="Urban Development (moderate)",Q438="Urban Development (heavy)"),VLOOKUP(W438,VALIDATIONS!$FN$2:$GE$42,VLOOKUP(Q438,VALIDATIONS!$FJ$2:$FK$4,2,FALSE),FALSE),0))</f>
        <v/>
      </c>
    </row>
    <row r="439" spans="1:26" x14ac:dyDescent="0.2">
      <c r="A439" s="136"/>
      <c r="B439" s="368"/>
      <c r="C439" s="354"/>
      <c r="D439" s="141"/>
      <c r="E439" s="122"/>
      <c r="F439" s="141"/>
      <c r="G439" s="387"/>
      <c r="H439" s="387"/>
      <c r="I439" s="106" t="str">
        <f>IF(OR(C439="",D439=""),"",VLOOKUP(C439,VALIDATIONS!$FL$2:$FM$12,2,FALSE))</f>
        <v/>
      </c>
      <c r="J439" s="84"/>
      <c r="K439" s="377"/>
      <c r="L439" s="368"/>
      <c r="M439" s="141"/>
      <c r="N439" s="368"/>
      <c r="O439" s="141"/>
      <c r="P439" s="368"/>
      <c r="Q439" s="368"/>
      <c r="R439" s="196"/>
      <c r="S439" s="234"/>
      <c r="T439" s="198"/>
      <c r="U439" s="235"/>
      <c r="W439" s="368"/>
      <c r="X439" s="368"/>
      <c r="Y439" s="368"/>
      <c r="Z439" s="106" t="str">
        <f>IF(OR(N439="",P439="",Q439="",V439="",W439="",X439="",Y439=""),"",V439*IF(N439="Sewer Rising Main",VLOOKUP(W439,VALIDATIONS!$FN$2:$GE$42,11,FALSE),IF(N439="Sewer Reticulation",VLOOKUP(W439,VALIDATIONS!$FN$2:$GE$42,VLOOKUP(X439,VALIDATIONS!$FF$2:$FH$5,2,FALSE),FALSE),0)) +IF(P439="Up to 10% Rock",VLOOKUP(W439,VALIDATIONS!$FN$2:$GE$42,VLOOKUP(X439,VALIDATIONS!$FF$2:$FH$5,2,FALSE),FALSE),0)+IF(OR(Q439="Urban Development (moderate)",Q439="Urban Development (heavy)"),VLOOKUP(W439,VALIDATIONS!$FN$2:$GE$42,VLOOKUP(Q439,VALIDATIONS!$FJ$2:$FK$4,2,FALSE),FALSE),0))</f>
        <v/>
      </c>
    </row>
    <row r="440" spans="1:26" x14ac:dyDescent="0.2">
      <c r="A440" s="136"/>
      <c r="B440" s="368"/>
      <c r="C440" s="354"/>
      <c r="D440" s="141"/>
      <c r="E440" s="122"/>
      <c r="F440" s="141"/>
      <c r="G440" s="387"/>
      <c r="H440" s="387"/>
      <c r="I440" s="106" t="str">
        <f>IF(OR(C440="",D440=""),"",VLOOKUP(C440,VALIDATIONS!$FL$2:$FM$12,2,FALSE))</f>
        <v/>
      </c>
      <c r="J440" s="84"/>
      <c r="K440" s="377"/>
      <c r="L440" s="368"/>
      <c r="M440" s="141"/>
      <c r="N440" s="368"/>
      <c r="O440" s="141"/>
      <c r="P440" s="368"/>
      <c r="Q440" s="368"/>
      <c r="R440" s="196"/>
      <c r="S440" s="234"/>
      <c r="T440" s="198"/>
      <c r="U440" s="235"/>
      <c r="W440" s="368"/>
      <c r="X440" s="368"/>
      <c r="Y440" s="368"/>
      <c r="Z440" s="106" t="str">
        <f>IF(OR(N440="",P440="",Q440="",V440="",W440="",X440="",Y440=""),"",V440*IF(N440="Sewer Rising Main",VLOOKUP(W440,VALIDATIONS!$FN$2:$GE$42,11,FALSE),IF(N440="Sewer Reticulation",VLOOKUP(W440,VALIDATIONS!$FN$2:$GE$42,VLOOKUP(X440,VALIDATIONS!$FF$2:$FH$5,2,FALSE),FALSE),0)) +IF(P440="Up to 10% Rock",VLOOKUP(W440,VALIDATIONS!$FN$2:$GE$42,VLOOKUP(X440,VALIDATIONS!$FF$2:$FH$5,2,FALSE),FALSE),0)+IF(OR(Q440="Urban Development (moderate)",Q440="Urban Development (heavy)"),VLOOKUP(W440,VALIDATIONS!$FN$2:$GE$42,VLOOKUP(Q440,VALIDATIONS!$FJ$2:$FK$4,2,FALSE),FALSE),0))</f>
        <v/>
      </c>
    </row>
    <row r="441" spans="1:26" x14ac:dyDescent="0.2">
      <c r="A441" s="136"/>
      <c r="B441" s="368"/>
      <c r="C441" s="354"/>
      <c r="D441" s="141"/>
      <c r="E441" s="122"/>
      <c r="F441" s="141"/>
      <c r="G441" s="387"/>
      <c r="H441" s="387"/>
      <c r="I441" s="106" t="str">
        <f>IF(OR(C441="",D441=""),"",VLOOKUP(C441,VALIDATIONS!$FL$2:$FM$12,2,FALSE))</f>
        <v/>
      </c>
      <c r="J441" s="84"/>
      <c r="K441" s="377"/>
      <c r="L441" s="368"/>
      <c r="M441" s="141"/>
      <c r="N441" s="368"/>
      <c r="O441" s="141"/>
      <c r="P441" s="368"/>
      <c r="Q441" s="368"/>
      <c r="R441" s="196"/>
      <c r="S441" s="234"/>
      <c r="T441" s="198"/>
      <c r="U441" s="235"/>
      <c r="W441" s="368"/>
      <c r="X441" s="368"/>
      <c r="Y441" s="368"/>
      <c r="Z441" s="106" t="str">
        <f>IF(OR(N441="",P441="",Q441="",V441="",W441="",X441="",Y441=""),"",V441*IF(N441="Sewer Rising Main",VLOOKUP(W441,VALIDATIONS!$FN$2:$GE$42,11,FALSE),IF(N441="Sewer Reticulation",VLOOKUP(W441,VALIDATIONS!$FN$2:$GE$42,VLOOKUP(X441,VALIDATIONS!$FF$2:$FH$5,2,FALSE),FALSE),0)) +IF(P441="Up to 10% Rock",VLOOKUP(W441,VALIDATIONS!$FN$2:$GE$42,VLOOKUP(X441,VALIDATIONS!$FF$2:$FH$5,2,FALSE),FALSE),0)+IF(OR(Q441="Urban Development (moderate)",Q441="Urban Development (heavy)"),VLOOKUP(W441,VALIDATIONS!$FN$2:$GE$42,VLOOKUP(Q441,VALIDATIONS!$FJ$2:$FK$4,2,FALSE),FALSE),0))</f>
        <v/>
      </c>
    </row>
    <row r="442" spans="1:26" x14ac:dyDescent="0.2">
      <c r="A442" s="136"/>
      <c r="B442" s="368"/>
      <c r="C442" s="354"/>
      <c r="D442" s="141"/>
      <c r="E442" s="122"/>
      <c r="F442" s="141"/>
      <c r="G442" s="387"/>
      <c r="H442" s="387"/>
      <c r="I442" s="106" t="str">
        <f>IF(OR(C442="",D442=""),"",VLOOKUP(C442,VALIDATIONS!$FL$2:$FM$12,2,FALSE))</f>
        <v/>
      </c>
      <c r="J442" s="84"/>
      <c r="K442" s="377"/>
      <c r="L442" s="368"/>
      <c r="M442" s="141"/>
      <c r="N442" s="368"/>
      <c r="O442" s="141"/>
      <c r="P442" s="368"/>
      <c r="Q442" s="368"/>
      <c r="R442" s="196"/>
      <c r="S442" s="234"/>
      <c r="T442" s="198"/>
      <c r="U442" s="235"/>
      <c r="W442" s="368"/>
      <c r="X442" s="368"/>
      <c r="Y442" s="368"/>
      <c r="Z442" s="106" t="str">
        <f>IF(OR(N442="",P442="",Q442="",V442="",W442="",X442="",Y442=""),"",V442*IF(N442="Sewer Rising Main",VLOOKUP(W442,VALIDATIONS!$FN$2:$GE$42,11,FALSE),IF(N442="Sewer Reticulation",VLOOKUP(W442,VALIDATIONS!$FN$2:$GE$42,VLOOKUP(X442,VALIDATIONS!$FF$2:$FH$5,2,FALSE),FALSE),0)) +IF(P442="Up to 10% Rock",VLOOKUP(W442,VALIDATIONS!$FN$2:$GE$42,VLOOKUP(X442,VALIDATIONS!$FF$2:$FH$5,2,FALSE),FALSE),0)+IF(OR(Q442="Urban Development (moderate)",Q442="Urban Development (heavy)"),VLOOKUP(W442,VALIDATIONS!$FN$2:$GE$42,VLOOKUP(Q442,VALIDATIONS!$FJ$2:$FK$4,2,FALSE),FALSE),0))</f>
        <v/>
      </c>
    </row>
    <row r="443" spans="1:26" x14ac:dyDescent="0.2">
      <c r="A443" s="136"/>
      <c r="B443" s="368"/>
      <c r="C443" s="354"/>
      <c r="D443" s="141"/>
      <c r="E443" s="122"/>
      <c r="F443" s="141"/>
      <c r="G443" s="387"/>
      <c r="H443" s="387"/>
      <c r="I443" s="106" t="str">
        <f>IF(OR(C443="",D443=""),"",VLOOKUP(C443,VALIDATIONS!$FL$2:$FM$12,2,FALSE))</f>
        <v/>
      </c>
      <c r="J443" s="84"/>
      <c r="K443" s="377"/>
      <c r="L443" s="368"/>
      <c r="M443" s="141"/>
      <c r="N443" s="368"/>
      <c r="O443" s="141"/>
      <c r="P443" s="368"/>
      <c r="Q443" s="368"/>
      <c r="R443" s="196"/>
      <c r="S443" s="234"/>
      <c r="T443" s="198"/>
      <c r="U443" s="235"/>
      <c r="W443" s="368"/>
      <c r="X443" s="368"/>
      <c r="Y443" s="368"/>
      <c r="Z443" s="106" t="str">
        <f>IF(OR(N443="",P443="",Q443="",V443="",W443="",X443="",Y443=""),"",V443*IF(N443="Sewer Rising Main",VLOOKUP(W443,VALIDATIONS!$FN$2:$GE$42,11,FALSE),IF(N443="Sewer Reticulation",VLOOKUP(W443,VALIDATIONS!$FN$2:$GE$42,VLOOKUP(X443,VALIDATIONS!$FF$2:$FH$5,2,FALSE),FALSE),0)) +IF(P443="Up to 10% Rock",VLOOKUP(W443,VALIDATIONS!$FN$2:$GE$42,VLOOKUP(X443,VALIDATIONS!$FF$2:$FH$5,2,FALSE),FALSE),0)+IF(OR(Q443="Urban Development (moderate)",Q443="Urban Development (heavy)"),VLOOKUP(W443,VALIDATIONS!$FN$2:$GE$42,VLOOKUP(Q443,VALIDATIONS!$FJ$2:$FK$4,2,FALSE),FALSE),0))</f>
        <v/>
      </c>
    </row>
    <row r="444" spans="1:26" x14ac:dyDescent="0.2">
      <c r="A444" s="136"/>
      <c r="B444" s="368"/>
      <c r="C444" s="354"/>
      <c r="D444" s="141"/>
      <c r="E444" s="122"/>
      <c r="F444" s="141"/>
      <c r="G444" s="387"/>
      <c r="H444" s="387"/>
      <c r="I444" s="106" t="str">
        <f>IF(OR(C444="",D444=""),"",VLOOKUP(C444,VALIDATIONS!$FL$2:$FM$12,2,FALSE))</f>
        <v/>
      </c>
      <c r="J444" s="84"/>
      <c r="K444" s="377"/>
      <c r="L444" s="368"/>
      <c r="M444" s="141"/>
      <c r="N444" s="368"/>
      <c r="O444" s="141"/>
      <c r="P444" s="368"/>
      <c r="Q444" s="368"/>
      <c r="R444" s="196"/>
      <c r="S444" s="234"/>
      <c r="T444" s="198"/>
      <c r="U444" s="235"/>
      <c r="W444" s="368"/>
      <c r="X444" s="368"/>
      <c r="Y444" s="368"/>
      <c r="Z444" s="106" t="str">
        <f>IF(OR(N444="",P444="",Q444="",V444="",W444="",X444="",Y444=""),"",V444*IF(N444="Sewer Rising Main",VLOOKUP(W444,VALIDATIONS!$FN$2:$GE$42,11,FALSE),IF(N444="Sewer Reticulation",VLOOKUP(W444,VALIDATIONS!$FN$2:$GE$42,VLOOKUP(X444,VALIDATIONS!$FF$2:$FH$5,2,FALSE),FALSE),0)) +IF(P444="Up to 10% Rock",VLOOKUP(W444,VALIDATIONS!$FN$2:$GE$42,VLOOKUP(X444,VALIDATIONS!$FF$2:$FH$5,2,FALSE),FALSE),0)+IF(OR(Q444="Urban Development (moderate)",Q444="Urban Development (heavy)"),VLOOKUP(W444,VALIDATIONS!$FN$2:$GE$42,VLOOKUP(Q444,VALIDATIONS!$FJ$2:$FK$4,2,FALSE),FALSE),0))</f>
        <v/>
      </c>
    </row>
    <row r="445" spans="1:26" x14ac:dyDescent="0.2">
      <c r="A445" s="136"/>
      <c r="B445" s="368"/>
      <c r="C445" s="354"/>
      <c r="D445" s="141"/>
      <c r="E445" s="122"/>
      <c r="F445" s="141"/>
      <c r="G445" s="387"/>
      <c r="H445" s="387"/>
      <c r="I445" s="106" t="str">
        <f>IF(OR(C445="",D445=""),"",VLOOKUP(C445,VALIDATIONS!$FL$2:$FM$12,2,FALSE))</f>
        <v/>
      </c>
      <c r="J445" s="84"/>
      <c r="K445" s="377"/>
      <c r="L445" s="368"/>
      <c r="M445" s="141"/>
      <c r="N445" s="368"/>
      <c r="O445" s="141"/>
      <c r="P445" s="368"/>
      <c r="Q445" s="368"/>
      <c r="R445" s="196"/>
      <c r="S445" s="234"/>
      <c r="T445" s="198"/>
      <c r="U445" s="235"/>
      <c r="W445" s="368"/>
      <c r="X445" s="368"/>
      <c r="Y445" s="368"/>
      <c r="Z445" s="106" t="str">
        <f>IF(OR(N445="",P445="",Q445="",V445="",W445="",X445="",Y445=""),"",V445*IF(N445="Sewer Rising Main",VLOOKUP(W445,VALIDATIONS!$FN$2:$GE$42,11,FALSE),IF(N445="Sewer Reticulation",VLOOKUP(W445,VALIDATIONS!$FN$2:$GE$42,VLOOKUP(X445,VALIDATIONS!$FF$2:$FH$5,2,FALSE),FALSE),0)) +IF(P445="Up to 10% Rock",VLOOKUP(W445,VALIDATIONS!$FN$2:$GE$42,VLOOKUP(X445,VALIDATIONS!$FF$2:$FH$5,2,FALSE),FALSE),0)+IF(OR(Q445="Urban Development (moderate)",Q445="Urban Development (heavy)"),VLOOKUP(W445,VALIDATIONS!$FN$2:$GE$42,VLOOKUP(Q445,VALIDATIONS!$FJ$2:$FK$4,2,FALSE),FALSE),0))</f>
        <v/>
      </c>
    </row>
    <row r="446" spans="1:26" x14ac:dyDescent="0.2">
      <c r="A446" s="136"/>
      <c r="B446" s="368"/>
      <c r="C446" s="354"/>
      <c r="D446" s="141"/>
      <c r="E446" s="122"/>
      <c r="F446" s="141"/>
      <c r="G446" s="387"/>
      <c r="H446" s="387"/>
      <c r="I446" s="106" t="str">
        <f>IF(OR(C446="",D446=""),"",VLOOKUP(C446,VALIDATIONS!$FL$2:$FM$12,2,FALSE))</f>
        <v/>
      </c>
      <c r="J446" s="84"/>
      <c r="K446" s="377"/>
      <c r="L446" s="368"/>
      <c r="M446" s="141"/>
      <c r="N446" s="368"/>
      <c r="O446" s="141"/>
      <c r="P446" s="368"/>
      <c r="Q446" s="368"/>
      <c r="R446" s="196"/>
      <c r="S446" s="234"/>
      <c r="T446" s="198"/>
      <c r="U446" s="235"/>
      <c r="W446" s="368"/>
      <c r="X446" s="368"/>
      <c r="Y446" s="368"/>
      <c r="Z446" s="106" t="str">
        <f>IF(OR(N446="",P446="",Q446="",V446="",W446="",X446="",Y446=""),"",V446*IF(N446="Sewer Rising Main",VLOOKUP(W446,VALIDATIONS!$FN$2:$GE$42,11,FALSE),IF(N446="Sewer Reticulation",VLOOKUP(W446,VALIDATIONS!$FN$2:$GE$42,VLOOKUP(X446,VALIDATIONS!$FF$2:$FH$5,2,FALSE),FALSE),0)) +IF(P446="Up to 10% Rock",VLOOKUP(W446,VALIDATIONS!$FN$2:$GE$42,VLOOKUP(X446,VALIDATIONS!$FF$2:$FH$5,2,FALSE),FALSE),0)+IF(OR(Q446="Urban Development (moderate)",Q446="Urban Development (heavy)"),VLOOKUP(W446,VALIDATIONS!$FN$2:$GE$42,VLOOKUP(Q446,VALIDATIONS!$FJ$2:$FK$4,2,FALSE),FALSE),0))</f>
        <v/>
      </c>
    </row>
    <row r="447" spans="1:26" x14ac:dyDescent="0.2">
      <c r="A447" s="136"/>
      <c r="B447" s="368"/>
      <c r="C447" s="354"/>
      <c r="D447" s="141"/>
      <c r="E447" s="122"/>
      <c r="F447" s="141"/>
      <c r="G447" s="387"/>
      <c r="H447" s="387"/>
      <c r="I447" s="106" t="str">
        <f>IF(OR(C447="",D447=""),"",VLOOKUP(C447,VALIDATIONS!$FL$2:$FM$12,2,FALSE))</f>
        <v/>
      </c>
      <c r="J447" s="84"/>
      <c r="K447" s="377"/>
      <c r="L447" s="368"/>
      <c r="M447" s="141"/>
      <c r="N447" s="368"/>
      <c r="O447" s="141"/>
      <c r="P447" s="368"/>
      <c r="Q447" s="368"/>
      <c r="R447" s="196"/>
      <c r="S447" s="234"/>
      <c r="T447" s="198"/>
      <c r="U447" s="235"/>
      <c r="W447" s="368"/>
      <c r="X447" s="368"/>
      <c r="Y447" s="368"/>
      <c r="Z447" s="106" t="str">
        <f>IF(OR(N447="",P447="",Q447="",V447="",W447="",X447="",Y447=""),"",V447*IF(N447="Sewer Rising Main",VLOOKUP(W447,VALIDATIONS!$FN$2:$GE$42,11,FALSE),IF(N447="Sewer Reticulation",VLOOKUP(W447,VALIDATIONS!$FN$2:$GE$42,VLOOKUP(X447,VALIDATIONS!$FF$2:$FH$5,2,FALSE),FALSE),0)) +IF(P447="Up to 10% Rock",VLOOKUP(W447,VALIDATIONS!$FN$2:$GE$42,VLOOKUP(X447,VALIDATIONS!$FF$2:$FH$5,2,FALSE),FALSE),0)+IF(OR(Q447="Urban Development (moderate)",Q447="Urban Development (heavy)"),VLOOKUP(W447,VALIDATIONS!$FN$2:$GE$42,VLOOKUP(Q447,VALIDATIONS!$FJ$2:$FK$4,2,FALSE),FALSE),0))</f>
        <v/>
      </c>
    </row>
    <row r="448" spans="1:26" x14ac:dyDescent="0.2">
      <c r="A448" s="136"/>
      <c r="B448" s="368"/>
      <c r="C448" s="354"/>
      <c r="D448" s="141"/>
      <c r="E448" s="122"/>
      <c r="F448" s="141"/>
      <c r="G448" s="387"/>
      <c r="H448" s="387"/>
      <c r="I448" s="106" t="str">
        <f>IF(OR(C448="",D448=""),"",VLOOKUP(C448,VALIDATIONS!$FL$2:$FM$12,2,FALSE))</f>
        <v/>
      </c>
      <c r="J448" s="84"/>
      <c r="K448" s="377"/>
      <c r="L448" s="368"/>
      <c r="M448" s="141"/>
      <c r="N448" s="368"/>
      <c r="O448" s="141"/>
      <c r="P448" s="368"/>
      <c r="Q448" s="368"/>
      <c r="R448" s="196"/>
      <c r="S448" s="234"/>
      <c r="T448" s="198"/>
      <c r="U448" s="235"/>
      <c r="W448" s="368"/>
      <c r="X448" s="368"/>
      <c r="Y448" s="368"/>
      <c r="Z448" s="106" t="str">
        <f>IF(OR(N448="",P448="",Q448="",V448="",W448="",X448="",Y448=""),"",V448*IF(N448="Sewer Rising Main",VLOOKUP(W448,VALIDATIONS!$FN$2:$GE$42,11,FALSE),IF(N448="Sewer Reticulation",VLOOKUP(W448,VALIDATIONS!$FN$2:$GE$42,VLOOKUP(X448,VALIDATIONS!$FF$2:$FH$5,2,FALSE),FALSE),0)) +IF(P448="Up to 10% Rock",VLOOKUP(W448,VALIDATIONS!$FN$2:$GE$42,VLOOKUP(X448,VALIDATIONS!$FF$2:$FH$5,2,FALSE),FALSE),0)+IF(OR(Q448="Urban Development (moderate)",Q448="Urban Development (heavy)"),VLOOKUP(W448,VALIDATIONS!$FN$2:$GE$42,VLOOKUP(Q448,VALIDATIONS!$FJ$2:$FK$4,2,FALSE),FALSE),0))</f>
        <v/>
      </c>
    </row>
    <row r="449" spans="1:26" x14ac:dyDescent="0.2">
      <c r="A449" s="136"/>
      <c r="B449" s="368"/>
      <c r="C449" s="354"/>
      <c r="D449" s="141"/>
      <c r="E449" s="122"/>
      <c r="F449" s="141"/>
      <c r="G449" s="387"/>
      <c r="H449" s="387"/>
      <c r="I449" s="106" t="str">
        <f>IF(OR(C449="",D449=""),"",VLOOKUP(C449,VALIDATIONS!$FL$2:$FM$12,2,FALSE))</f>
        <v/>
      </c>
      <c r="J449" s="84"/>
      <c r="K449" s="377"/>
      <c r="L449" s="368"/>
      <c r="M449" s="141"/>
      <c r="N449" s="368"/>
      <c r="O449" s="141"/>
      <c r="P449" s="368"/>
      <c r="Q449" s="368"/>
      <c r="R449" s="196"/>
      <c r="S449" s="234"/>
      <c r="T449" s="198"/>
      <c r="U449" s="235"/>
      <c r="W449" s="368"/>
      <c r="X449" s="368"/>
      <c r="Y449" s="368"/>
      <c r="Z449" s="106" t="str">
        <f>IF(OR(N449="",P449="",Q449="",V449="",W449="",X449="",Y449=""),"",V449*IF(N449="Sewer Rising Main",VLOOKUP(W449,VALIDATIONS!$FN$2:$GE$42,11,FALSE),IF(N449="Sewer Reticulation",VLOOKUP(W449,VALIDATIONS!$FN$2:$GE$42,VLOOKUP(X449,VALIDATIONS!$FF$2:$FH$5,2,FALSE),FALSE),0)) +IF(P449="Up to 10% Rock",VLOOKUP(W449,VALIDATIONS!$FN$2:$GE$42,VLOOKUP(X449,VALIDATIONS!$FF$2:$FH$5,2,FALSE),FALSE),0)+IF(OR(Q449="Urban Development (moderate)",Q449="Urban Development (heavy)"),VLOOKUP(W449,VALIDATIONS!$FN$2:$GE$42,VLOOKUP(Q449,VALIDATIONS!$FJ$2:$FK$4,2,FALSE),FALSE),0))</f>
        <v/>
      </c>
    </row>
    <row r="450" spans="1:26" x14ac:dyDescent="0.2">
      <c r="A450" s="136"/>
      <c r="B450" s="368"/>
      <c r="C450" s="354"/>
      <c r="D450" s="141"/>
      <c r="E450" s="122"/>
      <c r="F450" s="141"/>
      <c r="G450" s="387"/>
      <c r="H450" s="387"/>
      <c r="I450" s="106" t="str">
        <f>IF(OR(C450="",D450=""),"",VLOOKUP(C450,VALIDATIONS!$FL$2:$FM$12,2,FALSE))</f>
        <v/>
      </c>
      <c r="J450" s="84"/>
      <c r="K450" s="377"/>
      <c r="L450" s="368"/>
      <c r="M450" s="141"/>
      <c r="N450" s="368"/>
      <c r="O450" s="141"/>
      <c r="P450" s="368"/>
      <c r="Q450" s="368"/>
      <c r="R450" s="196"/>
      <c r="S450" s="234"/>
      <c r="T450" s="198"/>
      <c r="U450" s="235"/>
      <c r="W450" s="368"/>
      <c r="X450" s="368"/>
      <c r="Y450" s="368"/>
      <c r="Z450" s="106" t="str">
        <f>IF(OR(N450="",P450="",Q450="",V450="",W450="",X450="",Y450=""),"",V450*IF(N450="Sewer Rising Main",VLOOKUP(W450,VALIDATIONS!$FN$2:$GE$42,11,FALSE),IF(N450="Sewer Reticulation",VLOOKUP(W450,VALIDATIONS!$FN$2:$GE$42,VLOOKUP(X450,VALIDATIONS!$FF$2:$FH$5,2,FALSE),FALSE),0)) +IF(P450="Up to 10% Rock",VLOOKUP(W450,VALIDATIONS!$FN$2:$GE$42,VLOOKUP(X450,VALIDATIONS!$FF$2:$FH$5,2,FALSE),FALSE),0)+IF(OR(Q450="Urban Development (moderate)",Q450="Urban Development (heavy)"),VLOOKUP(W450,VALIDATIONS!$FN$2:$GE$42,VLOOKUP(Q450,VALIDATIONS!$FJ$2:$FK$4,2,FALSE),FALSE),0))</f>
        <v/>
      </c>
    </row>
    <row r="451" spans="1:26" x14ac:dyDescent="0.2">
      <c r="A451" s="136"/>
      <c r="B451" s="368"/>
      <c r="C451" s="354"/>
      <c r="D451" s="141"/>
      <c r="E451" s="122"/>
      <c r="F451" s="141"/>
      <c r="G451" s="387"/>
      <c r="H451" s="387"/>
      <c r="I451" s="106" t="str">
        <f>IF(OR(C451="",D451=""),"",VLOOKUP(C451,VALIDATIONS!$FL$2:$FM$12,2,FALSE))</f>
        <v/>
      </c>
      <c r="J451" s="84"/>
      <c r="K451" s="377"/>
      <c r="L451" s="368"/>
      <c r="M451" s="141"/>
      <c r="N451" s="368"/>
      <c r="O451" s="141"/>
      <c r="P451" s="368"/>
      <c r="Q451" s="368"/>
      <c r="R451" s="196"/>
      <c r="S451" s="234"/>
      <c r="T451" s="198"/>
      <c r="U451" s="235"/>
      <c r="W451" s="368"/>
      <c r="X451" s="368"/>
      <c r="Y451" s="368"/>
      <c r="Z451" s="106" t="str">
        <f>IF(OR(N451="",P451="",Q451="",V451="",W451="",X451="",Y451=""),"",V451*IF(N451="Sewer Rising Main",VLOOKUP(W451,VALIDATIONS!$FN$2:$GE$42,11,FALSE),IF(N451="Sewer Reticulation",VLOOKUP(W451,VALIDATIONS!$FN$2:$GE$42,VLOOKUP(X451,VALIDATIONS!$FF$2:$FH$5,2,FALSE),FALSE),0)) +IF(P451="Up to 10% Rock",VLOOKUP(W451,VALIDATIONS!$FN$2:$GE$42,VLOOKUP(X451,VALIDATIONS!$FF$2:$FH$5,2,FALSE),FALSE),0)+IF(OR(Q451="Urban Development (moderate)",Q451="Urban Development (heavy)"),VLOOKUP(W451,VALIDATIONS!$FN$2:$GE$42,VLOOKUP(Q451,VALIDATIONS!$FJ$2:$FK$4,2,FALSE),FALSE),0))</f>
        <v/>
      </c>
    </row>
    <row r="452" spans="1:26" x14ac:dyDescent="0.2">
      <c r="A452" s="136"/>
      <c r="B452" s="368"/>
      <c r="C452" s="354"/>
      <c r="D452" s="141"/>
      <c r="E452" s="122"/>
      <c r="F452" s="141"/>
      <c r="G452" s="387"/>
      <c r="H452" s="387"/>
      <c r="I452" s="106" t="str">
        <f>IF(OR(C452="",D452=""),"",VLOOKUP(C452,VALIDATIONS!$FL$2:$FM$12,2,FALSE))</f>
        <v/>
      </c>
      <c r="J452" s="84"/>
      <c r="K452" s="377"/>
      <c r="L452" s="368"/>
      <c r="M452" s="141"/>
      <c r="N452" s="368"/>
      <c r="O452" s="141"/>
      <c r="P452" s="368"/>
      <c r="Q452" s="368"/>
      <c r="R452" s="196"/>
      <c r="S452" s="234"/>
      <c r="T452" s="198"/>
      <c r="U452" s="235"/>
      <c r="W452" s="368"/>
      <c r="X452" s="368"/>
      <c r="Y452" s="368"/>
      <c r="Z452" s="106" t="str">
        <f>IF(OR(N452="",P452="",Q452="",V452="",W452="",X452="",Y452=""),"",V452*IF(N452="Sewer Rising Main",VLOOKUP(W452,VALIDATIONS!$FN$2:$GE$42,11,FALSE),IF(N452="Sewer Reticulation",VLOOKUP(W452,VALIDATIONS!$FN$2:$GE$42,VLOOKUP(X452,VALIDATIONS!$FF$2:$FH$5,2,FALSE),FALSE),0)) +IF(P452="Up to 10% Rock",VLOOKUP(W452,VALIDATIONS!$FN$2:$GE$42,VLOOKUP(X452,VALIDATIONS!$FF$2:$FH$5,2,FALSE),FALSE),0)+IF(OR(Q452="Urban Development (moderate)",Q452="Urban Development (heavy)"),VLOOKUP(W452,VALIDATIONS!$FN$2:$GE$42,VLOOKUP(Q452,VALIDATIONS!$FJ$2:$FK$4,2,FALSE),FALSE),0))</f>
        <v/>
      </c>
    </row>
    <row r="453" spans="1:26" x14ac:dyDescent="0.2">
      <c r="A453" s="136"/>
      <c r="B453" s="368"/>
      <c r="C453" s="354"/>
      <c r="D453" s="141"/>
      <c r="E453" s="122"/>
      <c r="F453" s="141"/>
      <c r="G453" s="387"/>
      <c r="H453" s="387"/>
      <c r="I453" s="106" t="str">
        <f>IF(OR(C453="",D453=""),"",VLOOKUP(C453,VALIDATIONS!$FL$2:$FM$12,2,FALSE))</f>
        <v/>
      </c>
      <c r="J453" s="84"/>
      <c r="K453" s="377"/>
      <c r="L453" s="368"/>
      <c r="M453" s="141"/>
      <c r="N453" s="368"/>
      <c r="O453" s="141"/>
      <c r="P453" s="368"/>
      <c r="Q453" s="368"/>
      <c r="R453" s="196"/>
      <c r="S453" s="234"/>
      <c r="T453" s="198"/>
      <c r="U453" s="235"/>
      <c r="W453" s="368"/>
      <c r="X453" s="368"/>
      <c r="Y453" s="368"/>
      <c r="Z453" s="106" t="str">
        <f>IF(OR(N453="",P453="",Q453="",V453="",W453="",X453="",Y453=""),"",V453*IF(N453="Sewer Rising Main",VLOOKUP(W453,VALIDATIONS!$FN$2:$GE$42,11,FALSE),IF(N453="Sewer Reticulation",VLOOKUP(W453,VALIDATIONS!$FN$2:$GE$42,VLOOKUP(X453,VALIDATIONS!$FF$2:$FH$5,2,FALSE),FALSE),0)) +IF(P453="Up to 10% Rock",VLOOKUP(W453,VALIDATIONS!$FN$2:$GE$42,VLOOKUP(X453,VALIDATIONS!$FF$2:$FH$5,2,FALSE),FALSE),0)+IF(OR(Q453="Urban Development (moderate)",Q453="Urban Development (heavy)"),VLOOKUP(W453,VALIDATIONS!$FN$2:$GE$42,VLOOKUP(Q453,VALIDATIONS!$FJ$2:$FK$4,2,FALSE),FALSE),0))</f>
        <v/>
      </c>
    </row>
    <row r="454" spans="1:26" x14ac:dyDescent="0.2">
      <c r="A454" s="136"/>
      <c r="B454" s="368"/>
      <c r="C454" s="354"/>
      <c r="D454" s="141"/>
      <c r="E454" s="122"/>
      <c r="F454" s="141"/>
      <c r="G454" s="387"/>
      <c r="H454" s="387"/>
      <c r="I454" s="106" t="str">
        <f>IF(OR(C454="",D454=""),"",VLOOKUP(C454,VALIDATIONS!$FL$2:$FM$12,2,FALSE))</f>
        <v/>
      </c>
      <c r="J454" s="84"/>
      <c r="K454" s="377"/>
      <c r="L454" s="368"/>
      <c r="M454" s="141"/>
      <c r="N454" s="368"/>
      <c r="O454" s="141"/>
      <c r="P454" s="368"/>
      <c r="Q454" s="368"/>
      <c r="R454" s="196"/>
      <c r="S454" s="234"/>
      <c r="T454" s="198"/>
      <c r="U454" s="235"/>
      <c r="W454" s="368"/>
      <c r="X454" s="368"/>
      <c r="Y454" s="368"/>
      <c r="Z454" s="106" t="str">
        <f>IF(OR(N454="",P454="",Q454="",V454="",W454="",X454="",Y454=""),"",V454*IF(N454="Sewer Rising Main",VLOOKUP(W454,VALIDATIONS!$FN$2:$GE$42,11,FALSE),IF(N454="Sewer Reticulation",VLOOKUP(W454,VALIDATIONS!$FN$2:$GE$42,VLOOKUP(X454,VALIDATIONS!$FF$2:$FH$5,2,FALSE),FALSE),0)) +IF(P454="Up to 10% Rock",VLOOKUP(W454,VALIDATIONS!$FN$2:$GE$42,VLOOKUP(X454,VALIDATIONS!$FF$2:$FH$5,2,FALSE),FALSE),0)+IF(OR(Q454="Urban Development (moderate)",Q454="Urban Development (heavy)"),VLOOKUP(W454,VALIDATIONS!$FN$2:$GE$42,VLOOKUP(Q454,VALIDATIONS!$FJ$2:$FK$4,2,FALSE),FALSE),0))</f>
        <v/>
      </c>
    </row>
    <row r="455" spans="1:26" x14ac:dyDescent="0.2">
      <c r="A455" s="136"/>
      <c r="B455" s="368"/>
      <c r="C455" s="354"/>
      <c r="D455" s="141"/>
      <c r="E455" s="122"/>
      <c r="F455" s="141"/>
      <c r="G455" s="387"/>
      <c r="H455" s="387"/>
      <c r="I455" s="106" t="str">
        <f>IF(OR(C455="",D455=""),"",VLOOKUP(C455,VALIDATIONS!$FL$2:$FM$12,2,FALSE))</f>
        <v/>
      </c>
      <c r="J455" s="84"/>
      <c r="K455" s="377"/>
      <c r="L455" s="368"/>
      <c r="M455" s="141"/>
      <c r="N455" s="368"/>
      <c r="O455" s="141"/>
      <c r="P455" s="368"/>
      <c r="Q455" s="368"/>
      <c r="R455" s="196"/>
      <c r="S455" s="234"/>
      <c r="T455" s="198"/>
      <c r="U455" s="235"/>
      <c r="W455" s="368"/>
      <c r="X455" s="368"/>
      <c r="Y455" s="368"/>
      <c r="Z455" s="106" t="str">
        <f>IF(OR(N455="",P455="",Q455="",V455="",W455="",X455="",Y455=""),"",V455*IF(N455="Sewer Rising Main",VLOOKUP(W455,VALIDATIONS!$FN$2:$GE$42,11,FALSE),IF(N455="Sewer Reticulation",VLOOKUP(W455,VALIDATIONS!$FN$2:$GE$42,VLOOKUP(X455,VALIDATIONS!$FF$2:$FH$5,2,FALSE),FALSE),0)) +IF(P455="Up to 10% Rock",VLOOKUP(W455,VALIDATIONS!$FN$2:$GE$42,VLOOKUP(X455,VALIDATIONS!$FF$2:$FH$5,2,FALSE),FALSE),0)+IF(OR(Q455="Urban Development (moderate)",Q455="Urban Development (heavy)"),VLOOKUP(W455,VALIDATIONS!$FN$2:$GE$42,VLOOKUP(Q455,VALIDATIONS!$FJ$2:$FK$4,2,FALSE),FALSE),0))</f>
        <v/>
      </c>
    </row>
    <row r="456" spans="1:26" x14ac:dyDescent="0.2">
      <c r="A456" s="136"/>
      <c r="B456" s="368"/>
      <c r="C456" s="354"/>
      <c r="D456" s="141"/>
      <c r="E456" s="122"/>
      <c r="F456" s="141"/>
      <c r="G456" s="387"/>
      <c r="H456" s="387"/>
      <c r="I456" s="106" t="str">
        <f>IF(OR(C456="",D456=""),"",VLOOKUP(C456,VALIDATIONS!$FL$2:$FM$12,2,FALSE))</f>
        <v/>
      </c>
      <c r="J456" s="84"/>
      <c r="K456" s="377"/>
      <c r="L456" s="368"/>
      <c r="M456" s="141"/>
      <c r="N456" s="368"/>
      <c r="O456" s="141"/>
      <c r="P456" s="368"/>
      <c r="Q456" s="368"/>
      <c r="R456" s="196"/>
      <c r="S456" s="234"/>
      <c r="T456" s="198"/>
      <c r="U456" s="235"/>
      <c r="W456" s="368"/>
      <c r="X456" s="368"/>
      <c r="Y456" s="368"/>
      <c r="Z456" s="106" t="str">
        <f>IF(OR(N456="",P456="",Q456="",V456="",W456="",X456="",Y456=""),"",V456*IF(N456="Sewer Rising Main",VLOOKUP(W456,VALIDATIONS!$FN$2:$GE$42,11,FALSE),IF(N456="Sewer Reticulation",VLOOKUP(W456,VALIDATIONS!$FN$2:$GE$42,VLOOKUP(X456,VALIDATIONS!$FF$2:$FH$5,2,FALSE),FALSE),0)) +IF(P456="Up to 10% Rock",VLOOKUP(W456,VALIDATIONS!$FN$2:$GE$42,VLOOKUP(X456,VALIDATIONS!$FF$2:$FH$5,2,FALSE),FALSE),0)+IF(OR(Q456="Urban Development (moderate)",Q456="Urban Development (heavy)"),VLOOKUP(W456,VALIDATIONS!$FN$2:$GE$42,VLOOKUP(Q456,VALIDATIONS!$FJ$2:$FK$4,2,FALSE),FALSE),0))</f>
        <v/>
      </c>
    </row>
    <row r="457" spans="1:26" x14ac:dyDescent="0.2">
      <c r="A457" s="136"/>
      <c r="B457" s="368"/>
      <c r="C457" s="354"/>
      <c r="D457" s="141"/>
      <c r="E457" s="122"/>
      <c r="F457" s="141"/>
      <c r="G457" s="387"/>
      <c r="H457" s="387"/>
      <c r="I457" s="106" t="str">
        <f>IF(OR(C457="",D457=""),"",VLOOKUP(C457,VALIDATIONS!$FL$2:$FM$12,2,FALSE))</f>
        <v/>
      </c>
      <c r="J457" s="84"/>
      <c r="K457" s="377"/>
      <c r="L457" s="368"/>
      <c r="M457" s="141"/>
      <c r="N457" s="368"/>
      <c r="O457" s="141"/>
      <c r="P457" s="368"/>
      <c r="Q457" s="368"/>
      <c r="R457" s="196"/>
      <c r="S457" s="234"/>
      <c r="T457" s="198"/>
      <c r="U457" s="235"/>
      <c r="W457" s="368"/>
      <c r="X457" s="368"/>
      <c r="Y457" s="368"/>
      <c r="Z457" s="106" t="str">
        <f>IF(OR(N457="",P457="",Q457="",V457="",W457="",X457="",Y457=""),"",V457*IF(N457="Sewer Rising Main",VLOOKUP(W457,VALIDATIONS!$FN$2:$GE$42,11,FALSE),IF(N457="Sewer Reticulation",VLOOKUP(W457,VALIDATIONS!$FN$2:$GE$42,VLOOKUP(X457,VALIDATIONS!$FF$2:$FH$5,2,FALSE),FALSE),0)) +IF(P457="Up to 10% Rock",VLOOKUP(W457,VALIDATIONS!$FN$2:$GE$42,VLOOKUP(X457,VALIDATIONS!$FF$2:$FH$5,2,FALSE),FALSE),0)+IF(OR(Q457="Urban Development (moderate)",Q457="Urban Development (heavy)"),VLOOKUP(W457,VALIDATIONS!$FN$2:$GE$42,VLOOKUP(Q457,VALIDATIONS!$FJ$2:$FK$4,2,FALSE),FALSE),0))</f>
        <v/>
      </c>
    </row>
    <row r="458" spans="1:26" x14ac:dyDescent="0.2">
      <c r="A458" s="136"/>
      <c r="B458" s="368"/>
      <c r="C458" s="354"/>
      <c r="D458" s="141"/>
      <c r="E458" s="122"/>
      <c r="F458" s="141"/>
      <c r="G458" s="387"/>
      <c r="H458" s="387"/>
      <c r="I458" s="106" t="str">
        <f>IF(OR(C458="",D458=""),"",VLOOKUP(C458,VALIDATIONS!$FL$2:$FM$12,2,FALSE))</f>
        <v/>
      </c>
      <c r="J458" s="84"/>
      <c r="K458" s="377"/>
      <c r="L458" s="368"/>
      <c r="M458" s="141"/>
      <c r="N458" s="368"/>
      <c r="O458" s="141"/>
      <c r="P458" s="368"/>
      <c r="Q458" s="368"/>
      <c r="R458" s="196"/>
      <c r="S458" s="234"/>
      <c r="T458" s="198"/>
      <c r="U458" s="235"/>
      <c r="W458" s="368"/>
      <c r="X458" s="368"/>
      <c r="Y458" s="368"/>
      <c r="Z458" s="106" t="str">
        <f>IF(OR(N458="",P458="",Q458="",V458="",W458="",X458="",Y458=""),"",V458*IF(N458="Sewer Rising Main",VLOOKUP(W458,VALIDATIONS!$FN$2:$GE$42,11,FALSE),IF(N458="Sewer Reticulation",VLOOKUP(W458,VALIDATIONS!$FN$2:$GE$42,VLOOKUP(X458,VALIDATIONS!$FF$2:$FH$5,2,FALSE),FALSE),0)) +IF(P458="Up to 10% Rock",VLOOKUP(W458,VALIDATIONS!$FN$2:$GE$42,VLOOKUP(X458,VALIDATIONS!$FF$2:$FH$5,2,FALSE),FALSE),0)+IF(OR(Q458="Urban Development (moderate)",Q458="Urban Development (heavy)"),VLOOKUP(W458,VALIDATIONS!$FN$2:$GE$42,VLOOKUP(Q458,VALIDATIONS!$FJ$2:$FK$4,2,FALSE),FALSE),0))</f>
        <v/>
      </c>
    </row>
    <row r="459" spans="1:26" x14ac:dyDescent="0.2">
      <c r="A459" s="136"/>
      <c r="B459" s="368"/>
      <c r="C459" s="354"/>
      <c r="D459" s="141"/>
      <c r="E459" s="122"/>
      <c r="F459" s="141"/>
      <c r="G459" s="387"/>
      <c r="H459" s="387"/>
      <c r="I459" s="106" t="str">
        <f>IF(OR(C459="",D459=""),"",VLOOKUP(C459,VALIDATIONS!$FL$2:$FM$12,2,FALSE))</f>
        <v/>
      </c>
      <c r="J459" s="84"/>
      <c r="K459" s="377"/>
      <c r="L459" s="368"/>
      <c r="M459" s="141"/>
      <c r="N459" s="368"/>
      <c r="O459" s="141"/>
      <c r="P459" s="368"/>
      <c r="Q459" s="368"/>
      <c r="R459" s="196"/>
      <c r="S459" s="234"/>
      <c r="T459" s="198"/>
      <c r="U459" s="235"/>
      <c r="W459" s="368"/>
      <c r="X459" s="368"/>
      <c r="Y459" s="368"/>
      <c r="Z459" s="106" t="str">
        <f>IF(OR(N459="",P459="",Q459="",V459="",W459="",X459="",Y459=""),"",V459*IF(N459="Sewer Rising Main",VLOOKUP(W459,VALIDATIONS!$FN$2:$GE$42,11,FALSE),IF(N459="Sewer Reticulation",VLOOKUP(W459,VALIDATIONS!$FN$2:$GE$42,VLOOKUP(X459,VALIDATIONS!$FF$2:$FH$5,2,FALSE),FALSE),0)) +IF(P459="Up to 10% Rock",VLOOKUP(W459,VALIDATIONS!$FN$2:$GE$42,VLOOKUP(X459,VALIDATIONS!$FF$2:$FH$5,2,FALSE),FALSE),0)+IF(OR(Q459="Urban Development (moderate)",Q459="Urban Development (heavy)"),VLOOKUP(W459,VALIDATIONS!$FN$2:$GE$42,VLOOKUP(Q459,VALIDATIONS!$FJ$2:$FK$4,2,FALSE),FALSE),0))</f>
        <v/>
      </c>
    </row>
    <row r="460" spans="1:26" x14ac:dyDescent="0.2">
      <c r="A460" s="136"/>
      <c r="B460" s="368"/>
      <c r="C460" s="354"/>
      <c r="D460" s="141"/>
      <c r="E460" s="122"/>
      <c r="F460" s="141"/>
      <c r="G460" s="387"/>
      <c r="H460" s="387"/>
      <c r="I460" s="106" t="str">
        <f>IF(OR(C460="",D460=""),"",VLOOKUP(C460,VALIDATIONS!$FL$2:$FM$12,2,FALSE))</f>
        <v/>
      </c>
      <c r="J460" s="84"/>
      <c r="K460" s="377"/>
      <c r="L460" s="368"/>
      <c r="M460" s="141"/>
      <c r="N460" s="368"/>
      <c r="O460" s="141"/>
      <c r="P460" s="368"/>
      <c r="Q460" s="368"/>
      <c r="R460" s="196"/>
      <c r="S460" s="234"/>
      <c r="T460" s="198"/>
      <c r="U460" s="235"/>
      <c r="W460" s="368"/>
      <c r="X460" s="368"/>
      <c r="Y460" s="368"/>
      <c r="Z460" s="106" t="str">
        <f>IF(OR(N460="",P460="",Q460="",V460="",W460="",X460="",Y460=""),"",V460*IF(N460="Sewer Rising Main",VLOOKUP(W460,VALIDATIONS!$FN$2:$GE$42,11,FALSE),IF(N460="Sewer Reticulation",VLOOKUP(W460,VALIDATIONS!$FN$2:$GE$42,VLOOKUP(X460,VALIDATIONS!$FF$2:$FH$5,2,FALSE),FALSE),0)) +IF(P460="Up to 10% Rock",VLOOKUP(W460,VALIDATIONS!$FN$2:$GE$42,VLOOKUP(X460,VALIDATIONS!$FF$2:$FH$5,2,FALSE),FALSE),0)+IF(OR(Q460="Urban Development (moderate)",Q460="Urban Development (heavy)"),VLOOKUP(W460,VALIDATIONS!$FN$2:$GE$42,VLOOKUP(Q460,VALIDATIONS!$FJ$2:$FK$4,2,FALSE),FALSE),0))</f>
        <v/>
      </c>
    </row>
    <row r="461" spans="1:26" x14ac:dyDescent="0.2">
      <c r="A461" s="136"/>
      <c r="B461" s="368"/>
      <c r="C461" s="354"/>
      <c r="D461" s="141"/>
      <c r="E461" s="122"/>
      <c r="F461" s="141"/>
      <c r="G461" s="387"/>
      <c r="H461" s="387"/>
      <c r="I461" s="106" t="str">
        <f>IF(OR(C461="",D461=""),"",VLOOKUP(C461,VALIDATIONS!$FL$2:$FM$12,2,FALSE))</f>
        <v/>
      </c>
      <c r="J461" s="84"/>
      <c r="K461" s="377"/>
      <c r="L461" s="368"/>
      <c r="M461" s="141"/>
      <c r="N461" s="368"/>
      <c r="O461" s="141"/>
      <c r="P461" s="368"/>
      <c r="Q461" s="368"/>
      <c r="R461" s="196"/>
      <c r="S461" s="234"/>
      <c r="T461" s="198"/>
      <c r="U461" s="235"/>
      <c r="W461" s="368"/>
      <c r="X461" s="368"/>
      <c r="Y461" s="368"/>
      <c r="Z461" s="106" t="str">
        <f>IF(OR(N461="",P461="",Q461="",V461="",W461="",X461="",Y461=""),"",V461*IF(N461="Sewer Rising Main",VLOOKUP(W461,VALIDATIONS!$FN$2:$GE$42,11,FALSE),IF(N461="Sewer Reticulation",VLOOKUP(W461,VALIDATIONS!$FN$2:$GE$42,VLOOKUP(X461,VALIDATIONS!$FF$2:$FH$5,2,FALSE),FALSE),0)) +IF(P461="Up to 10% Rock",VLOOKUP(W461,VALIDATIONS!$FN$2:$GE$42,VLOOKUP(X461,VALIDATIONS!$FF$2:$FH$5,2,FALSE),FALSE),0)+IF(OR(Q461="Urban Development (moderate)",Q461="Urban Development (heavy)"),VLOOKUP(W461,VALIDATIONS!$FN$2:$GE$42,VLOOKUP(Q461,VALIDATIONS!$FJ$2:$FK$4,2,FALSE),FALSE),0))</f>
        <v/>
      </c>
    </row>
    <row r="462" spans="1:26" x14ac:dyDescent="0.2">
      <c r="A462" s="136"/>
      <c r="B462" s="368"/>
      <c r="C462" s="354"/>
      <c r="D462" s="141"/>
      <c r="E462" s="122"/>
      <c r="F462" s="141"/>
      <c r="G462" s="387"/>
      <c r="H462" s="387"/>
      <c r="I462" s="106" t="str">
        <f>IF(OR(C462="",D462=""),"",VLOOKUP(C462,VALIDATIONS!$FL$2:$FM$12,2,FALSE))</f>
        <v/>
      </c>
      <c r="J462" s="84"/>
      <c r="K462" s="377"/>
      <c r="L462" s="368"/>
      <c r="M462" s="141"/>
      <c r="N462" s="368"/>
      <c r="O462" s="141"/>
      <c r="P462" s="368"/>
      <c r="Q462" s="368"/>
      <c r="R462" s="196"/>
      <c r="S462" s="234"/>
      <c r="T462" s="198"/>
      <c r="U462" s="235"/>
      <c r="W462" s="368"/>
      <c r="X462" s="368"/>
      <c r="Y462" s="368"/>
      <c r="Z462" s="106" t="str">
        <f>IF(OR(N462="",P462="",Q462="",V462="",W462="",X462="",Y462=""),"",V462*IF(N462="Sewer Rising Main",VLOOKUP(W462,VALIDATIONS!$FN$2:$GE$42,11,FALSE),IF(N462="Sewer Reticulation",VLOOKUP(W462,VALIDATIONS!$FN$2:$GE$42,VLOOKUP(X462,VALIDATIONS!$FF$2:$FH$5,2,FALSE),FALSE),0)) +IF(P462="Up to 10% Rock",VLOOKUP(W462,VALIDATIONS!$FN$2:$GE$42,VLOOKUP(X462,VALIDATIONS!$FF$2:$FH$5,2,FALSE),FALSE),0)+IF(OR(Q462="Urban Development (moderate)",Q462="Urban Development (heavy)"),VLOOKUP(W462,VALIDATIONS!$FN$2:$GE$42,VLOOKUP(Q462,VALIDATIONS!$FJ$2:$FK$4,2,FALSE),FALSE),0))</f>
        <v/>
      </c>
    </row>
    <row r="463" spans="1:26" x14ac:dyDescent="0.2">
      <c r="A463" s="136"/>
      <c r="B463" s="368"/>
      <c r="C463" s="354"/>
      <c r="D463" s="141"/>
      <c r="E463" s="122"/>
      <c r="F463" s="141"/>
      <c r="G463" s="387"/>
      <c r="H463" s="387"/>
      <c r="I463" s="106" t="str">
        <f>IF(OR(C463="",D463=""),"",VLOOKUP(C463,VALIDATIONS!$FL$2:$FM$12,2,FALSE))</f>
        <v/>
      </c>
      <c r="J463" s="84"/>
      <c r="K463" s="377"/>
      <c r="L463" s="368"/>
      <c r="M463" s="141"/>
      <c r="N463" s="368"/>
      <c r="O463" s="141"/>
      <c r="P463" s="368"/>
      <c r="Q463" s="368"/>
      <c r="R463" s="196"/>
      <c r="S463" s="234"/>
      <c r="T463" s="198"/>
      <c r="U463" s="235"/>
      <c r="W463" s="368"/>
      <c r="X463" s="368"/>
      <c r="Y463" s="368"/>
      <c r="Z463" s="106" t="str">
        <f>IF(OR(N463="",P463="",Q463="",V463="",W463="",X463="",Y463=""),"",V463*IF(N463="Sewer Rising Main",VLOOKUP(W463,VALIDATIONS!$FN$2:$GE$42,11,FALSE),IF(N463="Sewer Reticulation",VLOOKUP(W463,VALIDATIONS!$FN$2:$GE$42,VLOOKUP(X463,VALIDATIONS!$FF$2:$FH$5,2,FALSE),FALSE),0)) +IF(P463="Up to 10% Rock",VLOOKUP(W463,VALIDATIONS!$FN$2:$GE$42,VLOOKUP(X463,VALIDATIONS!$FF$2:$FH$5,2,FALSE),FALSE),0)+IF(OR(Q463="Urban Development (moderate)",Q463="Urban Development (heavy)"),VLOOKUP(W463,VALIDATIONS!$FN$2:$GE$42,VLOOKUP(Q463,VALIDATIONS!$FJ$2:$FK$4,2,FALSE),FALSE),0))</f>
        <v/>
      </c>
    </row>
    <row r="464" spans="1:26" x14ac:dyDescent="0.2">
      <c r="A464" s="136"/>
      <c r="B464" s="368"/>
      <c r="C464" s="354"/>
      <c r="D464" s="141"/>
      <c r="E464" s="122"/>
      <c r="F464" s="141"/>
      <c r="G464" s="387"/>
      <c r="H464" s="387"/>
      <c r="I464" s="106" t="str">
        <f>IF(OR(C464="",D464=""),"",VLOOKUP(C464,VALIDATIONS!$FL$2:$FM$12,2,FALSE))</f>
        <v/>
      </c>
      <c r="J464" s="84"/>
      <c r="K464" s="377"/>
      <c r="L464" s="368"/>
      <c r="M464" s="141"/>
      <c r="N464" s="368"/>
      <c r="O464" s="141"/>
      <c r="P464" s="368"/>
      <c r="Q464" s="368"/>
      <c r="R464" s="196"/>
      <c r="S464" s="234"/>
      <c r="T464" s="198"/>
      <c r="U464" s="235"/>
      <c r="W464" s="368"/>
      <c r="X464" s="368"/>
      <c r="Y464" s="368"/>
      <c r="Z464" s="106" t="str">
        <f>IF(OR(N464="",P464="",Q464="",V464="",W464="",X464="",Y464=""),"",V464*IF(N464="Sewer Rising Main",VLOOKUP(W464,VALIDATIONS!$FN$2:$GE$42,11,FALSE),IF(N464="Sewer Reticulation",VLOOKUP(W464,VALIDATIONS!$FN$2:$GE$42,VLOOKUP(X464,VALIDATIONS!$FF$2:$FH$5,2,FALSE),FALSE),0)) +IF(P464="Up to 10% Rock",VLOOKUP(W464,VALIDATIONS!$FN$2:$GE$42,VLOOKUP(X464,VALIDATIONS!$FF$2:$FH$5,2,FALSE),FALSE),0)+IF(OR(Q464="Urban Development (moderate)",Q464="Urban Development (heavy)"),VLOOKUP(W464,VALIDATIONS!$FN$2:$GE$42,VLOOKUP(Q464,VALIDATIONS!$FJ$2:$FK$4,2,FALSE),FALSE),0))</f>
        <v/>
      </c>
    </row>
    <row r="465" spans="1:26" x14ac:dyDescent="0.2">
      <c r="A465" s="136"/>
      <c r="B465" s="368"/>
      <c r="C465" s="354"/>
      <c r="D465" s="141"/>
      <c r="E465" s="122"/>
      <c r="F465" s="141"/>
      <c r="G465" s="387"/>
      <c r="H465" s="387"/>
      <c r="I465" s="106" t="str">
        <f>IF(OR(C465="",D465=""),"",VLOOKUP(C465,VALIDATIONS!$FL$2:$FM$12,2,FALSE))</f>
        <v/>
      </c>
      <c r="J465" s="84"/>
      <c r="K465" s="377"/>
      <c r="L465" s="368"/>
      <c r="M465" s="141"/>
      <c r="N465" s="368"/>
      <c r="O465" s="141"/>
      <c r="P465" s="368"/>
      <c r="Q465" s="368"/>
      <c r="R465" s="196"/>
      <c r="S465" s="234"/>
      <c r="T465" s="198"/>
      <c r="U465" s="235"/>
      <c r="W465" s="368"/>
      <c r="X465" s="368"/>
      <c r="Y465" s="368"/>
      <c r="Z465" s="106" t="str">
        <f>IF(OR(N465="",P465="",Q465="",V465="",W465="",X465="",Y465=""),"",V465*IF(N465="Sewer Rising Main",VLOOKUP(W465,VALIDATIONS!$FN$2:$GE$42,11,FALSE),IF(N465="Sewer Reticulation",VLOOKUP(W465,VALIDATIONS!$FN$2:$GE$42,VLOOKUP(X465,VALIDATIONS!$FF$2:$FH$5,2,FALSE),FALSE),0)) +IF(P465="Up to 10% Rock",VLOOKUP(W465,VALIDATIONS!$FN$2:$GE$42,VLOOKUP(X465,VALIDATIONS!$FF$2:$FH$5,2,FALSE),FALSE),0)+IF(OR(Q465="Urban Development (moderate)",Q465="Urban Development (heavy)"),VLOOKUP(W465,VALIDATIONS!$FN$2:$GE$42,VLOOKUP(Q465,VALIDATIONS!$FJ$2:$FK$4,2,FALSE),FALSE),0))</f>
        <v/>
      </c>
    </row>
    <row r="466" spans="1:26" x14ac:dyDescent="0.2">
      <c r="A466" s="136"/>
      <c r="B466" s="368"/>
      <c r="C466" s="354"/>
      <c r="D466" s="141"/>
      <c r="E466" s="122"/>
      <c r="F466" s="141"/>
      <c r="G466" s="387"/>
      <c r="H466" s="387"/>
      <c r="I466" s="106" t="str">
        <f>IF(OR(C466="",D466=""),"",VLOOKUP(C466,VALIDATIONS!$FL$2:$FM$12,2,FALSE))</f>
        <v/>
      </c>
      <c r="J466" s="84"/>
      <c r="K466" s="377"/>
      <c r="L466" s="368"/>
      <c r="M466" s="141"/>
      <c r="N466" s="368"/>
      <c r="O466" s="141"/>
      <c r="P466" s="368"/>
      <c r="Q466" s="368"/>
      <c r="R466" s="196"/>
      <c r="S466" s="234"/>
      <c r="T466" s="198"/>
      <c r="U466" s="235"/>
      <c r="W466" s="368"/>
      <c r="X466" s="368"/>
      <c r="Y466" s="368"/>
      <c r="Z466" s="106" t="str">
        <f>IF(OR(N466="",P466="",Q466="",V466="",W466="",X466="",Y466=""),"",V466*IF(N466="Sewer Rising Main",VLOOKUP(W466,VALIDATIONS!$FN$2:$GE$42,11,FALSE),IF(N466="Sewer Reticulation",VLOOKUP(W466,VALIDATIONS!$FN$2:$GE$42,VLOOKUP(X466,VALIDATIONS!$FF$2:$FH$5,2,FALSE),FALSE),0)) +IF(P466="Up to 10% Rock",VLOOKUP(W466,VALIDATIONS!$FN$2:$GE$42,VLOOKUP(X466,VALIDATIONS!$FF$2:$FH$5,2,FALSE),FALSE),0)+IF(OR(Q466="Urban Development (moderate)",Q466="Urban Development (heavy)"),VLOOKUP(W466,VALIDATIONS!$FN$2:$GE$42,VLOOKUP(Q466,VALIDATIONS!$FJ$2:$FK$4,2,FALSE),FALSE),0))</f>
        <v/>
      </c>
    </row>
    <row r="467" spans="1:26" x14ac:dyDescent="0.2">
      <c r="A467" s="136"/>
      <c r="B467" s="368"/>
      <c r="C467" s="354"/>
      <c r="D467" s="141"/>
      <c r="E467" s="122"/>
      <c r="F467" s="141"/>
      <c r="G467" s="387"/>
      <c r="H467" s="387"/>
      <c r="I467" s="106" t="str">
        <f>IF(OR(C467="",D467=""),"",VLOOKUP(C467,VALIDATIONS!$FL$2:$FM$12,2,FALSE))</f>
        <v/>
      </c>
      <c r="J467" s="84"/>
      <c r="K467" s="377"/>
      <c r="L467" s="368"/>
      <c r="M467" s="141"/>
      <c r="N467" s="368"/>
      <c r="O467" s="141"/>
      <c r="P467" s="368"/>
      <c r="Q467" s="368"/>
      <c r="R467" s="196"/>
      <c r="S467" s="234"/>
      <c r="T467" s="198"/>
      <c r="U467" s="235"/>
      <c r="W467" s="368"/>
      <c r="X467" s="368"/>
      <c r="Y467" s="368"/>
      <c r="Z467" s="106" t="str">
        <f>IF(OR(N467="",P467="",Q467="",V467="",W467="",X467="",Y467=""),"",V467*IF(N467="Sewer Rising Main",VLOOKUP(W467,VALIDATIONS!$FN$2:$GE$42,11,FALSE),IF(N467="Sewer Reticulation",VLOOKUP(W467,VALIDATIONS!$FN$2:$GE$42,VLOOKUP(X467,VALIDATIONS!$FF$2:$FH$5,2,FALSE),FALSE),0)) +IF(P467="Up to 10% Rock",VLOOKUP(W467,VALIDATIONS!$FN$2:$GE$42,VLOOKUP(X467,VALIDATIONS!$FF$2:$FH$5,2,FALSE),FALSE),0)+IF(OR(Q467="Urban Development (moderate)",Q467="Urban Development (heavy)"),VLOOKUP(W467,VALIDATIONS!$FN$2:$GE$42,VLOOKUP(Q467,VALIDATIONS!$FJ$2:$FK$4,2,FALSE),FALSE),0))</f>
        <v/>
      </c>
    </row>
    <row r="468" spans="1:26" x14ac:dyDescent="0.2">
      <c r="A468" s="136"/>
      <c r="B468" s="368"/>
      <c r="C468" s="354"/>
      <c r="D468" s="141"/>
      <c r="E468" s="122"/>
      <c r="F468" s="141"/>
      <c r="G468" s="387"/>
      <c r="H468" s="387"/>
      <c r="I468" s="106" t="str">
        <f>IF(OR(C468="",D468=""),"",VLOOKUP(C468,VALIDATIONS!$FL$2:$FM$12,2,FALSE))</f>
        <v/>
      </c>
      <c r="J468" s="84"/>
      <c r="K468" s="377"/>
      <c r="L468" s="368"/>
      <c r="M468" s="141"/>
      <c r="N468" s="368"/>
      <c r="O468" s="141"/>
      <c r="P468" s="368"/>
      <c r="Q468" s="368"/>
      <c r="R468" s="196"/>
      <c r="S468" s="234"/>
      <c r="T468" s="198"/>
      <c r="U468" s="235"/>
      <c r="W468" s="368"/>
      <c r="X468" s="368"/>
      <c r="Y468" s="368"/>
      <c r="Z468" s="106" t="str">
        <f>IF(OR(N468="",P468="",Q468="",V468="",W468="",X468="",Y468=""),"",V468*IF(N468="Sewer Rising Main",VLOOKUP(W468,VALIDATIONS!$FN$2:$GE$42,11,FALSE),IF(N468="Sewer Reticulation",VLOOKUP(W468,VALIDATIONS!$FN$2:$GE$42,VLOOKUP(X468,VALIDATIONS!$FF$2:$FH$5,2,FALSE),FALSE),0)) +IF(P468="Up to 10% Rock",VLOOKUP(W468,VALIDATIONS!$FN$2:$GE$42,VLOOKUP(X468,VALIDATIONS!$FF$2:$FH$5,2,FALSE),FALSE),0)+IF(OR(Q468="Urban Development (moderate)",Q468="Urban Development (heavy)"),VLOOKUP(W468,VALIDATIONS!$FN$2:$GE$42,VLOOKUP(Q468,VALIDATIONS!$FJ$2:$FK$4,2,FALSE),FALSE),0))</f>
        <v/>
      </c>
    </row>
    <row r="469" spans="1:26" x14ac:dyDescent="0.2">
      <c r="A469" s="136"/>
      <c r="B469" s="368"/>
      <c r="C469" s="354"/>
      <c r="D469" s="141"/>
      <c r="E469" s="122"/>
      <c r="F469" s="141"/>
      <c r="G469" s="387"/>
      <c r="H469" s="387"/>
      <c r="I469" s="106" t="str">
        <f>IF(OR(C469="",D469=""),"",VLOOKUP(C469,VALIDATIONS!$FL$2:$FM$12,2,FALSE))</f>
        <v/>
      </c>
      <c r="J469" s="84"/>
      <c r="K469" s="377"/>
      <c r="L469" s="368"/>
      <c r="M469" s="141"/>
      <c r="N469" s="368"/>
      <c r="O469" s="141"/>
      <c r="P469" s="368"/>
      <c r="Q469" s="368"/>
      <c r="R469" s="196"/>
      <c r="S469" s="234"/>
      <c r="T469" s="198"/>
      <c r="U469" s="235"/>
      <c r="W469" s="368"/>
      <c r="X469" s="368"/>
      <c r="Y469" s="368"/>
      <c r="Z469" s="106" t="str">
        <f>IF(OR(N469="",P469="",Q469="",V469="",W469="",X469="",Y469=""),"",V469*IF(N469="Sewer Rising Main",VLOOKUP(W469,VALIDATIONS!$FN$2:$GE$42,11,FALSE),IF(N469="Sewer Reticulation",VLOOKUP(W469,VALIDATIONS!$FN$2:$GE$42,VLOOKUP(X469,VALIDATIONS!$FF$2:$FH$5,2,FALSE),FALSE),0)) +IF(P469="Up to 10% Rock",VLOOKUP(W469,VALIDATIONS!$FN$2:$GE$42,VLOOKUP(X469,VALIDATIONS!$FF$2:$FH$5,2,FALSE),FALSE),0)+IF(OR(Q469="Urban Development (moderate)",Q469="Urban Development (heavy)"),VLOOKUP(W469,VALIDATIONS!$FN$2:$GE$42,VLOOKUP(Q469,VALIDATIONS!$FJ$2:$FK$4,2,FALSE),FALSE),0))</f>
        <v/>
      </c>
    </row>
    <row r="470" spans="1:26" x14ac:dyDescent="0.2">
      <c r="A470" s="136"/>
      <c r="B470" s="368"/>
      <c r="C470" s="354"/>
      <c r="D470" s="141"/>
      <c r="E470" s="122"/>
      <c r="F470" s="141"/>
      <c r="G470" s="387"/>
      <c r="H470" s="387"/>
      <c r="I470" s="106" t="str">
        <f>IF(OR(C470="",D470=""),"",VLOOKUP(C470,VALIDATIONS!$FL$2:$FM$12,2,FALSE))</f>
        <v/>
      </c>
      <c r="J470" s="84"/>
      <c r="K470" s="377"/>
      <c r="L470" s="368"/>
      <c r="M470" s="141"/>
      <c r="N470" s="368"/>
      <c r="O470" s="141"/>
      <c r="P470" s="368"/>
      <c r="Q470" s="368"/>
      <c r="R470" s="196"/>
      <c r="S470" s="234"/>
      <c r="T470" s="198"/>
      <c r="U470" s="235"/>
      <c r="W470" s="368"/>
      <c r="X470" s="368"/>
      <c r="Y470" s="368"/>
      <c r="Z470" s="106" t="str">
        <f>IF(OR(N470="",P470="",Q470="",V470="",W470="",X470="",Y470=""),"",V470*IF(N470="Sewer Rising Main",VLOOKUP(W470,VALIDATIONS!$FN$2:$GE$42,11,FALSE),IF(N470="Sewer Reticulation",VLOOKUP(W470,VALIDATIONS!$FN$2:$GE$42,VLOOKUP(X470,VALIDATIONS!$FF$2:$FH$5,2,FALSE),FALSE),0)) +IF(P470="Up to 10% Rock",VLOOKUP(W470,VALIDATIONS!$FN$2:$GE$42,VLOOKUP(X470,VALIDATIONS!$FF$2:$FH$5,2,FALSE),FALSE),0)+IF(OR(Q470="Urban Development (moderate)",Q470="Urban Development (heavy)"),VLOOKUP(W470,VALIDATIONS!$FN$2:$GE$42,VLOOKUP(Q470,VALIDATIONS!$FJ$2:$FK$4,2,FALSE),FALSE),0))</f>
        <v/>
      </c>
    </row>
    <row r="471" spans="1:26" x14ac:dyDescent="0.2">
      <c r="A471" s="136"/>
      <c r="B471" s="368"/>
      <c r="C471" s="354"/>
      <c r="D471" s="141"/>
      <c r="E471" s="122"/>
      <c r="F471" s="141"/>
      <c r="G471" s="387"/>
      <c r="H471" s="387"/>
      <c r="I471" s="106" t="str">
        <f>IF(OR(C471="",D471=""),"",VLOOKUP(C471,VALIDATIONS!$FL$2:$FM$12,2,FALSE))</f>
        <v/>
      </c>
      <c r="J471" s="84"/>
      <c r="K471" s="377"/>
      <c r="L471" s="368"/>
      <c r="M471" s="141"/>
      <c r="N471" s="368"/>
      <c r="O471" s="141"/>
      <c r="P471" s="368"/>
      <c r="Q471" s="368"/>
      <c r="R471" s="196"/>
      <c r="S471" s="234"/>
      <c r="T471" s="198"/>
      <c r="U471" s="235"/>
      <c r="W471" s="368"/>
      <c r="X471" s="368"/>
      <c r="Y471" s="368"/>
      <c r="Z471" s="106" t="str">
        <f>IF(OR(N471="",P471="",Q471="",V471="",W471="",X471="",Y471=""),"",V471*IF(N471="Sewer Rising Main",VLOOKUP(W471,VALIDATIONS!$FN$2:$GE$42,11,FALSE),IF(N471="Sewer Reticulation",VLOOKUP(W471,VALIDATIONS!$FN$2:$GE$42,VLOOKUP(X471,VALIDATIONS!$FF$2:$FH$5,2,FALSE),FALSE),0)) +IF(P471="Up to 10% Rock",VLOOKUP(W471,VALIDATIONS!$FN$2:$GE$42,VLOOKUP(X471,VALIDATIONS!$FF$2:$FH$5,2,FALSE),FALSE),0)+IF(OR(Q471="Urban Development (moderate)",Q471="Urban Development (heavy)"),VLOOKUP(W471,VALIDATIONS!$FN$2:$GE$42,VLOOKUP(Q471,VALIDATIONS!$FJ$2:$FK$4,2,FALSE),FALSE),0))</f>
        <v/>
      </c>
    </row>
    <row r="472" spans="1:26" x14ac:dyDescent="0.2">
      <c r="A472" s="136"/>
      <c r="B472" s="368"/>
      <c r="C472" s="354"/>
      <c r="D472" s="141"/>
      <c r="E472" s="122"/>
      <c r="F472" s="141"/>
      <c r="G472" s="387"/>
      <c r="H472" s="387"/>
      <c r="I472" s="106" t="str">
        <f>IF(OR(C472="",D472=""),"",VLOOKUP(C472,VALIDATIONS!$FL$2:$FM$12,2,FALSE))</f>
        <v/>
      </c>
      <c r="J472" s="84"/>
      <c r="K472" s="377"/>
      <c r="L472" s="368"/>
      <c r="M472" s="141"/>
      <c r="N472" s="368"/>
      <c r="O472" s="141"/>
      <c r="P472" s="368"/>
      <c r="Q472" s="368"/>
      <c r="R472" s="196"/>
      <c r="S472" s="234"/>
      <c r="T472" s="198"/>
      <c r="U472" s="235"/>
      <c r="W472" s="368"/>
      <c r="X472" s="368"/>
      <c r="Y472" s="368"/>
      <c r="Z472" s="106" t="str">
        <f>IF(OR(N472="",P472="",Q472="",V472="",W472="",X472="",Y472=""),"",V472*IF(N472="Sewer Rising Main",VLOOKUP(W472,VALIDATIONS!$FN$2:$GE$42,11,FALSE),IF(N472="Sewer Reticulation",VLOOKUP(W472,VALIDATIONS!$FN$2:$GE$42,VLOOKUP(X472,VALIDATIONS!$FF$2:$FH$5,2,FALSE),FALSE),0)) +IF(P472="Up to 10% Rock",VLOOKUP(W472,VALIDATIONS!$FN$2:$GE$42,VLOOKUP(X472,VALIDATIONS!$FF$2:$FH$5,2,FALSE),FALSE),0)+IF(OR(Q472="Urban Development (moderate)",Q472="Urban Development (heavy)"),VLOOKUP(W472,VALIDATIONS!$FN$2:$GE$42,VLOOKUP(Q472,VALIDATIONS!$FJ$2:$FK$4,2,FALSE),FALSE),0))</f>
        <v/>
      </c>
    </row>
    <row r="473" spans="1:26" x14ac:dyDescent="0.2">
      <c r="A473" s="136"/>
      <c r="B473" s="368"/>
      <c r="C473" s="354"/>
      <c r="D473" s="141"/>
      <c r="E473" s="122"/>
      <c r="F473" s="141"/>
      <c r="G473" s="387"/>
      <c r="H473" s="387"/>
      <c r="I473" s="106" t="str">
        <f>IF(OR(C473="",D473=""),"",VLOOKUP(C473,VALIDATIONS!$FL$2:$FM$12,2,FALSE))</f>
        <v/>
      </c>
      <c r="J473" s="84"/>
      <c r="K473" s="377"/>
      <c r="L473" s="368"/>
      <c r="M473" s="141"/>
      <c r="N473" s="368"/>
      <c r="O473" s="141"/>
      <c r="P473" s="368"/>
      <c r="Q473" s="368"/>
      <c r="R473" s="196"/>
      <c r="S473" s="234"/>
      <c r="T473" s="198"/>
      <c r="U473" s="235"/>
      <c r="W473" s="368"/>
      <c r="X473" s="368"/>
      <c r="Y473" s="368"/>
      <c r="Z473" s="106" t="str">
        <f>IF(OR(N473="",P473="",Q473="",V473="",W473="",X473="",Y473=""),"",V473*IF(N473="Sewer Rising Main",VLOOKUP(W473,VALIDATIONS!$FN$2:$GE$42,11,FALSE),IF(N473="Sewer Reticulation",VLOOKUP(W473,VALIDATIONS!$FN$2:$GE$42,VLOOKUP(X473,VALIDATIONS!$FF$2:$FH$5,2,FALSE),FALSE),0)) +IF(P473="Up to 10% Rock",VLOOKUP(W473,VALIDATIONS!$FN$2:$GE$42,VLOOKUP(X473,VALIDATIONS!$FF$2:$FH$5,2,FALSE),FALSE),0)+IF(OR(Q473="Urban Development (moderate)",Q473="Urban Development (heavy)"),VLOOKUP(W473,VALIDATIONS!$FN$2:$GE$42,VLOOKUP(Q473,VALIDATIONS!$FJ$2:$FK$4,2,FALSE),FALSE),0))</f>
        <v/>
      </c>
    </row>
    <row r="474" spans="1:26" x14ac:dyDescent="0.2">
      <c r="A474" s="136"/>
      <c r="B474" s="368"/>
      <c r="C474" s="354"/>
      <c r="D474" s="141"/>
      <c r="E474" s="122"/>
      <c r="F474" s="141"/>
      <c r="G474" s="387"/>
      <c r="H474" s="387"/>
      <c r="I474" s="106" t="str">
        <f>IF(OR(C474="",D474=""),"",VLOOKUP(C474,VALIDATIONS!$FL$2:$FM$12,2,FALSE))</f>
        <v/>
      </c>
      <c r="J474" s="84"/>
      <c r="K474" s="377"/>
      <c r="L474" s="368"/>
      <c r="M474" s="141"/>
      <c r="N474" s="368"/>
      <c r="O474" s="141"/>
      <c r="P474" s="368"/>
      <c r="Q474" s="368"/>
      <c r="R474" s="196"/>
      <c r="S474" s="234"/>
      <c r="T474" s="198"/>
      <c r="U474" s="235"/>
      <c r="W474" s="368"/>
      <c r="X474" s="368"/>
      <c r="Y474" s="368"/>
      <c r="Z474" s="106" t="str">
        <f>IF(OR(N474="",P474="",Q474="",V474="",W474="",X474="",Y474=""),"",V474*IF(N474="Sewer Rising Main",VLOOKUP(W474,VALIDATIONS!$FN$2:$GE$42,11,FALSE),IF(N474="Sewer Reticulation",VLOOKUP(W474,VALIDATIONS!$FN$2:$GE$42,VLOOKUP(X474,VALIDATIONS!$FF$2:$FH$5,2,FALSE),FALSE),0)) +IF(P474="Up to 10% Rock",VLOOKUP(W474,VALIDATIONS!$FN$2:$GE$42,VLOOKUP(X474,VALIDATIONS!$FF$2:$FH$5,2,FALSE),FALSE),0)+IF(OR(Q474="Urban Development (moderate)",Q474="Urban Development (heavy)"),VLOOKUP(W474,VALIDATIONS!$FN$2:$GE$42,VLOOKUP(Q474,VALIDATIONS!$FJ$2:$FK$4,2,FALSE),FALSE),0))</f>
        <v/>
      </c>
    </row>
    <row r="475" spans="1:26" x14ac:dyDescent="0.2">
      <c r="A475" s="136"/>
      <c r="B475" s="368"/>
      <c r="C475" s="354"/>
      <c r="D475" s="141"/>
      <c r="E475" s="122"/>
      <c r="F475" s="141"/>
      <c r="G475" s="387"/>
      <c r="H475" s="387"/>
      <c r="I475" s="106" t="str">
        <f>IF(OR(C475="",D475=""),"",VLOOKUP(C475,VALIDATIONS!$FL$2:$FM$12,2,FALSE))</f>
        <v/>
      </c>
      <c r="J475" s="84"/>
      <c r="K475" s="377"/>
      <c r="L475" s="368"/>
      <c r="M475" s="141"/>
      <c r="N475" s="368"/>
      <c r="O475" s="141"/>
      <c r="P475" s="368"/>
      <c r="Q475" s="368"/>
      <c r="R475" s="196"/>
      <c r="S475" s="234"/>
      <c r="T475" s="198"/>
      <c r="U475" s="235"/>
      <c r="W475" s="368"/>
      <c r="X475" s="368"/>
      <c r="Y475" s="368"/>
      <c r="Z475" s="106" t="str">
        <f>IF(OR(N475="",P475="",Q475="",V475="",W475="",X475="",Y475=""),"",V475*IF(N475="Sewer Rising Main",VLOOKUP(W475,VALIDATIONS!$FN$2:$GE$42,11,FALSE),IF(N475="Sewer Reticulation",VLOOKUP(W475,VALIDATIONS!$FN$2:$GE$42,VLOOKUP(X475,VALIDATIONS!$FF$2:$FH$5,2,FALSE),FALSE),0)) +IF(P475="Up to 10% Rock",VLOOKUP(W475,VALIDATIONS!$FN$2:$GE$42,VLOOKUP(X475,VALIDATIONS!$FF$2:$FH$5,2,FALSE),FALSE),0)+IF(OR(Q475="Urban Development (moderate)",Q475="Urban Development (heavy)"),VLOOKUP(W475,VALIDATIONS!$FN$2:$GE$42,VLOOKUP(Q475,VALIDATIONS!$FJ$2:$FK$4,2,FALSE),FALSE),0))</f>
        <v/>
      </c>
    </row>
    <row r="476" spans="1:26" x14ac:dyDescent="0.2">
      <c r="A476" s="136"/>
      <c r="B476" s="368"/>
      <c r="C476" s="354"/>
      <c r="D476" s="141"/>
      <c r="E476" s="122"/>
      <c r="F476" s="141"/>
      <c r="G476" s="387"/>
      <c r="H476" s="387"/>
      <c r="I476" s="106" t="str">
        <f>IF(OR(C476="",D476=""),"",VLOOKUP(C476,VALIDATIONS!$FL$2:$FM$12,2,FALSE))</f>
        <v/>
      </c>
      <c r="J476" s="84"/>
      <c r="K476" s="377"/>
      <c r="L476" s="368"/>
      <c r="M476" s="141"/>
      <c r="N476" s="368"/>
      <c r="O476" s="141"/>
      <c r="P476" s="368"/>
      <c r="Q476" s="368"/>
      <c r="R476" s="196"/>
      <c r="S476" s="234"/>
      <c r="T476" s="198"/>
      <c r="U476" s="235"/>
      <c r="W476" s="368"/>
      <c r="X476" s="368"/>
      <c r="Y476" s="368"/>
      <c r="Z476" s="106" t="str">
        <f>IF(OR(N476="",P476="",Q476="",V476="",W476="",X476="",Y476=""),"",V476*IF(N476="Sewer Rising Main",VLOOKUP(W476,VALIDATIONS!$FN$2:$GE$42,11,FALSE),IF(N476="Sewer Reticulation",VLOOKUP(W476,VALIDATIONS!$FN$2:$GE$42,VLOOKUP(X476,VALIDATIONS!$FF$2:$FH$5,2,FALSE),FALSE),0)) +IF(P476="Up to 10% Rock",VLOOKUP(W476,VALIDATIONS!$FN$2:$GE$42,VLOOKUP(X476,VALIDATIONS!$FF$2:$FH$5,2,FALSE),FALSE),0)+IF(OR(Q476="Urban Development (moderate)",Q476="Urban Development (heavy)"),VLOOKUP(W476,VALIDATIONS!$FN$2:$GE$42,VLOOKUP(Q476,VALIDATIONS!$FJ$2:$FK$4,2,FALSE),FALSE),0))</f>
        <v/>
      </c>
    </row>
    <row r="477" spans="1:26" x14ac:dyDescent="0.2">
      <c r="A477" s="136"/>
      <c r="B477" s="368"/>
      <c r="C477" s="354"/>
      <c r="D477" s="141"/>
      <c r="E477" s="122"/>
      <c r="F477" s="141"/>
      <c r="G477" s="387"/>
      <c r="H477" s="387"/>
      <c r="I477" s="106" t="str">
        <f>IF(OR(C477="",D477=""),"",VLOOKUP(C477,VALIDATIONS!$FL$2:$FM$12,2,FALSE))</f>
        <v/>
      </c>
      <c r="J477" s="84"/>
      <c r="K477" s="377"/>
      <c r="L477" s="368"/>
      <c r="M477" s="141"/>
      <c r="N477" s="368"/>
      <c r="O477" s="141"/>
      <c r="P477" s="368"/>
      <c r="Q477" s="368"/>
      <c r="R477" s="196"/>
      <c r="S477" s="234"/>
      <c r="T477" s="198"/>
      <c r="U477" s="235"/>
      <c r="W477" s="368"/>
      <c r="X477" s="368"/>
      <c r="Y477" s="368"/>
      <c r="Z477" s="106" t="str">
        <f>IF(OR(N477="",P477="",Q477="",V477="",W477="",X477="",Y477=""),"",V477*IF(N477="Sewer Rising Main",VLOOKUP(W477,VALIDATIONS!$FN$2:$GE$42,11,FALSE),IF(N477="Sewer Reticulation",VLOOKUP(W477,VALIDATIONS!$FN$2:$GE$42,VLOOKUP(X477,VALIDATIONS!$FF$2:$FH$5,2,FALSE),FALSE),0)) +IF(P477="Up to 10% Rock",VLOOKUP(W477,VALIDATIONS!$FN$2:$GE$42,VLOOKUP(X477,VALIDATIONS!$FF$2:$FH$5,2,FALSE),FALSE),0)+IF(OR(Q477="Urban Development (moderate)",Q477="Urban Development (heavy)"),VLOOKUP(W477,VALIDATIONS!$FN$2:$GE$42,VLOOKUP(Q477,VALIDATIONS!$FJ$2:$FK$4,2,FALSE),FALSE),0))</f>
        <v/>
      </c>
    </row>
    <row r="478" spans="1:26" x14ac:dyDescent="0.2">
      <c r="A478" s="136"/>
      <c r="B478" s="368"/>
      <c r="C478" s="354"/>
      <c r="D478" s="141"/>
      <c r="E478" s="122"/>
      <c r="F478" s="141"/>
      <c r="G478" s="387"/>
      <c r="H478" s="387"/>
      <c r="I478" s="106" t="str">
        <f>IF(OR(C478="",D478=""),"",VLOOKUP(C478,VALIDATIONS!$FL$2:$FM$12,2,FALSE))</f>
        <v/>
      </c>
      <c r="J478" s="84"/>
      <c r="K478" s="377"/>
      <c r="L478" s="368"/>
      <c r="M478" s="141"/>
      <c r="N478" s="368"/>
      <c r="O478" s="141"/>
      <c r="P478" s="368"/>
      <c r="Q478" s="368"/>
      <c r="R478" s="196"/>
      <c r="S478" s="234"/>
      <c r="T478" s="198"/>
      <c r="U478" s="235"/>
      <c r="W478" s="368"/>
      <c r="X478" s="368"/>
      <c r="Y478" s="368"/>
      <c r="Z478" s="106" t="str">
        <f>IF(OR(N478="",P478="",Q478="",V478="",W478="",X478="",Y478=""),"",V478*IF(N478="Sewer Rising Main",VLOOKUP(W478,VALIDATIONS!$FN$2:$GE$42,11,FALSE),IF(N478="Sewer Reticulation",VLOOKUP(W478,VALIDATIONS!$FN$2:$GE$42,VLOOKUP(X478,VALIDATIONS!$FF$2:$FH$5,2,FALSE),FALSE),0)) +IF(P478="Up to 10% Rock",VLOOKUP(W478,VALIDATIONS!$FN$2:$GE$42,VLOOKUP(X478,VALIDATIONS!$FF$2:$FH$5,2,FALSE),FALSE),0)+IF(OR(Q478="Urban Development (moderate)",Q478="Urban Development (heavy)"),VLOOKUP(W478,VALIDATIONS!$FN$2:$GE$42,VLOOKUP(Q478,VALIDATIONS!$FJ$2:$FK$4,2,FALSE),FALSE),0))</f>
        <v/>
      </c>
    </row>
    <row r="479" spans="1:26" x14ac:dyDescent="0.2">
      <c r="A479" s="136"/>
      <c r="B479" s="368"/>
      <c r="C479" s="354"/>
      <c r="D479" s="141"/>
      <c r="E479" s="122"/>
      <c r="F479" s="141"/>
      <c r="G479" s="387"/>
      <c r="H479" s="387"/>
      <c r="I479" s="106" t="str">
        <f>IF(OR(C479="",D479=""),"",VLOOKUP(C479,VALIDATIONS!$FL$2:$FM$12,2,FALSE))</f>
        <v/>
      </c>
      <c r="J479" s="84"/>
      <c r="K479" s="377"/>
      <c r="L479" s="368"/>
      <c r="M479" s="141"/>
      <c r="N479" s="368"/>
      <c r="O479" s="141"/>
      <c r="P479" s="368"/>
      <c r="Q479" s="368"/>
      <c r="R479" s="196"/>
      <c r="S479" s="234"/>
      <c r="T479" s="198"/>
      <c r="U479" s="235"/>
      <c r="W479" s="368"/>
      <c r="X479" s="368"/>
      <c r="Y479" s="368"/>
      <c r="Z479" s="106" t="str">
        <f>IF(OR(N479="",P479="",Q479="",V479="",W479="",X479="",Y479=""),"",V479*IF(N479="Sewer Rising Main",VLOOKUP(W479,VALIDATIONS!$FN$2:$GE$42,11,FALSE),IF(N479="Sewer Reticulation",VLOOKUP(W479,VALIDATIONS!$FN$2:$GE$42,VLOOKUP(X479,VALIDATIONS!$FF$2:$FH$5,2,FALSE),FALSE),0)) +IF(P479="Up to 10% Rock",VLOOKUP(W479,VALIDATIONS!$FN$2:$GE$42,VLOOKUP(X479,VALIDATIONS!$FF$2:$FH$5,2,FALSE),FALSE),0)+IF(OR(Q479="Urban Development (moderate)",Q479="Urban Development (heavy)"),VLOOKUP(W479,VALIDATIONS!$FN$2:$GE$42,VLOOKUP(Q479,VALIDATIONS!$FJ$2:$FK$4,2,FALSE),FALSE),0))</f>
        <v/>
      </c>
    </row>
    <row r="480" spans="1:26" x14ac:dyDescent="0.2">
      <c r="A480" s="136"/>
      <c r="B480" s="368"/>
      <c r="C480" s="354"/>
      <c r="D480" s="141"/>
      <c r="E480" s="122"/>
      <c r="F480" s="141"/>
      <c r="G480" s="387"/>
      <c r="H480" s="387"/>
      <c r="I480" s="106" t="str">
        <f>IF(OR(C480="",D480=""),"",VLOOKUP(C480,VALIDATIONS!$FL$2:$FM$12,2,FALSE))</f>
        <v/>
      </c>
      <c r="J480" s="84"/>
      <c r="K480" s="377"/>
      <c r="L480" s="368"/>
      <c r="M480" s="141"/>
      <c r="N480" s="368"/>
      <c r="O480" s="141"/>
      <c r="P480" s="368"/>
      <c r="Q480" s="368"/>
      <c r="R480" s="196"/>
      <c r="S480" s="234"/>
      <c r="T480" s="198"/>
      <c r="U480" s="235"/>
      <c r="W480" s="368"/>
      <c r="X480" s="368"/>
      <c r="Y480" s="368"/>
      <c r="Z480" s="106" t="str">
        <f>IF(OR(N480="",P480="",Q480="",V480="",W480="",X480="",Y480=""),"",V480*IF(N480="Sewer Rising Main",VLOOKUP(W480,VALIDATIONS!$FN$2:$GE$42,11,FALSE),IF(N480="Sewer Reticulation",VLOOKUP(W480,VALIDATIONS!$FN$2:$GE$42,VLOOKUP(X480,VALIDATIONS!$FF$2:$FH$5,2,FALSE),FALSE),0)) +IF(P480="Up to 10% Rock",VLOOKUP(W480,VALIDATIONS!$FN$2:$GE$42,VLOOKUP(X480,VALIDATIONS!$FF$2:$FH$5,2,FALSE),FALSE),0)+IF(OR(Q480="Urban Development (moderate)",Q480="Urban Development (heavy)"),VLOOKUP(W480,VALIDATIONS!$FN$2:$GE$42,VLOOKUP(Q480,VALIDATIONS!$FJ$2:$FK$4,2,FALSE),FALSE),0))</f>
        <v/>
      </c>
    </row>
    <row r="481" spans="1:26" x14ac:dyDescent="0.2">
      <c r="A481" s="136"/>
      <c r="B481" s="368"/>
      <c r="C481" s="354"/>
      <c r="D481" s="141"/>
      <c r="E481" s="122"/>
      <c r="F481" s="141"/>
      <c r="G481" s="387"/>
      <c r="H481" s="387"/>
      <c r="I481" s="106" t="str">
        <f>IF(OR(C481="",D481=""),"",VLOOKUP(C481,VALIDATIONS!$FL$2:$FM$12,2,FALSE))</f>
        <v/>
      </c>
      <c r="J481" s="84"/>
      <c r="K481" s="377"/>
      <c r="L481" s="368"/>
      <c r="M481" s="141"/>
      <c r="N481" s="368"/>
      <c r="O481" s="141"/>
      <c r="P481" s="368"/>
      <c r="Q481" s="368"/>
      <c r="R481" s="196"/>
      <c r="S481" s="234"/>
      <c r="T481" s="198"/>
      <c r="U481" s="235"/>
      <c r="W481" s="368"/>
      <c r="X481" s="368"/>
      <c r="Y481" s="368"/>
      <c r="Z481" s="106" t="str">
        <f>IF(OR(N481="",P481="",Q481="",V481="",W481="",X481="",Y481=""),"",V481*IF(N481="Sewer Rising Main",VLOOKUP(W481,VALIDATIONS!$FN$2:$GE$42,11,FALSE),IF(N481="Sewer Reticulation",VLOOKUP(W481,VALIDATIONS!$FN$2:$GE$42,VLOOKUP(X481,VALIDATIONS!$FF$2:$FH$5,2,FALSE),FALSE),0)) +IF(P481="Up to 10% Rock",VLOOKUP(W481,VALIDATIONS!$FN$2:$GE$42,VLOOKUP(X481,VALIDATIONS!$FF$2:$FH$5,2,FALSE),FALSE),0)+IF(OR(Q481="Urban Development (moderate)",Q481="Urban Development (heavy)"),VLOOKUP(W481,VALIDATIONS!$FN$2:$GE$42,VLOOKUP(Q481,VALIDATIONS!$FJ$2:$FK$4,2,FALSE),FALSE),0))</f>
        <v/>
      </c>
    </row>
    <row r="482" spans="1:26" x14ac:dyDescent="0.2">
      <c r="A482" s="136"/>
      <c r="B482" s="368"/>
      <c r="C482" s="354"/>
      <c r="D482" s="141"/>
      <c r="E482" s="122"/>
      <c r="F482" s="141"/>
      <c r="G482" s="387"/>
      <c r="H482" s="387"/>
      <c r="I482" s="106" t="str">
        <f>IF(OR(C482="",D482=""),"",VLOOKUP(C482,VALIDATIONS!$FL$2:$FM$12,2,FALSE))</f>
        <v/>
      </c>
      <c r="J482" s="84"/>
      <c r="K482" s="377"/>
      <c r="L482" s="368"/>
      <c r="M482" s="141"/>
      <c r="N482" s="368"/>
      <c r="O482" s="141"/>
      <c r="P482" s="368"/>
      <c r="Q482" s="368"/>
      <c r="R482" s="196"/>
      <c r="S482" s="234"/>
      <c r="T482" s="198"/>
      <c r="U482" s="235"/>
      <c r="W482" s="368"/>
      <c r="X482" s="368"/>
      <c r="Y482" s="368"/>
      <c r="Z482" s="106" t="str">
        <f>IF(OR(N482="",P482="",Q482="",V482="",W482="",X482="",Y482=""),"",V482*IF(N482="Sewer Rising Main",VLOOKUP(W482,VALIDATIONS!$FN$2:$GE$42,11,FALSE),IF(N482="Sewer Reticulation",VLOOKUP(W482,VALIDATIONS!$FN$2:$GE$42,VLOOKUP(X482,VALIDATIONS!$FF$2:$FH$5,2,FALSE),FALSE),0)) +IF(P482="Up to 10% Rock",VLOOKUP(W482,VALIDATIONS!$FN$2:$GE$42,VLOOKUP(X482,VALIDATIONS!$FF$2:$FH$5,2,FALSE),FALSE),0)+IF(OR(Q482="Urban Development (moderate)",Q482="Urban Development (heavy)"),VLOOKUP(W482,VALIDATIONS!$FN$2:$GE$42,VLOOKUP(Q482,VALIDATIONS!$FJ$2:$FK$4,2,FALSE),FALSE),0))</f>
        <v/>
      </c>
    </row>
    <row r="483" spans="1:26" x14ac:dyDescent="0.2">
      <c r="A483" s="136"/>
      <c r="B483" s="368"/>
      <c r="C483" s="354"/>
      <c r="D483" s="141"/>
      <c r="E483" s="122"/>
      <c r="F483" s="141"/>
      <c r="G483" s="387"/>
      <c r="H483" s="387"/>
      <c r="I483" s="106" t="str">
        <f>IF(OR(C483="",D483=""),"",VLOOKUP(C483,VALIDATIONS!$FL$2:$FM$12,2,FALSE))</f>
        <v/>
      </c>
      <c r="J483" s="84"/>
      <c r="K483" s="377"/>
      <c r="L483" s="368"/>
      <c r="M483" s="141"/>
      <c r="N483" s="368"/>
      <c r="O483" s="141"/>
      <c r="P483" s="368"/>
      <c r="Q483" s="368"/>
      <c r="R483" s="196"/>
      <c r="S483" s="234"/>
      <c r="T483" s="198"/>
      <c r="U483" s="235"/>
      <c r="W483" s="368"/>
      <c r="X483" s="368"/>
      <c r="Y483" s="368"/>
      <c r="Z483" s="106" t="str">
        <f>IF(OR(N483="",P483="",Q483="",V483="",W483="",X483="",Y483=""),"",V483*IF(N483="Sewer Rising Main",VLOOKUP(W483,VALIDATIONS!$FN$2:$GE$42,11,FALSE),IF(N483="Sewer Reticulation",VLOOKUP(W483,VALIDATIONS!$FN$2:$GE$42,VLOOKUP(X483,VALIDATIONS!$FF$2:$FH$5,2,FALSE),FALSE),0)) +IF(P483="Up to 10% Rock",VLOOKUP(W483,VALIDATIONS!$FN$2:$GE$42,VLOOKUP(X483,VALIDATIONS!$FF$2:$FH$5,2,FALSE),FALSE),0)+IF(OR(Q483="Urban Development (moderate)",Q483="Urban Development (heavy)"),VLOOKUP(W483,VALIDATIONS!$FN$2:$GE$42,VLOOKUP(Q483,VALIDATIONS!$FJ$2:$FK$4,2,FALSE),FALSE),0))</f>
        <v/>
      </c>
    </row>
    <row r="484" spans="1:26" x14ac:dyDescent="0.2">
      <c r="A484" s="136"/>
      <c r="B484" s="368"/>
      <c r="C484" s="354"/>
      <c r="D484" s="141"/>
      <c r="E484" s="122"/>
      <c r="F484" s="141"/>
      <c r="G484" s="387"/>
      <c r="H484" s="387"/>
      <c r="I484" s="106" t="str">
        <f>IF(OR(C484="",D484=""),"",VLOOKUP(C484,VALIDATIONS!$FL$2:$FM$12,2,FALSE))</f>
        <v/>
      </c>
      <c r="J484" s="84"/>
      <c r="K484" s="377"/>
      <c r="L484" s="368"/>
      <c r="M484" s="141"/>
      <c r="N484" s="368"/>
      <c r="O484" s="141"/>
      <c r="P484" s="368"/>
      <c r="Q484" s="368"/>
      <c r="R484" s="196"/>
      <c r="S484" s="234"/>
      <c r="T484" s="198"/>
      <c r="U484" s="235"/>
      <c r="W484" s="368"/>
      <c r="X484" s="368"/>
      <c r="Y484" s="368"/>
      <c r="Z484" s="106" t="str">
        <f>IF(OR(N484="",P484="",Q484="",V484="",W484="",X484="",Y484=""),"",V484*IF(N484="Sewer Rising Main",VLOOKUP(W484,VALIDATIONS!$FN$2:$GE$42,11,FALSE),IF(N484="Sewer Reticulation",VLOOKUP(W484,VALIDATIONS!$FN$2:$GE$42,VLOOKUP(X484,VALIDATIONS!$FF$2:$FH$5,2,FALSE),FALSE),0)) +IF(P484="Up to 10% Rock",VLOOKUP(W484,VALIDATIONS!$FN$2:$GE$42,VLOOKUP(X484,VALIDATIONS!$FF$2:$FH$5,2,FALSE),FALSE),0)+IF(OR(Q484="Urban Development (moderate)",Q484="Urban Development (heavy)"),VLOOKUP(W484,VALIDATIONS!$FN$2:$GE$42,VLOOKUP(Q484,VALIDATIONS!$FJ$2:$FK$4,2,FALSE),FALSE),0))</f>
        <v/>
      </c>
    </row>
    <row r="485" spans="1:26" x14ac:dyDescent="0.2">
      <c r="A485" s="136"/>
      <c r="B485" s="368"/>
      <c r="C485" s="354"/>
      <c r="D485" s="141"/>
      <c r="E485" s="122"/>
      <c r="F485" s="141"/>
      <c r="G485" s="387"/>
      <c r="H485" s="387"/>
      <c r="I485" s="106" t="str">
        <f>IF(OR(C485="",D485=""),"",VLOOKUP(C485,VALIDATIONS!$FL$2:$FM$12,2,FALSE))</f>
        <v/>
      </c>
      <c r="J485" s="84"/>
      <c r="K485" s="377"/>
      <c r="L485" s="368"/>
      <c r="M485" s="141"/>
      <c r="N485" s="368"/>
      <c r="O485" s="141"/>
      <c r="P485" s="368"/>
      <c r="Q485" s="368"/>
      <c r="R485" s="196"/>
      <c r="S485" s="234"/>
      <c r="T485" s="198"/>
      <c r="U485" s="235"/>
      <c r="W485" s="368"/>
      <c r="X485" s="368"/>
      <c r="Y485" s="368"/>
      <c r="Z485" s="106" t="str">
        <f>IF(OR(N485="",P485="",Q485="",V485="",W485="",X485="",Y485=""),"",V485*IF(N485="Sewer Rising Main",VLOOKUP(W485,VALIDATIONS!$FN$2:$GE$42,11,FALSE),IF(N485="Sewer Reticulation",VLOOKUP(W485,VALIDATIONS!$FN$2:$GE$42,VLOOKUP(X485,VALIDATIONS!$FF$2:$FH$5,2,FALSE),FALSE),0)) +IF(P485="Up to 10% Rock",VLOOKUP(W485,VALIDATIONS!$FN$2:$GE$42,VLOOKUP(X485,VALIDATIONS!$FF$2:$FH$5,2,FALSE),FALSE),0)+IF(OR(Q485="Urban Development (moderate)",Q485="Urban Development (heavy)"),VLOOKUP(W485,VALIDATIONS!$FN$2:$GE$42,VLOOKUP(Q485,VALIDATIONS!$FJ$2:$FK$4,2,FALSE),FALSE),0))</f>
        <v/>
      </c>
    </row>
    <row r="486" spans="1:26" x14ac:dyDescent="0.2">
      <c r="A486" s="136"/>
      <c r="B486" s="368"/>
      <c r="C486" s="354"/>
      <c r="D486" s="141"/>
      <c r="E486" s="122"/>
      <c r="F486" s="141"/>
      <c r="G486" s="387"/>
      <c r="H486" s="387"/>
      <c r="I486" s="106" t="str">
        <f>IF(OR(C486="",D486=""),"",VLOOKUP(C486,VALIDATIONS!$FL$2:$FM$12,2,FALSE))</f>
        <v/>
      </c>
      <c r="J486" s="84"/>
      <c r="K486" s="377"/>
      <c r="L486" s="368"/>
      <c r="M486" s="141"/>
      <c r="N486" s="368"/>
      <c r="O486" s="141"/>
      <c r="P486" s="368"/>
      <c r="Q486" s="368"/>
      <c r="R486" s="196"/>
      <c r="S486" s="234"/>
      <c r="T486" s="198"/>
      <c r="U486" s="235"/>
      <c r="W486" s="368"/>
      <c r="X486" s="368"/>
      <c r="Y486" s="368"/>
      <c r="Z486" s="106" t="str">
        <f>IF(OR(N486="",P486="",Q486="",V486="",W486="",X486="",Y486=""),"",V486*IF(N486="Sewer Rising Main",VLOOKUP(W486,VALIDATIONS!$FN$2:$GE$42,11,FALSE),IF(N486="Sewer Reticulation",VLOOKUP(W486,VALIDATIONS!$FN$2:$GE$42,VLOOKUP(X486,VALIDATIONS!$FF$2:$FH$5,2,FALSE),FALSE),0)) +IF(P486="Up to 10% Rock",VLOOKUP(W486,VALIDATIONS!$FN$2:$GE$42,VLOOKUP(X486,VALIDATIONS!$FF$2:$FH$5,2,FALSE),FALSE),0)+IF(OR(Q486="Urban Development (moderate)",Q486="Urban Development (heavy)"),VLOOKUP(W486,VALIDATIONS!$FN$2:$GE$42,VLOOKUP(Q486,VALIDATIONS!$FJ$2:$FK$4,2,FALSE),FALSE),0))</f>
        <v/>
      </c>
    </row>
    <row r="487" spans="1:26" x14ac:dyDescent="0.2">
      <c r="A487" s="136"/>
      <c r="B487" s="368"/>
      <c r="C487" s="354"/>
      <c r="D487" s="141"/>
      <c r="E487" s="122"/>
      <c r="F487" s="141"/>
      <c r="G487" s="387"/>
      <c r="H487" s="387"/>
      <c r="I487" s="106" t="str">
        <f>IF(OR(C487="",D487=""),"",VLOOKUP(C487,VALIDATIONS!$FL$2:$FM$12,2,FALSE))</f>
        <v/>
      </c>
      <c r="J487" s="84"/>
      <c r="K487" s="377"/>
      <c r="L487" s="368"/>
      <c r="M487" s="141"/>
      <c r="N487" s="368"/>
      <c r="O487" s="141"/>
      <c r="P487" s="368"/>
      <c r="Q487" s="368"/>
      <c r="R487" s="196"/>
      <c r="S487" s="234"/>
      <c r="T487" s="198"/>
      <c r="U487" s="235"/>
      <c r="W487" s="368"/>
      <c r="X487" s="368"/>
      <c r="Y487" s="368"/>
      <c r="Z487" s="106" t="str">
        <f>IF(OR(N487="",P487="",Q487="",V487="",W487="",X487="",Y487=""),"",V487*IF(N487="Sewer Rising Main",VLOOKUP(W487,VALIDATIONS!$FN$2:$GE$42,11,FALSE),IF(N487="Sewer Reticulation",VLOOKUP(W487,VALIDATIONS!$FN$2:$GE$42,VLOOKUP(X487,VALIDATIONS!$FF$2:$FH$5,2,FALSE),FALSE),0)) +IF(P487="Up to 10% Rock",VLOOKUP(W487,VALIDATIONS!$FN$2:$GE$42,VLOOKUP(X487,VALIDATIONS!$FF$2:$FH$5,2,FALSE),FALSE),0)+IF(OR(Q487="Urban Development (moderate)",Q487="Urban Development (heavy)"),VLOOKUP(W487,VALIDATIONS!$FN$2:$GE$42,VLOOKUP(Q487,VALIDATIONS!$FJ$2:$FK$4,2,FALSE),FALSE),0))</f>
        <v/>
      </c>
    </row>
    <row r="488" spans="1:26" x14ac:dyDescent="0.2">
      <c r="A488" s="136"/>
      <c r="B488" s="368"/>
      <c r="C488" s="354"/>
      <c r="D488" s="141"/>
      <c r="E488" s="122"/>
      <c r="F488" s="141"/>
      <c r="G488" s="387"/>
      <c r="H488" s="387"/>
      <c r="I488" s="106" t="str">
        <f>IF(OR(C488="",D488=""),"",VLOOKUP(C488,VALIDATIONS!$FL$2:$FM$12,2,FALSE))</f>
        <v/>
      </c>
      <c r="J488" s="84"/>
      <c r="K488" s="377"/>
      <c r="L488" s="368"/>
      <c r="M488" s="141"/>
      <c r="N488" s="368"/>
      <c r="O488" s="141"/>
      <c r="P488" s="368"/>
      <c r="Q488" s="368"/>
      <c r="R488" s="196"/>
      <c r="S488" s="234"/>
      <c r="T488" s="198"/>
      <c r="U488" s="235"/>
      <c r="W488" s="368"/>
      <c r="X488" s="368"/>
      <c r="Y488" s="368"/>
      <c r="Z488" s="106" t="str">
        <f>IF(OR(N488="",P488="",Q488="",V488="",W488="",X488="",Y488=""),"",V488*IF(N488="Sewer Rising Main",VLOOKUP(W488,VALIDATIONS!$FN$2:$GE$42,11,FALSE),IF(N488="Sewer Reticulation",VLOOKUP(W488,VALIDATIONS!$FN$2:$GE$42,VLOOKUP(X488,VALIDATIONS!$FF$2:$FH$5,2,FALSE),FALSE),0)) +IF(P488="Up to 10% Rock",VLOOKUP(W488,VALIDATIONS!$FN$2:$GE$42,VLOOKUP(X488,VALIDATIONS!$FF$2:$FH$5,2,FALSE),FALSE),0)+IF(OR(Q488="Urban Development (moderate)",Q488="Urban Development (heavy)"),VLOOKUP(W488,VALIDATIONS!$FN$2:$GE$42,VLOOKUP(Q488,VALIDATIONS!$FJ$2:$FK$4,2,FALSE),FALSE),0))</f>
        <v/>
      </c>
    </row>
    <row r="489" spans="1:26" x14ac:dyDescent="0.2">
      <c r="A489" s="136"/>
      <c r="B489" s="368"/>
      <c r="C489" s="354"/>
      <c r="D489" s="141"/>
      <c r="E489" s="122"/>
      <c r="F489" s="141"/>
      <c r="G489" s="387"/>
      <c r="H489" s="387"/>
      <c r="I489" s="106" t="str">
        <f>IF(OR(C489="",D489=""),"",VLOOKUP(C489,VALIDATIONS!$FL$2:$FM$12,2,FALSE))</f>
        <v/>
      </c>
      <c r="J489" s="84"/>
      <c r="K489" s="377"/>
      <c r="L489" s="368"/>
      <c r="M489" s="141"/>
      <c r="N489" s="368"/>
      <c r="O489" s="141"/>
      <c r="P489" s="368"/>
      <c r="Q489" s="368"/>
      <c r="R489" s="196"/>
      <c r="S489" s="234"/>
      <c r="T489" s="198"/>
      <c r="U489" s="235"/>
      <c r="W489" s="368"/>
      <c r="X489" s="368"/>
      <c r="Y489" s="368"/>
      <c r="Z489" s="106" t="str">
        <f>IF(OR(N489="",P489="",Q489="",V489="",W489="",X489="",Y489=""),"",V489*IF(N489="Sewer Rising Main",VLOOKUP(W489,VALIDATIONS!$FN$2:$GE$42,11,FALSE),IF(N489="Sewer Reticulation",VLOOKUP(W489,VALIDATIONS!$FN$2:$GE$42,VLOOKUP(X489,VALIDATIONS!$FF$2:$FH$5,2,FALSE),FALSE),0)) +IF(P489="Up to 10% Rock",VLOOKUP(W489,VALIDATIONS!$FN$2:$GE$42,VLOOKUP(X489,VALIDATIONS!$FF$2:$FH$5,2,FALSE),FALSE),0)+IF(OR(Q489="Urban Development (moderate)",Q489="Urban Development (heavy)"),VLOOKUP(W489,VALIDATIONS!$FN$2:$GE$42,VLOOKUP(Q489,VALIDATIONS!$FJ$2:$FK$4,2,FALSE),FALSE),0))</f>
        <v/>
      </c>
    </row>
    <row r="490" spans="1:26" x14ac:dyDescent="0.2">
      <c r="A490" s="136"/>
      <c r="B490" s="368"/>
      <c r="C490" s="354"/>
      <c r="D490" s="141"/>
      <c r="E490" s="122"/>
      <c r="F490" s="141"/>
      <c r="G490" s="387"/>
      <c r="H490" s="387"/>
      <c r="I490" s="106" t="str">
        <f>IF(OR(C490="",D490=""),"",VLOOKUP(C490,VALIDATIONS!$FL$2:$FM$12,2,FALSE))</f>
        <v/>
      </c>
      <c r="J490" s="84"/>
      <c r="K490" s="377"/>
      <c r="L490" s="368"/>
      <c r="M490" s="141"/>
      <c r="N490" s="368"/>
      <c r="O490" s="141"/>
      <c r="P490" s="368"/>
      <c r="Q490" s="368"/>
      <c r="R490" s="196"/>
      <c r="S490" s="234"/>
      <c r="T490" s="198"/>
      <c r="U490" s="235"/>
      <c r="W490" s="368"/>
      <c r="X490" s="368"/>
      <c r="Y490" s="368"/>
      <c r="Z490" s="106" t="str">
        <f>IF(OR(N490="",P490="",Q490="",V490="",W490="",X490="",Y490=""),"",V490*IF(N490="Sewer Rising Main",VLOOKUP(W490,VALIDATIONS!$FN$2:$GE$42,11,FALSE),IF(N490="Sewer Reticulation",VLOOKUP(W490,VALIDATIONS!$FN$2:$GE$42,VLOOKUP(X490,VALIDATIONS!$FF$2:$FH$5,2,FALSE),FALSE),0)) +IF(P490="Up to 10% Rock",VLOOKUP(W490,VALIDATIONS!$FN$2:$GE$42,VLOOKUP(X490,VALIDATIONS!$FF$2:$FH$5,2,FALSE),FALSE),0)+IF(OR(Q490="Urban Development (moderate)",Q490="Urban Development (heavy)"),VLOOKUP(W490,VALIDATIONS!$FN$2:$GE$42,VLOOKUP(Q490,VALIDATIONS!$FJ$2:$FK$4,2,FALSE),FALSE),0))</f>
        <v/>
      </c>
    </row>
    <row r="491" spans="1:26" x14ac:dyDescent="0.2">
      <c r="A491" s="136"/>
      <c r="B491" s="368"/>
      <c r="C491" s="354"/>
      <c r="D491" s="141"/>
      <c r="E491" s="122"/>
      <c r="F491" s="141"/>
      <c r="G491" s="387"/>
      <c r="H491" s="387"/>
      <c r="I491" s="106" t="str">
        <f>IF(OR(C491="",D491=""),"",VLOOKUP(C491,VALIDATIONS!$FL$2:$FM$12,2,FALSE))</f>
        <v/>
      </c>
      <c r="J491" s="84"/>
      <c r="K491" s="377"/>
      <c r="L491" s="368"/>
      <c r="M491" s="141"/>
      <c r="N491" s="368"/>
      <c r="O491" s="141"/>
      <c r="P491" s="368"/>
      <c r="Q491" s="368"/>
      <c r="R491" s="196"/>
      <c r="S491" s="234"/>
      <c r="T491" s="198"/>
      <c r="U491" s="235"/>
      <c r="W491" s="368"/>
      <c r="X491" s="368"/>
      <c r="Y491" s="368"/>
      <c r="Z491" s="106" t="str">
        <f>IF(OR(N491="",P491="",Q491="",V491="",W491="",X491="",Y491=""),"",V491*IF(N491="Sewer Rising Main",VLOOKUP(W491,VALIDATIONS!$FN$2:$GE$42,11,FALSE),IF(N491="Sewer Reticulation",VLOOKUP(W491,VALIDATIONS!$FN$2:$GE$42,VLOOKUP(X491,VALIDATIONS!$FF$2:$FH$5,2,FALSE),FALSE),0)) +IF(P491="Up to 10% Rock",VLOOKUP(W491,VALIDATIONS!$FN$2:$GE$42,VLOOKUP(X491,VALIDATIONS!$FF$2:$FH$5,2,FALSE),FALSE),0)+IF(OR(Q491="Urban Development (moderate)",Q491="Urban Development (heavy)"),VLOOKUP(W491,VALIDATIONS!$FN$2:$GE$42,VLOOKUP(Q491,VALIDATIONS!$FJ$2:$FK$4,2,FALSE),FALSE),0))</f>
        <v/>
      </c>
    </row>
    <row r="492" spans="1:26" x14ac:dyDescent="0.2">
      <c r="A492" s="136"/>
      <c r="B492" s="368"/>
      <c r="C492" s="354"/>
      <c r="D492" s="141"/>
      <c r="E492" s="122"/>
      <c r="F492" s="141"/>
      <c r="G492" s="387"/>
      <c r="H492" s="387"/>
      <c r="I492" s="106" t="str">
        <f>IF(OR(C492="",D492=""),"",VLOOKUP(C492,VALIDATIONS!$FL$2:$FM$12,2,FALSE))</f>
        <v/>
      </c>
      <c r="J492" s="84"/>
      <c r="K492" s="377"/>
      <c r="L492" s="368"/>
      <c r="M492" s="141"/>
      <c r="N492" s="368"/>
      <c r="O492" s="141"/>
      <c r="P492" s="368"/>
      <c r="Q492" s="368"/>
      <c r="R492" s="196"/>
      <c r="S492" s="234"/>
      <c r="T492" s="198"/>
      <c r="U492" s="235"/>
      <c r="W492" s="368"/>
      <c r="X492" s="368"/>
      <c r="Y492" s="368"/>
      <c r="Z492" s="106" t="str">
        <f>IF(OR(N492="",P492="",Q492="",V492="",W492="",X492="",Y492=""),"",V492*IF(N492="Sewer Rising Main",VLOOKUP(W492,VALIDATIONS!$FN$2:$GE$42,11,FALSE),IF(N492="Sewer Reticulation",VLOOKUP(W492,VALIDATIONS!$FN$2:$GE$42,VLOOKUP(X492,VALIDATIONS!$FF$2:$FH$5,2,FALSE),FALSE),0)) +IF(P492="Up to 10% Rock",VLOOKUP(W492,VALIDATIONS!$FN$2:$GE$42,VLOOKUP(X492,VALIDATIONS!$FF$2:$FH$5,2,FALSE),FALSE),0)+IF(OR(Q492="Urban Development (moderate)",Q492="Urban Development (heavy)"),VLOOKUP(W492,VALIDATIONS!$FN$2:$GE$42,VLOOKUP(Q492,VALIDATIONS!$FJ$2:$FK$4,2,FALSE),FALSE),0))</f>
        <v/>
      </c>
    </row>
    <row r="493" spans="1:26" x14ac:dyDescent="0.2">
      <c r="A493" s="136"/>
      <c r="B493" s="368"/>
      <c r="C493" s="354"/>
      <c r="D493" s="141"/>
      <c r="E493" s="122"/>
      <c r="F493" s="141"/>
      <c r="G493" s="387"/>
      <c r="H493" s="387"/>
      <c r="I493" s="106" t="str">
        <f>IF(OR(C493="",D493=""),"",VLOOKUP(C493,VALIDATIONS!$FL$2:$FM$12,2,FALSE))</f>
        <v/>
      </c>
      <c r="J493" s="84"/>
      <c r="K493" s="377"/>
      <c r="L493" s="368"/>
      <c r="M493" s="141"/>
      <c r="N493" s="368"/>
      <c r="O493" s="141"/>
      <c r="P493" s="368"/>
      <c r="Q493" s="368"/>
      <c r="R493" s="196"/>
      <c r="S493" s="234"/>
      <c r="T493" s="198"/>
      <c r="U493" s="235"/>
      <c r="W493" s="368"/>
      <c r="X493" s="368"/>
      <c r="Y493" s="368"/>
      <c r="Z493" s="106" t="str">
        <f>IF(OR(N493="",P493="",Q493="",V493="",W493="",X493="",Y493=""),"",V493*IF(N493="Sewer Rising Main",VLOOKUP(W493,VALIDATIONS!$FN$2:$GE$42,11,FALSE),IF(N493="Sewer Reticulation",VLOOKUP(W493,VALIDATIONS!$FN$2:$GE$42,VLOOKUP(X493,VALIDATIONS!$FF$2:$FH$5,2,FALSE),FALSE),0)) +IF(P493="Up to 10% Rock",VLOOKUP(W493,VALIDATIONS!$FN$2:$GE$42,VLOOKUP(X493,VALIDATIONS!$FF$2:$FH$5,2,FALSE),FALSE),0)+IF(OR(Q493="Urban Development (moderate)",Q493="Urban Development (heavy)"),VLOOKUP(W493,VALIDATIONS!$FN$2:$GE$42,VLOOKUP(Q493,VALIDATIONS!$FJ$2:$FK$4,2,FALSE),FALSE),0))</f>
        <v/>
      </c>
    </row>
    <row r="494" spans="1:26" x14ac:dyDescent="0.2">
      <c r="A494" s="136"/>
      <c r="B494" s="368"/>
      <c r="C494" s="354"/>
      <c r="D494" s="141"/>
      <c r="E494" s="122"/>
      <c r="F494" s="141"/>
      <c r="G494" s="387"/>
      <c r="H494" s="387"/>
      <c r="I494" s="106" t="str">
        <f>IF(OR(C494="",D494=""),"",VLOOKUP(C494,VALIDATIONS!$FL$2:$FM$12,2,FALSE))</f>
        <v/>
      </c>
      <c r="J494" s="84"/>
      <c r="K494" s="377"/>
      <c r="L494" s="368"/>
      <c r="M494" s="141"/>
      <c r="N494" s="368"/>
      <c r="O494" s="141"/>
      <c r="P494" s="368"/>
      <c r="Q494" s="368"/>
      <c r="R494" s="196"/>
      <c r="S494" s="234"/>
      <c r="T494" s="198"/>
      <c r="U494" s="235"/>
      <c r="W494" s="368"/>
      <c r="X494" s="368"/>
      <c r="Y494" s="368"/>
      <c r="Z494" s="106" t="str">
        <f>IF(OR(N494="",P494="",Q494="",V494="",W494="",X494="",Y494=""),"",V494*IF(N494="Sewer Rising Main",VLOOKUP(W494,VALIDATIONS!$FN$2:$GE$42,11,FALSE),IF(N494="Sewer Reticulation",VLOOKUP(W494,VALIDATIONS!$FN$2:$GE$42,VLOOKUP(X494,VALIDATIONS!$FF$2:$FH$5,2,FALSE),FALSE),0)) +IF(P494="Up to 10% Rock",VLOOKUP(W494,VALIDATIONS!$FN$2:$GE$42,VLOOKUP(X494,VALIDATIONS!$FF$2:$FH$5,2,FALSE),FALSE),0)+IF(OR(Q494="Urban Development (moderate)",Q494="Urban Development (heavy)"),VLOOKUP(W494,VALIDATIONS!$FN$2:$GE$42,VLOOKUP(Q494,VALIDATIONS!$FJ$2:$FK$4,2,FALSE),FALSE),0))</f>
        <v/>
      </c>
    </row>
    <row r="495" spans="1:26" x14ac:dyDescent="0.2">
      <c r="A495" s="136"/>
      <c r="B495" s="368"/>
      <c r="C495" s="354"/>
      <c r="D495" s="141"/>
      <c r="E495" s="122"/>
      <c r="F495" s="141"/>
      <c r="G495" s="387"/>
      <c r="H495" s="387"/>
      <c r="I495" s="106" t="str">
        <f>IF(OR(C495="",D495=""),"",VLOOKUP(C495,VALIDATIONS!$FL$2:$FM$12,2,FALSE))</f>
        <v/>
      </c>
      <c r="J495" s="84"/>
      <c r="K495" s="377"/>
      <c r="L495" s="368"/>
      <c r="M495" s="141"/>
      <c r="N495" s="368"/>
      <c r="O495" s="141"/>
      <c r="P495" s="368"/>
      <c r="Q495" s="368"/>
      <c r="R495" s="196"/>
      <c r="S495" s="234"/>
      <c r="T495" s="198"/>
      <c r="U495" s="235"/>
      <c r="W495" s="368"/>
      <c r="X495" s="368"/>
      <c r="Y495" s="368"/>
      <c r="Z495" s="106" t="str">
        <f>IF(OR(N495="",P495="",Q495="",V495="",W495="",X495="",Y495=""),"",V495*IF(N495="Sewer Rising Main",VLOOKUP(W495,VALIDATIONS!$FN$2:$GE$42,11,FALSE),IF(N495="Sewer Reticulation",VLOOKUP(W495,VALIDATIONS!$FN$2:$GE$42,VLOOKUP(X495,VALIDATIONS!$FF$2:$FH$5,2,FALSE),FALSE),0)) +IF(P495="Up to 10% Rock",VLOOKUP(W495,VALIDATIONS!$FN$2:$GE$42,VLOOKUP(X495,VALIDATIONS!$FF$2:$FH$5,2,FALSE),FALSE),0)+IF(OR(Q495="Urban Development (moderate)",Q495="Urban Development (heavy)"),VLOOKUP(W495,VALIDATIONS!$FN$2:$GE$42,VLOOKUP(Q495,VALIDATIONS!$FJ$2:$FK$4,2,FALSE),FALSE),0))</f>
        <v/>
      </c>
    </row>
    <row r="496" spans="1:26" x14ac:dyDescent="0.2">
      <c r="A496" s="136"/>
      <c r="B496" s="368"/>
      <c r="C496" s="354"/>
      <c r="D496" s="141"/>
      <c r="E496" s="122"/>
      <c r="F496" s="141"/>
      <c r="G496" s="387"/>
      <c r="H496" s="387"/>
      <c r="I496" s="106" t="str">
        <f>IF(OR(C496="",D496=""),"",VLOOKUP(C496,VALIDATIONS!$FL$2:$FM$12,2,FALSE))</f>
        <v/>
      </c>
      <c r="J496" s="84"/>
      <c r="K496" s="377"/>
      <c r="L496" s="368"/>
      <c r="M496" s="141"/>
      <c r="N496" s="368"/>
      <c r="O496" s="141"/>
      <c r="P496" s="368"/>
      <c r="Q496" s="368"/>
      <c r="R496" s="196"/>
      <c r="S496" s="234"/>
      <c r="T496" s="198"/>
      <c r="U496" s="235"/>
      <c r="W496" s="368"/>
      <c r="X496" s="368"/>
      <c r="Y496" s="368"/>
      <c r="Z496" s="106" t="str">
        <f>IF(OR(N496="",P496="",Q496="",V496="",W496="",X496="",Y496=""),"",V496*IF(N496="Sewer Rising Main",VLOOKUP(W496,VALIDATIONS!$FN$2:$GE$42,11,FALSE),IF(N496="Sewer Reticulation",VLOOKUP(W496,VALIDATIONS!$FN$2:$GE$42,VLOOKUP(X496,VALIDATIONS!$FF$2:$FH$5,2,FALSE),FALSE),0)) +IF(P496="Up to 10% Rock",VLOOKUP(W496,VALIDATIONS!$FN$2:$GE$42,VLOOKUP(X496,VALIDATIONS!$FF$2:$FH$5,2,FALSE),FALSE),0)+IF(OR(Q496="Urban Development (moderate)",Q496="Urban Development (heavy)"),VLOOKUP(W496,VALIDATIONS!$FN$2:$GE$42,VLOOKUP(Q496,VALIDATIONS!$FJ$2:$FK$4,2,FALSE),FALSE),0))</f>
        <v/>
      </c>
    </row>
    <row r="497" spans="1:26" x14ac:dyDescent="0.2">
      <c r="A497" s="136"/>
      <c r="B497" s="368"/>
      <c r="C497" s="354"/>
      <c r="D497" s="141"/>
      <c r="E497" s="122"/>
      <c r="F497" s="141"/>
      <c r="G497" s="387"/>
      <c r="H497" s="387"/>
      <c r="I497" s="106" t="str">
        <f>IF(OR(C497="",D497=""),"",VLOOKUP(C497,VALIDATIONS!$FL$2:$FM$12,2,FALSE))</f>
        <v/>
      </c>
      <c r="J497" s="84"/>
      <c r="K497" s="377"/>
      <c r="L497" s="368"/>
      <c r="M497" s="141"/>
      <c r="N497" s="368"/>
      <c r="O497" s="141"/>
      <c r="P497" s="368"/>
      <c r="Q497" s="368"/>
      <c r="R497" s="196"/>
      <c r="S497" s="234"/>
      <c r="T497" s="198"/>
      <c r="U497" s="235"/>
      <c r="W497" s="368"/>
      <c r="X497" s="368"/>
      <c r="Y497" s="368"/>
      <c r="Z497" s="106" t="str">
        <f>IF(OR(N497="",P497="",Q497="",V497="",W497="",X497="",Y497=""),"",V497*IF(N497="Sewer Rising Main",VLOOKUP(W497,VALIDATIONS!$FN$2:$GE$42,11,FALSE),IF(N497="Sewer Reticulation",VLOOKUP(W497,VALIDATIONS!$FN$2:$GE$42,VLOOKUP(X497,VALIDATIONS!$FF$2:$FH$5,2,FALSE),FALSE),0)) +IF(P497="Up to 10% Rock",VLOOKUP(W497,VALIDATIONS!$FN$2:$GE$42,VLOOKUP(X497,VALIDATIONS!$FF$2:$FH$5,2,FALSE),FALSE),0)+IF(OR(Q497="Urban Development (moderate)",Q497="Urban Development (heavy)"),VLOOKUP(W497,VALIDATIONS!$FN$2:$GE$42,VLOOKUP(Q497,VALIDATIONS!$FJ$2:$FK$4,2,FALSE),FALSE),0))</f>
        <v/>
      </c>
    </row>
    <row r="498" spans="1:26" x14ac:dyDescent="0.2">
      <c r="A498" s="136"/>
      <c r="B498" s="368"/>
      <c r="C498" s="354"/>
      <c r="D498" s="141"/>
      <c r="E498" s="122"/>
      <c r="F498" s="141"/>
      <c r="G498" s="387"/>
      <c r="H498" s="387"/>
      <c r="I498" s="106" t="str">
        <f>IF(OR(C498="",D498=""),"",VLOOKUP(C498,VALIDATIONS!$FL$2:$FM$12,2,FALSE))</f>
        <v/>
      </c>
      <c r="J498" s="84"/>
      <c r="K498" s="377"/>
      <c r="L498" s="368"/>
      <c r="M498" s="141"/>
      <c r="N498" s="368"/>
      <c r="O498" s="141"/>
      <c r="P498" s="368"/>
      <c r="Q498" s="368"/>
      <c r="R498" s="196"/>
      <c r="S498" s="234"/>
      <c r="T498" s="198"/>
      <c r="U498" s="235"/>
      <c r="W498" s="368"/>
      <c r="X498" s="368"/>
      <c r="Y498" s="368"/>
      <c r="Z498" s="106" t="str">
        <f>IF(OR(N498="",P498="",Q498="",V498="",W498="",X498="",Y498=""),"",V498*IF(N498="Sewer Rising Main",VLOOKUP(W498,VALIDATIONS!$FN$2:$GE$42,11,FALSE),IF(N498="Sewer Reticulation",VLOOKUP(W498,VALIDATIONS!$FN$2:$GE$42,VLOOKUP(X498,VALIDATIONS!$FF$2:$FH$5,2,FALSE),FALSE),0)) +IF(P498="Up to 10% Rock",VLOOKUP(W498,VALIDATIONS!$FN$2:$GE$42,VLOOKUP(X498,VALIDATIONS!$FF$2:$FH$5,2,FALSE),FALSE),0)+IF(OR(Q498="Urban Development (moderate)",Q498="Urban Development (heavy)"),VLOOKUP(W498,VALIDATIONS!$FN$2:$GE$42,VLOOKUP(Q498,VALIDATIONS!$FJ$2:$FK$4,2,FALSE),FALSE),0))</f>
        <v/>
      </c>
    </row>
    <row r="499" spans="1:26" x14ac:dyDescent="0.2">
      <c r="A499" s="136"/>
      <c r="B499" s="368"/>
      <c r="C499" s="354"/>
      <c r="D499" s="141"/>
      <c r="E499" s="122"/>
      <c r="F499" s="141"/>
      <c r="G499" s="387"/>
      <c r="H499" s="387"/>
      <c r="I499" s="106" t="str">
        <f>IF(OR(C499="",D499=""),"",VLOOKUP(C499,VALIDATIONS!$FL$2:$FM$12,2,FALSE))</f>
        <v/>
      </c>
      <c r="J499" s="84"/>
      <c r="K499" s="377"/>
      <c r="L499" s="368"/>
      <c r="M499" s="141"/>
      <c r="N499" s="368"/>
      <c r="O499" s="141"/>
      <c r="P499" s="368"/>
      <c r="Q499" s="368"/>
      <c r="R499" s="196"/>
      <c r="S499" s="234"/>
      <c r="T499" s="198"/>
      <c r="U499" s="235"/>
      <c r="W499" s="368"/>
      <c r="X499" s="368"/>
      <c r="Y499" s="368"/>
      <c r="Z499" s="106" t="str">
        <f>IF(OR(N499="",P499="",Q499="",V499="",W499="",X499="",Y499=""),"",V499*IF(N499="Sewer Rising Main",VLOOKUP(W499,VALIDATIONS!$FN$2:$GE$42,11,FALSE),IF(N499="Sewer Reticulation",VLOOKUP(W499,VALIDATIONS!$FN$2:$GE$42,VLOOKUP(X499,VALIDATIONS!$FF$2:$FH$5,2,FALSE),FALSE),0)) +IF(P499="Up to 10% Rock",VLOOKUP(W499,VALIDATIONS!$FN$2:$GE$42,VLOOKUP(X499,VALIDATIONS!$FF$2:$FH$5,2,FALSE),FALSE),0)+IF(OR(Q499="Urban Development (moderate)",Q499="Urban Development (heavy)"),VLOOKUP(W499,VALIDATIONS!$FN$2:$GE$42,VLOOKUP(Q499,VALIDATIONS!$FJ$2:$FK$4,2,FALSE),FALSE),0))</f>
        <v/>
      </c>
    </row>
    <row r="500" spans="1:26" x14ac:dyDescent="0.2">
      <c r="A500" s="136"/>
      <c r="B500" s="368"/>
      <c r="C500" s="354"/>
      <c r="D500" s="141"/>
      <c r="E500" s="122"/>
      <c r="F500" s="141"/>
      <c r="G500" s="387"/>
      <c r="H500" s="387"/>
      <c r="I500" s="106" t="str">
        <f>IF(OR(C500="",D500=""),"",VLOOKUP(C500,VALIDATIONS!$FL$2:$FM$12,2,FALSE))</f>
        <v/>
      </c>
      <c r="J500" s="84"/>
      <c r="K500" s="377"/>
      <c r="L500" s="368"/>
      <c r="M500" s="141"/>
      <c r="N500" s="368"/>
      <c r="O500" s="141"/>
      <c r="P500" s="368"/>
      <c r="Q500" s="368"/>
      <c r="R500" s="196"/>
      <c r="S500" s="234"/>
      <c r="T500" s="198"/>
      <c r="U500" s="235"/>
      <c r="W500" s="368"/>
      <c r="X500" s="368"/>
      <c r="Y500" s="368"/>
      <c r="Z500" s="106" t="str">
        <f>IF(OR(N500="",P500="",Q500="",V500="",W500="",X500="",Y500=""),"",V500*IF(N500="Sewer Rising Main",VLOOKUP(W500,VALIDATIONS!$FN$2:$GE$42,11,FALSE),IF(N500="Sewer Reticulation",VLOOKUP(W500,VALIDATIONS!$FN$2:$GE$42,VLOOKUP(X500,VALIDATIONS!$FF$2:$FH$5,2,FALSE),FALSE),0)) +IF(P500="Up to 10% Rock",VLOOKUP(W500,VALIDATIONS!$FN$2:$GE$42,VLOOKUP(X500,VALIDATIONS!$FF$2:$FH$5,2,FALSE),FALSE),0)+IF(OR(Q500="Urban Development (moderate)",Q500="Urban Development (heavy)"),VLOOKUP(W500,VALIDATIONS!$FN$2:$GE$42,VLOOKUP(Q500,VALIDATIONS!$FJ$2:$FK$4,2,FALSE),FALSE),0))</f>
        <v/>
      </c>
    </row>
    <row r="501" spans="1:26" x14ac:dyDescent="0.2">
      <c r="A501" s="136"/>
      <c r="B501" s="368"/>
      <c r="C501" s="354"/>
      <c r="D501" s="141"/>
      <c r="E501" s="122"/>
      <c r="F501" s="141"/>
      <c r="G501" s="387"/>
      <c r="H501" s="387"/>
      <c r="I501" s="106" t="str">
        <f>IF(OR(C501="",D501=""),"",VLOOKUP(C501,VALIDATIONS!$FL$2:$FM$12,2,FALSE))</f>
        <v/>
      </c>
      <c r="J501" s="84"/>
      <c r="K501" s="377"/>
      <c r="L501" s="368"/>
      <c r="M501" s="141"/>
      <c r="N501" s="368"/>
      <c r="O501" s="141"/>
      <c r="P501" s="368"/>
      <c r="Q501" s="368"/>
      <c r="R501" s="196"/>
      <c r="S501" s="234"/>
      <c r="T501" s="198"/>
      <c r="U501" s="235"/>
      <c r="W501" s="368"/>
      <c r="X501" s="368"/>
      <c r="Y501" s="368"/>
      <c r="Z501" s="106" t="str">
        <f>IF(OR(N501="",P501="",Q501="",V501="",W501="",X501="",Y501=""),"",V501*IF(N501="Sewer Rising Main",VLOOKUP(W501,VALIDATIONS!$FN$2:$GE$42,11,FALSE),IF(N501="Sewer Reticulation",VLOOKUP(W501,VALIDATIONS!$FN$2:$GE$42,VLOOKUP(X501,VALIDATIONS!$FF$2:$FH$5,2,FALSE),FALSE),0)) +IF(P501="Up to 10% Rock",VLOOKUP(W501,VALIDATIONS!$FN$2:$GE$42,VLOOKUP(X501,VALIDATIONS!$FF$2:$FH$5,2,FALSE),FALSE),0)+IF(OR(Q501="Urban Development (moderate)",Q501="Urban Development (heavy)"),VLOOKUP(W501,VALIDATIONS!$FN$2:$GE$42,VLOOKUP(Q501,VALIDATIONS!$FJ$2:$FK$4,2,FALSE),FALSE),0))</f>
        <v/>
      </c>
    </row>
    <row r="502" spans="1:26" x14ac:dyDescent="0.2">
      <c r="A502" s="136"/>
      <c r="B502" s="368"/>
      <c r="C502" s="354"/>
      <c r="D502" s="141"/>
      <c r="E502" s="122"/>
      <c r="F502" s="141"/>
      <c r="G502" s="387"/>
      <c r="H502" s="387"/>
      <c r="I502" s="106" t="str">
        <f>IF(OR(C502="",D502=""),"",VLOOKUP(C502,VALIDATIONS!$FL$2:$FM$12,2,FALSE))</f>
        <v/>
      </c>
      <c r="J502" s="84"/>
      <c r="K502" s="377"/>
      <c r="L502" s="368"/>
      <c r="M502" s="141"/>
      <c r="N502" s="368"/>
      <c r="O502" s="141"/>
      <c r="P502" s="368"/>
      <c r="Q502" s="368"/>
      <c r="R502" s="196"/>
      <c r="S502" s="234"/>
      <c r="T502" s="198"/>
      <c r="U502" s="235"/>
      <c r="W502" s="368"/>
      <c r="X502" s="368"/>
      <c r="Y502" s="368"/>
      <c r="Z502" s="106" t="str">
        <f>IF(OR(N502="",P502="",Q502="",V502="",W502="",X502="",Y502=""),"",V502*IF(N502="Sewer Rising Main",VLOOKUP(W502,VALIDATIONS!$FN$2:$GE$42,11,FALSE),IF(N502="Sewer Reticulation",VLOOKUP(W502,VALIDATIONS!$FN$2:$GE$42,VLOOKUP(X502,VALIDATIONS!$FF$2:$FH$5,2,FALSE),FALSE),0)) +IF(P502="Up to 10% Rock",VLOOKUP(W502,VALIDATIONS!$FN$2:$GE$42,VLOOKUP(X502,VALIDATIONS!$FF$2:$FH$5,2,FALSE),FALSE),0)+IF(OR(Q502="Urban Development (moderate)",Q502="Urban Development (heavy)"),VLOOKUP(W502,VALIDATIONS!$FN$2:$GE$42,VLOOKUP(Q502,VALIDATIONS!$FJ$2:$FK$4,2,FALSE),FALSE),0))</f>
        <v/>
      </c>
    </row>
    <row r="503" spans="1:26" x14ac:dyDescent="0.2">
      <c r="A503" s="136"/>
      <c r="B503" s="368"/>
      <c r="C503" s="354"/>
      <c r="D503" s="141"/>
      <c r="E503" s="122"/>
      <c r="F503" s="141"/>
      <c r="G503" s="387"/>
      <c r="H503" s="387"/>
      <c r="I503" s="106" t="str">
        <f>IF(OR(C503="",D503=""),"",VLOOKUP(C503,VALIDATIONS!$FL$2:$FM$12,2,FALSE))</f>
        <v/>
      </c>
      <c r="J503" s="84"/>
      <c r="K503" s="377"/>
      <c r="L503" s="368"/>
      <c r="M503" s="141"/>
      <c r="N503" s="368"/>
      <c r="O503" s="141"/>
      <c r="P503" s="368"/>
      <c r="Q503" s="368"/>
      <c r="R503" s="196"/>
      <c r="S503" s="234"/>
      <c r="T503" s="198"/>
      <c r="U503" s="235"/>
      <c r="W503" s="368"/>
      <c r="X503" s="368"/>
      <c r="Y503" s="368"/>
      <c r="Z503" s="106" t="str">
        <f>IF(OR(N503="",P503="",Q503="",V503="",W503="",X503="",Y503=""),"",V503*IF(N503="Sewer Rising Main",VLOOKUP(W503,VALIDATIONS!$FN$2:$GE$42,11,FALSE),IF(N503="Sewer Reticulation",VLOOKUP(W503,VALIDATIONS!$FN$2:$GE$42,VLOOKUP(X503,VALIDATIONS!$FF$2:$FH$5,2,FALSE),FALSE),0)) +IF(P503="Up to 10% Rock",VLOOKUP(W503,VALIDATIONS!$FN$2:$GE$42,VLOOKUP(X503,VALIDATIONS!$FF$2:$FH$5,2,FALSE),FALSE),0)+IF(OR(Q503="Urban Development (moderate)",Q503="Urban Development (heavy)"),VLOOKUP(W503,VALIDATIONS!$FN$2:$GE$42,VLOOKUP(Q503,VALIDATIONS!$FJ$2:$FK$4,2,FALSE),FALSE),0))</f>
        <v/>
      </c>
    </row>
    <row r="504" spans="1:26" x14ac:dyDescent="0.2">
      <c r="A504" s="136"/>
      <c r="B504" s="368"/>
      <c r="C504" s="354"/>
      <c r="D504" s="141"/>
      <c r="E504" s="122"/>
      <c r="F504" s="141"/>
      <c r="G504" s="387"/>
      <c r="H504" s="387"/>
      <c r="I504" s="106" t="str">
        <f>IF(OR(C504="",D504=""),"",VLOOKUP(C504,VALIDATIONS!$FL$2:$FM$12,2,FALSE))</f>
        <v/>
      </c>
      <c r="J504" s="84"/>
      <c r="K504" s="377"/>
      <c r="L504" s="368"/>
      <c r="M504" s="141"/>
      <c r="N504" s="368"/>
      <c r="O504" s="141"/>
      <c r="P504" s="368"/>
      <c r="Q504" s="368"/>
      <c r="R504" s="196"/>
      <c r="S504" s="234"/>
      <c r="T504" s="198"/>
      <c r="U504" s="235"/>
      <c r="W504" s="368"/>
      <c r="X504" s="368"/>
      <c r="Y504" s="368"/>
      <c r="Z504" s="106" t="str">
        <f>IF(OR(N504="",P504="",Q504="",V504="",W504="",X504="",Y504=""),"",V504*IF(N504="Sewer Rising Main",VLOOKUP(W504,VALIDATIONS!$FN$2:$GE$42,11,FALSE),IF(N504="Sewer Reticulation",VLOOKUP(W504,VALIDATIONS!$FN$2:$GE$42,VLOOKUP(X504,VALIDATIONS!$FF$2:$FH$5,2,FALSE),FALSE),0)) +IF(P504="Up to 10% Rock",VLOOKUP(W504,VALIDATIONS!$FN$2:$GE$42,VLOOKUP(X504,VALIDATIONS!$FF$2:$FH$5,2,FALSE),FALSE),0)+IF(OR(Q504="Urban Development (moderate)",Q504="Urban Development (heavy)"),VLOOKUP(W504,VALIDATIONS!$FN$2:$GE$42,VLOOKUP(Q504,VALIDATIONS!$FJ$2:$FK$4,2,FALSE),FALSE),0))</f>
        <v/>
      </c>
    </row>
    <row r="505" spans="1:26" x14ac:dyDescent="0.2">
      <c r="A505" s="136"/>
      <c r="B505" s="368"/>
      <c r="C505" s="354"/>
      <c r="D505" s="141"/>
      <c r="E505" s="122"/>
      <c r="F505" s="141"/>
      <c r="G505" s="387"/>
      <c r="H505" s="387"/>
      <c r="I505" s="106" t="str">
        <f>IF(OR(C505="",D505=""),"",VLOOKUP(C505,VALIDATIONS!$FL$2:$FM$12,2,FALSE))</f>
        <v/>
      </c>
      <c r="J505" s="84"/>
      <c r="K505" s="377"/>
      <c r="L505" s="368"/>
      <c r="M505" s="141"/>
      <c r="N505" s="368"/>
      <c r="O505" s="141"/>
      <c r="P505" s="368"/>
      <c r="Q505" s="368"/>
      <c r="R505" s="196"/>
      <c r="S505" s="234"/>
      <c r="T505" s="198"/>
      <c r="U505" s="235"/>
      <c r="W505" s="368"/>
      <c r="X505" s="368"/>
      <c r="Y505" s="368"/>
      <c r="Z505" s="106" t="str">
        <f>IF(OR(N505="",P505="",Q505="",V505="",W505="",X505="",Y505=""),"",V505*IF(N505="Sewer Rising Main",VLOOKUP(W505,VALIDATIONS!$FN$2:$GE$42,11,FALSE),IF(N505="Sewer Reticulation",VLOOKUP(W505,VALIDATIONS!$FN$2:$GE$42,VLOOKUP(X505,VALIDATIONS!$FF$2:$FH$5,2,FALSE),FALSE),0)) +IF(P505="Up to 10% Rock",VLOOKUP(W505,VALIDATIONS!$FN$2:$GE$42,VLOOKUP(X505,VALIDATIONS!$FF$2:$FH$5,2,FALSE),FALSE),0)+IF(OR(Q505="Urban Development (moderate)",Q505="Urban Development (heavy)"),VLOOKUP(W505,VALIDATIONS!$FN$2:$GE$42,VLOOKUP(Q505,VALIDATIONS!$FJ$2:$FK$4,2,FALSE),FALSE),0))</f>
        <v/>
      </c>
    </row>
    <row r="506" spans="1:26" x14ac:dyDescent="0.2">
      <c r="A506" s="136"/>
      <c r="B506" s="368"/>
      <c r="C506" s="354"/>
      <c r="D506" s="141"/>
      <c r="E506" s="122"/>
      <c r="F506" s="141"/>
      <c r="G506" s="387"/>
      <c r="H506" s="387"/>
      <c r="I506" s="106" t="str">
        <f>IF(OR(C506="",D506=""),"",VLOOKUP(C506,VALIDATIONS!$FL$2:$FM$12,2,FALSE))</f>
        <v/>
      </c>
      <c r="J506" s="84"/>
      <c r="K506" s="377"/>
      <c r="L506" s="368"/>
      <c r="M506" s="141"/>
      <c r="N506" s="368"/>
      <c r="O506" s="141"/>
      <c r="P506" s="368"/>
      <c r="Q506" s="368"/>
      <c r="R506" s="196"/>
      <c r="S506" s="234"/>
      <c r="T506" s="198"/>
      <c r="U506" s="235"/>
      <c r="W506" s="368"/>
      <c r="X506" s="368"/>
      <c r="Y506" s="368"/>
      <c r="Z506" s="106" t="str">
        <f>IF(OR(N506="",P506="",Q506="",V506="",W506="",X506="",Y506=""),"",V506*IF(N506="Sewer Rising Main",VLOOKUP(W506,VALIDATIONS!$FN$2:$GE$42,11,FALSE),IF(N506="Sewer Reticulation",VLOOKUP(W506,VALIDATIONS!$FN$2:$GE$42,VLOOKUP(X506,VALIDATIONS!$FF$2:$FH$5,2,FALSE),FALSE),0)) +IF(P506="Up to 10% Rock",VLOOKUP(W506,VALIDATIONS!$FN$2:$GE$42,VLOOKUP(X506,VALIDATIONS!$FF$2:$FH$5,2,FALSE),FALSE),0)+IF(OR(Q506="Urban Development (moderate)",Q506="Urban Development (heavy)"),VLOOKUP(W506,VALIDATIONS!$FN$2:$GE$42,VLOOKUP(Q506,VALIDATIONS!$FJ$2:$FK$4,2,FALSE),FALSE),0))</f>
        <v/>
      </c>
    </row>
    <row r="507" spans="1:26" x14ac:dyDescent="0.2">
      <c r="A507" s="136"/>
      <c r="B507" s="368"/>
      <c r="C507" s="354"/>
      <c r="D507" s="141"/>
      <c r="E507" s="122"/>
      <c r="F507" s="141"/>
      <c r="G507" s="387"/>
      <c r="H507" s="387"/>
      <c r="I507" s="106" t="str">
        <f>IF(OR(C507="",D507=""),"",VLOOKUP(C507,VALIDATIONS!$FL$2:$FM$12,2,FALSE))</f>
        <v/>
      </c>
      <c r="J507" s="84"/>
      <c r="K507" s="377"/>
      <c r="L507" s="368"/>
      <c r="M507" s="141"/>
      <c r="N507" s="368"/>
      <c r="O507" s="141"/>
      <c r="P507" s="368"/>
      <c r="Q507" s="368"/>
      <c r="R507" s="196"/>
      <c r="S507" s="234"/>
      <c r="T507" s="198"/>
      <c r="U507" s="235"/>
      <c r="W507" s="368"/>
      <c r="X507" s="368"/>
      <c r="Y507" s="368"/>
      <c r="Z507" s="106" t="str">
        <f>IF(OR(N507="",P507="",Q507="",V507="",W507="",X507="",Y507=""),"",V507*IF(N507="Sewer Rising Main",VLOOKUP(W507,VALIDATIONS!$FN$2:$GE$42,11,FALSE),IF(N507="Sewer Reticulation",VLOOKUP(W507,VALIDATIONS!$FN$2:$GE$42,VLOOKUP(X507,VALIDATIONS!$FF$2:$FH$5,2,FALSE),FALSE),0)) +IF(P507="Up to 10% Rock",VLOOKUP(W507,VALIDATIONS!$FN$2:$GE$42,VLOOKUP(X507,VALIDATIONS!$FF$2:$FH$5,2,FALSE),FALSE),0)+IF(OR(Q507="Urban Development (moderate)",Q507="Urban Development (heavy)"),VLOOKUP(W507,VALIDATIONS!$FN$2:$GE$42,VLOOKUP(Q507,VALIDATIONS!$FJ$2:$FK$4,2,FALSE),FALSE),0))</f>
        <v/>
      </c>
    </row>
    <row r="508" spans="1:26" x14ac:dyDescent="0.2">
      <c r="A508" s="136"/>
      <c r="B508" s="368"/>
      <c r="C508" s="354"/>
      <c r="D508" s="141"/>
      <c r="E508" s="122"/>
      <c r="F508" s="141"/>
      <c r="G508" s="387"/>
      <c r="H508" s="387"/>
      <c r="I508" s="106" t="str">
        <f>IF(OR(C508="",D508=""),"",VLOOKUP(C508,VALIDATIONS!$FL$2:$FM$12,2,FALSE))</f>
        <v/>
      </c>
      <c r="J508" s="84"/>
      <c r="K508" s="377"/>
      <c r="L508" s="368"/>
      <c r="M508" s="141"/>
      <c r="N508" s="368"/>
      <c r="O508" s="141"/>
      <c r="P508" s="368"/>
      <c r="Q508" s="368"/>
      <c r="R508" s="196"/>
      <c r="S508" s="234"/>
      <c r="T508" s="198"/>
      <c r="U508" s="235"/>
      <c r="W508" s="368"/>
      <c r="X508" s="368"/>
      <c r="Y508" s="368"/>
      <c r="Z508" s="106" t="str">
        <f>IF(OR(N508="",P508="",Q508="",V508="",W508="",X508="",Y508=""),"",V508*IF(N508="Sewer Rising Main",VLOOKUP(W508,VALIDATIONS!$FN$2:$GE$42,11,FALSE),IF(N508="Sewer Reticulation",VLOOKUP(W508,VALIDATIONS!$FN$2:$GE$42,VLOOKUP(X508,VALIDATIONS!$FF$2:$FH$5,2,FALSE),FALSE),0)) +IF(P508="Up to 10% Rock",VLOOKUP(W508,VALIDATIONS!$FN$2:$GE$42,VLOOKUP(X508,VALIDATIONS!$FF$2:$FH$5,2,FALSE),FALSE),0)+IF(OR(Q508="Urban Development (moderate)",Q508="Urban Development (heavy)"),VLOOKUP(W508,VALIDATIONS!$FN$2:$GE$42,VLOOKUP(Q508,VALIDATIONS!$FJ$2:$FK$4,2,FALSE),FALSE),0))</f>
        <v/>
      </c>
    </row>
    <row r="509" spans="1:26" x14ac:dyDescent="0.2">
      <c r="A509" s="136"/>
      <c r="B509" s="368"/>
      <c r="C509" s="354"/>
      <c r="D509" s="141"/>
      <c r="E509" s="122"/>
      <c r="F509" s="141"/>
      <c r="G509" s="387"/>
      <c r="H509" s="387"/>
      <c r="I509" s="106" t="str">
        <f>IF(OR(C509="",D509=""),"",VLOOKUP(C509,VALIDATIONS!$FL$2:$FM$12,2,FALSE))</f>
        <v/>
      </c>
      <c r="J509" s="84"/>
      <c r="K509" s="377"/>
      <c r="L509" s="368"/>
      <c r="M509" s="141"/>
      <c r="N509" s="368"/>
      <c r="O509" s="141"/>
      <c r="P509" s="368"/>
      <c r="Q509" s="368"/>
      <c r="R509" s="196"/>
      <c r="S509" s="234"/>
      <c r="T509" s="198"/>
      <c r="U509" s="235"/>
      <c r="W509" s="368"/>
      <c r="X509" s="368"/>
      <c r="Y509" s="368"/>
      <c r="Z509" s="106" t="str">
        <f>IF(OR(N509="",P509="",Q509="",V509="",W509="",X509="",Y509=""),"",V509*IF(N509="Sewer Rising Main",VLOOKUP(W509,VALIDATIONS!$FN$2:$GE$42,11,FALSE),IF(N509="Sewer Reticulation",VLOOKUP(W509,VALIDATIONS!$FN$2:$GE$42,VLOOKUP(X509,VALIDATIONS!$FF$2:$FH$5,2,FALSE),FALSE),0)) +IF(P509="Up to 10% Rock",VLOOKUP(W509,VALIDATIONS!$FN$2:$GE$42,VLOOKUP(X509,VALIDATIONS!$FF$2:$FH$5,2,FALSE),FALSE),0)+IF(OR(Q509="Urban Development (moderate)",Q509="Urban Development (heavy)"),VLOOKUP(W509,VALIDATIONS!$FN$2:$GE$42,VLOOKUP(Q509,VALIDATIONS!$FJ$2:$FK$4,2,FALSE),FALSE),0))</f>
        <v/>
      </c>
    </row>
    <row r="510" spans="1:26" x14ac:dyDescent="0.2">
      <c r="A510" s="136"/>
      <c r="B510" s="368"/>
      <c r="C510" s="354"/>
      <c r="D510" s="141"/>
      <c r="E510" s="122"/>
      <c r="F510" s="141"/>
      <c r="G510" s="387"/>
      <c r="H510" s="387"/>
      <c r="I510" s="106" t="str">
        <f>IF(OR(C510="",D510=""),"",VLOOKUP(C510,VALIDATIONS!$FL$2:$FM$12,2,FALSE))</f>
        <v/>
      </c>
      <c r="J510" s="84"/>
      <c r="K510" s="377"/>
      <c r="L510" s="368"/>
      <c r="M510" s="141"/>
      <c r="N510" s="368"/>
      <c r="O510" s="141"/>
      <c r="P510" s="368"/>
      <c r="Q510" s="368"/>
      <c r="R510" s="196"/>
      <c r="S510" s="234"/>
      <c r="T510" s="198"/>
      <c r="U510" s="235"/>
      <c r="W510" s="368"/>
      <c r="X510" s="368"/>
      <c r="Y510" s="368"/>
      <c r="Z510" s="106" t="str">
        <f>IF(OR(N510="",P510="",Q510="",V510="",W510="",X510="",Y510=""),"",V510*IF(N510="Sewer Rising Main",VLOOKUP(W510,VALIDATIONS!$FN$2:$GE$42,11,FALSE),IF(N510="Sewer Reticulation",VLOOKUP(W510,VALIDATIONS!$FN$2:$GE$42,VLOOKUP(X510,VALIDATIONS!$FF$2:$FH$5,2,FALSE),FALSE),0)) +IF(P510="Up to 10% Rock",VLOOKUP(W510,VALIDATIONS!$FN$2:$GE$42,VLOOKUP(X510,VALIDATIONS!$FF$2:$FH$5,2,FALSE),FALSE),0)+IF(OR(Q510="Urban Development (moderate)",Q510="Urban Development (heavy)"),VLOOKUP(W510,VALIDATIONS!$FN$2:$GE$42,VLOOKUP(Q510,VALIDATIONS!$FJ$2:$FK$4,2,FALSE),FALSE),0))</f>
        <v/>
      </c>
    </row>
    <row r="511" spans="1:26" x14ac:dyDescent="0.2">
      <c r="A511" s="136"/>
      <c r="B511" s="368"/>
      <c r="C511" s="354"/>
      <c r="D511" s="141"/>
      <c r="E511" s="122"/>
      <c r="F511" s="141"/>
      <c r="G511" s="387"/>
      <c r="H511" s="387"/>
      <c r="I511" s="106" t="str">
        <f>IF(OR(C511="",D511=""),"",VLOOKUP(C511,VALIDATIONS!$FL$2:$FM$12,2,FALSE))</f>
        <v/>
      </c>
      <c r="J511" s="84"/>
      <c r="K511" s="377"/>
      <c r="L511" s="368"/>
      <c r="M511" s="141"/>
      <c r="N511" s="368"/>
      <c r="O511" s="141"/>
      <c r="P511" s="368"/>
      <c r="Q511" s="368"/>
      <c r="R511" s="196"/>
      <c r="S511" s="234"/>
      <c r="T511" s="198"/>
      <c r="U511" s="235"/>
      <c r="W511" s="368"/>
      <c r="X511" s="368"/>
      <c r="Y511" s="368"/>
      <c r="Z511" s="106" t="str">
        <f>IF(OR(N511="",P511="",Q511="",V511="",W511="",X511="",Y511=""),"",V511*IF(N511="Sewer Rising Main",VLOOKUP(W511,VALIDATIONS!$FN$2:$GE$42,11,FALSE),IF(N511="Sewer Reticulation",VLOOKUP(W511,VALIDATIONS!$FN$2:$GE$42,VLOOKUP(X511,VALIDATIONS!$FF$2:$FH$5,2,FALSE),FALSE),0)) +IF(P511="Up to 10% Rock",VLOOKUP(W511,VALIDATIONS!$FN$2:$GE$42,VLOOKUP(X511,VALIDATIONS!$FF$2:$FH$5,2,FALSE),FALSE),0)+IF(OR(Q511="Urban Development (moderate)",Q511="Urban Development (heavy)"),VLOOKUP(W511,VALIDATIONS!$FN$2:$GE$42,VLOOKUP(Q511,VALIDATIONS!$FJ$2:$FK$4,2,FALSE),FALSE),0))</f>
        <v/>
      </c>
    </row>
    <row r="512" spans="1:26" x14ac:dyDescent="0.2">
      <c r="A512" s="136"/>
      <c r="B512" s="368"/>
      <c r="C512" s="354"/>
      <c r="D512" s="141"/>
      <c r="E512" s="122"/>
      <c r="F512" s="141"/>
      <c r="G512" s="387"/>
      <c r="H512" s="387"/>
      <c r="I512" s="106" t="str">
        <f>IF(OR(C512="",D512=""),"",VLOOKUP(C512,VALIDATIONS!$FL$2:$FM$12,2,FALSE))</f>
        <v/>
      </c>
      <c r="J512" s="84"/>
      <c r="K512" s="377"/>
      <c r="L512" s="368"/>
      <c r="M512" s="141"/>
      <c r="N512" s="368"/>
      <c r="O512" s="141"/>
      <c r="P512" s="368"/>
      <c r="Q512" s="368"/>
      <c r="R512" s="196"/>
      <c r="S512" s="234"/>
      <c r="T512" s="198"/>
      <c r="U512" s="235"/>
      <c r="W512" s="368"/>
      <c r="X512" s="368"/>
      <c r="Y512" s="368"/>
      <c r="Z512" s="106" t="str">
        <f>IF(OR(N512="",P512="",Q512="",V512="",W512="",X512="",Y512=""),"",V512*IF(N512="Sewer Rising Main",VLOOKUP(W512,VALIDATIONS!$FN$2:$GE$42,11,FALSE),IF(N512="Sewer Reticulation",VLOOKUP(W512,VALIDATIONS!$FN$2:$GE$42,VLOOKUP(X512,VALIDATIONS!$FF$2:$FH$5,2,FALSE),FALSE),0)) +IF(P512="Up to 10% Rock",VLOOKUP(W512,VALIDATIONS!$FN$2:$GE$42,VLOOKUP(X512,VALIDATIONS!$FF$2:$FH$5,2,FALSE),FALSE),0)+IF(OR(Q512="Urban Development (moderate)",Q512="Urban Development (heavy)"),VLOOKUP(W512,VALIDATIONS!$FN$2:$GE$42,VLOOKUP(Q512,VALIDATIONS!$FJ$2:$FK$4,2,FALSE),FALSE),0))</f>
        <v/>
      </c>
    </row>
    <row r="513" spans="1:26" x14ac:dyDescent="0.2">
      <c r="A513" s="136"/>
      <c r="B513" s="368"/>
      <c r="C513" s="354"/>
      <c r="D513" s="141"/>
      <c r="E513" s="122"/>
      <c r="F513" s="141"/>
      <c r="G513" s="387"/>
      <c r="H513" s="387"/>
      <c r="I513" s="106" t="str">
        <f>IF(OR(C513="",D513=""),"",VLOOKUP(C513,VALIDATIONS!$FL$2:$FM$12,2,FALSE))</f>
        <v/>
      </c>
      <c r="J513" s="84"/>
      <c r="K513" s="377"/>
      <c r="L513" s="368"/>
      <c r="M513" s="141"/>
      <c r="N513" s="368"/>
      <c r="O513" s="141"/>
      <c r="P513" s="368"/>
      <c r="Q513" s="368"/>
      <c r="R513" s="196"/>
      <c r="S513" s="234"/>
      <c r="T513" s="198"/>
      <c r="U513" s="235"/>
      <c r="W513" s="368"/>
      <c r="X513" s="368"/>
      <c r="Y513" s="368"/>
      <c r="Z513" s="106" t="str">
        <f>IF(OR(N513="",P513="",Q513="",V513="",W513="",X513="",Y513=""),"",V513*IF(N513="Sewer Rising Main",VLOOKUP(W513,VALIDATIONS!$FN$2:$GE$42,11,FALSE),IF(N513="Sewer Reticulation",VLOOKUP(W513,VALIDATIONS!$FN$2:$GE$42,VLOOKUP(X513,VALIDATIONS!$FF$2:$FH$5,2,FALSE),FALSE),0)) +IF(P513="Up to 10% Rock",VLOOKUP(W513,VALIDATIONS!$FN$2:$GE$42,VLOOKUP(X513,VALIDATIONS!$FF$2:$FH$5,2,FALSE),FALSE),0)+IF(OR(Q513="Urban Development (moderate)",Q513="Urban Development (heavy)"),VLOOKUP(W513,VALIDATIONS!$FN$2:$GE$42,VLOOKUP(Q513,VALIDATIONS!$FJ$2:$FK$4,2,FALSE),FALSE),0))</f>
        <v/>
      </c>
    </row>
    <row r="514" spans="1:26" x14ac:dyDescent="0.2">
      <c r="A514" s="136"/>
      <c r="B514" s="368"/>
      <c r="C514" s="354"/>
      <c r="D514" s="141"/>
      <c r="E514" s="122"/>
      <c r="F514" s="141"/>
      <c r="G514" s="387"/>
      <c r="H514" s="387"/>
      <c r="I514" s="106" t="str">
        <f>IF(OR(C514="",D514=""),"",VLOOKUP(C514,VALIDATIONS!$FL$2:$FM$12,2,FALSE))</f>
        <v/>
      </c>
      <c r="J514" s="84"/>
      <c r="K514" s="377"/>
      <c r="L514" s="368"/>
      <c r="M514" s="141"/>
      <c r="N514" s="368"/>
      <c r="O514" s="141"/>
      <c r="P514" s="368"/>
      <c r="Q514" s="368"/>
      <c r="R514" s="196"/>
      <c r="S514" s="234"/>
      <c r="T514" s="198"/>
      <c r="U514" s="235"/>
      <c r="W514" s="368"/>
      <c r="X514" s="368"/>
      <c r="Y514" s="368"/>
      <c r="Z514" s="106" t="str">
        <f>IF(OR(N514="",P514="",Q514="",V514="",W514="",X514="",Y514=""),"",V514*IF(N514="Sewer Rising Main",VLOOKUP(W514,VALIDATIONS!$FN$2:$GE$42,11,FALSE),IF(N514="Sewer Reticulation",VLOOKUP(W514,VALIDATIONS!$FN$2:$GE$42,VLOOKUP(X514,VALIDATIONS!$FF$2:$FH$5,2,FALSE),FALSE),0)) +IF(P514="Up to 10% Rock",VLOOKUP(W514,VALIDATIONS!$FN$2:$GE$42,VLOOKUP(X514,VALIDATIONS!$FF$2:$FH$5,2,FALSE),FALSE),0)+IF(OR(Q514="Urban Development (moderate)",Q514="Urban Development (heavy)"),VLOOKUP(W514,VALIDATIONS!$FN$2:$GE$42,VLOOKUP(Q514,VALIDATIONS!$FJ$2:$FK$4,2,FALSE),FALSE),0))</f>
        <v/>
      </c>
    </row>
    <row r="515" spans="1:26" x14ac:dyDescent="0.2">
      <c r="A515" s="136"/>
      <c r="B515" s="368"/>
      <c r="C515" s="354"/>
      <c r="D515" s="141"/>
      <c r="E515" s="122"/>
      <c r="F515" s="141"/>
      <c r="G515" s="387"/>
      <c r="H515" s="387"/>
      <c r="I515" s="106" t="str">
        <f>IF(OR(C515="",D515=""),"",VLOOKUP(C515,VALIDATIONS!$FL$2:$FM$12,2,FALSE))</f>
        <v/>
      </c>
      <c r="J515" s="84"/>
      <c r="K515" s="377"/>
      <c r="L515" s="368"/>
      <c r="M515" s="141"/>
      <c r="N515" s="368"/>
      <c r="O515" s="141"/>
      <c r="P515" s="368"/>
      <c r="Q515" s="368"/>
      <c r="R515" s="196"/>
      <c r="S515" s="234"/>
      <c r="T515" s="198"/>
      <c r="U515" s="235"/>
      <c r="W515" s="368"/>
      <c r="X515" s="368"/>
      <c r="Y515" s="368"/>
      <c r="Z515" s="106" t="str">
        <f>IF(OR(N515="",P515="",Q515="",V515="",W515="",X515="",Y515=""),"",V515*IF(N515="Sewer Rising Main",VLOOKUP(W515,VALIDATIONS!$FN$2:$GE$42,11,FALSE),IF(N515="Sewer Reticulation",VLOOKUP(W515,VALIDATIONS!$FN$2:$GE$42,VLOOKUP(X515,VALIDATIONS!$FF$2:$FH$5,2,FALSE),FALSE),0)) +IF(P515="Up to 10% Rock",VLOOKUP(W515,VALIDATIONS!$FN$2:$GE$42,VLOOKUP(X515,VALIDATIONS!$FF$2:$FH$5,2,FALSE),FALSE),0)+IF(OR(Q515="Urban Development (moderate)",Q515="Urban Development (heavy)"),VLOOKUP(W515,VALIDATIONS!$FN$2:$GE$42,VLOOKUP(Q515,VALIDATIONS!$FJ$2:$FK$4,2,FALSE),FALSE),0))</f>
        <v/>
      </c>
    </row>
    <row r="516" spans="1:26" x14ac:dyDescent="0.2">
      <c r="A516" s="136"/>
      <c r="B516" s="368"/>
      <c r="C516" s="354"/>
      <c r="D516" s="141"/>
      <c r="E516" s="122"/>
      <c r="F516" s="141"/>
      <c r="G516" s="387"/>
      <c r="H516" s="387"/>
      <c r="I516" s="106" t="str">
        <f>IF(OR(C516="",D516=""),"",VLOOKUP(C516,VALIDATIONS!$FL$2:$FM$12,2,FALSE))</f>
        <v/>
      </c>
      <c r="J516" s="84"/>
      <c r="K516" s="377"/>
      <c r="L516" s="368"/>
      <c r="M516" s="141"/>
      <c r="N516" s="368"/>
      <c r="O516" s="141"/>
      <c r="P516" s="368"/>
      <c r="Q516" s="368"/>
      <c r="R516" s="196"/>
      <c r="S516" s="234"/>
      <c r="T516" s="198"/>
      <c r="U516" s="235"/>
      <c r="W516" s="368"/>
      <c r="X516" s="368"/>
      <c r="Y516" s="368"/>
      <c r="Z516" s="106" t="str">
        <f>IF(OR(N516="",P516="",Q516="",V516="",W516="",X516="",Y516=""),"",V516*IF(N516="Sewer Rising Main",VLOOKUP(W516,VALIDATIONS!$FN$2:$GE$42,11,FALSE),IF(N516="Sewer Reticulation",VLOOKUP(W516,VALIDATIONS!$FN$2:$GE$42,VLOOKUP(X516,VALIDATIONS!$FF$2:$FH$5,2,FALSE),FALSE),0)) +IF(P516="Up to 10% Rock",VLOOKUP(W516,VALIDATIONS!$FN$2:$GE$42,VLOOKUP(X516,VALIDATIONS!$FF$2:$FH$5,2,FALSE),FALSE),0)+IF(OR(Q516="Urban Development (moderate)",Q516="Urban Development (heavy)"),VLOOKUP(W516,VALIDATIONS!$FN$2:$GE$42,VLOOKUP(Q516,VALIDATIONS!$FJ$2:$FK$4,2,FALSE),FALSE),0))</f>
        <v/>
      </c>
    </row>
    <row r="517" spans="1:26" x14ac:dyDescent="0.2">
      <c r="A517" s="136"/>
      <c r="B517" s="368"/>
      <c r="C517" s="354"/>
      <c r="D517" s="141"/>
      <c r="E517" s="122"/>
      <c r="F517" s="141"/>
      <c r="G517" s="387"/>
      <c r="H517" s="387"/>
      <c r="I517" s="106" t="str">
        <f>IF(OR(C517="",D517=""),"",VLOOKUP(C517,VALIDATIONS!$FL$2:$FM$12,2,FALSE))</f>
        <v/>
      </c>
      <c r="J517" s="84"/>
      <c r="K517" s="377"/>
      <c r="L517" s="368"/>
      <c r="M517" s="141"/>
      <c r="N517" s="368"/>
      <c r="O517" s="141"/>
      <c r="P517" s="368"/>
      <c r="Q517" s="368"/>
      <c r="R517" s="196"/>
      <c r="S517" s="234"/>
      <c r="T517" s="198"/>
      <c r="U517" s="235"/>
      <c r="W517" s="368"/>
      <c r="X517" s="368"/>
      <c r="Y517" s="368"/>
      <c r="Z517" s="106" t="str">
        <f>IF(OR(N517="",P517="",Q517="",V517="",W517="",X517="",Y517=""),"",V517*IF(N517="Sewer Rising Main",VLOOKUP(W517,VALIDATIONS!$FN$2:$GE$42,11,FALSE),IF(N517="Sewer Reticulation",VLOOKUP(W517,VALIDATIONS!$FN$2:$GE$42,VLOOKUP(X517,VALIDATIONS!$FF$2:$FH$5,2,FALSE),FALSE),0)) +IF(P517="Up to 10% Rock",VLOOKUP(W517,VALIDATIONS!$FN$2:$GE$42,VLOOKUP(X517,VALIDATIONS!$FF$2:$FH$5,2,FALSE),FALSE),0)+IF(OR(Q517="Urban Development (moderate)",Q517="Urban Development (heavy)"),VLOOKUP(W517,VALIDATIONS!$FN$2:$GE$42,VLOOKUP(Q517,VALIDATIONS!$FJ$2:$FK$4,2,FALSE),FALSE),0))</f>
        <v/>
      </c>
    </row>
    <row r="518" spans="1:26" x14ac:dyDescent="0.2">
      <c r="A518" s="136"/>
      <c r="B518" s="368"/>
      <c r="C518" s="354"/>
      <c r="D518" s="141"/>
      <c r="E518" s="122"/>
      <c r="F518" s="141"/>
      <c r="G518" s="387"/>
      <c r="H518" s="387"/>
      <c r="I518" s="106" t="str">
        <f>IF(OR(C518="",D518=""),"",VLOOKUP(C518,VALIDATIONS!$FL$2:$FM$12,2,FALSE))</f>
        <v/>
      </c>
      <c r="J518" s="84"/>
      <c r="K518" s="377"/>
      <c r="L518" s="368"/>
      <c r="M518" s="141"/>
      <c r="N518" s="368"/>
      <c r="O518" s="141"/>
      <c r="P518" s="368"/>
      <c r="Q518" s="368"/>
      <c r="R518" s="196"/>
      <c r="S518" s="234"/>
      <c r="T518" s="198"/>
      <c r="U518" s="235"/>
      <c r="W518" s="368"/>
      <c r="X518" s="368"/>
      <c r="Y518" s="368"/>
      <c r="Z518" s="106" t="str">
        <f>IF(OR(N518="",P518="",Q518="",V518="",W518="",X518="",Y518=""),"",V518*IF(N518="Sewer Rising Main",VLOOKUP(W518,VALIDATIONS!$FN$2:$GE$42,11,FALSE),IF(N518="Sewer Reticulation",VLOOKUP(W518,VALIDATIONS!$FN$2:$GE$42,VLOOKUP(X518,VALIDATIONS!$FF$2:$FH$5,2,FALSE),FALSE),0)) +IF(P518="Up to 10% Rock",VLOOKUP(W518,VALIDATIONS!$FN$2:$GE$42,VLOOKUP(X518,VALIDATIONS!$FF$2:$FH$5,2,FALSE),FALSE),0)+IF(OR(Q518="Urban Development (moderate)",Q518="Urban Development (heavy)"),VLOOKUP(W518,VALIDATIONS!$FN$2:$GE$42,VLOOKUP(Q518,VALIDATIONS!$FJ$2:$FK$4,2,FALSE),FALSE),0))</f>
        <v/>
      </c>
    </row>
    <row r="519" spans="1:26" x14ac:dyDescent="0.2">
      <c r="A519" s="136"/>
      <c r="B519" s="368"/>
      <c r="C519" s="354"/>
      <c r="D519" s="141"/>
      <c r="E519" s="122"/>
      <c r="F519" s="141"/>
      <c r="G519" s="387"/>
      <c r="H519" s="387"/>
      <c r="I519" s="106" t="str">
        <f>IF(OR(C519="",D519=""),"",VLOOKUP(C519,VALIDATIONS!$FL$2:$FM$12,2,FALSE))</f>
        <v/>
      </c>
      <c r="J519" s="84"/>
      <c r="K519" s="377"/>
      <c r="L519" s="368"/>
      <c r="M519" s="141"/>
      <c r="N519" s="368"/>
      <c r="O519" s="141"/>
      <c r="P519" s="368"/>
      <c r="Q519" s="368"/>
      <c r="R519" s="196"/>
      <c r="S519" s="234"/>
      <c r="T519" s="198"/>
      <c r="U519" s="235"/>
      <c r="W519" s="368"/>
      <c r="X519" s="368"/>
      <c r="Y519" s="368"/>
      <c r="Z519" s="106" t="str">
        <f>IF(OR(N519="",P519="",Q519="",V519="",W519="",X519="",Y519=""),"",V519*IF(N519="Sewer Rising Main",VLOOKUP(W519,VALIDATIONS!$FN$2:$GE$42,11,FALSE),IF(N519="Sewer Reticulation",VLOOKUP(W519,VALIDATIONS!$FN$2:$GE$42,VLOOKUP(X519,VALIDATIONS!$FF$2:$FH$5,2,FALSE),FALSE),0)) +IF(P519="Up to 10% Rock",VLOOKUP(W519,VALIDATIONS!$FN$2:$GE$42,VLOOKUP(X519,VALIDATIONS!$FF$2:$FH$5,2,FALSE),FALSE),0)+IF(OR(Q519="Urban Development (moderate)",Q519="Urban Development (heavy)"),VLOOKUP(W519,VALIDATIONS!$FN$2:$GE$42,VLOOKUP(Q519,VALIDATIONS!$FJ$2:$FK$4,2,FALSE),FALSE),0))</f>
        <v/>
      </c>
    </row>
    <row r="520" spans="1:26" x14ac:dyDescent="0.2">
      <c r="A520" s="136"/>
      <c r="B520" s="368"/>
      <c r="C520" s="354"/>
      <c r="D520" s="141"/>
      <c r="E520" s="122"/>
      <c r="F520" s="141"/>
      <c r="G520" s="387"/>
      <c r="H520" s="387"/>
      <c r="I520" s="106" t="str">
        <f>IF(OR(C520="",D520=""),"",VLOOKUP(C520,VALIDATIONS!$FL$2:$FM$12,2,FALSE))</f>
        <v/>
      </c>
      <c r="J520" s="84"/>
      <c r="K520" s="377"/>
      <c r="L520" s="368"/>
      <c r="M520" s="141"/>
      <c r="N520" s="368"/>
      <c r="O520" s="141"/>
      <c r="P520" s="368"/>
      <c r="Q520" s="368"/>
      <c r="R520" s="196"/>
      <c r="S520" s="234"/>
      <c r="T520" s="198"/>
      <c r="U520" s="235"/>
      <c r="W520" s="368"/>
      <c r="X520" s="368"/>
      <c r="Y520" s="368"/>
      <c r="Z520" s="106" t="str">
        <f>IF(OR(N520="",P520="",Q520="",V520="",W520="",X520="",Y520=""),"",V520*IF(N520="Sewer Rising Main",VLOOKUP(W520,VALIDATIONS!$FN$2:$GE$42,11,FALSE),IF(N520="Sewer Reticulation",VLOOKUP(W520,VALIDATIONS!$FN$2:$GE$42,VLOOKUP(X520,VALIDATIONS!$FF$2:$FH$5,2,FALSE),FALSE),0)) +IF(P520="Up to 10% Rock",VLOOKUP(W520,VALIDATIONS!$FN$2:$GE$42,VLOOKUP(X520,VALIDATIONS!$FF$2:$FH$5,2,FALSE),FALSE),0)+IF(OR(Q520="Urban Development (moderate)",Q520="Urban Development (heavy)"),VLOOKUP(W520,VALIDATIONS!$FN$2:$GE$42,VLOOKUP(Q520,VALIDATIONS!$FJ$2:$FK$4,2,FALSE),FALSE),0))</f>
        <v/>
      </c>
    </row>
    <row r="521" spans="1:26" x14ac:dyDescent="0.2">
      <c r="A521" s="136"/>
      <c r="B521" s="368"/>
      <c r="C521" s="354"/>
      <c r="D521" s="141"/>
      <c r="E521" s="122"/>
      <c r="F521" s="141"/>
      <c r="G521" s="387"/>
      <c r="H521" s="387"/>
      <c r="I521" s="106" t="str">
        <f>IF(OR(C521="",D521=""),"",VLOOKUP(C521,VALIDATIONS!$FL$2:$FM$12,2,FALSE))</f>
        <v/>
      </c>
      <c r="J521" s="84"/>
      <c r="K521" s="377"/>
      <c r="L521" s="368"/>
      <c r="M521" s="141"/>
      <c r="N521" s="368"/>
      <c r="O521" s="141"/>
      <c r="P521" s="368"/>
      <c r="Q521" s="368"/>
      <c r="R521" s="196"/>
      <c r="S521" s="234"/>
      <c r="T521" s="198"/>
      <c r="U521" s="235"/>
      <c r="W521" s="368"/>
      <c r="X521" s="368"/>
      <c r="Y521" s="368"/>
      <c r="Z521" s="106" t="str">
        <f>IF(OR(N521="",P521="",Q521="",V521="",W521="",X521="",Y521=""),"",V521*IF(N521="Sewer Rising Main",VLOOKUP(W521,VALIDATIONS!$FN$2:$GE$42,11,FALSE),IF(N521="Sewer Reticulation",VLOOKUP(W521,VALIDATIONS!$FN$2:$GE$42,VLOOKUP(X521,VALIDATIONS!$FF$2:$FH$5,2,FALSE),FALSE),0)) +IF(P521="Up to 10% Rock",VLOOKUP(W521,VALIDATIONS!$FN$2:$GE$42,VLOOKUP(X521,VALIDATIONS!$FF$2:$FH$5,2,FALSE),FALSE),0)+IF(OR(Q521="Urban Development (moderate)",Q521="Urban Development (heavy)"),VLOOKUP(W521,VALIDATIONS!$FN$2:$GE$42,VLOOKUP(Q521,VALIDATIONS!$FJ$2:$FK$4,2,FALSE),FALSE),0))</f>
        <v/>
      </c>
    </row>
    <row r="522" spans="1:26" x14ac:dyDescent="0.2">
      <c r="A522" s="136"/>
      <c r="B522" s="368"/>
      <c r="C522" s="354"/>
      <c r="D522" s="141"/>
      <c r="E522" s="122"/>
      <c r="F522" s="141"/>
      <c r="G522" s="387"/>
      <c r="H522" s="387"/>
      <c r="I522" s="106" t="str">
        <f>IF(OR(C522="",D522=""),"",VLOOKUP(C522,VALIDATIONS!$FL$2:$FM$12,2,FALSE))</f>
        <v/>
      </c>
      <c r="J522" s="84"/>
      <c r="K522" s="377"/>
      <c r="L522" s="368"/>
      <c r="M522" s="141"/>
      <c r="N522" s="368"/>
      <c r="O522" s="141"/>
      <c r="P522" s="368"/>
      <c r="Q522" s="368"/>
      <c r="R522" s="196"/>
      <c r="S522" s="234"/>
      <c r="T522" s="198"/>
      <c r="U522" s="235"/>
      <c r="W522" s="368"/>
      <c r="X522" s="368"/>
      <c r="Y522" s="368"/>
      <c r="Z522" s="106" t="str">
        <f>IF(OR(N522="",P522="",Q522="",V522="",W522="",X522="",Y522=""),"",V522*IF(N522="Sewer Rising Main",VLOOKUP(W522,VALIDATIONS!$FN$2:$GE$42,11,FALSE),IF(N522="Sewer Reticulation",VLOOKUP(W522,VALIDATIONS!$FN$2:$GE$42,VLOOKUP(X522,VALIDATIONS!$FF$2:$FH$5,2,FALSE),FALSE),0)) +IF(P522="Up to 10% Rock",VLOOKUP(W522,VALIDATIONS!$FN$2:$GE$42,VLOOKUP(X522,VALIDATIONS!$FF$2:$FH$5,2,FALSE),FALSE),0)+IF(OR(Q522="Urban Development (moderate)",Q522="Urban Development (heavy)"),VLOOKUP(W522,VALIDATIONS!$FN$2:$GE$42,VLOOKUP(Q522,VALIDATIONS!$FJ$2:$FK$4,2,FALSE),FALSE),0))</f>
        <v/>
      </c>
    </row>
    <row r="523" spans="1:26" x14ac:dyDescent="0.2">
      <c r="A523" s="136"/>
      <c r="B523" s="368"/>
      <c r="C523" s="354"/>
      <c r="D523" s="141"/>
      <c r="E523" s="122"/>
      <c r="F523" s="141"/>
      <c r="G523" s="387"/>
      <c r="H523" s="387"/>
      <c r="I523" s="106" t="str">
        <f>IF(OR(C523="",D523=""),"",VLOOKUP(C523,VALIDATIONS!$FL$2:$FM$12,2,FALSE))</f>
        <v/>
      </c>
      <c r="J523" s="84"/>
      <c r="K523" s="377"/>
      <c r="L523" s="368"/>
      <c r="M523" s="141"/>
      <c r="N523" s="368"/>
      <c r="O523" s="141"/>
      <c r="P523" s="368"/>
      <c r="Q523" s="368"/>
      <c r="R523" s="196"/>
      <c r="S523" s="234"/>
      <c r="T523" s="198"/>
      <c r="U523" s="235"/>
      <c r="W523" s="368"/>
      <c r="X523" s="368"/>
      <c r="Y523" s="368"/>
      <c r="Z523" s="106" t="str">
        <f>IF(OR(N523="",P523="",Q523="",V523="",W523="",X523="",Y523=""),"",V523*IF(N523="Sewer Rising Main",VLOOKUP(W523,VALIDATIONS!$FN$2:$GE$42,11,FALSE),IF(N523="Sewer Reticulation",VLOOKUP(W523,VALIDATIONS!$FN$2:$GE$42,VLOOKUP(X523,VALIDATIONS!$FF$2:$FH$5,2,FALSE),FALSE),0)) +IF(P523="Up to 10% Rock",VLOOKUP(W523,VALIDATIONS!$FN$2:$GE$42,VLOOKUP(X523,VALIDATIONS!$FF$2:$FH$5,2,FALSE),FALSE),0)+IF(OR(Q523="Urban Development (moderate)",Q523="Urban Development (heavy)"),VLOOKUP(W523,VALIDATIONS!$FN$2:$GE$42,VLOOKUP(Q523,VALIDATIONS!$FJ$2:$FK$4,2,FALSE),FALSE),0))</f>
        <v/>
      </c>
    </row>
    <row r="524" spans="1:26" x14ac:dyDescent="0.2">
      <c r="A524" s="136"/>
      <c r="B524" s="368"/>
      <c r="C524" s="354"/>
      <c r="D524" s="141"/>
      <c r="E524" s="122"/>
      <c r="F524" s="141"/>
      <c r="G524" s="387"/>
      <c r="H524" s="387"/>
      <c r="I524" s="106" t="str">
        <f>IF(OR(C524="",D524=""),"",VLOOKUP(C524,VALIDATIONS!$FL$2:$FM$12,2,FALSE))</f>
        <v/>
      </c>
      <c r="J524" s="84"/>
      <c r="K524" s="377"/>
      <c r="L524" s="368"/>
      <c r="M524" s="141"/>
      <c r="N524" s="368"/>
      <c r="O524" s="141"/>
      <c r="P524" s="368"/>
      <c r="Q524" s="368"/>
      <c r="R524" s="196"/>
      <c r="S524" s="234"/>
      <c r="T524" s="198"/>
      <c r="U524" s="235"/>
      <c r="W524" s="368"/>
      <c r="X524" s="368"/>
      <c r="Y524" s="368"/>
      <c r="Z524" s="106" t="str">
        <f>IF(OR(N524="",P524="",Q524="",V524="",W524="",X524="",Y524=""),"",V524*IF(N524="Sewer Rising Main",VLOOKUP(W524,VALIDATIONS!$FN$2:$GE$42,11,FALSE),IF(N524="Sewer Reticulation",VLOOKUP(W524,VALIDATIONS!$FN$2:$GE$42,VLOOKUP(X524,VALIDATIONS!$FF$2:$FH$5,2,FALSE),FALSE),0)) +IF(P524="Up to 10% Rock",VLOOKUP(W524,VALIDATIONS!$FN$2:$GE$42,VLOOKUP(X524,VALIDATIONS!$FF$2:$FH$5,2,FALSE),FALSE),0)+IF(OR(Q524="Urban Development (moderate)",Q524="Urban Development (heavy)"),VLOOKUP(W524,VALIDATIONS!$FN$2:$GE$42,VLOOKUP(Q524,VALIDATIONS!$FJ$2:$FK$4,2,FALSE),FALSE),0))</f>
        <v/>
      </c>
    </row>
    <row r="525" spans="1:26" x14ac:dyDescent="0.2">
      <c r="A525" s="136"/>
      <c r="B525" s="368"/>
      <c r="C525" s="354"/>
      <c r="D525" s="141"/>
      <c r="E525" s="122"/>
      <c r="F525" s="141"/>
      <c r="G525" s="387"/>
      <c r="H525" s="387"/>
      <c r="I525" s="106" t="str">
        <f>IF(OR(C525="",D525=""),"",VLOOKUP(C525,VALIDATIONS!$FL$2:$FM$12,2,FALSE))</f>
        <v/>
      </c>
      <c r="J525" s="84"/>
      <c r="K525" s="377"/>
      <c r="L525" s="368"/>
      <c r="M525" s="141"/>
      <c r="N525" s="368"/>
      <c r="O525" s="141"/>
      <c r="P525" s="368"/>
      <c r="Q525" s="368"/>
      <c r="R525" s="196"/>
      <c r="S525" s="234"/>
      <c r="T525" s="198"/>
      <c r="U525" s="235"/>
      <c r="W525" s="368"/>
      <c r="X525" s="368"/>
      <c r="Y525" s="368"/>
      <c r="Z525" s="106" t="str">
        <f>IF(OR(N525="",P525="",Q525="",V525="",W525="",X525="",Y525=""),"",V525*IF(N525="Sewer Rising Main",VLOOKUP(W525,VALIDATIONS!$FN$2:$GE$42,11,FALSE),IF(N525="Sewer Reticulation",VLOOKUP(W525,VALIDATIONS!$FN$2:$GE$42,VLOOKUP(X525,VALIDATIONS!$FF$2:$FH$5,2,FALSE),FALSE),0)) +IF(P525="Up to 10% Rock",VLOOKUP(W525,VALIDATIONS!$FN$2:$GE$42,VLOOKUP(X525,VALIDATIONS!$FF$2:$FH$5,2,FALSE),FALSE),0)+IF(OR(Q525="Urban Development (moderate)",Q525="Urban Development (heavy)"),VLOOKUP(W525,VALIDATIONS!$FN$2:$GE$42,VLOOKUP(Q525,VALIDATIONS!$FJ$2:$FK$4,2,FALSE),FALSE),0))</f>
        <v/>
      </c>
    </row>
    <row r="526" spans="1:26" x14ac:dyDescent="0.2">
      <c r="A526" s="136"/>
      <c r="B526" s="368"/>
      <c r="C526" s="354"/>
      <c r="D526" s="141"/>
      <c r="E526" s="122"/>
      <c r="F526" s="141"/>
      <c r="G526" s="387"/>
      <c r="H526" s="387"/>
      <c r="I526" s="106" t="str">
        <f>IF(OR(C526="",D526=""),"",VLOOKUP(C526,VALIDATIONS!$FL$2:$FM$12,2,FALSE))</f>
        <v/>
      </c>
      <c r="J526" s="84"/>
      <c r="K526" s="377"/>
      <c r="L526" s="368"/>
      <c r="M526" s="141"/>
      <c r="N526" s="368"/>
      <c r="O526" s="141"/>
      <c r="P526" s="368"/>
      <c r="Q526" s="368"/>
      <c r="R526" s="196"/>
      <c r="S526" s="234"/>
      <c r="T526" s="198"/>
      <c r="U526" s="235"/>
      <c r="W526" s="368"/>
      <c r="X526" s="368"/>
      <c r="Y526" s="368"/>
      <c r="Z526" s="106" t="str">
        <f>IF(OR(N526="",P526="",Q526="",V526="",W526="",X526="",Y526=""),"",V526*IF(N526="Sewer Rising Main",VLOOKUP(W526,VALIDATIONS!$FN$2:$GE$42,11,FALSE),IF(N526="Sewer Reticulation",VLOOKUP(W526,VALIDATIONS!$FN$2:$GE$42,VLOOKUP(X526,VALIDATIONS!$FF$2:$FH$5,2,FALSE),FALSE),0)) +IF(P526="Up to 10% Rock",VLOOKUP(W526,VALIDATIONS!$FN$2:$GE$42,VLOOKUP(X526,VALIDATIONS!$FF$2:$FH$5,2,FALSE),FALSE),0)+IF(OR(Q526="Urban Development (moderate)",Q526="Urban Development (heavy)"),VLOOKUP(W526,VALIDATIONS!$FN$2:$GE$42,VLOOKUP(Q526,VALIDATIONS!$FJ$2:$FK$4,2,FALSE),FALSE),0))</f>
        <v/>
      </c>
    </row>
    <row r="527" spans="1:26" x14ac:dyDescent="0.2">
      <c r="A527" s="136"/>
      <c r="B527" s="368"/>
      <c r="C527" s="354"/>
      <c r="D527" s="141"/>
      <c r="E527" s="122"/>
      <c r="F527" s="141"/>
      <c r="G527" s="387"/>
      <c r="H527" s="387"/>
      <c r="I527" s="106" t="str">
        <f>IF(OR(C527="",D527=""),"",VLOOKUP(C527,VALIDATIONS!$FL$2:$FM$12,2,FALSE))</f>
        <v/>
      </c>
      <c r="J527" s="84"/>
      <c r="K527" s="377"/>
      <c r="L527" s="368"/>
      <c r="M527" s="141"/>
      <c r="N527" s="368"/>
      <c r="O527" s="141"/>
      <c r="P527" s="368"/>
      <c r="Q527" s="368"/>
      <c r="R527" s="196"/>
      <c r="S527" s="234"/>
      <c r="T527" s="198"/>
      <c r="U527" s="235"/>
      <c r="W527" s="368"/>
      <c r="X527" s="368"/>
      <c r="Y527" s="368"/>
      <c r="Z527" s="106" t="str">
        <f>IF(OR(N527="",P527="",Q527="",V527="",W527="",X527="",Y527=""),"",V527*IF(N527="Sewer Rising Main",VLOOKUP(W527,VALIDATIONS!$FN$2:$GE$42,11,FALSE),IF(N527="Sewer Reticulation",VLOOKUP(W527,VALIDATIONS!$FN$2:$GE$42,VLOOKUP(X527,VALIDATIONS!$FF$2:$FH$5,2,FALSE),FALSE),0)) +IF(P527="Up to 10% Rock",VLOOKUP(W527,VALIDATIONS!$FN$2:$GE$42,VLOOKUP(X527,VALIDATIONS!$FF$2:$FH$5,2,FALSE),FALSE),0)+IF(OR(Q527="Urban Development (moderate)",Q527="Urban Development (heavy)"),VLOOKUP(W527,VALIDATIONS!$FN$2:$GE$42,VLOOKUP(Q527,VALIDATIONS!$FJ$2:$FK$4,2,FALSE),FALSE),0))</f>
        <v/>
      </c>
    </row>
    <row r="528" spans="1:26" x14ac:dyDescent="0.2">
      <c r="A528" s="136"/>
      <c r="B528" s="368"/>
      <c r="C528" s="354"/>
      <c r="D528" s="141"/>
      <c r="E528" s="122"/>
      <c r="F528" s="141"/>
      <c r="G528" s="387"/>
      <c r="H528" s="387"/>
      <c r="I528" s="106" t="str">
        <f>IF(OR(C528="",D528=""),"",VLOOKUP(C528,VALIDATIONS!$FL$2:$FM$12,2,FALSE))</f>
        <v/>
      </c>
      <c r="J528" s="84"/>
      <c r="K528" s="377"/>
      <c r="L528" s="368"/>
      <c r="M528" s="141"/>
      <c r="N528" s="368"/>
      <c r="O528" s="141"/>
      <c r="P528" s="368"/>
      <c r="Q528" s="368"/>
      <c r="R528" s="196"/>
      <c r="S528" s="234"/>
      <c r="T528" s="198"/>
      <c r="U528" s="235"/>
      <c r="W528" s="368"/>
      <c r="X528" s="368"/>
      <c r="Y528" s="368"/>
      <c r="Z528" s="106" t="str">
        <f>IF(OR(N528="",P528="",Q528="",V528="",W528="",X528="",Y528=""),"",V528*IF(N528="Sewer Rising Main",VLOOKUP(W528,VALIDATIONS!$FN$2:$GE$42,11,FALSE),IF(N528="Sewer Reticulation",VLOOKUP(W528,VALIDATIONS!$FN$2:$GE$42,VLOOKUP(X528,VALIDATIONS!$FF$2:$FH$5,2,FALSE),FALSE),0)) +IF(P528="Up to 10% Rock",VLOOKUP(W528,VALIDATIONS!$FN$2:$GE$42,VLOOKUP(X528,VALIDATIONS!$FF$2:$FH$5,2,FALSE),FALSE),0)+IF(OR(Q528="Urban Development (moderate)",Q528="Urban Development (heavy)"),VLOOKUP(W528,VALIDATIONS!$FN$2:$GE$42,VLOOKUP(Q528,VALIDATIONS!$FJ$2:$FK$4,2,FALSE),FALSE),0))</f>
        <v/>
      </c>
    </row>
    <row r="529" spans="1:26" x14ac:dyDescent="0.2">
      <c r="A529" s="136"/>
      <c r="B529" s="368"/>
      <c r="C529" s="354"/>
      <c r="D529" s="141"/>
      <c r="E529" s="122"/>
      <c r="F529" s="141"/>
      <c r="G529" s="387"/>
      <c r="H529" s="387"/>
      <c r="I529" s="106" t="str">
        <f>IF(OR(C529="",D529=""),"",VLOOKUP(C529,VALIDATIONS!$FL$2:$FM$12,2,FALSE))</f>
        <v/>
      </c>
      <c r="J529" s="84"/>
      <c r="K529" s="377"/>
      <c r="L529" s="368"/>
      <c r="M529" s="141"/>
      <c r="N529" s="368"/>
      <c r="O529" s="141"/>
      <c r="P529" s="368"/>
      <c r="Q529" s="368"/>
      <c r="R529" s="196"/>
      <c r="S529" s="234"/>
      <c r="T529" s="198"/>
      <c r="U529" s="235"/>
      <c r="W529" s="368"/>
      <c r="X529" s="368"/>
      <c r="Y529" s="368"/>
      <c r="Z529" s="106" t="str">
        <f>IF(OR(N529="",P529="",Q529="",V529="",W529="",X529="",Y529=""),"",V529*IF(N529="Sewer Rising Main",VLOOKUP(W529,VALIDATIONS!$FN$2:$GE$42,11,FALSE),IF(N529="Sewer Reticulation",VLOOKUP(W529,VALIDATIONS!$FN$2:$GE$42,VLOOKUP(X529,VALIDATIONS!$FF$2:$FH$5,2,FALSE),FALSE),0)) +IF(P529="Up to 10% Rock",VLOOKUP(W529,VALIDATIONS!$FN$2:$GE$42,VLOOKUP(X529,VALIDATIONS!$FF$2:$FH$5,2,FALSE),FALSE),0)+IF(OR(Q529="Urban Development (moderate)",Q529="Urban Development (heavy)"),VLOOKUP(W529,VALIDATIONS!$FN$2:$GE$42,VLOOKUP(Q529,VALIDATIONS!$FJ$2:$FK$4,2,FALSE),FALSE),0))</f>
        <v/>
      </c>
    </row>
    <row r="530" spans="1:26" x14ac:dyDescent="0.2">
      <c r="A530" s="136"/>
      <c r="B530" s="368"/>
      <c r="C530" s="354"/>
      <c r="D530" s="141"/>
      <c r="E530" s="122"/>
      <c r="F530" s="141"/>
      <c r="G530" s="387"/>
      <c r="H530" s="387"/>
      <c r="I530" s="106" t="str">
        <f>IF(OR(C530="",D530=""),"",VLOOKUP(C530,VALIDATIONS!$FL$2:$FM$12,2,FALSE))</f>
        <v/>
      </c>
      <c r="J530" s="84"/>
      <c r="K530" s="377"/>
      <c r="L530" s="368"/>
      <c r="M530" s="141"/>
      <c r="N530" s="368"/>
      <c r="O530" s="141"/>
      <c r="P530" s="368"/>
      <c r="Q530" s="368"/>
      <c r="R530" s="196"/>
      <c r="S530" s="234"/>
      <c r="T530" s="198"/>
      <c r="U530" s="235"/>
      <c r="W530" s="368"/>
      <c r="X530" s="368"/>
      <c r="Y530" s="368"/>
      <c r="Z530" s="106" t="str">
        <f>IF(OR(N530="",P530="",Q530="",V530="",W530="",X530="",Y530=""),"",V530*IF(N530="Sewer Rising Main",VLOOKUP(W530,VALIDATIONS!$FN$2:$GE$42,11,FALSE),IF(N530="Sewer Reticulation",VLOOKUP(W530,VALIDATIONS!$FN$2:$GE$42,VLOOKUP(X530,VALIDATIONS!$FF$2:$FH$5,2,FALSE),FALSE),0)) +IF(P530="Up to 10% Rock",VLOOKUP(W530,VALIDATIONS!$FN$2:$GE$42,VLOOKUP(X530,VALIDATIONS!$FF$2:$FH$5,2,FALSE),FALSE),0)+IF(OR(Q530="Urban Development (moderate)",Q530="Urban Development (heavy)"),VLOOKUP(W530,VALIDATIONS!$FN$2:$GE$42,VLOOKUP(Q530,VALIDATIONS!$FJ$2:$FK$4,2,FALSE),FALSE),0))</f>
        <v/>
      </c>
    </row>
    <row r="531" spans="1:26" x14ac:dyDescent="0.2">
      <c r="A531" s="136"/>
      <c r="B531" s="368"/>
      <c r="C531" s="354"/>
      <c r="D531" s="141"/>
      <c r="E531" s="122"/>
      <c r="F531" s="141"/>
      <c r="G531" s="387"/>
      <c r="H531" s="387"/>
      <c r="I531" s="106" t="str">
        <f>IF(OR(C531="",D531=""),"",VLOOKUP(C531,VALIDATIONS!$FL$2:$FM$12,2,FALSE))</f>
        <v/>
      </c>
      <c r="J531" s="84"/>
      <c r="K531" s="377"/>
      <c r="L531" s="368"/>
      <c r="M531" s="141"/>
      <c r="N531" s="368"/>
      <c r="O531" s="141"/>
      <c r="P531" s="368"/>
      <c r="Q531" s="368"/>
      <c r="R531" s="196"/>
      <c r="S531" s="234"/>
      <c r="T531" s="198"/>
      <c r="U531" s="235"/>
      <c r="W531" s="368"/>
      <c r="X531" s="368"/>
      <c r="Y531" s="368"/>
      <c r="Z531" s="106" t="str">
        <f>IF(OR(N531="",P531="",Q531="",V531="",W531="",X531="",Y531=""),"",V531*IF(N531="Sewer Rising Main",VLOOKUP(W531,VALIDATIONS!$FN$2:$GE$42,11,FALSE),IF(N531="Sewer Reticulation",VLOOKUP(W531,VALIDATIONS!$FN$2:$GE$42,VLOOKUP(X531,VALIDATIONS!$FF$2:$FH$5,2,FALSE),FALSE),0)) +IF(P531="Up to 10% Rock",VLOOKUP(W531,VALIDATIONS!$FN$2:$GE$42,VLOOKUP(X531,VALIDATIONS!$FF$2:$FH$5,2,FALSE),FALSE),0)+IF(OR(Q531="Urban Development (moderate)",Q531="Urban Development (heavy)"),VLOOKUP(W531,VALIDATIONS!$FN$2:$GE$42,VLOOKUP(Q531,VALIDATIONS!$FJ$2:$FK$4,2,FALSE),FALSE),0))</f>
        <v/>
      </c>
    </row>
    <row r="532" spans="1:26" x14ac:dyDescent="0.2">
      <c r="A532" s="136"/>
      <c r="B532" s="368"/>
      <c r="C532" s="354"/>
      <c r="D532" s="141"/>
      <c r="E532" s="122"/>
      <c r="F532" s="141"/>
      <c r="G532" s="387"/>
      <c r="H532" s="387"/>
      <c r="I532" s="106" t="str">
        <f>IF(OR(C532="",D532=""),"",VLOOKUP(C532,VALIDATIONS!$FL$2:$FM$12,2,FALSE))</f>
        <v/>
      </c>
      <c r="J532" s="84"/>
      <c r="K532" s="377"/>
      <c r="L532" s="368"/>
      <c r="M532" s="141"/>
      <c r="N532" s="368"/>
      <c r="O532" s="141"/>
      <c r="P532" s="368"/>
      <c r="Q532" s="368"/>
      <c r="R532" s="196"/>
      <c r="S532" s="234"/>
      <c r="T532" s="198"/>
      <c r="U532" s="235"/>
      <c r="W532" s="368"/>
      <c r="X532" s="368"/>
      <c r="Y532" s="368"/>
      <c r="Z532" s="106" t="str">
        <f>IF(OR(N532="",P532="",Q532="",V532="",W532="",X532="",Y532=""),"",V532*IF(N532="Sewer Rising Main",VLOOKUP(W532,VALIDATIONS!$FN$2:$GE$42,11,FALSE),IF(N532="Sewer Reticulation",VLOOKUP(W532,VALIDATIONS!$FN$2:$GE$42,VLOOKUP(X532,VALIDATIONS!$FF$2:$FH$5,2,FALSE),FALSE),0)) +IF(P532="Up to 10% Rock",VLOOKUP(W532,VALIDATIONS!$FN$2:$GE$42,VLOOKUP(X532,VALIDATIONS!$FF$2:$FH$5,2,FALSE),FALSE),0)+IF(OR(Q532="Urban Development (moderate)",Q532="Urban Development (heavy)"),VLOOKUP(W532,VALIDATIONS!$FN$2:$GE$42,VLOOKUP(Q532,VALIDATIONS!$FJ$2:$FK$4,2,FALSE),FALSE),0))</f>
        <v/>
      </c>
    </row>
    <row r="533" spans="1:26" x14ac:dyDescent="0.2">
      <c r="A533" s="136"/>
      <c r="B533" s="368"/>
      <c r="C533" s="354"/>
      <c r="D533" s="141"/>
      <c r="E533" s="122"/>
      <c r="F533" s="141"/>
      <c r="G533" s="387"/>
      <c r="H533" s="387"/>
      <c r="I533" s="106" t="str">
        <f>IF(OR(C533="",D533=""),"",VLOOKUP(C533,VALIDATIONS!$FL$2:$FM$12,2,FALSE))</f>
        <v/>
      </c>
      <c r="J533" s="84"/>
      <c r="K533" s="377"/>
      <c r="L533" s="368"/>
      <c r="M533" s="141"/>
      <c r="N533" s="368"/>
      <c r="O533" s="141"/>
      <c r="P533" s="368"/>
      <c r="Q533" s="368"/>
      <c r="R533" s="196"/>
      <c r="S533" s="234"/>
      <c r="T533" s="198"/>
      <c r="U533" s="235"/>
      <c r="W533" s="368"/>
      <c r="X533" s="368"/>
      <c r="Y533" s="368"/>
      <c r="Z533" s="106" t="str">
        <f>IF(OR(N533="",P533="",Q533="",V533="",W533="",X533="",Y533=""),"",V533*IF(N533="Sewer Rising Main",VLOOKUP(W533,VALIDATIONS!$FN$2:$GE$42,11,FALSE),IF(N533="Sewer Reticulation",VLOOKUP(W533,VALIDATIONS!$FN$2:$GE$42,VLOOKUP(X533,VALIDATIONS!$FF$2:$FH$5,2,FALSE),FALSE),0)) +IF(P533="Up to 10% Rock",VLOOKUP(W533,VALIDATIONS!$FN$2:$GE$42,VLOOKUP(X533,VALIDATIONS!$FF$2:$FH$5,2,FALSE),FALSE),0)+IF(OR(Q533="Urban Development (moderate)",Q533="Urban Development (heavy)"),VLOOKUP(W533,VALIDATIONS!$FN$2:$GE$42,VLOOKUP(Q533,VALIDATIONS!$FJ$2:$FK$4,2,FALSE),FALSE),0))</f>
        <v/>
      </c>
    </row>
    <row r="534" spans="1:26" x14ac:dyDescent="0.2">
      <c r="A534" s="136"/>
      <c r="B534" s="368"/>
      <c r="C534" s="354"/>
      <c r="D534" s="141"/>
      <c r="E534" s="122"/>
      <c r="F534" s="141"/>
      <c r="G534" s="387"/>
      <c r="H534" s="387"/>
      <c r="I534" s="106" t="str">
        <f>IF(OR(C534="",D534=""),"",VLOOKUP(C534,VALIDATIONS!$FL$2:$FM$12,2,FALSE))</f>
        <v/>
      </c>
      <c r="J534" s="84"/>
      <c r="K534" s="377"/>
      <c r="L534" s="368"/>
      <c r="M534" s="141"/>
      <c r="N534" s="368"/>
      <c r="O534" s="141"/>
      <c r="P534" s="368"/>
      <c r="Q534" s="368"/>
      <c r="R534" s="196"/>
      <c r="S534" s="234"/>
      <c r="T534" s="198"/>
      <c r="U534" s="235"/>
      <c r="W534" s="368"/>
      <c r="X534" s="368"/>
      <c r="Y534" s="368"/>
      <c r="Z534" s="106" t="str">
        <f>IF(OR(N534="",P534="",Q534="",V534="",W534="",X534="",Y534=""),"",V534*IF(N534="Sewer Rising Main",VLOOKUP(W534,VALIDATIONS!$FN$2:$GE$42,11,FALSE),IF(N534="Sewer Reticulation",VLOOKUP(W534,VALIDATIONS!$FN$2:$GE$42,VLOOKUP(X534,VALIDATIONS!$FF$2:$FH$5,2,FALSE),FALSE),0)) +IF(P534="Up to 10% Rock",VLOOKUP(W534,VALIDATIONS!$FN$2:$GE$42,VLOOKUP(X534,VALIDATIONS!$FF$2:$FH$5,2,FALSE),FALSE),0)+IF(OR(Q534="Urban Development (moderate)",Q534="Urban Development (heavy)"),VLOOKUP(W534,VALIDATIONS!$FN$2:$GE$42,VLOOKUP(Q534,VALIDATIONS!$FJ$2:$FK$4,2,FALSE),FALSE),0))</f>
        <v/>
      </c>
    </row>
    <row r="535" spans="1:26" x14ac:dyDescent="0.2">
      <c r="A535" s="136"/>
      <c r="B535" s="368"/>
      <c r="C535" s="354"/>
      <c r="D535" s="141"/>
      <c r="E535" s="122"/>
      <c r="F535" s="141"/>
      <c r="G535" s="387"/>
      <c r="H535" s="387"/>
      <c r="I535" s="106" t="str">
        <f>IF(OR(C535="",D535=""),"",VLOOKUP(C535,VALIDATIONS!$FL$2:$FM$12,2,FALSE))</f>
        <v/>
      </c>
      <c r="J535" s="84"/>
      <c r="K535" s="377"/>
      <c r="L535" s="368"/>
      <c r="M535" s="141"/>
      <c r="N535" s="368"/>
      <c r="O535" s="141"/>
      <c r="P535" s="368"/>
      <c r="Q535" s="368"/>
      <c r="R535" s="196"/>
      <c r="S535" s="234"/>
      <c r="T535" s="198"/>
      <c r="U535" s="235"/>
      <c r="W535" s="368"/>
      <c r="X535" s="368"/>
      <c r="Y535" s="368"/>
      <c r="Z535" s="106" t="str">
        <f>IF(OR(N535="",P535="",Q535="",V535="",W535="",X535="",Y535=""),"",V535*IF(N535="Sewer Rising Main",VLOOKUP(W535,VALIDATIONS!$FN$2:$GE$42,11,FALSE),IF(N535="Sewer Reticulation",VLOOKUP(W535,VALIDATIONS!$FN$2:$GE$42,VLOOKUP(X535,VALIDATIONS!$FF$2:$FH$5,2,FALSE),FALSE),0)) +IF(P535="Up to 10% Rock",VLOOKUP(W535,VALIDATIONS!$FN$2:$GE$42,VLOOKUP(X535,VALIDATIONS!$FF$2:$FH$5,2,FALSE),FALSE),0)+IF(OR(Q535="Urban Development (moderate)",Q535="Urban Development (heavy)"),VLOOKUP(W535,VALIDATIONS!$FN$2:$GE$42,VLOOKUP(Q535,VALIDATIONS!$FJ$2:$FK$4,2,FALSE),FALSE),0))</f>
        <v/>
      </c>
    </row>
    <row r="536" spans="1:26" x14ac:dyDescent="0.2">
      <c r="A536" s="136"/>
      <c r="B536" s="368"/>
      <c r="C536" s="354"/>
      <c r="D536" s="141"/>
      <c r="E536" s="122"/>
      <c r="F536" s="141"/>
      <c r="G536" s="387"/>
      <c r="H536" s="387"/>
      <c r="I536" s="106" t="str">
        <f>IF(OR(C536="",D536=""),"",VLOOKUP(C536,VALIDATIONS!$FL$2:$FM$12,2,FALSE))</f>
        <v/>
      </c>
      <c r="J536" s="84"/>
      <c r="K536" s="377"/>
      <c r="L536" s="368"/>
      <c r="M536" s="141"/>
      <c r="N536" s="368"/>
      <c r="O536" s="141"/>
      <c r="P536" s="368"/>
      <c r="Q536" s="368"/>
      <c r="R536" s="196"/>
      <c r="S536" s="234"/>
      <c r="T536" s="198"/>
      <c r="U536" s="235"/>
      <c r="W536" s="368"/>
      <c r="X536" s="368"/>
      <c r="Y536" s="368"/>
      <c r="Z536" s="106" t="str">
        <f>IF(OR(N536="",P536="",Q536="",V536="",W536="",X536="",Y536=""),"",V536*IF(N536="Sewer Rising Main",VLOOKUP(W536,VALIDATIONS!$FN$2:$GE$42,11,FALSE),IF(N536="Sewer Reticulation",VLOOKUP(W536,VALIDATIONS!$FN$2:$GE$42,VLOOKUP(X536,VALIDATIONS!$FF$2:$FH$5,2,FALSE),FALSE),0)) +IF(P536="Up to 10% Rock",VLOOKUP(W536,VALIDATIONS!$FN$2:$GE$42,VLOOKUP(X536,VALIDATIONS!$FF$2:$FH$5,2,FALSE),FALSE),0)+IF(OR(Q536="Urban Development (moderate)",Q536="Urban Development (heavy)"),VLOOKUP(W536,VALIDATIONS!$FN$2:$GE$42,VLOOKUP(Q536,VALIDATIONS!$FJ$2:$FK$4,2,FALSE),FALSE),0))</f>
        <v/>
      </c>
    </row>
    <row r="537" spans="1:26" x14ac:dyDescent="0.2">
      <c r="A537" s="136"/>
      <c r="B537" s="368"/>
      <c r="C537" s="354"/>
      <c r="D537" s="141"/>
      <c r="E537" s="122"/>
      <c r="F537" s="141"/>
      <c r="G537" s="387"/>
      <c r="H537" s="387"/>
      <c r="I537" s="106" t="str">
        <f>IF(OR(C537="",D537=""),"",VLOOKUP(C537,VALIDATIONS!$FL$2:$FM$12,2,FALSE))</f>
        <v/>
      </c>
      <c r="J537" s="84"/>
      <c r="K537" s="377"/>
      <c r="L537" s="368"/>
      <c r="M537" s="141"/>
      <c r="N537" s="368"/>
      <c r="O537" s="141"/>
      <c r="P537" s="368"/>
      <c r="Q537" s="368"/>
      <c r="R537" s="196"/>
      <c r="S537" s="234"/>
      <c r="T537" s="198"/>
      <c r="U537" s="235"/>
      <c r="W537" s="368"/>
      <c r="X537" s="368"/>
      <c r="Y537" s="368"/>
      <c r="Z537" s="106" t="str">
        <f>IF(OR(N537="",P537="",Q537="",V537="",W537="",X537="",Y537=""),"",V537*IF(N537="Sewer Rising Main",VLOOKUP(W537,VALIDATIONS!$FN$2:$GE$42,11,FALSE),IF(N537="Sewer Reticulation",VLOOKUP(W537,VALIDATIONS!$FN$2:$GE$42,VLOOKUP(X537,VALIDATIONS!$FF$2:$FH$5,2,FALSE),FALSE),0)) +IF(P537="Up to 10% Rock",VLOOKUP(W537,VALIDATIONS!$FN$2:$GE$42,VLOOKUP(X537,VALIDATIONS!$FF$2:$FH$5,2,FALSE),FALSE),0)+IF(OR(Q537="Urban Development (moderate)",Q537="Urban Development (heavy)"),VLOOKUP(W537,VALIDATIONS!$FN$2:$GE$42,VLOOKUP(Q537,VALIDATIONS!$FJ$2:$FK$4,2,FALSE),FALSE),0))</f>
        <v/>
      </c>
    </row>
    <row r="538" spans="1:26" x14ac:dyDescent="0.2">
      <c r="A538" s="136"/>
      <c r="B538" s="368"/>
      <c r="C538" s="354"/>
      <c r="D538" s="141"/>
      <c r="E538" s="122"/>
      <c r="F538" s="141"/>
      <c r="G538" s="387"/>
      <c r="H538" s="387"/>
      <c r="I538" s="106" t="str">
        <f>IF(OR(C538="",D538=""),"",VLOOKUP(C538,VALIDATIONS!$FL$2:$FM$12,2,FALSE))</f>
        <v/>
      </c>
      <c r="J538" s="84"/>
      <c r="K538" s="377"/>
      <c r="L538" s="368"/>
      <c r="M538" s="141"/>
      <c r="N538" s="368"/>
      <c r="O538" s="141"/>
      <c r="P538" s="368"/>
      <c r="Q538" s="368"/>
      <c r="R538" s="196"/>
      <c r="S538" s="234"/>
      <c r="T538" s="198"/>
      <c r="U538" s="235"/>
      <c r="W538" s="368"/>
      <c r="X538" s="368"/>
      <c r="Y538" s="368"/>
      <c r="Z538" s="106" t="str">
        <f>IF(OR(N538="",P538="",Q538="",V538="",W538="",X538="",Y538=""),"",V538*IF(N538="Sewer Rising Main",VLOOKUP(W538,VALIDATIONS!$FN$2:$GE$42,11,FALSE),IF(N538="Sewer Reticulation",VLOOKUP(W538,VALIDATIONS!$FN$2:$GE$42,VLOOKUP(X538,VALIDATIONS!$FF$2:$FH$5,2,FALSE),FALSE),0)) +IF(P538="Up to 10% Rock",VLOOKUP(W538,VALIDATIONS!$FN$2:$GE$42,VLOOKUP(X538,VALIDATIONS!$FF$2:$FH$5,2,FALSE),FALSE),0)+IF(OR(Q538="Urban Development (moderate)",Q538="Urban Development (heavy)"),VLOOKUP(W538,VALIDATIONS!$FN$2:$GE$42,VLOOKUP(Q538,VALIDATIONS!$FJ$2:$FK$4,2,FALSE),FALSE),0))</f>
        <v/>
      </c>
    </row>
    <row r="539" spans="1:26" x14ac:dyDescent="0.2">
      <c r="A539" s="136"/>
      <c r="B539" s="368"/>
      <c r="C539" s="354"/>
      <c r="D539" s="141"/>
      <c r="E539" s="122"/>
      <c r="F539" s="141"/>
      <c r="G539" s="387"/>
      <c r="H539" s="387"/>
      <c r="I539" s="106" t="str">
        <f>IF(OR(C539="",D539=""),"",VLOOKUP(C539,VALIDATIONS!$FL$2:$FM$12,2,FALSE))</f>
        <v/>
      </c>
      <c r="J539" s="84"/>
      <c r="K539" s="377"/>
      <c r="L539" s="368"/>
      <c r="M539" s="141"/>
      <c r="N539" s="368"/>
      <c r="O539" s="141"/>
      <c r="P539" s="368"/>
      <c r="Q539" s="368"/>
      <c r="R539" s="196"/>
      <c r="S539" s="234"/>
      <c r="T539" s="198"/>
      <c r="U539" s="235"/>
      <c r="W539" s="368"/>
      <c r="X539" s="368"/>
      <c r="Y539" s="368"/>
      <c r="Z539" s="106" t="str">
        <f>IF(OR(N539="",P539="",Q539="",V539="",W539="",X539="",Y539=""),"",V539*IF(N539="Sewer Rising Main",VLOOKUP(W539,VALIDATIONS!$FN$2:$GE$42,11,FALSE),IF(N539="Sewer Reticulation",VLOOKUP(W539,VALIDATIONS!$FN$2:$GE$42,VLOOKUP(X539,VALIDATIONS!$FF$2:$FH$5,2,FALSE),FALSE),0)) +IF(P539="Up to 10% Rock",VLOOKUP(W539,VALIDATIONS!$FN$2:$GE$42,VLOOKUP(X539,VALIDATIONS!$FF$2:$FH$5,2,FALSE),FALSE),0)+IF(OR(Q539="Urban Development (moderate)",Q539="Urban Development (heavy)"),VLOOKUP(W539,VALIDATIONS!$FN$2:$GE$42,VLOOKUP(Q539,VALIDATIONS!$FJ$2:$FK$4,2,FALSE),FALSE),0))</f>
        <v/>
      </c>
    </row>
    <row r="540" spans="1:26" x14ac:dyDescent="0.2">
      <c r="A540" s="136"/>
      <c r="B540" s="368"/>
      <c r="C540" s="354"/>
      <c r="D540" s="141"/>
      <c r="E540" s="122"/>
      <c r="F540" s="141"/>
      <c r="G540" s="387"/>
      <c r="H540" s="387"/>
      <c r="I540" s="106" t="str">
        <f>IF(OR(C540="",D540=""),"",VLOOKUP(C540,VALIDATIONS!$FL$2:$FM$12,2,FALSE))</f>
        <v/>
      </c>
      <c r="J540" s="84"/>
      <c r="K540" s="377"/>
      <c r="L540" s="368"/>
      <c r="M540" s="141"/>
      <c r="N540" s="368"/>
      <c r="O540" s="141"/>
      <c r="P540" s="368"/>
      <c r="Q540" s="368"/>
      <c r="R540" s="196"/>
      <c r="S540" s="234"/>
      <c r="T540" s="198"/>
      <c r="U540" s="235"/>
      <c r="W540" s="368"/>
      <c r="X540" s="368"/>
      <c r="Y540" s="368"/>
      <c r="Z540" s="106" t="str">
        <f>IF(OR(N540="",P540="",Q540="",V540="",W540="",X540="",Y540=""),"",V540*IF(N540="Sewer Rising Main",VLOOKUP(W540,VALIDATIONS!$FN$2:$GE$42,11,FALSE),IF(N540="Sewer Reticulation",VLOOKUP(W540,VALIDATIONS!$FN$2:$GE$42,VLOOKUP(X540,VALIDATIONS!$FF$2:$FH$5,2,FALSE),FALSE),0)) +IF(P540="Up to 10% Rock",VLOOKUP(W540,VALIDATIONS!$FN$2:$GE$42,VLOOKUP(X540,VALIDATIONS!$FF$2:$FH$5,2,FALSE),FALSE),0)+IF(OR(Q540="Urban Development (moderate)",Q540="Urban Development (heavy)"),VLOOKUP(W540,VALIDATIONS!$FN$2:$GE$42,VLOOKUP(Q540,VALIDATIONS!$FJ$2:$FK$4,2,FALSE),FALSE),0))</f>
        <v/>
      </c>
    </row>
    <row r="541" spans="1:26" x14ac:dyDescent="0.2">
      <c r="A541" s="136"/>
      <c r="B541" s="368"/>
      <c r="C541" s="354"/>
      <c r="D541" s="141"/>
      <c r="E541" s="122"/>
      <c r="F541" s="141"/>
      <c r="G541" s="387"/>
      <c r="H541" s="387"/>
      <c r="I541" s="106" t="str">
        <f>IF(OR(C541="",D541=""),"",VLOOKUP(C541,VALIDATIONS!$FL$2:$FM$12,2,FALSE))</f>
        <v/>
      </c>
      <c r="J541" s="84"/>
      <c r="K541" s="377"/>
      <c r="L541" s="368"/>
      <c r="M541" s="141"/>
      <c r="N541" s="368"/>
      <c r="O541" s="141"/>
      <c r="P541" s="368"/>
      <c r="Q541" s="368"/>
      <c r="R541" s="196"/>
      <c r="S541" s="234"/>
      <c r="T541" s="198"/>
      <c r="U541" s="235"/>
      <c r="W541" s="368"/>
      <c r="X541" s="368"/>
      <c r="Y541" s="368"/>
      <c r="Z541" s="106" t="str">
        <f>IF(OR(N541="",P541="",Q541="",V541="",W541="",X541="",Y541=""),"",V541*IF(N541="Sewer Rising Main",VLOOKUP(W541,VALIDATIONS!$FN$2:$GE$42,11,FALSE),IF(N541="Sewer Reticulation",VLOOKUP(W541,VALIDATIONS!$FN$2:$GE$42,VLOOKUP(X541,VALIDATIONS!$FF$2:$FH$5,2,FALSE),FALSE),0)) +IF(P541="Up to 10% Rock",VLOOKUP(W541,VALIDATIONS!$FN$2:$GE$42,VLOOKUP(X541,VALIDATIONS!$FF$2:$FH$5,2,FALSE),FALSE),0)+IF(OR(Q541="Urban Development (moderate)",Q541="Urban Development (heavy)"),VLOOKUP(W541,VALIDATIONS!$FN$2:$GE$42,VLOOKUP(Q541,VALIDATIONS!$FJ$2:$FK$4,2,FALSE),FALSE),0))</f>
        <v/>
      </c>
    </row>
    <row r="542" spans="1:26" x14ac:dyDescent="0.2">
      <c r="A542" s="136"/>
      <c r="B542" s="368"/>
      <c r="C542" s="354"/>
      <c r="D542" s="141"/>
      <c r="E542" s="122"/>
      <c r="F542" s="141"/>
      <c r="G542" s="387"/>
      <c r="H542" s="387"/>
      <c r="I542" s="106" t="str">
        <f>IF(OR(C542="",D542=""),"",VLOOKUP(C542,VALIDATIONS!$FL$2:$FM$12,2,FALSE))</f>
        <v/>
      </c>
      <c r="J542" s="84"/>
      <c r="K542" s="377"/>
      <c r="L542" s="368"/>
      <c r="M542" s="141"/>
      <c r="N542" s="368"/>
      <c r="O542" s="141"/>
      <c r="P542" s="368"/>
      <c r="Q542" s="368"/>
      <c r="R542" s="196"/>
      <c r="S542" s="234"/>
      <c r="T542" s="198"/>
      <c r="U542" s="235"/>
      <c r="W542" s="368"/>
      <c r="X542" s="368"/>
      <c r="Y542" s="368"/>
      <c r="Z542" s="106" t="str">
        <f>IF(OR(N542="",P542="",Q542="",V542="",W542="",X542="",Y542=""),"",V542*IF(N542="Sewer Rising Main",VLOOKUP(W542,VALIDATIONS!$FN$2:$GE$42,11,FALSE),IF(N542="Sewer Reticulation",VLOOKUP(W542,VALIDATIONS!$FN$2:$GE$42,VLOOKUP(X542,VALIDATIONS!$FF$2:$FH$5,2,FALSE),FALSE),0)) +IF(P542="Up to 10% Rock",VLOOKUP(W542,VALIDATIONS!$FN$2:$GE$42,VLOOKUP(X542,VALIDATIONS!$FF$2:$FH$5,2,FALSE),FALSE),0)+IF(OR(Q542="Urban Development (moderate)",Q542="Urban Development (heavy)"),VLOOKUP(W542,VALIDATIONS!$FN$2:$GE$42,VLOOKUP(Q542,VALIDATIONS!$FJ$2:$FK$4,2,FALSE),FALSE),0))</f>
        <v/>
      </c>
    </row>
    <row r="543" spans="1:26" x14ac:dyDescent="0.2">
      <c r="A543" s="136"/>
      <c r="B543" s="368"/>
      <c r="C543" s="354"/>
      <c r="D543" s="141"/>
      <c r="E543" s="122"/>
      <c r="F543" s="141"/>
      <c r="G543" s="387"/>
      <c r="H543" s="387"/>
      <c r="I543" s="106" t="str">
        <f>IF(OR(C543="",D543=""),"",VLOOKUP(C543,VALIDATIONS!$FL$2:$FM$12,2,FALSE))</f>
        <v/>
      </c>
      <c r="J543" s="84"/>
      <c r="K543" s="377"/>
      <c r="L543" s="368"/>
      <c r="M543" s="141"/>
      <c r="N543" s="368"/>
      <c r="O543" s="141"/>
      <c r="P543" s="368"/>
      <c r="Q543" s="368"/>
      <c r="R543" s="196"/>
      <c r="S543" s="234"/>
      <c r="T543" s="198"/>
      <c r="U543" s="235"/>
      <c r="W543" s="368"/>
      <c r="X543" s="368"/>
      <c r="Y543" s="368"/>
      <c r="Z543" s="106" t="str">
        <f>IF(OR(N543="",P543="",Q543="",V543="",W543="",X543="",Y543=""),"",V543*IF(N543="Sewer Rising Main",VLOOKUP(W543,VALIDATIONS!$FN$2:$GE$42,11,FALSE),IF(N543="Sewer Reticulation",VLOOKUP(W543,VALIDATIONS!$FN$2:$GE$42,VLOOKUP(X543,VALIDATIONS!$FF$2:$FH$5,2,FALSE),FALSE),0)) +IF(P543="Up to 10% Rock",VLOOKUP(W543,VALIDATIONS!$FN$2:$GE$42,VLOOKUP(X543,VALIDATIONS!$FF$2:$FH$5,2,FALSE),FALSE),0)+IF(OR(Q543="Urban Development (moderate)",Q543="Urban Development (heavy)"),VLOOKUP(W543,VALIDATIONS!$FN$2:$GE$42,VLOOKUP(Q543,VALIDATIONS!$FJ$2:$FK$4,2,FALSE),FALSE),0))</f>
        <v/>
      </c>
    </row>
    <row r="544" spans="1:26" x14ac:dyDescent="0.2">
      <c r="A544" s="136"/>
      <c r="B544" s="368"/>
      <c r="C544" s="354"/>
      <c r="D544" s="141"/>
      <c r="E544" s="122"/>
      <c r="F544" s="141"/>
      <c r="G544" s="387"/>
      <c r="H544" s="387"/>
      <c r="I544" s="106" t="str">
        <f>IF(OR(C544="",D544=""),"",VLOOKUP(C544,VALIDATIONS!$FL$2:$FM$12,2,FALSE))</f>
        <v/>
      </c>
      <c r="J544" s="84"/>
      <c r="K544" s="377"/>
      <c r="L544" s="368"/>
      <c r="M544" s="141"/>
      <c r="N544" s="368"/>
      <c r="O544" s="141"/>
      <c r="P544" s="368"/>
      <c r="Q544" s="368"/>
      <c r="R544" s="196"/>
      <c r="S544" s="234"/>
      <c r="T544" s="198"/>
      <c r="U544" s="235"/>
      <c r="W544" s="368"/>
      <c r="X544" s="368"/>
      <c r="Y544" s="368"/>
      <c r="Z544" s="106" t="str">
        <f>IF(OR(N544="",P544="",Q544="",V544="",W544="",X544="",Y544=""),"",V544*IF(N544="Sewer Rising Main",VLOOKUP(W544,VALIDATIONS!$FN$2:$GE$42,11,FALSE),IF(N544="Sewer Reticulation",VLOOKUP(W544,VALIDATIONS!$FN$2:$GE$42,VLOOKUP(X544,VALIDATIONS!$FF$2:$FH$5,2,FALSE),FALSE),0)) +IF(P544="Up to 10% Rock",VLOOKUP(W544,VALIDATIONS!$FN$2:$GE$42,VLOOKUP(X544,VALIDATIONS!$FF$2:$FH$5,2,FALSE),FALSE),0)+IF(OR(Q544="Urban Development (moderate)",Q544="Urban Development (heavy)"),VLOOKUP(W544,VALIDATIONS!$FN$2:$GE$42,VLOOKUP(Q544,VALIDATIONS!$FJ$2:$FK$4,2,FALSE),FALSE),0))</f>
        <v/>
      </c>
    </row>
    <row r="545" spans="1:26" x14ac:dyDescent="0.2">
      <c r="A545" s="136"/>
      <c r="B545" s="368"/>
      <c r="C545" s="354"/>
      <c r="D545" s="141"/>
      <c r="E545" s="122"/>
      <c r="F545" s="141"/>
      <c r="G545" s="387"/>
      <c r="H545" s="387"/>
      <c r="I545" s="106" t="str">
        <f>IF(OR(C545="",D545=""),"",VLOOKUP(C545,VALIDATIONS!$FL$2:$FM$12,2,FALSE))</f>
        <v/>
      </c>
      <c r="J545" s="84"/>
      <c r="K545" s="377"/>
      <c r="L545" s="368"/>
      <c r="M545" s="141"/>
      <c r="N545" s="368"/>
      <c r="O545" s="141"/>
      <c r="P545" s="368"/>
      <c r="Q545" s="368"/>
      <c r="R545" s="196"/>
      <c r="S545" s="234"/>
      <c r="T545" s="198"/>
      <c r="U545" s="235"/>
      <c r="W545" s="368"/>
      <c r="X545" s="368"/>
      <c r="Y545" s="368"/>
      <c r="Z545" s="106" t="str">
        <f>IF(OR(N545="",P545="",Q545="",V545="",W545="",X545="",Y545=""),"",V545*IF(N545="Sewer Rising Main",VLOOKUP(W545,VALIDATIONS!$FN$2:$GE$42,11,FALSE),IF(N545="Sewer Reticulation",VLOOKUP(W545,VALIDATIONS!$FN$2:$GE$42,VLOOKUP(X545,VALIDATIONS!$FF$2:$FH$5,2,FALSE),FALSE),0)) +IF(P545="Up to 10% Rock",VLOOKUP(W545,VALIDATIONS!$FN$2:$GE$42,VLOOKUP(X545,VALIDATIONS!$FF$2:$FH$5,2,FALSE),FALSE),0)+IF(OR(Q545="Urban Development (moderate)",Q545="Urban Development (heavy)"),VLOOKUP(W545,VALIDATIONS!$FN$2:$GE$42,VLOOKUP(Q545,VALIDATIONS!$FJ$2:$FK$4,2,FALSE),FALSE),0))</f>
        <v/>
      </c>
    </row>
    <row r="546" spans="1:26" x14ac:dyDescent="0.2">
      <c r="A546" s="136"/>
      <c r="B546" s="368"/>
      <c r="C546" s="354"/>
      <c r="D546" s="141"/>
      <c r="E546" s="122"/>
      <c r="F546" s="141"/>
      <c r="G546" s="387"/>
      <c r="H546" s="387"/>
      <c r="I546" s="106" t="str">
        <f>IF(OR(C546="",D546=""),"",VLOOKUP(C546,VALIDATIONS!$FL$2:$FM$12,2,FALSE))</f>
        <v/>
      </c>
      <c r="J546" s="84"/>
      <c r="K546" s="377"/>
      <c r="L546" s="368"/>
      <c r="M546" s="141"/>
      <c r="N546" s="368"/>
      <c r="O546" s="141"/>
      <c r="P546" s="368"/>
      <c r="Q546" s="368"/>
      <c r="R546" s="196"/>
      <c r="S546" s="234"/>
      <c r="T546" s="198"/>
      <c r="U546" s="235"/>
      <c r="W546" s="368"/>
      <c r="X546" s="368"/>
      <c r="Y546" s="368"/>
      <c r="Z546" s="106" t="str">
        <f>IF(OR(N546="",P546="",Q546="",V546="",W546="",X546="",Y546=""),"",V546*IF(N546="Sewer Rising Main",VLOOKUP(W546,VALIDATIONS!$FN$2:$GE$42,11,FALSE),IF(N546="Sewer Reticulation",VLOOKUP(W546,VALIDATIONS!$FN$2:$GE$42,VLOOKUP(X546,VALIDATIONS!$FF$2:$FH$5,2,FALSE),FALSE),0)) +IF(P546="Up to 10% Rock",VLOOKUP(W546,VALIDATIONS!$FN$2:$GE$42,VLOOKUP(X546,VALIDATIONS!$FF$2:$FH$5,2,FALSE),FALSE),0)+IF(OR(Q546="Urban Development (moderate)",Q546="Urban Development (heavy)"),VLOOKUP(W546,VALIDATIONS!$FN$2:$GE$42,VLOOKUP(Q546,VALIDATIONS!$FJ$2:$FK$4,2,FALSE),FALSE),0))</f>
        <v/>
      </c>
    </row>
    <row r="547" spans="1:26" x14ac:dyDescent="0.2">
      <c r="A547" s="136"/>
      <c r="B547" s="368"/>
      <c r="C547" s="354"/>
      <c r="D547" s="141"/>
      <c r="E547" s="122"/>
      <c r="F547" s="141"/>
      <c r="G547" s="387"/>
      <c r="H547" s="387"/>
      <c r="I547" s="106" t="str">
        <f>IF(OR(C547="",D547=""),"",VLOOKUP(C547,VALIDATIONS!$FL$2:$FM$12,2,FALSE))</f>
        <v/>
      </c>
      <c r="J547" s="84"/>
      <c r="K547" s="377"/>
      <c r="L547" s="368"/>
      <c r="M547" s="141"/>
      <c r="N547" s="368"/>
      <c r="O547" s="141"/>
      <c r="P547" s="368"/>
      <c r="Q547" s="368"/>
      <c r="R547" s="196"/>
      <c r="S547" s="234"/>
      <c r="T547" s="198"/>
      <c r="U547" s="235"/>
      <c r="W547" s="368"/>
      <c r="X547" s="368"/>
      <c r="Y547" s="368"/>
      <c r="Z547" s="106" t="str">
        <f>IF(OR(N547="",P547="",Q547="",V547="",W547="",X547="",Y547=""),"",V547*IF(N547="Sewer Rising Main",VLOOKUP(W547,VALIDATIONS!$FN$2:$GE$42,11,FALSE),IF(N547="Sewer Reticulation",VLOOKUP(W547,VALIDATIONS!$FN$2:$GE$42,VLOOKUP(X547,VALIDATIONS!$FF$2:$FH$5,2,FALSE),FALSE),0)) +IF(P547="Up to 10% Rock",VLOOKUP(W547,VALIDATIONS!$FN$2:$GE$42,VLOOKUP(X547,VALIDATIONS!$FF$2:$FH$5,2,FALSE),FALSE),0)+IF(OR(Q547="Urban Development (moderate)",Q547="Urban Development (heavy)"),VLOOKUP(W547,VALIDATIONS!$FN$2:$GE$42,VLOOKUP(Q547,VALIDATIONS!$FJ$2:$FK$4,2,FALSE),FALSE),0))</f>
        <v/>
      </c>
    </row>
    <row r="548" spans="1:26" x14ac:dyDescent="0.2">
      <c r="A548" s="136"/>
      <c r="B548" s="368"/>
      <c r="C548" s="354"/>
      <c r="D548" s="141"/>
      <c r="E548" s="122"/>
      <c r="F548" s="141"/>
      <c r="G548" s="387"/>
      <c r="H548" s="387"/>
      <c r="I548" s="106" t="str">
        <f>IF(OR(C548="",D548=""),"",VLOOKUP(C548,VALIDATIONS!$FL$2:$FM$12,2,FALSE))</f>
        <v/>
      </c>
      <c r="J548" s="84"/>
      <c r="K548" s="377"/>
      <c r="L548" s="368"/>
      <c r="M548" s="141"/>
      <c r="N548" s="368"/>
      <c r="O548" s="141"/>
      <c r="P548" s="368"/>
      <c r="Q548" s="368"/>
      <c r="R548" s="196"/>
      <c r="S548" s="234"/>
      <c r="T548" s="198"/>
      <c r="U548" s="235"/>
      <c r="W548" s="368"/>
      <c r="X548" s="368"/>
      <c r="Y548" s="368"/>
      <c r="Z548" s="106" t="str">
        <f>IF(OR(N548="",P548="",Q548="",V548="",W548="",X548="",Y548=""),"",V548*IF(N548="Sewer Rising Main",VLOOKUP(W548,VALIDATIONS!$FN$2:$GE$42,11,FALSE),IF(N548="Sewer Reticulation",VLOOKUP(W548,VALIDATIONS!$FN$2:$GE$42,VLOOKUP(X548,VALIDATIONS!$FF$2:$FH$5,2,FALSE),FALSE),0)) +IF(P548="Up to 10% Rock",VLOOKUP(W548,VALIDATIONS!$FN$2:$GE$42,VLOOKUP(X548,VALIDATIONS!$FF$2:$FH$5,2,FALSE),FALSE),0)+IF(OR(Q548="Urban Development (moderate)",Q548="Urban Development (heavy)"),VLOOKUP(W548,VALIDATIONS!$FN$2:$GE$42,VLOOKUP(Q548,VALIDATIONS!$FJ$2:$FK$4,2,FALSE),FALSE),0))</f>
        <v/>
      </c>
    </row>
    <row r="549" spans="1:26" x14ac:dyDescent="0.2">
      <c r="A549" s="136"/>
      <c r="B549" s="368"/>
      <c r="C549" s="354"/>
      <c r="D549" s="141"/>
      <c r="E549" s="122"/>
      <c r="F549" s="141"/>
      <c r="G549" s="387"/>
      <c r="H549" s="387"/>
      <c r="I549" s="106" t="str">
        <f>IF(OR(C549="",D549=""),"",VLOOKUP(C549,VALIDATIONS!$FL$2:$FM$12,2,FALSE))</f>
        <v/>
      </c>
      <c r="J549" s="84"/>
      <c r="K549" s="377"/>
      <c r="L549" s="368"/>
      <c r="M549" s="141"/>
      <c r="N549" s="368"/>
      <c r="O549" s="141"/>
      <c r="P549" s="368"/>
      <c r="Q549" s="368"/>
      <c r="R549" s="196"/>
      <c r="S549" s="234"/>
      <c r="T549" s="198"/>
      <c r="U549" s="235"/>
      <c r="W549" s="368"/>
      <c r="X549" s="368"/>
      <c r="Y549" s="368"/>
      <c r="Z549" s="106" t="str">
        <f>IF(OR(N549="",P549="",Q549="",V549="",W549="",X549="",Y549=""),"",V549*IF(N549="Sewer Rising Main",VLOOKUP(W549,VALIDATIONS!$FN$2:$GE$42,11,FALSE),IF(N549="Sewer Reticulation",VLOOKUP(W549,VALIDATIONS!$FN$2:$GE$42,VLOOKUP(X549,VALIDATIONS!$FF$2:$FH$5,2,FALSE),FALSE),0)) +IF(P549="Up to 10% Rock",VLOOKUP(W549,VALIDATIONS!$FN$2:$GE$42,VLOOKUP(X549,VALIDATIONS!$FF$2:$FH$5,2,FALSE),FALSE),0)+IF(OR(Q549="Urban Development (moderate)",Q549="Urban Development (heavy)"),VLOOKUP(W549,VALIDATIONS!$FN$2:$GE$42,VLOOKUP(Q549,VALIDATIONS!$FJ$2:$FK$4,2,FALSE),FALSE),0))</f>
        <v/>
      </c>
    </row>
    <row r="550" spans="1:26" x14ac:dyDescent="0.2">
      <c r="A550" s="136"/>
      <c r="B550" s="368"/>
      <c r="C550" s="354"/>
      <c r="D550" s="141"/>
      <c r="E550" s="122"/>
      <c r="F550" s="141"/>
      <c r="G550" s="387"/>
      <c r="H550" s="387"/>
      <c r="I550" s="106" t="str">
        <f>IF(OR(C550="",D550=""),"",VLOOKUP(C550,VALIDATIONS!$FL$2:$FM$12,2,FALSE))</f>
        <v/>
      </c>
      <c r="J550" s="84"/>
      <c r="K550" s="377"/>
      <c r="L550" s="368"/>
      <c r="M550" s="141"/>
      <c r="N550" s="368"/>
      <c r="O550" s="141"/>
      <c r="P550" s="368"/>
      <c r="Q550" s="368"/>
      <c r="R550" s="196"/>
      <c r="S550" s="234"/>
      <c r="T550" s="198"/>
      <c r="U550" s="235"/>
      <c r="W550" s="368"/>
      <c r="X550" s="368"/>
      <c r="Y550" s="368"/>
      <c r="Z550" s="106" t="str">
        <f>IF(OR(N550="",P550="",Q550="",V550="",W550="",X550="",Y550=""),"",V550*IF(N550="Sewer Rising Main",VLOOKUP(W550,VALIDATIONS!$FN$2:$GE$42,11,FALSE),IF(N550="Sewer Reticulation",VLOOKUP(W550,VALIDATIONS!$FN$2:$GE$42,VLOOKUP(X550,VALIDATIONS!$FF$2:$FH$5,2,FALSE),FALSE),0)) +IF(P550="Up to 10% Rock",VLOOKUP(W550,VALIDATIONS!$FN$2:$GE$42,VLOOKUP(X550,VALIDATIONS!$FF$2:$FH$5,2,FALSE),FALSE),0)+IF(OR(Q550="Urban Development (moderate)",Q550="Urban Development (heavy)"),VLOOKUP(W550,VALIDATIONS!$FN$2:$GE$42,VLOOKUP(Q550,VALIDATIONS!$FJ$2:$FK$4,2,FALSE),FALSE),0))</f>
        <v/>
      </c>
    </row>
    <row r="551" spans="1:26" x14ac:dyDescent="0.2">
      <c r="A551" s="136"/>
      <c r="B551" s="368"/>
      <c r="C551" s="354"/>
      <c r="D551" s="141"/>
      <c r="E551" s="122"/>
      <c r="F551" s="141"/>
      <c r="G551" s="387"/>
      <c r="H551" s="387"/>
      <c r="I551" s="106" t="str">
        <f>IF(OR(C551="",D551=""),"",VLOOKUP(C551,VALIDATIONS!$FL$2:$FM$12,2,FALSE))</f>
        <v/>
      </c>
      <c r="J551" s="84"/>
      <c r="K551" s="377"/>
      <c r="L551" s="368"/>
      <c r="M551" s="141"/>
      <c r="N551" s="368"/>
      <c r="O551" s="141"/>
      <c r="P551" s="368"/>
      <c r="Q551" s="368"/>
      <c r="R551" s="196"/>
      <c r="S551" s="234"/>
      <c r="T551" s="198"/>
      <c r="U551" s="235"/>
      <c r="W551" s="368"/>
      <c r="X551" s="368"/>
      <c r="Y551" s="368"/>
      <c r="Z551" s="106" t="str">
        <f>IF(OR(N551="",P551="",Q551="",V551="",W551="",X551="",Y551=""),"",V551*IF(N551="Sewer Rising Main",VLOOKUP(W551,VALIDATIONS!$FN$2:$GE$42,11,FALSE),IF(N551="Sewer Reticulation",VLOOKUP(W551,VALIDATIONS!$FN$2:$GE$42,VLOOKUP(X551,VALIDATIONS!$FF$2:$FH$5,2,FALSE),FALSE),0)) +IF(P551="Up to 10% Rock",VLOOKUP(W551,VALIDATIONS!$FN$2:$GE$42,VLOOKUP(X551,VALIDATIONS!$FF$2:$FH$5,2,FALSE),FALSE),0)+IF(OR(Q551="Urban Development (moderate)",Q551="Urban Development (heavy)"),VLOOKUP(W551,VALIDATIONS!$FN$2:$GE$42,VLOOKUP(Q551,VALIDATIONS!$FJ$2:$FK$4,2,FALSE),FALSE),0))</f>
        <v/>
      </c>
    </row>
    <row r="552" spans="1:26" x14ac:dyDescent="0.2">
      <c r="A552" s="136"/>
      <c r="B552" s="368"/>
      <c r="C552" s="354"/>
      <c r="D552" s="141"/>
      <c r="E552" s="122"/>
      <c r="F552" s="141"/>
      <c r="G552" s="387"/>
      <c r="H552" s="387"/>
      <c r="I552" s="106" t="str">
        <f>IF(OR(C552="",D552=""),"",VLOOKUP(C552,VALIDATIONS!$FL$2:$FM$12,2,FALSE))</f>
        <v/>
      </c>
      <c r="J552" s="84"/>
      <c r="K552" s="377"/>
      <c r="L552" s="368"/>
      <c r="M552" s="141"/>
      <c r="N552" s="368"/>
      <c r="O552" s="141"/>
      <c r="P552" s="368"/>
      <c r="Q552" s="368"/>
      <c r="R552" s="196"/>
      <c r="S552" s="234"/>
      <c r="T552" s="198"/>
      <c r="U552" s="235"/>
      <c r="W552" s="368"/>
      <c r="X552" s="368"/>
      <c r="Y552" s="368"/>
      <c r="Z552" s="106" t="str">
        <f>IF(OR(N552="",P552="",Q552="",V552="",W552="",X552="",Y552=""),"",V552*IF(N552="Sewer Rising Main",VLOOKUP(W552,VALIDATIONS!$FN$2:$GE$42,11,FALSE),IF(N552="Sewer Reticulation",VLOOKUP(W552,VALIDATIONS!$FN$2:$GE$42,VLOOKUP(X552,VALIDATIONS!$FF$2:$FH$5,2,FALSE),FALSE),0)) +IF(P552="Up to 10% Rock",VLOOKUP(W552,VALIDATIONS!$FN$2:$GE$42,VLOOKUP(X552,VALIDATIONS!$FF$2:$FH$5,2,FALSE),FALSE),0)+IF(OR(Q552="Urban Development (moderate)",Q552="Urban Development (heavy)"),VLOOKUP(W552,VALIDATIONS!$FN$2:$GE$42,VLOOKUP(Q552,VALIDATIONS!$FJ$2:$FK$4,2,FALSE),FALSE),0))</f>
        <v/>
      </c>
    </row>
    <row r="553" spans="1:26" x14ac:dyDescent="0.2">
      <c r="A553" s="136"/>
      <c r="B553" s="368"/>
      <c r="C553" s="354"/>
      <c r="D553" s="141"/>
      <c r="E553" s="122"/>
      <c r="F553" s="141"/>
      <c r="G553" s="387"/>
      <c r="H553" s="387"/>
      <c r="I553" s="106" t="str">
        <f>IF(OR(C553="",D553=""),"",VLOOKUP(C553,VALIDATIONS!$FL$2:$FM$12,2,FALSE))</f>
        <v/>
      </c>
      <c r="J553" s="84"/>
      <c r="K553" s="377"/>
      <c r="L553" s="368"/>
      <c r="M553" s="141"/>
      <c r="N553" s="368"/>
      <c r="O553" s="141"/>
      <c r="P553" s="368"/>
      <c r="Q553" s="368"/>
      <c r="R553" s="196"/>
      <c r="S553" s="234"/>
      <c r="T553" s="198"/>
      <c r="U553" s="235"/>
      <c r="W553" s="368"/>
      <c r="X553" s="368"/>
      <c r="Y553" s="368"/>
      <c r="Z553" s="106" t="str">
        <f>IF(OR(N553="",P553="",Q553="",V553="",W553="",X553="",Y553=""),"",V553*IF(N553="Sewer Rising Main",VLOOKUP(W553,VALIDATIONS!$FN$2:$GE$42,11,FALSE),IF(N553="Sewer Reticulation",VLOOKUP(W553,VALIDATIONS!$FN$2:$GE$42,VLOOKUP(X553,VALIDATIONS!$FF$2:$FH$5,2,FALSE),FALSE),0)) +IF(P553="Up to 10% Rock",VLOOKUP(W553,VALIDATIONS!$FN$2:$GE$42,VLOOKUP(X553,VALIDATIONS!$FF$2:$FH$5,2,FALSE),FALSE),0)+IF(OR(Q553="Urban Development (moderate)",Q553="Urban Development (heavy)"),VLOOKUP(W553,VALIDATIONS!$FN$2:$GE$42,VLOOKUP(Q553,VALIDATIONS!$FJ$2:$FK$4,2,FALSE),FALSE),0))</f>
        <v/>
      </c>
    </row>
    <row r="554" spans="1:26" x14ac:dyDescent="0.2">
      <c r="A554" s="136"/>
      <c r="B554" s="368"/>
      <c r="C554" s="354"/>
      <c r="D554" s="141"/>
      <c r="E554" s="122"/>
      <c r="F554" s="141"/>
      <c r="G554" s="387"/>
      <c r="H554" s="387"/>
      <c r="I554" s="106" t="str">
        <f>IF(OR(C554="",D554=""),"",VLOOKUP(C554,VALIDATIONS!$FL$2:$FM$12,2,FALSE))</f>
        <v/>
      </c>
      <c r="J554" s="84"/>
      <c r="K554" s="377"/>
      <c r="L554" s="368"/>
      <c r="M554" s="141"/>
      <c r="N554" s="368"/>
      <c r="O554" s="141"/>
      <c r="P554" s="368"/>
      <c r="Q554" s="368"/>
      <c r="R554" s="196"/>
      <c r="S554" s="234"/>
      <c r="T554" s="198"/>
      <c r="U554" s="235"/>
      <c r="W554" s="368"/>
      <c r="X554" s="368"/>
      <c r="Y554" s="368"/>
      <c r="Z554" s="106" t="str">
        <f>IF(OR(N554="",P554="",Q554="",V554="",W554="",X554="",Y554=""),"",V554*IF(N554="Sewer Rising Main",VLOOKUP(W554,VALIDATIONS!$FN$2:$GE$42,11,FALSE),IF(N554="Sewer Reticulation",VLOOKUP(W554,VALIDATIONS!$FN$2:$GE$42,VLOOKUP(X554,VALIDATIONS!$FF$2:$FH$5,2,FALSE),FALSE),0)) +IF(P554="Up to 10% Rock",VLOOKUP(W554,VALIDATIONS!$FN$2:$GE$42,VLOOKUP(X554,VALIDATIONS!$FF$2:$FH$5,2,FALSE),FALSE),0)+IF(OR(Q554="Urban Development (moderate)",Q554="Urban Development (heavy)"),VLOOKUP(W554,VALIDATIONS!$FN$2:$GE$42,VLOOKUP(Q554,VALIDATIONS!$FJ$2:$FK$4,2,FALSE),FALSE),0))</f>
        <v/>
      </c>
    </row>
    <row r="555" spans="1:26" x14ac:dyDescent="0.2">
      <c r="A555" s="136"/>
      <c r="B555" s="368"/>
      <c r="C555" s="354"/>
      <c r="D555" s="141"/>
      <c r="E555" s="122"/>
      <c r="F555" s="141"/>
      <c r="G555" s="387"/>
      <c r="H555" s="387"/>
      <c r="I555" s="106" t="str">
        <f>IF(OR(C555="",D555=""),"",VLOOKUP(C555,VALIDATIONS!$FL$2:$FM$12,2,FALSE))</f>
        <v/>
      </c>
      <c r="J555" s="84"/>
      <c r="K555" s="377"/>
      <c r="L555" s="368"/>
      <c r="M555" s="141"/>
      <c r="N555" s="368"/>
      <c r="O555" s="141"/>
      <c r="P555" s="368"/>
      <c r="Q555" s="368"/>
      <c r="R555" s="196"/>
      <c r="S555" s="234"/>
      <c r="T555" s="198"/>
      <c r="U555" s="235"/>
      <c r="W555" s="368"/>
      <c r="X555" s="368"/>
      <c r="Y555" s="368"/>
      <c r="Z555" s="106" t="str">
        <f>IF(OR(N555="",P555="",Q555="",V555="",W555="",X555="",Y555=""),"",V555*IF(N555="Sewer Rising Main",VLOOKUP(W555,VALIDATIONS!$FN$2:$GE$42,11,FALSE),IF(N555="Sewer Reticulation",VLOOKUP(W555,VALIDATIONS!$FN$2:$GE$42,VLOOKUP(X555,VALIDATIONS!$FF$2:$FH$5,2,FALSE),FALSE),0)) +IF(P555="Up to 10% Rock",VLOOKUP(W555,VALIDATIONS!$FN$2:$GE$42,VLOOKUP(X555,VALIDATIONS!$FF$2:$FH$5,2,FALSE),FALSE),0)+IF(OR(Q555="Urban Development (moderate)",Q555="Urban Development (heavy)"),VLOOKUP(W555,VALIDATIONS!$FN$2:$GE$42,VLOOKUP(Q555,VALIDATIONS!$FJ$2:$FK$4,2,FALSE),FALSE),0))</f>
        <v/>
      </c>
    </row>
    <row r="556" spans="1:26" x14ac:dyDescent="0.2">
      <c r="A556" s="136"/>
      <c r="B556" s="368"/>
      <c r="C556" s="354"/>
      <c r="D556" s="141"/>
      <c r="E556" s="122"/>
      <c r="F556" s="141"/>
      <c r="G556" s="387"/>
      <c r="H556" s="387"/>
      <c r="I556" s="106" t="str">
        <f>IF(OR(C556="",D556=""),"",VLOOKUP(C556,VALIDATIONS!$FL$2:$FM$12,2,FALSE))</f>
        <v/>
      </c>
      <c r="J556" s="84"/>
      <c r="K556" s="377"/>
      <c r="L556" s="368"/>
      <c r="M556" s="141"/>
      <c r="N556" s="368"/>
      <c r="O556" s="141"/>
      <c r="P556" s="368"/>
      <c r="Q556" s="368"/>
      <c r="R556" s="196"/>
      <c r="S556" s="234"/>
      <c r="T556" s="198"/>
      <c r="U556" s="235"/>
      <c r="W556" s="368"/>
      <c r="X556" s="368"/>
      <c r="Y556" s="368"/>
      <c r="Z556" s="106" t="str">
        <f>IF(OR(N556="",P556="",Q556="",V556="",W556="",X556="",Y556=""),"",V556*IF(N556="Sewer Rising Main",VLOOKUP(W556,VALIDATIONS!$FN$2:$GE$42,11,FALSE),IF(N556="Sewer Reticulation",VLOOKUP(W556,VALIDATIONS!$FN$2:$GE$42,VLOOKUP(X556,VALIDATIONS!$FF$2:$FH$5,2,FALSE),FALSE),0)) +IF(P556="Up to 10% Rock",VLOOKUP(W556,VALIDATIONS!$FN$2:$GE$42,VLOOKUP(X556,VALIDATIONS!$FF$2:$FH$5,2,FALSE),FALSE),0)+IF(OR(Q556="Urban Development (moderate)",Q556="Urban Development (heavy)"),VLOOKUP(W556,VALIDATIONS!$FN$2:$GE$42,VLOOKUP(Q556,VALIDATIONS!$FJ$2:$FK$4,2,FALSE),FALSE),0))</f>
        <v/>
      </c>
    </row>
    <row r="557" spans="1:26" x14ac:dyDescent="0.2">
      <c r="A557" s="136"/>
      <c r="B557" s="368"/>
      <c r="C557" s="354"/>
      <c r="D557" s="141"/>
      <c r="E557" s="122"/>
      <c r="F557" s="141"/>
      <c r="G557" s="387"/>
      <c r="H557" s="387"/>
      <c r="I557" s="106" t="str">
        <f>IF(OR(C557="",D557=""),"",VLOOKUP(C557,VALIDATIONS!$FL$2:$FM$12,2,FALSE))</f>
        <v/>
      </c>
      <c r="J557" s="84"/>
      <c r="K557" s="377"/>
      <c r="L557" s="368"/>
      <c r="M557" s="141"/>
      <c r="N557" s="368"/>
      <c r="O557" s="141"/>
      <c r="P557" s="368"/>
      <c r="Q557" s="368"/>
      <c r="R557" s="196"/>
      <c r="S557" s="234"/>
      <c r="T557" s="198"/>
      <c r="U557" s="235"/>
      <c r="W557" s="368"/>
      <c r="X557" s="368"/>
      <c r="Y557" s="368"/>
      <c r="Z557" s="106" t="str">
        <f>IF(OR(N557="",P557="",Q557="",V557="",W557="",X557="",Y557=""),"",V557*IF(N557="Sewer Rising Main",VLOOKUP(W557,VALIDATIONS!$FN$2:$GE$42,11,FALSE),IF(N557="Sewer Reticulation",VLOOKUP(W557,VALIDATIONS!$FN$2:$GE$42,VLOOKUP(X557,VALIDATIONS!$FF$2:$FH$5,2,FALSE),FALSE),0)) +IF(P557="Up to 10% Rock",VLOOKUP(W557,VALIDATIONS!$FN$2:$GE$42,VLOOKUP(X557,VALIDATIONS!$FF$2:$FH$5,2,FALSE),FALSE),0)+IF(OR(Q557="Urban Development (moderate)",Q557="Urban Development (heavy)"),VLOOKUP(W557,VALIDATIONS!$FN$2:$GE$42,VLOOKUP(Q557,VALIDATIONS!$FJ$2:$FK$4,2,FALSE),FALSE),0))</f>
        <v/>
      </c>
    </row>
    <row r="558" spans="1:26" x14ac:dyDescent="0.2">
      <c r="A558" s="136"/>
      <c r="B558" s="368"/>
      <c r="C558" s="354"/>
      <c r="D558" s="141"/>
      <c r="E558" s="122"/>
      <c r="F558" s="141"/>
      <c r="G558" s="387"/>
      <c r="H558" s="387"/>
      <c r="I558" s="106" t="str">
        <f>IF(OR(C558="",D558=""),"",VLOOKUP(C558,VALIDATIONS!$FL$2:$FM$12,2,FALSE))</f>
        <v/>
      </c>
      <c r="J558" s="84"/>
      <c r="K558" s="377"/>
      <c r="L558" s="368"/>
      <c r="M558" s="141"/>
      <c r="N558" s="368"/>
      <c r="O558" s="141"/>
      <c r="P558" s="368"/>
      <c r="Q558" s="368"/>
      <c r="R558" s="196"/>
      <c r="S558" s="234"/>
      <c r="T558" s="198"/>
      <c r="U558" s="235"/>
      <c r="W558" s="368"/>
      <c r="X558" s="368"/>
      <c r="Y558" s="368"/>
      <c r="Z558" s="106" t="str">
        <f>IF(OR(N558="",P558="",Q558="",V558="",W558="",X558="",Y558=""),"",V558*IF(N558="Sewer Rising Main",VLOOKUP(W558,VALIDATIONS!$FN$2:$GE$42,11,FALSE),IF(N558="Sewer Reticulation",VLOOKUP(W558,VALIDATIONS!$FN$2:$GE$42,VLOOKUP(X558,VALIDATIONS!$FF$2:$FH$5,2,FALSE),FALSE),0)) +IF(P558="Up to 10% Rock",VLOOKUP(W558,VALIDATIONS!$FN$2:$GE$42,VLOOKUP(X558,VALIDATIONS!$FF$2:$FH$5,2,FALSE),FALSE),0)+IF(OR(Q558="Urban Development (moderate)",Q558="Urban Development (heavy)"),VLOOKUP(W558,VALIDATIONS!$FN$2:$GE$42,VLOOKUP(Q558,VALIDATIONS!$FJ$2:$FK$4,2,FALSE),FALSE),0))</f>
        <v/>
      </c>
    </row>
    <row r="559" spans="1:26" x14ac:dyDescent="0.2">
      <c r="A559" s="136"/>
      <c r="B559" s="368"/>
      <c r="C559" s="354"/>
      <c r="D559" s="141"/>
      <c r="E559" s="122"/>
      <c r="F559" s="141"/>
      <c r="G559" s="387"/>
      <c r="H559" s="387"/>
      <c r="I559" s="106" t="str">
        <f>IF(OR(C559="",D559=""),"",VLOOKUP(C559,VALIDATIONS!$FL$2:$FM$12,2,FALSE))</f>
        <v/>
      </c>
      <c r="J559" s="84"/>
      <c r="K559" s="377"/>
      <c r="L559" s="368"/>
      <c r="M559" s="141"/>
      <c r="N559" s="368"/>
      <c r="O559" s="141"/>
      <c r="P559" s="368"/>
      <c r="Q559" s="368"/>
      <c r="R559" s="196"/>
      <c r="S559" s="234"/>
      <c r="T559" s="198"/>
      <c r="U559" s="235"/>
      <c r="W559" s="368"/>
      <c r="X559" s="368"/>
      <c r="Y559" s="368"/>
      <c r="Z559" s="106" t="str">
        <f>IF(OR(N559="",P559="",Q559="",V559="",W559="",X559="",Y559=""),"",V559*IF(N559="Sewer Rising Main",VLOOKUP(W559,VALIDATIONS!$FN$2:$GE$42,11,FALSE),IF(N559="Sewer Reticulation",VLOOKUP(W559,VALIDATIONS!$FN$2:$GE$42,VLOOKUP(X559,VALIDATIONS!$FF$2:$FH$5,2,FALSE),FALSE),0)) +IF(P559="Up to 10% Rock",VLOOKUP(W559,VALIDATIONS!$FN$2:$GE$42,VLOOKUP(X559,VALIDATIONS!$FF$2:$FH$5,2,FALSE),FALSE),0)+IF(OR(Q559="Urban Development (moderate)",Q559="Urban Development (heavy)"),VLOOKUP(W559,VALIDATIONS!$FN$2:$GE$42,VLOOKUP(Q559,VALIDATIONS!$FJ$2:$FK$4,2,FALSE),FALSE),0))</f>
        <v/>
      </c>
    </row>
    <row r="560" spans="1:26" x14ac:dyDescent="0.2">
      <c r="A560" s="136"/>
      <c r="B560" s="368"/>
      <c r="C560" s="354"/>
      <c r="D560" s="141"/>
      <c r="E560" s="122"/>
      <c r="F560" s="141"/>
      <c r="G560" s="387"/>
      <c r="H560" s="387"/>
      <c r="I560" s="106" t="str">
        <f>IF(OR(C560="",D560=""),"",VLOOKUP(C560,VALIDATIONS!$FL$2:$FM$12,2,FALSE))</f>
        <v/>
      </c>
      <c r="J560" s="84"/>
      <c r="K560" s="377"/>
      <c r="L560" s="368"/>
      <c r="M560" s="141"/>
      <c r="N560" s="368"/>
      <c r="O560" s="141"/>
      <c r="P560" s="368"/>
      <c r="Q560" s="368"/>
      <c r="R560" s="196"/>
      <c r="S560" s="234"/>
      <c r="T560" s="198"/>
      <c r="U560" s="235"/>
      <c r="W560" s="368"/>
      <c r="X560" s="368"/>
      <c r="Y560" s="368"/>
      <c r="Z560" s="106" t="str">
        <f>IF(OR(N560="",P560="",Q560="",V560="",W560="",X560="",Y560=""),"",V560*IF(N560="Sewer Rising Main",VLOOKUP(W560,VALIDATIONS!$FN$2:$GE$42,11,FALSE),IF(N560="Sewer Reticulation",VLOOKUP(W560,VALIDATIONS!$FN$2:$GE$42,VLOOKUP(X560,VALIDATIONS!$FF$2:$FH$5,2,FALSE),FALSE),0)) +IF(P560="Up to 10% Rock",VLOOKUP(W560,VALIDATIONS!$FN$2:$GE$42,VLOOKUP(X560,VALIDATIONS!$FF$2:$FH$5,2,FALSE),FALSE),0)+IF(OR(Q560="Urban Development (moderate)",Q560="Urban Development (heavy)"),VLOOKUP(W560,VALIDATIONS!$FN$2:$GE$42,VLOOKUP(Q560,VALIDATIONS!$FJ$2:$FK$4,2,FALSE),FALSE),0))</f>
        <v/>
      </c>
    </row>
    <row r="561" spans="1:26" x14ac:dyDescent="0.2">
      <c r="A561" s="136"/>
      <c r="B561" s="368"/>
      <c r="C561" s="354"/>
      <c r="D561" s="141"/>
      <c r="E561" s="122"/>
      <c r="F561" s="141"/>
      <c r="G561" s="387"/>
      <c r="H561" s="387"/>
      <c r="I561" s="106" t="str">
        <f>IF(OR(C561="",D561=""),"",VLOOKUP(C561,VALIDATIONS!$FL$2:$FM$12,2,FALSE))</f>
        <v/>
      </c>
      <c r="J561" s="84"/>
      <c r="K561" s="377"/>
      <c r="L561" s="368"/>
      <c r="M561" s="141"/>
      <c r="N561" s="368"/>
      <c r="O561" s="141"/>
      <c r="P561" s="368"/>
      <c r="Q561" s="368"/>
      <c r="R561" s="196"/>
      <c r="S561" s="234"/>
      <c r="T561" s="198"/>
      <c r="U561" s="235"/>
      <c r="W561" s="368"/>
      <c r="X561" s="368"/>
      <c r="Y561" s="368"/>
      <c r="Z561" s="106" t="str">
        <f>IF(OR(N561="",P561="",Q561="",V561="",W561="",X561="",Y561=""),"",V561*IF(N561="Sewer Rising Main",VLOOKUP(W561,VALIDATIONS!$FN$2:$GE$42,11,FALSE),IF(N561="Sewer Reticulation",VLOOKUP(W561,VALIDATIONS!$FN$2:$GE$42,VLOOKUP(X561,VALIDATIONS!$FF$2:$FH$5,2,FALSE),FALSE),0)) +IF(P561="Up to 10% Rock",VLOOKUP(W561,VALIDATIONS!$FN$2:$GE$42,VLOOKUP(X561,VALIDATIONS!$FF$2:$FH$5,2,FALSE),FALSE),0)+IF(OR(Q561="Urban Development (moderate)",Q561="Urban Development (heavy)"),VLOOKUP(W561,VALIDATIONS!$FN$2:$GE$42,VLOOKUP(Q561,VALIDATIONS!$FJ$2:$FK$4,2,FALSE),FALSE),0))</f>
        <v/>
      </c>
    </row>
    <row r="562" spans="1:26" x14ac:dyDescent="0.2">
      <c r="A562" s="136"/>
      <c r="B562" s="368"/>
      <c r="C562" s="354"/>
      <c r="D562" s="141"/>
      <c r="E562" s="122"/>
      <c r="F562" s="141"/>
      <c r="G562" s="387"/>
      <c r="H562" s="387"/>
      <c r="I562" s="106" t="str">
        <f>IF(OR(C562="",D562=""),"",VLOOKUP(C562,VALIDATIONS!$FL$2:$FM$12,2,FALSE))</f>
        <v/>
      </c>
      <c r="J562" s="84"/>
      <c r="K562" s="377"/>
      <c r="L562" s="368"/>
      <c r="M562" s="141"/>
      <c r="N562" s="368"/>
      <c r="O562" s="141"/>
      <c r="P562" s="368"/>
      <c r="Q562" s="368"/>
      <c r="R562" s="196"/>
      <c r="S562" s="234"/>
      <c r="T562" s="198"/>
      <c r="U562" s="235"/>
      <c r="W562" s="368"/>
      <c r="X562" s="368"/>
      <c r="Y562" s="368"/>
      <c r="Z562" s="106" t="str">
        <f>IF(OR(N562="",P562="",Q562="",V562="",W562="",X562="",Y562=""),"",V562*IF(N562="Sewer Rising Main",VLOOKUP(W562,VALIDATIONS!$FN$2:$GE$42,11,FALSE),IF(N562="Sewer Reticulation",VLOOKUP(W562,VALIDATIONS!$FN$2:$GE$42,VLOOKUP(X562,VALIDATIONS!$FF$2:$FH$5,2,FALSE),FALSE),0)) +IF(P562="Up to 10% Rock",VLOOKUP(W562,VALIDATIONS!$FN$2:$GE$42,VLOOKUP(X562,VALIDATIONS!$FF$2:$FH$5,2,FALSE),FALSE),0)+IF(OR(Q562="Urban Development (moderate)",Q562="Urban Development (heavy)"),VLOOKUP(W562,VALIDATIONS!$FN$2:$GE$42,VLOOKUP(Q562,VALIDATIONS!$FJ$2:$FK$4,2,FALSE),FALSE),0))</f>
        <v/>
      </c>
    </row>
    <row r="563" spans="1:26" x14ac:dyDescent="0.2">
      <c r="A563" s="136"/>
      <c r="B563" s="368"/>
      <c r="C563" s="354"/>
      <c r="D563" s="141"/>
      <c r="E563" s="122"/>
      <c r="F563" s="141"/>
      <c r="G563" s="387"/>
      <c r="H563" s="387"/>
      <c r="I563" s="106" t="str">
        <f>IF(OR(C563="",D563=""),"",VLOOKUP(C563,VALIDATIONS!$FL$2:$FM$12,2,FALSE))</f>
        <v/>
      </c>
      <c r="J563" s="84"/>
      <c r="K563" s="377"/>
      <c r="L563" s="368"/>
      <c r="M563" s="141"/>
      <c r="N563" s="368"/>
      <c r="O563" s="141"/>
      <c r="P563" s="368"/>
      <c r="Q563" s="368"/>
      <c r="R563" s="196"/>
      <c r="S563" s="234"/>
      <c r="T563" s="198"/>
      <c r="U563" s="235"/>
      <c r="W563" s="368"/>
      <c r="X563" s="368"/>
      <c r="Y563" s="368"/>
      <c r="Z563" s="106" t="str">
        <f>IF(OR(N563="",P563="",Q563="",V563="",W563="",X563="",Y563=""),"",V563*IF(N563="Sewer Rising Main",VLOOKUP(W563,VALIDATIONS!$FN$2:$GE$42,11,FALSE),IF(N563="Sewer Reticulation",VLOOKUP(W563,VALIDATIONS!$FN$2:$GE$42,VLOOKUP(X563,VALIDATIONS!$FF$2:$FH$5,2,FALSE),FALSE),0)) +IF(P563="Up to 10% Rock",VLOOKUP(W563,VALIDATIONS!$FN$2:$GE$42,VLOOKUP(X563,VALIDATIONS!$FF$2:$FH$5,2,FALSE),FALSE),0)+IF(OR(Q563="Urban Development (moderate)",Q563="Urban Development (heavy)"),VLOOKUP(W563,VALIDATIONS!$FN$2:$GE$42,VLOOKUP(Q563,VALIDATIONS!$FJ$2:$FK$4,2,FALSE),FALSE),0))</f>
        <v/>
      </c>
    </row>
    <row r="564" spans="1:26" x14ac:dyDescent="0.2">
      <c r="A564" s="136"/>
      <c r="B564" s="368"/>
      <c r="C564" s="354"/>
      <c r="D564" s="141"/>
      <c r="E564" s="122"/>
      <c r="F564" s="141"/>
      <c r="G564" s="387"/>
      <c r="H564" s="387"/>
      <c r="I564" s="106" t="str">
        <f>IF(OR(C564="",D564=""),"",VLOOKUP(C564,VALIDATIONS!$FL$2:$FM$12,2,FALSE))</f>
        <v/>
      </c>
      <c r="J564" s="84"/>
      <c r="K564" s="377"/>
      <c r="L564" s="368"/>
      <c r="M564" s="141"/>
      <c r="N564" s="368"/>
      <c r="O564" s="141"/>
      <c r="P564" s="368"/>
      <c r="Q564" s="368"/>
      <c r="R564" s="196"/>
      <c r="S564" s="234"/>
      <c r="T564" s="198"/>
      <c r="U564" s="235"/>
      <c r="W564" s="368"/>
      <c r="X564" s="368"/>
      <c r="Y564" s="368"/>
      <c r="Z564" s="106" t="str">
        <f>IF(OR(N564="",P564="",Q564="",V564="",W564="",X564="",Y564=""),"",V564*IF(N564="Sewer Rising Main",VLOOKUP(W564,VALIDATIONS!$FN$2:$GE$42,11,FALSE),IF(N564="Sewer Reticulation",VLOOKUP(W564,VALIDATIONS!$FN$2:$GE$42,VLOOKUP(X564,VALIDATIONS!$FF$2:$FH$5,2,FALSE),FALSE),0)) +IF(P564="Up to 10% Rock",VLOOKUP(W564,VALIDATIONS!$FN$2:$GE$42,VLOOKUP(X564,VALIDATIONS!$FF$2:$FH$5,2,FALSE),FALSE),0)+IF(OR(Q564="Urban Development (moderate)",Q564="Urban Development (heavy)"),VLOOKUP(W564,VALIDATIONS!$FN$2:$GE$42,VLOOKUP(Q564,VALIDATIONS!$FJ$2:$FK$4,2,FALSE),FALSE),0))</f>
        <v/>
      </c>
    </row>
    <row r="565" spans="1:26" x14ac:dyDescent="0.2">
      <c r="A565" s="136"/>
      <c r="B565" s="368"/>
      <c r="C565" s="354"/>
      <c r="D565" s="141"/>
      <c r="E565" s="122"/>
      <c r="F565" s="141"/>
      <c r="G565" s="387"/>
      <c r="H565" s="387"/>
      <c r="I565" s="106" t="str">
        <f>IF(OR(C565="",D565=""),"",VLOOKUP(C565,VALIDATIONS!$FL$2:$FM$12,2,FALSE))</f>
        <v/>
      </c>
      <c r="J565" s="84"/>
      <c r="K565" s="377"/>
      <c r="L565" s="368"/>
      <c r="M565" s="141"/>
      <c r="N565" s="368"/>
      <c r="O565" s="141"/>
      <c r="P565" s="368"/>
      <c r="Q565" s="368"/>
      <c r="R565" s="196"/>
      <c r="S565" s="234"/>
      <c r="T565" s="198"/>
      <c r="U565" s="235"/>
      <c r="W565" s="368"/>
      <c r="X565" s="368"/>
      <c r="Y565" s="368"/>
      <c r="Z565" s="106" t="str">
        <f>IF(OR(N565="",P565="",Q565="",V565="",W565="",X565="",Y565=""),"",V565*IF(N565="Sewer Rising Main",VLOOKUP(W565,VALIDATIONS!$FN$2:$GE$42,11,FALSE),IF(N565="Sewer Reticulation",VLOOKUP(W565,VALIDATIONS!$FN$2:$GE$42,VLOOKUP(X565,VALIDATIONS!$FF$2:$FH$5,2,FALSE),FALSE),0)) +IF(P565="Up to 10% Rock",VLOOKUP(W565,VALIDATIONS!$FN$2:$GE$42,VLOOKUP(X565,VALIDATIONS!$FF$2:$FH$5,2,FALSE),FALSE),0)+IF(OR(Q565="Urban Development (moderate)",Q565="Urban Development (heavy)"),VLOOKUP(W565,VALIDATIONS!$FN$2:$GE$42,VLOOKUP(Q565,VALIDATIONS!$FJ$2:$FK$4,2,FALSE),FALSE),0))</f>
        <v/>
      </c>
    </row>
    <row r="566" spans="1:26" x14ac:dyDescent="0.2">
      <c r="A566" s="136"/>
      <c r="B566" s="368"/>
      <c r="C566" s="354"/>
      <c r="D566" s="141"/>
      <c r="E566" s="122"/>
      <c r="F566" s="141"/>
      <c r="G566" s="387"/>
      <c r="H566" s="387"/>
      <c r="I566" s="106" t="str">
        <f>IF(OR(C566="",D566=""),"",VLOOKUP(C566,VALIDATIONS!$FL$2:$FM$12,2,FALSE))</f>
        <v/>
      </c>
      <c r="J566" s="84"/>
      <c r="K566" s="377"/>
      <c r="L566" s="368"/>
      <c r="M566" s="141"/>
      <c r="N566" s="368"/>
      <c r="O566" s="141"/>
      <c r="P566" s="368"/>
      <c r="Q566" s="368"/>
      <c r="R566" s="196"/>
      <c r="S566" s="234"/>
      <c r="T566" s="198"/>
      <c r="U566" s="235"/>
      <c r="W566" s="368"/>
      <c r="X566" s="368"/>
      <c r="Y566" s="368"/>
      <c r="Z566" s="106" t="str">
        <f>IF(OR(N566="",P566="",Q566="",V566="",W566="",X566="",Y566=""),"",V566*IF(N566="Sewer Rising Main",VLOOKUP(W566,VALIDATIONS!$FN$2:$GE$42,11,FALSE),IF(N566="Sewer Reticulation",VLOOKUP(W566,VALIDATIONS!$FN$2:$GE$42,VLOOKUP(X566,VALIDATIONS!$FF$2:$FH$5,2,FALSE),FALSE),0)) +IF(P566="Up to 10% Rock",VLOOKUP(W566,VALIDATIONS!$FN$2:$GE$42,VLOOKUP(X566,VALIDATIONS!$FF$2:$FH$5,2,FALSE),FALSE),0)+IF(OR(Q566="Urban Development (moderate)",Q566="Urban Development (heavy)"),VLOOKUP(W566,VALIDATIONS!$FN$2:$GE$42,VLOOKUP(Q566,VALIDATIONS!$FJ$2:$FK$4,2,FALSE),FALSE),0))</f>
        <v/>
      </c>
    </row>
    <row r="567" spans="1:26" x14ac:dyDescent="0.2">
      <c r="A567" s="136"/>
      <c r="B567" s="368"/>
      <c r="C567" s="354"/>
      <c r="D567" s="141"/>
      <c r="E567" s="122"/>
      <c r="F567" s="141"/>
      <c r="G567" s="387"/>
      <c r="H567" s="387"/>
      <c r="I567" s="106" t="str">
        <f>IF(OR(C567="",D567=""),"",VLOOKUP(C567,VALIDATIONS!$FL$2:$FM$12,2,FALSE))</f>
        <v/>
      </c>
      <c r="J567" s="84"/>
      <c r="K567" s="377"/>
      <c r="L567" s="368"/>
      <c r="M567" s="141"/>
      <c r="N567" s="368"/>
      <c r="O567" s="141"/>
      <c r="P567" s="368"/>
      <c r="Q567" s="368"/>
      <c r="R567" s="196"/>
      <c r="S567" s="234"/>
      <c r="T567" s="198"/>
      <c r="U567" s="235"/>
      <c r="W567" s="368"/>
      <c r="X567" s="368"/>
      <c r="Y567" s="368"/>
      <c r="Z567" s="106" t="str">
        <f>IF(OR(N567="",P567="",Q567="",V567="",W567="",X567="",Y567=""),"",V567*IF(N567="Sewer Rising Main",VLOOKUP(W567,VALIDATIONS!$FN$2:$GE$42,11,FALSE),IF(N567="Sewer Reticulation",VLOOKUP(W567,VALIDATIONS!$FN$2:$GE$42,VLOOKUP(X567,VALIDATIONS!$FF$2:$FH$5,2,FALSE),FALSE),0)) +IF(P567="Up to 10% Rock",VLOOKUP(W567,VALIDATIONS!$FN$2:$GE$42,VLOOKUP(X567,VALIDATIONS!$FF$2:$FH$5,2,FALSE),FALSE),0)+IF(OR(Q567="Urban Development (moderate)",Q567="Urban Development (heavy)"),VLOOKUP(W567,VALIDATIONS!$FN$2:$GE$42,VLOOKUP(Q567,VALIDATIONS!$FJ$2:$FK$4,2,FALSE),FALSE),0))</f>
        <v/>
      </c>
    </row>
    <row r="568" spans="1:26" x14ac:dyDescent="0.2">
      <c r="A568" s="136"/>
      <c r="B568" s="368"/>
      <c r="C568" s="354"/>
      <c r="D568" s="141"/>
      <c r="E568" s="122"/>
      <c r="F568" s="141"/>
      <c r="G568" s="387"/>
      <c r="H568" s="387"/>
      <c r="I568" s="106" t="str">
        <f>IF(OR(C568="",D568=""),"",VLOOKUP(C568,VALIDATIONS!$FL$2:$FM$12,2,FALSE))</f>
        <v/>
      </c>
      <c r="J568" s="84"/>
      <c r="K568" s="377"/>
      <c r="L568" s="368"/>
      <c r="M568" s="141"/>
      <c r="N568" s="368"/>
      <c r="O568" s="141"/>
      <c r="P568" s="368"/>
      <c r="Q568" s="368"/>
      <c r="R568" s="196"/>
      <c r="S568" s="234"/>
      <c r="T568" s="198"/>
      <c r="U568" s="235"/>
      <c r="W568" s="368"/>
      <c r="X568" s="368"/>
      <c r="Y568" s="368"/>
      <c r="Z568" s="106" t="str">
        <f>IF(OR(N568="",P568="",Q568="",V568="",W568="",X568="",Y568=""),"",V568*IF(N568="Sewer Rising Main",VLOOKUP(W568,VALIDATIONS!$FN$2:$GE$42,11,FALSE),IF(N568="Sewer Reticulation",VLOOKUP(W568,VALIDATIONS!$FN$2:$GE$42,VLOOKUP(X568,VALIDATIONS!$FF$2:$FH$5,2,FALSE),FALSE),0)) +IF(P568="Up to 10% Rock",VLOOKUP(W568,VALIDATIONS!$FN$2:$GE$42,VLOOKUP(X568,VALIDATIONS!$FF$2:$FH$5,2,FALSE),FALSE),0)+IF(OR(Q568="Urban Development (moderate)",Q568="Urban Development (heavy)"),VLOOKUP(W568,VALIDATIONS!$FN$2:$GE$42,VLOOKUP(Q568,VALIDATIONS!$FJ$2:$FK$4,2,FALSE),FALSE),0))</f>
        <v/>
      </c>
    </row>
    <row r="569" spans="1:26" x14ac:dyDescent="0.2">
      <c r="A569" s="136"/>
      <c r="B569" s="368"/>
      <c r="C569" s="354"/>
      <c r="D569" s="141"/>
      <c r="E569" s="122"/>
      <c r="F569" s="141"/>
      <c r="G569" s="387"/>
      <c r="H569" s="387"/>
      <c r="I569" s="106" t="str">
        <f>IF(OR(C569="",D569=""),"",VLOOKUP(C569,VALIDATIONS!$FL$2:$FM$12,2,FALSE))</f>
        <v/>
      </c>
      <c r="J569" s="84"/>
      <c r="K569" s="377"/>
      <c r="L569" s="368"/>
      <c r="M569" s="141"/>
      <c r="N569" s="368"/>
      <c r="O569" s="141"/>
      <c r="P569" s="368"/>
      <c r="Q569" s="368"/>
      <c r="R569" s="196"/>
      <c r="S569" s="234"/>
      <c r="T569" s="198"/>
      <c r="U569" s="235"/>
      <c r="W569" s="368"/>
      <c r="X569" s="368"/>
      <c r="Y569" s="368"/>
      <c r="Z569" s="106" t="str">
        <f>IF(OR(N569="",P569="",Q569="",V569="",W569="",X569="",Y569=""),"",V569*IF(N569="Sewer Rising Main",VLOOKUP(W569,VALIDATIONS!$FN$2:$GE$42,11,FALSE),IF(N569="Sewer Reticulation",VLOOKUP(W569,VALIDATIONS!$FN$2:$GE$42,VLOOKUP(X569,VALIDATIONS!$FF$2:$FH$5,2,FALSE),FALSE),0)) +IF(P569="Up to 10% Rock",VLOOKUP(W569,VALIDATIONS!$FN$2:$GE$42,VLOOKUP(X569,VALIDATIONS!$FF$2:$FH$5,2,FALSE),FALSE),0)+IF(OR(Q569="Urban Development (moderate)",Q569="Urban Development (heavy)"),VLOOKUP(W569,VALIDATIONS!$FN$2:$GE$42,VLOOKUP(Q569,VALIDATIONS!$FJ$2:$FK$4,2,FALSE),FALSE),0))</f>
        <v/>
      </c>
    </row>
    <row r="570" spans="1:26" x14ac:dyDescent="0.2">
      <c r="A570" s="136"/>
      <c r="B570" s="368"/>
      <c r="C570" s="354"/>
      <c r="D570" s="141"/>
      <c r="E570" s="122"/>
      <c r="F570" s="141"/>
      <c r="G570" s="387"/>
      <c r="H570" s="387"/>
      <c r="I570" s="106" t="str">
        <f>IF(OR(C570="",D570=""),"",VLOOKUP(C570,VALIDATIONS!$FL$2:$FM$12,2,FALSE))</f>
        <v/>
      </c>
      <c r="J570" s="84"/>
      <c r="K570" s="377"/>
      <c r="L570" s="368"/>
      <c r="M570" s="141"/>
      <c r="N570" s="368"/>
      <c r="O570" s="141"/>
      <c r="P570" s="368"/>
      <c r="Q570" s="368"/>
      <c r="R570" s="196"/>
      <c r="S570" s="234"/>
      <c r="T570" s="198"/>
      <c r="U570" s="235"/>
      <c r="W570" s="368"/>
      <c r="X570" s="368"/>
      <c r="Y570" s="368"/>
      <c r="Z570" s="106" t="str">
        <f>IF(OR(N570="",P570="",Q570="",V570="",W570="",X570="",Y570=""),"",V570*IF(N570="Sewer Rising Main",VLOOKUP(W570,VALIDATIONS!$FN$2:$GE$42,11,FALSE),IF(N570="Sewer Reticulation",VLOOKUP(W570,VALIDATIONS!$FN$2:$GE$42,VLOOKUP(X570,VALIDATIONS!$FF$2:$FH$5,2,FALSE),FALSE),0)) +IF(P570="Up to 10% Rock",VLOOKUP(W570,VALIDATIONS!$FN$2:$GE$42,VLOOKUP(X570,VALIDATIONS!$FF$2:$FH$5,2,FALSE),FALSE),0)+IF(OR(Q570="Urban Development (moderate)",Q570="Urban Development (heavy)"),VLOOKUP(W570,VALIDATIONS!$FN$2:$GE$42,VLOOKUP(Q570,VALIDATIONS!$FJ$2:$FK$4,2,FALSE),FALSE),0))</f>
        <v/>
      </c>
    </row>
    <row r="571" spans="1:26" x14ac:dyDescent="0.2">
      <c r="A571" s="136"/>
      <c r="B571" s="368"/>
      <c r="C571" s="354"/>
      <c r="D571" s="141"/>
      <c r="E571" s="122"/>
      <c r="F571" s="141"/>
      <c r="G571" s="387"/>
      <c r="H571" s="387"/>
      <c r="I571" s="106" t="str">
        <f>IF(OR(C571="",D571=""),"",VLOOKUP(C571,VALIDATIONS!$FL$2:$FM$12,2,FALSE))</f>
        <v/>
      </c>
      <c r="J571" s="84"/>
      <c r="K571" s="377"/>
      <c r="L571" s="368"/>
      <c r="M571" s="141"/>
      <c r="N571" s="368"/>
      <c r="O571" s="141"/>
      <c r="P571" s="368"/>
      <c r="Q571" s="368"/>
      <c r="R571" s="196"/>
      <c r="S571" s="234"/>
      <c r="T571" s="198"/>
      <c r="U571" s="235"/>
      <c r="W571" s="368"/>
      <c r="X571" s="368"/>
      <c r="Y571" s="368"/>
      <c r="Z571" s="106" t="str">
        <f>IF(OR(N571="",P571="",Q571="",V571="",W571="",X571="",Y571=""),"",V571*IF(N571="Sewer Rising Main",VLOOKUP(W571,VALIDATIONS!$FN$2:$GE$42,11,FALSE),IF(N571="Sewer Reticulation",VLOOKUP(W571,VALIDATIONS!$FN$2:$GE$42,VLOOKUP(X571,VALIDATIONS!$FF$2:$FH$5,2,FALSE),FALSE),0)) +IF(P571="Up to 10% Rock",VLOOKUP(W571,VALIDATIONS!$FN$2:$GE$42,VLOOKUP(X571,VALIDATIONS!$FF$2:$FH$5,2,FALSE),FALSE),0)+IF(OR(Q571="Urban Development (moderate)",Q571="Urban Development (heavy)"),VLOOKUP(W571,VALIDATIONS!$FN$2:$GE$42,VLOOKUP(Q571,VALIDATIONS!$FJ$2:$FK$4,2,FALSE),FALSE),0))</f>
        <v/>
      </c>
    </row>
    <row r="572" spans="1:26" x14ac:dyDescent="0.2">
      <c r="A572" s="136"/>
      <c r="B572" s="368"/>
      <c r="C572" s="354"/>
      <c r="D572" s="141"/>
      <c r="E572" s="122"/>
      <c r="F572" s="141"/>
      <c r="G572" s="387"/>
      <c r="H572" s="387"/>
      <c r="I572" s="106" t="str">
        <f>IF(OR(C572="",D572=""),"",VLOOKUP(C572,VALIDATIONS!$FL$2:$FM$12,2,FALSE))</f>
        <v/>
      </c>
      <c r="J572" s="84"/>
      <c r="K572" s="377"/>
      <c r="L572" s="368"/>
      <c r="M572" s="141"/>
      <c r="N572" s="368"/>
      <c r="O572" s="141"/>
      <c r="P572" s="368"/>
      <c r="Q572" s="368"/>
      <c r="R572" s="196"/>
      <c r="S572" s="234"/>
      <c r="T572" s="198"/>
      <c r="U572" s="235"/>
      <c r="W572" s="368"/>
      <c r="X572" s="368"/>
      <c r="Y572" s="368"/>
      <c r="Z572" s="106" t="str">
        <f>IF(OR(N572="",P572="",Q572="",V572="",W572="",X572="",Y572=""),"",V572*IF(N572="Sewer Rising Main",VLOOKUP(W572,VALIDATIONS!$FN$2:$GE$42,11,FALSE),IF(N572="Sewer Reticulation",VLOOKUP(W572,VALIDATIONS!$FN$2:$GE$42,VLOOKUP(X572,VALIDATIONS!$FF$2:$FH$5,2,FALSE),FALSE),0)) +IF(P572="Up to 10% Rock",VLOOKUP(W572,VALIDATIONS!$FN$2:$GE$42,VLOOKUP(X572,VALIDATIONS!$FF$2:$FH$5,2,FALSE),FALSE),0)+IF(OR(Q572="Urban Development (moderate)",Q572="Urban Development (heavy)"),VLOOKUP(W572,VALIDATIONS!$FN$2:$GE$42,VLOOKUP(Q572,VALIDATIONS!$FJ$2:$FK$4,2,FALSE),FALSE),0))</f>
        <v/>
      </c>
    </row>
    <row r="573" spans="1:26" x14ac:dyDescent="0.2">
      <c r="A573" s="136"/>
      <c r="B573" s="368"/>
      <c r="C573" s="354"/>
      <c r="D573" s="141"/>
      <c r="E573" s="122"/>
      <c r="F573" s="141"/>
      <c r="G573" s="387"/>
      <c r="H573" s="387"/>
      <c r="I573" s="106" t="str">
        <f>IF(OR(C573="",D573=""),"",VLOOKUP(C573,VALIDATIONS!$FL$2:$FM$12,2,FALSE))</f>
        <v/>
      </c>
      <c r="J573" s="84"/>
      <c r="K573" s="377"/>
      <c r="L573" s="368"/>
      <c r="M573" s="141"/>
      <c r="N573" s="368"/>
      <c r="O573" s="141"/>
      <c r="P573" s="368"/>
      <c r="Q573" s="368"/>
      <c r="R573" s="196"/>
      <c r="S573" s="234"/>
      <c r="T573" s="198"/>
      <c r="U573" s="235"/>
      <c r="W573" s="368"/>
      <c r="X573" s="368"/>
      <c r="Y573" s="368"/>
      <c r="Z573" s="106" t="str">
        <f>IF(OR(N573="",P573="",Q573="",V573="",W573="",X573="",Y573=""),"",V573*IF(N573="Sewer Rising Main",VLOOKUP(W573,VALIDATIONS!$FN$2:$GE$42,11,FALSE),IF(N573="Sewer Reticulation",VLOOKUP(W573,VALIDATIONS!$FN$2:$GE$42,VLOOKUP(X573,VALIDATIONS!$FF$2:$FH$5,2,FALSE),FALSE),0)) +IF(P573="Up to 10% Rock",VLOOKUP(W573,VALIDATIONS!$FN$2:$GE$42,VLOOKUP(X573,VALIDATIONS!$FF$2:$FH$5,2,FALSE),FALSE),0)+IF(OR(Q573="Urban Development (moderate)",Q573="Urban Development (heavy)"),VLOOKUP(W573,VALIDATIONS!$FN$2:$GE$42,VLOOKUP(Q573,VALIDATIONS!$FJ$2:$FK$4,2,FALSE),FALSE),0))</f>
        <v/>
      </c>
    </row>
    <row r="574" spans="1:26" x14ac:dyDescent="0.2">
      <c r="A574" s="136"/>
      <c r="B574" s="368"/>
      <c r="C574" s="354"/>
      <c r="D574" s="141"/>
      <c r="E574" s="122"/>
      <c r="F574" s="141"/>
      <c r="G574" s="387"/>
      <c r="H574" s="387"/>
      <c r="I574" s="106" t="str">
        <f>IF(OR(C574="",D574=""),"",VLOOKUP(C574,VALIDATIONS!$FL$2:$FM$12,2,FALSE))</f>
        <v/>
      </c>
      <c r="J574" s="84"/>
      <c r="K574" s="377"/>
      <c r="L574" s="368"/>
      <c r="M574" s="141"/>
      <c r="N574" s="368"/>
      <c r="O574" s="141"/>
      <c r="P574" s="368"/>
      <c r="Q574" s="368"/>
      <c r="R574" s="196"/>
      <c r="S574" s="234"/>
      <c r="T574" s="198"/>
      <c r="U574" s="235"/>
      <c r="W574" s="368"/>
      <c r="X574" s="368"/>
      <c r="Y574" s="368"/>
      <c r="Z574" s="106" t="str">
        <f>IF(OR(N574="",P574="",Q574="",V574="",W574="",X574="",Y574=""),"",V574*IF(N574="Sewer Rising Main",VLOOKUP(W574,VALIDATIONS!$FN$2:$GE$42,11,FALSE),IF(N574="Sewer Reticulation",VLOOKUP(W574,VALIDATIONS!$FN$2:$GE$42,VLOOKUP(X574,VALIDATIONS!$FF$2:$FH$5,2,FALSE),FALSE),0)) +IF(P574="Up to 10% Rock",VLOOKUP(W574,VALIDATIONS!$FN$2:$GE$42,VLOOKUP(X574,VALIDATIONS!$FF$2:$FH$5,2,FALSE),FALSE),0)+IF(OR(Q574="Urban Development (moderate)",Q574="Urban Development (heavy)"),VLOOKUP(W574,VALIDATIONS!$FN$2:$GE$42,VLOOKUP(Q574,VALIDATIONS!$FJ$2:$FK$4,2,FALSE),FALSE),0))</f>
        <v/>
      </c>
    </row>
    <row r="575" spans="1:26" x14ac:dyDescent="0.2">
      <c r="A575" s="136"/>
      <c r="B575" s="368"/>
      <c r="C575" s="354"/>
      <c r="D575" s="141"/>
      <c r="E575" s="122"/>
      <c r="F575" s="141"/>
      <c r="G575" s="387"/>
      <c r="H575" s="387"/>
      <c r="I575" s="106" t="str">
        <f>IF(OR(C575="",D575=""),"",VLOOKUP(C575,VALIDATIONS!$FL$2:$FM$12,2,FALSE))</f>
        <v/>
      </c>
      <c r="J575" s="84"/>
      <c r="K575" s="377"/>
      <c r="L575" s="368"/>
      <c r="M575" s="141"/>
      <c r="N575" s="368"/>
      <c r="O575" s="141"/>
      <c r="P575" s="368"/>
      <c r="Q575" s="368"/>
      <c r="R575" s="196"/>
      <c r="S575" s="234"/>
      <c r="T575" s="198"/>
      <c r="U575" s="235"/>
      <c r="W575" s="368"/>
      <c r="X575" s="368"/>
      <c r="Y575" s="368"/>
      <c r="Z575" s="106" t="str">
        <f>IF(OR(N575="",P575="",Q575="",V575="",W575="",X575="",Y575=""),"",V575*IF(N575="Sewer Rising Main",VLOOKUP(W575,VALIDATIONS!$FN$2:$GE$42,11,FALSE),IF(N575="Sewer Reticulation",VLOOKUP(W575,VALIDATIONS!$FN$2:$GE$42,VLOOKUP(X575,VALIDATIONS!$FF$2:$FH$5,2,FALSE),FALSE),0)) +IF(P575="Up to 10% Rock",VLOOKUP(W575,VALIDATIONS!$FN$2:$GE$42,VLOOKUP(X575,VALIDATIONS!$FF$2:$FH$5,2,FALSE),FALSE),0)+IF(OR(Q575="Urban Development (moderate)",Q575="Urban Development (heavy)"),VLOOKUP(W575,VALIDATIONS!$FN$2:$GE$42,VLOOKUP(Q575,VALIDATIONS!$FJ$2:$FK$4,2,FALSE),FALSE),0))</f>
        <v/>
      </c>
    </row>
    <row r="576" spans="1:26" x14ac:dyDescent="0.2">
      <c r="A576" s="136"/>
      <c r="B576" s="368"/>
      <c r="C576" s="354"/>
      <c r="D576" s="141"/>
      <c r="E576" s="122"/>
      <c r="F576" s="141"/>
      <c r="G576" s="387"/>
      <c r="H576" s="387"/>
      <c r="I576" s="106" t="str">
        <f>IF(OR(C576="",D576=""),"",VLOOKUP(C576,VALIDATIONS!$FL$2:$FM$12,2,FALSE))</f>
        <v/>
      </c>
      <c r="J576" s="84"/>
      <c r="K576" s="377"/>
      <c r="L576" s="368"/>
      <c r="M576" s="141"/>
      <c r="N576" s="368"/>
      <c r="O576" s="141"/>
      <c r="P576" s="368"/>
      <c r="Q576" s="368"/>
      <c r="R576" s="196"/>
      <c r="S576" s="234"/>
      <c r="T576" s="198"/>
      <c r="U576" s="235"/>
      <c r="W576" s="368"/>
      <c r="X576" s="368"/>
      <c r="Y576" s="368"/>
      <c r="Z576" s="106" t="str">
        <f>IF(OR(N576="",P576="",Q576="",V576="",W576="",X576="",Y576=""),"",V576*IF(N576="Sewer Rising Main",VLOOKUP(W576,VALIDATIONS!$FN$2:$GE$42,11,FALSE),IF(N576="Sewer Reticulation",VLOOKUP(W576,VALIDATIONS!$FN$2:$GE$42,VLOOKUP(X576,VALIDATIONS!$FF$2:$FH$5,2,FALSE),FALSE),0)) +IF(P576="Up to 10% Rock",VLOOKUP(W576,VALIDATIONS!$FN$2:$GE$42,VLOOKUP(X576,VALIDATIONS!$FF$2:$FH$5,2,FALSE),FALSE),0)+IF(OR(Q576="Urban Development (moderate)",Q576="Urban Development (heavy)"),VLOOKUP(W576,VALIDATIONS!$FN$2:$GE$42,VLOOKUP(Q576,VALIDATIONS!$FJ$2:$FK$4,2,FALSE),FALSE),0))</f>
        <v/>
      </c>
    </row>
    <row r="577" spans="1:26" x14ac:dyDescent="0.2">
      <c r="A577" s="136"/>
      <c r="B577" s="368"/>
      <c r="C577" s="354"/>
      <c r="D577" s="141"/>
      <c r="E577" s="122"/>
      <c r="F577" s="141"/>
      <c r="G577" s="387"/>
      <c r="H577" s="387"/>
      <c r="I577" s="106" t="str">
        <f>IF(OR(C577="",D577=""),"",VLOOKUP(C577,VALIDATIONS!$FL$2:$FM$12,2,FALSE))</f>
        <v/>
      </c>
      <c r="J577" s="84"/>
      <c r="K577" s="377"/>
      <c r="L577" s="368"/>
      <c r="M577" s="141"/>
      <c r="N577" s="368"/>
      <c r="O577" s="141"/>
      <c r="P577" s="368"/>
      <c r="Q577" s="368"/>
      <c r="R577" s="196"/>
      <c r="S577" s="234"/>
      <c r="T577" s="198"/>
      <c r="U577" s="235"/>
      <c r="W577" s="368"/>
      <c r="X577" s="368"/>
      <c r="Y577" s="368"/>
      <c r="Z577" s="106" t="str">
        <f>IF(OR(N577="",P577="",Q577="",V577="",W577="",X577="",Y577=""),"",V577*IF(N577="Sewer Rising Main",VLOOKUP(W577,VALIDATIONS!$FN$2:$GE$42,11,FALSE),IF(N577="Sewer Reticulation",VLOOKUP(W577,VALIDATIONS!$FN$2:$GE$42,VLOOKUP(X577,VALIDATIONS!$FF$2:$FH$5,2,FALSE),FALSE),0)) +IF(P577="Up to 10% Rock",VLOOKUP(W577,VALIDATIONS!$FN$2:$GE$42,VLOOKUP(X577,VALIDATIONS!$FF$2:$FH$5,2,FALSE),FALSE),0)+IF(OR(Q577="Urban Development (moderate)",Q577="Urban Development (heavy)"),VLOOKUP(W577,VALIDATIONS!$FN$2:$GE$42,VLOOKUP(Q577,VALIDATIONS!$FJ$2:$FK$4,2,FALSE),FALSE),0))</f>
        <v/>
      </c>
    </row>
    <row r="578" spans="1:26" x14ac:dyDescent="0.2">
      <c r="A578" s="136"/>
      <c r="B578" s="368"/>
      <c r="C578" s="354"/>
      <c r="D578" s="141"/>
      <c r="E578" s="122"/>
      <c r="F578" s="141"/>
      <c r="G578" s="387"/>
      <c r="H578" s="387"/>
      <c r="I578" s="106" t="str">
        <f>IF(OR(C578="",D578=""),"",VLOOKUP(C578,VALIDATIONS!$FL$2:$FM$12,2,FALSE))</f>
        <v/>
      </c>
      <c r="J578" s="84"/>
      <c r="K578" s="377"/>
      <c r="L578" s="368"/>
      <c r="M578" s="141"/>
      <c r="N578" s="368"/>
      <c r="O578" s="141"/>
      <c r="P578" s="368"/>
      <c r="Q578" s="368"/>
      <c r="R578" s="196"/>
      <c r="S578" s="234"/>
      <c r="T578" s="198"/>
      <c r="U578" s="235"/>
      <c r="W578" s="368"/>
      <c r="X578" s="368"/>
      <c r="Y578" s="368"/>
      <c r="Z578" s="106" t="str">
        <f>IF(OR(N578="",P578="",Q578="",V578="",W578="",X578="",Y578=""),"",V578*IF(N578="Sewer Rising Main",VLOOKUP(W578,VALIDATIONS!$FN$2:$GE$42,11,FALSE),IF(N578="Sewer Reticulation",VLOOKUP(W578,VALIDATIONS!$FN$2:$GE$42,VLOOKUP(X578,VALIDATIONS!$FF$2:$FH$5,2,FALSE),FALSE),0)) +IF(P578="Up to 10% Rock",VLOOKUP(W578,VALIDATIONS!$FN$2:$GE$42,VLOOKUP(X578,VALIDATIONS!$FF$2:$FH$5,2,FALSE),FALSE),0)+IF(OR(Q578="Urban Development (moderate)",Q578="Urban Development (heavy)"),VLOOKUP(W578,VALIDATIONS!$FN$2:$GE$42,VLOOKUP(Q578,VALIDATIONS!$FJ$2:$FK$4,2,FALSE),FALSE),0))</f>
        <v/>
      </c>
    </row>
    <row r="579" spans="1:26" x14ac:dyDescent="0.2">
      <c r="A579" s="136"/>
      <c r="B579" s="368"/>
      <c r="C579" s="354"/>
      <c r="D579" s="141"/>
      <c r="E579" s="122"/>
      <c r="F579" s="141"/>
      <c r="G579" s="387"/>
      <c r="H579" s="387"/>
      <c r="I579" s="106" t="str">
        <f>IF(OR(C579="",D579=""),"",VLOOKUP(C579,VALIDATIONS!$FL$2:$FM$12,2,FALSE))</f>
        <v/>
      </c>
      <c r="J579" s="84"/>
      <c r="K579" s="377"/>
      <c r="L579" s="368"/>
      <c r="M579" s="141"/>
      <c r="N579" s="368"/>
      <c r="O579" s="141"/>
      <c r="P579" s="368"/>
      <c r="Q579" s="368"/>
      <c r="R579" s="196"/>
      <c r="S579" s="234"/>
      <c r="T579" s="198"/>
      <c r="U579" s="235"/>
      <c r="W579" s="368"/>
      <c r="X579" s="368"/>
      <c r="Y579" s="368"/>
      <c r="Z579" s="106" t="str">
        <f>IF(OR(N579="",P579="",Q579="",V579="",W579="",X579="",Y579=""),"",V579*IF(N579="Sewer Rising Main",VLOOKUP(W579,VALIDATIONS!$FN$2:$GE$42,11,FALSE),IF(N579="Sewer Reticulation",VLOOKUP(W579,VALIDATIONS!$FN$2:$GE$42,VLOOKUP(X579,VALIDATIONS!$FF$2:$FH$5,2,FALSE),FALSE),0)) +IF(P579="Up to 10% Rock",VLOOKUP(W579,VALIDATIONS!$FN$2:$GE$42,VLOOKUP(X579,VALIDATIONS!$FF$2:$FH$5,2,FALSE),FALSE),0)+IF(OR(Q579="Urban Development (moderate)",Q579="Urban Development (heavy)"),VLOOKUP(W579,VALIDATIONS!$FN$2:$GE$42,VLOOKUP(Q579,VALIDATIONS!$FJ$2:$FK$4,2,FALSE),FALSE),0))</f>
        <v/>
      </c>
    </row>
    <row r="580" spans="1:26" x14ac:dyDescent="0.2">
      <c r="A580" s="136"/>
      <c r="B580" s="368"/>
      <c r="C580" s="354"/>
      <c r="D580" s="141"/>
      <c r="E580" s="122"/>
      <c r="F580" s="141"/>
      <c r="G580" s="387"/>
      <c r="H580" s="387"/>
      <c r="I580" s="106" t="str">
        <f>IF(OR(C580="",D580=""),"",VLOOKUP(C580,VALIDATIONS!$FL$2:$FM$12,2,FALSE))</f>
        <v/>
      </c>
      <c r="J580" s="84"/>
      <c r="K580" s="377"/>
      <c r="L580" s="368"/>
      <c r="M580" s="141"/>
      <c r="N580" s="368"/>
      <c r="O580" s="141"/>
      <c r="P580" s="368"/>
      <c r="Q580" s="368"/>
      <c r="R580" s="196"/>
      <c r="S580" s="234"/>
      <c r="T580" s="198"/>
      <c r="U580" s="235"/>
      <c r="W580" s="368"/>
      <c r="X580" s="368"/>
      <c r="Y580" s="368"/>
      <c r="Z580" s="106" t="str">
        <f>IF(OR(N580="",P580="",Q580="",V580="",W580="",X580="",Y580=""),"",V580*IF(N580="Sewer Rising Main",VLOOKUP(W580,VALIDATIONS!$FN$2:$GE$42,11,FALSE),IF(N580="Sewer Reticulation",VLOOKUP(W580,VALIDATIONS!$FN$2:$GE$42,VLOOKUP(X580,VALIDATIONS!$FF$2:$FH$5,2,FALSE),FALSE),0)) +IF(P580="Up to 10% Rock",VLOOKUP(W580,VALIDATIONS!$FN$2:$GE$42,VLOOKUP(X580,VALIDATIONS!$FF$2:$FH$5,2,FALSE),FALSE),0)+IF(OR(Q580="Urban Development (moderate)",Q580="Urban Development (heavy)"),VLOOKUP(W580,VALIDATIONS!$FN$2:$GE$42,VLOOKUP(Q580,VALIDATIONS!$FJ$2:$FK$4,2,FALSE),FALSE),0))</f>
        <v/>
      </c>
    </row>
    <row r="581" spans="1:26" x14ac:dyDescent="0.2">
      <c r="A581" s="136"/>
      <c r="B581" s="368"/>
      <c r="C581" s="354"/>
      <c r="D581" s="141"/>
      <c r="E581" s="122"/>
      <c r="F581" s="141"/>
      <c r="G581" s="387"/>
      <c r="H581" s="387"/>
      <c r="I581" s="106" t="str">
        <f>IF(OR(C581="",D581=""),"",VLOOKUP(C581,VALIDATIONS!$FL$2:$FM$12,2,FALSE))</f>
        <v/>
      </c>
      <c r="J581" s="84"/>
      <c r="K581" s="377"/>
      <c r="L581" s="368"/>
      <c r="M581" s="141"/>
      <c r="N581" s="368"/>
      <c r="O581" s="141"/>
      <c r="P581" s="368"/>
      <c r="Q581" s="368"/>
      <c r="R581" s="196"/>
      <c r="S581" s="234"/>
      <c r="T581" s="198"/>
      <c r="U581" s="235"/>
      <c r="W581" s="368"/>
      <c r="X581" s="368"/>
      <c r="Y581" s="368"/>
      <c r="Z581" s="106" t="str">
        <f>IF(OR(N581="",P581="",Q581="",V581="",W581="",X581="",Y581=""),"",V581*IF(N581="Sewer Rising Main",VLOOKUP(W581,VALIDATIONS!$FN$2:$GE$42,11,FALSE),IF(N581="Sewer Reticulation",VLOOKUP(W581,VALIDATIONS!$FN$2:$GE$42,VLOOKUP(X581,VALIDATIONS!$FF$2:$FH$5,2,FALSE),FALSE),0)) +IF(P581="Up to 10% Rock",VLOOKUP(W581,VALIDATIONS!$FN$2:$GE$42,VLOOKUP(X581,VALIDATIONS!$FF$2:$FH$5,2,FALSE),FALSE),0)+IF(OR(Q581="Urban Development (moderate)",Q581="Urban Development (heavy)"),VLOOKUP(W581,VALIDATIONS!$FN$2:$GE$42,VLOOKUP(Q581,VALIDATIONS!$FJ$2:$FK$4,2,FALSE),FALSE),0))</f>
        <v/>
      </c>
    </row>
    <row r="582" spans="1:26" x14ac:dyDescent="0.2">
      <c r="A582" s="136"/>
      <c r="B582" s="368"/>
      <c r="C582" s="354"/>
      <c r="D582" s="141"/>
      <c r="E582" s="122"/>
      <c r="F582" s="141"/>
      <c r="G582" s="387"/>
      <c r="H582" s="387"/>
      <c r="I582" s="106" t="str">
        <f>IF(OR(C582="",D582=""),"",VLOOKUP(C582,VALIDATIONS!$FL$2:$FM$12,2,FALSE))</f>
        <v/>
      </c>
      <c r="J582" s="84"/>
      <c r="K582" s="377"/>
      <c r="L582" s="368"/>
      <c r="M582" s="141"/>
      <c r="N582" s="368"/>
      <c r="O582" s="141"/>
      <c r="P582" s="368"/>
      <c r="Q582" s="368"/>
      <c r="R582" s="196"/>
      <c r="S582" s="234"/>
      <c r="T582" s="198"/>
      <c r="U582" s="235"/>
      <c r="W582" s="368"/>
      <c r="X582" s="368"/>
      <c r="Y582" s="368"/>
      <c r="Z582" s="106" t="str">
        <f>IF(OR(N582="",P582="",Q582="",V582="",W582="",X582="",Y582=""),"",V582*IF(N582="Sewer Rising Main",VLOOKUP(W582,VALIDATIONS!$FN$2:$GE$42,11,FALSE),IF(N582="Sewer Reticulation",VLOOKUP(W582,VALIDATIONS!$FN$2:$GE$42,VLOOKUP(X582,VALIDATIONS!$FF$2:$FH$5,2,FALSE),FALSE),0)) +IF(P582="Up to 10% Rock",VLOOKUP(W582,VALIDATIONS!$FN$2:$GE$42,VLOOKUP(X582,VALIDATIONS!$FF$2:$FH$5,2,FALSE),FALSE),0)+IF(OR(Q582="Urban Development (moderate)",Q582="Urban Development (heavy)"),VLOOKUP(W582,VALIDATIONS!$FN$2:$GE$42,VLOOKUP(Q582,VALIDATIONS!$FJ$2:$FK$4,2,FALSE),FALSE),0))</f>
        <v/>
      </c>
    </row>
    <row r="583" spans="1:26" x14ac:dyDescent="0.2">
      <c r="A583" s="136"/>
      <c r="B583" s="368"/>
      <c r="C583" s="354"/>
      <c r="D583" s="141"/>
      <c r="E583" s="122"/>
      <c r="F583" s="141"/>
      <c r="G583" s="387"/>
      <c r="H583" s="387"/>
      <c r="I583" s="106" t="str">
        <f>IF(OR(C583="",D583=""),"",VLOOKUP(C583,VALIDATIONS!$FL$2:$FM$12,2,FALSE))</f>
        <v/>
      </c>
      <c r="J583" s="84"/>
      <c r="K583" s="377"/>
      <c r="L583" s="368"/>
      <c r="M583" s="141"/>
      <c r="N583" s="368"/>
      <c r="O583" s="141"/>
      <c r="P583" s="368"/>
      <c r="Q583" s="368"/>
      <c r="R583" s="196"/>
      <c r="S583" s="234"/>
      <c r="T583" s="198"/>
      <c r="U583" s="235"/>
      <c r="W583" s="368"/>
      <c r="X583" s="368"/>
      <c r="Y583" s="368"/>
      <c r="Z583" s="106" t="str">
        <f>IF(OR(N583="",P583="",Q583="",V583="",W583="",X583="",Y583=""),"",V583*IF(N583="Sewer Rising Main",VLOOKUP(W583,VALIDATIONS!$FN$2:$GE$42,11,FALSE),IF(N583="Sewer Reticulation",VLOOKUP(W583,VALIDATIONS!$FN$2:$GE$42,VLOOKUP(X583,VALIDATIONS!$FF$2:$FH$5,2,FALSE),FALSE),0)) +IF(P583="Up to 10% Rock",VLOOKUP(W583,VALIDATIONS!$FN$2:$GE$42,VLOOKUP(X583,VALIDATIONS!$FF$2:$FH$5,2,FALSE),FALSE),0)+IF(OR(Q583="Urban Development (moderate)",Q583="Urban Development (heavy)"),VLOOKUP(W583,VALIDATIONS!$FN$2:$GE$42,VLOOKUP(Q583,VALIDATIONS!$FJ$2:$FK$4,2,FALSE),FALSE),0))</f>
        <v/>
      </c>
    </row>
    <row r="584" spans="1:26" x14ac:dyDescent="0.2">
      <c r="A584" s="136"/>
      <c r="B584" s="368"/>
      <c r="C584" s="354"/>
      <c r="D584" s="141"/>
      <c r="E584" s="122"/>
      <c r="F584" s="141"/>
      <c r="G584" s="387"/>
      <c r="H584" s="387"/>
      <c r="I584" s="106" t="str">
        <f>IF(OR(C584="",D584=""),"",VLOOKUP(C584,VALIDATIONS!$FL$2:$FM$12,2,FALSE))</f>
        <v/>
      </c>
      <c r="J584" s="84"/>
      <c r="K584" s="377"/>
      <c r="L584" s="368"/>
      <c r="M584" s="141"/>
      <c r="N584" s="368"/>
      <c r="O584" s="141"/>
      <c r="P584" s="368"/>
      <c r="Q584" s="368"/>
      <c r="R584" s="196"/>
      <c r="S584" s="234"/>
      <c r="T584" s="198"/>
      <c r="U584" s="235"/>
      <c r="W584" s="368"/>
      <c r="X584" s="368"/>
      <c r="Y584" s="368"/>
      <c r="Z584" s="106" t="str">
        <f>IF(OR(N584="",P584="",Q584="",V584="",W584="",X584="",Y584=""),"",V584*IF(N584="Sewer Rising Main",VLOOKUP(W584,VALIDATIONS!$FN$2:$GE$42,11,FALSE),IF(N584="Sewer Reticulation",VLOOKUP(W584,VALIDATIONS!$FN$2:$GE$42,VLOOKUP(X584,VALIDATIONS!$FF$2:$FH$5,2,FALSE),FALSE),0)) +IF(P584="Up to 10% Rock",VLOOKUP(W584,VALIDATIONS!$FN$2:$GE$42,VLOOKUP(X584,VALIDATIONS!$FF$2:$FH$5,2,FALSE),FALSE),0)+IF(OR(Q584="Urban Development (moderate)",Q584="Urban Development (heavy)"),VLOOKUP(W584,VALIDATIONS!$FN$2:$GE$42,VLOOKUP(Q584,VALIDATIONS!$FJ$2:$FK$4,2,FALSE),FALSE),0))</f>
        <v/>
      </c>
    </row>
    <row r="585" spans="1:26" x14ac:dyDescent="0.2">
      <c r="A585" s="136"/>
      <c r="B585" s="368"/>
      <c r="C585" s="354"/>
      <c r="D585" s="141"/>
      <c r="E585" s="122"/>
      <c r="F585" s="141"/>
      <c r="G585" s="387"/>
      <c r="H585" s="387"/>
      <c r="I585" s="106" t="str">
        <f>IF(OR(C585="",D585=""),"",VLOOKUP(C585,VALIDATIONS!$FL$2:$FM$12,2,FALSE))</f>
        <v/>
      </c>
      <c r="J585" s="84"/>
      <c r="K585" s="377"/>
      <c r="L585" s="368"/>
      <c r="M585" s="141"/>
      <c r="N585" s="368"/>
      <c r="O585" s="141"/>
      <c r="P585" s="368"/>
      <c r="Q585" s="368"/>
      <c r="R585" s="196"/>
      <c r="S585" s="234"/>
      <c r="T585" s="198"/>
      <c r="U585" s="235"/>
      <c r="W585" s="368"/>
      <c r="X585" s="368"/>
      <c r="Y585" s="368"/>
      <c r="Z585" s="106" t="str">
        <f>IF(OR(N585="",P585="",Q585="",V585="",W585="",X585="",Y585=""),"",V585*IF(N585="Sewer Rising Main",VLOOKUP(W585,VALIDATIONS!$FN$2:$GE$42,11,FALSE),IF(N585="Sewer Reticulation",VLOOKUP(W585,VALIDATIONS!$FN$2:$GE$42,VLOOKUP(X585,VALIDATIONS!$FF$2:$FH$5,2,FALSE),FALSE),0)) +IF(P585="Up to 10% Rock",VLOOKUP(W585,VALIDATIONS!$FN$2:$GE$42,VLOOKUP(X585,VALIDATIONS!$FF$2:$FH$5,2,FALSE),FALSE),0)+IF(OR(Q585="Urban Development (moderate)",Q585="Urban Development (heavy)"),VLOOKUP(W585,VALIDATIONS!$FN$2:$GE$42,VLOOKUP(Q585,VALIDATIONS!$FJ$2:$FK$4,2,FALSE),FALSE),0))</f>
        <v/>
      </c>
    </row>
    <row r="586" spans="1:26" x14ac:dyDescent="0.2">
      <c r="A586" s="136"/>
      <c r="B586" s="368"/>
      <c r="C586" s="354"/>
      <c r="D586" s="141"/>
      <c r="E586" s="122"/>
      <c r="F586" s="141"/>
      <c r="G586" s="387"/>
      <c r="H586" s="387"/>
      <c r="I586" s="106" t="str">
        <f>IF(OR(C586="",D586=""),"",VLOOKUP(C586,VALIDATIONS!$FL$2:$FM$12,2,FALSE))</f>
        <v/>
      </c>
      <c r="J586" s="84"/>
      <c r="K586" s="377"/>
      <c r="L586" s="368"/>
      <c r="M586" s="141"/>
      <c r="N586" s="368"/>
      <c r="O586" s="141"/>
      <c r="P586" s="368"/>
      <c r="Q586" s="368"/>
      <c r="R586" s="196"/>
      <c r="S586" s="234"/>
      <c r="T586" s="198"/>
      <c r="U586" s="235"/>
      <c r="W586" s="368"/>
      <c r="X586" s="368"/>
      <c r="Y586" s="368"/>
      <c r="Z586" s="106" t="str">
        <f>IF(OR(N586="",P586="",Q586="",V586="",W586="",X586="",Y586=""),"",V586*IF(N586="Sewer Rising Main",VLOOKUP(W586,VALIDATIONS!$FN$2:$GE$42,11,FALSE),IF(N586="Sewer Reticulation",VLOOKUP(W586,VALIDATIONS!$FN$2:$GE$42,VLOOKUP(X586,VALIDATIONS!$FF$2:$FH$5,2,FALSE),FALSE),0)) +IF(P586="Up to 10% Rock",VLOOKUP(W586,VALIDATIONS!$FN$2:$GE$42,VLOOKUP(X586,VALIDATIONS!$FF$2:$FH$5,2,FALSE),FALSE),0)+IF(OR(Q586="Urban Development (moderate)",Q586="Urban Development (heavy)"),VLOOKUP(W586,VALIDATIONS!$FN$2:$GE$42,VLOOKUP(Q586,VALIDATIONS!$FJ$2:$FK$4,2,FALSE),FALSE),0))</f>
        <v/>
      </c>
    </row>
    <row r="587" spans="1:26" x14ac:dyDescent="0.2">
      <c r="A587" s="136"/>
      <c r="B587" s="368"/>
      <c r="C587" s="354"/>
      <c r="D587" s="141"/>
      <c r="E587" s="122"/>
      <c r="F587" s="141"/>
      <c r="G587" s="387"/>
      <c r="H587" s="387"/>
      <c r="I587" s="106" t="str">
        <f>IF(OR(C587="",D587=""),"",VLOOKUP(C587,VALIDATIONS!$FL$2:$FM$12,2,FALSE))</f>
        <v/>
      </c>
      <c r="J587" s="84"/>
      <c r="K587" s="377"/>
      <c r="L587" s="368"/>
      <c r="M587" s="141"/>
      <c r="N587" s="368"/>
      <c r="O587" s="141"/>
      <c r="P587" s="368"/>
      <c r="Q587" s="368"/>
      <c r="R587" s="196"/>
      <c r="S587" s="234"/>
      <c r="T587" s="198"/>
      <c r="U587" s="235"/>
      <c r="W587" s="368"/>
      <c r="X587" s="368"/>
      <c r="Y587" s="368"/>
      <c r="Z587" s="106" t="str">
        <f>IF(OR(N587="",P587="",Q587="",V587="",W587="",X587="",Y587=""),"",V587*IF(N587="Sewer Rising Main",VLOOKUP(W587,VALIDATIONS!$FN$2:$GE$42,11,FALSE),IF(N587="Sewer Reticulation",VLOOKUP(W587,VALIDATIONS!$FN$2:$GE$42,VLOOKUP(X587,VALIDATIONS!$FF$2:$FH$5,2,FALSE),FALSE),0)) +IF(P587="Up to 10% Rock",VLOOKUP(W587,VALIDATIONS!$FN$2:$GE$42,VLOOKUP(X587,VALIDATIONS!$FF$2:$FH$5,2,FALSE),FALSE),0)+IF(OR(Q587="Urban Development (moderate)",Q587="Urban Development (heavy)"),VLOOKUP(W587,VALIDATIONS!$FN$2:$GE$42,VLOOKUP(Q587,VALIDATIONS!$FJ$2:$FK$4,2,FALSE),FALSE),0))</f>
        <v/>
      </c>
    </row>
    <row r="588" spans="1:26" x14ac:dyDescent="0.2">
      <c r="A588" s="136"/>
      <c r="B588" s="368"/>
      <c r="C588" s="354"/>
      <c r="D588" s="141"/>
      <c r="E588" s="122"/>
      <c r="F588" s="141"/>
      <c r="G588" s="387"/>
      <c r="H588" s="387"/>
      <c r="I588" s="106" t="str">
        <f>IF(OR(C588="",D588=""),"",VLOOKUP(C588,VALIDATIONS!$FL$2:$FM$12,2,FALSE))</f>
        <v/>
      </c>
      <c r="J588" s="84"/>
      <c r="K588" s="377"/>
      <c r="L588" s="368"/>
      <c r="M588" s="141"/>
      <c r="N588" s="368"/>
      <c r="O588" s="141"/>
      <c r="P588" s="368"/>
      <c r="Q588" s="368"/>
      <c r="R588" s="196"/>
      <c r="S588" s="234"/>
      <c r="T588" s="198"/>
      <c r="U588" s="235"/>
      <c r="W588" s="368"/>
      <c r="X588" s="368"/>
      <c r="Y588" s="368"/>
      <c r="Z588" s="106" t="str">
        <f>IF(OR(N588="",P588="",Q588="",V588="",W588="",X588="",Y588=""),"",V588*IF(N588="Sewer Rising Main",VLOOKUP(W588,VALIDATIONS!$FN$2:$GE$42,11,FALSE),IF(N588="Sewer Reticulation",VLOOKUP(W588,VALIDATIONS!$FN$2:$GE$42,VLOOKUP(X588,VALIDATIONS!$FF$2:$FH$5,2,FALSE),FALSE),0)) +IF(P588="Up to 10% Rock",VLOOKUP(W588,VALIDATIONS!$FN$2:$GE$42,VLOOKUP(X588,VALIDATIONS!$FF$2:$FH$5,2,FALSE),FALSE),0)+IF(OR(Q588="Urban Development (moderate)",Q588="Urban Development (heavy)"),VLOOKUP(W588,VALIDATIONS!$FN$2:$GE$42,VLOOKUP(Q588,VALIDATIONS!$FJ$2:$FK$4,2,FALSE),FALSE),0))</f>
        <v/>
      </c>
    </row>
    <row r="589" spans="1:26" x14ac:dyDescent="0.2">
      <c r="A589" s="136"/>
      <c r="B589" s="368"/>
      <c r="C589" s="354"/>
      <c r="D589" s="141"/>
      <c r="E589" s="122"/>
      <c r="F589" s="141"/>
      <c r="G589" s="387"/>
      <c r="H589" s="387"/>
      <c r="I589" s="106" t="str">
        <f>IF(OR(C589="",D589=""),"",VLOOKUP(C589,VALIDATIONS!$FL$2:$FM$12,2,FALSE))</f>
        <v/>
      </c>
      <c r="J589" s="84"/>
      <c r="K589" s="377"/>
      <c r="L589" s="368"/>
      <c r="M589" s="141"/>
      <c r="N589" s="368"/>
      <c r="O589" s="141"/>
      <c r="P589" s="368"/>
      <c r="Q589" s="368"/>
      <c r="R589" s="196"/>
      <c r="S589" s="234"/>
      <c r="T589" s="198"/>
      <c r="U589" s="235"/>
      <c r="W589" s="368"/>
      <c r="X589" s="368"/>
      <c r="Y589" s="368"/>
      <c r="Z589" s="106" t="str">
        <f>IF(OR(N589="",P589="",Q589="",V589="",W589="",X589="",Y589=""),"",V589*IF(N589="Sewer Rising Main",VLOOKUP(W589,VALIDATIONS!$FN$2:$GE$42,11,FALSE),IF(N589="Sewer Reticulation",VLOOKUP(W589,VALIDATIONS!$FN$2:$GE$42,VLOOKUP(X589,VALIDATIONS!$FF$2:$FH$5,2,FALSE),FALSE),0)) +IF(P589="Up to 10% Rock",VLOOKUP(W589,VALIDATIONS!$FN$2:$GE$42,VLOOKUP(X589,VALIDATIONS!$FF$2:$FH$5,2,FALSE),FALSE),0)+IF(OR(Q589="Urban Development (moderate)",Q589="Urban Development (heavy)"),VLOOKUP(W589,VALIDATIONS!$FN$2:$GE$42,VLOOKUP(Q589,VALIDATIONS!$FJ$2:$FK$4,2,FALSE),FALSE),0))</f>
        <v/>
      </c>
    </row>
    <row r="590" spans="1:26" x14ac:dyDescent="0.2">
      <c r="A590" s="136"/>
      <c r="B590" s="368"/>
      <c r="C590" s="354"/>
      <c r="D590" s="141"/>
      <c r="E590" s="122"/>
      <c r="F590" s="141"/>
      <c r="G590" s="387"/>
      <c r="H590" s="387"/>
      <c r="I590" s="106" t="str">
        <f>IF(OR(C590="",D590=""),"",VLOOKUP(C590,VALIDATIONS!$FL$2:$FM$12,2,FALSE))</f>
        <v/>
      </c>
      <c r="J590" s="84"/>
      <c r="K590" s="377"/>
      <c r="L590" s="368"/>
      <c r="M590" s="141"/>
      <c r="N590" s="368"/>
      <c r="O590" s="141"/>
      <c r="P590" s="368"/>
      <c r="Q590" s="368"/>
      <c r="R590" s="196"/>
      <c r="S590" s="234"/>
      <c r="T590" s="198"/>
      <c r="U590" s="235"/>
      <c r="W590" s="368"/>
      <c r="X590" s="368"/>
      <c r="Y590" s="368"/>
      <c r="Z590" s="106" t="str">
        <f>IF(OR(N590="",P590="",Q590="",V590="",W590="",X590="",Y590=""),"",V590*IF(N590="Sewer Rising Main",VLOOKUP(W590,VALIDATIONS!$FN$2:$GE$42,11,FALSE),IF(N590="Sewer Reticulation",VLOOKUP(W590,VALIDATIONS!$FN$2:$GE$42,VLOOKUP(X590,VALIDATIONS!$FF$2:$FH$5,2,FALSE),FALSE),0)) +IF(P590="Up to 10% Rock",VLOOKUP(W590,VALIDATIONS!$FN$2:$GE$42,VLOOKUP(X590,VALIDATIONS!$FF$2:$FH$5,2,FALSE),FALSE),0)+IF(OR(Q590="Urban Development (moderate)",Q590="Urban Development (heavy)"),VLOOKUP(W590,VALIDATIONS!$FN$2:$GE$42,VLOOKUP(Q590,VALIDATIONS!$FJ$2:$FK$4,2,FALSE),FALSE),0))</f>
        <v/>
      </c>
    </row>
    <row r="591" spans="1:26" x14ac:dyDescent="0.2">
      <c r="A591" s="136"/>
      <c r="B591" s="368"/>
      <c r="C591" s="354"/>
      <c r="D591" s="141"/>
      <c r="E591" s="122"/>
      <c r="F591" s="141"/>
      <c r="G591" s="387"/>
      <c r="H591" s="387"/>
      <c r="I591" s="106" t="str">
        <f>IF(OR(C591="",D591=""),"",VLOOKUP(C591,VALIDATIONS!$FL$2:$FM$12,2,FALSE))</f>
        <v/>
      </c>
      <c r="J591" s="84"/>
      <c r="K591" s="377"/>
      <c r="L591" s="368"/>
      <c r="M591" s="141"/>
      <c r="N591" s="368"/>
      <c r="O591" s="141"/>
      <c r="P591" s="368"/>
      <c r="Q591" s="368"/>
      <c r="R591" s="196"/>
      <c r="S591" s="234"/>
      <c r="T591" s="198"/>
      <c r="U591" s="235"/>
      <c r="W591" s="368"/>
      <c r="X591" s="368"/>
      <c r="Y591" s="368"/>
      <c r="Z591" s="106" t="str">
        <f>IF(OR(N591="",P591="",Q591="",V591="",W591="",X591="",Y591=""),"",V591*IF(N591="Sewer Rising Main",VLOOKUP(W591,VALIDATIONS!$FN$2:$GE$42,11,FALSE),IF(N591="Sewer Reticulation",VLOOKUP(W591,VALIDATIONS!$FN$2:$GE$42,VLOOKUP(X591,VALIDATIONS!$FF$2:$FH$5,2,FALSE),FALSE),0)) +IF(P591="Up to 10% Rock",VLOOKUP(W591,VALIDATIONS!$FN$2:$GE$42,VLOOKUP(X591,VALIDATIONS!$FF$2:$FH$5,2,FALSE),FALSE),0)+IF(OR(Q591="Urban Development (moderate)",Q591="Urban Development (heavy)"),VLOOKUP(W591,VALIDATIONS!$FN$2:$GE$42,VLOOKUP(Q591,VALIDATIONS!$FJ$2:$FK$4,2,FALSE),FALSE),0))</f>
        <v/>
      </c>
    </row>
    <row r="592" spans="1:26" x14ac:dyDescent="0.2">
      <c r="A592" s="136"/>
      <c r="B592" s="368"/>
      <c r="C592" s="354"/>
      <c r="D592" s="141"/>
      <c r="E592" s="122"/>
      <c r="F592" s="141"/>
      <c r="G592" s="387"/>
      <c r="H592" s="387"/>
      <c r="I592" s="106" t="str">
        <f>IF(OR(C592="",D592=""),"",VLOOKUP(C592,VALIDATIONS!$FL$2:$FM$12,2,FALSE))</f>
        <v/>
      </c>
      <c r="J592" s="84"/>
      <c r="K592" s="377"/>
      <c r="L592" s="368"/>
      <c r="M592" s="141"/>
      <c r="N592" s="368"/>
      <c r="O592" s="141"/>
      <c r="P592" s="368"/>
      <c r="Q592" s="368"/>
      <c r="R592" s="196"/>
      <c r="S592" s="234"/>
      <c r="T592" s="198"/>
      <c r="U592" s="235"/>
      <c r="W592" s="368"/>
      <c r="X592" s="368"/>
      <c r="Y592" s="368"/>
      <c r="Z592" s="106" t="str">
        <f>IF(OR(N592="",P592="",Q592="",V592="",W592="",X592="",Y592=""),"",V592*IF(N592="Sewer Rising Main",VLOOKUP(W592,VALIDATIONS!$FN$2:$GE$42,11,FALSE),IF(N592="Sewer Reticulation",VLOOKUP(W592,VALIDATIONS!$FN$2:$GE$42,VLOOKUP(X592,VALIDATIONS!$FF$2:$FH$5,2,FALSE),FALSE),0)) +IF(P592="Up to 10% Rock",VLOOKUP(W592,VALIDATIONS!$FN$2:$GE$42,VLOOKUP(X592,VALIDATIONS!$FF$2:$FH$5,2,FALSE),FALSE),0)+IF(OR(Q592="Urban Development (moderate)",Q592="Urban Development (heavy)"),VLOOKUP(W592,VALIDATIONS!$FN$2:$GE$42,VLOOKUP(Q592,VALIDATIONS!$FJ$2:$FK$4,2,FALSE),FALSE),0))</f>
        <v/>
      </c>
    </row>
    <row r="593" spans="1:26" x14ac:dyDescent="0.2">
      <c r="A593" s="136"/>
      <c r="B593" s="368"/>
      <c r="C593" s="354"/>
      <c r="D593" s="141"/>
      <c r="E593" s="122"/>
      <c r="F593" s="141"/>
      <c r="G593" s="387"/>
      <c r="H593" s="387"/>
      <c r="I593" s="106" t="str">
        <f>IF(OR(C593="",D593=""),"",VLOOKUP(C593,VALIDATIONS!$FL$2:$FM$12,2,FALSE))</f>
        <v/>
      </c>
      <c r="J593" s="84"/>
      <c r="K593" s="377"/>
      <c r="L593" s="368"/>
      <c r="M593" s="141"/>
      <c r="N593" s="368"/>
      <c r="O593" s="141"/>
      <c r="P593" s="368"/>
      <c r="Q593" s="368"/>
      <c r="R593" s="196"/>
      <c r="S593" s="234"/>
      <c r="T593" s="198"/>
      <c r="U593" s="235"/>
      <c r="W593" s="368"/>
      <c r="X593" s="368"/>
      <c r="Y593" s="368"/>
      <c r="Z593" s="106" t="str">
        <f>IF(OR(N593="",P593="",Q593="",V593="",W593="",X593="",Y593=""),"",V593*IF(N593="Sewer Rising Main",VLOOKUP(W593,VALIDATIONS!$FN$2:$GE$42,11,FALSE),IF(N593="Sewer Reticulation",VLOOKUP(W593,VALIDATIONS!$FN$2:$GE$42,VLOOKUP(X593,VALIDATIONS!$FF$2:$FH$5,2,FALSE),FALSE),0)) +IF(P593="Up to 10% Rock",VLOOKUP(W593,VALIDATIONS!$FN$2:$GE$42,VLOOKUP(X593,VALIDATIONS!$FF$2:$FH$5,2,FALSE),FALSE),0)+IF(OR(Q593="Urban Development (moderate)",Q593="Urban Development (heavy)"),VLOOKUP(W593,VALIDATIONS!$FN$2:$GE$42,VLOOKUP(Q593,VALIDATIONS!$FJ$2:$FK$4,2,FALSE),FALSE),0))</f>
        <v/>
      </c>
    </row>
    <row r="594" spans="1:26" x14ac:dyDescent="0.2">
      <c r="A594" s="136"/>
      <c r="B594" s="368"/>
      <c r="C594" s="354"/>
      <c r="D594" s="141"/>
      <c r="E594" s="122"/>
      <c r="F594" s="141"/>
      <c r="G594" s="387"/>
      <c r="H594" s="387"/>
      <c r="I594" s="106" t="str">
        <f>IF(OR(C594="",D594=""),"",VLOOKUP(C594,VALIDATIONS!$FL$2:$FM$12,2,FALSE))</f>
        <v/>
      </c>
      <c r="J594" s="84"/>
      <c r="K594" s="377"/>
      <c r="L594" s="368"/>
      <c r="M594" s="141"/>
      <c r="N594" s="368"/>
      <c r="O594" s="141"/>
      <c r="P594" s="368"/>
      <c r="Q594" s="368"/>
      <c r="R594" s="196"/>
      <c r="S594" s="234"/>
      <c r="T594" s="198"/>
      <c r="U594" s="235"/>
      <c r="W594" s="368"/>
      <c r="X594" s="368"/>
      <c r="Y594" s="368"/>
      <c r="Z594" s="106" t="str">
        <f>IF(OR(N594="",P594="",Q594="",V594="",W594="",X594="",Y594=""),"",V594*IF(N594="Sewer Rising Main",VLOOKUP(W594,VALIDATIONS!$FN$2:$GE$42,11,FALSE),IF(N594="Sewer Reticulation",VLOOKUP(W594,VALIDATIONS!$FN$2:$GE$42,VLOOKUP(X594,VALIDATIONS!$FF$2:$FH$5,2,FALSE),FALSE),0)) +IF(P594="Up to 10% Rock",VLOOKUP(W594,VALIDATIONS!$FN$2:$GE$42,VLOOKUP(X594,VALIDATIONS!$FF$2:$FH$5,2,FALSE),FALSE),0)+IF(OR(Q594="Urban Development (moderate)",Q594="Urban Development (heavy)"),VLOOKUP(W594,VALIDATIONS!$FN$2:$GE$42,VLOOKUP(Q594,VALIDATIONS!$FJ$2:$FK$4,2,FALSE),FALSE),0))</f>
        <v/>
      </c>
    </row>
    <row r="595" spans="1:26" x14ac:dyDescent="0.2">
      <c r="A595" s="136"/>
      <c r="B595" s="368"/>
      <c r="C595" s="354"/>
      <c r="D595" s="141"/>
      <c r="E595" s="122"/>
      <c r="F595" s="141"/>
      <c r="G595" s="387"/>
      <c r="H595" s="387"/>
      <c r="I595" s="106" t="str">
        <f>IF(OR(C595="",D595=""),"",VLOOKUP(C595,VALIDATIONS!$FL$2:$FM$12,2,FALSE))</f>
        <v/>
      </c>
      <c r="J595" s="84"/>
      <c r="K595" s="377"/>
      <c r="L595" s="368"/>
      <c r="M595" s="141"/>
      <c r="N595" s="368"/>
      <c r="O595" s="141"/>
      <c r="P595" s="368"/>
      <c r="Q595" s="368"/>
      <c r="R595" s="196"/>
      <c r="S595" s="234"/>
      <c r="T595" s="198"/>
      <c r="U595" s="235"/>
      <c r="W595" s="368"/>
      <c r="X595" s="368"/>
      <c r="Y595" s="368"/>
      <c r="Z595" s="106" t="str">
        <f>IF(OR(N595="",P595="",Q595="",V595="",W595="",X595="",Y595=""),"",V595*IF(N595="Sewer Rising Main",VLOOKUP(W595,VALIDATIONS!$FN$2:$GE$42,11,FALSE),IF(N595="Sewer Reticulation",VLOOKUP(W595,VALIDATIONS!$FN$2:$GE$42,VLOOKUP(X595,VALIDATIONS!$FF$2:$FH$5,2,FALSE),FALSE),0)) +IF(P595="Up to 10% Rock",VLOOKUP(W595,VALIDATIONS!$FN$2:$GE$42,VLOOKUP(X595,VALIDATIONS!$FF$2:$FH$5,2,FALSE),FALSE),0)+IF(OR(Q595="Urban Development (moderate)",Q595="Urban Development (heavy)"),VLOOKUP(W595,VALIDATIONS!$FN$2:$GE$42,VLOOKUP(Q595,VALIDATIONS!$FJ$2:$FK$4,2,FALSE),FALSE),0))</f>
        <v/>
      </c>
    </row>
    <row r="596" spans="1:26" x14ac:dyDescent="0.2">
      <c r="A596" s="136"/>
      <c r="B596" s="368"/>
      <c r="C596" s="354"/>
      <c r="D596" s="141"/>
      <c r="E596" s="122"/>
      <c r="F596" s="141"/>
      <c r="G596" s="387"/>
      <c r="H596" s="387"/>
      <c r="I596" s="106" t="str">
        <f>IF(OR(C596="",D596=""),"",VLOOKUP(C596,VALIDATIONS!$FL$2:$FM$12,2,FALSE))</f>
        <v/>
      </c>
      <c r="J596" s="84"/>
      <c r="K596" s="377"/>
      <c r="L596" s="368"/>
      <c r="M596" s="141"/>
      <c r="N596" s="368"/>
      <c r="O596" s="141"/>
      <c r="P596" s="368"/>
      <c r="Q596" s="368"/>
      <c r="R596" s="196"/>
      <c r="S596" s="234"/>
      <c r="T596" s="198"/>
      <c r="U596" s="235"/>
      <c r="W596" s="368"/>
      <c r="X596" s="368"/>
      <c r="Y596" s="368"/>
      <c r="Z596" s="106" t="str">
        <f>IF(OR(N596="",P596="",Q596="",V596="",W596="",X596="",Y596=""),"",V596*IF(N596="Sewer Rising Main",VLOOKUP(W596,VALIDATIONS!$FN$2:$GE$42,11,FALSE),IF(N596="Sewer Reticulation",VLOOKUP(W596,VALIDATIONS!$FN$2:$GE$42,VLOOKUP(X596,VALIDATIONS!$FF$2:$FH$5,2,FALSE),FALSE),0)) +IF(P596="Up to 10% Rock",VLOOKUP(W596,VALIDATIONS!$FN$2:$GE$42,VLOOKUP(X596,VALIDATIONS!$FF$2:$FH$5,2,FALSE),FALSE),0)+IF(OR(Q596="Urban Development (moderate)",Q596="Urban Development (heavy)"),VLOOKUP(W596,VALIDATIONS!$FN$2:$GE$42,VLOOKUP(Q596,VALIDATIONS!$FJ$2:$FK$4,2,FALSE),FALSE),0))</f>
        <v/>
      </c>
    </row>
    <row r="597" spans="1:26" x14ac:dyDescent="0.2">
      <c r="A597" s="136"/>
      <c r="B597" s="368"/>
      <c r="C597" s="354"/>
      <c r="D597" s="141"/>
      <c r="E597" s="122"/>
      <c r="F597" s="141"/>
      <c r="G597" s="387"/>
      <c r="H597" s="387"/>
      <c r="I597" s="106" t="str">
        <f>IF(OR(C597="",D597=""),"",VLOOKUP(C597,VALIDATIONS!$FL$2:$FM$12,2,FALSE))</f>
        <v/>
      </c>
      <c r="J597" s="84"/>
      <c r="K597" s="377"/>
      <c r="L597" s="368"/>
      <c r="M597" s="141"/>
      <c r="N597" s="368"/>
      <c r="O597" s="141"/>
      <c r="P597" s="368"/>
      <c r="Q597" s="368"/>
      <c r="R597" s="196"/>
      <c r="S597" s="234"/>
      <c r="T597" s="198"/>
      <c r="U597" s="235"/>
      <c r="W597" s="368"/>
      <c r="X597" s="368"/>
      <c r="Y597" s="368"/>
      <c r="Z597" s="106" t="str">
        <f>IF(OR(N597="",P597="",Q597="",V597="",W597="",X597="",Y597=""),"",V597*IF(N597="Sewer Rising Main",VLOOKUP(W597,VALIDATIONS!$FN$2:$GE$42,11,FALSE),IF(N597="Sewer Reticulation",VLOOKUP(W597,VALIDATIONS!$FN$2:$GE$42,VLOOKUP(X597,VALIDATIONS!$FF$2:$FH$5,2,FALSE),FALSE),0)) +IF(P597="Up to 10% Rock",VLOOKUP(W597,VALIDATIONS!$FN$2:$GE$42,VLOOKUP(X597,VALIDATIONS!$FF$2:$FH$5,2,FALSE),FALSE),0)+IF(OR(Q597="Urban Development (moderate)",Q597="Urban Development (heavy)"),VLOOKUP(W597,VALIDATIONS!$FN$2:$GE$42,VLOOKUP(Q597,VALIDATIONS!$FJ$2:$FK$4,2,FALSE),FALSE),0))</f>
        <v/>
      </c>
    </row>
    <row r="598" spans="1:26" x14ac:dyDescent="0.2">
      <c r="A598" s="136"/>
      <c r="B598" s="368"/>
      <c r="C598" s="354"/>
      <c r="D598" s="141"/>
      <c r="E598" s="122"/>
      <c r="F598" s="141"/>
      <c r="G598" s="387"/>
      <c r="H598" s="387"/>
      <c r="I598" s="106" t="str">
        <f>IF(OR(C598="",D598=""),"",VLOOKUP(C598,VALIDATIONS!$FL$2:$FM$12,2,FALSE))</f>
        <v/>
      </c>
      <c r="J598" s="84"/>
      <c r="K598" s="377"/>
      <c r="L598" s="368"/>
      <c r="M598" s="141"/>
      <c r="N598" s="368"/>
      <c r="O598" s="141"/>
      <c r="P598" s="368"/>
      <c r="Q598" s="368"/>
      <c r="R598" s="196"/>
      <c r="S598" s="234"/>
      <c r="T598" s="198"/>
      <c r="U598" s="235"/>
      <c r="W598" s="368"/>
      <c r="X598" s="368"/>
      <c r="Y598" s="368"/>
      <c r="Z598" s="106" t="str">
        <f>IF(OR(N598="",P598="",Q598="",V598="",W598="",X598="",Y598=""),"",V598*IF(N598="Sewer Rising Main",VLOOKUP(W598,VALIDATIONS!$FN$2:$GE$42,11,FALSE),IF(N598="Sewer Reticulation",VLOOKUP(W598,VALIDATIONS!$FN$2:$GE$42,VLOOKUP(X598,VALIDATIONS!$FF$2:$FH$5,2,FALSE),FALSE),0)) +IF(P598="Up to 10% Rock",VLOOKUP(W598,VALIDATIONS!$FN$2:$GE$42,VLOOKUP(X598,VALIDATIONS!$FF$2:$FH$5,2,FALSE),FALSE),0)+IF(OR(Q598="Urban Development (moderate)",Q598="Urban Development (heavy)"),VLOOKUP(W598,VALIDATIONS!$FN$2:$GE$42,VLOOKUP(Q598,VALIDATIONS!$FJ$2:$FK$4,2,FALSE),FALSE),0))</f>
        <v/>
      </c>
    </row>
    <row r="599" spans="1:26" x14ac:dyDescent="0.2">
      <c r="A599" s="136"/>
      <c r="B599" s="368"/>
      <c r="C599" s="354"/>
      <c r="D599" s="141"/>
      <c r="E599" s="122"/>
      <c r="F599" s="141"/>
      <c r="G599" s="387"/>
      <c r="H599" s="387"/>
      <c r="I599" s="106" t="str">
        <f>IF(OR(C599="",D599=""),"",VLOOKUP(C599,VALIDATIONS!$FL$2:$FM$12,2,FALSE))</f>
        <v/>
      </c>
      <c r="J599" s="84"/>
      <c r="K599" s="377"/>
      <c r="L599" s="368"/>
      <c r="M599" s="141"/>
      <c r="N599" s="368"/>
      <c r="O599" s="141"/>
      <c r="P599" s="368"/>
      <c r="Q599" s="368"/>
      <c r="R599" s="196"/>
      <c r="S599" s="234"/>
      <c r="T599" s="198"/>
      <c r="U599" s="235"/>
      <c r="W599" s="368"/>
      <c r="X599" s="368"/>
      <c r="Y599" s="368"/>
      <c r="Z599" s="106" t="str">
        <f>IF(OR(N599="",P599="",Q599="",V599="",W599="",X599="",Y599=""),"",V599*IF(N599="Sewer Rising Main",VLOOKUP(W599,VALIDATIONS!$FN$2:$GE$42,11,FALSE),IF(N599="Sewer Reticulation",VLOOKUP(W599,VALIDATIONS!$FN$2:$GE$42,VLOOKUP(X599,VALIDATIONS!$FF$2:$FH$5,2,FALSE),FALSE),0)) +IF(P599="Up to 10% Rock",VLOOKUP(W599,VALIDATIONS!$FN$2:$GE$42,VLOOKUP(X599,VALIDATIONS!$FF$2:$FH$5,2,FALSE),FALSE),0)+IF(OR(Q599="Urban Development (moderate)",Q599="Urban Development (heavy)"),VLOOKUP(W599,VALIDATIONS!$FN$2:$GE$42,VLOOKUP(Q599,VALIDATIONS!$FJ$2:$FK$4,2,FALSE),FALSE),0))</f>
        <v/>
      </c>
    </row>
    <row r="600" spans="1:26" x14ac:dyDescent="0.2">
      <c r="A600" s="136"/>
      <c r="B600" s="368"/>
      <c r="C600" s="354"/>
      <c r="D600" s="141"/>
      <c r="E600" s="122"/>
      <c r="F600" s="141"/>
      <c r="G600" s="387"/>
      <c r="H600" s="387"/>
      <c r="I600" s="106" t="str">
        <f>IF(OR(C600="",D600=""),"",VLOOKUP(C600,VALIDATIONS!$FL$2:$FM$12,2,FALSE))</f>
        <v/>
      </c>
      <c r="J600" s="84"/>
      <c r="K600" s="377"/>
      <c r="L600" s="368"/>
      <c r="M600" s="141"/>
      <c r="N600" s="368"/>
      <c r="O600" s="141"/>
      <c r="P600" s="368"/>
      <c r="Q600" s="368"/>
      <c r="R600" s="196"/>
      <c r="S600" s="234"/>
      <c r="T600" s="198"/>
      <c r="U600" s="235"/>
      <c r="W600" s="368"/>
      <c r="X600" s="368"/>
      <c r="Y600" s="368"/>
      <c r="Z600" s="106" t="str">
        <f>IF(OR(N600="",P600="",Q600="",V600="",W600="",X600="",Y600=""),"",V600*IF(N600="Sewer Rising Main",VLOOKUP(W600,VALIDATIONS!$FN$2:$GE$42,11,FALSE),IF(N600="Sewer Reticulation",VLOOKUP(W600,VALIDATIONS!$FN$2:$GE$42,VLOOKUP(X600,VALIDATIONS!$FF$2:$FH$5,2,FALSE),FALSE),0)) +IF(P600="Up to 10% Rock",VLOOKUP(W600,VALIDATIONS!$FN$2:$GE$42,VLOOKUP(X600,VALIDATIONS!$FF$2:$FH$5,2,FALSE),FALSE),0)+IF(OR(Q600="Urban Development (moderate)",Q600="Urban Development (heavy)"),VLOOKUP(W600,VALIDATIONS!$FN$2:$GE$42,VLOOKUP(Q600,VALIDATIONS!$FJ$2:$FK$4,2,FALSE),FALSE),0))</f>
        <v/>
      </c>
    </row>
    <row r="601" spans="1:26" x14ac:dyDescent="0.2">
      <c r="A601" s="136"/>
      <c r="B601" s="368"/>
      <c r="C601" s="354"/>
      <c r="D601" s="141"/>
      <c r="E601" s="122"/>
      <c r="F601" s="141"/>
      <c r="G601" s="387"/>
      <c r="H601" s="387"/>
      <c r="I601" s="106" t="str">
        <f>IF(OR(C601="",D601=""),"",VLOOKUP(C601,VALIDATIONS!$FL$2:$FM$12,2,FALSE))</f>
        <v/>
      </c>
      <c r="J601" s="84"/>
      <c r="K601" s="377"/>
      <c r="L601" s="368"/>
      <c r="M601" s="141"/>
      <c r="N601" s="368"/>
      <c r="O601" s="141"/>
      <c r="P601" s="368"/>
      <c r="Q601" s="368"/>
      <c r="R601" s="196"/>
      <c r="S601" s="234"/>
      <c r="T601" s="198"/>
      <c r="U601" s="235"/>
      <c r="W601" s="368"/>
      <c r="X601" s="368"/>
      <c r="Y601" s="368"/>
      <c r="Z601" s="106" t="str">
        <f>IF(OR(N601="",P601="",Q601="",V601="",W601="",X601="",Y601=""),"",V601*IF(N601="Sewer Rising Main",VLOOKUP(W601,VALIDATIONS!$FN$2:$GE$42,11,FALSE),IF(N601="Sewer Reticulation",VLOOKUP(W601,VALIDATIONS!$FN$2:$GE$42,VLOOKUP(X601,VALIDATIONS!$FF$2:$FH$5,2,FALSE),FALSE),0)) +IF(P601="Up to 10% Rock",VLOOKUP(W601,VALIDATIONS!$FN$2:$GE$42,VLOOKUP(X601,VALIDATIONS!$FF$2:$FH$5,2,FALSE),FALSE),0)+IF(OR(Q601="Urban Development (moderate)",Q601="Urban Development (heavy)"),VLOOKUP(W601,VALIDATIONS!$FN$2:$GE$42,VLOOKUP(Q601,VALIDATIONS!$FJ$2:$FK$4,2,FALSE),FALSE),0))</f>
        <v/>
      </c>
    </row>
    <row r="602" spans="1:26" x14ac:dyDescent="0.2">
      <c r="A602" s="136"/>
      <c r="B602" s="368"/>
      <c r="C602" s="354"/>
      <c r="D602" s="141"/>
      <c r="E602" s="122"/>
      <c r="F602" s="141"/>
      <c r="G602" s="387"/>
      <c r="H602" s="387"/>
      <c r="I602" s="106" t="str">
        <f>IF(OR(C602="",D602=""),"",VLOOKUP(C602,VALIDATIONS!$FL$2:$FM$12,2,FALSE))</f>
        <v/>
      </c>
      <c r="J602" s="84"/>
      <c r="K602" s="377"/>
      <c r="L602" s="368"/>
      <c r="M602" s="141"/>
      <c r="N602" s="368"/>
      <c r="O602" s="141"/>
      <c r="P602" s="368"/>
      <c r="Q602" s="368"/>
      <c r="R602" s="196"/>
      <c r="S602" s="234"/>
      <c r="T602" s="198"/>
      <c r="U602" s="235"/>
      <c r="W602" s="368"/>
      <c r="X602" s="368"/>
      <c r="Y602" s="368"/>
      <c r="Z602" s="106" t="str">
        <f>IF(OR(N602="",P602="",Q602="",V602="",W602="",X602="",Y602=""),"",V602*IF(N602="Sewer Rising Main",VLOOKUP(W602,VALIDATIONS!$FN$2:$GE$42,11,FALSE),IF(N602="Sewer Reticulation",VLOOKUP(W602,VALIDATIONS!$FN$2:$GE$42,VLOOKUP(X602,VALIDATIONS!$FF$2:$FH$5,2,FALSE),FALSE),0)) +IF(P602="Up to 10% Rock",VLOOKUP(W602,VALIDATIONS!$FN$2:$GE$42,VLOOKUP(X602,VALIDATIONS!$FF$2:$FH$5,2,FALSE),FALSE),0)+IF(OR(Q602="Urban Development (moderate)",Q602="Urban Development (heavy)"),VLOOKUP(W602,VALIDATIONS!$FN$2:$GE$42,VLOOKUP(Q602,VALIDATIONS!$FJ$2:$FK$4,2,FALSE),FALSE),0))</f>
        <v/>
      </c>
    </row>
    <row r="603" spans="1:26" x14ac:dyDescent="0.2">
      <c r="A603" s="136"/>
      <c r="B603" s="368"/>
      <c r="C603" s="354"/>
      <c r="D603" s="141"/>
      <c r="E603" s="122"/>
      <c r="F603" s="141"/>
      <c r="G603" s="387"/>
      <c r="H603" s="387"/>
      <c r="I603" s="106" t="str">
        <f>IF(OR(C603="",D603=""),"",VLOOKUP(C603,VALIDATIONS!$FL$2:$FM$12,2,FALSE))</f>
        <v/>
      </c>
      <c r="J603" s="84"/>
      <c r="K603" s="377"/>
      <c r="L603" s="368"/>
      <c r="M603" s="141"/>
      <c r="N603" s="368"/>
      <c r="O603" s="141"/>
      <c r="P603" s="368"/>
      <c r="Q603" s="368"/>
      <c r="R603" s="196"/>
      <c r="S603" s="234"/>
      <c r="T603" s="198"/>
      <c r="U603" s="235"/>
      <c r="W603" s="368"/>
      <c r="X603" s="368"/>
      <c r="Y603" s="368"/>
      <c r="Z603" s="106" t="str">
        <f>IF(OR(N603="",P603="",Q603="",V603="",W603="",X603="",Y603=""),"",V603*IF(N603="Sewer Rising Main",VLOOKUP(W603,VALIDATIONS!$FN$2:$GE$42,11,FALSE),IF(N603="Sewer Reticulation",VLOOKUP(W603,VALIDATIONS!$FN$2:$GE$42,VLOOKUP(X603,VALIDATIONS!$FF$2:$FH$5,2,FALSE),FALSE),0)) +IF(P603="Up to 10% Rock",VLOOKUP(W603,VALIDATIONS!$FN$2:$GE$42,VLOOKUP(X603,VALIDATIONS!$FF$2:$FH$5,2,FALSE),FALSE),0)+IF(OR(Q603="Urban Development (moderate)",Q603="Urban Development (heavy)"),VLOOKUP(W603,VALIDATIONS!$FN$2:$GE$42,VLOOKUP(Q603,VALIDATIONS!$FJ$2:$FK$4,2,FALSE),FALSE),0))</f>
        <v/>
      </c>
    </row>
    <row r="604" spans="1:26" x14ac:dyDescent="0.2">
      <c r="A604" s="136"/>
      <c r="B604" s="368"/>
      <c r="C604" s="354"/>
      <c r="D604" s="141"/>
      <c r="E604" s="122"/>
      <c r="F604" s="141"/>
      <c r="G604" s="387"/>
      <c r="H604" s="387"/>
      <c r="I604" s="106" t="str">
        <f>IF(OR(C604="",D604=""),"",VLOOKUP(C604,VALIDATIONS!$FL$2:$FM$12,2,FALSE))</f>
        <v/>
      </c>
      <c r="J604" s="84"/>
      <c r="K604" s="377"/>
      <c r="L604" s="368"/>
      <c r="M604" s="141"/>
      <c r="N604" s="368"/>
      <c r="O604" s="141"/>
      <c r="P604" s="368"/>
      <c r="Q604" s="368"/>
      <c r="R604" s="196"/>
      <c r="S604" s="234"/>
      <c r="T604" s="198"/>
      <c r="U604" s="235"/>
      <c r="W604" s="368"/>
      <c r="X604" s="368"/>
      <c r="Y604" s="368"/>
      <c r="Z604" s="106" t="str">
        <f>IF(OR(N604="",P604="",Q604="",V604="",W604="",X604="",Y604=""),"",V604*IF(N604="Sewer Rising Main",VLOOKUP(W604,VALIDATIONS!$FN$2:$GE$42,11,FALSE),IF(N604="Sewer Reticulation",VLOOKUP(W604,VALIDATIONS!$FN$2:$GE$42,VLOOKUP(X604,VALIDATIONS!$FF$2:$FH$5,2,FALSE),FALSE),0)) +IF(P604="Up to 10% Rock",VLOOKUP(W604,VALIDATIONS!$FN$2:$GE$42,VLOOKUP(X604,VALIDATIONS!$FF$2:$FH$5,2,FALSE),FALSE),0)+IF(OR(Q604="Urban Development (moderate)",Q604="Urban Development (heavy)"),VLOOKUP(W604,VALIDATIONS!$FN$2:$GE$42,VLOOKUP(Q604,VALIDATIONS!$FJ$2:$FK$4,2,FALSE),FALSE),0))</f>
        <v/>
      </c>
    </row>
    <row r="605" spans="1:26" x14ac:dyDescent="0.2">
      <c r="A605" s="136"/>
      <c r="B605" s="368"/>
      <c r="C605" s="354"/>
      <c r="D605" s="141"/>
      <c r="E605" s="122"/>
      <c r="F605" s="141"/>
      <c r="G605" s="387"/>
      <c r="H605" s="387"/>
      <c r="I605" s="106" t="str">
        <f>IF(OR(C605="",D605=""),"",VLOOKUP(C605,VALIDATIONS!$FL$2:$FM$12,2,FALSE))</f>
        <v/>
      </c>
      <c r="J605" s="84"/>
      <c r="K605" s="377"/>
      <c r="L605" s="368"/>
      <c r="M605" s="141"/>
      <c r="N605" s="368"/>
      <c r="O605" s="141"/>
      <c r="P605" s="368"/>
      <c r="Q605" s="368"/>
      <c r="R605" s="196"/>
      <c r="S605" s="234"/>
      <c r="T605" s="198"/>
      <c r="U605" s="235"/>
      <c r="W605" s="368"/>
      <c r="X605" s="368"/>
      <c r="Y605" s="368"/>
      <c r="Z605" s="106" t="str">
        <f>IF(OR(N605="",P605="",Q605="",V605="",W605="",X605="",Y605=""),"",V605*IF(N605="Sewer Rising Main",VLOOKUP(W605,VALIDATIONS!$FN$2:$GE$42,11,FALSE),IF(N605="Sewer Reticulation",VLOOKUP(W605,VALIDATIONS!$FN$2:$GE$42,VLOOKUP(X605,VALIDATIONS!$FF$2:$FH$5,2,FALSE),FALSE),0)) +IF(P605="Up to 10% Rock",VLOOKUP(W605,VALIDATIONS!$FN$2:$GE$42,VLOOKUP(X605,VALIDATIONS!$FF$2:$FH$5,2,FALSE),FALSE),0)+IF(OR(Q605="Urban Development (moderate)",Q605="Urban Development (heavy)"),VLOOKUP(W605,VALIDATIONS!$FN$2:$GE$42,VLOOKUP(Q605,VALIDATIONS!$FJ$2:$FK$4,2,FALSE),FALSE),0))</f>
        <v/>
      </c>
    </row>
    <row r="606" spans="1:26" x14ac:dyDescent="0.2">
      <c r="A606" s="136"/>
      <c r="B606" s="368"/>
      <c r="C606" s="354"/>
      <c r="D606" s="141"/>
      <c r="E606" s="122"/>
      <c r="F606" s="141"/>
      <c r="G606" s="387"/>
      <c r="H606" s="387"/>
      <c r="I606" s="106" t="str">
        <f>IF(OR(C606="",D606=""),"",VLOOKUP(C606,VALIDATIONS!$FL$2:$FM$12,2,FALSE))</f>
        <v/>
      </c>
      <c r="J606" s="84"/>
      <c r="K606" s="377"/>
      <c r="L606" s="368"/>
      <c r="M606" s="141"/>
      <c r="N606" s="368"/>
      <c r="O606" s="141"/>
      <c r="P606" s="368"/>
      <c r="Q606" s="368"/>
      <c r="R606" s="196"/>
      <c r="S606" s="234"/>
      <c r="T606" s="198"/>
      <c r="U606" s="235"/>
      <c r="W606" s="368"/>
      <c r="X606" s="368"/>
      <c r="Y606" s="368"/>
      <c r="Z606" s="106" t="str">
        <f>IF(OR(N606="",P606="",Q606="",V606="",W606="",X606="",Y606=""),"",V606*IF(N606="Sewer Rising Main",VLOOKUP(W606,VALIDATIONS!$FN$2:$GE$42,11,FALSE),IF(N606="Sewer Reticulation",VLOOKUP(W606,VALIDATIONS!$FN$2:$GE$42,VLOOKUP(X606,VALIDATIONS!$FF$2:$FH$5,2,FALSE),FALSE),0)) +IF(P606="Up to 10% Rock",VLOOKUP(W606,VALIDATIONS!$FN$2:$GE$42,VLOOKUP(X606,VALIDATIONS!$FF$2:$FH$5,2,FALSE),FALSE),0)+IF(OR(Q606="Urban Development (moderate)",Q606="Urban Development (heavy)"),VLOOKUP(W606,VALIDATIONS!$FN$2:$GE$42,VLOOKUP(Q606,VALIDATIONS!$FJ$2:$FK$4,2,FALSE),FALSE),0))</f>
        <v/>
      </c>
    </row>
    <row r="607" spans="1:26" x14ac:dyDescent="0.2">
      <c r="A607" s="136"/>
      <c r="B607" s="368"/>
      <c r="C607" s="354"/>
      <c r="D607" s="141"/>
      <c r="E607" s="122"/>
      <c r="F607" s="141"/>
      <c r="G607" s="387"/>
      <c r="H607" s="387"/>
      <c r="I607" s="106" t="str">
        <f>IF(OR(C607="",D607=""),"",VLOOKUP(C607,VALIDATIONS!$FL$2:$FM$12,2,FALSE))</f>
        <v/>
      </c>
      <c r="J607" s="84"/>
      <c r="K607" s="377"/>
      <c r="L607" s="368"/>
      <c r="M607" s="141"/>
      <c r="N607" s="368"/>
      <c r="O607" s="141"/>
      <c r="P607" s="368"/>
      <c r="Q607" s="368"/>
      <c r="R607" s="196"/>
      <c r="S607" s="234"/>
      <c r="T607" s="198"/>
      <c r="U607" s="235"/>
      <c r="W607" s="368"/>
      <c r="X607" s="368"/>
      <c r="Y607" s="368"/>
      <c r="Z607" s="106" t="str">
        <f>IF(OR(N607="",P607="",Q607="",V607="",W607="",X607="",Y607=""),"",V607*IF(N607="Sewer Rising Main",VLOOKUP(W607,VALIDATIONS!$FN$2:$GE$42,11,FALSE),IF(N607="Sewer Reticulation",VLOOKUP(W607,VALIDATIONS!$FN$2:$GE$42,VLOOKUP(X607,VALIDATIONS!$FF$2:$FH$5,2,FALSE),FALSE),0)) +IF(P607="Up to 10% Rock",VLOOKUP(W607,VALIDATIONS!$FN$2:$GE$42,VLOOKUP(X607,VALIDATIONS!$FF$2:$FH$5,2,FALSE),FALSE),0)+IF(OR(Q607="Urban Development (moderate)",Q607="Urban Development (heavy)"),VLOOKUP(W607,VALIDATIONS!$FN$2:$GE$42,VLOOKUP(Q607,VALIDATIONS!$FJ$2:$FK$4,2,FALSE),FALSE),0))</f>
        <v/>
      </c>
    </row>
    <row r="608" spans="1:26" x14ac:dyDescent="0.2">
      <c r="A608" s="136"/>
      <c r="B608" s="368"/>
      <c r="C608" s="354"/>
      <c r="D608" s="141"/>
      <c r="E608" s="122"/>
      <c r="F608" s="141"/>
      <c r="G608" s="387"/>
      <c r="H608" s="387"/>
      <c r="I608" s="106" t="str">
        <f>IF(OR(C608="",D608=""),"",VLOOKUP(C608,VALIDATIONS!$FL$2:$FM$12,2,FALSE))</f>
        <v/>
      </c>
      <c r="J608" s="84"/>
      <c r="K608" s="377"/>
      <c r="L608" s="368"/>
      <c r="M608" s="141"/>
      <c r="N608" s="368"/>
      <c r="O608" s="141"/>
      <c r="P608" s="368"/>
      <c r="Q608" s="368"/>
      <c r="R608" s="196"/>
      <c r="S608" s="234"/>
      <c r="T608" s="198"/>
      <c r="U608" s="235"/>
      <c r="W608" s="368"/>
      <c r="X608" s="368"/>
      <c r="Y608" s="368"/>
      <c r="Z608" s="106" t="str">
        <f>IF(OR(N608="",P608="",Q608="",V608="",W608="",X608="",Y608=""),"",V608*IF(N608="Sewer Rising Main",VLOOKUP(W608,VALIDATIONS!$FN$2:$GE$42,11,FALSE),IF(N608="Sewer Reticulation",VLOOKUP(W608,VALIDATIONS!$FN$2:$GE$42,VLOOKUP(X608,VALIDATIONS!$FF$2:$FH$5,2,FALSE),FALSE),0)) +IF(P608="Up to 10% Rock",VLOOKUP(W608,VALIDATIONS!$FN$2:$GE$42,VLOOKUP(X608,VALIDATIONS!$FF$2:$FH$5,2,FALSE),FALSE),0)+IF(OR(Q608="Urban Development (moderate)",Q608="Urban Development (heavy)"),VLOOKUP(W608,VALIDATIONS!$FN$2:$GE$42,VLOOKUP(Q608,VALIDATIONS!$FJ$2:$FK$4,2,FALSE),FALSE),0))</f>
        <v/>
      </c>
    </row>
    <row r="609" spans="1:26" x14ac:dyDescent="0.2">
      <c r="A609" s="136"/>
      <c r="B609" s="368"/>
      <c r="C609" s="354"/>
      <c r="D609" s="141"/>
      <c r="E609" s="122"/>
      <c r="F609" s="141"/>
      <c r="G609" s="387"/>
      <c r="H609" s="387"/>
      <c r="I609" s="106" t="str">
        <f>IF(OR(C609="",D609=""),"",VLOOKUP(C609,VALIDATIONS!$FL$2:$FM$12,2,FALSE))</f>
        <v/>
      </c>
      <c r="J609" s="84"/>
      <c r="K609" s="377"/>
      <c r="L609" s="368"/>
      <c r="M609" s="141"/>
      <c r="N609" s="368"/>
      <c r="O609" s="141"/>
      <c r="P609" s="368"/>
      <c r="Q609" s="368"/>
      <c r="R609" s="196"/>
      <c r="S609" s="234"/>
      <c r="T609" s="198"/>
      <c r="U609" s="235"/>
      <c r="W609" s="368"/>
      <c r="X609" s="368"/>
      <c r="Y609" s="368"/>
      <c r="Z609" s="106" t="str">
        <f>IF(OR(N609="",P609="",Q609="",V609="",W609="",X609="",Y609=""),"",V609*IF(N609="Sewer Rising Main",VLOOKUP(W609,VALIDATIONS!$FN$2:$GE$42,11,FALSE),IF(N609="Sewer Reticulation",VLOOKUP(W609,VALIDATIONS!$FN$2:$GE$42,VLOOKUP(X609,VALIDATIONS!$FF$2:$FH$5,2,FALSE),FALSE),0)) +IF(P609="Up to 10% Rock",VLOOKUP(W609,VALIDATIONS!$FN$2:$GE$42,VLOOKUP(X609,VALIDATIONS!$FF$2:$FH$5,2,FALSE),FALSE),0)+IF(OR(Q609="Urban Development (moderate)",Q609="Urban Development (heavy)"),VLOOKUP(W609,VALIDATIONS!$FN$2:$GE$42,VLOOKUP(Q609,VALIDATIONS!$FJ$2:$FK$4,2,FALSE),FALSE),0))</f>
        <v/>
      </c>
    </row>
    <row r="610" spans="1:26" x14ac:dyDescent="0.2">
      <c r="A610" s="136"/>
      <c r="B610" s="368"/>
      <c r="C610" s="354"/>
      <c r="D610" s="141"/>
      <c r="E610" s="122"/>
      <c r="F610" s="141"/>
      <c r="G610" s="387"/>
      <c r="H610" s="387"/>
      <c r="I610" s="106" t="str">
        <f>IF(OR(C610="",D610=""),"",VLOOKUP(C610,VALIDATIONS!$FL$2:$FM$12,2,FALSE))</f>
        <v/>
      </c>
      <c r="J610" s="84"/>
      <c r="K610" s="377"/>
      <c r="L610" s="368"/>
      <c r="M610" s="141"/>
      <c r="N610" s="368"/>
      <c r="O610" s="141"/>
      <c r="P610" s="368"/>
      <c r="Q610" s="368"/>
      <c r="R610" s="196"/>
      <c r="S610" s="234"/>
      <c r="T610" s="198"/>
      <c r="U610" s="235"/>
      <c r="W610" s="368"/>
      <c r="X610" s="368"/>
      <c r="Y610" s="368"/>
      <c r="Z610" s="106" t="str">
        <f>IF(OR(N610="",P610="",Q610="",V610="",W610="",X610="",Y610=""),"",V610*IF(N610="Sewer Rising Main",VLOOKUP(W610,VALIDATIONS!$FN$2:$GE$42,11,FALSE),IF(N610="Sewer Reticulation",VLOOKUP(W610,VALIDATIONS!$FN$2:$GE$42,VLOOKUP(X610,VALIDATIONS!$FF$2:$FH$5,2,FALSE),FALSE),0)) +IF(P610="Up to 10% Rock",VLOOKUP(W610,VALIDATIONS!$FN$2:$GE$42,VLOOKUP(X610,VALIDATIONS!$FF$2:$FH$5,2,FALSE),FALSE),0)+IF(OR(Q610="Urban Development (moderate)",Q610="Urban Development (heavy)"),VLOOKUP(W610,VALIDATIONS!$FN$2:$GE$42,VLOOKUP(Q610,VALIDATIONS!$FJ$2:$FK$4,2,FALSE),FALSE),0))</f>
        <v/>
      </c>
    </row>
    <row r="611" spans="1:26" x14ac:dyDescent="0.2">
      <c r="A611" s="136"/>
      <c r="B611" s="368"/>
      <c r="C611" s="354"/>
      <c r="D611" s="141"/>
      <c r="E611" s="122"/>
      <c r="F611" s="141"/>
      <c r="G611" s="387"/>
      <c r="H611" s="387"/>
      <c r="I611" s="106" t="str">
        <f>IF(OR(C611="",D611=""),"",VLOOKUP(C611,VALIDATIONS!$FL$2:$FM$12,2,FALSE))</f>
        <v/>
      </c>
      <c r="J611" s="84"/>
      <c r="K611" s="377"/>
      <c r="L611" s="368"/>
      <c r="M611" s="141"/>
      <c r="N611" s="368"/>
      <c r="O611" s="141"/>
      <c r="P611" s="368"/>
      <c r="Q611" s="368"/>
      <c r="R611" s="196"/>
      <c r="S611" s="234"/>
      <c r="T611" s="198"/>
      <c r="U611" s="235"/>
      <c r="W611" s="368"/>
      <c r="X611" s="368"/>
      <c r="Y611" s="368"/>
      <c r="Z611" s="106" t="str">
        <f>IF(OR(N611="",P611="",Q611="",V611="",W611="",X611="",Y611=""),"",V611*IF(N611="Sewer Rising Main",VLOOKUP(W611,VALIDATIONS!$FN$2:$GE$42,11,FALSE),IF(N611="Sewer Reticulation",VLOOKUP(W611,VALIDATIONS!$FN$2:$GE$42,VLOOKUP(X611,VALIDATIONS!$FF$2:$FH$5,2,FALSE),FALSE),0)) +IF(P611="Up to 10% Rock",VLOOKUP(W611,VALIDATIONS!$FN$2:$GE$42,VLOOKUP(X611,VALIDATIONS!$FF$2:$FH$5,2,FALSE),FALSE),0)+IF(OR(Q611="Urban Development (moderate)",Q611="Urban Development (heavy)"),VLOOKUP(W611,VALIDATIONS!$FN$2:$GE$42,VLOOKUP(Q611,VALIDATIONS!$FJ$2:$FK$4,2,FALSE),FALSE),0))</f>
        <v/>
      </c>
    </row>
    <row r="612" spans="1:26" x14ac:dyDescent="0.2">
      <c r="A612" s="136"/>
      <c r="B612" s="368"/>
      <c r="C612" s="354"/>
      <c r="D612" s="141"/>
      <c r="E612" s="122"/>
      <c r="F612" s="141"/>
      <c r="G612" s="387"/>
      <c r="H612" s="387"/>
      <c r="I612" s="106" t="str">
        <f>IF(OR(C612="",D612=""),"",VLOOKUP(C612,VALIDATIONS!$FL$2:$FM$12,2,FALSE))</f>
        <v/>
      </c>
      <c r="J612" s="84"/>
      <c r="K612" s="377"/>
      <c r="L612" s="368"/>
      <c r="M612" s="141"/>
      <c r="N612" s="368"/>
      <c r="O612" s="141"/>
      <c r="P612" s="368"/>
      <c r="Q612" s="368"/>
      <c r="R612" s="196"/>
      <c r="S612" s="234"/>
      <c r="T612" s="198"/>
      <c r="U612" s="235"/>
      <c r="W612" s="368"/>
      <c r="X612" s="368"/>
      <c r="Y612" s="368"/>
      <c r="Z612" s="106" t="str">
        <f>IF(OR(N612="",P612="",Q612="",V612="",W612="",X612="",Y612=""),"",V612*IF(N612="Sewer Rising Main",VLOOKUP(W612,VALIDATIONS!$FN$2:$GE$42,11,FALSE),IF(N612="Sewer Reticulation",VLOOKUP(W612,VALIDATIONS!$FN$2:$GE$42,VLOOKUP(X612,VALIDATIONS!$FF$2:$FH$5,2,FALSE),FALSE),0)) +IF(P612="Up to 10% Rock",VLOOKUP(W612,VALIDATIONS!$FN$2:$GE$42,VLOOKUP(X612,VALIDATIONS!$FF$2:$FH$5,2,FALSE),FALSE),0)+IF(OR(Q612="Urban Development (moderate)",Q612="Urban Development (heavy)"),VLOOKUP(W612,VALIDATIONS!$FN$2:$GE$42,VLOOKUP(Q612,VALIDATIONS!$FJ$2:$FK$4,2,FALSE),FALSE),0))</f>
        <v/>
      </c>
    </row>
    <row r="613" spans="1:26" x14ac:dyDescent="0.2">
      <c r="A613" s="136"/>
      <c r="B613" s="368"/>
      <c r="C613" s="354"/>
      <c r="D613" s="141"/>
      <c r="E613" s="122"/>
      <c r="F613" s="141"/>
      <c r="G613" s="387"/>
      <c r="H613" s="387"/>
      <c r="I613" s="106" t="str">
        <f>IF(OR(C613="",D613=""),"",VLOOKUP(C613,VALIDATIONS!$FL$2:$FM$12,2,FALSE))</f>
        <v/>
      </c>
      <c r="J613" s="84"/>
      <c r="K613" s="377"/>
      <c r="L613" s="368"/>
      <c r="M613" s="141"/>
      <c r="N613" s="368"/>
      <c r="O613" s="141"/>
      <c r="P613" s="368"/>
      <c r="Q613" s="368"/>
      <c r="R613" s="196"/>
      <c r="S613" s="234"/>
      <c r="T613" s="198"/>
      <c r="U613" s="235"/>
      <c r="W613" s="368"/>
      <c r="X613" s="368"/>
      <c r="Y613" s="368"/>
      <c r="Z613" s="106" t="str">
        <f>IF(OR(N613="",P613="",Q613="",V613="",W613="",X613="",Y613=""),"",V613*IF(N613="Sewer Rising Main",VLOOKUP(W613,VALIDATIONS!$FN$2:$GE$42,11,FALSE),IF(N613="Sewer Reticulation",VLOOKUP(W613,VALIDATIONS!$FN$2:$GE$42,VLOOKUP(X613,VALIDATIONS!$FF$2:$FH$5,2,FALSE),FALSE),0)) +IF(P613="Up to 10% Rock",VLOOKUP(W613,VALIDATIONS!$FN$2:$GE$42,VLOOKUP(X613,VALIDATIONS!$FF$2:$FH$5,2,FALSE),FALSE),0)+IF(OR(Q613="Urban Development (moderate)",Q613="Urban Development (heavy)"),VLOOKUP(W613,VALIDATIONS!$FN$2:$GE$42,VLOOKUP(Q613,VALIDATIONS!$FJ$2:$FK$4,2,FALSE),FALSE),0))</f>
        <v/>
      </c>
    </row>
    <row r="614" spans="1:26" x14ac:dyDescent="0.2">
      <c r="A614" s="136"/>
      <c r="B614" s="368"/>
      <c r="C614" s="354"/>
      <c r="D614" s="141"/>
      <c r="E614" s="122"/>
      <c r="F614" s="141"/>
      <c r="G614" s="387"/>
      <c r="H614" s="387"/>
      <c r="I614" s="106" t="str">
        <f>IF(OR(C614="",D614=""),"",VLOOKUP(C614,VALIDATIONS!$FL$2:$FM$12,2,FALSE))</f>
        <v/>
      </c>
      <c r="J614" s="84"/>
      <c r="K614" s="377"/>
      <c r="L614" s="368"/>
      <c r="M614" s="141"/>
      <c r="N614" s="368"/>
      <c r="O614" s="141"/>
      <c r="P614" s="368"/>
      <c r="Q614" s="368"/>
      <c r="R614" s="196"/>
      <c r="S614" s="234"/>
      <c r="T614" s="198"/>
      <c r="U614" s="235"/>
      <c r="W614" s="368"/>
      <c r="X614" s="368"/>
      <c r="Y614" s="368"/>
      <c r="Z614" s="106" t="str">
        <f>IF(OR(N614="",P614="",Q614="",V614="",W614="",X614="",Y614=""),"",V614*IF(N614="Sewer Rising Main",VLOOKUP(W614,VALIDATIONS!$FN$2:$GE$42,11,FALSE),IF(N614="Sewer Reticulation",VLOOKUP(W614,VALIDATIONS!$FN$2:$GE$42,VLOOKUP(X614,VALIDATIONS!$FF$2:$FH$5,2,FALSE),FALSE),0)) +IF(P614="Up to 10% Rock",VLOOKUP(W614,VALIDATIONS!$FN$2:$GE$42,VLOOKUP(X614,VALIDATIONS!$FF$2:$FH$5,2,FALSE),FALSE),0)+IF(OR(Q614="Urban Development (moderate)",Q614="Urban Development (heavy)"),VLOOKUP(W614,VALIDATIONS!$FN$2:$GE$42,VLOOKUP(Q614,VALIDATIONS!$FJ$2:$FK$4,2,FALSE),FALSE),0))</f>
        <v/>
      </c>
    </row>
    <row r="615" spans="1:26" x14ac:dyDescent="0.2">
      <c r="A615" s="136"/>
      <c r="B615" s="368"/>
      <c r="C615" s="354"/>
      <c r="D615" s="141"/>
      <c r="E615" s="122"/>
      <c r="F615" s="141"/>
      <c r="G615" s="387"/>
      <c r="H615" s="387"/>
      <c r="I615" s="106" t="str">
        <f>IF(OR(C615="",D615=""),"",VLOOKUP(C615,VALIDATIONS!$FL$2:$FM$12,2,FALSE))</f>
        <v/>
      </c>
      <c r="J615" s="84"/>
      <c r="K615" s="377"/>
      <c r="L615" s="368"/>
      <c r="M615" s="141"/>
      <c r="N615" s="368"/>
      <c r="O615" s="141"/>
      <c r="P615" s="368"/>
      <c r="Q615" s="368"/>
      <c r="R615" s="196"/>
      <c r="S615" s="234"/>
      <c r="T615" s="198"/>
      <c r="U615" s="235"/>
      <c r="W615" s="368"/>
      <c r="X615" s="368"/>
      <c r="Y615" s="368"/>
      <c r="Z615" s="106" t="str">
        <f>IF(OR(N615="",P615="",Q615="",V615="",W615="",X615="",Y615=""),"",V615*IF(N615="Sewer Rising Main",VLOOKUP(W615,VALIDATIONS!$FN$2:$GE$42,11,FALSE),IF(N615="Sewer Reticulation",VLOOKUP(W615,VALIDATIONS!$FN$2:$GE$42,VLOOKUP(X615,VALIDATIONS!$FF$2:$FH$5,2,FALSE),FALSE),0)) +IF(P615="Up to 10% Rock",VLOOKUP(W615,VALIDATIONS!$FN$2:$GE$42,VLOOKUP(X615,VALIDATIONS!$FF$2:$FH$5,2,FALSE),FALSE),0)+IF(OR(Q615="Urban Development (moderate)",Q615="Urban Development (heavy)"),VLOOKUP(W615,VALIDATIONS!$FN$2:$GE$42,VLOOKUP(Q615,VALIDATIONS!$FJ$2:$FK$4,2,FALSE),FALSE),0))</f>
        <v/>
      </c>
    </row>
    <row r="616" spans="1:26" x14ac:dyDescent="0.2">
      <c r="A616" s="136"/>
      <c r="B616" s="368"/>
      <c r="C616" s="354"/>
      <c r="D616" s="141"/>
      <c r="E616" s="122"/>
      <c r="F616" s="141"/>
      <c r="G616" s="387"/>
      <c r="H616" s="387"/>
      <c r="I616" s="106" t="str">
        <f>IF(OR(C616="",D616=""),"",VLOOKUP(C616,VALIDATIONS!$FL$2:$FM$12,2,FALSE))</f>
        <v/>
      </c>
      <c r="J616" s="84"/>
      <c r="K616" s="377"/>
      <c r="L616" s="368"/>
      <c r="M616" s="141"/>
      <c r="N616" s="368"/>
      <c r="O616" s="141"/>
      <c r="P616" s="368"/>
      <c r="Q616" s="368"/>
      <c r="R616" s="196"/>
      <c r="S616" s="234"/>
      <c r="T616" s="198"/>
      <c r="U616" s="235"/>
      <c r="W616" s="368"/>
      <c r="X616" s="368"/>
      <c r="Y616" s="368"/>
      <c r="Z616" s="106" t="str">
        <f>IF(OR(N616="",P616="",Q616="",V616="",W616="",X616="",Y616=""),"",V616*IF(N616="Sewer Rising Main",VLOOKUP(W616,VALIDATIONS!$FN$2:$GE$42,11,FALSE),IF(N616="Sewer Reticulation",VLOOKUP(W616,VALIDATIONS!$FN$2:$GE$42,VLOOKUP(X616,VALIDATIONS!$FF$2:$FH$5,2,FALSE),FALSE),0)) +IF(P616="Up to 10% Rock",VLOOKUP(W616,VALIDATIONS!$FN$2:$GE$42,VLOOKUP(X616,VALIDATIONS!$FF$2:$FH$5,2,FALSE),FALSE),0)+IF(OR(Q616="Urban Development (moderate)",Q616="Urban Development (heavy)"),VLOOKUP(W616,VALIDATIONS!$FN$2:$GE$42,VLOOKUP(Q616,VALIDATIONS!$FJ$2:$FK$4,2,FALSE),FALSE),0))</f>
        <v/>
      </c>
    </row>
    <row r="617" spans="1:26" x14ac:dyDescent="0.2">
      <c r="A617" s="136"/>
      <c r="B617" s="368"/>
      <c r="C617" s="354"/>
      <c r="D617" s="141"/>
      <c r="E617" s="122"/>
      <c r="F617" s="141"/>
      <c r="G617" s="387"/>
      <c r="H617" s="387"/>
      <c r="I617" s="106" t="str">
        <f>IF(OR(C617="",D617=""),"",VLOOKUP(C617,VALIDATIONS!$FL$2:$FM$12,2,FALSE))</f>
        <v/>
      </c>
      <c r="J617" s="84"/>
      <c r="K617" s="377"/>
      <c r="L617" s="368"/>
      <c r="M617" s="141"/>
      <c r="N617" s="368"/>
      <c r="O617" s="141"/>
      <c r="P617" s="368"/>
      <c r="Q617" s="368"/>
      <c r="R617" s="196"/>
      <c r="S617" s="234"/>
      <c r="T617" s="198"/>
      <c r="U617" s="235"/>
      <c r="W617" s="368"/>
      <c r="X617" s="368"/>
      <c r="Y617" s="368"/>
      <c r="Z617" s="106" t="str">
        <f>IF(OR(N617="",P617="",Q617="",V617="",W617="",X617="",Y617=""),"",V617*IF(N617="Sewer Rising Main",VLOOKUP(W617,VALIDATIONS!$FN$2:$GE$42,11,FALSE),IF(N617="Sewer Reticulation",VLOOKUP(W617,VALIDATIONS!$FN$2:$GE$42,VLOOKUP(X617,VALIDATIONS!$FF$2:$FH$5,2,FALSE),FALSE),0)) +IF(P617="Up to 10% Rock",VLOOKUP(W617,VALIDATIONS!$FN$2:$GE$42,VLOOKUP(X617,VALIDATIONS!$FF$2:$FH$5,2,FALSE),FALSE),0)+IF(OR(Q617="Urban Development (moderate)",Q617="Urban Development (heavy)"),VLOOKUP(W617,VALIDATIONS!$FN$2:$GE$42,VLOOKUP(Q617,VALIDATIONS!$FJ$2:$FK$4,2,FALSE),FALSE),0))</f>
        <v/>
      </c>
    </row>
    <row r="618" spans="1:26" x14ac:dyDescent="0.2">
      <c r="A618" s="136"/>
      <c r="B618" s="368"/>
      <c r="C618" s="354"/>
      <c r="D618" s="141"/>
      <c r="E618" s="122"/>
      <c r="F618" s="141"/>
      <c r="G618" s="387"/>
      <c r="H618" s="387"/>
      <c r="I618" s="106" t="str">
        <f>IF(OR(C618="",D618=""),"",VLOOKUP(C618,VALIDATIONS!$FL$2:$FM$12,2,FALSE))</f>
        <v/>
      </c>
      <c r="J618" s="84"/>
      <c r="K618" s="377"/>
      <c r="L618" s="368"/>
      <c r="M618" s="141"/>
      <c r="N618" s="368"/>
      <c r="O618" s="141"/>
      <c r="P618" s="368"/>
      <c r="Q618" s="368"/>
      <c r="R618" s="196"/>
      <c r="S618" s="234"/>
      <c r="T618" s="198"/>
      <c r="U618" s="235"/>
      <c r="W618" s="368"/>
      <c r="X618" s="368"/>
      <c r="Y618" s="368"/>
      <c r="Z618" s="106" t="str">
        <f>IF(OR(N618="",P618="",Q618="",V618="",W618="",X618="",Y618=""),"",V618*IF(N618="Sewer Rising Main",VLOOKUP(W618,VALIDATIONS!$FN$2:$GE$42,11,FALSE),IF(N618="Sewer Reticulation",VLOOKUP(W618,VALIDATIONS!$FN$2:$GE$42,VLOOKUP(X618,VALIDATIONS!$FF$2:$FH$5,2,FALSE),FALSE),0)) +IF(P618="Up to 10% Rock",VLOOKUP(W618,VALIDATIONS!$FN$2:$GE$42,VLOOKUP(X618,VALIDATIONS!$FF$2:$FH$5,2,FALSE),FALSE),0)+IF(OR(Q618="Urban Development (moderate)",Q618="Urban Development (heavy)"),VLOOKUP(W618,VALIDATIONS!$FN$2:$GE$42,VLOOKUP(Q618,VALIDATIONS!$FJ$2:$FK$4,2,FALSE),FALSE),0))</f>
        <v/>
      </c>
    </row>
    <row r="619" spans="1:26" x14ac:dyDescent="0.2">
      <c r="A619" s="136"/>
      <c r="B619" s="368"/>
      <c r="C619" s="354"/>
      <c r="D619" s="141"/>
      <c r="E619" s="122"/>
      <c r="F619" s="141"/>
      <c r="G619" s="387"/>
      <c r="H619" s="387"/>
      <c r="I619" s="106" t="str">
        <f>IF(OR(C619="",D619=""),"",VLOOKUP(C619,VALIDATIONS!$FL$2:$FM$12,2,FALSE))</f>
        <v/>
      </c>
      <c r="J619" s="84"/>
      <c r="K619" s="377"/>
      <c r="L619" s="368"/>
      <c r="M619" s="141"/>
      <c r="N619" s="368"/>
      <c r="O619" s="141"/>
      <c r="P619" s="368"/>
      <c r="Q619" s="368"/>
      <c r="R619" s="196"/>
      <c r="S619" s="234"/>
      <c r="T619" s="198"/>
      <c r="U619" s="235"/>
      <c r="W619" s="368"/>
      <c r="X619" s="368"/>
      <c r="Y619" s="368"/>
      <c r="Z619" s="106" t="str">
        <f>IF(OR(N619="",P619="",Q619="",V619="",W619="",X619="",Y619=""),"",V619*IF(N619="Sewer Rising Main",VLOOKUP(W619,VALIDATIONS!$FN$2:$GE$42,11,FALSE),IF(N619="Sewer Reticulation",VLOOKUP(W619,VALIDATIONS!$FN$2:$GE$42,VLOOKUP(X619,VALIDATIONS!$FF$2:$FH$5,2,FALSE),FALSE),0)) +IF(P619="Up to 10% Rock",VLOOKUP(W619,VALIDATIONS!$FN$2:$GE$42,VLOOKUP(X619,VALIDATIONS!$FF$2:$FH$5,2,FALSE),FALSE),0)+IF(OR(Q619="Urban Development (moderate)",Q619="Urban Development (heavy)"),VLOOKUP(W619,VALIDATIONS!$FN$2:$GE$42,VLOOKUP(Q619,VALIDATIONS!$FJ$2:$FK$4,2,FALSE),FALSE),0))</f>
        <v/>
      </c>
    </row>
    <row r="620" spans="1:26" x14ac:dyDescent="0.2">
      <c r="A620" s="136"/>
      <c r="B620" s="368"/>
      <c r="C620" s="354"/>
      <c r="D620" s="141"/>
      <c r="E620" s="122"/>
      <c r="F620" s="141"/>
      <c r="G620" s="387"/>
      <c r="H620" s="387"/>
      <c r="I620" s="106" t="str">
        <f>IF(OR(C620="",D620=""),"",VLOOKUP(C620,VALIDATIONS!$FL$2:$FM$12,2,FALSE))</f>
        <v/>
      </c>
      <c r="J620" s="84"/>
      <c r="K620" s="377"/>
      <c r="L620" s="368"/>
      <c r="M620" s="141"/>
      <c r="N620" s="368"/>
      <c r="O620" s="141"/>
      <c r="P620" s="368"/>
      <c r="Q620" s="368"/>
      <c r="R620" s="196"/>
      <c r="S620" s="234"/>
      <c r="T620" s="198"/>
      <c r="U620" s="235"/>
      <c r="W620" s="368"/>
      <c r="X620" s="368"/>
      <c r="Y620" s="368"/>
      <c r="Z620" s="106" t="str">
        <f>IF(OR(N620="",P620="",Q620="",V620="",W620="",X620="",Y620=""),"",V620*IF(N620="Sewer Rising Main",VLOOKUP(W620,VALIDATIONS!$FN$2:$GE$42,11,FALSE),IF(N620="Sewer Reticulation",VLOOKUP(W620,VALIDATIONS!$FN$2:$GE$42,VLOOKUP(X620,VALIDATIONS!$FF$2:$FH$5,2,FALSE),FALSE),0)) +IF(P620="Up to 10% Rock",VLOOKUP(W620,VALIDATIONS!$FN$2:$GE$42,VLOOKUP(X620,VALIDATIONS!$FF$2:$FH$5,2,FALSE),FALSE),0)+IF(OR(Q620="Urban Development (moderate)",Q620="Urban Development (heavy)"),VLOOKUP(W620,VALIDATIONS!$FN$2:$GE$42,VLOOKUP(Q620,VALIDATIONS!$FJ$2:$FK$4,2,FALSE),FALSE),0))</f>
        <v/>
      </c>
    </row>
    <row r="621" spans="1:26" x14ac:dyDescent="0.2">
      <c r="A621" s="136"/>
      <c r="B621" s="368"/>
      <c r="C621" s="354"/>
      <c r="D621" s="141"/>
      <c r="E621" s="122"/>
      <c r="F621" s="141"/>
      <c r="G621" s="387"/>
      <c r="H621" s="387"/>
      <c r="I621" s="106" t="str">
        <f>IF(OR(C621="",D621=""),"",VLOOKUP(C621,VALIDATIONS!$FL$2:$FM$12,2,FALSE))</f>
        <v/>
      </c>
      <c r="J621" s="84"/>
      <c r="K621" s="377"/>
      <c r="L621" s="368"/>
      <c r="M621" s="141"/>
      <c r="N621" s="368"/>
      <c r="O621" s="141"/>
      <c r="P621" s="368"/>
      <c r="Q621" s="368"/>
      <c r="R621" s="196"/>
      <c r="S621" s="234"/>
      <c r="T621" s="198"/>
      <c r="U621" s="235"/>
      <c r="W621" s="368"/>
      <c r="X621" s="368"/>
      <c r="Y621" s="368"/>
      <c r="Z621" s="106" t="str">
        <f>IF(OR(N621="",P621="",Q621="",V621="",W621="",X621="",Y621=""),"",V621*IF(N621="Sewer Rising Main",VLOOKUP(W621,VALIDATIONS!$FN$2:$GE$42,11,FALSE),IF(N621="Sewer Reticulation",VLOOKUP(W621,VALIDATIONS!$FN$2:$GE$42,VLOOKUP(X621,VALIDATIONS!$FF$2:$FH$5,2,FALSE),FALSE),0)) +IF(P621="Up to 10% Rock",VLOOKUP(W621,VALIDATIONS!$FN$2:$GE$42,VLOOKUP(X621,VALIDATIONS!$FF$2:$FH$5,2,FALSE),FALSE),0)+IF(OR(Q621="Urban Development (moderate)",Q621="Urban Development (heavy)"),VLOOKUP(W621,VALIDATIONS!$FN$2:$GE$42,VLOOKUP(Q621,VALIDATIONS!$FJ$2:$FK$4,2,FALSE),FALSE),0))</f>
        <v/>
      </c>
    </row>
    <row r="622" spans="1:26" x14ac:dyDescent="0.2">
      <c r="A622" s="136"/>
      <c r="B622" s="368"/>
      <c r="C622" s="354"/>
      <c r="D622" s="141"/>
      <c r="E622" s="122"/>
      <c r="F622" s="141"/>
      <c r="G622" s="387"/>
      <c r="H622" s="387"/>
      <c r="I622" s="106" t="str">
        <f>IF(OR(C622="",D622=""),"",VLOOKUP(C622,VALIDATIONS!$FL$2:$FM$12,2,FALSE))</f>
        <v/>
      </c>
      <c r="J622" s="84"/>
      <c r="K622" s="377"/>
      <c r="L622" s="368"/>
      <c r="M622" s="141"/>
      <c r="N622" s="368"/>
      <c r="O622" s="141"/>
      <c r="P622" s="368"/>
      <c r="Q622" s="368"/>
      <c r="R622" s="196"/>
      <c r="S622" s="234"/>
      <c r="T622" s="198"/>
      <c r="U622" s="235"/>
      <c r="W622" s="368"/>
      <c r="X622" s="368"/>
      <c r="Y622" s="368"/>
      <c r="Z622" s="106" t="str">
        <f>IF(OR(N622="",P622="",Q622="",V622="",W622="",X622="",Y622=""),"",V622*IF(N622="Sewer Rising Main",VLOOKUP(W622,VALIDATIONS!$FN$2:$GE$42,11,FALSE),IF(N622="Sewer Reticulation",VLOOKUP(W622,VALIDATIONS!$FN$2:$GE$42,VLOOKUP(X622,VALIDATIONS!$FF$2:$FH$5,2,FALSE),FALSE),0)) +IF(P622="Up to 10% Rock",VLOOKUP(W622,VALIDATIONS!$FN$2:$GE$42,VLOOKUP(X622,VALIDATIONS!$FF$2:$FH$5,2,FALSE),FALSE),0)+IF(OR(Q622="Urban Development (moderate)",Q622="Urban Development (heavy)"),VLOOKUP(W622,VALIDATIONS!$FN$2:$GE$42,VLOOKUP(Q622,VALIDATIONS!$FJ$2:$FK$4,2,FALSE),FALSE),0))</f>
        <v/>
      </c>
    </row>
    <row r="623" spans="1:26" x14ac:dyDescent="0.2">
      <c r="A623" s="136"/>
      <c r="B623" s="368"/>
      <c r="C623" s="354"/>
      <c r="D623" s="141"/>
      <c r="E623" s="122"/>
      <c r="F623" s="141"/>
      <c r="G623" s="387"/>
      <c r="H623" s="387"/>
      <c r="I623" s="106" t="str">
        <f>IF(OR(C623="",D623=""),"",VLOOKUP(C623,VALIDATIONS!$FL$2:$FM$12,2,FALSE))</f>
        <v/>
      </c>
      <c r="J623" s="84"/>
      <c r="K623" s="377"/>
      <c r="L623" s="368"/>
      <c r="M623" s="141"/>
      <c r="N623" s="368"/>
      <c r="O623" s="141"/>
      <c r="P623" s="368"/>
      <c r="Q623" s="368"/>
      <c r="R623" s="196"/>
      <c r="S623" s="234"/>
      <c r="T623" s="198"/>
      <c r="U623" s="235"/>
      <c r="W623" s="368"/>
      <c r="X623" s="368"/>
      <c r="Y623" s="368"/>
      <c r="Z623" s="106" t="str">
        <f>IF(OR(N623="",P623="",Q623="",V623="",W623="",X623="",Y623=""),"",V623*IF(N623="Sewer Rising Main",VLOOKUP(W623,VALIDATIONS!$FN$2:$GE$42,11,FALSE),IF(N623="Sewer Reticulation",VLOOKUP(W623,VALIDATIONS!$FN$2:$GE$42,VLOOKUP(X623,VALIDATIONS!$FF$2:$FH$5,2,FALSE),FALSE),0)) +IF(P623="Up to 10% Rock",VLOOKUP(W623,VALIDATIONS!$FN$2:$GE$42,VLOOKUP(X623,VALIDATIONS!$FF$2:$FH$5,2,FALSE),FALSE),0)+IF(OR(Q623="Urban Development (moderate)",Q623="Urban Development (heavy)"),VLOOKUP(W623,VALIDATIONS!$FN$2:$GE$42,VLOOKUP(Q623,VALIDATIONS!$FJ$2:$FK$4,2,FALSE),FALSE),0))</f>
        <v/>
      </c>
    </row>
    <row r="624" spans="1:26" x14ac:dyDescent="0.2">
      <c r="A624" s="136"/>
      <c r="B624" s="368"/>
      <c r="C624" s="354"/>
      <c r="D624" s="141"/>
      <c r="E624" s="122"/>
      <c r="F624" s="141"/>
      <c r="G624" s="387"/>
      <c r="H624" s="387"/>
      <c r="I624" s="106" t="str">
        <f>IF(OR(C624="",D624=""),"",VLOOKUP(C624,VALIDATIONS!$FL$2:$FM$12,2,FALSE))</f>
        <v/>
      </c>
      <c r="J624" s="84"/>
      <c r="K624" s="377"/>
      <c r="L624" s="368"/>
      <c r="M624" s="141"/>
      <c r="N624" s="368"/>
      <c r="O624" s="141"/>
      <c r="P624" s="368"/>
      <c r="Q624" s="368"/>
      <c r="R624" s="196"/>
      <c r="S624" s="234"/>
      <c r="T624" s="198"/>
      <c r="U624" s="235"/>
      <c r="W624" s="368"/>
      <c r="X624" s="368"/>
      <c r="Y624" s="368"/>
      <c r="Z624" s="106" t="str">
        <f>IF(OR(N624="",P624="",Q624="",V624="",W624="",X624="",Y624=""),"",V624*IF(N624="Sewer Rising Main",VLOOKUP(W624,VALIDATIONS!$FN$2:$GE$42,11,FALSE),IF(N624="Sewer Reticulation",VLOOKUP(W624,VALIDATIONS!$FN$2:$GE$42,VLOOKUP(X624,VALIDATIONS!$FF$2:$FH$5,2,FALSE),FALSE),0)) +IF(P624="Up to 10% Rock",VLOOKUP(W624,VALIDATIONS!$FN$2:$GE$42,VLOOKUP(X624,VALIDATIONS!$FF$2:$FH$5,2,FALSE),FALSE),0)+IF(OR(Q624="Urban Development (moderate)",Q624="Urban Development (heavy)"),VLOOKUP(W624,VALIDATIONS!$FN$2:$GE$42,VLOOKUP(Q624,VALIDATIONS!$FJ$2:$FK$4,2,FALSE),FALSE),0))</f>
        <v/>
      </c>
    </row>
    <row r="625" spans="1:26" x14ac:dyDescent="0.2">
      <c r="A625" s="136"/>
      <c r="B625" s="368"/>
      <c r="C625" s="354"/>
      <c r="D625" s="141"/>
      <c r="E625" s="122"/>
      <c r="F625" s="141"/>
      <c r="G625" s="387"/>
      <c r="H625" s="387"/>
      <c r="I625" s="106" t="str">
        <f>IF(OR(C625="",D625=""),"",VLOOKUP(C625,VALIDATIONS!$FL$2:$FM$12,2,FALSE))</f>
        <v/>
      </c>
      <c r="J625" s="84"/>
      <c r="K625" s="377"/>
      <c r="L625" s="368"/>
      <c r="M625" s="141"/>
      <c r="N625" s="368"/>
      <c r="O625" s="141"/>
      <c r="P625" s="368"/>
      <c r="Q625" s="368"/>
      <c r="R625" s="196"/>
      <c r="S625" s="234"/>
      <c r="T625" s="198"/>
      <c r="U625" s="235"/>
      <c r="W625" s="368"/>
      <c r="X625" s="368"/>
      <c r="Y625" s="368"/>
      <c r="Z625" s="106" t="str">
        <f>IF(OR(N625="",P625="",Q625="",V625="",W625="",X625="",Y625=""),"",V625*IF(N625="Sewer Rising Main",VLOOKUP(W625,VALIDATIONS!$FN$2:$GE$42,11,FALSE),IF(N625="Sewer Reticulation",VLOOKUP(W625,VALIDATIONS!$FN$2:$GE$42,VLOOKUP(X625,VALIDATIONS!$FF$2:$FH$5,2,FALSE),FALSE),0)) +IF(P625="Up to 10% Rock",VLOOKUP(W625,VALIDATIONS!$FN$2:$GE$42,VLOOKUP(X625,VALIDATIONS!$FF$2:$FH$5,2,FALSE),FALSE),0)+IF(OR(Q625="Urban Development (moderate)",Q625="Urban Development (heavy)"),VLOOKUP(W625,VALIDATIONS!$FN$2:$GE$42,VLOOKUP(Q625,VALIDATIONS!$FJ$2:$FK$4,2,FALSE),FALSE),0))</f>
        <v/>
      </c>
    </row>
    <row r="626" spans="1:26" x14ac:dyDescent="0.2">
      <c r="A626" s="136"/>
      <c r="B626" s="368"/>
      <c r="C626" s="354"/>
      <c r="D626" s="141"/>
      <c r="E626" s="122"/>
      <c r="F626" s="141"/>
      <c r="G626" s="387"/>
      <c r="H626" s="387"/>
      <c r="I626" s="106" t="str">
        <f>IF(OR(C626="",D626=""),"",VLOOKUP(C626,VALIDATIONS!$FL$2:$FM$12,2,FALSE))</f>
        <v/>
      </c>
      <c r="J626" s="84"/>
      <c r="K626" s="377"/>
      <c r="L626" s="368"/>
      <c r="M626" s="141"/>
      <c r="N626" s="368"/>
      <c r="O626" s="141"/>
      <c r="P626" s="368"/>
      <c r="Q626" s="368"/>
      <c r="R626" s="196"/>
      <c r="S626" s="234"/>
      <c r="T626" s="198"/>
      <c r="U626" s="235"/>
      <c r="W626" s="368"/>
      <c r="X626" s="368"/>
      <c r="Y626" s="368"/>
      <c r="Z626" s="106" t="str">
        <f>IF(OR(N626="",P626="",Q626="",V626="",W626="",X626="",Y626=""),"",V626*IF(N626="Sewer Rising Main",VLOOKUP(W626,VALIDATIONS!$FN$2:$GE$42,11,FALSE),IF(N626="Sewer Reticulation",VLOOKUP(W626,VALIDATIONS!$FN$2:$GE$42,VLOOKUP(X626,VALIDATIONS!$FF$2:$FH$5,2,FALSE),FALSE),0)) +IF(P626="Up to 10% Rock",VLOOKUP(W626,VALIDATIONS!$FN$2:$GE$42,VLOOKUP(X626,VALIDATIONS!$FF$2:$FH$5,2,FALSE),FALSE),0)+IF(OR(Q626="Urban Development (moderate)",Q626="Urban Development (heavy)"),VLOOKUP(W626,VALIDATIONS!$FN$2:$GE$42,VLOOKUP(Q626,VALIDATIONS!$FJ$2:$FK$4,2,FALSE),FALSE),0))</f>
        <v/>
      </c>
    </row>
    <row r="627" spans="1:26" x14ac:dyDescent="0.2">
      <c r="A627" s="136"/>
      <c r="B627" s="368"/>
      <c r="C627" s="354"/>
      <c r="D627" s="141"/>
      <c r="E627" s="122"/>
      <c r="F627" s="141"/>
      <c r="G627" s="387"/>
      <c r="H627" s="387"/>
      <c r="I627" s="106" t="str">
        <f>IF(OR(C627="",D627=""),"",VLOOKUP(C627,VALIDATIONS!$FL$2:$FM$12,2,FALSE))</f>
        <v/>
      </c>
      <c r="J627" s="84"/>
      <c r="K627" s="377"/>
      <c r="L627" s="368"/>
      <c r="M627" s="141"/>
      <c r="N627" s="368"/>
      <c r="O627" s="141"/>
      <c r="P627" s="368"/>
      <c r="Q627" s="368"/>
      <c r="R627" s="196"/>
      <c r="S627" s="234"/>
      <c r="T627" s="198"/>
      <c r="U627" s="235"/>
      <c r="W627" s="368"/>
      <c r="X627" s="368"/>
      <c r="Y627" s="368"/>
      <c r="Z627" s="106" t="str">
        <f>IF(OR(N627="",P627="",Q627="",V627="",W627="",X627="",Y627=""),"",V627*IF(N627="Sewer Rising Main",VLOOKUP(W627,VALIDATIONS!$FN$2:$GE$42,11,FALSE),IF(N627="Sewer Reticulation",VLOOKUP(W627,VALIDATIONS!$FN$2:$GE$42,VLOOKUP(X627,VALIDATIONS!$FF$2:$FH$5,2,FALSE),FALSE),0)) +IF(P627="Up to 10% Rock",VLOOKUP(W627,VALIDATIONS!$FN$2:$GE$42,VLOOKUP(X627,VALIDATIONS!$FF$2:$FH$5,2,FALSE),FALSE),0)+IF(OR(Q627="Urban Development (moderate)",Q627="Urban Development (heavy)"),VLOOKUP(W627,VALIDATIONS!$FN$2:$GE$42,VLOOKUP(Q627,VALIDATIONS!$FJ$2:$FK$4,2,FALSE),FALSE),0))</f>
        <v/>
      </c>
    </row>
    <row r="628" spans="1:26" x14ac:dyDescent="0.2">
      <c r="A628" s="136"/>
      <c r="B628" s="368"/>
      <c r="C628" s="354"/>
      <c r="D628" s="141"/>
      <c r="E628" s="122"/>
      <c r="F628" s="141"/>
      <c r="G628" s="387"/>
      <c r="H628" s="387"/>
      <c r="I628" s="106" t="str">
        <f>IF(OR(C628="",D628=""),"",VLOOKUP(C628,VALIDATIONS!$FL$2:$FM$12,2,FALSE))</f>
        <v/>
      </c>
      <c r="J628" s="84"/>
      <c r="K628" s="377"/>
      <c r="L628" s="368"/>
      <c r="M628" s="141"/>
      <c r="N628" s="368"/>
      <c r="O628" s="141"/>
      <c r="P628" s="368"/>
      <c r="Q628" s="368"/>
      <c r="R628" s="196"/>
      <c r="S628" s="234"/>
      <c r="T628" s="198"/>
      <c r="U628" s="235"/>
      <c r="W628" s="368"/>
      <c r="X628" s="368"/>
      <c r="Y628" s="368"/>
      <c r="Z628" s="106" t="str">
        <f>IF(OR(N628="",P628="",Q628="",V628="",W628="",X628="",Y628=""),"",V628*IF(N628="Sewer Rising Main",VLOOKUP(W628,VALIDATIONS!$FN$2:$GE$42,11,FALSE),IF(N628="Sewer Reticulation",VLOOKUP(W628,VALIDATIONS!$FN$2:$GE$42,VLOOKUP(X628,VALIDATIONS!$FF$2:$FH$5,2,FALSE),FALSE),0)) +IF(P628="Up to 10% Rock",VLOOKUP(W628,VALIDATIONS!$FN$2:$GE$42,VLOOKUP(X628,VALIDATIONS!$FF$2:$FH$5,2,FALSE),FALSE),0)+IF(OR(Q628="Urban Development (moderate)",Q628="Urban Development (heavy)"),VLOOKUP(W628,VALIDATIONS!$FN$2:$GE$42,VLOOKUP(Q628,VALIDATIONS!$FJ$2:$FK$4,2,FALSE),FALSE),0))</f>
        <v/>
      </c>
    </row>
    <row r="629" spans="1:26" x14ac:dyDescent="0.2">
      <c r="A629" s="136"/>
      <c r="B629" s="368"/>
      <c r="C629" s="354"/>
      <c r="D629" s="141"/>
      <c r="E629" s="122"/>
      <c r="F629" s="141"/>
      <c r="G629" s="387"/>
      <c r="H629" s="387"/>
      <c r="I629" s="106" t="str">
        <f>IF(OR(C629="",D629=""),"",VLOOKUP(C629,VALIDATIONS!$FL$2:$FM$12,2,FALSE))</f>
        <v/>
      </c>
      <c r="J629" s="84"/>
      <c r="K629" s="377"/>
      <c r="L629" s="368"/>
      <c r="M629" s="141"/>
      <c r="N629" s="368"/>
      <c r="O629" s="141"/>
      <c r="P629" s="368"/>
      <c r="Q629" s="368"/>
      <c r="R629" s="196"/>
      <c r="S629" s="234"/>
      <c r="T629" s="198"/>
      <c r="U629" s="235"/>
      <c r="W629" s="368"/>
      <c r="X629" s="368"/>
      <c r="Y629" s="368"/>
      <c r="Z629" s="106" t="str">
        <f>IF(OR(N629="",P629="",Q629="",V629="",W629="",X629="",Y629=""),"",V629*IF(N629="Sewer Rising Main",VLOOKUP(W629,VALIDATIONS!$FN$2:$GE$42,11,FALSE),IF(N629="Sewer Reticulation",VLOOKUP(W629,VALIDATIONS!$FN$2:$GE$42,VLOOKUP(X629,VALIDATIONS!$FF$2:$FH$5,2,FALSE),FALSE),0)) +IF(P629="Up to 10% Rock",VLOOKUP(W629,VALIDATIONS!$FN$2:$GE$42,VLOOKUP(X629,VALIDATIONS!$FF$2:$FH$5,2,FALSE),FALSE),0)+IF(OR(Q629="Urban Development (moderate)",Q629="Urban Development (heavy)"),VLOOKUP(W629,VALIDATIONS!$FN$2:$GE$42,VLOOKUP(Q629,VALIDATIONS!$FJ$2:$FK$4,2,FALSE),FALSE),0))</f>
        <v/>
      </c>
    </row>
    <row r="630" spans="1:26" x14ac:dyDescent="0.2">
      <c r="A630" s="136"/>
      <c r="B630" s="368"/>
      <c r="C630" s="354"/>
      <c r="D630" s="141"/>
      <c r="E630" s="122"/>
      <c r="F630" s="141"/>
      <c r="G630" s="387"/>
      <c r="H630" s="387"/>
      <c r="I630" s="106" t="str">
        <f>IF(OR(C630="",D630=""),"",VLOOKUP(C630,VALIDATIONS!$FL$2:$FM$12,2,FALSE))</f>
        <v/>
      </c>
      <c r="J630" s="84"/>
      <c r="K630" s="377"/>
      <c r="L630" s="368"/>
      <c r="M630" s="141"/>
      <c r="N630" s="368"/>
      <c r="O630" s="141"/>
      <c r="P630" s="368"/>
      <c r="Q630" s="368"/>
      <c r="R630" s="196"/>
      <c r="S630" s="234"/>
      <c r="T630" s="198"/>
      <c r="U630" s="235"/>
      <c r="W630" s="368"/>
      <c r="X630" s="368"/>
      <c r="Y630" s="368"/>
      <c r="Z630" s="106" t="str">
        <f>IF(OR(N630="",P630="",Q630="",V630="",W630="",X630="",Y630=""),"",V630*IF(N630="Sewer Rising Main",VLOOKUP(W630,VALIDATIONS!$FN$2:$GE$42,11,FALSE),IF(N630="Sewer Reticulation",VLOOKUP(W630,VALIDATIONS!$FN$2:$GE$42,VLOOKUP(X630,VALIDATIONS!$FF$2:$FH$5,2,FALSE),FALSE),0)) +IF(P630="Up to 10% Rock",VLOOKUP(W630,VALIDATIONS!$FN$2:$GE$42,VLOOKUP(X630,VALIDATIONS!$FF$2:$FH$5,2,FALSE),FALSE),0)+IF(OR(Q630="Urban Development (moderate)",Q630="Urban Development (heavy)"),VLOOKUP(W630,VALIDATIONS!$FN$2:$GE$42,VLOOKUP(Q630,VALIDATIONS!$FJ$2:$FK$4,2,FALSE),FALSE),0))</f>
        <v/>
      </c>
    </row>
    <row r="631" spans="1:26" x14ac:dyDescent="0.2">
      <c r="A631" s="136"/>
      <c r="B631" s="368"/>
      <c r="C631" s="354"/>
      <c r="D631" s="141"/>
      <c r="E631" s="122"/>
      <c r="F631" s="141"/>
      <c r="G631" s="387"/>
      <c r="H631" s="387"/>
      <c r="I631" s="106" t="str">
        <f>IF(OR(C631="",D631=""),"",VLOOKUP(C631,VALIDATIONS!$FL$2:$FM$12,2,FALSE))</f>
        <v/>
      </c>
      <c r="J631" s="84"/>
      <c r="K631" s="377"/>
      <c r="L631" s="368"/>
      <c r="M631" s="141"/>
      <c r="N631" s="368"/>
      <c r="O631" s="141"/>
      <c r="P631" s="368"/>
      <c r="Q631" s="368"/>
      <c r="R631" s="196"/>
      <c r="S631" s="234"/>
      <c r="T631" s="198"/>
      <c r="U631" s="235"/>
      <c r="W631" s="368"/>
      <c r="X631" s="368"/>
      <c r="Y631" s="368"/>
      <c r="Z631" s="106" t="str">
        <f>IF(OR(N631="",P631="",Q631="",V631="",W631="",X631="",Y631=""),"",V631*IF(N631="Sewer Rising Main",VLOOKUP(W631,VALIDATIONS!$FN$2:$GE$42,11,FALSE),IF(N631="Sewer Reticulation",VLOOKUP(W631,VALIDATIONS!$FN$2:$GE$42,VLOOKUP(X631,VALIDATIONS!$FF$2:$FH$5,2,FALSE),FALSE),0)) +IF(P631="Up to 10% Rock",VLOOKUP(W631,VALIDATIONS!$FN$2:$GE$42,VLOOKUP(X631,VALIDATIONS!$FF$2:$FH$5,2,FALSE),FALSE),0)+IF(OR(Q631="Urban Development (moderate)",Q631="Urban Development (heavy)"),VLOOKUP(W631,VALIDATIONS!$FN$2:$GE$42,VLOOKUP(Q631,VALIDATIONS!$FJ$2:$FK$4,2,FALSE),FALSE),0))</f>
        <v/>
      </c>
    </row>
    <row r="632" spans="1:26" x14ac:dyDescent="0.2">
      <c r="A632" s="136"/>
      <c r="B632" s="368"/>
      <c r="C632" s="354"/>
      <c r="D632" s="141"/>
      <c r="E632" s="122"/>
      <c r="F632" s="141"/>
      <c r="G632" s="387"/>
      <c r="H632" s="387"/>
      <c r="I632" s="106" t="str">
        <f>IF(OR(C632="",D632=""),"",VLOOKUP(C632,VALIDATIONS!$FL$2:$FM$12,2,FALSE))</f>
        <v/>
      </c>
      <c r="J632" s="84"/>
      <c r="K632" s="377"/>
      <c r="L632" s="368"/>
      <c r="M632" s="141"/>
      <c r="N632" s="368"/>
      <c r="O632" s="141"/>
      <c r="P632" s="368"/>
      <c r="Q632" s="368"/>
      <c r="R632" s="196"/>
      <c r="S632" s="234"/>
      <c r="T632" s="198"/>
      <c r="U632" s="235"/>
      <c r="W632" s="368"/>
      <c r="X632" s="368"/>
      <c r="Y632" s="368"/>
      <c r="Z632" s="106" t="str">
        <f>IF(OR(N632="",P632="",Q632="",V632="",W632="",X632="",Y632=""),"",V632*IF(N632="Sewer Rising Main",VLOOKUP(W632,VALIDATIONS!$FN$2:$GE$42,11,FALSE),IF(N632="Sewer Reticulation",VLOOKUP(W632,VALIDATIONS!$FN$2:$GE$42,VLOOKUP(X632,VALIDATIONS!$FF$2:$FH$5,2,FALSE),FALSE),0)) +IF(P632="Up to 10% Rock",VLOOKUP(W632,VALIDATIONS!$FN$2:$GE$42,VLOOKUP(X632,VALIDATIONS!$FF$2:$FH$5,2,FALSE),FALSE),0)+IF(OR(Q632="Urban Development (moderate)",Q632="Urban Development (heavy)"),VLOOKUP(W632,VALIDATIONS!$FN$2:$GE$42,VLOOKUP(Q632,VALIDATIONS!$FJ$2:$FK$4,2,FALSE),FALSE),0))</f>
        <v/>
      </c>
    </row>
    <row r="633" spans="1:26" x14ac:dyDescent="0.2">
      <c r="A633" s="136"/>
      <c r="B633" s="368"/>
      <c r="C633" s="354"/>
      <c r="D633" s="141"/>
      <c r="E633" s="122"/>
      <c r="F633" s="141"/>
      <c r="G633" s="387"/>
      <c r="H633" s="387"/>
      <c r="I633" s="106" t="str">
        <f>IF(OR(C633="",D633=""),"",VLOOKUP(C633,VALIDATIONS!$FL$2:$FM$12,2,FALSE))</f>
        <v/>
      </c>
      <c r="J633" s="84"/>
      <c r="K633" s="377"/>
      <c r="L633" s="368"/>
      <c r="M633" s="141"/>
      <c r="N633" s="368"/>
      <c r="O633" s="141"/>
      <c r="P633" s="368"/>
      <c r="Q633" s="368"/>
      <c r="R633" s="196"/>
      <c r="S633" s="234"/>
      <c r="T633" s="198"/>
      <c r="U633" s="235"/>
      <c r="W633" s="368"/>
      <c r="X633" s="368"/>
      <c r="Y633" s="368"/>
      <c r="Z633" s="106" t="str">
        <f>IF(OR(N633="",P633="",Q633="",V633="",W633="",X633="",Y633=""),"",V633*IF(N633="Sewer Rising Main",VLOOKUP(W633,VALIDATIONS!$FN$2:$GE$42,11,FALSE),IF(N633="Sewer Reticulation",VLOOKUP(W633,VALIDATIONS!$FN$2:$GE$42,VLOOKUP(X633,VALIDATIONS!$FF$2:$FH$5,2,FALSE),FALSE),0)) +IF(P633="Up to 10% Rock",VLOOKUP(W633,VALIDATIONS!$FN$2:$GE$42,VLOOKUP(X633,VALIDATIONS!$FF$2:$FH$5,2,FALSE),FALSE),0)+IF(OR(Q633="Urban Development (moderate)",Q633="Urban Development (heavy)"),VLOOKUP(W633,VALIDATIONS!$FN$2:$GE$42,VLOOKUP(Q633,VALIDATIONS!$FJ$2:$FK$4,2,FALSE),FALSE),0))</f>
        <v/>
      </c>
    </row>
    <row r="634" spans="1:26" x14ac:dyDescent="0.2">
      <c r="A634" s="136"/>
      <c r="B634" s="368"/>
      <c r="C634" s="354"/>
      <c r="D634" s="141"/>
      <c r="E634" s="122"/>
      <c r="F634" s="141"/>
      <c r="G634" s="387"/>
      <c r="H634" s="387"/>
      <c r="I634" s="106" t="str">
        <f>IF(OR(C634="",D634=""),"",VLOOKUP(C634,VALIDATIONS!$FL$2:$FM$12,2,FALSE))</f>
        <v/>
      </c>
      <c r="J634" s="84"/>
      <c r="K634" s="377"/>
      <c r="L634" s="368"/>
      <c r="M634" s="141"/>
      <c r="N634" s="368"/>
      <c r="O634" s="141"/>
      <c r="P634" s="368"/>
      <c r="Q634" s="368"/>
      <c r="R634" s="196"/>
      <c r="S634" s="234"/>
      <c r="T634" s="198"/>
      <c r="U634" s="235"/>
      <c r="W634" s="368"/>
      <c r="X634" s="368"/>
      <c r="Y634" s="368"/>
      <c r="Z634" s="106" t="str">
        <f>IF(OR(N634="",P634="",Q634="",V634="",W634="",X634="",Y634=""),"",V634*IF(N634="Sewer Rising Main",VLOOKUP(W634,VALIDATIONS!$FN$2:$GE$42,11,FALSE),IF(N634="Sewer Reticulation",VLOOKUP(W634,VALIDATIONS!$FN$2:$GE$42,VLOOKUP(X634,VALIDATIONS!$FF$2:$FH$5,2,FALSE),FALSE),0)) +IF(P634="Up to 10% Rock",VLOOKUP(W634,VALIDATIONS!$FN$2:$GE$42,VLOOKUP(X634,VALIDATIONS!$FF$2:$FH$5,2,FALSE),FALSE),0)+IF(OR(Q634="Urban Development (moderate)",Q634="Urban Development (heavy)"),VLOOKUP(W634,VALIDATIONS!$FN$2:$GE$42,VLOOKUP(Q634,VALIDATIONS!$FJ$2:$FK$4,2,FALSE),FALSE),0))</f>
        <v/>
      </c>
    </row>
    <row r="635" spans="1:26" x14ac:dyDescent="0.2">
      <c r="A635" s="136"/>
      <c r="B635" s="368"/>
      <c r="C635" s="354"/>
      <c r="D635" s="141"/>
      <c r="E635" s="122"/>
      <c r="F635" s="141"/>
      <c r="G635" s="387"/>
      <c r="H635" s="387"/>
      <c r="I635" s="106" t="str">
        <f>IF(OR(C635="",D635=""),"",VLOOKUP(C635,VALIDATIONS!$FL$2:$FM$12,2,FALSE))</f>
        <v/>
      </c>
      <c r="J635" s="84"/>
      <c r="K635" s="377"/>
      <c r="L635" s="368"/>
      <c r="M635" s="141"/>
      <c r="N635" s="368"/>
      <c r="O635" s="141"/>
      <c r="P635" s="368"/>
      <c r="Q635" s="368"/>
      <c r="R635" s="196"/>
      <c r="S635" s="234"/>
      <c r="T635" s="198"/>
      <c r="U635" s="235"/>
      <c r="W635" s="368"/>
      <c r="X635" s="368"/>
      <c r="Y635" s="368"/>
      <c r="Z635" s="106" t="str">
        <f>IF(OR(N635="",P635="",Q635="",V635="",W635="",X635="",Y635=""),"",V635*IF(N635="Sewer Rising Main",VLOOKUP(W635,VALIDATIONS!$FN$2:$GE$42,11,FALSE),IF(N635="Sewer Reticulation",VLOOKUP(W635,VALIDATIONS!$FN$2:$GE$42,VLOOKUP(X635,VALIDATIONS!$FF$2:$FH$5,2,FALSE),FALSE),0)) +IF(P635="Up to 10% Rock",VLOOKUP(W635,VALIDATIONS!$FN$2:$GE$42,VLOOKUP(X635,VALIDATIONS!$FF$2:$FH$5,2,FALSE),FALSE),0)+IF(OR(Q635="Urban Development (moderate)",Q635="Urban Development (heavy)"),VLOOKUP(W635,VALIDATIONS!$FN$2:$GE$42,VLOOKUP(Q635,VALIDATIONS!$FJ$2:$FK$4,2,FALSE),FALSE),0))</f>
        <v/>
      </c>
    </row>
    <row r="636" spans="1:26" x14ac:dyDescent="0.2">
      <c r="A636" s="136"/>
      <c r="B636" s="368"/>
      <c r="C636" s="354"/>
      <c r="D636" s="141"/>
      <c r="E636" s="122"/>
      <c r="F636" s="141"/>
      <c r="G636" s="387"/>
      <c r="H636" s="387"/>
      <c r="I636" s="106" t="str">
        <f>IF(OR(C636="",D636=""),"",VLOOKUP(C636,VALIDATIONS!$FL$2:$FM$12,2,FALSE))</f>
        <v/>
      </c>
      <c r="J636" s="84"/>
      <c r="K636" s="377"/>
      <c r="L636" s="368"/>
      <c r="M636" s="141"/>
      <c r="N636" s="368"/>
      <c r="O636" s="141"/>
      <c r="P636" s="368"/>
      <c r="Q636" s="368"/>
      <c r="R636" s="196"/>
      <c r="S636" s="234"/>
      <c r="T636" s="198"/>
      <c r="U636" s="235"/>
      <c r="W636" s="368"/>
      <c r="X636" s="368"/>
      <c r="Y636" s="368"/>
      <c r="Z636" s="106" t="str">
        <f>IF(OR(N636="",P636="",Q636="",V636="",W636="",X636="",Y636=""),"",V636*IF(N636="Sewer Rising Main",VLOOKUP(W636,VALIDATIONS!$FN$2:$GE$42,11,FALSE),IF(N636="Sewer Reticulation",VLOOKUP(W636,VALIDATIONS!$FN$2:$GE$42,VLOOKUP(X636,VALIDATIONS!$FF$2:$FH$5,2,FALSE),FALSE),0)) +IF(P636="Up to 10% Rock",VLOOKUP(W636,VALIDATIONS!$FN$2:$GE$42,VLOOKUP(X636,VALIDATIONS!$FF$2:$FH$5,2,FALSE),FALSE),0)+IF(OR(Q636="Urban Development (moderate)",Q636="Urban Development (heavy)"),VLOOKUP(W636,VALIDATIONS!$FN$2:$GE$42,VLOOKUP(Q636,VALIDATIONS!$FJ$2:$FK$4,2,FALSE),FALSE),0))</f>
        <v/>
      </c>
    </row>
    <row r="637" spans="1:26" x14ac:dyDescent="0.2">
      <c r="A637" s="136"/>
      <c r="B637" s="368"/>
      <c r="C637" s="354"/>
      <c r="D637" s="141"/>
      <c r="E637" s="122"/>
      <c r="F637" s="141"/>
      <c r="G637" s="387"/>
      <c r="H637" s="387"/>
      <c r="I637" s="106" t="str">
        <f>IF(OR(C637="",D637=""),"",VLOOKUP(C637,VALIDATIONS!$FL$2:$FM$12,2,FALSE))</f>
        <v/>
      </c>
      <c r="J637" s="84"/>
      <c r="K637" s="377"/>
      <c r="L637" s="368"/>
      <c r="M637" s="141"/>
      <c r="N637" s="368"/>
      <c r="O637" s="141"/>
      <c r="P637" s="368"/>
      <c r="Q637" s="368"/>
      <c r="R637" s="196"/>
      <c r="S637" s="234"/>
      <c r="T637" s="198"/>
      <c r="U637" s="235"/>
      <c r="W637" s="368"/>
      <c r="X637" s="368"/>
      <c r="Y637" s="368"/>
      <c r="Z637" s="106" t="str">
        <f>IF(OR(N637="",P637="",Q637="",V637="",W637="",X637="",Y637=""),"",V637*IF(N637="Sewer Rising Main",VLOOKUP(W637,VALIDATIONS!$FN$2:$GE$42,11,FALSE),IF(N637="Sewer Reticulation",VLOOKUP(W637,VALIDATIONS!$FN$2:$GE$42,VLOOKUP(X637,VALIDATIONS!$FF$2:$FH$5,2,FALSE),FALSE),0)) +IF(P637="Up to 10% Rock",VLOOKUP(W637,VALIDATIONS!$FN$2:$GE$42,VLOOKUP(X637,VALIDATIONS!$FF$2:$FH$5,2,FALSE),FALSE),0)+IF(OR(Q637="Urban Development (moderate)",Q637="Urban Development (heavy)"),VLOOKUP(W637,VALIDATIONS!$FN$2:$GE$42,VLOOKUP(Q637,VALIDATIONS!$FJ$2:$FK$4,2,FALSE),FALSE),0))</f>
        <v/>
      </c>
    </row>
    <row r="638" spans="1:26" x14ac:dyDescent="0.2">
      <c r="A638" s="136"/>
      <c r="B638" s="368"/>
      <c r="C638" s="354"/>
      <c r="D638" s="141"/>
      <c r="E638" s="122"/>
      <c r="F638" s="141"/>
      <c r="G638" s="387"/>
      <c r="H638" s="387"/>
      <c r="I638" s="106" t="str">
        <f>IF(OR(C638="",D638=""),"",VLOOKUP(C638,VALIDATIONS!$FL$2:$FM$12,2,FALSE))</f>
        <v/>
      </c>
      <c r="J638" s="84"/>
      <c r="K638" s="377"/>
      <c r="L638" s="368"/>
      <c r="M638" s="141"/>
      <c r="N638" s="368"/>
      <c r="O638" s="141"/>
      <c r="P638" s="368"/>
      <c r="Q638" s="368"/>
      <c r="R638" s="196"/>
      <c r="S638" s="234"/>
      <c r="T638" s="198"/>
      <c r="U638" s="235"/>
      <c r="W638" s="368"/>
      <c r="X638" s="368"/>
      <c r="Y638" s="368"/>
      <c r="Z638" s="106" t="str">
        <f>IF(OR(N638="",P638="",Q638="",V638="",W638="",X638="",Y638=""),"",V638*IF(N638="Sewer Rising Main",VLOOKUP(W638,VALIDATIONS!$FN$2:$GE$42,11,FALSE),IF(N638="Sewer Reticulation",VLOOKUP(W638,VALIDATIONS!$FN$2:$GE$42,VLOOKUP(X638,VALIDATIONS!$FF$2:$FH$5,2,FALSE),FALSE),0)) +IF(P638="Up to 10% Rock",VLOOKUP(W638,VALIDATIONS!$FN$2:$GE$42,VLOOKUP(X638,VALIDATIONS!$FF$2:$FH$5,2,FALSE),FALSE),0)+IF(OR(Q638="Urban Development (moderate)",Q638="Urban Development (heavy)"),VLOOKUP(W638,VALIDATIONS!$FN$2:$GE$42,VLOOKUP(Q638,VALIDATIONS!$FJ$2:$FK$4,2,FALSE),FALSE),0))</f>
        <v/>
      </c>
    </row>
    <row r="639" spans="1:26" x14ac:dyDescent="0.2">
      <c r="A639" s="136"/>
      <c r="B639" s="368"/>
      <c r="C639" s="354"/>
      <c r="D639" s="141"/>
      <c r="E639" s="122"/>
      <c r="F639" s="141"/>
      <c r="G639" s="387"/>
      <c r="H639" s="387"/>
      <c r="I639" s="106" t="str">
        <f>IF(OR(C639="",D639=""),"",VLOOKUP(C639,VALIDATIONS!$FL$2:$FM$12,2,FALSE))</f>
        <v/>
      </c>
      <c r="J639" s="84"/>
      <c r="K639" s="377"/>
      <c r="L639" s="368"/>
      <c r="M639" s="141"/>
      <c r="N639" s="368"/>
      <c r="O639" s="141"/>
      <c r="P639" s="368"/>
      <c r="Q639" s="368"/>
      <c r="R639" s="196"/>
      <c r="S639" s="234"/>
      <c r="T639" s="198"/>
      <c r="U639" s="235"/>
      <c r="W639" s="368"/>
      <c r="X639" s="368"/>
      <c r="Y639" s="368"/>
      <c r="Z639" s="106" t="str">
        <f>IF(OR(N639="",P639="",Q639="",V639="",W639="",X639="",Y639=""),"",V639*IF(N639="Sewer Rising Main",VLOOKUP(W639,VALIDATIONS!$FN$2:$GE$42,11,FALSE),IF(N639="Sewer Reticulation",VLOOKUP(W639,VALIDATIONS!$FN$2:$GE$42,VLOOKUP(X639,VALIDATIONS!$FF$2:$FH$5,2,FALSE),FALSE),0)) +IF(P639="Up to 10% Rock",VLOOKUP(W639,VALIDATIONS!$FN$2:$GE$42,VLOOKUP(X639,VALIDATIONS!$FF$2:$FH$5,2,FALSE),FALSE),0)+IF(OR(Q639="Urban Development (moderate)",Q639="Urban Development (heavy)"),VLOOKUP(W639,VALIDATIONS!$FN$2:$GE$42,VLOOKUP(Q639,VALIDATIONS!$FJ$2:$FK$4,2,FALSE),FALSE),0))</f>
        <v/>
      </c>
    </row>
    <row r="640" spans="1:26" x14ac:dyDescent="0.2">
      <c r="A640" s="136"/>
      <c r="B640" s="368"/>
      <c r="C640" s="354"/>
      <c r="D640" s="141"/>
      <c r="E640" s="122"/>
      <c r="F640" s="141"/>
      <c r="G640" s="387"/>
      <c r="H640" s="387"/>
      <c r="I640" s="106" t="str">
        <f>IF(OR(C640="",D640=""),"",VLOOKUP(C640,VALIDATIONS!$FL$2:$FM$12,2,FALSE))</f>
        <v/>
      </c>
      <c r="J640" s="84"/>
      <c r="K640" s="377"/>
      <c r="L640" s="368"/>
      <c r="M640" s="141"/>
      <c r="N640" s="368"/>
      <c r="O640" s="141"/>
      <c r="P640" s="368"/>
      <c r="Q640" s="368"/>
      <c r="R640" s="196"/>
      <c r="S640" s="234"/>
      <c r="T640" s="198"/>
      <c r="U640" s="235"/>
      <c r="W640" s="368"/>
      <c r="X640" s="368"/>
      <c r="Y640" s="368"/>
      <c r="Z640" s="106" t="str">
        <f>IF(OR(N640="",P640="",Q640="",V640="",W640="",X640="",Y640=""),"",V640*IF(N640="Sewer Rising Main",VLOOKUP(W640,VALIDATIONS!$FN$2:$GE$42,11,FALSE),IF(N640="Sewer Reticulation",VLOOKUP(W640,VALIDATIONS!$FN$2:$GE$42,VLOOKUP(X640,VALIDATIONS!$FF$2:$FH$5,2,FALSE),FALSE),0)) +IF(P640="Up to 10% Rock",VLOOKUP(W640,VALIDATIONS!$FN$2:$GE$42,VLOOKUP(X640,VALIDATIONS!$FF$2:$FH$5,2,FALSE),FALSE),0)+IF(OR(Q640="Urban Development (moderate)",Q640="Urban Development (heavy)"),VLOOKUP(W640,VALIDATIONS!$FN$2:$GE$42,VLOOKUP(Q640,VALIDATIONS!$FJ$2:$FK$4,2,FALSE),FALSE),0))</f>
        <v/>
      </c>
    </row>
    <row r="641" spans="1:26" x14ac:dyDescent="0.2">
      <c r="A641" s="136"/>
      <c r="B641" s="368"/>
      <c r="C641" s="354"/>
      <c r="D641" s="141"/>
      <c r="E641" s="122"/>
      <c r="F641" s="141"/>
      <c r="G641" s="387"/>
      <c r="H641" s="387"/>
      <c r="I641" s="106" t="str">
        <f>IF(OR(C641="",D641=""),"",VLOOKUP(C641,VALIDATIONS!$FL$2:$FM$12,2,FALSE))</f>
        <v/>
      </c>
      <c r="J641" s="84"/>
      <c r="K641" s="377"/>
      <c r="L641" s="368"/>
      <c r="M641" s="141"/>
      <c r="N641" s="368"/>
      <c r="O641" s="141"/>
      <c r="P641" s="368"/>
      <c r="Q641" s="368"/>
      <c r="R641" s="196"/>
      <c r="S641" s="234"/>
      <c r="T641" s="198"/>
      <c r="U641" s="235"/>
      <c r="W641" s="368"/>
      <c r="X641" s="368"/>
      <c r="Y641" s="368"/>
      <c r="Z641" s="106" t="str">
        <f>IF(OR(N641="",P641="",Q641="",V641="",W641="",X641="",Y641=""),"",V641*IF(N641="Sewer Rising Main",VLOOKUP(W641,VALIDATIONS!$FN$2:$GE$42,11,FALSE),IF(N641="Sewer Reticulation",VLOOKUP(W641,VALIDATIONS!$FN$2:$GE$42,VLOOKUP(X641,VALIDATIONS!$FF$2:$FH$5,2,FALSE),FALSE),0)) +IF(P641="Up to 10% Rock",VLOOKUP(W641,VALIDATIONS!$FN$2:$GE$42,VLOOKUP(X641,VALIDATIONS!$FF$2:$FH$5,2,FALSE),FALSE),0)+IF(OR(Q641="Urban Development (moderate)",Q641="Urban Development (heavy)"),VLOOKUP(W641,VALIDATIONS!$FN$2:$GE$42,VLOOKUP(Q641,VALIDATIONS!$FJ$2:$FK$4,2,FALSE),FALSE),0))</f>
        <v/>
      </c>
    </row>
    <row r="642" spans="1:26" x14ac:dyDescent="0.2">
      <c r="A642" s="136"/>
      <c r="B642" s="368"/>
      <c r="C642" s="354"/>
      <c r="D642" s="141"/>
      <c r="E642" s="122"/>
      <c r="F642" s="141"/>
      <c r="G642" s="387"/>
      <c r="H642" s="387"/>
      <c r="I642" s="106" t="str">
        <f>IF(OR(C642="",D642=""),"",VLOOKUP(C642,VALIDATIONS!$FL$2:$FM$12,2,FALSE))</f>
        <v/>
      </c>
      <c r="J642" s="84"/>
      <c r="K642" s="377"/>
      <c r="L642" s="368"/>
      <c r="M642" s="141"/>
      <c r="N642" s="368"/>
      <c r="O642" s="141"/>
      <c r="P642" s="368"/>
      <c r="Q642" s="368"/>
      <c r="R642" s="196"/>
      <c r="S642" s="234"/>
      <c r="T642" s="198"/>
      <c r="U642" s="235"/>
      <c r="W642" s="368"/>
      <c r="X642" s="368"/>
      <c r="Y642" s="368"/>
      <c r="Z642" s="106" t="str">
        <f>IF(OR(N642="",P642="",Q642="",V642="",W642="",X642="",Y642=""),"",V642*IF(N642="Sewer Rising Main",VLOOKUP(W642,VALIDATIONS!$FN$2:$GE$42,11,FALSE),IF(N642="Sewer Reticulation",VLOOKUP(W642,VALIDATIONS!$FN$2:$GE$42,VLOOKUP(X642,VALIDATIONS!$FF$2:$FH$5,2,FALSE),FALSE),0)) +IF(P642="Up to 10% Rock",VLOOKUP(W642,VALIDATIONS!$FN$2:$GE$42,VLOOKUP(X642,VALIDATIONS!$FF$2:$FH$5,2,FALSE),FALSE),0)+IF(OR(Q642="Urban Development (moderate)",Q642="Urban Development (heavy)"),VLOOKUP(W642,VALIDATIONS!$FN$2:$GE$42,VLOOKUP(Q642,VALIDATIONS!$FJ$2:$FK$4,2,FALSE),FALSE),0))</f>
        <v/>
      </c>
    </row>
    <row r="643" spans="1:26" x14ac:dyDescent="0.2">
      <c r="A643" s="136"/>
      <c r="B643" s="368"/>
      <c r="C643" s="354"/>
      <c r="D643" s="141"/>
      <c r="E643" s="122"/>
      <c r="F643" s="141"/>
      <c r="G643" s="387"/>
      <c r="H643" s="387"/>
      <c r="I643" s="106" t="str">
        <f>IF(OR(C643="",D643=""),"",VLOOKUP(C643,VALIDATIONS!$FL$2:$FM$12,2,FALSE))</f>
        <v/>
      </c>
      <c r="J643" s="84"/>
      <c r="K643" s="377"/>
      <c r="L643" s="368"/>
      <c r="M643" s="141"/>
      <c r="N643" s="368"/>
      <c r="O643" s="141"/>
      <c r="P643" s="368"/>
      <c r="Q643" s="368"/>
      <c r="R643" s="196"/>
      <c r="S643" s="234"/>
      <c r="T643" s="198"/>
      <c r="U643" s="235"/>
      <c r="W643" s="368"/>
      <c r="X643" s="368"/>
      <c r="Y643" s="368"/>
      <c r="Z643" s="106" t="str">
        <f>IF(OR(N643="",P643="",Q643="",V643="",W643="",X643="",Y643=""),"",V643*IF(N643="Sewer Rising Main",VLOOKUP(W643,VALIDATIONS!$FN$2:$GE$42,11,FALSE),IF(N643="Sewer Reticulation",VLOOKUP(W643,VALIDATIONS!$FN$2:$GE$42,VLOOKUP(X643,VALIDATIONS!$FF$2:$FH$5,2,FALSE),FALSE),0)) +IF(P643="Up to 10% Rock",VLOOKUP(W643,VALIDATIONS!$FN$2:$GE$42,VLOOKUP(X643,VALIDATIONS!$FF$2:$FH$5,2,FALSE),FALSE),0)+IF(OR(Q643="Urban Development (moderate)",Q643="Urban Development (heavy)"),VLOOKUP(W643,VALIDATIONS!$FN$2:$GE$42,VLOOKUP(Q643,VALIDATIONS!$FJ$2:$FK$4,2,FALSE),FALSE),0))</f>
        <v/>
      </c>
    </row>
    <row r="644" spans="1:26" x14ac:dyDescent="0.2">
      <c r="A644" s="136"/>
      <c r="B644" s="368"/>
      <c r="C644" s="354"/>
      <c r="D644" s="141"/>
      <c r="E644" s="122"/>
      <c r="F644" s="141"/>
      <c r="G644" s="387"/>
      <c r="H644" s="387"/>
      <c r="I644" s="106" t="str">
        <f>IF(OR(C644="",D644=""),"",VLOOKUP(C644,VALIDATIONS!$FL$2:$FM$12,2,FALSE))</f>
        <v/>
      </c>
      <c r="J644" s="84"/>
      <c r="K644" s="377"/>
      <c r="L644" s="368"/>
      <c r="M644" s="141"/>
      <c r="N644" s="368"/>
      <c r="O644" s="141"/>
      <c r="P644" s="368"/>
      <c r="Q644" s="368"/>
      <c r="R644" s="196"/>
      <c r="S644" s="234"/>
      <c r="T644" s="198"/>
      <c r="U644" s="235"/>
      <c r="W644" s="368"/>
      <c r="X644" s="368"/>
      <c r="Y644" s="368"/>
      <c r="Z644" s="106" t="str">
        <f>IF(OR(N644="",P644="",Q644="",V644="",W644="",X644="",Y644=""),"",V644*IF(N644="Sewer Rising Main",VLOOKUP(W644,VALIDATIONS!$FN$2:$GE$42,11,FALSE),IF(N644="Sewer Reticulation",VLOOKUP(W644,VALIDATIONS!$FN$2:$GE$42,VLOOKUP(X644,VALIDATIONS!$FF$2:$FH$5,2,FALSE),FALSE),0)) +IF(P644="Up to 10% Rock",VLOOKUP(W644,VALIDATIONS!$FN$2:$GE$42,VLOOKUP(X644,VALIDATIONS!$FF$2:$FH$5,2,FALSE),FALSE),0)+IF(OR(Q644="Urban Development (moderate)",Q644="Urban Development (heavy)"),VLOOKUP(W644,VALIDATIONS!$FN$2:$GE$42,VLOOKUP(Q644,VALIDATIONS!$FJ$2:$FK$4,2,FALSE),FALSE),0))</f>
        <v/>
      </c>
    </row>
    <row r="645" spans="1:26" x14ac:dyDescent="0.2">
      <c r="A645" s="136"/>
      <c r="B645" s="368"/>
      <c r="C645" s="354"/>
      <c r="D645" s="141"/>
      <c r="E645" s="122"/>
      <c r="F645" s="141"/>
      <c r="G645" s="387"/>
      <c r="H645" s="387"/>
      <c r="I645" s="106" t="str">
        <f>IF(OR(C645="",D645=""),"",VLOOKUP(C645,VALIDATIONS!$FL$2:$FM$12,2,FALSE))</f>
        <v/>
      </c>
      <c r="J645" s="84"/>
      <c r="K645" s="377"/>
      <c r="L645" s="368"/>
      <c r="M645" s="141"/>
      <c r="N645" s="368"/>
      <c r="O645" s="141"/>
      <c r="P645" s="368"/>
      <c r="Q645" s="368"/>
      <c r="R645" s="196"/>
      <c r="S645" s="234"/>
      <c r="T645" s="198"/>
      <c r="U645" s="235"/>
      <c r="W645" s="368"/>
      <c r="X645" s="368"/>
      <c r="Y645" s="368"/>
      <c r="Z645" s="106" t="str">
        <f>IF(OR(N645="",P645="",Q645="",V645="",W645="",X645="",Y645=""),"",V645*IF(N645="Sewer Rising Main",VLOOKUP(W645,VALIDATIONS!$FN$2:$GE$42,11,FALSE),IF(N645="Sewer Reticulation",VLOOKUP(W645,VALIDATIONS!$FN$2:$GE$42,VLOOKUP(X645,VALIDATIONS!$FF$2:$FH$5,2,FALSE),FALSE),0)) +IF(P645="Up to 10% Rock",VLOOKUP(W645,VALIDATIONS!$FN$2:$GE$42,VLOOKUP(X645,VALIDATIONS!$FF$2:$FH$5,2,FALSE),FALSE),0)+IF(OR(Q645="Urban Development (moderate)",Q645="Urban Development (heavy)"),VLOOKUP(W645,VALIDATIONS!$FN$2:$GE$42,VLOOKUP(Q645,VALIDATIONS!$FJ$2:$FK$4,2,FALSE),FALSE),0))</f>
        <v/>
      </c>
    </row>
    <row r="646" spans="1:26" x14ac:dyDescent="0.2">
      <c r="A646" s="136"/>
      <c r="B646" s="368"/>
      <c r="C646" s="354"/>
      <c r="D646" s="141"/>
      <c r="E646" s="122"/>
      <c r="F646" s="141"/>
      <c r="G646" s="387"/>
      <c r="H646" s="387"/>
      <c r="I646" s="106" t="str">
        <f>IF(OR(C646="",D646=""),"",VLOOKUP(C646,VALIDATIONS!$FL$2:$FM$12,2,FALSE))</f>
        <v/>
      </c>
      <c r="J646" s="84"/>
      <c r="K646" s="377"/>
      <c r="L646" s="368"/>
      <c r="M646" s="141"/>
      <c r="N646" s="368"/>
      <c r="O646" s="141"/>
      <c r="P646" s="368"/>
      <c r="Q646" s="368"/>
      <c r="R646" s="196"/>
      <c r="S646" s="234"/>
      <c r="T646" s="198"/>
      <c r="U646" s="235"/>
      <c r="W646" s="368"/>
      <c r="X646" s="368"/>
      <c r="Y646" s="368"/>
      <c r="Z646" s="106" t="str">
        <f>IF(OR(N646="",P646="",Q646="",V646="",W646="",X646="",Y646=""),"",V646*IF(N646="Sewer Rising Main",VLOOKUP(W646,VALIDATIONS!$FN$2:$GE$42,11,FALSE),IF(N646="Sewer Reticulation",VLOOKUP(W646,VALIDATIONS!$FN$2:$GE$42,VLOOKUP(X646,VALIDATIONS!$FF$2:$FH$5,2,FALSE),FALSE),0)) +IF(P646="Up to 10% Rock",VLOOKUP(W646,VALIDATIONS!$FN$2:$GE$42,VLOOKUP(X646,VALIDATIONS!$FF$2:$FH$5,2,FALSE),FALSE),0)+IF(OR(Q646="Urban Development (moderate)",Q646="Urban Development (heavy)"),VLOOKUP(W646,VALIDATIONS!$FN$2:$GE$42,VLOOKUP(Q646,VALIDATIONS!$FJ$2:$FK$4,2,FALSE),FALSE),0))</f>
        <v/>
      </c>
    </row>
    <row r="647" spans="1:26" x14ac:dyDescent="0.2">
      <c r="A647" s="136"/>
      <c r="B647" s="368"/>
      <c r="C647" s="354"/>
      <c r="D647" s="141"/>
      <c r="E647" s="122"/>
      <c r="F647" s="141"/>
      <c r="G647" s="387"/>
      <c r="H647" s="387"/>
      <c r="I647" s="106" t="str">
        <f>IF(OR(C647="",D647=""),"",VLOOKUP(C647,VALIDATIONS!$FL$2:$FM$12,2,FALSE))</f>
        <v/>
      </c>
      <c r="J647" s="84"/>
      <c r="K647" s="377"/>
      <c r="L647" s="368"/>
      <c r="M647" s="141"/>
      <c r="N647" s="368"/>
      <c r="O647" s="141"/>
      <c r="P647" s="368"/>
      <c r="Q647" s="368"/>
      <c r="R647" s="196"/>
      <c r="S647" s="234"/>
      <c r="T647" s="198"/>
      <c r="U647" s="235"/>
      <c r="W647" s="368"/>
      <c r="X647" s="368"/>
      <c r="Y647" s="368"/>
      <c r="Z647" s="106" t="str">
        <f>IF(OR(N647="",P647="",Q647="",V647="",W647="",X647="",Y647=""),"",V647*IF(N647="Sewer Rising Main",VLOOKUP(W647,VALIDATIONS!$FN$2:$GE$42,11,FALSE),IF(N647="Sewer Reticulation",VLOOKUP(W647,VALIDATIONS!$FN$2:$GE$42,VLOOKUP(X647,VALIDATIONS!$FF$2:$FH$5,2,FALSE),FALSE),0)) +IF(P647="Up to 10% Rock",VLOOKUP(W647,VALIDATIONS!$FN$2:$GE$42,VLOOKUP(X647,VALIDATIONS!$FF$2:$FH$5,2,FALSE),FALSE),0)+IF(OR(Q647="Urban Development (moderate)",Q647="Urban Development (heavy)"),VLOOKUP(W647,VALIDATIONS!$FN$2:$GE$42,VLOOKUP(Q647,VALIDATIONS!$FJ$2:$FK$4,2,FALSE),FALSE),0))</f>
        <v/>
      </c>
    </row>
    <row r="648" spans="1:26" x14ac:dyDescent="0.2">
      <c r="A648" s="136"/>
      <c r="B648" s="368"/>
      <c r="C648" s="354"/>
      <c r="D648" s="141"/>
      <c r="E648" s="122"/>
      <c r="F648" s="141"/>
      <c r="G648" s="387"/>
      <c r="H648" s="387"/>
      <c r="I648" s="106" t="str">
        <f>IF(OR(C648="",D648=""),"",VLOOKUP(C648,VALIDATIONS!$FL$2:$FM$12,2,FALSE))</f>
        <v/>
      </c>
      <c r="J648" s="84"/>
      <c r="K648" s="377"/>
      <c r="L648" s="368"/>
      <c r="M648" s="141"/>
      <c r="N648" s="368"/>
      <c r="O648" s="141"/>
      <c r="P648" s="368"/>
      <c r="Q648" s="368"/>
      <c r="R648" s="196"/>
      <c r="S648" s="234"/>
      <c r="T648" s="198"/>
      <c r="U648" s="235"/>
      <c r="W648" s="368"/>
      <c r="X648" s="368"/>
      <c r="Y648" s="368"/>
      <c r="Z648" s="106" t="str">
        <f>IF(OR(N648="",P648="",Q648="",V648="",W648="",X648="",Y648=""),"",V648*IF(N648="Sewer Rising Main",VLOOKUP(W648,VALIDATIONS!$FN$2:$GE$42,11,FALSE),IF(N648="Sewer Reticulation",VLOOKUP(W648,VALIDATIONS!$FN$2:$GE$42,VLOOKUP(X648,VALIDATIONS!$FF$2:$FH$5,2,FALSE),FALSE),0)) +IF(P648="Up to 10% Rock",VLOOKUP(W648,VALIDATIONS!$FN$2:$GE$42,VLOOKUP(X648,VALIDATIONS!$FF$2:$FH$5,2,FALSE),FALSE),0)+IF(OR(Q648="Urban Development (moderate)",Q648="Urban Development (heavy)"),VLOOKUP(W648,VALIDATIONS!$FN$2:$GE$42,VLOOKUP(Q648,VALIDATIONS!$FJ$2:$FK$4,2,FALSE),FALSE),0))</f>
        <v/>
      </c>
    </row>
    <row r="649" spans="1:26" x14ac:dyDescent="0.2">
      <c r="A649" s="136"/>
      <c r="B649" s="368"/>
      <c r="C649" s="354"/>
      <c r="D649" s="141"/>
      <c r="E649" s="122"/>
      <c r="F649" s="141"/>
      <c r="G649" s="387"/>
      <c r="H649" s="387"/>
      <c r="I649" s="106" t="str">
        <f>IF(OR(C649="",D649=""),"",VLOOKUP(C649,VALIDATIONS!$FL$2:$FM$12,2,FALSE))</f>
        <v/>
      </c>
      <c r="J649" s="84"/>
      <c r="K649" s="377"/>
      <c r="L649" s="368"/>
      <c r="M649" s="141"/>
      <c r="N649" s="368"/>
      <c r="O649" s="141"/>
      <c r="P649" s="368"/>
      <c r="Q649" s="368"/>
      <c r="R649" s="196"/>
      <c r="S649" s="234"/>
      <c r="T649" s="198"/>
      <c r="U649" s="235"/>
      <c r="W649" s="368"/>
      <c r="X649" s="368"/>
      <c r="Y649" s="368"/>
      <c r="Z649" s="106" t="str">
        <f>IF(OR(N649="",P649="",Q649="",V649="",W649="",X649="",Y649=""),"",V649*IF(N649="Sewer Rising Main",VLOOKUP(W649,VALIDATIONS!$FN$2:$GE$42,11,FALSE),IF(N649="Sewer Reticulation",VLOOKUP(W649,VALIDATIONS!$FN$2:$GE$42,VLOOKUP(X649,VALIDATIONS!$FF$2:$FH$5,2,FALSE),FALSE),0)) +IF(P649="Up to 10% Rock",VLOOKUP(W649,VALIDATIONS!$FN$2:$GE$42,VLOOKUP(X649,VALIDATIONS!$FF$2:$FH$5,2,FALSE),FALSE),0)+IF(OR(Q649="Urban Development (moderate)",Q649="Urban Development (heavy)"),VLOOKUP(W649,VALIDATIONS!$FN$2:$GE$42,VLOOKUP(Q649,VALIDATIONS!$FJ$2:$FK$4,2,FALSE),FALSE),0))</f>
        <v/>
      </c>
    </row>
    <row r="650" spans="1:26" x14ac:dyDescent="0.2">
      <c r="A650" s="136"/>
      <c r="B650" s="368"/>
      <c r="C650" s="354"/>
      <c r="D650" s="141"/>
      <c r="E650" s="122"/>
      <c r="F650" s="141"/>
      <c r="G650" s="387"/>
      <c r="H650" s="387"/>
      <c r="I650" s="106" t="str">
        <f>IF(OR(C650="",D650=""),"",VLOOKUP(C650,VALIDATIONS!$FL$2:$FM$12,2,FALSE))</f>
        <v/>
      </c>
      <c r="J650" s="84"/>
      <c r="K650" s="377"/>
      <c r="L650" s="368"/>
      <c r="M650" s="141"/>
      <c r="N650" s="368"/>
      <c r="O650" s="141"/>
      <c r="P650" s="368"/>
      <c r="Q650" s="368"/>
      <c r="R650" s="196"/>
      <c r="S650" s="234"/>
      <c r="T650" s="198"/>
      <c r="U650" s="235"/>
      <c r="W650" s="368"/>
      <c r="X650" s="368"/>
      <c r="Y650" s="368"/>
      <c r="Z650" s="106" t="str">
        <f>IF(OR(N650="",P650="",Q650="",V650="",W650="",X650="",Y650=""),"",V650*IF(N650="Sewer Rising Main",VLOOKUP(W650,VALIDATIONS!$FN$2:$GE$42,11,FALSE),IF(N650="Sewer Reticulation",VLOOKUP(W650,VALIDATIONS!$FN$2:$GE$42,VLOOKUP(X650,VALIDATIONS!$FF$2:$FH$5,2,FALSE),FALSE),0)) +IF(P650="Up to 10% Rock",VLOOKUP(W650,VALIDATIONS!$FN$2:$GE$42,VLOOKUP(X650,VALIDATIONS!$FF$2:$FH$5,2,FALSE),FALSE),0)+IF(OR(Q650="Urban Development (moderate)",Q650="Urban Development (heavy)"),VLOOKUP(W650,VALIDATIONS!$FN$2:$GE$42,VLOOKUP(Q650,VALIDATIONS!$FJ$2:$FK$4,2,FALSE),FALSE),0))</f>
        <v/>
      </c>
    </row>
    <row r="651" spans="1:26" x14ac:dyDescent="0.2">
      <c r="A651" s="136"/>
      <c r="B651" s="368"/>
      <c r="C651" s="354"/>
      <c r="D651" s="141"/>
      <c r="E651" s="122"/>
      <c r="F651" s="141"/>
      <c r="G651" s="387"/>
      <c r="H651" s="387"/>
      <c r="I651" s="106" t="str">
        <f>IF(OR(C651="",D651=""),"",VLOOKUP(C651,VALIDATIONS!$FL$2:$FM$12,2,FALSE))</f>
        <v/>
      </c>
      <c r="J651" s="84"/>
      <c r="K651" s="377"/>
      <c r="L651" s="368"/>
      <c r="M651" s="141"/>
      <c r="N651" s="368"/>
      <c r="O651" s="141"/>
      <c r="P651" s="368"/>
      <c r="Q651" s="368"/>
      <c r="R651" s="196"/>
      <c r="S651" s="234"/>
      <c r="T651" s="198"/>
      <c r="U651" s="235"/>
      <c r="W651" s="368"/>
      <c r="X651" s="368"/>
      <c r="Y651" s="368"/>
      <c r="Z651" s="106" t="str">
        <f>IF(OR(N651="",P651="",Q651="",V651="",W651="",X651="",Y651=""),"",V651*IF(N651="Sewer Rising Main",VLOOKUP(W651,VALIDATIONS!$FN$2:$GE$42,11,FALSE),IF(N651="Sewer Reticulation",VLOOKUP(W651,VALIDATIONS!$FN$2:$GE$42,VLOOKUP(X651,VALIDATIONS!$FF$2:$FH$5,2,FALSE),FALSE),0)) +IF(P651="Up to 10% Rock",VLOOKUP(W651,VALIDATIONS!$FN$2:$GE$42,VLOOKUP(X651,VALIDATIONS!$FF$2:$FH$5,2,FALSE),FALSE),0)+IF(OR(Q651="Urban Development (moderate)",Q651="Urban Development (heavy)"),VLOOKUP(W651,VALIDATIONS!$FN$2:$GE$42,VLOOKUP(Q651,VALIDATIONS!$FJ$2:$FK$4,2,FALSE),FALSE),0))</f>
        <v/>
      </c>
    </row>
    <row r="652" spans="1:26" x14ac:dyDescent="0.2">
      <c r="A652" s="136"/>
      <c r="B652" s="368"/>
      <c r="C652" s="354"/>
      <c r="D652" s="141"/>
      <c r="E652" s="122"/>
      <c r="F652" s="141"/>
      <c r="G652" s="387"/>
      <c r="H652" s="387"/>
      <c r="I652" s="106" t="str">
        <f>IF(OR(C652="",D652=""),"",VLOOKUP(C652,VALIDATIONS!$FL$2:$FM$12,2,FALSE))</f>
        <v/>
      </c>
      <c r="J652" s="84"/>
      <c r="K652" s="377"/>
      <c r="L652" s="368"/>
      <c r="M652" s="141"/>
      <c r="N652" s="368"/>
      <c r="O652" s="141"/>
      <c r="P652" s="368"/>
      <c r="Q652" s="368"/>
      <c r="R652" s="196"/>
      <c r="S652" s="234"/>
      <c r="T652" s="198"/>
      <c r="U652" s="235"/>
      <c r="W652" s="368"/>
      <c r="X652" s="368"/>
      <c r="Y652" s="368"/>
      <c r="Z652" s="106" t="str">
        <f>IF(OR(N652="",P652="",Q652="",V652="",W652="",X652="",Y652=""),"",V652*IF(N652="Sewer Rising Main",VLOOKUP(W652,VALIDATIONS!$FN$2:$GE$42,11,FALSE),IF(N652="Sewer Reticulation",VLOOKUP(W652,VALIDATIONS!$FN$2:$GE$42,VLOOKUP(X652,VALIDATIONS!$FF$2:$FH$5,2,FALSE),FALSE),0)) +IF(P652="Up to 10% Rock",VLOOKUP(W652,VALIDATIONS!$FN$2:$GE$42,VLOOKUP(X652,VALIDATIONS!$FF$2:$FH$5,2,FALSE),FALSE),0)+IF(OR(Q652="Urban Development (moderate)",Q652="Urban Development (heavy)"),VLOOKUP(W652,VALIDATIONS!$FN$2:$GE$42,VLOOKUP(Q652,VALIDATIONS!$FJ$2:$FK$4,2,FALSE),FALSE),0))</f>
        <v/>
      </c>
    </row>
    <row r="653" spans="1:26" x14ac:dyDescent="0.2">
      <c r="A653" s="136"/>
      <c r="B653" s="368"/>
      <c r="C653" s="354"/>
      <c r="D653" s="141"/>
      <c r="E653" s="122"/>
      <c r="F653" s="141"/>
      <c r="G653" s="387"/>
      <c r="H653" s="387"/>
      <c r="I653" s="106" t="str">
        <f>IF(OR(C653="",D653=""),"",VLOOKUP(C653,VALIDATIONS!$FL$2:$FM$12,2,FALSE))</f>
        <v/>
      </c>
      <c r="J653" s="84"/>
      <c r="K653" s="377"/>
      <c r="L653" s="368"/>
      <c r="M653" s="141"/>
      <c r="N653" s="368"/>
      <c r="O653" s="141"/>
      <c r="P653" s="368"/>
      <c r="Q653" s="368"/>
      <c r="R653" s="196"/>
      <c r="S653" s="234"/>
      <c r="T653" s="198"/>
      <c r="U653" s="235"/>
      <c r="W653" s="368"/>
      <c r="X653" s="368"/>
      <c r="Y653" s="368"/>
      <c r="Z653" s="106" t="str">
        <f>IF(OR(N653="",P653="",Q653="",V653="",W653="",X653="",Y653=""),"",V653*IF(N653="Sewer Rising Main",VLOOKUP(W653,VALIDATIONS!$FN$2:$GE$42,11,FALSE),IF(N653="Sewer Reticulation",VLOOKUP(W653,VALIDATIONS!$FN$2:$GE$42,VLOOKUP(X653,VALIDATIONS!$FF$2:$FH$5,2,FALSE),FALSE),0)) +IF(P653="Up to 10% Rock",VLOOKUP(W653,VALIDATIONS!$FN$2:$GE$42,VLOOKUP(X653,VALIDATIONS!$FF$2:$FH$5,2,FALSE),FALSE),0)+IF(OR(Q653="Urban Development (moderate)",Q653="Urban Development (heavy)"),VLOOKUP(W653,VALIDATIONS!$FN$2:$GE$42,VLOOKUP(Q653,VALIDATIONS!$FJ$2:$FK$4,2,FALSE),FALSE),0))</f>
        <v/>
      </c>
    </row>
    <row r="654" spans="1:26" x14ac:dyDescent="0.2">
      <c r="A654" s="136"/>
      <c r="B654" s="368"/>
      <c r="C654" s="354"/>
      <c r="D654" s="141"/>
      <c r="E654" s="122"/>
      <c r="F654" s="141"/>
      <c r="G654" s="387"/>
      <c r="H654" s="387"/>
      <c r="I654" s="106" t="str">
        <f>IF(OR(C654="",D654=""),"",VLOOKUP(C654,VALIDATIONS!$FL$2:$FM$12,2,FALSE))</f>
        <v/>
      </c>
      <c r="J654" s="84"/>
      <c r="K654" s="377"/>
      <c r="L654" s="368"/>
      <c r="M654" s="141"/>
      <c r="N654" s="368"/>
      <c r="O654" s="141"/>
      <c r="P654" s="368"/>
      <c r="Q654" s="368"/>
      <c r="R654" s="196"/>
      <c r="S654" s="234"/>
      <c r="T654" s="198"/>
      <c r="U654" s="235"/>
      <c r="W654" s="368"/>
      <c r="X654" s="368"/>
      <c r="Y654" s="368"/>
      <c r="Z654" s="106" t="str">
        <f>IF(OR(N654="",P654="",Q654="",V654="",W654="",X654="",Y654=""),"",V654*IF(N654="Sewer Rising Main",VLOOKUP(W654,VALIDATIONS!$FN$2:$GE$42,11,FALSE),IF(N654="Sewer Reticulation",VLOOKUP(W654,VALIDATIONS!$FN$2:$GE$42,VLOOKUP(X654,VALIDATIONS!$FF$2:$FH$5,2,FALSE),FALSE),0)) +IF(P654="Up to 10% Rock",VLOOKUP(W654,VALIDATIONS!$FN$2:$GE$42,VLOOKUP(X654,VALIDATIONS!$FF$2:$FH$5,2,FALSE),FALSE),0)+IF(OR(Q654="Urban Development (moderate)",Q654="Urban Development (heavy)"),VLOOKUP(W654,VALIDATIONS!$FN$2:$GE$42,VLOOKUP(Q654,VALIDATIONS!$FJ$2:$FK$4,2,FALSE),FALSE),0))</f>
        <v/>
      </c>
    </row>
    <row r="655" spans="1:26" x14ac:dyDescent="0.2">
      <c r="A655" s="136"/>
      <c r="B655" s="368"/>
      <c r="C655" s="354"/>
      <c r="D655" s="141"/>
      <c r="E655" s="122"/>
      <c r="F655" s="141"/>
      <c r="G655" s="387"/>
      <c r="H655" s="387"/>
      <c r="I655" s="106" t="str">
        <f>IF(OR(C655="",D655=""),"",VLOOKUP(C655,VALIDATIONS!$FL$2:$FM$12,2,FALSE))</f>
        <v/>
      </c>
      <c r="J655" s="84"/>
      <c r="K655" s="377"/>
      <c r="L655" s="368"/>
      <c r="M655" s="141"/>
      <c r="N655" s="368"/>
      <c r="O655" s="141"/>
      <c r="P655" s="368"/>
      <c r="Q655" s="368"/>
      <c r="R655" s="196"/>
      <c r="S655" s="234"/>
      <c r="T655" s="198"/>
      <c r="U655" s="235"/>
      <c r="W655" s="368"/>
      <c r="X655" s="368"/>
      <c r="Y655" s="368"/>
      <c r="Z655" s="106" t="str">
        <f>IF(OR(N655="",P655="",Q655="",V655="",W655="",X655="",Y655=""),"",V655*IF(N655="Sewer Rising Main",VLOOKUP(W655,VALIDATIONS!$FN$2:$GE$42,11,FALSE),IF(N655="Sewer Reticulation",VLOOKUP(W655,VALIDATIONS!$FN$2:$GE$42,VLOOKUP(X655,VALIDATIONS!$FF$2:$FH$5,2,FALSE),FALSE),0)) +IF(P655="Up to 10% Rock",VLOOKUP(W655,VALIDATIONS!$FN$2:$GE$42,VLOOKUP(X655,VALIDATIONS!$FF$2:$FH$5,2,FALSE),FALSE),0)+IF(OR(Q655="Urban Development (moderate)",Q655="Urban Development (heavy)"),VLOOKUP(W655,VALIDATIONS!$FN$2:$GE$42,VLOOKUP(Q655,VALIDATIONS!$FJ$2:$FK$4,2,FALSE),FALSE),0))</f>
        <v/>
      </c>
    </row>
    <row r="656" spans="1:26" x14ac:dyDescent="0.2">
      <c r="A656" s="136"/>
      <c r="B656" s="368"/>
      <c r="C656" s="354"/>
      <c r="D656" s="141"/>
      <c r="E656" s="122"/>
      <c r="F656" s="141"/>
      <c r="G656" s="387"/>
      <c r="H656" s="387"/>
      <c r="I656" s="106" t="str">
        <f>IF(OR(C656="",D656=""),"",VLOOKUP(C656,VALIDATIONS!$FL$2:$FM$12,2,FALSE))</f>
        <v/>
      </c>
      <c r="J656" s="84"/>
      <c r="K656" s="377"/>
      <c r="L656" s="368"/>
      <c r="M656" s="141"/>
      <c r="N656" s="368"/>
      <c r="O656" s="141"/>
      <c r="P656" s="368"/>
      <c r="Q656" s="368"/>
      <c r="R656" s="196"/>
      <c r="S656" s="234"/>
      <c r="T656" s="198"/>
      <c r="U656" s="235"/>
      <c r="W656" s="368"/>
      <c r="X656" s="368"/>
      <c r="Y656" s="368"/>
      <c r="Z656" s="106" t="str">
        <f>IF(OR(N656="",P656="",Q656="",V656="",W656="",X656="",Y656=""),"",V656*IF(N656="Sewer Rising Main",VLOOKUP(W656,VALIDATIONS!$FN$2:$GE$42,11,FALSE),IF(N656="Sewer Reticulation",VLOOKUP(W656,VALIDATIONS!$FN$2:$GE$42,VLOOKUP(X656,VALIDATIONS!$FF$2:$FH$5,2,FALSE),FALSE),0)) +IF(P656="Up to 10% Rock",VLOOKUP(W656,VALIDATIONS!$FN$2:$GE$42,VLOOKUP(X656,VALIDATIONS!$FF$2:$FH$5,2,FALSE),FALSE),0)+IF(OR(Q656="Urban Development (moderate)",Q656="Urban Development (heavy)"),VLOOKUP(W656,VALIDATIONS!$FN$2:$GE$42,VLOOKUP(Q656,VALIDATIONS!$FJ$2:$FK$4,2,FALSE),FALSE),0))</f>
        <v/>
      </c>
    </row>
    <row r="657" spans="1:26" x14ac:dyDescent="0.2">
      <c r="A657" s="136"/>
      <c r="B657" s="368"/>
      <c r="C657" s="354"/>
      <c r="D657" s="141"/>
      <c r="E657" s="122"/>
      <c r="F657" s="141"/>
      <c r="G657" s="387"/>
      <c r="H657" s="387"/>
      <c r="I657" s="106" t="str">
        <f>IF(OR(C657="",D657=""),"",VLOOKUP(C657,VALIDATIONS!$FL$2:$FM$12,2,FALSE))</f>
        <v/>
      </c>
      <c r="J657" s="84"/>
      <c r="K657" s="377"/>
      <c r="L657" s="368"/>
      <c r="M657" s="141"/>
      <c r="N657" s="368"/>
      <c r="O657" s="141"/>
      <c r="P657" s="368"/>
      <c r="Q657" s="368"/>
      <c r="R657" s="196"/>
      <c r="S657" s="234"/>
      <c r="T657" s="198"/>
      <c r="U657" s="235"/>
      <c r="W657" s="368"/>
      <c r="X657" s="368"/>
      <c r="Y657" s="368"/>
      <c r="Z657" s="106" t="str">
        <f>IF(OR(N657="",P657="",Q657="",V657="",W657="",X657="",Y657=""),"",V657*IF(N657="Sewer Rising Main",VLOOKUP(W657,VALIDATIONS!$FN$2:$GE$42,11,FALSE),IF(N657="Sewer Reticulation",VLOOKUP(W657,VALIDATIONS!$FN$2:$GE$42,VLOOKUP(X657,VALIDATIONS!$FF$2:$FH$5,2,FALSE),FALSE),0)) +IF(P657="Up to 10% Rock",VLOOKUP(W657,VALIDATIONS!$FN$2:$GE$42,VLOOKUP(X657,VALIDATIONS!$FF$2:$FH$5,2,FALSE),FALSE),0)+IF(OR(Q657="Urban Development (moderate)",Q657="Urban Development (heavy)"),VLOOKUP(W657,VALIDATIONS!$FN$2:$GE$42,VLOOKUP(Q657,VALIDATIONS!$FJ$2:$FK$4,2,FALSE),FALSE),0))</f>
        <v/>
      </c>
    </row>
    <row r="658" spans="1:26" x14ac:dyDescent="0.2">
      <c r="A658" s="136"/>
      <c r="B658" s="368"/>
      <c r="C658" s="354"/>
      <c r="D658" s="141"/>
      <c r="E658" s="122"/>
      <c r="F658" s="141"/>
      <c r="G658" s="387"/>
      <c r="H658" s="387"/>
      <c r="I658" s="106" t="str">
        <f>IF(OR(C658="",D658=""),"",VLOOKUP(C658,VALIDATIONS!$FL$2:$FM$12,2,FALSE))</f>
        <v/>
      </c>
      <c r="J658" s="84"/>
      <c r="K658" s="377"/>
      <c r="L658" s="368"/>
      <c r="M658" s="141"/>
      <c r="N658" s="368"/>
      <c r="O658" s="141"/>
      <c r="P658" s="368"/>
      <c r="Q658" s="368"/>
      <c r="R658" s="196"/>
      <c r="S658" s="234"/>
      <c r="T658" s="198"/>
      <c r="U658" s="235"/>
      <c r="W658" s="368"/>
      <c r="X658" s="368"/>
      <c r="Y658" s="368"/>
      <c r="Z658" s="106" t="str">
        <f>IF(OR(N658="",P658="",Q658="",V658="",W658="",X658="",Y658=""),"",V658*IF(N658="Sewer Rising Main",VLOOKUP(W658,VALIDATIONS!$FN$2:$GE$42,11,FALSE),IF(N658="Sewer Reticulation",VLOOKUP(W658,VALIDATIONS!$FN$2:$GE$42,VLOOKUP(X658,VALIDATIONS!$FF$2:$FH$5,2,FALSE),FALSE),0)) +IF(P658="Up to 10% Rock",VLOOKUP(W658,VALIDATIONS!$FN$2:$GE$42,VLOOKUP(X658,VALIDATIONS!$FF$2:$FH$5,2,FALSE),FALSE),0)+IF(OR(Q658="Urban Development (moderate)",Q658="Urban Development (heavy)"),VLOOKUP(W658,VALIDATIONS!$FN$2:$GE$42,VLOOKUP(Q658,VALIDATIONS!$FJ$2:$FK$4,2,FALSE),FALSE),0))</f>
        <v/>
      </c>
    </row>
    <row r="659" spans="1:26" x14ac:dyDescent="0.2">
      <c r="A659" s="136"/>
      <c r="B659" s="368"/>
      <c r="C659" s="354"/>
      <c r="D659" s="141"/>
      <c r="E659" s="122"/>
      <c r="F659" s="141"/>
      <c r="G659" s="387"/>
      <c r="H659" s="387"/>
      <c r="I659" s="106" t="str">
        <f>IF(OR(C659="",D659=""),"",VLOOKUP(C659,VALIDATIONS!$FL$2:$FM$12,2,FALSE))</f>
        <v/>
      </c>
      <c r="J659" s="84"/>
      <c r="K659" s="377"/>
      <c r="L659" s="368"/>
      <c r="M659" s="141"/>
      <c r="N659" s="368"/>
      <c r="O659" s="141"/>
      <c r="P659" s="368"/>
      <c r="Q659" s="368"/>
      <c r="R659" s="196"/>
      <c r="S659" s="234"/>
      <c r="T659" s="198"/>
      <c r="U659" s="235"/>
      <c r="W659" s="368"/>
      <c r="X659" s="368"/>
      <c r="Y659" s="368"/>
      <c r="Z659" s="106" t="str">
        <f>IF(OR(N659="",P659="",Q659="",V659="",W659="",X659="",Y659=""),"",V659*IF(N659="Sewer Rising Main",VLOOKUP(W659,VALIDATIONS!$FN$2:$GE$42,11,FALSE),IF(N659="Sewer Reticulation",VLOOKUP(W659,VALIDATIONS!$FN$2:$GE$42,VLOOKUP(X659,VALIDATIONS!$FF$2:$FH$5,2,FALSE),FALSE),0)) +IF(P659="Up to 10% Rock",VLOOKUP(W659,VALIDATIONS!$FN$2:$GE$42,VLOOKUP(X659,VALIDATIONS!$FF$2:$FH$5,2,FALSE),FALSE),0)+IF(OR(Q659="Urban Development (moderate)",Q659="Urban Development (heavy)"),VLOOKUP(W659,VALIDATIONS!$FN$2:$GE$42,VLOOKUP(Q659,VALIDATIONS!$FJ$2:$FK$4,2,FALSE),FALSE),0))</f>
        <v/>
      </c>
    </row>
    <row r="660" spans="1:26" x14ac:dyDescent="0.2">
      <c r="A660" s="136"/>
      <c r="B660" s="368"/>
      <c r="C660" s="354"/>
      <c r="D660" s="141"/>
      <c r="E660" s="122"/>
      <c r="F660" s="141"/>
      <c r="G660" s="387"/>
      <c r="H660" s="387"/>
      <c r="I660" s="106" t="str">
        <f>IF(OR(C660="",D660=""),"",VLOOKUP(C660,VALIDATIONS!$FL$2:$FM$12,2,FALSE))</f>
        <v/>
      </c>
      <c r="J660" s="84"/>
      <c r="K660" s="377"/>
      <c r="L660" s="368"/>
      <c r="M660" s="141"/>
      <c r="N660" s="368"/>
      <c r="O660" s="141"/>
      <c r="P660" s="368"/>
      <c r="Q660" s="368"/>
      <c r="R660" s="196"/>
      <c r="S660" s="234"/>
      <c r="T660" s="198"/>
      <c r="U660" s="235"/>
      <c r="W660" s="368"/>
      <c r="X660" s="368"/>
      <c r="Y660" s="368"/>
      <c r="Z660" s="106" t="str">
        <f>IF(OR(N660="",P660="",Q660="",V660="",W660="",X660="",Y660=""),"",V660*IF(N660="Sewer Rising Main",VLOOKUP(W660,VALIDATIONS!$FN$2:$GE$42,11,FALSE),IF(N660="Sewer Reticulation",VLOOKUP(W660,VALIDATIONS!$FN$2:$GE$42,VLOOKUP(X660,VALIDATIONS!$FF$2:$FH$5,2,FALSE),FALSE),0)) +IF(P660="Up to 10% Rock",VLOOKUP(W660,VALIDATIONS!$FN$2:$GE$42,VLOOKUP(X660,VALIDATIONS!$FF$2:$FH$5,2,FALSE),FALSE),0)+IF(OR(Q660="Urban Development (moderate)",Q660="Urban Development (heavy)"),VLOOKUP(W660,VALIDATIONS!$FN$2:$GE$42,VLOOKUP(Q660,VALIDATIONS!$FJ$2:$FK$4,2,FALSE),FALSE),0))</f>
        <v/>
      </c>
    </row>
    <row r="661" spans="1:26" x14ac:dyDescent="0.2">
      <c r="A661" s="136"/>
      <c r="B661" s="368"/>
      <c r="C661" s="354"/>
      <c r="D661" s="141"/>
      <c r="E661" s="122"/>
      <c r="F661" s="141"/>
      <c r="G661" s="387"/>
      <c r="H661" s="387"/>
      <c r="I661" s="106" t="str">
        <f>IF(OR(C661="",D661=""),"",VLOOKUP(C661,VALIDATIONS!$FL$2:$FM$12,2,FALSE))</f>
        <v/>
      </c>
      <c r="J661" s="84"/>
      <c r="K661" s="377"/>
      <c r="L661" s="368"/>
      <c r="M661" s="141"/>
      <c r="N661" s="368"/>
      <c r="O661" s="141"/>
      <c r="P661" s="368"/>
      <c r="Q661" s="368"/>
      <c r="R661" s="196"/>
      <c r="S661" s="234"/>
      <c r="T661" s="198"/>
      <c r="U661" s="235"/>
      <c r="W661" s="368"/>
      <c r="X661" s="368"/>
      <c r="Y661" s="368"/>
      <c r="Z661" s="106" t="str">
        <f>IF(OR(N661="",P661="",Q661="",V661="",W661="",X661="",Y661=""),"",V661*IF(N661="Sewer Rising Main",VLOOKUP(W661,VALIDATIONS!$FN$2:$GE$42,11,FALSE),IF(N661="Sewer Reticulation",VLOOKUP(W661,VALIDATIONS!$FN$2:$GE$42,VLOOKUP(X661,VALIDATIONS!$FF$2:$FH$5,2,FALSE),FALSE),0)) +IF(P661="Up to 10% Rock",VLOOKUP(W661,VALIDATIONS!$FN$2:$GE$42,VLOOKUP(X661,VALIDATIONS!$FF$2:$FH$5,2,FALSE),FALSE),0)+IF(OR(Q661="Urban Development (moderate)",Q661="Urban Development (heavy)"),VLOOKUP(W661,VALIDATIONS!$FN$2:$GE$42,VLOOKUP(Q661,VALIDATIONS!$FJ$2:$FK$4,2,FALSE),FALSE),0))</f>
        <v/>
      </c>
    </row>
    <row r="662" spans="1:26" x14ac:dyDescent="0.2">
      <c r="A662" s="136"/>
      <c r="B662" s="368"/>
      <c r="C662" s="354"/>
      <c r="D662" s="141"/>
      <c r="E662" s="122"/>
      <c r="F662" s="141"/>
      <c r="G662" s="387"/>
      <c r="H662" s="387"/>
      <c r="I662" s="106" t="str">
        <f>IF(OR(C662="",D662=""),"",VLOOKUP(C662,VALIDATIONS!$FL$2:$FM$12,2,FALSE))</f>
        <v/>
      </c>
      <c r="J662" s="84"/>
      <c r="K662" s="377"/>
      <c r="L662" s="368"/>
      <c r="M662" s="141"/>
      <c r="N662" s="368"/>
      <c r="O662" s="141"/>
      <c r="P662" s="368"/>
      <c r="Q662" s="368"/>
      <c r="R662" s="196"/>
      <c r="S662" s="234"/>
      <c r="T662" s="198"/>
      <c r="U662" s="235"/>
      <c r="W662" s="368"/>
      <c r="X662" s="368"/>
      <c r="Y662" s="368"/>
      <c r="Z662" s="106" t="str">
        <f>IF(OR(N662="",P662="",Q662="",V662="",W662="",X662="",Y662=""),"",V662*IF(N662="Sewer Rising Main",VLOOKUP(W662,VALIDATIONS!$FN$2:$GE$42,11,FALSE),IF(N662="Sewer Reticulation",VLOOKUP(W662,VALIDATIONS!$FN$2:$GE$42,VLOOKUP(X662,VALIDATIONS!$FF$2:$FH$5,2,FALSE),FALSE),0)) +IF(P662="Up to 10% Rock",VLOOKUP(W662,VALIDATIONS!$FN$2:$GE$42,VLOOKUP(X662,VALIDATIONS!$FF$2:$FH$5,2,FALSE),FALSE),0)+IF(OR(Q662="Urban Development (moderate)",Q662="Urban Development (heavy)"),VLOOKUP(W662,VALIDATIONS!$FN$2:$GE$42,VLOOKUP(Q662,VALIDATIONS!$FJ$2:$FK$4,2,FALSE),FALSE),0))</f>
        <v/>
      </c>
    </row>
    <row r="663" spans="1:26" x14ac:dyDescent="0.2">
      <c r="A663" s="136"/>
      <c r="B663" s="368"/>
      <c r="C663" s="354"/>
      <c r="D663" s="141"/>
      <c r="E663" s="122"/>
      <c r="F663" s="141"/>
      <c r="G663" s="387"/>
      <c r="H663" s="387"/>
      <c r="I663" s="106" t="str">
        <f>IF(OR(C663="",D663=""),"",VLOOKUP(C663,VALIDATIONS!$FL$2:$FM$12,2,FALSE))</f>
        <v/>
      </c>
      <c r="J663" s="84"/>
      <c r="K663" s="377"/>
      <c r="L663" s="368"/>
      <c r="M663" s="141"/>
      <c r="N663" s="368"/>
      <c r="O663" s="141"/>
      <c r="P663" s="368"/>
      <c r="Q663" s="368"/>
      <c r="R663" s="196"/>
      <c r="S663" s="234"/>
      <c r="T663" s="198"/>
      <c r="U663" s="235"/>
      <c r="W663" s="368"/>
      <c r="X663" s="368"/>
      <c r="Y663" s="368"/>
      <c r="Z663" s="106" t="str">
        <f>IF(OR(N663="",P663="",Q663="",V663="",W663="",X663="",Y663=""),"",V663*IF(N663="Sewer Rising Main",VLOOKUP(W663,VALIDATIONS!$FN$2:$GE$42,11,FALSE),IF(N663="Sewer Reticulation",VLOOKUP(W663,VALIDATIONS!$FN$2:$GE$42,VLOOKUP(X663,VALIDATIONS!$FF$2:$FH$5,2,FALSE),FALSE),0)) +IF(P663="Up to 10% Rock",VLOOKUP(W663,VALIDATIONS!$FN$2:$GE$42,VLOOKUP(X663,VALIDATIONS!$FF$2:$FH$5,2,FALSE),FALSE),0)+IF(OR(Q663="Urban Development (moderate)",Q663="Urban Development (heavy)"),VLOOKUP(W663,VALIDATIONS!$FN$2:$GE$42,VLOOKUP(Q663,VALIDATIONS!$FJ$2:$FK$4,2,FALSE),FALSE),0))</f>
        <v/>
      </c>
    </row>
    <row r="664" spans="1:26" x14ac:dyDescent="0.2">
      <c r="A664" s="136"/>
      <c r="B664" s="368"/>
      <c r="C664" s="354"/>
      <c r="D664" s="141"/>
      <c r="E664" s="122"/>
      <c r="F664" s="141"/>
      <c r="G664" s="387"/>
      <c r="H664" s="387"/>
      <c r="I664" s="106" t="str">
        <f>IF(OR(C664="",D664=""),"",VLOOKUP(C664,VALIDATIONS!$FL$2:$FM$12,2,FALSE))</f>
        <v/>
      </c>
      <c r="J664" s="84"/>
      <c r="K664" s="377"/>
      <c r="L664" s="368"/>
      <c r="M664" s="141"/>
      <c r="N664" s="368"/>
      <c r="O664" s="141"/>
      <c r="P664" s="368"/>
      <c r="Q664" s="368"/>
      <c r="R664" s="196"/>
      <c r="S664" s="234"/>
      <c r="T664" s="198"/>
      <c r="U664" s="235"/>
      <c r="W664" s="368"/>
      <c r="X664" s="368"/>
      <c r="Y664" s="368"/>
      <c r="Z664" s="106" t="str">
        <f>IF(OR(N664="",P664="",Q664="",V664="",W664="",X664="",Y664=""),"",V664*IF(N664="Sewer Rising Main",VLOOKUP(W664,VALIDATIONS!$FN$2:$GE$42,11,FALSE),IF(N664="Sewer Reticulation",VLOOKUP(W664,VALIDATIONS!$FN$2:$GE$42,VLOOKUP(X664,VALIDATIONS!$FF$2:$FH$5,2,FALSE),FALSE),0)) +IF(P664="Up to 10% Rock",VLOOKUP(W664,VALIDATIONS!$FN$2:$GE$42,VLOOKUP(X664,VALIDATIONS!$FF$2:$FH$5,2,FALSE),FALSE),0)+IF(OR(Q664="Urban Development (moderate)",Q664="Urban Development (heavy)"),VLOOKUP(W664,VALIDATIONS!$FN$2:$GE$42,VLOOKUP(Q664,VALIDATIONS!$FJ$2:$FK$4,2,FALSE),FALSE),0))</f>
        <v/>
      </c>
    </row>
    <row r="665" spans="1:26" x14ac:dyDescent="0.2">
      <c r="A665" s="136"/>
      <c r="B665" s="368"/>
      <c r="C665" s="354"/>
      <c r="D665" s="141"/>
      <c r="E665" s="122"/>
      <c r="F665" s="141"/>
      <c r="G665" s="387"/>
      <c r="H665" s="387"/>
      <c r="I665" s="106" t="str">
        <f>IF(OR(C665="",D665=""),"",VLOOKUP(C665,VALIDATIONS!$FL$2:$FM$12,2,FALSE))</f>
        <v/>
      </c>
      <c r="J665" s="84"/>
      <c r="K665" s="377"/>
      <c r="L665" s="368"/>
      <c r="M665" s="141"/>
      <c r="N665" s="368"/>
      <c r="O665" s="141"/>
      <c r="P665" s="368"/>
      <c r="Q665" s="368"/>
      <c r="R665" s="196"/>
      <c r="S665" s="234"/>
      <c r="T665" s="198"/>
      <c r="U665" s="235"/>
      <c r="W665" s="368"/>
      <c r="X665" s="368"/>
      <c r="Y665" s="368"/>
      <c r="Z665" s="106" t="str">
        <f>IF(OR(N665="",P665="",Q665="",V665="",W665="",X665="",Y665=""),"",V665*IF(N665="Sewer Rising Main",VLOOKUP(W665,VALIDATIONS!$FN$2:$GE$42,11,FALSE),IF(N665="Sewer Reticulation",VLOOKUP(W665,VALIDATIONS!$FN$2:$GE$42,VLOOKUP(X665,VALIDATIONS!$FF$2:$FH$5,2,FALSE),FALSE),0)) +IF(P665="Up to 10% Rock",VLOOKUP(W665,VALIDATIONS!$FN$2:$GE$42,VLOOKUP(X665,VALIDATIONS!$FF$2:$FH$5,2,FALSE),FALSE),0)+IF(OR(Q665="Urban Development (moderate)",Q665="Urban Development (heavy)"),VLOOKUP(W665,VALIDATIONS!$FN$2:$GE$42,VLOOKUP(Q665,VALIDATIONS!$FJ$2:$FK$4,2,FALSE),FALSE),0))</f>
        <v/>
      </c>
    </row>
    <row r="666" spans="1:26" x14ac:dyDescent="0.2">
      <c r="A666" s="136"/>
      <c r="B666" s="368"/>
      <c r="C666" s="354"/>
      <c r="D666" s="141"/>
      <c r="E666" s="122"/>
      <c r="F666" s="141"/>
      <c r="G666" s="387"/>
      <c r="H666" s="387"/>
      <c r="I666" s="106" t="str">
        <f>IF(OR(C666="",D666=""),"",VLOOKUP(C666,VALIDATIONS!$FL$2:$FM$12,2,FALSE))</f>
        <v/>
      </c>
      <c r="J666" s="84"/>
      <c r="K666" s="377"/>
      <c r="L666" s="368"/>
      <c r="M666" s="141"/>
      <c r="N666" s="368"/>
      <c r="O666" s="141"/>
      <c r="P666" s="368"/>
      <c r="Q666" s="368"/>
      <c r="R666" s="196"/>
      <c r="S666" s="234"/>
      <c r="T666" s="198"/>
      <c r="U666" s="235"/>
      <c r="W666" s="368"/>
      <c r="X666" s="368"/>
      <c r="Y666" s="368"/>
      <c r="Z666" s="106" t="str">
        <f>IF(OR(N666="",P666="",Q666="",V666="",W666="",X666="",Y666=""),"",V666*IF(N666="Sewer Rising Main",VLOOKUP(W666,VALIDATIONS!$FN$2:$GE$42,11,FALSE),IF(N666="Sewer Reticulation",VLOOKUP(W666,VALIDATIONS!$FN$2:$GE$42,VLOOKUP(X666,VALIDATIONS!$FF$2:$FH$5,2,FALSE),FALSE),0)) +IF(P666="Up to 10% Rock",VLOOKUP(W666,VALIDATIONS!$FN$2:$GE$42,VLOOKUP(X666,VALIDATIONS!$FF$2:$FH$5,2,FALSE),FALSE),0)+IF(OR(Q666="Urban Development (moderate)",Q666="Urban Development (heavy)"),VLOOKUP(W666,VALIDATIONS!$FN$2:$GE$42,VLOOKUP(Q666,VALIDATIONS!$FJ$2:$FK$4,2,FALSE),FALSE),0))</f>
        <v/>
      </c>
    </row>
    <row r="667" spans="1:26" x14ac:dyDescent="0.2">
      <c r="A667" s="136"/>
      <c r="B667" s="368"/>
      <c r="C667" s="354"/>
      <c r="D667" s="141"/>
      <c r="E667" s="122"/>
      <c r="F667" s="141"/>
      <c r="G667" s="387"/>
      <c r="H667" s="387"/>
      <c r="I667" s="106" t="str">
        <f>IF(OR(C667="",D667=""),"",VLOOKUP(C667,VALIDATIONS!$FL$2:$FM$12,2,FALSE))</f>
        <v/>
      </c>
      <c r="J667" s="84"/>
      <c r="K667" s="377"/>
      <c r="L667" s="368"/>
      <c r="M667" s="141"/>
      <c r="N667" s="368"/>
      <c r="O667" s="141"/>
      <c r="P667" s="368"/>
      <c r="Q667" s="368"/>
      <c r="R667" s="196"/>
      <c r="S667" s="234"/>
      <c r="T667" s="198"/>
      <c r="U667" s="235"/>
      <c r="W667" s="368"/>
      <c r="X667" s="368"/>
      <c r="Y667" s="368"/>
      <c r="Z667" s="106" t="str">
        <f>IF(OR(N667="",P667="",Q667="",V667="",W667="",X667="",Y667=""),"",V667*IF(N667="Sewer Rising Main",VLOOKUP(W667,VALIDATIONS!$FN$2:$GE$42,11,FALSE),IF(N667="Sewer Reticulation",VLOOKUP(W667,VALIDATIONS!$FN$2:$GE$42,VLOOKUP(X667,VALIDATIONS!$FF$2:$FH$5,2,FALSE),FALSE),0)) +IF(P667="Up to 10% Rock",VLOOKUP(W667,VALIDATIONS!$FN$2:$GE$42,VLOOKUP(X667,VALIDATIONS!$FF$2:$FH$5,2,FALSE),FALSE),0)+IF(OR(Q667="Urban Development (moderate)",Q667="Urban Development (heavy)"),VLOOKUP(W667,VALIDATIONS!$FN$2:$GE$42,VLOOKUP(Q667,VALIDATIONS!$FJ$2:$FK$4,2,FALSE),FALSE),0))</f>
        <v/>
      </c>
    </row>
    <row r="668" spans="1:26" x14ac:dyDescent="0.2">
      <c r="A668" s="136"/>
      <c r="B668" s="368"/>
      <c r="C668" s="354"/>
      <c r="D668" s="141"/>
      <c r="E668" s="122"/>
      <c r="F668" s="141"/>
      <c r="G668" s="387"/>
      <c r="H668" s="387"/>
      <c r="I668" s="106" t="str">
        <f>IF(OR(C668="",D668=""),"",VLOOKUP(C668,VALIDATIONS!$FL$2:$FM$12,2,FALSE))</f>
        <v/>
      </c>
      <c r="J668" s="84"/>
      <c r="K668" s="377"/>
      <c r="L668" s="368"/>
      <c r="M668" s="141"/>
      <c r="N668" s="368"/>
      <c r="O668" s="141"/>
      <c r="P668" s="368"/>
      <c r="Q668" s="368"/>
      <c r="R668" s="196"/>
      <c r="S668" s="234"/>
      <c r="T668" s="198"/>
      <c r="U668" s="235"/>
      <c r="W668" s="368"/>
      <c r="X668" s="368"/>
      <c r="Y668" s="368"/>
      <c r="Z668" s="106" t="str">
        <f>IF(OR(N668="",P668="",Q668="",V668="",W668="",X668="",Y668=""),"",V668*IF(N668="Sewer Rising Main",VLOOKUP(W668,VALIDATIONS!$FN$2:$GE$42,11,FALSE),IF(N668="Sewer Reticulation",VLOOKUP(W668,VALIDATIONS!$FN$2:$GE$42,VLOOKUP(X668,VALIDATIONS!$FF$2:$FH$5,2,FALSE),FALSE),0)) +IF(P668="Up to 10% Rock",VLOOKUP(W668,VALIDATIONS!$FN$2:$GE$42,VLOOKUP(X668,VALIDATIONS!$FF$2:$FH$5,2,FALSE),FALSE),0)+IF(OR(Q668="Urban Development (moderate)",Q668="Urban Development (heavy)"),VLOOKUP(W668,VALIDATIONS!$FN$2:$GE$42,VLOOKUP(Q668,VALIDATIONS!$FJ$2:$FK$4,2,FALSE),FALSE),0))</f>
        <v/>
      </c>
    </row>
    <row r="669" spans="1:26" x14ac:dyDescent="0.2">
      <c r="A669" s="136"/>
      <c r="B669" s="368"/>
      <c r="C669" s="354"/>
      <c r="D669" s="141"/>
      <c r="E669" s="122"/>
      <c r="F669" s="141"/>
      <c r="G669" s="387"/>
      <c r="H669" s="387"/>
      <c r="I669" s="106" t="str">
        <f>IF(OR(C669="",D669=""),"",VLOOKUP(C669,VALIDATIONS!$FL$2:$FM$12,2,FALSE))</f>
        <v/>
      </c>
      <c r="J669" s="84"/>
      <c r="K669" s="377"/>
      <c r="L669" s="368"/>
      <c r="M669" s="141"/>
      <c r="N669" s="368"/>
      <c r="O669" s="141"/>
      <c r="P669" s="368"/>
      <c r="Q669" s="368"/>
      <c r="R669" s="196"/>
      <c r="S669" s="234"/>
      <c r="T669" s="198"/>
      <c r="U669" s="235"/>
      <c r="W669" s="368"/>
      <c r="X669" s="368"/>
      <c r="Y669" s="368"/>
      <c r="Z669" s="106" t="str">
        <f>IF(OR(N669="",P669="",Q669="",V669="",W669="",X669="",Y669=""),"",V669*IF(N669="Sewer Rising Main",VLOOKUP(W669,VALIDATIONS!$FN$2:$GE$42,11,FALSE),IF(N669="Sewer Reticulation",VLOOKUP(W669,VALIDATIONS!$FN$2:$GE$42,VLOOKUP(X669,VALIDATIONS!$FF$2:$FH$5,2,FALSE),FALSE),0)) +IF(P669="Up to 10% Rock",VLOOKUP(W669,VALIDATIONS!$FN$2:$GE$42,VLOOKUP(X669,VALIDATIONS!$FF$2:$FH$5,2,FALSE),FALSE),0)+IF(OR(Q669="Urban Development (moderate)",Q669="Urban Development (heavy)"),VLOOKUP(W669,VALIDATIONS!$FN$2:$GE$42,VLOOKUP(Q669,VALIDATIONS!$FJ$2:$FK$4,2,FALSE),FALSE),0))</f>
        <v/>
      </c>
    </row>
    <row r="670" spans="1:26" x14ac:dyDescent="0.2">
      <c r="A670" s="136"/>
      <c r="B670" s="368"/>
      <c r="C670" s="354"/>
      <c r="D670" s="141"/>
      <c r="E670" s="122"/>
      <c r="F670" s="141"/>
      <c r="G670" s="387"/>
      <c r="H670" s="387"/>
      <c r="I670" s="106" t="str">
        <f>IF(OR(C670="",D670=""),"",VLOOKUP(C670,VALIDATIONS!$FL$2:$FM$12,2,FALSE))</f>
        <v/>
      </c>
      <c r="J670" s="84"/>
      <c r="K670" s="377"/>
      <c r="L670" s="368"/>
      <c r="M670" s="141"/>
      <c r="N670" s="368"/>
      <c r="O670" s="141"/>
      <c r="P670" s="368"/>
      <c r="Q670" s="368"/>
      <c r="R670" s="196"/>
      <c r="S670" s="234"/>
      <c r="T670" s="198"/>
      <c r="U670" s="235"/>
      <c r="W670" s="368"/>
      <c r="X670" s="368"/>
      <c r="Y670" s="368"/>
      <c r="Z670" s="106" t="str">
        <f>IF(OR(N670="",P670="",Q670="",V670="",W670="",X670="",Y670=""),"",V670*IF(N670="Sewer Rising Main",VLOOKUP(W670,VALIDATIONS!$FN$2:$GE$42,11,FALSE),IF(N670="Sewer Reticulation",VLOOKUP(W670,VALIDATIONS!$FN$2:$GE$42,VLOOKUP(X670,VALIDATIONS!$FF$2:$FH$5,2,FALSE),FALSE),0)) +IF(P670="Up to 10% Rock",VLOOKUP(W670,VALIDATIONS!$FN$2:$GE$42,VLOOKUP(X670,VALIDATIONS!$FF$2:$FH$5,2,FALSE),FALSE),0)+IF(OR(Q670="Urban Development (moderate)",Q670="Urban Development (heavy)"),VLOOKUP(W670,VALIDATIONS!$FN$2:$GE$42,VLOOKUP(Q670,VALIDATIONS!$FJ$2:$FK$4,2,FALSE),FALSE),0))</f>
        <v/>
      </c>
    </row>
    <row r="671" spans="1:26" x14ac:dyDescent="0.2">
      <c r="A671" s="136"/>
      <c r="B671" s="368"/>
      <c r="C671" s="354"/>
      <c r="D671" s="141"/>
      <c r="E671" s="122"/>
      <c r="F671" s="141"/>
      <c r="G671" s="387"/>
      <c r="H671" s="387"/>
      <c r="I671" s="106" t="str">
        <f>IF(OR(C671="",D671=""),"",VLOOKUP(C671,VALIDATIONS!$FL$2:$FM$12,2,FALSE))</f>
        <v/>
      </c>
      <c r="J671" s="84"/>
      <c r="K671" s="377"/>
      <c r="L671" s="368"/>
      <c r="M671" s="141"/>
      <c r="N671" s="368"/>
      <c r="O671" s="141"/>
      <c r="P671" s="368"/>
      <c r="Q671" s="368"/>
      <c r="R671" s="196"/>
      <c r="S671" s="234"/>
      <c r="T671" s="198"/>
      <c r="U671" s="235"/>
      <c r="W671" s="368"/>
      <c r="X671" s="368"/>
      <c r="Y671" s="368"/>
      <c r="Z671" s="106" t="str">
        <f>IF(OR(N671="",P671="",Q671="",V671="",W671="",X671="",Y671=""),"",V671*IF(N671="Sewer Rising Main",VLOOKUP(W671,VALIDATIONS!$FN$2:$GE$42,11,FALSE),IF(N671="Sewer Reticulation",VLOOKUP(W671,VALIDATIONS!$FN$2:$GE$42,VLOOKUP(X671,VALIDATIONS!$FF$2:$FH$5,2,FALSE),FALSE),0)) +IF(P671="Up to 10% Rock",VLOOKUP(W671,VALIDATIONS!$FN$2:$GE$42,VLOOKUP(X671,VALIDATIONS!$FF$2:$FH$5,2,FALSE),FALSE),0)+IF(OR(Q671="Urban Development (moderate)",Q671="Urban Development (heavy)"),VLOOKUP(W671,VALIDATIONS!$FN$2:$GE$42,VLOOKUP(Q671,VALIDATIONS!$FJ$2:$FK$4,2,FALSE),FALSE),0))</f>
        <v/>
      </c>
    </row>
    <row r="672" spans="1:26" x14ac:dyDescent="0.2">
      <c r="A672" s="136"/>
      <c r="B672" s="368"/>
      <c r="C672" s="354"/>
      <c r="D672" s="141"/>
      <c r="E672" s="122"/>
      <c r="F672" s="141"/>
      <c r="G672" s="387"/>
      <c r="H672" s="387"/>
      <c r="I672" s="106" t="str">
        <f>IF(OR(C672="",D672=""),"",VLOOKUP(C672,VALIDATIONS!$FL$2:$FM$12,2,FALSE))</f>
        <v/>
      </c>
      <c r="J672" s="84"/>
      <c r="K672" s="377"/>
      <c r="L672" s="368"/>
      <c r="M672" s="141"/>
      <c r="N672" s="368"/>
      <c r="O672" s="141"/>
      <c r="P672" s="368"/>
      <c r="Q672" s="368"/>
      <c r="R672" s="196"/>
      <c r="S672" s="234"/>
      <c r="T672" s="198"/>
      <c r="U672" s="235"/>
      <c r="W672" s="368"/>
      <c r="X672" s="368"/>
      <c r="Y672" s="368"/>
      <c r="Z672" s="106" t="str">
        <f>IF(OR(N672="",P672="",Q672="",V672="",W672="",X672="",Y672=""),"",V672*IF(N672="Sewer Rising Main",VLOOKUP(W672,VALIDATIONS!$FN$2:$GE$42,11,FALSE),IF(N672="Sewer Reticulation",VLOOKUP(W672,VALIDATIONS!$FN$2:$GE$42,VLOOKUP(X672,VALIDATIONS!$FF$2:$FH$5,2,FALSE),FALSE),0)) +IF(P672="Up to 10% Rock",VLOOKUP(W672,VALIDATIONS!$FN$2:$GE$42,VLOOKUP(X672,VALIDATIONS!$FF$2:$FH$5,2,FALSE),FALSE),0)+IF(OR(Q672="Urban Development (moderate)",Q672="Urban Development (heavy)"),VLOOKUP(W672,VALIDATIONS!$FN$2:$GE$42,VLOOKUP(Q672,VALIDATIONS!$FJ$2:$FK$4,2,FALSE),FALSE),0))</f>
        <v/>
      </c>
    </row>
    <row r="673" spans="1:26" x14ac:dyDescent="0.2">
      <c r="A673" s="136"/>
      <c r="B673" s="368"/>
      <c r="C673" s="354"/>
      <c r="D673" s="141"/>
      <c r="E673" s="122"/>
      <c r="F673" s="141"/>
      <c r="G673" s="387"/>
      <c r="H673" s="387"/>
      <c r="I673" s="106" t="str">
        <f>IF(OR(C673="",D673=""),"",VLOOKUP(C673,VALIDATIONS!$FL$2:$FM$12,2,FALSE))</f>
        <v/>
      </c>
      <c r="J673" s="84"/>
      <c r="K673" s="377"/>
      <c r="L673" s="368"/>
      <c r="M673" s="141"/>
      <c r="N673" s="368"/>
      <c r="O673" s="141"/>
      <c r="P673" s="368"/>
      <c r="Q673" s="368"/>
      <c r="R673" s="196"/>
      <c r="S673" s="234"/>
      <c r="T673" s="198"/>
      <c r="U673" s="235"/>
      <c r="W673" s="368"/>
      <c r="X673" s="368"/>
      <c r="Y673" s="368"/>
      <c r="Z673" s="106" t="str">
        <f>IF(OR(N673="",P673="",Q673="",V673="",W673="",X673="",Y673=""),"",V673*IF(N673="Sewer Rising Main",VLOOKUP(W673,VALIDATIONS!$FN$2:$GE$42,11,FALSE),IF(N673="Sewer Reticulation",VLOOKUP(W673,VALIDATIONS!$FN$2:$GE$42,VLOOKUP(X673,VALIDATIONS!$FF$2:$FH$5,2,FALSE),FALSE),0)) +IF(P673="Up to 10% Rock",VLOOKUP(W673,VALIDATIONS!$FN$2:$GE$42,VLOOKUP(X673,VALIDATIONS!$FF$2:$FH$5,2,FALSE),FALSE),0)+IF(OR(Q673="Urban Development (moderate)",Q673="Urban Development (heavy)"),VLOOKUP(W673,VALIDATIONS!$FN$2:$GE$42,VLOOKUP(Q673,VALIDATIONS!$FJ$2:$FK$4,2,FALSE),FALSE),0))</f>
        <v/>
      </c>
    </row>
    <row r="674" spans="1:26" x14ac:dyDescent="0.2">
      <c r="A674" s="136"/>
      <c r="B674" s="368"/>
      <c r="C674" s="354"/>
      <c r="D674" s="141"/>
      <c r="E674" s="122"/>
      <c r="F674" s="141"/>
      <c r="G674" s="387"/>
      <c r="H674" s="387"/>
      <c r="I674" s="106" t="str">
        <f>IF(OR(C674="",D674=""),"",VLOOKUP(C674,VALIDATIONS!$FL$2:$FM$12,2,FALSE))</f>
        <v/>
      </c>
      <c r="J674" s="84"/>
      <c r="K674" s="377"/>
      <c r="L674" s="368"/>
      <c r="M674" s="141"/>
      <c r="N674" s="368"/>
      <c r="O674" s="141"/>
      <c r="P674" s="368"/>
      <c r="Q674" s="368"/>
      <c r="R674" s="196"/>
      <c r="S674" s="234"/>
      <c r="T674" s="198"/>
      <c r="U674" s="235"/>
      <c r="W674" s="368"/>
      <c r="X674" s="368"/>
      <c r="Y674" s="368"/>
      <c r="Z674" s="106" t="str">
        <f>IF(OR(N674="",P674="",Q674="",V674="",W674="",X674="",Y674=""),"",V674*IF(N674="Sewer Rising Main",VLOOKUP(W674,VALIDATIONS!$FN$2:$GE$42,11,FALSE),IF(N674="Sewer Reticulation",VLOOKUP(W674,VALIDATIONS!$FN$2:$GE$42,VLOOKUP(X674,VALIDATIONS!$FF$2:$FH$5,2,FALSE),FALSE),0)) +IF(P674="Up to 10% Rock",VLOOKUP(W674,VALIDATIONS!$FN$2:$GE$42,VLOOKUP(X674,VALIDATIONS!$FF$2:$FH$5,2,FALSE),FALSE),0)+IF(OR(Q674="Urban Development (moderate)",Q674="Urban Development (heavy)"),VLOOKUP(W674,VALIDATIONS!$FN$2:$GE$42,VLOOKUP(Q674,VALIDATIONS!$FJ$2:$FK$4,2,FALSE),FALSE),0))</f>
        <v/>
      </c>
    </row>
    <row r="675" spans="1:26" x14ac:dyDescent="0.2">
      <c r="A675" s="136"/>
      <c r="B675" s="368"/>
      <c r="C675" s="354"/>
      <c r="D675" s="141"/>
      <c r="E675" s="122"/>
      <c r="F675" s="141"/>
      <c r="G675" s="387"/>
      <c r="H675" s="387"/>
      <c r="I675" s="106" t="str">
        <f>IF(OR(C675="",D675=""),"",VLOOKUP(C675,VALIDATIONS!$FL$2:$FM$12,2,FALSE))</f>
        <v/>
      </c>
      <c r="J675" s="84"/>
      <c r="K675" s="377"/>
      <c r="L675" s="368"/>
      <c r="M675" s="141"/>
      <c r="N675" s="368"/>
      <c r="O675" s="141"/>
      <c r="P675" s="368"/>
      <c r="Q675" s="368"/>
      <c r="R675" s="196"/>
      <c r="S675" s="234"/>
      <c r="T675" s="198"/>
      <c r="U675" s="235"/>
      <c r="W675" s="368"/>
      <c r="X675" s="368"/>
      <c r="Y675" s="368"/>
      <c r="Z675" s="106" t="str">
        <f>IF(OR(N675="",P675="",Q675="",V675="",W675="",X675="",Y675=""),"",V675*IF(N675="Sewer Rising Main",VLOOKUP(W675,VALIDATIONS!$FN$2:$GE$42,11,FALSE),IF(N675="Sewer Reticulation",VLOOKUP(W675,VALIDATIONS!$FN$2:$GE$42,VLOOKUP(X675,VALIDATIONS!$FF$2:$FH$5,2,FALSE),FALSE),0)) +IF(P675="Up to 10% Rock",VLOOKUP(W675,VALIDATIONS!$FN$2:$GE$42,VLOOKUP(X675,VALIDATIONS!$FF$2:$FH$5,2,FALSE),FALSE),0)+IF(OR(Q675="Urban Development (moderate)",Q675="Urban Development (heavy)"),VLOOKUP(W675,VALIDATIONS!$FN$2:$GE$42,VLOOKUP(Q675,VALIDATIONS!$FJ$2:$FK$4,2,FALSE),FALSE),0))</f>
        <v/>
      </c>
    </row>
    <row r="676" spans="1:26" x14ac:dyDescent="0.2">
      <c r="A676" s="136"/>
      <c r="B676" s="368"/>
      <c r="C676" s="354"/>
      <c r="D676" s="141"/>
      <c r="E676" s="122"/>
      <c r="F676" s="141"/>
      <c r="G676" s="387"/>
      <c r="H676" s="387"/>
      <c r="I676" s="106" t="str">
        <f>IF(OR(C676="",D676=""),"",VLOOKUP(C676,VALIDATIONS!$FL$2:$FM$12,2,FALSE))</f>
        <v/>
      </c>
      <c r="J676" s="84"/>
      <c r="K676" s="377"/>
      <c r="L676" s="368"/>
      <c r="M676" s="141"/>
      <c r="N676" s="368"/>
      <c r="O676" s="141"/>
      <c r="P676" s="368"/>
      <c r="Q676" s="368"/>
      <c r="R676" s="196"/>
      <c r="S676" s="234"/>
      <c r="T676" s="198"/>
      <c r="U676" s="235"/>
      <c r="W676" s="368"/>
      <c r="X676" s="368"/>
      <c r="Y676" s="368"/>
      <c r="Z676" s="106" t="str">
        <f>IF(OR(N676="",P676="",Q676="",V676="",W676="",X676="",Y676=""),"",V676*IF(N676="Sewer Rising Main",VLOOKUP(W676,VALIDATIONS!$FN$2:$GE$42,11,FALSE),IF(N676="Sewer Reticulation",VLOOKUP(W676,VALIDATIONS!$FN$2:$GE$42,VLOOKUP(X676,VALIDATIONS!$FF$2:$FH$5,2,FALSE),FALSE),0)) +IF(P676="Up to 10% Rock",VLOOKUP(W676,VALIDATIONS!$FN$2:$GE$42,VLOOKUP(X676,VALIDATIONS!$FF$2:$FH$5,2,FALSE),FALSE),0)+IF(OR(Q676="Urban Development (moderate)",Q676="Urban Development (heavy)"),VLOOKUP(W676,VALIDATIONS!$FN$2:$GE$42,VLOOKUP(Q676,VALIDATIONS!$FJ$2:$FK$4,2,FALSE),FALSE),0))</f>
        <v/>
      </c>
    </row>
    <row r="677" spans="1:26" x14ac:dyDescent="0.2">
      <c r="A677" s="136"/>
      <c r="B677" s="368"/>
      <c r="C677" s="354"/>
      <c r="D677" s="141"/>
      <c r="E677" s="122"/>
      <c r="F677" s="141"/>
      <c r="G677" s="387"/>
      <c r="H677" s="387"/>
      <c r="I677" s="106" t="str">
        <f>IF(OR(C677="",D677=""),"",VLOOKUP(C677,VALIDATIONS!$FL$2:$FM$12,2,FALSE))</f>
        <v/>
      </c>
      <c r="J677" s="84"/>
      <c r="K677" s="377"/>
      <c r="L677" s="368"/>
      <c r="M677" s="141"/>
      <c r="N677" s="368"/>
      <c r="O677" s="141"/>
      <c r="P677" s="368"/>
      <c r="Q677" s="368"/>
      <c r="R677" s="196"/>
      <c r="S677" s="234"/>
      <c r="T677" s="198"/>
      <c r="U677" s="235"/>
      <c r="W677" s="368"/>
      <c r="X677" s="368"/>
      <c r="Y677" s="368"/>
      <c r="Z677" s="106" t="str">
        <f>IF(OR(N677="",P677="",Q677="",V677="",W677="",X677="",Y677=""),"",V677*IF(N677="Sewer Rising Main",VLOOKUP(W677,VALIDATIONS!$FN$2:$GE$42,11,FALSE),IF(N677="Sewer Reticulation",VLOOKUP(W677,VALIDATIONS!$FN$2:$GE$42,VLOOKUP(X677,VALIDATIONS!$FF$2:$FH$5,2,FALSE),FALSE),0)) +IF(P677="Up to 10% Rock",VLOOKUP(W677,VALIDATIONS!$FN$2:$GE$42,VLOOKUP(X677,VALIDATIONS!$FF$2:$FH$5,2,FALSE),FALSE),0)+IF(OR(Q677="Urban Development (moderate)",Q677="Urban Development (heavy)"),VLOOKUP(W677,VALIDATIONS!$FN$2:$GE$42,VLOOKUP(Q677,VALIDATIONS!$FJ$2:$FK$4,2,FALSE),FALSE),0))</f>
        <v/>
      </c>
    </row>
    <row r="678" spans="1:26" x14ac:dyDescent="0.2">
      <c r="A678" s="136"/>
      <c r="B678" s="368"/>
      <c r="C678" s="354"/>
      <c r="D678" s="141"/>
      <c r="E678" s="122"/>
      <c r="F678" s="141"/>
      <c r="G678" s="387"/>
      <c r="H678" s="387"/>
      <c r="I678" s="106" t="str">
        <f>IF(OR(C678="",D678=""),"",VLOOKUP(C678,VALIDATIONS!$FL$2:$FM$12,2,FALSE))</f>
        <v/>
      </c>
      <c r="J678" s="84"/>
      <c r="K678" s="377"/>
      <c r="L678" s="368"/>
      <c r="M678" s="141"/>
      <c r="N678" s="368"/>
      <c r="O678" s="141"/>
      <c r="P678" s="368"/>
      <c r="Q678" s="368"/>
      <c r="R678" s="196"/>
      <c r="S678" s="234"/>
      <c r="T678" s="198"/>
      <c r="U678" s="235"/>
      <c r="W678" s="368"/>
      <c r="X678" s="368"/>
      <c r="Y678" s="368"/>
      <c r="Z678" s="106" t="str">
        <f>IF(OR(N678="",P678="",Q678="",V678="",W678="",X678="",Y678=""),"",V678*IF(N678="Sewer Rising Main",VLOOKUP(W678,VALIDATIONS!$FN$2:$GE$42,11,FALSE),IF(N678="Sewer Reticulation",VLOOKUP(W678,VALIDATIONS!$FN$2:$GE$42,VLOOKUP(X678,VALIDATIONS!$FF$2:$FH$5,2,FALSE),FALSE),0)) +IF(P678="Up to 10% Rock",VLOOKUP(W678,VALIDATIONS!$FN$2:$GE$42,VLOOKUP(X678,VALIDATIONS!$FF$2:$FH$5,2,FALSE),FALSE),0)+IF(OR(Q678="Urban Development (moderate)",Q678="Urban Development (heavy)"),VLOOKUP(W678,VALIDATIONS!$FN$2:$GE$42,VLOOKUP(Q678,VALIDATIONS!$FJ$2:$FK$4,2,FALSE),FALSE),0))</f>
        <v/>
      </c>
    </row>
    <row r="679" spans="1:26" x14ac:dyDescent="0.2">
      <c r="A679" s="136"/>
      <c r="B679" s="368"/>
      <c r="C679" s="354"/>
      <c r="D679" s="141"/>
      <c r="E679" s="122"/>
      <c r="F679" s="141"/>
      <c r="G679" s="387"/>
      <c r="H679" s="387"/>
      <c r="I679" s="106" t="str">
        <f>IF(OR(C679="",D679=""),"",VLOOKUP(C679,VALIDATIONS!$FL$2:$FM$12,2,FALSE))</f>
        <v/>
      </c>
      <c r="J679" s="84"/>
      <c r="K679" s="377"/>
      <c r="L679" s="368"/>
      <c r="M679" s="141"/>
      <c r="N679" s="368"/>
      <c r="O679" s="141"/>
      <c r="P679" s="368"/>
      <c r="Q679" s="368"/>
      <c r="R679" s="196"/>
      <c r="S679" s="234"/>
      <c r="T679" s="198"/>
      <c r="U679" s="235"/>
      <c r="W679" s="368"/>
      <c r="X679" s="368"/>
      <c r="Y679" s="368"/>
      <c r="Z679" s="106" t="str">
        <f>IF(OR(N679="",P679="",Q679="",V679="",W679="",X679="",Y679=""),"",V679*IF(N679="Sewer Rising Main",VLOOKUP(W679,VALIDATIONS!$FN$2:$GE$42,11,FALSE),IF(N679="Sewer Reticulation",VLOOKUP(W679,VALIDATIONS!$FN$2:$GE$42,VLOOKUP(X679,VALIDATIONS!$FF$2:$FH$5,2,FALSE),FALSE),0)) +IF(P679="Up to 10% Rock",VLOOKUP(W679,VALIDATIONS!$FN$2:$GE$42,VLOOKUP(X679,VALIDATIONS!$FF$2:$FH$5,2,FALSE),FALSE),0)+IF(OR(Q679="Urban Development (moderate)",Q679="Urban Development (heavy)"),VLOOKUP(W679,VALIDATIONS!$FN$2:$GE$42,VLOOKUP(Q679,VALIDATIONS!$FJ$2:$FK$4,2,FALSE),FALSE),0))</f>
        <v/>
      </c>
    </row>
    <row r="680" spans="1:26" x14ac:dyDescent="0.2">
      <c r="A680" s="136"/>
      <c r="B680" s="368"/>
      <c r="C680" s="354"/>
      <c r="D680" s="141"/>
      <c r="E680" s="122"/>
      <c r="F680" s="141"/>
      <c r="G680" s="387"/>
      <c r="H680" s="387"/>
      <c r="I680" s="106" t="str">
        <f>IF(OR(C680="",D680=""),"",VLOOKUP(C680,VALIDATIONS!$FL$2:$FM$12,2,FALSE))</f>
        <v/>
      </c>
      <c r="J680" s="84"/>
      <c r="K680" s="377"/>
      <c r="L680" s="368"/>
      <c r="M680" s="141"/>
      <c r="N680" s="368"/>
      <c r="O680" s="141"/>
      <c r="P680" s="368"/>
      <c r="Q680" s="368"/>
      <c r="R680" s="196"/>
      <c r="S680" s="234"/>
      <c r="T680" s="198"/>
      <c r="U680" s="235"/>
      <c r="W680" s="368"/>
      <c r="X680" s="368"/>
      <c r="Y680" s="368"/>
      <c r="Z680" s="106" t="str">
        <f>IF(OR(N680="",P680="",Q680="",V680="",W680="",X680="",Y680=""),"",V680*IF(N680="Sewer Rising Main",VLOOKUP(W680,VALIDATIONS!$FN$2:$GE$42,11,FALSE),IF(N680="Sewer Reticulation",VLOOKUP(W680,VALIDATIONS!$FN$2:$GE$42,VLOOKUP(X680,VALIDATIONS!$FF$2:$FH$5,2,FALSE),FALSE),0)) +IF(P680="Up to 10% Rock",VLOOKUP(W680,VALIDATIONS!$FN$2:$GE$42,VLOOKUP(X680,VALIDATIONS!$FF$2:$FH$5,2,FALSE),FALSE),0)+IF(OR(Q680="Urban Development (moderate)",Q680="Urban Development (heavy)"),VLOOKUP(W680,VALIDATIONS!$FN$2:$GE$42,VLOOKUP(Q680,VALIDATIONS!$FJ$2:$FK$4,2,FALSE),FALSE),0))</f>
        <v/>
      </c>
    </row>
    <row r="681" spans="1:26" x14ac:dyDescent="0.2">
      <c r="A681" s="136"/>
      <c r="B681" s="368"/>
      <c r="C681" s="354"/>
      <c r="D681" s="141"/>
      <c r="E681" s="122"/>
      <c r="F681" s="141"/>
      <c r="G681" s="387"/>
      <c r="H681" s="387"/>
      <c r="I681" s="106" t="str">
        <f>IF(OR(C681="",D681=""),"",VLOOKUP(C681,VALIDATIONS!$FL$2:$FM$12,2,FALSE))</f>
        <v/>
      </c>
      <c r="J681" s="84"/>
      <c r="K681" s="377"/>
      <c r="L681" s="368"/>
      <c r="M681" s="141"/>
      <c r="N681" s="368"/>
      <c r="O681" s="141"/>
      <c r="P681" s="368"/>
      <c r="Q681" s="368"/>
      <c r="R681" s="196"/>
      <c r="S681" s="234"/>
      <c r="T681" s="198"/>
      <c r="U681" s="235"/>
      <c r="W681" s="368"/>
      <c r="X681" s="368"/>
      <c r="Y681" s="368"/>
      <c r="Z681" s="106" t="str">
        <f>IF(OR(N681="",P681="",Q681="",V681="",W681="",X681="",Y681=""),"",V681*IF(N681="Sewer Rising Main",VLOOKUP(W681,VALIDATIONS!$FN$2:$GE$42,11,FALSE),IF(N681="Sewer Reticulation",VLOOKUP(W681,VALIDATIONS!$FN$2:$GE$42,VLOOKUP(X681,VALIDATIONS!$FF$2:$FH$5,2,FALSE),FALSE),0)) +IF(P681="Up to 10% Rock",VLOOKUP(W681,VALIDATIONS!$FN$2:$GE$42,VLOOKUP(X681,VALIDATIONS!$FF$2:$FH$5,2,FALSE),FALSE),0)+IF(OR(Q681="Urban Development (moderate)",Q681="Urban Development (heavy)"),VLOOKUP(W681,VALIDATIONS!$FN$2:$GE$42,VLOOKUP(Q681,VALIDATIONS!$FJ$2:$FK$4,2,FALSE),FALSE),0))</f>
        <v/>
      </c>
    </row>
    <row r="682" spans="1:26" x14ac:dyDescent="0.2">
      <c r="A682" s="136"/>
      <c r="B682" s="368"/>
      <c r="C682" s="354"/>
      <c r="D682" s="141"/>
      <c r="E682" s="122"/>
      <c r="F682" s="141"/>
      <c r="G682" s="387"/>
      <c r="H682" s="387"/>
      <c r="I682" s="106" t="str">
        <f>IF(OR(C682="",D682=""),"",VLOOKUP(C682,VALIDATIONS!$FL$2:$FM$12,2,FALSE))</f>
        <v/>
      </c>
      <c r="J682" s="84"/>
      <c r="K682" s="377"/>
      <c r="L682" s="368"/>
      <c r="M682" s="141"/>
      <c r="N682" s="368"/>
      <c r="O682" s="141"/>
      <c r="P682" s="368"/>
      <c r="Q682" s="368"/>
      <c r="R682" s="196"/>
      <c r="S682" s="234"/>
      <c r="T682" s="198"/>
      <c r="U682" s="235"/>
      <c r="W682" s="368"/>
      <c r="X682" s="368"/>
      <c r="Y682" s="368"/>
      <c r="Z682" s="106" t="str">
        <f>IF(OR(N682="",P682="",Q682="",V682="",W682="",X682="",Y682=""),"",V682*IF(N682="Sewer Rising Main",VLOOKUP(W682,VALIDATIONS!$FN$2:$GE$42,11,FALSE),IF(N682="Sewer Reticulation",VLOOKUP(W682,VALIDATIONS!$FN$2:$GE$42,VLOOKUP(X682,VALIDATIONS!$FF$2:$FH$5,2,FALSE),FALSE),0)) +IF(P682="Up to 10% Rock",VLOOKUP(W682,VALIDATIONS!$FN$2:$GE$42,VLOOKUP(X682,VALIDATIONS!$FF$2:$FH$5,2,FALSE),FALSE),0)+IF(OR(Q682="Urban Development (moderate)",Q682="Urban Development (heavy)"),VLOOKUP(W682,VALIDATIONS!$FN$2:$GE$42,VLOOKUP(Q682,VALIDATIONS!$FJ$2:$FK$4,2,FALSE),FALSE),0))</f>
        <v/>
      </c>
    </row>
    <row r="683" spans="1:26" x14ac:dyDescent="0.2">
      <c r="A683" s="136"/>
      <c r="B683" s="368"/>
      <c r="C683" s="354"/>
      <c r="D683" s="141"/>
      <c r="E683" s="122"/>
      <c r="F683" s="141"/>
      <c r="G683" s="387"/>
      <c r="H683" s="387"/>
      <c r="I683" s="106" t="str">
        <f>IF(OR(C683="",D683=""),"",VLOOKUP(C683,VALIDATIONS!$FL$2:$FM$12,2,FALSE))</f>
        <v/>
      </c>
      <c r="J683" s="84"/>
      <c r="K683" s="377"/>
      <c r="L683" s="368"/>
      <c r="M683" s="141"/>
      <c r="N683" s="368"/>
      <c r="O683" s="141"/>
      <c r="P683" s="368"/>
      <c r="Q683" s="368"/>
      <c r="R683" s="196"/>
      <c r="S683" s="234"/>
      <c r="T683" s="198"/>
      <c r="U683" s="235"/>
      <c r="W683" s="368"/>
      <c r="X683" s="368"/>
      <c r="Y683" s="368"/>
      <c r="Z683" s="106" t="str">
        <f>IF(OR(N683="",P683="",Q683="",V683="",W683="",X683="",Y683=""),"",V683*IF(N683="Sewer Rising Main",VLOOKUP(W683,VALIDATIONS!$FN$2:$GE$42,11,FALSE),IF(N683="Sewer Reticulation",VLOOKUP(W683,VALIDATIONS!$FN$2:$GE$42,VLOOKUP(X683,VALIDATIONS!$FF$2:$FH$5,2,FALSE),FALSE),0)) +IF(P683="Up to 10% Rock",VLOOKUP(W683,VALIDATIONS!$FN$2:$GE$42,VLOOKUP(X683,VALIDATIONS!$FF$2:$FH$5,2,FALSE),FALSE),0)+IF(OR(Q683="Urban Development (moderate)",Q683="Urban Development (heavy)"),VLOOKUP(W683,VALIDATIONS!$FN$2:$GE$42,VLOOKUP(Q683,VALIDATIONS!$FJ$2:$FK$4,2,FALSE),FALSE),0))</f>
        <v/>
      </c>
    </row>
    <row r="684" spans="1:26" x14ac:dyDescent="0.2">
      <c r="A684" s="136"/>
      <c r="B684" s="368"/>
      <c r="C684" s="354"/>
      <c r="D684" s="141"/>
      <c r="E684" s="122"/>
      <c r="F684" s="141"/>
      <c r="G684" s="387"/>
      <c r="H684" s="387"/>
      <c r="I684" s="106" t="str">
        <f>IF(OR(C684="",D684=""),"",VLOOKUP(C684,VALIDATIONS!$FL$2:$FM$12,2,FALSE))</f>
        <v/>
      </c>
      <c r="J684" s="84"/>
      <c r="K684" s="377"/>
      <c r="L684" s="368"/>
      <c r="M684" s="141"/>
      <c r="N684" s="368"/>
      <c r="O684" s="141"/>
      <c r="P684" s="368"/>
      <c r="Q684" s="368"/>
      <c r="R684" s="196"/>
      <c r="S684" s="234"/>
      <c r="T684" s="198"/>
      <c r="U684" s="235"/>
      <c r="W684" s="368"/>
      <c r="X684" s="368"/>
      <c r="Y684" s="368"/>
      <c r="Z684" s="106" t="str">
        <f>IF(OR(N684="",P684="",Q684="",V684="",W684="",X684="",Y684=""),"",V684*IF(N684="Sewer Rising Main",VLOOKUP(W684,VALIDATIONS!$FN$2:$GE$42,11,FALSE),IF(N684="Sewer Reticulation",VLOOKUP(W684,VALIDATIONS!$FN$2:$GE$42,VLOOKUP(X684,VALIDATIONS!$FF$2:$FH$5,2,FALSE),FALSE),0)) +IF(P684="Up to 10% Rock",VLOOKUP(W684,VALIDATIONS!$FN$2:$GE$42,VLOOKUP(X684,VALIDATIONS!$FF$2:$FH$5,2,FALSE),FALSE),0)+IF(OR(Q684="Urban Development (moderate)",Q684="Urban Development (heavy)"),VLOOKUP(W684,VALIDATIONS!$FN$2:$GE$42,VLOOKUP(Q684,VALIDATIONS!$FJ$2:$FK$4,2,FALSE),FALSE),0))</f>
        <v/>
      </c>
    </row>
    <row r="685" spans="1:26" x14ac:dyDescent="0.2">
      <c r="A685" s="136"/>
      <c r="B685" s="368"/>
      <c r="C685" s="354"/>
      <c r="D685" s="141"/>
      <c r="E685" s="122"/>
      <c r="F685" s="141"/>
      <c r="G685" s="387"/>
      <c r="H685" s="387"/>
      <c r="I685" s="106" t="str">
        <f>IF(OR(C685="",D685=""),"",VLOOKUP(C685,VALIDATIONS!$FL$2:$FM$12,2,FALSE))</f>
        <v/>
      </c>
      <c r="J685" s="84"/>
      <c r="K685" s="377"/>
      <c r="L685" s="368"/>
      <c r="M685" s="141"/>
      <c r="N685" s="368"/>
      <c r="O685" s="141"/>
      <c r="P685" s="368"/>
      <c r="Q685" s="368"/>
      <c r="R685" s="196"/>
      <c r="S685" s="234"/>
      <c r="T685" s="198"/>
      <c r="U685" s="235"/>
      <c r="W685" s="368"/>
      <c r="X685" s="368"/>
      <c r="Y685" s="368"/>
      <c r="Z685" s="106" t="str">
        <f>IF(OR(N685="",P685="",Q685="",V685="",W685="",X685="",Y685=""),"",V685*IF(N685="Sewer Rising Main",VLOOKUP(W685,VALIDATIONS!$FN$2:$GE$42,11,FALSE),IF(N685="Sewer Reticulation",VLOOKUP(W685,VALIDATIONS!$FN$2:$GE$42,VLOOKUP(X685,VALIDATIONS!$FF$2:$FH$5,2,FALSE),FALSE),0)) +IF(P685="Up to 10% Rock",VLOOKUP(W685,VALIDATIONS!$FN$2:$GE$42,VLOOKUP(X685,VALIDATIONS!$FF$2:$FH$5,2,FALSE),FALSE),0)+IF(OR(Q685="Urban Development (moderate)",Q685="Urban Development (heavy)"),VLOOKUP(W685,VALIDATIONS!$FN$2:$GE$42,VLOOKUP(Q685,VALIDATIONS!$FJ$2:$FK$4,2,FALSE),FALSE),0))</f>
        <v/>
      </c>
    </row>
    <row r="686" spans="1:26" x14ac:dyDescent="0.2">
      <c r="A686" s="136"/>
      <c r="B686" s="368"/>
      <c r="C686" s="354"/>
      <c r="D686" s="141"/>
      <c r="E686" s="122"/>
      <c r="F686" s="141"/>
      <c r="G686" s="387"/>
      <c r="H686" s="387"/>
      <c r="I686" s="106" t="str">
        <f>IF(OR(C686="",D686=""),"",VLOOKUP(C686,VALIDATIONS!$FL$2:$FM$12,2,FALSE))</f>
        <v/>
      </c>
      <c r="J686" s="84"/>
      <c r="K686" s="377"/>
      <c r="L686" s="368"/>
      <c r="M686" s="141"/>
      <c r="N686" s="368"/>
      <c r="O686" s="141"/>
      <c r="P686" s="368"/>
      <c r="Q686" s="368"/>
      <c r="R686" s="196"/>
      <c r="S686" s="234"/>
      <c r="T686" s="198"/>
      <c r="U686" s="235"/>
      <c r="W686" s="368"/>
      <c r="X686" s="368"/>
      <c r="Y686" s="368"/>
      <c r="Z686" s="106" t="str">
        <f>IF(OR(N686="",P686="",Q686="",V686="",W686="",X686="",Y686=""),"",V686*IF(N686="Sewer Rising Main",VLOOKUP(W686,VALIDATIONS!$FN$2:$GE$42,11,FALSE),IF(N686="Sewer Reticulation",VLOOKUP(W686,VALIDATIONS!$FN$2:$GE$42,VLOOKUP(X686,VALIDATIONS!$FF$2:$FH$5,2,FALSE),FALSE),0)) +IF(P686="Up to 10% Rock",VLOOKUP(W686,VALIDATIONS!$FN$2:$GE$42,VLOOKUP(X686,VALIDATIONS!$FF$2:$FH$5,2,FALSE),FALSE),0)+IF(OR(Q686="Urban Development (moderate)",Q686="Urban Development (heavy)"),VLOOKUP(W686,VALIDATIONS!$FN$2:$GE$42,VLOOKUP(Q686,VALIDATIONS!$FJ$2:$FK$4,2,FALSE),FALSE),0))</f>
        <v/>
      </c>
    </row>
    <row r="687" spans="1:26" x14ac:dyDescent="0.2">
      <c r="A687" s="136"/>
      <c r="B687" s="368"/>
      <c r="C687" s="354"/>
      <c r="D687" s="141"/>
      <c r="E687" s="122"/>
      <c r="F687" s="141"/>
      <c r="G687" s="387"/>
      <c r="H687" s="387"/>
      <c r="I687" s="106" t="str">
        <f>IF(OR(C687="",D687=""),"",VLOOKUP(C687,VALIDATIONS!$FL$2:$FM$12,2,FALSE))</f>
        <v/>
      </c>
      <c r="J687" s="84"/>
      <c r="K687" s="377"/>
      <c r="L687" s="368"/>
      <c r="M687" s="141"/>
      <c r="N687" s="368"/>
      <c r="O687" s="141"/>
      <c r="P687" s="368"/>
      <c r="Q687" s="368"/>
      <c r="R687" s="196"/>
      <c r="S687" s="234"/>
      <c r="T687" s="198"/>
      <c r="U687" s="235"/>
      <c r="W687" s="368"/>
      <c r="X687" s="368"/>
      <c r="Y687" s="368"/>
      <c r="Z687" s="106" t="str">
        <f>IF(OR(N687="",P687="",Q687="",V687="",W687="",X687="",Y687=""),"",V687*IF(N687="Sewer Rising Main",VLOOKUP(W687,VALIDATIONS!$FN$2:$GE$42,11,FALSE),IF(N687="Sewer Reticulation",VLOOKUP(W687,VALIDATIONS!$FN$2:$GE$42,VLOOKUP(X687,VALIDATIONS!$FF$2:$FH$5,2,FALSE),FALSE),0)) +IF(P687="Up to 10% Rock",VLOOKUP(W687,VALIDATIONS!$FN$2:$GE$42,VLOOKUP(X687,VALIDATIONS!$FF$2:$FH$5,2,FALSE),FALSE),0)+IF(OR(Q687="Urban Development (moderate)",Q687="Urban Development (heavy)"),VLOOKUP(W687,VALIDATIONS!$FN$2:$GE$42,VLOOKUP(Q687,VALIDATIONS!$FJ$2:$FK$4,2,FALSE),FALSE),0))</f>
        <v/>
      </c>
    </row>
    <row r="688" spans="1:26" x14ac:dyDescent="0.2">
      <c r="A688" s="136"/>
      <c r="B688" s="368"/>
      <c r="C688" s="354"/>
      <c r="D688" s="141"/>
      <c r="E688" s="122"/>
      <c r="F688" s="141"/>
      <c r="G688" s="387"/>
      <c r="H688" s="387"/>
      <c r="I688" s="106" t="str">
        <f>IF(OR(C688="",D688=""),"",VLOOKUP(C688,VALIDATIONS!$FL$2:$FM$12,2,FALSE))</f>
        <v/>
      </c>
      <c r="J688" s="84"/>
      <c r="K688" s="377"/>
      <c r="L688" s="368"/>
      <c r="M688" s="141"/>
      <c r="N688" s="368"/>
      <c r="O688" s="141"/>
      <c r="P688" s="368"/>
      <c r="Q688" s="368"/>
      <c r="R688" s="196"/>
      <c r="S688" s="234"/>
      <c r="T688" s="198"/>
      <c r="U688" s="235"/>
      <c r="W688" s="368"/>
      <c r="X688" s="368"/>
      <c r="Y688" s="368"/>
      <c r="Z688" s="106" t="str">
        <f>IF(OR(N688="",P688="",Q688="",V688="",W688="",X688="",Y688=""),"",V688*IF(N688="Sewer Rising Main",VLOOKUP(W688,VALIDATIONS!$FN$2:$GE$42,11,FALSE),IF(N688="Sewer Reticulation",VLOOKUP(W688,VALIDATIONS!$FN$2:$GE$42,VLOOKUP(X688,VALIDATIONS!$FF$2:$FH$5,2,FALSE),FALSE),0)) +IF(P688="Up to 10% Rock",VLOOKUP(W688,VALIDATIONS!$FN$2:$GE$42,VLOOKUP(X688,VALIDATIONS!$FF$2:$FH$5,2,FALSE),FALSE),0)+IF(OR(Q688="Urban Development (moderate)",Q688="Urban Development (heavy)"),VLOOKUP(W688,VALIDATIONS!$FN$2:$GE$42,VLOOKUP(Q688,VALIDATIONS!$FJ$2:$FK$4,2,FALSE),FALSE),0))</f>
        <v/>
      </c>
    </row>
    <row r="689" spans="1:26" x14ac:dyDescent="0.2">
      <c r="A689" s="136"/>
      <c r="B689" s="368"/>
      <c r="C689" s="354"/>
      <c r="D689" s="141"/>
      <c r="E689" s="122"/>
      <c r="F689" s="141"/>
      <c r="G689" s="387"/>
      <c r="H689" s="387"/>
      <c r="I689" s="106" t="str">
        <f>IF(OR(C689="",D689=""),"",VLOOKUP(C689,VALIDATIONS!$FL$2:$FM$12,2,FALSE))</f>
        <v/>
      </c>
      <c r="J689" s="84"/>
      <c r="K689" s="377"/>
      <c r="L689" s="368"/>
      <c r="M689" s="141"/>
      <c r="N689" s="368"/>
      <c r="O689" s="141"/>
      <c r="P689" s="368"/>
      <c r="Q689" s="368"/>
      <c r="R689" s="196"/>
      <c r="S689" s="234"/>
      <c r="T689" s="198"/>
      <c r="U689" s="235"/>
      <c r="W689" s="368"/>
      <c r="X689" s="368"/>
      <c r="Y689" s="368"/>
      <c r="Z689" s="106" t="str">
        <f>IF(OR(N689="",P689="",Q689="",V689="",W689="",X689="",Y689=""),"",V689*IF(N689="Sewer Rising Main",VLOOKUP(W689,VALIDATIONS!$FN$2:$GE$42,11,FALSE),IF(N689="Sewer Reticulation",VLOOKUP(W689,VALIDATIONS!$FN$2:$GE$42,VLOOKUP(X689,VALIDATIONS!$FF$2:$FH$5,2,FALSE),FALSE),0)) +IF(P689="Up to 10% Rock",VLOOKUP(W689,VALIDATIONS!$FN$2:$GE$42,VLOOKUP(X689,VALIDATIONS!$FF$2:$FH$5,2,FALSE),FALSE),0)+IF(OR(Q689="Urban Development (moderate)",Q689="Urban Development (heavy)"),VLOOKUP(W689,VALIDATIONS!$FN$2:$GE$42,VLOOKUP(Q689,VALIDATIONS!$FJ$2:$FK$4,2,FALSE),FALSE),0))</f>
        <v/>
      </c>
    </row>
    <row r="690" spans="1:26" x14ac:dyDescent="0.2">
      <c r="A690" s="136"/>
      <c r="B690" s="368"/>
      <c r="C690" s="354"/>
      <c r="D690" s="141"/>
      <c r="E690" s="122"/>
      <c r="F690" s="141"/>
      <c r="G690" s="387"/>
      <c r="H690" s="387"/>
      <c r="I690" s="106" t="str">
        <f>IF(OR(C690="",D690=""),"",VLOOKUP(C690,VALIDATIONS!$FL$2:$FM$12,2,FALSE))</f>
        <v/>
      </c>
      <c r="J690" s="84"/>
      <c r="K690" s="377"/>
      <c r="L690" s="368"/>
      <c r="M690" s="141"/>
      <c r="N690" s="368"/>
      <c r="O690" s="141"/>
      <c r="P690" s="368"/>
      <c r="Q690" s="368"/>
      <c r="R690" s="196"/>
      <c r="S690" s="234"/>
      <c r="T690" s="198"/>
      <c r="U690" s="235"/>
      <c r="W690" s="368"/>
      <c r="X690" s="368"/>
      <c r="Y690" s="368"/>
      <c r="Z690" s="106" t="str">
        <f>IF(OR(N690="",P690="",Q690="",V690="",W690="",X690="",Y690=""),"",V690*IF(N690="Sewer Rising Main",VLOOKUP(W690,VALIDATIONS!$FN$2:$GE$42,11,FALSE),IF(N690="Sewer Reticulation",VLOOKUP(W690,VALIDATIONS!$FN$2:$GE$42,VLOOKUP(X690,VALIDATIONS!$FF$2:$FH$5,2,FALSE),FALSE),0)) +IF(P690="Up to 10% Rock",VLOOKUP(W690,VALIDATIONS!$FN$2:$GE$42,VLOOKUP(X690,VALIDATIONS!$FF$2:$FH$5,2,FALSE),FALSE),0)+IF(OR(Q690="Urban Development (moderate)",Q690="Urban Development (heavy)"),VLOOKUP(W690,VALIDATIONS!$FN$2:$GE$42,VLOOKUP(Q690,VALIDATIONS!$FJ$2:$FK$4,2,FALSE),FALSE),0))</f>
        <v/>
      </c>
    </row>
    <row r="691" spans="1:26" x14ac:dyDescent="0.2">
      <c r="A691" s="136"/>
      <c r="B691" s="368"/>
      <c r="C691" s="354"/>
      <c r="D691" s="141"/>
      <c r="E691" s="122"/>
      <c r="F691" s="141"/>
      <c r="G691" s="387"/>
      <c r="H691" s="387"/>
      <c r="I691" s="106" t="str">
        <f>IF(OR(C691="",D691=""),"",VLOOKUP(C691,VALIDATIONS!$FL$2:$FM$12,2,FALSE))</f>
        <v/>
      </c>
      <c r="J691" s="84"/>
      <c r="K691" s="377"/>
      <c r="L691" s="368"/>
      <c r="M691" s="141"/>
      <c r="N691" s="368"/>
      <c r="O691" s="141"/>
      <c r="P691" s="368"/>
      <c r="Q691" s="368"/>
      <c r="R691" s="196"/>
      <c r="S691" s="234"/>
      <c r="T691" s="198"/>
      <c r="U691" s="235"/>
      <c r="W691" s="368"/>
      <c r="X691" s="368"/>
      <c r="Y691" s="368"/>
      <c r="Z691" s="106" t="str">
        <f>IF(OR(N691="",P691="",Q691="",V691="",W691="",X691="",Y691=""),"",V691*IF(N691="Sewer Rising Main",VLOOKUP(W691,VALIDATIONS!$FN$2:$GE$42,11,FALSE),IF(N691="Sewer Reticulation",VLOOKUP(W691,VALIDATIONS!$FN$2:$GE$42,VLOOKUP(X691,VALIDATIONS!$FF$2:$FH$5,2,FALSE),FALSE),0)) +IF(P691="Up to 10% Rock",VLOOKUP(W691,VALIDATIONS!$FN$2:$GE$42,VLOOKUP(X691,VALIDATIONS!$FF$2:$FH$5,2,FALSE),FALSE),0)+IF(OR(Q691="Urban Development (moderate)",Q691="Urban Development (heavy)"),VLOOKUP(W691,VALIDATIONS!$FN$2:$GE$42,VLOOKUP(Q691,VALIDATIONS!$FJ$2:$FK$4,2,FALSE),FALSE),0))</f>
        <v/>
      </c>
    </row>
    <row r="692" spans="1:26" x14ac:dyDescent="0.2">
      <c r="A692" s="136"/>
      <c r="B692" s="368"/>
      <c r="C692" s="354"/>
      <c r="D692" s="141"/>
      <c r="E692" s="122"/>
      <c r="F692" s="141"/>
      <c r="G692" s="387"/>
      <c r="H692" s="387"/>
      <c r="I692" s="106" t="str">
        <f>IF(OR(C692="",D692=""),"",VLOOKUP(C692,VALIDATIONS!$FL$2:$FM$12,2,FALSE))</f>
        <v/>
      </c>
      <c r="J692" s="84"/>
      <c r="K692" s="377"/>
      <c r="L692" s="368"/>
      <c r="M692" s="141"/>
      <c r="N692" s="368"/>
      <c r="O692" s="141"/>
      <c r="P692" s="368"/>
      <c r="Q692" s="368"/>
      <c r="R692" s="196"/>
      <c r="S692" s="234"/>
      <c r="T692" s="198"/>
      <c r="U692" s="235"/>
      <c r="W692" s="368"/>
      <c r="X692" s="368"/>
      <c r="Y692" s="368"/>
      <c r="Z692" s="106" t="str">
        <f>IF(OR(N692="",P692="",Q692="",V692="",W692="",X692="",Y692=""),"",V692*IF(N692="Sewer Rising Main",VLOOKUP(W692,VALIDATIONS!$FN$2:$GE$42,11,FALSE),IF(N692="Sewer Reticulation",VLOOKUP(W692,VALIDATIONS!$FN$2:$GE$42,VLOOKUP(X692,VALIDATIONS!$FF$2:$FH$5,2,FALSE),FALSE),0)) +IF(P692="Up to 10% Rock",VLOOKUP(W692,VALIDATIONS!$FN$2:$GE$42,VLOOKUP(X692,VALIDATIONS!$FF$2:$FH$5,2,FALSE),FALSE),0)+IF(OR(Q692="Urban Development (moderate)",Q692="Urban Development (heavy)"),VLOOKUP(W692,VALIDATIONS!$FN$2:$GE$42,VLOOKUP(Q692,VALIDATIONS!$FJ$2:$FK$4,2,FALSE),FALSE),0))</f>
        <v/>
      </c>
    </row>
    <row r="693" spans="1:26" x14ac:dyDescent="0.2">
      <c r="A693" s="136"/>
      <c r="B693" s="368"/>
      <c r="C693" s="354"/>
      <c r="D693" s="141"/>
      <c r="E693" s="122"/>
      <c r="F693" s="141"/>
      <c r="G693" s="387"/>
      <c r="H693" s="387"/>
      <c r="I693" s="106" t="str">
        <f>IF(OR(C693="",D693=""),"",VLOOKUP(C693,VALIDATIONS!$FL$2:$FM$12,2,FALSE))</f>
        <v/>
      </c>
      <c r="J693" s="84"/>
      <c r="K693" s="377"/>
      <c r="L693" s="368"/>
      <c r="M693" s="141"/>
      <c r="N693" s="368"/>
      <c r="O693" s="141"/>
      <c r="P693" s="368"/>
      <c r="Q693" s="368"/>
      <c r="R693" s="196"/>
      <c r="S693" s="234"/>
      <c r="T693" s="198"/>
      <c r="U693" s="235"/>
      <c r="W693" s="368"/>
      <c r="X693" s="368"/>
      <c r="Y693" s="368"/>
      <c r="Z693" s="106" t="str">
        <f>IF(OR(N693="",P693="",Q693="",V693="",W693="",X693="",Y693=""),"",V693*IF(N693="Sewer Rising Main",VLOOKUP(W693,VALIDATIONS!$FN$2:$GE$42,11,FALSE),IF(N693="Sewer Reticulation",VLOOKUP(W693,VALIDATIONS!$FN$2:$GE$42,VLOOKUP(X693,VALIDATIONS!$FF$2:$FH$5,2,FALSE),FALSE),0)) +IF(P693="Up to 10% Rock",VLOOKUP(W693,VALIDATIONS!$FN$2:$GE$42,VLOOKUP(X693,VALIDATIONS!$FF$2:$FH$5,2,FALSE),FALSE),0)+IF(OR(Q693="Urban Development (moderate)",Q693="Urban Development (heavy)"),VLOOKUP(W693,VALIDATIONS!$FN$2:$GE$42,VLOOKUP(Q693,VALIDATIONS!$FJ$2:$FK$4,2,FALSE),FALSE),0))</f>
        <v/>
      </c>
    </row>
    <row r="694" spans="1:26" x14ac:dyDescent="0.2">
      <c r="A694" s="136"/>
      <c r="B694" s="368"/>
      <c r="C694" s="354"/>
      <c r="D694" s="141"/>
      <c r="E694" s="122"/>
      <c r="F694" s="141"/>
      <c r="G694" s="387"/>
      <c r="H694" s="387"/>
      <c r="I694" s="106" t="str">
        <f>IF(OR(C694="",D694=""),"",VLOOKUP(C694,VALIDATIONS!$FL$2:$FM$12,2,FALSE))</f>
        <v/>
      </c>
      <c r="J694" s="84"/>
      <c r="K694" s="377"/>
      <c r="L694" s="368"/>
      <c r="M694" s="141"/>
      <c r="N694" s="368"/>
      <c r="O694" s="141"/>
      <c r="P694" s="368"/>
      <c r="Q694" s="368"/>
      <c r="R694" s="196"/>
      <c r="S694" s="234"/>
      <c r="T694" s="198"/>
      <c r="U694" s="235"/>
      <c r="W694" s="368"/>
      <c r="X694" s="368"/>
      <c r="Y694" s="368"/>
      <c r="Z694" s="106" t="str">
        <f>IF(OR(N694="",P694="",Q694="",V694="",W694="",X694="",Y694=""),"",V694*IF(N694="Sewer Rising Main",VLOOKUP(W694,VALIDATIONS!$FN$2:$GE$42,11,FALSE),IF(N694="Sewer Reticulation",VLOOKUP(W694,VALIDATIONS!$FN$2:$GE$42,VLOOKUP(X694,VALIDATIONS!$FF$2:$FH$5,2,FALSE),FALSE),0)) +IF(P694="Up to 10% Rock",VLOOKUP(W694,VALIDATIONS!$FN$2:$GE$42,VLOOKUP(X694,VALIDATIONS!$FF$2:$FH$5,2,FALSE),FALSE),0)+IF(OR(Q694="Urban Development (moderate)",Q694="Urban Development (heavy)"),VLOOKUP(W694,VALIDATIONS!$FN$2:$GE$42,VLOOKUP(Q694,VALIDATIONS!$FJ$2:$FK$4,2,FALSE),FALSE),0))</f>
        <v/>
      </c>
    </row>
    <row r="695" spans="1:26" x14ac:dyDescent="0.2">
      <c r="A695" s="136"/>
      <c r="B695" s="368"/>
      <c r="C695" s="354"/>
      <c r="D695" s="141"/>
      <c r="E695" s="122"/>
      <c r="F695" s="141"/>
      <c r="G695" s="387"/>
      <c r="H695" s="387"/>
      <c r="I695" s="106" t="str">
        <f>IF(OR(C695="",D695=""),"",VLOOKUP(C695,VALIDATIONS!$FL$2:$FM$12,2,FALSE))</f>
        <v/>
      </c>
      <c r="J695" s="84"/>
      <c r="K695" s="377"/>
      <c r="L695" s="368"/>
      <c r="M695" s="141"/>
      <c r="N695" s="368"/>
      <c r="O695" s="141"/>
      <c r="P695" s="368"/>
      <c r="Q695" s="368"/>
      <c r="R695" s="196"/>
      <c r="S695" s="234"/>
      <c r="T695" s="198"/>
      <c r="U695" s="235"/>
      <c r="W695" s="368"/>
      <c r="X695" s="368"/>
      <c r="Y695" s="368"/>
      <c r="Z695" s="106" t="str">
        <f>IF(OR(N695="",P695="",Q695="",V695="",W695="",X695="",Y695=""),"",V695*IF(N695="Sewer Rising Main",VLOOKUP(W695,VALIDATIONS!$FN$2:$GE$42,11,FALSE),IF(N695="Sewer Reticulation",VLOOKUP(W695,VALIDATIONS!$FN$2:$GE$42,VLOOKUP(X695,VALIDATIONS!$FF$2:$FH$5,2,FALSE),FALSE),0)) +IF(P695="Up to 10% Rock",VLOOKUP(W695,VALIDATIONS!$FN$2:$GE$42,VLOOKUP(X695,VALIDATIONS!$FF$2:$FH$5,2,FALSE),FALSE),0)+IF(OR(Q695="Urban Development (moderate)",Q695="Urban Development (heavy)"),VLOOKUP(W695,VALIDATIONS!$FN$2:$GE$42,VLOOKUP(Q695,VALIDATIONS!$FJ$2:$FK$4,2,FALSE),FALSE),0))</f>
        <v/>
      </c>
    </row>
    <row r="696" spans="1:26" x14ac:dyDescent="0.2">
      <c r="A696" s="136"/>
      <c r="B696" s="368"/>
      <c r="C696" s="354"/>
      <c r="D696" s="141"/>
      <c r="E696" s="122"/>
      <c r="F696" s="141"/>
      <c r="G696" s="387"/>
      <c r="H696" s="387"/>
      <c r="I696" s="106" t="str">
        <f>IF(OR(C696="",D696=""),"",VLOOKUP(C696,VALIDATIONS!$FL$2:$FM$12,2,FALSE))</f>
        <v/>
      </c>
      <c r="J696" s="84"/>
      <c r="K696" s="377"/>
      <c r="L696" s="368"/>
      <c r="M696" s="141"/>
      <c r="N696" s="368"/>
      <c r="O696" s="141"/>
      <c r="P696" s="368"/>
      <c r="Q696" s="368"/>
      <c r="R696" s="196"/>
      <c r="S696" s="234"/>
      <c r="T696" s="198"/>
      <c r="U696" s="235"/>
      <c r="W696" s="368"/>
      <c r="X696" s="368"/>
      <c r="Y696" s="368"/>
      <c r="Z696" s="106" t="str">
        <f>IF(OR(N696="",P696="",Q696="",V696="",W696="",X696="",Y696=""),"",V696*IF(N696="Sewer Rising Main",VLOOKUP(W696,VALIDATIONS!$FN$2:$GE$42,11,FALSE),IF(N696="Sewer Reticulation",VLOOKUP(W696,VALIDATIONS!$FN$2:$GE$42,VLOOKUP(X696,VALIDATIONS!$FF$2:$FH$5,2,FALSE),FALSE),0)) +IF(P696="Up to 10% Rock",VLOOKUP(W696,VALIDATIONS!$FN$2:$GE$42,VLOOKUP(X696,VALIDATIONS!$FF$2:$FH$5,2,FALSE),FALSE),0)+IF(OR(Q696="Urban Development (moderate)",Q696="Urban Development (heavy)"),VLOOKUP(W696,VALIDATIONS!$FN$2:$GE$42,VLOOKUP(Q696,VALIDATIONS!$FJ$2:$FK$4,2,FALSE),FALSE),0))</f>
        <v/>
      </c>
    </row>
    <row r="697" spans="1:26" x14ac:dyDescent="0.2">
      <c r="A697" s="136"/>
      <c r="B697" s="368"/>
      <c r="C697" s="354"/>
      <c r="D697" s="141"/>
      <c r="E697" s="122"/>
      <c r="F697" s="141"/>
      <c r="G697" s="387"/>
      <c r="H697" s="387"/>
      <c r="I697" s="106" t="str">
        <f>IF(OR(C697="",D697=""),"",VLOOKUP(C697,VALIDATIONS!$FL$2:$FM$12,2,FALSE))</f>
        <v/>
      </c>
      <c r="J697" s="84"/>
      <c r="K697" s="377"/>
      <c r="L697" s="368"/>
      <c r="M697" s="141"/>
      <c r="N697" s="368"/>
      <c r="O697" s="141"/>
      <c r="P697" s="368"/>
      <c r="Q697" s="368"/>
      <c r="R697" s="196"/>
      <c r="S697" s="234"/>
      <c r="T697" s="198"/>
      <c r="U697" s="235"/>
      <c r="W697" s="368"/>
      <c r="X697" s="368"/>
      <c r="Y697" s="368"/>
      <c r="Z697" s="106" t="str">
        <f>IF(OR(N697="",P697="",Q697="",V697="",W697="",X697="",Y697=""),"",V697*IF(N697="Sewer Rising Main",VLOOKUP(W697,VALIDATIONS!$FN$2:$GE$42,11,FALSE),IF(N697="Sewer Reticulation",VLOOKUP(W697,VALIDATIONS!$FN$2:$GE$42,VLOOKUP(X697,VALIDATIONS!$FF$2:$FH$5,2,FALSE),FALSE),0)) +IF(P697="Up to 10% Rock",VLOOKUP(W697,VALIDATIONS!$FN$2:$GE$42,VLOOKUP(X697,VALIDATIONS!$FF$2:$FH$5,2,FALSE),FALSE),0)+IF(OR(Q697="Urban Development (moderate)",Q697="Urban Development (heavy)"),VLOOKUP(W697,VALIDATIONS!$FN$2:$GE$42,VLOOKUP(Q697,VALIDATIONS!$FJ$2:$FK$4,2,FALSE),FALSE),0))</f>
        <v/>
      </c>
    </row>
    <row r="698" spans="1:26" x14ac:dyDescent="0.2">
      <c r="A698" s="136"/>
      <c r="B698" s="368"/>
      <c r="C698" s="354"/>
      <c r="D698" s="141"/>
      <c r="E698" s="122"/>
      <c r="F698" s="141"/>
      <c r="G698" s="387"/>
      <c r="H698" s="387"/>
      <c r="I698" s="106" t="str">
        <f>IF(OR(C698="",D698=""),"",VLOOKUP(C698,VALIDATIONS!$FL$2:$FM$12,2,FALSE))</f>
        <v/>
      </c>
      <c r="J698" s="84"/>
      <c r="K698" s="377"/>
      <c r="L698" s="368"/>
      <c r="M698" s="141"/>
      <c r="N698" s="368"/>
      <c r="O698" s="141"/>
      <c r="P698" s="368"/>
      <c r="Q698" s="368"/>
      <c r="R698" s="196"/>
      <c r="S698" s="234"/>
      <c r="T698" s="198"/>
      <c r="U698" s="235"/>
      <c r="W698" s="368"/>
      <c r="X698" s="368"/>
      <c r="Y698" s="368"/>
      <c r="Z698" s="106" t="str">
        <f>IF(OR(N698="",P698="",Q698="",V698="",W698="",X698="",Y698=""),"",V698*IF(N698="Sewer Rising Main",VLOOKUP(W698,VALIDATIONS!$FN$2:$GE$42,11,FALSE),IF(N698="Sewer Reticulation",VLOOKUP(W698,VALIDATIONS!$FN$2:$GE$42,VLOOKUP(X698,VALIDATIONS!$FF$2:$FH$5,2,FALSE),FALSE),0)) +IF(P698="Up to 10% Rock",VLOOKUP(W698,VALIDATIONS!$FN$2:$GE$42,VLOOKUP(X698,VALIDATIONS!$FF$2:$FH$5,2,FALSE),FALSE),0)+IF(OR(Q698="Urban Development (moderate)",Q698="Urban Development (heavy)"),VLOOKUP(W698,VALIDATIONS!$FN$2:$GE$42,VLOOKUP(Q698,VALIDATIONS!$FJ$2:$FK$4,2,FALSE),FALSE),0))</f>
        <v/>
      </c>
    </row>
    <row r="699" spans="1:26" x14ac:dyDescent="0.2">
      <c r="A699" s="136"/>
      <c r="B699" s="368"/>
      <c r="C699" s="354"/>
      <c r="D699" s="141"/>
      <c r="E699" s="122"/>
      <c r="F699" s="141"/>
      <c r="G699" s="387"/>
      <c r="H699" s="387"/>
      <c r="I699" s="106" t="str">
        <f>IF(OR(C699="",D699=""),"",VLOOKUP(C699,VALIDATIONS!$FL$2:$FM$12,2,FALSE))</f>
        <v/>
      </c>
      <c r="J699" s="84"/>
      <c r="K699" s="377"/>
      <c r="L699" s="368"/>
      <c r="M699" s="141"/>
      <c r="N699" s="368"/>
      <c r="O699" s="141"/>
      <c r="P699" s="368"/>
      <c r="Q699" s="368"/>
      <c r="R699" s="196"/>
      <c r="S699" s="234"/>
      <c r="T699" s="198"/>
      <c r="U699" s="235"/>
      <c r="W699" s="368"/>
      <c r="X699" s="368"/>
      <c r="Y699" s="368"/>
      <c r="Z699" s="106" t="str">
        <f>IF(OR(N699="",P699="",Q699="",V699="",W699="",X699="",Y699=""),"",V699*IF(N699="Sewer Rising Main",VLOOKUP(W699,VALIDATIONS!$FN$2:$GE$42,11,FALSE),IF(N699="Sewer Reticulation",VLOOKUP(W699,VALIDATIONS!$FN$2:$GE$42,VLOOKUP(X699,VALIDATIONS!$FF$2:$FH$5,2,FALSE),FALSE),0)) +IF(P699="Up to 10% Rock",VLOOKUP(W699,VALIDATIONS!$FN$2:$GE$42,VLOOKUP(X699,VALIDATIONS!$FF$2:$FH$5,2,FALSE),FALSE),0)+IF(OR(Q699="Urban Development (moderate)",Q699="Urban Development (heavy)"),VLOOKUP(W699,VALIDATIONS!$FN$2:$GE$42,VLOOKUP(Q699,VALIDATIONS!$FJ$2:$FK$4,2,FALSE),FALSE),0))</f>
        <v/>
      </c>
    </row>
    <row r="700" spans="1:26" x14ac:dyDescent="0.2">
      <c r="A700" s="136"/>
      <c r="B700" s="368"/>
      <c r="C700" s="354"/>
      <c r="D700" s="141"/>
      <c r="E700" s="122"/>
      <c r="F700" s="141"/>
      <c r="G700" s="387"/>
      <c r="H700" s="387"/>
      <c r="I700" s="106" t="str">
        <f>IF(OR(C700="",D700=""),"",VLOOKUP(C700,VALIDATIONS!$FL$2:$FM$12,2,FALSE))</f>
        <v/>
      </c>
      <c r="J700" s="84"/>
      <c r="K700" s="377"/>
      <c r="L700" s="368"/>
      <c r="M700" s="141"/>
      <c r="N700" s="368"/>
      <c r="O700" s="141"/>
      <c r="P700" s="368"/>
      <c r="Q700" s="368"/>
      <c r="R700" s="196"/>
      <c r="S700" s="234"/>
      <c r="T700" s="198"/>
      <c r="U700" s="235"/>
      <c r="W700" s="368"/>
      <c r="X700" s="368"/>
      <c r="Y700" s="368"/>
      <c r="Z700" s="106" t="str">
        <f>IF(OR(N700="",P700="",Q700="",V700="",W700="",X700="",Y700=""),"",V700*IF(N700="Sewer Rising Main",VLOOKUP(W700,VALIDATIONS!$FN$2:$GE$42,11,FALSE),IF(N700="Sewer Reticulation",VLOOKUP(W700,VALIDATIONS!$FN$2:$GE$42,VLOOKUP(X700,VALIDATIONS!$FF$2:$FH$5,2,FALSE),FALSE),0)) +IF(P700="Up to 10% Rock",VLOOKUP(W700,VALIDATIONS!$FN$2:$GE$42,VLOOKUP(X700,VALIDATIONS!$FF$2:$FH$5,2,FALSE),FALSE),0)+IF(OR(Q700="Urban Development (moderate)",Q700="Urban Development (heavy)"),VLOOKUP(W700,VALIDATIONS!$FN$2:$GE$42,VLOOKUP(Q700,VALIDATIONS!$FJ$2:$FK$4,2,FALSE),FALSE),0))</f>
        <v/>
      </c>
    </row>
    <row r="701" spans="1:26" x14ac:dyDescent="0.2">
      <c r="A701" s="136"/>
      <c r="B701" s="368"/>
      <c r="C701" s="354"/>
      <c r="D701" s="141"/>
      <c r="E701" s="122"/>
      <c r="F701" s="141"/>
      <c r="G701" s="387"/>
      <c r="H701" s="387"/>
      <c r="I701" s="106" t="str">
        <f>IF(OR(C701="",D701=""),"",VLOOKUP(C701,VALIDATIONS!$FL$2:$FM$12,2,FALSE))</f>
        <v/>
      </c>
      <c r="J701" s="84"/>
      <c r="K701" s="377"/>
      <c r="L701" s="368"/>
      <c r="M701" s="141"/>
      <c r="N701" s="368"/>
      <c r="O701" s="141"/>
      <c r="P701" s="368"/>
      <c r="Q701" s="368"/>
      <c r="R701" s="196"/>
      <c r="S701" s="234"/>
      <c r="T701" s="198"/>
      <c r="U701" s="235"/>
      <c r="W701" s="368"/>
      <c r="X701" s="368"/>
      <c r="Y701" s="368"/>
      <c r="Z701" s="106" t="str">
        <f>IF(OR(N701="",P701="",Q701="",V701="",W701="",X701="",Y701=""),"",V701*IF(N701="Sewer Rising Main",VLOOKUP(W701,VALIDATIONS!$FN$2:$GE$42,11,FALSE),IF(N701="Sewer Reticulation",VLOOKUP(W701,VALIDATIONS!$FN$2:$GE$42,VLOOKUP(X701,VALIDATIONS!$FF$2:$FH$5,2,FALSE),FALSE),0)) +IF(P701="Up to 10% Rock",VLOOKUP(W701,VALIDATIONS!$FN$2:$GE$42,VLOOKUP(X701,VALIDATIONS!$FF$2:$FH$5,2,FALSE),FALSE),0)+IF(OR(Q701="Urban Development (moderate)",Q701="Urban Development (heavy)"),VLOOKUP(W701,VALIDATIONS!$FN$2:$GE$42,VLOOKUP(Q701,VALIDATIONS!$FJ$2:$FK$4,2,FALSE),FALSE),0))</f>
        <v/>
      </c>
    </row>
    <row r="702" spans="1:26" x14ac:dyDescent="0.2">
      <c r="A702" s="136"/>
      <c r="B702" s="368"/>
      <c r="C702" s="354"/>
      <c r="D702" s="141"/>
      <c r="E702" s="122"/>
      <c r="F702" s="141"/>
      <c r="G702" s="387"/>
      <c r="H702" s="387"/>
      <c r="I702" s="106" t="str">
        <f>IF(OR(C702="",D702=""),"",VLOOKUP(C702,VALIDATIONS!$FL$2:$FM$12,2,FALSE))</f>
        <v/>
      </c>
      <c r="J702" s="84"/>
      <c r="K702" s="377"/>
      <c r="L702" s="368"/>
      <c r="M702" s="141"/>
      <c r="N702" s="368"/>
      <c r="O702" s="141"/>
      <c r="P702" s="368"/>
      <c r="Q702" s="368"/>
      <c r="R702" s="196"/>
      <c r="S702" s="234"/>
      <c r="T702" s="198"/>
      <c r="U702" s="235"/>
      <c r="W702" s="368"/>
      <c r="X702" s="368"/>
      <c r="Y702" s="368"/>
      <c r="Z702" s="106" t="str">
        <f>IF(OR(N702="",P702="",Q702="",V702="",W702="",X702="",Y702=""),"",V702*IF(N702="Sewer Rising Main",VLOOKUP(W702,VALIDATIONS!$FN$2:$GE$42,11,FALSE),IF(N702="Sewer Reticulation",VLOOKUP(W702,VALIDATIONS!$FN$2:$GE$42,VLOOKUP(X702,VALIDATIONS!$FF$2:$FH$5,2,FALSE),FALSE),0)) +IF(P702="Up to 10% Rock",VLOOKUP(W702,VALIDATIONS!$FN$2:$GE$42,VLOOKUP(X702,VALIDATIONS!$FF$2:$FH$5,2,FALSE),FALSE),0)+IF(OR(Q702="Urban Development (moderate)",Q702="Urban Development (heavy)"),VLOOKUP(W702,VALIDATIONS!$FN$2:$GE$42,VLOOKUP(Q702,VALIDATIONS!$FJ$2:$FK$4,2,FALSE),FALSE),0))</f>
        <v/>
      </c>
    </row>
    <row r="703" spans="1:26" x14ac:dyDescent="0.2">
      <c r="A703" s="136"/>
      <c r="B703" s="368"/>
      <c r="C703" s="354"/>
      <c r="D703" s="141"/>
      <c r="E703" s="122"/>
      <c r="F703" s="141"/>
      <c r="G703" s="387"/>
      <c r="H703" s="387"/>
      <c r="I703" s="106" t="str">
        <f>IF(OR(C703="",D703=""),"",VLOOKUP(C703,VALIDATIONS!$FL$2:$FM$12,2,FALSE))</f>
        <v/>
      </c>
      <c r="J703" s="84"/>
      <c r="K703" s="377"/>
      <c r="L703" s="368"/>
      <c r="M703" s="141"/>
      <c r="N703" s="368"/>
      <c r="O703" s="141"/>
      <c r="P703" s="368"/>
      <c r="Q703" s="368"/>
      <c r="R703" s="196"/>
      <c r="S703" s="234"/>
      <c r="T703" s="198"/>
      <c r="U703" s="235"/>
      <c r="W703" s="368"/>
      <c r="X703" s="368"/>
      <c r="Y703" s="368"/>
      <c r="Z703" s="106" t="str">
        <f>IF(OR(N703="",P703="",Q703="",V703="",W703="",X703="",Y703=""),"",V703*IF(N703="Sewer Rising Main",VLOOKUP(W703,VALIDATIONS!$FN$2:$GE$42,11,FALSE),IF(N703="Sewer Reticulation",VLOOKUP(W703,VALIDATIONS!$FN$2:$GE$42,VLOOKUP(X703,VALIDATIONS!$FF$2:$FH$5,2,FALSE),FALSE),0)) +IF(P703="Up to 10% Rock",VLOOKUP(W703,VALIDATIONS!$FN$2:$GE$42,VLOOKUP(X703,VALIDATIONS!$FF$2:$FH$5,2,FALSE),FALSE),0)+IF(OR(Q703="Urban Development (moderate)",Q703="Urban Development (heavy)"),VLOOKUP(W703,VALIDATIONS!$FN$2:$GE$42,VLOOKUP(Q703,VALIDATIONS!$FJ$2:$FK$4,2,FALSE),FALSE),0))</f>
        <v/>
      </c>
    </row>
    <row r="704" spans="1:26" x14ac:dyDescent="0.2">
      <c r="A704" s="136"/>
      <c r="B704" s="368"/>
      <c r="C704" s="354"/>
      <c r="D704" s="141"/>
      <c r="E704" s="122"/>
      <c r="F704" s="141"/>
      <c r="G704" s="387"/>
      <c r="H704" s="387"/>
      <c r="I704" s="106" t="str">
        <f>IF(OR(C704="",D704=""),"",VLOOKUP(C704,VALIDATIONS!$FL$2:$FM$12,2,FALSE))</f>
        <v/>
      </c>
      <c r="J704" s="84"/>
      <c r="K704" s="377"/>
      <c r="L704" s="368"/>
      <c r="M704" s="141"/>
      <c r="N704" s="368"/>
      <c r="O704" s="141"/>
      <c r="P704" s="368"/>
      <c r="Q704" s="368"/>
      <c r="R704" s="196"/>
      <c r="S704" s="234"/>
      <c r="T704" s="198"/>
      <c r="U704" s="235"/>
      <c r="W704" s="368"/>
      <c r="X704" s="368"/>
      <c r="Y704" s="368"/>
      <c r="Z704" s="106" t="str">
        <f>IF(OR(N704="",P704="",Q704="",V704="",W704="",X704="",Y704=""),"",V704*IF(N704="Sewer Rising Main",VLOOKUP(W704,VALIDATIONS!$FN$2:$GE$42,11,FALSE),IF(N704="Sewer Reticulation",VLOOKUP(W704,VALIDATIONS!$FN$2:$GE$42,VLOOKUP(X704,VALIDATIONS!$FF$2:$FH$5,2,FALSE),FALSE),0)) +IF(P704="Up to 10% Rock",VLOOKUP(W704,VALIDATIONS!$FN$2:$GE$42,VLOOKUP(X704,VALIDATIONS!$FF$2:$FH$5,2,FALSE),FALSE),0)+IF(OR(Q704="Urban Development (moderate)",Q704="Urban Development (heavy)"),VLOOKUP(W704,VALIDATIONS!$FN$2:$GE$42,VLOOKUP(Q704,VALIDATIONS!$FJ$2:$FK$4,2,FALSE),FALSE),0))</f>
        <v/>
      </c>
    </row>
    <row r="705" spans="1:26" x14ac:dyDescent="0.2">
      <c r="A705" s="136"/>
      <c r="B705" s="368"/>
      <c r="C705" s="354"/>
      <c r="D705" s="141"/>
      <c r="E705" s="122"/>
      <c r="F705" s="141"/>
      <c r="G705" s="387"/>
      <c r="H705" s="387"/>
      <c r="I705" s="106" t="str">
        <f>IF(OR(C705="",D705=""),"",VLOOKUP(C705,VALIDATIONS!$FL$2:$FM$12,2,FALSE))</f>
        <v/>
      </c>
      <c r="J705" s="84"/>
      <c r="K705" s="377"/>
      <c r="L705" s="368"/>
      <c r="M705" s="141"/>
      <c r="N705" s="368"/>
      <c r="O705" s="141"/>
      <c r="P705" s="368"/>
      <c r="Q705" s="368"/>
      <c r="R705" s="196"/>
      <c r="S705" s="234"/>
      <c r="T705" s="198"/>
      <c r="U705" s="235"/>
      <c r="W705" s="368"/>
      <c r="X705" s="368"/>
      <c r="Y705" s="368"/>
      <c r="Z705" s="106" t="str">
        <f>IF(OR(N705="",P705="",Q705="",V705="",W705="",X705="",Y705=""),"",V705*IF(N705="Sewer Rising Main",VLOOKUP(W705,VALIDATIONS!$FN$2:$GE$42,11,FALSE),IF(N705="Sewer Reticulation",VLOOKUP(W705,VALIDATIONS!$FN$2:$GE$42,VLOOKUP(X705,VALIDATIONS!$FF$2:$FH$5,2,FALSE),FALSE),0)) +IF(P705="Up to 10% Rock",VLOOKUP(W705,VALIDATIONS!$FN$2:$GE$42,VLOOKUP(X705,VALIDATIONS!$FF$2:$FH$5,2,FALSE),FALSE),0)+IF(OR(Q705="Urban Development (moderate)",Q705="Urban Development (heavy)"),VLOOKUP(W705,VALIDATIONS!$FN$2:$GE$42,VLOOKUP(Q705,VALIDATIONS!$FJ$2:$FK$4,2,FALSE),FALSE),0))</f>
        <v/>
      </c>
    </row>
    <row r="706" spans="1:26" x14ac:dyDescent="0.2">
      <c r="A706" s="136"/>
      <c r="B706" s="368"/>
      <c r="C706" s="354"/>
      <c r="D706" s="141"/>
      <c r="E706" s="122"/>
      <c r="F706" s="141"/>
      <c r="G706" s="387"/>
      <c r="H706" s="387"/>
      <c r="I706" s="106" t="str">
        <f>IF(OR(C706="",D706=""),"",VLOOKUP(C706,VALIDATIONS!$FL$2:$FM$12,2,FALSE))</f>
        <v/>
      </c>
      <c r="J706" s="84"/>
      <c r="K706" s="377"/>
      <c r="L706" s="368"/>
      <c r="M706" s="141"/>
      <c r="N706" s="368"/>
      <c r="O706" s="141"/>
      <c r="P706" s="368"/>
      <c r="Q706" s="368"/>
      <c r="R706" s="196"/>
      <c r="S706" s="234"/>
      <c r="T706" s="198"/>
      <c r="U706" s="235"/>
      <c r="W706" s="368"/>
      <c r="X706" s="368"/>
      <c r="Y706" s="368"/>
      <c r="Z706" s="106" t="str">
        <f>IF(OR(N706="",P706="",Q706="",V706="",W706="",X706="",Y706=""),"",V706*IF(N706="Sewer Rising Main",VLOOKUP(W706,VALIDATIONS!$FN$2:$GE$42,11,FALSE),IF(N706="Sewer Reticulation",VLOOKUP(W706,VALIDATIONS!$FN$2:$GE$42,VLOOKUP(X706,VALIDATIONS!$FF$2:$FH$5,2,FALSE),FALSE),0)) +IF(P706="Up to 10% Rock",VLOOKUP(W706,VALIDATIONS!$FN$2:$GE$42,VLOOKUP(X706,VALIDATIONS!$FF$2:$FH$5,2,FALSE),FALSE),0)+IF(OR(Q706="Urban Development (moderate)",Q706="Urban Development (heavy)"),VLOOKUP(W706,VALIDATIONS!$FN$2:$GE$42,VLOOKUP(Q706,VALIDATIONS!$FJ$2:$FK$4,2,FALSE),FALSE),0))</f>
        <v/>
      </c>
    </row>
    <row r="707" spans="1:26" x14ac:dyDescent="0.2">
      <c r="A707" s="136"/>
      <c r="B707" s="368"/>
      <c r="C707" s="354"/>
      <c r="D707" s="141"/>
      <c r="E707" s="122"/>
      <c r="F707" s="141"/>
      <c r="G707" s="387"/>
      <c r="H707" s="387"/>
      <c r="I707" s="106" t="str">
        <f>IF(OR(C707="",D707=""),"",VLOOKUP(C707,VALIDATIONS!$FL$2:$FM$12,2,FALSE))</f>
        <v/>
      </c>
      <c r="J707" s="84"/>
      <c r="K707" s="377"/>
      <c r="L707" s="368"/>
      <c r="M707" s="141"/>
      <c r="N707" s="368"/>
      <c r="O707" s="141"/>
      <c r="P707" s="368"/>
      <c r="Q707" s="368"/>
      <c r="R707" s="196"/>
      <c r="S707" s="234"/>
      <c r="T707" s="198"/>
      <c r="U707" s="235"/>
      <c r="W707" s="368"/>
      <c r="X707" s="368"/>
      <c r="Y707" s="368"/>
      <c r="Z707" s="106" t="str">
        <f>IF(OR(N707="",P707="",Q707="",V707="",W707="",X707="",Y707=""),"",V707*IF(N707="Sewer Rising Main",VLOOKUP(W707,VALIDATIONS!$FN$2:$GE$42,11,FALSE),IF(N707="Sewer Reticulation",VLOOKUP(W707,VALIDATIONS!$FN$2:$GE$42,VLOOKUP(X707,VALIDATIONS!$FF$2:$FH$5,2,FALSE),FALSE),0)) +IF(P707="Up to 10% Rock",VLOOKUP(W707,VALIDATIONS!$FN$2:$GE$42,VLOOKUP(X707,VALIDATIONS!$FF$2:$FH$5,2,FALSE),FALSE),0)+IF(OR(Q707="Urban Development (moderate)",Q707="Urban Development (heavy)"),VLOOKUP(W707,VALIDATIONS!$FN$2:$GE$42,VLOOKUP(Q707,VALIDATIONS!$FJ$2:$FK$4,2,FALSE),FALSE),0))</f>
        <v/>
      </c>
    </row>
    <row r="708" spans="1:26" x14ac:dyDescent="0.2">
      <c r="A708" s="136"/>
      <c r="B708" s="368"/>
      <c r="C708" s="354"/>
      <c r="D708" s="141"/>
      <c r="E708" s="122"/>
      <c r="F708" s="141"/>
      <c r="G708" s="387"/>
      <c r="H708" s="387"/>
      <c r="I708" s="106" t="str">
        <f>IF(OR(C708="",D708=""),"",VLOOKUP(C708,VALIDATIONS!$FL$2:$FM$12,2,FALSE))</f>
        <v/>
      </c>
      <c r="J708" s="84"/>
      <c r="K708" s="377"/>
      <c r="L708" s="368"/>
      <c r="M708" s="141"/>
      <c r="N708" s="368"/>
      <c r="O708" s="141"/>
      <c r="P708" s="368"/>
      <c r="Q708" s="368"/>
      <c r="R708" s="196"/>
      <c r="S708" s="234"/>
      <c r="T708" s="198"/>
      <c r="U708" s="235"/>
      <c r="W708" s="368"/>
      <c r="X708" s="368"/>
      <c r="Y708" s="368"/>
      <c r="Z708" s="106" t="str">
        <f>IF(OR(N708="",P708="",Q708="",V708="",W708="",X708="",Y708=""),"",V708*IF(N708="Sewer Rising Main",VLOOKUP(W708,VALIDATIONS!$FN$2:$GE$42,11,FALSE),IF(N708="Sewer Reticulation",VLOOKUP(W708,VALIDATIONS!$FN$2:$GE$42,VLOOKUP(X708,VALIDATIONS!$FF$2:$FH$5,2,FALSE),FALSE),0)) +IF(P708="Up to 10% Rock",VLOOKUP(W708,VALIDATIONS!$FN$2:$GE$42,VLOOKUP(X708,VALIDATIONS!$FF$2:$FH$5,2,FALSE),FALSE),0)+IF(OR(Q708="Urban Development (moderate)",Q708="Urban Development (heavy)"),VLOOKUP(W708,VALIDATIONS!$FN$2:$GE$42,VLOOKUP(Q708,VALIDATIONS!$FJ$2:$FK$4,2,FALSE),FALSE),0))</f>
        <v/>
      </c>
    </row>
    <row r="709" spans="1:26" x14ac:dyDescent="0.2">
      <c r="A709" s="136"/>
      <c r="B709" s="368"/>
      <c r="C709" s="354"/>
      <c r="D709" s="141"/>
      <c r="E709" s="122"/>
      <c r="F709" s="141"/>
      <c r="G709" s="387"/>
      <c r="H709" s="387"/>
      <c r="I709" s="106" t="str">
        <f>IF(OR(C709="",D709=""),"",VLOOKUP(C709,VALIDATIONS!$FL$2:$FM$12,2,FALSE))</f>
        <v/>
      </c>
      <c r="J709" s="84"/>
      <c r="K709" s="377"/>
      <c r="L709" s="368"/>
      <c r="M709" s="141"/>
      <c r="N709" s="368"/>
      <c r="O709" s="141"/>
      <c r="P709" s="368"/>
      <c r="Q709" s="368"/>
      <c r="R709" s="196"/>
      <c r="S709" s="234"/>
      <c r="T709" s="198"/>
      <c r="U709" s="235"/>
      <c r="W709" s="368"/>
      <c r="X709" s="368"/>
      <c r="Y709" s="368"/>
      <c r="Z709" s="106" t="str">
        <f>IF(OR(N709="",P709="",Q709="",V709="",W709="",X709="",Y709=""),"",V709*IF(N709="Sewer Rising Main",VLOOKUP(W709,VALIDATIONS!$FN$2:$GE$42,11,FALSE),IF(N709="Sewer Reticulation",VLOOKUP(W709,VALIDATIONS!$FN$2:$GE$42,VLOOKUP(X709,VALIDATIONS!$FF$2:$FH$5,2,FALSE),FALSE),0)) +IF(P709="Up to 10% Rock",VLOOKUP(W709,VALIDATIONS!$FN$2:$GE$42,VLOOKUP(X709,VALIDATIONS!$FF$2:$FH$5,2,FALSE),FALSE),0)+IF(OR(Q709="Urban Development (moderate)",Q709="Urban Development (heavy)"),VLOOKUP(W709,VALIDATIONS!$FN$2:$GE$42,VLOOKUP(Q709,VALIDATIONS!$FJ$2:$FK$4,2,FALSE),FALSE),0))</f>
        <v/>
      </c>
    </row>
    <row r="710" spans="1:26" x14ac:dyDescent="0.2">
      <c r="A710" s="136"/>
      <c r="B710" s="368"/>
      <c r="C710" s="354"/>
      <c r="D710" s="141"/>
      <c r="E710" s="122"/>
      <c r="F710" s="141"/>
      <c r="G710" s="387"/>
      <c r="H710" s="387"/>
      <c r="I710" s="106" t="str">
        <f>IF(OR(C710="",D710=""),"",VLOOKUP(C710,VALIDATIONS!$FL$2:$FM$12,2,FALSE))</f>
        <v/>
      </c>
      <c r="J710" s="84"/>
      <c r="K710" s="377"/>
      <c r="L710" s="368"/>
      <c r="M710" s="141"/>
      <c r="N710" s="368"/>
      <c r="O710" s="141"/>
      <c r="P710" s="368"/>
      <c r="Q710" s="368"/>
      <c r="R710" s="196"/>
      <c r="S710" s="234"/>
      <c r="T710" s="198"/>
      <c r="U710" s="235"/>
      <c r="W710" s="368"/>
      <c r="X710" s="368"/>
      <c r="Y710" s="368"/>
      <c r="Z710" s="106" t="str">
        <f>IF(OR(N710="",P710="",Q710="",V710="",W710="",X710="",Y710=""),"",V710*IF(N710="Sewer Rising Main",VLOOKUP(W710,VALIDATIONS!$FN$2:$GE$42,11,FALSE),IF(N710="Sewer Reticulation",VLOOKUP(W710,VALIDATIONS!$FN$2:$GE$42,VLOOKUP(X710,VALIDATIONS!$FF$2:$FH$5,2,FALSE),FALSE),0)) +IF(P710="Up to 10% Rock",VLOOKUP(W710,VALIDATIONS!$FN$2:$GE$42,VLOOKUP(X710,VALIDATIONS!$FF$2:$FH$5,2,FALSE),FALSE),0)+IF(OR(Q710="Urban Development (moderate)",Q710="Urban Development (heavy)"),VLOOKUP(W710,VALIDATIONS!$FN$2:$GE$42,VLOOKUP(Q710,VALIDATIONS!$FJ$2:$FK$4,2,FALSE),FALSE),0))</f>
        <v/>
      </c>
    </row>
    <row r="711" spans="1:26" x14ac:dyDescent="0.2">
      <c r="A711" s="136"/>
      <c r="B711" s="368"/>
      <c r="C711" s="354"/>
      <c r="D711" s="141"/>
      <c r="E711" s="122"/>
      <c r="F711" s="141"/>
      <c r="G711" s="387"/>
      <c r="H711" s="387"/>
      <c r="I711" s="106" t="str">
        <f>IF(OR(C711="",D711=""),"",VLOOKUP(C711,VALIDATIONS!$FL$2:$FM$12,2,FALSE))</f>
        <v/>
      </c>
      <c r="J711" s="84"/>
      <c r="K711" s="377"/>
      <c r="L711" s="368"/>
      <c r="M711" s="141"/>
      <c r="N711" s="368"/>
      <c r="O711" s="141"/>
      <c r="P711" s="368"/>
      <c r="Q711" s="368"/>
      <c r="R711" s="196"/>
      <c r="S711" s="234"/>
      <c r="T711" s="198"/>
      <c r="U711" s="235"/>
      <c r="W711" s="368"/>
      <c r="X711" s="368"/>
      <c r="Y711" s="368"/>
      <c r="Z711" s="106" t="str">
        <f>IF(OR(N711="",P711="",Q711="",V711="",W711="",X711="",Y711=""),"",V711*IF(N711="Sewer Rising Main",VLOOKUP(W711,VALIDATIONS!$FN$2:$GE$42,11,FALSE),IF(N711="Sewer Reticulation",VLOOKUP(W711,VALIDATIONS!$FN$2:$GE$42,VLOOKUP(X711,VALIDATIONS!$FF$2:$FH$5,2,FALSE),FALSE),0)) +IF(P711="Up to 10% Rock",VLOOKUP(W711,VALIDATIONS!$FN$2:$GE$42,VLOOKUP(X711,VALIDATIONS!$FF$2:$FH$5,2,FALSE),FALSE),0)+IF(OR(Q711="Urban Development (moderate)",Q711="Urban Development (heavy)"),VLOOKUP(W711,VALIDATIONS!$FN$2:$GE$42,VLOOKUP(Q711,VALIDATIONS!$FJ$2:$FK$4,2,FALSE),FALSE),0))</f>
        <v/>
      </c>
    </row>
    <row r="712" spans="1:26" x14ac:dyDescent="0.2">
      <c r="A712" s="136"/>
      <c r="B712" s="368"/>
      <c r="C712" s="354"/>
      <c r="D712" s="141"/>
      <c r="E712" s="122"/>
      <c r="F712" s="141"/>
      <c r="G712" s="387"/>
      <c r="H712" s="387"/>
      <c r="I712" s="106" t="str">
        <f>IF(OR(C712="",D712=""),"",VLOOKUP(C712,VALIDATIONS!$FL$2:$FM$12,2,FALSE))</f>
        <v/>
      </c>
      <c r="J712" s="84"/>
      <c r="K712" s="377"/>
      <c r="L712" s="368"/>
      <c r="M712" s="141"/>
      <c r="N712" s="368"/>
      <c r="O712" s="141"/>
      <c r="P712" s="368"/>
      <c r="Q712" s="368"/>
      <c r="R712" s="196"/>
      <c r="S712" s="234"/>
      <c r="T712" s="198"/>
      <c r="U712" s="235"/>
      <c r="W712" s="368"/>
      <c r="X712" s="368"/>
      <c r="Y712" s="368"/>
      <c r="Z712" s="106" t="str">
        <f>IF(OR(N712="",P712="",Q712="",V712="",W712="",X712="",Y712=""),"",V712*IF(N712="Sewer Rising Main",VLOOKUP(W712,VALIDATIONS!$FN$2:$GE$42,11,FALSE),IF(N712="Sewer Reticulation",VLOOKUP(W712,VALIDATIONS!$FN$2:$GE$42,VLOOKUP(X712,VALIDATIONS!$FF$2:$FH$5,2,FALSE),FALSE),0)) +IF(P712="Up to 10% Rock",VLOOKUP(W712,VALIDATIONS!$FN$2:$GE$42,VLOOKUP(X712,VALIDATIONS!$FF$2:$FH$5,2,FALSE),FALSE),0)+IF(OR(Q712="Urban Development (moderate)",Q712="Urban Development (heavy)"),VLOOKUP(W712,VALIDATIONS!$FN$2:$GE$42,VLOOKUP(Q712,VALIDATIONS!$FJ$2:$FK$4,2,FALSE),FALSE),0))</f>
        <v/>
      </c>
    </row>
    <row r="713" spans="1:26" x14ac:dyDescent="0.2">
      <c r="A713" s="136"/>
      <c r="B713" s="368"/>
      <c r="C713" s="354"/>
      <c r="D713" s="141"/>
      <c r="E713" s="122"/>
      <c r="F713" s="141"/>
      <c r="G713" s="387"/>
      <c r="H713" s="387"/>
      <c r="I713" s="106" t="str">
        <f>IF(OR(C713="",D713=""),"",VLOOKUP(C713,VALIDATIONS!$FL$2:$FM$12,2,FALSE))</f>
        <v/>
      </c>
      <c r="J713" s="84"/>
      <c r="K713" s="377"/>
      <c r="L713" s="368"/>
      <c r="M713" s="141"/>
      <c r="N713" s="368"/>
      <c r="O713" s="141"/>
      <c r="P713" s="368"/>
      <c r="Q713" s="368"/>
      <c r="R713" s="196"/>
      <c r="S713" s="234"/>
      <c r="T713" s="198"/>
      <c r="U713" s="235"/>
      <c r="W713" s="368"/>
      <c r="X713" s="368"/>
      <c r="Y713" s="368"/>
      <c r="Z713" s="106" t="str">
        <f>IF(OR(N713="",P713="",Q713="",V713="",W713="",X713="",Y713=""),"",V713*IF(N713="Sewer Rising Main",VLOOKUP(W713,VALIDATIONS!$FN$2:$GE$42,11,FALSE),IF(N713="Sewer Reticulation",VLOOKUP(W713,VALIDATIONS!$FN$2:$GE$42,VLOOKUP(X713,VALIDATIONS!$FF$2:$FH$5,2,FALSE),FALSE),0)) +IF(P713="Up to 10% Rock",VLOOKUP(W713,VALIDATIONS!$FN$2:$GE$42,VLOOKUP(X713,VALIDATIONS!$FF$2:$FH$5,2,FALSE),FALSE),0)+IF(OR(Q713="Urban Development (moderate)",Q713="Urban Development (heavy)"),VLOOKUP(W713,VALIDATIONS!$FN$2:$GE$42,VLOOKUP(Q713,VALIDATIONS!$FJ$2:$FK$4,2,FALSE),FALSE),0))</f>
        <v/>
      </c>
    </row>
    <row r="714" spans="1:26" x14ac:dyDescent="0.2">
      <c r="A714" s="136"/>
      <c r="B714" s="368"/>
      <c r="C714" s="354"/>
      <c r="D714" s="141"/>
      <c r="E714" s="122"/>
      <c r="F714" s="141"/>
      <c r="G714" s="387"/>
      <c r="H714" s="387"/>
      <c r="I714" s="106" t="str">
        <f>IF(OR(C714="",D714=""),"",VLOOKUP(C714,VALIDATIONS!$FL$2:$FM$12,2,FALSE))</f>
        <v/>
      </c>
      <c r="J714" s="84"/>
      <c r="K714" s="377"/>
      <c r="L714" s="368"/>
      <c r="M714" s="141"/>
      <c r="N714" s="368"/>
      <c r="O714" s="141"/>
      <c r="P714" s="368"/>
      <c r="Q714" s="368"/>
      <c r="R714" s="196"/>
      <c r="S714" s="234"/>
      <c r="T714" s="198"/>
      <c r="U714" s="235"/>
      <c r="W714" s="368"/>
      <c r="X714" s="368"/>
      <c r="Y714" s="368"/>
      <c r="Z714" s="106" t="str">
        <f>IF(OR(N714="",P714="",Q714="",V714="",W714="",X714="",Y714=""),"",V714*IF(N714="Sewer Rising Main",VLOOKUP(W714,VALIDATIONS!$FN$2:$GE$42,11,FALSE),IF(N714="Sewer Reticulation",VLOOKUP(W714,VALIDATIONS!$FN$2:$GE$42,VLOOKUP(X714,VALIDATIONS!$FF$2:$FH$5,2,FALSE),FALSE),0)) +IF(P714="Up to 10% Rock",VLOOKUP(W714,VALIDATIONS!$FN$2:$GE$42,VLOOKUP(X714,VALIDATIONS!$FF$2:$FH$5,2,FALSE),FALSE),0)+IF(OR(Q714="Urban Development (moderate)",Q714="Urban Development (heavy)"),VLOOKUP(W714,VALIDATIONS!$FN$2:$GE$42,VLOOKUP(Q714,VALIDATIONS!$FJ$2:$FK$4,2,FALSE),FALSE),0))</f>
        <v/>
      </c>
    </row>
    <row r="715" spans="1:26" x14ac:dyDescent="0.2">
      <c r="A715" s="136"/>
      <c r="B715" s="368"/>
      <c r="C715" s="354"/>
      <c r="D715" s="141"/>
      <c r="E715" s="122"/>
      <c r="F715" s="141"/>
      <c r="G715" s="387"/>
      <c r="H715" s="387"/>
      <c r="I715" s="106" t="str">
        <f>IF(OR(C715="",D715=""),"",VLOOKUP(C715,VALIDATIONS!$FL$2:$FM$12,2,FALSE))</f>
        <v/>
      </c>
      <c r="J715" s="84"/>
      <c r="K715" s="377"/>
      <c r="L715" s="368"/>
      <c r="M715" s="141"/>
      <c r="N715" s="368"/>
      <c r="O715" s="141"/>
      <c r="P715" s="368"/>
      <c r="Q715" s="368"/>
      <c r="R715" s="196"/>
      <c r="S715" s="234"/>
      <c r="T715" s="198"/>
      <c r="U715" s="235"/>
      <c r="W715" s="368"/>
      <c r="X715" s="368"/>
      <c r="Y715" s="368"/>
      <c r="Z715" s="106" t="str">
        <f>IF(OR(N715="",P715="",Q715="",V715="",W715="",X715="",Y715=""),"",V715*IF(N715="Sewer Rising Main",VLOOKUP(W715,VALIDATIONS!$FN$2:$GE$42,11,FALSE),IF(N715="Sewer Reticulation",VLOOKUP(W715,VALIDATIONS!$FN$2:$GE$42,VLOOKUP(X715,VALIDATIONS!$FF$2:$FH$5,2,FALSE),FALSE),0)) +IF(P715="Up to 10% Rock",VLOOKUP(W715,VALIDATIONS!$FN$2:$GE$42,VLOOKUP(X715,VALIDATIONS!$FF$2:$FH$5,2,FALSE),FALSE),0)+IF(OR(Q715="Urban Development (moderate)",Q715="Urban Development (heavy)"),VLOOKUP(W715,VALIDATIONS!$FN$2:$GE$42,VLOOKUP(Q715,VALIDATIONS!$FJ$2:$FK$4,2,FALSE),FALSE),0))</f>
        <v/>
      </c>
    </row>
    <row r="716" spans="1:26" x14ac:dyDescent="0.2">
      <c r="A716" s="136"/>
      <c r="B716" s="368"/>
      <c r="C716" s="354"/>
      <c r="D716" s="141"/>
      <c r="E716" s="122"/>
      <c r="F716" s="141"/>
      <c r="G716" s="387"/>
      <c r="H716" s="387"/>
      <c r="I716" s="106" t="str">
        <f>IF(OR(C716="",D716=""),"",VLOOKUP(C716,VALIDATIONS!$FL$2:$FM$12,2,FALSE))</f>
        <v/>
      </c>
      <c r="J716" s="84"/>
      <c r="K716" s="377"/>
      <c r="L716" s="368"/>
      <c r="M716" s="141"/>
      <c r="N716" s="368"/>
      <c r="O716" s="141"/>
      <c r="P716" s="368"/>
      <c r="Q716" s="368"/>
      <c r="R716" s="196"/>
      <c r="S716" s="234"/>
      <c r="T716" s="198"/>
      <c r="U716" s="235"/>
      <c r="W716" s="368"/>
      <c r="X716" s="368"/>
      <c r="Y716" s="368"/>
      <c r="Z716" s="106" t="str">
        <f>IF(OR(N716="",P716="",Q716="",V716="",W716="",X716="",Y716=""),"",V716*IF(N716="Sewer Rising Main",VLOOKUP(W716,VALIDATIONS!$FN$2:$GE$42,11,FALSE),IF(N716="Sewer Reticulation",VLOOKUP(W716,VALIDATIONS!$FN$2:$GE$42,VLOOKUP(X716,VALIDATIONS!$FF$2:$FH$5,2,FALSE),FALSE),0)) +IF(P716="Up to 10% Rock",VLOOKUP(W716,VALIDATIONS!$FN$2:$GE$42,VLOOKUP(X716,VALIDATIONS!$FF$2:$FH$5,2,FALSE),FALSE),0)+IF(OR(Q716="Urban Development (moderate)",Q716="Urban Development (heavy)"),VLOOKUP(W716,VALIDATIONS!$FN$2:$GE$42,VLOOKUP(Q716,VALIDATIONS!$FJ$2:$FK$4,2,FALSE),FALSE),0))</f>
        <v/>
      </c>
    </row>
    <row r="717" spans="1:26" x14ac:dyDescent="0.2">
      <c r="A717" s="136"/>
      <c r="B717" s="368"/>
      <c r="C717" s="354"/>
      <c r="D717" s="141"/>
      <c r="E717" s="122"/>
      <c r="F717" s="141"/>
      <c r="G717" s="387"/>
      <c r="H717" s="387"/>
      <c r="I717" s="106" t="str">
        <f>IF(OR(C717="",D717=""),"",VLOOKUP(C717,VALIDATIONS!$FL$2:$FM$12,2,FALSE))</f>
        <v/>
      </c>
      <c r="J717" s="84"/>
      <c r="K717" s="377"/>
      <c r="L717" s="368"/>
      <c r="M717" s="141"/>
      <c r="N717" s="368"/>
      <c r="O717" s="141"/>
      <c r="P717" s="368"/>
      <c r="Q717" s="368"/>
      <c r="R717" s="196"/>
      <c r="S717" s="234"/>
      <c r="T717" s="198"/>
      <c r="U717" s="235"/>
      <c r="W717" s="368"/>
      <c r="X717" s="368"/>
      <c r="Y717" s="368"/>
      <c r="Z717" s="106" t="str">
        <f>IF(OR(N717="",P717="",Q717="",V717="",W717="",X717="",Y717=""),"",V717*IF(N717="Sewer Rising Main",VLOOKUP(W717,VALIDATIONS!$FN$2:$GE$42,11,FALSE),IF(N717="Sewer Reticulation",VLOOKUP(W717,VALIDATIONS!$FN$2:$GE$42,VLOOKUP(X717,VALIDATIONS!$FF$2:$FH$5,2,FALSE),FALSE),0)) +IF(P717="Up to 10% Rock",VLOOKUP(W717,VALIDATIONS!$FN$2:$GE$42,VLOOKUP(X717,VALIDATIONS!$FF$2:$FH$5,2,FALSE),FALSE),0)+IF(OR(Q717="Urban Development (moderate)",Q717="Urban Development (heavy)"),VLOOKUP(W717,VALIDATIONS!$FN$2:$GE$42,VLOOKUP(Q717,VALIDATIONS!$FJ$2:$FK$4,2,FALSE),FALSE),0))</f>
        <v/>
      </c>
    </row>
    <row r="718" spans="1:26" x14ac:dyDescent="0.2">
      <c r="A718" s="136"/>
      <c r="B718" s="368"/>
      <c r="C718" s="354"/>
      <c r="D718" s="141"/>
      <c r="E718" s="122"/>
      <c r="F718" s="141"/>
      <c r="G718" s="387"/>
      <c r="H718" s="387"/>
      <c r="I718" s="106" t="str">
        <f>IF(OR(C718="",D718=""),"",VLOOKUP(C718,VALIDATIONS!$FL$2:$FM$12,2,FALSE))</f>
        <v/>
      </c>
      <c r="J718" s="84"/>
      <c r="K718" s="377"/>
      <c r="L718" s="368"/>
      <c r="M718" s="141"/>
      <c r="N718" s="368"/>
      <c r="O718" s="141"/>
      <c r="P718" s="368"/>
      <c r="Q718" s="368"/>
      <c r="R718" s="196"/>
      <c r="S718" s="234"/>
      <c r="T718" s="198"/>
      <c r="U718" s="235"/>
      <c r="W718" s="368"/>
      <c r="X718" s="368"/>
      <c r="Y718" s="368"/>
      <c r="Z718" s="106" t="str">
        <f>IF(OR(N718="",P718="",Q718="",V718="",W718="",X718="",Y718=""),"",V718*IF(N718="Sewer Rising Main",VLOOKUP(W718,VALIDATIONS!$FN$2:$GE$42,11,FALSE),IF(N718="Sewer Reticulation",VLOOKUP(W718,VALIDATIONS!$FN$2:$GE$42,VLOOKUP(X718,VALIDATIONS!$FF$2:$FH$5,2,FALSE),FALSE),0)) +IF(P718="Up to 10% Rock",VLOOKUP(W718,VALIDATIONS!$FN$2:$GE$42,VLOOKUP(X718,VALIDATIONS!$FF$2:$FH$5,2,FALSE),FALSE),0)+IF(OR(Q718="Urban Development (moderate)",Q718="Urban Development (heavy)"),VLOOKUP(W718,VALIDATIONS!$FN$2:$GE$42,VLOOKUP(Q718,VALIDATIONS!$FJ$2:$FK$4,2,FALSE),FALSE),0))</f>
        <v/>
      </c>
    </row>
    <row r="719" spans="1:26" x14ac:dyDescent="0.2">
      <c r="A719" s="136"/>
      <c r="B719" s="368"/>
      <c r="C719" s="354"/>
      <c r="D719" s="141"/>
      <c r="E719" s="122"/>
      <c r="F719" s="141"/>
      <c r="G719" s="387"/>
      <c r="H719" s="387"/>
      <c r="I719" s="106" t="str">
        <f>IF(OR(C719="",D719=""),"",VLOOKUP(C719,VALIDATIONS!$FL$2:$FM$12,2,FALSE))</f>
        <v/>
      </c>
      <c r="J719" s="84"/>
      <c r="K719" s="377"/>
      <c r="L719" s="368"/>
      <c r="M719" s="141"/>
      <c r="N719" s="368"/>
      <c r="O719" s="141"/>
      <c r="P719" s="368"/>
      <c r="Q719" s="368"/>
      <c r="R719" s="196"/>
      <c r="S719" s="234"/>
      <c r="T719" s="198"/>
      <c r="U719" s="235"/>
      <c r="W719" s="368"/>
      <c r="X719" s="368"/>
      <c r="Y719" s="368"/>
      <c r="Z719" s="106" t="str">
        <f>IF(OR(N719="",P719="",Q719="",V719="",W719="",X719="",Y719=""),"",V719*IF(N719="Sewer Rising Main",VLOOKUP(W719,VALIDATIONS!$FN$2:$GE$42,11,FALSE),IF(N719="Sewer Reticulation",VLOOKUP(W719,VALIDATIONS!$FN$2:$GE$42,VLOOKUP(X719,VALIDATIONS!$FF$2:$FH$5,2,FALSE),FALSE),0)) +IF(P719="Up to 10% Rock",VLOOKUP(W719,VALIDATIONS!$FN$2:$GE$42,VLOOKUP(X719,VALIDATIONS!$FF$2:$FH$5,2,FALSE),FALSE),0)+IF(OR(Q719="Urban Development (moderate)",Q719="Urban Development (heavy)"),VLOOKUP(W719,VALIDATIONS!$FN$2:$GE$42,VLOOKUP(Q719,VALIDATIONS!$FJ$2:$FK$4,2,FALSE),FALSE),0))</f>
        <v/>
      </c>
    </row>
    <row r="720" spans="1:26" x14ac:dyDescent="0.2">
      <c r="A720" s="136"/>
      <c r="B720" s="368"/>
      <c r="C720" s="354"/>
      <c r="D720" s="141"/>
      <c r="E720" s="122"/>
      <c r="F720" s="141"/>
      <c r="G720" s="387"/>
      <c r="H720" s="387"/>
      <c r="I720" s="106" t="str">
        <f>IF(OR(C720="",D720=""),"",VLOOKUP(C720,VALIDATIONS!$FL$2:$FM$12,2,FALSE))</f>
        <v/>
      </c>
      <c r="J720" s="84"/>
      <c r="K720" s="377"/>
      <c r="L720" s="368"/>
      <c r="M720" s="141"/>
      <c r="N720" s="368"/>
      <c r="O720" s="141"/>
      <c r="P720" s="368"/>
      <c r="Q720" s="368"/>
      <c r="R720" s="196"/>
      <c r="S720" s="234"/>
      <c r="T720" s="198"/>
      <c r="U720" s="235"/>
      <c r="W720" s="368"/>
      <c r="X720" s="368"/>
      <c r="Y720" s="368"/>
      <c r="Z720" s="106" t="str">
        <f>IF(OR(N720="",P720="",Q720="",V720="",W720="",X720="",Y720=""),"",V720*IF(N720="Sewer Rising Main",VLOOKUP(W720,VALIDATIONS!$FN$2:$GE$42,11,FALSE),IF(N720="Sewer Reticulation",VLOOKUP(W720,VALIDATIONS!$FN$2:$GE$42,VLOOKUP(X720,VALIDATIONS!$FF$2:$FH$5,2,FALSE),FALSE),0)) +IF(P720="Up to 10% Rock",VLOOKUP(W720,VALIDATIONS!$FN$2:$GE$42,VLOOKUP(X720,VALIDATIONS!$FF$2:$FH$5,2,FALSE),FALSE),0)+IF(OR(Q720="Urban Development (moderate)",Q720="Urban Development (heavy)"),VLOOKUP(W720,VALIDATIONS!$FN$2:$GE$42,VLOOKUP(Q720,VALIDATIONS!$FJ$2:$FK$4,2,FALSE),FALSE),0))</f>
        <v/>
      </c>
    </row>
    <row r="721" spans="1:26" x14ac:dyDescent="0.2">
      <c r="A721" s="136"/>
      <c r="B721" s="368"/>
      <c r="C721" s="354"/>
      <c r="D721" s="141"/>
      <c r="E721" s="122"/>
      <c r="F721" s="141"/>
      <c r="G721" s="387"/>
      <c r="H721" s="387"/>
      <c r="I721" s="106" t="str">
        <f>IF(OR(C721="",D721=""),"",VLOOKUP(C721,VALIDATIONS!$FL$2:$FM$12,2,FALSE))</f>
        <v/>
      </c>
      <c r="J721" s="84"/>
      <c r="K721" s="377"/>
      <c r="L721" s="368"/>
      <c r="M721" s="141"/>
      <c r="N721" s="368"/>
      <c r="O721" s="141"/>
      <c r="P721" s="368"/>
      <c r="Q721" s="368"/>
      <c r="R721" s="196"/>
      <c r="S721" s="234"/>
      <c r="T721" s="198"/>
      <c r="U721" s="235"/>
      <c r="W721" s="368"/>
      <c r="X721" s="368"/>
      <c r="Y721" s="368"/>
      <c r="Z721" s="106" t="str">
        <f>IF(OR(N721="",P721="",Q721="",V721="",W721="",X721="",Y721=""),"",V721*IF(N721="Sewer Rising Main",VLOOKUP(W721,VALIDATIONS!$FN$2:$GE$42,11,FALSE),IF(N721="Sewer Reticulation",VLOOKUP(W721,VALIDATIONS!$FN$2:$GE$42,VLOOKUP(X721,VALIDATIONS!$FF$2:$FH$5,2,FALSE),FALSE),0)) +IF(P721="Up to 10% Rock",VLOOKUP(W721,VALIDATIONS!$FN$2:$GE$42,VLOOKUP(X721,VALIDATIONS!$FF$2:$FH$5,2,FALSE),FALSE),0)+IF(OR(Q721="Urban Development (moderate)",Q721="Urban Development (heavy)"),VLOOKUP(W721,VALIDATIONS!$FN$2:$GE$42,VLOOKUP(Q721,VALIDATIONS!$FJ$2:$FK$4,2,FALSE),FALSE),0))</f>
        <v/>
      </c>
    </row>
    <row r="722" spans="1:26" x14ac:dyDescent="0.2">
      <c r="A722" s="136"/>
      <c r="B722" s="368"/>
      <c r="C722" s="354"/>
      <c r="D722" s="141"/>
      <c r="E722" s="122"/>
      <c r="F722" s="141"/>
      <c r="G722" s="387"/>
      <c r="H722" s="387"/>
      <c r="I722" s="106" t="str">
        <f>IF(OR(C722="",D722=""),"",VLOOKUP(C722,VALIDATIONS!$FL$2:$FM$12,2,FALSE))</f>
        <v/>
      </c>
      <c r="J722" s="84"/>
      <c r="K722" s="377"/>
      <c r="L722" s="368"/>
      <c r="M722" s="141"/>
      <c r="N722" s="368"/>
      <c r="O722" s="141"/>
      <c r="P722" s="368"/>
      <c r="Q722" s="368"/>
      <c r="R722" s="196"/>
      <c r="S722" s="234"/>
      <c r="T722" s="198"/>
      <c r="U722" s="235"/>
      <c r="W722" s="368"/>
      <c r="X722" s="368"/>
      <c r="Y722" s="368"/>
      <c r="Z722" s="106" t="str">
        <f>IF(OR(N722="",P722="",Q722="",V722="",W722="",X722="",Y722=""),"",V722*IF(N722="Sewer Rising Main",VLOOKUP(W722,VALIDATIONS!$FN$2:$GE$42,11,FALSE),IF(N722="Sewer Reticulation",VLOOKUP(W722,VALIDATIONS!$FN$2:$GE$42,VLOOKUP(X722,VALIDATIONS!$FF$2:$FH$5,2,FALSE),FALSE),0)) +IF(P722="Up to 10% Rock",VLOOKUP(W722,VALIDATIONS!$FN$2:$GE$42,VLOOKUP(X722,VALIDATIONS!$FF$2:$FH$5,2,FALSE),FALSE),0)+IF(OR(Q722="Urban Development (moderate)",Q722="Urban Development (heavy)"),VLOOKUP(W722,VALIDATIONS!$FN$2:$GE$42,VLOOKUP(Q722,VALIDATIONS!$FJ$2:$FK$4,2,FALSE),FALSE),0))</f>
        <v/>
      </c>
    </row>
    <row r="723" spans="1:26" x14ac:dyDescent="0.2">
      <c r="A723" s="136"/>
      <c r="B723" s="368"/>
      <c r="C723" s="354"/>
      <c r="D723" s="141"/>
      <c r="E723" s="122"/>
      <c r="F723" s="141"/>
      <c r="G723" s="387"/>
      <c r="H723" s="387"/>
      <c r="I723" s="106" t="str">
        <f>IF(OR(C723="",D723=""),"",VLOOKUP(C723,VALIDATIONS!$FL$2:$FM$12,2,FALSE))</f>
        <v/>
      </c>
      <c r="J723" s="84"/>
      <c r="K723" s="377"/>
      <c r="L723" s="368"/>
      <c r="M723" s="141"/>
      <c r="N723" s="368"/>
      <c r="O723" s="141"/>
      <c r="P723" s="368"/>
      <c r="Q723" s="368"/>
      <c r="R723" s="196"/>
      <c r="S723" s="234"/>
      <c r="T723" s="198"/>
      <c r="U723" s="235"/>
      <c r="W723" s="368"/>
      <c r="X723" s="368"/>
      <c r="Y723" s="368"/>
      <c r="Z723" s="106" t="str">
        <f>IF(OR(N723="",P723="",Q723="",V723="",W723="",X723="",Y723=""),"",V723*IF(N723="Sewer Rising Main",VLOOKUP(W723,VALIDATIONS!$FN$2:$GE$42,11,FALSE),IF(N723="Sewer Reticulation",VLOOKUP(W723,VALIDATIONS!$FN$2:$GE$42,VLOOKUP(X723,VALIDATIONS!$FF$2:$FH$5,2,FALSE),FALSE),0)) +IF(P723="Up to 10% Rock",VLOOKUP(W723,VALIDATIONS!$FN$2:$GE$42,VLOOKUP(X723,VALIDATIONS!$FF$2:$FH$5,2,FALSE),FALSE),0)+IF(OR(Q723="Urban Development (moderate)",Q723="Urban Development (heavy)"),VLOOKUP(W723,VALIDATIONS!$FN$2:$GE$42,VLOOKUP(Q723,VALIDATIONS!$FJ$2:$FK$4,2,FALSE),FALSE),0))</f>
        <v/>
      </c>
    </row>
    <row r="724" spans="1:26" x14ac:dyDescent="0.2">
      <c r="A724" s="136"/>
      <c r="B724" s="368"/>
      <c r="C724" s="354"/>
      <c r="D724" s="141"/>
      <c r="E724" s="122"/>
      <c r="F724" s="141"/>
      <c r="G724" s="387"/>
      <c r="H724" s="387"/>
      <c r="I724" s="106" t="str">
        <f>IF(OR(C724="",D724=""),"",VLOOKUP(C724,VALIDATIONS!$FL$2:$FM$12,2,FALSE))</f>
        <v/>
      </c>
      <c r="J724" s="84"/>
      <c r="K724" s="377"/>
      <c r="L724" s="368"/>
      <c r="M724" s="141"/>
      <c r="N724" s="368"/>
      <c r="O724" s="141"/>
      <c r="P724" s="368"/>
      <c r="Q724" s="368"/>
      <c r="R724" s="196"/>
      <c r="S724" s="234"/>
      <c r="T724" s="198"/>
      <c r="U724" s="235"/>
      <c r="W724" s="368"/>
      <c r="X724" s="368"/>
      <c r="Y724" s="368"/>
      <c r="Z724" s="106" t="str">
        <f>IF(OR(N724="",P724="",Q724="",V724="",W724="",X724="",Y724=""),"",V724*IF(N724="Sewer Rising Main",VLOOKUP(W724,VALIDATIONS!$FN$2:$GE$42,11,FALSE),IF(N724="Sewer Reticulation",VLOOKUP(W724,VALIDATIONS!$FN$2:$GE$42,VLOOKUP(X724,VALIDATIONS!$FF$2:$FH$5,2,FALSE),FALSE),0)) +IF(P724="Up to 10% Rock",VLOOKUP(W724,VALIDATIONS!$FN$2:$GE$42,VLOOKUP(X724,VALIDATIONS!$FF$2:$FH$5,2,FALSE),FALSE),0)+IF(OR(Q724="Urban Development (moderate)",Q724="Urban Development (heavy)"),VLOOKUP(W724,VALIDATIONS!$FN$2:$GE$42,VLOOKUP(Q724,VALIDATIONS!$FJ$2:$FK$4,2,FALSE),FALSE),0))</f>
        <v/>
      </c>
    </row>
    <row r="725" spans="1:26" x14ac:dyDescent="0.2">
      <c r="A725" s="136"/>
      <c r="B725" s="368"/>
      <c r="C725" s="354"/>
      <c r="D725" s="141"/>
      <c r="E725" s="122"/>
      <c r="F725" s="141"/>
      <c r="G725" s="387"/>
      <c r="H725" s="387"/>
      <c r="I725" s="106" t="str">
        <f>IF(OR(C725="",D725=""),"",VLOOKUP(C725,VALIDATIONS!$FL$2:$FM$12,2,FALSE))</f>
        <v/>
      </c>
      <c r="J725" s="84"/>
      <c r="K725" s="377"/>
      <c r="L725" s="368"/>
      <c r="M725" s="141"/>
      <c r="N725" s="368"/>
      <c r="O725" s="141"/>
      <c r="P725" s="368"/>
      <c r="Q725" s="368"/>
      <c r="R725" s="196"/>
      <c r="S725" s="234"/>
      <c r="T725" s="198"/>
      <c r="U725" s="235"/>
      <c r="W725" s="368"/>
      <c r="X725" s="368"/>
      <c r="Y725" s="368"/>
      <c r="Z725" s="106" t="str">
        <f>IF(OR(N725="",P725="",Q725="",V725="",W725="",X725="",Y725=""),"",V725*IF(N725="Sewer Rising Main",VLOOKUP(W725,VALIDATIONS!$FN$2:$GE$42,11,FALSE),IF(N725="Sewer Reticulation",VLOOKUP(W725,VALIDATIONS!$FN$2:$GE$42,VLOOKUP(X725,VALIDATIONS!$FF$2:$FH$5,2,FALSE),FALSE),0)) +IF(P725="Up to 10% Rock",VLOOKUP(W725,VALIDATIONS!$FN$2:$GE$42,VLOOKUP(X725,VALIDATIONS!$FF$2:$FH$5,2,FALSE),FALSE),0)+IF(OR(Q725="Urban Development (moderate)",Q725="Urban Development (heavy)"),VLOOKUP(W725,VALIDATIONS!$FN$2:$GE$42,VLOOKUP(Q725,VALIDATIONS!$FJ$2:$FK$4,2,FALSE),FALSE),0))</f>
        <v/>
      </c>
    </row>
    <row r="726" spans="1:26" x14ac:dyDescent="0.2">
      <c r="A726" s="136"/>
      <c r="B726" s="368"/>
      <c r="C726" s="354"/>
      <c r="D726" s="141"/>
      <c r="E726" s="122"/>
      <c r="F726" s="141"/>
      <c r="G726" s="387"/>
      <c r="H726" s="387"/>
      <c r="I726" s="106" t="str">
        <f>IF(OR(C726="",D726=""),"",VLOOKUP(C726,VALIDATIONS!$FL$2:$FM$12,2,FALSE))</f>
        <v/>
      </c>
      <c r="J726" s="84"/>
      <c r="K726" s="377"/>
      <c r="L726" s="368"/>
      <c r="M726" s="141"/>
      <c r="N726" s="368"/>
      <c r="O726" s="141"/>
      <c r="P726" s="368"/>
      <c r="Q726" s="368"/>
      <c r="R726" s="196"/>
      <c r="S726" s="234"/>
      <c r="T726" s="198"/>
      <c r="U726" s="235"/>
      <c r="W726" s="368"/>
      <c r="X726" s="368"/>
      <c r="Y726" s="368"/>
      <c r="Z726" s="106" t="str">
        <f>IF(OR(N726="",P726="",Q726="",V726="",W726="",X726="",Y726=""),"",V726*IF(N726="Sewer Rising Main",VLOOKUP(W726,VALIDATIONS!$FN$2:$GE$42,11,FALSE),IF(N726="Sewer Reticulation",VLOOKUP(W726,VALIDATIONS!$FN$2:$GE$42,VLOOKUP(X726,VALIDATIONS!$FF$2:$FH$5,2,FALSE),FALSE),0)) +IF(P726="Up to 10% Rock",VLOOKUP(W726,VALIDATIONS!$FN$2:$GE$42,VLOOKUP(X726,VALIDATIONS!$FF$2:$FH$5,2,FALSE),FALSE),0)+IF(OR(Q726="Urban Development (moderate)",Q726="Urban Development (heavy)"),VLOOKUP(W726,VALIDATIONS!$FN$2:$GE$42,VLOOKUP(Q726,VALIDATIONS!$FJ$2:$FK$4,2,FALSE),FALSE),0))</f>
        <v/>
      </c>
    </row>
    <row r="727" spans="1:26" x14ac:dyDescent="0.2">
      <c r="A727" s="136"/>
      <c r="B727" s="368"/>
      <c r="C727" s="354"/>
      <c r="D727" s="141"/>
      <c r="E727" s="122"/>
      <c r="F727" s="141"/>
      <c r="G727" s="387"/>
      <c r="H727" s="387"/>
      <c r="I727" s="106" t="str">
        <f>IF(OR(C727="",D727=""),"",VLOOKUP(C727,VALIDATIONS!$FL$2:$FM$12,2,FALSE))</f>
        <v/>
      </c>
      <c r="J727" s="84"/>
      <c r="K727" s="377"/>
      <c r="L727" s="368"/>
      <c r="M727" s="141"/>
      <c r="N727" s="368"/>
      <c r="O727" s="141"/>
      <c r="P727" s="368"/>
      <c r="Q727" s="368"/>
      <c r="R727" s="196"/>
      <c r="S727" s="234"/>
      <c r="T727" s="198"/>
      <c r="U727" s="235"/>
      <c r="W727" s="368"/>
      <c r="X727" s="368"/>
      <c r="Y727" s="368"/>
      <c r="Z727" s="106" t="str">
        <f>IF(OR(N727="",P727="",Q727="",V727="",W727="",X727="",Y727=""),"",V727*IF(N727="Sewer Rising Main",VLOOKUP(W727,VALIDATIONS!$FN$2:$GE$42,11,FALSE),IF(N727="Sewer Reticulation",VLOOKUP(W727,VALIDATIONS!$FN$2:$GE$42,VLOOKUP(X727,VALIDATIONS!$FF$2:$FH$5,2,FALSE),FALSE),0)) +IF(P727="Up to 10% Rock",VLOOKUP(W727,VALIDATIONS!$FN$2:$GE$42,VLOOKUP(X727,VALIDATIONS!$FF$2:$FH$5,2,FALSE),FALSE),0)+IF(OR(Q727="Urban Development (moderate)",Q727="Urban Development (heavy)"),VLOOKUP(W727,VALIDATIONS!$FN$2:$GE$42,VLOOKUP(Q727,VALIDATIONS!$FJ$2:$FK$4,2,FALSE),FALSE),0))</f>
        <v/>
      </c>
    </row>
    <row r="728" spans="1:26" x14ac:dyDescent="0.2">
      <c r="A728" s="136"/>
      <c r="B728" s="368"/>
      <c r="C728" s="354"/>
      <c r="D728" s="141"/>
      <c r="E728" s="122"/>
      <c r="F728" s="141"/>
      <c r="G728" s="387"/>
      <c r="H728" s="387"/>
      <c r="I728" s="106" t="str">
        <f>IF(OR(C728="",D728=""),"",VLOOKUP(C728,VALIDATIONS!$FL$2:$FM$12,2,FALSE))</f>
        <v/>
      </c>
      <c r="J728" s="84"/>
      <c r="K728" s="377"/>
      <c r="L728" s="368"/>
      <c r="M728" s="141"/>
      <c r="N728" s="368"/>
      <c r="O728" s="141"/>
      <c r="P728" s="368"/>
      <c r="Q728" s="368"/>
      <c r="R728" s="196"/>
      <c r="S728" s="234"/>
      <c r="T728" s="198"/>
      <c r="U728" s="235"/>
      <c r="W728" s="368"/>
      <c r="X728" s="368"/>
      <c r="Y728" s="368"/>
      <c r="Z728" s="106" t="str">
        <f>IF(OR(N728="",P728="",Q728="",V728="",W728="",X728="",Y728=""),"",V728*IF(N728="Sewer Rising Main",VLOOKUP(W728,VALIDATIONS!$FN$2:$GE$42,11,FALSE),IF(N728="Sewer Reticulation",VLOOKUP(W728,VALIDATIONS!$FN$2:$GE$42,VLOOKUP(X728,VALIDATIONS!$FF$2:$FH$5,2,FALSE),FALSE),0)) +IF(P728="Up to 10% Rock",VLOOKUP(W728,VALIDATIONS!$FN$2:$GE$42,VLOOKUP(X728,VALIDATIONS!$FF$2:$FH$5,2,FALSE),FALSE),0)+IF(OR(Q728="Urban Development (moderate)",Q728="Urban Development (heavy)"),VLOOKUP(W728,VALIDATIONS!$FN$2:$GE$42,VLOOKUP(Q728,VALIDATIONS!$FJ$2:$FK$4,2,FALSE),FALSE),0))</f>
        <v/>
      </c>
    </row>
    <row r="729" spans="1:26" x14ac:dyDescent="0.2">
      <c r="A729" s="136"/>
      <c r="B729" s="368"/>
      <c r="C729" s="354"/>
      <c r="D729" s="141"/>
      <c r="E729" s="122"/>
      <c r="F729" s="141"/>
      <c r="G729" s="387"/>
      <c r="H729" s="387"/>
      <c r="I729" s="106" t="str">
        <f>IF(OR(C729="",D729=""),"",VLOOKUP(C729,VALIDATIONS!$FL$2:$FM$12,2,FALSE))</f>
        <v/>
      </c>
      <c r="J729" s="84"/>
      <c r="K729" s="377"/>
      <c r="L729" s="368"/>
      <c r="M729" s="141"/>
      <c r="N729" s="368"/>
      <c r="O729" s="141"/>
      <c r="P729" s="368"/>
      <c r="Q729" s="368"/>
      <c r="R729" s="196"/>
      <c r="S729" s="234"/>
      <c r="T729" s="198"/>
      <c r="U729" s="235"/>
      <c r="W729" s="368"/>
      <c r="X729" s="368"/>
      <c r="Y729" s="368"/>
      <c r="Z729" s="106" t="str">
        <f>IF(OR(N729="",P729="",Q729="",V729="",W729="",X729="",Y729=""),"",V729*IF(N729="Sewer Rising Main",VLOOKUP(W729,VALIDATIONS!$FN$2:$GE$42,11,FALSE),IF(N729="Sewer Reticulation",VLOOKUP(W729,VALIDATIONS!$FN$2:$GE$42,VLOOKUP(X729,VALIDATIONS!$FF$2:$FH$5,2,FALSE),FALSE),0)) +IF(P729="Up to 10% Rock",VLOOKUP(W729,VALIDATIONS!$FN$2:$GE$42,VLOOKUP(X729,VALIDATIONS!$FF$2:$FH$5,2,FALSE),FALSE),0)+IF(OR(Q729="Urban Development (moderate)",Q729="Urban Development (heavy)"),VLOOKUP(W729,VALIDATIONS!$FN$2:$GE$42,VLOOKUP(Q729,VALIDATIONS!$FJ$2:$FK$4,2,FALSE),FALSE),0))</f>
        <v/>
      </c>
    </row>
    <row r="730" spans="1:26" x14ac:dyDescent="0.2">
      <c r="A730" s="136"/>
      <c r="B730" s="368"/>
      <c r="C730" s="354"/>
      <c r="D730" s="141"/>
      <c r="E730" s="122"/>
      <c r="F730" s="141"/>
      <c r="G730" s="387"/>
      <c r="H730" s="387"/>
      <c r="I730" s="106" t="str">
        <f>IF(OR(C730="",D730=""),"",VLOOKUP(C730,VALIDATIONS!$FL$2:$FM$12,2,FALSE))</f>
        <v/>
      </c>
      <c r="J730" s="84"/>
      <c r="K730" s="377"/>
      <c r="L730" s="368"/>
      <c r="M730" s="141"/>
      <c r="N730" s="368"/>
      <c r="O730" s="141"/>
      <c r="P730" s="368"/>
      <c r="Q730" s="368"/>
      <c r="R730" s="196"/>
      <c r="S730" s="234"/>
      <c r="T730" s="198"/>
      <c r="U730" s="235"/>
      <c r="W730" s="368"/>
      <c r="X730" s="368"/>
      <c r="Y730" s="368"/>
      <c r="Z730" s="106" t="str">
        <f>IF(OR(N730="",P730="",Q730="",V730="",W730="",X730="",Y730=""),"",V730*IF(N730="Sewer Rising Main",VLOOKUP(W730,VALIDATIONS!$FN$2:$GE$42,11,FALSE),IF(N730="Sewer Reticulation",VLOOKUP(W730,VALIDATIONS!$FN$2:$GE$42,VLOOKUP(X730,VALIDATIONS!$FF$2:$FH$5,2,FALSE),FALSE),0)) +IF(P730="Up to 10% Rock",VLOOKUP(W730,VALIDATIONS!$FN$2:$GE$42,VLOOKUP(X730,VALIDATIONS!$FF$2:$FH$5,2,FALSE),FALSE),0)+IF(OR(Q730="Urban Development (moderate)",Q730="Urban Development (heavy)"),VLOOKUP(W730,VALIDATIONS!$FN$2:$GE$42,VLOOKUP(Q730,VALIDATIONS!$FJ$2:$FK$4,2,FALSE),FALSE),0))</f>
        <v/>
      </c>
    </row>
    <row r="731" spans="1:26" x14ac:dyDescent="0.2">
      <c r="A731" s="136"/>
      <c r="B731" s="368"/>
      <c r="C731" s="354"/>
      <c r="D731" s="141"/>
      <c r="E731" s="122"/>
      <c r="F731" s="141"/>
      <c r="G731" s="387"/>
      <c r="H731" s="387"/>
      <c r="I731" s="106" t="str">
        <f>IF(OR(C731="",D731=""),"",VLOOKUP(C731,VALIDATIONS!$FL$2:$FM$12,2,FALSE))</f>
        <v/>
      </c>
      <c r="J731" s="84"/>
      <c r="K731" s="377"/>
      <c r="L731" s="368"/>
      <c r="M731" s="141"/>
      <c r="N731" s="368"/>
      <c r="O731" s="141"/>
      <c r="P731" s="368"/>
      <c r="Q731" s="368"/>
      <c r="R731" s="196"/>
      <c r="S731" s="234"/>
      <c r="T731" s="198"/>
      <c r="U731" s="235"/>
      <c r="W731" s="368"/>
      <c r="X731" s="368"/>
      <c r="Y731" s="368"/>
      <c r="Z731" s="106" t="str">
        <f>IF(OR(N731="",P731="",Q731="",V731="",W731="",X731="",Y731=""),"",V731*IF(N731="Sewer Rising Main",VLOOKUP(W731,VALIDATIONS!$FN$2:$GE$42,11,FALSE),IF(N731="Sewer Reticulation",VLOOKUP(W731,VALIDATIONS!$FN$2:$GE$42,VLOOKUP(X731,VALIDATIONS!$FF$2:$FH$5,2,FALSE),FALSE),0)) +IF(P731="Up to 10% Rock",VLOOKUP(W731,VALIDATIONS!$FN$2:$GE$42,VLOOKUP(X731,VALIDATIONS!$FF$2:$FH$5,2,FALSE),FALSE),0)+IF(OR(Q731="Urban Development (moderate)",Q731="Urban Development (heavy)"),VLOOKUP(W731,VALIDATIONS!$FN$2:$GE$42,VLOOKUP(Q731,VALIDATIONS!$FJ$2:$FK$4,2,FALSE),FALSE),0))</f>
        <v/>
      </c>
    </row>
    <row r="732" spans="1:26" x14ac:dyDescent="0.2">
      <c r="A732" s="136"/>
      <c r="B732" s="368"/>
      <c r="C732" s="354"/>
      <c r="D732" s="141"/>
      <c r="E732" s="122"/>
      <c r="F732" s="141"/>
      <c r="G732" s="387"/>
      <c r="H732" s="387"/>
      <c r="I732" s="106" t="str">
        <f>IF(OR(C732="",D732=""),"",VLOOKUP(C732,VALIDATIONS!$FL$2:$FM$12,2,FALSE))</f>
        <v/>
      </c>
      <c r="J732" s="84"/>
      <c r="K732" s="377"/>
      <c r="L732" s="368"/>
      <c r="M732" s="141"/>
      <c r="N732" s="368"/>
      <c r="O732" s="141"/>
      <c r="P732" s="368"/>
      <c r="Q732" s="368"/>
      <c r="R732" s="196"/>
      <c r="S732" s="234"/>
      <c r="T732" s="198"/>
      <c r="U732" s="235"/>
      <c r="W732" s="368"/>
      <c r="X732" s="368"/>
      <c r="Y732" s="368"/>
      <c r="Z732" s="106" t="str">
        <f>IF(OR(N732="",P732="",Q732="",V732="",W732="",X732="",Y732=""),"",V732*IF(N732="Sewer Rising Main",VLOOKUP(W732,VALIDATIONS!$FN$2:$GE$42,11,FALSE),IF(N732="Sewer Reticulation",VLOOKUP(W732,VALIDATIONS!$FN$2:$GE$42,VLOOKUP(X732,VALIDATIONS!$FF$2:$FH$5,2,FALSE),FALSE),0)) +IF(P732="Up to 10% Rock",VLOOKUP(W732,VALIDATIONS!$FN$2:$GE$42,VLOOKUP(X732,VALIDATIONS!$FF$2:$FH$5,2,FALSE),FALSE),0)+IF(OR(Q732="Urban Development (moderate)",Q732="Urban Development (heavy)"),VLOOKUP(W732,VALIDATIONS!$FN$2:$GE$42,VLOOKUP(Q732,VALIDATIONS!$FJ$2:$FK$4,2,FALSE),FALSE),0))</f>
        <v/>
      </c>
    </row>
    <row r="733" spans="1:26" x14ac:dyDescent="0.2">
      <c r="A733" s="136"/>
      <c r="B733" s="368"/>
      <c r="C733" s="354"/>
      <c r="D733" s="141"/>
      <c r="E733" s="122"/>
      <c r="F733" s="141"/>
      <c r="G733" s="387"/>
      <c r="H733" s="387"/>
      <c r="I733" s="106" t="str">
        <f>IF(OR(C733="",D733=""),"",VLOOKUP(C733,VALIDATIONS!$FL$2:$FM$12,2,FALSE))</f>
        <v/>
      </c>
      <c r="J733" s="84"/>
      <c r="K733" s="377"/>
      <c r="L733" s="368"/>
      <c r="M733" s="141"/>
      <c r="N733" s="368"/>
      <c r="O733" s="141"/>
      <c r="P733" s="368"/>
      <c r="Q733" s="368"/>
      <c r="R733" s="196"/>
      <c r="S733" s="234"/>
      <c r="T733" s="198"/>
      <c r="U733" s="235"/>
      <c r="W733" s="368"/>
      <c r="X733" s="368"/>
      <c r="Y733" s="368"/>
      <c r="Z733" s="106" t="str">
        <f>IF(OR(N733="",P733="",Q733="",V733="",W733="",X733="",Y733=""),"",V733*IF(N733="Sewer Rising Main",VLOOKUP(W733,VALIDATIONS!$FN$2:$GE$42,11,FALSE),IF(N733="Sewer Reticulation",VLOOKUP(W733,VALIDATIONS!$FN$2:$GE$42,VLOOKUP(X733,VALIDATIONS!$FF$2:$FH$5,2,FALSE),FALSE),0)) +IF(P733="Up to 10% Rock",VLOOKUP(W733,VALIDATIONS!$FN$2:$GE$42,VLOOKUP(X733,VALIDATIONS!$FF$2:$FH$5,2,FALSE),FALSE),0)+IF(OR(Q733="Urban Development (moderate)",Q733="Urban Development (heavy)"),VLOOKUP(W733,VALIDATIONS!$FN$2:$GE$42,VLOOKUP(Q733,VALIDATIONS!$FJ$2:$FK$4,2,FALSE),FALSE),0))</f>
        <v/>
      </c>
    </row>
    <row r="734" spans="1:26" x14ac:dyDescent="0.2">
      <c r="A734" s="136"/>
      <c r="B734" s="368"/>
      <c r="C734" s="354"/>
      <c r="D734" s="141"/>
      <c r="E734" s="122"/>
      <c r="F734" s="141"/>
      <c r="G734" s="387"/>
      <c r="H734" s="387"/>
      <c r="I734" s="106" t="str">
        <f>IF(OR(C734="",D734=""),"",VLOOKUP(C734,VALIDATIONS!$FL$2:$FM$12,2,FALSE))</f>
        <v/>
      </c>
      <c r="J734" s="84"/>
      <c r="K734" s="377"/>
      <c r="L734" s="368"/>
      <c r="M734" s="141"/>
      <c r="N734" s="368"/>
      <c r="O734" s="141"/>
      <c r="P734" s="368"/>
      <c r="Q734" s="368"/>
      <c r="R734" s="196"/>
      <c r="S734" s="234"/>
      <c r="T734" s="198"/>
      <c r="U734" s="235"/>
      <c r="W734" s="368"/>
      <c r="X734" s="368"/>
      <c r="Y734" s="368"/>
      <c r="Z734" s="106" t="str">
        <f>IF(OR(N734="",P734="",Q734="",V734="",W734="",X734="",Y734=""),"",V734*IF(N734="Sewer Rising Main",VLOOKUP(W734,VALIDATIONS!$FN$2:$GE$42,11,FALSE),IF(N734="Sewer Reticulation",VLOOKUP(W734,VALIDATIONS!$FN$2:$GE$42,VLOOKUP(X734,VALIDATIONS!$FF$2:$FH$5,2,FALSE),FALSE),0)) +IF(P734="Up to 10% Rock",VLOOKUP(W734,VALIDATIONS!$FN$2:$GE$42,VLOOKUP(X734,VALIDATIONS!$FF$2:$FH$5,2,FALSE),FALSE),0)+IF(OR(Q734="Urban Development (moderate)",Q734="Urban Development (heavy)"),VLOOKUP(W734,VALIDATIONS!$FN$2:$GE$42,VLOOKUP(Q734,VALIDATIONS!$FJ$2:$FK$4,2,FALSE),FALSE),0))</f>
        <v/>
      </c>
    </row>
    <row r="735" spans="1:26" x14ac:dyDescent="0.2">
      <c r="A735" s="136"/>
      <c r="B735" s="368"/>
      <c r="C735" s="354"/>
      <c r="D735" s="141"/>
      <c r="E735" s="122"/>
      <c r="F735" s="141"/>
      <c r="G735" s="387"/>
      <c r="H735" s="387"/>
      <c r="I735" s="106" t="str">
        <f>IF(OR(C735="",D735=""),"",VLOOKUP(C735,VALIDATIONS!$FL$2:$FM$12,2,FALSE))</f>
        <v/>
      </c>
      <c r="J735" s="84"/>
      <c r="K735" s="377"/>
      <c r="L735" s="368"/>
      <c r="M735" s="141"/>
      <c r="N735" s="368"/>
      <c r="O735" s="141"/>
      <c r="P735" s="368"/>
      <c r="Q735" s="368"/>
      <c r="R735" s="196"/>
      <c r="S735" s="234"/>
      <c r="T735" s="198"/>
      <c r="U735" s="235"/>
      <c r="W735" s="368"/>
      <c r="X735" s="368"/>
      <c r="Y735" s="368"/>
      <c r="Z735" s="106" t="str">
        <f>IF(OR(N735="",P735="",Q735="",V735="",W735="",X735="",Y735=""),"",V735*IF(N735="Sewer Rising Main",VLOOKUP(W735,VALIDATIONS!$FN$2:$GE$42,11,FALSE),IF(N735="Sewer Reticulation",VLOOKUP(W735,VALIDATIONS!$FN$2:$GE$42,VLOOKUP(X735,VALIDATIONS!$FF$2:$FH$5,2,FALSE),FALSE),0)) +IF(P735="Up to 10% Rock",VLOOKUP(W735,VALIDATIONS!$FN$2:$GE$42,VLOOKUP(X735,VALIDATIONS!$FF$2:$FH$5,2,FALSE),FALSE),0)+IF(OR(Q735="Urban Development (moderate)",Q735="Urban Development (heavy)"),VLOOKUP(W735,VALIDATIONS!$FN$2:$GE$42,VLOOKUP(Q735,VALIDATIONS!$FJ$2:$FK$4,2,FALSE),FALSE),0))</f>
        <v/>
      </c>
    </row>
    <row r="736" spans="1:26" x14ac:dyDescent="0.2">
      <c r="A736" s="136"/>
      <c r="B736" s="368"/>
      <c r="C736" s="354"/>
      <c r="D736" s="141"/>
      <c r="E736" s="122"/>
      <c r="F736" s="141"/>
      <c r="G736" s="387"/>
      <c r="H736" s="387"/>
      <c r="I736" s="106" t="str">
        <f>IF(OR(C736="",D736=""),"",VLOOKUP(C736,VALIDATIONS!$FL$2:$FM$12,2,FALSE))</f>
        <v/>
      </c>
      <c r="J736" s="84"/>
      <c r="K736" s="377"/>
      <c r="L736" s="368"/>
      <c r="M736" s="141"/>
      <c r="N736" s="368"/>
      <c r="O736" s="141"/>
      <c r="P736" s="368"/>
      <c r="Q736" s="368"/>
      <c r="R736" s="196"/>
      <c r="S736" s="234"/>
      <c r="T736" s="198"/>
      <c r="U736" s="235"/>
      <c r="W736" s="368"/>
      <c r="X736" s="368"/>
      <c r="Y736" s="368"/>
      <c r="Z736" s="106" t="str">
        <f>IF(OR(N736="",P736="",Q736="",V736="",W736="",X736="",Y736=""),"",V736*IF(N736="Sewer Rising Main",VLOOKUP(W736,VALIDATIONS!$FN$2:$GE$42,11,FALSE),IF(N736="Sewer Reticulation",VLOOKUP(W736,VALIDATIONS!$FN$2:$GE$42,VLOOKUP(X736,VALIDATIONS!$FF$2:$FH$5,2,FALSE),FALSE),0)) +IF(P736="Up to 10% Rock",VLOOKUP(W736,VALIDATIONS!$FN$2:$GE$42,VLOOKUP(X736,VALIDATIONS!$FF$2:$FH$5,2,FALSE),FALSE),0)+IF(OR(Q736="Urban Development (moderate)",Q736="Urban Development (heavy)"),VLOOKUP(W736,VALIDATIONS!$FN$2:$GE$42,VLOOKUP(Q736,VALIDATIONS!$FJ$2:$FK$4,2,FALSE),FALSE),0))</f>
        <v/>
      </c>
    </row>
    <row r="737" spans="1:26" x14ac:dyDescent="0.2">
      <c r="A737" s="136"/>
      <c r="B737" s="368"/>
      <c r="C737" s="354"/>
      <c r="D737" s="141"/>
      <c r="E737" s="122"/>
      <c r="F737" s="141"/>
      <c r="G737" s="387"/>
      <c r="H737" s="387"/>
      <c r="I737" s="106" t="str">
        <f>IF(OR(C737="",D737=""),"",VLOOKUP(C737,VALIDATIONS!$FL$2:$FM$12,2,FALSE))</f>
        <v/>
      </c>
      <c r="J737" s="84"/>
      <c r="K737" s="377"/>
      <c r="L737" s="368"/>
      <c r="M737" s="141"/>
      <c r="N737" s="368"/>
      <c r="O737" s="141"/>
      <c r="P737" s="368"/>
      <c r="Q737" s="368"/>
      <c r="R737" s="196"/>
      <c r="S737" s="234"/>
      <c r="T737" s="198"/>
      <c r="U737" s="235"/>
      <c r="W737" s="368"/>
      <c r="X737" s="368"/>
      <c r="Y737" s="368"/>
      <c r="Z737" s="106" t="str">
        <f>IF(OR(N737="",P737="",Q737="",V737="",W737="",X737="",Y737=""),"",V737*IF(N737="Sewer Rising Main",VLOOKUP(W737,VALIDATIONS!$FN$2:$GE$42,11,FALSE),IF(N737="Sewer Reticulation",VLOOKUP(W737,VALIDATIONS!$FN$2:$GE$42,VLOOKUP(X737,VALIDATIONS!$FF$2:$FH$5,2,FALSE),FALSE),0)) +IF(P737="Up to 10% Rock",VLOOKUP(W737,VALIDATIONS!$FN$2:$GE$42,VLOOKUP(X737,VALIDATIONS!$FF$2:$FH$5,2,FALSE),FALSE),0)+IF(OR(Q737="Urban Development (moderate)",Q737="Urban Development (heavy)"),VLOOKUP(W737,VALIDATIONS!$FN$2:$GE$42,VLOOKUP(Q737,VALIDATIONS!$FJ$2:$FK$4,2,FALSE),FALSE),0))</f>
        <v/>
      </c>
    </row>
    <row r="738" spans="1:26" x14ac:dyDescent="0.2">
      <c r="A738" s="136"/>
      <c r="B738" s="368"/>
      <c r="C738" s="354"/>
      <c r="D738" s="141"/>
      <c r="E738" s="122"/>
      <c r="F738" s="141"/>
      <c r="G738" s="387"/>
      <c r="H738" s="387"/>
      <c r="I738" s="106" t="str">
        <f>IF(OR(C738="",D738=""),"",VLOOKUP(C738,VALIDATIONS!$FL$2:$FM$12,2,FALSE))</f>
        <v/>
      </c>
      <c r="J738" s="84"/>
      <c r="K738" s="377"/>
      <c r="L738" s="368"/>
      <c r="M738" s="141"/>
      <c r="N738" s="368"/>
      <c r="O738" s="141"/>
      <c r="P738" s="368"/>
      <c r="Q738" s="368"/>
      <c r="R738" s="196"/>
      <c r="S738" s="234"/>
      <c r="T738" s="198"/>
      <c r="U738" s="235"/>
      <c r="W738" s="368"/>
      <c r="X738" s="368"/>
      <c r="Y738" s="368"/>
      <c r="Z738" s="106" t="str">
        <f>IF(OR(N738="",P738="",Q738="",V738="",W738="",X738="",Y738=""),"",V738*IF(N738="Sewer Rising Main",VLOOKUP(W738,VALIDATIONS!$FN$2:$GE$42,11,FALSE),IF(N738="Sewer Reticulation",VLOOKUP(W738,VALIDATIONS!$FN$2:$GE$42,VLOOKUP(X738,VALIDATIONS!$FF$2:$FH$5,2,FALSE),FALSE),0)) +IF(P738="Up to 10% Rock",VLOOKUP(W738,VALIDATIONS!$FN$2:$GE$42,VLOOKUP(X738,VALIDATIONS!$FF$2:$FH$5,2,FALSE),FALSE),0)+IF(OR(Q738="Urban Development (moderate)",Q738="Urban Development (heavy)"),VLOOKUP(W738,VALIDATIONS!$FN$2:$GE$42,VLOOKUP(Q738,VALIDATIONS!$FJ$2:$FK$4,2,FALSE),FALSE),0))</f>
        <v/>
      </c>
    </row>
    <row r="739" spans="1:26" x14ac:dyDescent="0.2">
      <c r="A739" s="136"/>
      <c r="B739" s="368"/>
      <c r="C739" s="354"/>
      <c r="D739" s="141"/>
      <c r="E739" s="122"/>
      <c r="F739" s="141"/>
      <c r="G739" s="387"/>
      <c r="H739" s="387"/>
      <c r="I739" s="106" t="str">
        <f>IF(OR(C739="",D739=""),"",VLOOKUP(C739,VALIDATIONS!$FL$2:$FM$12,2,FALSE))</f>
        <v/>
      </c>
      <c r="J739" s="84"/>
      <c r="K739" s="377"/>
      <c r="L739" s="368"/>
      <c r="M739" s="141"/>
      <c r="N739" s="368"/>
      <c r="O739" s="141"/>
      <c r="P739" s="368"/>
      <c r="Q739" s="368"/>
      <c r="R739" s="196"/>
      <c r="S739" s="234"/>
      <c r="T739" s="198"/>
      <c r="U739" s="235"/>
      <c r="W739" s="368"/>
      <c r="X739" s="368"/>
      <c r="Y739" s="368"/>
      <c r="Z739" s="106" t="str">
        <f>IF(OR(N739="",P739="",Q739="",V739="",W739="",X739="",Y739=""),"",V739*IF(N739="Sewer Rising Main",VLOOKUP(W739,VALIDATIONS!$FN$2:$GE$42,11,FALSE),IF(N739="Sewer Reticulation",VLOOKUP(W739,VALIDATIONS!$FN$2:$GE$42,VLOOKUP(X739,VALIDATIONS!$FF$2:$FH$5,2,FALSE),FALSE),0)) +IF(P739="Up to 10% Rock",VLOOKUP(W739,VALIDATIONS!$FN$2:$GE$42,VLOOKUP(X739,VALIDATIONS!$FF$2:$FH$5,2,FALSE),FALSE),0)+IF(OR(Q739="Urban Development (moderate)",Q739="Urban Development (heavy)"),VLOOKUP(W739,VALIDATIONS!$FN$2:$GE$42,VLOOKUP(Q739,VALIDATIONS!$FJ$2:$FK$4,2,FALSE),FALSE),0))</f>
        <v/>
      </c>
    </row>
    <row r="740" spans="1:26" x14ac:dyDescent="0.2">
      <c r="A740" s="136"/>
      <c r="B740" s="368"/>
      <c r="C740" s="354"/>
      <c r="D740" s="141"/>
      <c r="E740" s="122"/>
      <c r="F740" s="141"/>
      <c r="G740" s="387"/>
      <c r="H740" s="387"/>
      <c r="I740" s="106" t="str">
        <f>IF(OR(C740="",D740=""),"",VLOOKUP(C740,VALIDATIONS!$FL$2:$FM$12,2,FALSE))</f>
        <v/>
      </c>
      <c r="J740" s="84"/>
      <c r="K740" s="377"/>
      <c r="L740" s="368"/>
      <c r="M740" s="141"/>
      <c r="N740" s="368"/>
      <c r="O740" s="141"/>
      <c r="P740" s="368"/>
      <c r="Q740" s="368"/>
      <c r="R740" s="196"/>
      <c r="S740" s="234"/>
      <c r="T740" s="198"/>
      <c r="U740" s="235"/>
      <c r="W740" s="368"/>
      <c r="X740" s="368"/>
      <c r="Y740" s="368"/>
      <c r="Z740" s="106" t="str">
        <f>IF(OR(N740="",P740="",Q740="",V740="",W740="",X740="",Y740=""),"",V740*IF(N740="Sewer Rising Main",VLOOKUP(W740,VALIDATIONS!$FN$2:$GE$42,11,FALSE),IF(N740="Sewer Reticulation",VLOOKUP(W740,VALIDATIONS!$FN$2:$GE$42,VLOOKUP(X740,VALIDATIONS!$FF$2:$FH$5,2,FALSE),FALSE),0)) +IF(P740="Up to 10% Rock",VLOOKUP(W740,VALIDATIONS!$FN$2:$GE$42,VLOOKUP(X740,VALIDATIONS!$FF$2:$FH$5,2,FALSE),FALSE),0)+IF(OR(Q740="Urban Development (moderate)",Q740="Urban Development (heavy)"),VLOOKUP(W740,VALIDATIONS!$FN$2:$GE$42,VLOOKUP(Q740,VALIDATIONS!$FJ$2:$FK$4,2,FALSE),FALSE),0))</f>
        <v/>
      </c>
    </row>
    <row r="741" spans="1:26" x14ac:dyDescent="0.2">
      <c r="A741" s="136"/>
      <c r="B741" s="368"/>
      <c r="C741" s="354"/>
      <c r="D741" s="141"/>
      <c r="E741" s="122"/>
      <c r="F741" s="141"/>
      <c r="G741" s="387"/>
      <c r="H741" s="387"/>
      <c r="I741" s="106" t="str">
        <f>IF(OR(C741="",D741=""),"",VLOOKUP(C741,VALIDATIONS!$FL$2:$FM$12,2,FALSE))</f>
        <v/>
      </c>
      <c r="J741" s="84"/>
      <c r="K741" s="377"/>
      <c r="L741" s="368"/>
      <c r="M741" s="141"/>
      <c r="N741" s="368"/>
      <c r="O741" s="141"/>
      <c r="P741" s="368"/>
      <c r="Q741" s="368"/>
      <c r="R741" s="196"/>
      <c r="S741" s="234"/>
      <c r="T741" s="198"/>
      <c r="U741" s="235"/>
      <c r="W741" s="368"/>
      <c r="X741" s="368"/>
      <c r="Y741" s="368"/>
      <c r="Z741" s="106" t="str">
        <f>IF(OR(N741="",P741="",Q741="",V741="",W741="",X741="",Y741=""),"",V741*IF(N741="Sewer Rising Main",VLOOKUP(W741,VALIDATIONS!$FN$2:$GE$42,11,FALSE),IF(N741="Sewer Reticulation",VLOOKUP(W741,VALIDATIONS!$FN$2:$GE$42,VLOOKUP(X741,VALIDATIONS!$FF$2:$FH$5,2,FALSE),FALSE),0)) +IF(P741="Up to 10% Rock",VLOOKUP(W741,VALIDATIONS!$FN$2:$GE$42,VLOOKUP(X741,VALIDATIONS!$FF$2:$FH$5,2,FALSE),FALSE),0)+IF(OR(Q741="Urban Development (moderate)",Q741="Urban Development (heavy)"),VLOOKUP(W741,VALIDATIONS!$FN$2:$GE$42,VLOOKUP(Q741,VALIDATIONS!$FJ$2:$FK$4,2,FALSE),FALSE),0))</f>
        <v/>
      </c>
    </row>
    <row r="742" spans="1:26" x14ac:dyDescent="0.2">
      <c r="A742" s="136"/>
      <c r="B742" s="368"/>
      <c r="C742" s="354"/>
      <c r="D742" s="141"/>
      <c r="E742" s="122"/>
      <c r="F742" s="141"/>
      <c r="G742" s="387"/>
      <c r="H742" s="387"/>
      <c r="I742" s="106" t="str">
        <f>IF(OR(C742="",D742=""),"",VLOOKUP(C742,VALIDATIONS!$FL$2:$FM$12,2,FALSE))</f>
        <v/>
      </c>
      <c r="J742" s="84"/>
      <c r="K742" s="377"/>
      <c r="L742" s="368"/>
      <c r="M742" s="141"/>
      <c r="N742" s="368"/>
      <c r="O742" s="141"/>
      <c r="P742" s="368"/>
      <c r="Q742" s="368"/>
      <c r="R742" s="196"/>
      <c r="S742" s="234"/>
      <c r="T742" s="198"/>
      <c r="U742" s="235"/>
      <c r="W742" s="368"/>
      <c r="X742" s="368"/>
      <c r="Y742" s="368"/>
      <c r="Z742" s="106" t="str">
        <f>IF(OR(N742="",P742="",Q742="",V742="",W742="",X742="",Y742=""),"",V742*IF(N742="Sewer Rising Main",VLOOKUP(W742,VALIDATIONS!$FN$2:$GE$42,11,FALSE),IF(N742="Sewer Reticulation",VLOOKUP(W742,VALIDATIONS!$FN$2:$GE$42,VLOOKUP(X742,VALIDATIONS!$FF$2:$FH$5,2,FALSE),FALSE),0)) +IF(P742="Up to 10% Rock",VLOOKUP(W742,VALIDATIONS!$FN$2:$GE$42,VLOOKUP(X742,VALIDATIONS!$FF$2:$FH$5,2,FALSE),FALSE),0)+IF(OR(Q742="Urban Development (moderate)",Q742="Urban Development (heavy)"),VLOOKUP(W742,VALIDATIONS!$FN$2:$GE$42,VLOOKUP(Q742,VALIDATIONS!$FJ$2:$FK$4,2,FALSE),FALSE),0))</f>
        <v/>
      </c>
    </row>
    <row r="743" spans="1:26" x14ac:dyDescent="0.2">
      <c r="A743" s="136"/>
      <c r="B743" s="368"/>
      <c r="C743" s="354"/>
      <c r="D743" s="141"/>
      <c r="E743" s="122"/>
      <c r="F743" s="141"/>
      <c r="G743" s="387"/>
      <c r="H743" s="387"/>
      <c r="I743" s="106" t="str">
        <f>IF(OR(C743="",D743=""),"",VLOOKUP(C743,VALIDATIONS!$FL$2:$FM$12,2,FALSE))</f>
        <v/>
      </c>
      <c r="J743" s="84"/>
      <c r="K743" s="377"/>
      <c r="L743" s="368"/>
      <c r="M743" s="141"/>
      <c r="N743" s="368"/>
      <c r="O743" s="141"/>
      <c r="P743" s="368"/>
      <c r="Q743" s="368"/>
      <c r="R743" s="196"/>
      <c r="S743" s="234"/>
      <c r="T743" s="198"/>
      <c r="U743" s="235"/>
      <c r="W743" s="368"/>
      <c r="X743" s="368"/>
      <c r="Y743" s="368"/>
      <c r="Z743" s="106" t="str">
        <f>IF(OR(N743="",P743="",Q743="",V743="",W743="",X743="",Y743=""),"",V743*IF(N743="Sewer Rising Main",VLOOKUP(W743,VALIDATIONS!$FN$2:$GE$42,11,FALSE),IF(N743="Sewer Reticulation",VLOOKUP(W743,VALIDATIONS!$FN$2:$GE$42,VLOOKUP(X743,VALIDATIONS!$FF$2:$FH$5,2,FALSE),FALSE),0)) +IF(P743="Up to 10% Rock",VLOOKUP(W743,VALIDATIONS!$FN$2:$GE$42,VLOOKUP(X743,VALIDATIONS!$FF$2:$FH$5,2,FALSE),FALSE),0)+IF(OR(Q743="Urban Development (moderate)",Q743="Urban Development (heavy)"),VLOOKUP(W743,VALIDATIONS!$FN$2:$GE$42,VLOOKUP(Q743,VALIDATIONS!$FJ$2:$FK$4,2,FALSE),FALSE),0))</f>
        <v/>
      </c>
    </row>
    <row r="744" spans="1:26" x14ac:dyDescent="0.2">
      <c r="A744" s="136"/>
      <c r="B744" s="368"/>
      <c r="C744" s="354"/>
      <c r="D744" s="141"/>
      <c r="E744" s="122"/>
      <c r="F744" s="141"/>
      <c r="G744" s="387"/>
      <c r="H744" s="387"/>
      <c r="I744" s="106" t="str">
        <f>IF(OR(C744="",D744=""),"",VLOOKUP(C744,VALIDATIONS!$FL$2:$FM$12,2,FALSE))</f>
        <v/>
      </c>
      <c r="J744" s="84"/>
      <c r="K744" s="377"/>
      <c r="L744" s="368"/>
      <c r="M744" s="141"/>
      <c r="N744" s="368"/>
      <c r="O744" s="141"/>
      <c r="P744" s="368"/>
      <c r="Q744" s="368"/>
      <c r="R744" s="196"/>
      <c r="S744" s="234"/>
      <c r="T744" s="198"/>
      <c r="U744" s="235"/>
      <c r="W744" s="368"/>
      <c r="X744" s="368"/>
      <c r="Y744" s="368"/>
      <c r="Z744" s="106" t="str">
        <f>IF(OR(N744="",P744="",Q744="",V744="",W744="",X744="",Y744=""),"",V744*IF(N744="Sewer Rising Main",VLOOKUP(W744,VALIDATIONS!$FN$2:$GE$42,11,FALSE),IF(N744="Sewer Reticulation",VLOOKUP(W744,VALIDATIONS!$FN$2:$GE$42,VLOOKUP(X744,VALIDATIONS!$FF$2:$FH$5,2,FALSE),FALSE),0)) +IF(P744="Up to 10% Rock",VLOOKUP(W744,VALIDATIONS!$FN$2:$GE$42,VLOOKUP(X744,VALIDATIONS!$FF$2:$FH$5,2,FALSE),FALSE),0)+IF(OR(Q744="Urban Development (moderate)",Q744="Urban Development (heavy)"),VLOOKUP(W744,VALIDATIONS!$FN$2:$GE$42,VLOOKUP(Q744,VALIDATIONS!$FJ$2:$FK$4,2,FALSE),FALSE),0))</f>
        <v/>
      </c>
    </row>
    <row r="745" spans="1:26" x14ac:dyDescent="0.2">
      <c r="A745" s="136"/>
      <c r="B745" s="368"/>
      <c r="C745" s="354"/>
      <c r="D745" s="141"/>
      <c r="E745" s="122"/>
      <c r="F745" s="141"/>
      <c r="G745" s="387"/>
      <c r="H745" s="387"/>
      <c r="I745" s="106" t="str">
        <f>IF(OR(C745="",D745=""),"",VLOOKUP(C745,VALIDATIONS!$FL$2:$FM$12,2,FALSE))</f>
        <v/>
      </c>
      <c r="J745" s="84"/>
      <c r="K745" s="377"/>
      <c r="L745" s="368"/>
      <c r="M745" s="141"/>
      <c r="N745" s="368"/>
      <c r="O745" s="141"/>
      <c r="P745" s="368"/>
      <c r="Q745" s="368"/>
      <c r="R745" s="196"/>
      <c r="S745" s="234"/>
      <c r="T745" s="198"/>
      <c r="U745" s="235"/>
      <c r="W745" s="368"/>
      <c r="X745" s="368"/>
      <c r="Y745" s="368"/>
      <c r="Z745" s="106" t="str">
        <f>IF(OR(N745="",P745="",Q745="",V745="",W745="",X745="",Y745=""),"",V745*IF(N745="Sewer Rising Main",VLOOKUP(W745,VALIDATIONS!$FN$2:$GE$42,11,FALSE),IF(N745="Sewer Reticulation",VLOOKUP(W745,VALIDATIONS!$FN$2:$GE$42,VLOOKUP(X745,VALIDATIONS!$FF$2:$FH$5,2,FALSE),FALSE),0)) +IF(P745="Up to 10% Rock",VLOOKUP(W745,VALIDATIONS!$FN$2:$GE$42,VLOOKUP(X745,VALIDATIONS!$FF$2:$FH$5,2,FALSE),FALSE),0)+IF(OR(Q745="Urban Development (moderate)",Q745="Urban Development (heavy)"),VLOOKUP(W745,VALIDATIONS!$FN$2:$GE$42,VLOOKUP(Q745,VALIDATIONS!$FJ$2:$FK$4,2,FALSE),FALSE),0))</f>
        <v/>
      </c>
    </row>
    <row r="746" spans="1:26" x14ac:dyDescent="0.2">
      <c r="A746" s="136"/>
      <c r="B746" s="368"/>
      <c r="C746" s="354"/>
      <c r="D746" s="141"/>
      <c r="E746" s="122"/>
      <c r="F746" s="141"/>
      <c r="G746" s="387"/>
      <c r="H746" s="387"/>
      <c r="I746" s="106" t="str">
        <f>IF(OR(C746="",D746=""),"",VLOOKUP(C746,VALIDATIONS!$FL$2:$FM$12,2,FALSE))</f>
        <v/>
      </c>
      <c r="J746" s="84"/>
      <c r="K746" s="377"/>
      <c r="L746" s="368"/>
      <c r="M746" s="141"/>
      <c r="N746" s="368"/>
      <c r="O746" s="141"/>
      <c r="P746" s="368"/>
      <c r="Q746" s="368"/>
      <c r="R746" s="196"/>
      <c r="S746" s="234"/>
      <c r="T746" s="198"/>
      <c r="U746" s="235"/>
      <c r="W746" s="368"/>
      <c r="X746" s="368"/>
      <c r="Y746" s="368"/>
      <c r="Z746" s="106" t="str">
        <f>IF(OR(N746="",P746="",Q746="",V746="",W746="",X746="",Y746=""),"",V746*IF(N746="Sewer Rising Main",VLOOKUP(W746,VALIDATIONS!$FN$2:$GE$42,11,FALSE),IF(N746="Sewer Reticulation",VLOOKUP(W746,VALIDATIONS!$FN$2:$GE$42,VLOOKUP(X746,VALIDATIONS!$FF$2:$FH$5,2,FALSE),FALSE),0)) +IF(P746="Up to 10% Rock",VLOOKUP(W746,VALIDATIONS!$FN$2:$GE$42,VLOOKUP(X746,VALIDATIONS!$FF$2:$FH$5,2,FALSE),FALSE),0)+IF(OR(Q746="Urban Development (moderate)",Q746="Urban Development (heavy)"),VLOOKUP(W746,VALIDATIONS!$FN$2:$GE$42,VLOOKUP(Q746,VALIDATIONS!$FJ$2:$FK$4,2,FALSE),FALSE),0))</f>
        <v/>
      </c>
    </row>
    <row r="747" spans="1:26" x14ac:dyDescent="0.2">
      <c r="A747" s="136"/>
      <c r="B747" s="368"/>
      <c r="C747" s="354"/>
      <c r="D747" s="141"/>
      <c r="E747" s="122"/>
      <c r="F747" s="141"/>
      <c r="G747" s="387"/>
      <c r="H747" s="387"/>
      <c r="I747" s="106" t="str">
        <f>IF(OR(C747="",D747=""),"",VLOOKUP(C747,VALIDATIONS!$FL$2:$FM$12,2,FALSE))</f>
        <v/>
      </c>
      <c r="J747" s="84"/>
      <c r="K747" s="377"/>
      <c r="L747" s="368"/>
      <c r="M747" s="141"/>
      <c r="N747" s="368"/>
      <c r="O747" s="141"/>
      <c r="P747" s="368"/>
      <c r="Q747" s="368"/>
      <c r="R747" s="196"/>
      <c r="S747" s="234"/>
      <c r="T747" s="198"/>
      <c r="U747" s="235"/>
      <c r="W747" s="368"/>
      <c r="X747" s="368"/>
      <c r="Y747" s="368"/>
      <c r="Z747" s="106" t="str">
        <f>IF(OR(N747="",P747="",Q747="",V747="",W747="",X747="",Y747=""),"",V747*IF(N747="Sewer Rising Main",VLOOKUP(W747,VALIDATIONS!$FN$2:$GE$42,11,FALSE),IF(N747="Sewer Reticulation",VLOOKUP(W747,VALIDATIONS!$FN$2:$GE$42,VLOOKUP(X747,VALIDATIONS!$FF$2:$FH$5,2,FALSE),FALSE),0)) +IF(P747="Up to 10% Rock",VLOOKUP(W747,VALIDATIONS!$FN$2:$GE$42,VLOOKUP(X747,VALIDATIONS!$FF$2:$FH$5,2,FALSE),FALSE),0)+IF(OR(Q747="Urban Development (moderate)",Q747="Urban Development (heavy)"),VLOOKUP(W747,VALIDATIONS!$FN$2:$GE$42,VLOOKUP(Q747,VALIDATIONS!$FJ$2:$FK$4,2,FALSE),FALSE),0))</f>
        <v/>
      </c>
    </row>
    <row r="748" spans="1:26" x14ac:dyDescent="0.2">
      <c r="A748" s="136"/>
      <c r="B748" s="368"/>
      <c r="C748" s="354"/>
      <c r="D748" s="141"/>
      <c r="E748" s="122"/>
      <c r="F748" s="141"/>
      <c r="G748" s="387"/>
      <c r="H748" s="387"/>
      <c r="I748" s="106" t="str">
        <f>IF(OR(C748="",D748=""),"",VLOOKUP(C748,VALIDATIONS!$FL$2:$FM$12,2,FALSE))</f>
        <v/>
      </c>
      <c r="J748" s="84"/>
      <c r="K748" s="377"/>
      <c r="L748" s="368"/>
      <c r="M748" s="141"/>
      <c r="N748" s="368"/>
      <c r="O748" s="141"/>
      <c r="P748" s="368"/>
      <c r="Q748" s="368"/>
      <c r="R748" s="196"/>
      <c r="S748" s="234"/>
      <c r="T748" s="198"/>
      <c r="U748" s="235"/>
      <c r="W748" s="368"/>
      <c r="X748" s="368"/>
      <c r="Y748" s="368"/>
      <c r="Z748" s="106" t="str">
        <f>IF(OR(N748="",P748="",Q748="",V748="",W748="",X748="",Y748=""),"",V748*IF(N748="Sewer Rising Main",VLOOKUP(W748,VALIDATIONS!$FN$2:$GE$42,11,FALSE),IF(N748="Sewer Reticulation",VLOOKUP(W748,VALIDATIONS!$FN$2:$GE$42,VLOOKUP(X748,VALIDATIONS!$FF$2:$FH$5,2,FALSE),FALSE),0)) +IF(P748="Up to 10% Rock",VLOOKUP(W748,VALIDATIONS!$FN$2:$GE$42,VLOOKUP(X748,VALIDATIONS!$FF$2:$FH$5,2,FALSE),FALSE),0)+IF(OR(Q748="Urban Development (moderate)",Q748="Urban Development (heavy)"),VLOOKUP(W748,VALIDATIONS!$FN$2:$GE$42,VLOOKUP(Q748,VALIDATIONS!$FJ$2:$FK$4,2,FALSE),FALSE),0))</f>
        <v/>
      </c>
    </row>
    <row r="749" spans="1:26" x14ac:dyDescent="0.2">
      <c r="A749" s="136"/>
      <c r="B749" s="368"/>
      <c r="C749" s="354"/>
      <c r="D749" s="141"/>
      <c r="E749" s="122"/>
      <c r="F749" s="141"/>
      <c r="G749" s="387"/>
      <c r="H749" s="387"/>
      <c r="I749" s="106" t="str">
        <f>IF(OR(C749="",D749=""),"",VLOOKUP(C749,VALIDATIONS!$FL$2:$FM$12,2,FALSE))</f>
        <v/>
      </c>
      <c r="J749" s="84"/>
      <c r="K749" s="377"/>
      <c r="L749" s="368"/>
      <c r="M749" s="141"/>
      <c r="N749" s="368"/>
      <c r="O749" s="141"/>
      <c r="P749" s="368"/>
      <c r="Q749" s="368"/>
      <c r="R749" s="196"/>
      <c r="S749" s="234"/>
      <c r="T749" s="198"/>
      <c r="U749" s="235"/>
      <c r="W749" s="368"/>
      <c r="X749" s="368"/>
      <c r="Y749" s="368"/>
      <c r="Z749" s="106" t="str">
        <f>IF(OR(N749="",P749="",Q749="",V749="",W749="",X749="",Y749=""),"",V749*IF(N749="Sewer Rising Main",VLOOKUP(W749,VALIDATIONS!$FN$2:$GE$42,11,FALSE),IF(N749="Sewer Reticulation",VLOOKUP(W749,VALIDATIONS!$FN$2:$GE$42,VLOOKUP(X749,VALIDATIONS!$FF$2:$FH$5,2,FALSE),FALSE),0)) +IF(P749="Up to 10% Rock",VLOOKUP(W749,VALIDATIONS!$FN$2:$GE$42,VLOOKUP(X749,VALIDATIONS!$FF$2:$FH$5,2,FALSE),FALSE),0)+IF(OR(Q749="Urban Development (moderate)",Q749="Urban Development (heavy)"),VLOOKUP(W749,VALIDATIONS!$FN$2:$GE$42,VLOOKUP(Q749,VALIDATIONS!$FJ$2:$FK$4,2,FALSE),FALSE),0))</f>
        <v/>
      </c>
    </row>
    <row r="750" spans="1:26" x14ac:dyDescent="0.2">
      <c r="A750" s="136"/>
      <c r="B750" s="368"/>
      <c r="C750" s="354"/>
      <c r="D750" s="141"/>
      <c r="E750" s="122"/>
      <c r="F750" s="141"/>
      <c r="G750" s="387"/>
      <c r="H750" s="387"/>
      <c r="I750" s="106" t="str">
        <f>IF(OR(C750="",D750=""),"",VLOOKUP(C750,VALIDATIONS!$FL$2:$FM$12,2,FALSE))</f>
        <v/>
      </c>
      <c r="J750" s="84"/>
      <c r="K750" s="377"/>
      <c r="L750" s="368"/>
      <c r="M750" s="141"/>
      <c r="N750" s="368"/>
      <c r="O750" s="141"/>
      <c r="P750" s="368"/>
      <c r="Q750" s="368"/>
      <c r="R750" s="196"/>
      <c r="S750" s="234"/>
      <c r="T750" s="198"/>
      <c r="U750" s="235"/>
      <c r="W750" s="368"/>
      <c r="X750" s="368"/>
      <c r="Y750" s="368"/>
      <c r="Z750" s="106" t="str">
        <f>IF(OR(N750="",P750="",Q750="",V750="",W750="",X750="",Y750=""),"",V750*IF(N750="Sewer Rising Main",VLOOKUP(W750,VALIDATIONS!$FN$2:$GE$42,11,FALSE),IF(N750="Sewer Reticulation",VLOOKUP(W750,VALIDATIONS!$FN$2:$GE$42,VLOOKUP(X750,VALIDATIONS!$FF$2:$FH$5,2,FALSE),FALSE),0)) +IF(P750="Up to 10% Rock",VLOOKUP(W750,VALIDATIONS!$FN$2:$GE$42,VLOOKUP(X750,VALIDATIONS!$FF$2:$FH$5,2,FALSE),FALSE),0)+IF(OR(Q750="Urban Development (moderate)",Q750="Urban Development (heavy)"),VLOOKUP(W750,VALIDATIONS!$FN$2:$GE$42,VLOOKUP(Q750,VALIDATIONS!$FJ$2:$FK$4,2,FALSE),FALSE),0))</f>
        <v/>
      </c>
    </row>
    <row r="751" spans="1:26" x14ac:dyDescent="0.2">
      <c r="A751" s="136"/>
      <c r="B751" s="368"/>
      <c r="C751" s="354"/>
      <c r="D751" s="141"/>
      <c r="E751" s="122"/>
      <c r="F751" s="141"/>
      <c r="G751" s="387"/>
      <c r="H751" s="387"/>
      <c r="I751" s="106" t="str">
        <f>IF(OR(C751="",D751=""),"",VLOOKUP(C751,VALIDATIONS!$FL$2:$FM$12,2,FALSE))</f>
        <v/>
      </c>
      <c r="J751" s="84"/>
      <c r="K751" s="377"/>
      <c r="L751" s="368"/>
      <c r="M751" s="141"/>
      <c r="N751" s="368"/>
      <c r="O751" s="141"/>
      <c r="P751" s="368"/>
      <c r="Q751" s="368"/>
      <c r="R751" s="196"/>
      <c r="S751" s="234"/>
      <c r="T751" s="198"/>
      <c r="U751" s="235"/>
      <c r="W751" s="368"/>
      <c r="X751" s="368"/>
      <c r="Y751" s="368"/>
      <c r="Z751" s="106" t="str">
        <f>IF(OR(N751="",P751="",Q751="",V751="",W751="",X751="",Y751=""),"",V751*IF(N751="Sewer Rising Main",VLOOKUP(W751,VALIDATIONS!$FN$2:$GE$42,11,FALSE),IF(N751="Sewer Reticulation",VLOOKUP(W751,VALIDATIONS!$FN$2:$GE$42,VLOOKUP(X751,VALIDATIONS!$FF$2:$FH$5,2,FALSE),FALSE),0)) +IF(P751="Up to 10% Rock",VLOOKUP(W751,VALIDATIONS!$FN$2:$GE$42,VLOOKUP(X751,VALIDATIONS!$FF$2:$FH$5,2,FALSE),FALSE),0)+IF(OR(Q751="Urban Development (moderate)",Q751="Urban Development (heavy)"),VLOOKUP(W751,VALIDATIONS!$FN$2:$GE$42,VLOOKUP(Q751,VALIDATIONS!$FJ$2:$FK$4,2,FALSE),FALSE),0))</f>
        <v/>
      </c>
    </row>
    <row r="752" spans="1:26" x14ac:dyDescent="0.2">
      <c r="A752" s="136"/>
      <c r="B752" s="368"/>
      <c r="C752" s="354"/>
      <c r="D752" s="141"/>
      <c r="E752" s="122"/>
      <c r="F752" s="141"/>
      <c r="G752" s="387"/>
      <c r="H752" s="387"/>
      <c r="I752" s="106" t="str">
        <f>IF(OR(C752="",D752=""),"",VLOOKUP(C752,VALIDATIONS!$FL$2:$FM$12,2,FALSE))</f>
        <v/>
      </c>
      <c r="J752" s="84"/>
      <c r="K752" s="377"/>
      <c r="L752" s="368"/>
      <c r="M752" s="141"/>
      <c r="N752" s="368"/>
      <c r="O752" s="141"/>
      <c r="P752" s="368"/>
      <c r="Q752" s="368"/>
      <c r="R752" s="196"/>
      <c r="S752" s="234"/>
      <c r="T752" s="198"/>
      <c r="U752" s="235"/>
      <c r="W752" s="368"/>
      <c r="X752" s="368"/>
      <c r="Y752" s="368"/>
      <c r="Z752" s="106" t="str">
        <f>IF(OR(N752="",P752="",Q752="",V752="",W752="",X752="",Y752=""),"",V752*IF(N752="Sewer Rising Main",VLOOKUP(W752,VALIDATIONS!$FN$2:$GE$42,11,FALSE),IF(N752="Sewer Reticulation",VLOOKUP(W752,VALIDATIONS!$FN$2:$GE$42,VLOOKUP(X752,VALIDATIONS!$FF$2:$FH$5,2,FALSE),FALSE),0)) +IF(P752="Up to 10% Rock",VLOOKUP(W752,VALIDATIONS!$FN$2:$GE$42,VLOOKUP(X752,VALIDATIONS!$FF$2:$FH$5,2,FALSE),FALSE),0)+IF(OR(Q752="Urban Development (moderate)",Q752="Urban Development (heavy)"),VLOOKUP(W752,VALIDATIONS!$FN$2:$GE$42,VLOOKUP(Q752,VALIDATIONS!$FJ$2:$FK$4,2,FALSE),FALSE),0))</f>
        <v/>
      </c>
    </row>
    <row r="753" spans="1:26" x14ac:dyDescent="0.2">
      <c r="A753" s="136"/>
      <c r="B753" s="368"/>
      <c r="C753" s="354"/>
      <c r="D753" s="141"/>
      <c r="E753" s="122"/>
      <c r="F753" s="141"/>
      <c r="G753" s="387"/>
      <c r="H753" s="387"/>
      <c r="I753" s="106" t="str">
        <f>IF(OR(C753="",D753=""),"",VLOOKUP(C753,VALIDATIONS!$FL$2:$FM$12,2,FALSE))</f>
        <v/>
      </c>
      <c r="J753" s="84"/>
      <c r="K753" s="377"/>
      <c r="L753" s="368"/>
      <c r="M753" s="141"/>
      <c r="N753" s="368"/>
      <c r="O753" s="141"/>
      <c r="P753" s="368"/>
      <c r="Q753" s="368"/>
      <c r="R753" s="196"/>
      <c r="S753" s="234"/>
      <c r="T753" s="198"/>
      <c r="U753" s="235"/>
      <c r="W753" s="368"/>
      <c r="X753" s="368"/>
      <c r="Y753" s="368"/>
      <c r="Z753" s="106" t="str">
        <f>IF(OR(N753="",P753="",Q753="",V753="",W753="",X753="",Y753=""),"",V753*IF(N753="Sewer Rising Main",VLOOKUP(W753,VALIDATIONS!$FN$2:$GE$42,11,FALSE),IF(N753="Sewer Reticulation",VLOOKUP(W753,VALIDATIONS!$FN$2:$GE$42,VLOOKUP(X753,VALIDATIONS!$FF$2:$FH$5,2,FALSE),FALSE),0)) +IF(P753="Up to 10% Rock",VLOOKUP(W753,VALIDATIONS!$FN$2:$GE$42,VLOOKUP(X753,VALIDATIONS!$FF$2:$FH$5,2,FALSE),FALSE),0)+IF(OR(Q753="Urban Development (moderate)",Q753="Urban Development (heavy)"),VLOOKUP(W753,VALIDATIONS!$FN$2:$GE$42,VLOOKUP(Q753,VALIDATIONS!$FJ$2:$FK$4,2,FALSE),FALSE),0))</f>
        <v/>
      </c>
    </row>
    <row r="754" spans="1:26" x14ac:dyDescent="0.2">
      <c r="A754" s="136"/>
      <c r="B754" s="368"/>
      <c r="C754" s="354"/>
      <c r="D754" s="141"/>
      <c r="E754" s="122"/>
      <c r="F754" s="141"/>
      <c r="G754" s="387"/>
      <c r="H754" s="387"/>
      <c r="I754" s="106" t="str">
        <f>IF(OR(C754="",D754=""),"",VLOOKUP(C754,VALIDATIONS!$FL$2:$FM$12,2,FALSE))</f>
        <v/>
      </c>
      <c r="J754" s="84"/>
      <c r="K754" s="377"/>
      <c r="L754" s="368"/>
      <c r="M754" s="141"/>
      <c r="N754" s="368"/>
      <c r="O754" s="141"/>
      <c r="P754" s="368"/>
      <c r="Q754" s="368"/>
      <c r="R754" s="196"/>
      <c r="S754" s="234"/>
      <c r="T754" s="198"/>
      <c r="U754" s="235"/>
      <c r="W754" s="368"/>
      <c r="X754" s="368"/>
      <c r="Y754" s="368"/>
      <c r="Z754" s="106" t="str">
        <f>IF(OR(N754="",P754="",Q754="",V754="",W754="",X754="",Y754=""),"",V754*IF(N754="Sewer Rising Main",VLOOKUP(W754,VALIDATIONS!$FN$2:$GE$42,11,FALSE),IF(N754="Sewer Reticulation",VLOOKUP(W754,VALIDATIONS!$FN$2:$GE$42,VLOOKUP(X754,VALIDATIONS!$FF$2:$FH$5,2,FALSE),FALSE),0)) +IF(P754="Up to 10% Rock",VLOOKUP(W754,VALIDATIONS!$FN$2:$GE$42,VLOOKUP(X754,VALIDATIONS!$FF$2:$FH$5,2,FALSE),FALSE),0)+IF(OR(Q754="Urban Development (moderate)",Q754="Urban Development (heavy)"),VLOOKUP(W754,VALIDATIONS!$FN$2:$GE$42,VLOOKUP(Q754,VALIDATIONS!$FJ$2:$FK$4,2,FALSE),FALSE),0))</f>
        <v/>
      </c>
    </row>
    <row r="755" spans="1:26" x14ac:dyDescent="0.2">
      <c r="A755" s="136"/>
      <c r="B755" s="368"/>
      <c r="C755" s="354"/>
      <c r="D755" s="141"/>
      <c r="E755" s="122"/>
      <c r="F755" s="141"/>
      <c r="G755" s="387"/>
      <c r="H755" s="387"/>
      <c r="I755" s="106" t="str">
        <f>IF(OR(C755="",D755=""),"",VLOOKUP(C755,VALIDATIONS!$FL$2:$FM$12,2,FALSE))</f>
        <v/>
      </c>
      <c r="J755" s="84"/>
      <c r="K755" s="377"/>
      <c r="L755" s="368"/>
      <c r="M755" s="141"/>
      <c r="N755" s="368"/>
      <c r="O755" s="141"/>
      <c r="P755" s="368"/>
      <c r="Q755" s="368"/>
      <c r="R755" s="196"/>
      <c r="S755" s="234"/>
      <c r="T755" s="198"/>
      <c r="U755" s="235"/>
      <c r="W755" s="368"/>
      <c r="X755" s="368"/>
      <c r="Y755" s="368"/>
      <c r="Z755" s="106" t="str">
        <f>IF(OR(N755="",P755="",Q755="",V755="",W755="",X755="",Y755=""),"",V755*IF(N755="Sewer Rising Main",VLOOKUP(W755,VALIDATIONS!$FN$2:$GE$42,11,FALSE),IF(N755="Sewer Reticulation",VLOOKUP(W755,VALIDATIONS!$FN$2:$GE$42,VLOOKUP(X755,VALIDATIONS!$FF$2:$FH$5,2,FALSE),FALSE),0)) +IF(P755="Up to 10% Rock",VLOOKUP(W755,VALIDATIONS!$FN$2:$GE$42,VLOOKUP(X755,VALIDATIONS!$FF$2:$FH$5,2,FALSE),FALSE),0)+IF(OR(Q755="Urban Development (moderate)",Q755="Urban Development (heavy)"),VLOOKUP(W755,VALIDATIONS!$FN$2:$GE$42,VLOOKUP(Q755,VALIDATIONS!$FJ$2:$FK$4,2,FALSE),FALSE),0))</f>
        <v/>
      </c>
    </row>
    <row r="756" spans="1:26" x14ac:dyDescent="0.2">
      <c r="A756" s="136"/>
      <c r="B756" s="368"/>
      <c r="C756" s="354"/>
      <c r="D756" s="141"/>
      <c r="E756" s="122"/>
      <c r="F756" s="141"/>
      <c r="G756" s="387"/>
      <c r="H756" s="387"/>
      <c r="I756" s="106" t="str">
        <f>IF(OR(C756="",D756=""),"",VLOOKUP(C756,VALIDATIONS!$FL$2:$FM$12,2,FALSE))</f>
        <v/>
      </c>
      <c r="J756" s="84"/>
      <c r="K756" s="377"/>
      <c r="L756" s="368"/>
      <c r="M756" s="141"/>
      <c r="N756" s="368"/>
      <c r="O756" s="141"/>
      <c r="P756" s="368"/>
      <c r="Q756" s="368"/>
      <c r="R756" s="196"/>
      <c r="S756" s="234"/>
      <c r="T756" s="198"/>
      <c r="U756" s="235"/>
      <c r="W756" s="368"/>
      <c r="X756" s="368"/>
      <c r="Y756" s="368"/>
      <c r="Z756" s="106" t="str">
        <f>IF(OR(N756="",P756="",Q756="",V756="",W756="",X756="",Y756=""),"",V756*IF(N756="Sewer Rising Main",VLOOKUP(W756,VALIDATIONS!$FN$2:$GE$42,11,FALSE),IF(N756="Sewer Reticulation",VLOOKUP(W756,VALIDATIONS!$FN$2:$GE$42,VLOOKUP(X756,VALIDATIONS!$FF$2:$FH$5,2,FALSE),FALSE),0)) +IF(P756="Up to 10% Rock",VLOOKUP(W756,VALIDATIONS!$FN$2:$GE$42,VLOOKUP(X756,VALIDATIONS!$FF$2:$FH$5,2,FALSE),FALSE),0)+IF(OR(Q756="Urban Development (moderate)",Q756="Urban Development (heavy)"),VLOOKUP(W756,VALIDATIONS!$FN$2:$GE$42,VLOOKUP(Q756,VALIDATIONS!$FJ$2:$FK$4,2,FALSE),FALSE),0))</f>
        <v/>
      </c>
    </row>
    <row r="757" spans="1:26" x14ac:dyDescent="0.2">
      <c r="A757" s="136"/>
      <c r="B757" s="368"/>
      <c r="C757" s="354"/>
      <c r="D757" s="141"/>
      <c r="E757" s="122"/>
      <c r="F757" s="141"/>
      <c r="G757" s="387"/>
      <c r="H757" s="387"/>
      <c r="I757" s="106" t="str">
        <f>IF(OR(C757="",D757=""),"",VLOOKUP(C757,VALIDATIONS!$FL$2:$FM$12,2,FALSE))</f>
        <v/>
      </c>
      <c r="J757" s="84"/>
      <c r="K757" s="377"/>
      <c r="L757" s="368"/>
      <c r="M757" s="141"/>
      <c r="N757" s="368"/>
      <c r="O757" s="141"/>
      <c r="P757" s="368"/>
      <c r="Q757" s="368"/>
      <c r="R757" s="196"/>
      <c r="S757" s="234"/>
      <c r="T757" s="198"/>
      <c r="U757" s="235"/>
      <c r="W757" s="368"/>
      <c r="X757" s="368"/>
      <c r="Y757" s="368"/>
      <c r="Z757" s="106" t="str">
        <f>IF(OR(N757="",P757="",Q757="",V757="",W757="",X757="",Y757=""),"",V757*IF(N757="Sewer Rising Main",VLOOKUP(W757,VALIDATIONS!$FN$2:$GE$42,11,FALSE),IF(N757="Sewer Reticulation",VLOOKUP(W757,VALIDATIONS!$FN$2:$GE$42,VLOOKUP(X757,VALIDATIONS!$FF$2:$FH$5,2,FALSE),FALSE),0)) +IF(P757="Up to 10% Rock",VLOOKUP(W757,VALIDATIONS!$FN$2:$GE$42,VLOOKUP(X757,VALIDATIONS!$FF$2:$FH$5,2,FALSE),FALSE),0)+IF(OR(Q757="Urban Development (moderate)",Q757="Urban Development (heavy)"),VLOOKUP(W757,VALIDATIONS!$FN$2:$GE$42,VLOOKUP(Q757,VALIDATIONS!$FJ$2:$FK$4,2,FALSE),FALSE),0))</f>
        <v/>
      </c>
    </row>
    <row r="758" spans="1:26" x14ac:dyDescent="0.2">
      <c r="A758" s="136"/>
      <c r="B758" s="368"/>
      <c r="C758" s="354"/>
      <c r="D758" s="141"/>
      <c r="E758" s="122"/>
      <c r="F758" s="141"/>
      <c r="G758" s="387"/>
      <c r="H758" s="387"/>
      <c r="I758" s="106" t="str">
        <f>IF(OR(C758="",D758=""),"",VLOOKUP(C758,VALIDATIONS!$FL$2:$FM$12,2,FALSE))</f>
        <v/>
      </c>
      <c r="J758" s="84"/>
      <c r="K758" s="377"/>
      <c r="L758" s="368"/>
      <c r="M758" s="141"/>
      <c r="N758" s="368"/>
      <c r="O758" s="141"/>
      <c r="P758" s="368"/>
      <c r="Q758" s="368"/>
      <c r="R758" s="196"/>
      <c r="S758" s="234"/>
      <c r="T758" s="198"/>
      <c r="U758" s="235"/>
      <c r="W758" s="368"/>
      <c r="X758" s="368"/>
      <c r="Y758" s="368"/>
      <c r="Z758" s="106" t="str">
        <f>IF(OR(N758="",P758="",Q758="",V758="",W758="",X758="",Y758=""),"",V758*IF(N758="Sewer Rising Main",VLOOKUP(W758,VALIDATIONS!$FN$2:$GE$42,11,FALSE),IF(N758="Sewer Reticulation",VLOOKUP(W758,VALIDATIONS!$FN$2:$GE$42,VLOOKUP(X758,VALIDATIONS!$FF$2:$FH$5,2,FALSE),FALSE),0)) +IF(P758="Up to 10% Rock",VLOOKUP(W758,VALIDATIONS!$FN$2:$GE$42,VLOOKUP(X758,VALIDATIONS!$FF$2:$FH$5,2,FALSE),FALSE),0)+IF(OR(Q758="Urban Development (moderate)",Q758="Urban Development (heavy)"),VLOOKUP(W758,VALIDATIONS!$FN$2:$GE$42,VLOOKUP(Q758,VALIDATIONS!$FJ$2:$FK$4,2,FALSE),FALSE),0))</f>
        <v/>
      </c>
    </row>
    <row r="759" spans="1:26" x14ac:dyDescent="0.2">
      <c r="A759" s="136"/>
      <c r="B759" s="368"/>
      <c r="C759" s="354"/>
      <c r="D759" s="141"/>
      <c r="E759" s="122"/>
      <c r="F759" s="141"/>
      <c r="G759" s="387"/>
      <c r="H759" s="387"/>
      <c r="I759" s="106" t="str">
        <f>IF(OR(C759="",D759=""),"",VLOOKUP(C759,VALIDATIONS!$FL$2:$FM$12,2,FALSE))</f>
        <v/>
      </c>
      <c r="J759" s="84"/>
      <c r="K759" s="377"/>
      <c r="L759" s="368"/>
      <c r="M759" s="141"/>
      <c r="N759" s="368"/>
      <c r="O759" s="141"/>
      <c r="P759" s="368"/>
      <c r="Q759" s="368"/>
      <c r="R759" s="196"/>
      <c r="S759" s="234"/>
      <c r="T759" s="198"/>
      <c r="U759" s="235"/>
      <c r="W759" s="368"/>
      <c r="X759" s="368"/>
      <c r="Y759" s="368"/>
      <c r="Z759" s="106" t="str">
        <f>IF(OR(N759="",P759="",Q759="",V759="",W759="",X759="",Y759=""),"",V759*IF(N759="Sewer Rising Main",VLOOKUP(W759,VALIDATIONS!$FN$2:$GE$42,11,FALSE),IF(N759="Sewer Reticulation",VLOOKUP(W759,VALIDATIONS!$FN$2:$GE$42,VLOOKUP(X759,VALIDATIONS!$FF$2:$FH$5,2,FALSE),FALSE),0)) +IF(P759="Up to 10% Rock",VLOOKUP(W759,VALIDATIONS!$FN$2:$GE$42,VLOOKUP(X759,VALIDATIONS!$FF$2:$FH$5,2,FALSE),FALSE),0)+IF(OR(Q759="Urban Development (moderate)",Q759="Urban Development (heavy)"),VLOOKUP(W759,VALIDATIONS!$FN$2:$GE$42,VLOOKUP(Q759,VALIDATIONS!$FJ$2:$FK$4,2,FALSE),FALSE),0))</f>
        <v/>
      </c>
    </row>
    <row r="760" spans="1:26" x14ac:dyDescent="0.2">
      <c r="A760" s="136"/>
      <c r="B760" s="368"/>
      <c r="C760" s="354"/>
      <c r="D760" s="141"/>
      <c r="E760" s="122"/>
      <c r="F760" s="141"/>
      <c r="G760" s="387"/>
      <c r="H760" s="387"/>
      <c r="I760" s="106" t="str">
        <f>IF(OR(C760="",D760=""),"",VLOOKUP(C760,VALIDATIONS!$FL$2:$FM$12,2,FALSE))</f>
        <v/>
      </c>
      <c r="J760" s="84"/>
      <c r="K760" s="377"/>
      <c r="L760" s="368"/>
      <c r="M760" s="141"/>
      <c r="N760" s="368"/>
      <c r="O760" s="141"/>
      <c r="P760" s="368"/>
      <c r="Q760" s="368"/>
      <c r="R760" s="196"/>
      <c r="S760" s="234"/>
      <c r="T760" s="198"/>
      <c r="U760" s="235"/>
      <c r="W760" s="368"/>
      <c r="X760" s="368"/>
      <c r="Y760" s="368"/>
      <c r="Z760" s="106" t="str">
        <f>IF(OR(N760="",P760="",Q760="",V760="",W760="",X760="",Y760=""),"",V760*IF(N760="Sewer Rising Main",VLOOKUP(W760,VALIDATIONS!$FN$2:$GE$42,11,FALSE),IF(N760="Sewer Reticulation",VLOOKUP(W760,VALIDATIONS!$FN$2:$GE$42,VLOOKUP(X760,VALIDATIONS!$FF$2:$FH$5,2,FALSE),FALSE),0)) +IF(P760="Up to 10% Rock",VLOOKUP(W760,VALIDATIONS!$FN$2:$GE$42,VLOOKUP(X760,VALIDATIONS!$FF$2:$FH$5,2,FALSE),FALSE),0)+IF(OR(Q760="Urban Development (moderate)",Q760="Urban Development (heavy)"),VLOOKUP(W760,VALIDATIONS!$FN$2:$GE$42,VLOOKUP(Q760,VALIDATIONS!$FJ$2:$FK$4,2,FALSE),FALSE),0))</f>
        <v/>
      </c>
    </row>
    <row r="761" spans="1:26" x14ac:dyDescent="0.2">
      <c r="A761" s="136"/>
      <c r="B761" s="368"/>
      <c r="C761" s="354"/>
      <c r="D761" s="141"/>
      <c r="E761" s="122"/>
      <c r="F761" s="141"/>
      <c r="G761" s="387"/>
      <c r="H761" s="387"/>
      <c r="I761" s="106" t="str">
        <f>IF(OR(C761="",D761=""),"",VLOOKUP(C761,VALIDATIONS!$FL$2:$FM$12,2,FALSE))</f>
        <v/>
      </c>
      <c r="J761" s="84"/>
      <c r="K761" s="377"/>
      <c r="L761" s="368"/>
      <c r="M761" s="141"/>
      <c r="N761" s="368"/>
      <c r="O761" s="141"/>
      <c r="P761" s="368"/>
      <c r="Q761" s="368"/>
      <c r="R761" s="196"/>
      <c r="S761" s="234"/>
      <c r="T761" s="198"/>
      <c r="U761" s="235"/>
      <c r="W761" s="368"/>
      <c r="X761" s="368"/>
      <c r="Y761" s="368"/>
      <c r="Z761" s="106" t="str">
        <f>IF(OR(N761="",P761="",Q761="",V761="",W761="",X761="",Y761=""),"",V761*IF(N761="Sewer Rising Main",VLOOKUP(W761,VALIDATIONS!$FN$2:$GE$42,11,FALSE),IF(N761="Sewer Reticulation",VLOOKUP(W761,VALIDATIONS!$FN$2:$GE$42,VLOOKUP(X761,VALIDATIONS!$FF$2:$FH$5,2,FALSE),FALSE),0)) +IF(P761="Up to 10% Rock",VLOOKUP(W761,VALIDATIONS!$FN$2:$GE$42,VLOOKUP(X761,VALIDATIONS!$FF$2:$FH$5,2,FALSE),FALSE),0)+IF(OR(Q761="Urban Development (moderate)",Q761="Urban Development (heavy)"),VLOOKUP(W761,VALIDATIONS!$FN$2:$GE$42,VLOOKUP(Q761,VALIDATIONS!$FJ$2:$FK$4,2,FALSE),FALSE),0))</f>
        <v/>
      </c>
    </row>
    <row r="762" spans="1:26" x14ac:dyDescent="0.2">
      <c r="A762" s="136"/>
      <c r="B762" s="368"/>
      <c r="C762" s="354"/>
      <c r="D762" s="141"/>
      <c r="E762" s="122"/>
      <c r="F762" s="141"/>
      <c r="G762" s="387"/>
      <c r="H762" s="387"/>
      <c r="I762" s="106" t="str">
        <f>IF(OR(C762="",D762=""),"",VLOOKUP(C762,VALIDATIONS!$FL$2:$FM$12,2,FALSE))</f>
        <v/>
      </c>
      <c r="J762" s="84"/>
      <c r="K762" s="377"/>
      <c r="L762" s="368"/>
      <c r="M762" s="141"/>
      <c r="N762" s="368"/>
      <c r="O762" s="141"/>
      <c r="P762" s="368"/>
      <c r="Q762" s="368"/>
      <c r="R762" s="196"/>
      <c r="S762" s="234"/>
      <c r="T762" s="198"/>
      <c r="U762" s="235"/>
      <c r="W762" s="368"/>
      <c r="X762" s="368"/>
      <c r="Y762" s="368"/>
      <c r="Z762" s="106" t="str">
        <f>IF(OR(N762="",P762="",Q762="",V762="",W762="",X762="",Y762=""),"",V762*IF(N762="Sewer Rising Main",VLOOKUP(W762,VALIDATIONS!$FN$2:$GE$42,11,FALSE),IF(N762="Sewer Reticulation",VLOOKUP(W762,VALIDATIONS!$FN$2:$GE$42,VLOOKUP(X762,VALIDATIONS!$FF$2:$FH$5,2,FALSE),FALSE),0)) +IF(P762="Up to 10% Rock",VLOOKUP(W762,VALIDATIONS!$FN$2:$GE$42,VLOOKUP(X762,VALIDATIONS!$FF$2:$FH$5,2,FALSE),FALSE),0)+IF(OR(Q762="Urban Development (moderate)",Q762="Urban Development (heavy)"),VLOOKUP(W762,VALIDATIONS!$FN$2:$GE$42,VLOOKUP(Q762,VALIDATIONS!$FJ$2:$FK$4,2,FALSE),FALSE),0))</f>
        <v/>
      </c>
    </row>
    <row r="763" spans="1:26" x14ac:dyDescent="0.2">
      <c r="A763" s="136"/>
      <c r="B763" s="368"/>
      <c r="C763" s="354"/>
      <c r="D763" s="141"/>
      <c r="E763" s="122"/>
      <c r="F763" s="141"/>
      <c r="G763" s="387"/>
      <c r="H763" s="387"/>
      <c r="I763" s="106" t="str">
        <f>IF(OR(C763="",D763=""),"",VLOOKUP(C763,VALIDATIONS!$FL$2:$FM$12,2,FALSE))</f>
        <v/>
      </c>
      <c r="J763" s="84"/>
      <c r="K763" s="377"/>
      <c r="L763" s="368"/>
      <c r="M763" s="141"/>
      <c r="N763" s="368"/>
      <c r="O763" s="141"/>
      <c r="P763" s="368"/>
      <c r="Q763" s="368"/>
      <c r="R763" s="196"/>
      <c r="S763" s="234"/>
      <c r="T763" s="198"/>
      <c r="U763" s="235"/>
      <c r="W763" s="368"/>
      <c r="X763" s="368"/>
      <c r="Y763" s="368"/>
      <c r="Z763" s="106" t="str">
        <f>IF(OR(N763="",P763="",Q763="",V763="",W763="",X763="",Y763=""),"",V763*IF(N763="Sewer Rising Main",VLOOKUP(W763,VALIDATIONS!$FN$2:$GE$42,11,FALSE),IF(N763="Sewer Reticulation",VLOOKUP(W763,VALIDATIONS!$FN$2:$GE$42,VLOOKUP(X763,VALIDATIONS!$FF$2:$FH$5,2,FALSE),FALSE),0)) +IF(P763="Up to 10% Rock",VLOOKUP(W763,VALIDATIONS!$FN$2:$GE$42,VLOOKUP(X763,VALIDATIONS!$FF$2:$FH$5,2,FALSE),FALSE),0)+IF(OR(Q763="Urban Development (moderate)",Q763="Urban Development (heavy)"),VLOOKUP(W763,VALIDATIONS!$FN$2:$GE$42,VLOOKUP(Q763,VALIDATIONS!$FJ$2:$FK$4,2,FALSE),FALSE),0))</f>
        <v/>
      </c>
    </row>
    <row r="764" spans="1:26" x14ac:dyDescent="0.2">
      <c r="A764" s="136"/>
      <c r="B764" s="368"/>
      <c r="C764" s="354"/>
      <c r="D764" s="141"/>
      <c r="E764" s="122"/>
      <c r="F764" s="141"/>
      <c r="G764" s="387"/>
      <c r="H764" s="387"/>
      <c r="I764" s="106" t="str">
        <f>IF(OR(C764="",D764=""),"",VLOOKUP(C764,VALIDATIONS!$FL$2:$FM$12,2,FALSE))</f>
        <v/>
      </c>
      <c r="J764" s="84"/>
      <c r="K764" s="377"/>
      <c r="L764" s="368"/>
      <c r="M764" s="141"/>
      <c r="N764" s="368"/>
      <c r="O764" s="141"/>
      <c r="P764" s="368"/>
      <c r="Q764" s="368"/>
      <c r="R764" s="196"/>
      <c r="S764" s="234"/>
      <c r="T764" s="198"/>
      <c r="U764" s="235"/>
      <c r="W764" s="368"/>
      <c r="X764" s="368"/>
      <c r="Y764" s="368"/>
      <c r="Z764" s="106" t="str">
        <f>IF(OR(N764="",P764="",Q764="",V764="",W764="",X764="",Y764=""),"",V764*IF(N764="Sewer Rising Main",VLOOKUP(W764,VALIDATIONS!$FN$2:$GE$42,11,FALSE),IF(N764="Sewer Reticulation",VLOOKUP(W764,VALIDATIONS!$FN$2:$GE$42,VLOOKUP(X764,VALIDATIONS!$FF$2:$FH$5,2,FALSE),FALSE),0)) +IF(P764="Up to 10% Rock",VLOOKUP(W764,VALIDATIONS!$FN$2:$GE$42,VLOOKUP(X764,VALIDATIONS!$FF$2:$FH$5,2,FALSE),FALSE),0)+IF(OR(Q764="Urban Development (moderate)",Q764="Urban Development (heavy)"),VLOOKUP(W764,VALIDATIONS!$FN$2:$GE$42,VLOOKUP(Q764,VALIDATIONS!$FJ$2:$FK$4,2,FALSE),FALSE),0))</f>
        <v/>
      </c>
    </row>
    <row r="765" spans="1:26" x14ac:dyDescent="0.2">
      <c r="A765" s="136"/>
      <c r="B765" s="368"/>
      <c r="C765" s="354"/>
      <c r="D765" s="141"/>
      <c r="E765" s="122"/>
      <c r="F765" s="141"/>
      <c r="G765" s="387"/>
      <c r="H765" s="387"/>
      <c r="I765" s="106" t="str">
        <f>IF(OR(C765="",D765=""),"",VLOOKUP(C765,VALIDATIONS!$FL$2:$FM$12,2,FALSE))</f>
        <v/>
      </c>
      <c r="J765" s="84"/>
      <c r="K765" s="377"/>
      <c r="L765" s="368"/>
      <c r="M765" s="141"/>
      <c r="N765" s="368"/>
      <c r="O765" s="141"/>
      <c r="P765" s="368"/>
      <c r="Q765" s="368"/>
      <c r="R765" s="196"/>
      <c r="S765" s="234"/>
      <c r="T765" s="198"/>
      <c r="U765" s="235"/>
      <c r="W765" s="368"/>
      <c r="X765" s="368"/>
      <c r="Y765" s="368"/>
      <c r="Z765" s="106" t="str">
        <f>IF(OR(N765="",P765="",Q765="",V765="",W765="",X765="",Y765=""),"",V765*IF(N765="Sewer Rising Main",VLOOKUP(W765,VALIDATIONS!$FN$2:$GE$42,11,FALSE),IF(N765="Sewer Reticulation",VLOOKUP(W765,VALIDATIONS!$FN$2:$GE$42,VLOOKUP(X765,VALIDATIONS!$FF$2:$FH$5,2,FALSE),FALSE),0)) +IF(P765="Up to 10% Rock",VLOOKUP(W765,VALIDATIONS!$FN$2:$GE$42,VLOOKUP(X765,VALIDATIONS!$FF$2:$FH$5,2,FALSE),FALSE),0)+IF(OR(Q765="Urban Development (moderate)",Q765="Urban Development (heavy)"),VLOOKUP(W765,VALIDATIONS!$FN$2:$GE$42,VLOOKUP(Q765,VALIDATIONS!$FJ$2:$FK$4,2,FALSE),FALSE),0))</f>
        <v/>
      </c>
    </row>
    <row r="766" spans="1:26" x14ac:dyDescent="0.2">
      <c r="A766" s="136"/>
      <c r="B766" s="368"/>
      <c r="C766" s="354"/>
      <c r="D766" s="141"/>
      <c r="E766" s="122"/>
      <c r="F766" s="141"/>
      <c r="G766" s="387"/>
      <c r="H766" s="387"/>
      <c r="I766" s="106" t="str">
        <f>IF(OR(C766="",D766=""),"",VLOOKUP(C766,VALIDATIONS!$FL$2:$FM$12,2,FALSE))</f>
        <v/>
      </c>
      <c r="J766" s="84"/>
      <c r="K766" s="377"/>
      <c r="L766" s="368"/>
      <c r="M766" s="141"/>
      <c r="N766" s="368"/>
      <c r="O766" s="141"/>
      <c r="P766" s="368"/>
      <c r="Q766" s="368"/>
      <c r="R766" s="196"/>
      <c r="S766" s="234"/>
      <c r="T766" s="198"/>
      <c r="U766" s="235"/>
      <c r="W766" s="368"/>
      <c r="X766" s="368"/>
      <c r="Y766" s="368"/>
      <c r="Z766" s="106" t="str">
        <f>IF(OR(N766="",P766="",Q766="",V766="",W766="",X766="",Y766=""),"",V766*IF(N766="Sewer Rising Main",VLOOKUP(W766,VALIDATIONS!$FN$2:$GE$42,11,FALSE),IF(N766="Sewer Reticulation",VLOOKUP(W766,VALIDATIONS!$FN$2:$GE$42,VLOOKUP(X766,VALIDATIONS!$FF$2:$FH$5,2,FALSE),FALSE),0)) +IF(P766="Up to 10% Rock",VLOOKUP(W766,VALIDATIONS!$FN$2:$GE$42,VLOOKUP(X766,VALIDATIONS!$FF$2:$FH$5,2,FALSE),FALSE),0)+IF(OR(Q766="Urban Development (moderate)",Q766="Urban Development (heavy)"),VLOOKUP(W766,VALIDATIONS!$FN$2:$GE$42,VLOOKUP(Q766,VALIDATIONS!$FJ$2:$FK$4,2,FALSE),FALSE),0))</f>
        <v/>
      </c>
    </row>
    <row r="767" spans="1:26" x14ac:dyDescent="0.2">
      <c r="A767" s="136"/>
      <c r="B767" s="368"/>
      <c r="C767" s="354"/>
      <c r="D767" s="141"/>
      <c r="E767" s="122"/>
      <c r="F767" s="141"/>
      <c r="G767" s="387"/>
      <c r="H767" s="387"/>
      <c r="I767" s="106" t="str">
        <f>IF(OR(C767="",D767=""),"",VLOOKUP(C767,VALIDATIONS!$FL$2:$FM$12,2,FALSE))</f>
        <v/>
      </c>
      <c r="J767" s="84"/>
      <c r="K767" s="377"/>
      <c r="L767" s="368"/>
      <c r="M767" s="141"/>
      <c r="N767" s="368"/>
      <c r="O767" s="141"/>
      <c r="P767" s="368"/>
      <c r="Q767" s="368"/>
      <c r="R767" s="196"/>
      <c r="S767" s="234"/>
      <c r="T767" s="198"/>
      <c r="U767" s="235"/>
      <c r="W767" s="368"/>
      <c r="X767" s="368"/>
      <c r="Y767" s="368"/>
      <c r="Z767" s="106" t="str">
        <f>IF(OR(N767="",P767="",Q767="",V767="",W767="",X767="",Y767=""),"",V767*IF(N767="Sewer Rising Main",VLOOKUP(W767,VALIDATIONS!$FN$2:$GE$42,11,FALSE),IF(N767="Sewer Reticulation",VLOOKUP(W767,VALIDATIONS!$FN$2:$GE$42,VLOOKUP(X767,VALIDATIONS!$FF$2:$FH$5,2,FALSE),FALSE),0)) +IF(P767="Up to 10% Rock",VLOOKUP(W767,VALIDATIONS!$FN$2:$GE$42,VLOOKUP(X767,VALIDATIONS!$FF$2:$FH$5,2,FALSE),FALSE),0)+IF(OR(Q767="Urban Development (moderate)",Q767="Urban Development (heavy)"),VLOOKUP(W767,VALIDATIONS!$FN$2:$GE$42,VLOOKUP(Q767,VALIDATIONS!$FJ$2:$FK$4,2,FALSE),FALSE),0))</f>
        <v/>
      </c>
    </row>
    <row r="768" spans="1:26" x14ac:dyDescent="0.2">
      <c r="A768" s="136"/>
      <c r="B768" s="368"/>
      <c r="C768" s="354"/>
      <c r="D768" s="141"/>
      <c r="E768" s="122"/>
      <c r="F768" s="141"/>
      <c r="G768" s="387"/>
      <c r="H768" s="387"/>
      <c r="I768" s="106" t="str">
        <f>IF(OR(C768="",D768=""),"",VLOOKUP(C768,VALIDATIONS!$FL$2:$FM$12,2,FALSE))</f>
        <v/>
      </c>
      <c r="J768" s="84"/>
      <c r="K768" s="377"/>
      <c r="L768" s="368"/>
      <c r="M768" s="141"/>
      <c r="N768" s="368"/>
      <c r="O768" s="141"/>
      <c r="P768" s="368"/>
      <c r="Q768" s="368"/>
      <c r="R768" s="196"/>
      <c r="S768" s="234"/>
      <c r="T768" s="198"/>
      <c r="U768" s="235"/>
      <c r="W768" s="368"/>
      <c r="X768" s="368"/>
      <c r="Y768" s="368"/>
      <c r="Z768" s="106" t="str">
        <f>IF(OR(N768="",P768="",Q768="",V768="",W768="",X768="",Y768=""),"",V768*IF(N768="Sewer Rising Main",VLOOKUP(W768,VALIDATIONS!$FN$2:$GE$42,11,FALSE),IF(N768="Sewer Reticulation",VLOOKUP(W768,VALIDATIONS!$FN$2:$GE$42,VLOOKUP(X768,VALIDATIONS!$FF$2:$FH$5,2,FALSE),FALSE),0)) +IF(P768="Up to 10% Rock",VLOOKUP(W768,VALIDATIONS!$FN$2:$GE$42,VLOOKUP(X768,VALIDATIONS!$FF$2:$FH$5,2,FALSE),FALSE),0)+IF(OR(Q768="Urban Development (moderate)",Q768="Urban Development (heavy)"),VLOOKUP(W768,VALIDATIONS!$FN$2:$GE$42,VLOOKUP(Q768,VALIDATIONS!$FJ$2:$FK$4,2,FALSE),FALSE),0))</f>
        <v/>
      </c>
    </row>
    <row r="769" spans="1:26" x14ac:dyDescent="0.2">
      <c r="A769" s="136"/>
      <c r="B769" s="368"/>
      <c r="C769" s="354"/>
      <c r="D769" s="141"/>
      <c r="E769" s="122"/>
      <c r="F769" s="141"/>
      <c r="G769" s="387"/>
      <c r="H769" s="387"/>
      <c r="I769" s="106" t="str">
        <f>IF(OR(C769="",D769=""),"",VLOOKUP(C769,VALIDATIONS!$FL$2:$FM$12,2,FALSE))</f>
        <v/>
      </c>
      <c r="J769" s="84"/>
      <c r="K769" s="377"/>
      <c r="L769" s="368"/>
      <c r="M769" s="141"/>
      <c r="N769" s="368"/>
      <c r="O769" s="141"/>
      <c r="P769" s="368"/>
      <c r="Q769" s="368"/>
      <c r="R769" s="196"/>
      <c r="S769" s="234"/>
      <c r="T769" s="198"/>
      <c r="U769" s="235"/>
      <c r="W769" s="368"/>
      <c r="X769" s="368"/>
      <c r="Y769" s="368"/>
      <c r="Z769" s="106" t="str">
        <f>IF(OR(N769="",P769="",Q769="",V769="",W769="",X769="",Y769=""),"",V769*IF(N769="Sewer Rising Main",VLOOKUP(W769,VALIDATIONS!$FN$2:$GE$42,11,FALSE),IF(N769="Sewer Reticulation",VLOOKUP(W769,VALIDATIONS!$FN$2:$GE$42,VLOOKUP(X769,VALIDATIONS!$FF$2:$FH$5,2,FALSE),FALSE),0)) +IF(P769="Up to 10% Rock",VLOOKUP(W769,VALIDATIONS!$FN$2:$GE$42,VLOOKUP(X769,VALIDATIONS!$FF$2:$FH$5,2,FALSE),FALSE),0)+IF(OR(Q769="Urban Development (moderate)",Q769="Urban Development (heavy)"),VLOOKUP(W769,VALIDATIONS!$FN$2:$GE$42,VLOOKUP(Q769,VALIDATIONS!$FJ$2:$FK$4,2,FALSE),FALSE),0))</f>
        <v/>
      </c>
    </row>
    <row r="770" spans="1:26" x14ac:dyDescent="0.2">
      <c r="A770" s="136"/>
      <c r="B770" s="368"/>
      <c r="C770" s="354"/>
      <c r="D770" s="141"/>
      <c r="E770" s="122"/>
      <c r="F770" s="141"/>
      <c r="G770" s="387"/>
      <c r="H770" s="387"/>
      <c r="I770" s="106" t="str">
        <f>IF(OR(C770="",D770=""),"",VLOOKUP(C770,VALIDATIONS!$FL$2:$FM$12,2,FALSE))</f>
        <v/>
      </c>
      <c r="J770" s="84"/>
      <c r="K770" s="377"/>
      <c r="L770" s="368"/>
      <c r="M770" s="141"/>
      <c r="N770" s="368"/>
      <c r="O770" s="141"/>
      <c r="P770" s="368"/>
      <c r="Q770" s="368"/>
      <c r="R770" s="196"/>
      <c r="S770" s="234"/>
      <c r="T770" s="198"/>
      <c r="U770" s="235"/>
      <c r="W770" s="368"/>
      <c r="X770" s="368"/>
      <c r="Y770" s="368"/>
      <c r="Z770" s="106" t="str">
        <f>IF(OR(N770="",P770="",Q770="",V770="",W770="",X770="",Y770=""),"",V770*IF(N770="Sewer Rising Main",VLOOKUP(W770,VALIDATIONS!$FN$2:$GE$42,11,FALSE),IF(N770="Sewer Reticulation",VLOOKUP(W770,VALIDATIONS!$FN$2:$GE$42,VLOOKUP(X770,VALIDATIONS!$FF$2:$FH$5,2,FALSE),FALSE),0)) +IF(P770="Up to 10% Rock",VLOOKUP(W770,VALIDATIONS!$FN$2:$GE$42,VLOOKUP(X770,VALIDATIONS!$FF$2:$FH$5,2,FALSE),FALSE),0)+IF(OR(Q770="Urban Development (moderate)",Q770="Urban Development (heavy)"),VLOOKUP(W770,VALIDATIONS!$FN$2:$GE$42,VLOOKUP(Q770,VALIDATIONS!$FJ$2:$FK$4,2,FALSE),FALSE),0))</f>
        <v/>
      </c>
    </row>
    <row r="771" spans="1:26" x14ac:dyDescent="0.2">
      <c r="A771" s="136"/>
      <c r="B771" s="368"/>
      <c r="C771" s="354"/>
      <c r="D771" s="141"/>
      <c r="E771" s="122"/>
      <c r="F771" s="141"/>
      <c r="G771" s="387"/>
      <c r="H771" s="387"/>
      <c r="I771" s="106" t="str">
        <f>IF(OR(C771="",D771=""),"",VLOOKUP(C771,VALIDATIONS!$FL$2:$FM$12,2,FALSE))</f>
        <v/>
      </c>
      <c r="J771" s="84"/>
      <c r="K771" s="377"/>
      <c r="L771" s="368"/>
      <c r="M771" s="141"/>
      <c r="N771" s="368"/>
      <c r="O771" s="141"/>
      <c r="P771" s="368"/>
      <c r="Q771" s="368"/>
      <c r="R771" s="196"/>
      <c r="S771" s="234"/>
      <c r="T771" s="198"/>
      <c r="U771" s="235"/>
      <c r="W771" s="368"/>
      <c r="X771" s="368"/>
      <c r="Y771" s="368"/>
      <c r="Z771" s="106" t="str">
        <f>IF(OR(N771="",P771="",Q771="",V771="",W771="",X771="",Y771=""),"",V771*IF(N771="Sewer Rising Main",VLOOKUP(W771,VALIDATIONS!$FN$2:$GE$42,11,FALSE),IF(N771="Sewer Reticulation",VLOOKUP(W771,VALIDATIONS!$FN$2:$GE$42,VLOOKUP(X771,VALIDATIONS!$FF$2:$FH$5,2,FALSE),FALSE),0)) +IF(P771="Up to 10% Rock",VLOOKUP(W771,VALIDATIONS!$FN$2:$GE$42,VLOOKUP(X771,VALIDATIONS!$FF$2:$FH$5,2,FALSE),FALSE),0)+IF(OR(Q771="Urban Development (moderate)",Q771="Urban Development (heavy)"),VLOOKUP(W771,VALIDATIONS!$FN$2:$GE$42,VLOOKUP(Q771,VALIDATIONS!$FJ$2:$FK$4,2,FALSE),FALSE),0))</f>
        <v/>
      </c>
    </row>
    <row r="772" spans="1:26" x14ac:dyDescent="0.2">
      <c r="A772" s="136"/>
      <c r="B772" s="368"/>
      <c r="C772" s="354"/>
      <c r="D772" s="141"/>
      <c r="E772" s="122"/>
      <c r="F772" s="141"/>
      <c r="G772" s="387"/>
      <c r="H772" s="387"/>
      <c r="I772" s="106" t="str">
        <f>IF(OR(C772="",D772=""),"",VLOOKUP(C772,VALIDATIONS!$FL$2:$FM$12,2,FALSE))</f>
        <v/>
      </c>
      <c r="J772" s="84"/>
      <c r="K772" s="377"/>
      <c r="L772" s="368"/>
      <c r="M772" s="141"/>
      <c r="N772" s="368"/>
      <c r="O772" s="141"/>
      <c r="P772" s="368"/>
      <c r="Q772" s="368"/>
      <c r="R772" s="196"/>
      <c r="S772" s="234"/>
      <c r="T772" s="198"/>
      <c r="U772" s="235"/>
      <c r="W772" s="368"/>
      <c r="X772" s="368"/>
      <c r="Y772" s="368"/>
      <c r="Z772" s="106" t="str">
        <f>IF(OR(N772="",P772="",Q772="",V772="",W772="",X772="",Y772=""),"",V772*IF(N772="Sewer Rising Main",VLOOKUP(W772,VALIDATIONS!$FN$2:$GE$42,11,FALSE),IF(N772="Sewer Reticulation",VLOOKUP(W772,VALIDATIONS!$FN$2:$GE$42,VLOOKUP(X772,VALIDATIONS!$FF$2:$FH$5,2,FALSE),FALSE),0)) +IF(P772="Up to 10% Rock",VLOOKUP(W772,VALIDATIONS!$FN$2:$GE$42,VLOOKUP(X772,VALIDATIONS!$FF$2:$FH$5,2,FALSE),FALSE),0)+IF(OR(Q772="Urban Development (moderate)",Q772="Urban Development (heavy)"),VLOOKUP(W772,VALIDATIONS!$FN$2:$GE$42,VLOOKUP(Q772,VALIDATIONS!$FJ$2:$FK$4,2,FALSE),FALSE),0))</f>
        <v/>
      </c>
    </row>
    <row r="773" spans="1:26" x14ac:dyDescent="0.2">
      <c r="A773" s="136"/>
      <c r="B773" s="368"/>
      <c r="C773" s="354"/>
      <c r="D773" s="141"/>
      <c r="E773" s="122"/>
      <c r="F773" s="141"/>
      <c r="G773" s="387"/>
      <c r="H773" s="387"/>
      <c r="I773" s="106" t="str">
        <f>IF(OR(C773="",D773=""),"",VLOOKUP(C773,VALIDATIONS!$FL$2:$FM$12,2,FALSE))</f>
        <v/>
      </c>
      <c r="J773" s="84"/>
      <c r="K773" s="377"/>
      <c r="L773" s="368"/>
      <c r="M773" s="141"/>
      <c r="N773" s="368"/>
      <c r="O773" s="141"/>
      <c r="P773" s="368"/>
      <c r="Q773" s="368"/>
      <c r="R773" s="196"/>
      <c r="S773" s="234"/>
      <c r="T773" s="198"/>
      <c r="U773" s="235"/>
      <c r="W773" s="368"/>
      <c r="X773" s="368"/>
      <c r="Y773" s="368"/>
      <c r="Z773" s="106" t="str">
        <f>IF(OR(N773="",P773="",Q773="",V773="",W773="",X773="",Y773=""),"",V773*IF(N773="Sewer Rising Main",VLOOKUP(W773,VALIDATIONS!$FN$2:$GE$42,11,FALSE),IF(N773="Sewer Reticulation",VLOOKUP(W773,VALIDATIONS!$FN$2:$GE$42,VLOOKUP(X773,VALIDATIONS!$FF$2:$FH$5,2,FALSE),FALSE),0)) +IF(P773="Up to 10% Rock",VLOOKUP(W773,VALIDATIONS!$FN$2:$GE$42,VLOOKUP(X773,VALIDATIONS!$FF$2:$FH$5,2,FALSE),FALSE),0)+IF(OR(Q773="Urban Development (moderate)",Q773="Urban Development (heavy)"),VLOOKUP(W773,VALIDATIONS!$FN$2:$GE$42,VLOOKUP(Q773,VALIDATIONS!$FJ$2:$FK$4,2,FALSE),FALSE),0))</f>
        <v/>
      </c>
    </row>
    <row r="774" spans="1:26" x14ac:dyDescent="0.2">
      <c r="A774" s="136"/>
      <c r="B774" s="368"/>
      <c r="C774" s="354"/>
      <c r="D774" s="141"/>
      <c r="E774" s="122"/>
      <c r="F774" s="141"/>
      <c r="G774" s="387"/>
      <c r="H774" s="387"/>
      <c r="I774" s="106" t="str">
        <f>IF(OR(C774="",D774=""),"",VLOOKUP(C774,VALIDATIONS!$FL$2:$FM$12,2,FALSE))</f>
        <v/>
      </c>
      <c r="J774" s="84"/>
      <c r="K774" s="377"/>
      <c r="L774" s="368"/>
      <c r="M774" s="141"/>
      <c r="N774" s="368"/>
      <c r="O774" s="141"/>
      <c r="P774" s="368"/>
      <c r="Q774" s="368"/>
      <c r="R774" s="196"/>
      <c r="S774" s="234"/>
      <c r="T774" s="198"/>
      <c r="U774" s="235"/>
      <c r="W774" s="368"/>
      <c r="X774" s="368"/>
      <c r="Y774" s="368"/>
      <c r="Z774" s="106" t="str">
        <f>IF(OR(N774="",P774="",Q774="",V774="",W774="",X774="",Y774=""),"",V774*IF(N774="Sewer Rising Main",VLOOKUP(W774,VALIDATIONS!$FN$2:$GE$42,11,FALSE),IF(N774="Sewer Reticulation",VLOOKUP(W774,VALIDATIONS!$FN$2:$GE$42,VLOOKUP(X774,VALIDATIONS!$FF$2:$FH$5,2,FALSE),FALSE),0)) +IF(P774="Up to 10% Rock",VLOOKUP(W774,VALIDATIONS!$FN$2:$GE$42,VLOOKUP(X774,VALIDATIONS!$FF$2:$FH$5,2,FALSE),FALSE),0)+IF(OR(Q774="Urban Development (moderate)",Q774="Urban Development (heavy)"),VLOOKUP(W774,VALIDATIONS!$FN$2:$GE$42,VLOOKUP(Q774,VALIDATIONS!$FJ$2:$FK$4,2,FALSE),FALSE),0))</f>
        <v/>
      </c>
    </row>
    <row r="775" spans="1:26" x14ac:dyDescent="0.2">
      <c r="A775" s="136"/>
      <c r="B775" s="368"/>
      <c r="C775" s="354"/>
      <c r="D775" s="141"/>
      <c r="E775" s="122"/>
      <c r="F775" s="141"/>
      <c r="G775" s="387"/>
      <c r="H775" s="387"/>
      <c r="I775" s="106" t="str">
        <f>IF(OR(C775="",D775=""),"",VLOOKUP(C775,VALIDATIONS!$FL$2:$FM$12,2,FALSE))</f>
        <v/>
      </c>
      <c r="J775" s="84"/>
      <c r="K775" s="377"/>
      <c r="L775" s="368"/>
      <c r="M775" s="141"/>
      <c r="N775" s="368"/>
      <c r="O775" s="141"/>
      <c r="P775" s="368"/>
      <c r="Q775" s="368"/>
      <c r="R775" s="196"/>
      <c r="S775" s="234"/>
      <c r="T775" s="198"/>
      <c r="U775" s="235"/>
      <c r="W775" s="368"/>
      <c r="X775" s="368"/>
      <c r="Y775" s="368"/>
      <c r="Z775" s="106" t="str">
        <f>IF(OR(N775="",P775="",Q775="",V775="",W775="",X775="",Y775=""),"",V775*IF(N775="Sewer Rising Main",VLOOKUP(W775,VALIDATIONS!$FN$2:$GE$42,11,FALSE),IF(N775="Sewer Reticulation",VLOOKUP(W775,VALIDATIONS!$FN$2:$GE$42,VLOOKUP(X775,VALIDATIONS!$FF$2:$FH$5,2,FALSE),FALSE),0)) +IF(P775="Up to 10% Rock",VLOOKUP(W775,VALIDATIONS!$FN$2:$GE$42,VLOOKUP(X775,VALIDATIONS!$FF$2:$FH$5,2,FALSE),FALSE),0)+IF(OR(Q775="Urban Development (moderate)",Q775="Urban Development (heavy)"),VLOOKUP(W775,VALIDATIONS!$FN$2:$GE$42,VLOOKUP(Q775,VALIDATIONS!$FJ$2:$FK$4,2,FALSE),FALSE),0))</f>
        <v/>
      </c>
    </row>
    <row r="776" spans="1:26" x14ac:dyDescent="0.2">
      <c r="A776" s="136"/>
      <c r="B776" s="368"/>
      <c r="C776" s="354"/>
      <c r="D776" s="141"/>
      <c r="E776" s="122"/>
      <c r="F776" s="141"/>
      <c r="G776" s="387"/>
      <c r="H776" s="387"/>
      <c r="I776" s="106" t="str">
        <f>IF(OR(C776="",D776=""),"",VLOOKUP(C776,VALIDATIONS!$FL$2:$FM$12,2,FALSE))</f>
        <v/>
      </c>
      <c r="J776" s="84"/>
      <c r="K776" s="377"/>
      <c r="L776" s="368"/>
      <c r="M776" s="141"/>
      <c r="N776" s="368"/>
      <c r="O776" s="141"/>
      <c r="P776" s="368"/>
      <c r="Q776" s="368"/>
      <c r="R776" s="196"/>
      <c r="S776" s="234"/>
      <c r="T776" s="198"/>
      <c r="U776" s="235"/>
      <c r="W776" s="368"/>
      <c r="X776" s="368"/>
      <c r="Y776" s="368"/>
      <c r="Z776" s="106" t="str">
        <f>IF(OR(N776="",P776="",Q776="",V776="",W776="",X776="",Y776=""),"",V776*IF(N776="Sewer Rising Main",VLOOKUP(W776,VALIDATIONS!$FN$2:$GE$42,11,FALSE),IF(N776="Sewer Reticulation",VLOOKUP(W776,VALIDATIONS!$FN$2:$GE$42,VLOOKUP(X776,VALIDATIONS!$FF$2:$FH$5,2,FALSE),FALSE),0)) +IF(P776="Up to 10% Rock",VLOOKUP(W776,VALIDATIONS!$FN$2:$GE$42,VLOOKUP(X776,VALIDATIONS!$FF$2:$FH$5,2,FALSE),FALSE),0)+IF(OR(Q776="Urban Development (moderate)",Q776="Urban Development (heavy)"),VLOOKUP(W776,VALIDATIONS!$FN$2:$GE$42,VLOOKUP(Q776,VALIDATIONS!$FJ$2:$FK$4,2,FALSE),FALSE),0))</f>
        <v/>
      </c>
    </row>
    <row r="777" spans="1:26" x14ac:dyDescent="0.2">
      <c r="A777" s="136"/>
      <c r="B777" s="368"/>
      <c r="C777" s="354"/>
      <c r="D777" s="141"/>
      <c r="E777" s="122"/>
      <c r="F777" s="141"/>
      <c r="G777" s="387"/>
      <c r="H777" s="387"/>
      <c r="I777" s="106" t="str">
        <f>IF(OR(C777="",D777=""),"",VLOOKUP(C777,VALIDATIONS!$FL$2:$FM$12,2,FALSE))</f>
        <v/>
      </c>
      <c r="J777" s="84"/>
      <c r="K777" s="377"/>
      <c r="L777" s="368"/>
      <c r="M777" s="141"/>
      <c r="N777" s="368"/>
      <c r="O777" s="141"/>
      <c r="P777" s="368"/>
      <c r="Q777" s="368"/>
      <c r="R777" s="196"/>
      <c r="S777" s="234"/>
      <c r="T777" s="198"/>
      <c r="U777" s="235"/>
      <c r="W777" s="368"/>
      <c r="X777" s="368"/>
      <c r="Y777" s="368"/>
      <c r="Z777" s="106" t="str">
        <f>IF(OR(N777="",P777="",Q777="",V777="",W777="",X777="",Y777=""),"",V777*IF(N777="Sewer Rising Main",VLOOKUP(W777,VALIDATIONS!$FN$2:$GE$42,11,FALSE),IF(N777="Sewer Reticulation",VLOOKUP(W777,VALIDATIONS!$FN$2:$GE$42,VLOOKUP(X777,VALIDATIONS!$FF$2:$FH$5,2,FALSE),FALSE),0)) +IF(P777="Up to 10% Rock",VLOOKUP(W777,VALIDATIONS!$FN$2:$GE$42,VLOOKUP(X777,VALIDATIONS!$FF$2:$FH$5,2,FALSE),FALSE),0)+IF(OR(Q777="Urban Development (moderate)",Q777="Urban Development (heavy)"),VLOOKUP(W777,VALIDATIONS!$FN$2:$GE$42,VLOOKUP(Q777,VALIDATIONS!$FJ$2:$FK$4,2,FALSE),FALSE),0))</f>
        <v/>
      </c>
    </row>
    <row r="778" spans="1:26" x14ac:dyDescent="0.2">
      <c r="A778" s="136"/>
      <c r="B778" s="368"/>
      <c r="C778" s="354"/>
      <c r="D778" s="141"/>
      <c r="E778" s="122"/>
      <c r="F778" s="141"/>
      <c r="G778" s="387"/>
      <c r="H778" s="387"/>
      <c r="I778" s="106" t="str">
        <f>IF(OR(C778="",D778=""),"",VLOOKUP(C778,VALIDATIONS!$FL$2:$FM$12,2,FALSE))</f>
        <v/>
      </c>
      <c r="J778" s="84"/>
      <c r="K778" s="377"/>
      <c r="L778" s="368"/>
      <c r="M778" s="141"/>
      <c r="N778" s="368"/>
      <c r="O778" s="141"/>
      <c r="P778" s="368"/>
      <c r="Q778" s="368"/>
      <c r="R778" s="196"/>
      <c r="S778" s="234"/>
      <c r="T778" s="198"/>
      <c r="U778" s="235"/>
      <c r="W778" s="368"/>
      <c r="X778" s="368"/>
      <c r="Y778" s="368"/>
      <c r="Z778" s="106" t="str">
        <f>IF(OR(N778="",P778="",Q778="",V778="",W778="",X778="",Y778=""),"",V778*IF(N778="Sewer Rising Main",VLOOKUP(W778,VALIDATIONS!$FN$2:$GE$42,11,FALSE),IF(N778="Sewer Reticulation",VLOOKUP(W778,VALIDATIONS!$FN$2:$GE$42,VLOOKUP(X778,VALIDATIONS!$FF$2:$FH$5,2,FALSE),FALSE),0)) +IF(P778="Up to 10% Rock",VLOOKUP(W778,VALIDATIONS!$FN$2:$GE$42,VLOOKUP(X778,VALIDATIONS!$FF$2:$FH$5,2,FALSE),FALSE),0)+IF(OR(Q778="Urban Development (moderate)",Q778="Urban Development (heavy)"),VLOOKUP(W778,VALIDATIONS!$FN$2:$GE$42,VLOOKUP(Q778,VALIDATIONS!$FJ$2:$FK$4,2,FALSE),FALSE),0))</f>
        <v/>
      </c>
    </row>
    <row r="779" spans="1:26" x14ac:dyDescent="0.2">
      <c r="A779" s="136"/>
      <c r="B779" s="368"/>
      <c r="C779" s="354"/>
      <c r="D779" s="141"/>
      <c r="E779" s="122"/>
      <c r="F779" s="141"/>
      <c r="G779" s="387"/>
      <c r="H779" s="387"/>
      <c r="I779" s="106" t="str">
        <f>IF(OR(C779="",D779=""),"",VLOOKUP(C779,VALIDATIONS!$FL$2:$FM$12,2,FALSE))</f>
        <v/>
      </c>
      <c r="J779" s="84"/>
      <c r="K779" s="377"/>
      <c r="L779" s="368"/>
      <c r="M779" s="141"/>
      <c r="N779" s="368"/>
      <c r="O779" s="141"/>
      <c r="P779" s="368"/>
      <c r="Q779" s="368"/>
      <c r="R779" s="196"/>
      <c r="S779" s="234"/>
      <c r="T779" s="198"/>
      <c r="U779" s="235"/>
      <c r="W779" s="368"/>
      <c r="X779" s="368"/>
      <c r="Y779" s="368"/>
      <c r="Z779" s="106" t="str">
        <f>IF(OR(N779="",P779="",Q779="",V779="",W779="",X779="",Y779=""),"",V779*IF(N779="Sewer Rising Main",VLOOKUP(W779,VALIDATIONS!$FN$2:$GE$42,11,FALSE),IF(N779="Sewer Reticulation",VLOOKUP(W779,VALIDATIONS!$FN$2:$GE$42,VLOOKUP(X779,VALIDATIONS!$FF$2:$FH$5,2,FALSE),FALSE),0)) +IF(P779="Up to 10% Rock",VLOOKUP(W779,VALIDATIONS!$FN$2:$GE$42,VLOOKUP(X779,VALIDATIONS!$FF$2:$FH$5,2,FALSE),FALSE),0)+IF(OR(Q779="Urban Development (moderate)",Q779="Urban Development (heavy)"),VLOOKUP(W779,VALIDATIONS!$FN$2:$GE$42,VLOOKUP(Q779,VALIDATIONS!$FJ$2:$FK$4,2,FALSE),FALSE),0))</f>
        <v/>
      </c>
    </row>
    <row r="780" spans="1:26" x14ac:dyDescent="0.2">
      <c r="A780" s="136"/>
      <c r="B780" s="368"/>
      <c r="C780" s="354"/>
      <c r="D780" s="141"/>
      <c r="E780" s="122"/>
      <c r="F780" s="141"/>
      <c r="G780" s="387"/>
      <c r="H780" s="387"/>
      <c r="I780" s="106" t="str">
        <f>IF(OR(C780="",D780=""),"",VLOOKUP(C780,VALIDATIONS!$FL$2:$FM$12,2,FALSE))</f>
        <v/>
      </c>
      <c r="J780" s="84"/>
      <c r="K780" s="377"/>
      <c r="L780" s="368"/>
      <c r="M780" s="141"/>
      <c r="N780" s="368"/>
      <c r="O780" s="141"/>
      <c r="P780" s="368"/>
      <c r="Q780" s="368"/>
      <c r="R780" s="196"/>
      <c r="S780" s="234"/>
      <c r="T780" s="198"/>
      <c r="U780" s="235"/>
      <c r="W780" s="368"/>
      <c r="X780" s="368"/>
      <c r="Y780" s="368"/>
      <c r="Z780" s="106" t="str">
        <f>IF(OR(N780="",P780="",Q780="",V780="",W780="",X780="",Y780=""),"",V780*IF(N780="Sewer Rising Main",VLOOKUP(W780,VALIDATIONS!$FN$2:$GE$42,11,FALSE),IF(N780="Sewer Reticulation",VLOOKUP(W780,VALIDATIONS!$FN$2:$GE$42,VLOOKUP(X780,VALIDATIONS!$FF$2:$FH$5,2,FALSE),FALSE),0)) +IF(P780="Up to 10% Rock",VLOOKUP(W780,VALIDATIONS!$FN$2:$GE$42,VLOOKUP(X780,VALIDATIONS!$FF$2:$FH$5,2,FALSE),FALSE),0)+IF(OR(Q780="Urban Development (moderate)",Q780="Urban Development (heavy)"),VLOOKUP(W780,VALIDATIONS!$FN$2:$GE$42,VLOOKUP(Q780,VALIDATIONS!$FJ$2:$FK$4,2,FALSE),FALSE),0))</f>
        <v/>
      </c>
    </row>
    <row r="781" spans="1:26" x14ac:dyDescent="0.2">
      <c r="A781" s="136"/>
      <c r="B781" s="368"/>
      <c r="C781" s="354"/>
      <c r="D781" s="141"/>
      <c r="E781" s="122"/>
      <c r="F781" s="141"/>
      <c r="G781" s="387"/>
      <c r="H781" s="387"/>
      <c r="I781" s="106" t="str">
        <f>IF(OR(C781="",D781=""),"",VLOOKUP(C781,VALIDATIONS!$FL$2:$FM$12,2,FALSE))</f>
        <v/>
      </c>
      <c r="J781" s="84"/>
      <c r="K781" s="377"/>
      <c r="L781" s="368"/>
      <c r="M781" s="141"/>
      <c r="N781" s="368"/>
      <c r="O781" s="141"/>
      <c r="P781" s="368"/>
      <c r="Q781" s="368"/>
      <c r="R781" s="196"/>
      <c r="S781" s="234"/>
      <c r="T781" s="198"/>
      <c r="U781" s="235"/>
      <c r="W781" s="368"/>
      <c r="X781" s="368"/>
      <c r="Y781" s="368"/>
      <c r="Z781" s="106" t="str">
        <f>IF(OR(N781="",P781="",Q781="",V781="",W781="",X781="",Y781=""),"",V781*IF(N781="Sewer Rising Main",VLOOKUP(W781,VALIDATIONS!$FN$2:$GE$42,11,FALSE),IF(N781="Sewer Reticulation",VLOOKUP(W781,VALIDATIONS!$FN$2:$GE$42,VLOOKUP(X781,VALIDATIONS!$FF$2:$FH$5,2,FALSE),FALSE),0)) +IF(P781="Up to 10% Rock",VLOOKUP(W781,VALIDATIONS!$FN$2:$GE$42,VLOOKUP(X781,VALIDATIONS!$FF$2:$FH$5,2,FALSE),FALSE),0)+IF(OR(Q781="Urban Development (moderate)",Q781="Urban Development (heavy)"),VLOOKUP(W781,VALIDATIONS!$FN$2:$GE$42,VLOOKUP(Q781,VALIDATIONS!$FJ$2:$FK$4,2,FALSE),FALSE),0))</f>
        <v/>
      </c>
    </row>
    <row r="782" spans="1:26" x14ac:dyDescent="0.2">
      <c r="A782" s="136"/>
      <c r="B782" s="368"/>
      <c r="C782" s="354"/>
      <c r="D782" s="141"/>
      <c r="E782" s="122"/>
      <c r="F782" s="141"/>
      <c r="G782" s="387"/>
      <c r="H782" s="387"/>
      <c r="I782" s="106" t="str">
        <f>IF(OR(C782="",D782=""),"",VLOOKUP(C782,VALIDATIONS!$FL$2:$FM$12,2,FALSE))</f>
        <v/>
      </c>
      <c r="J782" s="84"/>
      <c r="K782" s="377"/>
      <c r="L782" s="368"/>
      <c r="M782" s="141"/>
      <c r="N782" s="368"/>
      <c r="O782" s="141"/>
      <c r="P782" s="368"/>
      <c r="Q782" s="368"/>
      <c r="R782" s="196"/>
      <c r="S782" s="234"/>
      <c r="T782" s="198"/>
      <c r="U782" s="235"/>
      <c r="W782" s="368"/>
      <c r="X782" s="368"/>
      <c r="Y782" s="368"/>
      <c r="Z782" s="106" t="str">
        <f>IF(OR(N782="",P782="",Q782="",V782="",W782="",X782="",Y782=""),"",V782*IF(N782="Sewer Rising Main",VLOOKUP(W782,VALIDATIONS!$FN$2:$GE$42,11,FALSE),IF(N782="Sewer Reticulation",VLOOKUP(W782,VALIDATIONS!$FN$2:$GE$42,VLOOKUP(X782,VALIDATIONS!$FF$2:$FH$5,2,FALSE),FALSE),0)) +IF(P782="Up to 10% Rock",VLOOKUP(W782,VALIDATIONS!$FN$2:$GE$42,VLOOKUP(X782,VALIDATIONS!$FF$2:$FH$5,2,FALSE),FALSE),0)+IF(OR(Q782="Urban Development (moderate)",Q782="Urban Development (heavy)"),VLOOKUP(W782,VALIDATIONS!$FN$2:$GE$42,VLOOKUP(Q782,VALIDATIONS!$FJ$2:$FK$4,2,FALSE),FALSE),0))</f>
        <v/>
      </c>
    </row>
    <row r="783" spans="1:26" x14ac:dyDescent="0.2">
      <c r="A783" s="136"/>
      <c r="B783" s="368"/>
      <c r="C783" s="354"/>
      <c r="D783" s="141"/>
      <c r="E783" s="122"/>
      <c r="F783" s="141"/>
      <c r="G783" s="387"/>
      <c r="H783" s="387"/>
      <c r="I783" s="106" t="str">
        <f>IF(OR(C783="",D783=""),"",VLOOKUP(C783,VALIDATIONS!$FL$2:$FM$12,2,FALSE))</f>
        <v/>
      </c>
      <c r="J783" s="84"/>
      <c r="K783" s="377"/>
      <c r="L783" s="368"/>
      <c r="M783" s="141"/>
      <c r="N783" s="368"/>
      <c r="O783" s="141"/>
      <c r="P783" s="368"/>
      <c r="Q783" s="368"/>
      <c r="R783" s="196"/>
      <c r="S783" s="234"/>
      <c r="T783" s="198"/>
      <c r="U783" s="235"/>
      <c r="W783" s="368"/>
      <c r="X783" s="368"/>
      <c r="Y783" s="368"/>
      <c r="Z783" s="106" t="str">
        <f>IF(OR(N783="",P783="",Q783="",V783="",W783="",X783="",Y783=""),"",V783*IF(N783="Sewer Rising Main",VLOOKUP(W783,VALIDATIONS!$FN$2:$GE$42,11,FALSE),IF(N783="Sewer Reticulation",VLOOKUP(W783,VALIDATIONS!$FN$2:$GE$42,VLOOKUP(X783,VALIDATIONS!$FF$2:$FH$5,2,FALSE),FALSE),0)) +IF(P783="Up to 10% Rock",VLOOKUP(W783,VALIDATIONS!$FN$2:$GE$42,VLOOKUP(X783,VALIDATIONS!$FF$2:$FH$5,2,FALSE),FALSE),0)+IF(OR(Q783="Urban Development (moderate)",Q783="Urban Development (heavy)"),VLOOKUP(W783,VALIDATIONS!$FN$2:$GE$42,VLOOKUP(Q783,VALIDATIONS!$FJ$2:$FK$4,2,FALSE),FALSE),0))</f>
        <v/>
      </c>
    </row>
    <row r="784" spans="1:26" x14ac:dyDescent="0.2">
      <c r="A784" s="136"/>
      <c r="B784" s="368"/>
      <c r="C784" s="354"/>
      <c r="D784" s="141"/>
      <c r="E784" s="122"/>
      <c r="F784" s="141"/>
      <c r="G784" s="387"/>
      <c r="H784" s="387"/>
      <c r="I784" s="106" t="str">
        <f>IF(OR(C784="",D784=""),"",VLOOKUP(C784,VALIDATIONS!$FL$2:$FM$12,2,FALSE))</f>
        <v/>
      </c>
      <c r="J784" s="84"/>
      <c r="K784" s="377"/>
      <c r="L784" s="368"/>
      <c r="M784" s="141"/>
      <c r="N784" s="368"/>
      <c r="O784" s="141"/>
      <c r="P784" s="368"/>
      <c r="Q784" s="368"/>
      <c r="R784" s="196"/>
      <c r="S784" s="234"/>
      <c r="T784" s="198"/>
      <c r="U784" s="235"/>
      <c r="W784" s="368"/>
      <c r="X784" s="368"/>
      <c r="Y784" s="368"/>
      <c r="Z784" s="106" t="str">
        <f>IF(OR(N784="",P784="",Q784="",V784="",W784="",X784="",Y784=""),"",V784*IF(N784="Sewer Rising Main",VLOOKUP(W784,VALIDATIONS!$FN$2:$GE$42,11,FALSE),IF(N784="Sewer Reticulation",VLOOKUP(W784,VALIDATIONS!$FN$2:$GE$42,VLOOKUP(X784,VALIDATIONS!$FF$2:$FH$5,2,FALSE),FALSE),0)) +IF(P784="Up to 10% Rock",VLOOKUP(W784,VALIDATIONS!$FN$2:$GE$42,VLOOKUP(X784,VALIDATIONS!$FF$2:$FH$5,2,FALSE),FALSE),0)+IF(OR(Q784="Urban Development (moderate)",Q784="Urban Development (heavy)"),VLOOKUP(W784,VALIDATIONS!$FN$2:$GE$42,VLOOKUP(Q784,VALIDATIONS!$FJ$2:$FK$4,2,FALSE),FALSE),0))</f>
        <v/>
      </c>
    </row>
    <row r="785" spans="1:26" x14ac:dyDescent="0.2">
      <c r="A785" s="136"/>
      <c r="B785" s="368"/>
      <c r="C785" s="354"/>
      <c r="D785" s="141"/>
      <c r="E785" s="122"/>
      <c r="F785" s="141"/>
      <c r="G785" s="387"/>
      <c r="H785" s="387"/>
      <c r="I785" s="106" t="str">
        <f>IF(OR(C785="",D785=""),"",VLOOKUP(C785,VALIDATIONS!$FL$2:$FM$12,2,FALSE))</f>
        <v/>
      </c>
      <c r="J785" s="84"/>
      <c r="K785" s="377"/>
      <c r="L785" s="368"/>
      <c r="M785" s="141"/>
      <c r="N785" s="368"/>
      <c r="O785" s="141"/>
      <c r="P785" s="368"/>
      <c r="Q785" s="368"/>
      <c r="R785" s="196"/>
      <c r="S785" s="234"/>
      <c r="T785" s="198"/>
      <c r="U785" s="235"/>
      <c r="W785" s="368"/>
      <c r="X785" s="368"/>
      <c r="Y785" s="368"/>
      <c r="Z785" s="106" t="str">
        <f>IF(OR(N785="",P785="",Q785="",V785="",W785="",X785="",Y785=""),"",V785*IF(N785="Sewer Rising Main",VLOOKUP(W785,VALIDATIONS!$FN$2:$GE$42,11,FALSE),IF(N785="Sewer Reticulation",VLOOKUP(W785,VALIDATIONS!$FN$2:$GE$42,VLOOKUP(X785,VALIDATIONS!$FF$2:$FH$5,2,FALSE),FALSE),0)) +IF(P785="Up to 10% Rock",VLOOKUP(W785,VALIDATIONS!$FN$2:$GE$42,VLOOKUP(X785,VALIDATIONS!$FF$2:$FH$5,2,FALSE),FALSE),0)+IF(OR(Q785="Urban Development (moderate)",Q785="Urban Development (heavy)"),VLOOKUP(W785,VALIDATIONS!$FN$2:$GE$42,VLOOKUP(Q785,VALIDATIONS!$FJ$2:$FK$4,2,FALSE),FALSE),0))</f>
        <v/>
      </c>
    </row>
    <row r="786" spans="1:26" x14ac:dyDescent="0.2">
      <c r="A786" s="136"/>
      <c r="B786" s="368"/>
      <c r="C786" s="354"/>
      <c r="D786" s="141"/>
      <c r="E786" s="122"/>
      <c r="F786" s="141"/>
      <c r="G786" s="387"/>
      <c r="H786" s="387"/>
      <c r="I786" s="106" t="str">
        <f>IF(OR(C786="",D786=""),"",VLOOKUP(C786,VALIDATIONS!$FL$2:$FM$12,2,FALSE))</f>
        <v/>
      </c>
      <c r="J786" s="84"/>
      <c r="K786" s="377"/>
      <c r="L786" s="368"/>
      <c r="M786" s="141"/>
      <c r="N786" s="368"/>
      <c r="O786" s="141"/>
      <c r="P786" s="368"/>
      <c r="Q786" s="368"/>
      <c r="R786" s="196"/>
      <c r="S786" s="234"/>
      <c r="T786" s="198"/>
      <c r="U786" s="235"/>
      <c r="W786" s="368"/>
      <c r="X786" s="368"/>
      <c r="Y786" s="368"/>
      <c r="Z786" s="106" t="str">
        <f>IF(OR(N786="",P786="",Q786="",V786="",W786="",X786="",Y786=""),"",V786*IF(N786="Sewer Rising Main",VLOOKUP(W786,VALIDATIONS!$FN$2:$GE$42,11,FALSE),IF(N786="Sewer Reticulation",VLOOKUP(W786,VALIDATIONS!$FN$2:$GE$42,VLOOKUP(X786,VALIDATIONS!$FF$2:$FH$5,2,FALSE),FALSE),0)) +IF(P786="Up to 10% Rock",VLOOKUP(W786,VALIDATIONS!$FN$2:$GE$42,VLOOKUP(X786,VALIDATIONS!$FF$2:$FH$5,2,FALSE),FALSE),0)+IF(OR(Q786="Urban Development (moderate)",Q786="Urban Development (heavy)"),VLOOKUP(W786,VALIDATIONS!$FN$2:$GE$42,VLOOKUP(Q786,VALIDATIONS!$FJ$2:$FK$4,2,FALSE),FALSE),0))</f>
        <v/>
      </c>
    </row>
    <row r="787" spans="1:26" x14ac:dyDescent="0.2">
      <c r="A787" s="136"/>
      <c r="B787" s="368"/>
      <c r="C787" s="354"/>
      <c r="D787" s="141"/>
      <c r="E787" s="122"/>
      <c r="F787" s="141"/>
      <c r="G787" s="387"/>
      <c r="H787" s="387"/>
      <c r="I787" s="106" t="str">
        <f>IF(OR(C787="",D787=""),"",VLOOKUP(C787,VALIDATIONS!$FL$2:$FM$12,2,FALSE))</f>
        <v/>
      </c>
      <c r="J787" s="84"/>
      <c r="K787" s="377"/>
      <c r="L787" s="368"/>
      <c r="M787" s="141"/>
      <c r="N787" s="368"/>
      <c r="O787" s="141"/>
      <c r="P787" s="368"/>
      <c r="Q787" s="368"/>
      <c r="R787" s="196"/>
      <c r="S787" s="234"/>
      <c r="T787" s="198"/>
      <c r="U787" s="235"/>
      <c r="W787" s="368"/>
      <c r="X787" s="368"/>
      <c r="Y787" s="368"/>
      <c r="Z787" s="106" t="str">
        <f>IF(OR(N787="",P787="",Q787="",V787="",W787="",X787="",Y787=""),"",V787*IF(N787="Sewer Rising Main",VLOOKUP(W787,VALIDATIONS!$FN$2:$GE$42,11,FALSE),IF(N787="Sewer Reticulation",VLOOKUP(W787,VALIDATIONS!$FN$2:$GE$42,VLOOKUP(X787,VALIDATIONS!$FF$2:$FH$5,2,FALSE),FALSE),0)) +IF(P787="Up to 10% Rock",VLOOKUP(W787,VALIDATIONS!$FN$2:$GE$42,VLOOKUP(X787,VALIDATIONS!$FF$2:$FH$5,2,FALSE),FALSE),0)+IF(OR(Q787="Urban Development (moderate)",Q787="Urban Development (heavy)"),VLOOKUP(W787,VALIDATIONS!$FN$2:$GE$42,VLOOKUP(Q787,VALIDATIONS!$FJ$2:$FK$4,2,FALSE),FALSE),0))</f>
        <v/>
      </c>
    </row>
    <row r="788" spans="1:26" x14ac:dyDescent="0.2">
      <c r="A788" s="136"/>
      <c r="B788" s="368"/>
      <c r="C788" s="354"/>
      <c r="D788" s="141"/>
      <c r="E788" s="122"/>
      <c r="F788" s="141"/>
      <c r="G788" s="387"/>
      <c r="H788" s="387"/>
      <c r="I788" s="106" t="str">
        <f>IF(OR(C788="",D788=""),"",VLOOKUP(C788,VALIDATIONS!$FL$2:$FM$12,2,FALSE))</f>
        <v/>
      </c>
      <c r="J788" s="84"/>
      <c r="K788" s="377"/>
      <c r="L788" s="368"/>
      <c r="M788" s="141"/>
      <c r="N788" s="368"/>
      <c r="O788" s="141"/>
      <c r="P788" s="368"/>
      <c r="Q788" s="368"/>
      <c r="R788" s="196"/>
      <c r="S788" s="234"/>
      <c r="T788" s="198"/>
      <c r="U788" s="235"/>
      <c r="W788" s="368"/>
      <c r="X788" s="368"/>
      <c r="Y788" s="368"/>
      <c r="Z788" s="106" t="str">
        <f>IF(OR(N788="",P788="",Q788="",V788="",W788="",X788="",Y788=""),"",V788*IF(N788="Sewer Rising Main",VLOOKUP(W788,VALIDATIONS!$FN$2:$GE$42,11,FALSE),IF(N788="Sewer Reticulation",VLOOKUP(W788,VALIDATIONS!$FN$2:$GE$42,VLOOKUP(X788,VALIDATIONS!$FF$2:$FH$5,2,FALSE),FALSE),0)) +IF(P788="Up to 10% Rock",VLOOKUP(W788,VALIDATIONS!$FN$2:$GE$42,VLOOKUP(X788,VALIDATIONS!$FF$2:$FH$5,2,FALSE),FALSE),0)+IF(OR(Q788="Urban Development (moderate)",Q788="Urban Development (heavy)"),VLOOKUP(W788,VALIDATIONS!$FN$2:$GE$42,VLOOKUP(Q788,VALIDATIONS!$FJ$2:$FK$4,2,FALSE),FALSE),0))</f>
        <v/>
      </c>
    </row>
    <row r="789" spans="1:26" x14ac:dyDescent="0.2">
      <c r="A789" s="136"/>
      <c r="B789" s="368"/>
      <c r="C789" s="354"/>
      <c r="D789" s="141"/>
      <c r="E789" s="122"/>
      <c r="F789" s="141"/>
      <c r="G789" s="387"/>
      <c r="H789" s="387"/>
      <c r="I789" s="106" t="str">
        <f>IF(OR(C789="",D789=""),"",VLOOKUP(C789,VALIDATIONS!$FL$2:$FM$12,2,FALSE))</f>
        <v/>
      </c>
      <c r="J789" s="84"/>
      <c r="K789" s="377"/>
      <c r="L789" s="368"/>
      <c r="M789" s="141"/>
      <c r="N789" s="368"/>
      <c r="O789" s="141"/>
      <c r="P789" s="368"/>
      <c r="Q789" s="368"/>
      <c r="R789" s="196"/>
      <c r="S789" s="234"/>
      <c r="T789" s="198"/>
      <c r="U789" s="235"/>
      <c r="W789" s="368"/>
      <c r="X789" s="368"/>
      <c r="Y789" s="368"/>
      <c r="Z789" s="106" t="str">
        <f>IF(OR(N789="",P789="",Q789="",V789="",W789="",X789="",Y789=""),"",V789*IF(N789="Sewer Rising Main",VLOOKUP(W789,VALIDATIONS!$FN$2:$GE$42,11,FALSE),IF(N789="Sewer Reticulation",VLOOKUP(W789,VALIDATIONS!$FN$2:$GE$42,VLOOKUP(X789,VALIDATIONS!$FF$2:$FH$5,2,FALSE),FALSE),0)) +IF(P789="Up to 10% Rock",VLOOKUP(W789,VALIDATIONS!$FN$2:$GE$42,VLOOKUP(X789,VALIDATIONS!$FF$2:$FH$5,2,FALSE),FALSE),0)+IF(OR(Q789="Urban Development (moderate)",Q789="Urban Development (heavy)"),VLOOKUP(W789,VALIDATIONS!$FN$2:$GE$42,VLOOKUP(Q789,VALIDATIONS!$FJ$2:$FK$4,2,FALSE),FALSE),0))</f>
        <v/>
      </c>
    </row>
    <row r="790" spans="1:26" x14ac:dyDescent="0.2">
      <c r="A790" s="136"/>
      <c r="B790" s="368"/>
      <c r="C790" s="354"/>
      <c r="D790" s="141"/>
      <c r="E790" s="122"/>
      <c r="F790" s="141"/>
      <c r="G790" s="387"/>
      <c r="H790" s="387"/>
      <c r="I790" s="106" t="str">
        <f>IF(OR(C790="",D790=""),"",VLOOKUP(C790,VALIDATIONS!$FL$2:$FM$12,2,FALSE))</f>
        <v/>
      </c>
      <c r="J790" s="84"/>
      <c r="K790" s="377"/>
      <c r="L790" s="368"/>
      <c r="M790" s="141"/>
      <c r="N790" s="368"/>
      <c r="O790" s="141"/>
      <c r="P790" s="368"/>
      <c r="Q790" s="368"/>
      <c r="R790" s="196"/>
      <c r="S790" s="234"/>
      <c r="T790" s="198"/>
      <c r="U790" s="235"/>
      <c r="W790" s="368"/>
      <c r="X790" s="368"/>
      <c r="Y790" s="368"/>
      <c r="Z790" s="106" t="str">
        <f>IF(OR(N790="",P790="",Q790="",V790="",W790="",X790="",Y790=""),"",V790*IF(N790="Sewer Rising Main",VLOOKUP(W790,VALIDATIONS!$FN$2:$GE$42,11,FALSE),IF(N790="Sewer Reticulation",VLOOKUP(W790,VALIDATIONS!$FN$2:$GE$42,VLOOKUP(X790,VALIDATIONS!$FF$2:$FH$5,2,FALSE),FALSE),0)) +IF(P790="Up to 10% Rock",VLOOKUP(W790,VALIDATIONS!$FN$2:$GE$42,VLOOKUP(X790,VALIDATIONS!$FF$2:$FH$5,2,FALSE),FALSE),0)+IF(OR(Q790="Urban Development (moderate)",Q790="Urban Development (heavy)"),VLOOKUP(W790,VALIDATIONS!$FN$2:$GE$42,VLOOKUP(Q790,VALIDATIONS!$FJ$2:$FK$4,2,FALSE),FALSE),0))</f>
        <v/>
      </c>
    </row>
    <row r="791" spans="1:26" x14ac:dyDescent="0.2">
      <c r="A791" s="136"/>
      <c r="B791" s="368"/>
      <c r="C791" s="354"/>
      <c r="D791" s="141"/>
      <c r="E791" s="122"/>
      <c r="F791" s="141"/>
      <c r="G791" s="387"/>
      <c r="H791" s="387"/>
      <c r="I791" s="106" t="str">
        <f>IF(OR(C791="",D791=""),"",VLOOKUP(C791,VALIDATIONS!$FL$2:$FM$12,2,FALSE))</f>
        <v/>
      </c>
      <c r="J791" s="84"/>
      <c r="K791" s="377"/>
      <c r="L791" s="368"/>
      <c r="M791" s="141"/>
      <c r="N791" s="368"/>
      <c r="O791" s="141"/>
      <c r="P791" s="368"/>
      <c r="Q791" s="368"/>
      <c r="R791" s="196"/>
      <c r="S791" s="234"/>
      <c r="T791" s="198"/>
      <c r="U791" s="235"/>
      <c r="W791" s="368"/>
      <c r="X791" s="368"/>
      <c r="Y791" s="368"/>
      <c r="Z791" s="106" t="str">
        <f>IF(OR(N791="",P791="",Q791="",V791="",W791="",X791="",Y791=""),"",V791*IF(N791="Sewer Rising Main",VLOOKUP(W791,VALIDATIONS!$FN$2:$GE$42,11,FALSE),IF(N791="Sewer Reticulation",VLOOKUP(W791,VALIDATIONS!$FN$2:$GE$42,VLOOKUP(X791,VALIDATIONS!$FF$2:$FH$5,2,FALSE),FALSE),0)) +IF(P791="Up to 10% Rock",VLOOKUP(W791,VALIDATIONS!$FN$2:$GE$42,VLOOKUP(X791,VALIDATIONS!$FF$2:$FH$5,2,FALSE),FALSE),0)+IF(OR(Q791="Urban Development (moderate)",Q791="Urban Development (heavy)"),VLOOKUP(W791,VALIDATIONS!$FN$2:$GE$42,VLOOKUP(Q791,VALIDATIONS!$FJ$2:$FK$4,2,FALSE),FALSE),0))</f>
        <v/>
      </c>
    </row>
    <row r="792" spans="1:26" x14ac:dyDescent="0.2">
      <c r="A792" s="136"/>
      <c r="B792" s="368"/>
      <c r="C792" s="354"/>
      <c r="D792" s="141"/>
      <c r="E792" s="122"/>
      <c r="F792" s="141"/>
      <c r="G792" s="387"/>
      <c r="H792" s="387"/>
      <c r="I792" s="106" t="str">
        <f>IF(OR(C792="",D792=""),"",VLOOKUP(C792,VALIDATIONS!$FL$2:$FM$12,2,FALSE))</f>
        <v/>
      </c>
      <c r="J792" s="84"/>
      <c r="K792" s="377"/>
      <c r="L792" s="368"/>
      <c r="M792" s="141"/>
      <c r="N792" s="368"/>
      <c r="O792" s="141"/>
      <c r="P792" s="368"/>
      <c r="Q792" s="368"/>
      <c r="R792" s="196"/>
      <c r="S792" s="234"/>
      <c r="T792" s="198"/>
      <c r="U792" s="235"/>
      <c r="W792" s="368"/>
      <c r="X792" s="368"/>
      <c r="Y792" s="368"/>
      <c r="Z792" s="106" t="str">
        <f>IF(OR(N792="",P792="",Q792="",V792="",W792="",X792="",Y792=""),"",V792*IF(N792="Sewer Rising Main",VLOOKUP(W792,VALIDATIONS!$FN$2:$GE$42,11,FALSE),IF(N792="Sewer Reticulation",VLOOKUP(W792,VALIDATIONS!$FN$2:$GE$42,VLOOKUP(X792,VALIDATIONS!$FF$2:$FH$5,2,FALSE),FALSE),0)) +IF(P792="Up to 10% Rock",VLOOKUP(W792,VALIDATIONS!$FN$2:$GE$42,VLOOKUP(X792,VALIDATIONS!$FF$2:$FH$5,2,FALSE),FALSE),0)+IF(OR(Q792="Urban Development (moderate)",Q792="Urban Development (heavy)"),VLOOKUP(W792,VALIDATIONS!$FN$2:$GE$42,VLOOKUP(Q792,VALIDATIONS!$FJ$2:$FK$4,2,FALSE),FALSE),0))</f>
        <v/>
      </c>
    </row>
    <row r="793" spans="1:26" x14ac:dyDescent="0.2">
      <c r="A793" s="136"/>
      <c r="B793" s="368"/>
      <c r="C793" s="354"/>
      <c r="D793" s="141"/>
      <c r="E793" s="122"/>
      <c r="F793" s="141"/>
      <c r="G793" s="387"/>
      <c r="H793" s="387"/>
      <c r="I793" s="106" t="str">
        <f>IF(OR(C793="",D793=""),"",VLOOKUP(C793,VALIDATIONS!$FL$2:$FM$12,2,FALSE))</f>
        <v/>
      </c>
      <c r="J793" s="84"/>
      <c r="K793" s="377"/>
      <c r="L793" s="368"/>
      <c r="M793" s="141"/>
      <c r="N793" s="368"/>
      <c r="O793" s="141"/>
      <c r="P793" s="368"/>
      <c r="Q793" s="368"/>
      <c r="R793" s="196"/>
      <c r="S793" s="234"/>
      <c r="T793" s="198"/>
      <c r="U793" s="235"/>
      <c r="W793" s="368"/>
      <c r="X793" s="368"/>
      <c r="Y793" s="368"/>
      <c r="Z793" s="106" t="str">
        <f>IF(OR(N793="",P793="",Q793="",V793="",W793="",X793="",Y793=""),"",V793*IF(N793="Sewer Rising Main",VLOOKUP(W793,VALIDATIONS!$FN$2:$GE$42,11,FALSE),IF(N793="Sewer Reticulation",VLOOKUP(W793,VALIDATIONS!$FN$2:$GE$42,VLOOKUP(X793,VALIDATIONS!$FF$2:$FH$5,2,FALSE),FALSE),0)) +IF(P793="Up to 10% Rock",VLOOKUP(W793,VALIDATIONS!$FN$2:$GE$42,VLOOKUP(X793,VALIDATIONS!$FF$2:$FH$5,2,FALSE),FALSE),0)+IF(OR(Q793="Urban Development (moderate)",Q793="Urban Development (heavy)"),VLOOKUP(W793,VALIDATIONS!$FN$2:$GE$42,VLOOKUP(Q793,VALIDATIONS!$FJ$2:$FK$4,2,FALSE),FALSE),0))</f>
        <v/>
      </c>
    </row>
    <row r="794" spans="1:26" x14ac:dyDescent="0.2">
      <c r="A794" s="136"/>
      <c r="B794" s="368"/>
      <c r="C794" s="354"/>
      <c r="D794" s="141"/>
      <c r="E794" s="122"/>
      <c r="F794" s="141"/>
      <c r="G794" s="387"/>
      <c r="H794" s="387"/>
      <c r="I794" s="106" t="str">
        <f>IF(OR(C794="",D794=""),"",VLOOKUP(C794,VALIDATIONS!$FL$2:$FM$12,2,FALSE))</f>
        <v/>
      </c>
      <c r="J794" s="84"/>
      <c r="K794" s="377"/>
      <c r="L794" s="368"/>
      <c r="M794" s="141"/>
      <c r="N794" s="368"/>
      <c r="O794" s="141"/>
      <c r="P794" s="368"/>
      <c r="Q794" s="368"/>
      <c r="R794" s="196"/>
      <c r="S794" s="234"/>
      <c r="T794" s="198"/>
      <c r="U794" s="235"/>
      <c r="W794" s="368"/>
      <c r="X794" s="368"/>
      <c r="Y794" s="368"/>
      <c r="Z794" s="106" t="str">
        <f>IF(OR(N794="",P794="",Q794="",V794="",W794="",X794="",Y794=""),"",V794*IF(N794="Sewer Rising Main",VLOOKUP(W794,VALIDATIONS!$FN$2:$GE$42,11,FALSE),IF(N794="Sewer Reticulation",VLOOKUP(W794,VALIDATIONS!$FN$2:$GE$42,VLOOKUP(X794,VALIDATIONS!$FF$2:$FH$5,2,FALSE),FALSE),0)) +IF(P794="Up to 10% Rock",VLOOKUP(W794,VALIDATIONS!$FN$2:$GE$42,VLOOKUP(X794,VALIDATIONS!$FF$2:$FH$5,2,FALSE),FALSE),0)+IF(OR(Q794="Urban Development (moderate)",Q794="Urban Development (heavy)"),VLOOKUP(W794,VALIDATIONS!$FN$2:$GE$42,VLOOKUP(Q794,VALIDATIONS!$FJ$2:$FK$4,2,FALSE),FALSE),0))</f>
        <v/>
      </c>
    </row>
    <row r="795" spans="1:26" x14ac:dyDescent="0.2">
      <c r="A795" s="136"/>
      <c r="B795" s="368"/>
      <c r="C795" s="354"/>
      <c r="D795" s="141"/>
      <c r="E795" s="122"/>
      <c r="F795" s="141"/>
      <c r="G795" s="387"/>
      <c r="H795" s="387"/>
      <c r="I795" s="106" t="str">
        <f>IF(OR(C795="",D795=""),"",VLOOKUP(C795,VALIDATIONS!$FL$2:$FM$12,2,FALSE))</f>
        <v/>
      </c>
      <c r="J795" s="84"/>
      <c r="K795" s="377"/>
      <c r="L795" s="368"/>
      <c r="M795" s="141"/>
      <c r="N795" s="368"/>
      <c r="O795" s="141"/>
      <c r="P795" s="368"/>
      <c r="Q795" s="368"/>
      <c r="R795" s="196"/>
      <c r="S795" s="234"/>
      <c r="T795" s="198"/>
      <c r="U795" s="235"/>
      <c r="W795" s="368"/>
      <c r="X795" s="368"/>
      <c r="Y795" s="368"/>
      <c r="Z795" s="106" t="str">
        <f>IF(OR(N795="",P795="",Q795="",V795="",W795="",X795="",Y795=""),"",V795*IF(N795="Sewer Rising Main",VLOOKUP(W795,VALIDATIONS!$FN$2:$GE$42,11,FALSE),IF(N795="Sewer Reticulation",VLOOKUP(W795,VALIDATIONS!$FN$2:$GE$42,VLOOKUP(X795,VALIDATIONS!$FF$2:$FH$5,2,FALSE),FALSE),0)) +IF(P795="Up to 10% Rock",VLOOKUP(W795,VALIDATIONS!$FN$2:$GE$42,VLOOKUP(X795,VALIDATIONS!$FF$2:$FH$5,2,FALSE),FALSE),0)+IF(OR(Q795="Urban Development (moderate)",Q795="Urban Development (heavy)"),VLOOKUP(W795,VALIDATIONS!$FN$2:$GE$42,VLOOKUP(Q795,VALIDATIONS!$FJ$2:$FK$4,2,FALSE),FALSE),0))</f>
        <v/>
      </c>
    </row>
    <row r="796" spans="1:26" x14ac:dyDescent="0.2">
      <c r="A796" s="136"/>
      <c r="B796" s="368"/>
      <c r="C796" s="354"/>
      <c r="D796" s="141"/>
      <c r="E796" s="122"/>
      <c r="F796" s="141"/>
      <c r="G796" s="387"/>
      <c r="H796" s="387"/>
      <c r="I796" s="106" t="str">
        <f>IF(OR(C796="",D796=""),"",VLOOKUP(C796,VALIDATIONS!$FL$2:$FM$12,2,FALSE))</f>
        <v/>
      </c>
      <c r="J796" s="84"/>
      <c r="K796" s="377"/>
      <c r="L796" s="368"/>
      <c r="M796" s="141"/>
      <c r="N796" s="368"/>
      <c r="O796" s="141"/>
      <c r="P796" s="368"/>
      <c r="Q796" s="368"/>
      <c r="R796" s="196"/>
      <c r="S796" s="234"/>
      <c r="T796" s="198"/>
      <c r="U796" s="235"/>
      <c r="W796" s="368"/>
      <c r="X796" s="368"/>
      <c r="Y796" s="368"/>
      <c r="Z796" s="106" t="str">
        <f>IF(OR(N796="",P796="",Q796="",V796="",W796="",X796="",Y796=""),"",V796*IF(N796="Sewer Rising Main",VLOOKUP(W796,VALIDATIONS!$FN$2:$GE$42,11,FALSE),IF(N796="Sewer Reticulation",VLOOKUP(W796,VALIDATIONS!$FN$2:$GE$42,VLOOKUP(X796,VALIDATIONS!$FF$2:$FH$5,2,FALSE),FALSE),0)) +IF(P796="Up to 10% Rock",VLOOKUP(W796,VALIDATIONS!$FN$2:$GE$42,VLOOKUP(X796,VALIDATIONS!$FF$2:$FH$5,2,FALSE),FALSE),0)+IF(OR(Q796="Urban Development (moderate)",Q796="Urban Development (heavy)"),VLOOKUP(W796,VALIDATIONS!$FN$2:$GE$42,VLOOKUP(Q796,VALIDATIONS!$FJ$2:$FK$4,2,FALSE),FALSE),0))</f>
        <v/>
      </c>
    </row>
    <row r="797" spans="1:26" x14ac:dyDescent="0.2">
      <c r="A797" s="136"/>
      <c r="B797" s="368"/>
      <c r="C797" s="354"/>
      <c r="D797" s="141"/>
      <c r="E797" s="122"/>
      <c r="F797" s="141"/>
      <c r="G797" s="387"/>
      <c r="H797" s="387"/>
      <c r="I797" s="106" t="str">
        <f>IF(OR(C797="",D797=""),"",VLOOKUP(C797,VALIDATIONS!$FL$2:$FM$12,2,FALSE))</f>
        <v/>
      </c>
      <c r="J797" s="84"/>
      <c r="K797" s="377"/>
      <c r="L797" s="368"/>
      <c r="M797" s="141"/>
      <c r="N797" s="368"/>
      <c r="O797" s="141"/>
      <c r="P797" s="368"/>
      <c r="Q797" s="368"/>
      <c r="R797" s="196"/>
      <c r="S797" s="234"/>
      <c r="T797" s="198"/>
      <c r="U797" s="235"/>
      <c r="W797" s="368"/>
      <c r="X797" s="368"/>
      <c r="Y797" s="368"/>
      <c r="Z797" s="106" t="str">
        <f>IF(OR(N797="",P797="",Q797="",V797="",W797="",X797="",Y797=""),"",V797*IF(N797="Sewer Rising Main",VLOOKUP(W797,VALIDATIONS!$FN$2:$GE$42,11,FALSE),IF(N797="Sewer Reticulation",VLOOKUP(W797,VALIDATIONS!$FN$2:$GE$42,VLOOKUP(X797,VALIDATIONS!$FF$2:$FH$5,2,FALSE),FALSE),0)) +IF(P797="Up to 10% Rock",VLOOKUP(W797,VALIDATIONS!$FN$2:$GE$42,VLOOKUP(X797,VALIDATIONS!$FF$2:$FH$5,2,FALSE),FALSE),0)+IF(OR(Q797="Urban Development (moderate)",Q797="Urban Development (heavy)"),VLOOKUP(W797,VALIDATIONS!$FN$2:$GE$42,VLOOKUP(Q797,VALIDATIONS!$FJ$2:$FK$4,2,FALSE),FALSE),0))</f>
        <v/>
      </c>
    </row>
    <row r="798" spans="1:26" x14ac:dyDescent="0.2">
      <c r="A798" s="136"/>
      <c r="B798" s="368"/>
      <c r="C798" s="354"/>
      <c r="D798" s="141"/>
      <c r="E798" s="122"/>
      <c r="F798" s="141"/>
      <c r="G798" s="387"/>
      <c r="H798" s="387"/>
      <c r="I798" s="106" t="str">
        <f>IF(OR(C798="",D798=""),"",VLOOKUP(C798,VALIDATIONS!$FL$2:$FM$12,2,FALSE))</f>
        <v/>
      </c>
      <c r="J798" s="84"/>
      <c r="K798" s="377"/>
      <c r="L798" s="368"/>
      <c r="M798" s="141"/>
      <c r="N798" s="368"/>
      <c r="O798" s="141"/>
      <c r="P798" s="368"/>
      <c r="Q798" s="368"/>
      <c r="R798" s="196"/>
      <c r="S798" s="234"/>
      <c r="T798" s="198"/>
      <c r="U798" s="235"/>
      <c r="W798" s="368"/>
      <c r="X798" s="368"/>
      <c r="Y798" s="368"/>
      <c r="Z798" s="106" t="str">
        <f>IF(OR(N798="",P798="",Q798="",V798="",W798="",X798="",Y798=""),"",V798*IF(N798="Sewer Rising Main",VLOOKUP(W798,VALIDATIONS!$FN$2:$GE$42,11,FALSE),IF(N798="Sewer Reticulation",VLOOKUP(W798,VALIDATIONS!$FN$2:$GE$42,VLOOKUP(X798,VALIDATIONS!$FF$2:$FH$5,2,FALSE),FALSE),0)) +IF(P798="Up to 10% Rock",VLOOKUP(W798,VALIDATIONS!$FN$2:$GE$42,VLOOKUP(X798,VALIDATIONS!$FF$2:$FH$5,2,FALSE),FALSE),0)+IF(OR(Q798="Urban Development (moderate)",Q798="Urban Development (heavy)"),VLOOKUP(W798,VALIDATIONS!$FN$2:$GE$42,VLOOKUP(Q798,VALIDATIONS!$FJ$2:$FK$4,2,FALSE),FALSE),0))</f>
        <v/>
      </c>
    </row>
    <row r="799" spans="1:26" x14ac:dyDescent="0.2">
      <c r="A799" s="136"/>
      <c r="B799" s="368"/>
      <c r="C799" s="354"/>
      <c r="D799" s="141"/>
      <c r="E799" s="122"/>
      <c r="F799" s="141"/>
      <c r="G799" s="387"/>
      <c r="H799" s="387"/>
      <c r="I799" s="106" t="str">
        <f>IF(OR(C799="",D799=""),"",VLOOKUP(C799,VALIDATIONS!$FL$2:$FM$12,2,FALSE))</f>
        <v/>
      </c>
      <c r="J799" s="84"/>
      <c r="K799" s="377"/>
      <c r="L799" s="368"/>
      <c r="M799" s="141"/>
      <c r="N799" s="368"/>
      <c r="O799" s="141"/>
      <c r="P799" s="368"/>
      <c r="Q799" s="368"/>
      <c r="R799" s="196"/>
      <c r="S799" s="234"/>
      <c r="T799" s="198"/>
      <c r="U799" s="235"/>
      <c r="W799" s="368"/>
      <c r="X799" s="368"/>
      <c r="Y799" s="368"/>
      <c r="Z799" s="106" t="str">
        <f>IF(OR(N799="",P799="",Q799="",V799="",W799="",X799="",Y799=""),"",V799*IF(N799="Sewer Rising Main",VLOOKUP(W799,VALIDATIONS!$FN$2:$GE$42,11,FALSE),IF(N799="Sewer Reticulation",VLOOKUP(W799,VALIDATIONS!$FN$2:$GE$42,VLOOKUP(X799,VALIDATIONS!$FF$2:$FH$5,2,FALSE),FALSE),0)) +IF(P799="Up to 10% Rock",VLOOKUP(W799,VALIDATIONS!$FN$2:$GE$42,VLOOKUP(X799,VALIDATIONS!$FF$2:$FH$5,2,FALSE),FALSE),0)+IF(OR(Q799="Urban Development (moderate)",Q799="Urban Development (heavy)"),VLOOKUP(W799,VALIDATIONS!$FN$2:$GE$42,VLOOKUP(Q799,VALIDATIONS!$FJ$2:$FK$4,2,FALSE),FALSE),0))</f>
        <v/>
      </c>
    </row>
    <row r="800" spans="1:26" x14ac:dyDescent="0.2">
      <c r="A800" s="136"/>
      <c r="B800" s="368"/>
      <c r="C800" s="354"/>
      <c r="D800" s="141"/>
      <c r="E800" s="122"/>
      <c r="F800" s="141"/>
      <c r="G800" s="387"/>
      <c r="H800" s="387"/>
      <c r="I800" s="106" t="str">
        <f>IF(OR(C800="",D800=""),"",VLOOKUP(C800,VALIDATIONS!$FL$2:$FM$12,2,FALSE))</f>
        <v/>
      </c>
      <c r="J800" s="84"/>
      <c r="K800" s="377"/>
      <c r="L800" s="368"/>
      <c r="M800" s="141"/>
      <c r="N800" s="368"/>
      <c r="O800" s="141"/>
      <c r="P800" s="368"/>
      <c r="Q800" s="368"/>
      <c r="R800" s="196"/>
      <c r="S800" s="234"/>
      <c r="T800" s="198"/>
      <c r="U800" s="235"/>
      <c r="W800" s="368"/>
      <c r="X800" s="368"/>
      <c r="Y800" s="368"/>
      <c r="Z800" s="106" t="str">
        <f>IF(OR(N800="",P800="",Q800="",V800="",W800="",X800="",Y800=""),"",V800*IF(N800="Sewer Rising Main",VLOOKUP(W800,VALIDATIONS!$FN$2:$GE$42,11,FALSE),IF(N800="Sewer Reticulation",VLOOKUP(W800,VALIDATIONS!$FN$2:$GE$42,VLOOKUP(X800,VALIDATIONS!$FF$2:$FH$5,2,FALSE),FALSE),0)) +IF(P800="Up to 10% Rock",VLOOKUP(W800,VALIDATIONS!$FN$2:$GE$42,VLOOKUP(X800,VALIDATIONS!$FF$2:$FH$5,2,FALSE),FALSE),0)+IF(OR(Q800="Urban Development (moderate)",Q800="Urban Development (heavy)"),VLOOKUP(W800,VALIDATIONS!$FN$2:$GE$42,VLOOKUP(Q800,VALIDATIONS!$FJ$2:$FK$4,2,FALSE),FALSE),0))</f>
        <v/>
      </c>
    </row>
    <row r="801" spans="1:26" x14ac:dyDescent="0.2">
      <c r="A801" s="136"/>
      <c r="B801" s="368"/>
      <c r="C801" s="354"/>
      <c r="D801" s="141"/>
      <c r="E801" s="122"/>
      <c r="F801" s="141"/>
      <c r="G801" s="387"/>
      <c r="H801" s="387"/>
      <c r="I801" s="106" t="str">
        <f>IF(OR(C801="",D801=""),"",VLOOKUP(C801,VALIDATIONS!$FL$2:$FM$12,2,FALSE))</f>
        <v/>
      </c>
      <c r="J801" s="84"/>
      <c r="K801" s="377"/>
      <c r="L801" s="368"/>
      <c r="M801" s="141"/>
      <c r="N801" s="368"/>
      <c r="O801" s="141"/>
      <c r="P801" s="368"/>
      <c r="Q801" s="368"/>
      <c r="R801" s="196"/>
      <c r="S801" s="234"/>
      <c r="T801" s="198"/>
      <c r="U801" s="235"/>
      <c r="W801" s="368"/>
      <c r="X801" s="368"/>
      <c r="Y801" s="368"/>
      <c r="Z801" s="106" t="str">
        <f>IF(OR(N801="",P801="",Q801="",V801="",W801="",X801="",Y801=""),"",V801*IF(N801="Sewer Rising Main",VLOOKUP(W801,VALIDATIONS!$FN$2:$GE$42,11,FALSE),IF(N801="Sewer Reticulation",VLOOKUP(W801,VALIDATIONS!$FN$2:$GE$42,VLOOKUP(X801,VALIDATIONS!$FF$2:$FH$5,2,FALSE),FALSE),0)) +IF(P801="Up to 10% Rock",VLOOKUP(W801,VALIDATIONS!$FN$2:$GE$42,VLOOKUP(X801,VALIDATIONS!$FF$2:$FH$5,2,FALSE),FALSE),0)+IF(OR(Q801="Urban Development (moderate)",Q801="Urban Development (heavy)"),VLOOKUP(W801,VALIDATIONS!$FN$2:$GE$42,VLOOKUP(Q801,VALIDATIONS!$FJ$2:$FK$4,2,FALSE),FALSE),0))</f>
        <v/>
      </c>
    </row>
    <row r="802" spans="1:26" x14ac:dyDescent="0.2">
      <c r="A802" s="136"/>
      <c r="B802" s="368"/>
      <c r="C802" s="354"/>
      <c r="D802" s="141"/>
      <c r="E802" s="122"/>
      <c r="F802" s="141"/>
      <c r="G802" s="387"/>
      <c r="H802" s="387"/>
      <c r="I802" s="106" t="str">
        <f>IF(OR(C802="",D802=""),"",VLOOKUP(C802,VALIDATIONS!$FL$2:$FM$12,2,FALSE))</f>
        <v/>
      </c>
      <c r="J802" s="84"/>
      <c r="K802" s="377"/>
      <c r="L802" s="368"/>
      <c r="M802" s="141"/>
      <c r="N802" s="368"/>
      <c r="O802" s="141"/>
      <c r="P802" s="368"/>
      <c r="Q802" s="368"/>
      <c r="R802" s="196"/>
      <c r="S802" s="234"/>
      <c r="T802" s="198"/>
      <c r="U802" s="235"/>
      <c r="W802" s="368"/>
      <c r="X802" s="368"/>
      <c r="Y802" s="368"/>
      <c r="Z802" s="106" t="str">
        <f>IF(OR(N802="",P802="",Q802="",V802="",W802="",X802="",Y802=""),"",V802*IF(N802="Sewer Rising Main",VLOOKUP(W802,VALIDATIONS!$FN$2:$GE$42,11,FALSE),IF(N802="Sewer Reticulation",VLOOKUP(W802,VALIDATIONS!$FN$2:$GE$42,VLOOKUP(X802,VALIDATIONS!$FF$2:$FH$5,2,FALSE),FALSE),0)) +IF(P802="Up to 10% Rock",VLOOKUP(W802,VALIDATIONS!$FN$2:$GE$42,VLOOKUP(X802,VALIDATIONS!$FF$2:$FH$5,2,FALSE),FALSE),0)+IF(OR(Q802="Urban Development (moderate)",Q802="Urban Development (heavy)"),VLOOKUP(W802,VALIDATIONS!$FN$2:$GE$42,VLOOKUP(Q802,VALIDATIONS!$FJ$2:$FK$4,2,FALSE),FALSE),0))</f>
        <v/>
      </c>
    </row>
    <row r="803" spans="1:26" x14ac:dyDescent="0.2">
      <c r="A803" s="136"/>
      <c r="B803" s="368"/>
      <c r="C803" s="354"/>
      <c r="D803" s="141"/>
      <c r="E803" s="122"/>
      <c r="F803" s="141"/>
      <c r="G803" s="387"/>
      <c r="H803" s="387"/>
      <c r="I803" s="106" t="str">
        <f>IF(OR(C803="",D803=""),"",VLOOKUP(C803,VALIDATIONS!$FL$2:$FM$12,2,FALSE))</f>
        <v/>
      </c>
      <c r="J803" s="84"/>
      <c r="K803" s="377"/>
      <c r="L803" s="368"/>
      <c r="M803" s="141"/>
      <c r="N803" s="368"/>
      <c r="O803" s="141"/>
      <c r="P803" s="368"/>
      <c r="Q803" s="368"/>
      <c r="R803" s="196"/>
      <c r="S803" s="234"/>
      <c r="T803" s="198"/>
      <c r="U803" s="235"/>
      <c r="W803" s="368"/>
      <c r="X803" s="368"/>
      <c r="Y803" s="368"/>
      <c r="Z803" s="106" t="str">
        <f>IF(OR(N803="",P803="",Q803="",V803="",W803="",X803="",Y803=""),"",V803*IF(N803="Sewer Rising Main",VLOOKUP(W803,VALIDATIONS!$FN$2:$GE$42,11,FALSE),IF(N803="Sewer Reticulation",VLOOKUP(W803,VALIDATIONS!$FN$2:$GE$42,VLOOKUP(X803,VALIDATIONS!$FF$2:$FH$5,2,FALSE),FALSE),0)) +IF(P803="Up to 10% Rock",VLOOKUP(W803,VALIDATIONS!$FN$2:$GE$42,VLOOKUP(X803,VALIDATIONS!$FF$2:$FH$5,2,FALSE),FALSE),0)+IF(OR(Q803="Urban Development (moderate)",Q803="Urban Development (heavy)"),VLOOKUP(W803,VALIDATIONS!$FN$2:$GE$42,VLOOKUP(Q803,VALIDATIONS!$FJ$2:$FK$4,2,FALSE),FALSE),0))</f>
        <v/>
      </c>
    </row>
    <row r="804" spans="1:26" x14ac:dyDescent="0.2">
      <c r="A804" s="136"/>
      <c r="B804" s="368"/>
      <c r="C804" s="354"/>
      <c r="D804" s="141"/>
      <c r="E804" s="122"/>
      <c r="F804" s="141"/>
      <c r="G804" s="387"/>
      <c r="H804" s="387"/>
      <c r="I804" s="106" t="str">
        <f>IF(OR(C804="",D804=""),"",VLOOKUP(C804,VALIDATIONS!$FL$2:$FM$12,2,FALSE))</f>
        <v/>
      </c>
      <c r="J804" s="84"/>
      <c r="K804" s="377"/>
      <c r="L804" s="368"/>
      <c r="M804" s="141"/>
      <c r="N804" s="368"/>
      <c r="O804" s="141"/>
      <c r="P804" s="368"/>
      <c r="Q804" s="368"/>
      <c r="R804" s="196"/>
      <c r="S804" s="234"/>
      <c r="T804" s="198"/>
      <c r="U804" s="235"/>
      <c r="W804" s="368"/>
      <c r="X804" s="368"/>
      <c r="Y804" s="368"/>
      <c r="Z804" s="106" t="str">
        <f>IF(OR(N804="",P804="",Q804="",V804="",W804="",X804="",Y804=""),"",V804*IF(N804="Sewer Rising Main",VLOOKUP(W804,VALIDATIONS!$FN$2:$GE$42,11,FALSE),IF(N804="Sewer Reticulation",VLOOKUP(W804,VALIDATIONS!$FN$2:$GE$42,VLOOKUP(X804,VALIDATIONS!$FF$2:$FH$5,2,FALSE),FALSE),0)) +IF(P804="Up to 10% Rock",VLOOKUP(W804,VALIDATIONS!$FN$2:$GE$42,VLOOKUP(X804,VALIDATIONS!$FF$2:$FH$5,2,FALSE),FALSE),0)+IF(OR(Q804="Urban Development (moderate)",Q804="Urban Development (heavy)"),VLOOKUP(W804,VALIDATIONS!$FN$2:$GE$42,VLOOKUP(Q804,VALIDATIONS!$FJ$2:$FK$4,2,FALSE),FALSE),0))</f>
        <v/>
      </c>
    </row>
    <row r="805" spans="1:26" x14ac:dyDescent="0.2">
      <c r="A805" s="136"/>
      <c r="B805" s="368"/>
      <c r="C805" s="354"/>
      <c r="D805" s="141"/>
      <c r="E805" s="122"/>
      <c r="F805" s="141"/>
      <c r="G805" s="387"/>
      <c r="H805" s="387"/>
      <c r="I805" s="106" t="str">
        <f>IF(OR(C805="",D805=""),"",VLOOKUP(C805,VALIDATIONS!$FL$2:$FM$12,2,FALSE))</f>
        <v/>
      </c>
      <c r="J805" s="84"/>
      <c r="K805" s="377"/>
      <c r="L805" s="368"/>
      <c r="M805" s="141"/>
      <c r="N805" s="368"/>
      <c r="O805" s="141"/>
      <c r="P805" s="368"/>
      <c r="Q805" s="368"/>
      <c r="R805" s="196"/>
      <c r="S805" s="234"/>
      <c r="T805" s="198"/>
      <c r="U805" s="235"/>
      <c r="W805" s="368"/>
      <c r="X805" s="368"/>
      <c r="Y805" s="368"/>
      <c r="Z805" s="106" t="str">
        <f>IF(OR(N805="",P805="",Q805="",V805="",W805="",X805="",Y805=""),"",V805*IF(N805="Sewer Rising Main",VLOOKUP(W805,VALIDATIONS!$FN$2:$GE$42,11,FALSE),IF(N805="Sewer Reticulation",VLOOKUP(W805,VALIDATIONS!$FN$2:$GE$42,VLOOKUP(X805,VALIDATIONS!$FF$2:$FH$5,2,FALSE),FALSE),0)) +IF(P805="Up to 10% Rock",VLOOKUP(W805,VALIDATIONS!$FN$2:$GE$42,VLOOKUP(X805,VALIDATIONS!$FF$2:$FH$5,2,FALSE),FALSE),0)+IF(OR(Q805="Urban Development (moderate)",Q805="Urban Development (heavy)"),VLOOKUP(W805,VALIDATIONS!$FN$2:$GE$42,VLOOKUP(Q805,VALIDATIONS!$FJ$2:$FK$4,2,FALSE),FALSE),0))</f>
        <v/>
      </c>
    </row>
    <row r="806" spans="1:26" x14ac:dyDescent="0.2">
      <c r="A806" s="136"/>
      <c r="B806" s="368"/>
      <c r="C806" s="354"/>
      <c r="D806" s="141"/>
      <c r="E806" s="122"/>
      <c r="F806" s="141"/>
      <c r="G806" s="387"/>
      <c r="H806" s="387"/>
      <c r="I806" s="106" t="str">
        <f>IF(OR(C806="",D806=""),"",VLOOKUP(C806,VALIDATIONS!$FL$2:$FM$12,2,FALSE))</f>
        <v/>
      </c>
      <c r="J806" s="84"/>
      <c r="K806" s="377"/>
      <c r="L806" s="368"/>
      <c r="M806" s="141"/>
      <c r="N806" s="368"/>
      <c r="O806" s="141"/>
      <c r="P806" s="368"/>
      <c r="Q806" s="368"/>
      <c r="R806" s="196"/>
      <c r="S806" s="234"/>
      <c r="T806" s="198"/>
      <c r="U806" s="235"/>
      <c r="W806" s="368"/>
      <c r="X806" s="368"/>
      <c r="Y806" s="368"/>
      <c r="Z806" s="106" t="str">
        <f>IF(OR(N806="",P806="",Q806="",V806="",W806="",X806="",Y806=""),"",V806*IF(N806="Sewer Rising Main",VLOOKUP(W806,VALIDATIONS!$FN$2:$GE$42,11,FALSE),IF(N806="Sewer Reticulation",VLOOKUP(W806,VALIDATIONS!$FN$2:$GE$42,VLOOKUP(X806,VALIDATIONS!$FF$2:$FH$5,2,FALSE),FALSE),0)) +IF(P806="Up to 10% Rock",VLOOKUP(W806,VALIDATIONS!$FN$2:$GE$42,VLOOKUP(X806,VALIDATIONS!$FF$2:$FH$5,2,FALSE),FALSE),0)+IF(OR(Q806="Urban Development (moderate)",Q806="Urban Development (heavy)"),VLOOKUP(W806,VALIDATIONS!$FN$2:$GE$42,VLOOKUP(Q806,VALIDATIONS!$FJ$2:$FK$4,2,FALSE),FALSE),0))</f>
        <v/>
      </c>
    </row>
    <row r="807" spans="1:26" x14ac:dyDescent="0.2">
      <c r="A807" s="136"/>
      <c r="B807" s="368"/>
      <c r="C807" s="354"/>
      <c r="D807" s="141"/>
      <c r="E807" s="122"/>
      <c r="F807" s="141"/>
      <c r="G807" s="387"/>
      <c r="H807" s="387"/>
      <c r="I807" s="106" t="str">
        <f>IF(OR(C807="",D807=""),"",VLOOKUP(C807,VALIDATIONS!$FL$2:$FM$12,2,FALSE))</f>
        <v/>
      </c>
      <c r="J807" s="84"/>
      <c r="K807" s="377"/>
      <c r="L807" s="368"/>
      <c r="M807" s="141"/>
      <c r="N807" s="368"/>
      <c r="O807" s="141"/>
      <c r="P807" s="368"/>
      <c r="Q807" s="368"/>
      <c r="R807" s="196"/>
      <c r="S807" s="234"/>
      <c r="T807" s="198"/>
      <c r="U807" s="235"/>
      <c r="W807" s="368"/>
      <c r="X807" s="368"/>
      <c r="Y807" s="368"/>
      <c r="Z807" s="106" t="str">
        <f>IF(OR(N807="",P807="",Q807="",V807="",W807="",X807="",Y807=""),"",V807*IF(N807="Sewer Rising Main",VLOOKUP(W807,VALIDATIONS!$FN$2:$GE$42,11,FALSE),IF(N807="Sewer Reticulation",VLOOKUP(W807,VALIDATIONS!$FN$2:$GE$42,VLOOKUP(X807,VALIDATIONS!$FF$2:$FH$5,2,FALSE),FALSE),0)) +IF(P807="Up to 10% Rock",VLOOKUP(W807,VALIDATIONS!$FN$2:$GE$42,VLOOKUP(X807,VALIDATIONS!$FF$2:$FH$5,2,FALSE),FALSE),0)+IF(OR(Q807="Urban Development (moderate)",Q807="Urban Development (heavy)"),VLOOKUP(W807,VALIDATIONS!$FN$2:$GE$42,VLOOKUP(Q807,VALIDATIONS!$FJ$2:$FK$4,2,FALSE),FALSE),0))</f>
        <v/>
      </c>
    </row>
    <row r="808" spans="1:26" x14ac:dyDescent="0.2">
      <c r="A808" s="136"/>
      <c r="B808" s="368"/>
      <c r="C808" s="354"/>
      <c r="D808" s="141"/>
      <c r="E808" s="122"/>
      <c r="F808" s="141"/>
      <c r="G808" s="387"/>
      <c r="H808" s="387"/>
      <c r="I808" s="106" t="str">
        <f>IF(OR(C808="",D808=""),"",VLOOKUP(C808,VALIDATIONS!$FL$2:$FM$12,2,FALSE))</f>
        <v/>
      </c>
      <c r="J808" s="84"/>
      <c r="K808" s="377"/>
      <c r="L808" s="368"/>
      <c r="M808" s="141"/>
      <c r="N808" s="368"/>
      <c r="O808" s="141"/>
      <c r="P808" s="368"/>
      <c r="Q808" s="368"/>
      <c r="R808" s="196"/>
      <c r="S808" s="234"/>
      <c r="T808" s="198"/>
      <c r="U808" s="235"/>
      <c r="W808" s="368"/>
      <c r="X808" s="368"/>
      <c r="Y808" s="368"/>
      <c r="Z808" s="106" t="str">
        <f>IF(OR(N808="",P808="",Q808="",V808="",W808="",X808="",Y808=""),"",V808*IF(N808="Sewer Rising Main",VLOOKUP(W808,VALIDATIONS!$FN$2:$GE$42,11,FALSE),IF(N808="Sewer Reticulation",VLOOKUP(W808,VALIDATIONS!$FN$2:$GE$42,VLOOKUP(X808,VALIDATIONS!$FF$2:$FH$5,2,FALSE),FALSE),0)) +IF(P808="Up to 10% Rock",VLOOKUP(W808,VALIDATIONS!$FN$2:$GE$42,VLOOKUP(X808,VALIDATIONS!$FF$2:$FH$5,2,FALSE),FALSE),0)+IF(OR(Q808="Urban Development (moderate)",Q808="Urban Development (heavy)"),VLOOKUP(W808,VALIDATIONS!$FN$2:$GE$42,VLOOKUP(Q808,VALIDATIONS!$FJ$2:$FK$4,2,FALSE),FALSE),0))</f>
        <v/>
      </c>
    </row>
    <row r="809" spans="1:26" x14ac:dyDescent="0.2">
      <c r="A809" s="136"/>
      <c r="B809" s="368"/>
      <c r="C809" s="354"/>
      <c r="D809" s="141"/>
      <c r="E809" s="122"/>
      <c r="F809" s="141"/>
      <c r="G809" s="387"/>
      <c r="H809" s="387"/>
      <c r="I809" s="106" t="str">
        <f>IF(OR(C809="",D809=""),"",VLOOKUP(C809,VALIDATIONS!$FL$2:$FM$12,2,FALSE))</f>
        <v/>
      </c>
      <c r="J809" s="84"/>
      <c r="K809" s="377"/>
      <c r="L809" s="368"/>
      <c r="M809" s="141"/>
      <c r="N809" s="368"/>
      <c r="O809" s="141"/>
      <c r="P809" s="368"/>
      <c r="Q809" s="368"/>
      <c r="R809" s="196"/>
      <c r="S809" s="234"/>
      <c r="T809" s="198"/>
      <c r="U809" s="235"/>
      <c r="W809" s="368"/>
      <c r="X809" s="368"/>
      <c r="Y809" s="368"/>
      <c r="Z809" s="106" t="str">
        <f>IF(OR(N809="",P809="",Q809="",V809="",W809="",X809="",Y809=""),"",V809*IF(N809="Sewer Rising Main",VLOOKUP(W809,VALIDATIONS!$FN$2:$GE$42,11,FALSE),IF(N809="Sewer Reticulation",VLOOKUP(W809,VALIDATIONS!$FN$2:$GE$42,VLOOKUP(X809,VALIDATIONS!$FF$2:$FH$5,2,FALSE),FALSE),0)) +IF(P809="Up to 10% Rock",VLOOKUP(W809,VALIDATIONS!$FN$2:$GE$42,VLOOKUP(X809,VALIDATIONS!$FF$2:$FH$5,2,FALSE),FALSE),0)+IF(OR(Q809="Urban Development (moderate)",Q809="Urban Development (heavy)"),VLOOKUP(W809,VALIDATIONS!$FN$2:$GE$42,VLOOKUP(Q809,VALIDATIONS!$FJ$2:$FK$4,2,FALSE),FALSE),0))</f>
        <v/>
      </c>
    </row>
    <row r="810" spans="1:26" x14ac:dyDescent="0.2">
      <c r="A810" s="136"/>
      <c r="B810" s="368"/>
      <c r="C810" s="354"/>
      <c r="D810" s="141"/>
      <c r="E810" s="122"/>
      <c r="F810" s="141"/>
      <c r="G810" s="387"/>
      <c r="H810" s="387"/>
      <c r="I810" s="106" t="str">
        <f>IF(OR(C810="",D810=""),"",VLOOKUP(C810,VALIDATIONS!$FL$2:$FM$12,2,FALSE))</f>
        <v/>
      </c>
      <c r="J810" s="84"/>
      <c r="K810" s="377"/>
      <c r="L810" s="368"/>
      <c r="M810" s="141"/>
      <c r="N810" s="368"/>
      <c r="O810" s="141"/>
      <c r="P810" s="368"/>
      <c r="Q810" s="368"/>
      <c r="R810" s="196"/>
      <c r="S810" s="234"/>
      <c r="T810" s="198"/>
      <c r="U810" s="235"/>
      <c r="W810" s="368"/>
      <c r="X810" s="368"/>
      <c r="Y810" s="368"/>
      <c r="Z810" s="106" t="str">
        <f>IF(OR(N810="",P810="",Q810="",V810="",W810="",X810="",Y810=""),"",V810*IF(N810="Sewer Rising Main",VLOOKUP(W810,VALIDATIONS!$FN$2:$GE$42,11,FALSE),IF(N810="Sewer Reticulation",VLOOKUP(W810,VALIDATIONS!$FN$2:$GE$42,VLOOKUP(X810,VALIDATIONS!$FF$2:$FH$5,2,FALSE),FALSE),0)) +IF(P810="Up to 10% Rock",VLOOKUP(W810,VALIDATIONS!$FN$2:$GE$42,VLOOKUP(X810,VALIDATIONS!$FF$2:$FH$5,2,FALSE),FALSE),0)+IF(OR(Q810="Urban Development (moderate)",Q810="Urban Development (heavy)"),VLOOKUP(W810,VALIDATIONS!$FN$2:$GE$42,VLOOKUP(Q810,VALIDATIONS!$FJ$2:$FK$4,2,FALSE),FALSE),0))</f>
        <v/>
      </c>
    </row>
    <row r="811" spans="1:26" x14ac:dyDescent="0.2">
      <c r="A811" s="136"/>
      <c r="B811" s="368"/>
      <c r="C811" s="354"/>
      <c r="D811" s="141"/>
      <c r="E811" s="122"/>
      <c r="F811" s="141"/>
      <c r="G811" s="387"/>
      <c r="H811" s="387"/>
      <c r="I811" s="106" t="str">
        <f>IF(OR(C811="",D811=""),"",VLOOKUP(C811,VALIDATIONS!$FL$2:$FM$12,2,FALSE))</f>
        <v/>
      </c>
      <c r="J811" s="84"/>
      <c r="K811" s="377"/>
      <c r="L811" s="368"/>
      <c r="M811" s="141"/>
      <c r="N811" s="368"/>
      <c r="O811" s="141"/>
      <c r="P811" s="368"/>
      <c r="Q811" s="368"/>
      <c r="R811" s="196"/>
      <c r="S811" s="234"/>
      <c r="T811" s="198"/>
      <c r="U811" s="235"/>
      <c r="W811" s="368"/>
      <c r="X811" s="368"/>
      <c r="Y811" s="368"/>
      <c r="Z811" s="106" t="str">
        <f>IF(OR(N811="",P811="",Q811="",V811="",W811="",X811="",Y811=""),"",V811*IF(N811="Sewer Rising Main",VLOOKUP(W811,VALIDATIONS!$FN$2:$GE$42,11,FALSE),IF(N811="Sewer Reticulation",VLOOKUP(W811,VALIDATIONS!$FN$2:$GE$42,VLOOKUP(X811,VALIDATIONS!$FF$2:$FH$5,2,FALSE),FALSE),0)) +IF(P811="Up to 10% Rock",VLOOKUP(W811,VALIDATIONS!$FN$2:$GE$42,VLOOKUP(X811,VALIDATIONS!$FF$2:$FH$5,2,FALSE),FALSE),0)+IF(OR(Q811="Urban Development (moderate)",Q811="Urban Development (heavy)"),VLOOKUP(W811,VALIDATIONS!$FN$2:$GE$42,VLOOKUP(Q811,VALIDATIONS!$FJ$2:$FK$4,2,FALSE),FALSE),0))</f>
        <v/>
      </c>
    </row>
    <row r="812" spans="1:26" x14ac:dyDescent="0.2">
      <c r="A812" s="136"/>
      <c r="B812" s="368"/>
      <c r="C812" s="354"/>
      <c r="D812" s="141"/>
      <c r="E812" s="122"/>
      <c r="F812" s="141"/>
      <c r="G812" s="387"/>
      <c r="H812" s="387"/>
      <c r="I812" s="106" t="str">
        <f>IF(OR(C812="",D812=""),"",VLOOKUP(C812,VALIDATIONS!$FL$2:$FM$12,2,FALSE))</f>
        <v/>
      </c>
      <c r="J812" s="84"/>
      <c r="K812" s="377"/>
      <c r="L812" s="368"/>
      <c r="M812" s="141"/>
      <c r="N812" s="368"/>
      <c r="O812" s="141"/>
      <c r="P812" s="368"/>
      <c r="Q812" s="368"/>
      <c r="R812" s="196"/>
      <c r="S812" s="234"/>
      <c r="T812" s="198"/>
      <c r="U812" s="235"/>
      <c r="W812" s="368"/>
      <c r="X812" s="368"/>
      <c r="Y812" s="368"/>
      <c r="Z812" s="106" t="str">
        <f>IF(OR(N812="",P812="",Q812="",V812="",W812="",X812="",Y812=""),"",V812*IF(N812="Sewer Rising Main",VLOOKUP(W812,VALIDATIONS!$FN$2:$GE$42,11,FALSE),IF(N812="Sewer Reticulation",VLOOKUP(W812,VALIDATIONS!$FN$2:$GE$42,VLOOKUP(X812,VALIDATIONS!$FF$2:$FH$5,2,FALSE),FALSE),0)) +IF(P812="Up to 10% Rock",VLOOKUP(W812,VALIDATIONS!$FN$2:$GE$42,VLOOKUP(X812,VALIDATIONS!$FF$2:$FH$5,2,FALSE),FALSE),0)+IF(OR(Q812="Urban Development (moderate)",Q812="Urban Development (heavy)"),VLOOKUP(W812,VALIDATIONS!$FN$2:$GE$42,VLOOKUP(Q812,VALIDATIONS!$FJ$2:$FK$4,2,FALSE),FALSE),0))</f>
        <v/>
      </c>
    </row>
    <row r="813" spans="1:26" x14ac:dyDescent="0.2">
      <c r="A813" s="136"/>
      <c r="B813" s="368"/>
      <c r="C813" s="354"/>
      <c r="D813" s="141"/>
      <c r="E813" s="122"/>
      <c r="F813" s="141"/>
      <c r="G813" s="387"/>
      <c r="H813" s="387"/>
      <c r="I813" s="106" t="str">
        <f>IF(OR(C813="",D813=""),"",VLOOKUP(C813,VALIDATIONS!$FL$2:$FM$12,2,FALSE))</f>
        <v/>
      </c>
      <c r="J813" s="84"/>
      <c r="K813" s="377"/>
      <c r="L813" s="368"/>
      <c r="M813" s="141"/>
      <c r="N813" s="368"/>
      <c r="O813" s="141"/>
      <c r="P813" s="368"/>
      <c r="Q813" s="368"/>
      <c r="R813" s="196"/>
      <c r="S813" s="234"/>
      <c r="T813" s="198"/>
      <c r="U813" s="235"/>
      <c r="W813" s="368"/>
      <c r="X813" s="368"/>
      <c r="Y813" s="368"/>
      <c r="Z813" s="106" t="str">
        <f>IF(OR(N813="",P813="",Q813="",V813="",W813="",X813="",Y813=""),"",V813*IF(N813="Sewer Rising Main",VLOOKUP(W813,VALIDATIONS!$FN$2:$GE$42,11,FALSE),IF(N813="Sewer Reticulation",VLOOKUP(W813,VALIDATIONS!$FN$2:$GE$42,VLOOKUP(X813,VALIDATIONS!$FF$2:$FH$5,2,FALSE),FALSE),0)) +IF(P813="Up to 10% Rock",VLOOKUP(W813,VALIDATIONS!$FN$2:$GE$42,VLOOKUP(X813,VALIDATIONS!$FF$2:$FH$5,2,FALSE),FALSE),0)+IF(OR(Q813="Urban Development (moderate)",Q813="Urban Development (heavy)"),VLOOKUP(W813,VALIDATIONS!$FN$2:$GE$42,VLOOKUP(Q813,VALIDATIONS!$FJ$2:$FK$4,2,FALSE),FALSE),0))</f>
        <v/>
      </c>
    </row>
    <row r="814" spans="1:26" x14ac:dyDescent="0.2">
      <c r="A814" s="136"/>
      <c r="B814" s="368"/>
      <c r="C814" s="354"/>
      <c r="D814" s="141"/>
      <c r="E814" s="122"/>
      <c r="F814" s="141"/>
      <c r="G814" s="387"/>
      <c r="H814" s="387"/>
      <c r="I814" s="106" t="str">
        <f>IF(OR(C814="",D814=""),"",VLOOKUP(C814,VALIDATIONS!$FL$2:$FM$12,2,FALSE))</f>
        <v/>
      </c>
      <c r="J814" s="84"/>
      <c r="K814" s="377"/>
      <c r="L814" s="368"/>
      <c r="M814" s="141"/>
      <c r="N814" s="368"/>
      <c r="O814" s="141"/>
      <c r="P814" s="368"/>
      <c r="Q814" s="368"/>
      <c r="R814" s="196"/>
      <c r="S814" s="234"/>
      <c r="T814" s="198"/>
      <c r="U814" s="235"/>
      <c r="W814" s="368"/>
      <c r="X814" s="368"/>
      <c r="Y814" s="368"/>
      <c r="Z814" s="106" t="str">
        <f>IF(OR(N814="",P814="",Q814="",V814="",W814="",X814="",Y814=""),"",V814*IF(N814="Sewer Rising Main",VLOOKUP(W814,VALIDATIONS!$FN$2:$GE$42,11,FALSE),IF(N814="Sewer Reticulation",VLOOKUP(W814,VALIDATIONS!$FN$2:$GE$42,VLOOKUP(X814,VALIDATIONS!$FF$2:$FH$5,2,FALSE),FALSE),0)) +IF(P814="Up to 10% Rock",VLOOKUP(W814,VALIDATIONS!$FN$2:$GE$42,VLOOKUP(X814,VALIDATIONS!$FF$2:$FH$5,2,FALSE),FALSE),0)+IF(OR(Q814="Urban Development (moderate)",Q814="Urban Development (heavy)"),VLOOKUP(W814,VALIDATIONS!$FN$2:$GE$42,VLOOKUP(Q814,VALIDATIONS!$FJ$2:$FK$4,2,FALSE),FALSE),0))</f>
        <v/>
      </c>
    </row>
    <row r="815" spans="1:26" x14ac:dyDescent="0.2">
      <c r="A815" s="136"/>
      <c r="B815" s="368"/>
      <c r="C815" s="354"/>
      <c r="D815" s="141"/>
      <c r="E815" s="122"/>
      <c r="F815" s="141"/>
      <c r="G815" s="387"/>
      <c r="H815" s="387"/>
      <c r="I815" s="106" t="str">
        <f>IF(OR(C815="",D815=""),"",VLOOKUP(C815,VALIDATIONS!$FL$2:$FM$12,2,FALSE))</f>
        <v/>
      </c>
      <c r="J815" s="84"/>
      <c r="K815" s="377"/>
      <c r="L815" s="368"/>
      <c r="M815" s="141"/>
      <c r="N815" s="368"/>
      <c r="O815" s="141"/>
      <c r="P815" s="368"/>
      <c r="Q815" s="368"/>
      <c r="R815" s="196"/>
      <c r="S815" s="234"/>
      <c r="T815" s="198"/>
      <c r="U815" s="235"/>
      <c r="W815" s="368"/>
      <c r="X815" s="368"/>
      <c r="Y815" s="368"/>
      <c r="Z815" s="106" t="str">
        <f>IF(OR(N815="",P815="",Q815="",V815="",W815="",X815="",Y815=""),"",V815*IF(N815="Sewer Rising Main",VLOOKUP(W815,VALIDATIONS!$FN$2:$GE$42,11,FALSE),IF(N815="Sewer Reticulation",VLOOKUP(W815,VALIDATIONS!$FN$2:$GE$42,VLOOKUP(X815,VALIDATIONS!$FF$2:$FH$5,2,FALSE),FALSE),0)) +IF(P815="Up to 10% Rock",VLOOKUP(W815,VALIDATIONS!$FN$2:$GE$42,VLOOKUP(X815,VALIDATIONS!$FF$2:$FH$5,2,FALSE),FALSE),0)+IF(OR(Q815="Urban Development (moderate)",Q815="Urban Development (heavy)"),VLOOKUP(W815,VALIDATIONS!$FN$2:$GE$42,VLOOKUP(Q815,VALIDATIONS!$FJ$2:$FK$4,2,FALSE),FALSE),0))</f>
        <v/>
      </c>
    </row>
    <row r="816" spans="1:26" x14ac:dyDescent="0.2">
      <c r="A816" s="136"/>
      <c r="B816" s="368"/>
      <c r="C816" s="354"/>
      <c r="D816" s="141"/>
      <c r="E816" s="122"/>
      <c r="F816" s="141"/>
      <c r="G816" s="387"/>
      <c r="H816" s="387"/>
      <c r="I816" s="106" t="str">
        <f>IF(OR(C816="",D816=""),"",VLOOKUP(C816,VALIDATIONS!$FL$2:$FM$12,2,FALSE))</f>
        <v/>
      </c>
      <c r="J816" s="84"/>
      <c r="K816" s="377"/>
      <c r="L816" s="368"/>
      <c r="M816" s="141"/>
      <c r="N816" s="368"/>
      <c r="O816" s="141"/>
      <c r="P816" s="368"/>
      <c r="Q816" s="368"/>
      <c r="R816" s="196"/>
      <c r="S816" s="234"/>
      <c r="T816" s="198"/>
      <c r="U816" s="235"/>
      <c r="W816" s="368"/>
      <c r="X816" s="368"/>
      <c r="Y816" s="368"/>
      <c r="Z816" s="106" t="str">
        <f>IF(OR(N816="",P816="",Q816="",V816="",W816="",X816="",Y816=""),"",V816*IF(N816="Sewer Rising Main",VLOOKUP(W816,VALIDATIONS!$FN$2:$GE$42,11,FALSE),IF(N816="Sewer Reticulation",VLOOKUP(W816,VALIDATIONS!$FN$2:$GE$42,VLOOKUP(X816,VALIDATIONS!$FF$2:$FH$5,2,FALSE),FALSE),0)) +IF(P816="Up to 10% Rock",VLOOKUP(W816,VALIDATIONS!$FN$2:$GE$42,VLOOKUP(X816,VALIDATIONS!$FF$2:$FH$5,2,FALSE),FALSE),0)+IF(OR(Q816="Urban Development (moderate)",Q816="Urban Development (heavy)"),VLOOKUP(W816,VALIDATIONS!$FN$2:$GE$42,VLOOKUP(Q816,VALIDATIONS!$FJ$2:$FK$4,2,FALSE),FALSE),0))</f>
        <v/>
      </c>
    </row>
    <row r="817" spans="1:26" x14ac:dyDescent="0.2">
      <c r="A817" s="136"/>
      <c r="B817" s="368"/>
      <c r="C817" s="354"/>
      <c r="D817" s="141"/>
      <c r="E817" s="122"/>
      <c r="F817" s="141"/>
      <c r="G817" s="387"/>
      <c r="H817" s="387"/>
      <c r="I817" s="106" t="str">
        <f>IF(OR(C817="",D817=""),"",VLOOKUP(C817,VALIDATIONS!$FL$2:$FM$12,2,FALSE))</f>
        <v/>
      </c>
      <c r="J817" s="84"/>
      <c r="K817" s="377"/>
      <c r="L817" s="368"/>
      <c r="M817" s="141"/>
      <c r="N817" s="368"/>
      <c r="O817" s="141"/>
      <c r="P817" s="368"/>
      <c r="Q817" s="368"/>
      <c r="R817" s="196"/>
      <c r="S817" s="234"/>
      <c r="T817" s="198"/>
      <c r="U817" s="235"/>
      <c r="W817" s="368"/>
      <c r="X817" s="368"/>
      <c r="Y817" s="368"/>
      <c r="Z817" s="106" t="str">
        <f>IF(OR(N817="",P817="",Q817="",V817="",W817="",X817="",Y817=""),"",V817*IF(N817="Sewer Rising Main",VLOOKUP(W817,VALIDATIONS!$FN$2:$GE$42,11,FALSE),IF(N817="Sewer Reticulation",VLOOKUP(W817,VALIDATIONS!$FN$2:$GE$42,VLOOKUP(X817,VALIDATIONS!$FF$2:$FH$5,2,FALSE),FALSE),0)) +IF(P817="Up to 10% Rock",VLOOKUP(W817,VALIDATIONS!$FN$2:$GE$42,VLOOKUP(X817,VALIDATIONS!$FF$2:$FH$5,2,FALSE),FALSE),0)+IF(OR(Q817="Urban Development (moderate)",Q817="Urban Development (heavy)"),VLOOKUP(W817,VALIDATIONS!$FN$2:$GE$42,VLOOKUP(Q817,VALIDATIONS!$FJ$2:$FK$4,2,FALSE),FALSE),0))</f>
        <v/>
      </c>
    </row>
    <row r="818" spans="1:26" x14ac:dyDescent="0.2">
      <c r="A818" s="136"/>
      <c r="B818" s="368"/>
      <c r="C818" s="354"/>
      <c r="D818" s="141"/>
      <c r="E818" s="122"/>
      <c r="F818" s="141"/>
      <c r="G818" s="387"/>
      <c r="H818" s="387"/>
      <c r="I818" s="106" t="str">
        <f>IF(OR(C818="",D818=""),"",VLOOKUP(C818,VALIDATIONS!$FL$2:$FM$12,2,FALSE))</f>
        <v/>
      </c>
      <c r="J818" s="84"/>
      <c r="K818" s="377"/>
      <c r="L818" s="368"/>
      <c r="M818" s="141"/>
      <c r="N818" s="368"/>
      <c r="O818" s="141"/>
      <c r="P818" s="368"/>
      <c r="Q818" s="368"/>
      <c r="R818" s="196"/>
      <c r="S818" s="234"/>
      <c r="T818" s="198"/>
      <c r="U818" s="235"/>
      <c r="W818" s="368"/>
      <c r="X818" s="368"/>
      <c r="Y818" s="368"/>
      <c r="Z818" s="106" t="str">
        <f>IF(OR(N818="",P818="",Q818="",V818="",W818="",X818="",Y818=""),"",V818*IF(N818="Sewer Rising Main",VLOOKUP(W818,VALIDATIONS!$FN$2:$GE$42,11,FALSE),IF(N818="Sewer Reticulation",VLOOKUP(W818,VALIDATIONS!$FN$2:$GE$42,VLOOKUP(X818,VALIDATIONS!$FF$2:$FH$5,2,FALSE),FALSE),0)) +IF(P818="Up to 10% Rock",VLOOKUP(W818,VALIDATIONS!$FN$2:$GE$42,VLOOKUP(X818,VALIDATIONS!$FF$2:$FH$5,2,FALSE),FALSE),0)+IF(OR(Q818="Urban Development (moderate)",Q818="Urban Development (heavy)"),VLOOKUP(W818,VALIDATIONS!$FN$2:$GE$42,VLOOKUP(Q818,VALIDATIONS!$FJ$2:$FK$4,2,FALSE),FALSE),0))</f>
        <v/>
      </c>
    </row>
    <row r="819" spans="1:26" x14ac:dyDescent="0.2">
      <c r="A819" s="136"/>
      <c r="B819" s="368"/>
      <c r="C819" s="354"/>
      <c r="D819" s="141"/>
      <c r="E819" s="122"/>
      <c r="F819" s="141"/>
      <c r="G819" s="387"/>
      <c r="H819" s="387"/>
      <c r="I819" s="106" t="str">
        <f>IF(OR(C819="",D819=""),"",VLOOKUP(C819,VALIDATIONS!$FL$2:$FM$12,2,FALSE))</f>
        <v/>
      </c>
      <c r="J819" s="84"/>
      <c r="K819" s="377"/>
      <c r="L819" s="368"/>
      <c r="M819" s="141"/>
      <c r="N819" s="368"/>
      <c r="O819" s="141"/>
      <c r="P819" s="368"/>
      <c r="Q819" s="368"/>
      <c r="R819" s="196"/>
      <c r="S819" s="234"/>
      <c r="T819" s="198"/>
      <c r="U819" s="235"/>
      <c r="W819" s="368"/>
      <c r="X819" s="368"/>
      <c r="Y819" s="368"/>
      <c r="Z819" s="106" t="str">
        <f>IF(OR(N819="",P819="",Q819="",V819="",W819="",X819="",Y819=""),"",V819*IF(N819="Sewer Rising Main",VLOOKUP(W819,VALIDATIONS!$FN$2:$GE$42,11,FALSE),IF(N819="Sewer Reticulation",VLOOKUP(W819,VALIDATIONS!$FN$2:$GE$42,VLOOKUP(X819,VALIDATIONS!$FF$2:$FH$5,2,FALSE),FALSE),0)) +IF(P819="Up to 10% Rock",VLOOKUP(W819,VALIDATIONS!$FN$2:$GE$42,VLOOKUP(X819,VALIDATIONS!$FF$2:$FH$5,2,FALSE),FALSE),0)+IF(OR(Q819="Urban Development (moderate)",Q819="Urban Development (heavy)"),VLOOKUP(W819,VALIDATIONS!$FN$2:$GE$42,VLOOKUP(Q819,VALIDATIONS!$FJ$2:$FK$4,2,FALSE),FALSE),0))</f>
        <v/>
      </c>
    </row>
    <row r="820" spans="1:26" x14ac:dyDescent="0.2">
      <c r="A820" s="136"/>
      <c r="B820" s="368"/>
      <c r="C820" s="354"/>
      <c r="D820" s="141"/>
      <c r="E820" s="122"/>
      <c r="F820" s="141"/>
      <c r="G820" s="387"/>
      <c r="H820" s="387"/>
      <c r="I820" s="106" t="str">
        <f>IF(OR(C820="",D820=""),"",VLOOKUP(C820,VALIDATIONS!$FL$2:$FM$12,2,FALSE))</f>
        <v/>
      </c>
      <c r="J820" s="84"/>
      <c r="K820" s="377"/>
      <c r="L820" s="368"/>
      <c r="M820" s="141"/>
      <c r="N820" s="368"/>
      <c r="O820" s="141"/>
      <c r="P820" s="368"/>
      <c r="Q820" s="368"/>
      <c r="R820" s="196"/>
      <c r="S820" s="234"/>
      <c r="T820" s="198"/>
      <c r="U820" s="235"/>
      <c r="W820" s="368"/>
      <c r="X820" s="368"/>
      <c r="Y820" s="368"/>
      <c r="Z820" s="106" t="str">
        <f>IF(OR(N820="",P820="",Q820="",V820="",W820="",X820="",Y820=""),"",V820*IF(N820="Sewer Rising Main",VLOOKUP(W820,VALIDATIONS!$FN$2:$GE$42,11,FALSE),IF(N820="Sewer Reticulation",VLOOKUP(W820,VALIDATIONS!$FN$2:$GE$42,VLOOKUP(X820,VALIDATIONS!$FF$2:$FH$5,2,FALSE),FALSE),0)) +IF(P820="Up to 10% Rock",VLOOKUP(W820,VALIDATIONS!$FN$2:$GE$42,VLOOKUP(X820,VALIDATIONS!$FF$2:$FH$5,2,FALSE),FALSE),0)+IF(OR(Q820="Urban Development (moderate)",Q820="Urban Development (heavy)"),VLOOKUP(W820,VALIDATIONS!$FN$2:$GE$42,VLOOKUP(Q820,VALIDATIONS!$FJ$2:$FK$4,2,FALSE),FALSE),0))</f>
        <v/>
      </c>
    </row>
    <row r="821" spans="1:26" x14ac:dyDescent="0.2">
      <c r="A821" s="136"/>
      <c r="B821" s="368"/>
      <c r="C821" s="354"/>
      <c r="D821" s="141"/>
      <c r="E821" s="122"/>
      <c r="F821" s="141"/>
      <c r="G821" s="387"/>
      <c r="H821" s="387"/>
      <c r="I821" s="106" t="str">
        <f>IF(OR(C821="",D821=""),"",VLOOKUP(C821,VALIDATIONS!$FL$2:$FM$12,2,FALSE))</f>
        <v/>
      </c>
      <c r="J821" s="84"/>
      <c r="K821" s="377"/>
      <c r="L821" s="368"/>
      <c r="M821" s="141"/>
      <c r="N821" s="368"/>
      <c r="O821" s="141"/>
      <c r="P821" s="368"/>
      <c r="Q821" s="368"/>
      <c r="R821" s="196"/>
      <c r="S821" s="234"/>
      <c r="T821" s="198"/>
      <c r="U821" s="235"/>
      <c r="W821" s="368"/>
      <c r="X821" s="368"/>
      <c r="Y821" s="368"/>
      <c r="Z821" s="106" t="str">
        <f>IF(OR(N821="",P821="",Q821="",V821="",W821="",X821="",Y821=""),"",V821*IF(N821="Sewer Rising Main",VLOOKUP(W821,VALIDATIONS!$FN$2:$GE$42,11,FALSE),IF(N821="Sewer Reticulation",VLOOKUP(W821,VALIDATIONS!$FN$2:$GE$42,VLOOKUP(X821,VALIDATIONS!$FF$2:$FH$5,2,FALSE),FALSE),0)) +IF(P821="Up to 10% Rock",VLOOKUP(W821,VALIDATIONS!$FN$2:$GE$42,VLOOKUP(X821,VALIDATIONS!$FF$2:$FH$5,2,FALSE),FALSE),0)+IF(OR(Q821="Urban Development (moderate)",Q821="Urban Development (heavy)"),VLOOKUP(W821,VALIDATIONS!$FN$2:$GE$42,VLOOKUP(Q821,VALIDATIONS!$FJ$2:$FK$4,2,FALSE),FALSE),0))</f>
        <v/>
      </c>
    </row>
    <row r="822" spans="1:26" x14ac:dyDescent="0.2">
      <c r="A822" s="136"/>
      <c r="B822" s="368"/>
      <c r="C822" s="354"/>
      <c r="D822" s="141"/>
      <c r="E822" s="122"/>
      <c r="F822" s="141"/>
      <c r="G822" s="387"/>
      <c r="H822" s="387"/>
      <c r="I822" s="106" t="str">
        <f>IF(OR(C822="",D822=""),"",VLOOKUP(C822,VALIDATIONS!$FL$2:$FM$12,2,FALSE))</f>
        <v/>
      </c>
      <c r="J822" s="84"/>
      <c r="K822" s="377"/>
      <c r="L822" s="368"/>
      <c r="M822" s="141"/>
      <c r="N822" s="368"/>
      <c r="O822" s="141"/>
      <c r="P822" s="368"/>
      <c r="Q822" s="368"/>
      <c r="R822" s="196"/>
      <c r="S822" s="234"/>
      <c r="T822" s="198"/>
      <c r="U822" s="235"/>
      <c r="W822" s="368"/>
      <c r="X822" s="368"/>
      <c r="Y822" s="368"/>
      <c r="Z822" s="106" t="str">
        <f>IF(OR(N822="",P822="",Q822="",V822="",W822="",X822="",Y822=""),"",V822*IF(N822="Sewer Rising Main",VLOOKUP(W822,VALIDATIONS!$FN$2:$GE$42,11,FALSE),IF(N822="Sewer Reticulation",VLOOKUP(W822,VALIDATIONS!$FN$2:$GE$42,VLOOKUP(X822,VALIDATIONS!$FF$2:$FH$5,2,FALSE),FALSE),0)) +IF(P822="Up to 10% Rock",VLOOKUP(W822,VALIDATIONS!$FN$2:$GE$42,VLOOKUP(X822,VALIDATIONS!$FF$2:$FH$5,2,FALSE),FALSE),0)+IF(OR(Q822="Urban Development (moderate)",Q822="Urban Development (heavy)"),VLOOKUP(W822,VALIDATIONS!$FN$2:$GE$42,VLOOKUP(Q822,VALIDATIONS!$FJ$2:$FK$4,2,FALSE),FALSE),0))</f>
        <v/>
      </c>
    </row>
    <row r="823" spans="1:26" x14ac:dyDescent="0.2">
      <c r="A823" s="136"/>
      <c r="B823" s="368"/>
      <c r="C823" s="354"/>
      <c r="D823" s="141"/>
      <c r="E823" s="122"/>
      <c r="F823" s="141"/>
      <c r="G823" s="387"/>
      <c r="H823" s="387"/>
      <c r="I823" s="106" t="str">
        <f>IF(OR(C823="",D823=""),"",VLOOKUP(C823,VALIDATIONS!$FL$2:$FM$12,2,FALSE))</f>
        <v/>
      </c>
      <c r="J823" s="84"/>
      <c r="K823" s="377"/>
      <c r="L823" s="368"/>
      <c r="M823" s="141"/>
      <c r="N823" s="368"/>
      <c r="O823" s="141"/>
      <c r="P823" s="368"/>
      <c r="Q823" s="368"/>
      <c r="R823" s="196"/>
      <c r="S823" s="234"/>
      <c r="T823" s="198"/>
      <c r="U823" s="235"/>
      <c r="W823" s="368"/>
      <c r="X823" s="368"/>
      <c r="Y823" s="368"/>
      <c r="Z823" s="106" t="str">
        <f>IF(OR(N823="",P823="",Q823="",V823="",W823="",X823="",Y823=""),"",V823*IF(N823="Sewer Rising Main",VLOOKUP(W823,VALIDATIONS!$FN$2:$GE$42,11,FALSE),IF(N823="Sewer Reticulation",VLOOKUP(W823,VALIDATIONS!$FN$2:$GE$42,VLOOKUP(X823,VALIDATIONS!$FF$2:$FH$5,2,FALSE),FALSE),0)) +IF(P823="Up to 10% Rock",VLOOKUP(W823,VALIDATIONS!$FN$2:$GE$42,VLOOKUP(X823,VALIDATIONS!$FF$2:$FH$5,2,FALSE),FALSE),0)+IF(OR(Q823="Urban Development (moderate)",Q823="Urban Development (heavy)"),VLOOKUP(W823,VALIDATIONS!$FN$2:$GE$42,VLOOKUP(Q823,VALIDATIONS!$FJ$2:$FK$4,2,FALSE),FALSE),0))</f>
        <v/>
      </c>
    </row>
    <row r="824" spans="1:26" x14ac:dyDescent="0.2">
      <c r="A824" s="136"/>
      <c r="B824" s="368"/>
      <c r="C824" s="354"/>
      <c r="D824" s="141"/>
      <c r="E824" s="122"/>
      <c r="F824" s="141"/>
      <c r="G824" s="387"/>
      <c r="H824" s="387"/>
      <c r="I824" s="106" t="str">
        <f>IF(OR(C824="",D824=""),"",VLOOKUP(C824,VALIDATIONS!$FL$2:$FM$12,2,FALSE))</f>
        <v/>
      </c>
      <c r="J824" s="84"/>
      <c r="K824" s="377"/>
      <c r="L824" s="368"/>
      <c r="M824" s="141"/>
      <c r="N824" s="368"/>
      <c r="O824" s="141"/>
      <c r="P824" s="368"/>
      <c r="Q824" s="368"/>
      <c r="R824" s="196"/>
      <c r="S824" s="234"/>
      <c r="T824" s="198"/>
      <c r="U824" s="235"/>
      <c r="W824" s="368"/>
      <c r="X824" s="368"/>
      <c r="Y824" s="368"/>
      <c r="Z824" s="106" t="str">
        <f>IF(OR(N824="",P824="",Q824="",V824="",W824="",X824="",Y824=""),"",V824*IF(N824="Sewer Rising Main",VLOOKUP(W824,VALIDATIONS!$FN$2:$GE$42,11,FALSE),IF(N824="Sewer Reticulation",VLOOKUP(W824,VALIDATIONS!$FN$2:$GE$42,VLOOKUP(X824,VALIDATIONS!$FF$2:$FH$5,2,FALSE),FALSE),0)) +IF(P824="Up to 10% Rock",VLOOKUP(W824,VALIDATIONS!$FN$2:$GE$42,VLOOKUP(X824,VALIDATIONS!$FF$2:$FH$5,2,FALSE),FALSE),0)+IF(OR(Q824="Urban Development (moderate)",Q824="Urban Development (heavy)"),VLOOKUP(W824,VALIDATIONS!$FN$2:$GE$42,VLOOKUP(Q824,VALIDATIONS!$FJ$2:$FK$4,2,FALSE),FALSE),0))</f>
        <v/>
      </c>
    </row>
    <row r="825" spans="1:26" x14ac:dyDescent="0.2">
      <c r="A825" s="136"/>
      <c r="B825" s="368"/>
      <c r="C825" s="354"/>
      <c r="D825" s="141"/>
      <c r="E825" s="122"/>
      <c r="F825" s="141"/>
      <c r="G825" s="387"/>
      <c r="H825" s="387"/>
      <c r="I825" s="106" t="str">
        <f>IF(OR(C825="",D825=""),"",VLOOKUP(C825,VALIDATIONS!$FL$2:$FM$12,2,FALSE))</f>
        <v/>
      </c>
      <c r="J825" s="84"/>
      <c r="K825" s="377"/>
      <c r="L825" s="368"/>
      <c r="M825" s="141"/>
      <c r="N825" s="368"/>
      <c r="O825" s="141"/>
      <c r="P825" s="368"/>
      <c r="Q825" s="368"/>
      <c r="R825" s="196"/>
      <c r="S825" s="234"/>
      <c r="T825" s="198"/>
      <c r="U825" s="235"/>
      <c r="W825" s="368"/>
      <c r="X825" s="368"/>
      <c r="Y825" s="368"/>
      <c r="Z825" s="106" t="str">
        <f>IF(OR(N825="",P825="",Q825="",V825="",W825="",X825="",Y825=""),"",V825*IF(N825="Sewer Rising Main",VLOOKUP(W825,VALIDATIONS!$FN$2:$GE$42,11,FALSE),IF(N825="Sewer Reticulation",VLOOKUP(W825,VALIDATIONS!$FN$2:$GE$42,VLOOKUP(X825,VALIDATIONS!$FF$2:$FH$5,2,FALSE),FALSE),0)) +IF(P825="Up to 10% Rock",VLOOKUP(W825,VALIDATIONS!$FN$2:$GE$42,VLOOKUP(X825,VALIDATIONS!$FF$2:$FH$5,2,FALSE),FALSE),0)+IF(OR(Q825="Urban Development (moderate)",Q825="Urban Development (heavy)"),VLOOKUP(W825,VALIDATIONS!$FN$2:$GE$42,VLOOKUP(Q825,VALIDATIONS!$FJ$2:$FK$4,2,FALSE),FALSE),0))</f>
        <v/>
      </c>
    </row>
    <row r="826" spans="1:26" x14ac:dyDescent="0.2">
      <c r="A826" s="136"/>
      <c r="B826" s="368"/>
      <c r="C826" s="354"/>
      <c r="D826" s="141"/>
      <c r="E826" s="122"/>
      <c r="F826" s="141"/>
      <c r="G826" s="387"/>
      <c r="H826" s="387"/>
      <c r="I826" s="106" t="str">
        <f>IF(OR(C826="",D826=""),"",VLOOKUP(C826,VALIDATIONS!$FL$2:$FM$12,2,FALSE))</f>
        <v/>
      </c>
      <c r="J826" s="84"/>
      <c r="K826" s="377"/>
      <c r="L826" s="368"/>
      <c r="M826" s="141"/>
      <c r="N826" s="368"/>
      <c r="O826" s="141"/>
      <c r="P826" s="368"/>
      <c r="Q826" s="368"/>
      <c r="R826" s="196"/>
      <c r="S826" s="234"/>
      <c r="T826" s="198"/>
      <c r="U826" s="235"/>
      <c r="W826" s="368"/>
      <c r="X826" s="368"/>
      <c r="Y826" s="368"/>
      <c r="Z826" s="106" t="str">
        <f>IF(OR(N826="",P826="",Q826="",V826="",W826="",X826="",Y826=""),"",V826*IF(N826="Sewer Rising Main",VLOOKUP(W826,VALIDATIONS!$FN$2:$GE$42,11,FALSE),IF(N826="Sewer Reticulation",VLOOKUP(W826,VALIDATIONS!$FN$2:$GE$42,VLOOKUP(X826,VALIDATIONS!$FF$2:$FH$5,2,FALSE),FALSE),0)) +IF(P826="Up to 10% Rock",VLOOKUP(W826,VALIDATIONS!$FN$2:$GE$42,VLOOKUP(X826,VALIDATIONS!$FF$2:$FH$5,2,FALSE),FALSE),0)+IF(OR(Q826="Urban Development (moderate)",Q826="Urban Development (heavy)"),VLOOKUP(W826,VALIDATIONS!$FN$2:$GE$42,VLOOKUP(Q826,VALIDATIONS!$FJ$2:$FK$4,2,FALSE),FALSE),0))</f>
        <v/>
      </c>
    </row>
    <row r="827" spans="1:26" x14ac:dyDescent="0.2">
      <c r="A827" s="136"/>
      <c r="B827" s="368"/>
      <c r="C827" s="354"/>
      <c r="D827" s="141"/>
      <c r="E827" s="122"/>
      <c r="F827" s="141"/>
      <c r="G827" s="387"/>
      <c r="H827" s="387"/>
      <c r="I827" s="106" t="str">
        <f>IF(OR(C827="",D827=""),"",VLOOKUP(C827,VALIDATIONS!$FL$2:$FM$12,2,FALSE))</f>
        <v/>
      </c>
      <c r="J827" s="84"/>
      <c r="K827" s="377"/>
      <c r="L827" s="368"/>
      <c r="M827" s="141"/>
      <c r="N827" s="368"/>
      <c r="O827" s="141"/>
      <c r="P827" s="368"/>
      <c r="Q827" s="368"/>
      <c r="R827" s="196"/>
      <c r="S827" s="234"/>
      <c r="T827" s="198"/>
      <c r="U827" s="235"/>
      <c r="W827" s="368"/>
      <c r="X827" s="368"/>
      <c r="Y827" s="368"/>
      <c r="Z827" s="106" t="str">
        <f>IF(OR(N827="",P827="",Q827="",V827="",W827="",X827="",Y827=""),"",V827*IF(N827="Sewer Rising Main",VLOOKUP(W827,VALIDATIONS!$FN$2:$GE$42,11,FALSE),IF(N827="Sewer Reticulation",VLOOKUP(W827,VALIDATIONS!$FN$2:$GE$42,VLOOKUP(X827,VALIDATIONS!$FF$2:$FH$5,2,FALSE),FALSE),0)) +IF(P827="Up to 10% Rock",VLOOKUP(W827,VALIDATIONS!$FN$2:$GE$42,VLOOKUP(X827,VALIDATIONS!$FF$2:$FH$5,2,FALSE),FALSE),0)+IF(OR(Q827="Urban Development (moderate)",Q827="Urban Development (heavy)"),VLOOKUP(W827,VALIDATIONS!$FN$2:$GE$42,VLOOKUP(Q827,VALIDATIONS!$FJ$2:$FK$4,2,FALSE),FALSE),0))</f>
        <v/>
      </c>
    </row>
    <row r="828" spans="1:26" x14ac:dyDescent="0.2">
      <c r="A828" s="136"/>
      <c r="B828" s="368"/>
      <c r="C828" s="354"/>
      <c r="D828" s="141"/>
      <c r="E828" s="122"/>
      <c r="F828" s="141"/>
      <c r="G828" s="387"/>
      <c r="H828" s="387"/>
      <c r="I828" s="106" t="str">
        <f>IF(OR(C828="",D828=""),"",VLOOKUP(C828,VALIDATIONS!$FL$2:$FM$12,2,FALSE))</f>
        <v/>
      </c>
      <c r="J828" s="84"/>
      <c r="K828" s="377"/>
      <c r="L828" s="368"/>
      <c r="M828" s="141"/>
      <c r="N828" s="368"/>
      <c r="O828" s="141"/>
      <c r="P828" s="368"/>
      <c r="Q828" s="368"/>
      <c r="R828" s="196"/>
      <c r="S828" s="234"/>
      <c r="T828" s="198"/>
      <c r="U828" s="235"/>
      <c r="W828" s="368"/>
      <c r="X828" s="368"/>
      <c r="Y828" s="368"/>
      <c r="Z828" s="106" t="str">
        <f>IF(OR(N828="",P828="",Q828="",V828="",W828="",X828="",Y828=""),"",V828*IF(N828="Sewer Rising Main",VLOOKUP(W828,VALIDATIONS!$FN$2:$GE$42,11,FALSE),IF(N828="Sewer Reticulation",VLOOKUP(W828,VALIDATIONS!$FN$2:$GE$42,VLOOKUP(X828,VALIDATIONS!$FF$2:$FH$5,2,FALSE),FALSE),0)) +IF(P828="Up to 10% Rock",VLOOKUP(W828,VALIDATIONS!$FN$2:$GE$42,VLOOKUP(X828,VALIDATIONS!$FF$2:$FH$5,2,FALSE),FALSE),0)+IF(OR(Q828="Urban Development (moderate)",Q828="Urban Development (heavy)"),VLOOKUP(W828,VALIDATIONS!$FN$2:$GE$42,VLOOKUP(Q828,VALIDATIONS!$FJ$2:$FK$4,2,FALSE),FALSE),0))</f>
        <v/>
      </c>
    </row>
    <row r="829" spans="1:26" x14ac:dyDescent="0.2">
      <c r="A829" s="136"/>
      <c r="B829" s="368"/>
      <c r="C829" s="354"/>
      <c r="D829" s="141"/>
      <c r="E829" s="122"/>
      <c r="F829" s="141"/>
      <c r="G829" s="387"/>
      <c r="H829" s="387"/>
      <c r="I829" s="106" t="str">
        <f>IF(OR(C829="",D829=""),"",VLOOKUP(C829,VALIDATIONS!$FL$2:$FM$12,2,FALSE))</f>
        <v/>
      </c>
      <c r="J829" s="84"/>
      <c r="K829" s="377"/>
      <c r="L829" s="368"/>
      <c r="M829" s="141"/>
      <c r="N829" s="368"/>
      <c r="O829" s="141"/>
      <c r="P829" s="368"/>
      <c r="Q829" s="368"/>
      <c r="R829" s="196"/>
      <c r="S829" s="234"/>
      <c r="T829" s="198"/>
      <c r="U829" s="235"/>
      <c r="W829" s="368"/>
      <c r="X829" s="368"/>
      <c r="Y829" s="368"/>
      <c r="Z829" s="106" t="str">
        <f>IF(OR(N829="",P829="",Q829="",V829="",W829="",X829="",Y829=""),"",V829*IF(N829="Sewer Rising Main",VLOOKUP(W829,VALIDATIONS!$FN$2:$GE$42,11,FALSE),IF(N829="Sewer Reticulation",VLOOKUP(W829,VALIDATIONS!$FN$2:$GE$42,VLOOKUP(X829,VALIDATIONS!$FF$2:$FH$5,2,FALSE),FALSE),0)) +IF(P829="Up to 10% Rock",VLOOKUP(W829,VALIDATIONS!$FN$2:$GE$42,VLOOKUP(X829,VALIDATIONS!$FF$2:$FH$5,2,FALSE),FALSE),0)+IF(OR(Q829="Urban Development (moderate)",Q829="Urban Development (heavy)"),VLOOKUP(W829,VALIDATIONS!$FN$2:$GE$42,VLOOKUP(Q829,VALIDATIONS!$FJ$2:$FK$4,2,FALSE),FALSE),0))</f>
        <v/>
      </c>
    </row>
    <row r="830" spans="1:26" x14ac:dyDescent="0.2">
      <c r="A830" s="136"/>
      <c r="B830" s="368"/>
      <c r="C830" s="354"/>
      <c r="D830" s="141"/>
      <c r="E830" s="122"/>
      <c r="F830" s="141"/>
      <c r="G830" s="387"/>
      <c r="H830" s="387"/>
      <c r="I830" s="106" t="str">
        <f>IF(OR(C830="",D830=""),"",VLOOKUP(C830,VALIDATIONS!$FL$2:$FM$12,2,FALSE))</f>
        <v/>
      </c>
      <c r="J830" s="84"/>
      <c r="K830" s="377"/>
      <c r="L830" s="368"/>
      <c r="M830" s="141"/>
      <c r="N830" s="368"/>
      <c r="O830" s="141"/>
      <c r="P830" s="368"/>
      <c r="Q830" s="368"/>
      <c r="R830" s="196"/>
      <c r="S830" s="234"/>
      <c r="T830" s="198"/>
      <c r="U830" s="235"/>
      <c r="W830" s="368"/>
      <c r="X830" s="368"/>
      <c r="Y830" s="368"/>
      <c r="Z830" s="106" t="str">
        <f>IF(OR(N830="",P830="",Q830="",V830="",W830="",X830="",Y830=""),"",V830*IF(N830="Sewer Rising Main",VLOOKUP(W830,VALIDATIONS!$FN$2:$GE$42,11,FALSE),IF(N830="Sewer Reticulation",VLOOKUP(W830,VALIDATIONS!$FN$2:$GE$42,VLOOKUP(X830,VALIDATIONS!$FF$2:$FH$5,2,FALSE),FALSE),0)) +IF(P830="Up to 10% Rock",VLOOKUP(W830,VALIDATIONS!$FN$2:$GE$42,VLOOKUP(X830,VALIDATIONS!$FF$2:$FH$5,2,FALSE),FALSE),0)+IF(OR(Q830="Urban Development (moderate)",Q830="Urban Development (heavy)"),VLOOKUP(W830,VALIDATIONS!$FN$2:$GE$42,VLOOKUP(Q830,VALIDATIONS!$FJ$2:$FK$4,2,FALSE),FALSE),0))</f>
        <v/>
      </c>
    </row>
    <row r="831" spans="1:26" x14ac:dyDescent="0.2">
      <c r="A831" s="136"/>
      <c r="B831" s="368"/>
      <c r="C831" s="354"/>
      <c r="D831" s="141"/>
      <c r="E831" s="122"/>
      <c r="F831" s="141"/>
      <c r="G831" s="387"/>
      <c r="H831" s="387"/>
      <c r="I831" s="106" t="str">
        <f>IF(OR(C831="",D831=""),"",VLOOKUP(C831,VALIDATIONS!$FL$2:$FM$12,2,FALSE))</f>
        <v/>
      </c>
      <c r="J831" s="84"/>
      <c r="K831" s="377"/>
      <c r="L831" s="368"/>
      <c r="M831" s="141"/>
      <c r="N831" s="368"/>
      <c r="O831" s="141"/>
      <c r="P831" s="368"/>
      <c r="Q831" s="368"/>
      <c r="R831" s="196"/>
      <c r="S831" s="234"/>
      <c r="T831" s="198"/>
      <c r="U831" s="235"/>
      <c r="W831" s="368"/>
      <c r="X831" s="368"/>
      <c r="Y831" s="368"/>
      <c r="Z831" s="106" t="str">
        <f>IF(OR(N831="",P831="",Q831="",V831="",W831="",X831="",Y831=""),"",V831*IF(N831="Sewer Rising Main",VLOOKUP(W831,VALIDATIONS!$FN$2:$GE$42,11,FALSE),IF(N831="Sewer Reticulation",VLOOKUP(W831,VALIDATIONS!$FN$2:$GE$42,VLOOKUP(X831,VALIDATIONS!$FF$2:$FH$5,2,FALSE),FALSE),0)) +IF(P831="Up to 10% Rock",VLOOKUP(W831,VALIDATIONS!$FN$2:$GE$42,VLOOKUP(X831,VALIDATIONS!$FF$2:$FH$5,2,FALSE),FALSE),0)+IF(OR(Q831="Urban Development (moderate)",Q831="Urban Development (heavy)"),VLOOKUP(W831,VALIDATIONS!$FN$2:$GE$42,VLOOKUP(Q831,VALIDATIONS!$FJ$2:$FK$4,2,FALSE),FALSE),0))</f>
        <v/>
      </c>
    </row>
    <row r="832" spans="1:26" x14ac:dyDescent="0.2">
      <c r="A832" s="136"/>
      <c r="B832" s="368"/>
      <c r="C832" s="354"/>
      <c r="D832" s="141"/>
      <c r="E832" s="122"/>
      <c r="F832" s="141"/>
      <c r="G832" s="387"/>
      <c r="H832" s="387"/>
      <c r="I832" s="106" t="str">
        <f>IF(OR(C832="",D832=""),"",VLOOKUP(C832,VALIDATIONS!$FL$2:$FM$12,2,FALSE))</f>
        <v/>
      </c>
      <c r="J832" s="84"/>
      <c r="K832" s="377"/>
      <c r="L832" s="368"/>
      <c r="M832" s="141"/>
      <c r="N832" s="368"/>
      <c r="O832" s="141"/>
      <c r="P832" s="368"/>
      <c r="Q832" s="368"/>
      <c r="R832" s="196"/>
      <c r="S832" s="234"/>
      <c r="T832" s="198"/>
      <c r="U832" s="235"/>
      <c r="W832" s="368"/>
      <c r="X832" s="368"/>
      <c r="Y832" s="368"/>
      <c r="Z832" s="106" t="str">
        <f>IF(OR(N832="",P832="",Q832="",V832="",W832="",X832="",Y832=""),"",V832*IF(N832="Sewer Rising Main",VLOOKUP(W832,VALIDATIONS!$FN$2:$GE$42,11,FALSE),IF(N832="Sewer Reticulation",VLOOKUP(W832,VALIDATIONS!$FN$2:$GE$42,VLOOKUP(X832,VALIDATIONS!$FF$2:$FH$5,2,FALSE),FALSE),0)) +IF(P832="Up to 10% Rock",VLOOKUP(W832,VALIDATIONS!$FN$2:$GE$42,VLOOKUP(X832,VALIDATIONS!$FF$2:$FH$5,2,FALSE),FALSE),0)+IF(OR(Q832="Urban Development (moderate)",Q832="Urban Development (heavy)"),VLOOKUP(W832,VALIDATIONS!$FN$2:$GE$42,VLOOKUP(Q832,VALIDATIONS!$FJ$2:$FK$4,2,FALSE),FALSE),0))</f>
        <v/>
      </c>
    </row>
    <row r="833" spans="1:26" x14ac:dyDescent="0.2">
      <c r="A833" s="136"/>
      <c r="B833" s="368"/>
      <c r="C833" s="354"/>
      <c r="D833" s="141"/>
      <c r="E833" s="122"/>
      <c r="F833" s="141"/>
      <c r="G833" s="387"/>
      <c r="H833" s="387"/>
      <c r="I833" s="106" t="str">
        <f>IF(OR(C833="",D833=""),"",VLOOKUP(C833,VALIDATIONS!$FL$2:$FM$12,2,FALSE))</f>
        <v/>
      </c>
      <c r="J833" s="84"/>
      <c r="K833" s="377"/>
      <c r="L833" s="368"/>
      <c r="M833" s="141"/>
      <c r="N833" s="368"/>
      <c r="O833" s="141"/>
      <c r="P833" s="368"/>
      <c r="Q833" s="368"/>
      <c r="R833" s="196"/>
      <c r="S833" s="234"/>
      <c r="T833" s="198"/>
      <c r="U833" s="235"/>
      <c r="W833" s="368"/>
      <c r="X833" s="368"/>
      <c r="Y833" s="368"/>
      <c r="Z833" s="106" t="str">
        <f>IF(OR(N833="",P833="",Q833="",V833="",W833="",X833="",Y833=""),"",V833*IF(N833="Sewer Rising Main",VLOOKUP(W833,VALIDATIONS!$FN$2:$GE$42,11,FALSE),IF(N833="Sewer Reticulation",VLOOKUP(W833,VALIDATIONS!$FN$2:$GE$42,VLOOKUP(X833,VALIDATIONS!$FF$2:$FH$5,2,FALSE),FALSE),0)) +IF(P833="Up to 10% Rock",VLOOKUP(W833,VALIDATIONS!$FN$2:$GE$42,VLOOKUP(X833,VALIDATIONS!$FF$2:$FH$5,2,FALSE),FALSE),0)+IF(OR(Q833="Urban Development (moderate)",Q833="Urban Development (heavy)"),VLOOKUP(W833,VALIDATIONS!$FN$2:$GE$42,VLOOKUP(Q833,VALIDATIONS!$FJ$2:$FK$4,2,FALSE),FALSE),0))</f>
        <v/>
      </c>
    </row>
    <row r="834" spans="1:26" x14ac:dyDescent="0.2">
      <c r="A834" s="136"/>
      <c r="B834" s="368"/>
      <c r="C834" s="354"/>
      <c r="D834" s="141"/>
      <c r="E834" s="122"/>
      <c r="F834" s="141"/>
      <c r="G834" s="387"/>
      <c r="H834" s="387"/>
      <c r="I834" s="106" t="str">
        <f>IF(OR(C834="",D834=""),"",VLOOKUP(C834,VALIDATIONS!$FL$2:$FM$12,2,FALSE))</f>
        <v/>
      </c>
      <c r="J834" s="84"/>
      <c r="K834" s="377"/>
      <c r="L834" s="368"/>
      <c r="M834" s="141"/>
      <c r="N834" s="368"/>
      <c r="O834" s="141"/>
      <c r="P834" s="368"/>
      <c r="Q834" s="368"/>
      <c r="R834" s="196"/>
      <c r="S834" s="234"/>
      <c r="T834" s="198"/>
      <c r="U834" s="235"/>
      <c r="W834" s="368"/>
      <c r="X834" s="368"/>
      <c r="Y834" s="368"/>
      <c r="Z834" s="106" t="str">
        <f>IF(OR(N834="",P834="",Q834="",V834="",W834="",X834="",Y834=""),"",V834*IF(N834="Sewer Rising Main",VLOOKUP(W834,VALIDATIONS!$FN$2:$GE$42,11,FALSE),IF(N834="Sewer Reticulation",VLOOKUP(W834,VALIDATIONS!$FN$2:$GE$42,VLOOKUP(X834,VALIDATIONS!$FF$2:$FH$5,2,FALSE),FALSE),0)) +IF(P834="Up to 10% Rock",VLOOKUP(W834,VALIDATIONS!$FN$2:$GE$42,VLOOKUP(X834,VALIDATIONS!$FF$2:$FH$5,2,FALSE),FALSE),0)+IF(OR(Q834="Urban Development (moderate)",Q834="Urban Development (heavy)"),VLOOKUP(W834,VALIDATIONS!$FN$2:$GE$42,VLOOKUP(Q834,VALIDATIONS!$FJ$2:$FK$4,2,FALSE),FALSE),0))</f>
        <v/>
      </c>
    </row>
    <row r="835" spans="1:26" x14ac:dyDescent="0.2">
      <c r="A835" s="136"/>
      <c r="B835" s="368"/>
      <c r="C835" s="354"/>
      <c r="D835" s="141"/>
      <c r="E835" s="122"/>
      <c r="F835" s="141"/>
      <c r="G835" s="387"/>
      <c r="H835" s="387"/>
      <c r="I835" s="106" t="str">
        <f>IF(OR(C835="",D835=""),"",VLOOKUP(C835,VALIDATIONS!$FL$2:$FM$12,2,FALSE))</f>
        <v/>
      </c>
      <c r="J835" s="84"/>
      <c r="K835" s="377"/>
      <c r="L835" s="368"/>
      <c r="M835" s="141"/>
      <c r="N835" s="368"/>
      <c r="O835" s="141"/>
      <c r="P835" s="368"/>
      <c r="Q835" s="368"/>
      <c r="R835" s="196"/>
      <c r="S835" s="234"/>
      <c r="T835" s="198"/>
      <c r="U835" s="235"/>
      <c r="W835" s="368"/>
      <c r="X835" s="368"/>
      <c r="Y835" s="368"/>
      <c r="Z835" s="106" t="str">
        <f>IF(OR(N835="",P835="",Q835="",V835="",W835="",X835="",Y835=""),"",V835*IF(N835="Sewer Rising Main",VLOOKUP(W835,VALIDATIONS!$FN$2:$GE$42,11,FALSE),IF(N835="Sewer Reticulation",VLOOKUP(W835,VALIDATIONS!$FN$2:$GE$42,VLOOKUP(X835,VALIDATIONS!$FF$2:$FH$5,2,FALSE),FALSE),0)) +IF(P835="Up to 10% Rock",VLOOKUP(W835,VALIDATIONS!$FN$2:$GE$42,VLOOKUP(X835,VALIDATIONS!$FF$2:$FH$5,2,FALSE),FALSE),0)+IF(OR(Q835="Urban Development (moderate)",Q835="Urban Development (heavy)"),VLOOKUP(W835,VALIDATIONS!$FN$2:$GE$42,VLOOKUP(Q835,VALIDATIONS!$FJ$2:$FK$4,2,FALSE),FALSE),0))</f>
        <v/>
      </c>
    </row>
    <row r="836" spans="1:26" x14ac:dyDescent="0.2">
      <c r="A836" s="136"/>
      <c r="B836" s="368"/>
      <c r="C836" s="354"/>
      <c r="D836" s="141"/>
      <c r="E836" s="122"/>
      <c r="F836" s="141"/>
      <c r="G836" s="387"/>
      <c r="H836" s="387"/>
      <c r="I836" s="106" t="str">
        <f>IF(OR(C836="",D836=""),"",VLOOKUP(C836,VALIDATIONS!$FL$2:$FM$12,2,FALSE))</f>
        <v/>
      </c>
      <c r="J836" s="84"/>
      <c r="K836" s="377"/>
      <c r="L836" s="368"/>
      <c r="M836" s="141"/>
      <c r="N836" s="368"/>
      <c r="O836" s="141"/>
      <c r="P836" s="368"/>
      <c r="Q836" s="368"/>
      <c r="R836" s="196"/>
      <c r="S836" s="234"/>
      <c r="T836" s="198"/>
      <c r="U836" s="235"/>
      <c r="W836" s="368"/>
      <c r="X836" s="368"/>
      <c r="Y836" s="368"/>
      <c r="Z836" s="106" t="str">
        <f>IF(OR(N836="",P836="",Q836="",V836="",W836="",X836="",Y836=""),"",V836*IF(N836="Sewer Rising Main",VLOOKUP(W836,VALIDATIONS!$FN$2:$GE$42,11,FALSE),IF(N836="Sewer Reticulation",VLOOKUP(W836,VALIDATIONS!$FN$2:$GE$42,VLOOKUP(X836,VALIDATIONS!$FF$2:$FH$5,2,FALSE),FALSE),0)) +IF(P836="Up to 10% Rock",VLOOKUP(W836,VALIDATIONS!$FN$2:$GE$42,VLOOKUP(X836,VALIDATIONS!$FF$2:$FH$5,2,FALSE),FALSE),0)+IF(OR(Q836="Urban Development (moderate)",Q836="Urban Development (heavy)"),VLOOKUP(W836,VALIDATIONS!$FN$2:$GE$42,VLOOKUP(Q836,VALIDATIONS!$FJ$2:$FK$4,2,FALSE),FALSE),0))</f>
        <v/>
      </c>
    </row>
    <row r="837" spans="1:26" x14ac:dyDescent="0.2">
      <c r="A837" s="136"/>
      <c r="B837" s="368"/>
      <c r="C837" s="354"/>
      <c r="D837" s="141"/>
      <c r="E837" s="122"/>
      <c r="F837" s="141"/>
      <c r="G837" s="387"/>
      <c r="H837" s="387"/>
      <c r="I837" s="106" t="str">
        <f>IF(OR(C837="",D837=""),"",VLOOKUP(C837,VALIDATIONS!$FL$2:$FM$12,2,FALSE))</f>
        <v/>
      </c>
      <c r="J837" s="84"/>
      <c r="K837" s="377"/>
      <c r="L837" s="368"/>
      <c r="M837" s="141"/>
      <c r="N837" s="368"/>
      <c r="O837" s="141"/>
      <c r="P837" s="368"/>
      <c r="Q837" s="368"/>
      <c r="R837" s="196"/>
      <c r="S837" s="234"/>
      <c r="T837" s="198"/>
      <c r="U837" s="235"/>
      <c r="W837" s="368"/>
      <c r="X837" s="368"/>
      <c r="Y837" s="368"/>
      <c r="Z837" s="106" t="str">
        <f>IF(OR(N837="",P837="",Q837="",V837="",W837="",X837="",Y837=""),"",V837*IF(N837="Sewer Rising Main",VLOOKUP(W837,VALIDATIONS!$FN$2:$GE$42,11,FALSE),IF(N837="Sewer Reticulation",VLOOKUP(W837,VALIDATIONS!$FN$2:$GE$42,VLOOKUP(X837,VALIDATIONS!$FF$2:$FH$5,2,FALSE),FALSE),0)) +IF(P837="Up to 10% Rock",VLOOKUP(W837,VALIDATIONS!$FN$2:$GE$42,VLOOKUP(X837,VALIDATIONS!$FF$2:$FH$5,2,FALSE),FALSE),0)+IF(OR(Q837="Urban Development (moderate)",Q837="Urban Development (heavy)"),VLOOKUP(W837,VALIDATIONS!$FN$2:$GE$42,VLOOKUP(Q837,VALIDATIONS!$FJ$2:$FK$4,2,FALSE),FALSE),0))</f>
        <v/>
      </c>
    </row>
    <row r="838" spans="1:26" x14ac:dyDescent="0.2">
      <c r="A838" s="136"/>
      <c r="B838" s="368"/>
      <c r="C838" s="354"/>
      <c r="D838" s="141"/>
      <c r="E838" s="122"/>
      <c r="F838" s="141"/>
      <c r="G838" s="387"/>
      <c r="H838" s="387"/>
      <c r="I838" s="106" t="str">
        <f>IF(OR(C838="",D838=""),"",VLOOKUP(C838,VALIDATIONS!$FL$2:$FM$12,2,FALSE))</f>
        <v/>
      </c>
      <c r="J838" s="84"/>
      <c r="K838" s="377"/>
      <c r="L838" s="368"/>
      <c r="M838" s="141"/>
      <c r="N838" s="368"/>
      <c r="O838" s="141"/>
      <c r="P838" s="368"/>
      <c r="Q838" s="368"/>
      <c r="R838" s="196"/>
      <c r="S838" s="234"/>
      <c r="T838" s="198"/>
      <c r="U838" s="235"/>
      <c r="W838" s="368"/>
      <c r="X838" s="368"/>
      <c r="Y838" s="368"/>
      <c r="Z838" s="106" t="str">
        <f>IF(OR(N838="",P838="",Q838="",V838="",W838="",X838="",Y838=""),"",V838*IF(N838="Sewer Rising Main",VLOOKUP(W838,VALIDATIONS!$FN$2:$GE$42,11,FALSE),IF(N838="Sewer Reticulation",VLOOKUP(W838,VALIDATIONS!$FN$2:$GE$42,VLOOKUP(X838,VALIDATIONS!$FF$2:$FH$5,2,FALSE),FALSE),0)) +IF(P838="Up to 10% Rock",VLOOKUP(W838,VALIDATIONS!$FN$2:$GE$42,VLOOKUP(X838,VALIDATIONS!$FF$2:$FH$5,2,FALSE),FALSE),0)+IF(OR(Q838="Urban Development (moderate)",Q838="Urban Development (heavy)"),VLOOKUP(W838,VALIDATIONS!$FN$2:$GE$42,VLOOKUP(Q838,VALIDATIONS!$FJ$2:$FK$4,2,FALSE),FALSE),0))</f>
        <v/>
      </c>
    </row>
    <row r="839" spans="1:26" x14ac:dyDescent="0.2">
      <c r="A839" s="136"/>
      <c r="B839" s="368"/>
      <c r="C839" s="354"/>
      <c r="D839" s="141"/>
      <c r="E839" s="122"/>
      <c r="F839" s="141"/>
      <c r="G839" s="387"/>
      <c r="H839" s="387"/>
      <c r="I839" s="106" t="str">
        <f>IF(OR(C839="",D839=""),"",VLOOKUP(C839,VALIDATIONS!$FL$2:$FM$12,2,FALSE))</f>
        <v/>
      </c>
      <c r="J839" s="84"/>
      <c r="K839" s="377"/>
      <c r="L839" s="368"/>
      <c r="M839" s="141"/>
      <c r="N839" s="368"/>
      <c r="O839" s="141"/>
      <c r="P839" s="368"/>
      <c r="Q839" s="368"/>
      <c r="R839" s="196"/>
      <c r="S839" s="234"/>
      <c r="T839" s="198"/>
      <c r="U839" s="235"/>
      <c r="W839" s="368"/>
      <c r="X839" s="368"/>
      <c r="Y839" s="368"/>
      <c r="Z839" s="106" t="str">
        <f>IF(OR(N839="",P839="",Q839="",V839="",W839="",X839="",Y839=""),"",V839*IF(N839="Sewer Rising Main",VLOOKUP(W839,VALIDATIONS!$FN$2:$GE$42,11,FALSE),IF(N839="Sewer Reticulation",VLOOKUP(W839,VALIDATIONS!$FN$2:$GE$42,VLOOKUP(X839,VALIDATIONS!$FF$2:$FH$5,2,FALSE),FALSE),0)) +IF(P839="Up to 10% Rock",VLOOKUP(W839,VALIDATIONS!$FN$2:$GE$42,VLOOKUP(X839,VALIDATIONS!$FF$2:$FH$5,2,FALSE),FALSE),0)+IF(OR(Q839="Urban Development (moderate)",Q839="Urban Development (heavy)"),VLOOKUP(W839,VALIDATIONS!$FN$2:$GE$42,VLOOKUP(Q839,VALIDATIONS!$FJ$2:$FK$4,2,FALSE),FALSE),0))</f>
        <v/>
      </c>
    </row>
    <row r="840" spans="1:26" x14ac:dyDescent="0.2">
      <c r="A840" s="136"/>
      <c r="B840" s="368"/>
      <c r="C840" s="354"/>
      <c r="D840" s="141"/>
      <c r="E840" s="122"/>
      <c r="F840" s="141"/>
      <c r="G840" s="387"/>
      <c r="H840" s="387"/>
      <c r="I840" s="106" t="str">
        <f>IF(OR(C840="",D840=""),"",VLOOKUP(C840,VALIDATIONS!$FL$2:$FM$12,2,FALSE))</f>
        <v/>
      </c>
      <c r="J840" s="84"/>
      <c r="K840" s="377"/>
      <c r="L840" s="368"/>
      <c r="M840" s="141"/>
      <c r="N840" s="368"/>
      <c r="O840" s="141"/>
      <c r="P840" s="368"/>
      <c r="Q840" s="368"/>
      <c r="R840" s="196"/>
      <c r="S840" s="234"/>
      <c r="T840" s="198"/>
      <c r="U840" s="235"/>
      <c r="W840" s="368"/>
      <c r="X840" s="368"/>
      <c r="Y840" s="368"/>
      <c r="Z840" s="106" t="str">
        <f>IF(OR(N840="",P840="",Q840="",V840="",W840="",X840="",Y840=""),"",V840*IF(N840="Sewer Rising Main",VLOOKUP(W840,VALIDATIONS!$FN$2:$GE$42,11,FALSE),IF(N840="Sewer Reticulation",VLOOKUP(W840,VALIDATIONS!$FN$2:$GE$42,VLOOKUP(X840,VALIDATIONS!$FF$2:$FH$5,2,FALSE),FALSE),0)) +IF(P840="Up to 10% Rock",VLOOKUP(W840,VALIDATIONS!$FN$2:$GE$42,VLOOKUP(X840,VALIDATIONS!$FF$2:$FH$5,2,FALSE),FALSE),0)+IF(OR(Q840="Urban Development (moderate)",Q840="Urban Development (heavy)"),VLOOKUP(W840,VALIDATIONS!$FN$2:$GE$42,VLOOKUP(Q840,VALIDATIONS!$FJ$2:$FK$4,2,FALSE),FALSE),0))</f>
        <v/>
      </c>
    </row>
    <row r="841" spans="1:26" x14ac:dyDescent="0.2">
      <c r="A841" s="136"/>
      <c r="B841" s="368"/>
      <c r="C841" s="354"/>
      <c r="D841" s="141"/>
      <c r="E841" s="122"/>
      <c r="F841" s="141"/>
      <c r="G841" s="387"/>
      <c r="H841" s="387"/>
      <c r="I841" s="106" t="str">
        <f>IF(OR(C841="",D841=""),"",VLOOKUP(C841,VALIDATIONS!$FL$2:$FM$12,2,FALSE))</f>
        <v/>
      </c>
      <c r="J841" s="84"/>
      <c r="K841" s="377"/>
      <c r="L841" s="368"/>
      <c r="M841" s="141"/>
      <c r="N841" s="368"/>
      <c r="O841" s="141"/>
      <c r="P841" s="368"/>
      <c r="Q841" s="368"/>
      <c r="R841" s="196"/>
      <c r="S841" s="234"/>
      <c r="T841" s="198"/>
      <c r="U841" s="235"/>
      <c r="W841" s="368"/>
      <c r="X841" s="368"/>
      <c r="Y841" s="368"/>
      <c r="Z841" s="106" t="str">
        <f>IF(OR(N841="",P841="",Q841="",V841="",W841="",X841="",Y841=""),"",V841*IF(N841="Sewer Rising Main",VLOOKUP(W841,VALIDATIONS!$FN$2:$GE$42,11,FALSE),IF(N841="Sewer Reticulation",VLOOKUP(W841,VALIDATIONS!$FN$2:$GE$42,VLOOKUP(X841,VALIDATIONS!$FF$2:$FH$5,2,FALSE),FALSE),0)) +IF(P841="Up to 10% Rock",VLOOKUP(W841,VALIDATIONS!$FN$2:$GE$42,VLOOKUP(X841,VALIDATIONS!$FF$2:$FH$5,2,FALSE),FALSE),0)+IF(OR(Q841="Urban Development (moderate)",Q841="Urban Development (heavy)"),VLOOKUP(W841,VALIDATIONS!$FN$2:$GE$42,VLOOKUP(Q841,VALIDATIONS!$FJ$2:$FK$4,2,FALSE),FALSE),0))</f>
        <v/>
      </c>
    </row>
    <row r="842" spans="1:26" x14ac:dyDescent="0.2">
      <c r="A842" s="136"/>
      <c r="B842" s="368"/>
      <c r="C842" s="354"/>
      <c r="D842" s="141"/>
      <c r="E842" s="122"/>
      <c r="F842" s="141"/>
      <c r="G842" s="387"/>
      <c r="H842" s="387"/>
      <c r="I842" s="106" t="str">
        <f>IF(OR(C842="",D842=""),"",VLOOKUP(C842,VALIDATIONS!$FL$2:$FM$12,2,FALSE))</f>
        <v/>
      </c>
      <c r="J842" s="84"/>
      <c r="K842" s="377"/>
      <c r="L842" s="368"/>
      <c r="M842" s="141"/>
      <c r="N842" s="368"/>
      <c r="O842" s="141"/>
      <c r="P842" s="368"/>
      <c r="Q842" s="368"/>
      <c r="R842" s="196"/>
      <c r="S842" s="234"/>
      <c r="T842" s="198"/>
      <c r="U842" s="235"/>
      <c r="W842" s="368"/>
      <c r="X842" s="368"/>
      <c r="Y842" s="368"/>
      <c r="Z842" s="106" t="str">
        <f>IF(OR(N842="",P842="",Q842="",V842="",W842="",X842="",Y842=""),"",V842*IF(N842="Sewer Rising Main",VLOOKUP(W842,VALIDATIONS!$FN$2:$GE$42,11,FALSE),IF(N842="Sewer Reticulation",VLOOKUP(W842,VALIDATIONS!$FN$2:$GE$42,VLOOKUP(X842,VALIDATIONS!$FF$2:$FH$5,2,FALSE),FALSE),0)) +IF(P842="Up to 10% Rock",VLOOKUP(W842,VALIDATIONS!$FN$2:$GE$42,VLOOKUP(X842,VALIDATIONS!$FF$2:$FH$5,2,FALSE),FALSE),0)+IF(OR(Q842="Urban Development (moderate)",Q842="Urban Development (heavy)"),VLOOKUP(W842,VALIDATIONS!$FN$2:$GE$42,VLOOKUP(Q842,VALIDATIONS!$FJ$2:$FK$4,2,FALSE),FALSE),0))</f>
        <v/>
      </c>
    </row>
    <row r="843" spans="1:26" x14ac:dyDescent="0.2">
      <c r="A843" s="136"/>
      <c r="B843" s="368"/>
      <c r="C843" s="354"/>
      <c r="D843" s="141"/>
      <c r="E843" s="122"/>
      <c r="F843" s="141"/>
      <c r="G843" s="387"/>
      <c r="H843" s="387"/>
      <c r="I843" s="106" t="str">
        <f>IF(OR(C843="",D843=""),"",VLOOKUP(C843,VALIDATIONS!$FL$2:$FM$12,2,FALSE))</f>
        <v/>
      </c>
      <c r="J843" s="84"/>
      <c r="K843" s="377"/>
      <c r="L843" s="368"/>
      <c r="M843" s="141"/>
      <c r="N843" s="368"/>
      <c r="O843" s="141"/>
      <c r="P843" s="368"/>
      <c r="Q843" s="368"/>
      <c r="R843" s="196"/>
      <c r="S843" s="234"/>
      <c r="T843" s="198"/>
      <c r="U843" s="235"/>
      <c r="W843" s="368"/>
      <c r="X843" s="368"/>
      <c r="Y843" s="368"/>
      <c r="Z843" s="106" t="str">
        <f>IF(OR(N843="",P843="",Q843="",V843="",W843="",X843="",Y843=""),"",V843*IF(N843="Sewer Rising Main",VLOOKUP(W843,VALIDATIONS!$FN$2:$GE$42,11,FALSE),IF(N843="Sewer Reticulation",VLOOKUP(W843,VALIDATIONS!$FN$2:$GE$42,VLOOKUP(X843,VALIDATIONS!$FF$2:$FH$5,2,FALSE),FALSE),0)) +IF(P843="Up to 10% Rock",VLOOKUP(W843,VALIDATIONS!$FN$2:$GE$42,VLOOKUP(X843,VALIDATIONS!$FF$2:$FH$5,2,FALSE),FALSE),0)+IF(OR(Q843="Urban Development (moderate)",Q843="Urban Development (heavy)"),VLOOKUP(W843,VALIDATIONS!$FN$2:$GE$42,VLOOKUP(Q843,VALIDATIONS!$FJ$2:$FK$4,2,FALSE),FALSE),0))</f>
        <v/>
      </c>
    </row>
    <row r="844" spans="1:26" x14ac:dyDescent="0.2">
      <c r="A844" s="136"/>
      <c r="B844" s="368"/>
      <c r="C844" s="354"/>
      <c r="D844" s="141"/>
      <c r="E844" s="122"/>
      <c r="F844" s="141"/>
      <c r="G844" s="387"/>
      <c r="H844" s="387"/>
      <c r="I844" s="106" t="str">
        <f>IF(OR(C844="",D844=""),"",VLOOKUP(C844,VALIDATIONS!$FL$2:$FM$12,2,FALSE))</f>
        <v/>
      </c>
      <c r="J844" s="84"/>
      <c r="K844" s="377"/>
      <c r="L844" s="368"/>
      <c r="M844" s="141"/>
      <c r="N844" s="368"/>
      <c r="O844" s="141"/>
      <c r="P844" s="368"/>
      <c r="Q844" s="368"/>
      <c r="R844" s="196"/>
      <c r="S844" s="234"/>
      <c r="T844" s="198"/>
      <c r="U844" s="235"/>
      <c r="W844" s="368"/>
      <c r="X844" s="368"/>
      <c r="Y844" s="368"/>
      <c r="Z844" s="106" t="str">
        <f>IF(OR(N844="",P844="",Q844="",V844="",W844="",X844="",Y844=""),"",V844*IF(N844="Sewer Rising Main",VLOOKUP(W844,VALIDATIONS!$FN$2:$GE$42,11,FALSE),IF(N844="Sewer Reticulation",VLOOKUP(W844,VALIDATIONS!$FN$2:$GE$42,VLOOKUP(X844,VALIDATIONS!$FF$2:$FH$5,2,FALSE),FALSE),0)) +IF(P844="Up to 10% Rock",VLOOKUP(W844,VALIDATIONS!$FN$2:$GE$42,VLOOKUP(X844,VALIDATIONS!$FF$2:$FH$5,2,FALSE),FALSE),0)+IF(OR(Q844="Urban Development (moderate)",Q844="Urban Development (heavy)"),VLOOKUP(W844,VALIDATIONS!$FN$2:$GE$42,VLOOKUP(Q844,VALIDATIONS!$FJ$2:$FK$4,2,FALSE),FALSE),0))</f>
        <v/>
      </c>
    </row>
    <row r="845" spans="1:26" x14ac:dyDescent="0.2">
      <c r="A845" s="136"/>
      <c r="B845" s="368"/>
      <c r="C845" s="354"/>
      <c r="D845" s="141"/>
      <c r="E845" s="122"/>
      <c r="F845" s="141"/>
      <c r="G845" s="387"/>
      <c r="H845" s="387"/>
      <c r="I845" s="106" t="str">
        <f>IF(OR(C845="",D845=""),"",VLOOKUP(C845,VALIDATIONS!$FL$2:$FM$12,2,FALSE))</f>
        <v/>
      </c>
      <c r="J845" s="84"/>
      <c r="K845" s="377"/>
      <c r="L845" s="368"/>
      <c r="M845" s="141"/>
      <c r="N845" s="368"/>
      <c r="O845" s="141"/>
      <c r="P845" s="368"/>
      <c r="Q845" s="368"/>
      <c r="R845" s="196"/>
      <c r="S845" s="234"/>
      <c r="T845" s="198"/>
      <c r="U845" s="235"/>
      <c r="W845" s="368"/>
      <c r="X845" s="368"/>
      <c r="Y845" s="368"/>
      <c r="Z845" s="106" t="str">
        <f>IF(OR(N845="",P845="",Q845="",V845="",W845="",X845="",Y845=""),"",V845*IF(N845="Sewer Rising Main",VLOOKUP(W845,VALIDATIONS!$FN$2:$GE$42,11,FALSE),IF(N845="Sewer Reticulation",VLOOKUP(W845,VALIDATIONS!$FN$2:$GE$42,VLOOKUP(X845,VALIDATIONS!$FF$2:$FH$5,2,FALSE),FALSE),0)) +IF(P845="Up to 10% Rock",VLOOKUP(W845,VALIDATIONS!$FN$2:$GE$42,VLOOKUP(X845,VALIDATIONS!$FF$2:$FH$5,2,FALSE),FALSE),0)+IF(OR(Q845="Urban Development (moderate)",Q845="Urban Development (heavy)"),VLOOKUP(W845,VALIDATIONS!$FN$2:$GE$42,VLOOKUP(Q845,VALIDATIONS!$FJ$2:$FK$4,2,FALSE),FALSE),0))</f>
        <v/>
      </c>
    </row>
    <row r="846" spans="1:26" x14ac:dyDescent="0.2">
      <c r="A846" s="136"/>
      <c r="B846" s="368"/>
      <c r="C846" s="354"/>
      <c r="D846" s="141"/>
      <c r="E846" s="122"/>
      <c r="F846" s="141"/>
      <c r="G846" s="387"/>
      <c r="H846" s="387"/>
      <c r="I846" s="106" t="str">
        <f>IF(OR(C846="",D846=""),"",VLOOKUP(C846,VALIDATIONS!$FL$2:$FM$12,2,FALSE))</f>
        <v/>
      </c>
      <c r="J846" s="84"/>
      <c r="K846" s="377"/>
      <c r="L846" s="368"/>
      <c r="M846" s="141"/>
      <c r="N846" s="368"/>
      <c r="O846" s="141"/>
      <c r="P846" s="368"/>
      <c r="Q846" s="368"/>
      <c r="R846" s="196"/>
      <c r="S846" s="234"/>
      <c r="T846" s="198"/>
      <c r="U846" s="235"/>
      <c r="W846" s="368"/>
      <c r="X846" s="368"/>
      <c r="Y846" s="368"/>
      <c r="Z846" s="106" t="str">
        <f>IF(OR(N846="",P846="",Q846="",V846="",W846="",X846="",Y846=""),"",V846*IF(N846="Sewer Rising Main",VLOOKUP(W846,VALIDATIONS!$FN$2:$GE$42,11,FALSE),IF(N846="Sewer Reticulation",VLOOKUP(W846,VALIDATIONS!$FN$2:$GE$42,VLOOKUP(X846,VALIDATIONS!$FF$2:$FH$5,2,FALSE),FALSE),0)) +IF(P846="Up to 10% Rock",VLOOKUP(W846,VALIDATIONS!$FN$2:$GE$42,VLOOKUP(X846,VALIDATIONS!$FF$2:$FH$5,2,FALSE),FALSE),0)+IF(OR(Q846="Urban Development (moderate)",Q846="Urban Development (heavy)"),VLOOKUP(W846,VALIDATIONS!$FN$2:$GE$42,VLOOKUP(Q846,VALIDATIONS!$FJ$2:$FK$4,2,FALSE),FALSE),0))</f>
        <v/>
      </c>
    </row>
    <row r="847" spans="1:26" x14ac:dyDescent="0.2">
      <c r="A847" s="136"/>
      <c r="B847" s="368"/>
      <c r="C847" s="354"/>
      <c r="D847" s="141"/>
      <c r="E847" s="122"/>
      <c r="F847" s="141"/>
      <c r="G847" s="387"/>
      <c r="H847" s="387"/>
      <c r="I847" s="106" t="str">
        <f>IF(OR(C847="",D847=""),"",VLOOKUP(C847,VALIDATIONS!$FL$2:$FM$12,2,FALSE))</f>
        <v/>
      </c>
      <c r="J847" s="84"/>
      <c r="K847" s="377"/>
      <c r="L847" s="368"/>
      <c r="M847" s="141"/>
      <c r="N847" s="368"/>
      <c r="O847" s="141"/>
      <c r="P847" s="368"/>
      <c r="Q847" s="368"/>
      <c r="R847" s="196"/>
      <c r="S847" s="234"/>
      <c r="T847" s="198"/>
      <c r="U847" s="235"/>
      <c r="W847" s="368"/>
      <c r="X847" s="368"/>
      <c r="Y847" s="368"/>
      <c r="Z847" s="106" t="str">
        <f>IF(OR(N847="",P847="",Q847="",V847="",W847="",X847="",Y847=""),"",V847*IF(N847="Sewer Rising Main",VLOOKUP(W847,VALIDATIONS!$FN$2:$GE$42,11,FALSE),IF(N847="Sewer Reticulation",VLOOKUP(W847,VALIDATIONS!$FN$2:$GE$42,VLOOKUP(X847,VALIDATIONS!$FF$2:$FH$5,2,FALSE),FALSE),0)) +IF(P847="Up to 10% Rock",VLOOKUP(W847,VALIDATIONS!$FN$2:$GE$42,VLOOKUP(X847,VALIDATIONS!$FF$2:$FH$5,2,FALSE),FALSE),0)+IF(OR(Q847="Urban Development (moderate)",Q847="Urban Development (heavy)"),VLOOKUP(W847,VALIDATIONS!$FN$2:$GE$42,VLOOKUP(Q847,VALIDATIONS!$FJ$2:$FK$4,2,FALSE),FALSE),0))</f>
        <v/>
      </c>
    </row>
    <row r="848" spans="1:26" x14ac:dyDescent="0.2">
      <c r="A848" s="136"/>
      <c r="B848" s="368"/>
      <c r="C848" s="354"/>
      <c r="D848" s="141"/>
      <c r="E848" s="122"/>
      <c r="F848" s="141"/>
      <c r="G848" s="387"/>
      <c r="H848" s="387"/>
      <c r="I848" s="106" t="str">
        <f>IF(OR(C848="",D848=""),"",VLOOKUP(C848,VALIDATIONS!$FL$2:$FM$12,2,FALSE))</f>
        <v/>
      </c>
      <c r="J848" s="84"/>
      <c r="K848" s="377"/>
      <c r="L848" s="368"/>
      <c r="M848" s="141"/>
      <c r="N848" s="368"/>
      <c r="O848" s="141"/>
      <c r="P848" s="368"/>
      <c r="Q848" s="368"/>
      <c r="R848" s="196"/>
      <c r="S848" s="234"/>
      <c r="T848" s="198"/>
      <c r="U848" s="235"/>
      <c r="W848" s="368"/>
      <c r="X848" s="368"/>
      <c r="Y848" s="368"/>
      <c r="Z848" s="106" t="str">
        <f>IF(OR(N848="",P848="",Q848="",V848="",W848="",X848="",Y848=""),"",V848*IF(N848="Sewer Rising Main",VLOOKUP(W848,VALIDATIONS!$FN$2:$GE$42,11,FALSE),IF(N848="Sewer Reticulation",VLOOKUP(W848,VALIDATIONS!$FN$2:$GE$42,VLOOKUP(X848,VALIDATIONS!$FF$2:$FH$5,2,FALSE),FALSE),0)) +IF(P848="Up to 10% Rock",VLOOKUP(W848,VALIDATIONS!$FN$2:$GE$42,VLOOKUP(X848,VALIDATIONS!$FF$2:$FH$5,2,FALSE),FALSE),0)+IF(OR(Q848="Urban Development (moderate)",Q848="Urban Development (heavy)"),VLOOKUP(W848,VALIDATIONS!$FN$2:$GE$42,VLOOKUP(Q848,VALIDATIONS!$FJ$2:$FK$4,2,FALSE),FALSE),0))</f>
        <v/>
      </c>
    </row>
    <row r="849" spans="1:26" x14ac:dyDescent="0.2">
      <c r="A849" s="136"/>
      <c r="B849" s="368"/>
      <c r="C849" s="354"/>
      <c r="D849" s="141"/>
      <c r="E849" s="122"/>
      <c r="F849" s="141"/>
      <c r="G849" s="387"/>
      <c r="H849" s="387"/>
      <c r="I849" s="106" t="str">
        <f>IF(OR(C849="",D849=""),"",VLOOKUP(C849,VALIDATIONS!$FL$2:$FM$12,2,FALSE))</f>
        <v/>
      </c>
      <c r="J849" s="84"/>
      <c r="K849" s="377"/>
      <c r="L849" s="368"/>
      <c r="M849" s="141"/>
      <c r="N849" s="368"/>
      <c r="O849" s="141"/>
      <c r="P849" s="368"/>
      <c r="Q849" s="368"/>
      <c r="R849" s="196"/>
      <c r="S849" s="234"/>
      <c r="T849" s="198"/>
      <c r="U849" s="235"/>
      <c r="W849" s="368"/>
      <c r="X849" s="368"/>
      <c r="Y849" s="368"/>
      <c r="Z849" s="106" t="str">
        <f>IF(OR(N849="",P849="",Q849="",V849="",W849="",X849="",Y849=""),"",V849*IF(N849="Sewer Rising Main",VLOOKUP(W849,VALIDATIONS!$FN$2:$GE$42,11,FALSE),IF(N849="Sewer Reticulation",VLOOKUP(W849,VALIDATIONS!$FN$2:$GE$42,VLOOKUP(X849,VALIDATIONS!$FF$2:$FH$5,2,FALSE),FALSE),0)) +IF(P849="Up to 10% Rock",VLOOKUP(W849,VALIDATIONS!$FN$2:$GE$42,VLOOKUP(X849,VALIDATIONS!$FF$2:$FH$5,2,FALSE),FALSE),0)+IF(OR(Q849="Urban Development (moderate)",Q849="Urban Development (heavy)"),VLOOKUP(W849,VALIDATIONS!$FN$2:$GE$42,VLOOKUP(Q849,VALIDATIONS!$FJ$2:$FK$4,2,FALSE),FALSE),0))</f>
        <v/>
      </c>
    </row>
    <row r="850" spans="1:26" x14ac:dyDescent="0.2">
      <c r="A850" s="136"/>
      <c r="B850" s="368"/>
      <c r="C850" s="354"/>
      <c r="D850" s="141"/>
      <c r="E850" s="122"/>
      <c r="F850" s="141"/>
      <c r="G850" s="387"/>
      <c r="H850" s="387"/>
      <c r="I850" s="106" t="str">
        <f>IF(OR(C850="",D850=""),"",VLOOKUP(C850,VALIDATIONS!$FL$2:$FM$12,2,FALSE))</f>
        <v/>
      </c>
      <c r="J850" s="84"/>
      <c r="K850" s="377"/>
      <c r="L850" s="368"/>
      <c r="M850" s="141"/>
      <c r="N850" s="368"/>
      <c r="O850" s="141"/>
      <c r="P850" s="368"/>
      <c r="Q850" s="368"/>
      <c r="R850" s="196"/>
      <c r="S850" s="234"/>
      <c r="T850" s="198"/>
      <c r="U850" s="235"/>
      <c r="W850" s="368"/>
      <c r="X850" s="368"/>
      <c r="Y850" s="368"/>
      <c r="Z850" s="106" t="str">
        <f>IF(OR(N850="",P850="",Q850="",V850="",W850="",X850="",Y850=""),"",V850*IF(N850="Sewer Rising Main",VLOOKUP(W850,VALIDATIONS!$FN$2:$GE$42,11,FALSE),IF(N850="Sewer Reticulation",VLOOKUP(W850,VALIDATIONS!$FN$2:$GE$42,VLOOKUP(X850,VALIDATIONS!$FF$2:$FH$5,2,FALSE),FALSE),0)) +IF(P850="Up to 10% Rock",VLOOKUP(W850,VALIDATIONS!$FN$2:$GE$42,VLOOKUP(X850,VALIDATIONS!$FF$2:$FH$5,2,FALSE),FALSE),0)+IF(OR(Q850="Urban Development (moderate)",Q850="Urban Development (heavy)"),VLOOKUP(W850,VALIDATIONS!$FN$2:$GE$42,VLOOKUP(Q850,VALIDATIONS!$FJ$2:$FK$4,2,FALSE),FALSE),0))</f>
        <v/>
      </c>
    </row>
    <row r="851" spans="1:26" x14ac:dyDescent="0.2">
      <c r="A851" s="136"/>
      <c r="B851" s="368"/>
      <c r="C851" s="354"/>
      <c r="D851" s="141"/>
      <c r="E851" s="122"/>
      <c r="F851" s="141"/>
      <c r="G851" s="387"/>
      <c r="H851" s="387"/>
      <c r="I851" s="106" t="str">
        <f>IF(OR(C851="",D851=""),"",VLOOKUP(C851,VALIDATIONS!$FL$2:$FM$12,2,FALSE))</f>
        <v/>
      </c>
      <c r="J851" s="84"/>
      <c r="K851" s="377"/>
      <c r="L851" s="368"/>
      <c r="M851" s="141"/>
      <c r="N851" s="368"/>
      <c r="O851" s="141"/>
      <c r="P851" s="368"/>
      <c r="Q851" s="368"/>
      <c r="R851" s="196"/>
      <c r="S851" s="234"/>
      <c r="T851" s="198"/>
      <c r="U851" s="235"/>
      <c r="W851" s="368"/>
      <c r="X851" s="368"/>
      <c r="Y851" s="368"/>
      <c r="Z851" s="106" t="str">
        <f>IF(OR(N851="",P851="",Q851="",V851="",W851="",X851="",Y851=""),"",V851*IF(N851="Sewer Rising Main",VLOOKUP(W851,VALIDATIONS!$FN$2:$GE$42,11,FALSE),IF(N851="Sewer Reticulation",VLOOKUP(W851,VALIDATIONS!$FN$2:$GE$42,VLOOKUP(X851,VALIDATIONS!$FF$2:$FH$5,2,FALSE),FALSE),0)) +IF(P851="Up to 10% Rock",VLOOKUP(W851,VALIDATIONS!$FN$2:$GE$42,VLOOKUP(X851,VALIDATIONS!$FF$2:$FH$5,2,FALSE),FALSE),0)+IF(OR(Q851="Urban Development (moderate)",Q851="Urban Development (heavy)"),VLOOKUP(W851,VALIDATIONS!$FN$2:$GE$42,VLOOKUP(Q851,VALIDATIONS!$FJ$2:$FK$4,2,FALSE),FALSE),0))</f>
        <v/>
      </c>
    </row>
    <row r="852" spans="1:26" x14ac:dyDescent="0.2">
      <c r="A852" s="136"/>
      <c r="B852" s="368"/>
      <c r="C852" s="354"/>
      <c r="D852" s="141"/>
      <c r="E852" s="122"/>
      <c r="F852" s="141"/>
      <c r="G852" s="387"/>
      <c r="H852" s="387"/>
      <c r="I852" s="106" t="str">
        <f>IF(OR(C852="",D852=""),"",VLOOKUP(C852,VALIDATIONS!$FL$2:$FM$12,2,FALSE))</f>
        <v/>
      </c>
      <c r="J852" s="84"/>
      <c r="K852" s="377"/>
      <c r="L852" s="368"/>
      <c r="M852" s="141"/>
      <c r="N852" s="368"/>
      <c r="O852" s="141"/>
      <c r="P852" s="368"/>
      <c r="Q852" s="368"/>
      <c r="R852" s="196"/>
      <c r="S852" s="234"/>
      <c r="T852" s="198"/>
      <c r="U852" s="235"/>
      <c r="W852" s="368"/>
      <c r="X852" s="368"/>
      <c r="Y852" s="368"/>
      <c r="Z852" s="106" t="str">
        <f>IF(OR(N852="",P852="",Q852="",V852="",W852="",X852="",Y852=""),"",V852*IF(N852="Sewer Rising Main",VLOOKUP(W852,VALIDATIONS!$FN$2:$GE$42,11,FALSE),IF(N852="Sewer Reticulation",VLOOKUP(W852,VALIDATIONS!$FN$2:$GE$42,VLOOKUP(X852,VALIDATIONS!$FF$2:$FH$5,2,FALSE),FALSE),0)) +IF(P852="Up to 10% Rock",VLOOKUP(W852,VALIDATIONS!$FN$2:$GE$42,VLOOKUP(X852,VALIDATIONS!$FF$2:$FH$5,2,FALSE),FALSE),0)+IF(OR(Q852="Urban Development (moderate)",Q852="Urban Development (heavy)"),VLOOKUP(W852,VALIDATIONS!$FN$2:$GE$42,VLOOKUP(Q852,VALIDATIONS!$FJ$2:$FK$4,2,FALSE),FALSE),0))</f>
        <v/>
      </c>
    </row>
    <row r="853" spans="1:26" x14ac:dyDescent="0.2">
      <c r="A853" s="136"/>
      <c r="B853" s="368"/>
      <c r="C853" s="354"/>
      <c r="D853" s="141"/>
      <c r="E853" s="122"/>
      <c r="F853" s="141"/>
      <c r="G853" s="387"/>
      <c r="H853" s="387"/>
      <c r="I853" s="106" t="str">
        <f>IF(OR(C853="",D853=""),"",VLOOKUP(C853,VALIDATIONS!$FL$2:$FM$12,2,FALSE))</f>
        <v/>
      </c>
      <c r="J853" s="84"/>
      <c r="K853" s="377"/>
      <c r="L853" s="368"/>
      <c r="M853" s="141"/>
      <c r="N853" s="368"/>
      <c r="O853" s="141"/>
      <c r="P853" s="368"/>
      <c r="Q853" s="368"/>
      <c r="R853" s="196"/>
      <c r="S853" s="234"/>
      <c r="T853" s="198"/>
      <c r="U853" s="235"/>
      <c r="W853" s="368"/>
      <c r="X853" s="368"/>
      <c r="Y853" s="368"/>
      <c r="Z853" s="106" t="str">
        <f>IF(OR(N853="",P853="",Q853="",V853="",W853="",X853="",Y853=""),"",V853*IF(N853="Sewer Rising Main",VLOOKUP(W853,VALIDATIONS!$FN$2:$GE$42,11,FALSE),IF(N853="Sewer Reticulation",VLOOKUP(W853,VALIDATIONS!$FN$2:$GE$42,VLOOKUP(X853,VALIDATIONS!$FF$2:$FH$5,2,FALSE),FALSE),0)) +IF(P853="Up to 10% Rock",VLOOKUP(W853,VALIDATIONS!$FN$2:$GE$42,VLOOKUP(X853,VALIDATIONS!$FF$2:$FH$5,2,FALSE),FALSE),0)+IF(OR(Q853="Urban Development (moderate)",Q853="Urban Development (heavy)"),VLOOKUP(W853,VALIDATIONS!$FN$2:$GE$42,VLOOKUP(Q853,VALIDATIONS!$FJ$2:$FK$4,2,FALSE),FALSE),0))</f>
        <v/>
      </c>
    </row>
    <row r="854" spans="1:26" x14ac:dyDescent="0.2">
      <c r="A854" s="136"/>
      <c r="B854" s="368"/>
      <c r="C854" s="354"/>
      <c r="D854" s="141"/>
      <c r="E854" s="122"/>
      <c r="F854" s="141"/>
      <c r="G854" s="387"/>
      <c r="H854" s="387"/>
      <c r="I854" s="106" t="str">
        <f>IF(OR(C854="",D854=""),"",VLOOKUP(C854,VALIDATIONS!$FL$2:$FM$12,2,FALSE))</f>
        <v/>
      </c>
      <c r="J854" s="84"/>
      <c r="K854" s="377"/>
      <c r="L854" s="368"/>
      <c r="M854" s="141"/>
      <c r="N854" s="368"/>
      <c r="O854" s="141"/>
      <c r="P854" s="368"/>
      <c r="Q854" s="368"/>
      <c r="R854" s="196"/>
      <c r="S854" s="234"/>
      <c r="T854" s="198"/>
      <c r="U854" s="235"/>
      <c r="W854" s="368"/>
      <c r="X854" s="368"/>
      <c r="Y854" s="368"/>
      <c r="Z854" s="106" t="str">
        <f>IF(OR(N854="",P854="",Q854="",V854="",W854="",X854="",Y854=""),"",V854*IF(N854="Sewer Rising Main",VLOOKUP(W854,VALIDATIONS!$FN$2:$GE$42,11,FALSE),IF(N854="Sewer Reticulation",VLOOKUP(W854,VALIDATIONS!$FN$2:$GE$42,VLOOKUP(X854,VALIDATIONS!$FF$2:$FH$5,2,FALSE),FALSE),0)) +IF(P854="Up to 10% Rock",VLOOKUP(W854,VALIDATIONS!$FN$2:$GE$42,VLOOKUP(X854,VALIDATIONS!$FF$2:$FH$5,2,FALSE),FALSE),0)+IF(OR(Q854="Urban Development (moderate)",Q854="Urban Development (heavy)"),VLOOKUP(W854,VALIDATIONS!$FN$2:$GE$42,VLOOKUP(Q854,VALIDATIONS!$FJ$2:$FK$4,2,FALSE),FALSE),0))</f>
        <v/>
      </c>
    </row>
    <row r="855" spans="1:26" x14ac:dyDescent="0.2">
      <c r="A855" s="136"/>
      <c r="B855" s="368"/>
      <c r="C855" s="354"/>
      <c r="D855" s="141"/>
      <c r="E855" s="122"/>
      <c r="F855" s="141"/>
      <c r="G855" s="387"/>
      <c r="H855" s="387"/>
      <c r="I855" s="106" t="str">
        <f>IF(OR(C855="",D855=""),"",VLOOKUP(C855,VALIDATIONS!$FL$2:$FM$12,2,FALSE))</f>
        <v/>
      </c>
      <c r="J855" s="84"/>
      <c r="K855" s="377"/>
      <c r="L855" s="368"/>
      <c r="M855" s="141"/>
      <c r="N855" s="368"/>
      <c r="O855" s="141"/>
      <c r="P855" s="368"/>
      <c r="Q855" s="368"/>
      <c r="R855" s="196"/>
      <c r="S855" s="234"/>
      <c r="T855" s="198"/>
      <c r="U855" s="235"/>
      <c r="W855" s="368"/>
      <c r="X855" s="368"/>
      <c r="Y855" s="368"/>
      <c r="Z855" s="106" t="str">
        <f>IF(OR(N855="",P855="",Q855="",V855="",W855="",X855="",Y855=""),"",V855*IF(N855="Sewer Rising Main",VLOOKUP(W855,VALIDATIONS!$FN$2:$GE$42,11,FALSE),IF(N855="Sewer Reticulation",VLOOKUP(W855,VALIDATIONS!$FN$2:$GE$42,VLOOKUP(X855,VALIDATIONS!$FF$2:$FH$5,2,FALSE),FALSE),0)) +IF(P855="Up to 10% Rock",VLOOKUP(W855,VALIDATIONS!$FN$2:$GE$42,VLOOKUP(X855,VALIDATIONS!$FF$2:$FH$5,2,FALSE),FALSE),0)+IF(OR(Q855="Urban Development (moderate)",Q855="Urban Development (heavy)"),VLOOKUP(W855,VALIDATIONS!$FN$2:$GE$42,VLOOKUP(Q855,VALIDATIONS!$FJ$2:$FK$4,2,FALSE),FALSE),0))</f>
        <v/>
      </c>
    </row>
    <row r="856" spans="1:26" x14ac:dyDescent="0.2">
      <c r="A856" s="136"/>
      <c r="B856" s="368"/>
      <c r="C856" s="354"/>
      <c r="D856" s="141"/>
      <c r="E856" s="122"/>
      <c r="F856" s="141"/>
      <c r="G856" s="387"/>
      <c r="H856" s="387"/>
      <c r="I856" s="106" t="str">
        <f>IF(OR(C856="",D856=""),"",VLOOKUP(C856,VALIDATIONS!$FL$2:$FM$12,2,FALSE))</f>
        <v/>
      </c>
      <c r="J856" s="84"/>
      <c r="K856" s="377"/>
      <c r="L856" s="368"/>
      <c r="M856" s="141"/>
      <c r="N856" s="368"/>
      <c r="O856" s="141"/>
      <c r="P856" s="368"/>
      <c r="Q856" s="368"/>
      <c r="R856" s="196"/>
      <c r="S856" s="234"/>
      <c r="T856" s="198"/>
      <c r="U856" s="235"/>
      <c r="W856" s="368"/>
      <c r="X856" s="368"/>
      <c r="Y856" s="368"/>
      <c r="Z856" s="106" t="str">
        <f>IF(OR(N856="",P856="",Q856="",V856="",W856="",X856="",Y856=""),"",V856*IF(N856="Sewer Rising Main",VLOOKUP(W856,VALIDATIONS!$FN$2:$GE$42,11,FALSE),IF(N856="Sewer Reticulation",VLOOKUP(W856,VALIDATIONS!$FN$2:$GE$42,VLOOKUP(X856,VALIDATIONS!$FF$2:$FH$5,2,FALSE),FALSE),0)) +IF(P856="Up to 10% Rock",VLOOKUP(W856,VALIDATIONS!$FN$2:$GE$42,VLOOKUP(X856,VALIDATIONS!$FF$2:$FH$5,2,FALSE),FALSE),0)+IF(OR(Q856="Urban Development (moderate)",Q856="Urban Development (heavy)"),VLOOKUP(W856,VALIDATIONS!$FN$2:$GE$42,VLOOKUP(Q856,VALIDATIONS!$FJ$2:$FK$4,2,FALSE),FALSE),0))</f>
        <v/>
      </c>
    </row>
    <row r="857" spans="1:26" x14ac:dyDescent="0.2">
      <c r="A857" s="136"/>
      <c r="B857" s="368"/>
      <c r="C857" s="354"/>
      <c r="D857" s="141"/>
      <c r="E857" s="122"/>
      <c r="F857" s="141"/>
      <c r="G857" s="387"/>
      <c r="H857" s="387"/>
      <c r="I857" s="106" t="str">
        <f>IF(OR(C857="",D857=""),"",VLOOKUP(C857,VALIDATIONS!$FL$2:$FM$12,2,FALSE))</f>
        <v/>
      </c>
      <c r="J857" s="84"/>
      <c r="K857" s="377"/>
      <c r="L857" s="368"/>
      <c r="M857" s="141"/>
      <c r="N857" s="368"/>
      <c r="O857" s="141"/>
      <c r="P857" s="368"/>
      <c r="Q857" s="368"/>
      <c r="R857" s="196"/>
      <c r="S857" s="234"/>
      <c r="T857" s="198"/>
      <c r="U857" s="235"/>
      <c r="W857" s="368"/>
      <c r="X857" s="368"/>
      <c r="Y857" s="368"/>
      <c r="Z857" s="106" t="str">
        <f>IF(OR(N857="",P857="",Q857="",V857="",W857="",X857="",Y857=""),"",V857*IF(N857="Sewer Rising Main",VLOOKUP(W857,VALIDATIONS!$FN$2:$GE$42,11,FALSE),IF(N857="Sewer Reticulation",VLOOKUP(W857,VALIDATIONS!$FN$2:$GE$42,VLOOKUP(X857,VALIDATIONS!$FF$2:$FH$5,2,FALSE),FALSE),0)) +IF(P857="Up to 10% Rock",VLOOKUP(W857,VALIDATIONS!$FN$2:$GE$42,VLOOKUP(X857,VALIDATIONS!$FF$2:$FH$5,2,FALSE),FALSE),0)+IF(OR(Q857="Urban Development (moderate)",Q857="Urban Development (heavy)"),VLOOKUP(W857,VALIDATIONS!$FN$2:$GE$42,VLOOKUP(Q857,VALIDATIONS!$FJ$2:$FK$4,2,FALSE),FALSE),0))</f>
        <v/>
      </c>
    </row>
    <row r="858" spans="1:26" x14ac:dyDescent="0.2">
      <c r="A858" s="136"/>
      <c r="B858" s="368"/>
      <c r="C858" s="354"/>
      <c r="D858" s="141"/>
      <c r="E858" s="122"/>
      <c r="F858" s="141"/>
      <c r="G858" s="387"/>
      <c r="H858" s="387"/>
      <c r="I858" s="106" t="str">
        <f>IF(OR(C858="",D858=""),"",VLOOKUP(C858,VALIDATIONS!$FL$2:$FM$12,2,FALSE))</f>
        <v/>
      </c>
      <c r="J858" s="84"/>
      <c r="K858" s="377"/>
      <c r="L858" s="368"/>
      <c r="M858" s="141"/>
      <c r="N858" s="368"/>
      <c r="O858" s="141"/>
      <c r="P858" s="368"/>
      <c r="Q858" s="368"/>
      <c r="R858" s="196"/>
      <c r="S858" s="234"/>
      <c r="T858" s="198"/>
      <c r="U858" s="235"/>
      <c r="W858" s="368"/>
      <c r="X858" s="368"/>
      <c r="Y858" s="368"/>
      <c r="Z858" s="106" t="str">
        <f>IF(OR(N858="",P858="",Q858="",V858="",W858="",X858="",Y858=""),"",V858*IF(N858="Sewer Rising Main",VLOOKUP(W858,VALIDATIONS!$FN$2:$GE$42,11,FALSE),IF(N858="Sewer Reticulation",VLOOKUP(W858,VALIDATIONS!$FN$2:$GE$42,VLOOKUP(X858,VALIDATIONS!$FF$2:$FH$5,2,FALSE),FALSE),0)) +IF(P858="Up to 10% Rock",VLOOKUP(W858,VALIDATIONS!$FN$2:$GE$42,VLOOKUP(X858,VALIDATIONS!$FF$2:$FH$5,2,FALSE),FALSE),0)+IF(OR(Q858="Urban Development (moderate)",Q858="Urban Development (heavy)"),VLOOKUP(W858,VALIDATIONS!$FN$2:$GE$42,VLOOKUP(Q858,VALIDATIONS!$FJ$2:$FK$4,2,FALSE),FALSE),0))</f>
        <v/>
      </c>
    </row>
    <row r="859" spans="1:26" x14ac:dyDescent="0.2">
      <c r="A859" s="136"/>
      <c r="B859" s="368"/>
      <c r="C859" s="354"/>
      <c r="D859" s="141"/>
      <c r="E859" s="122"/>
      <c r="F859" s="141"/>
      <c r="G859" s="387"/>
      <c r="H859" s="387"/>
      <c r="I859" s="106" t="str">
        <f>IF(OR(C859="",D859=""),"",VLOOKUP(C859,VALIDATIONS!$FL$2:$FM$12,2,FALSE))</f>
        <v/>
      </c>
      <c r="J859" s="84"/>
      <c r="K859" s="377"/>
      <c r="L859" s="368"/>
      <c r="M859" s="141"/>
      <c r="N859" s="368"/>
      <c r="O859" s="141"/>
      <c r="P859" s="368"/>
      <c r="Q859" s="368"/>
      <c r="R859" s="196"/>
      <c r="S859" s="234"/>
      <c r="T859" s="198"/>
      <c r="U859" s="235"/>
      <c r="W859" s="368"/>
      <c r="X859" s="368"/>
      <c r="Y859" s="368"/>
      <c r="Z859" s="106" t="str">
        <f>IF(OR(N859="",P859="",Q859="",V859="",W859="",X859="",Y859=""),"",V859*IF(N859="Sewer Rising Main",VLOOKUP(W859,VALIDATIONS!$FN$2:$GE$42,11,FALSE),IF(N859="Sewer Reticulation",VLOOKUP(W859,VALIDATIONS!$FN$2:$GE$42,VLOOKUP(X859,VALIDATIONS!$FF$2:$FH$5,2,FALSE),FALSE),0)) +IF(P859="Up to 10% Rock",VLOOKUP(W859,VALIDATIONS!$FN$2:$GE$42,VLOOKUP(X859,VALIDATIONS!$FF$2:$FH$5,2,FALSE),FALSE),0)+IF(OR(Q859="Urban Development (moderate)",Q859="Urban Development (heavy)"),VLOOKUP(W859,VALIDATIONS!$FN$2:$GE$42,VLOOKUP(Q859,VALIDATIONS!$FJ$2:$FK$4,2,FALSE),FALSE),0))</f>
        <v/>
      </c>
    </row>
    <row r="860" spans="1:26" x14ac:dyDescent="0.2">
      <c r="A860" s="136"/>
      <c r="B860" s="368"/>
      <c r="C860" s="354"/>
      <c r="D860" s="141"/>
      <c r="E860" s="122"/>
      <c r="F860" s="141"/>
      <c r="G860" s="387"/>
      <c r="H860" s="387"/>
      <c r="I860" s="106" t="str">
        <f>IF(OR(C860="",D860=""),"",VLOOKUP(C860,VALIDATIONS!$FL$2:$FM$12,2,FALSE))</f>
        <v/>
      </c>
      <c r="J860" s="84"/>
      <c r="K860" s="377"/>
      <c r="L860" s="368"/>
      <c r="M860" s="141"/>
      <c r="N860" s="368"/>
      <c r="O860" s="141"/>
      <c r="P860" s="368"/>
      <c r="Q860" s="368"/>
      <c r="R860" s="196"/>
      <c r="S860" s="234"/>
      <c r="T860" s="198"/>
      <c r="U860" s="235"/>
      <c r="W860" s="368"/>
      <c r="X860" s="368"/>
      <c r="Y860" s="368"/>
      <c r="Z860" s="106" t="str">
        <f>IF(OR(N860="",P860="",Q860="",V860="",W860="",X860="",Y860=""),"",V860*IF(N860="Sewer Rising Main",VLOOKUP(W860,VALIDATIONS!$FN$2:$GE$42,11,FALSE),IF(N860="Sewer Reticulation",VLOOKUP(W860,VALIDATIONS!$FN$2:$GE$42,VLOOKUP(X860,VALIDATIONS!$FF$2:$FH$5,2,FALSE),FALSE),0)) +IF(P860="Up to 10% Rock",VLOOKUP(W860,VALIDATIONS!$FN$2:$GE$42,VLOOKUP(X860,VALIDATIONS!$FF$2:$FH$5,2,FALSE),FALSE),0)+IF(OR(Q860="Urban Development (moderate)",Q860="Urban Development (heavy)"),VLOOKUP(W860,VALIDATIONS!$FN$2:$GE$42,VLOOKUP(Q860,VALIDATIONS!$FJ$2:$FK$4,2,FALSE),FALSE),0))</f>
        <v/>
      </c>
    </row>
    <row r="861" spans="1:26" x14ac:dyDescent="0.2">
      <c r="A861" s="136"/>
      <c r="B861" s="368"/>
      <c r="C861" s="354"/>
      <c r="D861" s="141"/>
      <c r="E861" s="122"/>
      <c r="F861" s="141"/>
      <c r="G861" s="387"/>
      <c r="H861" s="387"/>
      <c r="I861" s="106" t="str">
        <f>IF(OR(C861="",D861=""),"",VLOOKUP(C861,VALIDATIONS!$FL$2:$FM$12,2,FALSE))</f>
        <v/>
      </c>
      <c r="J861" s="84"/>
      <c r="K861" s="377"/>
      <c r="L861" s="368"/>
      <c r="M861" s="141"/>
      <c r="N861" s="368"/>
      <c r="O861" s="141"/>
      <c r="P861" s="368"/>
      <c r="Q861" s="368"/>
      <c r="R861" s="196"/>
      <c r="S861" s="234"/>
      <c r="T861" s="198"/>
      <c r="U861" s="235"/>
      <c r="W861" s="368"/>
      <c r="X861" s="368"/>
      <c r="Y861" s="368"/>
      <c r="Z861" s="106" t="str">
        <f>IF(OR(N861="",P861="",Q861="",V861="",W861="",X861="",Y861=""),"",V861*IF(N861="Sewer Rising Main",VLOOKUP(W861,VALIDATIONS!$FN$2:$GE$42,11,FALSE),IF(N861="Sewer Reticulation",VLOOKUP(W861,VALIDATIONS!$FN$2:$GE$42,VLOOKUP(X861,VALIDATIONS!$FF$2:$FH$5,2,FALSE),FALSE),0)) +IF(P861="Up to 10% Rock",VLOOKUP(W861,VALIDATIONS!$FN$2:$GE$42,VLOOKUP(X861,VALIDATIONS!$FF$2:$FH$5,2,FALSE),FALSE),0)+IF(OR(Q861="Urban Development (moderate)",Q861="Urban Development (heavy)"),VLOOKUP(W861,VALIDATIONS!$FN$2:$GE$42,VLOOKUP(Q861,VALIDATIONS!$FJ$2:$FK$4,2,FALSE),FALSE),0))</f>
        <v/>
      </c>
    </row>
    <row r="862" spans="1:26" x14ac:dyDescent="0.2">
      <c r="A862" s="136"/>
      <c r="B862" s="368"/>
      <c r="C862" s="354"/>
      <c r="D862" s="141"/>
      <c r="E862" s="122"/>
      <c r="F862" s="141"/>
      <c r="G862" s="387"/>
      <c r="H862" s="387"/>
      <c r="I862" s="106" t="str">
        <f>IF(OR(C862="",D862=""),"",VLOOKUP(C862,VALIDATIONS!$FL$2:$FM$12,2,FALSE))</f>
        <v/>
      </c>
      <c r="J862" s="84"/>
      <c r="K862" s="377"/>
      <c r="L862" s="368"/>
      <c r="M862" s="141"/>
      <c r="N862" s="368"/>
      <c r="O862" s="141"/>
      <c r="P862" s="368"/>
      <c r="Q862" s="368"/>
      <c r="R862" s="196"/>
      <c r="S862" s="234"/>
      <c r="T862" s="198"/>
      <c r="U862" s="235"/>
      <c r="W862" s="368"/>
      <c r="X862" s="368"/>
      <c r="Y862" s="368"/>
      <c r="Z862" s="106" t="str">
        <f>IF(OR(N862="",P862="",Q862="",V862="",W862="",X862="",Y862=""),"",V862*IF(N862="Sewer Rising Main",VLOOKUP(W862,VALIDATIONS!$FN$2:$GE$42,11,FALSE),IF(N862="Sewer Reticulation",VLOOKUP(W862,VALIDATIONS!$FN$2:$GE$42,VLOOKUP(X862,VALIDATIONS!$FF$2:$FH$5,2,FALSE),FALSE),0)) +IF(P862="Up to 10% Rock",VLOOKUP(W862,VALIDATIONS!$FN$2:$GE$42,VLOOKUP(X862,VALIDATIONS!$FF$2:$FH$5,2,FALSE),FALSE),0)+IF(OR(Q862="Urban Development (moderate)",Q862="Urban Development (heavy)"),VLOOKUP(W862,VALIDATIONS!$FN$2:$GE$42,VLOOKUP(Q862,VALIDATIONS!$FJ$2:$FK$4,2,FALSE),FALSE),0))</f>
        <v/>
      </c>
    </row>
    <row r="863" spans="1:26" x14ac:dyDescent="0.2">
      <c r="A863" s="136"/>
      <c r="B863" s="368"/>
      <c r="C863" s="354"/>
      <c r="D863" s="141"/>
      <c r="E863" s="122"/>
      <c r="F863" s="141"/>
      <c r="G863" s="387"/>
      <c r="H863" s="387"/>
      <c r="I863" s="106" t="str">
        <f>IF(OR(C863="",D863=""),"",VLOOKUP(C863,VALIDATIONS!$FL$2:$FM$12,2,FALSE))</f>
        <v/>
      </c>
      <c r="J863" s="84"/>
      <c r="K863" s="377"/>
      <c r="L863" s="368"/>
      <c r="M863" s="141"/>
      <c r="N863" s="368"/>
      <c r="O863" s="141"/>
      <c r="P863" s="368"/>
      <c r="Q863" s="368"/>
      <c r="R863" s="196"/>
      <c r="S863" s="234"/>
      <c r="T863" s="198"/>
      <c r="U863" s="235"/>
      <c r="W863" s="368"/>
      <c r="X863" s="368"/>
      <c r="Y863" s="368"/>
      <c r="Z863" s="106" t="str">
        <f>IF(OR(N863="",P863="",Q863="",V863="",W863="",X863="",Y863=""),"",V863*IF(N863="Sewer Rising Main",VLOOKUP(W863,VALIDATIONS!$FN$2:$GE$42,11,FALSE),IF(N863="Sewer Reticulation",VLOOKUP(W863,VALIDATIONS!$FN$2:$GE$42,VLOOKUP(X863,VALIDATIONS!$FF$2:$FH$5,2,FALSE),FALSE),0)) +IF(P863="Up to 10% Rock",VLOOKUP(W863,VALIDATIONS!$FN$2:$GE$42,VLOOKUP(X863,VALIDATIONS!$FF$2:$FH$5,2,FALSE),FALSE),0)+IF(OR(Q863="Urban Development (moderate)",Q863="Urban Development (heavy)"),VLOOKUP(W863,VALIDATIONS!$FN$2:$GE$42,VLOOKUP(Q863,VALIDATIONS!$FJ$2:$FK$4,2,FALSE),FALSE),0))</f>
        <v/>
      </c>
    </row>
    <row r="864" spans="1:26" x14ac:dyDescent="0.2">
      <c r="A864" s="136"/>
      <c r="B864" s="368"/>
      <c r="C864" s="354"/>
      <c r="D864" s="141"/>
      <c r="E864" s="122"/>
      <c r="F864" s="141"/>
      <c r="G864" s="387"/>
      <c r="H864" s="387"/>
      <c r="I864" s="106" t="str">
        <f>IF(OR(C864="",D864=""),"",VLOOKUP(C864,VALIDATIONS!$FL$2:$FM$12,2,FALSE))</f>
        <v/>
      </c>
      <c r="J864" s="84"/>
      <c r="K864" s="377"/>
      <c r="L864" s="368"/>
      <c r="M864" s="141"/>
      <c r="N864" s="368"/>
      <c r="O864" s="141"/>
      <c r="P864" s="368"/>
      <c r="Q864" s="368"/>
      <c r="R864" s="196"/>
      <c r="S864" s="234"/>
      <c r="T864" s="198"/>
      <c r="U864" s="235"/>
      <c r="W864" s="368"/>
      <c r="X864" s="368"/>
      <c r="Y864" s="368"/>
      <c r="Z864" s="106" t="str">
        <f>IF(OR(N864="",P864="",Q864="",V864="",W864="",X864="",Y864=""),"",V864*IF(N864="Sewer Rising Main",VLOOKUP(W864,VALIDATIONS!$FN$2:$GE$42,11,FALSE),IF(N864="Sewer Reticulation",VLOOKUP(W864,VALIDATIONS!$FN$2:$GE$42,VLOOKUP(X864,VALIDATIONS!$FF$2:$FH$5,2,FALSE),FALSE),0)) +IF(P864="Up to 10% Rock",VLOOKUP(W864,VALIDATIONS!$FN$2:$GE$42,VLOOKUP(X864,VALIDATIONS!$FF$2:$FH$5,2,FALSE),FALSE),0)+IF(OR(Q864="Urban Development (moderate)",Q864="Urban Development (heavy)"),VLOOKUP(W864,VALIDATIONS!$FN$2:$GE$42,VLOOKUP(Q864,VALIDATIONS!$FJ$2:$FK$4,2,FALSE),FALSE),0))</f>
        <v/>
      </c>
    </row>
    <row r="865" spans="1:26" x14ac:dyDescent="0.2">
      <c r="A865" s="136"/>
      <c r="B865" s="368"/>
      <c r="C865" s="354"/>
      <c r="D865" s="141"/>
      <c r="E865" s="122"/>
      <c r="F865" s="141"/>
      <c r="G865" s="387"/>
      <c r="H865" s="387"/>
      <c r="I865" s="106" t="str">
        <f>IF(OR(C865="",D865=""),"",VLOOKUP(C865,VALIDATIONS!$FL$2:$FM$12,2,FALSE))</f>
        <v/>
      </c>
      <c r="J865" s="84"/>
      <c r="K865" s="377"/>
      <c r="L865" s="368"/>
      <c r="M865" s="141"/>
      <c r="N865" s="368"/>
      <c r="O865" s="141"/>
      <c r="P865" s="368"/>
      <c r="Q865" s="368"/>
      <c r="R865" s="196"/>
      <c r="S865" s="234"/>
      <c r="T865" s="198"/>
      <c r="U865" s="235"/>
      <c r="W865" s="368"/>
      <c r="X865" s="368"/>
      <c r="Y865" s="368"/>
      <c r="Z865" s="106" t="str">
        <f>IF(OR(N865="",P865="",Q865="",V865="",W865="",X865="",Y865=""),"",V865*IF(N865="Sewer Rising Main",VLOOKUP(W865,VALIDATIONS!$FN$2:$GE$42,11,FALSE),IF(N865="Sewer Reticulation",VLOOKUP(W865,VALIDATIONS!$FN$2:$GE$42,VLOOKUP(X865,VALIDATIONS!$FF$2:$FH$5,2,FALSE),FALSE),0)) +IF(P865="Up to 10% Rock",VLOOKUP(W865,VALIDATIONS!$FN$2:$GE$42,VLOOKUP(X865,VALIDATIONS!$FF$2:$FH$5,2,FALSE),FALSE),0)+IF(OR(Q865="Urban Development (moderate)",Q865="Urban Development (heavy)"),VLOOKUP(W865,VALIDATIONS!$FN$2:$GE$42,VLOOKUP(Q865,VALIDATIONS!$FJ$2:$FK$4,2,FALSE),FALSE),0))</f>
        <v/>
      </c>
    </row>
    <row r="866" spans="1:26" x14ac:dyDescent="0.2">
      <c r="A866" s="136"/>
      <c r="B866" s="368"/>
      <c r="C866" s="354"/>
      <c r="D866" s="141"/>
      <c r="E866" s="122"/>
      <c r="F866" s="141"/>
      <c r="G866" s="387"/>
      <c r="H866" s="387"/>
      <c r="I866" s="106" t="str">
        <f>IF(OR(C866="",D866=""),"",VLOOKUP(C866,VALIDATIONS!$FL$2:$FM$12,2,FALSE))</f>
        <v/>
      </c>
      <c r="J866" s="84"/>
      <c r="K866" s="377"/>
      <c r="L866" s="368"/>
      <c r="M866" s="141"/>
      <c r="N866" s="368"/>
      <c r="O866" s="141"/>
      <c r="P866" s="368"/>
      <c r="Q866" s="368"/>
      <c r="R866" s="196"/>
      <c r="S866" s="234"/>
      <c r="T866" s="198"/>
      <c r="U866" s="235"/>
      <c r="W866" s="368"/>
      <c r="X866" s="368"/>
      <c r="Y866" s="368"/>
      <c r="Z866" s="106" t="str">
        <f>IF(OR(N866="",P866="",Q866="",V866="",W866="",X866="",Y866=""),"",V866*IF(N866="Sewer Rising Main",VLOOKUP(W866,VALIDATIONS!$FN$2:$GE$42,11,FALSE),IF(N866="Sewer Reticulation",VLOOKUP(W866,VALIDATIONS!$FN$2:$GE$42,VLOOKUP(X866,VALIDATIONS!$FF$2:$FH$5,2,FALSE),FALSE),0)) +IF(P866="Up to 10% Rock",VLOOKUP(W866,VALIDATIONS!$FN$2:$GE$42,VLOOKUP(X866,VALIDATIONS!$FF$2:$FH$5,2,FALSE),FALSE),0)+IF(OR(Q866="Urban Development (moderate)",Q866="Urban Development (heavy)"),VLOOKUP(W866,VALIDATIONS!$FN$2:$GE$42,VLOOKUP(Q866,VALIDATIONS!$FJ$2:$FK$4,2,FALSE),FALSE),0))</f>
        <v/>
      </c>
    </row>
    <row r="867" spans="1:26" x14ac:dyDescent="0.2">
      <c r="A867" s="136"/>
      <c r="B867" s="368"/>
      <c r="C867" s="354"/>
      <c r="D867" s="141"/>
      <c r="E867" s="122"/>
      <c r="F867" s="141"/>
      <c r="G867" s="387"/>
      <c r="H867" s="387"/>
      <c r="I867" s="106" t="str">
        <f>IF(OR(C867="",D867=""),"",VLOOKUP(C867,VALIDATIONS!$FL$2:$FM$12,2,FALSE))</f>
        <v/>
      </c>
      <c r="J867" s="84"/>
      <c r="K867" s="377"/>
      <c r="L867" s="368"/>
      <c r="M867" s="141"/>
      <c r="N867" s="368"/>
      <c r="O867" s="141"/>
      <c r="P867" s="368"/>
      <c r="Q867" s="368"/>
      <c r="R867" s="196"/>
      <c r="S867" s="234"/>
      <c r="T867" s="198"/>
      <c r="U867" s="235"/>
      <c r="W867" s="368"/>
      <c r="X867" s="368"/>
      <c r="Y867" s="368"/>
      <c r="Z867" s="106" t="str">
        <f>IF(OR(N867="",P867="",Q867="",V867="",W867="",X867="",Y867=""),"",V867*IF(N867="Sewer Rising Main",VLOOKUP(W867,VALIDATIONS!$FN$2:$GE$42,11,FALSE),IF(N867="Sewer Reticulation",VLOOKUP(W867,VALIDATIONS!$FN$2:$GE$42,VLOOKUP(X867,VALIDATIONS!$FF$2:$FH$5,2,FALSE),FALSE),0)) +IF(P867="Up to 10% Rock",VLOOKUP(W867,VALIDATIONS!$FN$2:$GE$42,VLOOKUP(X867,VALIDATIONS!$FF$2:$FH$5,2,FALSE),FALSE),0)+IF(OR(Q867="Urban Development (moderate)",Q867="Urban Development (heavy)"),VLOOKUP(W867,VALIDATIONS!$FN$2:$GE$42,VLOOKUP(Q867,VALIDATIONS!$FJ$2:$FK$4,2,FALSE),FALSE),0))</f>
        <v/>
      </c>
    </row>
    <row r="868" spans="1:26" x14ac:dyDescent="0.2">
      <c r="A868" s="136"/>
      <c r="B868" s="368"/>
      <c r="C868" s="354"/>
      <c r="D868" s="141"/>
      <c r="E868" s="122"/>
      <c r="F868" s="141"/>
      <c r="G868" s="387"/>
      <c r="H868" s="387"/>
      <c r="I868" s="106" t="str">
        <f>IF(OR(C868="",D868=""),"",VLOOKUP(C868,VALIDATIONS!$FL$2:$FM$12,2,FALSE))</f>
        <v/>
      </c>
      <c r="J868" s="84"/>
      <c r="K868" s="377"/>
      <c r="L868" s="368"/>
      <c r="M868" s="141"/>
      <c r="N868" s="368"/>
      <c r="O868" s="141"/>
      <c r="P868" s="368"/>
      <c r="Q868" s="368"/>
      <c r="R868" s="196"/>
      <c r="S868" s="234"/>
      <c r="T868" s="198"/>
      <c r="U868" s="235"/>
      <c r="W868" s="368"/>
      <c r="X868" s="368"/>
      <c r="Y868" s="368"/>
      <c r="Z868" s="106" t="str">
        <f>IF(OR(N868="",P868="",Q868="",V868="",W868="",X868="",Y868=""),"",V868*IF(N868="Sewer Rising Main",VLOOKUP(W868,VALIDATIONS!$FN$2:$GE$42,11,FALSE),IF(N868="Sewer Reticulation",VLOOKUP(W868,VALIDATIONS!$FN$2:$GE$42,VLOOKUP(X868,VALIDATIONS!$FF$2:$FH$5,2,FALSE),FALSE),0)) +IF(P868="Up to 10% Rock",VLOOKUP(W868,VALIDATIONS!$FN$2:$GE$42,VLOOKUP(X868,VALIDATIONS!$FF$2:$FH$5,2,FALSE),FALSE),0)+IF(OR(Q868="Urban Development (moderate)",Q868="Urban Development (heavy)"),VLOOKUP(W868,VALIDATIONS!$FN$2:$GE$42,VLOOKUP(Q868,VALIDATIONS!$FJ$2:$FK$4,2,FALSE),FALSE),0))</f>
        <v/>
      </c>
    </row>
    <row r="869" spans="1:26" x14ac:dyDescent="0.2">
      <c r="A869" s="136"/>
      <c r="B869" s="368"/>
      <c r="C869" s="354"/>
      <c r="D869" s="141"/>
      <c r="E869" s="122"/>
      <c r="F869" s="141"/>
      <c r="G869" s="387"/>
      <c r="H869" s="387"/>
      <c r="I869" s="106" t="str">
        <f>IF(OR(C869="",D869=""),"",VLOOKUP(C869,VALIDATIONS!$FL$2:$FM$12,2,FALSE))</f>
        <v/>
      </c>
      <c r="J869" s="84"/>
      <c r="K869" s="377"/>
      <c r="L869" s="368"/>
      <c r="M869" s="141"/>
      <c r="N869" s="368"/>
      <c r="O869" s="141"/>
      <c r="P869" s="368"/>
      <c r="Q869" s="368"/>
      <c r="R869" s="196"/>
      <c r="S869" s="234"/>
      <c r="T869" s="198"/>
      <c r="U869" s="235"/>
      <c r="W869" s="368"/>
      <c r="X869" s="368"/>
      <c r="Y869" s="368"/>
      <c r="Z869" s="106" t="str">
        <f>IF(OR(N869="",P869="",Q869="",V869="",W869="",X869="",Y869=""),"",V869*IF(N869="Sewer Rising Main",VLOOKUP(W869,VALIDATIONS!$FN$2:$GE$42,11,FALSE),IF(N869="Sewer Reticulation",VLOOKUP(W869,VALIDATIONS!$FN$2:$GE$42,VLOOKUP(X869,VALIDATIONS!$FF$2:$FH$5,2,FALSE),FALSE),0)) +IF(P869="Up to 10% Rock",VLOOKUP(W869,VALIDATIONS!$FN$2:$GE$42,VLOOKUP(X869,VALIDATIONS!$FF$2:$FH$5,2,FALSE),FALSE),0)+IF(OR(Q869="Urban Development (moderate)",Q869="Urban Development (heavy)"),VLOOKUP(W869,VALIDATIONS!$FN$2:$GE$42,VLOOKUP(Q869,VALIDATIONS!$FJ$2:$FK$4,2,FALSE),FALSE),0))</f>
        <v/>
      </c>
    </row>
    <row r="870" spans="1:26" x14ac:dyDescent="0.2">
      <c r="A870" s="136"/>
      <c r="B870" s="368"/>
      <c r="C870" s="354"/>
      <c r="D870" s="141"/>
      <c r="E870" s="122"/>
      <c r="F870" s="141"/>
      <c r="G870" s="387"/>
      <c r="H870" s="387"/>
      <c r="I870" s="106" t="str">
        <f>IF(OR(C870="",D870=""),"",VLOOKUP(C870,VALIDATIONS!$FL$2:$FM$12,2,FALSE))</f>
        <v/>
      </c>
      <c r="J870" s="84"/>
      <c r="K870" s="377"/>
      <c r="L870" s="368"/>
      <c r="M870" s="141"/>
      <c r="N870" s="368"/>
      <c r="O870" s="141"/>
      <c r="P870" s="368"/>
      <c r="Q870" s="368"/>
      <c r="R870" s="196"/>
      <c r="S870" s="234"/>
      <c r="T870" s="198"/>
      <c r="U870" s="235"/>
      <c r="W870" s="368"/>
      <c r="X870" s="368"/>
      <c r="Y870" s="368"/>
      <c r="Z870" s="106" t="str">
        <f>IF(OR(N870="",P870="",Q870="",V870="",W870="",X870="",Y870=""),"",V870*IF(N870="Sewer Rising Main",VLOOKUP(W870,VALIDATIONS!$FN$2:$GE$42,11,FALSE),IF(N870="Sewer Reticulation",VLOOKUP(W870,VALIDATIONS!$FN$2:$GE$42,VLOOKUP(X870,VALIDATIONS!$FF$2:$FH$5,2,FALSE),FALSE),0)) +IF(P870="Up to 10% Rock",VLOOKUP(W870,VALIDATIONS!$FN$2:$GE$42,VLOOKUP(X870,VALIDATIONS!$FF$2:$FH$5,2,FALSE),FALSE),0)+IF(OR(Q870="Urban Development (moderate)",Q870="Urban Development (heavy)"),VLOOKUP(W870,VALIDATIONS!$FN$2:$GE$42,VLOOKUP(Q870,VALIDATIONS!$FJ$2:$FK$4,2,FALSE),FALSE),0))</f>
        <v/>
      </c>
    </row>
    <row r="871" spans="1:26" x14ac:dyDescent="0.2">
      <c r="A871" s="136"/>
      <c r="B871" s="368"/>
      <c r="C871" s="354"/>
      <c r="D871" s="141"/>
      <c r="E871" s="122"/>
      <c r="F871" s="141"/>
      <c r="G871" s="387"/>
      <c r="H871" s="387"/>
      <c r="I871" s="106" t="str">
        <f>IF(OR(C871="",D871=""),"",VLOOKUP(C871,VALIDATIONS!$FL$2:$FM$12,2,FALSE))</f>
        <v/>
      </c>
      <c r="J871" s="84"/>
      <c r="K871" s="377"/>
      <c r="L871" s="368"/>
      <c r="M871" s="141"/>
      <c r="N871" s="368"/>
      <c r="O871" s="141"/>
      <c r="P871" s="368"/>
      <c r="Q871" s="368"/>
      <c r="R871" s="196"/>
      <c r="S871" s="234"/>
      <c r="T871" s="198"/>
      <c r="U871" s="235"/>
      <c r="W871" s="368"/>
      <c r="X871" s="368"/>
      <c r="Y871" s="368"/>
      <c r="Z871" s="106" t="str">
        <f>IF(OR(N871="",P871="",Q871="",V871="",W871="",X871="",Y871=""),"",V871*IF(N871="Sewer Rising Main",VLOOKUP(W871,VALIDATIONS!$FN$2:$GE$42,11,FALSE),IF(N871="Sewer Reticulation",VLOOKUP(W871,VALIDATIONS!$FN$2:$GE$42,VLOOKUP(X871,VALIDATIONS!$FF$2:$FH$5,2,FALSE),FALSE),0)) +IF(P871="Up to 10% Rock",VLOOKUP(W871,VALIDATIONS!$FN$2:$GE$42,VLOOKUP(X871,VALIDATIONS!$FF$2:$FH$5,2,FALSE),FALSE),0)+IF(OR(Q871="Urban Development (moderate)",Q871="Urban Development (heavy)"),VLOOKUP(W871,VALIDATIONS!$FN$2:$GE$42,VLOOKUP(Q871,VALIDATIONS!$FJ$2:$FK$4,2,FALSE),FALSE),0))</f>
        <v/>
      </c>
    </row>
    <row r="872" spans="1:26" x14ac:dyDescent="0.2">
      <c r="A872" s="136"/>
      <c r="B872" s="368"/>
      <c r="C872" s="354"/>
      <c r="D872" s="141"/>
      <c r="E872" s="122"/>
      <c r="F872" s="141"/>
      <c r="G872" s="387"/>
      <c r="H872" s="387"/>
      <c r="I872" s="106" t="str">
        <f>IF(OR(C872="",D872=""),"",VLOOKUP(C872,VALIDATIONS!$FL$2:$FM$12,2,FALSE))</f>
        <v/>
      </c>
      <c r="J872" s="84"/>
      <c r="K872" s="377"/>
      <c r="L872" s="368"/>
      <c r="M872" s="141"/>
      <c r="N872" s="368"/>
      <c r="O872" s="141"/>
      <c r="P872" s="368"/>
      <c r="Q872" s="368"/>
      <c r="R872" s="196"/>
      <c r="S872" s="234"/>
      <c r="T872" s="198"/>
      <c r="U872" s="235"/>
      <c r="W872" s="368"/>
      <c r="X872" s="368"/>
      <c r="Y872" s="368"/>
      <c r="Z872" s="106" t="str">
        <f>IF(OR(N872="",P872="",Q872="",V872="",W872="",X872="",Y872=""),"",V872*IF(N872="Sewer Rising Main",VLOOKUP(W872,VALIDATIONS!$FN$2:$GE$42,11,FALSE),IF(N872="Sewer Reticulation",VLOOKUP(W872,VALIDATIONS!$FN$2:$GE$42,VLOOKUP(X872,VALIDATIONS!$FF$2:$FH$5,2,FALSE),FALSE),0)) +IF(P872="Up to 10% Rock",VLOOKUP(W872,VALIDATIONS!$FN$2:$GE$42,VLOOKUP(X872,VALIDATIONS!$FF$2:$FH$5,2,FALSE),FALSE),0)+IF(OR(Q872="Urban Development (moderate)",Q872="Urban Development (heavy)"),VLOOKUP(W872,VALIDATIONS!$FN$2:$GE$42,VLOOKUP(Q872,VALIDATIONS!$FJ$2:$FK$4,2,FALSE),FALSE),0))</f>
        <v/>
      </c>
    </row>
    <row r="873" spans="1:26" x14ac:dyDescent="0.2">
      <c r="A873" s="136"/>
      <c r="B873" s="368"/>
      <c r="C873" s="354"/>
      <c r="D873" s="141"/>
      <c r="E873" s="122"/>
      <c r="F873" s="141"/>
      <c r="G873" s="387"/>
      <c r="H873" s="387"/>
      <c r="I873" s="106" t="str">
        <f>IF(OR(C873="",D873=""),"",VLOOKUP(C873,VALIDATIONS!$FL$2:$FM$12,2,FALSE))</f>
        <v/>
      </c>
      <c r="J873" s="84"/>
      <c r="K873" s="377"/>
      <c r="L873" s="368"/>
      <c r="M873" s="141"/>
      <c r="N873" s="368"/>
      <c r="O873" s="141"/>
      <c r="P873" s="368"/>
      <c r="Q873" s="368"/>
      <c r="R873" s="196"/>
      <c r="S873" s="234"/>
      <c r="T873" s="198"/>
      <c r="U873" s="235"/>
      <c r="W873" s="368"/>
      <c r="X873" s="368"/>
      <c r="Y873" s="368"/>
      <c r="Z873" s="106" t="str">
        <f>IF(OR(N873="",P873="",Q873="",V873="",W873="",X873="",Y873=""),"",V873*IF(N873="Sewer Rising Main",VLOOKUP(W873,VALIDATIONS!$FN$2:$GE$42,11,FALSE),IF(N873="Sewer Reticulation",VLOOKUP(W873,VALIDATIONS!$FN$2:$GE$42,VLOOKUP(X873,VALIDATIONS!$FF$2:$FH$5,2,FALSE),FALSE),0)) +IF(P873="Up to 10% Rock",VLOOKUP(W873,VALIDATIONS!$FN$2:$GE$42,VLOOKUP(X873,VALIDATIONS!$FF$2:$FH$5,2,FALSE),FALSE),0)+IF(OR(Q873="Urban Development (moderate)",Q873="Urban Development (heavy)"),VLOOKUP(W873,VALIDATIONS!$FN$2:$GE$42,VLOOKUP(Q873,VALIDATIONS!$FJ$2:$FK$4,2,FALSE),FALSE),0))</f>
        <v/>
      </c>
    </row>
    <row r="874" spans="1:26" x14ac:dyDescent="0.2">
      <c r="A874" s="136"/>
      <c r="B874" s="368"/>
      <c r="C874" s="354"/>
      <c r="D874" s="141"/>
      <c r="E874" s="122"/>
      <c r="F874" s="141"/>
      <c r="G874" s="387"/>
      <c r="H874" s="387"/>
      <c r="I874" s="106" t="str">
        <f>IF(OR(C874="",D874=""),"",VLOOKUP(C874,VALIDATIONS!$FL$2:$FM$12,2,FALSE))</f>
        <v/>
      </c>
      <c r="J874" s="84"/>
      <c r="K874" s="377"/>
      <c r="L874" s="368"/>
      <c r="M874" s="141"/>
      <c r="N874" s="368"/>
      <c r="O874" s="141"/>
      <c r="P874" s="368"/>
      <c r="Q874" s="368"/>
      <c r="R874" s="196"/>
      <c r="S874" s="234"/>
      <c r="T874" s="198"/>
      <c r="U874" s="235"/>
      <c r="W874" s="368"/>
      <c r="X874" s="368"/>
      <c r="Y874" s="368"/>
      <c r="Z874" s="106" t="str">
        <f>IF(OR(N874="",P874="",Q874="",V874="",W874="",X874="",Y874=""),"",V874*IF(N874="Sewer Rising Main",VLOOKUP(W874,VALIDATIONS!$FN$2:$GE$42,11,FALSE),IF(N874="Sewer Reticulation",VLOOKUP(W874,VALIDATIONS!$FN$2:$GE$42,VLOOKUP(X874,VALIDATIONS!$FF$2:$FH$5,2,FALSE),FALSE),0)) +IF(P874="Up to 10% Rock",VLOOKUP(W874,VALIDATIONS!$FN$2:$GE$42,VLOOKUP(X874,VALIDATIONS!$FF$2:$FH$5,2,FALSE),FALSE),0)+IF(OR(Q874="Urban Development (moderate)",Q874="Urban Development (heavy)"),VLOOKUP(W874,VALIDATIONS!$FN$2:$GE$42,VLOOKUP(Q874,VALIDATIONS!$FJ$2:$FK$4,2,FALSE),FALSE),0))</f>
        <v/>
      </c>
    </row>
    <row r="875" spans="1:26" x14ac:dyDescent="0.2">
      <c r="A875" s="136"/>
      <c r="B875" s="368"/>
      <c r="C875" s="354"/>
      <c r="D875" s="141"/>
      <c r="E875" s="122"/>
      <c r="F875" s="141"/>
      <c r="G875" s="387"/>
      <c r="H875" s="387"/>
      <c r="I875" s="106" t="str">
        <f>IF(OR(C875="",D875=""),"",VLOOKUP(C875,VALIDATIONS!$FL$2:$FM$12,2,FALSE))</f>
        <v/>
      </c>
      <c r="J875" s="84"/>
      <c r="K875" s="377"/>
      <c r="L875" s="368"/>
      <c r="M875" s="141"/>
      <c r="N875" s="368"/>
      <c r="O875" s="141"/>
      <c r="P875" s="368"/>
      <c r="Q875" s="368"/>
      <c r="R875" s="196"/>
      <c r="S875" s="234"/>
      <c r="T875" s="198"/>
      <c r="U875" s="235"/>
      <c r="W875" s="368"/>
      <c r="X875" s="368"/>
      <c r="Y875" s="368"/>
      <c r="Z875" s="106" t="str">
        <f>IF(OR(N875="",P875="",Q875="",V875="",W875="",X875="",Y875=""),"",V875*IF(N875="Sewer Rising Main",VLOOKUP(W875,VALIDATIONS!$FN$2:$GE$42,11,FALSE),IF(N875="Sewer Reticulation",VLOOKUP(W875,VALIDATIONS!$FN$2:$GE$42,VLOOKUP(X875,VALIDATIONS!$FF$2:$FH$5,2,FALSE),FALSE),0)) +IF(P875="Up to 10% Rock",VLOOKUP(W875,VALIDATIONS!$FN$2:$GE$42,VLOOKUP(X875,VALIDATIONS!$FF$2:$FH$5,2,FALSE),FALSE),0)+IF(OR(Q875="Urban Development (moderate)",Q875="Urban Development (heavy)"),VLOOKUP(W875,VALIDATIONS!$FN$2:$GE$42,VLOOKUP(Q875,VALIDATIONS!$FJ$2:$FK$4,2,FALSE),FALSE),0))</f>
        <v/>
      </c>
    </row>
    <row r="876" spans="1:26" x14ac:dyDescent="0.2">
      <c r="A876" s="136"/>
      <c r="B876" s="368"/>
      <c r="C876" s="354"/>
      <c r="D876" s="141"/>
      <c r="E876" s="122"/>
      <c r="F876" s="141"/>
      <c r="G876" s="387"/>
      <c r="H876" s="387"/>
      <c r="I876" s="106" t="str">
        <f>IF(OR(C876="",D876=""),"",VLOOKUP(C876,VALIDATIONS!$FL$2:$FM$12,2,FALSE))</f>
        <v/>
      </c>
      <c r="J876" s="84"/>
      <c r="K876" s="377"/>
      <c r="L876" s="368"/>
      <c r="M876" s="141"/>
      <c r="N876" s="368"/>
      <c r="O876" s="141"/>
      <c r="P876" s="368"/>
      <c r="Q876" s="368"/>
      <c r="R876" s="196"/>
      <c r="S876" s="234"/>
      <c r="T876" s="198"/>
      <c r="U876" s="235"/>
      <c r="W876" s="368"/>
      <c r="X876" s="368"/>
      <c r="Y876" s="368"/>
      <c r="Z876" s="106" t="str">
        <f>IF(OR(N876="",P876="",Q876="",V876="",W876="",X876="",Y876=""),"",V876*IF(N876="Sewer Rising Main",VLOOKUP(W876,VALIDATIONS!$FN$2:$GE$42,11,FALSE),IF(N876="Sewer Reticulation",VLOOKUP(W876,VALIDATIONS!$FN$2:$GE$42,VLOOKUP(X876,VALIDATIONS!$FF$2:$FH$5,2,FALSE),FALSE),0)) +IF(P876="Up to 10% Rock",VLOOKUP(W876,VALIDATIONS!$FN$2:$GE$42,VLOOKUP(X876,VALIDATIONS!$FF$2:$FH$5,2,FALSE),FALSE),0)+IF(OR(Q876="Urban Development (moderate)",Q876="Urban Development (heavy)"),VLOOKUP(W876,VALIDATIONS!$FN$2:$GE$42,VLOOKUP(Q876,VALIDATIONS!$FJ$2:$FK$4,2,FALSE),FALSE),0))</f>
        <v/>
      </c>
    </row>
    <row r="877" spans="1:26" x14ac:dyDescent="0.2">
      <c r="A877" s="136"/>
      <c r="B877" s="368"/>
      <c r="C877" s="354"/>
      <c r="D877" s="141"/>
      <c r="E877" s="122"/>
      <c r="F877" s="141"/>
      <c r="G877" s="387"/>
      <c r="H877" s="387"/>
      <c r="I877" s="106" t="str">
        <f>IF(OR(C877="",D877=""),"",VLOOKUP(C877,VALIDATIONS!$FL$2:$FM$12,2,FALSE))</f>
        <v/>
      </c>
      <c r="J877" s="84"/>
      <c r="K877" s="377"/>
      <c r="L877" s="368"/>
      <c r="M877" s="141"/>
      <c r="N877" s="368"/>
      <c r="O877" s="141"/>
      <c r="P877" s="368"/>
      <c r="Q877" s="368"/>
      <c r="R877" s="196"/>
      <c r="S877" s="234"/>
      <c r="T877" s="198"/>
      <c r="U877" s="235"/>
      <c r="W877" s="368"/>
      <c r="X877" s="368"/>
      <c r="Y877" s="368"/>
      <c r="Z877" s="106" t="str">
        <f>IF(OR(N877="",P877="",Q877="",V877="",W877="",X877="",Y877=""),"",V877*IF(N877="Sewer Rising Main",VLOOKUP(W877,VALIDATIONS!$FN$2:$GE$42,11,FALSE),IF(N877="Sewer Reticulation",VLOOKUP(W877,VALIDATIONS!$FN$2:$GE$42,VLOOKUP(X877,VALIDATIONS!$FF$2:$FH$5,2,FALSE),FALSE),0)) +IF(P877="Up to 10% Rock",VLOOKUP(W877,VALIDATIONS!$FN$2:$GE$42,VLOOKUP(X877,VALIDATIONS!$FF$2:$FH$5,2,FALSE),FALSE),0)+IF(OR(Q877="Urban Development (moderate)",Q877="Urban Development (heavy)"),VLOOKUP(W877,VALIDATIONS!$FN$2:$GE$42,VLOOKUP(Q877,VALIDATIONS!$FJ$2:$FK$4,2,FALSE),FALSE),0))</f>
        <v/>
      </c>
    </row>
    <row r="878" spans="1:26" x14ac:dyDescent="0.2">
      <c r="A878" s="136"/>
      <c r="B878" s="368"/>
      <c r="C878" s="354"/>
      <c r="D878" s="141"/>
      <c r="E878" s="122"/>
      <c r="F878" s="141"/>
      <c r="G878" s="387"/>
      <c r="H878" s="387"/>
      <c r="I878" s="106" t="str">
        <f>IF(OR(C878="",D878=""),"",VLOOKUP(C878,VALIDATIONS!$FL$2:$FM$12,2,FALSE))</f>
        <v/>
      </c>
      <c r="J878" s="84"/>
      <c r="K878" s="377"/>
      <c r="L878" s="368"/>
      <c r="M878" s="141"/>
      <c r="N878" s="368"/>
      <c r="O878" s="141"/>
      <c r="P878" s="368"/>
      <c r="Q878" s="368"/>
      <c r="R878" s="196"/>
      <c r="S878" s="234"/>
      <c r="T878" s="198"/>
      <c r="U878" s="235"/>
      <c r="W878" s="368"/>
      <c r="X878" s="368"/>
      <c r="Y878" s="368"/>
      <c r="Z878" s="106" t="str">
        <f>IF(OR(N878="",P878="",Q878="",V878="",W878="",X878="",Y878=""),"",V878*IF(N878="Sewer Rising Main",VLOOKUP(W878,VALIDATIONS!$FN$2:$GE$42,11,FALSE),IF(N878="Sewer Reticulation",VLOOKUP(W878,VALIDATIONS!$FN$2:$GE$42,VLOOKUP(X878,VALIDATIONS!$FF$2:$FH$5,2,FALSE),FALSE),0)) +IF(P878="Up to 10% Rock",VLOOKUP(W878,VALIDATIONS!$FN$2:$GE$42,VLOOKUP(X878,VALIDATIONS!$FF$2:$FH$5,2,FALSE),FALSE),0)+IF(OR(Q878="Urban Development (moderate)",Q878="Urban Development (heavy)"),VLOOKUP(W878,VALIDATIONS!$FN$2:$GE$42,VLOOKUP(Q878,VALIDATIONS!$FJ$2:$FK$4,2,FALSE),FALSE),0))</f>
        <v/>
      </c>
    </row>
    <row r="879" spans="1:26" x14ac:dyDescent="0.2">
      <c r="A879" s="136"/>
      <c r="B879" s="368"/>
      <c r="C879" s="354"/>
      <c r="D879" s="141"/>
      <c r="E879" s="122"/>
      <c r="F879" s="141"/>
      <c r="G879" s="387"/>
      <c r="H879" s="387"/>
      <c r="I879" s="106" t="str">
        <f>IF(OR(C879="",D879=""),"",VLOOKUP(C879,VALIDATIONS!$FL$2:$FM$12,2,FALSE))</f>
        <v/>
      </c>
      <c r="J879" s="84"/>
      <c r="K879" s="377"/>
      <c r="L879" s="368"/>
      <c r="M879" s="141"/>
      <c r="N879" s="368"/>
      <c r="O879" s="141"/>
      <c r="P879" s="368"/>
      <c r="Q879" s="368"/>
      <c r="R879" s="196"/>
      <c r="S879" s="234"/>
      <c r="T879" s="198"/>
      <c r="U879" s="235"/>
      <c r="W879" s="368"/>
      <c r="X879" s="368"/>
      <c r="Y879" s="368"/>
      <c r="Z879" s="106" t="str">
        <f>IF(OR(N879="",P879="",Q879="",V879="",W879="",X879="",Y879=""),"",V879*IF(N879="Sewer Rising Main",VLOOKUP(W879,VALIDATIONS!$FN$2:$GE$42,11,FALSE),IF(N879="Sewer Reticulation",VLOOKUP(W879,VALIDATIONS!$FN$2:$GE$42,VLOOKUP(X879,VALIDATIONS!$FF$2:$FH$5,2,FALSE),FALSE),0)) +IF(P879="Up to 10% Rock",VLOOKUP(W879,VALIDATIONS!$FN$2:$GE$42,VLOOKUP(X879,VALIDATIONS!$FF$2:$FH$5,2,FALSE),FALSE),0)+IF(OR(Q879="Urban Development (moderate)",Q879="Urban Development (heavy)"),VLOOKUP(W879,VALIDATIONS!$FN$2:$GE$42,VLOOKUP(Q879,VALIDATIONS!$FJ$2:$FK$4,2,FALSE),FALSE),0))</f>
        <v/>
      </c>
    </row>
    <row r="880" spans="1:26" x14ac:dyDescent="0.2">
      <c r="A880" s="136"/>
      <c r="B880" s="368"/>
      <c r="C880" s="354"/>
      <c r="D880" s="141"/>
      <c r="E880" s="122"/>
      <c r="F880" s="141"/>
      <c r="G880" s="387"/>
      <c r="H880" s="387"/>
      <c r="I880" s="106" t="str">
        <f>IF(OR(C880="",D880=""),"",VLOOKUP(C880,VALIDATIONS!$FL$2:$FM$12,2,FALSE))</f>
        <v/>
      </c>
      <c r="J880" s="84"/>
      <c r="K880" s="377"/>
      <c r="L880" s="368"/>
      <c r="M880" s="141"/>
      <c r="N880" s="368"/>
      <c r="O880" s="141"/>
      <c r="P880" s="368"/>
      <c r="Q880" s="368"/>
      <c r="R880" s="196"/>
      <c r="S880" s="234"/>
      <c r="T880" s="198"/>
      <c r="U880" s="235"/>
      <c r="W880" s="368"/>
      <c r="X880" s="368"/>
      <c r="Y880" s="368"/>
      <c r="Z880" s="106" t="str">
        <f>IF(OR(N880="",P880="",Q880="",V880="",W880="",X880="",Y880=""),"",V880*IF(N880="Sewer Rising Main",VLOOKUP(W880,VALIDATIONS!$FN$2:$GE$42,11,FALSE),IF(N880="Sewer Reticulation",VLOOKUP(W880,VALIDATIONS!$FN$2:$GE$42,VLOOKUP(X880,VALIDATIONS!$FF$2:$FH$5,2,FALSE),FALSE),0)) +IF(P880="Up to 10% Rock",VLOOKUP(W880,VALIDATIONS!$FN$2:$GE$42,VLOOKUP(X880,VALIDATIONS!$FF$2:$FH$5,2,FALSE),FALSE),0)+IF(OR(Q880="Urban Development (moderate)",Q880="Urban Development (heavy)"),VLOOKUP(W880,VALIDATIONS!$FN$2:$GE$42,VLOOKUP(Q880,VALIDATIONS!$FJ$2:$FK$4,2,FALSE),FALSE),0))</f>
        <v/>
      </c>
    </row>
    <row r="881" spans="1:26" x14ac:dyDescent="0.2">
      <c r="A881" s="136"/>
      <c r="B881" s="368"/>
      <c r="C881" s="354"/>
      <c r="D881" s="141"/>
      <c r="E881" s="122"/>
      <c r="F881" s="141"/>
      <c r="G881" s="387"/>
      <c r="H881" s="387"/>
      <c r="I881" s="106" t="str">
        <f>IF(OR(C881="",D881=""),"",VLOOKUP(C881,VALIDATIONS!$FL$2:$FM$12,2,FALSE))</f>
        <v/>
      </c>
      <c r="J881" s="84"/>
      <c r="K881" s="377"/>
      <c r="L881" s="368"/>
      <c r="M881" s="141"/>
      <c r="N881" s="368"/>
      <c r="O881" s="141"/>
      <c r="P881" s="368"/>
      <c r="Q881" s="368"/>
      <c r="R881" s="196"/>
      <c r="S881" s="234"/>
      <c r="T881" s="198"/>
      <c r="U881" s="235"/>
      <c r="W881" s="368"/>
      <c r="X881" s="368"/>
      <c r="Y881" s="368"/>
      <c r="Z881" s="106" t="str">
        <f>IF(OR(N881="",P881="",Q881="",V881="",W881="",X881="",Y881=""),"",V881*IF(N881="Sewer Rising Main",VLOOKUP(W881,VALIDATIONS!$FN$2:$GE$42,11,FALSE),IF(N881="Sewer Reticulation",VLOOKUP(W881,VALIDATIONS!$FN$2:$GE$42,VLOOKUP(X881,VALIDATIONS!$FF$2:$FH$5,2,FALSE),FALSE),0)) +IF(P881="Up to 10% Rock",VLOOKUP(W881,VALIDATIONS!$FN$2:$GE$42,VLOOKUP(X881,VALIDATIONS!$FF$2:$FH$5,2,FALSE),FALSE),0)+IF(OR(Q881="Urban Development (moderate)",Q881="Urban Development (heavy)"),VLOOKUP(W881,VALIDATIONS!$FN$2:$GE$42,VLOOKUP(Q881,VALIDATIONS!$FJ$2:$FK$4,2,FALSE),FALSE),0))</f>
        <v/>
      </c>
    </row>
    <row r="882" spans="1:26" x14ac:dyDescent="0.2">
      <c r="A882" s="136"/>
      <c r="B882" s="368"/>
      <c r="C882" s="354"/>
      <c r="D882" s="141"/>
      <c r="E882" s="122"/>
      <c r="F882" s="141"/>
      <c r="G882" s="387"/>
      <c r="H882" s="387"/>
      <c r="I882" s="106" t="str">
        <f>IF(OR(C882="",D882=""),"",VLOOKUP(C882,VALIDATIONS!$FL$2:$FM$12,2,FALSE))</f>
        <v/>
      </c>
      <c r="J882" s="84"/>
      <c r="K882" s="377"/>
      <c r="L882" s="368"/>
      <c r="M882" s="141"/>
      <c r="N882" s="368"/>
      <c r="O882" s="141"/>
      <c r="P882" s="368"/>
      <c r="Q882" s="368"/>
      <c r="R882" s="196"/>
      <c r="S882" s="234"/>
      <c r="T882" s="198"/>
      <c r="U882" s="235"/>
      <c r="W882" s="368"/>
      <c r="X882" s="368"/>
      <c r="Y882" s="368"/>
      <c r="Z882" s="106" t="str">
        <f>IF(OR(N882="",P882="",Q882="",V882="",W882="",X882="",Y882=""),"",V882*IF(N882="Sewer Rising Main",VLOOKUP(W882,VALIDATIONS!$FN$2:$GE$42,11,FALSE),IF(N882="Sewer Reticulation",VLOOKUP(W882,VALIDATIONS!$FN$2:$GE$42,VLOOKUP(X882,VALIDATIONS!$FF$2:$FH$5,2,FALSE),FALSE),0)) +IF(P882="Up to 10% Rock",VLOOKUP(W882,VALIDATIONS!$FN$2:$GE$42,VLOOKUP(X882,VALIDATIONS!$FF$2:$FH$5,2,FALSE),FALSE),0)+IF(OR(Q882="Urban Development (moderate)",Q882="Urban Development (heavy)"),VLOOKUP(W882,VALIDATIONS!$FN$2:$GE$42,VLOOKUP(Q882,VALIDATIONS!$FJ$2:$FK$4,2,FALSE),FALSE),0))</f>
        <v/>
      </c>
    </row>
    <row r="883" spans="1:26" x14ac:dyDescent="0.2">
      <c r="A883" s="136"/>
      <c r="B883" s="368"/>
      <c r="C883" s="354"/>
      <c r="D883" s="141"/>
      <c r="E883" s="122"/>
      <c r="F883" s="141"/>
      <c r="G883" s="387"/>
      <c r="H883" s="387"/>
      <c r="I883" s="106" t="str">
        <f>IF(OR(C883="",D883=""),"",VLOOKUP(C883,VALIDATIONS!$FL$2:$FM$12,2,FALSE))</f>
        <v/>
      </c>
      <c r="J883" s="84"/>
      <c r="K883" s="377"/>
      <c r="L883" s="368"/>
      <c r="M883" s="141"/>
      <c r="N883" s="368"/>
      <c r="O883" s="141"/>
      <c r="P883" s="368"/>
      <c r="Q883" s="368"/>
      <c r="R883" s="196"/>
      <c r="S883" s="234"/>
      <c r="T883" s="198"/>
      <c r="U883" s="235"/>
      <c r="W883" s="368"/>
      <c r="X883" s="368"/>
      <c r="Y883" s="368"/>
      <c r="Z883" s="106" t="str">
        <f>IF(OR(N883="",P883="",Q883="",V883="",W883="",X883="",Y883=""),"",V883*IF(N883="Sewer Rising Main",VLOOKUP(W883,VALIDATIONS!$FN$2:$GE$42,11,FALSE),IF(N883="Sewer Reticulation",VLOOKUP(W883,VALIDATIONS!$FN$2:$GE$42,VLOOKUP(X883,VALIDATIONS!$FF$2:$FH$5,2,FALSE),FALSE),0)) +IF(P883="Up to 10% Rock",VLOOKUP(W883,VALIDATIONS!$FN$2:$GE$42,VLOOKUP(X883,VALIDATIONS!$FF$2:$FH$5,2,FALSE),FALSE),0)+IF(OR(Q883="Urban Development (moderate)",Q883="Urban Development (heavy)"),VLOOKUP(W883,VALIDATIONS!$FN$2:$GE$42,VLOOKUP(Q883,VALIDATIONS!$FJ$2:$FK$4,2,FALSE),FALSE),0))</f>
        <v/>
      </c>
    </row>
    <row r="884" spans="1:26" x14ac:dyDescent="0.2">
      <c r="A884" s="136"/>
      <c r="B884" s="368"/>
      <c r="C884" s="354"/>
      <c r="D884" s="141"/>
      <c r="E884" s="122"/>
      <c r="F884" s="141"/>
      <c r="G884" s="387"/>
      <c r="H884" s="387"/>
      <c r="I884" s="106" t="str">
        <f>IF(OR(C884="",D884=""),"",VLOOKUP(C884,VALIDATIONS!$FL$2:$FM$12,2,FALSE))</f>
        <v/>
      </c>
      <c r="J884" s="84"/>
      <c r="K884" s="377"/>
      <c r="L884" s="368"/>
      <c r="M884" s="141"/>
      <c r="N884" s="368"/>
      <c r="O884" s="141"/>
      <c r="P884" s="368"/>
      <c r="Q884" s="368"/>
      <c r="R884" s="196"/>
      <c r="S884" s="234"/>
      <c r="T884" s="198"/>
      <c r="U884" s="235"/>
      <c r="W884" s="368"/>
      <c r="X884" s="368"/>
      <c r="Y884" s="368"/>
      <c r="Z884" s="106" t="str">
        <f>IF(OR(N884="",P884="",Q884="",V884="",W884="",X884="",Y884=""),"",V884*IF(N884="Sewer Rising Main",VLOOKUP(W884,VALIDATIONS!$FN$2:$GE$42,11,FALSE),IF(N884="Sewer Reticulation",VLOOKUP(W884,VALIDATIONS!$FN$2:$GE$42,VLOOKUP(X884,VALIDATIONS!$FF$2:$FH$5,2,FALSE),FALSE),0)) +IF(P884="Up to 10% Rock",VLOOKUP(W884,VALIDATIONS!$FN$2:$GE$42,VLOOKUP(X884,VALIDATIONS!$FF$2:$FH$5,2,FALSE),FALSE),0)+IF(OR(Q884="Urban Development (moderate)",Q884="Urban Development (heavy)"),VLOOKUP(W884,VALIDATIONS!$FN$2:$GE$42,VLOOKUP(Q884,VALIDATIONS!$FJ$2:$FK$4,2,FALSE),FALSE),0))</f>
        <v/>
      </c>
    </row>
    <row r="885" spans="1:26" x14ac:dyDescent="0.2">
      <c r="A885" s="136"/>
      <c r="B885" s="368"/>
      <c r="C885" s="354"/>
      <c r="D885" s="141"/>
      <c r="E885" s="122"/>
      <c r="F885" s="141"/>
      <c r="G885" s="387"/>
      <c r="H885" s="387"/>
      <c r="I885" s="106" t="str">
        <f>IF(OR(C885="",D885=""),"",VLOOKUP(C885,VALIDATIONS!$FL$2:$FM$12,2,FALSE))</f>
        <v/>
      </c>
      <c r="J885" s="84"/>
      <c r="K885" s="377"/>
      <c r="L885" s="368"/>
      <c r="M885" s="141"/>
      <c r="N885" s="368"/>
      <c r="O885" s="141"/>
      <c r="P885" s="368"/>
      <c r="Q885" s="368"/>
      <c r="R885" s="196"/>
      <c r="S885" s="234"/>
      <c r="T885" s="198"/>
      <c r="U885" s="235"/>
      <c r="W885" s="368"/>
      <c r="X885" s="368"/>
      <c r="Y885" s="368"/>
      <c r="Z885" s="106" t="str">
        <f>IF(OR(N885="",P885="",Q885="",V885="",W885="",X885="",Y885=""),"",V885*IF(N885="Sewer Rising Main",VLOOKUP(W885,VALIDATIONS!$FN$2:$GE$42,11,FALSE),IF(N885="Sewer Reticulation",VLOOKUP(W885,VALIDATIONS!$FN$2:$GE$42,VLOOKUP(X885,VALIDATIONS!$FF$2:$FH$5,2,FALSE),FALSE),0)) +IF(P885="Up to 10% Rock",VLOOKUP(W885,VALIDATIONS!$FN$2:$GE$42,VLOOKUP(X885,VALIDATIONS!$FF$2:$FH$5,2,FALSE),FALSE),0)+IF(OR(Q885="Urban Development (moderate)",Q885="Urban Development (heavy)"),VLOOKUP(W885,VALIDATIONS!$FN$2:$GE$42,VLOOKUP(Q885,VALIDATIONS!$FJ$2:$FK$4,2,FALSE),FALSE),0))</f>
        <v/>
      </c>
    </row>
    <row r="886" spans="1:26" x14ac:dyDescent="0.2">
      <c r="A886" s="136"/>
      <c r="B886" s="368"/>
      <c r="C886" s="354"/>
      <c r="D886" s="141"/>
      <c r="E886" s="122"/>
      <c r="F886" s="141"/>
      <c r="G886" s="387"/>
      <c r="H886" s="387"/>
      <c r="I886" s="106" t="str">
        <f>IF(OR(C886="",D886=""),"",VLOOKUP(C886,VALIDATIONS!$FL$2:$FM$12,2,FALSE))</f>
        <v/>
      </c>
      <c r="J886" s="84"/>
      <c r="K886" s="377"/>
      <c r="L886" s="368"/>
      <c r="M886" s="141"/>
      <c r="N886" s="368"/>
      <c r="O886" s="141"/>
      <c r="P886" s="368"/>
      <c r="Q886" s="368"/>
      <c r="R886" s="196"/>
      <c r="S886" s="234"/>
      <c r="T886" s="198"/>
      <c r="U886" s="235"/>
      <c r="W886" s="368"/>
      <c r="X886" s="368"/>
      <c r="Y886" s="368"/>
      <c r="Z886" s="106" t="str">
        <f>IF(OR(N886="",P886="",Q886="",V886="",W886="",X886="",Y886=""),"",V886*IF(N886="Sewer Rising Main",VLOOKUP(W886,VALIDATIONS!$FN$2:$GE$42,11,FALSE),IF(N886="Sewer Reticulation",VLOOKUP(W886,VALIDATIONS!$FN$2:$GE$42,VLOOKUP(X886,VALIDATIONS!$FF$2:$FH$5,2,FALSE),FALSE),0)) +IF(P886="Up to 10% Rock",VLOOKUP(W886,VALIDATIONS!$FN$2:$GE$42,VLOOKUP(X886,VALIDATIONS!$FF$2:$FH$5,2,FALSE),FALSE),0)+IF(OR(Q886="Urban Development (moderate)",Q886="Urban Development (heavy)"),VLOOKUP(W886,VALIDATIONS!$FN$2:$GE$42,VLOOKUP(Q886,VALIDATIONS!$FJ$2:$FK$4,2,FALSE),FALSE),0))</f>
        <v/>
      </c>
    </row>
    <row r="887" spans="1:26" x14ac:dyDescent="0.2">
      <c r="A887" s="136"/>
      <c r="B887" s="368"/>
      <c r="C887" s="354"/>
      <c r="D887" s="141"/>
      <c r="E887" s="122"/>
      <c r="F887" s="141"/>
      <c r="G887" s="387"/>
      <c r="H887" s="387"/>
      <c r="I887" s="106" t="str">
        <f>IF(OR(C887="",D887=""),"",VLOOKUP(C887,VALIDATIONS!$FL$2:$FM$12,2,FALSE))</f>
        <v/>
      </c>
      <c r="J887" s="84"/>
      <c r="K887" s="377"/>
      <c r="L887" s="368"/>
      <c r="M887" s="141"/>
      <c r="N887" s="368"/>
      <c r="O887" s="141"/>
      <c r="P887" s="368"/>
      <c r="Q887" s="368"/>
      <c r="R887" s="196"/>
      <c r="S887" s="234"/>
      <c r="T887" s="198"/>
      <c r="U887" s="235"/>
      <c r="W887" s="368"/>
      <c r="X887" s="368"/>
      <c r="Y887" s="368"/>
      <c r="Z887" s="106" t="str">
        <f>IF(OR(N887="",P887="",Q887="",V887="",W887="",X887="",Y887=""),"",V887*IF(N887="Sewer Rising Main",VLOOKUP(W887,VALIDATIONS!$FN$2:$GE$42,11,FALSE),IF(N887="Sewer Reticulation",VLOOKUP(W887,VALIDATIONS!$FN$2:$GE$42,VLOOKUP(X887,VALIDATIONS!$FF$2:$FH$5,2,FALSE),FALSE),0)) +IF(P887="Up to 10% Rock",VLOOKUP(W887,VALIDATIONS!$FN$2:$GE$42,VLOOKUP(X887,VALIDATIONS!$FF$2:$FH$5,2,FALSE),FALSE),0)+IF(OR(Q887="Urban Development (moderate)",Q887="Urban Development (heavy)"),VLOOKUP(W887,VALIDATIONS!$FN$2:$GE$42,VLOOKUP(Q887,VALIDATIONS!$FJ$2:$FK$4,2,FALSE),FALSE),0))</f>
        <v/>
      </c>
    </row>
    <row r="888" spans="1:26" x14ac:dyDescent="0.2">
      <c r="A888" s="136"/>
      <c r="B888" s="368"/>
      <c r="C888" s="354"/>
      <c r="D888" s="141"/>
      <c r="E888" s="122"/>
      <c r="F888" s="141"/>
      <c r="G888" s="387"/>
      <c r="H888" s="387"/>
      <c r="I888" s="106" t="str">
        <f>IF(OR(C888="",D888=""),"",VLOOKUP(C888,VALIDATIONS!$FL$2:$FM$12,2,FALSE))</f>
        <v/>
      </c>
      <c r="J888" s="84"/>
      <c r="K888" s="377"/>
      <c r="L888" s="368"/>
      <c r="M888" s="141"/>
      <c r="N888" s="368"/>
      <c r="O888" s="141"/>
      <c r="P888" s="368"/>
      <c r="Q888" s="368"/>
      <c r="R888" s="196"/>
      <c r="S888" s="234"/>
      <c r="T888" s="198"/>
      <c r="U888" s="235"/>
      <c r="W888" s="368"/>
      <c r="X888" s="368"/>
      <c r="Y888" s="368"/>
      <c r="Z888" s="106" t="str">
        <f>IF(OR(N888="",P888="",Q888="",V888="",W888="",X888="",Y888=""),"",V888*IF(N888="Sewer Rising Main",VLOOKUP(W888,VALIDATIONS!$FN$2:$GE$42,11,FALSE),IF(N888="Sewer Reticulation",VLOOKUP(W888,VALIDATIONS!$FN$2:$GE$42,VLOOKUP(X888,VALIDATIONS!$FF$2:$FH$5,2,FALSE),FALSE),0)) +IF(P888="Up to 10% Rock",VLOOKUP(W888,VALIDATIONS!$FN$2:$GE$42,VLOOKUP(X888,VALIDATIONS!$FF$2:$FH$5,2,FALSE),FALSE),0)+IF(OR(Q888="Urban Development (moderate)",Q888="Urban Development (heavy)"),VLOOKUP(W888,VALIDATIONS!$FN$2:$GE$42,VLOOKUP(Q888,VALIDATIONS!$FJ$2:$FK$4,2,FALSE),FALSE),0))</f>
        <v/>
      </c>
    </row>
    <row r="889" spans="1:26" x14ac:dyDescent="0.2">
      <c r="A889" s="136"/>
      <c r="B889" s="368"/>
      <c r="C889" s="354"/>
      <c r="D889" s="141"/>
      <c r="E889" s="122"/>
      <c r="F889" s="141"/>
      <c r="G889" s="387"/>
      <c r="H889" s="387"/>
      <c r="I889" s="106" t="str">
        <f>IF(OR(C889="",D889=""),"",VLOOKUP(C889,VALIDATIONS!$FL$2:$FM$12,2,FALSE))</f>
        <v/>
      </c>
      <c r="J889" s="84"/>
      <c r="K889" s="377"/>
      <c r="L889" s="368"/>
      <c r="M889" s="141"/>
      <c r="N889" s="368"/>
      <c r="O889" s="141"/>
      <c r="P889" s="368"/>
      <c r="Q889" s="368"/>
      <c r="R889" s="196"/>
      <c r="S889" s="234"/>
      <c r="T889" s="198"/>
      <c r="U889" s="235"/>
      <c r="W889" s="368"/>
      <c r="X889" s="368"/>
      <c r="Y889" s="368"/>
      <c r="Z889" s="106" t="str">
        <f>IF(OR(N889="",P889="",Q889="",V889="",W889="",X889="",Y889=""),"",V889*IF(N889="Sewer Rising Main",VLOOKUP(W889,VALIDATIONS!$FN$2:$GE$42,11,FALSE),IF(N889="Sewer Reticulation",VLOOKUP(W889,VALIDATIONS!$FN$2:$GE$42,VLOOKUP(X889,VALIDATIONS!$FF$2:$FH$5,2,FALSE),FALSE),0)) +IF(P889="Up to 10% Rock",VLOOKUP(W889,VALIDATIONS!$FN$2:$GE$42,VLOOKUP(X889,VALIDATIONS!$FF$2:$FH$5,2,FALSE),FALSE),0)+IF(OR(Q889="Urban Development (moderate)",Q889="Urban Development (heavy)"),VLOOKUP(W889,VALIDATIONS!$FN$2:$GE$42,VLOOKUP(Q889,VALIDATIONS!$FJ$2:$FK$4,2,FALSE),FALSE),0))</f>
        <v/>
      </c>
    </row>
    <row r="890" spans="1:26" x14ac:dyDescent="0.2">
      <c r="A890" s="136"/>
      <c r="B890" s="368"/>
      <c r="C890" s="354"/>
      <c r="D890" s="141"/>
      <c r="E890" s="122"/>
      <c r="F890" s="141"/>
      <c r="G890" s="387"/>
      <c r="H890" s="387"/>
      <c r="I890" s="106" t="str">
        <f>IF(OR(C890="",D890=""),"",VLOOKUP(C890,VALIDATIONS!$FL$2:$FM$12,2,FALSE))</f>
        <v/>
      </c>
      <c r="J890" s="84"/>
      <c r="K890" s="377"/>
      <c r="L890" s="368"/>
      <c r="M890" s="141"/>
      <c r="N890" s="368"/>
      <c r="O890" s="141"/>
      <c r="P890" s="368"/>
      <c r="Q890" s="368"/>
      <c r="R890" s="196"/>
      <c r="S890" s="234"/>
      <c r="T890" s="198"/>
      <c r="U890" s="235"/>
      <c r="W890" s="368"/>
      <c r="X890" s="368"/>
      <c r="Y890" s="368"/>
      <c r="Z890" s="106" t="str">
        <f>IF(OR(N890="",P890="",Q890="",V890="",W890="",X890="",Y890=""),"",V890*IF(N890="Sewer Rising Main",VLOOKUP(W890,VALIDATIONS!$FN$2:$GE$42,11,FALSE),IF(N890="Sewer Reticulation",VLOOKUP(W890,VALIDATIONS!$FN$2:$GE$42,VLOOKUP(X890,VALIDATIONS!$FF$2:$FH$5,2,FALSE),FALSE),0)) +IF(P890="Up to 10% Rock",VLOOKUP(W890,VALIDATIONS!$FN$2:$GE$42,VLOOKUP(X890,VALIDATIONS!$FF$2:$FH$5,2,FALSE),FALSE),0)+IF(OR(Q890="Urban Development (moderate)",Q890="Urban Development (heavy)"),VLOOKUP(W890,VALIDATIONS!$FN$2:$GE$42,VLOOKUP(Q890,VALIDATIONS!$FJ$2:$FK$4,2,FALSE),FALSE),0))</f>
        <v/>
      </c>
    </row>
    <row r="891" spans="1:26" x14ac:dyDescent="0.2">
      <c r="A891" s="136"/>
      <c r="B891" s="368"/>
      <c r="C891" s="354"/>
      <c r="D891" s="141"/>
      <c r="E891" s="122"/>
      <c r="F891" s="141"/>
      <c r="G891" s="387"/>
      <c r="H891" s="387"/>
      <c r="I891" s="106" t="str">
        <f>IF(OR(C891="",D891=""),"",VLOOKUP(C891,VALIDATIONS!$FL$2:$FM$12,2,FALSE))</f>
        <v/>
      </c>
      <c r="J891" s="84"/>
      <c r="K891" s="377"/>
      <c r="L891" s="368"/>
      <c r="M891" s="141"/>
      <c r="N891" s="368"/>
      <c r="O891" s="141"/>
      <c r="P891" s="368"/>
      <c r="Q891" s="368"/>
      <c r="R891" s="196"/>
      <c r="S891" s="234"/>
      <c r="T891" s="198"/>
      <c r="U891" s="235"/>
      <c r="W891" s="368"/>
      <c r="X891" s="368"/>
      <c r="Y891" s="368"/>
      <c r="Z891" s="106" t="str">
        <f>IF(OR(N891="",P891="",Q891="",V891="",W891="",X891="",Y891=""),"",V891*IF(N891="Sewer Rising Main",VLOOKUP(W891,VALIDATIONS!$FN$2:$GE$42,11,FALSE),IF(N891="Sewer Reticulation",VLOOKUP(W891,VALIDATIONS!$FN$2:$GE$42,VLOOKUP(X891,VALIDATIONS!$FF$2:$FH$5,2,FALSE),FALSE),0)) +IF(P891="Up to 10% Rock",VLOOKUP(W891,VALIDATIONS!$FN$2:$GE$42,VLOOKUP(X891,VALIDATIONS!$FF$2:$FH$5,2,FALSE),FALSE),0)+IF(OR(Q891="Urban Development (moderate)",Q891="Urban Development (heavy)"),VLOOKUP(W891,VALIDATIONS!$FN$2:$GE$42,VLOOKUP(Q891,VALIDATIONS!$FJ$2:$FK$4,2,FALSE),FALSE),0))</f>
        <v/>
      </c>
    </row>
    <row r="892" spans="1:26" x14ac:dyDescent="0.2">
      <c r="A892" s="136"/>
      <c r="B892" s="368"/>
      <c r="C892" s="354"/>
      <c r="D892" s="141"/>
      <c r="E892" s="122"/>
      <c r="F892" s="141"/>
      <c r="G892" s="387"/>
      <c r="H892" s="387"/>
      <c r="I892" s="106" t="str">
        <f>IF(OR(C892="",D892=""),"",VLOOKUP(C892,VALIDATIONS!$FL$2:$FM$12,2,FALSE))</f>
        <v/>
      </c>
      <c r="J892" s="84"/>
      <c r="K892" s="377"/>
      <c r="L892" s="368"/>
      <c r="M892" s="141"/>
      <c r="N892" s="368"/>
      <c r="O892" s="141"/>
      <c r="P892" s="368"/>
      <c r="Q892" s="368"/>
      <c r="R892" s="196"/>
      <c r="S892" s="234"/>
      <c r="T892" s="198"/>
      <c r="U892" s="235"/>
      <c r="W892" s="368"/>
      <c r="X892" s="368"/>
      <c r="Y892" s="368"/>
      <c r="Z892" s="106" t="str">
        <f>IF(OR(N892="",P892="",Q892="",V892="",W892="",X892="",Y892=""),"",V892*IF(N892="Sewer Rising Main",VLOOKUP(W892,VALIDATIONS!$FN$2:$GE$42,11,FALSE),IF(N892="Sewer Reticulation",VLOOKUP(W892,VALIDATIONS!$FN$2:$GE$42,VLOOKUP(X892,VALIDATIONS!$FF$2:$FH$5,2,FALSE),FALSE),0)) +IF(P892="Up to 10% Rock",VLOOKUP(W892,VALIDATIONS!$FN$2:$GE$42,VLOOKUP(X892,VALIDATIONS!$FF$2:$FH$5,2,FALSE),FALSE),0)+IF(OR(Q892="Urban Development (moderate)",Q892="Urban Development (heavy)"),VLOOKUP(W892,VALIDATIONS!$FN$2:$GE$42,VLOOKUP(Q892,VALIDATIONS!$FJ$2:$FK$4,2,FALSE),FALSE),0))</f>
        <v/>
      </c>
    </row>
    <row r="893" spans="1:26" x14ac:dyDescent="0.2">
      <c r="A893" s="136"/>
      <c r="B893" s="368"/>
      <c r="C893" s="354"/>
      <c r="D893" s="141"/>
      <c r="E893" s="122"/>
      <c r="F893" s="141"/>
      <c r="G893" s="387"/>
      <c r="H893" s="387"/>
      <c r="I893" s="106" t="str">
        <f>IF(OR(C893="",D893=""),"",VLOOKUP(C893,VALIDATIONS!$FL$2:$FM$12,2,FALSE))</f>
        <v/>
      </c>
      <c r="J893" s="84"/>
      <c r="K893" s="377"/>
      <c r="L893" s="368"/>
      <c r="M893" s="141"/>
      <c r="N893" s="368"/>
      <c r="O893" s="141"/>
      <c r="P893" s="368"/>
      <c r="Q893" s="368"/>
      <c r="R893" s="196"/>
      <c r="S893" s="234"/>
      <c r="T893" s="198"/>
      <c r="U893" s="235"/>
      <c r="W893" s="368"/>
      <c r="X893" s="368"/>
      <c r="Y893" s="368"/>
      <c r="Z893" s="106" t="str">
        <f>IF(OR(N893="",P893="",Q893="",V893="",W893="",X893="",Y893=""),"",V893*IF(N893="Sewer Rising Main",VLOOKUP(W893,VALIDATIONS!$FN$2:$GE$42,11,FALSE),IF(N893="Sewer Reticulation",VLOOKUP(W893,VALIDATIONS!$FN$2:$GE$42,VLOOKUP(X893,VALIDATIONS!$FF$2:$FH$5,2,FALSE),FALSE),0)) +IF(P893="Up to 10% Rock",VLOOKUP(W893,VALIDATIONS!$FN$2:$GE$42,VLOOKUP(X893,VALIDATIONS!$FF$2:$FH$5,2,FALSE),FALSE),0)+IF(OR(Q893="Urban Development (moderate)",Q893="Urban Development (heavy)"),VLOOKUP(W893,VALIDATIONS!$FN$2:$GE$42,VLOOKUP(Q893,VALIDATIONS!$FJ$2:$FK$4,2,FALSE),FALSE),0))</f>
        <v/>
      </c>
    </row>
    <row r="894" spans="1:26" x14ac:dyDescent="0.2">
      <c r="A894" s="136"/>
      <c r="B894" s="368"/>
      <c r="C894" s="354"/>
      <c r="D894" s="141"/>
      <c r="E894" s="122"/>
      <c r="F894" s="141"/>
      <c r="G894" s="387"/>
      <c r="H894" s="387"/>
      <c r="I894" s="106" t="str">
        <f>IF(OR(C894="",D894=""),"",VLOOKUP(C894,VALIDATIONS!$FL$2:$FM$12,2,FALSE))</f>
        <v/>
      </c>
      <c r="J894" s="84"/>
      <c r="K894" s="377"/>
      <c r="L894" s="368"/>
      <c r="M894" s="141"/>
      <c r="N894" s="368"/>
      <c r="O894" s="141"/>
      <c r="P894" s="368"/>
      <c r="Q894" s="368"/>
      <c r="R894" s="196"/>
      <c r="S894" s="234"/>
      <c r="T894" s="198"/>
      <c r="U894" s="235"/>
      <c r="W894" s="368"/>
      <c r="X894" s="368"/>
      <c r="Y894" s="368"/>
      <c r="Z894" s="106" t="str">
        <f>IF(OR(N894="",P894="",Q894="",V894="",W894="",X894="",Y894=""),"",V894*IF(N894="Sewer Rising Main",VLOOKUP(W894,VALIDATIONS!$FN$2:$GE$42,11,FALSE),IF(N894="Sewer Reticulation",VLOOKUP(W894,VALIDATIONS!$FN$2:$GE$42,VLOOKUP(X894,VALIDATIONS!$FF$2:$FH$5,2,FALSE),FALSE),0)) +IF(P894="Up to 10% Rock",VLOOKUP(W894,VALIDATIONS!$FN$2:$GE$42,VLOOKUP(X894,VALIDATIONS!$FF$2:$FH$5,2,FALSE),FALSE),0)+IF(OR(Q894="Urban Development (moderate)",Q894="Urban Development (heavy)"),VLOOKUP(W894,VALIDATIONS!$FN$2:$GE$42,VLOOKUP(Q894,VALIDATIONS!$FJ$2:$FK$4,2,FALSE),FALSE),0))</f>
        <v/>
      </c>
    </row>
    <row r="895" spans="1:26" x14ac:dyDescent="0.2">
      <c r="A895" s="136"/>
      <c r="B895" s="368"/>
      <c r="C895" s="354"/>
      <c r="D895" s="141"/>
      <c r="E895" s="122"/>
      <c r="F895" s="141"/>
      <c r="G895" s="387"/>
      <c r="H895" s="387"/>
      <c r="I895" s="106" t="str">
        <f>IF(OR(C895="",D895=""),"",VLOOKUP(C895,VALIDATIONS!$FL$2:$FM$12,2,FALSE))</f>
        <v/>
      </c>
      <c r="J895" s="84"/>
      <c r="K895" s="377"/>
      <c r="L895" s="368"/>
      <c r="M895" s="141"/>
      <c r="N895" s="368"/>
      <c r="O895" s="141"/>
      <c r="P895" s="368"/>
      <c r="Q895" s="368"/>
      <c r="R895" s="196"/>
      <c r="S895" s="234"/>
      <c r="T895" s="198"/>
      <c r="U895" s="235"/>
      <c r="W895" s="368"/>
      <c r="X895" s="368"/>
      <c r="Y895" s="368"/>
      <c r="Z895" s="106" t="str">
        <f>IF(OR(N895="",P895="",Q895="",V895="",W895="",X895="",Y895=""),"",V895*IF(N895="Sewer Rising Main",VLOOKUP(W895,VALIDATIONS!$FN$2:$GE$42,11,FALSE),IF(N895="Sewer Reticulation",VLOOKUP(W895,VALIDATIONS!$FN$2:$GE$42,VLOOKUP(X895,VALIDATIONS!$FF$2:$FH$5,2,FALSE),FALSE),0)) +IF(P895="Up to 10% Rock",VLOOKUP(W895,VALIDATIONS!$FN$2:$GE$42,VLOOKUP(X895,VALIDATIONS!$FF$2:$FH$5,2,FALSE),FALSE),0)+IF(OR(Q895="Urban Development (moderate)",Q895="Urban Development (heavy)"),VLOOKUP(W895,VALIDATIONS!$FN$2:$GE$42,VLOOKUP(Q895,VALIDATIONS!$FJ$2:$FK$4,2,FALSE),FALSE),0))</f>
        <v/>
      </c>
    </row>
    <row r="896" spans="1:26" x14ac:dyDescent="0.2">
      <c r="A896" s="136"/>
      <c r="B896" s="368"/>
      <c r="C896" s="354"/>
      <c r="D896" s="141"/>
      <c r="E896" s="122"/>
      <c r="F896" s="141"/>
      <c r="G896" s="387"/>
      <c r="H896" s="387"/>
      <c r="I896" s="106" t="str">
        <f>IF(OR(C896="",D896=""),"",VLOOKUP(C896,VALIDATIONS!$FL$2:$FM$12,2,FALSE))</f>
        <v/>
      </c>
      <c r="J896" s="84"/>
      <c r="K896" s="377"/>
      <c r="L896" s="368"/>
      <c r="M896" s="141"/>
      <c r="N896" s="368"/>
      <c r="O896" s="141"/>
      <c r="P896" s="368"/>
      <c r="Q896" s="368"/>
      <c r="R896" s="196"/>
      <c r="S896" s="234"/>
      <c r="T896" s="198"/>
      <c r="U896" s="235"/>
      <c r="W896" s="368"/>
      <c r="X896" s="368"/>
      <c r="Y896" s="368"/>
      <c r="Z896" s="106" t="str">
        <f>IF(OR(N896="",P896="",Q896="",V896="",W896="",X896="",Y896=""),"",V896*IF(N896="Sewer Rising Main",VLOOKUP(W896,VALIDATIONS!$FN$2:$GE$42,11,FALSE),IF(N896="Sewer Reticulation",VLOOKUP(W896,VALIDATIONS!$FN$2:$GE$42,VLOOKUP(X896,VALIDATIONS!$FF$2:$FH$5,2,FALSE),FALSE),0)) +IF(P896="Up to 10% Rock",VLOOKUP(W896,VALIDATIONS!$FN$2:$GE$42,VLOOKUP(X896,VALIDATIONS!$FF$2:$FH$5,2,FALSE),FALSE),0)+IF(OR(Q896="Urban Development (moderate)",Q896="Urban Development (heavy)"),VLOOKUP(W896,VALIDATIONS!$FN$2:$GE$42,VLOOKUP(Q896,VALIDATIONS!$FJ$2:$FK$4,2,FALSE),FALSE),0))</f>
        <v/>
      </c>
    </row>
    <row r="897" spans="1:26" x14ac:dyDescent="0.2">
      <c r="A897" s="136"/>
      <c r="B897" s="368"/>
      <c r="C897" s="354"/>
      <c r="D897" s="141"/>
      <c r="E897" s="122"/>
      <c r="F897" s="141"/>
      <c r="G897" s="387"/>
      <c r="H897" s="387"/>
      <c r="I897" s="106" t="str">
        <f>IF(OR(C897="",D897=""),"",VLOOKUP(C897,VALIDATIONS!$FL$2:$FM$12,2,FALSE))</f>
        <v/>
      </c>
      <c r="J897" s="84"/>
      <c r="K897" s="377"/>
      <c r="L897" s="368"/>
      <c r="M897" s="141"/>
      <c r="N897" s="368"/>
      <c r="O897" s="141"/>
      <c r="P897" s="368"/>
      <c r="Q897" s="368"/>
      <c r="R897" s="196"/>
      <c r="S897" s="234"/>
      <c r="T897" s="198"/>
      <c r="U897" s="235"/>
      <c r="W897" s="368"/>
      <c r="X897" s="368"/>
      <c r="Y897" s="368"/>
      <c r="Z897" s="106" t="str">
        <f>IF(OR(N897="",P897="",Q897="",V897="",W897="",X897="",Y897=""),"",V897*IF(N897="Sewer Rising Main",VLOOKUP(W897,VALIDATIONS!$FN$2:$GE$42,11,FALSE),IF(N897="Sewer Reticulation",VLOOKUP(W897,VALIDATIONS!$FN$2:$GE$42,VLOOKUP(X897,VALIDATIONS!$FF$2:$FH$5,2,FALSE),FALSE),0)) +IF(P897="Up to 10% Rock",VLOOKUP(W897,VALIDATIONS!$FN$2:$GE$42,VLOOKUP(X897,VALIDATIONS!$FF$2:$FH$5,2,FALSE),FALSE),0)+IF(OR(Q897="Urban Development (moderate)",Q897="Urban Development (heavy)"),VLOOKUP(W897,VALIDATIONS!$FN$2:$GE$42,VLOOKUP(Q897,VALIDATIONS!$FJ$2:$FK$4,2,FALSE),FALSE),0))</f>
        <v/>
      </c>
    </row>
    <row r="898" spans="1:26" x14ac:dyDescent="0.2">
      <c r="A898" s="136"/>
      <c r="B898" s="368"/>
      <c r="C898" s="354"/>
      <c r="D898" s="141"/>
      <c r="E898" s="122"/>
      <c r="F898" s="141"/>
      <c r="G898" s="387"/>
      <c r="H898" s="387"/>
      <c r="I898" s="106" t="str">
        <f>IF(OR(C898="",D898=""),"",VLOOKUP(C898,VALIDATIONS!$FL$2:$FM$12,2,FALSE))</f>
        <v/>
      </c>
      <c r="J898" s="84"/>
      <c r="K898" s="377"/>
      <c r="L898" s="368"/>
      <c r="M898" s="141"/>
      <c r="N898" s="368"/>
      <c r="O898" s="141"/>
      <c r="P898" s="368"/>
      <c r="Q898" s="368"/>
      <c r="R898" s="196"/>
      <c r="S898" s="234"/>
      <c r="T898" s="198"/>
      <c r="U898" s="235"/>
      <c r="W898" s="368"/>
      <c r="X898" s="368"/>
      <c r="Y898" s="368"/>
      <c r="Z898" s="106" t="str">
        <f>IF(OR(N898="",P898="",Q898="",V898="",W898="",X898="",Y898=""),"",V898*IF(N898="Sewer Rising Main",VLOOKUP(W898,VALIDATIONS!$FN$2:$GE$42,11,FALSE),IF(N898="Sewer Reticulation",VLOOKUP(W898,VALIDATIONS!$FN$2:$GE$42,VLOOKUP(X898,VALIDATIONS!$FF$2:$FH$5,2,FALSE),FALSE),0)) +IF(P898="Up to 10% Rock",VLOOKUP(W898,VALIDATIONS!$FN$2:$GE$42,VLOOKUP(X898,VALIDATIONS!$FF$2:$FH$5,2,FALSE),FALSE),0)+IF(OR(Q898="Urban Development (moderate)",Q898="Urban Development (heavy)"),VLOOKUP(W898,VALIDATIONS!$FN$2:$GE$42,VLOOKUP(Q898,VALIDATIONS!$FJ$2:$FK$4,2,FALSE),FALSE),0))</f>
        <v/>
      </c>
    </row>
    <row r="899" spans="1:26" x14ac:dyDescent="0.2">
      <c r="A899" s="136"/>
      <c r="B899" s="368"/>
      <c r="C899" s="354"/>
      <c r="D899" s="141"/>
      <c r="E899" s="122"/>
      <c r="F899" s="141"/>
      <c r="G899" s="387"/>
      <c r="H899" s="387"/>
      <c r="I899" s="106" t="str">
        <f>IF(OR(C899="",D899=""),"",VLOOKUP(C899,VALIDATIONS!$FL$2:$FM$12,2,FALSE))</f>
        <v/>
      </c>
      <c r="J899" s="84"/>
      <c r="K899" s="377"/>
      <c r="L899" s="368"/>
      <c r="M899" s="141"/>
      <c r="N899" s="368"/>
      <c r="O899" s="141"/>
      <c r="P899" s="368"/>
      <c r="Q899" s="368"/>
      <c r="R899" s="196"/>
      <c r="S899" s="234"/>
      <c r="T899" s="198"/>
      <c r="U899" s="235"/>
      <c r="W899" s="368"/>
      <c r="X899" s="368"/>
      <c r="Y899" s="368"/>
      <c r="Z899" s="106" t="str">
        <f>IF(OR(N899="",P899="",Q899="",V899="",W899="",X899="",Y899=""),"",V899*IF(N899="Sewer Rising Main",VLOOKUP(W899,VALIDATIONS!$FN$2:$GE$42,11,FALSE),IF(N899="Sewer Reticulation",VLOOKUP(W899,VALIDATIONS!$FN$2:$GE$42,VLOOKUP(X899,VALIDATIONS!$FF$2:$FH$5,2,FALSE),FALSE),0)) +IF(P899="Up to 10% Rock",VLOOKUP(W899,VALIDATIONS!$FN$2:$GE$42,VLOOKUP(X899,VALIDATIONS!$FF$2:$FH$5,2,FALSE),FALSE),0)+IF(OR(Q899="Urban Development (moderate)",Q899="Urban Development (heavy)"),VLOOKUP(W899,VALIDATIONS!$FN$2:$GE$42,VLOOKUP(Q899,VALIDATIONS!$FJ$2:$FK$4,2,FALSE),FALSE),0))</f>
        <v/>
      </c>
    </row>
    <row r="900" spans="1:26" x14ac:dyDescent="0.2">
      <c r="A900" s="136"/>
      <c r="B900" s="368"/>
      <c r="C900" s="354"/>
      <c r="D900" s="141"/>
      <c r="E900" s="122"/>
      <c r="F900" s="141"/>
      <c r="G900" s="387"/>
      <c r="H900" s="387"/>
      <c r="I900" s="106" t="str">
        <f>IF(OR(C900="",D900=""),"",VLOOKUP(C900,VALIDATIONS!$FL$2:$FM$12,2,FALSE))</f>
        <v/>
      </c>
      <c r="J900" s="84"/>
      <c r="K900" s="377"/>
      <c r="L900" s="368"/>
      <c r="M900" s="141"/>
      <c r="N900" s="368"/>
      <c r="O900" s="141"/>
      <c r="P900" s="368"/>
      <c r="Q900" s="368"/>
      <c r="R900" s="196"/>
      <c r="S900" s="234"/>
      <c r="T900" s="198"/>
      <c r="U900" s="235"/>
      <c r="W900" s="368"/>
      <c r="X900" s="368"/>
      <c r="Y900" s="368"/>
      <c r="Z900" s="106" t="str">
        <f>IF(OR(N900="",P900="",Q900="",V900="",W900="",X900="",Y900=""),"",V900*IF(N900="Sewer Rising Main",VLOOKUP(W900,VALIDATIONS!$FN$2:$GE$42,11,FALSE),IF(N900="Sewer Reticulation",VLOOKUP(W900,VALIDATIONS!$FN$2:$GE$42,VLOOKUP(X900,VALIDATIONS!$FF$2:$FH$5,2,FALSE),FALSE),0)) +IF(P900="Up to 10% Rock",VLOOKUP(W900,VALIDATIONS!$FN$2:$GE$42,VLOOKUP(X900,VALIDATIONS!$FF$2:$FH$5,2,FALSE),FALSE),0)+IF(OR(Q900="Urban Development (moderate)",Q900="Urban Development (heavy)"),VLOOKUP(W900,VALIDATIONS!$FN$2:$GE$42,VLOOKUP(Q900,VALIDATIONS!$FJ$2:$FK$4,2,FALSE),FALSE),0))</f>
        <v/>
      </c>
    </row>
    <row r="901" spans="1:26" x14ac:dyDescent="0.2">
      <c r="A901" s="136"/>
      <c r="B901" s="368"/>
      <c r="C901" s="354"/>
      <c r="D901" s="141"/>
      <c r="E901" s="122"/>
      <c r="F901" s="141"/>
      <c r="G901" s="387"/>
      <c r="H901" s="387"/>
      <c r="I901" s="106" t="str">
        <f>IF(OR(C901="",D901=""),"",VLOOKUP(C901,VALIDATIONS!$FL$2:$FM$12,2,FALSE))</f>
        <v/>
      </c>
      <c r="J901" s="84"/>
      <c r="K901" s="377"/>
      <c r="L901" s="368"/>
      <c r="M901" s="141"/>
      <c r="N901" s="368"/>
      <c r="O901" s="141"/>
      <c r="P901" s="368"/>
      <c r="Q901" s="368"/>
      <c r="R901" s="196"/>
      <c r="S901" s="234"/>
      <c r="T901" s="198"/>
      <c r="U901" s="235"/>
      <c r="W901" s="368"/>
      <c r="X901" s="368"/>
      <c r="Y901" s="368"/>
      <c r="Z901" s="106" t="str">
        <f>IF(OR(N901="",P901="",Q901="",V901="",W901="",X901="",Y901=""),"",V901*IF(N901="Sewer Rising Main",VLOOKUP(W901,VALIDATIONS!$FN$2:$GE$42,11,FALSE),IF(N901="Sewer Reticulation",VLOOKUP(W901,VALIDATIONS!$FN$2:$GE$42,VLOOKUP(X901,VALIDATIONS!$FF$2:$FH$5,2,FALSE),FALSE),0)) +IF(P901="Up to 10% Rock",VLOOKUP(W901,VALIDATIONS!$FN$2:$GE$42,VLOOKUP(X901,VALIDATIONS!$FF$2:$FH$5,2,FALSE),FALSE),0)+IF(OR(Q901="Urban Development (moderate)",Q901="Urban Development (heavy)"),VLOOKUP(W901,VALIDATIONS!$FN$2:$GE$42,VLOOKUP(Q901,VALIDATIONS!$FJ$2:$FK$4,2,FALSE),FALSE),0))</f>
        <v/>
      </c>
    </row>
    <row r="902" spans="1:26" x14ac:dyDescent="0.2">
      <c r="A902" s="136"/>
      <c r="B902" s="368"/>
      <c r="C902" s="354"/>
      <c r="D902" s="141"/>
      <c r="E902" s="122"/>
      <c r="F902" s="141"/>
      <c r="G902" s="387"/>
      <c r="H902" s="387"/>
      <c r="I902" s="106" t="str">
        <f>IF(OR(C902="",D902=""),"",VLOOKUP(C902,VALIDATIONS!$FL$2:$FM$12,2,FALSE))</f>
        <v/>
      </c>
      <c r="J902" s="84"/>
      <c r="K902" s="377"/>
      <c r="L902" s="368"/>
      <c r="M902" s="141"/>
      <c r="N902" s="368"/>
      <c r="O902" s="141"/>
      <c r="P902" s="368"/>
      <c r="Q902" s="368"/>
      <c r="R902" s="196"/>
      <c r="S902" s="234"/>
      <c r="T902" s="198"/>
      <c r="U902" s="235"/>
      <c r="W902" s="368"/>
      <c r="X902" s="368"/>
      <c r="Y902" s="368"/>
      <c r="Z902" s="106" t="str">
        <f>IF(OR(N902="",P902="",Q902="",V902="",W902="",X902="",Y902=""),"",V902*IF(N902="Sewer Rising Main",VLOOKUP(W902,VALIDATIONS!$FN$2:$GE$42,11,FALSE),IF(N902="Sewer Reticulation",VLOOKUP(W902,VALIDATIONS!$FN$2:$GE$42,VLOOKUP(X902,VALIDATIONS!$FF$2:$FH$5,2,FALSE),FALSE),0)) +IF(P902="Up to 10% Rock",VLOOKUP(W902,VALIDATIONS!$FN$2:$GE$42,VLOOKUP(X902,VALIDATIONS!$FF$2:$FH$5,2,FALSE),FALSE),0)+IF(OR(Q902="Urban Development (moderate)",Q902="Urban Development (heavy)"),VLOOKUP(W902,VALIDATIONS!$FN$2:$GE$42,VLOOKUP(Q902,VALIDATIONS!$FJ$2:$FK$4,2,FALSE),FALSE),0))</f>
        <v/>
      </c>
    </row>
    <row r="903" spans="1:26" x14ac:dyDescent="0.2">
      <c r="A903" s="136"/>
      <c r="B903" s="368"/>
      <c r="C903" s="354"/>
      <c r="D903" s="141"/>
      <c r="E903" s="122"/>
      <c r="F903" s="141"/>
      <c r="G903" s="387"/>
      <c r="H903" s="387"/>
      <c r="I903" s="106" t="str">
        <f>IF(OR(C903="",D903=""),"",VLOOKUP(C903,VALIDATIONS!$FL$2:$FM$12,2,FALSE))</f>
        <v/>
      </c>
      <c r="J903" s="84"/>
      <c r="K903" s="377"/>
      <c r="L903" s="368"/>
      <c r="M903" s="141"/>
      <c r="N903" s="368"/>
      <c r="O903" s="141"/>
      <c r="P903" s="368"/>
      <c r="Q903" s="368"/>
      <c r="R903" s="196"/>
      <c r="S903" s="234"/>
      <c r="T903" s="198"/>
      <c r="U903" s="235"/>
      <c r="W903" s="368"/>
      <c r="X903" s="368"/>
      <c r="Y903" s="368"/>
      <c r="Z903" s="106" t="str">
        <f>IF(OR(N903="",P903="",Q903="",V903="",W903="",X903="",Y903=""),"",V903*IF(N903="Sewer Rising Main",VLOOKUP(W903,VALIDATIONS!$FN$2:$GE$42,11,FALSE),IF(N903="Sewer Reticulation",VLOOKUP(W903,VALIDATIONS!$FN$2:$GE$42,VLOOKUP(X903,VALIDATIONS!$FF$2:$FH$5,2,FALSE),FALSE),0)) +IF(P903="Up to 10% Rock",VLOOKUP(W903,VALIDATIONS!$FN$2:$GE$42,VLOOKUP(X903,VALIDATIONS!$FF$2:$FH$5,2,FALSE),FALSE),0)+IF(OR(Q903="Urban Development (moderate)",Q903="Urban Development (heavy)"),VLOOKUP(W903,VALIDATIONS!$FN$2:$GE$42,VLOOKUP(Q903,VALIDATIONS!$FJ$2:$FK$4,2,FALSE),FALSE),0))</f>
        <v/>
      </c>
    </row>
    <row r="904" spans="1:26" x14ac:dyDescent="0.2">
      <c r="A904" s="136"/>
      <c r="B904" s="368"/>
      <c r="C904" s="354"/>
      <c r="D904" s="141"/>
      <c r="E904" s="122"/>
      <c r="F904" s="141"/>
      <c r="G904" s="387"/>
      <c r="H904" s="387"/>
      <c r="I904" s="106" t="str">
        <f>IF(OR(C904="",D904=""),"",VLOOKUP(C904,VALIDATIONS!$FL$2:$FM$12,2,FALSE))</f>
        <v/>
      </c>
      <c r="J904" s="84"/>
      <c r="K904" s="377"/>
      <c r="L904" s="368"/>
      <c r="M904" s="141"/>
      <c r="N904" s="368"/>
      <c r="O904" s="141"/>
      <c r="P904" s="368"/>
      <c r="Q904" s="368"/>
      <c r="R904" s="196"/>
      <c r="S904" s="234"/>
      <c r="T904" s="198"/>
      <c r="U904" s="235"/>
      <c r="W904" s="368"/>
      <c r="X904" s="368"/>
      <c r="Y904" s="368"/>
      <c r="Z904" s="106" t="str">
        <f>IF(OR(N904="",P904="",Q904="",V904="",W904="",X904="",Y904=""),"",V904*IF(N904="Sewer Rising Main",VLOOKUP(W904,VALIDATIONS!$FN$2:$GE$42,11,FALSE),IF(N904="Sewer Reticulation",VLOOKUP(W904,VALIDATIONS!$FN$2:$GE$42,VLOOKUP(X904,VALIDATIONS!$FF$2:$FH$5,2,FALSE),FALSE),0)) +IF(P904="Up to 10% Rock",VLOOKUP(W904,VALIDATIONS!$FN$2:$GE$42,VLOOKUP(X904,VALIDATIONS!$FF$2:$FH$5,2,FALSE),FALSE),0)+IF(OR(Q904="Urban Development (moderate)",Q904="Urban Development (heavy)"),VLOOKUP(W904,VALIDATIONS!$FN$2:$GE$42,VLOOKUP(Q904,VALIDATIONS!$FJ$2:$FK$4,2,FALSE),FALSE),0))</f>
        <v/>
      </c>
    </row>
    <row r="905" spans="1:26" x14ac:dyDescent="0.2">
      <c r="A905" s="136"/>
      <c r="B905" s="368"/>
      <c r="C905" s="354"/>
      <c r="D905" s="141"/>
      <c r="E905" s="122"/>
      <c r="F905" s="141"/>
      <c r="G905" s="387"/>
      <c r="H905" s="387"/>
      <c r="I905" s="106" t="str">
        <f>IF(OR(C905="",D905=""),"",VLOOKUP(C905,VALIDATIONS!$FL$2:$FM$12,2,FALSE))</f>
        <v/>
      </c>
      <c r="J905" s="84"/>
      <c r="K905" s="377"/>
      <c r="L905" s="368"/>
      <c r="M905" s="141"/>
      <c r="N905" s="368"/>
      <c r="O905" s="141"/>
      <c r="P905" s="368"/>
      <c r="Q905" s="368"/>
      <c r="R905" s="196"/>
      <c r="S905" s="234"/>
      <c r="T905" s="198"/>
      <c r="U905" s="235"/>
      <c r="W905" s="368"/>
      <c r="X905" s="368"/>
      <c r="Y905" s="368"/>
      <c r="Z905" s="106" t="str">
        <f>IF(OR(N905="",P905="",Q905="",V905="",W905="",X905="",Y905=""),"",V905*IF(N905="Sewer Rising Main",VLOOKUP(W905,VALIDATIONS!$FN$2:$GE$42,11,FALSE),IF(N905="Sewer Reticulation",VLOOKUP(W905,VALIDATIONS!$FN$2:$GE$42,VLOOKUP(X905,VALIDATIONS!$FF$2:$FH$5,2,FALSE),FALSE),0)) +IF(P905="Up to 10% Rock",VLOOKUP(W905,VALIDATIONS!$FN$2:$GE$42,VLOOKUP(X905,VALIDATIONS!$FF$2:$FH$5,2,FALSE),FALSE),0)+IF(OR(Q905="Urban Development (moderate)",Q905="Urban Development (heavy)"),VLOOKUP(W905,VALIDATIONS!$FN$2:$GE$42,VLOOKUP(Q905,VALIDATIONS!$FJ$2:$FK$4,2,FALSE),FALSE),0))</f>
        <v/>
      </c>
    </row>
    <row r="906" spans="1:26" x14ac:dyDescent="0.2">
      <c r="A906" s="136"/>
      <c r="B906" s="368"/>
      <c r="C906" s="354"/>
      <c r="D906" s="141"/>
      <c r="E906" s="122"/>
      <c r="F906" s="141"/>
      <c r="G906" s="387"/>
      <c r="H906" s="387"/>
      <c r="I906" s="106" t="str">
        <f>IF(OR(C906="",D906=""),"",VLOOKUP(C906,VALIDATIONS!$FL$2:$FM$12,2,FALSE))</f>
        <v/>
      </c>
      <c r="J906" s="84"/>
      <c r="K906" s="377"/>
      <c r="L906" s="368"/>
      <c r="M906" s="141"/>
      <c r="N906" s="368"/>
      <c r="O906" s="141"/>
      <c r="P906" s="368"/>
      <c r="Q906" s="368"/>
      <c r="R906" s="196"/>
      <c r="S906" s="234"/>
      <c r="T906" s="198"/>
      <c r="U906" s="235"/>
      <c r="W906" s="368"/>
      <c r="X906" s="368"/>
      <c r="Y906" s="368"/>
      <c r="Z906" s="106" t="str">
        <f>IF(OR(N906="",P906="",Q906="",V906="",W906="",X906="",Y906=""),"",V906*IF(N906="Sewer Rising Main",VLOOKUP(W906,VALIDATIONS!$FN$2:$GE$42,11,FALSE),IF(N906="Sewer Reticulation",VLOOKUP(W906,VALIDATIONS!$FN$2:$GE$42,VLOOKUP(X906,VALIDATIONS!$FF$2:$FH$5,2,FALSE),FALSE),0)) +IF(P906="Up to 10% Rock",VLOOKUP(W906,VALIDATIONS!$FN$2:$GE$42,VLOOKUP(X906,VALIDATIONS!$FF$2:$FH$5,2,FALSE),FALSE),0)+IF(OR(Q906="Urban Development (moderate)",Q906="Urban Development (heavy)"),VLOOKUP(W906,VALIDATIONS!$FN$2:$GE$42,VLOOKUP(Q906,VALIDATIONS!$FJ$2:$FK$4,2,FALSE),FALSE),0))</f>
        <v/>
      </c>
    </row>
    <row r="907" spans="1:26" x14ac:dyDescent="0.2">
      <c r="A907" s="136"/>
      <c r="B907" s="368"/>
      <c r="C907" s="354"/>
      <c r="D907" s="141"/>
      <c r="E907" s="122"/>
      <c r="F907" s="141"/>
      <c r="G907" s="387"/>
      <c r="H907" s="387"/>
      <c r="I907" s="106" t="str">
        <f>IF(OR(C907="",D907=""),"",VLOOKUP(C907,VALIDATIONS!$FL$2:$FM$12,2,FALSE))</f>
        <v/>
      </c>
      <c r="J907" s="84"/>
      <c r="K907" s="377"/>
      <c r="L907" s="368"/>
      <c r="M907" s="141"/>
      <c r="N907" s="368"/>
      <c r="O907" s="141"/>
      <c r="P907" s="368"/>
      <c r="Q907" s="368"/>
      <c r="R907" s="196"/>
      <c r="S907" s="234"/>
      <c r="T907" s="198"/>
      <c r="U907" s="235"/>
      <c r="W907" s="368"/>
      <c r="X907" s="368"/>
      <c r="Y907" s="368"/>
      <c r="Z907" s="106" t="str">
        <f>IF(OR(N907="",P907="",Q907="",V907="",W907="",X907="",Y907=""),"",V907*IF(N907="Sewer Rising Main",VLOOKUP(W907,VALIDATIONS!$FN$2:$GE$42,11,FALSE),IF(N907="Sewer Reticulation",VLOOKUP(W907,VALIDATIONS!$FN$2:$GE$42,VLOOKUP(X907,VALIDATIONS!$FF$2:$FH$5,2,FALSE),FALSE),0)) +IF(P907="Up to 10% Rock",VLOOKUP(W907,VALIDATIONS!$FN$2:$GE$42,VLOOKUP(X907,VALIDATIONS!$FF$2:$FH$5,2,FALSE),FALSE),0)+IF(OR(Q907="Urban Development (moderate)",Q907="Urban Development (heavy)"),VLOOKUP(W907,VALIDATIONS!$FN$2:$GE$42,VLOOKUP(Q907,VALIDATIONS!$FJ$2:$FK$4,2,FALSE),FALSE),0))</f>
        <v/>
      </c>
    </row>
    <row r="908" spans="1:26" x14ac:dyDescent="0.2">
      <c r="A908" s="136"/>
      <c r="B908" s="368"/>
      <c r="C908" s="354"/>
      <c r="D908" s="141"/>
      <c r="E908" s="122"/>
      <c r="F908" s="141"/>
      <c r="G908" s="387"/>
      <c r="H908" s="387"/>
      <c r="I908" s="106" t="str">
        <f>IF(OR(C908="",D908=""),"",VLOOKUP(C908,VALIDATIONS!$FL$2:$FM$12,2,FALSE))</f>
        <v/>
      </c>
      <c r="J908" s="84"/>
      <c r="K908" s="377"/>
      <c r="L908" s="368"/>
      <c r="M908" s="141"/>
      <c r="N908" s="368"/>
      <c r="O908" s="141"/>
      <c r="P908" s="368"/>
      <c r="Q908" s="368"/>
      <c r="R908" s="196"/>
      <c r="S908" s="234"/>
      <c r="T908" s="198"/>
      <c r="U908" s="235"/>
      <c r="W908" s="368"/>
      <c r="X908" s="368"/>
      <c r="Y908" s="368"/>
      <c r="Z908" s="106" t="str">
        <f>IF(OR(N908="",P908="",Q908="",V908="",W908="",X908="",Y908=""),"",V908*IF(N908="Sewer Rising Main",VLOOKUP(W908,VALIDATIONS!$FN$2:$GE$42,11,FALSE),IF(N908="Sewer Reticulation",VLOOKUP(W908,VALIDATIONS!$FN$2:$GE$42,VLOOKUP(X908,VALIDATIONS!$FF$2:$FH$5,2,FALSE),FALSE),0)) +IF(P908="Up to 10% Rock",VLOOKUP(W908,VALIDATIONS!$FN$2:$GE$42,VLOOKUP(X908,VALIDATIONS!$FF$2:$FH$5,2,FALSE),FALSE),0)+IF(OR(Q908="Urban Development (moderate)",Q908="Urban Development (heavy)"),VLOOKUP(W908,VALIDATIONS!$FN$2:$GE$42,VLOOKUP(Q908,VALIDATIONS!$FJ$2:$FK$4,2,FALSE),FALSE),0))</f>
        <v/>
      </c>
    </row>
    <row r="909" spans="1:26" x14ac:dyDescent="0.2">
      <c r="A909" s="136"/>
      <c r="B909" s="368"/>
      <c r="C909" s="354"/>
      <c r="D909" s="141"/>
      <c r="E909" s="122"/>
      <c r="F909" s="141"/>
      <c r="G909" s="387"/>
      <c r="H909" s="387"/>
      <c r="I909" s="106" t="str">
        <f>IF(OR(C909="",D909=""),"",VLOOKUP(C909,VALIDATIONS!$FL$2:$FM$12,2,FALSE))</f>
        <v/>
      </c>
      <c r="J909" s="84"/>
      <c r="K909" s="377"/>
      <c r="L909" s="368"/>
      <c r="M909" s="141"/>
      <c r="N909" s="368"/>
      <c r="O909" s="141"/>
      <c r="P909" s="368"/>
      <c r="Q909" s="368"/>
      <c r="R909" s="196"/>
      <c r="S909" s="234"/>
      <c r="T909" s="198"/>
      <c r="U909" s="235"/>
      <c r="W909" s="368"/>
      <c r="X909" s="368"/>
      <c r="Y909" s="368"/>
      <c r="Z909" s="106" t="str">
        <f>IF(OR(N909="",P909="",Q909="",V909="",W909="",X909="",Y909=""),"",V909*IF(N909="Sewer Rising Main",VLOOKUP(W909,VALIDATIONS!$FN$2:$GE$42,11,FALSE),IF(N909="Sewer Reticulation",VLOOKUP(W909,VALIDATIONS!$FN$2:$GE$42,VLOOKUP(X909,VALIDATIONS!$FF$2:$FH$5,2,FALSE),FALSE),0)) +IF(P909="Up to 10% Rock",VLOOKUP(W909,VALIDATIONS!$FN$2:$GE$42,VLOOKUP(X909,VALIDATIONS!$FF$2:$FH$5,2,FALSE),FALSE),0)+IF(OR(Q909="Urban Development (moderate)",Q909="Urban Development (heavy)"),VLOOKUP(W909,VALIDATIONS!$FN$2:$GE$42,VLOOKUP(Q909,VALIDATIONS!$FJ$2:$FK$4,2,FALSE),FALSE),0))</f>
        <v/>
      </c>
    </row>
    <row r="910" spans="1:26" x14ac:dyDescent="0.2">
      <c r="A910" s="136"/>
      <c r="B910" s="368"/>
      <c r="C910" s="354"/>
      <c r="D910" s="141"/>
      <c r="E910" s="122"/>
      <c r="F910" s="141"/>
      <c r="G910" s="387"/>
      <c r="H910" s="387"/>
      <c r="I910" s="106" t="str">
        <f>IF(OR(C910="",D910=""),"",VLOOKUP(C910,VALIDATIONS!$FL$2:$FM$12,2,FALSE))</f>
        <v/>
      </c>
      <c r="J910" s="84"/>
      <c r="K910" s="377"/>
      <c r="L910" s="368"/>
      <c r="M910" s="141"/>
      <c r="N910" s="368"/>
      <c r="O910" s="141"/>
      <c r="P910" s="368"/>
      <c r="Q910" s="368"/>
      <c r="R910" s="196"/>
      <c r="S910" s="234"/>
      <c r="T910" s="198"/>
      <c r="U910" s="235"/>
      <c r="W910" s="368"/>
      <c r="X910" s="368"/>
      <c r="Y910" s="368"/>
      <c r="Z910" s="106" t="str">
        <f>IF(OR(N910="",P910="",Q910="",V910="",W910="",X910="",Y910=""),"",V910*IF(N910="Sewer Rising Main",VLOOKUP(W910,VALIDATIONS!$FN$2:$GE$42,11,FALSE),IF(N910="Sewer Reticulation",VLOOKUP(W910,VALIDATIONS!$FN$2:$GE$42,VLOOKUP(X910,VALIDATIONS!$FF$2:$FH$5,2,FALSE),FALSE),0)) +IF(P910="Up to 10% Rock",VLOOKUP(W910,VALIDATIONS!$FN$2:$GE$42,VLOOKUP(X910,VALIDATIONS!$FF$2:$FH$5,2,FALSE),FALSE),0)+IF(OR(Q910="Urban Development (moderate)",Q910="Urban Development (heavy)"),VLOOKUP(W910,VALIDATIONS!$FN$2:$GE$42,VLOOKUP(Q910,VALIDATIONS!$FJ$2:$FK$4,2,FALSE),FALSE),0))</f>
        <v/>
      </c>
    </row>
    <row r="911" spans="1:26" x14ac:dyDescent="0.2">
      <c r="A911" s="136"/>
      <c r="B911" s="368"/>
      <c r="C911" s="354"/>
      <c r="D911" s="141"/>
      <c r="E911" s="122"/>
      <c r="F911" s="141"/>
      <c r="G911" s="387"/>
      <c r="H911" s="387"/>
      <c r="I911" s="106" t="str">
        <f>IF(OR(C911="",D911=""),"",VLOOKUP(C911,VALIDATIONS!$FL$2:$FM$12,2,FALSE))</f>
        <v/>
      </c>
      <c r="J911" s="84"/>
      <c r="K911" s="377"/>
      <c r="L911" s="368"/>
      <c r="M911" s="141"/>
      <c r="N911" s="368"/>
      <c r="O911" s="141"/>
      <c r="P911" s="368"/>
      <c r="Q911" s="368"/>
      <c r="R911" s="196"/>
      <c r="S911" s="234"/>
      <c r="T911" s="198"/>
      <c r="U911" s="235"/>
      <c r="W911" s="368"/>
      <c r="X911" s="368"/>
      <c r="Y911" s="368"/>
      <c r="Z911" s="106" t="str">
        <f>IF(OR(N911="",P911="",Q911="",V911="",W911="",X911="",Y911=""),"",V911*IF(N911="Sewer Rising Main",VLOOKUP(W911,VALIDATIONS!$FN$2:$GE$42,11,FALSE),IF(N911="Sewer Reticulation",VLOOKUP(W911,VALIDATIONS!$FN$2:$GE$42,VLOOKUP(X911,VALIDATIONS!$FF$2:$FH$5,2,FALSE),FALSE),0)) +IF(P911="Up to 10% Rock",VLOOKUP(W911,VALIDATIONS!$FN$2:$GE$42,VLOOKUP(X911,VALIDATIONS!$FF$2:$FH$5,2,FALSE),FALSE),0)+IF(OR(Q911="Urban Development (moderate)",Q911="Urban Development (heavy)"),VLOOKUP(W911,VALIDATIONS!$FN$2:$GE$42,VLOOKUP(Q911,VALIDATIONS!$FJ$2:$FK$4,2,FALSE),FALSE),0))</f>
        <v/>
      </c>
    </row>
    <row r="912" spans="1:26" x14ac:dyDescent="0.2">
      <c r="A912" s="136"/>
      <c r="B912" s="368"/>
      <c r="C912" s="354"/>
      <c r="D912" s="141"/>
      <c r="E912" s="122"/>
      <c r="F912" s="141"/>
      <c r="G912" s="387"/>
      <c r="H912" s="387"/>
      <c r="I912" s="106" t="str">
        <f>IF(OR(C912="",D912=""),"",VLOOKUP(C912,VALIDATIONS!$FL$2:$FM$12,2,FALSE))</f>
        <v/>
      </c>
      <c r="J912" s="84"/>
      <c r="K912" s="377"/>
      <c r="L912" s="368"/>
      <c r="M912" s="141"/>
      <c r="N912" s="368"/>
      <c r="O912" s="141"/>
      <c r="P912" s="368"/>
      <c r="Q912" s="368"/>
      <c r="R912" s="196"/>
      <c r="S912" s="234"/>
      <c r="T912" s="198"/>
      <c r="U912" s="235"/>
      <c r="W912" s="368"/>
      <c r="X912" s="368"/>
      <c r="Y912" s="368"/>
      <c r="Z912" s="106" t="str">
        <f>IF(OR(N912="",P912="",Q912="",V912="",W912="",X912="",Y912=""),"",V912*IF(N912="Sewer Rising Main",VLOOKUP(W912,VALIDATIONS!$FN$2:$GE$42,11,FALSE),IF(N912="Sewer Reticulation",VLOOKUP(W912,VALIDATIONS!$FN$2:$GE$42,VLOOKUP(X912,VALIDATIONS!$FF$2:$FH$5,2,FALSE),FALSE),0)) +IF(P912="Up to 10% Rock",VLOOKUP(W912,VALIDATIONS!$FN$2:$GE$42,VLOOKUP(X912,VALIDATIONS!$FF$2:$FH$5,2,FALSE),FALSE),0)+IF(OR(Q912="Urban Development (moderate)",Q912="Urban Development (heavy)"),VLOOKUP(W912,VALIDATIONS!$FN$2:$GE$42,VLOOKUP(Q912,VALIDATIONS!$FJ$2:$FK$4,2,FALSE),FALSE),0))</f>
        <v/>
      </c>
    </row>
    <row r="913" spans="1:26" x14ac:dyDescent="0.2">
      <c r="A913" s="136"/>
      <c r="B913" s="368"/>
      <c r="C913" s="354"/>
      <c r="D913" s="141"/>
      <c r="E913" s="122"/>
      <c r="F913" s="141"/>
      <c r="G913" s="387"/>
      <c r="H913" s="387"/>
      <c r="I913" s="106" t="str">
        <f>IF(OR(C913="",D913=""),"",VLOOKUP(C913,VALIDATIONS!$FL$2:$FM$12,2,FALSE))</f>
        <v/>
      </c>
      <c r="J913" s="84"/>
      <c r="K913" s="377"/>
      <c r="L913" s="368"/>
      <c r="M913" s="141"/>
      <c r="N913" s="368"/>
      <c r="O913" s="141"/>
      <c r="P913" s="368"/>
      <c r="Q913" s="368"/>
      <c r="R913" s="196"/>
      <c r="S913" s="234"/>
      <c r="T913" s="198"/>
      <c r="U913" s="235"/>
      <c r="W913" s="368"/>
      <c r="X913" s="368"/>
      <c r="Y913" s="368"/>
      <c r="Z913" s="106" t="str">
        <f>IF(OR(N913="",P913="",Q913="",V913="",W913="",X913="",Y913=""),"",V913*IF(N913="Sewer Rising Main",VLOOKUP(W913,VALIDATIONS!$FN$2:$GE$42,11,FALSE),IF(N913="Sewer Reticulation",VLOOKUP(W913,VALIDATIONS!$FN$2:$GE$42,VLOOKUP(X913,VALIDATIONS!$FF$2:$FH$5,2,FALSE),FALSE),0)) +IF(P913="Up to 10% Rock",VLOOKUP(W913,VALIDATIONS!$FN$2:$GE$42,VLOOKUP(X913,VALIDATIONS!$FF$2:$FH$5,2,FALSE),FALSE),0)+IF(OR(Q913="Urban Development (moderate)",Q913="Urban Development (heavy)"),VLOOKUP(W913,VALIDATIONS!$FN$2:$GE$42,VLOOKUP(Q913,VALIDATIONS!$FJ$2:$FK$4,2,FALSE),FALSE),0))</f>
        <v/>
      </c>
    </row>
    <row r="914" spans="1:26" x14ac:dyDescent="0.2">
      <c r="A914" s="136"/>
      <c r="B914" s="368"/>
      <c r="C914" s="354"/>
      <c r="D914" s="141"/>
      <c r="E914" s="122"/>
      <c r="F914" s="141"/>
      <c r="G914" s="387"/>
      <c r="H914" s="387"/>
      <c r="I914" s="106" t="str">
        <f>IF(OR(C914="",D914=""),"",VLOOKUP(C914,VALIDATIONS!$FL$2:$FM$12,2,FALSE))</f>
        <v/>
      </c>
      <c r="J914" s="84"/>
      <c r="K914" s="377"/>
      <c r="L914" s="368"/>
      <c r="M914" s="141"/>
      <c r="N914" s="368"/>
      <c r="O914" s="141"/>
      <c r="P914" s="368"/>
      <c r="Q914" s="368"/>
      <c r="R914" s="196"/>
      <c r="S914" s="234"/>
      <c r="T914" s="198"/>
      <c r="U914" s="235"/>
      <c r="W914" s="368"/>
      <c r="X914" s="368"/>
      <c r="Y914" s="368"/>
      <c r="Z914" s="106" t="str">
        <f>IF(OR(N914="",P914="",Q914="",V914="",W914="",X914="",Y914=""),"",V914*IF(N914="Sewer Rising Main",VLOOKUP(W914,VALIDATIONS!$FN$2:$GE$42,11,FALSE),IF(N914="Sewer Reticulation",VLOOKUP(W914,VALIDATIONS!$FN$2:$GE$42,VLOOKUP(X914,VALIDATIONS!$FF$2:$FH$5,2,FALSE),FALSE),0)) +IF(P914="Up to 10% Rock",VLOOKUP(W914,VALIDATIONS!$FN$2:$GE$42,VLOOKUP(X914,VALIDATIONS!$FF$2:$FH$5,2,FALSE),FALSE),0)+IF(OR(Q914="Urban Development (moderate)",Q914="Urban Development (heavy)"),VLOOKUP(W914,VALIDATIONS!$FN$2:$GE$42,VLOOKUP(Q914,VALIDATIONS!$FJ$2:$FK$4,2,FALSE),FALSE),0))</f>
        <v/>
      </c>
    </row>
    <row r="915" spans="1:26" x14ac:dyDescent="0.2">
      <c r="A915" s="136"/>
      <c r="B915" s="368"/>
      <c r="C915" s="354"/>
      <c r="D915" s="141"/>
      <c r="E915" s="122"/>
      <c r="F915" s="141"/>
      <c r="G915" s="387"/>
      <c r="H915" s="387"/>
      <c r="I915" s="106" t="str">
        <f>IF(OR(C915="",D915=""),"",VLOOKUP(C915,VALIDATIONS!$FL$2:$FM$12,2,FALSE))</f>
        <v/>
      </c>
      <c r="J915" s="84"/>
      <c r="K915" s="377"/>
      <c r="L915" s="368"/>
      <c r="M915" s="141"/>
      <c r="N915" s="368"/>
      <c r="O915" s="141"/>
      <c r="P915" s="368"/>
      <c r="Q915" s="368"/>
      <c r="R915" s="196"/>
      <c r="S915" s="234"/>
      <c r="T915" s="198"/>
      <c r="U915" s="235"/>
      <c r="W915" s="368"/>
      <c r="X915" s="368"/>
      <c r="Y915" s="368"/>
      <c r="Z915" s="106" t="str">
        <f>IF(OR(N915="",P915="",Q915="",V915="",W915="",X915="",Y915=""),"",V915*IF(N915="Sewer Rising Main",VLOOKUP(W915,VALIDATIONS!$FN$2:$GE$42,11,FALSE),IF(N915="Sewer Reticulation",VLOOKUP(W915,VALIDATIONS!$FN$2:$GE$42,VLOOKUP(X915,VALIDATIONS!$FF$2:$FH$5,2,FALSE),FALSE),0)) +IF(P915="Up to 10% Rock",VLOOKUP(W915,VALIDATIONS!$FN$2:$GE$42,VLOOKUP(X915,VALIDATIONS!$FF$2:$FH$5,2,FALSE),FALSE),0)+IF(OR(Q915="Urban Development (moderate)",Q915="Urban Development (heavy)"),VLOOKUP(W915,VALIDATIONS!$FN$2:$GE$42,VLOOKUP(Q915,VALIDATIONS!$FJ$2:$FK$4,2,FALSE),FALSE),0))</f>
        <v/>
      </c>
    </row>
    <row r="916" spans="1:26" x14ac:dyDescent="0.2">
      <c r="A916" s="136"/>
      <c r="B916" s="368"/>
      <c r="C916" s="354"/>
      <c r="D916" s="141"/>
      <c r="E916" s="122"/>
      <c r="F916" s="141"/>
      <c r="G916" s="387"/>
      <c r="H916" s="387"/>
      <c r="I916" s="106" t="str">
        <f>IF(OR(C916="",D916=""),"",VLOOKUP(C916,VALIDATIONS!$FL$2:$FM$12,2,FALSE))</f>
        <v/>
      </c>
      <c r="J916" s="84"/>
      <c r="K916" s="377"/>
      <c r="L916" s="368"/>
      <c r="M916" s="141"/>
      <c r="N916" s="368"/>
      <c r="O916" s="141"/>
      <c r="P916" s="368"/>
      <c r="Q916" s="368"/>
      <c r="R916" s="196"/>
      <c r="S916" s="234"/>
      <c r="T916" s="198"/>
      <c r="U916" s="235"/>
      <c r="W916" s="368"/>
      <c r="X916" s="368"/>
      <c r="Y916" s="368"/>
      <c r="Z916" s="106" t="str">
        <f>IF(OR(N916="",P916="",Q916="",V916="",W916="",X916="",Y916=""),"",V916*IF(N916="Sewer Rising Main",VLOOKUP(W916,VALIDATIONS!$FN$2:$GE$42,11,FALSE),IF(N916="Sewer Reticulation",VLOOKUP(W916,VALIDATIONS!$FN$2:$GE$42,VLOOKUP(X916,VALIDATIONS!$FF$2:$FH$5,2,FALSE),FALSE),0)) +IF(P916="Up to 10% Rock",VLOOKUP(W916,VALIDATIONS!$FN$2:$GE$42,VLOOKUP(X916,VALIDATIONS!$FF$2:$FH$5,2,FALSE),FALSE),0)+IF(OR(Q916="Urban Development (moderate)",Q916="Urban Development (heavy)"),VLOOKUP(W916,VALIDATIONS!$FN$2:$GE$42,VLOOKUP(Q916,VALIDATIONS!$FJ$2:$FK$4,2,FALSE),FALSE),0))</f>
        <v/>
      </c>
    </row>
    <row r="917" spans="1:26" x14ac:dyDescent="0.2">
      <c r="A917" s="136"/>
      <c r="B917" s="368"/>
      <c r="C917" s="354"/>
      <c r="D917" s="141"/>
      <c r="E917" s="122"/>
      <c r="F917" s="141"/>
      <c r="G917" s="387"/>
      <c r="H917" s="387"/>
      <c r="I917" s="106" t="str">
        <f>IF(OR(C917="",D917=""),"",VLOOKUP(C917,VALIDATIONS!$FL$2:$FM$12,2,FALSE))</f>
        <v/>
      </c>
      <c r="J917" s="84"/>
      <c r="K917" s="377"/>
      <c r="L917" s="368"/>
      <c r="M917" s="141"/>
      <c r="N917" s="368"/>
      <c r="O917" s="141"/>
      <c r="P917" s="368"/>
      <c r="Q917" s="368"/>
      <c r="R917" s="196"/>
      <c r="S917" s="234"/>
      <c r="T917" s="198"/>
      <c r="U917" s="235"/>
      <c r="W917" s="368"/>
      <c r="X917" s="368"/>
      <c r="Y917" s="368"/>
      <c r="Z917" s="106" t="str">
        <f>IF(OR(N917="",P917="",Q917="",V917="",W917="",X917="",Y917=""),"",V917*IF(N917="Sewer Rising Main",VLOOKUP(W917,VALIDATIONS!$FN$2:$GE$42,11,FALSE),IF(N917="Sewer Reticulation",VLOOKUP(W917,VALIDATIONS!$FN$2:$GE$42,VLOOKUP(X917,VALIDATIONS!$FF$2:$FH$5,2,FALSE),FALSE),0)) +IF(P917="Up to 10% Rock",VLOOKUP(W917,VALIDATIONS!$FN$2:$GE$42,VLOOKUP(X917,VALIDATIONS!$FF$2:$FH$5,2,FALSE),FALSE),0)+IF(OR(Q917="Urban Development (moderate)",Q917="Urban Development (heavy)"),VLOOKUP(W917,VALIDATIONS!$FN$2:$GE$42,VLOOKUP(Q917,VALIDATIONS!$FJ$2:$FK$4,2,FALSE),FALSE),0))</f>
        <v/>
      </c>
    </row>
    <row r="918" spans="1:26" x14ac:dyDescent="0.2">
      <c r="A918" s="136"/>
      <c r="B918" s="368"/>
      <c r="C918" s="354"/>
      <c r="D918" s="141"/>
      <c r="E918" s="122"/>
      <c r="F918" s="141"/>
      <c r="G918" s="387"/>
      <c r="H918" s="387"/>
      <c r="I918" s="106" t="str">
        <f>IF(OR(C918="",D918=""),"",VLOOKUP(C918,VALIDATIONS!$FL$2:$FM$12,2,FALSE))</f>
        <v/>
      </c>
      <c r="J918" s="84"/>
      <c r="K918" s="377"/>
      <c r="L918" s="368"/>
      <c r="M918" s="141"/>
      <c r="N918" s="368"/>
      <c r="O918" s="141"/>
      <c r="P918" s="368"/>
      <c r="Q918" s="368"/>
      <c r="R918" s="196"/>
      <c r="S918" s="234"/>
      <c r="T918" s="198"/>
      <c r="U918" s="235"/>
      <c r="W918" s="368"/>
      <c r="X918" s="368"/>
      <c r="Y918" s="368"/>
      <c r="Z918" s="106" t="str">
        <f>IF(OR(N918="",P918="",Q918="",V918="",W918="",X918="",Y918=""),"",V918*IF(N918="Sewer Rising Main",VLOOKUP(W918,VALIDATIONS!$FN$2:$GE$42,11,FALSE),IF(N918="Sewer Reticulation",VLOOKUP(W918,VALIDATIONS!$FN$2:$GE$42,VLOOKUP(X918,VALIDATIONS!$FF$2:$FH$5,2,FALSE),FALSE),0)) +IF(P918="Up to 10% Rock",VLOOKUP(W918,VALIDATIONS!$FN$2:$GE$42,VLOOKUP(X918,VALIDATIONS!$FF$2:$FH$5,2,FALSE),FALSE),0)+IF(OR(Q918="Urban Development (moderate)",Q918="Urban Development (heavy)"),VLOOKUP(W918,VALIDATIONS!$FN$2:$GE$42,VLOOKUP(Q918,VALIDATIONS!$FJ$2:$FK$4,2,FALSE),FALSE),0))</f>
        <v/>
      </c>
    </row>
    <row r="919" spans="1:26" x14ac:dyDescent="0.2">
      <c r="A919" s="136"/>
      <c r="B919" s="368"/>
      <c r="C919" s="354"/>
      <c r="D919" s="141"/>
      <c r="E919" s="122"/>
      <c r="F919" s="141"/>
      <c r="G919" s="387"/>
      <c r="H919" s="387"/>
      <c r="I919" s="106" t="str">
        <f>IF(OR(C919="",D919=""),"",VLOOKUP(C919,VALIDATIONS!$FL$2:$FM$12,2,FALSE))</f>
        <v/>
      </c>
      <c r="J919" s="84"/>
      <c r="K919" s="377"/>
      <c r="L919" s="368"/>
      <c r="M919" s="141"/>
      <c r="N919" s="368"/>
      <c r="O919" s="141"/>
      <c r="P919" s="368"/>
      <c r="Q919" s="368"/>
      <c r="R919" s="196"/>
      <c r="S919" s="234"/>
      <c r="T919" s="198"/>
      <c r="U919" s="235"/>
      <c r="W919" s="368"/>
      <c r="X919" s="368"/>
      <c r="Y919" s="368"/>
      <c r="Z919" s="106" t="str">
        <f>IF(OR(N919="",P919="",Q919="",V919="",W919="",X919="",Y919=""),"",V919*IF(N919="Sewer Rising Main",VLOOKUP(W919,VALIDATIONS!$FN$2:$GE$42,11,FALSE),IF(N919="Sewer Reticulation",VLOOKUP(W919,VALIDATIONS!$FN$2:$GE$42,VLOOKUP(X919,VALIDATIONS!$FF$2:$FH$5,2,FALSE),FALSE),0)) +IF(P919="Up to 10% Rock",VLOOKUP(W919,VALIDATIONS!$FN$2:$GE$42,VLOOKUP(X919,VALIDATIONS!$FF$2:$FH$5,2,FALSE),FALSE),0)+IF(OR(Q919="Urban Development (moderate)",Q919="Urban Development (heavy)"),VLOOKUP(W919,VALIDATIONS!$FN$2:$GE$42,VLOOKUP(Q919,VALIDATIONS!$FJ$2:$FK$4,2,FALSE),FALSE),0))</f>
        <v/>
      </c>
    </row>
    <row r="920" spans="1:26" x14ac:dyDescent="0.2">
      <c r="A920" s="136"/>
      <c r="B920" s="368"/>
      <c r="C920" s="354"/>
      <c r="D920" s="141"/>
      <c r="E920" s="122"/>
      <c r="F920" s="141"/>
      <c r="G920" s="387"/>
      <c r="H920" s="387"/>
      <c r="I920" s="106" t="str">
        <f>IF(OR(C920="",D920=""),"",VLOOKUP(C920,VALIDATIONS!$FL$2:$FM$12,2,FALSE))</f>
        <v/>
      </c>
      <c r="J920" s="84"/>
      <c r="K920" s="377"/>
      <c r="L920" s="368"/>
      <c r="M920" s="141"/>
      <c r="N920" s="368"/>
      <c r="O920" s="141"/>
      <c r="P920" s="368"/>
      <c r="Q920" s="368"/>
      <c r="R920" s="196"/>
      <c r="S920" s="234"/>
      <c r="T920" s="198"/>
      <c r="U920" s="235"/>
      <c r="W920" s="368"/>
      <c r="X920" s="368"/>
      <c r="Y920" s="368"/>
      <c r="Z920" s="106" t="str">
        <f>IF(OR(N920="",P920="",Q920="",V920="",W920="",X920="",Y920=""),"",V920*IF(N920="Sewer Rising Main",VLOOKUP(W920,VALIDATIONS!$FN$2:$GE$42,11,FALSE),IF(N920="Sewer Reticulation",VLOOKUP(W920,VALIDATIONS!$FN$2:$GE$42,VLOOKUP(X920,VALIDATIONS!$FF$2:$FH$5,2,FALSE),FALSE),0)) +IF(P920="Up to 10% Rock",VLOOKUP(W920,VALIDATIONS!$FN$2:$GE$42,VLOOKUP(X920,VALIDATIONS!$FF$2:$FH$5,2,FALSE),FALSE),0)+IF(OR(Q920="Urban Development (moderate)",Q920="Urban Development (heavy)"),VLOOKUP(W920,VALIDATIONS!$FN$2:$GE$42,VLOOKUP(Q920,VALIDATIONS!$FJ$2:$FK$4,2,FALSE),FALSE),0))</f>
        <v/>
      </c>
    </row>
    <row r="921" spans="1:26" x14ac:dyDescent="0.2">
      <c r="A921" s="136"/>
      <c r="B921" s="368"/>
      <c r="C921" s="354"/>
      <c r="D921" s="141"/>
      <c r="E921" s="122"/>
      <c r="F921" s="141"/>
      <c r="G921" s="387"/>
      <c r="H921" s="387"/>
      <c r="I921" s="106" t="str">
        <f>IF(OR(C921="",D921=""),"",VLOOKUP(C921,VALIDATIONS!$FL$2:$FM$12,2,FALSE))</f>
        <v/>
      </c>
      <c r="J921" s="84"/>
      <c r="K921" s="377"/>
      <c r="L921" s="368"/>
      <c r="M921" s="141"/>
      <c r="N921" s="368"/>
      <c r="O921" s="141"/>
      <c r="P921" s="368"/>
      <c r="Q921" s="368"/>
      <c r="R921" s="196"/>
      <c r="S921" s="234"/>
      <c r="T921" s="198"/>
      <c r="U921" s="235"/>
      <c r="W921" s="368"/>
      <c r="X921" s="368"/>
      <c r="Y921" s="368"/>
      <c r="Z921" s="106" t="str">
        <f>IF(OR(N921="",P921="",Q921="",V921="",W921="",X921="",Y921=""),"",V921*IF(N921="Sewer Rising Main",VLOOKUP(W921,VALIDATIONS!$FN$2:$GE$42,11,FALSE),IF(N921="Sewer Reticulation",VLOOKUP(W921,VALIDATIONS!$FN$2:$GE$42,VLOOKUP(X921,VALIDATIONS!$FF$2:$FH$5,2,FALSE),FALSE),0)) +IF(P921="Up to 10% Rock",VLOOKUP(W921,VALIDATIONS!$FN$2:$GE$42,VLOOKUP(X921,VALIDATIONS!$FF$2:$FH$5,2,FALSE),FALSE),0)+IF(OR(Q921="Urban Development (moderate)",Q921="Urban Development (heavy)"),VLOOKUP(W921,VALIDATIONS!$FN$2:$GE$42,VLOOKUP(Q921,VALIDATIONS!$FJ$2:$FK$4,2,FALSE),FALSE),0))</f>
        <v/>
      </c>
    </row>
    <row r="922" spans="1:26" x14ac:dyDescent="0.2">
      <c r="A922" s="136"/>
      <c r="B922" s="368"/>
      <c r="C922" s="354"/>
      <c r="D922" s="141"/>
      <c r="E922" s="122"/>
      <c r="F922" s="141"/>
      <c r="G922" s="387"/>
      <c r="H922" s="387"/>
      <c r="I922" s="106" t="str">
        <f>IF(OR(C922="",D922=""),"",VLOOKUP(C922,VALIDATIONS!$FL$2:$FM$12,2,FALSE))</f>
        <v/>
      </c>
      <c r="J922" s="84"/>
      <c r="K922" s="377"/>
      <c r="L922" s="368"/>
      <c r="M922" s="141"/>
      <c r="N922" s="368"/>
      <c r="O922" s="141"/>
      <c r="P922" s="368"/>
      <c r="Q922" s="368"/>
      <c r="R922" s="196"/>
      <c r="S922" s="234"/>
      <c r="T922" s="198"/>
      <c r="U922" s="235"/>
      <c r="W922" s="368"/>
      <c r="X922" s="368"/>
      <c r="Y922" s="368"/>
      <c r="Z922" s="106" t="str">
        <f>IF(OR(N922="",P922="",Q922="",V922="",W922="",X922="",Y922=""),"",V922*IF(N922="Sewer Rising Main",VLOOKUP(W922,VALIDATIONS!$FN$2:$GE$42,11,FALSE),IF(N922="Sewer Reticulation",VLOOKUP(W922,VALIDATIONS!$FN$2:$GE$42,VLOOKUP(X922,VALIDATIONS!$FF$2:$FH$5,2,FALSE),FALSE),0)) +IF(P922="Up to 10% Rock",VLOOKUP(W922,VALIDATIONS!$FN$2:$GE$42,VLOOKUP(X922,VALIDATIONS!$FF$2:$FH$5,2,FALSE),FALSE),0)+IF(OR(Q922="Urban Development (moderate)",Q922="Urban Development (heavy)"),VLOOKUP(W922,VALIDATIONS!$FN$2:$GE$42,VLOOKUP(Q922,VALIDATIONS!$FJ$2:$FK$4,2,FALSE),FALSE),0))</f>
        <v/>
      </c>
    </row>
    <row r="923" spans="1:26" x14ac:dyDescent="0.2">
      <c r="A923" s="136"/>
      <c r="B923" s="368"/>
      <c r="C923" s="354"/>
      <c r="D923" s="141"/>
      <c r="E923" s="122"/>
      <c r="F923" s="141"/>
      <c r="G923" s="387"/>
      <c r="H923" s="387"/>
      <c r="I923" s="106" t="str">
        <f>IF(OR(C923="",D923=""),"",VLOOKUP(C923,VALIDATIONS!$FL$2:$FM$12,2,FALSE))</f>
        <v/>
      </c>
      <c r="J923" s="84"/>
      <c r="K923" s="377"/>
      <c r="L923" s="368"/>
      <c r="M923" s="141"/>
      <c r="N923" s="368"/>
      <c r="O923" s="141"/>
      <c r="P923" s="368"/>
      <c r="Q923" s="368"/>
      <c r="R923" s="196"/>
      <c r="S923" s="234"/>
      <c r="T923" s="198"/>
      <c r="U923" s="235"/>
      <c r="W923" s="368"/>
      <c r="X923" s="368"/>
      <c r="Y923" s="368"/>
      <c r="Z923" s="106" t="str">
        <f>IF(OR(N923="",P923="",Q923="",V923="",W923="",X923="",Y923=""),"",V923*IF(N923="Sewer Rising Main",VLOOKUP(W923,VALIDATIONS!$FN$2:$GE$42,11,FALSE),IF(N923="Sewer Reticulation",VLOOKUP(W923,VALIDATIONS!$FN$2:$GE$42,VLOOKUP(X923,VALIDATIONS!$FF$2:$FH$5,2,FALSE),FALSE),0)) +IF(P923="Up to 10% Rock",VLOOKUP(W923,VALIDATIONS!$FN$2:$GE$42,VLOOKUP(X923,VALIDATIONS!$FF$2:$FH$5,2,FALSE),FALSE),0)+IF(OR(Q923="Urban Development (moderate)",Q923="Urban Development (heavy)"),VLOOKUP(W923,VALIDATIONS!$FN$2:$GE$42,VLOOKUP(Q923,VALIDATIONS!$FJ$2:$FK$4,2,FALSE),FALSE),0))</f>
        <v/>
      </c>
    </row>
    <row r="924" spans="1:26" x14ac:dyDescent="0.2">
      <c r="A924" s="136"/>
      <c r="B924" s="368"/>
      <c r="C924" s="354"/>
      <c r="D924" s="141"/>
      <c r="E924" s="122"/>
      <c r="F924" s="141"/>
      <c r="G924" s="387"/>
      <c r="H924" s="387"/>
      <c r="I924" s="106" t="str">
        <f>IF(OR(C924="",D924=""),"",VLOOKUP(C924,VALIDATIONS!$FL$2:$FM$12,2,FALSE))</f>
        <v/>
      </c>
      <c r="J924" s="84"/>
      <c r="K924" s="377"/>
      <c r="L924" s="368"/>
      <c r="M924" s="141"/>
      <c r="N924" s="368"/>
      <c r="O924" s="141"/>
      <c r="P924" s="368"/>
      <c r="Q924" s="368"/>
      <c r="R924" s="196"/>
      <c r="S924" s="234"/>
      <c r="T924" s="198"/>
      <c r="U924" s="235"/>
      <c r="W924" s="368"/>
      <c r="X924" s="368"/>
      <c r="Y924" s="368"/>
      <c r="Z924" s="106" t="str">
        <f>IF(OR(N924="",P924="",Q924="",V924="",W924="",X924="",Y924=""),"",V924*IF(N924="Sewer Rising Main",VLOOKUP(W924,VALIDATIONS!$FN$2:$GE$42,11,FALSE),IF(N924="Sewer Reticulation",VLOOKUP(W924,VALIDATIONS!$FN$2:$GE$42,VLOOKUP(X924,VALIDATIONS!$FF$2:$FH$5,2,FALSE),FALSE),0)) +IF(P924="Up to 10% Rock",VLOOKUP(W924,VALIDATIONS!$FN$2:$GE$42,VLOOKUP(X924,VALIDATIONS!$FF$2:$FH$5,2,FALSE),FALSE),0)+IF(OR(Q924="Urban Development (moderate)",Q924="Urban Development (heavy)"),VLOOKUP(W924,VALIDATIONS!$FN$2:$GE$42,VLOOKUP(Q924,VALIDATIONS!$FJ$2:$FK$4,2,FALSE),FALSE),0))</f>
        <v/>
      </c>
    </row>
    <row r="925" spans="1:26" x14ac:dyDescent="0.2">
      <c r="A925" s="136"/>
      <c r="B925" s="368"/>
      <c r="C925" s="354"/>
      <c r="D925" s="141"/>
      <c r="E925" s="122"/>
      <c r="F925" s="141"/>
      <c r="G925" s="387"/>
      <c r="H925" s="387"/>
      <c r="I925" s="106" t="str">
        <f>IF(OR(C925="",D925=""),"",VLOOKUP(C925,VALIDATIONS!$FL$2:$FM$12,2,FALSE))</f>
        <v/>
      </c>
      <c r="J925" s="84"/>
      <c r="K925" s="377"/>
      <c r="L925" s="368"/>
      <c r="M925" s="141"/>
      <c r="N925" s="368"/>
      <c r="O925" s="141"/>
      <c r="P925" s="368"/>
      <c r="Q925" s="368"/>
      <c r="R925" s="196"/>
      <c r="S925" s="234"/>
      <c r="T925" s="198"/>
      <c r="U925" s="235"/>
      <c r="W925" s="368"/>
      <c r="X925" s="368"/>
      <c r="Y925" s="368"/>
      <c r="Z925" s="106" t="str">
        <f>IF(OR(N925="",P925="",Q925="",V925="",W925="",X925="",Y925=""),"",V925*IF(N925="Sewer Rising Main",VLOOKUP(W925,VALIDATIONS!$FN$2:$GE$42,11,FALSE),IF(N925="Sewer Reticulation",VLOOKUP(W925,VALIDATIONS!$FN$2:$GE$42,VLOOKUP(X925,VALIDATIONS!$FF$2:$FH$5,2,FALSE),FALSE),0)) +IF(P925="Up to 10% Rock",VLOOKUP(W925,VALIDATIONS!$FN$2:$GE$42,VLOOKUP(X925,VALIDATIONS!$FF$2:$FH$5,2,FALSE),FALSE),0)+IF(OR(Q925="Urban Development (moderate)",Q925="Urban Development (heavy)"),VLOOKUP(W925,VALIDATIONS!$FN$2:$GE$42,VLOOKUP(Q925,VALIDATIONS!$FJ$2:$FK$4,2,FALSE),FALSE),0))</f>
        <v/>
      </c>
    </row>
    <row r="926" spans="1:26" x14ac:dyDescent="0.2">
      <c r="A926" s="136"/>
      <c r="B926" s="368"/>
      <c r="C926" s="354"/>
      <c r="D926" s="141"/>
      <c r="E926" s="122"/>
      <c r="F926" s="141"/>
      <c r="G926" s="387"/>
      <c r="H926" s="387"/>
      <c r="I926" s="106" t="str">
        <f>IF(OR(C926="",D926=""),"",VLOOKUP(C926,VALIDATIONS!$FL$2:$FM$12,2,FALSE))</f>
        <v/>
      </c>
      <c r="J926" s="84"/>
      <c r="K926" s="377"/>
      <c r="L926" s="368"/>
      <c r="M926" s="141"/>
      <c r="N926" s="368"/>
      <c r="O926" s="141"/>
      <c r="P926" s="368"/>
      <c r="Q926" s="368"/>
      <c r="R926" s="196"/>
      <c r="S926" s="234"/>
      <c r="T926" s="198"/>
      <c r="U926" s="235"/>
      <c r="W926" s="368"/>
      <c r="X926" s="368"/>
      <c r="Y926" s="368"/>
      <c r="Z926" s="106" t="str">
        <f>IF(OR(N926="",P926="",Q926="",V926="",W926="",X926="",Y926=""),"",V926*IF(N926="Sewer Rising Main",VLOOKUP(W926,VALIDATIONS!$FN$2:$GE$42,11,FALSE),IF(N926="Sewer Reticulation",VLOOKUP(W926,VALIDATIONS!$FN$2:$GE$42,VLOOKUP(X926,VALIDATIONS!$FF$2:$FH$5,2,FALSE),FALSE),0)) +IF(P926="Up to 10% Rock",VLOOKUP(W926,VALIDATIONS!$FN$2:$GE$42,VLOOKUP(X926,VALIDATIONS!$FF$2:$FH$5,2,FALSE),FALSE),0)+IF(OR(Q926="Urban Development (moderate)",Q926="Urban Development (heavy)"),VLOOKUP(W926,VALIDATIONS!$FN$2:$GE$42,VLOOKUP(Q926,VALIDATIONS!$FJ$2:$FK$4,2,FALSE),FALSE),0))</f>
        <v/>
      </c>
    </row>
    <row r="927" spans="1:26" x14ac:dyDescent="0.2">
      <c r="A927" s="136"/>
      <c r="B927" s="368"/>
      <c r="C927" s="354"/>
      <c r="D927" s="141"/>
      <c r="E927" s="122"/>
      <c r="F927" s="141"/>
      <c r="G927" s="387"/>
      <c r="H927" s="387"/>
      <c r="I927" s="106" t="str">
        <f>IF(OR(C927="",D927=""),"",VLOOKUP(C927,VALIDATIONS!$FL$2:$FM$12,2,FALSE))</f>
        <v/>
      </c>
      <c r="J927" s="84"/>
      <c r="K927" s="377"/>
      <c r="L927" s="368"/>
      <c r="M927" s="141"/>
      <c r="N927" s="368"/>
      <c r="O927" s="141"/>
      <c r="P927" s="368"/>
      <c r="Q927" s="368"/>
      <c r="R927" s="196"/>
      <c r="S927" s="234"/>
      <c r="T927" s="198"/>
      <c r="U927" s="235"/>
      <c r="W927" s="368"/>
      <c r="X927" s="368"/>
      <c r="Y927" s="368"/>
      <c r="Z927" s="106" t="str">
        <f>IF(OR(N927="",P927="",Q927="",V927="",W927="",X927="",Y927=""),"",V927*IF(N927="Sewer Rising Main",VLOOKUP(W927,VALIDATIONS!$FN$2:$GE$42,11,FALSE),IF(N927="Sewer Reticulation",VLOOKUP(W927,VALIDATIONS!$FN$2:$GE$42,VLOOKUP(X927,VALIDATIONS!$FF$2:$FH$5,2,FALSE),FALSE),0)) +IF(P927="Up to 10% Rock",VLOOKUP(W927,VALIDATIONS!$FN$2:$GE$42,VLOOKUP(X927,VALIDATIONS!$FF$2:$FH$5,2,FALSE),FALSE),0)+IF(OR(Q927="Urban Development (moderate)",Q927="Urban Development (heavy)"),VLOOKUP(W927,VALIDATIONS!$FN$2:$GE$42,VLOOKUP(Q927,VALIDATIONS!$FJ$2:$FK$4,2,FALSE),FALSE),0))</f>
        <v/>
      </c>
    </row>
    <row r="928" spans="1:26" x14ac:dyDescent="0.2">
      <c r="A928" s="136"/>
      <c r="B928" s="368"/>
      <c r="C928" s="354"/>
      <c r="D928" s="141"/>
      <c r="E928" s="122"/>
      <c r="F928" s="141"/>
      <c r="G928" s="387"/>
      <c r="H928" s="387"/>
      <c r="I928" s="106" t="str">
        <f>IF(OR(C928="",D928=""),"",VLOOKUP(C928,VALIDATIONS!$FL$2:$FM$12,2,FALSE))</f>
        <v/>
      </c>
      <c r="J928" s="84"/>
      <c r="K928" s="377"/>
      <c r="L928" s="368"/>
      <c r="M928" s="141"/>
      <c r="N928" s="368"/>
      <c r="O928" s="141"/>
      <c r="P928" s="368"/>
      <c r="Q928" s="368"/>
      <c r="R928" s="196"/>
      <c r="S928" s="234"/>
      <c r="T928" s="198"/>
      <c r="U928" s="235"/>
      <c r="W928" s="368"/>
      <c r="X928" s="368"/>
      <c r="Y928" s="368"/>
      <c r="Z928" s="106" t="str">
        <f>IF(OR(N928="",P928="",Q928="",V928="",W928="",X928="",Y928=""),"",V928*IF(N928="Sewer Rising Main",VLOOKUP(W928,VALIDATIONS!$FN$2:$GE$42,11,FALSE),IF(N928="Sewer Reticulation",VLOOKUP(W928,VALIDATIONS!$FN$2:$GE$42,VLOOKUP(X928,VALIDATIONS!$FF$2:$FH$5,2,FALSE),FALSE),0)) +IF(P928="Up to 10% Rock",VLOOKUP(W928,VALIDATIONS!$FN$2:$GE$42,VLOOKUP(X928,VALIDATIONS!$FF$2:$FH$5,2,FALSE),FALSE),0)+IF(OR(Q928="Urban Development (moderate)",Q928="Urban Development (heavy)"),VLOOKUP(W928,VALIDATIONS!$FN$2:$GE$42,VLOOKUP(Q928,VALIDATIONS!$FJ$2:$FK$4,2,FALSE),FALSE),0))</f>
        <v/>
      </c>
    </row>
    <row r="929" spans="1:26" x14ac:dyDescent="0.2">
      <c r="A929" s="136"/>
      <c r="B929" s="368"/>
      <c r="C929" s="354"/>
      <c r="D929" s="141"/>
      <c r="E929" s="122"/>
      <c r="F929" s="141"/>
      <c r="G929" s="387"/>
      <c r="H929" s="387"/>
      <c r="I929" s="106" t="str">
        <f>IF(OR(C929="",D929=""),"",VLOOKUP(C929,VALIDATIONS!$FL$2:$FM$12,2,FALSE))</f>
        <v/>
      </c>
      <c r="J929" s="84"/>
      <c r="K929" s="377"/>
      <c r="L929" s="368"/>
      <c r="M929" s="141"/>
      <c r="N929" s="368"/>
      <c r="O929" s="141"/>
      <c r="P929" s="368"/>
      <c r="Q929" s="368"/>
      <c r="R929" s="196"/>
      <c r="S929" s="234"/>
      <c r="T929" s="198"/>
      <c r="U929" s="235"/>
      <c r="W929" s="368"/>
      <c r="X929" s="368"/>
      <c r="Y929" s="368"/>
      <c r="Z929" s="106" t="str">
        <f>IF(OR(N929="",P929="",Q929="",V929="",W929="",X929="",Y929=""),"",V929*IF(N929="Sewer Rising Main",VLOOKUP(W929,VALIDATIONS!$FN$2:$GE$42,11,FALSE),IF(N929="Sewer Reticulation",VLOOKUP(W929,VALIDATIONS!$FN$2:$GE$42,VLOOKUP(X929,VALIDATIONS!$FF$2:$FH$5,2,FALSE),FALSE),0)) +IF(P929="Up to 10% Rock",VLOOKUP(W929,VALIDATIONS!$FN$2:$GE$42,VLOOKUP(X929,VALIDATIONS!$FF$2:$FH$5,2,FALSE),FALSE),0)+IF(OR(Q929="Urban Development (moderate)",Q929="Urban Development (heavy)"),VLOOKUP(W929,VALIDATIONS!$FN$2:$GE$42,VLOOKUP(Q929,VALIDATIONS!$FJ$2:$FK$4,2,FALSE),FALSE),0))</f>
        <v/>
      </c>
    </row>
    <row r="930" spans="1:26" x14ac:dyDescent="0.2">
      <c r="A930" s="136"/>
      <c r="B930" s="368"/>
      <c r="C930" s="354"/>
      <c r="D930" s="141"/>
      <c r="E930" s="122"/>
      <c r="F930" s="141"/>
      <c r="G930" s="387"/>
      <c r="H930" s="387"/>
      <c r="I930" s="106" t="str">
        <f>IF(OR(C930="",D930=""),"",VLOOKUP(C930,VALIDATIONS!$FL$2:$FM$12,2,FALSE))</f>
        <v/>
      </c>
      <c r="J930" s="84"/>
      <c r="K930" s="377"/>
      <c r="L930" s="368"/>
      <c r="M930" s="141"/>
      <c r="N930" s="368"/>
      <c r="O930" s="141"/>
      <c r="P930" s="368"/>
      <c r="Q930" s="368"/>
      <c r="R930" s="196"/>
      <c r="S930" s="234"/>
      <c r="T930" s="198"/>
      <c r="U930" s="235"/>
      <c r="W930" s="368"/>
      <c r="X930" s="368"/>
      <c r="Y930" s="368"/>
      <c r="Z930" s="106" t="str">
        <f>IF(OR(N930="",P930="",Q930="",V930="",W930="",X930="",Y930=""),"",V930*IF(N930="Sewer Rising Main",VLOOKUP(W930,VALIDATIONS!$FN$2:$GE$42,11,FALSE),IF(N930="Sewer Reticulation",VLOOKUP(W930,VALIDATIONS!$FN$2:$GE$42,VLOOKUP(X930,VALIDATIONS!$FF$2:$FH$5,2,FALSE),FALSE),0)) +IF(P930="Up to 10% Rock",VLOOKUP(W930,VALIDATIONS!$FN$2:$GE$42,VLOOKUP(X930,VALIDATIONS!$FF$2:$FH$5,2,FALSE),FALSE),0)+IF(OR(Q930="Urban Development (moderate)",Q930="Urban Development (heavy)"),VLOOKUP(W930,VALIDATIONS!$FN$2:$GE$42,VLOOKUP(Q930,VALIDATIONS!$FJ$2:$FK$4,2,FALSE),FALSE),0))</f>
        <v/>
      </c>
    </row>
    <row r="931" spans="1:26" x14ac:dyDescent="0.2">
      <c r="A931" s="136"/>
      <c r="B931" s="368"/>
      <c r="C931" s="354"/>
      <c r="D931" s="141"/>
      <c r="E931" s="122"/>
      <c r="F931" s="141"/>
      <c r="G931" s="387"/>
      <c r="H931" s="387"/>
      <c r="I931" s="106" t="str">
        <f>IF(OR(C931="",D931=""),"",VLOOKUP(C931,VALIDATIONS!$FL$2:$FM$12,2,FALSE))</f>
        <v/>
      </c>
      <c r="J931" s="84"/>
      <c r="K931" s="377"/>
      <c r="L931" s="368"/>
      <c r="M931" s="141"/>
      <c r="N931" s="368"/>
      <c r="O931" s="141"/>
      <c r="P931" s="368"/>
      <c r="Q931" s="368"/>
      <c r="R931" s="196"/>
      <c r="S931" s="234"/>
      <c r="T931" s="198"/>
      <c r="U931" s="235"/>
      <c r="W931" s="368"/>
      <c r="X931" s="368"/>
      <c r="Y931" s="368"/>
      <c r="Z931" s="106" t="str">
        <f>IF(OR(N931="",P931="",Q931="",V931="",W931="",X931="",Y931=""),"",V931*IF(N931="Sewer Rising Main",VLOOKUP(W931,VALIDATIONS!$FN$2:$GE$42,11,FALSE),IF(N931="Sewer Reticulation",VLOOKUP(W931,VALIDATIONS!$FN$2:$GE$42,VLOOKUP(X931,VALIDATIONS!$FF$2:$FH$5,2,FALSE),FALSE),0)) +IF(P931="Up to 10% Rock",VLOOKUP(W931,VALIDATIONS!$FN$2:$GE$42,VLOOKUP(X931,VALIDATIONS!$FF$2:$FH$5,2,FALSE),FALSE),0)+IF(OR(Q931="Urban Development (moderate)",Q931="Urban Development (heavy)"),VLOOKUP(W931,VALIDATIONS!$FN$2:$GE$42,VLOOKUP(Q931,VALIDATIONS!$FJ$2:$FK$4,2,FALSE),FALSE),0))</f>
        <v/>
      </c>
    </row>
    <row r="932" spans="1:26" x14ac:dyDescent="0.2">
      <c r="A932" s="136"/>
      <c r="B932" s="368"/>
      <c r="C932" s="354"/>
      <c r="D932" s="141"/>
      <c r="E932" s="122"/>
      <c r="F932" s="141"/>
      <c r="G932" s="387"/>
      <c r="H932" s="387"/>
      <c r="I932" s="106" t="str">
        <f>IF(OR(C932="",D932=""),"",VLOOKUP(C932,VALIDATIONS!$FL$2:$FM$12,2,FALSE))</f>
        <v/>
      </c>
      <c r="J932" s="84"/>
      <c r="K932" s="377"/>
      <c r="L932" s="368"/>
      <c r="M932" s="141"/>
      <c r="N932" s="368"/>
      <c r="O932" s="141"/>
      <c r="P932" s="368"/>
      <c r="Q932" s="368"/>
      <c r="R932" s="196"/>
      <c r="S932" s="234"/>
      <c r="T932" s="198"/>
      <c r="U932" s="235"/>
      <c r="W932" s="368"/>
      <c r="X932" s="368"/>
      <c r="Y932" s="368"/>
      <c r="Z932" s="106" t="str">
        <f>IF(OR(N932="",P932="",Q932="",V932="",W932="",X932="",Y932=""),"",V932*IF(N932="Sewer Rising Main",VLOOKUP(W932,VALIDATIONS!$FN$2:$GE$42,11,FALSE),IF(N932="Sewer Reticulation",VLOOKUP(W932,VALIDATIONS!$FN$2:$GE$42,VLOOKUP(X932,VALIDATIONS!$FF$2:$FH$5,2,FALSE),FALSE),0)) +IF(P932="Up to 10% Rock",VLOOKUP(W932,VALIDATIONS!$FN$2:$GE$42,VLOOKUP(X932,VALIDATIONS!$FF$2:$FH$5,2,FALSE),FALSE),0)+IF(OR(Q932="Urban Development (moderate)",Q932="Urban Development (heavy)"),VLOOKUP(W932,VALIDATIONS!$FN$2:$GE$42,VLOOKUP(Q932,VALIDATIONS!$FJ$2:$FK$4,2,FALSE),FALSE),0))</f>
        <v/>
      </c>
    </row>
    <row r="933" spans="1:26" x14ac:dyDescent="0.2">
      <c r="A933" s="136"/>
      <c r="B933" s="368"/>
      <c r="C933" s="354"/>
      <c r="D933" s="141"/>
      <c r="E933" s="122"/>
      <c r="F933" s="141"/>
      <c r="G933" s="387"/>
      <c r="H933" s="387"/>
      <c r="I933" s="106" t="str">
        <f>IF(OR(C933="",D933=""),"",VLOOKUP(C933,VALIDATIONS!$FL$2:$FM$12,2,FALSE))</f>
        <v/>
      </c>
      <c r="J933" s="84"/>
      <c r="K933" s="377"/>
      <c r="L933" s="368"/>
      <c r="M933" s="141"/>
      <c r="N933" s="368"/>
      <c r="O933" s="141"/>
      <c r="P933" s="368"/>
      <c r="Q933" s="368"/>
      <c r="R933" s="196"/>
      <c r="S933" s="234"/>
      <c r="T933" s="198"/>
      <c r="U933" s="235"/>
      <c r="W933" s="368"/>
      <c r="X933" s="368"/>
      <c r="Y933" s="368"/>
      <c r="Z933" s="106" t="str">
        <f>IF(OR(N933="",P933="",Q933="",V933="",W933="",X933="",Y933=""),"",V933*IF(N933="Sewer Rising Main",VLOOKUP(W933,VALIDATIONS!$FN$2:$GE$42,11,FALSE),IF(N933="Sewer Reticulation",VLOOKUP(W933,VALIDATIONS!$FN$2:$GE$42,VLOOKUP(X933,VALIDATIONS!$FF$2:$FH$5,2,FALSE),FALSE),0)) +IF(P933="Up to 10% Rock",VLOOKUP(W933,VALIDATIONS!$FN$2:$GE$42,VLOOKUP(X933,VALIDATIONS!$FF$2:$FH$5,2,FALSE),FALSE),0)+IF(OR(Q933="Urban Development (moderate)",Q933="Urban Development (heavy)"),VLOOKUP(W933,VALIDATIONS!$FN$2:$GE$42,VLOOKUP(Q933,VALIDATIONS!$FJ$2:$FK$4,2,FALSE),FALSE),0))</f>
        <v/>
      </c>
    </row>
    <row r="934" spans="1:26" x14ac:dyDescent="0.2">
      <c r="A934" s="136"/>
      <c r="B934" s="368"/>
      <c r="C934" s="354"/>
      <c r="D934" s="141"/>
      <c r="E934" s="122"/>
      <c r="F934" s="141"/>
      <c r="G934" s="387"/>
      <c r="H934" s="387"/>
      <c r="I934" s="106" t="str">
        <f>IF(OR(C934="",D934=""),"",VLOOKUP(C934,VALIDATIONS!$FL$2:$FM$12,2,FALSE))</f>
        <v/>
      </c>
      <c r="J934" s="84"/>
      <c r="K934" s="377"/>
      <c r="L934" s="368"/>
      <c r="M934" s="141"/>
      <c r="N934" s="368"/>
      <c r="O934" s="141"/>
      <c r="P934" s="368"/>
      <c r="Q934" s="368"/>
      <c r="R934" s="196"/>
      <c r="S934" s="234"/>
      <c r="T934" s="198"/>
      <c r="U934" s="235"/>
      <c r="W934" s="368"/>
      <c r="X934" s="368"/>
      <c r="Y934" s="368"/>
      <c r="Z934" s="106" t="str">
        <f>IF(OR(N934="",P934="",Q934="",V934="",W934="",X934="",Y934=""),"",V934*IF(N934="Sewer Rising Main",VLOOKUP(W934,VALIDATIONS!$FN$2:$GE$42,11,FALSE),IF(N934="Sewer Reticulation",VLOOKUP(W934,VALIDATIONS!$FN$2:$GE$42,VLOOKUP(X934,VALIDATIONS!$FF$2:$FH$5,2,FALSE),FALSE),0)) +IF(P934="Up to 10% Rock",VLOOKUP(W934,VALIDATIONS!$FN$2:$GE$42,VLOOKUP(X934,VALIDATIONS!$FF$2:$FH$5,2,FALSE),FALSE),0)+IF(OR(Q934="Urban Development (moderate)",Q934="Urban Development (heavy)"),VLOOKUP(W934,VALIDATIONS!$FN$2:$GE$42,VLOOKUP(Q934,VALIDATIONS!$FJ$2:$FK$4,2,FALSE),FALSE),0))</f>
        <v/>
      </c>
    </row>
    <row r="935" spans="1:26" x14ac:dyDescent="0.2">
      <c r="A935" s="136"/>
      <c r="B935" s="368"/>
      <c r="C935" s="354"/>
      <c r="D935" s="141"/>
      <c r="E935" s="122"/>
      <c r="F935" s="141"/>
      <c r="G935" s="387"/>
      <c r="H935" s="387"/>
      <c r="I935" s="106" t="str">
        <f>IF(OR(C935="",D935=""),"",VLOOKUP(C935,VALIDATIONS!$FL$2:$FM$12,2,FALSE))</f>
        <v/>
      </c>
      <c r="J935" s="84"/>
      <c r="K935" s="377"/>
      <c r="L935" s="368"/>
      <c r="M935" s="141"/>
      <c r="N935" s="368"/>
      <c r="O935" s="141"/>
      <c r="P935" s="368"/>
      <c r="Q935" s="368"/>
      <c r="R935" s="196"/>
      <c r="S935" s="234"/>
      <c r="T935" s="198"/>
      <c r="U935" s="235"/>
      <c r="W935" s="368"/>
      <c r="X935" s="368"/>
      <c r="Y935" s="368"/>
      <c r="Z935" s="106" t="str">
        <f>IF(OR(N935="",P935="",Q935="",V935="",W935="",X935="",Y935=""),"",V935*IF(N935="Sewer Rising Main",VLOOKUP(W935,VALIDATIONS!$FN$2:$GE$42,11,FALSE),IF(N935="Sewer Reticulation",VLOOKUP(W935,VALIDATIONS!$FN$2:$GE$42,VLOOKUP(X935,VALIDATIONS!$FF$2:$FH$5,2,FALSE),FALSE),0)) +IF(P935="Up to 10% Rock",VLOOKUP(W935,VALIDATIONS!$FN$2:$GE$42,VLOOKUP(X935,VALIDATIONS!$FF$2:$FH$5,2,FALSE),FALSE),0)+IF(OR(Q935="Urban Development (moderate)",Q935="Urban Development (heavy)"),VLOOKUP(W935,VALIDATIONS!$FN$2:$GE$42,VLOOKUP(Q935,VALIDATIONS!$FJ$2:$FK$4,2,FALSE),FALSE),0))</f>
        <v/>
      </c>
    </row>
    <row r="936" spans="1:26" x14ac:dyDescent="0.2">
      <c r="A936" s="136"/>
      <c r="B936" s="368"/>
      <c r="C936" s="354"/>
      <c r="D936" s="141"/>
      <c r="E936" s="122"/>
      <c r="F936" s="141"/>
      <c r="G936" s="387"/>
      <c r="H936" s="387"/>
      <c r="I936" s="106" t="str">
        <f>IF(OR(C936="",D936=""),"",VLOOKUP(C936,VALIDATIONS!$FL$2:$FM$12,2,FALSE))</f>
        <v/>
      </c>
      <c r="J936" s="84"/>
      <c r="K936" s="377"/>
      <c r="L936" s="368"/>
      <c r="M936" s="141"/>
      <c r="N936" s="368"/>
      <c r="O936" s="141"/>
      <c r="P936" s="368"/>
      <c r="Q936" s="368"/>
      <c r="R936" s="196"/>
      <c r="S936" s="234"/>
      <c r="T936" s="198"/>
      <c r="U936" s="235"/>
      <c r="W936" s="368"/>
      <c r="X936" s="368"/>
      <c r="Y936" s="368"/>
      <c r="Z936" s="106" t="str">
        <f>IF(OR(N936="",P936="",Q936="",V936="",W936="",X936="",Y936=""),"",V936*IF(N936="Sewer Rising Main",VLOOKUP(W936,VALIDATIONS!$FN$2:$GE$42,11,FALSE),IF(N936="Sewer Reticulation",VLOOKUP(W936,VALIDATIONS!$FN$2:$GE$42,VLOOKUP(X936,VALIDATIONS!$FF$2:$FH$5,2,FALSE),FALSE),0)) +IF(P936="Up to 10% Rock",VLOOKUP(W936,VALIDATIONS!$FN$2:$GE$42,VLOOKUP(X936,VALIDATIONS!$FF$2:$FH$5,2,FALSE),FALSE),0)+IF(OR(Q936="Urban Development (moderate)",Q936="Urban Development (heavy)"),VLOOKUP(W936,VALIDATIONS!$FN$2:$GE$42,VLOOKUP(Q936,VALIDATIONS!$FJ$2:$FK$4,2,FALSE),FALSE),0))</f>
        <v/>
      </c>
    </row>
    <row r="937" spans="1:26" x14ac:dyDescent="0.2">
      <c r="A937" s="136"/>
      <c r="B937" s="368"/>
      <c r="C937" s="354"/>
      <c r="D937" s="141"/>
      <c r="E937" s="122"/>
      <c r="F937" s="141"/>
      <c r="G937" s="387"/>
      <c r="H937" s="387"/>
      <c r="I937" s="106" t="str">
        <f>IF(OR(C937="",D937=""),"",VLOOKUP(C937,VALIDATIONS!$FL$2:$FM$12,2,FALSE))</f>
        <v/>
      </c>
      <c r="J937" s="84"/>
      <c r="K937" s="377"/>
      <c r="L937" s="368"/>
      <c r="M937" s="141"/>
      <c r="N937" s="368"/>
      <c r="O937" s="141"/>
      <c r="P937" s="368"/>
      <c r="Q937" s="368"/>
      <c r="R937" s="196"/>
      <c r="S937" s="234"/>
      <c r="T937" s="198"/>
      <c r="U937" s="235"/>
      <c r="W937" s="368"/>
      <c r="X937" s="368"/>
      <c r="Y937" s="368"/>
      <c r="Z937" s="106" t="str">
        <f>IF(OR(N937="",P937="",Q937="",V937="",W937="",X937="",Y937=""),"",V937*IF(N937="Sewer Rising Main",VLOOKUP(W937,VALIDATIONS!$FN$2:$GE$42,11,FALSE),IF(N937="Sewer Reticulation",VLOOKUP(W937,VALIDATIONS!$FN$2:$GE$42,VLOOKUP(X937,VALIDATIONS!$FF$2:$FH$5,2,FALSE),FALSE),0)) +IF(P937="Up to 10% Rock",VLOOKUP(W937,VALIDATIONS!$FN$2:$GE$42,VLOOKUP(X937,VALIDATIONS!$FF$2:$FH$5,2,FALSE),FALSE),0)+IF(OR(Q937="Urban Development (moderate)",Q937="Urban Development (heavy)"),VLOOKUP(W937,VALIDATIONS!$FN$2:$GE$42,VLOOKUP(Q937,VALIDATIONS!$FJ$2:$FK$4,2,FALSE),FALSE),0))</f>
        <v/>
      </c>
    </row>
    <row r="938" spans="1:26" x14ac:dyDescent="0.2">
      <c r="A938" s="136"/>
      <c r="B938" s="368"/>
      <c r="C938" s="354"/>
      <c r="D938" s="141"/>
      <c r="E938" s="122"/>
      <c r="F938" s="141"/>
      <c r="G938" s="387"/>
      <c r="H938" s="387"/>
      <c r="I938" s="106" t="str">
        <f>IF(OR(C938="",D938=""),"",VLOOKUP(C938,VALIDATIONS!$FL$2:$FM$12,2,FALSE))</f>
        <v/>
      </c>
      <c r="J938" s="84"/>
      <c r="K938" s="377"/>
      <c r="L938" s="368"/>
      <c r="M938" s="141"/>
      <c r="N938" s="368"/>
      <c r="O938" s="141"/>
      <c r="P938" s="368"/>
      <c r="Q938" s="368"/>
      <c r="R938" s="196"/>
      <c r="S938" s="234"/>
      <c r="T938" s="198"/>
      <c r="U938" s="235"/>
      <c r="W938" s="368"/>
      <c r="X938" s="368"/>
      <c r="Y938" s="368"/>
      <c r="Z938" s="106" t="str">
        <f>IF(OR(N938="",P938="",Q938="",V938="",W938="",X938="",Y938=""),"",V938*IF(N938="Sewer Rising Main",VLOOKUP(W938,VALIDATIONS!$FN$2:$GE$42,11,FALSE),IF(N938="Sewer Reticulation",VLOOKUP(W938,VALIDATIONS!$FN$2:$GE$42,VLOOKUP(X938,VALIDATIONS!$FF$2:$FH$5,2,FALSE),FALSE),0)) +IF(P938="Up to 10% Rock",VLOOKUP(W938,VALIDATIONS!$FN$2:$GE$42,VLOOKUP(X938,VALIDATIONS!$FF$2:$FH$5,2,FALSE),FALSE),0)+IF(OR(Q938="Urban Development (moderate)",Q938="Urban Development (heavy)"),VLOOKUP(W938,VALIDATIONS!$FN$2:$GE$42,VLOOKUP(Q938,VALIDATIONS!$FJ$2:$FK$4,2,FALSE),FALSE),0))</f>
        <v/>
      </c>
    </row>
    <row r="939" spans="1:26" x14ac:dyDescent="0.2">
      <c r="A939" s="136"/>
      <c r="B939" s="368"/>
      <c r="C939" s="354"/>
      <c r="D939" s="141"/>
      <c r="E939" s="122"/>
      <c r="F939" s="141"/>
      <c r="G939" s="387"/>
      <c r="H939" s="387"/>
      <c r="I939" s="106" t="str">
        <f>IF(OR(C939="",D939=""),"",VLOOKUP(C939,VALIDATIONS!$FL$2:$FM$12,2,FALSE))</f>
        <v/>
      </c>
      <c r="J939" s="84"/>
      <c r="K939" s="377"/>
      <c r="L939" s="368"/>
      <c r="M939" s="141"/>
      <c r="N939" s="368"/>
      <c r="O939" s="141"/>
      <c r="P939" s="368"/>
      <c r="Q939" s="368"/>
      <c r="R939" s="196"/>
      <c r="S939" s="234"/>
      <c r="T939" s="198"/>
      <c r="U939" s="235"/>
      <c r="W939" s="368"/>
      <c r="X939" s="368"/>
      <c r="Y939" s="368"/>
      <c r="Z939" s="106" t="str">
        <f>IF(OR(N939="",P939="",Q939="",V939="",W939="",X939="",Y939=""),"",V939*IF(N939="Sewer Rising Main",VLOOKUP(W939,VALIDATIONS!$FN$2:$GE$42,11,FALSE),IF(N939="Sewer Reticulation",VLOOKUP(W939,VALIDATIONS!$FN$2:$GE$42,VLOOKUP(X939,VALIDATIONS!$FF$2:$FH$5,2,FALSE),FALSE),0)) +IF(P939="Up to 10% Rock",VLOOKUP(W939,VALIDATIONS!$FN$2:$GE$42,VLOOKUP(X939,VALIDATIONS!$FF$2:$FH$5,2,FALSE),FALSE),0)+IF(OR(Q939="Urban Development (moderate)",Q939="Urban Development (heavy)"),VLOOKUP(W939,VALIDATIONS!$FN$2:$GE$42,VLOOKUP(Q939,VALIDATIONS!$FJ$2:$FK$4,2,FALSE),FALSE),0))</f>
        <v/>
      </c>
    </row>
    <row r="940" spans="1:26" x14ac:dyDescent="0.2">
      <c r="A940" s="136"/>
      <c r="B940" s="368"/>
      <c r="C940" s="354"/>
      <c r="D940" s="141"/>
      <c r="E940" s="122"/>
      <c r="F940" s="141"/>
      <c r="G940" s="387"/>
      <c r="H940" s="387"/>
      <c r="I940" s="106" t="str">
        <f>IF(OR(C940="",D940=""),"",VLOOKUP(C940,VALIDATIONS!$FL$2:$FM$12,2,FALSE))</f>
        <v/>
      </c>
      <c r="J940" s="84"/>
      <c r="K940" s="377"/>
      <c r="L940" s="368"/>
      <c r="M940" s="141"/>
      <c r="N940" s="368"/>
      <c r="O940" s="141"/>
      <c r="P940" s="368"/>
      <c r="Q940" s="368"/>
      <c r="R940" s="196"/>
      <c r="S940" s="234"/>
      <c r="T940" s="198"/>
      <c r="U940" s="235"/>
      <c r="W940" s="368"/>
      <c r="X940" s="368"/>
      <c r="Y940" s="368"/>
      <c r="Z940" s="106" t="str">
        <f>IF(OR(N940="",P940="",Q940="",V940="",W940="",X940="",Y940=""),"",V940*IF(N940="Sewer Rising Main",VLOOKUP(W940,VALIDATIONS!$FN$2:$GE$42,11,FALSE),IF(N940="Sewer Reticulation",VLOOKUP(W940,VALIDATIONS!$FN$2:$GE$42,VLOOKUP(X940,VALIDATIONS!$FF$2:$FH$5,2,FALSE),FALSE),0)) +IF(P940="Up to 10% Rock",VLOOKUP(W940,VALIDATIONS!$FN$2:$GE$42,VLOOKUP(X940,VALIDATIONS!$FF$2:$FH$5,2,FALSE),FALSE),0)+IF(OR(Q940="Urban Development (moderate)",Q940="Urban Development (heavy)"),VLOOKUP(W940,VALIDATIONS!$FN$2:$GE$42,VLOOKUP(Q940,VALIDATIONS!$FJ$2:$FK$4,2,FALSE),FALSE),0))</f>
        <v/>
      </c>
    </row>
    <row r="941" spans="1:26" x14ac:dyDescent="0.2">
      <c r="A941" s="136"/>
      <c r="B941" s="368"/>
      <c r="C941" s="354"/>
      <c r="D941" s="141"/>
      <c r="E941" s="122"/>
      <c r="F941" s="141"/>
      <c r="G941" s="387"/>
      <c r="H941" s="387"/>
      <c r="I941" s="106" t="str">
        <f>IF(OR(C941="",D941=""),"",VLOOKUP(C941,VALIDATIONS!$FL$2:$FM$12,2,FALSE))</f>
        <v/>
      </c>
      <c r="J941" s="84"/>
      <c r="K941" s="377"/>
      <c r="L941" s="368"/>
      <c r="M941" s="141"/>
      <c r="N941" s="368"/>
      <c r="O941" s="141"/>
      <c r="P941" s="368"/>
      <c r="Q941" s="368"/>
      <c r="R941" s="196"/>
      <c r="S941" s="234"/>
      <c r="T941" s="198"/>
      <c r="U941" s="235"/>
      <c r="W941" s="368"/>
      <c r="X941" s="368"/>
      <c r="Y941" s="368"/>
      <c r="Z941" s="106" t="str">
        <f>IF(OR(N941="",P941="",Q941="",V941="",W941="",X941="",Y941=""),"",V941*IF(N941="Sewer Rising Main",VLOOKUP(W941,VALIDATIONS!$FN$2:$GE$42,11,FALSE),IF(N941="Sewer Reticulation",VLOOKUP(W941,VALIDATIONS!$FN$2:$GE$42,VLOOKUP(X941,VALIDATIONS!$FF$2:$FH$5,2,FALSE),FALSE),0)) +IF(P941="Up to 10% Rock",VLOOKUP(W941,VALIDATIONS!$FN$2:$GE$42,VLOOKUP(X941,VALIDATIONS!$FF$2:$FH$5,2,FALSE),FALSE),0)+IF(OR(Q941="Urban Development (moderate)",Q941="Urban Development (heavy)"),VLOOKUP(W941,VALIDATIONS!$FN$2:$GE$42,VLOOKUP(Q941,VALIDATIONS!$FJ$2:$FK$4,2,FALSE),FALSE),0))</f>
        <v/>
      </c>
    </row>
    <row r="942" spans="1:26" x14ac:dyDescent="0.2">
      <c r="A942" s="136"/>
      <c r="B942" s="368"/>
      <c r="C942" s="354"/>
      <c r="D942" s="141"/>
      <c r="E942" s="122"/>
      <c r="F942" s="141"/>
      <c r="G942" s="387"/>
      <c r="H942" s="387"/>
      <c r="I942" s="106" t="str">
        <f>IF(OR(C942="",D942=""),"",VLOOKUP(C942,VALIDATIONS!$FL$2:$FM$12,2,FALSE))</f>
        <v/>
      </c>
      <c r="J942" s="84"/>
      <c r="K942" s="377"/>
      <c r="L942" s="368"/>
      <c r="M942" s="141"/>
      <c r="N942" s="368"/>
      <c r="O942" s="141"/>
      <c r="P942" s="368"/>
      <c r="Q942" s="368"/>
      <c r="R942" s="196"/>
      <c r="S942" s="234"/>
      <c r="T942" s="198"/>
      <c r="U942" s="235"/>
      <c r="W942" s="368"/>
      <c r="X942" s="368"/>
      <c r="Y942" s="368"/>
      <c r="Z942" s="106" t="str">
        <f>IF(OR(N942="",P942="",Q942="",V942="",W942="",X942="",Y942=""),"",V942*IF(N942="Sewer Rising Main",VLOOKUP(W942,VALIDATIONS!$FN$2:$GE$42,11,FALSE),IF(N942="Sewer Reticulation",VLOOKUP(W942,VALIDATIONS!$FN$2:$GE$42,VLOOKUP(X942,VALIDATIONS!$FF$2:$FH$5,2,FALSE),FALSE),0)) +IF(P942="Up to 10% Rock",VLOOKUP(W942,VALIDATIONS!$FN$2:$GE$42,VLOOKUP(X942,VALIDATIONS!$FF$2:$FH$5,2,FALSE),FALSE),0)+IF(OR(Q942="Urban Development (moderate)",Q942="Urban Development (heavy)"),VLOOKUP(W942,VALIDATIONS!$FN$2:$GE$42,VLOOKUP(Q942,VALIDATIONS!$FJ$2:$FK$4,2,FALSE),FALSE),0))</f>
        <v/>
      </c>
    </row>
    <row r="943" spans="1:26" x14ac:dyDescent="0.2">
      <c r="A943" s="136"/>
      <c r="B943" s="368"/>
      <c r="C943" s="354"/>
      <c r="D943" s="141"/>
      <c r="E943" s="122"/>
      <c r="F943" s="141"/>
      <c r="G943" s="387"/>
      <c r="H943" s="387"/>
      <c r="I943" s="106" t="str">
        <f>IF(OR(C943="",D943=""),"",VLOOKUP(C943,VALIDATIONS!$FL$2:$FM$12,2,FALSE))</f>
        <v/>
      </c>
      <c r="J943" s="84"/>
      <c r="K943" s="377"/>
      <c r="L943" s="368"/>
      <c r="M943" s="141"/>
      <c r="N943" s="368"/>
      <c r="O943" s="141"/>
      <c r="P943" s="368"/>
      <c r="Q943" s="368"/>
      <c r="R943" s="196"/>
      <c r="S943" s="234"/>
      <c r="T943" s="198"/>
      <c r="U943" s="235"/>
      <c r="W943" s="368"/>
      <c r="X943" s="368"/>
      <c r="Y943" s="368"/>
      <c r="Z943" s="106" t="str">
        <f>IF(OR(N943="",P943="",Q943="",V943="",W943="",X943="",Y943=""),"",V943*IF(N943="Sewer Rising Main",VLOOKUP(W943,VALIDATIONS!$FN$2:$GE$42,11,FALSE),IF(N943="Sewer Reticulation",VLOOKUP(W943,VALIDATIONS!$FN$2:$GE$42,VLOOKUP(X943,VALIDATIONS!$FF$2:$FH$5,2,FALSE),FALSE),0)) +IF(P943="Up to 10% Rock",VLOOKUP(W943,VALIDATIONS!$FN$2:$GE$42,VLOOKUP(X943,VALIDATIONS!$FF$2:$FH$5,2,FALSE),FALSE),0)+IF(OR(Q943="Urban Development (moderate)",Q943="Urban Development (heavy)"),VLOOKUP(W943,VALIDATIONS!$FN$2:$GE$42,VLOOKUP(Q943,VALIDATIONS!$FJ$2:$FK$4,2,FALSE),FALSE),0))</f>
        <v/>
      </c>
    </row>
    <row r="944" spans="1:26" x14ac:dyDescent="0.2">
      <c r="A944" s="136"/>
      <c r="B944" s="368"/>
      <c r="C944" s="354"/>
      <c r="D944" s="141"/>
      <c r="E944" s="122"/>
      <c r="F944" s="141"/>
      <c r="G944" s="387"/>
      <c r="H944" s="387"/>
      <c r="I944" s="106" t="str">
        <f>IF(OR(C944="",D944=""),"",VLOOKUP(C944,VALIDATIONS!$FL$2:$FM$12,2,FALSE))</f>
        <v/>
      </c>
      <c r="J944" s="84"/>
      <c r="K944" s="377"/>
      <c r="L944" s="368"/>
      <c r="M944" s="141"/>
      <c r="N944" s="368"/>
      <c r="O944" s="141"/>
      <c r="P944" s="368"/>
      <c r="Q944" s="368"/>
      <c r="R944" s="196"/>
      <c r="S944" s="234"/>
      <c r="T944" s="198"/>
      <c r="U944" s="235"/>
      <c r="W944" s="368"/>
      <c r="X944" s="368"/>
      <c r="Y944" s="368"/>
      <c r="Z944" s="106" t="str">
        <f>IF(OR(N944="",P944="",Q944="",V944="",W944="",X944="",Y944=""),"",V944*IF(N944="Sewer Rising Main",VLOOKUP(W944,VALIDATIONS!$FN$2:$GE$42,11,FALSE),IF(N944="Sewer Reticulation",VLOOKUP(W944,VALIDATIONS!$FN$2:$GE$42,VLOOKUP(X944,VALIDATIONS!$FF$2:$FH$5,2,FALSE),FALSE),0)) +IF(P944="Up to 10% Rock",VLOOKUP(W944,VALIDATIONS!$FN$2:$GE$42,VLOOKUP(X944,VALIDATIONS!$FF$2:$FH$5,2,FALSE),FALSE),0)+IF(OR(Q944="Urban Development (moderate)",Q944="Urban Development (heavy)"),VLOOKUP(W944,VALIDATIONS!$FN$2:$GE$42,VLOOKUP(Q944,VALIDATIONS!$FJ$2:$FK$4,2,FALSE),FALSE),0))</f>
        <v/>
      </c>
    </row>
    <row r="945" spans="1:26" x14ac:dyDescent="0.2">
      <c r="A945" s="136"/>
      <c r="B945" s="368"/>
      <c r="C945" s="354"/>
      <c r="D945" s="141"/>
      <c r="E945" s="122"/>
      <c r="F945" s="141"/>
      <c r="G945" s="387"/>
      <c r="H945" s="387"/>
      <c r="I945" s="106" t="str">
        <f>IF(OR(C945="",D945=""),"",VLOOKUP(C945,VALIDATIONS!$FL$2:$FM$12,2,FALSE))</f>
        <v/>
      </c>
      <c r="J945" s="84"/>
      <c r="K945" s="377"/>
      <c r="L945" s="368"/>
      <c r="M945" s="141"/>
      <c r="N945" s="368"/>
      <c r="O945" s="141"/>
      <c r="P945" s="368"/>
      <c r="Q945" s="368"/>
      <c r="R945" s="196"/>
      <c r="S945" s="234"/>
      <c r="T945" s="198"/>
      <c r="U945" s="235"/>
      <c r="W945" s="368"/>
      <c r="X945" s="368"/>
      <c r="Y945" s="368"/>
      <c r="Z945" s="106" t="str">
        <f>IF(OR(N945="",P945="",Q945="",V945="",W945="",X945="",Y945=""),"",V945*IF(N945="Sewer Rising Main",VLOOKUP(W945,VALIDATIONS!$FN$2:$GE$42,11,FALSE),IF(N945="Sewer Reticulation",VLOOKUP(W945,VALIDATIONS!$FN$2:$GE$42,VLOOKUP(X945,VALIDATIONS!$FF$2:$FH$5,2,FALSE),FALSE),0)) +IF(P945="Up to 10% Rock",VLOOKUP(W945,VALIDATIONS!$FN$2:$GE$42,VLOOKUP(X945,VALIDATIONS!$FF$2:$FH$5,2,FALSE),FALSE),0)+IF(OR(Q945="Urban Development (moderate)",Q945="Urban Development (heavy)"),VLOOKUP(W945,VALIDATIONS!$FN$2:$GE$42,VLOOKUP(Q945,VALIDATIONS!$FJ$2:$FK$4,2,FALSE),FALSE),0))</f>
        <v/>
      </c>
    </row>
    <row r="946" spans="1:26" x14ac:dyDescent="0.2">
      <c r="A946" s="136"/>
      <c r="B946" s="368"/>
      <c r="C946" s="354"/>
      <c r="D946" s="141"/>
      <c r="E946" s="122"/>
      <c r="F946" s="141"/>
      <c r="G946" s="387"/>
      <c r="H946" s="387"/>
      <c r="I946" s="106" t="str">
        <f>IF(OR(C946="",D946=""),"",VLOOKUP(C946,VALIDATIONS!$FL$2:$FM$12,2,FALSE))</f>
        <v/>
      </c>
      <c r="J946" s="84"/>
      <c r="K946" s="377"/>
      <c r="L946" s="368"/>
      <c r="M946" s="141"/>
      <c r="N946" s="368"/>
      <c r="O946" s="141"/>
      <c r="P946" s="368"/>
      <c r="Q946" s="368"/>
      <c r="R946" s="196"/>
      <c r="S946" s="234"/>
      <c r="T946" s="198"/>
      <c r="U946" s="235"/>
      <c r="W946" s="368"/>
      <c r="X946" s="368"/>
      <c r="Y946" s="368"/>
      <c r="Z946" s="106" t="str">
        <f>IF(OR(N946="",P946="",Q946="",V946="",W946="",X946="",Y946=""),"",V946*IF(N946="Sewer Rising Main",VLOOKUP(W946,VALIDATIONS!$FN$2:$GE$42,11,FALSE),IF(N946="Sewer Reticulation",VLOOKUP(W946,VALIDATIONS!$FN$2:$GE$42,VLOOKUP(X946,VALIDATIONS!$FF$2:$FH$5,2,FALSE),FALSE),0)) +IF(P946="Up to 10% Rock",VLOOKUP(W946,VALIDATIONS!$FN$2:$GE$42,VLOOKUP(X946,VALIDATIONS!$FF$2:$FH$5,2,FALSE),FALSE),0)+IF(OR(Q946="Urban Development (moderate)",Q946="Urban Development (heavy)"),VLOOKUP(W946,VALIDATIONS!$FN$2:$GE$42,VLOOKUP(Q946,VALIDATIONS!$FJ$2:$FK$4,2,FALSE),FALSE),0))</f>
        <v/>
      </c>
    </row>
    <row r="947" spans="1:26" x14ac:dyDescent="0.2">
      <c r="A947" s="136"/>
      <c r="B947" s="368"/>
      <c r="C947" s="354"/>
      <c r="D947" s="141"/>
      <c r="E947" s="122"/>
      <c r="F947" s="141"/>
      <c r="G947" s="387"/>
      <c r="H947" s="387"/>
      <c r="I947" s="106" t="str">
        <f>IF(OR(C947="",D947=""),"",VLOOKUP(C947,VALIDATIONS!$FL$2:$FM$12,2,FALSE))</f>
        <v/>
      </c>
      <c r="J947" s="84"/>
      <c r="K947" s="377"/>
      <c r="L947" s="368"/>
      <c r="M947" s="141"/>
      <c r="N947" s="368"/>
      <c r="O947" s="141"/>
      <c r="P947" s="368"/>
      <c r="Q947" s="368"/>
      <c r="R947" s="196"/>
      <c r="S947" s="234"/>
      <c r="T947" s="198"/>
      <c r="U947" s="235"/>
      <c r="W947" s="368"/>
      <c r="X947" s="368"/>
      <c r="Y947" s="368"/>
      <c r="Z947" s="106" t="str">
        <f>IF(OR(N947="",P947="",Q947="",V947="",W947="",X947="",Y947=""),"",V947*IF(N947="Sewer Rising Main",VLOOKUP(W947,VALIDATIONS!$FN$2:$GE$42,11,FALSE),IF(N947="Sewer Reticulation",VLOOKUP(W947,VALIDATIONS!$FN$2:$GE$42,VLOOKUP(X947,VALIDATIONS!$FF$2:$FH$5,2,FALSE),FALSE),0)) +IF(P947="Up to 10% Rock",VLOOKUP(W947,VALIDATIONS!$FN$2:$GE$42,VLOOKUP(X947,VALIDATIONS!$FF$2:$FH$5,2,FALSE),FALSE),0)+IF(OR(Q947="Urban Development (moderate)",Q947="Urban Development (heavy)"),VLOOKUP(W947,VALIDATIONS!$FN$2:$GE$42,VLOOKUP(Q947,VALIDATIONS!$FJ$2:$FK$4,2,FALSE),FALSE),0))</f>
        <v/>
      </c>
    </row>
    <row r="948" spans="1:26" x14ac:dyDescent="0.2">
      <c r="A948" s="136"/>
      <c r="B948" s="368"/>
      <c r="C948" s="354"/>
      <c r="D948" s="141"/>
      <c r="E948" s="122"/>
      <c r="F948" s="141"/>
      <c r="G948" s="387"/>
      <c r="H948" s="387"/>
      <c r="I948" s="106" t="str">
        <f>IF(OR(C948="",D948=""),"",VLOOKUP(C948,VALIDATIONS!$FL$2:$FM$12,2,FALSE))</f>
        <v/>
      </c>
      <c r="J948" s="84"/>
      <c r="K948" s="377"/>
      <c r="L948" s="368"/>
      <c r="M948" s="141"/>
      <c r="N948" s="368"/>
      <c r="O948" s="141"/>
      <c r="P948" s="368"/>
      <c r="Q948" s="368"/>
      <c r="R948" s="196"/>
      <c r="S948" s="234"/>
      <c r="T948" s="198"/>
      <c r="U948" s="235"/>
      <c r="W948" s="368"/>
      <c r="X948" s="368"/>
      <c r="Y948" s="368"/>
      <c r="Z948" s="106" t="str">
        <f>IF(OR(N948="",P948="",Q948="",V948="",W948="",X948="",Y948=""),"",V948*IF(N948="Sewer Rising Main",VLOOKUP(W948,VALIDATIONS!$FN$2:$GE$42,11,FALSE),IF(N948="Sewer Reticulation",VLOOKUP(W948,VALIDATIONS!$FN$2:$GE$42,VLOOKUP(X948,VALIDATIONS!$FF$2:$FH$5,2,FALSE),FALSE),0)) +IF(P948="Up to 10% Rock",VLOOKUP(W948,VALIDATIONS!$FN$2:$GE$42,VLOOKUP(X948,VALIDATIONS!$FF$2:$FH$5,2,FALSE),FALSE),0)+IF(OR(Q948="Urban Development (moderate)",Q948="Urban Development (heavy)"),VLOOKUP(W948,VALIDATIONS!$FN$2:$GE$42,VLOOKUP(Q948,VALIDATIONS!$FJ$2:$FK$4,2,FALSE),FALSE),0))</f>
        <v/>
      </c>
    </row>
    <row r="949" spans="1:26" x14ac:dyDescent="0.2">
      <c r="A949" s="136"/>
      <c r="B949" s="368"/>
      <c r="C949" s="354"/>
      <c r="D949" s="141"/>
      <c r="E949" s="122"/>
      <c r="F949" s="141"/>
      <c r="G949" s="387"/>
      <c r="H949" s="387"/>
      <c r="I949" s="106" t="str">
        <f>IF(OR(C949="",D949=""),"",VLOOKUP(C949,VALIDATIONS!$FL$2:$FM$12,2,FALSE))</f>
        <v/>
      </c>
      <c r="J949" s="84"/>
      <c r="K949" s="377"/>
      <c r="L949" s="368"/>
      <c r="M949" s="141"/>
      <c r="N949" s="368"/>
      <c r="O949" s="141"/>
      <c r="P949" s="368"/>
      <c r="Q949" s="368"/>
      <c r="R949" s="196"/>
      <c r="S949" s="234"/>
      <c r="T949" s="198"/>
      <c r="U949" s="235"/>
      <c r="W949" s="368"/>
      <c r="X949" s="368"/>
      <c r="Y949" s="368"/>
      <c r="Z949" s="106" t="str">
        <f>IF(OR(N949="",P949="",Q949="",V949="",W949="",X949="",Y949=""),"",V949*IF(N949="Sewer Rising Main",VLOOKUP(W949,VALIDATIONS!$FN$2:$GE$42,11,FALSE),IF(N949="Sewer Reticulation",VLOOKUP(W949,VALIDATIONS!$FN$2:$GE$42,VLOOKUP(X949,VALIDATIONS!$FF$2:$FH$5,2,FALSE),FALSE),0)) +IF(P949="Up to 10% Rock",VLOOKUP(W949,VALIDATIONS!$FN$2:$GE$42,VLOOKUP(X949,VALIDATIONS!$FF$2:$FH$5,2,FALSE),FALSE),0)+IF(OR(Q949="Urban Development (moderate)",Q949="Urban Development (heavy)"),VLOOKUP(W949,VALIDATIONS!$FN$2:$GE$42,VLOOKUP(Q949,VALIDATIONS!$FJ$2:$FK$4,2,FALSE),FALSE),0))</f>
        <v/>
      </c>
    </row>
    <row r="950" spans="1:26" x14ac:dyDescent="0.2">
      <c r="A950" s="136"/>
      <c r="B950" s="368"/>
      <c r="C950" s="354"/>
      <c r="D950" s="141"/>
      <c r="E950" s="122"/>
      <c r="F950" s="141"/>
      <c r="G950" s="387"/>
      <c r="H950" s="387"/>
      <c r="I950" s="106" t="str">
        <f>IF(OR(C950="",D950=""),"",VLOOKUP(C950,VALIDATIONS!$FL$2:$FM$12,2,FALSE))</f>
        <v/>
      </c>
      <c r="J950" s="84"/>
      <c r="K950" s="377"/>
      <c r="L950" s="368"/>
      <c r="M950" s="141"/>
      <c r="N950" s="368"/>
      <c r="O950" s="141"/>
      <c r="P950" s="368"/>
      <c r="Q950" s="368"/>
      <c r="R950" s="196"/>
      <c r="S950" s="234"/>
      <c r="T950" s="198"/>
      <c r="U950" s="235"/>
      <c r="W950" s="368"/>
      <c r="X950" s="368"/>
      <c r="Y950" s="368"/>
      <c r="Z950" s="106" t="str">
        <f>IF(OR(N950="",P950="",Q950="",V950="",W950="",X950="",Y950=""),"",V950*IF(N950="Sewer Rising Main",VLOOKUP(W950,VALIDATIONS!$FN$2:$GE$42,11,FALSE),IF(N950="Sewer Reticulation",VLOOKUP(W950,VALIDATIONS!$FN$2:$GE$42,VLOOKUP(X950,VALIDATIONS!$FF$2:$FH$5,2,FALSE),FALSE),0)) +IF(P950="Up to 10% Rock",VLOOKUP(W950,VALIDATIONS!$FN$2:$GE$42,VLOOKUP(X950,VALIDATIONS!$FF$2:$FH$5,2,FALSE),FALSE),0)+IF(OR(Q950="Urban Development (moderate)",Q950="Urban Development (heavy)"),VLOOKUP(W950,VALIDATIONS!$FN$2:$GE$42,VLOOKUP(Q950,VALIDATIONS!$FJ$2:$FK$4,2,FALSE),FALSE),0))</f>
        <v/>
      </c>
    </row>
    <row r="951" spans="1:26" x14ac:dyDescent="0.2">
      <c r="A951" s="136"/>
      <c r="B951" s="368"/>
      <c r="C951" s="354"/>
      <c r="D951" s="141"/>
      <c r="E951" s="122"/>
      <c r="F951" s="141"/>
      <c r="G951" s="387"/>
      <c r="H951" s="387"/>
      <c r="I951" s="106" t="str">
        <f>IF(OR(C951="",D951=""),"",VLOOKUP(C951,VALIDATIONS!$FL$2:$FM$12,2,FALSE))</f>
        <v/>
      </c>
      <c r="J951" s="84"/>
      <c r="K951" s="377"/>
      <c r="L951" s="368"/>
      <c r="M951" s="141"/>
      <c r="N951" s="368"/>
      <c r="O951" s="141"/>
      <c r="P951" s="368"/>
      <c r="Q951" s="368"/>
      <c r="R951" s="196"/>
      <c r="S951" s="234"/>
      <c r="T951" s="198"/>
      <c r="U951" s="235"/>
      <c r="W951" s="368"/>
      <c r="X951" s="368"/>
      <c r="Y951" s="368"/>
      <c r="Z951" s="106" t="str">
        <f>IF(OR(N951="",P951="",Q951="",V951="",W951="",X951="",Y951=""),"",V951*IF(N951="Sewer Rising Main",VLOOKUP(W951,VALIDATIONS!$FN$2:$GE$42,11,FALSE),IF(N951="Sewer Reticulation",VLOOKUP(W951,VALIDATIONS!$FN$2:$GE$42,VLOOKUP(X951,VALIDATIONS!$FF$2:$FH$5,2,FALSE),FALSE),0)) +IF(P951="Up to 10% Rock",VLOOKUP(W951,VALIDATIONS!$FN$2:$GE$42,VLOOKUP(X951,VALIDATIONS!$FF$2:$FH$5,2,FALSE),FALSE),0)+IF(OR(Q951="Urban Development (moderate)",Q951="Urban Development (heavy)"),VLOOKUP(W951,VALIDATIONS!$FN$2:$GE$42,VLOOKUP(Q951,VALIDATIONS!$FJ$2:$FK$4,2,FALSE),FALSE),0))</f>
        <v/>
      </c>
    </row>
    <row r="952" spans="1:26" x14ac:dyDescent="0.2">
      <c r="A952" s="136"/>
      <c r="B952" s="368"/>
      <c r="C952" s="354"/>
      <c r="D952" s="141"/>
      <c r="E952" s="122"/>
      <c r="F952" s="141"/>
      <c r="G952" s="387"/>
      <c r="H952" s="387"/>
      <c r="I952" s="106" t="str">
        <f>IF(OR(C952="",D952=""),"",VLOOKUP(C952,VALIDATIONS!$FL$2:$FM$12,2,FALSE))</f>
        <v/>
      </c>
      <c r="J952" s="84"/>
      <c r="K952" s="377"/>
      <c r="L952" s="368"/>
      <c r="M952" s="141"/>
      <c r="N952" s="368"/>
      <c r="O952" s="141"/>
      <c r="P952" s="368"/>
      <c r="Q952" s="368"/>
      <c r="R952" s="196"/>
      <c r="S952" s="234"/>
      <c r="T952" s="198"/>
      <c r="U952" s="235"/>
      <c r="W952" s="368"/>
      <c r="X952" s="368"/>
      <c r="Y952" s="368"/>
      <c r="Z952" s="106" t="str">
        <f>IF(OR(N952="",P952="",Q952="",V952="",W952="",X952="",Y952=""),"",V952*IF(N952="Sewer Rising Main",VLOOKUP(W952,VALIDATIONS!$FN$2:$GE$42,11,FALSE),IF(N952="Sewer Reticulation",VLOOKUP(W952,VALIDATIONS!$FN$2:$GE$42,VLOOKUP(X952,VALIDATIONS!$FF$2:$FH$5,2,FALSE),FALSE),0)) +IF(P952="Up to 10% Rock",VLOOKUP(W952,VALIDATIONS!$FN$2:$GE$42,VLOOKUP(X952,VALIDATIONS!$FF$2:$FH$5,2,FALSE),FALSE),0)+IF(OR(Q952="Urban Development (moderate)",Q952="Urban Development (heavy)"),VLOOKUP(W952,VALIDATIONS!$FN$2:$GE$42,VLOOKUP(Q952,VALIDATIONS!$FJ$2:$FK$4,2,FALSE),FALSE),0))</f>
        <v/>
      </c>
    </row>
    <row r="953" spans="1:26" x14ac:dyDescent="0.2">
      <c r="A953" s="136"/>
      <c r="B953" s="368"/>
      <c r="C953" s="354"/>
      <c r="D953" s="141"/>
      <c r="E953" s="122"/>
      <c r="F953" s="141"/>
      <c r="G953" s="387"/>
      <c r="H953" s="387"/>
      <c r="I953" s="106" t="str">
        <f>IF(OR(C953="",D953=""),"",VLOOKUP(C953,VALIDATIONS!$FL$2:$FM$12,2,FALSE))</f>
        <v/>
      </c>
      <c r="J953" s="84"/>
      <c r="K953" s="377"/>
      <c r="L953" s="368"/>
      <c r="M953" s="141"/>
      <c r="N953" s="368"/>
      <c r="O953" s="141"/>
      <c r="P953" s="368"/>
      <c r="Q953" s="368"/>
      <c r="R953" s="196"/>
      <c r="S953" s="234"/>
      <c r="T953" s="198"/>
      <c r="U953" s="235"/>
      <c r="W953" s="368"/>
      <c r="X953" s="368"/>
      <c r="Y953" s="368"/>
      <c r="Z953" s="106" t="str">
        <f>IF(OR(N953="",P953="",Q953="",V953="",W953="",X953="",Y953=""),"",V953*IF(N953="Sewer Rising Main",VLOOKUP(W953,VALIDATIONS!$FN$2:$GE$42,11,FALSE),IF(N953="Sewer Reticulation",VLOOKUP(W953,VALIDATIONS!$FN$2:$GE$42,VLOOKUP(X953,VALIDATIONS!$FF$2:$FH$5,2,FALSE),FALSE),0)) +IF(P953="Up to 10% Rock",VLOOKUP(W953,VALIDATIONS!$FN$2:$GE$42,VLOOKUP(X953,VALIDATIONS!$FF$2:$FH$5,2,FALSE),FALSE),0)+IF(OR(Q953="Urban Development (moderate)",Q953="Urban Development (heavy)"),VLOOKUP(W953,VALIDATIONS!$FN$2:$GE$42,VLOOKUP(Q953,VALIDATIONS!$FJ$2:$FK$4,2,FALSE),FALSE),0))</f>
        <v/>
      </c>
    </row>
    <row r="954" spans="1:26" x14ac:dyDescent="0.2">
      <c r="A954" s="136"/>
      <c r="B954" s="368"/>
      <c r="C954" s="354"/>
      <c r="D954" s="141"/>
      <c r="E954" s="122"/>
      <c r="F954" s="141"/>
      <c r="G954" s="387"/>
      <c r="H954" s="387"/>
      <c r="I954" s="106" t="str">
        <f>IF(OR(C954="",D954=""),"",VLOOKUP(C954,VALIDATIONS!$FL$2:$FM$12,2,FALSE))</f>
        <v/>
      </c>
      <c r="J954" s="84"/>
      <c r="K954" s="377"/>
      <c r="L954" s="368"/>
      <c r="M954" s="141"/>
      <c r="N954" s="368"/>
      <c r="O954" s="141"/>
      <c r="P954" s="368"/>
      <c r="Q954" s="368"/>
      <c r="R954" s="196"/>
      <c r="S954" s="234"/>
      <c r="T954" s="198"/>
      <c r="U954" s="235"/>
      <c r="W954" s="368"/>
      <c r="X954" s="368"/>
      <c r="Y954" s="368"/>
      <c r="Z954" s="106" t="str">
        <f>IF(OR(N954="",P954="",Q954="",V954="",W954="",X954="",Y954=""),"",V954*IF(N954="Sewer Rising Main",VLOOKUP(W954,VALIDATIONS!$FN$2:$GE$42,11,FALSE),IF(N954="Sewer Reticulation",VLOOKUP(W954,VALIDATIONS!$FN$2:$GE$42,VLOOKUP(X954,VALIDATIONS!$FF$2:$FH$5,2,FALSE),FALSE),0)) +IF(P954="Up to 10% Rock",VLOOKUP(W954,VALIDATIONS!$FN$2:$GE$42,VLOOKUP(X954,VALIDATIONS!$FF$2:$FH$5,2,FALSE),FALSE),0)+IF(OR(Q954="Urban Development (moderate)",Q954="Urban Development (heavy)"),VLOOKUP(W954,VALIDATIONS!$FN$2:$GE$42,VLOOKUP(Q954,VALIDATIONS!$FJ$2:$FK$4,2,FALSE),FALSE),0))</f>
        <v/>
      </c>
    </row>
    <row r="955" spans="1:26" x14ac:dyDescent="0.2">
      <c r="A955" s="136"/>
      <c r="B955" s="368"/>
      <c r="C955" s="354"/>
      <c r="D955" s="141"/>
      <c r="E955" s="122"/>
      <c r="F955" s="141"/>
      <c r="G955" s="387"/>
      <c r="H955" s="387"/>
      <c r="I955" s="106" t="str">
        <f>IF(OR(C955="",D955=""),"",VLOOKUP(C955,VALIDATIONS!$FL$2:$FM$12,2,FALSE))</f>
        <v/>
      </c>
      <c r="J955" s="84"/>
      <c r="K955" s="377"/>
      <c r="L955" s="368"/>
      <c r="M955" s="141"/>
      <c r="N955" s="368"/>
      <c r="O955" s="141"/>
      <c r="P955" s="368"/>
      <c r="Q955" s="368"/>
      <c r="R955" s="196"/>
      <c r="S955" s="234"/>
      <c r="T955" s="198"/>
      <c r="U955" s="235"/>
      <c r="W955" s="368"/>
      <c r="X955" s="368"/>
      <c r="Y955" s="368"/>
      <c r="Z955" s="106" t="str">
        <f>IF(OR(N955="",P955="",Q955="",V955="",W955="",X955="",Y955=""),"",V955*IF(N955="Sewer Rising Main",VLOOKUP(W955,VALIDATIONS!$FN$2:$GE$42,11,FALSE),IF(N955="Sewer Reticulation",VLOOKUP(W955,VALIDATIONS!$FN$2:$GE$42,VLOOKUP(X955,VALIDATIONS!$FF$2:$FH$5,2,FALSE),FALSE),0)) +IF(P955="Up to 10% Rock",VLOOKUP(W955,VALIDATIONS!$FN$2:$GE$42,VLOOKUP(X955,VALIDATIONS!$FF$2:$FH$5,2,FALSE),FALSE),0)+IF(OR(Q955="Urban Development (moderate)",Q955="Urban Development (heavy)"),VLOOKUP(W955,VALIDATIONS!$FN$2:$GE$42,VLOOKUP(Q955,VALIDATIONS!$FJ$2:$FK$4,2,FALSE),FALSE),0))</f>
        <v/>
      </c>
    </row>
    <row r="956" spans="1:26" x14ac:dyDescent="0.2">
      <c r="A956" s="136"/>
      <c r="B956" s="368"/>
      <c r="C956" s="354"/>
      <c r="D956" s="141"/>
      <c r="E956" s="122"/>
      <c r="F956" s="141"/>
      <c r="G956" s="387"/>
      <c r="H956" s="387"/>
      <c r="I956" s="106" t="str">
        <f>IF(OR(C956="",D956=""),"",VLOOKUP(C956,VALIDATIONS!$FL$2:$FM$12,2,FALSE))</f>
        <v/>
      </c>
      <c r="J956" s="84"/>
      <c r="K956" s="377"/>
      <c r="L956" s="368"/>
      <c r="M956" s="141"/>
      <c r="N956" s="368"/>
      <c r="O956" s="141"/>
      <c r="P956" s="368"/>
      <c r="Q956" s="368"/>
      <c r="R956" s="196"/>
      <c r="S956" s="234"/>
      <c r="T956" s="198"/>
      <c r="U956" s="235"/>
      <c r="W956" s="368"/>
      <c r="X956" s="368"/>
      <c r="Y956" s="368"/>
      <c r="Z956" s="106" t="str">
        <f>IF(OR(N956="",P956="",Q956="",V956="",W956="",X956="",Y956=""),"",V956*IF(N956="Sewer Rising Main",VLOOKUP(W956,VALIDATIONS!$FN$2:$GE$42,11,FALSE),IF(N956="Sewer Reticulation",VLOOKUP(W956,VALIDATIONS!$FN$2:$GE$42,VLOOKUP(X956,VALIDATIONS!$FF$2:$FH$5,2,FALSE),FALSE),0)) +IF(P956="Up to 10% Rock",VLOOKUP(W956,VALIDATIONS!$FN$2:$GE$42,VLOOKUP(X956,VALIDATIONS!$FF$2:$FH$5,2,FALSE),FALSE),0)+IF(OR(Q956="Urban Development (moderate)",Q956="Urban Development (heavy)"),VLOOKUP(W956,VALIDATIONS!$FN$2:$GE$42,VLOOKUP(Q956,VALIDATIONS!$FJ$2:$FK$4,2,FALSE),FALSE),0))</f>
        <v/>
      </c>
    </row>
    <row r="957" spans="1:26" x14ac:dyDescent="0.2">
      <c r="A957" s="136"/>
      <c r="B957" s="368"/>
      <c r="C957" s="354"/>
      <c r="D957" s="141"/>
      <c r="E957" s="122"/>
      <c r="F957" s="141"/>
      <c r="G957" s="387"/>
      <c r="H957" s="387"/>
      <c r="I957" s="106" t="str">
        <f>IF(OR(C957="",D957=""),"",VLOOKUP(C957,VALIDATIONS!$FL$2:$FM$12,2,FALSE))</f>
        <v/>
      </c>
      <c r="J957" s="84"/>
      <c r="K957" s="377"/>
      <c r="L957" s="368"/>
      <c r="M957" s="141"/>
      <c r="N957" s="368"/>
      <c r="O957" s="141"/>
      <c r="P957" s="368"/>
      <c r="Q957" s="368"/>
      <c r="R957" s="196"/>
      <c r="S957" s="234"/>
      <c r="T957" s="198"/>
      <c r="U957" s="235"/>
      <c r="W957" s="368"/>
      <c r="X957" s="368"/>
      <c r="Y957" s="368"/>
      <c r="Z957" s="106" t="str">
        <f>IF(OR(N957="",P957="",Q957="",V957="",W957="",X957="",Y957=""),"",V957*IF(N957="Sewer Rising Main",VLOOKUP(W957,VALIDATIONS!$FN$2:$GE$42,11,FALSE),IF(N957="Sewer Reticulation",VLOOKUP(W957,VALIDATIONS!$FN$2:$GE$42,VLOOKUP(X957,VALIDATIONS!$FF$2:$FH$5,2,FALSE),FALSE),0)) +IF(P957="Up to 10% Rock",VLOOKUP(W957,VALIDATIONS!$FN$2:$GE$42,VLOOKUP(X957,VALIDATIONS!$FF$2:$FH$5,2,FALSE),FALSE),0)+IF(OR(Q957="Urban Development (moderate)",Q957="Urban Development (heavy)"),VLOOKUP(W957,VALIDATIONS!$FN$2:$GE$42,VLOOKUP(Q957,VALIDATIONS!$FJ$2:$FK$4,2,FALSE),FALSE),0))</f>
        <v/>
      </c>
    </row>
    <row r="958" spans="1:26" x14ac:dyDescent="0.2">
      <c r="A958" s="136"/>
      <c r="B958" s="368"/>
      <c r="C958" s="354"/>
      <c r="D958" s="141"/>
      <c r="E958" s="122"/>
      <c r="F958" s="141"/>
      <c r="G958" s="387"/>
      <c r="H958" s="387"/>
      <c r="I958" s="106" t="str">
        <f>IF(OR(C958="",D958=""),"",VLOOKUP(C958,VALIDATIONS!$FL$2:$FM$12,2,FALSE))</f>
        <v/>
      </c>
      <c r="J958" s="84"/>
      <c r="K958" s="377"/>
      <c r="L958" s="368"/>
      <c r="M958" s="141"/>
      <c r="N958" s="368"/>
      <c r="O958" s="141"/>
      <c r="P958" s="368"/>
      <c r="Q958" s="368"/>
      <c r="R958" s="196"/>
      <c r="S958" s="234"/>
      <c r="T958" s="198"/>
      <c r="U958" s="235"/>
      <c r="W958" s="368"/>
      <c r="X958" s="368"/>
      <c r="Y958" s="368"/>
      <c r="Z958" s="106" t="str">
        <f>IF(OR(N958="",P958="",Q958="",V958="",W958="",X958="",Y958=""),"",V958*IF(N958="Sewer Rising Main",VLOOKUP(W958,VALIDATIONS!$FN$2:$GE$42,11,FALSE),IF(N958="Sewer Reticulation",VLOOKUP(W958,VALIDATIONS!$FN$2:$GE$42,VLOOKUP(X958,VALIDATIONS!$FF$2:$FH$5,2,FALSE),FALSE),0)) +IF(P958="Up to 10% Rock",VLOOKUP(W958,VALIDATIONS!$FN$2:$GE$42,VLOOKUP(X958,VALIDATIONS!$FF$2:$FH$5,2,FALSE),FALSE),0)+IF(OR(Q958="Urban Development (moderate)",Q958="Urban Development (heavy)"),VLOOKUP(W958,VALIDATIONS!$FN$2:$GE$42,VLOOKUP(Q958,VALIDATIONS!$FJ$2:$FK$4,2,FALSE),FALSE),0))</f>
        <v/>
      </c>
    </row>
    <row r="959" spans="1:26" x14ac:dyDescent="0.2">
      <c r="A959" s="136"/>
      <c r="B959" s="368"/>
      <c r="C959" s="354"/>
      <c r="D959" s="141"/>
      <c r="E959" s="122"/>
      <c r="F959" s="141"/>
      <c r="G959" s="387"/>
      <c r="H959" s="387"/>
      <c r="I959" s="106" t="str">
        <f>IF(OR(C959="",D959=""),"",VLOOKUP(C959,VALIDATIONS!$FL$2:$FM$12,2,FALSE))</f>
        <v/>
      </c>
      <c r="J959" s="84"/>
      <c r="K959" s="377"/>
      <c r="L959" s="368"/>
      <c r="M959" s="141"/>
      <c r="N959" s="368"/>
      <c r="O959" s="141"/>
      <c r="P959" s="368"/>
      <c r="Q959" s="368"/>
      <c r="R959" s="196"/>
      <c r="S959" s="234"/>
      <c r="T959" s="198"/>
      <c r="U959" s="235"/>
      <c r="W959" s="368"/>
      <c r="X959" s="368"/>
      <c r="Y959" s="368"/>
      <c r="Z959" s="106" t="str">
        <f>IF(OR(N959="",P959="",Q959="",V959="",W959="",X959="",Y959=""),"",V959*IF(N959="Sewer Rising Main",VLOOKUP(W959,VALIDATIONS!$FN$2:$GE$42,11,FALSE),IF(N959="Sewer Reticulation",VLOOKUP(W959,VALIDATIONS!$FN$2:$GE$42,VLOOKUP(X959,VALIDATIONS!$FF$2:$FH$5,2,FALSE),FALSE),0)) +IF(P959="Up to 10% Rock",VLOOKUP(W959,VALIDATIONS!$FN$2:$GE$42,VLOOKUP(X959,VALIDATIONS!$FF$2:$FH$5,2,FALSE),FALSE),0)+IF(OR(Q959="Urban Development (moderate)",Q959="Urban Development (heavy)"),VLOOKUP(W959,VALIDATIONS!$FN$2:$GE$42,VLOOKUP(Q959,VALIDATIONS!$FJ$2:$FK$4,2,FALSE),FALSE),0))</f>
        <v/>
      </c>
    </row>
    <row r="960" spans="1:26" x14ac:dyDescent="0.2">
      <c r="A960" s="136"/>
      <c r="B960" s="368"/>
      <c r="C960" s="354"/>
      <c r="D960" s="141"/>
      <c r="E960" s="122"/>
      <c r="F960" s="141"/>
      <c r="G960" s="387"/>
      <c r="H960" s="387"/>
      <c r="I960" s="106" t="str">
        <f>IF(OR(C960="",D960=""),"",VLOOKUP(C960,VALIDATIONS!$FL$2:$FM$12,2,FALSE))</f>
        <v/>
      </c>
      <c r="J960" s="84"/>
      <c r="K960" s="377"/>
      <c r="L960" s="368"/>
      <c r="M960" s="141"/>
      <c r="N960" s="368"/>
      <c r="O960" s="141"/>
      <c r="P960" s="368"/>
      <c r="Q960" s="368"/>
      <c r="R960" s="196"/>
      <c r="S960" s="234"/>
      <c r="T960" s="198"/>
      <c r="U960" s="235"/>
      <c r="W960" s="368"/>
      <c r="X960" s="368"/>
      <c r="Y960" s="368"/>
      <c r="Z960" s="106" t="str">
        <f>IF(OR(N960="",P960="",Q960="",V960="",W960="",X960="",Y960=""),"",V960*IF(N960="Sewer Rising Main",VLOOKUP(W960,VALIDATIONS!$FN$2:$GE$42,11,FALSE),IF(N960="Sewer Reticulation",VLOOKUP(W960,VALIDATIONS!$FN$2:$GE$42,VLOOKUP(X960,VALIDATIONS!$FF$2:$FH$5,2,FALSE),FALSE),0)) +IF(P960="Up to 10% Rock",VLOOKUP(W960,VALIDATIONS!$FN$2:$GE$42,VLOOKUP(X960,VALIDATIONS!$FF$2:$FH$5,2,FALSE),FALSE),0)+IF(OR(Q960="Urban Development (moderate)",Q960="Urban Development (heavy)"),VLOOKUP(W960,VALIDATIONS!$FN$2:$GE$42,VLOOKUP(Q960,VALIDATIONS!$FJ$2:$FK$4,2,FALSE),FALSE),0))</f>
        <v/>
      </c>
    </row>
    <row r="961" spans="1:26" x14ac:dyDescent="0.2">
      <c r="A961" s="136"/>
      <c r="B961" s="368"/>
      <c r="C961" s="354"/>
      <c r="D961" s="141"/>
      <c r="E961" s="122"/>
      <c r="F961" s="141"/>
      <c r="G961" s="387"/>
      <c r="H961" s="387"/>
      <c r="I961" s="106" t="str">
        <f>IF(OR(C961="",D961=""),"",VLOOKUP(C961,VALIDATIONS!$FL$2:$FM$12,2,FALSE))</f>
        <v/>
      </c>
      <c r="J961" s="84"/>
      <c r="K961" s="377"/>
      <c r="L961" s="368"/>
      <c r="M961" s="141"/>
      <c r="N961" s="368"/>
      <c r="O961" s="141"/>
      <c r="P961" s="368"/>
      <c r="Q961" s="368"/>
      <c r="R961" s="196"/>
      <c r="S961" s="234"/>
      <c r="T961" s="198"/>
      <c r="U961" s="235"/>
      <c r="W961" s="368"/>
      <c r="X961" s="368"/>
      <c r="Y961" s="368"/>
      <c r="Z961" s="106" t="str">
        <f>IF(OR(N961="",P961="",Q961="",V961="",W961="",X961="",Y961=""),"",V961*IF(N961="Sewer Rising Main",VLOOKUP(W961,VALIDATIONS!$FN$2:$GE$42,11,FALSE),IF(N961="Sewer Reticulation",VLOOKUP(W961,VALIDATIONS!$FN$2:$GE$42,VLOOKUP(X961,VALIDATIONS!$FF$2:$FH$5,2,FALSE),FALSE),0)) +IF(P961="Up to 10% Rock",VLOOKUP(W961,VALIDATIONS!$FN$2:$GE$42,VLOOKUP(X961,VALIDATIONS!$FF$2:$FH$5,2,FALSE),FALSE),0)+IF(OR(Q961="Urban Development (moderate)",Q961="Urban Development (heavy)"),VLOOKUP(W961,VALIDATIONS!$FN$2:$GE$42,VLOOKUP(Q961,VALIDATIONS!$FJ$2:$FK$4,2,FALSE),FALSE),0))</f>
        <v/>
      </c>
    </row>
    <row r="962" spans="1:26" x14ac:dyDescent="0.2">
      <c r="A962" s="136"/>
      <c r="B962" s="368"/>
      <c r="C962" s="354"/>
      <c r="D962" s="141"/>
      <c r="E962" s="122"/>
      <c r="F962" s="141"/>
      <c r="G962" s="387"/>
      <c r="H962" s="387"/>
      <c r="I962" s="106" t="str">
        <f>IF(OR(C962="",D962=""),"",VLOOKUP(C962,VALIDATIONS!$FL$2:$FM$12,2,FALSE))</f>
        <v/>
      </c>
      <c r="J962" s="84"/>
      <c r="K962" s="377"/>
      <c r="L962" s="368"/>
      <c r="M962" s="141"/>
      <c r="N962" s="368"/>
      <c r="O962" s="141"/>
      <c r="P962" s="368"/>
      <c r="Q962" s="368"/>
      <c r="R962" s="196"/>
      <c r="S962" s="234"/>
      <c r="T962" s="198"/>
      <c r="U962" s="235"/>
      <c r="W962" s="368"/>
      <c r="X962" s="368"/>
      <c r="Y962" s="368"/>
      <c r="Z962" s="106" t="str">
        <f>IF(OR(N962="",P962="",Q962="",V962="",W962="",X962="",Y962=""),"",V962*IF(N962="Sewer Rising Main",VLOOKUP(W962,VALIDATIONS!$FN$2:$GE$42,11,FALSE),IF(N962="Sewer Reticulation",VLOOKUP(W962,VALIDATIONS!$FN$2:$GE$42,VLOOKUP(X962,VALIDATIONS!$FF$2:$FH$5,2,FALSE),FALSE),0)) +IF(P962="Up to 10% Rock",VLOOKUP(W962,VALIDATIONS!$FN$2:$GE$42,VLOOKUP(X962,VALIDATIONS!$FF$2:$FH$5,2,FALSE),FALSE),0)+IF(OR(Q962="Urban Development (moderate)",Q962="Urban Development (heavy)"),VLOOKUP(W962,VALIDATIONS!$FN$2:$GE$42,VLOOKUP(Q962,VALIDATIONS!$FJ$2:$FK$4,2,FALSE),FALSE),0))</f>
        <v/>
      </c>
    </row>
    <row r="963" spans="1:26" x14ac:dyDescent="0.2">
      <c r="A963" s="136"/>
      <c r="B963" s="368"/>
      <c r="C963" s="354"/>
      <c r="D963" s="141"/>
      <c r="E963" s="122"/>
      <c r="F963" s="141"/>
      <c r="G963" s="387"/>
      <c r="H963" s="387"/>
      <c r="I963" s="106" t="str">
        <f>IF(OR(C963="",D963=""),"",VLOOKUP(C963,VALIDATIONS!$FL$2:$FM$12,2,FALSE))</f>
        <v/>
      </c>
      <c r="J963" s="84"/>
      <c r="K963" s="377"/>
      <c r="L963" s="368"/>
      <c r="M963" s="141"/>
      <c r="N963" s="368"/>
      <c r="O963" s="141"/>
      <c r="P963" s="368"/>
      <c r="Q963" s="368"/>
      <c r="R963" s="196"/>
      <c r="S963" s="234"/>
      <c r="T963" s="198"/>
      <c r="U963" s="235"/>
      <c r="W963" s="368"/>
      <c r="X963" s="368"/>
      <c r="Y963" s="368"/>
      <c r="Z963" s="106" t="str">
        <f>IF(OR(N963="",P963="",Q963="",V963="",W963="",X963="",Y963=""),"",V963*IF(N963="Sewer Rising Main",VLOOKUP(W963,VALIDATIONS!$FN$2:$GE$42,11,FALSE),IF(N963="Sewer Reticulation",VLOOKUP(W963,VALIDATIONS!$FN$2:$GE$42,VLOOKUP(X963,VALIDATIONS!$FF$2:$FH$5,2,FALSE),FALSE),0)) +IF(P963="Up to 10% Rock",VLOOKUP(W963,VALIDATIONS!$FN$2:$GE$42,VLOOKUP(X963,VALIDATIONS!$FF$2:$FH$5,2,FALSE),FALSE),0)+IF(OR(Q963="Urban Development (moderate)",Q963="Urban Development (heavy)"),VLOOKUP(W963,VALIDATIONS!$FN$2:$GE$42,VLOOKUP(Q963,VALIDATIONS!$FJ$2:$FK$4,2,FALSE),FALSE),0))</f>
        <v/>
      </c>
    </row>
    <row r="964" spans="1:26" x14ac:dyDescent="0.2">
      <c r="A964" s="136"/>
      <c r="B964" s="368"/>
      <c r="C964" s="354"/>
      <c r="D964" s="141"/>
      <c r="E964" s="122"/>
      <c r="F964" s="141"/>
      <c r="G964" s="387"/>
      <c r="H964" s="387"/>
      <c r="I964" s="106" t="str">
        <f>IF(OR(C964="",D964=""),"",VLOOKUP(C964,VALIDATIONS!$FL$2:$FM$12,2,FALSE))</f>
        <v/>
      </c>
      <c r="J964" s="84"/>
      <c r="K964" s="377"/>
      <c r="L964" s="368"/>
      <c r="M964" s="141"/>
      <c r="N964" s="368"/>
      <c r="O964" s="141"/>
      <c r="P964" s="368"/>
      <c r="Q964" s="368"/>
      <c r="R964" s="196"/>
      <c r="S964" s="234"/>
      <c r="T964" s="198"/>
      <c r="U964" s="235"/>
      <c r="W964" s="368"/>
      <c r="X964" s="368"/>
      <c r="Y964" s="368"/>
      <c r="Z964" s="106" t="str">
        <f>IF(OR(N964="",P964="",Q964="",V964="",W964="",X964="",Y964=""),"",V964*IF(N964="Sewer Rising Main",VLOOKUP(W964,VALIDATIONS!$FN$2:$GE$42,11,FALSE),IF(N964="Sewer Reticulation",VLOOKUP(W964,VALIDATIONS!$FN$2:$GE$42,VLOOKUP(X964,VALIDATIONS!$FF$2:$FH$5,2,FALSE),FALSE),0)) +IF(P964="Up to 10% Rock",VLOOKUP(W964,VALIDATIONS!$FN$2:$GE$42,VLOOKUP(X964,VALIDATIONS!$FF$2:$FH$5,2,FALSE),FALSE),0)+IF(OR(Q964="Urban Development (moderate)",Q964="Urban Development (heavy)"),VLOOKUP(W964,VALIDATIONS!$FN$2:$GE$42,VLOOKUP(Q964,VALIDATIONS!$FJ$2:$FK$4,2,FALSE),FALSE),0))</f>
        <v/>
      </c>
    </row>
    <row r="965" spans="1:26" x14ac:dyDescent="0.2">
      <c r="A965" s="136"/>
      <c r="B965" s="368"/>
      <c r="C965" s="354"/>
      <c r="D965" s="141"/>
      <c r="E965" s="122"/>
      <c r="F965" s="141"/>
      <c r="G965" s="387"/>
      <c r="H965" s="387"/>
      <c r="I965" s="106" t="str">
        <f>IF(OR(C965="",D965=""),"",VLOOKUP(C965,VALIDATIONS!$FL$2:$FM$12,2,FALSE))</f>
        <v/>
      </c>
      <c r="J965" s="84"/>
      <c r="K965" s="377"/>
      <c r="L965" s="368"/>
      <c r="M965" s="141"/>
      <c r="N965" s="368"/>
      <c r="O965" s="141"/>
      <c r="P965" s="368"/>
      <c r="Q965" s="368"/>
      <c r="R965" s="196"/>
      <c r="S965" s="234"/>
      <c r="T965" s="198"/>
      <c r="U965" s="235"/>
      <c r="W965" s="368"/>
      <c r="X965" s="368"/>
      <c r="Y965" s="368"/>
      <c r="Z965" s="106" t="str">
        <f>IF(OR(N965="",P965="",Q965="",V965="",W965="",X965="",Y965=""),"",V965*IF(N965="Sewer Rising Main",VLOOKUP(W965,VALIDATIONS!$FN$2:$GE$42,11,FALSE),IF(N965="Sewer Reticulation",VLOOKUP(W965,VALIDATIONS!$FN$2:$GE$42,VLOOKUP(X965,VALIDATIONS!$FF$2:$FH$5,2,FALSE),FALSE),0)) +IF(P965="Up to 10% Rock",VLOOKUP(W965,VALIDATIONS!$FN$2:$GE$42,VLOOKUP(X965,VALIDATIONS!$FF$2:$FH$5,2,FALSE),FALSE),0)+IF(OR(Q965="Urban Development (moderate)",Q965="Urban Development (heavy)"),VLOOKUP(W965,VALIDATIONS!$FN$2:$GE$42,VLOOKUP(Q965,VALIDATIONS!$FJ$2:$FK$4,2,FALSE),FALSE),0))</f>
        <v/>
      </c>
    </row>
    <row r="966" spans="1:26" x14ac:dyDescent="0.2">
      <c r="A966" s="136"/>
      <c r="B966" s="368"/>
      <c r="C966" s="354"/>
      <c r="D966" s="141"/>
      <c r="E966" s="122"/>
      <c r="F966" s="141"/>
      <c r="G966" s="387"/>
      <c r="H966" s="387"/>
      <c r="I966" s="106" t="str">
        <f>IF(OR(C966="",D966=""),"",VLOOKUP(C966,VALIDATIONS!$FL$2:$FM$12,2,FALSE))</f>
        <v/>
      </c>
      <c r="J966" s="84"/>
      <c r="K966" s="377"/>
      <c r="L966" s="368"/>
      <c r="M966" s="141"/>
      <c r="N966" s="368"/>
      <c r="O966" s="141"/>
      <c r="P966" s="368"/>
      <c r="Q966" s="368"/>
      <c r="R966" s="196"/>
      <c r="S966" s="234"/>
      <c r="T966" s="198"/>
      <c r="U966" s="235"/>
      <c r="W966" s="368"/>
      <c r="X966" s="368"/>
      <c r="Y966" s="368"/>
      <c r="Z966" s="106" t="str">
        <f>IF(OR(N966="",P966="",Q966="",V966="",W966="",X966="",Y966=""),"",V966*IF(N966="Sewer Rising Main",VLOOKUP(W966,VALIDATIONS!$FN$2:$GE$42,11,FALSE),IF(N966="Sewer Reticulation",VLOOKUP(W966,VALIDATIONS!$FN$2:$GE$42,VLOOKUP(X966,VALIDATIONS!$FF$2:$FH$5,2,FALSE),FALSE),0)) +IF(P966="Up to 10% Rock",VLOOKUP(W966,VALIDATIONS!$FN$2:$GE$42,VLOOKUP(X966,VALIDATIONS!$FF$2:$FH$5,2,FALSE),FALSE),0)+IF(OR(Q966="Urban Development (moderate)",Q966="Urban Development (heavy)"),VLOOKUP(W966,VALIDATIONS!$FN$2:$GE$42,VLOOKUP(Q966,VALIDATIONS!$FJ$2:$FK$4,2,FALSE),FALSE),0))</f>
        <v/>
      </c>
    </row>
    <row r="967" spans="1:26" x14ac:dyDescent="0.2">
      <c r="A967" s="136"/>
      <c r="B967" s="368"/>
      <c r="C967" s="354"/>
      <c r="D967" s="141"/>
      <c r="E967" s="122"/>
      <c r="F967" s="141"/>
      <c r="G967" s="387"/>
      <c r="H967" s="387"/>
      <c r="I967" s="106" t="str">
        <f>IF(OR(C967="",D967=""),"",VLOOKUP(C967,VALIDATIONS!$FL$2:$FM$12,2,FALSE))</f>
        <v/>
      </c>
      <c r="J967" s="84"/>
      <c r="K967" s="377"/>
      <c r="L967" s="368"/>
      <c r="M967" s="141"/>
      <c r="N967" s="368"/>
      <c r="O967" s="141"/>
      <c r="P967" s="368"/>
      <c r="Q967" s="368"/>
      <c r="R967" s="196"/>
      <c r="S967" s="234"/>
      <c r="T967" s="198"/>
      <c r="U967" s="235"/>
      <c r="W967" s="368"/>
      <c r="X967" s="368"/>
      <c r="Y967" s="368"/>
      <c r="Z967" s="106" t="str">
        <f>IF(OR(N967="",P967="",Q967="",V967="",W967="",X967="",Y967=""),"",V967*IF(N967="Sewer Rising Main",VLOOKUP(W967,VALIDATIONS!$FN$2:$GE$42,11,FALSE),IF(N967="Sewer Reticulation",VLOOKUP(W967,VALIDATIONS!$FN$2:$GE$42,VLOOKUP(X967,VALIDATIONS!$FF$2:$FH$5,2,FALSE),FALSE),0)) +IF(P967="Up to 10% Rock",VLOOKUP(W967,VALIDATIONS!$FN$2:$GE$42,VLOOKUP(X967,VALIDATIONS!$FF$2:$FH$5,2,FALSE),FALSE),0)+IF(OR(Q967="Urban Development (moderate)",Q967="Urban Development (heavy)"),VLOOKUP(W967,VALIDATIONS!$FN$2:$GE$42,VLOOKUP(Q967,VALIDATIONS!$FJ$2:$FK$4,2,FALSE),FALSE),0))</f>
        <v/>
      </c>
    </row>
    <row r="968" spans="1:26" x14ac:dyDescent="0.2">
      <c r="A968" s="136"/>
      <c r="B968" s="368"/>
      <c r="C968" s="354"/>
      <c r="D968" s="141"/>
      <c r="E968" s="122"/>
      <c r="F968" s="141"/>
      <c r="G968" s="387"/>
      <c r="H968" s="387"/>
      <c r="I968" s="106" t="str">
        <f>IF(OR(C968="",D968=""),"",VLOOKUP(C968,VALIDATIONS!$FL$2:$FM$12,2,FALSE))</f>
        <v/>
      </c>
      <c r="J968" s="84"/>
      <c r="K968" s="377"/>
      <c r="L968" s="368"/>
      <c r="M968" s="141"/>
      <c r="N968" s="368"/>
      <c r="O968" s="141"/>
      <c r="P968" s="368"/>
      <c r="Q968" s="368"/>
      <c r="R968" s="196"/>
      <c r="S968" s="234"/>
      <c r="T968" s="198"/>
      <c r="U968" s="235"/>
      <c r="W968" s="368"/>
      <c r="X968" s="368"/>
      <c r="Y968" s="368"/>
      <c r="Z968" s="106" t="str">
        <f>IF(OR(N968="",P968="",Q968="",V968="",W968="",X968="",Y968=""),"",V968*IF(N968="Sewer Rising Main",VLOOKUP(W968,VALIDATIONS!$FN$2:$GE$42,11,FALSE),IF(N968="Sewer Reticulation",VLOOKUP(W968,VALIDATIONS!$FN$2:$GE$42,VLOOKUP(X968,VALIDATIONS!$FF$2:$FH$5,2,FALSE),FALSE),0)) +IF(P968="Up to 10% Rock",VLOOKUP(W968,VALIDATIONS!$FN$2:$GE$42,VLOOKUP(X968,VALIDATIONS!$FF$2:$FH$5,2,FALSE),FALSE),0)+IF(OR(Q968="Urban Development (moderate)",Q968="Urban Development (heavy)"),VLOOKUP(W968,VALIDATIONS!$FN$2:$GE$42,VLOOKUP(Q968,VALIDATIONS!$FJ$2:$FK$4,2,FALSE),FALSE),0))</f>
        <v/>
      </c>
    </row>
    <row r="969" spans="1:26" x14ac:dyDescent="0.2">
      <c r="A969" s="136"/>
      <c r="B969" s="368"/>
      <c r="C969" s="354"/>
      <c r="D969" s="141"/>
      <c r="E969" s="122"/>
      <c r="F969" s="141"/>
      <c r="G969" s="387"/>
      <c r="H969" s="387"/>
      <c r="I969" s="106" t="str">
        <f>IF(OR(C969="",D969=""),"",VLOOKUP(C969,VALIDATIONS!$FL$2:$FM$12,2,FALSE))</f>
        <v/>
      </c>
      <c r="J969" s="84"/>
      <c r="K969" s="377"/>
      <c r="L969" s="368"/>
      <c r="M969" s="141"/>
      <c r="N969" s="368"/>
      <c r="O969" s="141"/>
      <c r="P969" s="368"/>
      <c r="Q969" s="368"/>
      <c r="R969" s="196"/>
      <c r="S969" s="234"/>
      <c r="T969" s="198"/>
      <c r="U969" s="235"/>
      <c r="W969" s="368"/>
      <c r="X969" s="368"/>
      <c r="Y969" s="368"/>
      <c r="Z969" s="106" t="str">
        <f>IF(OR(N969="",P969="",Q969="",V969="",W969="",X969="",Y969=""),"",V969*IF(N969="Sewer Rising Main",VLOOKUP(W969,VALIDATIONS!$FN$2:$GE$42,11,FALSE),IF(N969="Sewer Reticulation",VLOOKUP(W969,VALIDATIONS!$FN$2:$GE$42,VLOOKUP(X969,VALIDATIONS!$FF$2:$FH$5,2,FALSE),FALSE),0)) +IF(P969="Up to 10% Rock",VLOOKUP(W969,VALIDATIONS!$FN$2:$GE$42,VLOOKUP(X969,VALIDATIONS!$FF$2:$FH$5,2,FALSE),FALSE),0)+IF(OR(Q969="Urban Development (moderate)",Q969="Urban Development (heavy)"),VLOOKUP(W969,VALIDATIONS!$FN$2:$GE$42,VLOOKUP(Q969,VALIDATIONS!$FJ$2:$FK$4,2,FALSE),FALSE),0))</f>
        <v/>
      </c>
    </row>
    <row r="970" spans="1:26" x14ac:dyDescent="0.2">
      <c r="A970" s="136"/>
      <c r="B970" s="368"/>
      <c r="C970" s="354"/>
      <c r="D970" s="141"/>
      <c r="E970" s="122"/>
      <c r="F970" s="141"/>
      <c r="G970" s="387"/>
      <c r="H970" s="387"/>
      <c r="I970" s="106" t="str">
        <f>IF(OR(C970="",D970=""),"",VLOOKUP(C970,VALIDATIONS!$FL$2:$FM$12,2,FALSE))</f>
        <v/>
      </c>
      <c r="J970" s="84"/>
      <c r="K970" s="377"/>
      <c r="L970" s="368"/>
      <c r="M970" s="141"/>
      <c r="N970" s="368"/>
      <c r="O970" s="141"/>
      <c r="P970" s="368"/>
      <c r="Q970" s="368"/>
      <c r="R970" s="196"/>
      <c r="S970" s="234"/>
      <c r="T970" s="198"/>
      <c r="U970" s="235"/>
      <c r="W970" s="368"/>
      <c r="X970" s="368"/>
      <c r="Y970" s="368"/>
      <c r="Z970" s="106" t="str">
        <f>IF(OR(N970="",P970="",Q970="",V970="",W970="",X970="",Y970=""),"",V970*IF(N970="Sewer Rising Main",VLOOKUP(W970,VALIDATIONS!$FN$2:$GE$42,11,FALSE),IF(N970="Sewer Reticulation",VLOOKUP(W970,VALIDATIONS!$FN$2:$GE$42,VLOOKUP(X970,VALIDATIONS!$FF$2:$FH$5,2,FALSE),FALSE),0)) +IF(P970="Up to 10% Rock",VLOOKUP(W970,VALIDATIONS!$FN$2:$GE$42,VLOOKUP(X970,VALIDATIONS!$FF$2:$FH$5,2,FALSE),FALSE),0)+IF(OR(Q970="Urban Development (moderate)",Q970="Urban Development (heavy)"),VLOOKUP(W970,VALIDATIONS!$FN$2:$GE$42,VLOOKUP(Q970,VALIDATIONS!$FJ$2:$FK$4,2,FALSE),FALSE),0))</f>
        <v/>
      </c>
    </row>
    <row r="971" spans="1:26" x14ac:dyDescent="0.2">
      <c r="A971" s="136"/>
      <c r="B971" s="368"/>
      <c r="C971" s="354"/>
      <c r="D971" s="141"/>
      <c r="E971" s="122"/>
      <c r="F971" s="141"/>
      <c r="G971" s="387"/>
      <c r="H971" s="387"/>
      <c r="I971" s="106" t="str">
        <f>IF(OR(C971="",D971=""),"",VLOOKUP(C971,VALIDATIONS!$FL$2:$FM$12,2,FALSE))</f>
        <v/>
      </c>
      <c r="J971" s="84"/>
      <c r="K971" s="377"/>
      <c r="L971" s="368"/>
      <c r="M971" s="141"/>
      <c r="N971" s="368"/>
      <c r="O971" s="141"/>
      <c r="P971" s="368"/>
      <c r="Q971" s="368"/>
      <c r="R971" s="196"/>
      <c r="S971" s="234"/>
      <c r="T971" s="198"/>
      <c r="U971" s="235"/>
      <c r="W971" s="368"/>
      <c r="X971" s="368"/>
      <c r="Y971" s="368"/>
      <c r="Z971" s="106" t="str">
        <f>IF(OR(N971="",P971="",Q971="",V971="",W971="",X971="",Y971=""),"",V971*IF(N971="Sewer Rising Main",VLOOKUP(W971,VALIDATIONS!$FN$2:$GE$42,11,FALSE),IF(N971="Sewer Reticulation",VLOOKUP(W971,VALIDATIONS!$FN$2:$GE$42,VLOOKUP(X971,VALIDATIONS!$FF$2:$FH$5,2,FALSE),FALSE),0)) +IF(P971="Up to 10% Rock",VLOOKUP(W971,VALIDATIONS!$FN$2:$GE$42,VLOOKUP(X971,VALIDATIONS!$FF$2:$FH$5,2,FALSE),FALSE),0)+IF(OR(Q971="Urban Development (moderate)",Q971="Urban Development (heavy)"),VLOOKUP(W971,VALIDATIONS!$FN$2:$GE$42,VLOOKUP(Q971,VALIDATIONS!$FJ$2:$FK$4,2,FALSE),FALSE),0))</f>
        <v/>
      </c>
    </row>
    <row r="972" spans="1:26" x14ac:dyDescent="0.2">
      <c r="A972" s="136"/>
      <c r="B972" s="368"/>
      <c r="C972" s="354"/>
      <c r="D972" s="141"/>
      <c r="E972" s="122"/>
      <c r="F972" s="141"/>
      <c r="G972" s="387"/>
      <c r="H972" s="387"/>
      <c r="I972" s="106" t="str">
        <f>IF(OR(C972="",D972=""),"",VLOOKUP(C972,VALIDATIONS!$FL$2:$FM$12,2,FALSE))</f>
        <v/>
      </c>
      <c r="J972" s="84"/>
      <c r="K972" s="377"/>
      <c r="L972" s="368"/>
      <c r="M972" s="141"/>
      <c r="N972" s="368"/>
      <c r="O972" s="141"/>
      <c r="P972" s="368"/>
      <c r="Q972" s="368"/>
      <c r="R972" s="196"/>
      <c r="S972" s="234"/>
      <c r="T972" s="198"/>
      <c r="U972" s="235"/>
      <c r="W972" s="368"/>
      <c r="X972" s="368"/>
      <c r="Y972" s="368"/>
      <c r="Z972" s="106" t="str">
        <f>IF(OR(N972="",P972="",Q972="",V972="",W972="",X972="",Y972=""),"",V972*IF(N972="Sewer Rising Main",VLOOKUP(W972,VALIDATIONS!$FN$2:$GE$42,11,FALSE),IF(N972="Sewer Reticulation",VLOOKUP(W972,VALIDATIONS!$FN$2:$GE$42,VLOOKUP(X972,VALIDATIONS!$FF$2:$FH$5,2,FALSE),FALSE),0)) +IF(P972="Up to 10% Rock",VLOOKUP(W972,VALIDATIONS!$FN$2:$GE$42,VLOOKUP(X972,VALIDATIONS!$FF$2:$FH$5,2,FALSE),FALSE),0)+IF(OR(Q972="Urban Development (moderate)",Q972="Urban Development (heavy)"),VLOOKUP(W972,VALIDATIONS!$FN$2:$GE$42,VLOOKUP(Q972,VALIDATIONS!$FJ$2:$FK$4,2,FALSE),FALSE),0))</f>
        <v/>
      </c>
    </row>
    <row r="973" spans="1:26" x14ac:dyDescent="0.2">
      <c r="A973" s="136"/>
      <c r="B973" s="368"/>
      <c r="C973" s="354"/>
      <c r="D973" s="141"/>
      <c r="E973" s="122"/>
      <c r="F973" s="141"/>
      <c r="G973" s="387"/>
      <c r="H973" s="387"/>
      <c r="I973" s="106" t="str">
        <f>IF(OR(C973="",D973=""),"",VLOOKUP(C973,VALIDATIONS!$FL$2:$FM$12,2,FALSE))</f>
        <v/>
      </c>
      <c r="J973" s="84"/>
      <c r="K973" s="377"/>
      <c r="L973" s="368"/>
      <c r="M973" s="141"/>
      <c r="N973" s="368"/>
      <c r="O973" s="141"/>
      <c r="P973" s="368"/>
      <c r="Q973" s="368"/>
      <c r="R973" s="196"/>
      <c r="S973" s="234"/>
      <c r="T973" s="198"/>
      <c r="U973" s="235"/>
      <c r="W973" s="368"/>
      <c r="X973" s="368"/>
      <c r="Y973" s="368"/>
      <c r="Z973" s="106" t="str">
        <f>IF(OR(N973="",P973="",Q973="",V973="",W973="",X973="",Y973=""),"",V973*IF(N973="Sewer Rising Main",VLOOKUP(W973,VALIDATIONS!$FN$2:$GE$42,11,FALSE),IF(N973="Sewer Reticulation",VLOOKUP(W973,VALIDATIONS!$FN$2:$GE$42,VLOOKUP(X973,VALIDATIONS!$FF$2:$FH$5,2,FALSE),FALSE),0)) +IF(P973="Up to 10% Rock",VLOOKUP(W973,VALIDATIONS!$FN$2:$GE$42,VLOOKUP(X973,VALIDATIONS!$FF$2:$FH$5,2,FALSE),FALSE),0)+IF(OR(Q973="Urban Development (moderate)",Q973="Urban Development (heavy)"),VLOOKUP(W973,VALIDATIONS!$FN$2:$GE$42,VLOOKUP(Q973,VALIDATIONS!$FJ$2:$FK$4,2,FALSE),FALSE),0))</f>
        <v/>
      </c>
    </row>
    <row r="974" spans="1:26" x14ac:dyDescent="0.2">
      <c r="A974" s="136"/>
      <c r="B974" s="368"/>
      <c r="C974" s="354"/>
      <c r="D974" s="141"/>
      <c r="E974" s="122"/>
      <c r="F974" s="141"/>
      <c r="G974" s="387"/>
      <c r="H974" s="387"/>
      <c r="I974" s="106" t="str">
        <f>IF(OR(C974="",D974=""),"",VLOOKUP(C974,VALIDATIONS!$FL$2:$FM$12,2,FALSE))</f>
        <v/>
      </c>
      <c r="J974" s="84"/>
      <c r="K974" s="377"/>
      <c r="L974" s="368"/>
      <c r="M974" s="141"/>
      <c r="N974" s="368"/>
      <c r="O974" s="141"/>
      <c r="P974" s="368"/>
      <c r="Q974" s="368"/>
      <c r="R974" s="196"/>
      <c r="S974" s="234"/>
      <c r="T974" s="198"/>
      <c r="U974" s="235"/>
      <c r="W974" s="368"/>
      <c r="X974" s="368"/>
      <c r="Y974" s="368"/>
      <c r="Z974" s="106" t="str">
        <f>IF(OR(N974="",P974="",Q974="",V974="",W974="",X974="",Y974=""),"",V974*IF(N974="Sewer Rising Main",VLOOKUP(W974,VALIDATIONS!$FN$2:$GE$42,11,FALSE),IF(N974="Sewer Reticulation",VLOOKUP(W974,VALIDATIONS!$FN$2:$GE$42,VLOOKUP(X974,VALIDATIONS!$FF$2:$FH$5,2,FALSE),FALSE),0)) +IF(P974="Up to 10% Rock",VLOOKUP(W974,VALIDATIONS!$FN$2:$GE$42,VLOOKUP(X974,VALIDATIONS!$FF$2:$FH$5,2,FALSE),FALSE),0)+IF(OR(Q974="Urban Development (moderate)",Q974="Urban Development (heavy)"),VLOOKUP(W974,VALIDATIONS!$FN$2:$GE$42,VLOOKUP(Q974,VALIDATIONS!$FJ$2:$FK$4,2,FALSE),FALSE),0))</f>
        <v/>
      </c>
    </row>
    <row r="975" spans="1:26" x14ac:dyDescent="0.2">
      <c r="A975" s="136"/>
      <c r="B975" s="368"/>
      <c r="C975" s="354"/>
      <c r="D975" s="141"/>
      <c r="E975" s="122"/>
      <c r="F975" s="141"/>
      <c r="G975" s="387"/>
      <c r="H975" s="387"/>
      <c r="I975" s="106" t="str">
        <f>IF(OR(C975="",D975=""),"",VLOOKUP(C975,VALIDATIONS!$FL$2:$FM$12,2,FALSE))</f>
        <v/>
      </c>
      <c r="J975" s="84"/>
      <c r="K975" s="377"/>
      <c r="L975" s="368"/>
      <c r="M975" s="141"/>
      <c r="N975" s="368"/>
      <c r="O975" s="141"/>
      <c r="P975" s="368"/>
      <c r="Q975" s="368"/>
      <c r="R975" s="196"/>
      <c r="S975" s="234"/>
      <c r="T975" s="198"/>
      <c r="U975" s="235"/>
      <c r="W975" s="368"/>
      <c r="X975" s="368"/>
      <c r="Y975" s="368"/>
      <c r="Z975" s="106" t="str">
        <f>IF(OR(N975="",P975="",Q975="",V975="",W975="",X975="",Y975=""),"",V975*IF(N975="Sewer Rising Main",VLOOKUP(W975,VALIDATIONS!$FN$2:$GE$42,11,FALSE),IF(N975="Sewer Reticulation",VLOOKUP(W975,VALIDATIONS!$FN$2:$GE$42,VLOOKUP(X975,VALIDATIONS!$FF$2:$FH$5,2,FALSE),FALSE),0)) +IF(P975="Up to 10% Rock",VLOOKUP(W975,VALIDATIONS!$FN$2:$GE$42,VLOOKUP(X975,VALIDATIONS!$FF$2:$FH$5,2,FALSE),FALSE),0)+IF(OR(Q975="Urban Development (moderate)",Q975="Urban Development (heavy)"),VLOOKUP(W975,VALIDATIONS!$FN$2:$GE$42,VLOOKUP(Q975,VALIDATIONS!$FJ$2:$FK$4,2,FALSE),FALSE),0))</f>
        <v/>
      </c>
    </row>
    <row r="976" spans="1:26" x14ac:dyDescent="0.2">
      <c r="A976" s="136"/>
      <c r="B976" s="368"/>
      <c r="C976" s="354"/>
      <c r="D976" s="141"/>
      <c r="E976" s="122"/>
      <c r="F976" s="141"/>
      <c r="G976" s="387"/>
      <c r="H976" s="387"/>
      <c r="I976" s="106" t="str">
        <f>IF(OR(C976="",D976=""),"",VLOOKUP(C976,VALIDATIONS!$FL$2:$FM$12,2,FALSE))</f>
        <v/>
      </c>
      <c r="J976" s="84"/>
      <c r="K976" s="377"/>
      <c r="L976" s="368"/>
      <c r="M976" s="141"/>
      <c r="N976" s="368"/>
      <c r="O976" s="141"/>
      <c r="P976" s="368"/>
      <c r="Q976" s="368"/>
      <c r="R976" s="196"/>
      <c r="S976" s="234"/>
      <c r="T976" s="198"/>
      <c r="U976" s="235"/>
      <c r="W976" s="368"/>
      <c r="X976" s="368"/>
      <c r="Y976" s="368"/>
      <c r="Z976" s="106" t="str">
        <f>IF(OR(N976="",P976="",Q976="",V976="",W976="",X976="",Y976=""),"",V976*IF(N976="Sewer Rising Main",VLOOKUP(W976,VALIDATIONS!$FN$2:$GE$42,11,FALSE),IF(N976="Sewer Reticulation",VLOOKUP(W976,VALIDATIONS!$FN$2:$GE$42,VLOOKUP(X976,VALIDATIONS!$FF$2:$FH$5,2,FALSE),FALSE),0)) +IF(P976="Up to 10% Rock",VLOOKUP(W976,VALIDATIONS!$FN$2:$GE$42,VLOOKUP(X976,VALIDATIONS!$FF$2:$FH$5,2,FALSE),FALSE),0)+IF(OR(Q976="Urban Development (moderate)",Q976="Urban Development (heavy)"),VLOOKUP(W976,VALIDATIONS!$FN$2:$GE$42,VLOOKUP(Q976,VALIDATIONS!$FJ$2:$FK$4,2,FALSE),FALSE),0))</f>
        <v/>
      </c>
    </row>
    <row r="977" spans="1:26" x14ac:dyDescent="0.2">
      <c r="A977" s="136"/>
      <c r="B977" s="368"/>
      <c r="C977" s="354"/>
      <c r="D977" s="141"/>
      <c r="E977" s="122"/>
      <c r="F977" s="141"/>
      <c r="G977" s="387"/>
      <c r="H977" s="387"/>
      <c r="I977" s="106" t="str">
        <f>IF(OR(C977="",D977=""),"",VLOOKUP(C977,VALIDATIONS!$FL$2:$FM$12,2,FALSE))</f>
        <v/>
      </c>
      <c r="J977" s="84"/>
      <c r="K977" s="377"/>
      <c r="L977" s="368"/>
      <c r="M977" s="141"/>
      <c r="N977" s="368"/>
      <c r="O977" s="141"/>
      <c r="P977" s="368"/>
      <c r="Q977" s="368"/>
      <c r="R977" s="196"/>
      <c r="S977" s="234"/>
      <c r="T977" s="198"/>
      <c r="U977" s="235"/>
      <c r="W977" s="368"/>
      <c r="X977" s="368"/>
      <c r="Y977" s="368"/>
      <c r="Z977" s="106" t="str">
        <f>IF(OR(N977="",P977="",Q977="",V977="",W977="",X977="",Y977=""),"",V977*IF(N977="Sewer Rising Main",VLOOKUP(W977,VALIDATIONS!$FN$2:$GE$42,11,FALSE),IF(N977="Sewer Reticulation",VLOOKUP(W977,VALIDATIONS!$FN$2:$GE$42,VLOOKUP(X977,VALIDATIONS!$FF$2:$FH$5,2,FALSE),FALSE),0)) +IF(P977="Up to 10% Rock",VLOOKUP(W977,VALIDATIONS!$FN$2:$GE$42,VLOOKUP(X977,VALIDATIONS!$FF$2:$FH$5,2,FALSE),FALSE),0)+IF(OR(Q977="Urban Development (moderate)",Q977="Urban Development (heavy)"),VLOOKUP(W977,VALIDATIONS!$FN$2:$GE$42,VLOOKUP(Q977,VALIDATIONS!$FJ$2:$FK$4,2,FALSE),FALSE),0))</f>
        <v/>
      </c>
    </row>
    <row r="978" spans="1:26" x14ac:dyDescent="0.2">
      <c r="A978" s="136"/>
      <c r="B978" s="368"/>
      <c r="C978" s="354"/>
      <c r="D978" s="141"/>
      <c r="E978" s="122"/>
      <c r="F978" s="141"/>
      <c r="G978" s="387"/>
      <c r="H978" s="387"/>
      <c r="I978" s="106" t="str">
        <f>IF(OR(C978="",D978=""),"",VLOOKUP(C978,VALIDATIONS!$FL$2:$FM$12,2,FALSE))</f>
        <v/>
      </c>
      <c r="J978" s="84"/>
      <c r="K978" s="377"/>
      <c r="L978" s="368"/>
      <c r="M978" s="141"/>
      <c r="N978" s="368"/>
      <c r="O978" s="141"/>
      <c r="P978" s="368"/>
      <c r="Q978" s="368"/>
      <c r="R978" s="196"/>
      <c r="S978" s="234"/>
      <c r="T978" s="198"/>
      <c r="U978" s="235"/>
      <c r="W978" s="368"/>
      <c r="X978" s="368"/>
      <c r="Y978" s="368"/>
      <c r="Z978" s="106" t="str">
        <f>IF(OR(N978="",P978="",Q978="",V978="",W978="",X978="",Y978=""),"",V978*IF(N978="Sewer Rising Main",VLOOKUP(W978,VALIDATIONS!$FN$2:$GE$42,11,FALSE),IF(N978="Sewer Reticulation",VLOOKUP(W978,VALIDATIONS!$FN$2:$GE$42,VLOOKUP(X978,VALIDATIONS!$FF$2:$FH$5,2,FALSE),FALSE),0)) +IF(P978="Up to 10% Rock",VLOOKUP(W978,VALIDATIONS!$FN$2:$GE$42,VLOOKUP(X978,VALIDATIONS!$FF$2:$FH$5,2,FALSE),FALSE),0)+IF(OR(Q978="Urban Development (moderate)",Q978="Urban Development (heavy)"),VLOOKUP(W978,VALIDATIONS!$FN$2:$GE$42,VLOOKUP(Q978,VALIDATIONS!$FJ$2:$FK$4,2,FALSE),FALSE),0))</f>
        <v/>
      </c>
    </row>
    <row r="979" spans="1:26" x14ac:dyDescent="0.2">
      <c r="A979" s="136"/>
      <c r="B979" s="368"/>
      <c r="C979" s="354"/>
      <c r="D979" s="141"/>
      <c r="E979" s="122"/>
      <c r="F979" s="141"/>
      <c r="G979" s="387"/>
      <c r="H979" s="387"/>
      <c r="I979" s="106" t="str">
        <f>IF(OR(C979="",D979=""),"",VLOOKUP(C979,VALIDATIONS!$FL$2:$FM$12,2,FALSE))</f>
        <v/>
      </c>
      <c r="J979" s="84"/>
      <c r="K979" s="377"/>
      <c r="L979" s="368"/>
      <c r="M979" s="141"/>
      <c r="N979" s="368"/>
      <c r="O979" s="141"/>
      <c r="P979" s="368"/>
      <c r="Q979" s="368"/>
      <c r="R979" s="196"/>
      <c r="S979" s="234"/>
      <c r="T979" s="198"/>
      <c r="U979" s="235"/>
      <c r="W979" s="368"/>
      <c r="X979" s="368"/>
      <c r="Y979" s="368"/>
      <c r="Z979" s="106" t="str">
        <f>IF(OR(N979="",P979="",Q979="",V979="",W979="",X979="",Y979=""),"",V979*IF(N979="Sewer Rising Main",VLOOKUP(W979,VALIDATIONS!$FN$2:$GE$42,11,FALSE),IF(N979="Sewer Reticulation",VLOOKUP(W979,VALIDATIONS!$FN$2:$GE$42,VLOOKUP(X979,VALIDATIONS!$FF$2:$FH$5,2,FALSE),FALSE),0)) +IF(P979="Up to 10% Rock",VLOOKUP(W979,VALIDATIONS!$FN$2:$GE$42,VLOOKUP(X979,VALIDATIONS!$FF$2:$FH$5,2,FALSE),FALSE),0)+IF(OR(Q979="Urban Development (moderate)",Q979="Urban Development (heavy)"),VLOOKUP(W979,VALIDATIONS!$FN$2:$GE$42,VLOOKUP(Q979,VALIDATIONS!$FJ$2:$FK$4,2,FALSE),FALSE),0))</f>
        <v/>
      </c>
    </row>
    <row r="980" spans="1:26" x14ac:dyDescent="0.2">
      <c r="A980" s="136"/>
      <c r="B980" s="368"/>
      <c r="C980" s="354"/>
      <c r="D980" s="141"/>
      <c r="E980" s="122"/>
      <c r="F980" s="141"/>
      <c r="G980" s="387"/>
      <c r="H980" s="387"/>
      <c r="I980" s="106" t="str">
        <f>IF(OR(C980="",D980=""),"",VLOOKUP(C980,VALIDATIONS!$FL$2:$FM$12,2,FALSE))</f>
        <v/>
      </c>
      <c r="J980" s="84"/>
      <c r="K980" s="377"/>
      <c r="L980" s="368"/>
      <c r="M980" s="141"/>
      <c r="N980" s="368"/>
      <c r="O980" s="141"/>
      <c r="P980" s="368"/>
      <c r="Q980" s="368"/>
      <c r="R980" s="196"/>
      <c r="S980" s="234"/>
      <c r="T980" s="198"/>
      <c r="U980" s="235"/>
      <c r="W980" s="368"/>
      <c r="X980" s="368"/>
      <c r="Y980" s="368"/>
      <c r="Z980" s="106" t="str">
        <f>IF(OR(N980="",P980="",Q980="",V980="",W980="",X980="",Y980=""),"",V980*IF(N980="Sewer Rising Main",VLOOKUP(W980,VALIDATIONS!$FN$2:$GE$42,11,FALSE),IF(N980="Sewer Reticulation",VLOOKUP(W980,VALIDATIONS!$FN$2:$GE$42,VLOOKUP(X980,VALIDATIONS!$FF$2:$FH$5,2,FALSE),FALSE),0)) +IF(P980="Up to 10% Rock",VLOOKUP(W980,VALIDATIONS!$FN$2:$GE$42,VLOOKUP(X980,VALIDATIONS!$FF$2:$FH$5,2,FALSE),FALSE),0)+IF(OR(Q980="Urban Development (moderate)",Q980="Urban Development (heavy)"),VLOOKUP(W980,VALIDATIONS!$FN$2:$GE$42,VLOOKUP(Q980,VALIDATIONS!$FJ$2:$FK$4,2,FALSE),FALSE),0))</f>
        <v/>
      </c>
    </row>
    <row r="981" spans="1:26" x14ac:dyDescent="0.2">
      <c r="A981" s="136"/>
      <c r="B981" s="368"/>
      <c r="C981" s="354"/>
      <c r="D981" s="141"/>
      <c r="E981" s="122"/>
      <c r="F981" s="141"/>
      <c r="G981" s="387"/>
      <c r="H981" s="387"/>
      <c r="I981" s="106" t="str">
        <f>IF(OR(C981="",D981=""),"",VLOOKUP(C981,VALIDATIONS!$FL$2:$FM$12,2,FALSE))</f>
        <v/>
      </c>
      <c r="J981" s="84"/>
      <c r="K981" s="377"/>
      <c r="L981" s="368"/>
      <c r="M981" s="141"/>
      <c r="N981" s="368"/>
      <c r="O981" s="141"/>
      <c r="P981" s="368"/>
      <c r="Q981" s="368"/>
      <c r="R981" s="196"/>
      <c r="S981" s="234"/>
      <c r="T981" s="198"/>
      <c r="U981" s="235"/>
      <c r="W981" s="368"/>
      <c r="X981" s="368"/>
      <c r="Y981" s="368"/>
      <c r="Z981" s="106" t="str">
        <f>IF(OR(N981="",P981="",Q981="",V981="",W981="",X981="",Y981=""),"",V981*IF(N981="Sewer Rising Main",VLOOKUP(W981,VALIDATIONS!$FN$2:$GE$42,11,FALSE),IF(N981="Sewer Reticulation",VLOOKUP(W981,VALIDATIONS!$FN$2:$GE$42,VLOOKUP(X981,VALIDATIONS!$FF$2:$FH$5,2,FALSE),FALSE),0)) +IF(P981="Up to 10% Rock",VLOOKUP(W981,VALIDATIONS!$FN$2:$GE$42,VLOOKUP(X981,VALIDATIONS!$FF$2:$FH$5,2,FALSE),FALSE),0)+IF(OR(Q981="Urban Development (moderate)",Q981="Urban Development (heavy)"),VLOOKUP(W981,VALIDATIONS!$FN$2:$GE$42,VLOOKUP(Q981,VALIDATIONS!$FJ$2:$FK$4,2,FALSE),FALSE),0))</f>
        <v/>
      </c>
    </row>
    <row r="982" spans="1:26" x14ac:dyDescent="0.2">
      <c r="A982" s="136"/>
      <c r="B982" s="368"/>
      <c r="C982" s="354"/>
      <c r="D982" s="141"/>
      <c r="E982" s="122"/>
      <c r="F982" s="141"/>
      <c r="G982" s="387"/>
      <c r="H982" s="387"/>
      <c r="I982" s="106" t="str">
        <f>IF(OR(C982="",D982=""),"",VLOOKUP(C982,VALIDATIONS!$FL$2:$FM$12,2,FALSE))</f>
        <v/>
      </c>
      <c r="J982" s="84"/>
      <c r="K982" s="377"/>
      <c r="L982" s="368"/>
      <c r="M982" s="141"/>
      <c r="N982" s="368"/>
      <c r="O982" s="141"/>
      <c r="P982" s="368"/>
      <c r="Q982" s="368"/>
      <c r="R982" s="196"/>
      <c r="S982" s="234"/>
      <c r="T982" s="198"/>
      <c r="U982" s="235"/>
      <c r="W982" s="368"/>
      <c r="X982" s="368"/>
      <c r="Y982" s="368"/>
      <c r="Z982" s="106" t="str">
        <f>IF(OR(N982="",P982="",Q982="",V982="",W982="",X982="",Y982=""),"",V982*IF(N982="Sewer Rising Main",VLOOKUP(W982,VALIDATIONS!$FN$2:$GE$42,11,FALSE),IF(N982="Sewer Reticulation",VLOOKUP(W982,VALIDATIONS!$FN$2:$GE$42,VLOOKUP(X982,VALIDATIONS!$FF$2:$FH$5,2,FALSE),FALSE),0)) +IF(P982="Up to 10% Rock",VLOOKUP(W982,VALIDATIONS!$FN$2:$GE$42,VLOOKUP(X982,VALIDATIONS!$FF$2:$FH$5,2,FALSE),FALSE),0)+IF(OR(Q982="Urban Development (moderate)",Q982="Urban Development (heavy)"),VLOOKUP(W982,VALIDATIONS!$FN$2:$GE$42,VLOOKUP(Q982,VALIDATIONS!$FJ$2:$FK$4,2,FALSE),FALSE),0))</f>
        <v/>
      </c>
    </row>
    <row r="983" spans="1:26" x14ac:dyDescent="0.2">
      <c r="A983" s="136"/>
      <c r="B983" s="368"/>
      <c r="C983" s="354"/>
      <c r="D983" s="141"/>
      <c r="E983" s="122"/>
      <c r="F983" s="141"/>
      <c r="G983" s="387"/>
      <c r="H983" s="387"/>
      <c r="I983" s="106" t="str">
        <f>IF(OR(C983="",D983=""),"",VLOOKUP(C983,VALIDATIONS!$FL$2:$FM$12,2,FALSE))</f>
        <v/>
      </c>
      <c r="J983" s="84"/>
      <c r="K983" s="377"/>
      <c r="L983" s="368"/>
      <c r="M983" s="141"/>
      <c r="N983" s="368"/>
      <c r="O983" s="141"/>
      <c r="P983" s="368"/>
      <c r="Q983" s="368"/>
      <c r="R983" s="196"/>
      <c r="S983" s="234"/>
      <c r="T983" s="198"/>
      <c r="U983" s="235"/>
      <c r="W983" s="368"/>
      <c r="X983" s="368"/>
      <c r="Y983" s="368"/>
      <c r="Z983" s="106" t="str">
        <f>IF(OR(N983="",P983="",Q983="",V983="",W983="",X983="",Y983=""),"",V983*IF(N983="Sewer Rising Main",VLOOKUP(W983,VALIDATIONS!$FN$2:$GE$42,11,FALSE),IF(N983="Sewer Reticulation",VLOOKUP(W983,VALIDATIONS!$FN$2:$GE$42,VLOOKUP(X983,VALIDATIONS!$FF$2:$FH$5,2,FALSE),FALSE),0)) +IF(P983="Up to 10% Rock",VLOOKUP(W983,VALIDATIONS!$FN$2:$GE$42,VLOOKUP(X983,VALIDATIONS!$FF$2:$FH$5,2,FALSE),FALSE),0)+IF(OR(Q983="Urban Development (moderate)",Q983="Urban Development (heavy)"),VLOOKUP(W983,VALIDATIONS!$FN$2:$GE$42,VLOOKUP(Q983,VALIDATIONS!$FJ$2:$FK$4,2,FALSE),FALSE),0))</f>
        <v/>
      </c>
    </row>
    <row r="984" spans="1:26" x14ac:dyDescent="0.2">
      <c r="A984" s="136"/>
      <c r="B984" s="368"/>
      <c r="C984" s="354"/>
      <c r="D984" s="141"/>
      <c r="E984" s="122"/>
      <c r="F984" s="141"/>
      <c r="G984" s="387"/>
      <c r="H984" s="387"/>
      <c r="I984" s="106" t="str">
        <f>IF(OR(C984="",D984=""),"",VLOOKUP(C984,VALIDATIONS!$FL$2:$FM$12,2,FALSE))</f>
        <v/>
      </c>
      <c r="J984" s="84"/>
      <c r="K984" s="377"/>
      <c r="L984" s="368"/>
      <c r="M984" s="141"/>
      <c r="N984" s="368"/>
      <c r="O984" s="141"/>
      <c r="P984" s="368"/>
      <c r="Q984" s="368"/>
      <c r="R984" s="196"/>
      <c r="S984" s="234"/>
      <c r="T984" s="198"/>
      <c r="U984" s="235"/>
      <c r="W984" s="368"/>
      <c r="X984" s="368"/>
      <c r="Y984" s="368"/>
      <c r="Z984" s="106" t="str">
        <f>IF(OR(N984="",P984="",Q984="",V984="",W984="",X984="",Y984=""),"",V984*IF(N984="Sewer Rising Main",VLOOKUP(W984,VALIDATIONS!$FN$2:$GE$42,11,FALSE),IF(N984="Sewer Reticulation",VLOOKUP(W984,VALIDATIONS!$FN$2:$GE$42,VLOOKUP(X984,VALIDATIONS!$FF$2:$FH$5,2,FALSE),FALSE),0)) +IF(P984="Up to 10% Rock",VLOOKUP(W984,VALIDATIONS!$FN$2:$GE$42,VLOOKUP(X984,VALIDATIONS!$FF$2:$FH$5,2,FALSE),FALSE),0)+IF(OR(Q984="Urban Development (moderate)",Q984="Urban Development (heavy)"),VLOOKUP(W984,VALIDATIONS!$FN$2:$GE$42,VLOOKUP(Q984,VALIDATIONS!$FJ$2:$FK$4,2,FALSE),FALSE),0))</f>
        <v/>
      </c>
    </row>
    <row r="985" spans="1:26" x14ac:dyDescent="0.2">
      <c r="A985" s="136"/>
      <c r="B985" s="368"/>
      <c r="C985" s="354"/>
      <c r="D985" s="141"/>
      <c r="E985" s="122"/>
      <c r="F985" s="141"/>
      <c r="G985" s="387"/>
      <c r="H985" s="387"/>
      <c r="I985" s="106" t="str">
        <f>IF(OR(C985="",D985=""),"",VLOOKUP(C985,VALIDATIONS!$FL$2:$FM$12,2,FALSE))</f>
        <v/>
      </c>
      <c r="J985" s="84"/>
      <c r="K985" s="377"/>
      <c r="L985" s="368"/>
      <c r="M985" s="141"/>
      <c r="N985" s="368"/>
      <c r="O985" s="141"/>
      <c r="P985" s="368"/>
      <c r="Q985" s="368"/>
      <c r="R985" s="196"/>
      <c r="S985" s="234"/>
      <c r="T985" s="198"/>
      <c r="U985" s="235"/>
      <c r="W985" s="368"/>
      <c r="X985" s="368"/>
      <c r="Y985" s="368"/>
      <c r="Z985" s="106" t="str">
        <f>IF(OR(N985="",P985="",Q985="",V985="",W985="",X985="",Y985=""),"",V985*IF(N985="Sewer Rising Main",VLOOKUP(W985,VALIDATIONS!$FN$2:$GE$42,11,FALSE),IF(N985="Sewer Reticulation",VLOOKUP(W985,VALIDATIONS!$FN$2:$GE$42,VLOOKUP(X985,VALIDATIONS!$FF$2:$FH$5,2,FALSE),FALSE),0)) +IF(P985="Up to 10% Rock",VLOOKUP(W985,VALIDATIONS!$FN$2:$GE$42,VLOOKUP(X985,VALIDATIONS!$FF$2:$FH$5,2,FALSE),FALSE),0)+IF(OR(Q985="Urban Development (moderate)",Q985="Urban Development (heavy)"),VLOOKUP(W985,VALIDATIONS!$FN$2:$GE$42,VLOOKUP(Q985,VALIDATIONS!$FJ$2:$FK$4,2,FALSE),FALSE),0))</f>
        <v/>
      </c>
    </row>
    <row r="986" spans="1:26" x14ac:dyDescent="0.2">
      <c r="A986" s="136"/>
      <c r="B986" s="368"/>
      <c r="C986" s="354"/>
      <c r="D986" s="141"/>
      <c r="E986" s="122"/>
      <c r="F986" s="141"/>
      <c r="G986" s="387"/>
      <c r="H986" s="387"/>
      <c r="I986" s="106" t="str">
        <f>IF(OR(C986="",D986=""),"",VLOOKUP(C986,VALIDATIONS!$FL$2:$FM$12,2,FALSE))</f>
        <v/>
      </c>
      <c r="J986" s="84"/>
      <c r="K986" s="377"/>
      <c r="L986" s="368"/>
      <c r="M986" s="141"/>
      <c r="N986" s="368"/>
      <c r="O986" s="141"/>
      <c r="P986" s="368"/>
      <c r="Q986" s="368"/>
      <c r="R986" s="196"/>
      <c r="S986" s="234"/>
      <c r="T986" s="198"/>
      <c r="U986" s="235"/>
      <c r="W986" s="368"/>
      <c r="X986" s="368"/>
      <c r="Y986" s="368"/>
      <c r="Z986" s="106" t="str">
        <f>IF(OR(N986="",P986="",Q986="",V986="",W986="",X986="",Y986=""),"",V986*IF(N986="Sewer Rising Main",VLOOKUP(W986,VALIDATIONS!$FN$2:$GE$42,11,FALSE),IF(N986="Sewer Reticulation",VLOOKUP(W986,VALIDATIONS!$FN$2:$GE$42,VLOOKUP(X986,VALIDATIONS!$FF$2:$FH$5,2,FALSE),FALSE),0)) +IF(P986="Up to 10% Rock",VLOOKUP(W986,VALIDATIONS!$FN$2:$GE$42,VLOOKUP(X986,VALIDATIONS!$FF$2:$FH$5,2,FALSE),FALSE),0)+IF(OR(Q986="Urban Development (moderate)",Q986="Urban Development (heavy)"),VLOOKUP(W986,VALIDATIONS!$FN$2:$GE$42,VLOOKUP(Q986,VALIDATIONS!$FJ$2:$FK$4,2,FALSE),FALSE),0))</f>
        <v/>
      </c>
    </row>
    <row r="987" spans="1:26" x14ac:dyDescent="0.2">
      <c r="A987" s="136"/>
      <c r="B987" s="368"/>
      <c r="C987" s="354"/>
      <c r="D987" s="141"/>
      <c r="E987" s="122"/>
      <c r="F987" s="141"/>
      <c r="G987" s="387"/>
      <c r="H987" s="387"/>
      <c r="I987" s="106" t="str">
        <f>IF(OR(C987="",D987=""),"",VLOOKUP(C987,VALIDATIONS!$FL$2:$FM$12,2,FALSE))</f>
        <v/>
      </c>
      <c r="J987" s="84"/>
      <c r="K987" s="377"/>
      <c r="L987" s="368"/>
      <c r="M987" s="141"/>
      <c r="N987" s="368"/>
      <c r="O987" s="141"/>
      <c r="P987" s="368"/>
      <c r="Q987" s="368"/>
      <c r="R987" s="196"/>
      <c r="S987" s="234"/>
      <c r="T987" s="198"/>
      <c r="U987" s="235"/>
      <c r="W987" s="368"/>
      <c r="X987" s="368"/>
      <c r="Y987" s="368"/>
      <c r="Z987" s="106" t="str">
        <f>IF(OR(N987="",P987="",Q987="",V987="",W987="",X987="",Y987=""),"",V987*IF(N987="Sewer Rising Main",VLOOKUP(W987,VALIDATIONS!$FN$2:$GE$42,11,FALSE),IF(N987="Sewer Reticulation",VLOOKUP(W987,VALIDATIONS!$FN$2:$GE$42,VLOOKUP(X987,VALIDATIONS!$FF$2:$FH$5,2,FALSE),FALSE),0)) +IF(P987="Up to 10% Rock",VLOOKUP(W987,VALIDATIONS!$FN$2:$GE$42,VLOOKUP(X987,VALIDATIONS!$FF$2:$FH$5,2,FALSE),FALSE),0)+IF(OR(Q987="Urban Development (moderate)",Q987="Urban Development (heavy)"),VLOOKUP(W987,VALIDATIONS!$FN$2:$GE$42,VLOOKUP(Q987,VALIDATIONS!$FJ$2:$FK$4,2,FALSE),FALSE),0))</f>
        <v/>
      </c>
    </row>
    <row r="988" spans="1:26" x14ac:dyDescent="0.2">
      <c r="A988" s="136"/>
      <c r="B988" s="368"/>
      <c r="C988" s="354"/>
      <c r="D988" s="141"/>
      <c r="E988" s="122"/>
      <c r="F988" s="141"/>
      <c r="G988" s="387"/>
      <c r="H988" s="387"/>
      <c r="I988" s="106" t="str">
        <f>IF(OR(C988="",D988=""),"",VLOOKUP(C988,VALIDATIONS!$FL$2:$FM$12,2,FALSE))</f>
        <v/>
      </c>
      <c r="J988" s="84"/>
      <c r="K988" s="377"/>
      <c r="L988" s="368"/>
      <c r="M988" s="141"/>
      <c r="N988" s="368"/>
      <c r="O988" s="141"/>
      <c r="P988" s="368"/>
      <c r="Q988" s="368"/>
      <c r="R988" s="196"/>
      <c r="S988" s="234"/>
      <c r="T988" s="198"/>
      <c r="U988" s="235"/>
      <c r="W988" s="368"/>
      <c r="X988" s="368"/>
      <c r="Y988" s="368"/>
      <c r="Z988" s="106" t="str">
        <f>IF(OR(N988="",P988="",Q988="",V988="",W988="",X988="",Y988=""),"",V988*IF(N988="Sewer Rising Main",VLOOKUP(W988,VALIDATIONS!$FN$2:$GE$42,11,FALSE),IF(N988="Sewer Reticulation",VLOOKUP(W988,VALIDATIONS!$FN$2:$GE$42,VLOOKUP(X988,VALIDATIONS!$FF$2:$FH$5,2,FALSE),FALSE),0)) +IF(P988="Up to 10% Rock",VLOOKUP(W988,VALIDATIONS!$FN$2:$GE$42,VLOOKUP(X988,VALIDATIONS!$FF$2:$FH$5,2,FALSE),FALSE),0)+IF(OR(Q988="Urban Development (moderate)",Q988="Urban Development (heavy)"),VLOOKUP(W988,VALIDATIONS!$FN$2:$GE$42,VLOOKUP(Q988,VALIDATIONS!$FJ$2:$FK$4,2,FALSE),FALSE),0))</f>
        <v/>
      </c>
    </row>
    <row r="989" spans="1:26" x14ac:dyDescent="0.2">
      <c r="A989" s="136"/>
      <c r="B989" s="368"/>
      <c r="C989" s="354"/>
      <c r="D989" s="141"/>
      <c r="E989" s="122"/>
      <c r="F989" s="141"/>
      <c r="G989" s="387"/>
      <c r="H989" s="387"/>
      <c r="I989" s="106" t="str">
        <f>IF(OR(C989="",D989=""),"",VLOOKUP(C989,VALIDATIONS!$FL$2:$FM$12,2,FALSE))</f>
        <v/>
      </c>
      <c r="J989" s="84"/>
      <c r="K989" s="377"/>
      <c r="L989" s="368"/>
      <c r="M989" s="141"/>
      <c r="N989" s="368"/>
      <c r="O989" s="141"/>
      <c r="P989" s="368"/>
      <c r="Q989" s="368"/>
      <c r="R989" s="196"/>
      <c r="S989" s="234"/>
      <c r="T989" s="198"/>
      <c r="U989" s="235"/>
      <c r="W989" s="368"/>
      <c r="X989" s="368"/>
      <c r="Y989" s="368"/>
      <c r="Z989" s="106" t="str">
        <f>IF(OR(N989="",P989="",Q989="",V989="",W989="",X989="",Y989=""),"",V989*IF(N989="Sewer Rising Main",VLOOKUP(W989,VALIDATIONS!$FN$2:$GE$42,11,FALSE),IF(N989="Sewer Reticulation",VLOOKUP(W989,VALIDATIONS!$FN$2:$GE$42,VLOOKUP(X989,VALIDATIONS!$FF$2:$FH$5,2,FALSE),FALSE),0)) +IF(P989="Up to 10% Rock",VLOOKUP(W989,VALIDATIONS!$FN$2:$GE$42,VLOOKUP(X989,VALIDATIONS!$FF$2:$FH$5,2,FALSE),FALSE),0)+IF(OR(Q989="Urban Development (moderate)",Q989="Urban Development (heavy)"),VLOOKUP(W989,VALIDATIONS!$FN$2:$GE$42,VLOOKUP(Q989,VALIDATIONS!$FJ$2:$FK$4,2,FALSE),FALSE),0))</f>
        <v/>
      </c>
    </row>
    <row r="990" spans="1:26" x14ac:dyDescent="0.2">
      <c r="A990" s="136"/>
      <c r="B990" s="368"/>
      <c r="C990" s="354"/>
      <c r="D990" s="141"/>
      <c r="E990" s="122"/>
      <c r="F990" s="141"/>
      <c r="G990" s="387"/>
      <c r="H990" s="387"/>
      <c r="I990" s="106" t="str">
        <f>IF(OR(C990="",D990=""),"",VLOOKUP(C990,VALIDATIONS!$FL$2:$FM$12,2,FALSE))</f>
        <v/>
      </c>
      <c r="J990" s="84"/>
      <c r="K990" s="377"/>
      <c r="L990" s="368"/>
      <c r="M990" s="141"/>
      <c r="N990" s="368"/>
      <c r="O990" s="141"/>
      <c r="P990" s="368"/>
      <c r="Q990" s="368"/>
      <c r="R990" s="196"/>
      <c r="S990" s="234"/>
      <c r="T990" s="198"/>
      <c r="U990" s="235"/>
      <c r="W990" s="368"/>
      <c r="X990" s="368"/>
      <c r="Y990" s="368"/>
      <c r="Z990" s="106" t="str">
        <f>IF(OR(N990="",P990="",Q990="",V990="",W990="",X990="",Y990=""),"",V990*IF(N990="Sewer Rising Main",VLOOKUP(W990,VALIDATIONS!$FN$2:$GE$42,11,FALSE),IF(N990="Sewer Reticulation",VLOOKUP(W990,VALIDATIONS!$FN$2:$GE$42,VLOOKUP(X990,VALIDATIONS!$FF$2:$FH$5,2,FALSE),FALSE),0)) +IF(P990="Up to 10% Rock",VLOOKUP(W990,VALIDATIONS!$FN$2:$GE$42,VLOOKUP(X990,VALIDATIONS!$FF$2:$FH$5,2,FALSE),FALSE),0)+IF(OR(Q990="Urban Development (moderate)",Q990="Urban Development (heavy)"),VLOOKUP(W990,VALIDATIONS!$FN$2:$GE$42,VLOOKUP(Q990,VALIDATIONS!$FJ$2:$FK$4,2,FALSE),FALSE),0))</f>
        <v/>
      </c>
    </row>
    <row r="991" spans="1:26" x14ac:dyDescent="0.2">
      <c r="A991" s="136"/>
      <c r="B991" s="368"/>
      <c r="C991" s="354"/>
      <c r="D991" s="141"/>
      <c r="E991" s="122"/>
      <c r="F991" s="141"/>
      <c r="G991" s="387"/>
      <c r="H991" s="387"/>
      <c r="I991" s="106" t="str">
        <f>IF(OR(C991="",D991=""),"",VLOOKUP(C991,VALIDATIONS!$FL$2:$FM$12,2,FALSE))</f>
        <v/>
      </c>
      <c r="J991" s="84"/>
      <c r="K991" s="377"/>
      <c r="L991" s="368"/>
      <c r="M991" s="141"/>
      <c r="N991" s="368"/>
      <c r="O991" s="141"/>
      <c r="P991" s="368"/>
      <c r="Q991" s="368"/>
      <c r="R991" s="196"/>
      <c r="S991" s="234"/>
      <c r="T991" s="198"/>
      <c r="U991" s="235"/>
      <c r="W991" s="368"/>
      <c r="X991" s="368"/>
      <c r="Y991" s="368"/>
      <c r="Z991" s="106" t="str">
        <f>IF(OR(N991="",P991="",Q991="",V991="",W991="",X991="",Y991=""),"",V991*IF(N991="Sewer Rising Main",VLOOKUP(W991,VALIDATIONS!$FN$2:$GE$42,11,FALSE),IF(N991="Sewer Reticulation",VLOOKUP(W991,VALIDATIONS!$FN$2:$GE$42,VLOOKUP(X991,VALIDATIONS!$FF$2:$FH$5,2,FALSE),FALSE),0)) +IF(P991="Up to 10% Rock",VLOOKUP(W991,VALIDATIONS!$FN$2:$GE$42,VLOOKUP(X991,VALIDATIONS!$FF$2:$FH$5,2,FALSE),FALSE),0)+IF(OR(Q991="Urban Development (moderate)",Q991="Urban Development (heavy)"),VLOOKUP(W991,VALIDATIONS!$FN$2:$GE$42,VLOOKUP(Q991,VALIDATIONS!$FJ$2:$FK$4,2,FALSE),FALSE),0))</f>
        <v/>
      </c>
    </row>
    <row r="992" spans="1:26" x14ac:dyDescent="0.2">
      <c r="A992" s="136"/>
      <c r="B992" s="368"/>
      <c r="C992" s="354"/>
      <c r="D992" s="141"/>
      <c r="E992" s="122"/>
      <c r="F992" s="141"/>
      <c r="G992" s="387"/>
      <c r="H992" s="387"/>
      <c r="I992" s="106" t="str">
        <f>IF(OR(C992="",D992=""),"",VLOOKUP(C992,VALIDATIONS!$FL$2:$FM$12,2,FALSE))</f>
        <v/>
      </c>
      <c r="J992" s="84"/>
      <c r="K992" s="377"/>
      <c r="L992" s="368"/>
      <c r="M992" s="141"/>
      <c r="N992" s="368"/>
      <c r="O992" s="141"/>
      <c r="P992" s="368"/>
      <c r="Q992" s="368"/>
      <c r="R992" s="196"/>
      <c r="S992" s="234"/>
      <c r="T992" s="198"/>
      <c r="U992" s="235"/>
      <c r="W992" s="368"/>
      <c r="X992" s="368"/>
      <c r="Y992" s="368"/>
      <c r="Z992" s="106" t="str">
        <f>IF(OR(N992="",P992="",Q992="",V992="",W992="",X992="",Y992=""),"",V992*IF(N992="Sewer Rising Main",VLOOKUP(W992,VALIDATIONS!$FN$2:$GE$42,11,FALSE),IF(N992="Sewer Reticulation",VLOOKUP(W992,VALIDATIONS!$FN$2:$GE$42,VLOOKUP(X992,VALIDATIONS!$FF$2:$FH$5,2,FALSE),FALSE),0)) +IF(P992="Up to 10% Rock",VLOOKUP(W992,VALIDATIONS!$FN$2:$GE$42,VLOOKUP(X992,VALIDATIONS!$FF$2:$FH$5,2,FALSE),FALSE),0)+IF(OR(Q992="Urban Development (moderate)",Q992="Urban Development (heavy)"),VLOOKUP(W992,VALIDATIONS!$FN$2:$GE$42,VLOOKUP(Q992,VALIDATIONS!$FJ$2:$FK$4,2,FALSE),FALSE),0))</f>
        <v/>
      </c>
    </row>
    <row r="993" spans="1:27" x14ac:dyDescent="0.2">
      <c r="A993" s="136"/>
      <c r="B993" s="368"/>
      <c r="C993" s="354"/>
      <c r="D993" s="141"/>
      <c r="E993" s="122"/>
      <c r="F993" s="141"/>
      <c r="G993" s="387"/>
      <c r="H993" s="387"/>
      <c r="I993" s="106" t="str">
        <f>IF(OR(C993="",D993=""),"",VLOOKUP(C993,VALIDATIONS!$FL$2:$FM$12,2,FALSE))</f>
        <v/>
      </c>
      <c r="J993" s="84"/>
      <c r="K993" s="377"/>
      <c r="L993" s="368"/>
      <c r="M993" s="141"/>
      <c r="N993" s="368"/>
      <c r="O993" s="141"/>
      <c r="P993" s="368"/>
      <c r="Q993" s="368"/>
      <c r="R993" s="196"/>
      <c r="S993" s="234"/>
      <c r="T993" s="198"/>
      <c r="U993" s="235"/>
      <c r="W993" s="368"/>
      <c r="X993" s="368"/>
      <c r="Y993" s="368"/>
      <c r="Z993" s="106" t="str">
        <f>IF(OR(N993="",P993="",Q993="",V993="",W993="",X993="",Y993=""),"",V993*IF(N993="Sewer Rising Main",VLOOKUP(W993,VALIDATIONS!$FN$2:$GE$42,11,FALSE),IF(N993="Sewer Reticulation",VLOOKUP(W993,VALIDATIONS!$FN$2:$GE$42,VLOOKUP(X993,VALIDATIONS!$FF$2:$FH$5,2,FALSE),FALSE),0)) +IF(P993="Up to 10% Rock",VLOOKUP(W993,VALIDATIONS!$FN$2:$GE$42,VLOOKUP(X993,VALIDATIONS!$FF$2:$FH$5,2,FALSE),FALSE),0)+IF(OR(Q993="Urban Development (moderate)",Q993="Urban Development (heavy)"),VLOOKUP(W993,VALIDATIONS!$FN$2:$GE$42,VLOOKUP(Q993,VALIDATIONS!$FJ$2:$FK$4,2,FALSE),FALSE),0))</f>
        <v/>
      </c>
    </row>
    <row r="994" spans="1:27" x14ac:dyDescent="0.2">
      <c r="A994" s="136"/>
      <c r="B994" s="368"/>
      <c r="C994" s="354"/>
      <c r="D994" s="141"/>
      <c r="E994" s="122"/>
      <c r="F994" s="141"/>
      <c r="G994" s="387"/>
      <c r="H994" s="387"/>
      <c r="I994" s="106" t="str">
        <f>IF(OR(C994="",D994=""),"",VLOOKUP(C994,VALIDATIONS!$FL$2:$FM$12,2,FALSE))</f>
        <v/>
      </c>
      <c r="J994" s="84"/>
      <c r="K994" s="377"/>
      <c r="L994" s="368"/>
      <c r="M994" s="141"/>
      <c r="N994" s="368"/>
      <c r="O994" s="141"/>
      <c r="P994" s="368"/>
      <c r="Q994" s="368"/>
      <c r="R994" s="196"/>
      <c r="S994" s="234"/>
      <c r="T994" s="198"/>
      <c r="U994" s="235"/>
      <c r="W994" s="368"/>
      <c r="X994" s="368"/>
      <c r="Y994" s="368"/>
      <c r="Z994" s="106" t="str">
        <f>IF(OR(N994="",P994="",Q994="",V994="",W994="",X994="",Y994=""),"",V994*IF(N994="Sewer Rising Main",VLOOKUP(W994,VALIDATIONS!$FN$2:$GE$42,11,FALSE),IF(N994="Sewer Reticulation",VLOOKUP(W994,VALIDATIONS!$FN$2:$GE$42,VLOOKUP(X994,VALIDATIONS!$FF$2:$FH$5,2,FALSE),FALSE),0)) +IF(P994="Up to 10% Rock",VLOOKUP(W994,VALIDATIONS!$FN$2:$GE$42,VLOOKUP(X994,VALIDATIONS!$FF$2:$FH$5,2,FALSE),FALSE),0)+IF(OR(Q994="Urban Development (moderate)",Q994="Urban Development (heavy)"),VLOOKUP(W994,VALIDATIONS!$FN$2:$GE$42,VLOOKUP(Q994,VALIDATIONS!$FJ$2:$FK$4,2,FALSE),FALSE),0))</f>
        <v/>
      </c>
    </row>
    <row r="995" spans="1:27" x14ac:dyDescent="0.2">
      <c r="A995" s="136"/>
      <c r="B995" s="368"/>
      <c r="C995" s="354"/>
      <c r="D995" s="141"/>
      <c r="E995" s="122"/>
      <c r="F995" s="141"/>
      <c r="G995" s="387"/>
      <c r="H995" s="387"/>
      <c r="I995" s="106" t="str">
        <f>IF(OR(C995="",D995=""),"",VLOOKUP(C995,VALIDATIONS!$FL$2:$FM$12,2,FALSE))</f>
        <v/>
      </c>
      <c r="J995" s="84"/>
      <c r="K995" s="377"/>
      <c r="L995" s="368"/>
      <c r="M995" s="141"/>
      <c r="N995" s="368"/>
      <c r="O995" s="141"/>
      <c r="P995" s="368"/>
      <c r="Q995" s="368"/>
      <c r="R995" s="196"/>
      <c r="S995" s="234"/>
      <c r="T995" s="198"/>
      <c r="U995" s="235"/>
      <c r="W995" s="368"/>
      <c r="X995" s="368"/>
      <c r="Y995" s="368"/>
      <c r="Z995" s="106" t="str">
        <f>IF(OR(N995="",P995="",Q995="",V995="",W995="",X995="",Y995=""),"",V995*IF(N995="Sewer Rising Main",VLOOKUP(W995,VALIDATIONS!$FN$2:$GE$42,11,FALSE),IF(N995="Sewer Reticulation",VLOOKUP(W995,VALIDATIONS!$FN$2:$GE$42,VLOOKUP(X995,VALIDATIONS!$FF$2:$FH$5,2,FALSE),FALSE),0)) +IF(P995="Up to 10% Rock",VLOOKUP(W995,VALIDATIONS!$FN$2:$GE$42,VLOOKUP(X995,VALIDATIONS!$FF$2:$FH$5,2,FALSE),FALSE),0)+IF(OR(Q995="Urban Development (moderate)",Q995="Urban Development (heavy)"),VLOOKUP(W995,VALIDATIONS!$FN$2:$GE$42,VLOOKUP(Q995,VALIDATIONS!$FJ$2:$FK$4,2,FALSE),FALSE),0))</f>
        <v/>
      </c>
    </row>
    <row r="996" spans="1:27" x14ac:dyDescent="0.2">
      <c r="A996" s="136"/>
      <c r="B996" s="368"/>
      <c r="C996" s="354"/>
      <c r="D996" s="141"/>
      <c r="E996" s="122"/>
      <c r="F996" s="141"/>
      <c r="G996" s="387"/>
      <c r="H996" s="387"/>
      <c r="I996" s="106" t="str">
        <f>IF(OR(C996="",D996=""),"",VLOOKUP(C996,VALIDATIONS!$FL$2:$FM$12,2,FALSE))</f>
        <v/>
      </c>
      <c r="J996" s="84"/>
      <c r="K996" s="377"/>
      <c r="L996" s="368"/>
      <c r="M996" s="141"/>
      <c r="N996" s="368"/>
      <c r="O996" s="141"/>
      <c r="P996" s="368"/>
      <c r="Q996" s="368"/>
      <c r="R996" s="196"/>
      <c r="S996" s="234"/>
      <c r="T996" s="198"/>
      <c r="U996" s="235"/>
      <c r="W996" s="368"/>
      <c r="X996" s="368"/>
      <c r="Y996" s="368"/>
      <c r="Z996" s="106" t="str">
        <f>IF(OR(N996="",P996="",Q996="",V996="",W996="",X996="",Y996=""),"",V996*IF(N996="Sewer Rising Main",VLOOKUP(W996,VALIDATIONS!$FN$2:$GE$42,11,FALSE),IF(N996="Sewer Reticulation",VLOOKUP(W996,VALIDATIONS!$FN$2:$GE$42,VLOOKUP(X996,VALIDATIONS!$FF$2:$FH$5,2,FALSE),FALSE),0)) +IF(P996="Up to 10% Rock",VLOOKUP(W996,VALIDATIONS!$FN$2:$GE$42,VLOOKUP(X996,VALIDATIONS!$FF$2:$FH$5,2,FALSE),FALSE),0)+IF(OR(Q996="Urban Development (moderate)",Q996="Urban Development (heavy)"),VLOOKUP(W996,VALIDATIONS!$FN$2:$GE$42,VLOOKUP(Q996,VALIDATIONS!$FJ$2:$FK$4,2,FALSE),FALSE),0))</f>
        <v/>
      </c>
    </row>
    <row r="997" spans="1:27" x14ac:dyDescent="0.2">
      <c r="A997" s="136"/>
      <c r="B997" s="368"/>
      <c r="C997" s="354"/>
      <c r="D997" s="141"/>
      <c r="E997" s="122"/>
      <c r="F997" s="141"/>
      <c r="G997" s="387"/>
      <c r="H997" s="387"/>
      <c r="I997" s="106" t="str">
        <f>IF(OR(C997="",D997=""),"",VLOOKUP(C997,VALIDATIONS!$FL$2:$FM$12,2,FALSE))</f>
        <v/>
      </c>
      <c r="J997" s="84"/>
      <c r="K997" s="377"/>
      <c r="L997" s="368"/>
      <c r="M997" s="141"/>
      <c r="N997" s="368"/>
      <c r="O997" s="141"/>
      <c r="P997" s="368"/>
      <c r="Q997" s="368"/>
      <c r="R997" s="196"/>
      <c r="S997" s="234"/>
      <c r="T997" s="198"/>
      <c r="U997" s="235"/>
      <c r="W997" s="368"/>
      <c r="X997" s="368"/>
      <c r="Y997" s="368"/>
      <c r="Z997" s="106" t="str">
        <f>IF(OR(N997="",P997="",Q997="",V997="",W997="",X997="",Y997=""),"",V997*IF(N997="Sewer Rising Main",VLOOKUP(W997,VALIDATIONS!$FN$2:$GE$42,11,FALSE),IF(N997="Sewer Reticulation",VLOOKUP(W997,VALIDATIONS!$FN$2:$GE$42,VLOOKUP(X997,VALIDATIONS!$FF$2:$FH$5,2,FALSE),FALSE),0)) +IF(P997="Up to 10% Rock",VLOOKUP(W997,VALIDATIONS!$FN$2:$GE$42,VLOOKUP(X997,VALIDATIONS!$FF$2:$FH$5,2,FALSE),FALSE),0)+IF(OR(Q997="Urban Development (moderate)",Q997="Urban Development (heavy)"),VLOOKUP(W997,VALIDATIONS!$FN$2:$GE$42,VLOOKUP(Q997,VALIDATIONS!$FJ$2:$FK$4,2,FALSE),FALSE),0))</f>
        <v/>
      </c>
    </row>
    <row r="998" spans="1:27" x14ac:dyDescent="0.2">
      <c r="A998" s="136"/>
      <c r="B998" s="368"/>
      <c r="C998" s="354"/>
      <c r="D998" s="141"/>
      <c r="E998" s="122"/>
      <c r="F998" s="141"/>
      <c r="G998" s="387"/>
      <c r="H998" s="387"/>
      <c r="I998" s="106" t="str">
        <f>IF(OR(C998="",D998=""),"",VLOOKUP(C998,VALIDATIONS!$FL$2:$FM$12,2,FALSE))</f>
        <v/>
      </c>
      <c r="J998" s="84"/>
      <c r="K998" s="377"/>
      <c r="L998" s="368"/>
      <c r="M998" s="141"/>
      <c r="N998" s="368"/>
      <c r="O998" s="141"/>
      <c r="P998" s="368"/>
      <c r="Q998" s="368"/>
      <c r="R998" s="196"/>
      <c r="S998" s="234"/>
      <c r="T998" s="198"/>
      <c r="U998" s="235"/>
      <c r="W998" s="368"/>
      <c r="X998" s="368"/>
      <c r="Y998" s="368"/>
      <c r="Z998" s="106" t="str">
        <f>IF(OR(N998="",P998="",Q998="",V998="",W998="",X998="",Y998=""),"",V998*IF(N998="Sewer Rising Main",VLOOKUP(W998,VALIDATIONS!$FN$2:$GE$42,11,FALSE),IF(N998="Sewer Reticulation",VLOOKUP(W998,VALIDATIONS!$FN$2:$GE$42,VLOOKUP(X998,VALIDATIONS!$FF$2:$FH$5,2,FALSE),FALSE),0)) +IF(P998="Up to 10% Rock",VLOOKUP(W998,VALIDATIONS!$FN$2:$GE$42,VLOOKUP(X998,VALIDATIONS!$FF$2:$FH$5,2,FALSE),FALSE),0)+IF(OR(Q998="Urban Development (moderate)",Q998="Urban Development (heavy)"),VLOOKUP(W998,VALIDATIONS!$FN$2:$GE$42,VLOOKUP(Q998,VALIDATIONS!$FJ$2:$FK$4,2,FALSE),FALSE),0))</f>
        <v/>
      </c>
    </row>
    <row r="999" spans="1:27" x14ac:dyDescent="0.2">
      <c r="A999" s="136"/>
      <c r="B999" s="368"/>
      <c r="C999" s="354"/>
      <c r="D999" s="141"/>
      <c r="E999" s="122"/>
      <c r="F999" s="141"/>
      <c r="G999" s="387"/>
      <c r="H999" s="387"/>
      <c r="I999" s="106" t="str">
        <f>IF(OR(C999="",D999=""),"",VLOOKUP(C999,VALIDATIONS!$FL$2:$FM$12,2,FALSE))</f>
        <v/>
      </c>
      <c r="J999" s="84"/>
      <c r="K999" s="377"/>
      <c r="L999" s="368"/>
      <c r="M999" s="141"/>
      <c r="N999" s="368"/>
      <c r="O999" s="141"/>
      <c r="P999" s="368"/>
      <c r="Q999" s="368"/>
      <c r="R999" s="196"/>
      <c r="S999" s="234"/>
      <c r="T999" s="198"/>
      <c r="U999" s="235"/>
      <c r="W999" s="368"/>
      <c r="X999" s="368"/>
      <c r="Y999" s="368"/>
      <c r="Z999" s="106" t="str">
        <f>IF(OR(N999="",P999="",Q999="",V999="",W999="",X999="",Y999=""),"",V999*IF(N999="Sewer Rising Main",VLOOKUP(W999,VALIDATIONS!$FN$2:$GE$42,11,FALSE),IF(N999="Sewer Reticulation",VLOOKUP(W999,VALIDATIONS!$FN$2:$GE$42,VLOOKUP(X999,VALIDATIONS!$FF$2:$FH$5,2,FALSE),FALSE),0)) +IF(P999="Up to 10% Rock",VLOOKUP(W999,VALIDATIONS!$FN$2:$GE$42,VLOOKUP(X999,VALIDATIONS!$FF$2:$FH$5,2,FALSE),FALSE),0)+IF(OR(Q999="Urban Development (moderate)",Q999="Urban Development (heavy)"),VLOOKUP(W999,VALIDATIONS!$FN$2:$GE$42,VLOOKUP(Q999,VALIDATIONS!$FJ$2:$FK$4,2,FALSE),FALSE),0))</f>
        <v/>
      </c>
    </row>
    <row r="1000" spans="1:27" x14ac:dyDescent="0.2">
      <c r="A1000" s="136"/>
      <c r="B1000" s="368"/>
      <c r="C1000" s="354"/>
      <c r="D1000" s="141"/>
      <c r="E1000" s="122"/>
      <c r="F1000" s="141"/>
      <c r="G1000" s="387"/>
      <c r="H1000" s="387"/>
      <c r="I1000" s="106" t="str">
        <f>IF(OR(C1000="",D1000=""),"",VLOOKUP(C1000,VALIDATIONS!$FL$2:$FM$12,2,FALSE))</f>
        <v/>
      </c>
      <c r="J1000" s="84"/>
      <c r="K1000" s="377"/>
      <c r="L1000" s="368"/>
      <c r="M1000" s="141"/>
      <c r="N1000" s="368"/>
      <c r="O1000" s="141"/>
      <c r="P1000" s="368"/>
      <c r="Q1000" s="368"/>
      <c r="R1000" s="196"/>
      <c r="S1000" s="234"/>
      <c r="T1000" s="198"/>
      <c r="U1000" s="235"/>
      <c r="W1000" s="368"/>
      <c r="X1000" s="368"/>
      <c r="Y1000" s="368"/>
      <c r="Z1000" s="106" t="str">
        <f>IF(OR(N1000="",P1000="",Q1000="",V1000="",W1000="",X1000="",Y1000=""),"",V1000*IF(N1000="Sewer Rising Main",VLOOKUP(W1000,VALIDATIONS!$FN$2:$GE$42,11,FALSE),IF(N1000="Sewer Reticulation",VLOOKUP(W1000,VALIDATIONS!$FN$2:$GE$42,VLOOKUP(X1000,VALIDATIONS!$FF$2:$FH$5,2,FALSE),FALSE),0)) +IF(P1000="Up to 10% Rock",VLOOKUP(W1000,VALIDATIONS!$FN$2:$GE$42,VLOOKUP(X1000,VALIDATIONS!$FF$2:$FH$5,2,FALSE),FALSE),0)+IF(OR(Q1000="Urban Development (moderate)",Q1000="Urban Development (heavy)"),VLOOKUP(W1000,VALIDATIONS!$FN$2:$GE$42,VLOOKUP(Q1000,VALIDATIONS!$FJ$2:$FK$4,2,FALSE),FALSE),0))</f>
        <v/>
      </c>
    </row>
    <row r="1001" spans="1:27" x14ac:dyDescent="0.2">
      <c r="A1001" s="136"/>
      <c r="B1001" s="368"/>
      <c r="C1001" s="354"/>
      <c r="D1001" s="141"/>
      <c r="E1001" s="122"/>
      <c r="F1001" s="141"/>
      <c r="G1001" s="387"/>
      <c r="H1001" s="387"/>
      <c r="I1001" s="106" t="str">
        <f>IF(OR(C1001="",D1001=""),"",VLOOKUP(C1001,VALIDATIONS!$FL$2:$FM$12,2,FALSE))</f>
        <v/>
      </c>
      <c r="J1001" s="84"/>
      <c r="K1001" s="377"/>
      <c r="L1001" s="368"/>
      <c r="M1001" s="141"/>
      <c r="N1001" s="368"/>
      <c r="O1001" s="141"/>
      <c r="P1001" s="368"/>
      <c r="Q1001" s="368"/>
      <c r="R1001" s="196"/>
      <c r="S1001" s="234"/>
      <c r="T1001" s="198"/>
      <c r="U1001" s="235"/>
      <c r="W1001" s="368"/>
      <c r="X1001" s="368"/>
      <c r="Y1001" s="368"/>
      <c r="Z1001" s="106" t="str">
        <f>IF(OR(N1001="",P1001="",Q1001="",V1001="",W1001="",X1001="",Y1001=""),"",V1001*IF(N1001="Sewer Rising Main",VLOOKUP(W1001,VALIDATIONS!$FN$2:$GE$42,11,FALSE),IF(N1001="Sewer Reticulation",VLOOKUP(W1001,VALIDATIONS!$FN$2:$GE$42,VLOOKUP(X1001,VALIDATIONS!$FF$2:$FH$5,2,FALSE),FALSE),0)) +IF(P1001="Up to 10% Rock",VLOOKUP(W1001,VALIDATIONS!$FN$2:$GE$42,VLOOKUP(X1001,VALIDATIONS!$FF$2:$FH$5,2,FALSE),FALSE),0)+IF(OR(Q1001="Urban Development (moderate)",Q1001="Urban Development (heavy)"),VLOOKUP(W1001,VALIDATIONS!$FN$2:$GE$42,VLOOKUP(Q1001,VALIDATIONS!$FJ$2:$FK$4,2,FALSE),FALSE),0))</f>
        <v/>
      </c>
    </row>
    <row r="1002" spans="1:27" x14ac:dyDescent="0.2">
      <c r="G1002" s="387"/>
      <c r="H1002" s="387"/>
    </row>
    <row r="1003" spans="1:27" x14ac:dyDescent="0.2">
      <c r="I1003" s="102">
        <f>SUM(I4:I1001)</f>
        <v>0</v>
      </c>
      <c r="Z1003" s="102">
        <f>SUM(Z4:Z1001)</f>
        <v>0</v>
      </c>
      <c r="AA1003" s="174"/>
    </row>
  </sheetData>
  <sheetProtection algorithmName="SHA-512" hashValue="rFMSGxGD6IXNgIN54jj6YieZgd6w+0zWIC4ciTrR3h07g/eq13+JYmGVfOptS60w8JxKJja9YtwvyhE8SBvwGw==" saltValue="EUuuzAD5HjJ/tuVRMt649g==" spinCount="100000" sheet="1" objects="1" scenarios="1" selectLockedCells="1"/>
  <mergeCells count="6">
    <mergeCell ref="A4:A35"/>
    <mergeCell ref="B1:J1"/>
    <mergeCell ref="L1:AA1"/>
    <mergeCell ref="R2:S2"/>
    <mergeCell ref="T2:U2"/>
    <mergeCell ref="V2:Z2"/>
  </mergeCells>
  <dataValidations count="8">
    <dataValidation type="list" allowBlank="1" showInputMessage="1" showErrorMessage="1" sqref="Q4:Q1001" xr:uid="{00000000-0002-0000-0F00-000000000000}">
      <formula1>SITE</formula1>
    </dataValidation>
    <dataValidation type="list" allowBlank="1" showInputMessage="1" showErrorMessage="1" sqref="P4:P1001" xr:uid="{00000000-0002-0000-0F00-000001000000}">
      <formula1>ROCK</formula1>
    </dataValidation>
    <dataValidation type="list" allowBlank="1" showInputMessage="1" showErrorMessage="1" sqref="X4:X1001" xr:uid="{00000000-0002-0000-0F00-000002000000}">
      <formula1>DEPTH</formula1>
    </dataValidation>
    <dataValidation type="list" allowBlank="1" showInputMessage="1" showErrorMessage="1" sqref="N4:N1001" xr:uid="{00000000-0002-0000-0F00-000003000000}">
      <formula1>SewerPIPE</formula1>
    </dataValidation>
    <dataValidation type="list" allowBlank="1" showInputMessage="1" showErrorMessage="1" sqref="C4:C1001" xr:uid="{00000000-0002-0000-0F00-000004000000}">
      <formula1>SewerNode</formula1>
    </dataValidation>
    <dataValidation type="list" allowBlank="1" showInputMessage="1" showErrorMessage="1" sqref="B4:B1001 L4:L1001" xr:uid="{00000000-0002-0000-0F00-000005000000}">
      <formula1>SuburbD</formula1>
    </dataValidation>
    <dataValidation type="list" allowBlank="1" showInputMessage="1" showErrorMessage="1" sqref="W4:W1001" xr:uid="{00000000-0002-0000-0F00-000006000000}">
      <formula1>PipeDIAMETER</formula1>
    </dataValidation>
    <dataValidation type="list" allowBlank="1" showInputMessage="1" showErrorMessage="1" sqref="Y4:Y1001" xr:uid="{00000000-0002-0000-0F00-000007000000}">
      <formula1>SewerPIPEMaterial</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00B0F0"/>
  </sheetPr>
  <dimension ref="A1:M336"/>
  <sheetViews>
    <sheetView zoomScale="80" zoomScaleNormal="80" workbookViewId="0">
      <pane xSplit="1" ySplit="1" topLeftCell="B2" activePane="bottomRight" state="frozen"/>
      <selection activeCell="E26" sqref="E26"/>
      <selection pane="topRight" activeCell="E26" sqref="E26"/>
      <selection pane="bottomLeft" activeCell="E26" sqref="E26"/>
      <selection pane="bottomRight" activeCell="E26" sqref="E26"/>
    </sheetView>
  </sheetViews>
  <sheetFormatPr defaultColWidth="11.7109375" defaultRowHeight="12.75" x14ac:dyDescent="0.2"/>
  <cols>
    <col min="1" max="1" width="13.42578125" style="88" customWidth="1"/>
    <col min="2" max="2" width="48.85546875" style="227" customWidth="1"/>
    <col min="3" max="3" width="25.5703125" style="99" bestFit="1" customWidth="1"/>
    <col min="4" max="4" width="29.42578125" style="82" bestFit="1" customWidth="1"/>
    <col min="5" max="5" width="30.28515625" style="99" bestFit="1" customWidth="1"/>
    <col min="6" max="6" width="32.28515625" style="101" customWidth="1"/>
    <col min="7" max="7" width="24.28515625" style="101" customWidth="1"/>
    <col min="8" max="8" width="29.85546875" style="99" customWidth="1"/>
    <col min="9" max="9" width="19.28515625" style="103" customWidth="1"/>
    <col min="10" max="10" width="44.7109375" style="82" customWidth="1"/>
    <col min="11" max="11" width="11.7109375" style="86" customWidth="1"/>
    <col min="12" max="12" width="29.85546875" style="86" customWidth="1"/>
    <col min="13" max="13" width="24.7109375" style="86" customWidth="1"/>
    <col min="14" max="16384" width="11.7109375" style="86"/>
  </cols>
  <sheetData>
    <row r="1" spans="1:13" s="81" customFormat="1" ht="45" customHeight="1" x14ac:dyDescent="0.2">
      <c r="A1" s="92"/>
      <c r="B1" s="223" t="s">
        <v>815</v>
      </c>
      <c r="C1" s="353" t="s">
        <v>693</v>
      </c>
      <c r="D1" s="353" t="s">
        <v>816</v>
      </c>
      <c r="E1" s="353" t="s">
        <v>805</v>
      </c>
      <c r="F1" s="78" t="s">
        <v>806</v>
      </c>
      <c r="G1" s="353" t="s">
        <v>817</v>
      </c>
      <c r="H1" s="353" t="s">
        <v>698</v>
      </c>
      <c r="I1" s="79" t="s">
        <v>906</v>
      </c>
      <c r="J1" s="80" t="s">
        <v>700</v>
      </c>
    </row>
    <row r="2" spans="1:13" s="85" customFormat="1" ht="12.75" customHeight="1" x14ac:dyDescent="0.2">
      <c r="A2" s="479" t="s">
        <v>818</v>
      </c>
      <c r="B2" s="224"/>
      <c r="C2" s="354"/>
      <c r="D2" s="355"/>
      <c r="E2" s="356"/>
      <c r="F2" s="225"/>
      <c r="G2" s="356"/>
      <c r="H2" s="354"/>
      <c r="I2" s="106" t="str">
        <f>IF(AND(D2="",E2="",F2="",G2=""),"",   IF(E2="",0, F2*VLOOKUP(E2,VALIDATIONS!$EJ$2:$EK$5,2,FALSE)) + IF(OR(D2="",G2=""),0, IF(D2="Water Pump", VLOOKUP(G2,VALIDATIONS!$GI$2:$GJ$26,2,FALSE),      IF(D2="Bore", VLOOKUP(G2,VALIDATIONS!$GK$2:$GL$27,2,FALSE),0))))</f>
        <v/>
      </c>
      <c r="J2" s="82"/>
    </row>
    <row r="3" spans="1:13" x14ac:dyDescent="0.2">
      <c r="A3" s="479"/>
      <c r="B3" s="224"/>
      <c r="C3" s="354"/>
      <c r="D3" s="355"/>
      <c r="E3" s="356"/>
      <c r="F3" s="225"/>
      <c r="G3" s="356"/>
      <c r="H3" s="354"/>
      <c r="I3" s="106" t="str">
        <f>IF(AND(D3="",E3="",F3="",G3=""),"",   IF(E3="",0, F3*VLOOKUP(E3,VALIDATIONS!$EJ$2:$EK$5,2,FALSE)) + IF(OR(D3="",G3=""),0, IF(D3="Water Pump", VLOOKUP(G3,VALIDATIONS!$GI$2:$GJ$26,2,FALSE),      IF(D3="Bore", VLOOKUP(G3,VALIDATIONS!$GK$2:$GL$27,2,FALSE),0))))</f>
        <v/>
      </c>
      <c r="L3" s="238"/>
      <c r="M3" s="238"/>
    </row>
    <row r="4" spans="1:13" s="88" customFormat="1" x14ac:dyDescent="0.2">
      <c r="A4" s="479"/>
      <c r="B4" s="224"/>
      <c r="C4" s="354"/>
      <c r="D4" s="355"/>
      <c r="E4" s="356"/>
      <c r="F4" s="225"/>
      <c r="G4" s="356"/>
      <c r="H4" s="354"/>
      <c r="I4" s="106" t="str">
        <f>IF(AND(D4="",E4="",F4="",G4=""),"",   IF(E4="",0, F4*VLOOKUP(E4,VALIDATIONS!$EJ$2:$EK$5,2,FALSE)) + IF(OR(D4="",G4=""),0, IF(D4="Water Pump", VLOOKUP(G4,VALIDATIONS!$GI$2:$GJ$26,2,FALSE),      IF(D4="Bore", VLOOKUP(G4,VALIDATIONS!$GK$2:$GL$27,2,FALSE),0))))</f>
        <v/>
      </c>
      <c r="J4" s="87"/>
      <c r="L4" s="238"/>
      <c r="M4" s="238"/>
    </row>
    <row r="5" spans="1:13" s="88" customFormat="1" x14ac:dyDescent="0.2">
      <c r="A5" s="479"/>
      <c r="B5" s="224"/>
      <c r="C5" s="354"/>
      <c r="D5" s="355"/>
      <c r="E5" s="356"/>
      <c r="F5" s="225"/>
      <c r="G5" s="356"/>
      <c r="H5" s="354"/>
      <c r="I5" s="106" t="str">
        <f>IF(AND(D5="",E5="",F5="",G5=""),"",   IF(E5="",0, F5*VLOOKUP(E5,VALIDATIONS!$EJ$2:$EK$5,2,FALSE)) + IF(OR(D5="",G5=""),0, IF(D5="Water Pump", VLOOKUP(G5,VALIDATIONS!$GI$2:$GJ$26,2,FALSE),      IF(D5="Bore", VLOOKUP(G5,VALIDATIONS!$GK$2:$GL$27,2,FALSE),0))))</f>
        <v/>
      </c>
      <c r="J5" s="87"/>
      <c r="L5" s="238"/>
      <c r="M5" s="238"/>
    </row>
    <row r="6" spans="1:13" s="88" customFormat="1" x14ac:dyDescent="0.2">
      <c r="A6" s="479"/>
      <c r="B6" s="224"/>
      <c r="C6" s="354"/>
      <c r="D6" s="355"/>
      <c r="E6" s="356"/>
      <c r="F6" s="225"/>
      <c r="G6" s="356"/>
      <c r="H6" s="354"/>
      <c r="I6" s="106" t="str">
        <f>IF(AND(D6="",E6="",F6="",G6=""),"",   IF(E6="",0, F6*VLOOKUP(E6,VALIDATIONS!$EJ$2:$EK$5,2,FALSE)) + IF(OR(D6="",G6=""),0, IF(D6="Water Pump", VLOOKUP(G6,VALIDATIONS!$GI$2:$GJ$26,2,FALSE),      IF(D6="Bore", VLOOKUP(G6,VALIDATIONS!$GK$2:$GL$27,2,FALSE),0))))</f>
        <v/>
      </c>
      <c r="J6" s="87"/>
      <c r="L6" s="238"/>
      <c r="M6" s="238"/>
    </row>
    <row r="7" spans="1:13" s="89" customFormat="1" x14ac:dyDescent="0.2">
      <c r="A7" s="479"/>
      <c r="B7" s="224"/>
      <c r="C7" s="354"/>
      <c r="D7" s="355"/>
      <c r="E7" s="356"/>
      <c r="F7" s="225"/>
      <c r="G7" s="356"/>
      <c r="H7" s="354"/>
      <c r="I7" s="106" t="str">
        <f>IF(AND(D7="",E7="",F7="",G7=""),"",   IF(E7="",0, F7*VLOOKUP(E7,VALIDATIONS!$EJ$2:$EK$5,2,FALSE)) + IF(OR(D7="",G7=""),0, IF(D7="Water Pump", VLOOKUP(G7,VALIDATIONS!$GI$2:$GJ$26,2,FALSE),      IF(D7="Bore", VLOOKUP(G7,VALIDATIONS!$GK$2:$GL$27,2,FALSE),0))))</f>
        <v/>
      </c>
      <c r="J7" s="142"/>
      <c r="L7" s="238"/>
      <c r="M7" s="238"/>
    </row>
    <row r="8" spans="1:13" s="90" customFormat="1" x14ac:dyDescent="0.2">
      <c r="A8" s="479"/>
      <c r="B8" s="224"/>
      <c r="C8" s="354"/>
      <c r="D8" s="355"/>
      <c r="E8" s="356"/>
      <c r="F8" s="225"/>
      <c r="G8" s="356"/>
      <c r="H8" s="354"/>
      <c r="I8" s="106" t="str">
        <f>IF(AND(D8="",E8="",F8="",G8=""),"",   IF(E8="",0, F8*VLOOKUP(E8,VALIDATIONS!$EJ$2:$EK$5,2,FALSE)) + IF(OR(D8="",G8=""),0, IF(D8="Water Pump", VLOOKUP(G8,VALIDATIONS!$GI$2:$GJ$26,2,FALSE),      IF(D8="Bore", VLOOKUP(G8,VALIDATIONS!$GK$2:$GL$27,2,FALSE),0))))</f>
        <v/>
      </c>
      <c r="J8" s="143"/>
      <c r="L8" s="238"/>
      <c r="M8" s="238"/>
    </row>
    <row r="9" spans="1:13" s="89" customFormat="1" x14ac:dyDescent="0.2">
      <c r="A9" s="479"/>
      <c r="B9" s="224"/>
      <c r="C9" s="354"/>
      <c r="D9" s="355"/>
      <c r="E9" s="356"/>
      <c r="F9" s="225"/>
      <c r="G9" s="356"/>
      <c r="H9" s="354"/>
      <c r="I9" s="106" t="str">
        <f>IF(AND(D9="",E9="",F9="",G9=""),"",   IF(E9="",0, F9*VLOOKUP(E9,VALIDATIONS!$EJ$2:$EK$5,2,FALSE)) + IF(OR(D9="",G9=""),0, IF(D9="Water Pump", VLOOKUP(G9,VALIDATIONS!$GI$2:$GJ$26,2,FALSE),      IF(D9="Bore", VLOOKUP(G9,VALIDATIONS!$GK$2:$GL$27,2,FALSE),0))))</f>
        <v/>
      </c>
      <c r="J9" s="142"/>
      <c r="L9" s="238"/>
      <c r="M9" s="238"/>
    </row>
    <row r="10" spans="1:13" s="89" customFormat="1" x14ac:dyDescent="0.2">
      <c r="A10" s="479"/>
      <c r="B10" s="224"/>
      <c r="C10" s="354"/>
      <c r="D10" s="355"/>
      <c r="E10" s="356"/>
      <c r="F10" s="225"/>
      <c r="G10" s="356"/>
      <c r="H10" s="354"/>
      <c r="I10" s="106" t="str">
        <f>IF(AND(D10="",E10="",F10="",G10=""),"",   IF(E10="",0, F10*VLOOKUP(E10,VALIDATIONS!$EJ$2:$EK$5,2,FALSE)) + IF(OR(D10="",G10=""),0, IF(D10="Water Pump", VLOOKUP(G10,VALIDATIONS!$GI$2:$GJ$26,2,FALSE),      IF(D10="Bore", VLOOKUP(G10,VALIDATIONS!$GK$2:$GL$27,2,FALSE),0))))</f>
        <v/>
      </c>
      <c r="J10" s="142"/>
      <c r="L10" s="238"/>
      <c r="M10" s="238"/>
    </row>
    <row r="11" spans="1:13" s="89" customFormat="1" x14ac:dyDescent="0.2">
      <c r="A11" s="479"/>
      <c r="B11" s="224"/>
      <c r="C11" s="354"/>
      <c r="D11" s="355"/>
      <c r="E11" s="356"/>
      <c r="F11" s="225"/>
      <c r="G11" s="356"/>
      <c r="H11" s="354"/>
      <c r="I11" s="106" t="str">
        <f>IF(AND(D11="",E11="",F11="",G11=""),"",   IF(E11="",0, F11*VLOOKUP(E11,VALIDATIONS!$EJ$2:$EK$5,2,FALSE)) + IF(OR(D11="",G11=""),0, IF(D11="Water Pump", VLOOKUP(G11,VALIDATIONS!$GI$2:$GJ$26,2,FALSE),      IF(D11="Bore", VLOOKUP(G11,VALIDATIONS!$GK$2:$GL$27,2,FALSE),0))))</f>
        <v/>
      </c>
      <c r="J11" s="142"/>
      <c r="L11" s="238"/>
      <c r="M11" s="238"/>
    </row>
    <row r="12" spans="1:13" s="89" customFormat="1" x14ac:dyDescent="0.2">
      <c r="A12" s="479"/>
      <c r="B12" s="224"/>
      <c r="C12" s="354"/>
      <c r="D12" s="355"/>
      <c r="E12" s="356"/>
      <c r="F12" s="225"/>
      <c r="G12" s="356"/>
      <c r="H12" s="354"/>
      <c r="I12" s="106" t="str">
        <f>IF(AND(D12="",E12="",F12="",G12=""),"",   IF(E12="",0, F12*VLOOKUP(E12,VALIDATIONS!$EJ$2:$EK$5,2,FALSE)) + IF(OR(D12="",G12=""),0, IF(D12="Water Pump", VLOOKUP(G12,VALIDATIONS!$GI$2:$GJ$26,2,FALSE),      IF(D12="Bore", VLOOKUP(G12,VALIDATIONS!$GK$2:$GL$27,2,FALSE),0))))</f>
        <v/>
      </c>
      <c r="J12" s="142"/>
      <c r="L12" s="238"/>
    </row>
    <row r="13" spans="1:13" s="88" customFormat="1" x14ac:dyDescent="0.2">
      <c r="A13" s="479"/>
      <c r="B13" s="224"/>
      <c r="C13" s="354"/>
      <c r="D13" s="355"/>
      <c r="E13" s="356"/>
      <c r="F13" s="225"/>
      <c r="G13" s="356"/>
      <c r="H13" s="354"/>
      <c r="I13" s="106" t="str">
        <f>IF(AND(D13="",E13="",F13="",G13=""),"",   IF(E13="",0, F13*VLOOKUP(E13,VALIDATIONS!$EJ$2:$EK$5,2,FALSE)) + IF(OR(D13="",G13=""),0, IF(D13="Water Pump", VLOOKUP(G13,VALIDATIONS!$GI$2:$GJ$26,2,FALSE),      IF(D13="Bore", VLOOKUP(G13,VALIDATIONS!$GK$2:$GL$27,2,FALSE),0))))</f>
        <v/>
      </c>
      <c r="J13" s="87"/>
      <c r="L13" s="238"/>
    </row>
    <row r="14" spans="1:13" s="88" customFormat="1" x14ac:dyDescent="0.2">
      <c r="A14" s="479"/>
      <c r="B14" s="224"/>
      <c r="C14" s="354"/>
      <c r="D14" s="355"/>
      <c r="E14" s="356"/>
      <c r="F14" s="225"/>
      <c r="G14" s="356"/>
      <c r="H14" s="354"/>
      <c r="I14" s="106" t="str">
        <f>IF(AND(D14="",E14="",F14="",G14=""),"",   IF(E14="",0, F14*VLOOKUP(E14,VALIDATIONS!$EJ$2:$EK$5,2,FALSE)) + IF(OR(D14="",G14=""),0, IF(D14="Water Pump", VLOOKUP(G14,VALIDATIONS!$GI$2:$GJ$26,2,FALSE),      IF(D14="Bore", VLOOKUP(G14,VALIDATIONS!$GK$2:$GL$27,2,FALSE),0))))</f>
        <v/>
      </c>
      <c r="J14" s="87"/>
      <c r="L14" s="238"/>
      <c r="M14" s="238"/>
    </row>
    <row r="15" spans="1:13" s="88" customFormat="1" x14ac:dyDescent="0.2">
      <c r="A15" s="479"/>
      <c r="B15" s="224"/>
      <c r="C15" s="354"/>
      <c r="D15" s="355"/>
      <c r="E15" s="356"/>
      <c r="F15" s="225"/>
      <c r="G15" s="356"/>
      <c r="H15" s="354"/>
      <c r="I15" s="106" t="str">
        <f>IF(AND(D15="",E15="",F15="",G15=""),"",   IF(E15="",0, F15*VLOOKUP(E15,VALIDATIONS!$EJ$2:$EK$5,2,FALSE)) + IF(OR(D15="",G15=""),0, IF(D15="Water Pump", VLOOKUP(G15,VALIDATIONS!$GI$2:$GJ$26,2,FALSE),      IF(D15="Bore", VLOOKUP(G15,VALIDATIONS!$GK$2:$GL$27,2,FALSE),0))))</f>
        <v/>
      </c>
      <c r="J15" s="87"/>
      <c r="L15" s="238"/>
    </row>
    <row r="16" spans="1:13" s="88" customFormat="1" x14ac:dyDescent="0.2">
      <c r="A16" s="479"/>
      <c r="B16" s="224"/>
      <c r="C16" s="354"/>
      <c r="D16" s="355"/>
      <c r="E16" s="356"/>
      <c r="F16" s="225"/>
      <c r="G16" s="356"/>
      <c r="H16" s="354"/>
      <c r="I16" s="106" t="str">
        <f>IF(AND(D16="",E16="",F16="",G16=""),"",   IF(E16="",0, F16*VLOOKUP(E16,VALIDATIONS!$EJ$2:$EK$5,2,FALSE)) + IF(OR(D16="",G16=""),0, IF(D16="Water Pump", VLOOKUP(G16,VALIDATIONS!$GI$2:$GJ$26,2,FALSE),      IF(D16="Bore", VLOOKUP(G16,VALIDATIONS!$GK$2:$GL$27,2,FALSE),0))))</f>
        <v/>
      </c>
      <c r="J16" s="87"/>
      <c r="L16" s="238"/>
    </row>
    <row r="17" spans="1:12" s="88" customFormat="1" x14ac:dyDescent="0.2">
      <c r="A17" s="479"/>
      <c r="B17" s="224"/>
      <c r="C17" s="354"/>
      <c r="D17" s="355"/>
      <c r="E17" s="356"/>
      <c r="F17" s="225"/>
      <c r="G17" s="356"/>
      <c r="H17" s="354"/>
      <c r="I17" s="106" t="str">
        <f>IF(AND(D17="",E17="",F17="",G17=""),"",   IF(E17="",0, F17*VLOOKUP(E17,VALIDATIONS!$EJ$2:$EK$5,2,FALSE)) + IF(OR(D17="",G17=""),0, IF(D17="Water Pump", VLOOKUP(G17,VALIDATIONS!$GI$2:$GJ$26,2,FALSE),      IF(D17="Bore", VLOOKUP(G17,VALIDATIONS!$GK$2:$GL$27,2,FALSE),0))))</f>
        <v/>
      </c>
      <c r="J17" s="87"/>
      <c r="L17" s="238"/>
    </row>
    <row r="18" spans="1:12" s="88" customFormat="1" x14ac:dyDescent="0.2">
      <c r="A18" s="479"/>
      <c r="B18" s="224"/>
      <c r="C18" s="354"/>
      <c r="D18" s="355"/>
      <c r="E18" s="356"/>
      <c r="F18" s="225"/>
      <c r="G18" s="356"/>
      <c r="H18" s="354"/>
      <c r="I18" s="106" t="str">
        <f>IF(AND(D18="",E18="",F18="",G18=""),"",   IF(E18="",0, F18*VLOOKUP(E18,VALIDATIONS!$EJ$2:$EK$5,2,FALSE)) + IF(OR(D18="",G18=""),0, IF(D18="Water Pump", VLOOKUP(G18,VALIDATIONS!$GI$2:$GJ$26,2,FALSE),      IF(D18="Bore", VLOOKUP(G18,VALIDATIONS!$GK$2:$GL$27,2,FALSE),0))))</f>
        <v/>
      </c>
      <c r="J18" s="87"/>
    </row>
    <row r="19" spans="1:12" s="88" customFormat="1" x14ac:dyDescent="0.2">
      <c r="A19" s="479"/>
      <c r="B19" s="224"/>
      <c r="C19" s="354"/>
      <c r="D19" s="355"/>
      <c r="E19" s="356"/>
      <c r="F19" s="225"/>
      <c r="G19" s="356"/>
      <c r="H19" s="354"/>
      <c r="I19" s="106" t="str">
        <f>IF(AND(D19="",E19="",F19="",G19=""),"",   IF(E19="",0, F19*VLOOKUP(E19,VALIDATIONS!$EJ$2:$EK$5,2,FALSE)) + IF(OR(D19="",G19=""),0, IF(D19="Water Pump", VLOOKUP(G19,VALIDATIONS!$GI$2:$GJ$26,2,FALSE),      IF(D19="Bore", VLOOKUP(G19,VALIDATIONS!$GK$2:$GL$27,2,FALSE),0))))</f>
        <v/>
      </c>
      <c r="J19" s="87"/>
      <c r="L19" s="238"/>
    </row>
    <row r="20" spans="1:12" s="88" customFormat="1" x14ac:dyDescent="0.2">
      <c r="A20" s="479"/>
      <c r="B20" s="224"/>
      <c r="C20" s="354"/>
      <c r="D20" s="355"/>
      <c r="E20" s="356"/>
      <c r="F20" s="225"/>
      <c r="G20" s="356"/>
      <c r="H20" s="354"/>
      <c r="I20" s="106" t="str">
        <f>IF(AND(D20="",E20="",F20="",G20=""),"",   IF(E20="",0, F20*VLOOKUP(E20,VALIDATIONS!$EJ$2:$EK$5,2,FALSE)) + IF(OR(D20="",G20=""),0, IF(D20="Water Pump", VLOOKUP(G20,VALIDATIONS!$GI$2:$GJ$26,2,FALSE),      IF(D20="Bore", VLOOKUP(G20,VALIDATIONS!$GK$2:$GL$27,2,FALSE),0))))</f>
        <v/>
      </c>
      <c r="J20" s="87"/>
      <c r="L20" s="238"/>
    </row>
    <row r="21" spans="1:12" s="88" customFormat="1" x14ac:dyDescent="0.2">
      <c r="A21" s="479"/>
      <c r="B21" s="224"/>
      <c r="C21" s="354"/>
      <c r="D21" s="355"/>
      <c r="E21" s="356"/>
      <c r="F21" s="225"/>
      <c r="G21" s="356"/>
      <c r="H21" s="354"/>
      <c r="I21" s="106" t="str">
        <f>IF(AND(D21="",E21="",F21="",G21=""),"",   IF(E21="",0, F21*VLOOKUP(E21,VALIDATIONS!$EJ$2:$EK$5,2,FALSE)) + IF(OR(D21="",G21=""),0, IF(D21="Water Pump", VLOOKUP(G21,VALIDATIONS!$GI$2:$GJ$26,2,FALSE),      IF(D21="Bore", VLOOKUP(G21,VALIDATIONS!$GK$2:$GL$27,2,FALSE),0))))</f>
        <v/>
      </c>
      <c r="J21" s="87"/>
      <c r="L21" s="238"/>
    </row>
    <row r="22" spans="1:12" s="88" customFormat="1" x14ac:dyDescent="0.2">
      <c r="A22" s="479"/>
      <c r="B22" s="224"/>
      <c r="C22" s="354"/>
      <c r="D22" s="355"/>
      <c r="E22" s="356"/>
      <c r="F22" s="225"/>
      <c r="G22" s="356"/>
      <c r="H22" s="354"/>
      <c r="I22" s="106" t="str">
        <f>IF(AND(D22="",E22="",F22="",G22=""),"",   IF(E22="",0, F22*VLOOKUP(E22,VALIDATIONS!$EJ$2:$EK$5,2,FALSE)) + IF(OR(D22="",G22=""),0, IF(D22="Water Pump", VLOOKUP(G22,VALIDATIONS!$GI$2:$GJ$26,2,FALSE),      IF(D22="Bore", VLOOKUP(G22,VALIDATIONS!$GK$2:$GL$27,2,FALSE),0))))</f>
        <v/>
      </c>
      <c r="J22" s="87"/>
      <c r="L22" s="238"/>
    </row>
    <row r="23" spans="1:12" s="88" customFormat="1" x14ac:dyDescent="0.2">
      <c r="A23" s="479"/>
      <c r="B23" s="224"/>
      <c r="C23" s="354"/>
      <c r="D23" s="355"/>
      <c r="E23" s="356"/>
      <c r="F23" s="225"/>
      <c r="G23" s="356"/>
      <c r="H23" s="354"/>
      <c r="I23" s="106" t="str">
        <f>IF(AND(D23="",E23="",F23="",G23=""),"",   IF(E23="",0, F23*VLOOKUP(E23,VALIDATIONS!$EJ$2:$EK$5,2,FALSE)) + IF(OR(D23="",G23=""),0, IF(D23="Water Pump", VLOOKUP(G23,VALIDATIONS!$GI$2:$GJ$26,2,FALSE),      IF(D23="Bore", VLOOKUP(G23,VALIDATIONS!$GK$2:$GL$27,2,FALSE),0))))</f>
        <v/>
      </c>
      <c r="J23" s="87"/>
      <c r="L23" s="238"/>
    </row>
    <row r="24" spans="1:12" s="88" customFormat="1" x14ac:dyDescent="0.2">
      <c r="A24" s="479"/>
      <c r="B24" s="224"/>
      <c r="C24" s="354"/>
      <c r="D24" s="355"/>
      <c r="E24" s="356"/>
      <c r="F24" s="225"/>
      <c r="G24" s="356"/>
      <c r="H24" s="354"/>
      <c r="I24" s="106" t="str">
        <f>IF(AND(D24="",E24="",F24="",G24=""),"",   IF(E24="",0, F24*VLOOKUP(E24,VALIDATIONS!$EJ$2:$EK$5,2,FALSE)) + IF(OR(D24="",G24=""),0, IF(D24="Water Pump", VLOOKUP(G24,VALIDATIONS!$GI$2:$GJ$26,2,FALSE),      IF(D24="Bore", VLOOKUP(G24,VALIDATIONS!$GK$2:$GL$27,2,FALSE),0))))</f>
        <v/>
      </c>
      <c r="J24" s="87"/>
      <c r="L24" s="238"/>
    </row>
    <row r="25" spans="1:12" s="88" customFormat="1" x14ac:dyDescent="0.2">
      <c r="A25" s="479"/>
      <c r="B25" s="224"/>
      <c r="C25" s="354"/>
      <c r="D25" s="355"/>
      <c r="E25" s="356"/>
      <c r="F25" s="225"/>
      <c r="G25" s="356"/>
      <c r="H25" s="354"/>
      <c r="I25" s="106" t="str">
        <f>IF(AND(D25="",E25="",F25="",G25=""),"",   IF(E25="",0, F25*VLOOKUP(E25,VALIDATIONS!$EJ$2:$EK$5,2,FALSE)) + IF(OR(D25="",G25=""),0, IF(D25="Water Pump", VLOOKUP(G25,VALIDATIONS!$GI$2:$GJ$26,2,FALSE),      IF(D25="Bore", VLOOKUP(G25,VALIDATIONS!$GK$2:$GL$27,2,FALSE),0))))</f>
        <v/>
      </c>
      <c r="J25" s="87"/>
      <c r="L25" s="238"/>
    </row>
    <row r="26" spans="1:12" s="88" customFormat="1" x14ac:dyDescent="0.2">
      <c r="A26" s="479"/>
      <c r="B26" s="224"/>
      <c r="C26" s="354"/>
      <c r="D26" s="355"/>
      <c r="E26" s="356"/>
      <c r="F26" s="225"/>
      <c r="G26" s="356"/>
      <c r="H26" s="354"/>
      <c r="I26" s="106" t="str">
        <f>IF(AND(D26="",E26="",F26="",G26=""),"",   IF(E26="",0, F26*VLOOKUP(E26,VALIDATIONS!$EJ$2:$EK$5,2,FALSE)) + IF(OR(D26="",G26=""),0, IF(D26="Water Pump", VLOOKUP(G26,VALIDATIONS!$GI$2:$GJ$26,2,FALSE),      IF(D26="Bore", VLOOKUP(G26,VALIDATIONS!$GK$2:$GL$27,2,FALSE),0))))</f>
        <v/>
      </c>
      <c r="J26" s="87"/>
      <c r="L26" s="238"/>
    </row>
    <row r="27" spans="1:12" s="88" customFormat="1" x14ac:dyDescent="0.2">
      <c r="A27" s="479"/>
      <c r="B27" s="224"/>
      <c r="C27" s="354"/>
      <c r="D27" s="355"/>
      <c r="E27" s="356"/>
      <c r="F27" s="225"/>
      <c r="G27" s="356"/>
      <c r="H27" s="354"/>
      <c r="I27" s="106" t="str">
        <f>IF(AND(D27="",E27="",F27="",G27=""),"",   IF(E27="",0, F27*VLOOKUP(E27,VALIDATIONS!$EJ$2:$EK$5,2,FALSE)) + IF(OR(D27="",G27=""),0, IF(D27="Water Pump", VLOOKUP(G27,VALIDATIONS!$GI$2:$GJ$26,2,FALSE),      IF(D27="Bore", VLOOKUP(G27,VALIDATIONS!$GK$2:$GL$27,2,FALSE),0))))</f>
        <v/>
      </c>
      <c r="J27" s="87"/>
      <c r="L27" s="238"/>
    </row>
    <row r="28" spans="1:12" s="88" customFormat="1" x14ac:dyDescent="0.2">
      <c r="A28" s="479"/>
      <c r="B28" s="224"/>
      <c r="C28" s="354"/>
      <c r="D28" s="355"/>
      <c r="E28" s="356"/>
      <c r="F28" s="225"/>
      <c r="G28" s="356"/>
      <c r="H28" s="354"/>
      <c r="I28" s="106" t="str">
        <f>IF(AND(D28="",E28="",F28="",G28=""),"",   IF(E28="",0, F28*VLOOKUP(E28,VALIDATIONS!$EJ$2:$EK$5,2,FALSE)) + IF(OR(D28="",G28=""),0, IF(D28="Water Pump", VLOOKUP(G28,VALIDATIONS!$GI$2:$GJ$26,2,FALSE),      IF(D28="Bore", VLOOKUP(G28,VALIDATIONS!$GK$2:$GL$27,2,FALSE),0))))</f>
        <v/>
      </c>
      <c r="J28" s="87"/>
      <c r="L28" s="238"/>
    </row>
    <row r="29" spans="1:12" s="88" customFormat="1" x14ac:dyDescent="0.2">
      <c r="A29" s="479"/>
      <c r="B29" s="224"/>
      <c r="C29" s="354"/>
      <c r="D29" s="355"/>
      <c r="E29" s="356"/>
      <c r="F29" s="225"/>
      <c r="G29" s="356"/>
      <c r="H29" s="354"/>
      <c r="I29" s="106" t="str">
        <f>IF(AND(D29="",E29="",F29="",G29=""),"",   IF(E29="",0, F29*VLOOKUP(E29,VALIDATIONS!$EJ$2:$EK$5,2,FALSE)) + IF(OR(D29="",G29=""),0, IF(D29="Water Pump", VLOOKUP(G29,VALIDATIONS!$GI$2:$GJ$26,2,FALSE),      IF(D29="Bore", VLOOKUP(G29,VALIDATIONS!$GK$2:$GL$27,2,FALSE),0))))</f>
        <v/>
      </c>
      <c r="J29" s="87"/>
      <c r="L29" s="238"/>
    </row>
    <row r="30" spans="1:12" s="88" customFormat="1" x14ac:dyDescent="0.2">
      <c r="A30" s="479"/>
      <c r="B30" s="224"/>
      <c r="C30" s="354"/>
      <c r="D30" s="355"/>
      <c r="E30" s="356"/>
      <c r="F30" s="225"/>
      <c r="G30" s="356"/>
      <c r="H30" s="354"/>
      <c r="I30" s="106" t="str">
        <f>IF(AND(D30="",E30="",F30="",G30=""),"",   IF(E30="",0, F30*VLOOKUP(E30,VALIDATIONS!$EJ$2:$EK$5,2,FALSE)) + IF(OR(D30="",G30=""),0, IF(D30="Water Pump", VLOOKUP(G30,VALIDATIONS!$GI$2:$GJ$26,2,FALSE),      IF(D30="Bore", VLOOKUP(G30,VALIDATIONS!$GK$2:$GL$27,2,FALSE),0))))</f>
        <v/>
      </c>
      <c r="J30" s="87"/>
      <c r="L30" s="238"/>
    </row>
    <row r="31" spans="1:12" s="88" customFormat="1" x14ac:dyDescent="0.2">
      <c r="A31" s="479"/>
      <c r="B31" s="224"/>
      <c r="C31" s="354"/>
      <c r="D31" s="355"/>
      <c r="E31" s="356"/>
      <c r="F31" s="225"/>
      <c r="G31" s="356"/>
      <c r="H31" s="354"/>
      <c r="I31" s="106" t="str">
        <f>IF(AND(D31="",E31="",F31="",G31=""),"",   IF(E31="",0, F31*VLOOKUP(E31,VALIDATIONS!$EJ$2:$EK$5,2,FALSE)) + IF(OR(D31="",G31=""),0, IF(D31="Water Pump", VLOOKUP(G31,VALIDATIONS!$GI$2:$GJ$26,2,FALSE),      IF(D31="Bore", VLOOKUP(G31,VALIDATIONS!$GK$2:$GL$27,2,FALSE),0))))</f>
        <v/>
      </c>
      <c r="J31" s="87"/>
      <c r="L31" s="238"/>
    </row>
    <row r="32" spans="1:12" s="88" customFormat="1" x14ac:dyDescent="0.2">
      <c r="A32" s="479"/>
      <c r="B32" s="224"/>
      <c r="C32" s="354"/>
      <c r="D32" s="355"/>
      <c r="E32" s="356"/>
      <c r="F32" s="225"/>
      <c r="G32" s="356"/>
      <c r="H32" s="354"/>
      <c r="I32" s="106" t="str">
        <f>IF(AND(D32="",E32="",F32="",G32=""),"",   IF(E32="",0, F32*VLOOKUP(E32,VALIDATIONS!$EJ$2:$EK$5,2,FALSE)) + IF(OR(D32="",G32=""),0, IF(D32="Water Pump", VLOOKUP(G32,VALIDATIONS!$GI$2:$GJ$26,2,FALSE),      IF(D32="Bore", VLOOKUP(G32,VALIDATIONS!$GK$2:$GL$27,2,FALSE),0))))</f>
        <v/>
      </c>
      <c r="J32" s="87"/>
      <c r="L32" s="238"/>
    </row>
    <row r="33" spans="1:10" s="88" customFormat="1" x14ac:dyDescent="0.2">
      <c r="A33" s="479"/>
      <c r="B33" s="224"/>
      <c r="C33" s="354"/>
      <c r="D33" s="355"/>
      <c r="E33" s="356"/>
      <c r="F33" s="225"/>
      <c r="G33" s="356"/>
      <c r="H33" s="354"/>
      <c r="I33" s="106" t="str">
        <f>IF(AND(D33="",E33="",F33="",G33=""),"",   IF(E33="",0, F33*VLOOKUP(E33,VALIDATIONS!$EJ$2:$EK$5,2,FALSE)) + IF(OR(D33="",G33=""),0, IF(D33="Water Pump", VLOOKUP(G33,VALIDATIONS!$GI$2:$GJ$26,2,FALSE),      IF(D33="Bore", VLOOKUP(G33,VALIDATIONS!$GK$2:$GL$27,2,FALSE),0))))</f>
        <v/>
      </c>
      <c r="J33" s="87"/>
    </row>
    <row r="34" spans="1:10" s="88" customFormat="1" x14ac:dyDescent="0.2">
      <c r="A34" s="479"/>
      <c r="B34" s="224"/>
      <c r="C34" s="354"/>
      <c r="D34" s="355"/>
      <c r="E34" s="356"/>
      <c r="F34" s="225"/>
      <c r="G34" s="356"/>
      <c r="H34" s="354"/>
      <c r="I34" s="106" t="str">
        <f>IF(AND(D34="",E34="",F34="",G34=""),"",   IF(E34="",0, F34*VLOOKUP(E34,VALIDATIONS!$EJ$2:$EK$5,2,FALSE)) + IF(OR(D34="",G34=""),0, IF(D34="Water Pump", VLOOKUP(G34,VALIDATIONS!$GI$2:$GJ$26,2,FALSE),      IF(D34="Bore", VLOOKUP(G34,VALIDATIONS!$GK$2:$GL$27,2,FALSE),0))))</f>
        <v/>
      </c>
      <c r="J34" s="87"/>
    </row>
    <row r="35" spans="1:10" s="88" customFormat="1" x14ac:dyDescent="0.2">
      <c r="A35" s="479"/>
      <c r="B35" s="224"/>
      <c r="C35" s="354"/>
      <c r="D35" s="355"/>
      <c r="E35" s="356"/>
      <c r="F35" s="225"/>
      <c r="G35" s="356"/>
      <c r="H35" s="354"/>
      <c r="I35" s="106" t="str">
        <f>IF(AND(D35="",E35="",F35="",G35=""),"",   IF(E35="",0, F35*VLOOKUP(E35,VALIDATIONS!$EJ$2:$EK$5,2,FALSE)) + IF(OR(D35="",G35=""),0, IF(D35="Water Pump", VLOOKUP(G35,VALIDATIONS!$GI$2:$GJ$26,2,FALSE),      IF(D35="Bore", VLOOKUP(G35,VALIDATIONS!$GK$2:$GL$27,2,FALSE),0))))</f>
        <v/>
      </c>
      <c r="J35" s="87"/>
    </row>
    <row r="36" spans="1:10" s="88" customFormat="1" x14ac:dyDescent="0.2">
      <c r="A36" s="479"/>
      <c r="B36" s="224"/>
      <c r="C36" s="354"/>
      <c r="D36" s="355"/>
      <c r="E36" s="356"/>
      <c r="F36" s="225"/>
      <c r="G36" s="356"/>
      <c r="H36" s="354"/>
      <c r="I36" s="106" t="str">
        <f>IF(AND(D36="",E36="",F36="",G36=""),"",   IF(E36="",0, F36*VLOOKUP(E36,VALIDATIONS!$EJ$2:$EK$5,2,FALSE)) + IF(OR(D36="",G36=""),0, IF(D36="Water Pump", VLOOKUP(G36,VALIDATIONS!$GI$2:$GJ$26,2,FALSE),      IF(D36="Bore", VLOOKUP(G36,VALIDATIONS!$GK$2:$GL$27,2,FALSE),0))))</f>
        <v/>
      </c>
      <c r="J36" s="87"/>
    </row>
    <row r="37" spans="1:10" s="88" customFormat="1" x14ac:dyDescent="0.2">
      <c r="A37" s="479"/>
      <c r="B37" s="224"/>
      <c r="C37" s="354"/>
      <c r="D37" s="355"/>
      <c r="E37" s="356"/>
      <c r="F37" s="225"/>
      <c r="G37" s="356"/>
      <c r="H37" s="354"/>
      <c r="I37" s="106" t="str">
        <f>IF(AND(D37="",E37="",F37="",G37=""),"",   IF(E37="",0, F37*VLOOKUP(E37,VALIDATIONS!$EJ$2:$EK$5,2,FALSE)) + IF(OR(D37="",G37=""),0, IF(D37="Water Pump", VLOOKUP(G37,VALIDATIONS!$GI$2:$GJ$26,2,FALSE),      IF(D37="Bore", VLOOKUP(G37,VALIDATIONS!$GK$2:$GL$27,2,FALSE),0))))</f>
        <v/>
      </c>
      <c r="J37" s="87"/>
    </row>
    <row r="38" spans="1:10" s="88" customFormat="1" x14ac:dyDescent="0.2">
      <c r="A38" s="479"/>
      <c r="B38" s="224"/>
      <c r="C38" s="354"/>
      <c r="D38" s="355"/>
      <c r="E38" s="356"/>
      <c r="F38" s="225"/>
      <c r="G38" s="356"/>
      <c r="H38" s="354"/>
      <c r="I38" s="106" t="str">
        <f>IF(AND(D38="",E38="",F38="",G38=""),"",   IF(E38="",0, F38*VLOOKUP(E38,VALIDATIONS!$EJ$2:$EK$5,2,FALSE)) + IF(OR(D38="",G38=""),0, IF(D38="Water Pump", VLOOKUP(G38,VALIDATIONS!$GI$2:$GJ$26,2,FALSE),      IF(D38="Bore", VLOOKUP(G38,VALIDATIONS!$GK$2:$GL$27,2,FALSE),0))))</f>
        <v/>
      </c>
      <c r="J38" s="87"/>
    </row>
    <row r="39" spans="1:10" s="88" customFormat="1" x14ac:dyDescent="0.2">
      <c r="A39" s="479"/>
      <c r="B39" s="224"/>
      <c r="C39" s="354"/>
      <c r="D39" s="355"/>
      <c r="E39" s="356"/>
      <c r="F39" s="225"/>
      <c r="G39" s="356"/>
      <c r="H39" s="354"/>
      <c r="I39" s="106" t="str">
        <f>IF(AND(D39="",E39="",F39="",G39=""),"",   IF(E39="",0, F39*VLOOKUP(E39,VALIDATIONS!$EJ$2:$EK$5,2,FALSE)) + IF(OR(D39="",G39=""),0, IF(D39="Water Pump", VLOOKUP(G39,VALIDATIONS!$GI$2:$GJ$26,2,FALSE),      IF(D39="Bore", VLOOKUP(G39,VALIDATIONS!$GK$2:$GL$27,2,FALSE),0))))</f>
        <v/>
      </c>
      <c r="J39" s="87"/>
    </row>
    <row r="40" spans="1:10" s="88" customFormat="1" x14ac:dyDescent="0.2">
      <c r="A40" s="92"/>
      <c r="B40" s="224"/>
      <c r="C40" s="354"/>
      <c r="D40" s="355"/>
      <c r="E40" s="356"/>
      <c r="F40" s="225"/>
      <c r="G40" s="356"/>
      <c r="H40" s="354"/>
      <c r="I40" s="106" t="str">
        <f>IF(AND(D40="",E40="",F40="",G40=""),"",   IF(E40="",0, F40*VLOOKUP(E40,VALIDATIONS!$EJ$2:$EK$5,2,FALSE)) + IF(OR(D40="",G40=""),0, IF(D40="Water Pump", VLOOKUP(G40,VALIDATIONS!$GI$2:$GJ$26,2,FALSE),      IF(D40="Bore", VLOOKUP(G40,VALIDATIONS!$GK$2:$GL$27,2,FALSE),0))))</f>
        <v/>
      </c>
      <c r="J40" s="87"/>
    </row>
    <row r="41" spans="1:10" s="88" customFormat="1" x14ac:dyDescent="0.2">
      <c r="A41" s="92"/>
      <c r="B41" s="224"/>
      <c r="C41" s="354"/>
      <c r="D41" s="355"/>
      <c r="E41" s="356"/>
      <c r="F41" s="225"/>
      <c r="G41" s="356"/>
      <c r="H41" s="354"/>
      <c r="I41" s="106" t="str">
        <f>IF(AND(D41="",E41="",F41="",G41=""),"",   IF(E41="",0, F41*VLOOKUP(E41,VALIDATIONS!$EJ$2:$EK$5,2,FALSE)) + IF(OR(D41="",G41=""),0, IF(D41="Water Pump", VLOOKUP(G41,VALIDATIONS!$GI$2:$GJ$26,2,FALSE),      IF(D41="Bore", VLOOKUP(G41,VALIDATIONS!$GK$2:$GL$27,2,FALSE),0))))</f>
        <v/>
      </c>
      <c r="J41" s="87"/>
    </row>
    <row r="42" spans="1:10" s="88" customFormat="1" x14ac:dyDescent="0.2">
      <c r="A42" s="92"/>
      <c r="B42" s="224"/>
      <c r="C42" s="354"/>
      <c r="D42" s="355"/>
      <c r="E42" s="356"/>
      <c r="F42" s="225"/>
      <c r="G42" s="356"/>
      <c r="H42" s="354"/>
      <c r="I42" s="106" t="str">
        <f>IF(AND(D42="",E42="",F42="",G42=""),"",   IF(E42="",0, F42*VLOOKUP(E42,VALIDATIONS!$EJ$2:$EK$5,2,FALSE)) + IF(OR(D42="",G42=""),0, IF(D42="Water Pump", VLOOKUP(G42,VALIDATIONS!$GI$2:$GJ$26,2,FALSE),      IF(D42="Bore", VLOOKUP(G42,VALIDATIONS!$GK$2:$GL$27,2,FALSE),0))))</f>
        <v/>
      </c>
      <c r="J42" s="87"/>
    </row>
    <row r="43" spans="1:10" s="88" customFormat="1" x14ac:dyDescent="0.2">
      <c r="A43" s="92"/>
      <c r="B43" s="224"/>
      <c r="C43" s="354"/>
      <c r="D43" s="355"/>
      <c r="E43" s="356"/>
      <c r="F43" s="225"/>
      <c r="G43" s="356"/>
      <c r="H43" s="354"/>
      <c r="I43" s="106" t="str">
        <f>IF(AND(D43="",E43="",F43="",G43=""),"",   IF(E43="",0, F43*VLOOKUP(E43,VALIDATIONS!$EJ$2:$EK$5,2,FALSE)) + IF(OR(D43="",G43=""),0, IF(D43="Water Pump", VLOOKUP(G43,VALIDATIONS!$GI$2:$GJ$26,2,FALSE),      IF(D43="Bore", VLOOKUP(G43,VALIDATIONS!$GK$2:$GL$27,2,FALSE),0))))</f>
        <v/>
      </c>
      <c r="J43" s="87"/>
    </row>
    <row r="44" spans="1:10" s="88" customFormat="1" x14ac:dyDescent="0.2">
      <c r="A44" s="92"/>
      <c r="B44" s="224"/>
      <c r="C44" s="354"/>
      <c r="D44" s="355"/>
      <c r="E44" s="356"/>
      <c r="F44" s="225"/>
      <c r="G44" s="356"/>
      <c r="H44" s="354"/>
      <c r="I44" s="106" t="str">
        <f>IF(AND(D44="",E44="",F44="",G44=""),"",   IF(E44="",0, F44*VLOOKUP(E44,VALIDATIONS!$EJ$2:$EK$5,2,FALSE)) + IF(OR(D44="",G44=""),0, IF(D44="Water Pump", VLOOKUP(G44,VALIDATIONS!$GI$2:$GJ$26,2,FALSE),      IF(D44="Bore", VLOOKUP(G44,VALIDATIONS!$GK$2:$GL$27,2,FALSE),0))))</f>
        <v/>
      </c>
      <c r="J44" s="87"/>
    </row>
    <row r="45" spans="1:10" x14ac:dyDescent="0.2">
      <c r="A45" s="92"/>
      <c r="B45" s="224"/>
      <c r="C45" s="354"/>
      <c r="D45" s="355"/>
      <c r="E45" s="356"/>
      <c r="F45" s="225"/>
      <c r="G45" s="356"/>
      <c r="H45" s="354"/>
      <c r="I45" s="106" t="str">
        <f>IF(AND(D45="",E45="",F45="",G45=""),"",   IF(E45="",0, F45*VLOOKUP(E45,VALIDATIONS!$EJ$2:$EK$5,2,FALSE)) + IF(OR(D45="",G45=""),0, IF(D45="Water Pump", VLOOKUP(G45,VALIDATIONS!$GI$2:$GJ$26,2,FALSE),      IF(D45="Bore", VLOOKUP(G45,VALIDATIONS!$GK$2:$GL$27,2,FALSE),0))))</f>
        <v/>
      </c>
    </row>
    <row r="46" spans="1:10" x14ac:dyDescent="0.2">
      <c r="A46" s="92"/>
      <c r="B46" s="224"/>
      <c r="C46" s="354"/>
      <c r="D46" s="355"/>
      <c r="E46" s="356"/>
      <c r="F46" s="225"/>
      <c r="G46" s="356"/>
      <c r="H46" s="354"/>
      <c r="I46" s="106" t="str">
        <f>IF(AND(D46="",E46="",F46="",G46=""),"",   IF(E46="",0, F46*VLOOKUP(E46,VALIDATIONS!$EJ$2:$EK$5,2,FALSE)) + IF(OR(D46="",G46=""),0, IF(D46="Water Pump", VLOOKUP(G46,VALIDATIONS!$GI$2:$GJ$26,2,FALSE),      IF(D46="Bore", VLOOKUP(G46,VALIDATIONS!$GK$2:$GL$27,2,FALSE),0))))</f>
        <v/>
      </c>
    </row>
    <row r="47" spans="1:10" x14ac:dyDescent="0.2">
      <c r="A47" s="92"/>
      <c r="B47" s="224"/>
      <c r="C47" s="354"/>
      <c r="D47" s="355"/>
      <c r="E47" s="356"/>
      <c r="F47" s="225"/>
      <c r="G47" s="356"/>
      <c r="H47" s="354"/>
      <c r="I47" s="106" t="str">
        <f>IF(AND(D47="",E47="",F47="",G47=""),"",   IF(E47="",0, F47*VLOOKUP(E47,VALIDATIONS!$EJ$2:$EK$5,2,FALSE)) + IF(OR(D47="",G47=""),0, IF(D47="Water Pump", VLOOKUP(G47,VALIDATIONS!$GI$2:$GJ$26,2,FALSE),      IF(D47="Bore", VLOOKUP(G47,VALIDATIONS!$GK$2:$GL$27,2,FALSE),0))))</f>
        <v/>
      </c>
    </row>
    <row r="48" spans="1:10" x14ac:dyDescent="0.2">
      <c r="A48" s="92"/>
      <c r="B48" s="224"/>
      <c r="C48" s="354"/>
      <c r="D48" s="355"/>
      <c r="E48" s="356"/>
      <c r="F48" s="225"/>
      <c r="G48" s="356"/>
      <c r="H48" s="354"/>
      <c r="I48" s="106" t="str">
        <f>IF(AND(D48="",E48="",F48="",G48=""),"",   IF(E48="",0, F48*VLOOKUP(E48,VALIDATIONS!$EJ$2:$EK$5,2,FALSE)) + IF(OR(D48="",G48=""),0, IF(D48="Water Pump", VLOOKUP(G48,VALIDATIONS!$GI$2:$GJ$26,2,FALSE),      IF(D48="Bore", VLOOKUP(G48,VALIDATIONS!$GK$2:$GL$27,2,FALSE),0))))</f>
        <v/>
      </c>
    </row>
    <row r="49" spans="1:9" x14ac:dyDescent="0.2">
      <c r="A49" s="92"/>
      <c r="B49" s="224"/>
      <c r="C49" s="354"/>
      <c r="D49" s="355"/>
      <c r="E49" s="356"/>
      <c r="F49" s="225"/>
      <c r="G49" s="356"/>
      <c r="H49" s="354"/>
      <c r="I49" s="106" t="str">
        <f>IF(AND(D49="",E49="",F49="",G49=""),"",   IF(E49="",0, F49*VLOOKUP(E49,VALIDATIONS!$EJ$2:$EK$5,2,FALSE)) + IF(OR(D49="",G49=""),0, IF(D49="Water Pump", VLOOKUP(G49,VALIDATIONS!$GI$2:$GJ$26,2,FALSE),      IF(D49="Bore", VLOOKUP(G49,VALIDATIONS!$GK$2:$GL$27,2,FALSE),0))))</f>
        <v/>
      </c>
    </row>
    <row r="50" spans="1:9" x14ac:dyDescent="0.2">
      <c r="A50" s="92"/>
      <c r="B50" s="224"/>
      <c r="C50" s="354"/>
      <c r="D50" s="355"/>
      <c r="E50" s="356"/>
      <c r="F50" s="225"/>
      <c r="G50" s="356"/>
      <c r="H50" s="354"/>
      <c r="I50" s="106" t="str">
        <f>IF(AND(D50="",E50="",F50="",G50=""),"",   IF(E50="",0, F50*VLOOKUP(E50,VALIDATIONS!$EJ$2:$EK$5,2,FALSE)) + IF(OR(D50="",G50=""),0, IF(D50="Water Pump", VLOOKUP(G50,VALIDATIONS!$GI$2:$GJ$26,2,FALSE),      IF(D50="Bore", VLOOKUP(G50,VALIDATIONS!$GK$2:$GL$27,2,FALSE),0))))</f>
        <v/>
      </c>
    </row>
    <row r="51" spans="1:9" x14ac:dyDescent="0.2">
      <c r="A51" s="92"/>
      <c r="B51" s="224"/>
      <c r="C51" s="354"/>
      <c r="D51" s="355"/>
      <c r="E51" s="356"/>
      <c r="F51" s="225"/>
      <c r="G51" s="356"/>
      <c r="H51" s="354"/>
      <c r="I51" s="106" t="str">
        <f>IF(AND(D51="",E51="",F51="",G51=""),"",   IF(E51="",0, F51*VLOOKUP(E51,VALIDATIONS!$EJ$2:$EK$5,2,FALSE)) + IF(OR(D51="",G51=""),0, IF(D51="Water Pump", VLOOKUP(G51,VALIDATIONS!$GI$2:$GJ$26,2,FALSE),      IF(D51="Bore", VLOOKUP(G51,VALIDATIONS!$GK$2:$GL$27,2,FALSE),0))))</f>
        <v/>
      </c>
    </row>
    <row r="52" spans="1:9" x14ac:dyDescent="0.2">
      <c r="A52" s="92"/>
      <c r="B52" s="224"/>
      <c r="C52" s="354"/>
      <c r="D52" s="355"/>
      <c r="E52" s="356"/>
      <c r="F52" s="225"/>
      <c r="G52" s="356"/>
      <c r="H52" s="354"/>
      <c r="I52" s="106" t="str">
        <f>IF(AND(D52="",E52="",F52="",G52=""),"",   IF(E52="",0, F52*VLOOKUP(E52,VALIDATIONS!$EJ$2:$EK$5,2,FALSE)) + IF(OR(D52="",G52=""),0, IF(D52="Water Pump", VLOOKUP(G52,VALIDATIONS!$GI$2:$GJ$26,2,FALSE),      IF(D52="Bore", VLOOKUP(G52,VALIDATIONS!$GK$2:$GL$27,2,FALSE),0))))</f>
        <v/>
      </c>
    </row>
    <row r="53" spans="1:9" x14ac:dyDescent="0.2">
      <c r="A53" s="92"/>
      <c r="B53" s="224"/>
      <c r="C53" s="354"/>
      <c r="D53" s="355"/>
      <c r="E53" s="356"/>
      <c r="F53" s="225"/>
      <c r="G53" s="356"/>
      <c r="H53" s="354"/>
      <c r="I53" s="106" t="str">
        <f>IF(AND(D53="",E53="",F53="",G53=""),"",   IF(E53="",0, F53*VLOOKUP(E53,VALIDATIONS!$EJ$2:$EK$5,2,FALSE)) + IF(OR(D53="",G53=""),0, IF(D53="Water Pump", VLOOKUP(G53,VALIDATIONS!$GI$2:$GJ$26,2,FALSE),      IF(D53="Bore", VLOOKUP(G53,VALIDATIONS!$GK$2:$GL$27,2,FALSE),0))))</f>
        <v/>
      </c>
    </row>
    <row r="54" spans="1:9" x14ac:dyDescent="0.2">
      <c r="A54" s="92"/>
      <c r="B54" s="224"/>
      <c r="C54" s="354"/>
      <c r="D54" s="355"/>
      <c r="E54" s="356"/>
      <c r="F54" s="225"/>
      <c r="G54" s="356"/>
      <c r="H54" s="354"/>
      <c r="I54" s="106" t="str">
        <f>IF(AND(D54="",E54="",F54="",G54=""),"",   IF(E54="",0, F54*VLOOKUP(E54,VALIDATIONS!$EJ$2:$EK$5,2,FALSE)) + IF(OR(D54="",G54=""),0, IF(D54="Water Pump", VLOOKUP(G54,VALIDATIONS!$GI$2:$GJ$26,2,FALSE),      IF(D54="Bore", VLOOKUP(G54,VALIDATIONS!$GK$2:$GL$27,2,FALSE),0))))</f>
        <v/>
      </c>
    </row>
    <row r="55" spans="1:9" x14ac:dyDescent="0.2">
      <c r="A55" s="92"/>
      <c r="B55" s="224"/>
      <c r="C55" s="354"/>
      <c r="D55" s="355"/>
      <c r="E55" s="356"/>
      <c r="F55" s="225"/>
      <c r="G55" s="356"/>
      <c r="H55" s="354"/>
      <c r="I55" s="106" t="str">
        <f>IF(AND(D55="",E55="",F55="",G55=""),"",   IF(E55="",0, F55*VLOOKUP(E55,VALIDATIONS!$EJ$2:$EK$5,2,FALSE)) + IF(OR(D55="",G55=""),0, IF(D55="Water Pump", VLOOKUP(G55,VALIDATIONS!$GI$2:$GJ$26,2,FALSE),      IF(D55="Bore", VLOOKUP(G55,VALIDATIONS!$GK$2:$GL$27,2,FALSE),0))))</f>
        <v/>
      </c>
    </row>
    <row r="56" spans="1:9" x14ac:dyDescent="0.2">
      <c r="A56" s="92"/>
      <c r="B56" s="224"/>
      <c r="C56" s="354"/>
      <c r="D56" s="355"/>
      <c r="E56" s="356"/>
      <c r="F56" s="225"/>
      <c r="G56" s="356"/>
      <c r="H56" s="354"/>
      <c r="I56" s="106" t="str">
        <f>IF(AND(D56="",E56="",F56="",G56=""),"",   IF(E56="",0, F56*VLOOKUP(E56,VALIDATIONS!$EJ$2:$EK$5,2,FALSE)) + IF(OR(D56="",G56=""),0, IF(D56="Water Pump", VLOOKUP(G56,VALIDATIONS!$GI$2:$GJ$26,2,FALSE),      IF(D56="Bore", VLOOKUP(G56,VALIDATIONS!$GK$2:$GL$27,2,FALSE),0))))</f>
        <v/>
      </c>
    </row>
    <row r="57" spans="1:9" x14ac:dyDescent="0.2">
      <c r="A57" s="92"/>
      <c r="B57" s="224"/>
      <c r="C57" s="354"/>
      <c r="D57" s="355"/>
      <c r="E57" s="356"/>
      <c r="F57" s="225"/>
      <c r="G57" s="356"/>
      <c r="H57" s="354"/>
      <c r="I57" s="106" t="str">
        <f>IF(AND(D57="",E57="",F57="",G57=""),"",   IF(E57="",0, F57*VLOOKUP(E57,VALIDATIONS!$EJ$2:$EK$5,2,FALSE)) + IF(OR(D57="",G57=""),0, IF(D57="Water Pump", VLOOKUP(G57,VALIDATIONS!$GI$2:$GJ$26,2,FALSE),      IF(D57="Bore", VLOOKUP(G57,VALIDATIONS!$GK$2:$GL$27,2,FALSE),0))))</f>
        <v/>
      </c>
    </row>
    <row r="58" spans="1:9" x14ac:dyDescent="0.2">
      <c r="A58" s="92"/>
      <c r="B58" s="224"/>
      <c r="C58" s="354"/>
      <c r="D58" s="355"/>
      <c r="E58" s="356"/>
      <c r="F58" s="225"/>
      <c r="G58" s="356"/>
      <c r="H58" s="354"/>
      <c r="I58" s="106" t="str">
        <f>IF(AND(D58="",E58="",F58="",G58=""),"",   IF(E58="",0, F58*VLOOKUP(E58,VALIDATIONS!$EJ$2:$EK$5,2,FALSE)) + IF(OR(D58="",G58=""),0, IF(D58="Water Pump", VLOOKUP(G58,VALIDATIONS!$GI$2:$GJ$26,2,FALSE),      IF(D58="Bore", VLOOKUP(G58,VALIDATIONS!$GK$2:$GL$27,2,FALSE),0))))</f>
        <v/>
      </c>
    </row>
    <row r="59" spans="1:9" x14ac:dyDescent="0.2">
      <c r="A59" s="92"/>
      <c r="B59" s="224"/>
      <c r="C59" s="354"/>
      <c r="D59" s="355"/>
      <c r="E59" s="356"/>
      <c r="F59" s="225"/>
      <c r="G59" s="356"/>
      <c r="H59" s="354"/>
      <c r="I59" s="106" t="str">
        <f>IF(AND(D59="",E59="",F59="",G59=""),"",   IF(E59="",0, F59*VLOOKUP(E59,VALIDATIONS!$EJ$2:$EK$5,2,FALSE)) + IF(OR(D59="",G59=""),0, IF(D59="Water Pump", VLOOKUP(G59,VALIDATIONS!$GI$2:$GJ$26,2,FALSE),      IF(D59="Bore", VLOOKUP(G59,VALIDATIONS!$GK$2:$GL$27,2,FALSE),0))))</f>
        <v/>
      </c>
    </row>
    <row r="60" spans="1:9" x14ac:dyDescent="0.2">
      <c r="A60" s="92"/>
      <c r="B60" s="224"/>
      <c r="C60" s="354"/>
      <c r="D60" s="355"/>
      <c r="E60" s="356"/>
      <c r="F60" s="225"/>
      <c r="G60" s="356"/>
      <c r="H60" s="354"/>
      <c r="I60" s="106" t="str">
        <f>IF(AND(D60="",E60="",F60="",G60=""),"",   IF(E60="",0, F60*VLOOKUP(E60,VALIDATIONS!$EJ$2:$EK$5,2,FALSE)) + IF(OR(D60="",G60=""),0, IF(D60="Water Pump", VLOOKUP(G60,VALIDATIONS!$GI$2:$GJ$26,2,FALSE),      IF(D60="Bore", VLOOKUP(G60,VALIDATIONS!$GK$2:$GL$27,2,FALSE),0))))</f>
        <v/>
      </c>
    </row>
    <row r="61" spans="1:9" x14ac:dyDescent="0.2">
      <c r="A61" s="92"/>
      <c r="B61" s="224"/>
      <c r="C61" s="354"/>
      <c r="D61" s="355"/>
      <c r="E61" s="356"/>
      <c r="F61" s="225"/>
      <c r="G61" s="356"/>
      <c r="H61" s="354"/>
      <c r="I61" s="106" t="str">
        <f>IF(AND(D61="",E61="",F61="",G61=""),"",   IF(E61="",0, F61*VLOOKUP(E61,VALIDATIONS!$EJ$2:$EK$5,2,FALSE)) + IF(OR(D61="",G61=""),0, IF(D61="Water Pump", VLOOKUP(G61,VALIDATIONS!$GI$2:$GJ$26,2,FALSE),      IF(D61="Bore", VLOOKUP(G61,VALIDATIONS!$GK$2:$GL$27,2,FALSE),0))))</f>
        <v/>
      </c>
    </row>
    <row r="62" spans="1:9" x14ac:dyDescent="0.2">
      <c r="A62" s="92"/>
      <c r="B62" s="224"/>
      <c r="C62" s="354"/>
      <c r="D62" s="355"/>
      <c r="E62" s="356"/>
      <c r="F62" s="225"/>
      <c r="G62" s="356"/>
      <c r="H62" s="354"/>
      <c r="I62" s="106" t="str">
        <f>IF(AND(D62="",E62="",F62="",G62=""),"",   IF(E62="",0, F62*VLOOKUP(E62,VALIDATIONS!$EJ$2:$EK$5,2,FALSE)) + IF(OR(D62="",G62=""),0, IF(D62="Water Pump", VLOOKUP(G62,VALIDATIONS!$GI$2:$GJ$26,2,FALSE),      IF(D62="Bore", VLOOKUP(G62,VALIDATIONS!$GK$2:$GL$27,2,FALSE),0))))</f>
        <v/>
      </c>
    </row>
    <row r="63" spans="1:9" x14ac:dyDescent="0.2">
      <c r="A63" s="92"/>
      <c r="B63" s="224"/>
      <c r="C63" s="354"/>
      <c r="D63" s="355"/>
      <c r="E63" s="356"/>
      <c r="F63" s="225"/>
      <c r="G63" s="356"/>
      <c r="H63" s="354"/>
      <c r="I63" s="106" t="str">
        <f>IF(AND(D63="",E63="",F63="",G63=""),"",   IF(E63="",0, F63*VLOOKUP(E63,VALIDATIONS!$EJ$2:$EK$5,2,FALSE)) + IF(OR(D63="",G63=""),0, IF(D63="Water Pump", VLOOKUP(G63,VALIDATIONS!$GI$2:$GJ$26,2,FALSE),      IF(D63="Bore", VLOOKUP(G63,VALIDATIONS!$GK$2:$GL$27,2,FALSE),0))))</f>
        <v/>
      </c>
    </row>
    <row r="64" spans="1:9" x14ac:dyDescent="0.2">
      <c r="A64" s="92"/>
      <c r="B64" s="224"/>
      <c r="C64" s="354"/>
      <c r="D64" s="355"/>
      <c r="E64" s="356"/>
      <c r="F64" s="225"/>
      <c r="G64" s="356"/>
      <c r="H64" s="354"/>
      <c r="I64" s="106" t="str">
        <f>IF(AND(D64="",E64="",F64="",G64=""),"",   IF(E64="",0, F64*VLOOKUP(E64,VALIDATIONS!$EJ$2:$EK$5,2,FALSE)) + IF(OR(D64="",G64=""),0, IF(D64="Water Pump", VLOOKUP(G64,VALIDATIONS!$GI$2:$GJ$26,2,FALSE),      IF(D64="Bore", VLOOKUP(G64,VALIDATIONS!$GK$2:$GL$27,2,FALSE),0))))</f>
        <v/>
      </c>
    </row>
    <row r="65" spans="1:9" x14ac:dyDescent="0.2">
      <c r="A65" s="92"/>
      <c r="B65" s="224"/>
      <c r="C65" s="354"/>
      <c r="D65" s="355"/>
      <c r="E65" s="356"/>
      <c r="F65" s="225"/>
      <c r="G65" s="356"/>
      <c r="H65" s="354"/>
      <c r="I65" s="106" t="str">
        <f>IF(AND(D65="",E65="",F65="",G65=""),"",   IF(E65="",0, F65*VLOOKUP(E65,VALIDATIONS!$EJ$2:$EK$5,2,FALSE)) + IF(OR(D65="",G65=""),0, IF(D65="Water Pump", VLOOKUP(G65,VALIDATIONS!$GI$2:$GJ$26,2,FALSE),      IF(D65="Bore", VLOOKUP(G65,VALIDATIONS!$GK$2:$GL$27,2,FALSE),0))))</f>
        <v/>
      </c>
    </row>
    <row r="66" spans="1:9" x14ac:dyDescent="0.2">
      <c r="A66" s="92"/>
      <c r="B66" s="224"/>
      <c r="C66" s="354"/>
      <c r="D66" s="355"/>
      <c r="E66" s="356"/>
      <c r="F66" s="225"/>
      <c r="G66" s="356"/>
      <c r="H66" s="354"/>
      <c r="I66" s="106" t="str">
        <f>IF(AND(D66="",E66="",F66="",G66=""),"",   IF(E66="",0, F66*VLOOKUP(E66,VALIDATIONS!$EJ$2:$EK$5,2,FALSE)) + IF(OR(D66="",G66=""),0, IF(D66="Water Pump", VLOOKUP(G66,VALIDATIONS!$GI$2:$GJ$26,2,FALSE),      IF(D66="Bore", VLOOKUP(G66,VALIDATIONS!$GK$2:$GL$27,2,FALSE),0))))</f>
        <v/>
      </c>
    </row>
    <row r="67" spans="1:9" x14ac:dyDescent="0.2">
      <c r="A67" s="92"/>
      <c r="B67" s="224"/>
      <c r="C67" s="354"/>
      <c r="D67" s="355"/>
      <c r="E67" s="356"/>
      <c r="F67" s="225"/>
      <c r="G67" s="356"/>
      <c r="H67" s="354"/>
      <c r="I67" s="106" t="str">
        <f>IF(AND(D67="",E67="",F67="",G67=""),"",   IF(E67="",0, F67*VLOOKUP(E67,VALIDATIONS!$EJ$2:$EK$5,2,FALSE)) + IF(OR(D67="",G67=""),0, IF(D67="Water Pump", VLOOKUP(G67,VALIDATIONS!$GI$2:$GJ$26,2,FALSE),      IF(D67="Bore", VLOOKUP(G67,VALIDATIONS!$GK$2:$GL$27,2,FALSE),0))))</f>
        <v/>
      </c>
    </row>
    <row r="68" spans="1:9" x14ac:dyDescent="0.2">
      <c r="A68" s="92"/>
      <c r="B68" s="224"/>
      <c r="C68" s="354"/>
      <c r="D68" s="355"/>
      <c r="E68" s="356"/>
      <c r="F68" s="225"/>
      <c r="G68" s="356"/>
      <c r="H68" s="354"/>
      <c r="I68" s="106" t="str">
        <f>IF(AND(D68="",E68="",F68="",G68=""),"",   IF(E68="",0, F68*VLOOKUP(E68,VALIDATIONS!$EJ$2:$EK$5,2,FALSE)) + IF(OR(D68="",G68=""),0, IF(D68="Water Pump", VLOOKUP(G68,VALIDATIONS!$GI$2:$GJ$26,2,FALSE),      IF(D68="Bore", VLOOKUP(G68,VALIDATIONS!$GK$2:$GL$27,2,FALSE),0))))</f>
        <v/>
      </c>
    </row>
    <row r="69" spans="1:9" x14ac:dyDescent="0.2">
      <c r="A69" s="92"/>
      <c r="B69" s="224"/>
      <c r="C69" s="354"/>
      <c r="D69" s="355"/>
      <c r="E69" s="356"/>
      <c r="F69" s="225"/>
      <c r="G69" s="356"/>
      <c r="H69" s="354"/>
      <c r="I69" s="106" t="str">
        <f>IF(AND(D69="",E69="",F69="",G69=""),"",   IF(E69="",0, F69*VLOOKUP(E69,VALIDATIONS!$EJ$2:$EK$5,2,FALSE)) + IF(OR(D69="",G69=""),0, IF(D69="Water Pump", VLOOKUP(G69,VALIDATIONS!$GI$2:$GJ$26,2,FALSE),      IF(D69="Bore", VLOOKUP(G69,VALIDATIONS!$GK$2:$GL$27,2,FALSE),0))))</f>
        <v/>
      </c>
    </row>
    <row r="70" spans="1:9" x14ac:dyDescent="0.2">
      <c r="A70" s="92"/>
      <c r="B70" s="224"/>
      <c r="C70" s="354"/>
      <c r="D70" s="355"/>
      <c r="E70" s="356"/>
      <c r="F70" s="225"/>
      <c r="G70" s="356"/>
      <c r="H70" s="354"/>
      <c r="I70" s="106" t="str">
        <f>IF(AND(D70="",E70="",F70="",G70=""),"",   IF(E70="",0, F70*VLOOKUP(E70,VALIDATIONS!$EJ$2:$EK$5,2,FALSE)) + IF(OR(D70="",G70=""),0, IF(D70="Water Pump", VLOOKUP(G70,VALIDATIONS!$GI$2:$GJ$26,2,FALSE),      IF(D70="Bore", VLOOKUP(G70,VALIDATIONS!$GK$2:$GL$27,2,FALSE),0))))</f>
        <v/>
      </c>
    </row>
    <row r="71" spans="1:9" x14ac:dyDescent="0.2">
      <c r="A71" s="92"/>
      <c r="B71" s="224"/>
      <c r="C71" s="354"/>
      <c r="D71" s="355"/>
      <c r="E71" s="356"/>
      <c r="F71" s="225"/>
      <c r="G71" s="356"/>
      <c r="H71" s="354"/>
      <c r="I71" s="106" t="str">
        <f>IF(AND(D71="",E71="",F71="",G71=""),"",   IF(E71="",0, F71*VLOOKUP(E71,VALIDATIONS!$EJ$2:$EK$5,2,FALSE)) + IF(OR(D71="",G71=""),0, IF(D71="Water Pump", VLOOKUP(G71,VALIDATIONS!$GI$2:$GJ$26,2,FALSE),      IF(D71="Bore", VLOOKUP(G71,VALIDATIONS!$GK$2:$GL$27,2,FALSE),0))))</f>
        <v/>
      </c>
    </row>
    <row r="72" spans="1:9" x14ac:dyDescent="0.2">
      <c r="A72" s="92"/>
      <c r="B72" s="224"/>
      <c r="C72" s="354"/>
      <c r="D72" s="355"/>
      <c r="E72" s="356"/>
      <c r="F72" s="225"/>
      <c r="G72" s="356"/>
      <c r="H72" s="354"/>
      <c r="I72" s="106" t="str">
        <f>IF(AND(D72="",E72="",F72="",G72=""),"",   IF(E72="",0, F72*VLOOKUP(E72,VALIDATIONS!$EJ$2:$EK$5,2,FALSE)) + IF(OR(D72="",G72=""),0, IF(D72="Water Pump", VLOOKUP(G72,VALIDATIONS!$GI$2:$GJ$26,2,FALSE),      IF(D72="Bore", VLOOKUP(G72,VALIDATIONS!$GK$2:$GL$27,2,FALSE),0))))</f>
        <v/>
      </c>
    </row>
    <row r="73" spans="1:9" x14ac:dyDescent="0.2">
      <c r="A73" s="92"/>
      <c r="B73" s="224"/>
      <c r="C73" s="354"/>
      <c r="D73" s="355"/>
      <c r="E73" s="356"/>
      <c r="F73" s="225"/>
      <c r="G73" s="356"/>
      <c r="H73" s="354"/>
      <c r="I73" s="106" t="str">
        <f>IF(AND(D73="",E73="",F73="",G73=""),"",   IF(E73="",0, F73*VLOOKUP(E73,VALIDATIONS!$EJ$2:$EK$5,2,FALSE)) + IF(OR(D73="",G73=""),0, IF(D73="Water Pump", VLOOKUP(G73,VALIDATIONS!$GI$2:$GJ$26,2,FALSE),      IF(D73="Bore", VLOOKUP(G73,VALIDATIONS!$GK$2:$GL$27,2,FALSE),0))))</f>
        <v/>
      </c>
    </row>
    <row r="74" spans="1:9" x14ac:dyDescent="0.2">
      <c r="A74" s="92"/>
      <c r="B74" s="224"/>
      <c r="C74" s="354"/>
      <c r="D74" s="355"/>
      <c r="E74" s="356"/>
      <c r="F74" s="225"/>
      <c r="G74" s="356"/>
      <c r="H74" s="354"/>
      <c r="I74" s="106" t="str">
        <f>IF(AND(D74="",E74="",F74="",G74=""),"",   IF(E74="",0, F74*VLOOKUP(E74,VALIDATIONS!$EJ$2:$EK$5,2,FALSE)) + IF(OR(D74="",G74=""),0, IF(D74="Water Pump", VLOOKUP(G74,VALIDATIONS!$GI$2:$GJ$26,2,FALSE),      IF(D74="Bore", VLOOKUP(G74,VALIDATIONS!$GK$2:$GL$27,2,FALSE),0))))</f>
        <v/>
      </c>
    </row>
    <row r="75" spans="1:9" x14ac:dyDescent="0.2">
      <c r="A75" s="92"/>
      <c r="B75" s="224"/>
      <c r="C75" s="354"/>
      <c r="D75" s="355"/>
      <c r="E75" s="356"/>
      <c r="F75" s="225"/>
      <c r="G75" s="356"/>
      <c r="H75" s="354"/>
      <c r="I75" s="106" t="str">
        <f>IF(AND(D75="",E75="",F75="",G75=""),"",   IF(E75="",0, F75*VLOOKUP(E75,VALIDATIONS!$EJ$2:$EK$5,2,FALSE)) + IF(OR(D75="",G75=""),0, IF(D75="Water Pump", VLOOKUP(G75,VALIDATIONS!$GI$2:$GJ$26,2,FALSE),      IF(D75="Bore", VLOOKUP(G75,VALIDATIONS!$GK$2:$GL$27,2,FALSE),0))))</f>
        <v/>
      </c>
    </row>
    <row r="76" spans="1:9" x14ac:dyDescent="0.2">
      <c r="A76" s="92"/>
      <c r="B76" s="224"/>
      <c r="C76" s="354"/>
      <c r="D76" s="355"/>
      <c r="E76" s="356"/>
      <c r="F76" s="225"/>
      <c r="G76" s="356"/>
      <c r="H76" s="354"/>
      <c r="I76" s="106" t="str">
        <f>IF(AND(D76="",E76="",F76="",G76=""),"",   IF(E76="",0, F76*VLOOKUP(E76,VALIDATIONS!$EJ$2:$EK$5,2,FALSE)) + IF(OR(D76="",G76=""),0, IF(D76="Water Pump", VLOOKUP(G76,VALIDATIONS!$GI$2:$GJ$26,2,FALSE),      IF(D76="Bore", VLOOKUP(G76,VALIDATIONS!$GK$2:$GL$27,2,FALSE),0))))</f>
        <v/>
      </c>
    </row>
    <row r="77" spans="1:9" x14ac:dyDescent="0.2">
      <c r="A77" s="92"/>
      <c r="B77" s="224"/>
      <c r="C77" s="354"/>
      <c r="D77" s="355"/>
      <c r="E77" s="356"/>
      <c r="F77" s="225"/>
      <c r="G77" s="356"/>
      <c r="H77" s="354"/>
      <c r="I77" s="106" t="str">
        <f>IF(AND(D77="",E77="",F77="",G77=""),"",   IF(E77="",0, F77*VLOOKUP(E77,VALIDATIONS!$EJ$2:$EK$5,2,FALSE)) + IF(OR(D77="",G77=""),0, IF(D77="Water Pump", VLOOKUP(G77,VALIDATIONS!$GI$2:$GJ$26,2,FALSE),      IF(D77="Bore", VLOOKUP(G77,VALIDATIONS!$GK$2:$GL$27,2,FALSE),0))))</f>
        <v/>
      </c>
    </row>
    <row r="78" spans="1:9" x14ac:dyDescent="0.2">
      <c r="A78" s="92"/>
      <c r="B78" s="224"/>
      <c r="C78" s="354"/>
      <c r="D78" s="355"/>
      <c r="E78" s="356"/>
      <c r="F78" s="225"/>
      <c r="G78" s="356"/>
      <c r="H78" s="354"/>
      <c r="I78" s="106" t="str">
        <f>IF(AND(D78="",E78="",F78="",G78=""),"",   IF(E78="",0, F78*VLOOKUP(E78,VALIDATIONS!$EJ$2:$EK$5,2,FALSE)) + IF(OR(D78="",G78=""),0, IF(D78="Water Pump", VLOOKUP(G78,VALIDATIONS!$GI$2:$GJ$26,2,FALSE),      IF(D78="Bore", VLOOKUP(G78,VALIDATIONS!$GK$2:$GL$27,2,FALSE),0))))</f>
        <v/>
      </c>
    </row>
    <row r="79" spans="1:9" x14ac:dyDescent="0.2">
      <c r="A79" s="92"/>
      <c r="B79" s="224"/>
      <c r="C79" s="354"/>
      <c r="D79" s="355"/>
      <c r="E79" s="356"/>
      <c r="F79" s="225"/>
      <c r="G79" s="356"/>
      <c r="H79" s="354"/>
      <c r="I79" s="106" t="str">
        <f>IF(AND(D79="",E79="",F79="",G79=""),"",   IF(E79="",0, F79*VLOOKUP(E79,VALIDATIONS!$EJ$2:$EK$5,2,FALSE)) + IF(OR(D79="",G79=""),0, IF(D79="Water Pump", VLOOKUP(G79,VALIDATIONS!$GI$2:$GJ$26,2,FALSE),      IF(D79="Bore", VLOOKUP(G79,VALIDATIONS!$GK$2:$GL$27,2,FALSE),0))))</f>
        <v/>
      </c>
    </row>
    <row r="80" spans="1:9" x14ac:dyDescent="0.2">
      <c r="A80" s="92"/>
      <c r="B80" s="224"/>
      <c r="C80" s="354"/>
      <c r="D80" s="355"/>
      <c r="E80" s="356"/>
      <c r="F80" s="225"/>
      <c r="G80" s="356"/>
      <c r="H80" s="354"/>
      <c r="I80" s="106" t="str">
        <f>IF(AND(D80="",E80="",F80="",G80=""),"",   IF(E80="",0, F80*VLOOKUP(E80,VALIDATIONS!$EJ$2:$EK$5,2,FALSE)) + IF(OR(D80="",G80=""),0, IF(D80="Water Pump", VLOOKUP(G80,VALIDATIONS!$GI$2:$GJ$26,2,FALSE),      IF(D80="Bore", VLOOKUP(G80,VALIDATIONS!$GK$2:$GL$27,2,FALSE),0))))</f>
        <v/>
      </c>
    </row>
    <row r="81" spans="1:10" x14ac:dyDescent="0.2">
      <c r="A81" s="92"/>
      <c r="B81" s="224"/>
      <c r="C81" s="354"/>
      <c r="D81" s="355"/>
      <c r="E81" s="356"/>
      <c r="F81" s="225"/>
      <c r="G81" s="356"/>
      <c r="H81" s="354"/>
      <c r="I81" s="106" t="str">
        <f>IF(AND(D81="",E81="",F81="",G81=""),"",   IF(E81="",0, F81*VLOOKUP(E81,VALIDATIONS!$EJ$2:$EK$5,2,FALSE)) + IF(OR(D81="",G81=""),0, IF(D81="Water Pump", VLOOKUP(G81,VALIDATIONS!$GI$2:$GJ$26,2,FALSE),      IF(D81="Bore", VLOOKUP(G81,VALIDATIONS!$GK$2:$GL$27,2,FALSE),0))))</f>
        <v/>
      </c>
    </row>
    <row r="82" spans="1:10" x14ac:dyDescent="0.2">
      <c r="A82" s="92"/>
      <c r="B82" s="224"/>
      <c r="C82" s="354"/>
      <c r="D82" s="355"/>
      <c r="E82" s="356"/>
      <c r="F82" s="225"/>
      <c r="G82" s="356"/>
      <c r="H82" s="354"/>
      <c r="I82" s="106" t="str">
        <f>IF(AND(D82="",E82="",F82="",G82=""),"",   IF(E82="",0, F82*VLOOKUP(E82,VALIDATIONS!$EJ$2:$EK$5,2,FALSE)) + IF(OR(D82="",G82=""),0, IF(D82="Water Pump", VLOOKUP(G82,VALIDATIONS!$GI$2:$GJ$26,2,FALSE),      IF(D82="Bore", VLOOKUP(G82,VALIDATIONS!$GK$2:$GL$27,2,FALSE),0))))</f>
        <v/>
      </c>
    </row>
    <row r="83" spans="1:10" x14ac:dyDescent="0.2">
      <c r="A83" s="92"/>
      <c r="B83" s="224"/>
      <c r="C83" s="354"/>
      <c r="D83" s="355"/>
      <c r="E83" s="356"/>
      <c r="F83" s="225"/>
      <c r="G83" s="356"/>
      <c r="H83" s="354"/>
      <c r="I83" s="106" t="str">
        <f>IF(AND(D83="",E83="",F83="",G83=""),"",   IF(E83="",0, F83*VLOOKUP(E83,VALIDATIONS!$EJ$2:$EK$5,2,FALSE)) + IF(OR(D83="",G83=""),0, IF(D83="Water Pump", VLOOKUP(G83,VALIDATIONS!$GI$2:$GJ$26,2,FALSE),      IF(D83="Bore", VLOOKUP(G83,VALIDATIONS!$GK$2:$GL$27,2,FALSE),0))))</f>
        <v/>
      </c>
    </row>
    <row r="84" spans="1:10" s="93" customFormat="1" x14ac:dyDescent="0.2">
      <c r="A84" s="92"/>
      <c r="B84" s="224"/>
      <c r="C84" s="354"/>
      <c r="D84" s="355"/>
      <c r="E84" s="356"/>
      <c r="F84" s="225"/>
      <c r="G84" s="356"/>
      <c r="H84" s="354"/>
      <c r="I84" s="106" t="str">
        <f>IF(AND(D84="",E84="",F84="",G84=""),"",   IF(E84="",0, F84*VLOOKUP(E84,VALIDATIONS!$EJ$2:$EK$5,2,FALSE)) + IF(OR(D84="",G84=""),0, IF(D84="Water Pump", VLOOKUP(G84,VALIDATIONS!$GI$2:$GJ$26,2,FALSE),      IF(D84="Bore", VLOOKUP(G84,VALIDATIONS!$GK$2:$GL$27,2,FALSE),0))))</f>
        <v/>
      </c>
      <c r="J84" s="166"/>
    </row>
    <row r="85" spans="1:10" x14ac:dyDescent="0.2">
      <c r="A85" s="92"/>
      <c r="B85" s="224"/>
      <c r="C85" s="354"/>
      <c r="D85" s="355"/>
      <c r="E85" s="356"/>
      <c r="F85" s="225"/>
      <c r="G85" s="356"/>
      <c r="H85" s="354"/>
      <c r="I85" s="106" t="str">
        <f>IF(AND(D85="",E85="",F85="",G85=""),"",   IF(E85="",0, F85*VLOOKUP(E85,VALIDATIONS!$EJ$2:$EK$5,2,FALSE)) + IF(OR(D85="",G85=""),0, IF(D85="Water Pump", VLOOKUP(G85,VALIDATIONS!$GI$2:$GJ$26,2,FALSE),      IF(D85="Bore", VLOOKUP(G85,VALIDATIONS!$GK$2:$GL$27,2,FALSE),0))))</f>
        <v/>
      </c>
    </row>
    <row r="86" spans="1:10" x14ac:dyDescent="0.2">
      <c r="A86" s="92"/>
      <c r="B86" s="224"/>
      <c r="C86" s="354"/>
      <c r="D86" s="355"/>
      <c r="E86" s="356"/>
      <c r="F86" s="225"/>
      <c r="G86" s="356"/>
      <c r="H86" s="354"/>
      <c r="I86" s="106" t="str">
        <f>IF(AND(D86="",E86="",F86="",G86=""),"",   IF(E86="",0, F86*VLOOKUP(E86,VALIDATIONS!$EJ$2:$EK$5,2,FALSE)) + IF(OR(D86="",G86=""),0, IF(D86="Water Pump", VLOOKUP(G86,VALIDATIONS!$GI$2:$GJ$26,2,FALSE),      IF(D86="Bore", VLOOKUP(G86,VALIDATIONS!$GK$2:$GL$27,2,FALSE),0))))</f>
        <v/>
      </c>
    </row>
    <row r="87" spans="1:10" x14ac:dyDescent="0.2">
      <c r="A87" s="92"/>
      <c r="B87" s="224"/>
      <c r="C87" s="354"/>
      <c r="D87" s="355"/>
      <c r="E87" s="356"/>
      <c r="F87" s="225"/>
      <c r="G87" s="356"/>
      <c r="H87" s="354"/>
      <c r="I87" s="106" t="str">
        <f>IF(AND(D87="",E87="",F87="",G87=""),"",   IF(E87="",0, F87*VLOOKUP(E87,VALIDATIONS!$EJ$2:$EK$5,2,FALSE)) + IF(OR(D87="",G87=""),0, IF(D87="Water Pump", VLOOKUP(G87,VALIDATIONS!$GI$2:$GJ$26,2,FALSE),      IF(D87="Bore", VLOOKUP(G87,VALIDATIONS!$GK$2:$GL$27,2,FALSE),0))))</f>
        <v/>
      </c>
    </row>
    <row r="88" spans="1:10" x14ac:dyDescent="0.2">
      <c r="A88" s="92"/>
      <c r="B88" s="224"/>
      <c r="C88" s="354"/>
      <c r="D88" s="355"/>
      <c r="E88" s="356"/>
      <c r="F88" s="225"/>
      <c r="G88" s="356"/>
      <c r="H88" s="354"/>
      <c r="I88" s="106" t="str">
        <f>IF(AND(D88="",E88="",F88="",G88=""),"",   IF(E88="",0, F88*VLOOKUP(E88,VALIDATIONS!$EJ$2:$EK$5,2,FALSE)) + IF(OR(D88="",G88=""),0, IF(D88="Water Pump", VLOOKUP(G88,VALIDATIONS!$GI$2:$GJ$26,2,FALSE),      IF(D88="Bore", VLOOKUP(G88,VALIDATIONS!$GK$2:$GL$27,2,FALSE),0))))</f>
        <v/>
      </c>
    </row>
    <row r="89" spans="1:10" x14ac:dyDescent="0.2">
      <c r="A89" s="92"/>
      <c r="B89" s="224"/>
      <c r="C89" s="354"/>
      <c r="D89" s="355"/>
      <c r="E89" s="356"/>
      <c r="F89" s="225"/>
      <c r="G89" s="356"/>
      <c r="H89" s="354"/>
      <c r="I89" s="106" t="str">
        <f>IF(AND(D89="",E89="",F89="",G89=""),"",   IF(E89="",0, F89*VLOOKUP(E89,VALIDATIONS!$EJ$2:$EK$5,2,FALSE)) + IF(OR(D89="",G89=""),0, IF(D89="Water Pump", VLOOKUP(G89,VALIDATIONS!$GI$2:$GJ$26,2,FALSE),      IF(D89="Bore", VLOOKUP(G89,VALIDATIONS!$GK$2:$GL$27,2,FALSE),0))))</f>
        <v/>
      </c>
    </row>
    <row r="90" spans="1:10" x14ac:dyDescent="0.2">
      <c r="A90" s="92"/>
      <c r="B90" s="224"/>
      <c r="C90" s="354"/>
      <c r="D90" s="355"/>
      <c r="E90" s="356"/>
      <c r="F90" s="225"/>
      <c r="G90" s="356"/>
      <c r="H90" s="354"/>
      <c r="I90" s="106" t="str">
        <f>IF(AND(D90="",E90="",F90="",G90=""),"",   IF(E90="",0, F90*VLOOKUP(E90,VALIDATIONS!$EJ$2:$EK$5,2,FALSE)) + IF(OR(D90="",G90=""),0, IF(D90="Water Pump", VLOOKUP(G90,VALIDATIONS!$GI$2:$GJ$26,2,FALSE),      IF(D90="Bore", VLOOKUP(G90,VALIDATIONS!$GK$2:$GL$27,2,FALSE),0))))</f>
        <v/>
      </c>
    </row>
    <row r="91" spans="1:10" x14ac:dyDescent="0.2">
      <c r="A91" s="92"/>
      <c r="B91" s="224"/>
      <c r="C91" s="354"/>
      <c r="D91" s="355"/>
      <c r="E91" s="356"/>
      <c r="F91" s="225"/>
      <c r="G91" s="356"/>
      <c r="H91" s="354"/>
      <c r="I91" s="106" t="str">
        <f>IF(AND(D91="",E91="",F91="",G91=""),"",   IF(E91="",0, F91*VLOOKUP(E91,VALIDATIONS!$EJ$2:$EK$5,2,FALSE)) + IF(OR(D91="",G91=""),0, IF(D91="Water Pump", VLOOKUP(G91,VALIDATIONS!$GI$2:$GJ$26,2,FALSE),      IF(D91="Bore", VLOOKUP(G91,VALIDATIONS!$GK$2:$GL$27,2,FALSE),0))))</f>
        <v/>
      </c>
    </row>
    <row r="92" spans="1:10" x14ac:dyDescent="0.2">
      <c r="A92" s="92"/>
      <c r="B92" s="224"/>
      <c r="C92" s="354"/>
      <c r="D92" s="355"/>
      <c r="E92" s="356"/>
      <c r="F92" s="225"/>
      <c r="G92" s="356"/>
      <c r="H92" s="354"/>
      <c r="I92" s="106" t="str">
        <f>IF(AND(D92="",E92="",F92="",G92=""),"",   IF(E92="",0, F92*VLOOKUP(E92,VALIDATIONS!$EJ$2:$EK$5,2,FALSE)) + IF(OR(D92="",G92=""),0, IF(D92="Water Pump", VLOOKUP(G92,VALIDATIONS!$GI$2:$GJ$26,2,FALSE),      IF(D92="Bore", VLOOKUP(G92,VALIDATIONS!$GK$2:$GL$27,2,FALSE),0))))</f>
        <v/>
      </c>
    </row>
    <row r="93" spans="1:10" x14ac:dyDescent="0.2">
      <c r="A93" s="92"/>
      <c r="B93" s="224"/>
      <c r="C93" s="354"/>
      <c r="D93" s="355"/>
      <c r="E93" s="356"/>
      <c r="F93" s="225"/>
      <c r="G93" s="356"/>
      <c r="H93" s="354"/>
      <c r="I93" s="106" t="str">
        <f>IF(AND(D93="",E93="",F93="",G93=""),"",   IF(E93="",0, F93*VLOOKUP(E93,VALIDATIONS!$EJ$2:$EK$5,2,FALSE)) + IF(OR(D93="",G93=""),0, IF(D93="Water Pump", VLOOKUP(G93,VALIDATIONS!$GI$2:$GJ$26,2,FALSE),      IF(D93="Bore", VLOOKUP(G93,VALIDATIONS!$GK$2:$GL$27,2,FALSE),0))))</f>
        <v/>
      </c>
    </row>
    <row r="94" spans="1:10" x14ac:dyDescent="0.2">
      <c r="A94" s="92"/>
      <c r="B94" s="224"/>
      <c r="C94" s="354"/>
      <c r="D94" s="355"/>
      <c r="E94" s="356"/>
      <c r="F94" s="225"/>
      <c r="G94" s="356"/>
      <c r="H94" s="354"/>
      <c r="I94" s="106" t="str">
        <f>IF(AND(D94="",E94="",F94="",G94=""),"",   IF(E94="",0, F94*VLOOKUP(E94,VALIDATIONS!$EJ$2:$EK$5,2,FALSE)) + IF(OR(D94="",G94=""),0, IF(D94="Water Pump", VLOOKUP(G94,VALIDATIONS!$GI$2:$GJ$26,2,FALSE),      IF(D94="Bore", VLOOKUP(G94,VALIDATIONS!$GK$2:$GL$27,2,FALSE),0))))</f>
        <v/>
      </c>
    </row>
    <row r="95" spans="1:10" x14ac:dyDescent="0.2">
      <c r="A95" s="92"/>
      <c r="B95" s="224"/>
      <c r="C95" s="354"/>
      <c r="D95" s="355"/>
      <c r="E95" s="356"/>
      <c r="F95" s="225"/>
      <c r="G95" s="356"/>
      <c r="H95" s="354"/>
      <c r="I95" s="106" t="str">
        <f>IF(AND(D95="",E95="",F95="",G95=""),"",   IF(E95="",0, F95*VLOOKUP(E95,VALIDATIONS!$EJ$2:$EK$5,2,FALSE)) + IF(OR(D95="",G95=""),0, IF(D95="Water Pump", VLOOKUP(G95,VALIDATIONS!$GI$2:$GJ$26,2,FALSE),      IF(D95="Bore", VLOOKUP(G95,VALIDATIONS!$GK$2:$GL$27,2,FALSE),0))))</f>
        <v/>
      </c>
    </row>
    <row r="96" spans="1:10" x14ac:dyDescent="0.2">
      <c r="A96" s="92"/>
      <c r="B96" s="224"/>
      <c r="C96" s="354"/>
      <c r="D96" s="355"/>
      <c r="E96" s="356"/>
      <c r="F96" s="225"/>
      <c r="G96" s="356"/>
      <c r="H96" s="354"/>
      <c r="I96" s="106" t="str">
        <f>IF(AND(D96="",E96="",F96="",G96=""),"",   IF(E96="",0, F96*VLOOKUP(E96,VALIDATIONS!$EJ$2:$EK$5,2,FALSE)) + IF(OR(D96="",G96=""),0, IF(D96="Water Pump", VLOOKUP(G96,VALIDATIONS!$GI$2:$GJ$26,2,FALSE),      IF(D96="Bore", VLOOKUP(G96,VALIDATIONS!$GK$2:$GL$27,2,FALSE),0))))</f>
        <v/>
      </c>
    </row>
    <row r="97" spans="1:10" x14ac:dyDescent="0.2">
      <c r="A97" s="92"/>
      <c r="B97" s="224"/>
      <c r="C97" s="354"/>
      <c r="D97" s="355"/>
      <c r="E97" s="356"/>
      <c r="F97" s="225"/>
      <c r="G97" s="356"/>
      <c r="H97" s="354"/>
      <c r="I97" s="106" t="str">
        <f>IF(AND(D97="",E97="",F97="",G97=""),"",   IF(E97="",0, F97*VLOOKUP(E97,VALIDATIONS!$EJ$2:$EK$5,2,FALSE)) + IF(OR(D97="",G97=""),0, IF(D97="Water Pump", VLOOKUP(G97,VALIDATIONS!$GI$2:$GJ$26,2,FALSE),      IF(D97="Bore", VLOOKUP(G97,VALIDATIONS!$GK$2:$GL$27,2,FALSE),0))))</f>
        <v/>
      </c>
    </row>
    <row r="98" spans="1:10" x14ac:dyDescent="0.2">
      <c r="A98" s="92"/>
      <c r="B98" s="224"/>
      <c r="C98" s="354"/>
      <c r="D98" s="355"/>
      <c r="E98" s="356"/>
      <c r="F98" s="225"/>
      <c r="G98" s="356"/>
      <c r="H98" s="354"/>
      <c r="I98" s="106" t="str">
        <f>IF(AND(D98="",E98="",F98="",G98=""),"",   IF(E98="",0, F98*VLOOKUP(E98,VALIDATIONS!$EJ$2:$EK$5,2,FALSE)) + IF(OR(D98="",G98=""),0, IF(D98="Water Pump", VLOOKUP(G98,VALIDATIONS!$GI$2:$GJ$26,2,FALSE),      IF(D98="Bore", VLOOKUP(G98,VALIDATIONS!$GK$2:$GL$27,2,FALSE),0))))</f>
        <v/>
      </c>
    </row>
    <row r="99" spans="1:10" x14ac:dyDescent="0.2">
      <c r="A99" s="92"/>
      <c r="B99" s="224"/>
      <c r="C99" s="354"/>
      <c r="D99" s="355"/>
      <c r="E99" s="356"/>
      <c r="F99" s="225"/>
      <c r="G99" s="356"/>
      <c r="H99" s="354"/>
      <c r="I99" s="106" t="str">
        <f>IF(AND(D99="",E99="",F99="",G99=""),"",   IF(E99="",0, F99*VLOOKUP(E99,VALIDATIONS!$EJ$2:$EK$5,2,FALSE)) + IF(OR(D99="",G99=""),0, IF(D99="Water Pump", VLOOKUP(G99,VALIDATIONS!$GI$2:$GJ$26,2,FALSE),      IF(D99="Bore", VLOOKUP(G99,VALIDATIONS!$GK$2:$GL$27,2,FALSE),0))))</f>
        <v/>
      </c>
    </row>
    <row r="100" spans="1:10" x14ac:dyDescent="0.2">
      <c r="A100" s="92"/>
      <c r="B100" s="224"/>
      <c r="C100" s="354"/>
      <c r="D100" s="355"/>
      <c r="E100" s="356"/>
      <c r="F100" s="225"/>
      <c r="G100" s="356"/>
      <c r="H100" s="354"/>
      <c r="I100" s="106" t="str">
        <f>IF(AND(D100="",E100="",F100="",G100=""),"",   IF(E100="",0, F100*VLOOKUP(E100,VALIDATIONS!$EJ$2:$EK$5,2,FALSE)) + IF(OR(D100="",G100=""),0, IF(D100="Water Pump", VLOOKUP(G100,VALIDATIONS!$GI$2:$GJ$26,2,FALSE),      IF(D100="Bore", VLOOKUP(G100,VALIDATIONS!$GK$2:$GL$27,2,FALSE),0))))</f>
        <v/>
      </c>
    </row>
    <row r="101" spans="1:10" x14ac:dyDescent="0.2">
      <c r="A101" s="92"/>
      <c r="B101" s="224"/>
      <c r="C101" s="354"/>
      <c r="D101" s="355"/>
      <c r="E101" s="356"/>
      <c r="F101" s="225"/>
      <c r="G101" s="356"/>
      <c r="H101" s="354"/>
      <c r="I101" s="106" t="str">
        <f>IF(AND(D101="",E101="",F101="",G101=""),"",   IF(E101="",0, F101*VLOOKUP(E101,VALIDATIONS!$EJ$2:$EK$5,2,FALSE)) + IF(OR(D101="",G101=""),0, IF(D101="Water Pump", VLOOKUP(G101,VALIDATIONS!$GI$2:$GJ$26,2,FALSE),      IF(D101="Bore", VLOOKUP(G101,VALIDATIONS!$GK$2:$GL$27,2,FALSE),0))))</f>
        <v/>
      </c>
    </row>
    <row r="102" spans="1:10" x14ac:dyDescent="0.2">
      <c r="A102" s="92"/>
      <c r="B102" s="224"/>
      <c r="C102" s="354"/>
      <c r="D102" s="355"/>
      <c r="E102" s="356"/>
      <c r="F102" s="225"/>
      <c r="G102" s="356"/>
      <c r="H102" s="354"/>
      <c r="I102" s="106" t="str">
        <f>IF(AND(D102="",E102="",F102="",G102=""),"",   IF(E102="",0, F102*VLOOKUP(E102,VALIDATIONS!$EJ$2:$EK$5,2,FALSE)) + IF(OR(D102="",G102=""),0, IF(D102="Water Pump", VLOOKUP(G102,VALIDATIONS!$GI$2:$GJ$26,2,FALSE),      IF(D102="Bore", VLOOKUP(G102,VALIDATIONS!$GK$2:$GL$27,2,FALSE),0))))</f>
        <v/>
      </c>
    </row>
    <row r="103" spans="1:10" x14ac:dyDescent="0.2">
      <c r="A103" s="92"/>
      <c r="B103" s="224"/>
      <c r="C103" s="354"/>
      <c r="D103" s="355"/>
      <c r="E103" s="356"/>
      <c r="F103" s="225"/>
      <c r="G103" s="356"/>
      <c r="H103" s="354"/>
      <c r="I103" s="106" t="str">
        <f>IF(AND(D103="",E103="",F103="",G103=""),"",   IF(E103="",0, F103*VLOOKUP(E103,VALIDATIONS!$EJ$2:$EK$5,2,FALSE)) + IF(OR(D103="",G103=""),0, IF(D103="Water Pump", VLOOKUP(G103,VALIDATIONS!$GI$2:$GJ$26,2,FALSE),      IF(D103="Bore", VLOOKUP(G103,VALIDATIONS!$GK$2:$GL$27,2,FALSE),0))))</f>
        <v/>
      </c>
    </row>
    <row r="104" spans="1:10" x14ac:dyDescent="0.2">
      <c r="A104" s="92"/>
      <c r="B104" s="224"/>
      <c r="C104" s="354"/>
      <c r="D104" s="355"/>
      <c r="E104" s="356"/>
      <c r="F104" s="225"/>
      <c r="G104" s="356"/>
      <c r="H104" s="354"/>
      <c r="I104" s="106" t="str">
        <f>IF(AND(D104="",E104="",F104="",G104=""),"",   IF(E104="",0, F104*VLOOKUP(E104,VALIDATIONS!$EJ$2:$EK$5,2,FALSE)) + IF(OR(D104="",G104=""),0, IF(D104="Water Pump", VLOOKUP(G104,VALIDATIONS!$GI$2:$GJ$26,2,FALSE),      IF(D104="Bore", VLOOKUP(G104,VALIDATIONS!$GK$2:$GL$27,2,FALSE),0))))</f>
        <v/>
      </c>
    </row>
    <row r="105" spans="1:10" x14ac:dyDescent="0.2">
      <c r="A105" s="92"/>
      <c r="B105" s="224"/>
      <c r="C105" s="354"/>
      <c r="D105" s="355"/>
      <c r="E105" s="356"/>
      <c r="F105" s="225"/>
      <c r="G105" s="356"/>
      <c r="H105" s="354"/>
      <c r="I105" s="106" t="str">
        <f>IF(AND(D105="",E105="",F105="",G105=""),"",   IF(E105="",0, F105*VLOOKUP(E105,VALIDATIONS!$EJ$2:$EK$5,2,FALSE)) + IF(OR(D105="",G105=""),0, IF(D105="Water Pump", VLOOKUP(G105,VALIDATIONS!$GI$2:$GJ$26,2,FALSE),      IF(D105="Bore", VLOOKUP(G105,VALIDATIONS!$GK$2:$GL$27,2,FALSE),0))))</f>
        <v/>
      </c>
    </row>
    <row r="106" spans="1:10" s="96" customFormat="1" x14ac:dyDescent="0.2">
      <c r="A106" s="92"/>
      <c r="B106" s="224"/>
      <c r="C106" s="354"/>
      <c r="D106" s="355"/>
      <c r="E106" s="356"/>
      <c r="F106" s="225"/>
      <c r="G106" s="356"/>
      <c r="H106" s="354"/>
      <c r="I106" s="106" t="str">
        <f>IF(AND(D106="",E106="",F106="",G106=""),"",   IF(E106="",0, F106*VLOOKUP(E106,VALIDATIONS!$EJ$2:$EK$5,2,FALSE)) + IF(OR(D106="",G106=""),0, IF(D106="Water Pump", VLOOKUP(G106,VALIDATIONS!$GI$2:$GJ$26,2,FALSE),      IF(D106="Bore", VLOOKUP(G106,VALIDATIONS!$GK$2:$GL$27,2,FALSE),0))))</f>
        <v/>
      </c>
      <c r="J106" s="95"/>
    </row>
    <row r="107" spans="1:10" s="98" customFormat="1" x14ac:dyDescent="0.2">
      <c r="A107" s="92"/>
      <c r="B107" s="224"/>
      <c r="C107" s="354"/>
      <c r="D107" s="355"/>
      <c r="E107" s="356"/>
      <c r="F107" s="225"/>
      <c r="G107" s="356"/>
      <c r="H107" s="354"/>
      <c r="I107" s="106" t="str">
        <f>IF(AND(D107="",E107="",F107="",G107=""),"",   IF(E107="",0, F107*VLOOKUP(E107,VALIDATIONS!$EJ$2:$EK$5,2,FALSE)) + IF(OR(D107="",G107=""),0, IF(D107="Water Pump", VLOOKUP(G107,VALIDATIONS!$GI$2:$GJ$26,2,FALSE),      IF(D107="Bore", VLOOKUP(G107,VALIDATIONS!$GK$2:$GL$27,2,FALSE),0))))</f>
        <v/>
      </c>
      <c r="J107" s="97"/>
    </row>
    <row r="108" spans="1:10" s="96" customFormat="1" x14ac:dyDescent="0.2">
      <c r="A108" s="92"/>
      <c r="B108" s="224"/>
      <c r="C108" s="354"/>
      <c r="D108" s="355"/>
      <c r="E108" s="356"/>
      <c r="F108" s="225"/>
      <c r="G108" s="356"/>
      <c r="H108" s="354"/>
      <c r="I108" s="106" t="str">
        <f>IF(AND(D108="",E108="",F108="",G108=""),"",   IF(E108="",0, F108*VLOOKUP(E108,VALIDATIONS!$EJ$2:$EK$5,2,FALSE)) + IF(OR(D108="",G108=""),0, IF(D108="Water Pump", VLOOKUP(G108,VALIDATIONS!$GI$2:$GJ$26,2,FALSE),      IF(D108="Bore", VLOOKUP(G108,VALIDATIONS!$GK$2:$GL$27,2,FALSE),0))))</f>
        <v/>
      </c>
      <c r="J108" s="95"/>
    </row>
    <row r="109" spans="1:10" s="96" customFormat="1" x14ac:dyDescent="0.2">
      <c r="A109" s="92"/>
      <c r="B109" s="224"/>
      <c r="C109" s="354"/>
      <c r="D109" s="355"/>
      <c r="E109" s="356"/>
      <c r="F109" s="225"/>
      <c r="G109" s="356"/>
      <c r="H109" s="354"/>
      <c r="I109" s="106" t="str">
        <f>IF(AND(D109="",E109="",F109="",G109=""),"",   IF(E109="",0, F109*VLOOKUP(E109,VALIDATIONS!$EJ$2:$EK$5,2,FALSE)) + IF(OR(D109="",G109=""),0, IF(D109="Water Pump", VLOOKUP(G109,VALIDATIONS!$GI$2:$GJ$26,2,FALSE),      IF(D109="Bore", VLOOKUP(G109,VALIDATIONS!$GK$2:$GL$27,2,FALSE),0))))</f>
        <v/>
      </c>
      <c r="J109" s="95"/>
    </row>
    <row r="110" spans="1:10" x14ac:dyDescent="0.2">
      <c r="A110" s="92"/>
      <c r="B110" s="224"/>
      <c r="C110" s="354"/>
      <c r="D110" s="355"/>
      <c r="E110" s="356"/>
      <c r="F110" s="225"/>
      <c r="G110" s="356"/>
      <c r="H110" s="354"/>
      <c r="I110" s="106" t="str">
        <f>IF(AND(D110="",E110="",F110="",G110=""),"",   IF(E110="",0, F110*VLOOKUP(E110,VALIDATIONS!$EJ$2:$EK$5,2,FALSE)) + IF(OR(D110="",G110=""),0, IF(D110="Water Pump", VLOOKUP(G110,VALIDATIONS!$GI$2:$GJ$26,2,FALSE),      IF(D110="Bore", VLOOKUP(G110,VALIDATIONS!$GK$2:$GL$27,2,FALSE),0))))</f>
        <v/>
      </c>
    </row>
    <row r="111" spans="1:10" x14ac:dyDescent="0.2">
      <c r="A111" s="92"/>
      <c r="B111" s="224"/>
      <c r="C111" s="354"/>
      <c r="D111" s="355"/>
      <c r="E111" s="356"/>
      <c r="F111" s="225"/>
      <c r="G111" s="356"/>
      <c r="H111" s="354"/>
      <c r="I111" s="106" t="str">
        <f>IF(AND(D111="",E111="",F111="",G111=""),"",   IF(E111="",0, F111*VLOOKUP(E111,VALIDATIONS!$EJ$2:$EK$5,2,FALSE)) + IF(OR(D111="",G111=""),0, IF(D111="Water Pump", VLOOKUP(G111,VALIDATIONS!$GI$2:$GJ$26,2,FALSE),      IF(D111="Bore", VLOOKUP(G111,VALIDATIONS!$GK$2:$GL$27,2,FALSE),0))))</f>
        <v/>
      </c>
    </row>
    <row r="112" spans="1:10" x14ac:dyDescent="0.2">
      <c r="A112" s="92"/>
      <c r="B112" s="224"/>
      <c r="C112" s="354"/>
      <c r="D112" s="355"/>
      <c r="E112" s="356"/>
      <c r="F112" s="225"/>
      <c r="G112" s="356"/>
      <c r="H112" s="354"/>
      <c r="I112" s="106" t="str">
        <f>IF(AND(D112="",E112="",F112="",G112=""),"",   IF(E112="",0, F112*VLOOKUP(E112,VALIDATIONS!$EJ$2:$EK$5,2,FALSE)) + IF(OR(D112="",G112=""),0, IF(D112="Water Pump", VLOOKUP(G112,VALIDATIONS!$GI$2:$GJ$26,2,FALSE),      IF(D112="Bore", VLOOKUP(G112,VALIDATIONS!$GK$2:$GL$27,2,FALSE),0))))</f>
        <v/>
      </c>
    </row>
    <row r="113" spans="1:9" x14ac:dyDescent="0.2">
      <c r="A113" s="92"/>
      <c r="B113" s="224"/>
      <c r="C113" s="354"/>
      <c r="D113" s="355"/>
      <c r="E113" s="356"/>
      <c r="F113" s="225"/>
      <c r="G113" s="356"/>
      <c r="H113" s="354"/>
      <c r="I113" s="106" t="str">
        <f>IF(AND(D113="",E113="",F113="",G113=""),"",   IF(E113="",0, F113*VLOOKUP(E113,VALIDATIONS!$EJ$2:$EK$5,2,FALSE)) + IF(OR(D113="",G113=""),0, IF(D113="Water Pump", VLOOKUP(G113,VALIDATIONS!$GI$2:$GJ$26,2,FALSE),      IF(D113="Bore", VLOOKUP(G113,VALIDATIONS!$GK$2:$GL$27,2,FALSE),0))))</f>
        <v/>
      </c>
    </row>
    <row r="114" spans="1:9" x14ac:dyDescent="0.2">
      <c r="A114" s="92"/>
      <c r="B114" s="224"/>
      <c r="C114" s="354"/>
      <c r="D114" s="355"/>
      <c r="E114" s="356"/>
      <c r="F114" s="225"/>
      <c r="G114" s="356"/>
      <c r="H114" s="354"/>
      <c r="I114" s="106" t="str">
        <f>IF(AND(D114="",E114="",F114="",G114=""),"",   IF(E114="",0, F114*VLOOKUP(E114,VALIDATIONS!$EJ$2:$EK$5,2,FALSE)) + IF(OR(D114="",G114=""),0, IF(D114="Water Pump", VLOOKUP(G114,VALIDATIONS!$GI$2:$GJ$26,2,FALSE),      IF(D114="Bore", VLOOKUP(G114,VALIDATIONS!$GK$2:$GL$27,2,FALSE),0))))</f>
        <v/>
      </c>
    </row>
    <row r="115" spans="1:9" x14ac:dyDescent="0.2">
      <c r="A115" s="92"/>
      <c r="B115" s="224"/>
      <c r="C115" s="354"/>
      <c r="D115" s="355"/>
      <c r="E115" s="356"/>
      <c r="F115" s="225"/>
      <c r="G115" s="356"/>
      <c r="H115" s="354"/>
      <c r="I115" s="106" t="str">
        <f>IF(AND(D115="",E115="",F115="",G115=""),"",   IF(E115="",0, F115*VLOOKUP(E115,VALIDATIONS!$EJ$2:$EK$5,2,FALSE)) + IF(OR(D115="",G115=""),0, IF(D115="Water Pump", VLOOKUP(G115,VALIDATIONS!$GI$2:$GJ$26,2,FALSE),      IF(D115="Bore", VLOOKUP(G115,VALIDATIONS!$GK$2:$GL$27,2,FALSE),0))))</f>
        <v/>
      </c>
    </row>
    <row r="116" spans="1:9" x14ac:dyDescent="0.2">
      <c r="A116" s="92"/>
      <c r="B116" s="224"/>
      <c r="C116" s="354"/>
      <c r="D116" s="355"/>
      <c r="E116" s="356"/>
      <c r="F116" s="225"/>
      <c r="G116" s="356"/>
      <c r="H116" s="354"/>
      <c r="I116" s="106" t="str">
        <f>IF(AND(D116="",E116="",F116="",G116=""),"",   IF(E116="",0, F116*VLOOKUP(E116,VALIDATIONS!$EJ$2:$EK$5,2,FALSE)) + IF(OR(D116="",G116=""),0, IF(D116="Water Pump", VLOOKUP(G116,VALIDATIONS!$GI$2:$GJ$26,2,FALSE),      IF(D116="Bore", VLOOKUP(G116,VALIDATIONS!$GK$2:$GL$27,2,FALSE),0))))</f>
        <v/>
      </c>
    </row>
    <row r="117" spans="1:9" x14ac:dyDescent="0.2">
      <c r="A117" s="92"/>
      <c r="B117" s="224"/>
      <c r="C117" s="354"/>
      <c r="D117" s="355"/>
      <c r="E117" s="356"/>
      <c r="F117" s="225"/>
      <c r="G117" s="356"/>
      <c r="H117" s="354"/>
      <c r="I117" s="106" t="str">
        <f>IF(AND(D117="",E117="",F117="",G117=""),"",   IF(E117="",0, F117*VLOOKUP(E117,VALIDATIONS!$EJ$2:$EK$5,2,FALSE)) + IF(OR(D117="",G117=""),0, IF(D117="Water Pump", VLOOKUP(G117,VALIDATIONS!$GI$2:$GJ$26,2,FALSE),      IF(D117="Bore", VLOOKUP(G117,VALIDATIONS!$GK$2:$GL$27,2,FALSE),0))))</f>
        <v/>
      </c>
    </row>
    <row r="118" spans="1:9" x14ac:dyDescent="0.2">
      <c r="A118" s="92"/>
      <c r="B118" s="224"/>
      <c r="C118" s="354"/>
      <c r="D118" s="355"/>
      <c r="E118" s="356"/>
      <c r="F118" s="225"/>
      <c r="G118" s="356"/>
      <c r="H118" s="354"/>
      <c r="I118" s="106" t="str">
        <f>IF(AND(D118="",E118="",F118="",G118=""),"",   IF(E118="",0, F118*VLOOKUP(E118,VALIDATIONS!$EJ$2:$EK$5,2,FALSE)) + IF(OR(D118="",G118=""),0, IF(D118="Water Pump", VLOOKUP(G118,VALIDATIONS!$GI$2:$GJ$26,2,FALSE),      IF(D118="Bore", VLOOKUP(G118,VALIDATIONS!$GK$2:$GL$27,2,FALSE),0))))</f>
        <v/>
      </c>
    </row>
    <row r="119" spans="1:9" x14ac:dyDescent="0.2">
      <c r="A119" s="92"/>
      <c r="B119" s="224"/>
      <c r="C119" s="354"/>
      <c r="D119" s="355"/>
      <c r="E119" s="356"/>
      <c r="F119" s="225"/>
      <c r="G119" s="356"/>
      <c r="H119" s="354"/>
      <c r="I119" s="106" t="str">
        <f>IF(AND(D119="",E119="",F119="",G119=""),"",   IF(E119="",0, F119*VLOOKUP(E119,VALIDATIONS!$EJ$2:$EK$5,2,FALSE)) + IF(OR(D119="",G119=""),0, IF(D119="Water Pump", VLOOKUP(G119,VALIDATIONS!$GI$2:$GJ$26,2,FALSE),      IF(D119="Bore", VLOOKUP(G119,VALIDATIONS!$GK$2:$GL$27,2,FALSE),0))))</f>
        <v/>
      </c>
    </row>
    <row r="120" spans="1:9" x14ac:dyDescent="0.2">
      <c r="A120" s="92"/>
      <c r="B120" s="224"/>
      <c r="C120" s="354"/>
      <c r="D120" s="355"/>
      <c r="E120" s="356"/>
      <c r="F120" s="225"/>
      <c r="G120" s="356"/>
      <c r="H120" s="354"/>
      <c r="I120" s="106" t="str">
        <f>IF(AND(D120="",E120="",F120="",G120=""),"",   IF(E120="",0, F120*VLOOKUP(E120,VALIDATIONS!$EJ$2:$EK$5,2,FALSE)) + IF(OR(D120="",G120=""),0, IF(D120="Water Pump", VLOOKUP(G120,VALIDATIONS!$GI$2:$GJ$26,2,FALSE),      IF(D120="Bore", VLOOKUP(G120,VALIDATIONS!$GK$2:$GL$27,2,FALSE),0))))</f>
        <v/>
      </c>
    </row>
    <row r="121" spans="1:9" x14ac:dyDescent="0.2">
      <c r="A121" s="92"/>
      <c r="B121" s="224"/>
      <c r="C121" s="354"/>
      <c r="D121" s="355"/>
      <c r="E121" s="356"/>
      <c r="F121" s="225"/>
      <c r="G121" s="356"/>
      <c r="H121" s="354"/>
      <c r="I121" s="106" t="str">
        <f>IF(AND(D121="",E121="",F121="",G121=""),"",   IF(E121="",0, F121*VLOOKUP(E121,VALIDATIONS!$EJ$2:$EK$5,2,FALSE)) + IF(OR(D121="",G121=""),0, IF(D121="Water Pump", VLOOKUP(G121,VALIDATIONS!$GI$2:$GJ$26,2,FALSE),      IF(D121="Bore", VLOOKUP(G121,VALIDATIONS!$GK$2:$GL$27,2,FALSE),0))))</f>
        <v/>
      </c>
    </row>
    <row r="122" spans="1:9" x14ac:dyDescent="0.2">
      <c r="A122" s="92"/>
      <c r="B122" s="224"/>
      <c r="C122" s="354"/>
      <c r="D122" s="355"/>
      <c r="E122" s="356"/>
      <c r="F122" s="225"/>
      <c r="G122" s="356"/>
      <c r="H122" s="354"/>
      <c r="I122" s="106" t="str">
        <f>IF(AND(D122="",E122="",F122="",G122=""),"",   IF(E122="",0, F122*VLOOKUP(E122,VALIDATIONS!$EJ$2:$EK$5,2,FALSE)) + IF(OR(D122="",G122=""),0, IF(D122="Water Pump", VLOOKUP(G122,VALIDATIONS!$GI$2:$GJ$26,2,FALSE),      IF(D122="Bore", VLOOKUP(G122,VALIDATIONS!$GK$2:$GL$27,2,FALSE),0))))</f>
        <v/>
      </c>
    </row>
    <row r="123" spans="1:9" x14ac:dyDescent="0.2">
      <c r="A123" s="92"/>
      <c r="B123" s="224"/>
      <c r="C123" s="354"/>
      <c r="D123" s="355"/>
      <c r="E123" s="356"/>
      <c r="F123" s="225"/>
      <c r="G123" s="356"/>
      <c r="H123" s="354"/>
      <c r="I123" s="106" t="str">
        <f>IF(AND(D123="",E123="",F123="",G123=""),"",   IF(E123="",0, F123*VLOOKUP(E123,VALIDATIONS!$EJ$2:$EK$5,2,FALSE)) + IF(OR(D123="",G123=""),0, IF(D123="Water Pump", VLOOKUP(G123,VALIDATIONS!$GI$2:$GJ$26,2,FALSE),      IF(D123="Bore", VLOOKUP(G123,VALIDATIONS!$GK$2:$GL$27,2,FALSE),0))))</f>
        <v/>
      </c>
    </row>
    <row r="124" spans="1:9" x14ac:dyDescent="0.2">
      <c r="A124" s="92"/>
      <c r="B124" s="224"/>
      <c r="C124" s="354"/>
      <c r="D124" s="355"/>
      <c r="E124" s="356"/>
      <c r="F124" s="225"/>
      <c r="G124" s="356"/>
      <c r="H124" s="354"/>
      <c r="I124" s="106" t="str">
        <f>IF(AND(D124="",E124="",F124="",G124=""),"",   IF(E124="",0, F124*VLOOKUP(E124,VALIDATIONS!$EJ$2:$EK$5,2,FALSE)) + IF(OR(D124="",G124=""),0, IF(D124="Water Pump", VLOOKUP(G124,VALIDATIONS!$GI$2:$GJ$26,2,FALSE),      IF(D124="Bore", VLOOKUP(G124,VALIDATIONS!$GK$2:$GL$27,2,FALSE),0))))</f>
        <v/>
      </c>
    </row>
    <row r="125" spans="1:9" x14ac:dyDescent="0.2">
      <c r="A125" s="92"/>
      <c r="B125" s="224"/>
      <c r="C125" s="354"/>
      <c r="D125" s="355"/>
      <c r="E125" s="356"/>
      <c r="F125" s="225"/>
      <c r="G125" s="356"/>
      <c r="H125" s="354"/>
      <c r="I125" s="106" t="str">
        <f>IF(AND(D125="",E125="",F125="",G125=""),"",   IF(E125="",0, F125*VLOOKUP(E125,VALIDATIONS!$EJ$2:$EK$5,2,FALSE)) + IF(OR(D125="",G125=""),0, IF(D125="Water Pump", VLOOKUP(G125,VALIDATIONS!$GI$2:$GJ$26,2,FALSE),      IF(D125="Bore", VLOOKUP(G125,VALIDATIONS!$GK$2:$GL$27,2,FALSE),0))))</f>
        <v/>
      </c>
    </row>
    <row r="126" spans="1:9" x14ac:dyDescent="0.2">
      <c r="A126" s="92"/>
      <c r="B126" s="224"/>
      <c r="C126" s="354"/>
      <c r="D126" s="355"/>
      <c r="E126" s="356"/>
      <c r="F126" s="225"/>
      <c r="G126" s="356"/>
      <c r="H126" s="354"/>
      <c r="I126" s="106" t="str">
        <f>IF(AND(D126="",E126="",F126="",G126=""),"",   IF(E126="",0, F126*VLOOKUP(E126,VALIDATIONS!$EJ$2:$EK$5,2,FALSE)) + IF(OR(D126="",G126=""),0, IF(D126="Water Pump", VLOOKUP(G126,VALIDATIONS!$GI$2:$GJ$26,2,FALSE),      IF(D126="Bore", VLOOKUP(G126,VALIDATIONS!$GK$2:$GL$27,2,FALSE),0))))</f>
        <v/>
      </c>
    </row>
    <row r="127" spans="1:9" x14ac:dyDescent="0.2">
      <c r="A127" s="92"/>
      <c r="B127" s="224"/>
      <c r="C127" s="354"/>
      <c r="D127" s="355"/>
      <c r="E127" s="356"/>
      <c r="F127" s="225"/>
      <c r="G127" s="356"/>
      <c r="H127" s="354"/>
      <c r="I127" s="106" t="str">
        <f>IF(AND(D127="",E127="",F127="",G127=""),"",   IF(E127="",0, F127*VLOOKUP(E127,VALIDATIONS!$EJ$2:$EK$5,2,FALSE)) + IF(OR(D127="",G127=""),0, IF(D127="Water Pump", VLOOKUP(G127,VALIDATIONS!$GI$2:$GJ$26,2,FALSE),      IF(D127="Bore", VLOOKUP(G127,VALIDATIONS!$GK$2:$GL$27,2,FALSE),0))))</f>
        <v/>
      </c>
    </row>
    <row r="128" spans="1:9" x14ac:dyDescent="0.2">
      <c r="A128" s="92"/>
      <c r="B128" s="224"/>
      <c r="C128" s="354"/>
      <c r="D128" s="355"/>
      <c r="E128" s="356"/>
      <c r="F128" s="225"/>
      <c r="G128" s="356"/>
      <c r="H128" s="354"/>
      <c r="I128" s="106" t="str">
        <f>IF(AND(D128="",E128="",F128="",G128=""),"",   IF(E128="",0, F128*VLOOKUP(E128,VALIDATIONS!$EJ$2:$EK$5,2,FALSE)) + IF(OR(D128="",G128=""),0, IF(D128="Water Pump", VLOOKUP(G128,VALIDATIONS!$GI$2:$GJ$26,2,FALSE),      IF(D128="Bore", VLOOKUP(G128,VALIDATIONS!$GK$2:$GL$27,2,FALSE),0))))</f>
        <v/>
      </c>
    </row>
    <row r="129" spans="1:9" x14ac:dyDescent="0.2">
      <c r="A129" s="92"/>
      <c r="B129" s="224"/>
      <c r="C129" s="354"/>
      <c r="D129" s="355"/>
      <c r="E129" s="356"/>
      <c r="F129" s="225"/>
      <c r="G129" s="356"/>
      <c r="H129" s="354"/>
      <c r="I129" s="106" t="str">
        <f>IF(AND(D129="",E129="",F129="",G129=""),"",   IF(E129="",0, F129*VLOOKUP(E129,VALIDATIONS!$EJ$2:$EK$5,2,FALSE)) + IF(OR(D129="",G129=""),0, IF(D129="Water Pump", VLOOKUP(G129,VALIDATIONS!$GI$2:$GJ$26,2,FALSE),      IF(D129="Bore", VLOOKUP(G129,VALIDATIONS!$GK$2:$GL$27,2,FALSE),0))))</f>
        <v/>
      </c>
    </row>
    <row r="130" spans="1:9" x14ac:dyDescent="0.2">
      <c r="A130" s="92"/>
      <c r="B130" s="224"/>
      <c r="C130" s="354"/>
      <c r="D130" s="355"/>
      <c r="E130" s="356"/>
      <c r="F130" s="225"/>
      <c r="G130" s="356"/>
      <c r="H130" s="354"/>
      <c r="I130" s="106" t="str">
        <f>IF(AND(D130="",E130="",F130="",G130=""),"",   IF(E130="",0, F130*VLOOKUP(E130,VALIDATIONS!$EJ$2:$EK$5,2,FALSE)) + IF(OR(D130="",G130=""),0, IF(D130="Water Pump", VLOOKUP(G130,VALIDATIONS!$GI$2:$GJ$26,2,FALSE),      IF(D130="Bore", VLOOKUP(G130,VALIDATIONS!$GK$2:$GL$27,2,FALSE),0))))</f>
        <v/>
      </c>
    </row>
    <row r="131" spans="1:9" x14ac:dyDescent="0.2">
      <c r="A131" s="92"/>
      <c r="B131" s="224"/>
      <c r="C131" s="354"/>
      <c r="D131" s="355"/>
      <c r="E131" s="356"/>
      <c r="F131" s="225"/>
      <c r="G131" s="356"/>
      <c r="H131" s="354"/>
      <c r="I131" s="106" t="str">
        <f>IF(AND(D131="",E131="",F131="",G131=""),"",   IF(E131="",0, F131*VLOOKUP(E131,VALIDATIONS!$EJ$2:$EK$5,2,FALSE)) + IF(OR(D131="",G131=""),0, IF(D131="Water Pump", VLOOKUP(G131,VALIDATIONS!$GI$2:$GJ$26,2,FALSE),      IF(D131="Bore", VLOOKUP(G131,VALIDATIONS!$GK$2:$GL$27,2,FALSE),0))))</f>
        <v/>
      </c>
    </row>
    <row r="132" spans="1:9" x14ac:dyDescent="0.2">
      <c r="A132" s="92"/>
      <c r="B132" s="224"/>
      <c r="C132" s="354"/>
      <c r="D132" s="355"/>
      <c r="E132" s="356"/>
      <c r="F132" s="225"/>
      <c r="G132" s="356"/>
      <c r="H132" s="354"/>
      <c r="I132" s="106" t="str">
        <f>IF(AND(D132="",E132="",F132="",G132=""),"",   IF(E132="",0, F132*VLOOKUP(E132,VALIDATIONS!$EJ$2:$EK$5,2,FALSE)) + IF(OR(D132="",G132=""),0, IF(D132="Water Pump", VLOOKUP(G132,VALIDATIONS!$GI$2:$GJ$26,2,FALSE),      IF(D132="Bore", VLOOKUP(G132,VALIDATIONS!$GK$2:$GL$27,2,FALSE),0))))</f>
        <v/>
      </c>
    </row>
    <row r="133" spans="1:9" x14ac:dyDescent="0.2">
      <c r="A133" s="92"/>
      <c r="B133" s="224"/>
      <c r="C133" s="354"/>
      <c r="D133" s="355"/>
      <c r="E133" s="356"/>
      <c r="F133" s="225"/>
      <c r="G133" s="356"/>
      <c r="H133" s="354"/>
      <c r="I133" s="106" t="str">
        <f>IF(AND(D133="",E133="",F133="",G133=""),"",   IF(E133="",0, F133*VLOOKUP(E133,VALIDATIONS!$EJ$2:$EK$5,2,FALSE)) + IF(OR(D133="",G133=""),0, IF(D133="Water Pump", VLOOKUP(G133,VALIDATIONS!$GI$2:$GJ$26,2,FALSE),      IF(D133="Bore", VLOOKUP(G133,VALIDATIONS!$GK$2:$GL$27,2,FALSE),0))))</f>
        <v/>
      </c>
    </row>
    <row r="134" spans="1:9" x14ac:dyDescent="0.2">
      <c r="A134" s="92"/>
      <c r="B134" s="224"/>
      <c r="C134" s="354"/>
      <c r="D134" s="355"/>
      <c r="E134" s="356"/>
      <c r="F134" s="225"/>
      <c r="G134" s="356"/>
      <c r="H134" s="354"/>
      <c r="I134" s="106" t="str">
        <f>IF(AND(D134="",E134="",F134="",G134=""),"",   IF(E134="",0, F134*VLOOKUP(E134,VALIDATIONS!$EJ$2:$EK$5,2,FALSE)) + IF(OR(D134="",G134=""),0, IF(D134="Water Pump", VLOOKUP(G134,VALIDATIONS!$GI$2:$GJ$26,2,FALSE),      IF(D134="Bore", VLOOKUP(G134,VALIDATIONS!$GK$2:$GL$27,2,FALSE),0))))</f>
        <v/>
      </c>
    </row>
    <row r="135" spans="1:9" x14ac:dyDescent="0.2">
      <c r="A135" s="92"/>
      <c r="B135" s="224"/>
      <c r="C135" s="354"/>
      <c r="D135" s="355"/>
      <c r="E135" s="356"/>
      <c r="F135" s="225"/>
      <c r="G135" s="356"/>
      <c r="H135" s="354"/>
      <c r="I135" s="106" t="str">
        <f>IF(AND(D135="",E135="",F135="",G135=""),"",   IF(E135="",0, F135*VLOOKUP(E135,VALIDATIONS!$EJ$2:$EK$5,2,FALSE)) + IF(OR(D135="",G135=""),0, IF(D135="Water Pump", VLOOKUP(G135,VALIDATIONS!$GI$2:$GJ$26,2,FALSE),      IF(D135="Bore", VLOOKUP(G135,VALIDATIONS!$GK$2:$GL$27,2,FALSE),0))))</f>
        <v/>
      </c>
    </row>
    <row r="136" spans="1:9" x14ac:dyDescent="0.2">
      <c r="A136" s="92"/>
      <c r="B136" s="224"/>
      <c r="C136" s="354"/>
      <c r="D136" s="355"/>
      <c r="E136" s="356"/>
      <c r="F136" s="225"/>
      <c r="G136" s="356"/>
      <c r="H136" s="354"/>
      <c r="I136" s="106" t="str">
        <f>IF(AND(D136="",E136="",F136="",G136=""),"",   IF(E136="",0, F136*VLOOKUP(E136,VALIDATIONS!$EJ$2:$EK$5,2,FALSE)) + IF(OR(D136="",G136=""),0, IF(D136="Water Pump", VLOOKUP(G136,VALIDATIONS!$GI$2:$GJ$26,2,FALSE),      IF(D136="Bore", VLOOKUP(G136,VALIDATIONS!$GK$2:$GL$27,2,FALSE),0))))</f>
        <v/>
      </c>
    </row>
    <row r="137" spans="1:9" x14ac:dyDescent="0.2">
      <c r="A137" s="92"/>
      <c r="B137" s="224"/>
      <c r="C137" s="354"/>
      <c r="D137" s="355"/>
      <c r="E137" s="356"/>
      <c r="F137" s="225"/>
      <c r="G137" s="356"/>
      <c r="H137" s="354"/>
      <c r="I137" s="106" t="str">
        <f>IF(AND(D137="",E137="",F137="",G137=""),"",   IF(E137="",0, F137*VLOOKUP(E137,VALIDATIONS!$EJ$2:$EK$5,2,FALSE)) + IF(OR(D137="",G137=""),0, IF(D137="Water Pump", VLOOKUP(G137,VALIDATIONS!$GI$2:$GJ$26,2,FALSE),      IF(D137="Bore", VLOOKUP(G137,VALIDATIONS!$GK$2:$GL$27,2,FALSE),0))))</f>
        <v/>
      </c>
    </row>
    <row r="138" spans="1:9" x14ac:dyDescent="0.2">
      <c r="A138" s="92"/>
      <c r="B138" s="224"/>
      <c r="C138" s="354"/>
      <c r="D138" s="355"/>
      <c r="E138" s="356"/>
      <c r="F138" s="225"/>
      <c r="G138" s="356"/>
      <c r="H138" s="354"/>
      <c r="I138" s="106" t="str">
        <f>IF(AND(D138="",E138="",F138="",G138=""),"",   IF(E138="",0, F138*VLOOKUP(E138,VALIDATIONS!$EJ$2:$EK$5,2,FALSE)) + IF(OR(D138="",G138=""),0, IF(D138="Water Pump", VLOOKUP(G138,VALIDATIONS!$GI$2:$GJ$26,2,FALSE),      IF(D138="Bore", VLOOKUP(G138,VALIDATIONS!$GK$2:$GL$27,2,FALSE),0))))</f>
        <v/>
      </c>
    </row>
    <row r="139" spans="1:9" x14ac:dyDescent="0.2">
      <c r="A139" s="92"/>
      <c r="B139" s="224"/>
      <c r="C139" s="354"/>
      <c r="D139" s="355"/>
      <c r="E139" s="356"/>
      <c r="F139" s="225"/>
      <c r="G139" s="356"/>
      <c r="H139" s="354"/>
      <c r="I139" s="106" t="str">
        <f>IF(AND(D139="",E139="",F139="",G139=""),"",   IF(E139="",0, F139*VLOOKUP(E139,VALIDATIONS!$EJ$2:$EK$5,2,FALSE)) + IF(OR(D139="",G139=""),0, IF(D139="Water Pump", VLOOKUP(G139,VALIDATIONS!$GI$2:$GJ$26,2,FALSE),      IF(D139="Bore", VLOOKUP(G139,VALIDATIONS!$GK$2:$GL$27,2,FALSE),0))))</f>
        <v/>
      </c>
    </row>
    <row r="140" spans="1:9" x14ac:dyDescent="0.2">
      <c r="A140" s="92"/>
      <c r="B140" s="224"/>
      <c r="C140" s="354"/>
      <c r="D140" s="355"/>
      <c r="E140" s="356"/>
      <c r="F140" s="225"/>
      <c r="G140" s="356"/>
      <c r="H140" s="354"/>
      <c r="I140" s="106" t="str">
        <f>IF(AND(D140="",E140="",F140="",G140=""),"",   IF(E140="",0, F140*VLOOKUP(E140,VALIDATIONS!$EJ$2:$EK$5,2,FALSE)) + IF(OR(D140="",G140=""),0, IF(D140="Water Pump", VLOOKUP(G140,VALIDATIONS!$GI$2:$GJ$26,2,FALSE),      IF(D140="Bore", VLOOKUP(G140,VALIDATIONS!$GK$2:$GL$27,2,FALSE),0))))</f>
        <v/>
      </c>
    </row>
    <row r="141" spans="1:9" x14ac:dyDescent="0.2">
      <c r="A141" s="92"/>
      <c r="B141" s="224"/>
      <c r="C141" s="354"/>
      <c r="D141" s="355"/>
      <c r="E141" s="356"/>
      <c r="F141" s="225"/>
      <c r="G141" s="356"/>
      <c r="H141" s="354"/>
      <c r="I141" s="106" t="str">
        <f>IF(AND(D141="",E141="",F141="",G141=""),"",   IF(E141="",0, F141*VLOOKUP(E141,VALIDATIONS!$EJ$2:$EK$5,2,FALSE)) + IF(OR(D141="",G141=""),0, IF(D141="Water Pump", VLOOKUP(G141,VALIDATIONS!$GI$2:$GJ$26,2,FALSE),      IF(D141="Bore", VLOOKUP(G141,VALIDATIONS!$GK$2:$GL$27,2,FALSE),0))))</f>
        <v/>
      </c>
    </row>
    <row r="142" spans="1:9" x14ac:dyDescent="0.2">
      <c r="A142" s="92"/>
      <c r="B142" s="224"/>
      <c r="C142" s="354"/>
      <c r="D142" s="355"/>
      <c r="E142" s="356"/>
      <c r="F142" s="225"/>
      <c r="G142" s="356"/>
      <c r="H142" s="354"/>
      <c r="I142" s="106" t="str">
        <f>IF(AND(D142="",E142="",F142="",G142=""),"",   IF(E142="",0, F142*VLOOKUP(E142,VALIDATIONS!$EJ$2:$EK$5,2,FALSE)) + IF(OR(D142="",G142=""),0, IF(D142="Water Pump", VLOOKUP(G142,VALIDATIONS!$GI$2:$GJ$26,2,FALSE),      IF(D142="Bore", VLOOKUP(G142,VALIDATIONS!$GK$2:$GL$27,2,FALSE),0))))</f>
        <v/>
      </c>
    </row>
    <row r="143" spans="1:9" x14ac:dyDescent="0.2">
      <c r="A143" s="92"/>
      <c r="B143" s="224"/>
      <c r="C143" s="354"/>
      <c r="D143" s="355"/>
      <c r="E143" s="356"/>
      <c r="F143" s="225"/>
      <c r="G143" s="356"/>
      <c r="H143" s="354"/>
      <c r="I143" s="106" t="str">
        <f>IF(AND(D143="",E143="",F143="",G143=""),"",   IF(E143="",0, F143*VLOOKUP(E143,VALIDATIONS!$EJ$2:$EK$5,2,FALSE)) + IF(OR(D143="",G143=""),0, IF(D143="Water Pump", VLOOKUP(G143,VALIDATIONS!$GI$2:$GJ$26,2,FALSE),      IF(D143="Bore", VLOOKUP(G143,VALIDATIONS!$GK$2:$GL$27,2,FALSE),0))))</f>
        <v/>
      </c>
    </row>
    <row r="144" spans="1:9" x14ac:dyDescent="0.2">
      <c r="A144" s="92"/>
      <c r="B144" s="224"/>
      <c r="C144" s="354"/>
      <c r="D144" s="355"/>
      <c r="E144" s="356"/>
      <c r="F144" s="225"/>
      <c r="G144" s="356"/>
      <c r="H144" s="354"/>
      <c r="I144" s="106" t="str">
        <f>IF(AND(D144="",E144="",F144="",G144=""),"",   IF(E144="",0, F144*VLOOKUP(E144,VALIDATIONS!$EJ$2:$EK$5,2,FALSE)) + IF(OR(D144="",G144=""),0, IF(D144="Water Pump", VLOOKUP(G144,VALIDATIONS!$GI$2:$GJ$26,2,FALSE),      IF(D144="Bore", VLOOKUP(G144,VALIDATIONS!$GK$2:$GL$27,2,FALSE),0))))</f>
        <v/>
      </c>
    </row>
    <row r="145" spans="1:9" x14ac:dyDescent="0.2">
      <c r="A145" s="92"/>
      <c r="B145" s="224"/>
      <c r="C145" s="354"/>
      <c r="D145" s="355"/>
      <c r="E145" s="356"/>
      <c r="F145" s="225"/>
      <c r="G145" s="356"/>
      <c r="H145" s="354"/>
      <c r="I145" s="106" t="str">
        <f>IF(AND(D145="",E145="",F145="",G145=""),"",   IF(E145="",0, F145*VLOOKUP(E145,VALIDATIONS!$EJ$2:$EK$5,2,FALSE)) + IF(OR(D145="",G145=""),0, IF(D145="Water Pump", VLOOKUP(G145,VALIDATIONS!$GI$2:$GJ$26,2,FALSE),      IF(D145="Bore", VLOOKUP(G145,VALIDATIONS!$GK$2:$GL$27,2,FALSE),0))))</f>
        <v/>
      </c>
    </row>
    <row r="146" spans="1:9" x14ac:dyDescent="0.2">
      <c r="A146" s="92"/>
      <c r="B146" s="224"/>
      <c r="C146" s="354"/>
      <c r="D146" s="355"/>
      <c r="E146" s="356"/>
      <c r="F146" s="225"/>
      <c r="G146" s="356"/>
      <c r="H146" s="354"/>
      <c r="I146" s="106" t="str">
        <f>IF(AND(D146="",E146="",F146="",G146=""),"",   IF(E146="",0, F146*VLOOKUP(E146,VALIDATIONS!$EJ$2:$EK$5,2,FALSE)) + IF(OR(D146="",G146=""),0, IF(D146="Water Pump", VLOOKUP(G146,VALIDATIONS!$GI$2:$GJ$26,2,FALSE),      IF(D146="Bore", VLOOKUP(G146,VALIDATIONS!$GK$2:$GL$27,2,FALSE),0))))</f>
        <v/>
      </c>
    </row>
    <row r="147" spans="1:9" x14ac:dyDescent="0.2">
      <c r="A147" s="92"/>
      <c r="B147" s="224"/>
      <c r="C147" s="354"/>
      <c r="D147" s="355"/>
      <c r="E147" s="356"/>
      <c r="F147" s="225"/>
      <c r="G147" s="356"/>
      <c r="H147" s="354"/>
      <c r="I147" s="106" t="str">
        <f>IF(AND(D147="",E147="",F147="",G147=""),"",   IF(E147="",0, F147*VLOOKUP(E147,VALIDATIONS!$EJ$2:$EK$5,2,FALSE)) + IF(OR(D147="",G147=""),0, IF(D147="Water Pump", VLOOKUP(G147,VALIDATIONS!$GI$2:$GJ$26,2,FALSE),      IF(D147="Bore", VLOOKUP(G147,VALIDATIONS!$GK$2:$GL$27,2,FALSE),0))))</f>
        <v/>
      </c>
    </row>
    <row r="148" spans="1:9" x14ac:dyDescent="0.2">
      <c r="A148" s="92"/>
      <c r="B148" s="224"/>
      <c r="C148" s="354"/>
      <c r="D148" s="355"/>
      <c r="E148" s="356"/>
      <c r="F148" s="225"/>
      <c r="G148" s="356"/>
      <c r="H148" s="354"/>
      <c r="I148" s="106" t="str">
        <f>IF(AND(D148="",E148="",F148="",G148=""),"",   IF(E148="",0, F148*VLOOKUP(E148,VALIDATIONS!$EJ$2:$EK$5,2,FALSE)) + IF(OR(D148="",G148=""),0, IF(D148="Water Pump", VLOOKUP(G148,VALIDATIONS!$GI$2:$GJ$26,2,FALSE),      IF(D148="Bore", VLOOKUP(G148,VALIDATIONS!$GK$2:$GL$27,2,FALSE),0))))</f>
        <v/>
      </c>
    </row>
    <row r="149" spans="1:9" x14ac:dyDescent="0.2">
      <c r="A149" s="92"/>
      <c r="B149" s="224"/>
      <c r="C149" s="354"/>
      <c r="D149" s="355"/>
      <c r="E149" s="356"/>
      <c r="F149" s="225"/>
      <c r="G149" s="356"/>
      <c r="H149" s="354"/>
      <c r="I149" s="106" t="str">
        <f>IF(AND(D149="",E149="",F149="",G149=""),"",   IF(E149="",0, F149*VLOOKUP(E149,VALIDATIONS!$EJ$2:$EK$5,2,FALSE)) + IF(OR(D149="",G149=""),0, IF(D149="Water Pump", VLOOKUP(G149,VALIDATIONS!$GI$2:$GJ$26,2,FALSE),      IF(D149="Bore", VLOOKUP(G149,VALIDATIONS!$GK$2:$GL$27,2,FALSE),0))))</f>
        <v/>
      </c>
    </row>
    <row r="150" spans="1:9" x14ac:dyDescent="0.2">
      <c r="A150" s="92"/>
      <c r="B150" s="224"/>
      <c r="C150" s="354"/>
      <c r="D150" s="355"/>
      <c r="E150" s="356"/>
      <c r="F150" s="225"/>
      <c r="G150" s="356"/>
      <c r="H150" s="354"/>
      <c r="I150" s="106" t="str">
        <f>IF(AND(D150="",E150="",F150="",G150=""),"",   IF(E150="",0, F150*VLOOKUP(E150,VALIDATIONS!$EJ$2:$EK$5,2,FALSE)) + IF(OR(D150="",G150=""),0, IF(D150="Water Pump", VLOOKUP(G150,VALIDATIONS!$GI$2:$GJ$26,2,FALSE),      IF(D150="Bore", VLOOKUP(G150,VALIDATIONS!$GK$2:$GL$27,2,FALSE),0))))</f>
        <v/>
      </c>
    </row>
    <row r="151" spans="1:9" x14ac:dyDescent="0.2">
      <c r="A151" s="92"/>
      <c r="B151" s="224"/>
      <c r="C151" s="354"/>
      <c r="D151" s="355"/>
      <c r="E151" s="356"/>
      <c r="F151" s="225"/>
      <c r="G151" s="356"/>
      <c r="H151" s="354"/>
      <c r="I151" s="106" t="str">
        <f>IF(AND(D151="",E151="",F151="",G151=""),"",   IF(E151="",0, F151*VLOOKUP(E151,VALIDATIONS!$EJ$2:$EK$5,2,FALSE)) + IF(OR(D151="",G151=""),0, IF(D151="Water Pump", VLOOKUP(G151,VALIDATIONS!$GI$2:$GJ$26,2,FALSE),      IF(D151="Bore", VLOOKUP(G151,VALIDATIONS!$GK$2:$GL$27,2,FALSE),0))))</f>
        <v/>
      </c>
    </row>
    <row r="152" spans="1:9" x14ac:dyDescent="0.2">
      <c r="A152" s="92"/>
      <c r="B152" s="224"/>
      <c r="C152" s="354"/>
      <c r="D152" s="355"/>
      <c r="E152" s="356"/>
      <c r="F152" s="225"/>
      <c r="G152" s="356"/>
      <c r="H152" s="354"/>
      <c r="I152" s="106" t="str">
        <f>IF(AND(D152="",E152="",F152="",G152=""),"",   IF(E152="",0, F152*VLOOKUP(E152,VALIDATIONS!$EJ$2:$EK$5,2,FALSE)) + IF(OR(D152="",G152=""),0, IF(D152="Water Pump", VLOOKUP(G152,VALIDATIONS!$GI$2:$GJ$26,2,FALSE),      IF(D152="Bore", VLOOKUP(G152,VALIDATIONS!$GK$2:$GL$27,2,FALSE),0))))</f>
        <v/>
      </c>
    </row>
    <row r="153" spans="1:9" x14ac:dyDescent="0.2">
      <c r="A153" s="92"/>
      <c r="B153" s="224"/>
      <c r="C153" s="354"/>
      <c r="D153" s="355"/>
      <c r="E153" s="356"/>
      <c r="F153" s="225"/>
      <c r="G153" s="356"/>
      <c r="H153" s="354"/>
      <c r="I153" s="106" t="str">
        <f>IF(AND(D153="",E153="",F153="",G153=""),"",   IF(E153="",0, F153*VLOOKUP(E153,VALIDATIONS!$EJ$2:$EK$5,2,FALSE)) + IF(OR(D153="",G153=""),0, IF(D153="Water Pump", VLOOKUP(G153,VALIDATIONS!$GI$2:$GJ$26,2,FALSE),      IF(D153="Bore", VLOOKUP(G153,VALIDATIONS!$GK$2:$GL$27,2,FALSE),0))))</f>
        <v/>
      </c>
    </row>
    <row r="154" spans="1:9" x14ac:dyDescent="0.2">
      <c r="A154" s="92"/>
      <c r="B154" s="224"/>
      <c r="C154" s="354"/>
      <c r="D154" s="355"/>
      <c r="E154" s="356"/>
      <c r="F154" s="225"/>
      <c r="G154" s="356"/>
      <c r="H154" s="354"/>
      <c r="I154" s="106" t="str">
        <f>IF(AND(D154="",E154="",F154="",G154=""),"",   IF(E154="",0, F154*VLOOKUP(E154,VALIDATIONS!$EJ$2:$EK$5,2,FALSE)) + IF(OR(D154="",G154=""),0, IF(D154="Water Pump", VLOOKUP(G154,VALIDATIONS!$GI$2:$GJ$26,2,FALSE),      IF(D154="Bore", VLOOKUP(G154,VALIDATIONS!$GK$2:$GL$27,2,FALSE),0))))</f>
        <v/>
      </c>
    </row>
    <row r="155" spans="1:9" x14ac:dyDescent="0.2">
      <c r="A155" s="92"/>
      <c r="B155" s="224"/>
      <c r="C155" s="354"/>
      <c r="D155" s="355"/>
      <c r="E155" s="356"/>
      <c r="F155" s="225"/>
      <c r="G155" s="356"/>
      <c r="H155" s="354"/>
      <c r="I155" s="106" t="str">
        <f>IF(AND(D155="",E155="",F155="",G155=""),"",   IF(E155="",0, F155*VLOOKUP(E155,VALIDATIONS!$EJ$2:$EK$5,2,FALSE)) + IF(OR(D155="",G155=""),0, IF(D155="Water Pump", VLOOKUP(G155,VALIDATIONS!$GI$2:$GJ$26,2,FALSE),      IF(D155="Bore", VLOOKUP(G155,VALIDATIONS!$GK$2:$GL$27,2,FALSE),0))))</f>
        <v/>
      </c>
    </row>
    <row r="156" spans="1:9" x14ac:dyDescent="0.2">
      <c r="A156" s="92"/>
      <c r="B156" s="224"/>
      <c r="C156" s="354"/>
      <c r="D156" s="355"/>
      <c r="E156" s="356"/>
      <c r="F156" s="225"/>
      <c r="G156" s="356"/>
      <c r="H156" s="354"/>
      <c r="I156" s="106" t="str">
        <f>IF(AND(D156="",E156="",F156="",G156=""),"",   IF(E156="",0, F156*VLOOKUP(E156,VALIDATIONS!$EJ$2:$EK$5,2,FALSE)) + IF(OR(D156="",G156=""),0, IF(D156="Water Pump", VLOOKUP(G156,VALIDATIONS!$GI$2:$GJ$26,2,FALSE),      IF(D156="Bore", VLOOKUP(G156,VALIDATIONS!$GK$2:$GL$27,2,FALSE),0))))</f>
        <v/>
      </c>
    </row>
    <row r="157" spans="1:9" x14ac:dyDescent="0.2">
      <c r="A157" s="92"/>
      <c r="B157" s="224"/>
      <c r="C157" s="354"/>
      <c r="D157" s="355"/>
      <c r="E157" s="356"/>
      <c r="F157" s="225"/>
      <c r="G157" s="356"/>
      <c r="H157" s="354"/>
      <c r="I157" s="106" t="str">
        <f>IF(AND(D157="",E157="",F157="",G157=""),"",   IF(E157="",0, F157*VLOOKUP(E157,VALIDATIONS!$EJ$2:$EK$5,2,FALSE)) + IF(OR(D157="",G157=""),0, IF(D157="Water Pump", VLOOKUP(G157,VALIDATIONS!$GI$2:$GJ$26,2,FALSE),      IF(D157="Bore", VLOOKUP(G157,VALIDATIONS!$GK$2:$GL$27,2,FALSE),0))))</f>
        <v/>
      </c>
    </row>
    <row r="158" spans="1:9" x14ac:dyDescent="0.2">
      <c r="A158" s="92"/>
      <c r="B158" s="224"/>
      <c r="C158" s="354"/>
      <c r="D158" s="355"/>
      <c r="E158" s="356"/>
      <c r="F158" s="225"/>
      <c r="G158" s="356"/>
      <c r="H158" s="354"/>
      <c r="I158" s="106" t="str">
        <f>IF(AND(D158="",E158="",F158="",G158=""),"",   IF(E158="",0, F158*VLOOKUP(E158,VALIDATIONS!$EJ$2:$EK$5,2,FALSE)) + IF(OR(D158="",G158=""),0, IF(D158="Water Pump", VLOOKUP(G158,VALIDATIONS!$GI$2:$GJ$26,2,FALSE),      IF(D158="Bore", VLOOKUP(G158,VALIDATIONS!$GK$2:$GL$27,2,FALSE),0))))</f>
        <v/>
      </c>
    </row>
    <row r="159" spans="1:9" x14ac:dyDescent="0.2">
      <c r="A159" s="92"/>
      <c r="B159" s="224"/>
      <c r="C159" s="354"/>
      <c r="D159" s="355"/>
      <c r="E159" s="356"/>
      <c r="F159" s="225"/>
      <c r="G159" s="356"/>
      <c r="H159" s="354"/>
      <c r="I159" s="106" t="str">
        <f>IF(AND(D159="",E159="",F159="",G159=""),"",   IF(E159="",0, F159*VLOOKUP(E159,VALIDATIONS!$EJ$2:$EK$5,2,FALSE)) + IF(OR(D159="",G159=""),0, IF(D159="Water Pump", VLOOKUP(G159,VALIDATIONS!$GI$2:$GJ$26,2,FALSE),      IF(D159="Bore", VLOOKUP(G159,VALIDATIONS!$GK$2:$GL$27,2,FALSE),0))))</f>
        <v/>
      </c>
    </row>
    <row r="160" spans="1:9" x14ac:dyDescent="0.2">
      <c r="A160" s="92"/>
      <c r="B160" s="224"/>
      <c r="C160" s="354"/>
      <c r="D160" s="355"/>
      <c r="E160" s="356"/>
      <c r="F160" s="225"/>
      <c r="G160" s="356"/>
      <c r="H160" s="354"/>
      <c r="I160" s="106" t="str">
        <f>IF(AND(D160="",E160="",F160="",G160=""),"",   IF(E160="",0, F160*VLOOKUP(E160,VALIDATIONS!$EJ$2:$EK$5,2,FALSE)) + IF(OR(D160="",G160=""),0, IF(D160="Water Pump", VLOOKUP(G160,VALIDATIONS!$GI$2:$GJ$26,2,FALSE),      IF(D160="Bore", VLOOKUP(G160,VALIDATIONS!$GK$2:$GL$27,2,FALSE),0))))</f>
        <v/>
      </c>
    </row>
    <row r="161" spans="1:9" x14ac:dyDescent="0.2">
      <c r="A161" s="92"/>
      <c r="B161" s="224"/>
      <c r="C161" s="354"/>
      <c r="D161" s="355"/>
      <c r="E161" s="356"/>
      <c r="F161" s="225"/>
      <c r="G161" s="356"/>
      <c r="H161" s="354"/>
      <c r="I161" s="106" t="str">
        <f>IF(AND(D161="",E161="",F161="",G161=""),"",   IF(E161="",0, F161*VLOOKUP(E161,VALIDATIONS!$EJ$2:$EK$5,2,FALSE)) + IF(OR(D161="",G161=""),0, IF(D161="Water Pump", VLOOKUP(G161,VALIDATIONS!$GI$2:$GJ$26,2,FALSE),      IF(D161="Bore", VLOOKUP(G161,VALIDATIONS!$GK$2:$GL$27,2,FALSE),0))))</f>
        <v/>
      </c>
    </row>
    <row r="162" spans="1:9" x14ac:dyDescent="0.2">
      <c r="A162" s="92"/>
      <c r="B162" s="224"/>
      <c r="C162" s="354"/>
      <c r="D162" s="355"/>
      <c r="E162" s="356"/>
      <c r="F162" s="225"/>
      <c r="G162" s="356"/>
      <c r="H162" s="354"/>
      <c r="I162" s="106" t="str">
        <f>IF(AND(D162="",E162="",F162="",G162=""),"",   IF(E162="",0, F162*VLOOKUP(E162,VALIDATIONS!$EJ$2:$EK$5,2,FALSE)) + IF(OR(D162="",G162=""),0, IF(D162="Water Pump", VLOOKUP(G162,VALIDATIONS!$GI$2:$GJ$26,2,FALSE),      IF(D162="Bore", VLOOKUP(G162,VALIDATIONS!$GK$2:$GL$27,2,FALSE),0))))</f>
        <v/>
      </c>
    </row>
    <row r="163" spans="1:9" x14ac:dyDescent="0.2">
      <c r="A163" s="92"/>
      <c r="B163" s="224"/>
      <c r="C163" s="354"/>
      <c r="D163" s="355"/>
      <c r="E163" s="356"/>
      <c r="F163" s="225"/>
      <c r="G163" s="356"/>
      <c r="H163" s="354"/>
      <c r="I163" s="106" t="str">
        <f>IF(AND(D163="",E163="",F163="",G163=""),"",   IF(E163="",0, F163*VLOOKUP(E163,VALIDATIONS!$EJ$2:$EK$5,2,FALSE)) + IF(OR(D163="",G163=""),0, IF(D163="Water Pump", VLOOKUP(G163,VALIDATIONS!$GI$2:$GJ$26,2,FALSE),      IF(D163="Bore", VLOOKUP(G163,VALIDATIONS!$GK$2:$GL$27,2,FALSE),0))))</f>
        <v/>
      </c>
    </row>
    <row r="164" spans="1:9" x14ac:dyDescent="0.2">
      <c r="A164" s="92"/>
      <c r="B164" s="224"/>
      <c r="C164" s="354"/>
      <c r="D164" s="355"/>
      <c r="E164" s="356"/>
      <c r="F164" s="225"/>
      <c r="G164" s="356"/>
      <c r="H164" s="354"/>
      <c r="I164" s="106" t="str">
        <f>IF(AND(D164="",E164="",F164="",G164=""),"",   IF(E164="",0, F164*VLOOKUP(E164,VALIDATIONS!$EJ$2:$EK$5,2,FALSE)) + IF(OR(D164="",G164=""),0, IF(D164="Water Pump", VLOOKUP(G164,VALIDATIONS!$GI$2:$GJ$26,2,FALSE),      IF(D164="Bore", VLOOKUP(G164,VALIDATIONS!$GK$2:$GL$27,2,FALSE),0))))</f>
        <v/>
      </c>
    </row>
    <row r="165" spans="1:9" x14ac:dyDescent="0.2">
      <c r="A165" s="92"/>
      <c r="B165" s="224"/>
      <c r="C165" s="354"/>
      <c r="D165" s="355"/>
      <c r="E165" s="356"/>
      <c r="F165" s="225"/>
      <c r="G165" s="356"/>
      <c r="H165" s="354"/>
      <c r="I165" s="106" t="str">
        <f>IF(AND(D165="",E165="",F165="",G165=""),"",   IF(E165="",0, F165*VLOOKUP(E165,VALIDATIONS!$EJ$2:$EK$5,2,FALSE)) + IF(OR(D165="",G165=""),0, IF(D165="Water Pump", VLOOKUP(G165,VALIDATIONS!$GI$2:$GJ$26,2,FALSE),      IF(D165="Bore", VLOOKUP(G165,VALIDATIONS!$GK$2:$GL$27,2,FALSE),0))))</f>
        <v/>
      </c>
    </row>
    <row r="166" spans="1:9" x14ac:dyDescent="0.2">
      <c r="A166" s="92"/>
      <c r="B166" s="224"/>
      <c r="C166" s="354"/>
      <c r="D166" s="355"/>
      <c r="E166" s="356"/>
      <c r="F166" s="225"/>
      <c r="G166" s="356"/>
      <c r="H166" s="354"/>
      <c r="I166" s="106" t="str">
        <f>IF(AND(D166="",E166="",F166="",G166=""),"",   IF(E166="",0, F166*VLOOKUP(E166,VALIDATIONS!$EJ$2:$EK$5,2,FALSE)) + IF(OR(D166="",G166=""),0, IF(D166="Water Pump", VLOOKUP(G166,VALIDATIONS!$GI$2:$GJ$26,2,FALSE),      IF(D166="Bore", VLOOKUP(G166,VALIDATIONS!$GK$2:$GL$27,2,FALSE),0))))</f>
        <v/>
      </c>
    </row>
    <row r="167" spans="1:9" x14ac:dyDescent="0.2">
      <c r="A167" s="92"/>
      <c r="B167" s="224"/>
      <c r="C167" s="354"/>
      <c r="D167" s="355"/>
      <c r="E167" s="356"/>
      <c r="F167" s="225"/>
      <c r="G167" s="356"/>
      <c r="H167" s="354"/>
      <c r="I167" s="106" t="str">
        <f>IF(AND(D167="",E167="",F167="",G167=""),"",   IF(E167="",0, F167*VLOOKUP(E167,VALIDATIONS!$EJ$2:$EK$5,2,FALSE)) + IF(OR(D167="",G167=""),0, IF(D167="Water Pump", VLOOKUP(G167,VALIDATIONS!$GI$2:$GJ$26,2,FALSE),      IF(D167="Bore", VLOOKUP(G167,VALIDATIONS!$GK$2:$GL$27,2,FALSE),0))))</f>
        <v/>
      </c>
    </row>
    <row r="168" spans="1:9" x14ac:dyDescent="0.2">
      <c r="A168" s="92"/>
      <c r="B168" s="224"/>
      <c r="C168" s="354"/>
      <c r="D168" s="355"/>
      <c r="E168" s="356"/>
      <c r="F168" s="225"/>
      <c r="G168" s="356"/>
      <c r="H168" s="354"/>
      <c r="I168" s="106" t="str">
        <f>IF(AND(D168="",E168="",F168="",G168=""),"",   IF(E168="",0, F168*VLOOKUP(E168,VALIDATIONS!$EJ$2:$EK$5,2,FALSE)) + IF(OR(D168="",G168=""),0, IF(D168="Water Pump", VLOOKUP(G168,VALIDATIONS!$GI$2:$GJ$26,2,FALSE),      IF(D168="Bore", VLOOKUP(G168,VALIDATIONS!$GK$2:$GL$27,2,FALSE),0))))</f>
        <v/>
      </c>
    </row>
    <row r="169" spans="1:9" x14ac:dyDescent="0.2">
      <c r="A169" s="92"/>
      <c r="B169" s="224"/>
      <c r="C169" s="354"/>
      <c r="D169" s="355"/>
      <c r="E169" s="356"/>
      <c r="F169" s="225"/>
      <c r="G169" s="356"/>
      <c r="H169" s="354"/>
      <c r="I169" s="106" t="str">
        <f>IF(AND(D169="",E169="",F169="",G169=""),"",   IF(E169="",0, F169*VLOOKUP(E169,VALIDATIONS!$EJ$2:$EK$5,2,FALSE)) + IF(OR(D169="",G169=""),0, IF(D169="Water Pump", VLOOKUP(G169,VALIDATIONS!$GI$2:$GJ$26,2,FALSE),      IF(D169="Bore", VLOOKUP(G169,VALIDATIONS!$GK$2:$GL$27,2,FALSE),0))))</f>
        <v/>
      </c>
    </row>
    <row r="170" spans="1:9" x14ac:dyDescent="0.2">
      <c r="A170" s="92"/>
      <c r="B170" s="224"/>
      <c r="C170" s="354"/>
      <c r="D170" s="355"/>
      <c r="E170" s="356"/>
      <c r="F170" s="225"/>
      <c r="G170" s="356"/>
      <c r="H170" s="354"/>
      <c r="I170" s="106" t="str">
        <f>IF(AND(D170="",E170="",F170="",G170=""),"",   IF(E170="",0, F170*VLOOKUP(E170,VALIDATIONS!$EJ$2:$EK$5,2,FALSE)) + IF(OR(D170="",G170=""),0, IF(D170="Water Pump", VLOOKUP(G170,VALIDATIONS!$GI$2:$GJ$26,2,FALSE),      IF(D170="Bore", VLOOKUP(G170,VALIDATIONS!$GK$2:$GL$27,2,FALSE),0))))</f>
        <v/>
      </c>
    </row>
    <row r="171" spans="1:9" x14ac:dyDescent="0.2">
      <c r="A171" s="92"/>
      <c r="B171" s="224"/>
      <c r="C171" s="354"/>
      <c r="D171" s="355"/>
      <c r="E171" s="356"/>
      <c r="F171" s="225"/>
      <c r="G171" s="356"/>
      <c r="H171" s="354"/>
      <c r="I171" s="106" t="str">
        <f>IF(AND(D171="",E171="",F171="",G171=""),"",   IF(E171="",0, F171*VLOOKUP(E171,VALIDATIONS!$EJ$2:$EK$5,2,FALSE)) + IF(OR(D171="",G171=""),0, IF(D171="Water Pump", VLOOKUP(G171,VALIDATIONS!$GI$2:$GJ$26,2,FALSE),      IF(D171="Bore", VLOOKUP(G171,VALIDATIONS!$GK$2:$GL$27,2,FALSE),0))))</f>
        <v/>
      </c>
    </row>
    <row r="172" spans="1:9" x14ac:dyDescent="0.2">
      <c r="A172" s="92"/>
      <c r="B172" s="224"/>
      <c r="C172" s="354"/>
      <c r="D172" s="355"/>
      <c r="E172" s="356"/>
      <c r="F172" s="225"/>
      <c r="G172" s="356"/>
      <c r="H172" s="354"/>
      <c r="I172" s="106" t="str">
        <f>IF(AND(D172="",E172="",F172="",G172=""),"",   IF(E172="",0, F172*VLOOKUP(E172,VALIDATIONS!$EJ$2:$EK$5,2,FALSE)) + IF(OR(D172="",G172=""),0, IF(D172="Water Pump", VLOOKUP(G172,VALIDATIONS!$GI$2:$GJ$26,2,FALSE),      IF(D172="Bore", VLOOKUP(G172,VALIDATIONS!$GK$2:$GL$27,2,FALSE),0))))</f>
        <v/>
      </c>
    </row>
    <row r="173" spans="1:9" x14ac:dyDescent="0.2">
      <c r="A173" s="92"/>
      <c r="B173" s="224"/>
      <c r="C173" s="354"/>
      <c r="D173" s="355"/>
      <c r="E173" s="356"/>
      <c r="F173" s="225"/>
      <c r="G173" s="356"/>
      <c r="H173" s="354"/>
      <c r="I173" s="106" t="str">
        <f>IF(AND(D173="",E173="",F173="",G173=""),"",   IF(E173="",0, F173*VLOOKUP(E173,VALIDATIONS!$EJ$2:$EK$5,2,FALSE)) + IF(OR(D173="",G173=""),0, IF(D173="Water Pump", VLOOKUP(G173,VALIDATIONS!$GI$2:$GJ$26,2,FALSE),      IF(D173="Bore", VLOOKUP(G173,VALIDATIONS!$GK$2:$GL$27,2,FALSE),0))))</f>
        <v/>
      </c>
    </row>
    <row r="174" spans="1:9" x14ac:dyDescent="0.2">
      <c r="A174" s="92"/>
      <c r="B174" s="224"/>
      <c r="C174" s="354"/>
      <c r="D174" s="355"/>
      <c r="E174" s="356"/>
      <c r="F174" s="225"/>
      <c r="G174" s="356"/>
      <c r="H174" s="354"/>
      <c r="I174" s="106" t="str">
        <f>IF(AND(D174="",E174="",F174="",G174=""),"",   IF(E174="",0, F174*VLOOKUP(E174,VALIDATIONS!$EJ$2:$EK$5,2,FALSE)) + IF(OR(D174="",G174=""),0, IF(D174="Water Pump", VLOOKUP(G174,VALIDATIONS!$GI$2:$GJ$26,2,FALSE),      IF(D174="Bore", VLOOKUP(G174,VALIDATIONS!$GK$2:$GL$27,2,FALSE),0))))</f>
        <v/>
      </c>
    </row>
    <row r="175" spans="1:9" x14ac:dyDescent="0.2">
      <c r="A175" s="92"/>
      <c r="B175" s="224"/>
      <c r="C175" s="354"/>
      <c r="D175" s="355"/>
      <c r="E175" s="356"/>
      <c r="F175" s="225"/>
      <c r="G175" s="356"/>
      <c r="H175" s="354"/>
      <c r="I175" s="106" t="str">
        <f>IF(AND(D175="",E175="",F175="",G175=""),"",   IF(E175="",0, F175*VLOOKUP(E175,VALIDATIONS!$EJ$2:$EK$5,2,FALSE)) + IF(OR(D175="",G175=""),0, IF(D175="Water Pump", VLOOKUP(G175,VALIDATIONS!$GI$2:$GJ$26,2,FALSE),      IF(D175="Bore", VLOOKUP(G175,VALIDATIONS!$GK$2:$GL$27,2,FALSE),0))))</f>
        <v/>
      </c>
    </row>
    <row r="176" spans="1:9" x14ac:dyDescent="0.2">
      <c r="A176" s="92"/>
      <c r="B176" s="224"/>
      <c r="C176" s="354"/>
      <c r="D176" s="355"/>
      <c r="E176" s="356"/>
      <c r="F176" s="225"/>
      <c r="G176" s="356"/>
      <c r="H176" s="354"/>
      <c r="I176" s="106" t="str">
        <f>IF(AND(D176="",E176="",F176="",G176=""),"",   IF(E176="",0, F176*VLOOKUP(E176,VALIDATIONS!$EJ$2:$EK$5,2,FALSE)) + IF(OR(D176="",G176=""),0, IF(D176="Water Pump", VLOOKUP(G176,VALIDATIONS!$GI$2:$GJ$26,2,FALSE),      IF(D176="Bore", VLOOKUP(G176,VALIDATIONS!$GK$2:$GL$27,2,FALSE),0))))</f>
        <v/>
      </c>
    </row>
    <row r="177" spans="1:9" x14ac:dyDescent="0.2">
      <c r="A177" s="92"/>
      <c r="B177" s="224"/>
      <c r="C177" s="354"/>
      <c r="D177" s="355"/>
      <c r="E177" s="356"/>
      <c r="F177" s="225"/>
      <c r="G177" s="356"/>
      <c r="H177" s="354"/>
      <c r="I177" s="106" t="str">
        <f>IF(AND(D177="",E177="",F177="",G177=""),"",   IF(E177="",0, F177*VLOOKUP(E177,VALIDATIONS!$EJ$2:$EK$5,2,FALSE)) + IF(OR(D177="",G177=""),0, IF(D177="Water Pump", VLOOKUP(G177,VALIDATIONS!$GI$2:$GJ$26,2,FALSE),      IF(D177="Bore", VLOOKUP(G177,VALIDATIONS!$GK$2:$GL$27,2,FALSE),0))))</f>
        <v/>
      </c>
    </row>
    <row r="178" spans="1:9" x14ac:dyDescent="0.2">
      <c r="A178" s="92"/>
      <c r="B178" s="224"/>
      <c r="C178" s="354"/>
      <c r="D178" s="355"/>
      <c r="E178" s="356"/>
      <c r="F178" s="225"/>
      <c r="G178" s="356"/>
      <c r="H178" s="354"/>
      <c r="I178" s="106" t="str">
        <f>IF(AND(D178="",E178="",F178="",G178=""),"",   IF(E178="",0, F178*VLOOKUP(E178,VALIDATIONS!$EJ$2:$EK$5,2,FALSE)) + IF(OR(D178="",G178=""),0, IF(D178="Water Pump", VLOOKUP(G178,VALIDATIONS!$GI$2:$GJ$26,2,FALSE),      IF(D178="Bore", VLOOKUP(G178,VALIDATIONS!$GK$2:$GL$27,2,FALSE),0))))</f>
        <v/>
      </c>
    </row>
    <row r="179" spans="1:9" x14ac:dyDescent="0.2">
      <c r="A179" s="92"/>
      <c r="B179" s="224"/>
      <c r="C179" s="354"/>
      <c r="D179" s="355"/>
      <c r="E179" s="356"/>
      <c r="F179" s="225"/>
      <c r="G179" s="356"/>
      <c r="H179" s="354"/>
      <c r="I179" s="106" t="str">
        <f>IF(AND(D179="",E179="",F179="",G179=""),"",   IF(E179="",0, F179*VLOOKUP(E179,VALIDATIONS!$EJ$2:$EK$5,2,FALSE)) + IF(OR(D179="",G179=""),0, IF(D179="Water Pump", VLOOKUP(G179,VALIDATIONS!$GI$2:$GJ$26,2,FALSE),      IF(D179="Bore", VLOOKUP(G179,VALIDATIONS!$GK$2:$GL$27,2,FALSE),0))))</f>
        <v/>
      </c>
    </row>
    <row r="180" spans="1:9" x14ac:dyDescent="0.2">
      <c r="A180" s="92"/>
      <c r="B180" s="224"/>
      <c r="C180" s="354"/>
      <c r="D180" s="355"/>
      <c r="E180" s="356"/>
      <c r="F180" s="225"/>
      <c r="G180" s="356"/>
      <c r="H180" s="354"/>
      <c r="I180" s="106" t="str">
        <f>IF(AND(D180="",E180="",F180="",G180=""),"",   IF(E180="",0, F180*VLOOKUP(E180,VALIDATIONS!$EJ$2:$EK$5,2,FALSE)) + IF(OR(D180="",G180=""),0, IF(D180="Water Pump", VLOOKUP(G180,VALIDATIONS!$GI$2:$GJ$26,2,FALSE),      IF(D180="Bore", VLOOKUP(G180,VALIDATIONS!$GK$2:$GL$27,2,FALSE),0))))</f>
        <v/>
      </c>
    </row>
    <row r="181" spans="1:9" x14ac:dyDescent="0.2">
      <c r="A181" s="92"/>
      <c r="B181" s="224"/>
      <c r="C181" s="354"/>
      <c r="D181" s="355"/>
      <c r="E181" s="356"/>
      <c r="F181" s="225"/>
      <c r="G181" s="356"/>
      <c r="H181" s="354"/>
      <c r="I181" s="106" t="str">
        <f>IF(AND(D181="",E181="",F181="",G181=""),"",   IF(E181="",0, F181*VLOOKUP(E181,VALIDATIONS!$EJ$2:$EK$5,2,FALSE)) + IF(OR(D181="",G181=""),0, IF(D181="Water Pump", VLOOKUP(G181,VALIDATIONS!$GI$2:$GJ$26,2,FALSE),      IF(D181="Bore", VLOOKUP(G181,VALIDATIONS!$GK$2:$GL$27,2,FALSE),0))))</f>
        <v/>
      </c>
    </row>
    <row r="182" spans="1:9" x14ac:dyDescent="0.2">
      <c r="A182" s="92"/>
      <c r="B182" s="224"/>
      <c r="C182" s="354"/>
      <c r="D182" s="355"/>
      <c r="E182" s="356"/>
      <c r="F182" s="225"/>
      <c r="G182" s="356"/>
      <c r="H182" s="354"/>
      <c r="I182" s="106" t="str">
        <f>IF(AND(D182="",E182="",F182="",G182=""),"",   IF(E182="",0, F182*VLOOKUP(E182,VALIDATIONS!$EJ$2:$EK$5,2,FALSE)) + IF(OR(D182="",G182=""),0, IF(D182="Water Pump", VLOOKUP(G182,VALIDATIONS!$GI$2:$GJ$26,2,FALSE),      IF(D182="Bore", VLOOKUP(G182,VALIDATIONS!$GK$2:$GL$27,2,FALSE),0))))</f>
        <v/>
      </c>
    </row>
    <row r="183" spans="1:9" x14ac:dyDescent="0.2">
      <c r="A183" s="92"/>
      <c r="B183" s="224"/>
      <c r="C183" s="354"/>
      <c r="D183" s="355"/>
      <c r="E183" s="356"/>
      <c r="F183" s="225"/>
      <c r="G183" s="356"/>
      <c r="H183" s="354"/>
      <c r="I183" s="106" t="str">
        <f>IF(AND(D183="",E183="",F183="",G183=""),"",   IF(E183="",0, F183*VLOOKUP(E183,VALIDATIONS!$EJ$2:$EK$5,2,FALSE)) + IF(OR(D183="",G183=""),0, IF(D183="Water Pump", VLOOKUP(G183,VALIDATIONS!$GI$2:$GJ$26,2,FALSE),      IF(D183="Bore", VLOOKUP(G183,VALIDATIONS!$GK$2:$GL$27,2,FALSE),0))))</f>
        <v/>
      </c>
    </row>
    <row r="184" spans="1:9" x14ac:dyDescent="0.2">
      <c r="A184" s="92"/>
      <c r="B184" s="224"/>
      <c r="C184" s="354"/>
      <c r="D184" s="355"/>
      <c r="E184" s="356"/>
      <c r="F184" s="225"/>
      <c r="G184" s="356"/>
      <c r="H184" s="354"/>
      <c r="I184" s="106" t="str">
        <f>IF(AND(D184="",E184="",F184="",G184=""),"",   IF(E184="",0, F184*VLOOKUP(E184,VALIDATIONS!$EJ$2:$EK$5,2,FALSE)) + IF(OR(D184="",G184=""),0, IF(D184="Water Pump", VLOOKUP(G184,VALIDATIONS!$GI$2:$GJ$26,2,FALSE),      IF(D184="Bore", VLOOKUP(G184,VALIDATIONS!$GK$2:$GL$27,2,FALSE),0))))</f>
        <v/>
      </c>
    </row>
    <row r="185" spans="1:9" x14ac:dyDescent="0.2">
      <c r="A185" s="92"/>
      <c r="B185" s="224"/>
      <c r="C185" s="354"/>
      <c r="D185" s="355"/>
      <c r="E185" s="356"/>
      <c r="F185" s="225"/>
      <c r="G185" s="356"/>
      <c r="H185" s="354"/>
      <c r="I185" s="106" t="str">
        <f>IF(AND(D185="",E185="",F185="",G185=""),"",   IF(E185="",0, F185*VLOOKUP(E185,VALIDATIONS!$EJ$2:$EK$5,2,FALSE)) + IF(OR(D185="",G185=""),0, IF(D185="Water Pump", VLOOKUP(G185,VALIDATIONS!$GI$2:$GJ$26,2,FALSE),      IF(D185="Bore", VLOOKUP(G185,VALIDATIONS!$GK$2:$GL$27,2,FALSE),0))))</f>
        <v/>
      </c>
    </row>
    <row r="186" spans="1:9" x14ac:dyDescent="0.2">
      <c r="A186" s="92"/>
      <c r="B186" s="224"/>
      <c r="C186" s="354"/>
      <c r="D186" s="355"/>
      <c r="E186" s="356"/>
      <c r="F186" s="225"/>
      <c r="G186" s="356"/>
      <c r="H186" s="354"/>
      <c r="I186" s="106" t="str">
        <f>IF(AND(D186="",E186="",F186="",G186=""),"",   IF(E186="",0, F186*VLOOKUP(E186,VALIDATIONS!$EJ$2:$EK$5,2,FALSE)) + IF(OR(D186="",G186=""),0, IF(D186="Water Pump", VLOOKUP(G186,VALIDATIONS!$GI$2:$GJ$26,2,FALSE),      IF(D186="Bore", VLOOKUP(G186,VALIDATIONS!$GK$2:$GL$27,2,FALSE),0))))</f>
        <v/>
      </c>
    </row>
    <row r="187" spans="1:9" x14ac:dyDescent="0.2">
      <c r="A187" s="92"/>
      <c r="B187" s="224"/>
      <c r="C187" s="354"/>
      <c r="D187" s="355"/>
      <c r="E187" s="356"/>
      <c r="F187" s="225"/>
      <c r="G187" s="356"/>
      <c r="H187" s="354"/>
      <c r="I187" s="106" t="str">
        <f>IF(AND(D187="",E187="",F187="",G187=""),"",   IF(E187="",0, F187*VLOOKUP(E187,VALIDATIONS!$EJ$2:$EK$5,2,FALSE)) + IF(OR(D187="",G187=""),0, IF(D187="Water Pump", VLOOKUP(G187,VALIDATIONS!$GI$2:$GJ$26,2,FALSE),      IF(D187="Bore", VLOOKUP(G187,VALIDATIONS!$GK$2:$GL$27,2,FALSE),0))))</f>
        <v/>
      </c>
    </row>
    <row r="188" spans="1:9" x14ac:dyDescent="0.2">
      <c r="A188" s="92"/>
      <c r="B188" s="224"/>
      <c r="C188" s="354"/>
      <c r="D188" s="355"/>
      <c r="E188" s="356"/>
      <c r="F188" s="225"/>
      <c r="G188" s="356"/>
      <c r="H188" s="354"/>
      <c r="I188" s="106" t="str">
        <f>IF(AND(D188="",E188="",F188="",G188=""),"",   IF(E188="",0, F188*VLOOKUP(E188,VALIDATIONS!$EJ$2:$EK$5,2,FALSE)) + IF(OR(D188="",G188=""),0, IF(D188="Water Pump", VLOOKUP(G188,VALIDATIONS!$GI$2:$GJ$26,2,FALSE),      IF(D188="Bore", VLOOKUP(G188,VALIDATIONS!$GK$2:$GL$27,2,FALSE),0))))</f>
        <v/>
      </c>
    </row>
    <row r="189" spans="1:9" x14ac:dyDescent="0.2">
      <c r="A189" s="92"/>
      <c r="B189" s="224"/>
      <c r="C189" s="354"/>
      <c r="D189" s="355"/>
      <c r="E189" s="356"/>
      <c r="F189" s="225"/>
      <c r="G189" s="356"/>
      <c r="H189" s="354"/>
      <c r="I189" s="106" t="str">
        <f>IF(AND(D189="",E189="",F189="",G189=""),"",   IF(E189="",0, F189*VLOOKUP(E189,VALIDATIONS!$EJ$2:$EK$5,2,FALSE)) + IF(OR(D189="",G189=""),0, IF(D189="Water Pump", VLOOKUP(G189,VALIDATIONS!$GI$2:$GJ$26,2,FALSE),      IF(D189="Bore", VLOOKUP(G189,VALIDATIONS!$GK$2:$GL$27,2,FALSE),0))))</f>
        <v/>
      </c>
    </row>
    <row r="190" spans="1:9" x14ac:dyDescent="0.2">
      <c r="A190" s="92"/>
      <c r="B190" s="224"/>
      <c r="C190" s="354"/>
      <c r="D190" s="355"/>
      <c r="E190" s="356"/>
      <c r="F190" s="225"/>
      <c r="G190" s="356"/>
      <c r="H190" s="354"/>
      <c r="I190" s="106" t="str">
        <f>IF(AND(D190="",E190="",F190="",G190=""),"",   IF(E190="",0, F190*VLOOKUP(E190,VALIDATIONS!$EJ$2:$EK$5,2,FALSE)) + IF(OR(D190="",G190=""),0, IF(D190="Water Pump", VLOOKUP(G190,VALIDATIONS!$GI$2:$GJ$26,2,FALSE),      IF(D190="Bore", VLOOKUP(G190,VALIDATIONS!$GK$2:$GL$27,2,FALSE),0))))</f>
        <v/>
      </c>
    </row>
    <row r="191" spans="1:9" x14ac:dyDescent="0.2">
      <c r="A191" s="92"/>
      <c r="B191" s="224"/>
      <c r="C191" s="354"/>
      <c r="D191" s="355"/>
      <c r="E191" s="356"/>
      <c r="F191" s="225"/>
      <c r="G191" s="356"/>
      <c r="H191" s="354"/>
      <c r="I191" s="106" t="str">
        <f>IF(AND(D191="",E191="",F191="",G191=""),"",   IF(E191="",0, F191*VLOOKUP(E191,VALIDATIONS!$EJ$2:$EK$5,2,FALSE)) + IF(OR(D191="",G191=""),0, IF(D191="Water Pump", VLOOKUP(G191,VALIDATIONS!$GI$2:$GJ$26,2,FALSE),      IF(D191="Bore", VLOOKUP(G191,VALIDATIONS!$GK$2:$GL$27,2,FALSE),0))))</f>
        <v/>
      </c>
    </row>
    <row r="192" spans="1:9" x14ac:dyDescent="0.2">
      <c r="A192" s="92"/>
      <c r="B192" s="224"/>
      <c r="C192" s="354"/>
      <c r="D192" s="355"/>
      <c r="E192" s="356"/>
      <c r="F192" s="225"/>
      <c r="G192" s="356"/>
      <c r="H192" s="354"/>
      <c r="I192" s="106" t="str">
        <f>IF(AND(D192="",E192="",F192="",G192=""),"",   IF(E192="",0, F192*VLOOKUP(E192,VALIDATIONS!$EJ$2:$EK$5,2,FALSE)) + IF(OR(D192="",G192=""),0, IF(D192="Water Pump", VLOOKUP(G192,VALIDATIONS!$GI$2:$GJ$26,2,FALSE),      IF(D192="Bore", VLOOKUP(G192,VALIDATIONS!$GK$2:$GL$27,2,FALSE),0))))</f>
        <v/>
      </c>
    </row>
    <row r="193" spans="1:9" x14ac:dyDescent="0.2">
      <c r="A193" s="92"/>
      <c r="B193" s="224"/>
      <c r="C193" s="354"/>
      <c r="D193" s="355"/>
      <c r="E193" s="356"/>
      <c r="F193" s="225"/>
      <c r="G193" s="356"/>
      <c r="H193" s="354"/>
      <c r="I193" s="106" t="str">
        <f>IF(AND(D193="",E193="",F193="",G193=""),"",   IF(E193="",0, F193*VLOOKUP(E193,VALIDATIONS!$EJ$2:$EK$5,2,FALSE)) + IF(OR(D193="",G193=""),0, IF(D193="Water Pump", VLOOKUP(G193,VALIDATIONS!$GI$2:$GJ$26,2,FALSE),      IF(D193="Bore", VLOOKUP(G193,VALIDATIONS!$GK$2:$GL$27,2,FALSE),0))))</f>
        <v/>
      </c>
    </row>
    <row r="194" spans="1:9" x14ac:dyDescent="0.2">
      <c r="A194" s="92"/>
      <c r="B194" s="224"/>
      <c r="C194" s="354"/>
      <c r="D194" s="355"/>
      <c r="E194" s="356"/>
      <c r="F194" s="225"/>
      <c r="G194" s="356"/>
      <c r="H194" s="354"/>
      <c r="I194" s="106" t="str">
        <f>IF(AND(D194="",E194="",F194="",G194=""),"",   IF(E194="",0, F194*VLOOKUP(E194,VALIDATIONS!$EJ$2:$EK$5,2,FALSE)) + IF(OR(D194="",G194=""),0, IF(D194="Water Pump", VLOOKUP(G194,VALIDATIONS!$GI$2:$GJ$26,2,FALSE),      IF(D194="Bore", VLOOKUP(G194,VALIDATIONS!$GK$2:$GL$27,2,FALSE),0))))</f>
        <v/>
      </c>
    </row>
    <row r="195" spans="1:9" x14ac:dyDescent="0.2">
      <c r="A195" s="92"/>
      <c r="B195" s="224"/>
      <c r="C195" s="354"/>
      <c r="D195" s="355"/>
      <c r="E195" s="356"/>
      <c r="F195" s="225"/>
      <c r="G195" s="356"/>
      <c r="H195" s="354"/>
      <c r="I195" s="106" t="str">
        <f>IF(AND(D195="",E195="",F195="",G195=""),"",   IF(E195="",0, F195*VLOOKUP(E195,VALIDATIONS!$EJ$2:$EK$5,2,FALSE)) + IF(OR(D195="",G195=""),0, IF(D195="Water Pump", VLOOKUP(G195,VALIDATIONS!$GI$2:$GJ$26,2,FALSE),      IF(D195="Bore", VLOOKUP(G195,VALIDATIONS!$GK$2:$GL$27,2,FALSE),0))))</f>
        <v/>
      </c>
    </row>
    <row r="196" spans="1:9" x14ac:dyDescent="0.2">
      <c r="A196" s="92"/>
      <c r="B196" s="224"/>
      <c r="C196" s="354"/>
      <c r="D196" s="355"/>
      <c r="E196" s="356"/>
      <c r="F196" s="225"/>
      <c r="G196" s="356"/>
      <c r="H196" s="354"/>
      <c r="I196" s="106" t="str">
        <f>IF(AND(D196="",E196="",F196="",G196=""),"",   IF(E196="",0, F196*VLOOKUP(E196,VALIDATIONS!$EJ$2:$EK$5,2,FALSE)) + IF(OR(D196="",G196=""),0, IF(D196="Water Pump", VLOOKUP(G196,VALIDATIONS!$GI$2:$GJ$26,2,FALSE),      IF(D196="Bore", VLOOKUP(G196,VALIDATIONS!$GK$2:$GL$27,2,FALSE),0))))</f>
        <v/>
      </c>
    </row>
    <row r="197" spans="1:9" x14ac:dyDescent="0.2">
      <c r="A197" s="92"/>
      <c r="B197" s="224"/>
      <c r="C197" s="354"/>
      <c r="D197" s="355"/>
      <c r="E197" s="356"/>
      <c r="F197" s="225"/>
      <c r="G197" s="356"/>
      <c r="H197" s="354"/>
      <c r="I197" s="106" t="str">
        <f>IF(AND(D197="",E197="",F197="",G197=""),"",   IF(E197="",0, F197*VLOOKUP(E197,VALIDATIONS!$EJ$2:$EK$5,2,FALSE)) + IF(OR(D197="",G197=""),0, IF(D197="Water Pump", VLOOKUP(G197,VALIDATIONS!$GI$2:$GJ$26,2,FALSE),      IF(D197="Bore", VLOOKUP(G197,VALIDATIONS!$GK$2:$GL$27,2,FALSE),0))))</f>
        <v/>
      </c>
    </row>
    <row r="198" spans="1:9" x14ac:dyDescent="0.2">
      <c r="A198" s="92"/>
      <c r="B198" s="224"/>
      <c r="C198" s="354"/>
      <c r="D198" s="355"/>
      <c r="E198" s="356"/>
      <c r="F198" s="225"/>
      <c r="G198" s="356"/>
      <c r="H198" s="354"/>
      <c r="I198" s="106" t="str">
        <f>IF(AND(D198="",E198="",F198="",G198=""),"",   IF(E198="",0, F198*VLOOKUP(E198,VALIDATIONS!$EJ$2:$EK$5,2,FALSE)) + IF(OR(D198="",G198=""),0, IF(D198="Water Pump", VLOOKUP(G198,VALIDATIONS!$GI$2:$GJ$26,2,FALSE),      IF(D198="Bore", VLOOKUP(G198,VALIDATIONS!$GK$2:$GL$27,2,FALSE),0))))</f>
        <v/>
      </c>
    </row>
    <row r="199" spans="1:9" x14ac:dyDescent="0.2">
      <c r="A199" s="92"/>
      <c r="B199" s="224"/>
      <c r="C199" s="354"/>
      <c r="D199" s="355"/>
      <c r="E199" s="356"/>
      <c r="F199" s="225"/>
      <c r="G199" s="356"/>
      <c r="H199" s="354"/>
      <c r="I199" s="106" t="str">
        <f>IF(AND(D199="",E199="",F199="",G199=""),"",   IF(E199="",0, F199*VLOOKUP(E199,VALIDATIONS!$EJ$2:$EK$5,2,FALSE)) + IF(OR(D199="",G199=""),0, IF(D199="Water Pump", VLOOKUP(G199,VALIDATIONS!$GI$2:$GJ$26,2,FALSE),      IF(D199="Bore", VLOOKUP(G199,VALIDATIONS!$GK$2:$GL$27,2,FALSE),0))))</f>
        <v/>
      </c>
    </row>
    <row r="200" spans="1:9" x14ac:dyDescent="0.2">
      <c r="A200" s="92"/>
      <c r="B200" s="224"/>
      <c r="C200" s="354"/>
      <c r="D200" s="355"/>
      <c r="E200" s="356"/>
      <c r="F200" s="225"/>
      <c r="G200" s="356"/>
      <c r="H200" s="354"/>
      <c r="I200" s="106" t="str">
        <f>IF(AND(D200="",E200="",F200="",G200=""),"",   IF(E200="",0, F200*VLOOKUP(E200,VALIDATIONS!$EJ$2:$EK$5,2,FALSE)) + IF(OR(D200="",G200=""),0, IF(D200="Water Pump", VLOOKUP(G200,VALIDATIONS!$GI$2:$GJ$26,2,FALSE),      IF(D200="Bore", VLOOKUP(G200,VALIDATIONS!$GK$2:$GL$27,2,FALSE),0))))</f>
        <v/>
      </c>
    </row>
    <row r="201" spans="1:9" x14ac:dyDescent="0.2">
      <c r="A201" s="92"/>
      <c r="B201" s="224"/>
      <c r="C201" s="354"/>
      <c r="D201" s="355"/>
      <c r="E201" s="356"/>
      <c r="F201" s="225"/>
      <c r="G201" s="356"/>
      <c r="H201" s="354"/>
      <c r="I201" s="106" t="str">
        <f>IF(AND(D201="",E201="",F201="",G201=""),"",   IF(E201="",0, F201*VLOOKUP(E201,VALIDATIONS!$EJ$2:$EK$5,2,FALSE)) + IF(OR(D201="",G201=""),0, IF(D201="Water Pump", VLOOKUP(G201,VALIDATIONS!$GI$2:$GJ$26,2,FALSE),      IF(D201="Bore", VLOOKUP(G201,VALIDATIONS!$GK$2:$GL$27,2,FALSE),0))))</f>
        <v/>
      </c>
    </row>
    <row r="202" spans="1:9" x14ac:dyDescent="0.2">
      <c r="A202" s="92"/>
      <c r="B202" s="224"/>
      <c r="C202" s="354"/>
      <c r="D202" s="355"/>
      <c r="E202" s="356"/>
      <c r="F202" s="225"/>
      <c r="G202" s="356"/>
      <c r="H202" s="354"/>
      <c r="I202" s="106" t="str">
        <f>IF(AND(D202="",E202="",F202="",G202=""),"",   IF(E202="",0, F202*VLOOKUP(E202,VALIDATIONS!$EJ$2:$EK$5,2,FALSE)) + IF(OR(D202="",G202=""),0, IF(D202="Water Pump", VLOOKUP(G202,VALIDATIONS!$GI$2:$GJ$26,2,FALSE),      IF(D202="Bore", VLOOKUP(G202,VALIDATIONS!$GK$2:$GL$27,2,FALSE),0))))</f>
        <v/>
      </c>
    </row>
    <row r="203" spans="1:9" x14ac:dyDescent="0.2">
      <c r="A203" s="92"/>
      <c r="B203" s="224"/>
      <c r="C203" s="354"/>
      <c r="D203" s="355"/>
      <c r="E203" s="356"/>
      <c r="F203" s="225"/>
      <c r="G203" s="356"/>
      <c r="H203" s="354"/>
      <c r="I203" s="106" t="str">
        <f>IF(AND(D203="",E203="",F203="",G203=""),"",   IF(E203="",0, F203*VLOOKUP(E203,VALIDATIONS!$EJ$2:$EK$5,2,FALSE)) + IF(OR(D203="",G203=""),0, IF(D203="Water Pump", VLOOKUP(G203,VALIDATIONS!$GI$2:$GJ$26,2,FALSE),      IF(D203="Bore", VLOOKUP(G203,VALIDATIONS!$GK$2:$GL$27,2,FALSE),0))))</f>
        <v/>
      </c>
    </row>
    <row r="204" spans="1:9" x14ac:dyDescent="0.2">
      <c r="A204" s="92"/>
      <c r="B204" s="224"/>
      <c r="C204" s="354"/>
      <c r="D204" s="355"/>
      <c r="E204" s="356"/>
      <c r="F204" s="225"/>
      <c r="G204" s="356"/>
      <c r="H204" s="354"/>
      <c r="I204" s="106" t="str">
        <f>IF(AND(D204="",E204="",F204="",G204=""),"",   IF(E204="",0, F204*VLOOKUP(E204,VALIDATIONS!$EJ$2:$EK$5,2,FALSE)) + IF(OR(D204="",G204=""),0, IF(D204="Water Pump", VLOOKUP(G204,VALIDATIONS!$GI$2:$GJ$26,2,FALSE),      IF(D204="Bore", VLOOKUP(G204,VALIDATIONS!$GK$2:$GL$27,2,FALSE),0))))</f>
        <v/>
      </c>
    </row>
    <row r="205" spans="1:9" x14ac:dyDescent="0.2">
      <c r="A205" s="92"/>
      <c r="B205" s="224"/>
      <c r="C205" s="354"/>
      <c r="D205" s="355"/>
      <c r="E205" s="356"/>
      <c r="F205" s="225"/>
      <c r="G205" s="356"/>
      <c r="H205" s="354"/>
      <c r="I205" s="106" t="str">
        <f>IF(AND(D205="",E205="",F205="",G205=""),"",   IF(E205="",0, F205*VLOOKUP(E205,VALIDATIONS!$EJ$2:$EK$5,2,FALSE)) + IF(OR(D205="",G205=""),0, IF(D205="Water Pump", VLOOKUP(G205,VALIDATIONS!$GI$2:$GJ$26,2,FALSE),      IF(D205="Bore", VLOOKUP(G205,VALIDATIONS!$GK$2:$GL$27,2,FALSE),0))))</f>
        <v/>
      </c>
    </row>
    <row r="206" spans="1:9" x14ac:dyDescent="0.2">
      <c r="A206" s="92"/>
      <c r="B206" s="224"/>
      <c r="C206" s="354"/>
      <c r="D206" s="355"/>
      <c r="E206" s="356"/>
      <c r="F206" s="225"/>
      <c r="G206" s="356"/>
      <c r="H206" s="354"/>
      <c r="I206" s="106" t="str">
        <f>IF(AND(D206="",E206="",F206="",G206=""),"",   IF(E206="",0, F206*VLOOKUP(E206,VALIDATIONS!$EJ$2:$EK$5,2,FALSE)) + IF(OR(D206="",G206=""),0, IF(D206="Water Pump", VLOOKUP(G206,VALIDATIONS!$GI$2:$GJ$26,2,FALSE),      IF(D206="Bore", VLOOKUP(G206,VALIDATIONS!$GK$2:$GL$27,2,FALSE),0))))</f>
        <v/>
      </c>
    </row>
    <row r="207" spans="1:9" x14ac:dyDescent="0.2">
      <c r="A207" s="92"/>
      <c r="B207" s="224"/>
      <c r="C207" s="354"/>
      <c r="D207" s="355"/>
      <c r="E207" s="356"/>
      <c r="F207" s="225"/>
      <c r="G207" s="356"/>
      <c r="H207" s="354"/>
      <c r="I207" s="106" t="str">
        <f>IF(AND(D207="",E207="",F207="",G207=""),"",   IF(E207="",0, F207*VLOOKUP(E207,VALIDATIONS!$EJ$2:$EK$5,2,FALSE)) + IF(OR(D207="",G207=""),0, IF(D207="Water Pump", VLOOKUP(G207,VALIDATIONS!$GI$2:$GJ$26,2,FALSE),      IF(D207="Bore", VLOOKUP(G207,VALIDATIONS!$GK$2:$GL$27,2,FALSE),0))))</f>
        <v/>
      </c>
    </row>
    <row r="208" spans="1:9" x14ac:dyDescent="0.2">
      <c r="A208" s="92"/>
      <c r="B208" s="224"/>
      <c r="C208" s="354"/>
      <c r="D208" s="355"/>
      <c r="E208" s="356"/>
      <c r="F208" s="225"/>
      <c r="G208" s="356"/>
      <c r="H208" s="354"/>
      <c r="I208" s="106" t="str">
        <f>IF(AND(D208="",E208="",F208="",G208=""),"",   IF(E208="",0, F208*VLOOKUP(E208,VALIDATIONS!$EJ$2:$EK$5,2,FALSE)) + IF(OR(D208="",G208=""),0, IF(D208="Water Pump", VLOOKUP(G208,VALIDATIONS!$GI$2:$GJ$26,2,FALSE),      IF(D208="Bore", VLOOKUP(G208,VALIDATIONS!$GK$2:$GL$27,2,FALSE),0))))</f>
        <v/>
      </c>
    </row>
    <row r="209" spans="1:9" x14ac:dyDescent="0.2">
      <c r="A209" s="92"/>
      <c r="B209" s="224"/>
      <c r="C209" s="354"/>
      <c r="D209" s="355"/>
      <c r="E209" s="356"/>
      <c r="F209" s="225"/>
      <c r="G209" s="356"/>
      <c r="H209" s="354"/>
      <c r="I209" s="106" t="str">
        <f>IF(AND(D209="",E209="",F209="",G209=""),"",   IF(E209="",0, F209*VLOOKUP(E209,VALIDATIONS!$EJ$2:$EK$5,2,FALSE)) + IF(OR(D209="",G209=""),0, IF(D209="Water Pump", VLOOKUP(G209,VALIDATIONS!$GI$2:$GJ$26,2,FALSE),      IF(D209="Bore", VLOOKUP(G209,VALIDATIONS!$GK$2:$GL$27,2,FALSE),0))))</f>
        <v/>
      </c>
    </row>
    <row r="210" spans="1:9" x14ac:dyDescent="0.2">
      <c r="A210" s="92"/>
      <c r="B210" s="224"/>
      <c r="C210" s="354"/>
      <c r="D210" s="355"/>
      <c r="E210" s="356"/>
      <c r="F210" s="225"/>
      <c r="G210" s="356"/>
      <c r="H210" s="354"/>
      <c r="I210" s="106" t="str">
        <f>IF(AND(D210="",E210="",F210="",G210=""),"",   IF(E210="",0, F210*VLOOKUP(E210,VALIDATIONS!$EJ$2:$EK$5,2,FALSE)) + IF(OR(D210="",G210=""),0, IF(D210="Water Pump", VLOOKUP(G210,VALIDATIONS!$GI$2:$GJ$26,2,FALSE),      IF(D210="Bore", VLOOKUP(G210,VALIDATIONS!$GK$2:$GL$27,2,FALSE),0))))</f>
        <v/>
      </c>
    </row>
    <row r="211" spans="1:9" x14ac:dyDescent="0.2">
      <c r="A211" s="92"/>
      <c r="B211" s="224"/>
      <c r="C211" s="354"/>
      <c r="D211" s="355"/>
      <c r="E211" s="356"/>
      <c r="F211" s="225"/>
      <c r="G211" s="356"/>
      <c r="H211" s="354"/>
      <c r="I211" s="106" t="str">
        <f>IF(AND(D211="",E211="",F211="",G211=""),"",   IF(E211="",0, F211*VLOOKUP(E211,VALIDATIONS!$EJ$2:$EK$5,2,FALSE)) + IF(OR(D211="",G211=""),0, IF(D211="Water Pump", VLOOKUP(G211,VALIDATIONS!$GI$2:$GJ$26,2,FALSE),      IF(D211="Bore", VLOOKUP(G211,VALIDATIONS!$GK$2:$GL$27,2,FALSE),0))))</f>
        <v/>
      </c>
    </row>
    <row r="212" spans="1:9" x14ac:dyDescent="0.2">
      <c r="A212" s="92"/>
      <c r="B212" s="224"/>
      <c r="C212" s="354"/>
      <c r="D212" s="355"/>
      <c r="E212" s="356"/>
      <c r="F212" s="225"/>
      <c r="G212" s="356"/>
      <c r="H212" s="354"/>
      <c r="I212" s="106" t="str">
        <f>IF(AND(D212="",E212="",F212="",G212=""),"",   IF(E212="",0, F212*VLOOKUP(E212,VALIDATIONS!$EJ$2:$EK$5,2,FALSE)) + IF(OR(D212="",G212=""),0, IF(D212="Water Pump", VLOOKUP(G212,VALIDATIONS!$GI$2:$GJ$26,2,FALSE),      IF(D212="Bore", VLOOKUP(G212,VALIDATIONS!$GK$2:$GL$27,2,FALSE),0))))</f>
        <v/>
      </c>
    </row>
    <row r="213" spans="1:9" x14ac:dyDescent="0.2">
      <c r="A213" s="92"/>
      <c r="B213" s="224"/>
      <c r="C213" s="354"/>
      <c r="D213" s="355"/>
      <c r="E213" s="356"/>
      <c r="F213" s="225"/>
      <c r="G213" s="356"/>
      <c r="H213" s="354"/>
      <c r="I213" s="106" t="str">
        <f>IF(AND(D213="",E213="",F213="",G213=""),"",   IF(E213="",0, F213*VLOOKUP(E213,VALIDATIONS!$EJ$2:$EK$5,2,FALSE)) + IF(OR(D213="",G213=""),0, IF(D213="Water Pump", VLOOKUP(G213,VALIDATIONS!$GI$2:$GJ$26,2,FALSE),      IF(D213="Bore", VLOOKUP(G213,VALIDATIONS!$GK$2:$GL$27,2,FALSE),0))))</f>
        <v/>
      </c>
    </row>
    <row r="214" spans="1:9" x14ac:dyDescent="0.2">
      <c r="A214" s="92"/>
      <c r="B214" s="224"/>
      <c r="C214" s="354"/>
      <c r="D214" s="355"/>
      <c r="E214" s="356"/>
      <c r="F214" s="225"/>
      <c r="G214" s="356"/>
      <c r="H214" s="354"/>
      <c r="I214" s="106" t="str">
        <f>IF(AND(D214="",E214="",F214="",G214=""),"",   IF(E214="",0, F214*VLOOKUP(E214,VALIDATIONS!$EJ$2:$EK$5,2,FALSE)) + IF(OR(D214="",G214=""),0, IF(D214="Water Pump", VLOOKUP(G214,VALIDATIONS!$GI$2:$GJ$26,2,FALSE),      IF(D214="Bore", VLOOKUP(G214,VALIDATIONS!$GK$2:$GL$27,2,FALSE),0))))</f>
        <v/>
      </c>
    </row>
    <row r="215" spans="1:9" x14ac:dyDescent="0.2">
      <c r="A215" s="92"/>
      <c r="B215" s="224"/>
      <c r="C215" s="354"/>
      <c r="D215" s="355"/>
      <c r="E215" s="356"/>
      <c r="F215" s="225"/>
      <c r="G215" s="356"/>
      <c r="H215" s="354"/>
      <c r="I215" s="106" t="str">
        <f>IF(AND(D215="",E215="",F215="",G215=""),"",   IF(E215="",0, F215*VLOOKUP(E215,VALIDATIONS!$EJ$2:$EK$5,2,FALSE)) + IF(OR(D215="",G215=""),0, IF(D215="Water Pump", VLOOKUP(G215,VALIDATIONS!$GI$2:$GJ$26,2,FALSE),      IF(D215="Bore", VLOOKUP(G215,VALIDATIONS!$GK$2:$GL$27,2,FALSE),0))))</f>
        <v/>
      </c>
    </row>
    <row r="216" spans="1:9" x14ac:dyDescent="0.2">
      <c r="A216" s="92"/>
      <c r="B216" s="224"/>
      <c r="C216" s="354"/>
      <c r="D216" s="355"/>
      <c r="E216" s="356"/>
      <c r="F216" s="225"/>
      <c r="G216" s="356"/>
      <c r="H216" s="354"/>
      <c r="I216" s="106" t="str">
        <f>IF(AND(D216="",E216="",F216="",G216=""),"",   IF(E216="",0, F216*VLOOKUP(E216,VALIDATIONS!$EJ$2:$EK$5,2,FALSE)) + IF(OR(D216="",G216=""),0, IF(D216="Water Pump", VLOOKUP(G216,VALIDATIONS!$GI$2:$GJ$26,2,FALSE),      IF(D216="Bore", VLOOKUP(G216,VALIDATIONS!$GK$2:$GL$27,2,FALSE),0))))</f>
        <v/>
      </c>
    </row>
    <row r="217" spans="1:9" x14ac:dyDescent="0.2">
      <c r="A217" s="92"/>
      <c r="B217" s="224"/>
      <c r="C217" s="354"/>
      <c r="D217" s="355"/>
      <c r="E217" s="356"/>
      <c r="F217" s="225"/>
      <c r="G217" s="356"/>
      <c r="H217" s="354"/>
      <c r="I217" s="106" t="str">
        <f>IF(AND(D217="",E217="",F217="",G217=""),"",   IF(E217="",0, F217*VLOOKUP(E217,VALIDATIONS!$EJ$2:$EK$5,2,FALSE)) + IF(OR(D217="",G217=""),0, IF(D217="Water Pump", VLOOKUP(G217,VALIDATIONS!$GI$2:$GJ$26,2,FALSE),      IF(D217="Bore", VLOOKUP(G217,VALIDATIONS!$GK$2:$GL$27,2,FALSE),0))))</f>
        <v/>
      </c>
    </row>
    <row r="218" spans="1:9" x14ac:dyDescent="0.2">
      <c r="A218" s="92"/>
      <c r="B218" s="224"/>
      <c r="C218" s="354"/>
      <c r="D218" s="355"/>
      <c r="E218" s="356"/>
      <c r="F218" s="225"/>
      <c r="G218" s="356"/>
      <c r="H218" s="354"/>
      <c r="I218" s="106" t="str">
        <f>IF(AND(D218="",E218="",F218="",G218=""),"",   IF(E218="",0, F218*VLOOKUP(E218,VALIDATIONS!$EJ$2:$EK$5,2,FALSE)) + IF(OR(D218="",G218=""),0, IF(D218="Water Pump", VLOOKUP(G218,VALIDATIONS!$GI$2:$GJ$26,2,FALSE),      IF(D218="Bore", VLOOKUP(G218,VALIDATIONS!$GK$2:$GL$27,2,FALSE),0))))</f>
        <v/>
      </c>
    </row>
    <row r="219" spans="1:9" x14ac:dyDescent="0.2">
      <c r="A219" s="92"/>
      <c r="B219" s="224"/>
      <c r="C219" s="354"/>
      <c r="D219" s="355"/>
      <c r="E219" s="356"/>
      <c r="F219" s="225"/>
      <c r="G219" s="356"/>
      <c r="H219" s="354"/>
      <c r="I219" s="106" t="str">
        <f>IF(AND(D219="",E219="",F219="",G219=""),"",   IF(E219="",0, F219*VLOOKUP(E219,VALIDATIONS!$EJ$2:$EK$5,2,FALSE)) + IF(OR(D219="",G219=""),0, IF(D219="Water Pump", VLOOKUP(G219,VALIDATIONS!$GI$2:$GJ$26,2,FALSE),      IF(D219="Bore", VLOOKUP(G219,VALIDATIONS!$GK$2:$GL$27,2,FALSE),0))))</f>
        <v/>
      </c>
    </row>
    <row r="220" spans="1:9" x14ac:dyDescent="0.2">
      <c r="A220" s="92"/>
      <c r="B220" s="224"/>
      <c r="C220" s="354"/>
      <c r="D220" s="355"/>
      <c r="E220" s="356"/>
      <c r="F220" s="225"/>
      <c r="G220" s="356"/>
      <c r="H220" s="354"/>
      <c r="I220" s="106" t="str">
        <f>IF(AND(D220="",E220="",F220="",G220=""),"",   IF(E220="",0, F220*VLOOKUP(E220,VALIDATIONS!$EJ$2:$EK$5,2,FALSE)) + IF(OR(D220="",G220=""),0, IF(D220="Water Pump", VLOOKUP(G220,VALIDATIONS!$GI$2:$GJ$26,2,FALSE),      IF(D220="Bore", VLOOKUP(G220,VALIDATIONS!$GK$2:$GL$27,2,FALSE),0))))</f>
        <v/>
      </c>
    </row>
    <row r="221" spans="1:9" x14ac:dyDescent="0.2">
      <c r="A221" s="92"/>
      <c r="B221" s="224"/>
      <c r="C221" s="354"/>
      <c r="D221" s="355"/>
      <c r="E221" s="356"/>
      <c r="F221" s="225"/>
      <c r="G221" s="356"/>
      <c r="H221" s="354"/>
      <c r="I221" s="106" t="str">
        <f>IF(AND(D221="",E221="",F221="",G221=""),"",   IF(E221="",0, F221*VLOOKUP(E221,VALIDATIONS!$EJ$2:$EK$5,2,FALSE)) + IF(OR(D221="",G221=""),0, IF(D221="Water Pump", VLOOKUP(G221,VALIDATIONS!$GI$2:$GJ$26,2,FALSE),      IF(D221="Bore", VLOOKUP(G221,VALIDATIONS!$GK$2:$GL$27,2,FALSE),0))))</f>
        <v/>
      </c>
    </row>
    <row r="222" spans="1:9" x14ac:dyDescent="0.2">
      <c r="A222" s="92"/>
      <c r="B222" s="224"/>
      <c r="C222" s="354"/>
      <c r="D222" s="355"/>
      <c r="E222" s="356"/>
      <c r="F222" s="225"/>
      <c r="G222" s="356"/>
      <c r="H222" s="354"/>
      <c r="I222" s="106" t="str">
        <f>IF(AND(D222="",E222="",F222="",G222=""),"",   IF(E222="",0, F222*VLOOKUP(E222,VALIDATIONS!$EJ$2:$EK$5,2,FALSE)) + IF(OR(D222="",G222=""),0, IF(D222="Water Pump", VLOOKUP(G222,VALIDATIONS!$GI$2:$GJ$26,2,FALSE),      IF(D222="Bore", VLOOKUP(G222,VALIDATIONS!$GK$2:$GL$27,2,FALSE),0))))</f>
        <v/>
      </c>
    </row>
    <row r="223" spans="1:9" x14ac:dyDescent="0.2">
      <c r="A223" s="92"/>
      <c r="B223" s="224"/>
      <c r="C223" s="354"/>
      <c r="D223" s="355"/>
      <c r="E223" s="356"/>
      <c r="F223" s="225"/>
      <c r="G223" s="356"/>
      <c r="H223" s="354"/>
      <c r="I223" s="106" t="str">
        <f>IF(AND(D223="",E223="",F223="",G223=""),"",   IF(E223="",0, F223*VLOOKUP(E223,VALIDATIONS!$EJ$2:$EK$5,2,FALSE)) + IF(OR(D223="",G223=""),0, IF(D223="Water Pump", VLOOKUP(G223,VALIDATIONS!$GI$2:$GJ$26,2,FALSE),      IF(D223="Bore", VLOOKUP(G223,VALIDATIONS!$GK$2:$GL$27,2,FALSE),0))))</f>
        <v/>
      </c>
    </row>
    <row r="224" spans="1:9" x14ac:dyDescent="0.2">
      <c r="A224" s="92"/>
      <c r="B224" s="224"/>
      <c r="C224" s="354"/>
      <c r="D224" s="355"/>
      <c r="E224" s="356"/>
      <c r="F224" s="225"/>
      <c r="G224" s="356"/>
      <c r="H224" s="354"/>
      <c r="I224" s="106" t="str">
        <f>IF(AND(D224="",E224="",F224="",G224=""),"",   IF(E224="",0, F224*VLOOKUP(E224,VALIDATIONS!$EJ$2:$EK$5,2,FALSE)) + IF(OR(D224="",G224=""),0, IF(D224="Water Pump", VLOOKUP(G224,VALIDATIONS!$GI$2:$GJ$26,2,FALSE),      IF(D224="Bore", VLOOKUP(G224,VALIDATIONS!$GK$2:$GL$27,2,FALSE),0))))</f>
        <v/>
      </c>
    </row>
    <row r="225" spans="1:9" x14ac:dyDescent="0.2">
      <c r="A225" s="92"/>
      <c r="B225" s="224"/>
      <c r="C225" s="354"/>
      <c r="D225" s="355"/>
      <c r="E225" s="356"/>
      <c r="F225" s="225"/>
      <c r="G225" s="356"/>
      <c r="H225" s="354"/>
      <c r="I225" s="106" t="str">
        <f>IF(AND(D225="",E225="",F225="",G225=""),"",   IF(E225="",0, F225*VLOOKUP(E225,VALIDATIONS!$EJ$2:$EK$5,2,FALSE)) + IF(OR(D225="",G225=""),0, IF(D225="Water Pump", VLOOKUP(G225,VALIDATIONS!$GI$2:$GJ$26,2,FALSE),      IF(D225="Bore", VLOOKUP(G225,VALIDATIONS!$GK$2:$GL$27,2,FALSE),0))))</f>
        <v/>
      </c>
    </row>
    <row r="226" spans="1:9" x14ac:dyDescent="0.2">
      <c r="A226" s="92"/>
      <c r="B226" s="224"/>
      <c r="C226" s="354"/>
      <c r="D226" s="355"/>
      <c r="E226" s="356"/>
      <c r="F226" s="225"/>
      <c r="G226" s="356"/>
      <c r="H226" s="354"/>
      <c r="I226" s="106" t="str">
        <f>IF(AND(D226="",E226="",F226="",G226=""),"",   IF(E226="",0, F226*VLOOKUP(E226,VALIDATIONS!$EJ$2:$EK$5,2,FALSE)) + IF(OR(D226="",G226=""),0, IF(D226="Water Pump", VLOOKUP(G226,VALIDATIONS!$GI$2:$GJ$26,2,FALSE),      IF(D226="Bore", VLOOKUP(G226,VALIDATIONS!$GK$2:$GL$27,2,FALSE),0))))</f>
        <v/>
      </c>
    </row>
    <row r="227" spans="1:9" x14ac:dyDescent="0.2">
      <c r="A227" s="92"/>
      <c r="B227" s="224"/>
      <c r="C227" s="354"/>
      <c r="D227" s="355"/>
      <c r="E227" s="356"/>
      <c r="F227" s="225"/>
      <c r="G227" s="356"/>
      <c r="H227" s="354"/>
      <c r="I227" s="106" t="str">
        <f>IF(AND(D227="",E227="",F227="",G227=""),"",   IF(E227="",0, F227*VLOOKUP(E227,VALIDATIONS!$EJ$2:$EK$5,2,FALSE)) + IF(OR(D227="",G227=""),0, IF(D227="Water Pump", VLOOKUP(G227,VALIDATIONS!$GI$2:$GJ$26,2,FALSE),      IF(D227="Bore", VLOOKUP(G227,VALIDATIONS!$GK$2:$GL$27,2,FALSE),0))))</f>
        <v/>
      </c>
    </row>
    <row r="228" spans="1:9" x14ac:dyDescent="0.2">
      <c r="A228" s="92"/>
      <c r="B228" s="224"/>
      <c r="C228" s="354"/>
      <c r="D228" s="355"/>
      <c r="E228" s="356"/>
      <c r="F228" s="225"/>
      <c r="G228" s="356"/>
      <c r="H228" s="354"/>
      <c r="I228" s="106" t="str">
        <f>IF(AND(D228="",E228="",F228="",G228=""),"",   IF(E228="",0, F228*VLOOKUP(E228,VALIDATIONS!$EJ$2:$EK$5,2,FALSE)) + IF(OR(D228="",G228=""),0, IF(D228="Water Pump", VLOOKUP(G228,VALIDATIONS!$GI$2:$GJ$26,2,FALSE),      IF(D228="Bore", VLOOKUP(G228,VALIDATIONS!$GK$2:$GL$27,2,FALSE),0))))</f>
        <v/>
      </c>
    </row>
    <row r="229" spans="1:9" x14ac:dyDescent="0.2">
      <c r="A229" s="92"/>
      <c r="B229" s="224"/>
      <c r="C229" s="354"/>
      <c r="D229" s="355"/>
      <c r="E229" s="356"/>
      <c r="F229" s="225"/>
      <c r="G229" s="356"/>
      <c r="H229" s="354"/>
      <c r="I229" s="106" t="str">
        <f>IF(AND(D229="",E229="",F229="",G229=""),"",   IF(E229="",0, F229*VLOOKUP(E229,VALIDATIONS!$EJ$2:$EK$5,2,FALSE)) + IF(OR(D229="",G229=""),0, IF(D229="Water Pump", VLOOKUP(G229,VALIDATIONS!$GI$2:$GJ$26,2,FALSE),      IF(D229="Bore", VLOOKUP(G229,VALIDATIONS!$GK$2:$GL$27,2,FALSE),0))))</f>
        <v/>
      </c>
    </row>
    <row r="230" spans="1:9" x14ac:dyDescent="0.2">
      <c r="A230" s="92"/>
      <c r="B230" s="224"/>
      <c r="C230" s="354"/>
      <c r="D230" s="355"/>
      <c r="E230" s="356"/>
      <c r="F230" s="225"/>
      <c r="G230" s="356"/>
      <c r="H230" s="354"/>
      <c r="I230" s="106" t="str">
        <f>IF(AND(D230="",E230="",F230="",G230=""),"",   IF(E230="",0, F230*VLOOKUP(E230,VALIDATIONS!$EJ$2:$EK$5,2,FALSE)) + IF(OR(D230="",G230=""),0, IF(D230="Water Pump", VLOOKUP(G230,VALIDATIONS!$GI$2:$GJ$26,2,FALSE),      IF(D230="Bore", VLOOKUP(G230,VALIDATIONS!$GK$2:$GL$27,2,FALSE),0))))</f>
        <v/>
      </c>
    </row>
    <row r="231" spans="1:9" x14ac:dyDescent="0.2">
      <c r="A231" s="92"/>
      <c r="B231" s="224"/>
      <c r="C231" s="354"/>
      <c r="D231" s="355"/>
      <c r="E231" s="356"/>
      <c r="F231" s="225"/>
      <c r="G231" s="356"/>
      <c r="H231" s="354"/>
      <c r="I231" s="106" t="str">
        <f>IF(AND(D231="",E231="",F231="",G231=""),"",   IF(E231="",0, F231*VLOOKUP(E231,VALIDATIONS!$EJ$2:$EK$5,2,FALSE)) + IF(OR(D231="",G231=""),0, IF(D231="Water Pump", VLOOKUP(G231,VALIDATIONS!$GI$2:$GJ$26,2,FALSE),      IF(D231="Bore", VLOOKUP(G231,VALIDATIONS!$GK$2:$GL$27,2,FALSE),0))))</f>
        <v/>
      </c>
    </row>
    <row r="232" spans="1:9" x14ac:dyDescent="0.2">
      <c r="A232" s="92"/>
      <c r="B232" s="224"/>
      <c r="C232" s="354"/>
      <c r="D232" s="355"/>
      <c r="E232" s="356"/>
      <c r="F232" s="225"/>
      <c r="G232" s="356"/>
      <c r="H232" s="354"/>
      <c r="I232" s="106" t="str">
        <f>IF(AND(D232="",E232="",F232="",G232=""),"",   IF(E232="",0, F232*VLOOKUP(E232,VALIDATIONS!$EJ$2:$EK$5,2,FALSE)) + IF(OR(D232="",G232=""),0, IF(D232="Water Pump", VLOOKUP(G232,VALIDATIONS!$GI$2:$GJ$26,2,FALSE),      IF(D232="Bore", VLOOKUP(G232,VALIDATIONS!$GK$2:$GL$27,2,FALSE),0))))</f>
        <v/>
      </c>
    </row>
    <row r="233" spans="1:9" x14ac:dyDescent="0.2">
      <c r="A233" s="92"/>
      <c r="B233" s="224"/>
      <c r="C233" s="354"/>
      <c r="D233" s="355"/>
      <c r="E233" s="356"/>
      <c r="F233" s="225"/>
      <c r="G233" s="356"/>
      <c r="H233" s="354"/>
      <c r="I233" s="106" t="str">
        <f>IF(AND(D233="",E233="",F233="",G233=""),"",   IF(E233="",0, F233*VLOOKUP(E233,VALIDATIONS!$EJ$2:$EK$5,2,FALSE)) + IF(OR(D233="",G233=""),0, IF(D233="Water Pump", VLOOKUP(G233,VALIDATIONS!$GI$2:$GJ$26,2,FALSE),      IF(D233="Bore", VLOOKUP(G233,VALIDATIONS!$GK$2:$GL$27,2,FALSE),0))))</f>
        <v/>
      </c>
    </row>
    <row r="234" spans="1:9" x14ac:dyDescent="0.2">
      <c r="A234" s="92"/>
      <c r="B234" s="224"/>
      <c r="C234" s="354"/>
      <c r="D234" s="355"/>
      <c r="E234" s="356"/>
      <c r="F234" s="225"/>
      <c r="G234" s="356"/>
      <c r="H234" s="354"/>
      <c r="I234" s="106" t="str">
        <f>IF(AND(D234="",E234="",F234="",G234=""),"",   IF(E234="",0, F234*VLOOKUP(E234,VALIDATIONS!$EJ$2:$EK$5,2,FALSE)) + IF(OR(D234="",G234=""),0, IF(D234="Water Pump", VLOOKUP(G234,VALIDATIONS!$GI$2:$GJ$26,2,FALSE),      IF(D234="Bore", VLOOKUP(G234,VALIDATIONS!$GK$2:$GL$27,2,FALSE),0))))</f>
        <v/>
      </c>
    </row>
    <row r="235" spans="1:9" x14ac:dyDescent="0.2">
      <c r="A235" s="92"/>
      <c r="B235" s="224"/>
      <c r="C235" s="354"/>
      <c r="D235" s="355"/>
      <c r="E235" s="356"/>
      <c r="F235" s="225"/>
      <c r="G235" s="356"/>
      <c r="H235" s="354"/>
      <c r="I235" s="106" t="str">
        <f>IF(AND(D235="",E235="",F235="",G235=""),"",   IF(E235="",0, F235*VLOOKUP(E235,VALIDATIONS!$EJ$2:$EK$5,2,FALSE)) + IF(OR(D235="",G235=""),0, IF(D235="Water Pump", VLOOKUP(G235,VALIDATIONS!$GI$2:$GJ$26,2,FALSE),      IF(D235="Bore", VLOOKUP(G235,VALIDATIONS!$GK$2:$GL$27,2,FALSE),0))))</f>
        <v/>
      </c>
    </row>
    <row r="236" spans="1:9" x14ac:dyDescent="0.2">
      <c r="A236" s="92"/>
      <c r="B236" s="224"/>
      <c r="C236" s="354"/>
      <c r="D236" s="355"/>
      <c r="E236" s="356"/>
      <c r="F236" s="225"/>
      <c r="G236" s="356"/>
      <c r="H236" s="354"/>
      <c r="I236" s="106" t="str">
        <f>IF(AND(D236="",E236="",F236="",G236=""),"",   IF(E236="",0, F236*VLOOKUP(E236,VALIDATIONS!$EJ$2:$EK$5,2,FALSE)) + IF(OR(D236="",G236=""),0, IF(D236="Water Pump", VLOOKUP(G236,VALIDATIONS!$GI$2:$GJ$26,2,FALSE),      IF(D236="Bore", VLOOKUP(G236,VALIDATIONS!$GK$2:$GL$27,2,FALSE),0))))</f>
        <v/>
      </c>
    </row>
    <row r="237" spans="1:9" x14ac:dyDescent="0.2">
      <c r="A237" s="92"/>
      <c r="B237" s="224"/>
      <c r="C237" s="354"/>
      <c r="D237" s="355"/>
      <c r="E237" s="356"/>
      <c r="F237" s="225"/>
      <c r="G237" s="356"/>
      <c r="H237" s="354"/>
      <c r="I237" s="106" t="str">
        <f>IF(AND(D237="",E237="",F237="",G237=""),"",   IF(E237="",0, F237*VLOOKUP(E237,VALIDATIONS!$EJ$2:$EK$5,2,FALSE)) + IF(OR(D237="",G237=""),0, IF(D237="Water Pump", VLOOKUP(G237,VALIDATIONS!$GI$2:$GJ$26,2,FALSE),      IF(D237="Bore", VLOOKUP(G237,VALIDATIONS!$GK$2:$GL$27,2,FALSE),0))))</f>
        <v/>
      </c>
    </row>
    <row r="238" spans="1:9" x14ac:dyDescent="0.2">
      <c r="A238" s="92"/>
      <c r="B238" s="224"/>
      <c r="C238" s="354"/>
      <c r="D238" s="355"/>
      <c r="E238" s="356"/>
      <c r="F238" s="225"/>
      <c r="G238" s="356"/>
      <c r="H238" s="354"/>
      <c r="I238" s="106" t="str">
        <f>IF(AND(D238="",E238="",F238="",G238=""),"",   IF(E238="",0, F238*VLOOKUP(E238,VALIDATIONS!$EJ$2:$EK$5,2,FALSE)) + IF(OR(D238="",G238=""),0, IF(D238="Water Pump", VLOOKUP(G238,VALIDATIONS!$GI$2:$GJ$26,2,FALSE),      IF(D238="Bore", VLOOKUP(G238,VALIDATIONS!$GK$2:$GL$27,2,FALSE),0))))</f>
        <v/>
      </c>
    </row>
    <row r="239" spans="1:9" x14ac:dyDescent="0.2">
      <c r="A239" s="92"/>
      <c r="B239" s="224"/>
      <c r="C239" s="354"/>
      <c r="D239" s="355"/>
      <c r="E239" s="356"/>
      <c r="F239" s="225"/>
      <c r="G239" s="356"/>
      <c r="H239" s="354"/>
      <c r="I239" s="106" t="str">
        <f>IF(AND(D239="",E239="",F239="",G239=""),"",   IF(E239="",0, F239*VLOOKUP(E239,VALIDATIONS!$EJ$2:$EK$5,2,FALSE)) + IF(OR(D239="",G239=""),0, IF(D239="Water Pump", VLOOKUP(G239,VALIDATIONS!$GI$2:$GJ$26,2,FALSE),      IF(D239="Bore", VLOOKUP(G239,VALIDATIONS!$GK$2:$GL$27,2,FALSE),0))))</f>
        <v/>
      </c>
    </row>
    <row r="240" spans="1:9" x14ac:dyDescent="0.2">
      <c r="A240" s="92"/>
      <c r="B240" s="224"/>
      <c r="C240" s="354"/>
      <c r="D240" s="355"/>
      <c r="E240" s="356"/>
      <c r="F240" s="225"/>
      <c r="G240" s="356"/>
      <c r="H240" s="354"/>
      <c r="I240" s="106" t="str">
        <f>IF(AND(D240="",E240="",F240="",G240=""),"",   IF(E240="",0, F240*VLOOKUP(E240,VALIDATIONS!$EJ$2:$EK$5,2,FALSE)) + IF(OR(D240="",G240=""),0, IF(D240="Water Pump", VLOOKUP(G240,VALIDATIONS!$GI$2:$GJ$26,2,FALSE),      IF(D240="Bore", VLOOKUP(G240,VALIDATIONS!$GK$2:$GL$27,2,FALSE),0))))</f>
        <v/>
      </c>
    </row>
    <row r="241" spans="1:9" x14ac:dyDescent="0.2">
      <c r="A241" s="92"/>
      <c r="B241" s="224"/>
      <c r="C241" s="354"/>
      <c r="D241" s="355"/>
      <c r="E241" s="356"/>
      <c r="F241" s="225"/>
      <c r="G241" s="356"/>
      <c r="H241" s="354"/>
      <c r="I241" s="106" t="str">
        <f>IF(AND(D241="",E241="",F241="",G241=""),"",   IF(E241="",0, F241*VLOOKUP(E241,VALIDATIONS!$EJ$2:$EK$5,2,FALSE)) + IF(OR(D241="",G241=""),0, IF(D241="Water Pump", VLOOKUP(G241,VALIDATIONS!$GI$2:$GJ$26,2,FALSE),      IF(D241="Bore", VLOOKUP(G241,VALIDATIONS!$GK$2:$GL$27,2,FALSE),0))))</f>
        <v/>
      </c>
    </row>
    <row r="242" spans="1:9" x14ac:dyDescent="0.2">
      <c r="A242" s="92"/>
      <c r="B242" s="224"/>
      <c r="C242" s="354"/>
      <c r="D242" s="355"/>
      <c r="E242" s="356"/>
      <c r="F242" s="225"/>
      <c r="G242" s="356"/>
      <c r="H242" s="354"/>
      <c r="I242" s="106" t="str">
        <f>IF(AND(D242="",E242="",F242="",G242=""),"",   IF(E242="",0, F242*VLOOKUP(E242,VALIDATIONS!$EJ$2:$EK$5,2,FALSE)) + IF(OR(D242="",G242=""),0, IF(D242="Water Pump", VLOOKUP(G242,VALIDATIONS!$GI$2:$GJ$26,2,FALSE),      IF(D242="Bore", VLOOKUP(G242,VALIDATIONS!$GK$2:$GL$27,2,FALSE),0))))</f>
        <v/>
      </c>
    </row>
    <row r="243" spans="1:9" x14ac:dyDescent="0.2">
      <c r="A243" s="92"/>
      <c r="B243" s="224"/>
      <c r="C243" s="354"/>
      <c r="D243" s="355"/>
      <c r="E243" s="356"/>
      <c r="F243" s="225"/>
      <c r="G243" s="356"/>
      <c r="H243" s="354"/>
      <c r="I243" s="106" t="str">
        <f>IF(AND(D243="",E243="",F243="",G243=""),"",   IF(E243="",0, F243*VLOOKUP(E243,VALIDATIONS!$EJ$2:$EK$5,2,FALSE)) + IF(OR(D243="",G243=""),0, IF(D243="Water Pump", VLOOKUP(G243,VALIDATIONS!$GI$2:$GJ$26,2,FALSE),      IF(D243="Bore", VLOOKUP(G243,VALIDATIONS!$GK$2:$GL$27,2,FALSE),0))))</f>
        <v/>
      </c>
    </row>
    <row r="244" spans="1:9" x14ac:dyDescent="0.2">
      <c r="A244" s="92"/>
      <c r="B244" s="224"/>
      <c r="C244" s="354"/>
      <c r="D244" s="355"/>
      <c r="E244" s="356"/>
      <c r="F244" s="225"/>
      <c r="G244" s="356"/>
      <c r="H244" s="354"/>
      <c r="I244" s="106" t="str">
        <f>IF(AND(D244="",E244="",F244="",G244=""),"",   IF(E244="",0, F244*VLOOKUP(E244,VALIDATIONS!$EJ$2:$EK$5,2,FALSE)) + IF(OR(D244="",G244=""),0, IF(D244="Water Pump", VLOOKUP(G244,VALIDATIONS!$GI$2:$GJ$26,2,FALSE),      IF(D244="Bore", VLOOKUP(G244,VALIDATIONS!$GK$2:$GL$27,2,FALSE),0))))</f>
        <v/>
      </c>
    </row>
    <row r="245" spans="1:9" x14ac:dyDescent="0.2">
      <c r="A245" s="92"/>
      <c r="B245" s="224"/>
      <c r="C245" s="354"/>
      <c r="D245" s="355"/>
      <c r="E245" s="356"/>
      <c r="F245" s="225"/>
      <c r="G245" s="356"/>
      <c r="H245" s="354"/>
      <c r="I245" s="106" t="str">
        <f>IF(AND(D245="",E245="",F245="",G245=""),"",   IF(E245="",0, F245*VLOOKUP(E245,VALIDATIONS!$EJ$2:$EK$5,2,FALSE)) + IF(OR(D245="",G245=""),0, IF(D245="Water Pump", VLOOKUP(G245,VALIDATIONS!$GI$2:$GJ$26,2,FALSE),      IF(D245="Bore", VLOOKUP(G245,VALIDATIONS!$GK$2:$GL$27,2,FALSE),0))))</f>
        <v/>
      </c>
    </row>
    <row r="246" spans="1:9" x14ac:dyDescent="0.2">
      <c r="A246" s="92"/>
      <c r="B246" s="224"/>
      <c r="C246" s="354"/>
      <c r="D246" s="355"/>
      <c r="E246" s="356"/>
      <c r="F246" s="225"/>
      <c r="G246" s="356"/>
      <c r="H246" s="354"/>
      <c r="I246" s="106" t="str">
        <f>IF(AND(D246="",E246="",F246="",G246=""),"",   IF(E246="",0, F246*VLOOKUP(E246,VALIDATIONS!$EJ$2:$EK$5,2,FALSE)) + IF(OR(D246="",G246=""),0, IF(D246="Water Pump", VLOOKUP(G246,VALIDATIONS!$GI$2:$GJ$26,2,FALSE),      IF(D246="Bore", VLOOKUP(G246,VALIDATIONS!$GK$2:$GL$27,2,FALSE),0))))</f>
        <v/>
      </c>
    </row>
    <row r="247" spans="1:9" x14ac:dyDescent="0.2">
      <c r="A247" s="92"/>
      <c r="B247" s="224"/>
      <c r="C247" s="354"/>
      <c r="D247" s="355"/>
      <c r="E247" s="356"/>
      <c r="F247" s="225"/>
      <c r="G247" s="356"/>
      <c r="H247" s="354"/>
      <c r="I247" s="106" t="str">
        <f>IF(AND(D247="",E247="",F247="",G247=""),"",   IF(E247="",0, F247*VLOOKUP(E247,VALIDATIONS!$EJ$2:$EK$5,2,FALSE)) + IF(OR(D247="",G247=""),0, IF(D247="Water Pump", VLOOKUP(G247,VALIDATIONS!$GI$2:$GJ$26,2,FALSE),      IF(D247="Bore", VLOOKUP(G247,VALIDATIONS!$GK$2:$GL$27,2,FALSE),0))))</f>
        <v/>
      </c>
    </row>
    <row r="248" spans="1:9" x14ac:dyDescent="0.2">
      <c r="A248" s="92"/>
      <c r="B248" s="224"/>
      <c r="C248" s="354"/>
      <c r="D248" s="355"/>
      <c r="E248" s="356"/>
      <c r="F248" s="225"/>
      <c r="G248" s="356"/>
      <c r="H248" s="354"/>
      <c r="I248" s="106" t="str">
        <f>IF(AND(D248="",E248="",F248="",G248=""),"",   IF(E248="",0, F248*VLOOKUP(E248,VALIDATIONS!$EJ$2:$EK$5,2,FALSE)) + IF(OR(D248="",G248=""),0, IF(D248="Water Pump", VLOOKUP(G248,VALIDATIONS!$GI$2:$GJ$26,2,FALSE),      IF(D248="Bore", VLOOKUP(G248,VALIDATIONS!$GK$2:$GL$27,2,FALSE),0))))</f>
        <v/>
      </c>
    </row>
    <row r="249" spans="1:9" x14ac:dyDescent="0.2">
      <c r="A249" s="92"/>
      <c r="B249" s="224"/>
      <c r="C249" s="354"/>
      <c r="D249" s="355"/>
      <c r="E249" s="356"/>
      <c r="F249" s="225"/>
      <c r="G249" s="356"/>
      <c r="H249" s="354"/>
      <c r="I249" s="106" t="str">
        <f>IF(AND(D249="",E249="",F249="",G249=""),"",   IF(E249="",0, F249*VLOOKUP(E249,VALIDATIONS!$EJ$2:$EK$5,2,FALSE)) + IF(OR(D249="",G249=""),0, IF(D249="Water Pump", VLOOKUP(G249,VALIDATIONS!$GI$2:$GJ$26,2,FALSE),      IF(D249="Bore", VLOOKUP(G249,VALIDATIONS!$GK$2:$GL$27,2,FALSE),0))))</f>
        <v/>
      </c>
    </row>
    <row r="250" spans="1:9" x14ac:dyDescent="0.2">
      <c r="A250" s="92"/>
      <c r="B250" s="224"/>
      <c r="C250" s="354"/>
      <c r="D250" s="355"/>
      <c r="E250" s="356"/>
      <c r="F250" s="225"/>
      <c r="G250" s="356"/>
      <c r="H250" s="354"/>
      <c r="I250" s="106" t="str">
        <f>IF(AND(D250="",E250="",F250="",G250=""),"",   IF(E250="",0, F250*VLOOKUP(E250,VALIDATIONS!$EJ$2:$EK$5,2,FALSE)) + IF(OR(D250="",G250=""),0, IF(D250="Water Pump", VLOOKUP(G250,VALIDATIONS!$GI$2:$GJ$26,2,FALSE),      IF(D250="Bore", VLOOKUP(G250,VALIDATIONS!$GK$2:$GL$27,2,FALSE),0))))</f>
        <v/>
      </c>
    </row>
    <row r="251" spans="1:9" x14ac:dyDescent="0.2">
      <c r="A251" s="92"/>
      <c r="B251" s="224"/>
      <c r="C251" s="354"/>
      <c r="D251" s="355"/>
      <c r="E251" s="356"/>
      <c r="F251" s="225"/>
      <c r="G251" s="356"/>
      <c r="H251" s="354"/>
      <c r="I251" s="106" t="str">
        <f>IF(AND(D251="",E251="",F251="",G251=""),"",   IF(E251="",0, F251*VLOOKUP(E251,VALIDATIONS!$EJ$2:$EK$5,2,FALSE)) + IF(OR(D251="",G251=""),0, IF(D251="Water Pump", VLOOKUP(G251,VALIDATIONS!$GI$2:$GJ$26,2,FALSE),      IF(D251="Bore", VLOOKUP(G251,VALIDATIONS!$GK$2:$GL$27,2,FALSE),0))))</f>
        <v/>
      </c>
    </row>
    <row r="252" spans="1:9" x14ac:dyDescent="0.2">
      <c r="A252" s="92"/>
      <c r="B252" s="224"/>
      <c r="C252" s="354"/>
      <c r="D252" s="355"/>
      <c r="E252" s="356"/>
      <c r="F252" s="225"/>
      <c r="G252" s="356"/>
      <c r="H252" s="354"/>
      <c r="I252" s="106" t="str">
        <f>IF(AND(D252="",E252="",F252="",G252=""),"",   IF(E252="",0, F252*VLOOKUP(E252,VALIDATIONS!$EJ$2:$EK$5,2,FALSE)) + IF(OR(D252="",G252=""),0, IF(D252="Water Pump", VLOOKUP(G252,VALIDATIONS!$GI$2:$GJ$26,2,FALSE),      IF(D252="Bore", VLOOKUP(G252,VALIDATIONS!$GK$2:$GL$27,2,FALSE),0))))</f>
        <v/>
      </c>
    </row>
    <row r="253" spans="1:9" x14ac:dyDescent="0.2">
      <c r="A253" s="92"/>
      <c r="B253" s="224"/>
      <c r="C253" s="354"/>
      <c r="D253" s="355"/>
      <c r="E253" s="356"/>
      <c r="F253" s="225"/>
      <c r="G253" s="356"/>
      <c r="H253" s="354"/>
      <c r="I253" s="106" t="str">
        <f>IF(AND(D253="",E253="",F253="",G253=""),"",   IF(E253="",0, F253*VLOOKUP(E253,VALIDATIONS!$EJ$2:$EK$5,2,FALSE)) + IF(OR(D253="",G253=""),0, IF(D253="Water Pump", VLOOKUP(G253,VALIDATIONS!$GI$2:$GJ$26,2,FALSE),      IF(D253="Bore", VLOOKUP(G253,VALIDATIONS!$GK$2:$GL$27,2,FALSE),0))))</f>
        <v/>
      </c>
    </row>
    <row r="254" spans="1:9" x14ac:dyDescent="0.2">
      <c r="A254" s="92"/>
      <c r="B254" s="224"/>
      <c r="C254" s="354"/>
      <c r="D254" s="355"/>
      <c r="E254" s="356"/>
      <c r="F254" s="225"/>
      <c r="G254" s="356"/>
      <c r="H254" s="354"/>
      <c r="I254" s="106" t="str">
        <f>IF(AND(D254="",E254="",F254="",G254=""),"",   IF(E254="",0, F254*VLOOKUP(E254,VALIDATIONS!$EJ$2:$EK$5,2,FALSE)) + IF(OR(D254="",G254=""),0, IF(D254="Water Pump", VLOOKUP(G254,VALIDATIONS!$GI$2:$GJ$26,2,FALSE),      IF(D254="Bore", VLOOKUP(G254,VALIDATIONS!$GK$2:$GL$27,2,FALSE),0))))</f>
        <v/>
      </c>
    </row>
    <row r="255" spans="1:9" x14ac:dyDescent="0.2">
      <c r="A255" s="92"/>
      <c r="B255" s="224"/>
      <c r="C255" s="354"/>
      <c r="D255" s="355"/>
      <c r="E255" s="356"/>
      <c r="F255" s="225"/>
      <c r="G255" s="356"/>
      <c r="H255" s="354"/>
      <c r="I255" s="106" t="str">
        <f>IF(AND(D255="",E255="",F255="",G255=""),"",   IF(E255="",0, F255*VLOOKUP(E255,VALIDATIONS!$EJ$2:$EK$5,2,FALSE)) + IF(OR(D255="",G255=""),0, IF(D255="Water Pump", VLOOKUP(G255,VALIDATIONS!$GI$2:$GJ$26,2,FALSE),      IF(D255="Bore", VLOOKUP(G255,VALIDATIONS!$GK$2:$GL$27,2,FALSE),0))))</f>
        <v/>
      </c>
    </row>
    <row r="256" spans="1:9" x14ac:dyDescent="0.2">
      <c r="A256" s="92"/>
      <c r="B256" s="224"/>
      <c r="C256" s="354"/>
      <c r="D256" s="355"/>
      <c r="E256" s="356"/>
      <c r="F256" s="225"/>
      <c r="G256" s="356"/>
      <c r="H256" s="354"/>
      <c r="I256" s="106" t="str">
        <f>IF(AND(D256="",E256="",F256="",G256=""),"",   IF(E256="",0, F256*VLOOKUP(E256,VALIDATIONS!$EJ$2:$EK$5,2,FALSE)) + IF(OR(D256="",G256=""),0, IF(D256="Water Pump", VLOOKUP(G256,VALIDATIONS!$GI$2:$GJ$26,2,FALSE),      IF(D256="Bore", VLOOKUP(G256,VALIDATIONS!$GK$2:$GL$27,2,FALSE),0))))</f>
        <v/>
      </c>
    </row>
    <row r="257" spans="1:9" x14ac:dyDescent="0.2">
      <c r="A257" s="92"/>
      <c r="B257" s="224"/>
      <c r="C257" s="354"/>
      <c r="D257" s="355"/>
      <c r="E257" s="356"/>
      <c r="F257" s="225"/>
      <c r="G257" s="356"/>
      <c r="H257" s="354"/>
      <c r="I257" s="106" t="str">
        <f>IF(AND(D257="",E257="",F257="",G257=""),"",   IF(E257="",0, F257*VLOOKUP(E257,VALIDATIONS!$EJ$2:$EK$5,2,FALSE)) + IF(OR(D257="",G257=""),0, IF(D257="Water Pump", VLOOKUP(G257,VALIDATIONS!$GI$2:$GJ$26,2,FALSE),      IF(D257="Bore", VLOOKUP(G257,VALIDATIONS!$GK$2:$GL$27,2,FALSE),0))))</f>
        <v/>
      </c>
    </row>
    <row r="258" spans="1:9" x14ac:dyDescent="0.2">
      <c r="A258" s="92"/>
      <c r="B258" s="224"/>
      <c r="C258" s="354"/>
      <c r="D258" s="355"/>
      <c r="E258" s="356"/>
      <c r="F258" s="225"/>
      <c r="G258" s="356"/>
      <c r="H258" s="354"/>
      <c r="I258" s="106" t="str">
        <f>IF(AND(D258="",E258="",F258="",G258=""),"",   IF(E258="",0, F258*VLOOKUP(E258,VALIDATIONS!$EJ$2:$EK$5,2,FALSE)) + IF(OR(D258="",G258=""),0, IF(D258="Water Pump", VLOOKUP(G258,VALIDATIONS!$GI$2:$GJ$26,2,FALSE),      IF(D258="Bore", VLOOKUP(G258,VALIDATIONS!$GK$2:$GL$27,2,FALSE),0))))</f>
        <v/>
      </c>
    </row>
    <row r="259" spans="1:9" x14ac:dyDescent="0.2">
      <c r="A259" s="92"/>
      <c r="B259" s="224"/>
      <c r="C259" s="354"/>
      <c r="D259" s="355"/>
      <c r="E259" s="356"/>
      <c r="F259" s="225"/>
      <c r="G259" s="356"/>
      <c r="H259" s="354"/>
      <c r="I259" s="106" t="str">
        <f>IF(AND(D259="",E259="",F259="",G259=""),"",   IF(E259="",0, F259*VLOOKUP(E259,VALIDATIONS!$EJ$2:$EK$5,2,FALSE)) + IF(OR(D259="",G259=""),0, IF(D259="Water Pump", VLOOKUP(G259,VALIDATIONS!$GI$2:$GJ$26,2,FALSE),      IF(D259="Bore", VLOOKUP(G259,VALIDATIONS!$GK$2:$GL$27,2,FALSE),0))))</f>
        <v/>
      </c>
    </row>
    <row r="260" spans="1:9" x14ac:dyDescent="0.2">
      <c r="A260" s="92"/>
      <c r="B260" s="224"/>
      <c r="C260" s="354"/>
      <c r="D260" s="355"/>
      <c r="E260" s="356"/>
      <c r="F260" s="225"/>
      <c r="G260" s="356"/>
      <c r="H260" s="354"/>
      <c r="I260" s="106" t="str">
        <f>IF(AND(D260="",E260="",F260="",G260=""),"",   IF(E260="",0, F260*VLOOKUP(E260,VALIDATIONS!$EJ$2:$EK$5,2,FALSE)) + IF(OR(D260="",G260=""),0, IF(D260="Water Pump", VLOOKUP(G260,VALIDATIONS!$GI$2:$GJ$26,2,FALSE),      IF(D260="Bore", VLOOKUP(G260,VALIDATIONS!$GK$2:$GL$27,2,FALSE),0))))</f>
        <v/>
      </c>
    </row>
    <row r="261" spans="1:9" x14ac:dyDescent="0.2">
      <c r="A261" s="92"/>
      <c r="B261" s="224"/>
      <c r="C261" s="354"/>
      <c r="D261" s="355"/>
      <c r="E261" s="356"/>
      <c r="F261" s="225"/>
      <c r="G261" s="356"/>
      <c r="H261" s="354"/>
      <c r="I261" s="106" t="str">
        <f>IF(AND(D261="",E261="",F261="",G261=""),"",   IF(E261="",0, F261*VLOOKUP(E261,VALIDATIONS!$EJ$2:$EK$5,2,FALSE)) + IF(OR(D261="",G261=""),0, IF(D261="Water Pump", VLOOKUP(G261,VALIDATIONS!$GI$2:$GJ$26,2,FALSE),      IF(D261="Bore", VLOOKUP(G261,VALIDATIONS!$GK$2:$GL$27,2,FALSE),0))))</f>
        <v/>
      </c>
    </row>
    <row r="262" spans="1:9" x14ac:dyDescent="0.2">
      <c r="A262" s="92"/>
      <c r="B262" s="224"/>
      <c r="C262" s="354"/>
      <c r="D262" s="355"/>
      <c r="E262" s="356"/>
      <c r="F262" s="225"/>
      <c r="G262" s="356"/>
      <c r="H262" s="354"/>
      <c r="I262" s="106" t="str">
        <f>IF(AND(D262="",E262="",F262="",G262=""),"",   IF(E262="",0, F262*VLOOKUP(E262,VALIDATIONS!$EJ$2:$EK$5,2,FALSE)) + IF(OR(D262="",G262=""),0, IF(D262="Water Pump", VLOOKUP(G262,VALIDATIONS!$GI$2:$GJ$26,2,FALSE),      IF(D262="Bore", VLOOKUP(G262,VALIDATIONS!$GK$2:$GL$27,2,FALSE),0))))</f>
        <v/>
      </c>
    </row>
    <row r="263" spans="1:9" x14ac:dyDescent="0.2">
      <c r="A263" s="92"/>
      <c r="B263" s="224"/>
      <c r="C263" s="354"/>
      <c r="D263" s="355"/>
      <c r="E263" s="356"/>
      <c r="F263" s="225"/>
      <c r="G263" s="356"/>
      <c r="H263" s="354"/>
      <c r="I263" s="106" t="str">
        <f>IF(AND(D263="",E263="",F263="",G263=""),"",   IF(E263="",0, F263*VLOOKUP(E263,VALIDATIONS!$EJ$2:$EK$5,2,FALSE)) + IF(OR(D263="",G263=""),0, IF(D263="Water Pump", VLOOKUP(G263,VALIDATIONS!$GI$2:$GJ$26,2,FALSE),      IF(D263="Bore", VLOOKUP(G263,VALIDATIONS!$GK$2:$GL$27,2,FALSE),0))))</f>
        <v/>
      </c>
    </row>
    <row r="264" spans="1:9" x14ac:dyDescent="0.2">
      <c r="A264" s="92"/>
      <c r="B264" s="224"/>
      <c r="C264" s="354"/>
      <c r="D264" s="355"/>
      <c r="E264" s="356"/>
      <c r="F264" s="225"/>
      <c r="G264" s="356"/>
      <c r="H264" s="354"/>
      <c r="I264" s="106" t="str">
        <f>IF(AND(D264="",E264="",F264="",G264=""),"",   IF(E264="",0, F264*VLOOKUP(E264,VALIDATIONS!$EJ$2:$EK$5,2,FALSE)) + IF(OR(D264="",G264=""),0, IF(D264="Water Pump", VLOOKUP(G264,VALIDATIONS!$GI$2:$GJ$26,2,FALSE),      IF(D264="Bore", VLOOKUP(G264,VALIDATIONS!$GK$2:$GL$27,2,FALSE),0))))</f>
        <v/>
      </c>
    </row>
    <row r="265" spans="1:9" x14ac:dyDescent="0.2">
      <c r="A265" s="92"/>
      <c r="B265" s="224"/>
      <c r="C265" s="354"/>
      <c r="D265" s="355"/>
      <c r="E265" s="356"/>
      <c r="F265" s="225"/>
      <c r="G265" s="356"/>
      <c r="H265" s="354"/>
      <c r="I265" s="106" t="str">
        <f>IF(AND(D265="",E265="",F265="",G265=""),"",   IF(E265="",0, F265*VLOOKUP(E265,VALIDATIONS!$EJ$2:$EK$5,2,FALSE)) + IF(OR(D265="",G265=""),0, IF(D265="Water Pump", VLOOKUP(G265,VALIDATIONS!$GI$2:$GJ$26,2,FALSE),      IF(D265="Bore", VLOOKUP(G265,VALIDATIONS!$GK$2:$GL$27,2,FALSE),0))))</f>
        <v/>
      </c>
    </row>
    <row r="266" spans="1:9" x14ac:dyDescent="0.2">
      <c r="A266" s="92"/>
      <c r="B266" s="224"/>
      <c r="C266" s="354"/>
      <c r="D266" s="355"/>
      <c r="E266" s="356"/>
      <c r="F266" s="225"/>
      <c r="G266" s="356"/>
      <c r="H266" s="354"/>
      <c r="I266" s="106" t="str">
        <f>IF(AND(D266="",E266="",F266="",G266=""),"",   IF(E266="",0, F266*VLOOKUP(E266,VALIDATIONS!$EJ$2:$EK$5,2,FALSE)) + IF(OR(D266="",G266=""),0, IF(D266="Water Pump", VLOOKUP(G266,VALIDATIONS!$GI$2:$GJ$26,2,FALSE),      IF(D266="Bore", VLOOKUP(G266,VALIDATIONS!$GK$2:$GL$27,2,FALSE),0))))</f>
        <v/>
      </c>
    </row>
    <row r="267" spans="1:9" x14ac:dyDescent="0.2">
      <c r="A267" s="92"/>
      <c r="B267" s="224"/>
      <c r="C267" s="354"/>
      <c r="D267" s="355"/>
      <c r="E267" s="356"/>
      <c r="F267" s="225"/>
      <c r="G267" s="356"/>
      <c r="H267" s="354"/>
      <c r="I267" s="106" t="str">
        <f>IF(AND(D267="",E267="",F267="",G267=""),"",   IF(E267="",0, F267*VLOOKUP(E267,VALIDATIONS!$EJ$2:$EK$5,2,FALSE)) + IF(OR(D267="",G267=""),0, IF(D267="Water Pump", VLOOKUP(G267,VALIDATIONS!$GI$2:$GJ$26,2,FALSE),      IF(D267="Bore", VLOOKUP(G267,VALIDATIONS!$GK$2:$GL$27,2,FALSE),0))))</f>
        <v/>
      </c>
    </row>
    <row r="268" spans="1:9" x14ac:dyDescent="0.2">
      <c r="A268" s="92"/>
      <c r="B268" s="224"/>
      <c r="C268" s="354"/>
      <c r="D268" s="355"/>
      <c r="E268" s="356"/>
      <c r="F268" s="225"/>
      <c r="G268" s="356"/>
      <c r="H268" s="354"/>
      <c r="I268" s="106" t="str">
        <f>IF(AND(D268="",E268="",F268="",G268=""),"",   IF(E268="",0, F268*VLOOKUP(E268,VALIDATIONS!$EJ$2:$EK$5,2,FALSE)) + IF(OR(D268="",G268=""),0, IF(D268="Water Pump", VLOOKUP(G268,VALIDATIONS!$GI$2:$GJ$26,2,FALSE),      IF(D268="Bore", VLOOKUP(G268,VALIDATIONS!$GK$2:$GL$27,2,FALSE),0))))</f>
        <v/>
      </c>
    </row>
    <row r="269" spans="1:9" x14ac:dyDescent="0.2">
      <c r="A269" s="92"/>
      <c r="B269" s="224"/>
      <c r="C269" s="354"/>
      <c r="D269" s="355"/>
      <c r="E269" s="356"/>
      <c r="F269" s="225"/>
      <c r="G269" s="356"/>
      <c r="H269" s="354"/>
      <c r="I269" s="106" t="str">
        <f>IF(AND(D269="",E269="",F269="",G269=""),"",   IF(E269="",0, F269*VLOOKUP(E269,VALIDATIONS!$EJ$2:$EK$5,2,FALSE)) + IF(OR(D269="",G269=""),0, IF(D269="Water Pump", VLOOKUP(G269,VALIDATIONS!$GI$2:$GJ$26,2,FALSE),      IF(D269="Bore", VLOOKUP(G269,VALIDATIONS!$GK$2:$GL$27,2,FALSE),0))))</f>
        <v/>
      </c>
    </row>
    <row r="270" spans="1:9" x14ac:dyDescent="0.2">
      <c r="A270" s="92"/>
      <c r="B270" s="224"/>
      <c r="C270" s="354"/>
      <c r="D270" s="355"/>
      <c r="E270" s="356"/>
      <c r="F270" s="225"/>
      <c r="G270" s="356"/>
      <c r="H270" s="354"/>
      <c r="I270" s="106" t="str">
        <f>IF(AND(D270="",E270="",F270="",G270=""),"",   IF(E270="",0, F270*VLOOKUP(E270,VALIDATIONS!$EJ$2:$EK$5,2,FALSE)) + IF(OR(D270="",G270=""),0, IF(D270="Water Pump", VLOOKUP(G270,VALIDATIONS!$GI$2:$GJ$26,2,FALSE),      IF(D270="Bore", VLOOKUP(G270,VALIDATIONS!$GK$2:$GL$27,2,FALSE),0))))</f>
        <v/>
      </c>
    </row>
    <row r="271" spans="1:9" x14ac:dyDescent="0.2">
      <c r="A271" s="92"/>
      <c r="B271" s="224"/>
      <c r="C271" s="354"/>
      <c r="D271" s="355"/>
      <c r="E271" s="356"/>
      <c r="F271" s="225"/>
      <c r="G271" s="356"/>
      <c r="H271" s="354"/>
      <c r="I271" s="106" t="str">
        <f>IF(AND(D271="",E271="",F271="",G271=""),"",   IF(E271="",0, F271*VLOOKUP(E271,VALIDATIONS!$EJ$2:$EK$5,2,FALSE)) + IF(OR(D271="",G271=""),0, IF(D271="Water Pump", VLOOKUP(G271,VALIDATIONS!$GI$2:$GJ$26,2,FALSE),      IF(D271="Bore", VLOOKUP(G271,VALIDATIONS!$GK$2:$GL$27,2,FALSE),0))))</f>
        <v/>
      </c>
    </row>
    <row r="272" spans="1:9" x14ac:dyDescent="0.2">
      <c r="A272" s="92"/>
      <c r="B272" s="224"/>
      <c r="C272" s="354"/>
      <c r="D272" s="355"/>
      <c r="E272" s="356"/>
      <c r="F272" s="225"/>
      <c r="G272" s="356"/>
      <c r="H272" s="354"/>
      <c r="I272" s="106" t="str">
        <f>IF(AND(D272="",E272="",F272="",G272=""),"",   IF(E272="",0, F272*VLOOKUP(E272,VALIDATIONS!$EJ$2:$EK$5,2,FALSE)) + IF(OR(D272="",G272=""),0, IF(D272="Water Pump", VLOOKUP(G272,VALIDATIONS!$GI$2:$GJ$26,2,FALSE),      IF(D272="Bore", VLOOKUP(G272,VALIDATIONS!$GK$2:$GL$27,2,FALSE),0))))</f>
        <v/>
      </c>
    </row>
    <row r="273" spans="1:9" x14ac:dyDescent="0.2">
      <c r="A273" s="92"/>
      <c r="B273" s="224"/>
      <c r="C273" s="354"/>
      <c r="D273" s="355"/>
      <c r="E273" s="356"/>
      <c r="F273" s="225"/>
      <c r="G273" s="356"/>
      <c r="H273" s="354"/>
      <c r="I273" s="106" t="str">
        <f>IF(AND(D273="",E273="",F273="",G273=""),"",   IF(E273="",0, F273*VLOOKUP(E273,VALIDATIONS!$EJ$2:$EK$5,2,FALSE)) + IF(OR(D273="",G273=""),0, IF(D273="Water Pump", VLOOKUP(G273,VALIDATIONS!$GI$2:$GJ$26,2,FALSE),      IF(D273="Bore", VLOOKUP(G273,VALIDATIONS!$GK$2:$GL$27,2,FALSE),0))))</f>
        <v/>
      </c>
    </row>
    <row r="274" spans="1:9" x14ac:dyDescent="0.2">
      <c r="A274" s="92"/>
      <c r="B274" s="224"/>
      <c r="C274" s="354"/>
      <c r="D274" s="355"/>
      <c r="E274" s="356"/>
      <c r="F274" s="225"/>
      <c r="G274" s="356"/>
      <c r="H274" s="354"/>
      <c r="I274" s="106" t="str">
        <f>IF(AND(D274="",E274="",F274="",G274=""),"",   IF(E274="",0, F274*VLOOKUP(E274,VALIDATIONS!$EJ$2:$EK$5,2,FALSE)) + IF(OR(D274="",G274=""),0, IF(D274="Water Pump", VLOOKUP(G274,VALIDATIONS!$GI$2:$GJ$26,2,FALSE),      IF(D274="Bore", VLOOKUP(G274,VALIDATIONS!$GK$2:$GL$27,2,FALSE),0))))</f>
        <v/>
      </c>
    </row>
    <row r="275" spans="1:9" x14ac:dyDescent="0.2">
      <c r="A275" s="92"/>
      <c r="B275" s="224"/>
      <c r="C275" s="354"/>
      <c r="D275" s="355"/>
      <c r="E275" s="356"/>
      <c r="F275" s="225"/>
      <c r="G275" s="356"/>
      <c r="H275" s="354"/>
      <c r="I275" s="106" t="str">
        <f>IF(AND(D275="",E275="",F275="",G275=""),"",   IF(E275="",0, F275*VLOOKUP(E275,VALIDATIONS!$EJ$2:$EK$5,2,FALSE)) + IF(OR(D275="",G275=""),0, IF(D275="Water Pump", VLOOKUP(G275,VALIDATIONS!$GI$2:$GJ$26,2,FALSE),      IF(D275="Bore", VLOOKUP(G275,VALIDATIONS!$GK$2:$GL$27,2,FALSE),0))))</f>
        <v/>
      </c>
    </row>
    <row r="276" spans="1:9" x14ac:dyDescent="0.2">
      <c r="A276" s="92"/>
      <c r="B276" s="224"/>
      <c r="C276" s="354"/>
      <c r="D276" s="355"/>
      <c r="E276" s="356"/>
      <c r="F276" s="225"/>
      <c r="G276" s="356"/>
      <c r="H276" s="354"/>
      <c r="I276" s="106" t="str">
        <f>IF(AND(D276="",E276="",F276="",G276=""),"",   IF(E276="",0, F276*VLOOKUP(E276,VALIDATIONS!$EJ$2:$EK$5,2,FALSE)) + IF(OR(D276="",G276=""),0, IF(D276="Water Pump", VLOOKUP(G276,VALIDATIONS!$GI$2:$GJ$26,2,FALSE),      IF(D276="Bore", VLOOKUP(G276,VALIDATIONS!$GK$2:$GL$27,2,FALSE),0))))</f>
        <v/>
      </c>
    </row>
    <row r="277" spans="1:9" x14ac:dyDescent="0.2">
      <c r="A277" s="92"/>
      <c r="B277" s="224"/>
      <c r="C277" s="354"/>
      <c r="D277" s="355"/>
      <c r="E277" s="356"/>
      <c r="F277" s="225"/>
      <c r="G277" s="356"/>
      <c r="H277" s="354"/>
      <c r="I277" s="106" t="str">
        <f>IF(AND(D277="",E277="",F277="",G277=""),"",   IF(E277="",0, F277*VLOOKUP(E277,VALIDATIONS!$EJ$2:$EK$5,2,FALSE)) + IF(OR(D277="",G277=""),0, IF(D277="Water Pump", VLOOKUP(G277,VALIDATIONS!$GI$2:$GJ$26,2,FALSE),      IF(D277="Bore", VLOOKUP(G277,VALIDATIONS!$GK$2:$GL$27,2,FALSE),0))))</f>
        <v/>
      </c>
    </row>
    <row r="278" spans="1:9" x14ac:dyDescent="0.2">
      <c r="A278" s="92"/>
      <c r="B278" s="224"/>
      <c r="C278" s="354"/>
      <c r="D278" s="355"/>
      <c r="E278" s="356"/>
      <c r="F278" s="225"/>
      <c r="G278" s="356"/>
      <c r="H278" s="354"/>
      <c r="I278" s="106" t="str">
        <f>IF(AND(D278="",E278="",F278="",G278=""),"",   IF(E278="",0, F278*VLOOKUP(E278,VALIDATIONS!$EJ$2:$EK$5,2,FALSE)) + IF(OR(D278="",G278=""),0, IF(D278="Water Pump", VLOOKUP(G278,VALIDATIONS!$GI$2:$GJ$26,2,FALSE),      IF(D278="Bore", VLOOKUP(G278,VALIDATIONS!$GK$2:$GL$27,2,FALSE),0))))</f>
        <v/>
      </c>
    </row>
    <row r="279" spans="1:9" x14ac:dyDescent="0.2">
      <c r="A279" s="92"/>
      <c r="B279" s="224"/>
      <c r="C279" s="354"/>
      <c r="D279" s="355"/>
      <c r="E279" s="356"/>
      <c r="F279" s="225"/>
      <c r="G279" s="356"/>
      <c r="H279" s="354"/>
      <c r="I279" s="106" t="str">
        <f>IF(AND(D279="",E279="",F279="",G279=""),"",   IF(E279="",0, F279*VLOOKUP(E279,VALIDATIONS!$EJ$2:$EK$5,2,FALSE)) + IF(OR(D279="",G279=""),0, IF(D279="Water Pump", VLOOKUP(G279,VALIDATIONS!$GI$2:$GJ$26,2,FALSE),      IF(D279="Bore", VLOOKUP(G279,VALIDATIONS!$GK$2:$GL$27,2,FALSE),0))))</f>
        <v/>
      </c>
    </row>
    <row r="280" spans="1:9" x14ac:dyDescent="0.2">
      <c r="A280" s="92"/>
      <c r="B280" s="224"/>
      <c r="C280" s="354"/>
      <c r="D280" s="355"/>
      <c r="E280" s="356"/>
      <c r="F280" s="225"/>
      <c r="G280" s="356"/>
      <c r="H280" s="354"/>
      <c r="I280" s="106" t="str">
        <f>IF(AND(D280="",E280="",F280="",G280=""),"",   IF(E280="",0, F280*VLOOKUP(E280,VALIDATIONS!$EJ$2:$EK$5,2,FALSE)) + IF(OR(D280="",G280=""),0, IF(D280="Water Pump", VLOOKUP(G280,VALIDATIONS!$GI$2:$GJ$26,2,FALSE),      IF(D280="Bore", VLOOKUP(G280,VALIDATIONS!$GK$2:$GL$27,2,FALSE),0))))</f>
        <v/>
      </c>
    </row>
    <row r="281" spans="1:9" x14ac:dyDescent="0.2">
      <c r="A281" s="92"/>
      <c r="B281" s="224"/>
      <c r="C281" s="354"/>
      <c r="D281" s="355"/>
      <c r="E281" s="356"/>
      <c r="F281" s="225"/>
      <c r="G281" s="356"/>
      <c r="H281" s="354"/>
      <c r="I281" s="106" t="str">
        <f>IF(AND(D281="",E281="",F281="",G281=""),"",   IF(E281="",0, F281*VLOOKUP(E281,VALIDATIONS!$EJ$2:$EK$5,2,FALSE)) + IF(OR(D281="",G281=""),0, IF(D281="Water Pump", VLOOKUP(G281,VALIDATIONS!$GI$2:$GJ$26,2,FALSE),      IF(D281="Bore", VLOOKUP(G281,VALIDATIONS!$GK$2:$GL$27,2,FALSE),0))))</f>
        <v/>
      </c>
    </row>
    <row r="282" spans="1:9" x14ac:dyDescent="0.2">
      <c r="A282" s="92"/>
      <c r="B282" s="224"/>
      <c r="C282" s="354"/>
      <c r="D282" s="355"/>
      <c r="E282" s="356"/>
      <c r="F282" s="225"/>
      <c r="G282" s="356"/>
      <c r="H282" s="354"/>
      <c r="I282" s="106" t="str">
        <f>IF(AND(D282="",E282="",F282="",G282=""),"",   IF(E282="",0, F282*VLOOKUP(E282,VALIDATIONS!$EJ$2:$EK$5,2,FALSE)) + IF(OR(D282="",G282=""),0, IF(D282="Water Pump", VLOOKUP(G282,VALIDATIONS!$GI$2:$GJ$26,2,FALSE),      IF(D282="Bore", VLOOKUP(G282,VALIDATIONS!$GK$2:$GL$27,2,FALSE),0))))</f>
        <v/>
      </c>
    </row>
    <row r="283" spans="1:9" x14ac:dyDescent="0.2">
      <c r="A283" s="92"/>
      <c r="B283" s="224"/>
      <c r="C283" s="354"/>
      <c r="D283" s="355"/>
      <c r="E283" s="356"/>
      <c r="F283" s="225"/>
      <c r="G283" s="356"/>
      <c r="H283" s="354"/>
      <c r="I283" s="106" t="str">
        <f>IF(AND(D283="",E283="",F283="",G283=""),"",   IF(E283="",0, F283*VLOOKUP(E283,VALIDATIONS!$EJ$2:$EK$5,2,FALSE)) + IF(OR(D283="",G283=""),0, IF(D283="Water Pump", VLOOKUP(G283,VALIDATIONS!$GI$2:$GJ$26,2,FALSE),      IF(D283="Bore", VLOOKUP(G283,VALIDATIONS!$GK$2:$GL$27,2,FALSE),0))))</f>
        <v/>
      </c>
    </row>
    <row r="284" spans="1:9" x14ac:dyDescent="0.2">
      <c r="A284" s="92"/>
      <c r="B284" s="224"/>
      <c r="C284" s="354"/>
      <c r="D284" s="355"/>
      <c r="E284" s="356"/>
      <c r="F284" s="225"/>
      <c r="G284" s="356"/>
      <c r="H284" s="354"/>
      <c r="I284" s="106" t="str">
        <f>IF(AND(D284="",E284="",F284="",G284=""),"",   IF(E284="",0, F284*VLOOKUP(E284,VALIDATIONS!$EJ$2:$EK$5,2,FALSE)) + IF(OR(D284="",G284=""),0, IF(D284="Water Pump", VLOOKUP(G284,VALIDATIONS!$GI$2:$GJ$26,2,FALSE),      IF(D284="Bore", VLOOKUP(G284,VALIDATIONS!$GK$2:$GL$27,2,FALSE),0))))</f>
        <v/>
      </c>
    </row>
    <row r="285" spans="1:9" x14ac:dyDescent="0.2">
      <c r="A285" s="92"/>
      <c r="B285" s="224"/>
      <c r="C285" s="354"/>
      <c r="D285" s="355"/>
      <c r="E285" s="356"/>
      <c r="F285" s="225"/>
      <c r="G285" s="356"/>
      <c r="H285" s="354"/>
      <c r="I285" s="106" t="str">
        <f>IF(AND(D285="",E285="",F285="",G285=""),"",   IF(E285="",0, F285*VLOOKUP(E285,VALIDATIONS!$EJ$2:$EK$5,2,FALSE)) + IF(OR(D285="",G285=""),0, IF(D285="Water Pump", VLOOKUP(G285,VALIDATIONS!$GI$2:$GJ$26,2,FALSE),      IF(D285="Bore", VLOOKUP(G285,VALIDATIONS!$GK$2:$GL$27,2,FALSE),0))))</f>
        <v/>
      </c>
    </row>
    <row r="286" spans="1:9" x14ac:dyDescent="0.2">
      <c r="A286" s="92"/>
      <c r="B286" s="224"/>
      <c r="C286" s="354"/>
      <c r="D286" s="355"/>
      <c r="E286" s="356"/>
      <c r="F286" s="225"/>
      <c r="G286" s="356"/>
      <c r="H286" s="354"/>
      <c r="I286" s="106" t="str">
        <f>IF(AND(D286="",E286="",F286="",G286=""),"",   IF(E286="",0, F286*VLOOKUP(E286,VALIDATIONS!$EJ$2:$EK$5,2,FALSE)) + IF(OR(D286="",G286=""),0, IF(D286="Water Pump", VLOOKUP(G286,VALIDATIONS!$GI$2:$GJ$26,2,FALSE),      IF(D286="Bore", VLOOKUP(G286,VALIDATIONS!$GK$2:$GL$27,2,FALSE),0))))</f>
        <v/>
      </c>
    </row>
    <row r="287" spans="1:9" x14ac:dyDescent="0.2">
      <c r="A287" s="92"/>
      <c r="B287" s="224"/>
      <c r="C287" s="354"/>
      <c r="D287" s="355"/>
      <c r="E287" s="356"/>
      <c r="F287" s="225"/>
      <c r="G287" s="356"/>
      <c r="H287" s="354"/>
      <c r="I287" s="106" t="str">
        <f>IF(AND(D287="",E287="",F287="",G287=""),"",   IF(E287="",0, F287*VLOOKUP(E287,VALIDATIONS!$EJ$2:$EK$5,2,FALSE)) + IF(OR(D287="",G287=""),0, IF(D287="Water Pump", VLOOKUP(G287,VALIDATIONS!$GI$2:$GJ$26,2,FALSE),      IF(D287="Bore", VLOOKUP(G287,VALIDATIONS!$GK$2:$GL$27,2,FALSE),0))))</f>
        <v/>
      </c>
    </row>
    <row r="288" spans="1:9" x14ac:dyDescent="0.2">
      <c r="A288" s="92"/>
      <c r="B288" s="224"/>
      <c r="C288" s="354"/>
      <c r="D288" s="355"/>
      <c r="E288" s="356"/>
      <c r="F288" s="225"/>
      <c r="G288" s="356"/>
      <c r="H288" s="354"/>
      <c r="I288" s="106" t="str">
        <f>IF(AND(D288="",E288="",F288="",G288=""),"",   IF(E288="",0, F288*VLOOKUP(E288,VALIDATIONS!$EJ$2:$EK$5,2,FALSE)) + IF(OR(D288="",G288=""),0, IF(D288="Water Pump", VLOOKUP(G288,VALIDATIONS!$GI$2:$GJ$26,2,FALSE),      IF(D288="Bore", VLOOKUP(G288,VALIDATIONS!$GK$2:$GL$27,2,FALSE),0))))</f>
        <v/>
      </c>
    </row>
    <row r="289" spans="1:9" x14ac:dyDescent="0.2">
      <c r="A289" s="92"/>
      <c r="B289" s="224"/>
      <c r="C289" s="354"/>
      <c r="D289" s="355"/>
      <c r="E289" s="356"/>
      <c r="F289" s="225"/>
      <c r="G289" s="356"/>
      <c r="H289" s="354"/>
      <c r="I289" s="106" t="str">
        <f>IF(AND(D289="",E289="",F289="",G289=""),"",   IF(E289="",0, F289*VLOOKUP(E289,VALIDATIONS!$EJ$2:$EK$5,2,FALSE)) + IF(OR(D289="",G289=""),0, IF(D289="Water Pump", VLOOKUP(G289,VALIDATIONS!$GI$2:$GJ$26,2,FALSE),      IF(D289="Bore", VLOOKUP(G289,VALIDATIONS!$GK$2:$GL$27,2,FALSE),0))))</f>
        <v/>
      </c>
    </row>
    <row r="290" spans="1:9" x14ac:dyDescent="0.2">
      <c r="A290" s="92"/>
      <c r="B290" s="224"/>
      <c r="C290" s="354"/>
      <c r="D290" s="355"/>
      <c r="E290" s="356"/>
      <c r="F290" s="225"/>
      <c r="G290" s="356"/>
      <c r="H290" s="354"/>
      <c r="I290" s="106" t="str">
        <f>IF(AND(D290="",E290="",F290="",G290=""),"",   IF(E290="",0, F290*VLOOKUP(E290,VALIDATIONS!$EJ$2:$EK$5,2,FALSE)) + IF(OR(D290="",G290=""),0, IF(D290="Water Pump", VLOOKUP(G290,VALIDATIONS!$GI$2:$GJ$26,2,FALSE),      IF(D290="Bore", VLOOKUP(G290,VALIDATIONS!$GK$2:$GL$27,2,FALSE),0))))</f>
        <v/>
      </c>
    </row>
    <row r="291" spans="1:9" x14ac:dyDescent="0.2">
      <c r="A291" s="92"/>
      <c r="B291" s="224"/>
      <c r="C291" s="354"/>
      <c r="D291" s="355"/>
      <c r="E291" s="356"/>
      <c r="F291" s="225"/>
      <c r="G291" s="356"/>
      <c r="H291" s="354"/>
      <c r="I291" s="106" t="str">
        <f>IF(AND(D291="",E291="",F291="",G291=""),"",   IF(E291="",0, F291*VLOOKUP(E291,VALIDATIONS!$EJ$2:$EK$5,2,FALSE)) + IF(OR(D291="",G291=""),0, IF(D291="Water Pump", VLOOKUP(G291,VALIDATIONS!$GI$2:$GJ$26,2,FALSE),      IF(D291="Bore", VLOOKUP(G291,VALIDATIONS!$GK$2:$GL$27,2,FALSE),0))))</f>
        <v/>
      </c>
    </row>
    <row r="292" spans="1:9" x14ac:dyDescent="0.2">
      <c r="A292" s="92"/>
      <c r="B292" s="224"/>
      <c r="C292" s="354"/>
      <c r="D292" s="355"/>
      <c r="E292" s="356"/>
      <c r="F292" s="225"/>
      <c r="G292" s="356"/>
      <c r="H292" s="354"/>
      <c r="I292" s="106" t="str">
        <f>IF(AND(D292="",E292="",F292="",G292=""),"",   IF(E292="",0, F292*VLOOKUP(E292,VALIDATIONS!$EJ$2:$EK$5,2,FALSE)) + IF(OR(D292="",G292=""),0, IF(D292="Water Pump", VLOOKUP(G292,VALIDATIONS!$GI$2:$GJ$26,2,FALSE),      IF(D292="Bore", VLOOKUP(G292,VALIDATIONS!$GK$2:$GL$27,2,FALSE),0))))</f>
        <v/>
      </c>
    </row>
    <row r="293" spans="1:9" x14ac:dyDescent="0.2">
      <c r="A293" s="92"/>
      <c r="B293" s="224"/>
      <c r="C293" s="354"/>
      <c r="D293" s="355"/>
      <c r="E293" s="356"/>
      <c r="F293" s="225"/>
      <c r="G293" s="356"/>
      <c r="H293" s="354"/>
      <c r="I293" s="106" t="str">
        <f>IF(AND(D293="",E293="",F293="",G293=""),"",   IF(E293="",0, F293*VLOOKUP(E293,VALIDATIONS!$EJ$2:$EK$5,2,FALSE)) + IF(OR(D293="",G293=""),0, IF(D293="Water Pump", VLOOKUP(G293,VALIDATIONS!$GI$2:$GJ$26,2,FALSE),      IF(D293="Bore", VLOOKUP(G293,VALIDATIONS!$GK$2:$GL$27,2,FALSE),0))))</f>
        <v/>
      </c>
    </row>
    <row r="294" spans="1:9" x14ac:dyDescent="0.2">
      <c r="A294" s="92"/>
      <c r="B294" s="224"/>
      <c r="C294" s="354"/>
      <c r="D294" s="355"/>
      <c r="E294" s="356"/>
      <c r="F294" s="225"/>
      <c r="G294" s="356"/>
      <c r="H294" s="354"/>
      <c r="I294" s="106" t="str">
        <f>IF(AND(D294="",E294="",F294="",G294=""),"",   IF(E294="",0, F294*VLOOKUP(E294,VALIDATIONS!$EJ$2:$EK$5,2,FALSE)) + IF(OR(D294="",G294=""),0, IF(D294="Water Pump", VLOOKUP(G294,VALIDATIONS!$GI$2:$GJ$26,2,FALSE),      IF(D294="Bore", VLOOKUP(G294,VALIDATIONS!$GK$2:$GL$27,2,FALSE),0))))</f>
        <v/>
      </c>
    </row>
    <row r="295" spans="1:9" x14ac:dyDescent="0.2">
      <c r="A295" s="92"/>
      <c r="B295" s="224"/>
      <c r="C295" s="354"/>
      <c r="D295" s="355"/>
      <c r="E295" s="356"/>
      <c r="F295" s="225"/>
      <c r="G295" s="356"/>
      <c r="H295" s="354"/>
      <c r="I295" s="106" t="str">
        <f>IF(AND(D295="",E295="",F295="",G295=""),"",   IF(E295="",0, F295*VLOOKUP(E295,VALIDATIONS!$EJ$2:$EK$5,2,FALSE)) + IF(OR(D295="",G295=""),0, IF(D295="Water Pump", VLOOKUP(G295,VALIDATIONS!$GI$2:$GJ$26,2,FALSE),      IF(D295="Bore", VLOOKUP(G295,VALIDATIONS!$GK$2:$GL$27,2,FALSE),0))))</f>
        <v/>
      </c>
    </row>
    <row r="296" spans="1:9" x14ac:dyDescent="0.2">
      <c r="A296" s="92"/>
      <c r="B296" s="224"/>
      <c r="C296" s="354"/>
      <c r="D296" s="355"/>
      <c r="E296" s="356"/>
      <c r="F296" s="225"/>
      <c r="G296" s="356"/>
      <c r="H296" s="354"/>
      <c r="I296" s="106" t="str">
        <f>IF(AND(D296="",E296="",F296="",G296=""),"",   IF(E296="",0, F296*VLOOKUP(E296,VALIDATIONS!$EJ$2:$EK$5,2,FALSE)) + IF(OR(D296="",G296=""),0, IF(D296="Water Pump", VLOOKUP(G296,VALIDATIONS!$GI$2:$GJ$26,2,FALSE),      IF(D296="Bore", VLOOKUP(G296,VALIDATIONS!$GK$2:$GL$27,2,FALSE),0))))</f>
        <v/>
      </c>
    </row>
    <row r="297" spans="1:9" x14ac:dyDescent="0.2">
      <c r="A297" s="92"/>
      <c r="B297" s="224"/>
      <c r="C297" s="354"/>
      <c r="D297" s="355"/>
      <c r="E297" s="356"/>
      <c r="F297" s="225"/>
      <c r="G297" s="356"/>
      <c r="H297" s="354"/>
      <c r="I297" s="106" t="str">
        <f>IF(AND(D297="",E297="",F297="",G297=""),"",   IF(E297="",0, F297*VLOOKUP(E297,VALIDATIONS!$EJ$2:$EK$5,2,FALSE)) + IF(OR(D297="",G297=""),0, IF(D297="Water Pump", VLOOKUP(G297,VALIDATIONS!$GI$2:$GJ$26,2,FALSE),      IF(D297="Bore", VLOOKUP(G297,VALIDATIONS!$GK$2:$GL$27,2,FALSE),0))))</f>
        <v/>
      </c>
    </row>
    <row r="298" spans="1:9" x14ac:dyDescent="0.2">
      <c r="A298" s="92"/>
      <c r="B298" s="224"/>
      <c r="C298" s="354"/>
      <c r="D298" s="355"/>
      <c r="E298" s="356"/>
      <c r="F298" s="225"/>
      <c r="G298" s="356"/>
      <c r="H298" s="354"/>
      <c r="I298" s="106" t="str">
        <f>IF(AND(D298="",E298="",F298="",G298=""),"",   IF(E298="",0, F298*VLOOKUP(E298,VALIDATIONS!$EJ$2:$EK$5,2,FALSE)) + IF(OR(D298="",G298=""),0, IF(D298="Water Pump", VLOOKUP(G298,VALIDATIONS!$GI$2:$GJ$26,2,FALSE),      IF(D298="Bore", VLOOKUP(G298,VALIDATIONS!$GK$2:$GL$27,2,FALSE),0))))</f>
        <v/>
      </c>
    </row>
    <row r="299" spans="1:9" x14ac:dyDescent="0.2">
      <c r="A299" s="92"/>
      <c r="B299" s="224"/>
      <c r="C299" s="354"/>
      <c r="D299" s="355"/>
      <c r="E299" s="356"/>
      <c r="F299" s="225"/>
      <c r="G299" s="356"/>
      <c r="H299" s="354"/>
      <c r="I299" s="106" t="str">
        <f>IF(AND(D299="",E299="",F299="",G299=""),"",   IF(E299="",0, F299*VLOOKUP(E299,VALIDATIONS!$EJ$2:$EK$5,2,FALSE)) + IF(OR(D299="",G299=""),0, IF(D299="Water Pump", VLOOKUP(G299,VALIDATIONS!$GI$2:$GJ$26,2,FALSE),      IF(D299="Bore", VLOOKUP(G299,VALIDATIONS!$GK$2:$GL$27,2,FALSE),0))))</f>
        <v/>
      </c>
    </row>
    <row r="300" spans="1:9" x14ac:dyDescent="0.2">
      <c r="A300" s="92"/>
      <c r="B300" s="224"/>
      <c r="C300" s="354"/>
      <c r="D300" s="355"/>
      <c r="E300" s="356"/>
      <c r="F300" s="225"/>
      <c r="G300" s="356"/>
      <c r="H300" s="354"/>
      <c r="I300" s="106" t="str">
        <f>IF(AND(D300="",E300="",F300="",G300=""),"",   IF(E300="",0, F300*VLOOKUP(E300,VALIDATIONS!$EJ$2:$EK$5,2,FALSE)) + IF(OR(D300="",G300=""),0, IF(D300="Water Pump", VLOOKUP(G300,VALIDATIONS!$GI$2:$GJ$26,2,FALSE),      IF(D300="Bore", VLOOKUP(G300,VALIDATIONS!$GK$2:$GL$27,2,FALSE),0))))</f>
        <v/>
      </c>
    </row>
    <row r="301" spans="1:9" x14ac:dyDescent="0.2">
      <c r="A301" s="92"/>
      <c r="B301" s="224"/>
      <c r="C301" s="354"/>
      <c r="D301" s="355"/>
      <c r="E301" s="356"/>
      <c r="F301" s="225"/>
      <c r="G301" s="356"/>
      <c r="H301" s="354"/>
      <c r="I301" s="106" t="str">
        <f>IF(AND(D301="",E301="",F301="",G301=""),"",   IF(E301="",0, F301*VLOOKUP(E301,VALIDATIONS!$EJ$2:$EK$5,2,FALSE)) + IF(OR(D301="",G301=""),0, IF(D301="Water Pump", VLOOKUP(G301,VALIDATIONS!$GI$2:$GJ$26,2,FALSE),      IF(D301="Bore", VLOOKUP(G301,VALIDATIONS!$GK$2:$GL$27,2,FALSE),0))))</f>
        <v/>
      </c>
    </row>
    <row r="302" spans="1:9" x14ac:dyDescent="0.2">
      <c r="A302" s="92"/>
      <c r="B302" s="224"/>
      <c r="C302" s="354"/>
      <c r="D302" s="355"/>
      <c r="E302" s="356"/>
      <c r="F302" s="225"/>
      <c r="G302" s="356"/>
      <c r="H302" s="354"/>
      <c r="I302" s="106" t="str">
        <f>IF(AND(D302="",E302="",F302="",G302=""),"",   IF(E302="",0, F302*VLOOKUP(E302,VALIDATIONS!$EJ$2:$EK$5,2,FALSE)) + IF(OR(D302="",G302=""),0, IF(D302="Water Pump", VLOOKUP(G302,VALIDATIONS!$GI$2:$GJ$26,2,FALSE),      IF(D302="Bore", VLOOKUP(G302,VALIDATIONS!$GK$2:$GL$27,2,FALSE),0))))</f>
        <v/>
      </c>
    </row>
    <row r="303" spans="1:9" x14ac:dyDescent="0.2">
      <c r="A303" s="92"/>
      <c r="B303" s="224"/>
      <c r="C303" s="354"/>
      <c r="D303" s="355"/>
      <c r="E303" s="356"/>
      <c r="F303" s="225"/>
      <c r="G303" s="356"/>
      <c r="H303" s="354"/>
      <c r="I303" s="106" t="str">
        <f>IF(AND(D303="",E303="",F303="",G303=""),"",   IF(E303="",0, F303*VLOOKUP(E303,VALIDATIONS!$EJ$2:$EK$5,2,FALSE)) + IF(OR(D303="",G303=""),0, IF(D303="Water Pump", VLOOKUP(G303,VALIDATIONS!$GI$2:$GJ$26,2,FALSE),      IF(D303="Bore", VLOOKUP(G303,VALIDATIONS!$GK$2:$GL$27,2,FALSE),0))))</f>
        <v/>
      </c>
    </row>
    <row r="304" spans="1:9" x14ac:dyDescent="0.2">
      <c r="A304" s="92"/>
      <c r="B304" s="224"/>
      <c r="C304" s="354"/>
      <c r="D304" s="355"/>
      <c r="E304" s="356"/>
      <c r="F304" s="225"/>
      <c r="G304" s="356"/>
      <c r="H304" s="354"/>
      <c r="I304" s="106" t="str">
        <f>IF(AND(D304="",E304="",F304="",G304=""),"",   IF(E304="",0, F304*VLOOKUP(E304,VALIDATIONS!$EJ$2:$EK$5,2,FALSE)) + IF(OR(D304="",G304=""),0, IF(D304="Water Pump", VLOOKUP(G304,VALIDATIONS!$GI$2:$GJ$26,2,FALSE),      IF(D304="Bore", VLOOKUP(G304,VALIDATIONS!$GK$2:$GL$27,2,FALSE),0))))</f>
        <v/>
      </c>
    </row>
    <row r="305" spans="1:9" x14ac:dyDescent="0.2">
      <c r="A305" s="92"/>
      <c r="B305" s="224"/>
      <c r="C305" s="354"/>
      <c r="D305" s="355"/>
      <c r="E305" s="356"/>
      <c r="F305" s="225"/>
      <c r="G305" s="356"/>
      <c r="H305" s="354"/>
      <c r="I305" s="106" t="str">
        <f>IF(AND(D305="",E305="",F305="",G305=""),"",   IF(E305="",0, F305*VLOOKUP(E305,VALIDATIONS!$EJ$2:$EK$5,2,FALSE)) + IF(OR(D305="",G305=""),0, IF(D305="Water Pump", VLOOKUP(G305,VALIDATIONS!$GI$2:$GJ$26,2,FALSE),      IF(D305="Bore", VLOOKUP(G305,VALIDATIONS!$GK$2:$GL$27,2,FALSE),0))))</f>
        <v/>
      </c>
    </row>
    <row r="306" spans="1:9" x14ac:dyDescent="0.2">
      <c r="A306" s="92"/>
      <c r="B306" s="224"/>
      <c r="C306" s="354"/>
      <c r="D306" s="355"/>
      <c r="E306" s="356"/>
      <c r="F306" s="225"/>
      <c r="G306" s="356"/>
      <c r="H306" s="354"/>
      <c r="I306" s="106" t="str">
        <f>IF(AND(D306="",E306="",F306="",G306=""),"",   IF(E306="",0, F306*VLOOKUP(E306,VALIDATIONS!$EJ$2:$EK$5,2,FALSE)) + IF(OR(D306="",G306=""),0, IF(D306="Water Pump", VLOOKUP(G306,VALIDATIONS!$GI$2:$GJ$26,2,FALSE),      IF(D306="Bore", VLOOKUP(G306,VALIDATIONS!$GK$2:$GL$27,2,FALSE),0))))</f>
        <v/>
      </c>
    </row>
    <row r="307" spans="1:9" x14ac:dyDescent="0.2">
      <c r="A307" s="92"/>
      <c r="B307" s="224"/>
      <c r="C307" s="354"/>
      <c r="D307" s="355"/>
      <c r="E307" s="356"/>
      <c r="F307" s="225"/>
      <c r="G307" s="356"/>
      <c r="H307" s="354"/>
      <c r="I307" s="106" t="str">
        <f>IF(AND(D307="",E307="",F307="",G307=""),"",   IF(E307="",0, F307*VLOOKUP(E307,VALIDATIONS!$EJ$2:$EK$5,2,FALSE)) + IF(OR(D307="",G307=""),0, IF(D307="Water Pump", VLOOKUP(G307,VALIDATIONS!$GI$2:$GJ$26,2,FALSE),      IF(D307="Bore", VLOOKUP(G307,VALIDATIONS!$GK$2:$GL$27,2,FALSE),0))))</f>
        <v/>
      </c>
    </row>
    <row r="308" spans="1:9" x14ac:dyDescent="0.2">
      <c r="A308" s="92"/>
      <c r="B308" s="224"/>
      <c r="C308" s="354"/>
      <c r="D308" s="355"/>
      <c r="E308" s="356"/>
      <c r="F308" s="225"/>
      <c r="G308" s="356"/>
      <c r="H308" s="354"/>
      <c r="I308" s="106" t="str">
        <f>IF(AND(D308="",E308="",F308="",G308=""),"",   IF(E308="",0, F308*VLOOKUP(E308,VALIDATIONS!$EJ$2:$EK$5,2,FALSE)) + IF(OR(D308="",G308=""),0, IF(D308="Water Pump", VLOOKUP(G308,VALIDATIONS!$GI$2:$GJ$26,2,FALSE),      IF(D308="Bore", VLOOKUP(G308,VALIDATIONS!$GK$2:$GL$27,2,FALSE),0))))</f>
        <v/>
      </c>
    </row>
    <row r="309" spans="1:9" x14ac:dyDescent="0.2">
      <c r="A309" s="92"/>
      <c r="B309" s="224"/>
      <c r="C309" s="354"/>
      <c r="D309" s="355"/>
      <c r="E309" s="356"/>
      <c r="F309" s="225"/>
      <c r="G309" s="356"/>
      <c r="H309" s="354"/>
      <c r="I309" s="106" t="str">
        <f>IF(AND(D309="",E309="",F309="",G309=""),"",   IF(E309="",0, F309*VLOOKUP(E309,VALIDATIONS!$EJ$2:$EK$5,2,FALSE)) + IF(OR(D309="",G309=""),0, IF(D309="Water Pump", VLOOKUP(G309,VALIDATIONS!$GI$2:$GJ$26,2,FALSE),      IF(D309="Bore", VLOOKUP(G309,VALIDATIONS!$GK$2:$GL$27,2,FALSE),0))))</f>
        <v/>
      </c>
    </row>
    <row r="310" spans="1:9" x14ac:dyDescent="0.2">
      <c r="A310" s="92"/>
      <c r="B310" s="224"/>
      <c r="C310" s="354"/>
      <c r="D310" s="355"/>
      <c r="E310" s="356"/>
      <c r="F310" s="225"/>
      <c r="G310" s="356"/>
      <c r="H310" s="354"/>
      <c r="I310" s="106" t="str">
        <f>IF(AND(D310="",E310="",F310="",G310=""),"",   IF(E310="",0, F310*VLOOKUP(E310,VALIDATIONS!$EJ$2:$EK$5,2,FALSE)) + IF(OR(D310="",G310=""),0, IF(D310="Water Pump", VLOOKUP(G310,VALIDATIONS!$GI$2:$GJ$26,2,FALSE),      IF(D310="Bore", VLOOKUP(G310,VALIDATIONS!$GK$2:$GL$27,2,FALSE),0))))</f>
        <v/>
      </c>
    </row>
    <row r="311" spans="1:9" x14ac:dyDescent="0.2">
      <c r="A311" s="92"/>
      <c r="B311" s="224"/>
      <c r="C311" s="354"/>
      <c r="D311" s="355"/>
      <c r="E311" s="356"/>
      <c r="F311" s="225"/>
      <c r="G311" s="356"/>
      <c r="H311" s="354"/>
      <c r="I311" s="106" t="str">
        <f>IF(AND(D311="",E311="",F311="",G311=""),"",   IF(E311="",0, F311*VLOOKUP(E311,VALIDATIONS!$EJ$2:$EK$5,2,FALSE)) + IF(OR(D311="",G311=""),0, IF(D311="Water Pump", VLOOKUP(G311,VALIDATIONS!$GI$2:$GJ$26,2,FALSE),      IF(D311="Bore", VLOOKUP(G311,VALIDATIONS!$GK$2:$GL$27,2,FALSE),0))))</f>
        <v/>
      </c>
    </row>
    <row r="312" spans="1:9" x14ac:dyDescent="0.2">
      <c r="A312" s="92"/>
      <c r="B312" s="224"/>
      <c r="C312" s="354"/>
      <c r="D312" s="355"/>
      <c r="E312" s="356"/>
      <c r="F312" s="225"/>
      <c r="G312" s="356"/>
      <c r="H312" s="354"/>
      <c r="I312" s="106" t="str">
        <f>IF(AND(D312="",E312="",F312="",G312=""),"",   IF(E312="",0, F312*VLOOKUP(E312,VALIDATIONS!$EJ$2:$EK$5,2,FALSE)) + IF(OR(D312="",G312=""),0, IF(D312="Water Pump", VLOOKUP(G312,VALIDATIONS!$GI$2:$GJ$26,2,FALSE),      IF(D312="Bore", VLOOKUP(G312,VALIDATIONS!$GK$2:$GL$27,2,FALSE),0))))</f>
        <v/>
      </c>
    </row>
    <row r="313" spans="1:9" x14ac:dyDescent="0.2">
      <c r="A313" s="92"/>
      <c r="B313" s="224"/>
      <c r="C313" s="354"/>
      <c r="D313" s="355"/>
      <c r="E313" s="356"/>
      <c r="F313" s="225"/>
      <c r="G313" s="356"/>
      <c r="H313" s="354"/>
      <c r="I313" s="106" t="str">
        <f>IF(AND(D313="",E313="",F313="",G313=""),"",   IF(E313="",0, F313*VLOOKUP(E313,VALIDATIONS!$EJ$2:$EK$5,2,FALSE)) + IF(OR(D313="",G313=""),0, IF(D313="Water Pump", VLOOKUP(G313,VALIDATIONS!$GI$2:$GJ$26,2,FALSE),      IF(D313="Bore", VLOOKUP(G313,VALIDATIONS!$GK$2:$GL$27,2,FALSE),0))))</f>
        <v/>
      </c>
    </row>
    <row r="314" spans="1:9" x14ac:dyDescent="0.2">
      <c r="A314" s="92"/>
      <c r="B314" s="224"/>
      <c r="C314" s="354"/>
      <c r="D314" s="355"/>
      <c r="E314" s="356"/>
      <c r="F314" s="225"/>
      <c r="G314" s="356"/>
      <c r="H314" s="354"/>
      <c r="I314" s="106" t="str">
        <f>IF(AND(D314="",E314="",F314="",G314=""),"",   IF(E314="",0, F314*VLOOKUP(E314,VALIDATIONS!$EJ$2:$EK$5,2,FALSE)) + IF(OR(D314="",G314=""),0, IF(D314="Water Pump", VLOOKUP(G314,VALIDATIONS!$GI$2:$GJ$26,2,FALSE),      IF(D314="Bore", VLOOKUP(G314,VALIDATIONS!$GK$2:$GL$27,2,FALSE),0))))</f>
        <v/>
      </c>
    </row>
    <row r="315" spans="1:9" x14ac:dyDescent="0.2">
      <c r="A315" s="92"/>
      <c r="B315" s="224"/>
      <c r="C315" s="354"/>
      <c r="D315" s="355"/>
      <c r="E315" s="356"/>
      <c r="F315" s="225"/>
      <c r="G315" s="356"/>
      <c r="H315" s="354"/>
      <c r="I315" s="106" t="str">
        <f>IF(AND(D315="",E315="",F315="",G315=""),"",   IF(E315="",0, F315*VLOOKUP(E315,VALIDATIONS!$EJ$2:$EK$5,2,FALSE)) + IF(OR(D315="",G315=""),0, IF(D315="Water Pump", VLOOKUP(G315,VALIDATIONS!$GI$2:$GJ$26,2,FALSE),      IF(D315="Bore", VLOOKUP(G315,VALIDATIONS!$GK$2:$GL$27,2,FALSE),0))))</f>
        <v/>
      </c>
    </row>
    <row r="316" spans="1:9" x14ac:dyDescent="0.2">
      <c r="A316" s="92"/>
      <c r="B316" s="224"/>
      <c r="C316" s="354"/>
      <c r="D316" s="355"/>
      <c r="E316" s="356"/>
      <c r="F316" s="225"/>
      <c r="G316" s="356"/>
      <c r="H316" s="354"/>
      <c r="I316" s="106" t="str">
        <f>IF(AND(D316="",E316="",F316="",G316=""),"",   IF(E316="",0, F316*VLOOKUP(E316,VALIDATIONS!$EJ$2:$EK$5,2,FALSE)) + IF(OR(D316="",G316=""),0, IF(D316="Water Pump", VLOOKUP(G316,VALIDATIONS!$GI$2:$GJ$26,2,FALSE),      IF(D316="Bore", VLOOKUP(G316,VALIDATIONS!$GK$2:$GL$27,2,FALSE),0))))</f>
        <v/>
      </c>
    </row>
    <row r="317" spans="1:9" x14ac:dyDescent="0.2">
      <c r="A317" s="92"/>
      <c r="B317" s="224"/>
      <c r="C317" s="354"/>
      <c r="D317" s="355"/>
      <c r="E317" s="356"/>
      <c r="F317" s="225"/>
      <c r="G317" s="356"/>
      <c r="H317" s="354"/>
      <c r="I317" s="106" t="str">
        <f>IF(AND(D317="",E317="",F317="",G317=""),"",   IF(E317="",0, F317*VLOOKUP(E317,VALIDATIONS!$EJ$2:$EK$5,2,FALSE)) + IF(OR(D317="",G317=""),0, IF(D317="Water Pump", VLOOKUP(G317,VALIDATIONS!$GI$2:$GJ$26,2,FALSE),      IF(D317="Bore", VLOOKUP(G317,VALIDATIONS!$GK$2:$GL$27,2,FALSE),0))))</f>
        <v/>
      </c>
    </row>
    <row r="318" spans="1:9" x14ac:dyDescent="0.2">
      <c r="A318" s="92"/>
      <c r="B318" s="224"/>
      <c r="C318" s="354"/>
      <c r="D318" s="355"/>
      <c r="E318" s="356"/>
      <c r="F318" s="225"/>
      <c r="G318" s="356"/>
      <c r="H318" s="354"/>
      <c r="I318" s="106" t="str">
        <f>IF(AND(D318="",E318="",F318="",G318=""),"",   IF(E318="",0, F318*VLOOKUP(E318,VALIDATIONS!$EJ$2:$EK$5,2,FALSE)) + IF(OR(D318="",G318=""),0, IF(D318="Water Pump", VLOOKUP(G318,VALIDATIONS!$GI$2:$GJ$26,2,FALSE),      IF(D318="Bore", VLOOKUP(G318,VALIDATIONS!$GK$2:$GL$27,2,FALSE),0))))</f>
        <v/>
      </c>
    </row>
    <row r="319" spans="1:9" x14ac:dyDescent="0.2">
      <c r="A319" s="92"/>
      <c r="B319" s="224"/>
      <c r="C319" s="354"/>
      <c r="D319" s="355"/>
      <c r="E319" s="356"/>
      <c r="F319" s="225"/>
      <c r="G319" s="356"/>
      <c r="H319" s="354"/>
      <c r="I319" s="106" t="str">
        <f>IF(AND(D319="",E319="",F319="",G319=""),"",   IF(E319="",0, F319*VLOOKUP(E319,VALIDATIONS!$EJ$2:$EK$5,2,FALSE)) + IF(OR(D319="",G319=""),0, IF(D319="Water Pump", VLOOKUP(G319,VALIDATIONS!$GI$2:$GJ$26,2,FALSE),      IF(D319="Bore", VLOOKUP(G319,VALIDATIONS!$GK$2:$GL$27,2,FALSE),0))))</f>
        <v/>
      </c>
    </row>
    <row r="320" spans="1:9" x14ac:dyDescent="0.2">
      <c r="A320" s="92"/>
      <c r="B320" s="224"/>
      <c r="C320" s="354"/>
      <c r="D320" s="355"/>
      <c r="E320" s="356"/>
      <c r="F320" s="225"/>
      <c r="G320" s="356"/>
      <c r="H320" s="354"/>
      <c r="I320" s="106" t="str">
        <f>IF(AND(D320="",E320="",F320="",G320=""),"",   IF(E320="",0, F320*VLOOKUP(E320,VALIDATIONS!$EJ$2:$EK$5,2,FALSE)) + IF(OR(D320="",G320=""),0, IF(D320="Water Pump", VLOOKUP(G320,VALIDATIONS!$GI$2:$GJ$26,2,FALSE),      IF(D320="Bore", VLOOKUP(G320,VALIDATIONS!$GK$2:$GL$27,2,FALSE),0))))</f>
        <v/>
      </c>
    </row>
    <row r="321" spans="1:10" x14ac:dyDescent="0.2">
      <c r="A321" s="92"/>
      <c r="B321" s="224"/>
      <c r="C321" s="354"/>
      <c r="D321" s="355"/>
      <c r="E321" s="356"/>
      <c r="F321" s="225"/>
      <c r="G321" s="356"/>
      <c r="H321" s="354"/>
      <c r="I321" s="106" t="str">
        <f>IF(AND(D321="",E321="",F321="",G321=""),"",   IF(E321="",0, F321*VLOOKUP(E321,VALIDATIONS!$EJ$2:$EK$5,2,FALSE)) + IF(OR(D321="",G321=""),0, IF(D321="Water Pump", VLOOKUP(G321,VALIDATIONS!$GI$2:$GJ$26,2,FALSE),      IF(D321="Bore", VLOOKUP(G321,VALIDATIONS!$GK$2:$GL$27,2,FALSE),0))))</f>
        <v/>
      </c>
    </row>
    <row r="322" spans="1:10" x14ac:dyDescent="0.2">
      <c r="A322" s="92"/>
      <c r="B322" s="224"/>
      <c r="C322" s="354"/>
      <c r="D322" s="355"/>
      <c r="E322" s="356"/>
      <c r="F322" s="225"/>
      <c r="G322" s="356"/>
      <c r="H322" s="354"/>
      <c r="I322" s="106" t="str">
        <f>IF(AND(D322="",E322="",F322="",G322=""),"",   IF(E322="",0, F322*VLOOKUP(E322,VALIDATIONS!$EJ$2:$EK$5,2,FALSE)) + IF(OR(D322="",G322=""),0, IF(D322="Water Pump", VLOOKUP(G322,VALIDATIONS!$GI$2:$GJ$26,2,FALSE),      IF(D322="Bore", VLOOKUP(G322,VALIDATIONS!$GK$2:$GL$27,2,FALSE),0))))</f>
        <v/>
      </c>
    </row>
    <row r="323" spans="1:10" x14ac:dyDescent="0.2">
      <c r="A323" s="92"/>
      <c r="B323" s="224"/>
      <c r="C323" s="354"/>
      <c r="D323" s="355"/>
      <c r="E323" s="356"/>
      <c r="F323" s="225"/>
      <c r="G323" s="356"/>
      <c r="H323" s="354"/>
      <c r="I323" s="106" t="str">
        <f>IF(AND(D323="",E323="",F323="",G323=""),"",   IF(E323="",0, F323*VLOOKUP(E323,VALIDATIONS!$EJ$2:$EK$5,2,FALSE)) + IF(OR(D323="",G323=""),0, IF(D323="Water Pump", VLOOKUP(G323,VALIDATIONS!$GI$2:$GJ$26,2,FALSE),      IF(D323="Bore", VLOOKUP(G323,VALIDATIONS!$GK$2:$GL$27,2,FALSE),0))))</f>
        <v/>
      </c>
    </row>
    <row r="324" spans="1:10" x14ac:dyDescent="0.2">
      <c r="A324" s="92"/>
      <c r="B324" s="224"/>
      <c r="C324" s="354"/>
      <c r="D324" s="355"/>
      <c r="E324" s="356"/>
      <c r="F324" s="225"/>
      <c r="G324" s="356"/>
      <c r="H324" s="354"/>
      <c r="I324" s="106" t="str">
        <f>IF(AND(D324="",E324="",F324="",G324=""),"",   IF(E324="",0, F324*VLOOKUP(E324,VALIDATIONS!$EJ$2:$EK$5,2,FALSE)) + IF(OR(D324="",G324=""),0, IF(D324="Water Pump", VLOOKUP(G324,VALIDATIONS!$GI$2:$GJ$26,2,FALSE),      IF(D324="Bore", VLOOKUP(G324,VALIDATIONS!$GK$2:$GL$27,2,FALSE),0))))</f>
        <v/>
      </c>
    </row>
    <row r="325" spans="1:10" x14ac:dyDescent="0.2">
      <c r="A325" s="92"/>
      <c r="B325" s="224"/>
      <c r="C325" s="354"/>
      <c r="D325" s="355"/>
      <c r="E325" s="356"/>
      <c r="F325" s="225"/>
      <c r="G325" s="356"/>
      <c r="H325" s="354"/>
      <c r="I325" s="106" t="str">
        <f>IF(AND(D325="",E325="",F325="",G325=""),"",   IF(E325="",0, F325*VLOOKUP(E325,VALIDATIONS!$EJ$2:$EK$5,2,FALSE)) + IF(OR(D325="",G325=""),0, IF(D325="Water Pump", VLOOKUP(G325,VALIDATIONS!$GI$2:$GJ$26,2,FALSE),      IF(D325="Bore", VLOOKUP(G325,VALIDATIONS!$GK$2:$GL$27,2,FALSE),0))))</f>
        <v/>
      </c>
    </row>
    <row r="326" spans="1:10" x14ac:dyDescent="0.2">
      <c r="A326" s="92"/>
      <c r="B326" s="224"/>
      <c r="C326" s="354"/>
      <c r="D326" s="355"/>
      <c r="E326" s="356"/>
      <c r="F326" s="225"/>
      <c r="G326" s="356"/>
      <c r="H326" s="354"/>
      <c r="I326" s="106" t="str">
        <f>IF(AND(D326="",E326="",F326="",G326=""),"",   IF(E326="",0, F326*VLOOKUP(E326,VALIDATIONS!$EJ$2:$EK$5,2,FALSE)) + IF(OR(D326="",G326=""),0, IF(D326="Water Pump", VLOOKUP(G326,VALIDATIONS!$GI$2:$GJ$26,2,FALSE),      IF(D326="Bore", VLOOKUP(G326,VALIDATIONS!$GK$2:$GL$27,2,FALSE),0))))</f>
        <v/>
      </c>
    </row>
    <row r="327" spans="1:10" x14ac:dyDescent="0.2">
      <c r="A327" s="92"/>
      <c r="B327" s="224"/>
      <c r="C327" s="354"/>
      <c r="D327" s="355"/>
      <c r="E327" s="356"/>
      <c r="F327" s="225"/>
      <c r="G327" s="356"/>
      <c r="H327" s="354"/>
      <c r="I327" s="106" t="str">
        <f>IF(AND(D327="",E327="",F327="",G327=""),"",   IF(E327="",0, F327*VLOOKUP(E327,VALIDATIONS!$EJ$2:$EK$5,2,FALSE)) + IF(OR(D327="",G327=""),0, IF(D327="Water Pump", VLOOKUP(G327,VALIDATIONS!$GI$2:$GJ$26,2,FALSE),      IF(D327="Bore", VLOOKUP(G327,VALIDATIONS!$GK$2:$GL$27,2,FALSE),0))))</f>
        <v/>
      </c>
    </row>
    <row r="328" spans="1:10" x14ac:dyDescent="0.2">
      <c r="A328" s="92"/>
      <c r="B328" s="224"/>
      <c r="C328" s="354"/>
      <c r="D328" s="355"/>
      <c r="E328" s="356"/>
      <c r="F328" s="225"/>
      <c r="G328" s="356"/>
      <c r="H328" s="354"/>
      <c r="I328" s="106" t="str">
        <f>IF(AND(D328="",E328="",F328="",G328=""),"",   IF(E328="",0, F328*VLOOKUP(E328,VALIDATIONS!$EJ$2:$EK$5,2,FALSE)) + IF(OR(D328="",G328=""),0, IF(D328="Water Pump", VLOOKUP(G328,VALIDATIONS!$GI$2:$GJ$26,2,FALSE),      IF(D328="Bore", VLOOKUP(G328,VALIDATIONS!$GK$2:$GL$27,2,FALSE),0))))</f>
        <v/>
      </c>
    </row>
    <row r="329" spans="1:10" x14ac:dyDescent="0.2">
      <c r="A329" s="92"/>
      <c r="B329" s="224"/>
      <c r="C329" s="354"/>
      <c r="D329" s="355"/>
      <c r="E329" s="356"/>
      <c r="F329" s="225"/>
      <c r="G329" s="356"/>
      <c r="H329" s="354"/>
      <c r="I329" s="106" t="str">
        <f>IF(AND(D329="",E329="",F329="",G329=""),"",   IF(E329="",0, F329*VLOOKUP(E329,VALIDATIONS!$EJ$2:$EK$5,2,FALSE)) + IF(OR(D329="",G329=""),0, IF(D329="Water Pump", VLOOKUP(G329,VALIDATIONS!$GI$2:$GJ$26,2,FALSE),      IF(D329="Bore", VLOOKUP(G329,VALIDATIONS!$GK$2:$GL$27,2,FALSE),0))))</f>
        <v/>
      </c>
    </row>
    <row r="330" spans="1:10" x14ac:dyDescent="0.2">
      <c r="A330" s="92"/>
      <c r="B330" s="224"/>
      <c r="C330" s="354"/>
      <c r="D330" s="355"/>
      <c r="E330" s="356"/>
      <c r="F330" s="225"/>
      <c r="G330" s="356"/>
      <c r="H330" s="354"/>
      <c r="I330" s="106" t="str">
        <f>IF(AND(D330="",E330="",F330="",G330=""),"",   IF(E330="",0, F330*VLOOKUP(E330,VALIDATIONS!$EJ$2:$EK$5,2,FALSE)) + IF(OR(D330="",G330=""),0, IF(D330="Water Pump", VLOOKUP(G330,VALIDATIONS!$GI$2:$GJ$26,2,FALSE),      IF(D330="Bore", VLOOKUP(G330,VALIDATIONS!$GK$2:$GL$27,2,FALSE),0))))</f>
        <v/>
      </c>
    </row>
    <row r="331" spans="1:10" x14ac:dyDescent="0.2">
      <c r="A331" s="92"/>
      <c r="B331" s="224"/>
      <c r="C331" s="354"/>
      <c r="D331" s="355"/>
      <c r="E331" s="356"/>
      <c r="F331" s="225"/>
      <c r="G331" s="356"/>
      <c r="H331" s="354"/>
      <c r="I331" s="106" t="str">
        <f>IF(AND(D331="",E331="",F331="",G331=""),"",   IF(E331="",0, F331*VLOOKUP(E331,VALIDATIONS!$EJ$2:$EK$5,2,FALSE)) + IF(OR(D331="",G331=""),0, IF(D331="Water Pump", VLOOKUP(G331,VALIDATIONS!$GI$2:$GJ$26,2,FALSE),      IF(D331="Bore", VLOOKUP(G331,VALIDATIONS!$GK$2:$GL$27,2,FALSE),0))))</f>
        <v/>
      </c>
    </row>
    <row r="332" spans="1:10" x14ac:dyDescent="0.2">
      <c r="A332" s="92"/>
      <c r="B332" s="224"/>
      <c r="C332" s="354"/>
      <c r="D332" s="355"/>
      <c r="E332" s="356"/>
      <c r="F332" s="225"/>
      <c r="G332" s="356"/>
      <c r="H332" s="354"/>
      <c r="I332" s="106" t="str">
        <f>IF(AND(D332="",E332="",F332="",G332=""),"",   IF(E332="",0, F332*VLOOKUP(E332,VALIDATIONS!$EJ$2:$EK$5,2,FALSE)) + IF(OR(D332="",G332=""),0, IF(D332="Water Pump", VLOOKUP(G332,VALIDATIONS!$GI$2:$GJ$26,2,FALSE),      IF(D332="Bore", VLOOKUP(G332,VALIDATIONS!$GK$2:$GL$27,2,FALSE),0))))</f>
        <v/>
      </c>
    </row>
    <row r="333" spans="1:10" x14ac:dyDescent="0.2">
      <c r="A333" s="92"/>
      <c r="B333" s="224"/>
      <c r="C333" s="354"/>
      <c r="D333" s="355"/>
      <c r="E333" s="356"/>
      <c r="F333" s="225"/>
      <c r="G333" s="356"/>
      <c r="H333" s="354"/>
      <c r="I333" s="106" t="str">
        <f>IF(AND(D333="",E333="",F333="",G333=""),"",   IF(E333="",0, F333*VLOOKUP(E333,VALIDATIONS!$EJ$2:$EK$5,2,FALSE)) + IF(OR(D333="",G333=""),0, IF(D333="Water Pump", VLOOKUP(G333,VALIDATIONS!$GI$2:$GJ$26,2,FALSE),      IF(D333="Bore", VLOOKUP(G333,VALIDATIONS!$GK$2:$GL$27,2,FALSE),0))))</f>
        <v/>
      </c>
    </row>
    <row r="334" spans="1:10" x14ac:dyDescent="0.2">
      <c r="I334" s="106"/>
      <c r="J334" s="86"/>
    </row>
    <row r="335" spans="1:10" x14ac:dyDescent="0.2">
      <c r="I335" s="230">
        <f>SUM(I2:I333)</f>
        <v>0</v>
      </c>
      <c r="J335" s="86"/>
    </row>
    <row r="336" spans="1:10" x14ac:dyDescent="0.2">
      <c r="I336" s="106"/>
      <c r="J336" s="86"/>
    </row>
  </sheetData>
  <sheetProtection algorithmName="SHA-512" hashValue="DayNdlf4IRyaAM52PYSR6ohgsp+hprvFaREdV8OcPGvTWuNBxODbr/HjD4Kbphe4jN30JkVb08N6pJHkvFCw3w==" saltValue="lL1reuizpo/UeJGazEBVNw==" spinCount="100000" sheet="1" objects="1" scenarios="1" selectLockedCells="1"/>
  <mergeCells count="1">
    <mergeCell ref="A2:A39"/>
  </mergeCells>
  <conditionalFormatting sqref="F2:F333">
    <cfRule type="expression" dxfId="10" priority="1">
      <formula>E2="None"</formula>
    </cfRule>
  </conditionalFormatting>
  <dataValidations count="5">
    <dataValidation type="list" allowBlank="1" showInputMessage="1" showErrorMessage="1" sqref="E2:E333" xr:uid="{00000000-0002-0000-1000-000000000000}">
      <formula1>SuperStructure</formula1>
    </dataValidation>
    <dataValidation type="list" allowBlank="1" showInputMessage="1" showErrorMessage="1" sqref="D2:D333" xr:uid="{00000000-0002-0000-1000-000001000000}">
      <formula1>WaterPumpType</formula1>
    </dataValidation>
    <dataValidation type="list" allowBlank="1" showInputMessage="1" showErrorMessage="1" sqref="C2:C333" xr:uid="{00000000-0002-0000-1000-000002000000}">
      <formula1>SuburbD</formula1>
    </dataValidation>
    <dataValidation type="list" allowBlank="1" showInputMessage="1" showErrorMessage="1" sqref="G2:G333" xr:uid="{00000000-0002-0000-1000-000003000000}">
      <formula1>INDIRECT(SUBSTITUTE(D2," ",""))</formula1>
    </dataValidation>
    <dataValidation type="list" allowBlank="1" showInputMessage="1" showErrorMessage="1" sqref="H2:H333" xr:uid="{00000000-0002-0000-1000-000004000000}">
      <formula1>Question</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C00000"/>
  </sheetPr>
  <dimension ref="A1:K336"/>
  <sheetViews>
    <sheetView zoomScale="80" zoomScaleNormal="80" workbookViewId="0">
      <pane xSplit="1" ySplit="1" topLeftCell="B2" activePane="bottomRight" state="frozen"/>
      <selection activeCell="E26" sqref="E26"/>
      <selection pane="topRight" activeCell="E26" sqref="E26"/>
      <selection pane="bottomLeft" activeCell="E26" sqref="E26"/>
      <selection pane="bottomRight" activeCell="E26" sqref="E26"/>
    </sheetView>
  </sheetViews>
  <sheetFormatPr defaultColWidth="11.7109375" defaultRowHeight="12.75" x14ac:dyDescent="0.2"/>
  <cols>
    <col min="1" max="1" width="13.42578125" style="88" customWidth="1"/>
    <col min="2" max="2" width="54.42578125" style="227" customWidth="1"/>
    <col min="3" max="3" width="26.42578125" style="99" customWidth="1"/>
    <col min="4" max="4" width="29.140625" style="99" bestFit="1" customWidth="1"/>
    <col min="5" max="5" width="31.85546875" style="99" customWidth="1"/>
    <col min="6" max="6" width="36.140625" style="94" customWidth="1"/>
    <col min="7" max="7" width="24.5703125" style="99" customWidth="1"/>
    <col min="8" max="8" width="21.28515625" style="99" customWidth="1"/>
    <col min="9" max="9" width="29.85546875" style="99" customWidth="1"/>
    <col min="10" max="10" width="19.28515625" style="103" customWidth="1"/>
    <col min="11" max="11" width="44.7109375" style="82" customWidth="1"/>
    <col min="12" max="16384" width="11.7109375" style="86"/>
  </cols>
  <sheetData>
    <row r="1" spans="1:11" s="81" customFormat="1" ht="45" customHeight="1" x14ac:dyDescent="0.2">
      <c r="A1" s="92"/>
      <c r="B1" s="223" t="s">
        <v>1085</v>
      </c>
      <c r="C1" s="353" t="s">
        <v>693</v>
      </c>
      <c r="D1" s="353" t="s">
        <v>804</v>
      </c>
      <c r="E1" s="353" t="s">
        <v>805</v>
      </c>
      <c r="F1" s="78" t="s">
        <v>806</v>
      </c>
      <c r="G1" s="353" t="s">
        <v>807</v>
      </c>
      <c r="H1" s="353" t="s">
        <v>808</v>
      </c>
      <c r="I1" s="353" t="s">
        <v>698</v>
      </c>
      <c r="J1" s="79" t="s">
        <v>907</v>
      </c>
      <c r="K1" s="80" t="s">
        <v>700</v>
      </c>
    </row>
    <row r="2" spans="1:11" s="85" customFormat="1" ht="12.75" customHeight="1" x14ac:dyDescent="0.2">
      <c r="A2" s="479" t="s">
        <v>809</v>
      </c>
      <c r="B2" s="224"/>
      <c r="C2" s="354"/>
      <c r="D2" s="354"/>
      <c r="E2" s="356"/>
      <c r="F2" s="225"/>
      <c r="G2" s="356"/>
      <c r="H2" s="356"/>
      <c r="I2" s="354"/>
      <c r="J2" s="106" t="str">
        <f>IF(D2="E1 Pump Station", VALIDATIONS!$EI$2, IF(AND(E2="",F2="",G2="",H2=""),"", IF(E2="",0, F2*VLOOKUP(E2,VALIDATIONS!$EJ$2:$EK$5,2,FALSE)) + IF(OR(G2="",H2=""),0, VLOOKUP(G2,VALIDATIONS!$EN$2:$FC$41,(H2/5)+1,FALSE)  )))</f>
        <v/>
      </c>
      <c r="K2" s="82"/>
    </row>
    <row r="3" spans="1:11" x14ac:dyDescent="0.2">
      <c r="A3" s="479"/>
      <c r="B3" s="224"/>
      <c r="C3" s="354"/>
      <c r="D3" s="354"/>
      <c r="E3" s="356"/>
      <c r="F3" s="225"/>
      <c r="G3" s="356"/>
      <c r="H3" s="356"/>
      <c r="I3" s="354"/>
      <c r="J3" s="106" t="str">
        <f>IF(D3="E1 Pump Station", VALIDATIONS!$EI$2, IF(AND(E3="",F3="",G3="",H3=""),"", IF(E3="",0, F3*VLOOKUP(E3,VALIDATIONS!$EJ$2:$EK$5,2,FALSE)) + IF(OR(G3="",H3=""),0, VLOOKUP(G3,VALIDATIONS!$EN$2:$FC$41,(H3/5)+1,FALSE)  )))</f>
        <v/>
      </c>
    </row>
    <row r="4" spans="1:11" s="88" customFormat="1" x14ac:dyDescent="0.2">
      <c r="A4" s="479"/>
      <c r="B4" s="224"/>
      <c r="C4" s="354"/>
      <c r="D4" s="354"/>
      <c r="E4" s="356"/>
      <c r="F4" s="225"/>
      <c r="G4" s="356"/>
      <c r="H4" s="356"/>
      <c r="I4" s="354"/>
      <c r="J4" s="106" t="str">
        <f>IF(D4="E1 Pump Station", VALIDATIONS!$EI$2, IF(AND(E4="",F4="",G4="",H4=""),"", IF(E4="",0, F4*VLOOKUP(E4,VALIDATIONS!$EJ$2:$EK$5,2,FALSE)) + IF(OR(G4="",H4=""),0, VLOOKUP(G4,VALIDATIONS!$EN$2:$FC$41,(H4/5)+1,FALSE)  )))</f>
        <v/>
      </c>
      <c r="K4" s="87"/>
    </row>
    <row r="5" spans="1:11" s="88" customFormat="1" x14ac:dyDescent="0.2">
      <c r="A5" s="479"/>
      <c r="B5" s="224"/>
      <c r="C5" s="354"/>
      <c r="D5" s="354"/>
      <c r="E5" s="356"/>
      <c r="F5" s="225"/>
      <c r="G5" s="356"/>
      <c r="H5" s="356"/>
      <c r="I5" s="354"/>
      <c r="J5" s="106" t="str">
        <f>IF(D5="E1 Pump Station", VALIDATIONS!$EI$2, IF(AND(E5="",F5="",G5="",H5=""),"", IF(E5="",0, F5*VLOOKUP(E5,VALIDATIONS!$EJ$2:$EK$5,2,FALSE)) + IF(OR(G5="",H5=""),0, VLOOKUP(G5,VALIDATIONS!$EN$2:$FC$41,(H5/5)+1,FALSE)  )))</f>
        <v/>
      </c>
      <c r="K5" s="87"/>
    </row>
    <row r="6" spans="1:11" s="88" customFormat="1" x14ac:dyDescent="0.2">
      <c r="A6" s="479"/>
      <c r="B6" s="224"/>
      <c r="C6" s="354"/>
      <c r="D6" s="354"/>
      <c r="E6" s="356"/>
      <c r="F6" s="225"/>
      <c r="G6" s="356"/>
      <c r="H6" s="356"/>
      <c r="I6" s="354"/>
      <c r="J6" s="106" t="str">
        <f>IF(D6="E1 Pump Station", VALIDATIONS!$EI$2, IF(AND(E6="",F6="",G6="",H6=""),"", IF(E6="",0, F6*VLOOKUP(E6,VALIDATIONS!$EJ$2:$EK$5,2,FALSE)) + IF(OR(G6="",H6=""),0, VLOOKUP(G6,VALIDATIONS!$EN$2:$FC$41,(H6/5)+1,FALSE)  )))</f>
        <v/>
      </c>
      <c r="K6" s="87"/>
    </row>
    <row r="7" spans="1:11" s="89" customFormat="1" x14ac:dyDescent="0.2">
      <c r="A7" s="479"/>
      <c r="B7" s="224"/>
      <c r="C7" s="354"/>
      <c r="D7" s="354"/>
      <c r="E7" s="356"/>
      <c r="F7" s="225"/>
      <c r="G7" s="356"/>
      <c r="H7" s="356"/>
      <c r="I7" s="354"/>
      <c r="J7" s="106" t="str">
        <f>IF(D7="E1 Pump Station", VALIDATIONS!$EI$2, IF(AND(E7="",F7="",G7="",H7=""),"", IF(E7="",0, F7*VLOOKUP(E7,VALIDATIONS!$EJ$2:$EK$5,2,FALSE)) + IF(OR(G7="",H7=""),0, VLOOKUP(G7,VALIDATIONS!$EN$2:$FC$41,(H7/5)+1,FALSE)  )))</f>
        <v/>
      </c>
      <c r="K7" s="87"/>
    </row>
    <row r="8" spans="1:11" s="90" customFormat="1" x14ac:dyDescent="0.2">
      <c r="A8" s="479"/>
      <c r="B8" s="226"/>
      <c r="C8" s="354"/>
      <c r="D8" s="354"/>
      <c r="E8" s="356"/>
      <c r="F8" s="225"/>
      <c r="G8" s="356"/>
      <c r="H8" s="356"/>
      <c r="I8" s="354"/>
      <c r="J8" s="106" t="str">
        <f>IF(D8="E1 Pump Station", VALIDATIONS!$EI$2, IF(AND(E8="",F8="",G8="",H8=""),"", IF(E8="",0, F8*VLOOKUP(E8,VALIDATIONS!$EJ$2:$EK$5,2,FALSE)) + IF(OR(G8="",H8=""),0, VLOOKUP(G8,VALIDATIONS!$EN$2:$FC$41,(H8/5)+1,FALSE)  )))</f>
        <v/>
      </c>
      <c r="K8" s="87"/>
    </row>
    <row r="9" spans="1:11" s="89" customFormat="1" x14ac:dyDescent="0.2">
      <c r="A9" s="479"/>
      <c r="B9" s="224"/>
      <c r="C9" s="354"/>
      <c r="D9" s="354"/>
      <c r="E9" s="356"/>
      <c r="F9" s="225"/>
      <c r="G9" s="356"/>
      <c r="H9" s="356"/>
      <c r="I9" s="354"/>
      <c r="J9" s="106" t="str">
        <f>IF(D9="E1 Pump Station", VALIDATIONS!$EI$2, IF(AND(E9="",F9="",G9="",H9=""),"", IF(E9="",0, F9*VLOOKUP(E9,VALIDATIONS!$EJ$2:$EK$5,2,FALSE)) + IF(OR(G9="",H9=""),0, VLOOKUP(G9,VALIDATIONS!$EN$2:$FC$41,(H9/5)+1,FALSE)  )))</f>
        <v/>
      </c>
      <c r="K9" s="87"/>
    </row>
    <row r="10" spans="1:11" s="89" customFormat="1" x14ac:dyDescent="0.2">
      <c r="A10" s="479"/>
      <c r="B10" s="224"/>
      <c r="C10" s="354"/>
      <c r="D10" s="354"/>
      <c r="E10" s="356"/>
      <c r="F10" s="225"/>
      <c r="G10" s="356"/>
      <c r="H10" s="356"/>
      <c r="I10" s="354"/>
      <c r="J10" s="106" t="str">
        <f>IF(D10="E1 Pump Station", VALIDATIONS!$EI$2, IF(AND(E10="",F10="",G10="",H10=""),"", IF(E10="",0, F10*VLOOKUP(E10,VALIDATIONS!$EJ$2:$EK$5,2,FALSE)) + IF(OR(G10="",H10=""),0, VLOOKUP(G10,VALIDATIONS!$EN$2:$FC$41,(H10/5)+1,FALSE)  )))</f>
        <v/>
      </c>
      <c r="K10" s="87"/>
    </row>
    <row r="11" spans="1:11" s="89" customFormat="1" x14ac:dyDescent="0.2">
      <c r="A11" s="479"/>
      <c r="B11" s="224"/>
      <c r="C11" s="354"/>
      <c r="D11" s="354"/>
      <c r="E11" s="356"/>
      <c r="F11" s="225"/>
      <c r="G11" s="356"/>
      <c r="H11" s="356"/>
      <c r="I11" s="354"/>
      <c r="J11" s="106" t="str">
        <f>IF(D11="E1 Pump Station", VALIDATIONS!$EI$2, IF(AND(E11="",F11="",G11="",H11=""),"", IF(E11="",0, F11*VLOOKUP(E11,VALIDATIONS!$EJ$2:$EK$5,2,FALSE)) + IF(OR(G11="",H11=""),0, VLOOKUP(G11,VALIDATIONS!$EN$2:$FC$41,(H11/5)+1,FALSE)  )))</f>
        <v/>
      </c>
      <c r="K11" s="87"/>
    </row>
    <row r="12" spans="1:11" s="89" customFormat="1" x14ac:dyDescent="0.2">
      <c r="A12" s="479"/>
      <c r="B12" s="224"/>
      <c r="C12" s="354"/>
      <c r="D12" s="354"/>
      <c r="E12" s="356"/>
      <c r="F12" s="225"/>
      <c r="G12" s="356"/>
      <c r="H12" s="356"/>
      <c r="I12" s="354"/>
      <c r="J12" s="106" t="str">
        <f>IF(D12="E1 Pump Station", VALIDATIONS!$EI$2, IF(AND(E12="",F12="",G12="",H12=""),"", IF(E12="",0, F12*VLOOKUP(E12,VALIDATIONS!$EJ$2:$EK$5,2,FALSE)) + IF(OR(G12="",H12=""),0, VLOOKUP(G12,VALIDATIONS!$EN$2:$FC$41,(H12/5)+1,FALSE)  )))</f>
        <v/>
      </c>
      <c r="K12" s="87"/>
    </row>
    <row r="13" spans="1:11" s="88" customFormat="1" x14ac:dyDescent="0.2">
      <c r="A13" s="479"/>
      <c r="B13" s="224"/>
      <c r="C13" s="354"/>
      <c r="D13" s="354"/>
      <c r="E13" s="356"/>
      <c r="F13" s="225"/>
      <c r="G13" s="356"/>
      <c r="H13" s="356"/>
      <c r="I13" s="354"/>
      <c r="J13" s="106" t="str">
        <f>IF(D13="E1 Pump Station", VALIDATIONS!$EI$2, IF(AND(E13="",F13="",G13="",H13=""),"", IF(E13="",0, F13*VLOOKUP(E13,VALIDATIONS!$EJ$2:$EK$5,2,FALSE)) + IF(OR(G13="",H13=""),0, VLOOKUP(G13,VALIDATIONS!$EN$2:$FC$41,(H13/5)+1,FALSE)  )))</f>
        <v/>
      </c>
      <c r="K13" s="87"/>
    </row>
    <row r="14" spans="1:11" s="88" customFormat="1" x14ac:dyDescent="0.2">
      <c r="A14" s="479"/>
      <c r="B14" s="224"/>
      <c r="C14" s="354"/>
      <c r="D14" s="354"/>
      <c r="E14" s="356"/>
      <c r="F14" s="225"/>
      <c r="G14" s="356"/>
      <c r="H14" s="356"/>
      <c r="I14" s="354"/>
      <c r="J14" s="106" t="str">
        <f>IF(D14="E1 Pump Station", VALIDATIONS!$EI$2, IF(AND(E14="",F14="",G14="",H14=""),"", IF(E14="",0, F14*VLOOKUP(E14,VALIDATIONS!$EJ$2:$EK$5,2,FALSE)) + IF(OR(G14="",H14=""),0, VLOOKUP(G14,VALIDATIONS!$EN$2:$FC$41,(H14/5)+1,FALSE)  )))</f>
        <v/>
      </c>
      <c r="K14" s="87"/>
    </row>
    <row r="15" spans="1:11" s="88" customFormat="1" x14ac:dyDescent="0.2">
      <c r="A15" s="479"/>
      <c r="B15" s="224"/>
      <c r="C15" s="354"/>
      <c r="D15" s="354"/>
      <c r="E15" s="356"/>
      <c r="F15" s="225"/>
      <c r="G15" s="356"/>
      <c r="H15" s="356"/>
      <c r="I15" s="354"/>
      <c r="J15" s="106" t="str">
        <f>IF(D15="E1 Pump Station", VALIDATIONS!$EI$2, IF(AND(E15="",F15="",G15="",H15=""),"", IF(E15="",0, F15*VLOOKUP(E15,VALIDATIONS!$EJ$2:$EK$5,2,FALSE)) + IF(OR(G15="",H15=""),0, VLOOKUP(G15,VALIDATIONS!$EN$2:$FC$41,(H15/5)+1,FALSE)  )))</f>
        <v/>
      </c>
      <c r="K15" s="87"/>
    </row>
    <row r="16" spans="1:11" s="88" customFormat="1" x14ac:dyDescent="0.2">
      <c r="A16" s="479"/>
      <c r="B16" s="224"/>
      <c r="C16" s="354"/>
      <c r="D16" s="354"/>
      <c r="E16" s="356"/>
      <c r="F16" s="225"/>
      <c r="G16" s="356"/>
      <c r="H16" s="356"/>
      <c r="I16" s="354"/>
      <c r="J16" s="106" t="str">
        <f>IF(D16="E1 Pump Station", VALIDATIONS!$EI$2, IF(AND(E16="",F16="",G16="",H16=""),"", IF(E16="",0, F16*VLOOKUP(E16,VALIDATIONS!$EJ$2:$EK$5,2,FALSE)) + IF(OR(G16="",H16=""),0, VLOOKUP(G16,VALIDATIONS!$EN$2:$FC$41,(H16/5)+1,FALSE)  )))</f>
        <v/>
      </c>
      <c r="K16" s="87"/>
    </row>
    <row r="17" spans="1:11" s="88" customFormat="1" x14ac:dyDescent="0.2">
      <c r="A17" s="479"/>
      <c r="B17" s="224"/>
      <c r="C17" s="354"/>
      <c r="D17" s="354"/>
      <c r="E17" s="356"/>
      <c r="F17" s="225"/>
      <c r="G17" s="356"/>
      <c r="H17" s="356"/>
      <c r="I17" s="354"/>
      <c r="J17" s="106" t="str">
        <f>IF(D17="E1 Pump Station", VALIDATIONS!$EI$2, IF(AND(E17="",F17="",G17="",H17=""),"", IF(E17="",0, F17*VLOOKUP(E17,VALIDATIONS!$EJ$2:$EK$5,2,FALSE)) + IF(OR(G17="",H17=""),0, VLOOKUP(G17,VALIDATIONS!$EN$2:$FC$41,(H17/5)+1,FALSE)  )))</f>
        <v/>
      </c>
      <c r="K17" s="87"/>
    </row>
    <row r="18" spans="1:11" s="88" customFormat="1" x14ac:dyDescent="0.2">
      <c r="A18" s="479"/>
      <c r="B18" s="226"/>
      <c r="C18" s="354"/>
      <c r="D18" s="354"/>
      <c r="E18" s="356"/>
      <c r="F18" s="225"/>
      <c r="G18" s="356"/>
      <c r="H18" s="356"/>
      <c r="I18" s="354"/>
      <c r="J18" s="106" t="str">
        <f>IF(D18="E1 Pump Station", VALIDATIONS!$EI$2, IF(AND(E18="",F18="",G18="",H18=""),"", IF(E18="",0, F18*VLOOKUP(E18,VALIDATIONS!$EJ$2:$EK$5,2,FALSE)) + IF(OR(G18="",H18=""),0, VLOOKUP(G18,VALIDATIONS!$EN$2:$FC$41,(H18/5)+1,FALSE)  )))</f>
        <v/>
      </c>
      <c r="K18" s="87"/>
    </row>
    <row r="19" spans="1:11" s="88" customFormat="1" x14ac:dyDescent="0.2">
      <c r="A19" s="479"/>
      <c r="B19" s="226"/>
      <c r="C19" s="354"/>
      <c r="D19" s="354"/>
      <c r="E19" s="356"/>
      <c r="F19" s="225"/>
      <c r="G19" s="356"/>
      <c r="H19" s="356"/>
      <c r="I19" s="354"/>
      <c r="J19" s="106" t="str">
        <f>IF(D19="E1 Pump Station", VALIDATIONS!$EI$2, IF(AND(E19="",F19="",G19="",H19=""),"", IF(E19="",0, F19*VLOOKUP(E19,VALIDATIONS!$EJ$2:$EK$5,2,FALSE)) + IF(OR(G19="",H19=""),0, VLOOKUP(G19,VALIDATIONS!$EN$2:$FC$41,(H19/5)+1,FALSE)  )))</f>
        <v/>
      </c>
      <c r="K19" s="87"/>
    </row>
    <row r="20" spans="1:11" s="88" customFormat="1" x14ac:dyDescent="0.2">
      <c r="A20" s="479"/>
      <c r="B20" s="226"/>
      <c r="C20" s="354"/>
      <c r="D20" s="354"/>
      <c r="E20" s="356"/>
      <c r="F20" s="225"/>
      <c r="G20" s="356"/>
      <c r="H20" s="356"/>
      <c r="I20" s="354"/>
      <c r="J20" s="106" t="str">
        <f>IF(D20="E1 Pump Station", VALIDATIONS!$EI$2, IF(AND(E20="",F20="",G20="",H20=""),"", IF(E20="",0, F20*VLOOKUP(E20,VALIDATIONS!$EJ$2:$EK$5,2,FALSE)) + IF(OR(G20="",H20=""),0, VLOOKUP(G20,VALIDATIONS!$EN$2:$FC$41,(H20/5)+1,FALSE)  )))</f>
        <v/>
      </c>
      <c r="K20" s="87"/>
    </row>
    <row r="21" spans="1:11" s="88" customFormat="1" x14ac:dyDescent="0.2">
      <c r="A21" s="479"/>
      <c r="B21" s="226"/>
      <c r="C21" s="354"/>
      <c r="D21" s="354"/>
      <c r="E21" s="356"/>
      <c r="F21" s="225"/>
      <c r="G21" s="356"/>
      <c r="H21" s="356"/>
      <c r="I21" s="354"/>
      <c r="J21" s="106" t="str">
        <f>IF(D21="E1 Pump Station", VALIDATIONS!$EI$2, IF(AND(E21="",F21="",G21="",H21=""),"", IF(E21="",0, F21*VLOOKUP(E21,VALIDATIONS!$EJ$2:$EK$5,2,FALSE)) + IF(OR(G21="",H21=""),0, VLOOKUP(G21,VALIDATIONS!$EN$2:$FC$41,(H21/5)+1,FALSE)  )))</f>
        <v/>
      </c>
      <c r="K21" s="87"/>
    </row>
    <row r="22" spans="1:11" s="88" customFormat="1" x14ac:dyDescent="0.2">
      <c r="A22" s="479"/>
      <c r="B22" s="226"/>
      <c r="C22" s="354"/>
      <c r="D22" s="354"/>
      <c r="E22" s="356"/>
      <c r="F22" s="225"/>
      <c r="G22" s="356"/>
      <c r="H22" s="356"/>
      <c r="I22" s="354"/>
      <c r="J22" s="106" t="str">
        <f>IF(D22="E1 Pump Station", VALIDATIONS!$EI$2, IF(AND(E22="",F22="",G22="",H22=""),"", IF(E22="",0, F22*VLOOKUP(E22,VALIDATIONS!$EJ$2:$EK$5,2,FALSE)) + IF(OR(G22="",H22=""),0, VLOOKUP(G22,VALIDATIONS!$EN$2:$FC$41,(H22/5)+1,FALSE)  )))</f>
        <v/>
      </c>
      <c r="K22" s="87"/>
    </row>
    <row r="23" spans="1:11" s="88" customFormat="1" x14ac:dyDescent="0.2">
      <c r="A23" s="479"/>
      <c r="B23" s="226"/>
      <c r="C23" s="354"/>
      <c r="D23" s="354"/>
      <c r="E23" s="356"/>
      <c r="F23" s="225"/>
      <c r="G23" s="356"/>
      <c r="H23" s="356"/>
      <c r="I23" s="354"/>
      <c r="J23" s="106" t="str">
        <f>IF(D23="E1 Pump Station", VALIDATIONS!$EI$2, IF(AND(E23="",F23="",G23="",H23=""),"", IF(E23="",0, F23*VLOOKUP(E23,VALIDATIONS!$EJ$2:$EK$5,2,FALSE)) + IF(OR(G23="",H23=""),0, VLOOKUP(G23,VALIDATIONS!$EN$2:$FC$41,(H23/5)+1,FALSE)  )))</f>
        <v/>
      </c>
      <c r="K23" s="87"/>
    </row>
    <row r="24" spans="1:11" s="88" customFormat="1" x14ac:dyDescent="0.2">
      <c r="A24" s="479"/>
      <c r="B24" s="226"/>
      <c r="C24" s="354"/>
      <c r="D24" s="354"/>
      <c r="E24" s="356"/>
      <c r="F24" s="225"/>
      <c r="G24" s="356"/>
      <c r="H24" s="356"/>
      <c r="I24" s="354"/>
      <c r="J24" s="106" t="str">
        <f>IF(D24="E1 Pump Station", VALIDATIONS!$EI$2, IF(AND(E24="",F24="",G24="",H24=""),"", IF(E24="",0, F24*VLOOKUP(E24,VALIDATIONS!$EJ$2:$EK$5,2,FALSE)) + IF(OR(G24="",H24=""),0, VLOOKUP(G24,VALIDATIONS!$EN$2:$FC$41,(H24/5)+1,FALSE)  )))</f>
        <v/>
      </c>
      <c r="K24" s="87"/>
    </row>
    <row r="25" spans="1:11" s="88" customFormat="1" x14ac:dyDescent="0.2">
      <c r="A25" s="479"/>
      <c r="B25" s="226"/>
      <c r="C25" s="354"/>
      <c r="D25" s="354"/>
      <c r="E25" s="356"/>
      <c r="F25" s="225"/>
      <c r="G25" s="356"/>
      <c r="H25" s="356"/>
      <c r="I25" s="354"/>
      <c r="J25" s="106" t="str">
        <f>IF(D25="E1 Pump Station", VALIDATIONS!$EI$2, IF(AND(E25="",F25="",G25="",H25=""),"", IF(E25="",0, F25*VLOOKUP(E25,VALIDATIONS!$EJ$2:$EK$5,2,FALSE)) + IF(OR(G25="",H25=""),0, VLOOKUP(G25,VALIDATIONS!$EN$2:$FC$41,(H25/5)+1,FALSE)  )))</f>
        <v/>
      </c>
      <c r="K25" s="87"/>
    </row>
    <row r="26" spans="1:11" s="88" customFormat="1" x14ac:dyDescent="0.2">
      <c r="A26" s="479"/>
      <c r="B26" s="226"/>
      <c r="C26" s="354"/>
      <c r="D26" s="354"/>
      <c r="E26" s="356"/>
      <c r="F26" s="225"/>
      <c r="G26" s="356"/>
      <c r="H26" s="356"/>
      <c r="I26" s="354"/>
      <c r="J26" s="106" t="str">
        <f>IF(D26="E1 Pump Station", VALIDATIONS!$EI$2, IF(AND(E26="",F26="",G26="",H26=""),"", IF(E26="",0, F26*VLOOKUP(E26,VALIDATIONS!$EJ$2:$EK$5,2,FALSE)) + IF(OR(G26="",H26=""),0, VLOOKUP(G26,VALIDATIONS!$EN$2:$FC$41,(H26/5)+1,FALSE)  )))</f>
        <v/>
      </c>
      <c r="K26" s="87"/>
    </row>
    <row r="27" spans="1:11" s="88" customFormat="1" x14ac:dyDescent="0.2">
      <c r="A27" s="479"/>
      <c r="B27" s="226"/>
      <c r="C27" s="354"/>
      <c r="D27" s="354"/>
      <c r="E27" s="356"/>
      <c r="F27" s="225"/>
      <c r="G27" s="356"/>
      <c r="H27" s="356"/>
      <c r="I27" s="354"/>
      <c r="J27" s="106" t="str">
        <f>IF(D27="E1 Pump Station", VALIDATIONS!$EI$2, IF(AND(E27="",F27="",G27="",H27=""),"", IF(E27="",0, F27*VLOOKUP(E27,VALIDATIONS!$EJ$2:$EK$5,2,FALSE)) + IF(OR(G27="",H27=""),0, VLOOKUP(G27,VALIDATIONS!$EN$2:$FC$41,(H27/5)+1,FALSE)  )))</f>
        <v/>
      </c>
      <c r="K27" s="87"/>
    </row>
    <row r="28" spans="1:11" s="88" customFormat="1" x14ac:dyDescent="0.2">
      <c r="A28" s="479"/>
      <c r="B28" s="226"/>
      <c r="C28" s="354"/>
      <c r="D28" s="354"/>
      <c r="E28" s="356"/>
      <c r="F28" s="225"/>
      <c r="G28" s="356"/>
      <c r="H28" s="356"/>
      <c r="I28" s="354"/>
      <c r="J28" s="106" t="str">
        <f>IF(D28="E1 Pump Station", VALIDATIONS!$EI$2, IF(AND(E28="",F28="",G28="",H28=""),"", IF(E28="",0, F28*VLOOKUP(E28,VALIDATIONS!$EJ$2:$EK$5,2,FALSE)) + IF(OR(G28="",H28=""),0, VLOOKUP(G28,VALIDATIONS!$EN$2:$FC$41,(H28/5)+1,FALSE)  )))</f>
        <v/>
      </c>
      <c r="K28" s="87"/>
    </row>
    <row r="29" spans="1:11" s="88" customFormat="1" x14ac:dyDescent="0.2">
      <c r="A29" s="479"/>
      <c r="B29" s="226"/>
      <c r="C29" s="354"/>
      <c r="D29" s="354"/>
      <c r="E29" s="356"/>
      <c r="F29" s="225"/>
      <c r="G29" s="356"/>
      <c r="H29" s="356"/>
      <c r="I29" s="354"/>
      <c r="J29" s="106" t="str">
        <f>IF(D29="E1 Pump Station", VALIDATIONS!$EI$2, IF(AND(E29="",F29="",G29="",H29=""),"", IF(E29="",0, F29*VLOOKUP(E29,VALIDATIONS!$EJ$2:$EK$5,2,FALSE)) + IF(OR(G29="",H29=""),0, VLOOKUP(G29,VALIDATIONS!$EN$2:$FC$41,(H29/5)+1,FALSE)  )))</f>
        <v/>
      </c>
      <c r="K29" s="87"/>
    </row>
    <row r="30" spans="1:11" s="88" customFormat="1" x14ac:dyDescent="0.2">
      <c r="A30" s="479"/>
      <c r="B30" s="226"/>
      <c r="C30" s="354"/>
      <c r="D30" s="354"/>
      <c r="E30" s="356"/>
      <c r="F30" s="225"/>
      <c r="G30" s="356"/>
      <c r="H30" s="356"/>
      <c r="I30" s="354"/>
      <c r="J30" s="106" t="str">
        <f>IF(D30="E1 Pump Station", VALIDATIONS!$EI$2, IF(AND(E30="",F30="",G30="",H30=""),"", IF(E30="",0, F30*VLOOKUP(E30,VALIDATIONS!$EJ$2:$EK$5,2,FALSE)) + IF(OR(G30="",H30=""),0, VLOOKUP(G30,VALIDATIONS!$EN$2:$FC$41,(H30/5)+1,FALSE)  )))</f>
        <v/>
      </c>
      <c r="K30" s="87"/>
    </row>
    <row r="31" spans="1:11" s="88" customFormat="1" x14ac:dyDescent="0.2">
      <c r="A31" s="479"/>
      <c r="B31" s="226"/>
      <c r="C31" s="354"/>
      <c r="D31" s="354"/>
      <c r="E31" s="356"/>
      <c r="F31" s="225"/>
      <c r="G31" s="356"/>
      <c r="H31" s="356"/>
      <c r="I31" s="354"/>
      <c r="J31" s="106" t="str">
        <f>IF(D31="E1 Pump Station", VALIDATIONS!$EI$2, IF(AND(E31="",F31="",G31="",H31=""),"", IF(E31="",0, F31*VLOOKUP(E31,VALIDATIONS!$EJ$2:$EK$5,2,FALSE)) + IF(OR(G31="",H31=""),0, VLOOKUP(G31,VALIDATIONS!$EN$2:$FC$41,(H31/5)+1,FALSE)  )))</f>
        <v/>
      </c>
      <c r="K31" s="87"/>
    </row>
    <row r="32" spans="1:11" s="88" customFormat="1" x14ac:dyDescent="0.2">
      <c r="A32" s="479"/>
      <c r="B32" s="226"/>
      <c r="C32" s="354"/>
      <c r="D32" s="354"/>
      <c r="E32" s="356"/>
      <c r="F32" s="225"/>
      <c r="G32" s="356"/>
      <c r="H32" s="356"/>
      <c r="I32" s="354"/>
      <c r="J32" s="106" t="str">
        <f>IF(D32="E1 Pump Station", VALIDATIONS!$EI$2, IF(AND(E32="",F32="",G32="",H32=""),"", IF(E32="",0, F32*VLOOKUP(E32,VALIDATIONS!$EJ$2:$EK$5,2,FALSE)) + IF(OR(G32="",H32=""),0, VLOOKUP(G32,VALIDATIONS!$EN$2:$FC$41,(H32/5)+1,FALSE)  )))</f>
        <v/>
      </c>
      <c r="K32" s="87"/>
    </row>
    <row r="33" spans="1:11" s="88" customFormat="1" x14ac:dyDescent="0.2">
      <c r="A33" s="479"/>
      <c r="B33" s="226"/>
      <c r="C33" s="354"/>
      <c r="D33" s="354"/>
      <c r="E33" s="356"/>
      <c r="F33" s="225"/>
      <c r="G33" s="356"/>
      <c r="H33" s="356"/>
      <c r="I33" s="354"/>
      <c r="J33" s="106" t="str">
        <f>IF(D33="E1 Pump Station", VALIDATIONS!$EI$2, IF(AND(E33="",F33="",G33="",H33=""),"", IF(E33="",0, F33*VLOOKUP(E33,VALIDATIONS!$EJ$2:$EK$5,2,FALSE)) + IF(OR(G33="",H33=""),0, VLOOKUP(G33,VALIDATIONS!$EN$2:$FC$41,(H33/5)+1,FALSE)  )))</f>
        <v/>
      </c>
      <c r="K33" s="87"/>
    </row>
    <row r="34" spans="1:11" s="88" customFormat="1" x14ac:dyDescent="0.2">
      <c r="A34" s="479"/>
      <c r="B34" s="226"/>
      <c r="C34" s="354"/>
      <c r="D34" s="354"/>
      <c r="E34" s="356"/>
      <c r="F34" s="225"/>
      <c r="G34" s="356"/>
      <c r="H34" s="356"/>
      <c r="I34" s="354"/>
      <c r="J34" s="106" t="str">
        <f>IF(D34="E1 Pump Station", VALIDATIONS!$EI$2, IF(AND(E34="",F34="",G34="",H34=""),"", IF(E34="",0, F34*VLOOKUP(E34,VALIDATIONS!$EJ$2:$EK$5,2,FALSE)) + IF(OR(G34="",H34=""),0, VLOOKUP(G34,VALIDATIONS!$EN$2:$FC$41,(H34/5)+1,FALSE)  )))</f>
        <v/>
      </c>
      <c r="K34" s="87"/>
    </row>
    <row r="35" spans="1:11" s="88" customFormat="1" x14ac:dyDescent="0.2">
      <c r="A35" s="479"/>
      <c r="B35" s="226"/>
      <c r="C35" s="354"/>
      <c r="D35" s="354"/>
      <c r="E35" s="356"/>
      <c r="F35" s="225"/>
      <c r="G35" s="356"/>
      <c r="H35" s="356"/>
      <c r="I35" s="354"/>
      <c r="J35" s="106" t="str">
        <f>IF(D35="E1 Pump Station", VALIDATIONS!$EI$2, IF(AND(E35="",F35="",G35="",H35=""),"", IF(E35="",0, F35*VLOOKUP(E35,VALIDATIONS!$EJ$2:$EK$5,2,FALSE)) + IF(OR(G35="",H35=""),0, VLOOKUP(G35,VALIDATIONS!$EN$2:$FC$41,(H35/5)+1,FALSE)  )))</f>
        <v/>
      </c>
      <c r="K35" s="87"/>
    </row>
    <row r="36" spans="1:11" s="88" customFormat="1" x14ac:dyDescent="0.2">
      <c r="A36" s="479"/>
      <c r="B36" s="226"/>
      <c r="C36" s="354"/>
      <c r="D36" s="354"/>
      <c r="E36" s="356"/>
      <c r="F36" s="225"/>
      <c r="G36" s="356"/>
      <c r="H36" s="356"/>
      <c r="I36" s="354"/>
      <c r="J36" s="106" t="str">
        <f>IF(D36="E1 Pump Station", VALIDATIONS!$EI$2, IF(AND(E36="",F36="",G36="",H36=""),"", IF(E36="",0, F36*VLOOKUP(E36,VALIDATIONS!$EJ$2:$EK$5,2,FALSE)) + IF(OR(G36="",H36=""),0, VLOOKUP(G36,VALIDATIONS!$EN$2:$FC$41,(H36/5)+1,FALSE)  )))</f>
        <v/>
      </c>
      <c r="K36" s="87"/>
    </row>
    <row r="37" spans="1:11" s="88" customFormat="1" x14ac:dyDescent="0.2">
      <c r="A37" s="479"/>
      <c r="B37" s="226"/>
      <c r="C37" s="354"/>
      <c r="D37" s="354"/>
      <c r="E37" s="356"/>
      <c r="F37" s="225"/>
      <c r="G37" s="356"/>
      <c r="H37" s="356"/>
      <c r="I37" s="354"/>
      <c r="J37" s="106" t="str">
        <f>IF(D37="E1 Pump Station", VALIDATIONS!$EI$2, IF(AND(E37="",F37="",G37="",H37=""),"", IF(E37="",0, F37*VLOOKUP(E37,VALIDATIONS!$EJ$2:$EK$5,2,FALSE)) + IF(OR(G37="",H37=""),0, VLOOKUP(G37,VALIDATIONS!$EN$2:$FC$41,(H37/5)+1,FALSE)  )))</f>
        <v/>
      </c>
      <c r="K37" s="87"/>
    </row>
    <row r="38" spans="1:11" s="88" customFormat="1" x14ac:dyDescent="0.2">
      <c r="A38" s="479"/>
      <c r="B38" s="226"/>
      <c r="C38" s="354"/>
      <c r="D38" s="354"/>
      <c r="E38" s="356"/>
      <c r="F38" s="225"/>
      <c r="G38" s="356"/>
      <c r="H38" s="356"/>
      <c r="I38" s="354"/>
      <c r="J38" s="106" t="str">
        <f>IF(D38="E1 Pump Station", VALIDATIONS!$EI$2, IF(AND(E38="",F38="",G38="",H38=""),"", IF(E38="",0, F38*VLOOKUP(E38,VALIDATIONS!$EJ$2:$EK$5,2,FALSE)) + IF(OR(G38="",H38=""),0, VLOOKUP(G38,VALIDATIONS!$EN$2:$FC$41,(H38/5)+1,FALSE)  )))</f>
        <v/>
      </c>
      <c r="K38" s="87"/>
    </row>
    <row r="39" spans="1:11" s="88" customFormat="1" x14ac:dyDescent="0.2">
      <c r="A39" s="479"/>
      <c r="B39" s="226"/>
      <c r="C39" s="354"/>
      <c r="D39" s="354"/>
      <c r="E39" s="356"/>
      <c r="F39" s="225"/>
      <c r="G39" s="356"/>
      <c r="H39" s="356"/>
      <c r="I39" s="354"/>
      <c r="J39" s="106" t="str">
        <f>IF(D39="E1 Pump Station", VALIDATIONS!$EI$2, IF(AND(E39="",F39="",G39="",H39=""),"", IF(E39="",0, F39*VLOOKUP(E39,VALIDATIONS!$EJ$2:$EK$5,2,FALSE)) + IF(OR(G39="",H39=""),0, VLOOKUP(G39,VALIDATIONS!$EN$2:$FC$41,(H39/5)+1,FALSE)  )))</f>
        <v/>
      </c>
      <c r="K39" s="87"/>
    </row>
    <row r="40" spans="1:11" s="88" customFormat="1" x14ac:dyDescent="0.2">
      <c r="A40" s="92"/>
      <c r="B40" s="224"/>
      <c r="C40" s="354"/>
      <c r="D40" s="354"/>
      <c r="E40" s="356"/>
      <c r="F40" s="225"/>
      <c r="G40" s="356"/>
      <c r="H40" s="356"/>
      <c r="I40" s="354"/>
      <c r="J40" s="106" t="str">
        <f>IF(D40="E1 Pump Station", VALIDATIONS!$EI$2, IF(AND(E40="",F40="",G40="",H40=""),"", IF(E40="",0, F40*VLOOKUP(E40,VALIDATIONS!$EJ$2:$EK$5,2,FALSE)) + IF(OR(G40="",H40=""),0, VLOOKUP(G40,VALIDATIONS!$EN$2:$FC$41,(H40/5)+1,FALSE)  )))</f>
        <v/>
      </c>
      <c r="K40" s="87"/>
    </row>
    <row r="41" spans="1:11" s="88" customFormat="1" x14ac:dyDescent="0.2">
      <c r="A41" s="92"/>
      <c r="B41" s="224"/>
      <c r="C41" s="354"/>
      <c r="D41" s="354"/>
      <c r="E41" s="356"/>
      <c r="F41" s="225"/>
      <c r="G41" s="356"/>
      <c r="H41" s="356"/>
      <c r="I41" s="354"/>
      <c r="J41" s="106" t="str">
        <f>IF(D41="E1 Pump Station", VALIDATIONS!$EI$2, IF(AND(E41="",F41="",G41="",H41=""),"", IF(E41="",0, F41*VLOOKUP(E41,VALIDATIONS!$EJ$2:$EK$5,2,FALSE)) + IF(OR(G41="",H41=""),0, VLOOKUP(G41,VALIDATIONS!$EN$2:$FC$41,(H41/5)+1,FALSE)  )))</f>
        <v/>
      </c>
      <c r="K41" s="87"/>
    </row>
    <row r="42" spans="1:11" s="88" customFormat="1" x14ac:dyDescent="0.2">
      <c r="A42" s="92"/>
      <c r="B42" s="224"/>
      <c r="C42" s="354"/>
      <c r="D42" s="354"/>
      <c r="E42" s="356"/>
      <c r="F42" s="225"/>
      <c r="G42" s="356"/>
      <c r="H42" s="356"/>
      <c r="I42" s="354"/>
      <c r="J42" s="106" t="str">
        <f>IF(D42="E1 Pump Station", VALIDATIONS!$EI$2, IF(AND(E42="",F42="",G42="",H42=""),"", IF(E42="",0, F42*VLOOKUP(E42,VALIDATIONS!$EJ$2:$EK$5,2,FALSE)) + IF(OR(G42="",H42=""),0, VLOOKUP(G42,VALIDATIONS!$EN$2:$FC$41,(H42/5)+1,FALSE)  )))</f>
        <v/>
      </c>
      <c r="K42" s="87"/>
    </row>
    <row r="43" spans="1:11" s="88" customFormat="1" x14ac:dyDescent="0.2">
      <c r="A43" s="92"/>
      <c r="B43" s="224"/>
      <c r="C43" s="354"/>
      <c r="D43" s="354"/>
      <c r="E43" s="356"/>
      <c r="F43" s="225"/>
      <c r="G43" s="356"/>
      <c r="H43" s="356"/>
      <c r="I43" s="354"/>
      <c r="J43" s="106" t="str">
        <f>IF(D43="E1 Pump Station", VALIDATIONS!$EI$2, IF(AND(E43="",F43="",G43="",H43=""),"", IF(E43="",0, F43*VLOOKUP(E43,VALIDATIONS!$EJ$2:$EK$5,2,FALSE)) + IF(OR(G43="",H43=""),0, VLOOKUP(G43,VALIDATIONS!$EN$2:$FC$41,(H43/5)+1,FALSE)  )))</f>
        <v/>
      </c>
      <c r="K43" s="87"/>
    </row>
    <row r="44" spans="1:11" s="88" customFormat="1" x14ac:dyDescent="0.2">
      <c r="A44" s="92"/>
      <c r="B44" s="224"/>
      <c r="C44" s="354"/>
      <c r="D44" s="354"/>
      <c r="E44" s="356"/>
      <c r="F44" s="225"/>
      <c r="G44" s="356"/>
      <c r="H44" s="356"/>
      <c r="I44" s="354"/>
      <c r="J44" s="106" t="str">
        <f>IF(D44="E1 Pump Station", VALIDATIONS!$EI$2, IF(AND(E44="",F44="",G44="",H44=""),"", IF(E44="",0, F44*VLOOKUP(E44,VALIDATIONS!$EJ$2:$EK$5,2,FALSE)) + IF(OR(G44="",H44=""),0, VLOOKUP(G44,VALIDATIONS!$EN$2:$FC$41,(H44/5)+1,FALSE)  )))</f>
        <v/>
      </c>
      <c r="K44" s="87"/>
    </row>
    <row r="45" spans="1:11" x14ac:dyDescent="0.2">
      <c r="A45" s="92"/>
      <c r="C45" s="354"/>
      <c r="D45" s="354"/>
      <c r="E45" s="356"/>
      <c r="F45" s="225"/>
      <c r="G45" s="356"/>
      <c r="H45" s="356"/>
      <c r="I45" s="354"/>
      <c r="J45" s="106" t="str">
        <f>IF(D45="E1 Pump Station", VALIDATIONS!$EI$2, IF(AND(E45="",F45="",G45="",H45=""),"", IF(E45="",0, F45*VLOOKUP(E45,VALIDATIONS!$EJ$2:$EK$5,2,FALSE)) + IF(OR(G45="",H45=""),0, VLOOKUP(G45,VALIDATIONS!$EN$2:$FC$41,(H45/5)+1,FALSE)  )))</f>
        <v/>
      </c>
    </row>
    <row r="46" spans="1:11" x14ac:dyDescent="0.2">
      <c r="A46" s="92"/>
      <c r="C46" s="354"/>
      <c r="D46" s="354"/>
      <c r="E46" s="356"/>
      <c r="F46" s="225"/>
      <c r="G46" s="356"/>
      <c r="H46" s="356"/>
      <c r="I46" s="354"/>
      <c r="J46" s="106" t="str">
        <f>IF(D46="E1 Pump Station", VALIDATIONS!$EI$2, IF(AND(E46="",F46="",G46="",H46=""),"", IF(E46="",0, F46*VLOOKUP(E46,VALIDATIONS!$EJ$2:$EK$5,2,FALSE)) + IF(OR(G46="",H46=""),0, VLOOKUP(G46,VALIDATIONS!$EN$2:$FC$41,(H46/5)+1,FALSE)  )))</f>
        <v/>
      </c>
    </row>
    <row r="47" spans="1:11" x14ac:dyDescent="0.2">
      <c r="A47" s="92"/>
      <c r="C47" s="354"/>
      <c r="D47" s="354"/>
      <c r="E47" s="356"/>
      <c r="F47" s="225"/>
      <c r="G47" s="356"/>
      <c r="H47" s="356"/>
      <c r="I47" s="354"/>
      <c r="J47" s="106" t="str">
        <f>IF(D47="E1 Pump Station", VALIDATIONS!$EI$2, IF(AND(E47="",F47="",G47="",H47=""),"", IF(E47="",0, F47*VLOOKUP(E47,VALIDATIONS!$EJ$2:$EK$5,2,FALSE)) + IF(OR(G47="",H47=""),0, VLOOKUP(G47,VALIDATIONS!$EN$2:$FC$41,(H47/5)+1,FALSE)  )))</f>
        <v/>
      </c>
    </row>
    <row r="48" spans="1:11" x14ac:dyDescent="0.2">
      <c r="A48" s="92"/>
      <c r="C48" s="354"/>
      <c r="D48" s="354"/>
      <c r="E48" s="356"/>
      <c r="F48" s="225"/>
      <c r="G48" s="356"/>
      <c r="H48" s="356"/>
      <c r="I48" s="354"/>
      <c r="J48" s="106" t="str">
        <f>IF(D48="E1 Pump Station", VALIDATIONS!$EI$2, IF(AND(E48="",F48="",G48="",H48=""),"", IF(E48="",0, F48*VLOOKUP(E48,VALIDATIONS!$EJ$2:$EK$5,2,FALSE)) + IF(OR(G48="",H48=""),0, VLOOKUP(G48,VALIDATIONS!$EN$2:$FC$41,(H48/5)+1,FALSE)  )))</f>
        <v/>
      </c>
    </row>
    <row r="49" spans="1:10" x14ac:dyDescent="0.2">
      <c r="A49" s="92"/>
      <c r="B49" s="82"/>
      <c r="C49" s="354"/>
      <c r="D49" s="354"/>
      <c r="E49" s="356"/>
      <c r="F49" s="225"/>
      <c r="G49" s="356"/>
      <c r="H49" s="356"/>
      <c r="I49" s="354"/>
      <c r="J49" s="106" t="str">
        <f>IF(D49="E1 Pump Station", VALIDATIONS!$EI$2, IF(AND(E49="",F49="",G49="",H49=""),"", IF(E49="",0, F49*VLOOKUP(E49,VALIDATIONS!$EJ$2:$EK$5,2,FALSE)) + IF(OR(G49="",H49=""),0, VLOOKUP(G49,VALIDATIONS!$EN$2:$FC$41,(H49/5)+1,FALSE)  )))</f>
        <v/>
      </c>
    </row>
    <row r="50" spans="1:10" x14ac:dyDescent="0.2">
      <c r="A50" s="92"/>
      <c r="B50" s="82"/>
      <c r="C50" s="354"/>
      <c r="D50" s="354"/>
      <c r="E50" s="356"/>
      <c r="F50" s="225"/>
      <c r="G50" s="356"/>
      <c r="H50" s="356"/>
      <c r="I50" s="354"/>
      <c r="J50" s="106" t="str">
        <f>IF(D50="E1 Pump Station", VALIDATIONS!$EI$2, IF(AND(E50="",F50="",G50="",H50=""),"", IF(E50="",0, F50*VLOOKUP(E50,VALIDATIONS!$EJ$2:$EK$5,2,FALSE)) + IF(OR(G50="",H50=""),0, VLOOKUP(G50,VALIDATIONS!$EN$2:$FC$41,(H50/5)+1,FALSE)  )))</f>
        <v/>
      </c>
    </row>
    <row r="51" spans="1:10" x14ac:dyDescent="0.2">
      <c r="A51" s="92"/>
      <c r="B51" s="82"/>
      <c r="C51" s="354"/>
      <c r="D51" s="354"/>
      <c r="E51" s="356"/>
      <c r="F51" s="225"/>
      <c r="G51" s="356"/>
      <c r="H51" s="356"/>
      <c r="I51" s="354"/>
      <c r="J51" s="106" t="str">
        <f>IF(D51="E1 Pump Station", VALIDATIONS!$EI$2, IF(AND(E51="",F51="",G51="",H51=""),"", IF(E51="",0, F51*VLOOKUP(E51,VALIDATIONS!$EJ$2:$EK$5,2,FALSE)) + IF(OR(G51="",H51=""),0, VLOOKUP(G51,VALIDATIONS!$EN$2:$FC$41,(H51/5)+1,FALSE)  )))</f>
        <v/>
      </c>
    </row>
    <row r="52" spans="1:10" x14ac:dyDescent="0.2">
      <c r="A52" s="92"/>
      <c r="B52" s="82"/>
      <c r="C52" s="354"/>
      <c r="D52" s="354"/>
      <c r="E52" s="356"/>
      <c r="F52" s="225"/>
      <c r="G52" s="356"/>
      <c r="H52" s="356"/>
      <c r="I52" s="354"/>
      <c r="J52" s="106" t="str">
        <f>IF(D52="E1 Pump Station", VALIDATIONS!$EI$2, IF(AND(E52="",F52="",G52="",H52=""),"", IF(E52="",0, F52*VLOOKUP(E52,VALIDATIONS!$EJ$2:$EK$5,2,FALSE)) + IF(OR(G52="",H52=""),0, VLOOKUP(G52,VALIDATIONS!$EN$2:$FC$41,(H52/5)+1,FALSE)  )))</f>
        <v/>
      </c>
    </row>
    <row r="53" spans="1:10" x14ac:dyDescent="0.2">
      <c r="A53" s="92"/>
      <c r="B53" s="82"/>
      <c r="C53" s="354"/>
      <c r="D53" s="354"/>
      <c r="E53" s="356"/>
      <c r="F53" s="225"/>
      <c r="G53" s="356"/>
      <c r="H53" s="356"/>
      <c r="I53" s="354"/>
      <c r="J53" s="106" t="str">
        <f>IF(D53="E1 Pump Station", VALIDATIONS!$EI$2, IF(AND(E53="",F53="",G53="",H53=""),"", IF(E53="",0, F53*VLOOKUP(E53,VALIDATIONS!$EJ$2:$EK$5,2,FALSE)) + IF(OR(G53="",H53=""),0, VLOOKUP(G53,VALIDATIONS!$EN$2:$FC$41,(H53/5)+1,FALSE)  )))</f>
        <v/>
      </c>
    </row>
    <row r="54" spans="1:10" x14ac:dyDescent="0.2">
      <c r="A54" s="92"/>
      <c r="B54" s="82"/>
      <c r="C54" s="354"/>
      <c r="D54" s="354"/>
      <c r="E54" s="356"/>
      <c r="F54" s="225"/>
      <c r="G54" s="356"/>
      <c r="H54" s="356"/>
      <c r="I54" s="354"/>
      <c r="J54" s="106" t="str">
        <f>IF(D54="E1 Pump Station", VALIDATIONS!$EI$2, IF(AND(E54="",F54="",G54="",H54=""),"", IF(E54="",0, F54*VLOOKUP(E54,VALIDATIONS!$EJ$2:$EK$5,2,FALSE)) + IF(OR(G54="",H54=""),0, VLOOKUP(G54,VALIDATIONS!$EN$2:$FC$41,(H54/5)+1,FALSE)  )))</f>
        <v/>
      </c>
    </row>
    <row r="55" spans="1:10" x14ac:dyDescent="0.2">
      <c r="A55" s="92"/>
      <c r="B55" s="82"/>
      <c r="C55" s="354"/>
      <c r="D55" s="354"/>
      <c r="E55" s="356"/>
      <c r="F55" s="225"/>
      <c r="G55" s="356"/>
      <c r="H55" s="356"/>
      <c r="I55" s="354"/>
      <c r="J55" s="106" t="str">
        <f>IF(D55="E1 Pump Station", VALIDATIONS!$EI$2, IF(AND(E55="",F55="",G55="",H55=""),"", IF(E55="",0, F55*VLOOKUP(E55,VALIDATIONS!$EJ$2:$EK$5,2,FALSE)) + IF(OR(G55="",H55=""),0, VLOOKUP(G55,VALIDATIONS!$EN$2:$FC$41,(H55/5)+1,FALSE)  )))</f>
        <v/>
      </c>
    </row>
    <row r="56" spans="1:10" x14ac:dyDescent="0.2">
      <c r="A56" s="92"/>
      <c r="B56" s="82"/>
      <c r="C56" s="354"/>
      <c r="D56" s="354"/>
      <c r="E56" s="356"/>
      <c r="F56" s="225"/>
      <c r="G56" s="356"/>
      <c r="H56" s="356"/>
      <c r="I56" s="354"/>
      <c r="J56" s="106" t="str">
        <f>IF(D56="E1 Pump Station", VALIDATIONS!$EI$2, IF(AND(E56="",F56="",G56="",H56=""),"", IF(E56="",0, F56*VLOOKUP(E56,VALIDATIONS!$EJ$2:$EK$5,2,FALSE)) + IF(OR(G56="",H56=""),0, VLOOKUP(G56,VALIDATIONS!$EN$2:$FC$41,(H56/5)+1,FALSE)  )))</f>
        <v/>
      </c>
    </row>
    <row r="57" spans="1:10" x14ac:dyDescent="0.2">
      <c r="A57" s="92"/>
      <c r="B57" s="82"/>
      <c r="C57" s="354"/>
      <c r="D57" s="354"/>
      <c r="E57" s="356"/>
      <c r="F57" s="225"/>
      <c r="G57" s="356"/>
      <c r="H57" s="356"/>
      <c r="I57" s="354"/>
      <c r="J57" s="106" t="str">
        <f>IF(D57="E1 Pump Station", VALIDATIONS!$EI$2, IF(AND(E57="",F57="",G57="",H57=""),"", IF(E57="",0, F57*VLOOKUP(E57,VALIDATIONS!$EJ$2:$EK$5,2,FALSE)) + IF(OR(G57="",H57=""),0, VLOOKUP(G57,VALIDATIONS!$EN$2:$FC$41,(H57/5)+1,FALSE)  )))</f>
        <v/>
      </c>
    </row>
    <row r="58" spans="1:10" x14ac:dyDescent="0.2">
      <c r="A58" s="92"/>
      <c r="B58" s="82"/>
      <c r="C58" s="354"/>
      <c r="D58" s="354"/>
      <c r="E58" s="356"/>
      <c r="F58" s="225"/>
      <c r="G58" s="356"/>
      <c r="H58" s="356"/>
      <c r="I58" s="354"/>
      <c r="J58" s="106" t="str">
        <f>IF(D58="E1 Pump Station", VALIDATIONS!$EI$2, IF(AND(E58="",F58="",G58="",H58=""),"", IF(E58="",0, F58*VLOOKUP(E58,VALIDATIONS!$EJ$2:$EK$5,2,FALSE)) + IF(OR(G58="",H58=""),0, VLOOKUP(G58,VALIDATIONS!$EN$2:$FC$41,(H58/5)+1,FALSE)  )))</f>
        <v/>
      </c>
    </row>
    <row r="59" spans="1:10" x14ac:dyDescent="0.2">
      <c r="A59" s="92"/>
      <c r="B59" s="82"/>
      <c r="C59" s="354"/>
      <c r="D59" s="354"/>
      <c r="E59" s="356"/>
      <c r="F59" s="225"/>
      <c r="G59" s="356"/>
      <c r="H59" s="356"/>
      <c r="I59" s="354"/>
      <c r="J59" s="106" t="str">
        <f>IF(D59="E1 Pump Station", VALIDATIONS!$EI$2, IF(AND(E59="",F59="",G59="",H59=""),"", IF(E59="",0, F59*VLOOKUP(E59,VALIDATIONS!$EJ$2:$EK$5,2,FALSE)) + IF(OR(G59="",H59=""),0, VLOOKUP(G59,VALIDATIONS!$EN$2:$FC$41,(H59/5)+1,FALSE)  )))</f>
        <v/>
      </c>
    </row>
    <row r="60" spans="1:10" x14ac:dyDescent="0.2">
      <c r="A60" s="92"/>
      <c r="B60" s="82"/>
      <c r="C60" s="354"/>
      <c r="D60" s="354"/>
      <c r="E60" s="356"/>
      <c r="F60" s="225"/>
      <c r="G60" s="356"/>
      <c r="H60" s="356"/>
      <c r="I60" s="354"/>
      <c r="J60" s="106" t="str">
        <f>IF(D60="E1 Pump Station", VALIDATIONS!$EI$2, IF(AND(E60="",F60="",G60="",H60=""),"", IF(E60="",0, F60*VLOOKUP(E60,VALIDATIONS!$EJ$2:$EK$5,2,FALSE)) + IF(OR(G60="",H60=""),0, VLOOKUP(G60,VALIDATIONS!$EN$2:$FC$41,(H60/5)+1,FALSE)  )))</f>
        <v/>
      </c>
    </row>
    <row r="61" spans="1:10" x14ac:dyDescent="0.2">
      <c r="A61" s="92"/>
      <c r="B61" s="82"/>
      <c r="C61" s="354"/>
      <c r="D61" s="354"/>
      <c r="E61" s="356"/>
      <c r="F61" s="225"/>
      <c r="G61" s="356"/>
      <c r="H61" s="356"/>
      <c r="I61" s="354"/>
      <c r="J61" s="106" t="str">
        <f>IF(D61="E1 Pump Station", VALIDATIONS!$EI$2, IF(AND(E61="",F61="",G61="",H61=""),"", IF(E61="",0, F61*VLOOKUP(E61,VALIDATIONS!$EJ$2:$EK$5,2,FALSE)) + IF(OR(G61="",H61=""),0, VLOOKUP(G61,VALIDATIONS!$EN$2:$FC$41,(H61/5)+1,FALSE)  )))</f>
        <v/>
      </c>
    </row>
    <row r="62" spans="1:10" x14ac:dyDescent="0.2">
      <c r="A62" s="92"/>
      <c r="B62" s="82"/>
      <c r="C62" s="354"/>
      <c r="D62" s="354"/>
      <c r="E62" s="356"/>
      <c r="F62" s="225"/>
      <c r="G62" s="356"/>
      <c r="H62" s="356"/>
      <c r="I62" s="354"/>
      <c r="J62" s="106" t="str">
        <f>IF(D62="E1 Pump Station", VALIDATIONS!$EI$2, IF(AND(E62="",F62="",G62="",H62=""),"", IF(E62="",0, F62*VLOOKUP(E62,VALIDATIONS!$EJ$2:$EK$5,2,FALSE)) + IF(OR(G62="",H62=""),0, VLOOKUP(G62,VALIDATIONS!$EN$2:$FC$41,(H62/5)+1,FALSE)  )))</f>
        <v/>
      </c>
    </row>
    <row r="63" spans="1:10" x14ac:dyDescent="0.2">
      <c r="A63" s="92"/>
      <c r="B63" s="82"/>
      <c r="C63" s="354"/>
      <c r="D63" s="354"/>
      <c r="E63" s="356"/>
      <c r="F63" s="225"/>
      <c r="G63" s="356"/>
      <c r="H63" s="356"/>
      <c r="I63" s="354"/>
      <c r="J63" s="106" t="str">
        <f>IF(D63="E1 Pump Station", VALIDATIONS!$EI$2, IF(AND(E63="",F63="",G63="",H63=""),"", IF(E63="",0, F63*VLOOKUP(E63,VALIDATIONS!$EJ$2:$EK$5,2,FALSE)) + IF(OR(G63="",H63=""),0, VLOOKUP(G63,VALIDATIONS!$EN$2:$FC$41,(H63/5)+1,FALSE)  )))</f>
        <v/>
      </c>
    </row>
    <row r="64" spans="1:10" x14ac:dyDescent="0.2">
      <c r="A64" s="92"/>
      <c r="B64" s="82"/>
      <c r="C64" s="354"/>
      <c r="D64" s="354"/>
      <c r="E64" s="356"/>
      <c r="F64" s="225"/>
      <c r="G64" s="356"/>
      <c r="H64" s="356"/>
      <c r="I64" s="354"/>
      <c r="J64" s="106" t="str">
        <f>IF(D64="E1 Pump Station", VALIDATIONS!$EI$2, IF(AND(E64="",F64="",G64="",H64=""),"", IF(E64="",0, F64*VLOOKUP(E64,VALIDATIONS!$EJ$2:$EK$5,2,FALSE)) + IF(OR(G64="",H64=""),0, VLOOKUP(G64,VALIDATIONS!$EN$2:$FC$41,(H64/5)+1,FALSE)  )))</f>
        <v/>
      </c>
    </row>
    <row r="65" spans="1:10" x14ac:dyDescent="0.2">
      <c r="A65" s="92"/>
      <c r="B65" s="82"/>
      <c r="C65" s="354"/>
      <c r="D65" s="354"/>
      <c r="E65" s="356"/>
      <c r="F65" s="225"/>
      <c r="G65" s="356"/>
      <c r="H65" s="356"/>
      <c r="I65" s="354"/>
      <c r="J65" s="106" t="str">
        <f>IF(D65="E1 Pump Station", VALIDATIONS!$EI$2, IF(AND(E65="",F65="",G65="",H65=""),"", IF(E65="",0, F65*VLOOKUP(E65,VALIDATIONS!$EJ$2:$EK$5,2,FALSE)) + IF(OR(G65="",H65=""),0, VLOOKUP(G65,VALIDATIONS!$EN$2:$FC$41,(H65/5)+1,FALSE)  )))</f>
        <v/>
      </c>
    </row>
    <row r="66" spans="1:10" x14ac:dyDescent="0.2">
      <c r="A66" s="92"/>
      <c r="B66" s="82"/>
      <c r="C66" s="354"/>
      <c r="D66" s="354"/>
      <c r="E66" s="356"/>
      <c r="F66" s="225"/>
      <c r="G66" s="356"/>
      <c r="H66" s="356"/>
      <c r="I66" s="354"/>
      <c r="J66" s="106" t="str">
        <f>IF(D66="E1 Pump Station", VALIDATIONS!$EI$2, IF(AND(E66="",F66="",G66="",H66=""),"", IF(E66="",0, F66*VLOOKUP(E66,VALIDATIONS!$EJ$2:$EK$5,2,FALSE)) + IF(OR(G66="",H66=""),0, VLOOKUP(G66,VALIDATIONS!$EN$2:$FC$41,(H66/5)+1,FALSE)  )))</f>
        <v/>
      </c>
    </row>
    <row r="67" spans="1:10" x14ac:dyDescent="0.2">
      <c r="A67" s="92"/>
      <c r="B67" s="82"/>
      <c r="C67" s="354"/>
      <c r="D67" s="354"/>
      <c r="E67" s="356"/>
      <c r="F67" s="225"/>
      <c r="G67" s="356"/>
      <c r="H67" s="356"/>
      <c r="I67" s="354"/>
      <c r="J67" s="106" t="str">
        <f>IF(D67="E1 Pump Station", VALIDATIONS!$EI$2, IF(AND(E67="",F67="",G67="",H67=""),"", IF(E67="",0, F67*VLOOKUP(E67,VALIDATIONS!$EJ$2:$EK$5,2,FALSE)) + IF(OR(G67="",H67=""),0, VLOOKUP(G67,VALIDATIONS!$EN$2:$FC$41,(H67/5)+1,FALSE)  )))</f>
        <v/>
      </c>
    </row>
    <row r="68" spans="1:10" x14ac:dyDescent="0.2">
      <c r="A68" s="92"/>
      <c r="B68" s="82"/>
      <c r="C68" s="354"/>
      <c r="D68" s="354"/>
      <c r="E68" s="356"/>
      <c r="F68" s="225"/>
      <c r="G68" s="356"/>
      <c r="H68" s="356"/>
      <c r="I68" s="354"/>
      <c r="J68" s="106" t="str">
        <f>IF(D68="E1 Pump Station", VALIDATIONS!$EI$2, IF(AND(E68="",F68="",G68="",H68=""),"", IF(E68="",0, F68*VLOOKUP(E68,VALIDATIONS!$EJ$2:$EK$5,2,FALSE)) + IF(OR(G68="",H68=""),0, VLOOKUP(G68,VALIDATIONS!$EN$2:$FC$41,(H68/5)+1,FALSE)  )))</f>
        <v/>
      </c>
    </row>
    <row r="69" spans="1:10" x14ac:dyDescent="0.2">
      <c r="A69" s="92"/>
      <c r="B69" s="82"/>
      <c r="C69" s="354"/>
      <c r="D69" s="354"/>
      <c r="E69" s="356"/>
      <c r="F69" s="225"/>
      <c r="G69" s="356"/>
      <c r="H69" s="356"/>
      <c r="I69" s="354"/>
      <c r="J69" s="106" t="str">
        <f>IF(D69="E1 Pump Station", VALIDATIONS!$EI$2, IF(AND(E69="",F69="",G69="",H69=""),"", IF(E69="",0, F69*VLOOKUP(E69,VALIDATIONS!$EJ$2:$EK$5,2,FALSE)) + IF(OR(G69="",H69=""),0, VLOOKUP(G69,VALIDATIONS!$EN$2:$FC$41,(H69/5)+1,FALSE)  )))</f>
        <v/>
      </c>
    </row>
    <row r="70" spans="1:10" x14ac:dyDescent="0.2">
      <c r="A70" s="92"/>
      <c r="B70" s="82"/>
      <c r="C70" s="354"/>
      <c r="D70" s="354"/>
      <c r="E70" s="356"/>
      <c r="F70" s="225"/>
      <c r="G70" s="356"/>
      <c r="H70" s="356"/>
      <c r="I70" s="354"/>
      <c r="J70" s="106" t="str">
        <f>IF(D70="E1 Pump Station", VALIDATIONS!$EI$2, IF(AND(E70="",F70="",G70="",H70=""),"", IF(E70="",0, F70*VLOOKUP(E70,VALIDATIONS!$EJ$2:$EK$5,2,FALSE)) + IF(OR(G70="",H70=""),0, VLOOKUP(G70,VALIDATIONS!$EN$2:$FC$41,(H70/5)+1,FALSE)  )))</f>
        <v/>
      </c>
    </row>
    <row r="71" spans="1:10" x14ac:dyDescent="0.2">
      <c r="A71" s="92"/>
      <c r="B71" s="82"/>
      <c r="C71" s="354"/>
      <c r="D71" s="354"/>
      <c r="E71" s="356"/>
      <c r="F71" s="225"/>
      <c r="G71" s="356"/>
      <c r="H71" s="356"/>
      <c r="I71" s="354"/>
      <c r="J71" s="106" t="str">
        <f>IF(D71="E1 Pump Station", VALIDATIONS!$EI$2, IF(AND(E71="",F71="",G71="",H71=""),"", IF(E71="",0, F71*VLOOKUP(E71,VALIDATIONS!$EJ$2:$EK$5,2,FALSE)) + IF(OR(G71="",H71=""),0, VLOOKUP(G71,VALIDATIONS!$EN$2:$FC$41,(H71/5)+1,FALSE)  )))</f>
        <v/>
      </c>
    </row>
    <row r="72" spans="1:10" x14ac:dyDescent="0.2">
      <c r="A72" s="92"/>
      <c r="B72" s="82"/>
      <c r="C72" s="354"/>
      <c r="D72" s="354"/>
      <c r="E72" s="356"/>
      <c r="F72" s="225"/>
      <c r="G72" s="356"/>
      <c r="H72" s="356"/>
      <c r="I72" s="354"/>
      <c r="J72" s="106" t="str">
        <f>IF(D72="E1 Pump Station", VALIDATIONS!$EI$2, IF(AND(E72="",F72="",G72="",H72=""),"", IF(E72="",0, F72*VLOOKUP(E72,VALIDATIONS!$EJ$2:$EK$5,2,FALSE)) + IF(OR(G72="",H72=""),0, VLOOKUP(G72,VALIDATIONS!$EN$2:$FC$41,(H72/5)+1,FALSE)  )))</f>
        <v/>
      </c>
    </row>
    <row r="73" spans="1:10" x14ac:dyDescent="0.2">
      <c r="A73" s="92"/>
      <c r="B73" s="82"/>
      <c r="C73" s="354"/>
      <c r="D73" s="354"/>
      <c r="E73" s="356"/>
      <c r="F73" s="225"/>
      <c r="G73" s="356"/>
      <c r="H73" s="356"/>
      <c r="I73" s="354"/>
      <c r="J73" s="106" t="str">
        <f>IF(D73="E1 Pump Station", VALIDATIONS!$EI$2, IF(AND(E73="",F73="",G73="",H73=""),"", IF(E73="",0, F73*VLOOKUP(E73,VALIDATIONS!$EJ$2:$EK$5,2,FALSE)) + IF(OR(G73="",H73=""),0, VLOOKUP(G73,VALIDATIONS!$EN$2:$FC$41,(H73/5)+1,FALSE)  )))</f>
        <v/>
      </c>
    </row>
    <row r="74" spans="1:10" x14ac:dyDescent="0.2">
      <c r="A74" s="92"/>
      <c r="B74" s="82"/>
      <c r="C74" s="354"/>
      <c r="D74" s="354"/>
      <c r="E74" s="356"/>
      <c r="F74" s="225"/>
      <c r="G74" s="356"/>
      <c r="H74" s="356"/>
      <c r="I74" s="354"/>
      <c r="J74" s="106" t="str">
        <f>IF(D74="E1 Pump Station", VALIDATIONS!$EI$2, IF(AND(E74="",F74="",G74="",H74=""),"", IF(E74="",0, F74*VLOOKUP(E74,VALIDATIONS!$EJ$2:$EK$5,2,FALSE)) + IF(OR(G74="",H74=""),0, VLOOKUP(G74,VALIDATIONS!$EN$2:$FC$41,(H74/5)+1,FALSE)  )))</f>
        <v/>
      </c>
    </row>
    <row r="75" spans="1:10" x14ac:dyDescent="0.2">
      <c r="A75" s="92"/>
      <c r="B75" s="82"/>
      <c r="C75" s="354"/>
      <c r="D75" s="354"/>
      <c r="E75" s="356"/>
      <c r="F75" s="225"/>
      <c r="G75" s="356"/>
      <c r="H75" s="356"/>
      <c r="I75" s="354"/>
      <c r="J75" s="106" t="str">
        <f>IF(D75="E1 Pump Station", VALIDATIONS!$EI$2, IF(AND(E75="",F75="",G75="",H75=""),"", IF(E75="",0, F75*VLOOKUP(E75,VALIDATIONS!$EJ$2:$EK$5,2,FALSE)) + IF(OR(G75="",H75=""),0, VLOOKUP(G75,VALIDATIONS!$EN$2:$FC$41,(H75/5)+1,FALSE)  )))</f>
        <v/>
      </c>
    </row>
    <row r="76" spans="1:10" x14ac:dyDescent="0.2">
      <c r="A76" s="92"/>
      <c r="B76" s="82"/>
      <c r="C76" s="354"/>
      <c r="D76" s="354"/>
      <c r="E76" s="356"/>
      <c r="F76" s="225"/>
      <c r="G76" s="356"/>
      <c r="H76" s="356"/>
      <c r="I76" s="354"/>
      <c r="J76" s="106" t="str">
        <f>IF(D76="E1 Pump Station", VALIDATIONS!$EI$2, IF(AND(E76="",F76="",G76="",H76=""),"", IF(E76="",0, F76*VLOOKUP(E76,VALIDATIONS!$EJ$2:$EK$5,2,FALSE)) + IF(OR(G76="",H76=""),0, VLOOKUP(G76,VALIDATIONS!$EN$2:$FC$41,(H76/5)+1,FALSE)  )))</f>
        <v/>
      </c>
    </row>
    <row r="77" spans="1:10" x14ac:dyDescent="0.2">
      <c r="A77" s="92"/>
      <c r="B77" s="82"/>
      <c r="C77" s="354"/>
      <c r="D77" s="354"/>
      <c r="E77" s="356"/>
      <c r="F77" s="225"/>
      <c r="G77" s="356"/>
      <c r="H77" s="356"/>
      <c r="I77" s="354"/>
      <c r="J77" s="106" t="str">
        <f>IF(D77="E1 Pump Station", VALIDATIONS!$EI$2, IF(AND(E77="",F77="",G77="",H77=""),"", IF(E77="",0, F77*VLOOKUP(E77,VALIDATIONS!$EJ$2:$EK$5,2,FALSE)) + IF(OR(G77="",H77=""),0, VLOOKUP(G77,VALIDATIONS!$EN$2:$FC$41,(H77/5)+1,FALSE)  )))</f>
        <v/>
      </c>
    </row>
    <row r="78" spans="1:10" x14ac:dyDescent="0.2">
      <c r="A78" s="92"/>
      <c r="B78" s="82"/>
      <c r="C78" s="354"/>
      <c r="D78" s="354"/>
      <c r="E78" s="356"/>
      <c r="F78" s="225"/>
      <c r="G78" s="356"/>
      <c r="H78" s="356"/>
      <c r="I78" s="354"/>
      <c r="J78" s="106" t="str">
        <f>IF(D78="E1 Pump Station", VALIDATIONS!$EI$2, IF(AND(E78="",F78="",G78="",H78=""),"", IF(E78="",0, F78*VLOOKUP(E78,VALIDATIONS!$EJ$2:$EK$5,2,FALSE)) + IF(OR(G78="",H78=""),0, VLOOKUP(G78,VALIDATIONS!$EN$2:$FC$41,(H78/5)+1,FALSE)  )))</f>
        <v/>
      </c>
    </row>
    <row r="79" spans="1:10" x14ac:dyDescent="0.2">
      <c r="A79" s="92"/>
      <c r="B79" s="82"/>
      <c r="C79" s="354"/>
      <c r="D79" s="354"/>
      <c r="E79" s="356"/>
      <c r="F79" s="225"/>
      <c r="G79" s="356"/>
      <c r="H79" s="356"/>
      <c r="I79" s="354"/>
      <c r="J79" s="106" t="str">
        <f>IF(D79="E1 Pump Station", VALIDATIONS!$EI$2, IF(AND(E79="",F79="",G79="",H79=""),"", IF(E79="",0, F79*VLOOKUP(E79,VALIDATIONS!$EJ$2:$EK$5,2,FALSE)) + IF(OR(G79="",H79=""),0, VLOOKUP(G79,VALIDATIONS!$EN$2:$FC$41,(H79/5)+1,FALSE)  )))</f>
        <v/>
      </c>
    </row>
    <row r="80" spans="1:10" x14ac:dyDescent="0.2">
      <c r="A80" s="92"/>
      <c r="B80" s="82"/>
      <c r="C80" s="354"/>
      <c r="D80" s="354"/>
      <c r="E80" s="356"/>
      <c r="F80" s="225"/>
      <c r="G80" s="356"/>
      <c r="H80" s="356"/>
      <c r="I80" s="354"/>
      <c r="J80" s="106" t="str">
        <f>IF(D80="E1 Pump Station", VALIDATIONS!$EI$2, IF(AND(E80="",F80="",G80="",H80=""),"", IF(E80="",0, F80*VLOOKUP(E80,VALIDATIONS!$EJ$2:$EK$5,2,FALSE)) + IF(OR(G80="",H80=""),0, VLOOKUP(G80,VALIDATIONS!$EN$2:$FC$41,(H80/5)+1,FALSE)  )))</f>
        <v/>
      </c>
    </row>
    <row r="81" spans="1:11" x14ac:dyDescent="0.2">
      <c r="A81" s="92"/>
      <c r="C81" s="354"/>
      <c r="D81" s="354"/>
      <c r="E81" s="356"/>
      <c r="F81" s="225"/>
      <c r="G81" s="356"/>
      <c r="H81" s="356"/>
      <c r="I81" s="354"/>
      <c r="J81" s="106" t="str">
        <f>IF(D81="E1 Pump Station", VALIDATIONS!$EI$2, IF(AND(E81="",F81="",G81="",H81=""),"", IF(E81="",0, F81*VLOOKUP(E81,VALIDATIONS!$EJ$2:$EK$5,2,FALSE)) + IF(OR(G81="",H81=""),0, VLOOKUP(G81,VALIDATIONS!$EN$2:$FC$41,(H81/5)+1,FALSE)  )))</f>
        <v/>
      </c>
    </row>
    <row r="82" spans="1:11" x14ac:dyDescent="0.2">
      <c r="A82" s="92"/>
      <c r="C82" s="354"/>
      <c r="D82" s="354"/>
      <c r="E82" s="356"/>
      <c r="F82" s="225"/>
      <c r="G82" s="356"/>
      <c r="H82" s="356"/>
      <c r="I82" s="354"/>
      <c r="J82" s="106" t="str">
        <f>IF(D82="E1 Pump Station", VALIDATIONS!$EI$2, IF(AND(E82="",F82="",G82="",H82=""),"", IF(E82="",0, F82*VLOOKUP(E82,VALIDATIONS!$EJ$2:$EK$5,2,FALSE)) + IF(OR(G82="",H82=""),0, VLOOKUP(G82,VALIDATIONS!$EN$2:$FC$41,(H82/5)+1,FALSE)  )))</f>
        <v/>
      </c>
    </row>
    <row r="83" spans="1:11" x14ac:dyDescent="0.2">
      <c r="A83" s="92"/>
      <c r="C83" s="354"/>
      <c r="D83" s="354"/>
      <c r="E83" s="356"/>
      <c r="F83" s="225"/>
      <c r="G83" s="356"/>
      <c r="H83" s="356"/>
      <c r="I83" s="354"/>
      <c r="J83" s="106" t="str">
        <f>IF(D83="E1 Pump Station", VALIDATIONS!$EI$2, IF(AND(E83="",F83="",G83="",H83=""),"", IF(E83="",0, F83*VLOOKUP(E83,VALIDATIONS!$EJ$2:$EK$5,2,FALSE)) + IF(OR(G83="",H83=""),0, VLOOKUP(G83,VALIDATIONS!$EN$2:$FC$41,(H83/5)+1,FALSE)  )))</f>
        <v/>
      </c>
    </row>
    <row r="84" spans="1:11" s="93" customFormat="1" x14ac:dyDescent="0.2">
      <c r="A84" s="92"/>
      <c r="B84" s="227"/>
      <c r="C84" s="354"/>
      <c r="D84" s="354"/>
      <c r="E84" s="356"/>
      <c r="F84" s="225"/>
      <c r="G84" s="356"/>
      <c r="H84" s="356"/>
      <c r="I84" s="354"/>
      <c r="J84" s="106" t="str">
        <f>IF(D84="E1 Pump Station", VALIDATIONS!$EI$2, IF(AND(E84="",F84="",G84="",H84=""),"", IF(E84="",0, F84*VLOOKUP(E84,VALIDATIONS!$EJ$2:$EK$5,2,FALSE)) + IF(OR(G84="",H84=""),0, VLOOKUP(G84,VALIDATIONS!$EN$2:$FC$41,(H84/5)+1,FALSE)  )))</f>
        <v/>
      </c>
      <c r="K84" s="82"/>
    </row>
    <row r="85" spans="1:11" x14ac:dyDescent="0.2">
      <c r="A85" s="92"/>
      <c r="C85" s="354"/>
      <c r="D85" s="354"/>
      <c r="E85" s="356"/>
      <c r="F85" s="225"/>
      <c r="G85" s="356"/>
      <c r="H85" s="356"/>
      <c r="I85" s="354"/>
      <c r="J85" s="106" t="str">
        <f>IF(D85="E1 Pump Station", VALIDATIONS!$EI$2, IF(AND(E85="",F85="",G85="",H85=""),"", IF(E85="",0, F85*VLOOKUP(E85,VALIDATIONS!$EJ$2:$EK$5,2,FALSE)) + IF(OR(G85="",H85=""),0, VLOOKUP(G85,VALIDATIONS!$EN$2:$FC$41,(H85/5)+1,FALSE)  )))</f>
        <v/>
      </c>
    </row>
    <row r="86" spans="1:11" x14ac:dyDescent="0.2">
      <c r="A86" s="92"/>
      <c r="C86" s="354"/>
      <c r="D86" s="354"/>
      <c r="E86" s="356"/>
      <c r="F86" s="225"/>
      <c r="G86" s="356"/>
      <c r="H86" s="356"/>
      <c r="I86" s="354"/>
      <c r="J86" s="106" t="str">
        <f>IF(D86="E1 Pump Station", VALIDATIONS!$EI$2, IF(AND(E86="",F86="",G86="",H86=""),"", IF(E86="",0, F86*VLOOKUP(E86,VALIDATIONS!$EJ$2:$EK$5,2,FALSE)) + IF(OR(G86="",H86=""),0, VLOOKUP(G86,VALIDATIONS!$EN$2:$FC$41,(H86/5)+1,FALSE)  )))</f>
        <v/>
      </c>
    </row>
    <row r="87" spans="1:11" x14ac:dyDescent="0.2">
      <c r="A87" s="92"/>
      <c r="C87" s="354"/>
      <c r="D87" s="354"/>
      <c r="E87" s="356"/>
      <c r="F87" s="225"/>
      <c r="G87" s="356"/>
      <c r="H87" s="356"/>
      <c r="I87" s="354"/>
      <c r="J87" s="106" t="str">
        <f>IF(D87="E1 Pump Station", VALIDATIONS!$EI$2, IF(AND(E87="",F87="",G87="",H87=""),"", IF(E87="",0, F87*VLOOKUP(E87,VALIDATIONS!$EJ$2:$EK$5,2,FALSE)) + IF(OR(G87="",H87=""),0, VLOOKUP(G87,VALIDATIONS!$EN$2:$FC$41,(H87/5)+1,FALSE)  )))</f>
        <v/>
      </c>
    </row>
    <row r="88" spans="1:11" x14ac:dyDescent="0.2">
      <c r="A88" s="92"/>
      <c r="C88" s="354"/>
      <c r="D88" s="354"/>
      <c r="E88" s="356"/>
      <c r="F88" s="225"/>
      <c r="G88" s="356"/>
      <c r="H88" s="356"/>
      <c r="I88" s="354"/>
      <c r="J88" s="106" t="str">
        <f>IF(D88="E1 Pump Station", VALIDATIONS!$EI$2, IF(AND(E88="",F88="",G88="",H88=""),"", IF(E88="",0, F88*VLOOKUP(E88,VALIDATIONS!$EJ$2:$EK$5,2,FALSE)) + IF(OR(G88="",H88=""),0, VLOOKUP(G88,VALIDATIONS!$EN$2:$FC$41,(H88/5)+1,FALSE)  )))</f>
        <v/>
      </c>
    </row>
    <row r="89" spans="1:11" x14ac:dyDescent="0.2">
      <c r="A89" s="92"/>
      <c r="C89" s="354"/>
      <c r="D89" s="354"/>
      <c r="E89" s="356"/>
      <c r="F89" s="225"/>
      <c r="G89" s="356"/>
      <c r="H89" s="356"/>
      <c r="I89" s="354"/>
      <c r="J89" s="106" t="str">
        <f>IF(D89="E1 Pump Station", VALIDATIONS!$EI$2, IF(AND(E89="",F89="",G89="",H89=""),"", IF(E89="",0, F89*VLOOKUP(E89,VALIDATIONS!$EJ$2:$EK$5,2,FALSE)) + IF(OR(G89="",H89=""),0, VLOOKUP(G89,VALIDATIONS!$EN$2:$FC$41,(H89/5)+1,FALSE)  )))</f>
        <v/>
      </c>
    </row>
    <row r="90" spans="1:11" x14ac:dyDescent="0.2">
      <c r="A90" s="92"/>
      <c r="C90" s="354"/>
      <c r="D90" s="354"/>
      <c r="E90" s="356"/>
      <c r="F90" s="225"/>
      <c r="G90" s="356"/>
      <c r="H90" s="356"/>
      <c r="I90" s="354"/>
      <c r="J90" s="106" t="str">
        <f>IF(D90="E1 Pump Station", VALIDATIONS!$EI$2, IF(AND(E90="",F90="",G90="",H90=""),"", IF(E90="",0, F90*VLOOKUP(E90,VALIDATIONS!$EJ$2:$EK$5,2,FALSE)) + IF(OR(G90="",H90=""),0, VLOOKUP(G90,VALIDATIONS!$EN$2:$FC$41,(H90/5)+1,FALSE)  )))</f>
        <v/>
      </c>
    </row>
    <row r="91" spans="1:11" x14ac:dyDescent="0.2">
      <c r="A91" s="92"/>
      <c r="C91" s="354"/>
      <c r="D91" s="354"/>
      <c r="E91" s="356"/>
      <c r="F91" s="225"/>
      <c r="G91" s="356"/>
      <c r="H91" s="356"/>
      <c r="I91" s="354"/>
      <c r="J91" s="106" t="str">
        <f>IF(D91="E1 Pump Station", VALIDATIONS!$EI$2, IF(AND(E91="",F91="",G91="",H91=""),"", IF(E91="",0, F91*VLOOKUP(E91,VALIDATIONS!$EJ$2:$EK$5,2,FALSE)) + IF(OR(G91="",H91=""),0, VLOOKUP(G91,VALIDATIONS!$EN$2:$FC$41,(H91/5)+1,FALSE)  )))</f>
        <v/>
      </c>
    </row>
    <row r="92" spans="1:11" x14ac:dyDescent="0.2">
      <c r="A92" s="92"/>
      <c r="C92" s="354"/>
      <c r="D92" s="354"/>
      <c r="E92" s="356"/>
      <c r="F92" s="225"/>
      <c r="G92" s="356"/>
      <c r="H92" s="356"/>
      <c r="I92" s="354"/>
      <c r="J92" s="106" t="str">
        <f>IF(D92="E1 Pump Station", VALIDATIONS!$EI$2, IF(AND(E92="",F92="",G92="",H92=""),"", IF(E92="",0, F92*VLOOKUP(E92,VALIDATIONS!$EJ$2:$EK$5,2,FALSE)) + IF(OR(G92="",H92=""),0, VLOOKUP(G92,VALIDATIONS!$EN$2:$FC$41,(H92/5)+1,FALSE)  )))</f>
        <v/>
      </c>
    </row>
    <row r="93" spans="1:11" x14ac:dyDescent="0.2">
      <c r="A93" s="92"/>
      <c r="C93" s="354"/>
      <c r="D93" s="354"/>
      <c r="E93" s="356"/>
      <c r="F93" s="225"/>
      <c r="G93" s="356"/>
      <c r="H93" s="356"/>
      <c r="I93" s="354"/>
      <c r="J93" s="106" t="str">
        <f>IF(D93="E1 Pump Station", VALIDATIONS!$EI$2, IF(AND(E93="",F93="",G93="",H93=""),"", IF(E93="",0, F93*VLOOKUP(E93,VALIDATIONS!$EJ$2:$EK$5,2,FALSE)) + IF(OR(G93="",H93=""),0, VLOOKUP(G93,VALIDATIONS!$EN$2:$FC$41,(H93/5)+1,FALSE)  )))</f>
        <v/>
      </c>
    </row>
    <row r="94" spans="1:11" x14ac:dyDescent="0.2">
      <c r="A94" s="92"/>
      <c r="C94" s="354"/>
      <c r="D94" s="354"/>
      <c r="E94" s="356"/>
      <c r="F94" s="225"/>
      <c r="G94" s="356"/>
      <c r="H94" s="356"/>
      <c r="I94" s="354"/>
      <c r="J94" s="106" t="str">
        <f>IF(D94="E1 Pump Station", VALIDATIONS!$EI$2, IF(AND(E94="",F94="",G94="",H94=""),"", IF(E94="",0, F94*VLOOKUP(E94,VALIDATIONS!$EJ$2:$EK$5,2,FALSE)) + IF(OR(G94="",H94=""),0, VLOOKUP(G94,VALIDATIONS!$EN$2:$FC$41,(H94/5)+1,FALSE)  )))</f>
        <v/>
      </c>
    </row>
    <row r="95" spans="1:11" x14ac:dyDescent="0.2">
      <c r="A95" s="92"/>
      <c r="C95" s="354"/>
      <c r="D95" s="354"/>
      <c r="E95" s="356"/>
      <c r="F95" s="225"/>
      <c r="G95" s="356"/>
      <c r="H95" s="356"/>
      <c r="I95" s="354"/>
      <c r="J95" s="106" t="str">
        <f>IF(D95="E1 Pump Station", VALIDATIONS!$EI$2, IF(AND(E95="",F95="",G95="",H95=""),"", IF(E95="",0, F95*VLOOKUP(E95,VALIDATIONS!$EJ$2:$EK$5,2,FALSE)) + IF(OR(G95="",H95=""),0, VLOOKUP(G95,VALIDATIONS!$EN$2:$FC$41,(H95/5)+1,FALSE)  )))</f>
        <v/>
      </c>
    </row>
    <row r="96" spans="1:11" x14ac:dyDescent="0.2">
      <c r="A96" s="92"/>
      <c r="C96" s="354"/>
      <c r="D96" s="354"/>
      <c r="E96" s="356"/>
      <c r="F96" s="225"/>
      <c r="G96" s="356"/>
      <c r="H96" s="356"/>
      <c r="I96" s="354"/>
      <c r="J96" s="106" t="str">
        <f>IF(D96="E1 Pump Station", VALIDATIONS!$EI$2, IF(AND(E96="",F96="",G96="",H96=""),"", IF(E96="",0, F96*VLOOKUP(E96,VALIDATIONS!$EJ$2:$EK$5,2,FALSE)) + IF(OR(G96="",H96=""),0, VLOOKUP(G96,VALIDATIONS!$EN$2:$FC$41,(H96/5)+1,FALSE)  )))</f>
        <v/>
      </c>
    </row>
    <row r="97" spans="1:11" x14ac:dyDescent="0.2">
      <c r="A97" s="92"/>
      <c r="C97" s="354"/>
      <c r="D97" s="354"/>
      <c r="E97" s="356"/>
      <c r="F97" s="225"/>
      <c r="G97" s="356"/>
      <c r="H97" s="356"/>
      <c r="I97" s="354"/>
      <c r="J97" s="106" t="str">
        <f>IF(D97="E1 Pump Station", VALIDATIONS!$EI$2, IF(AND(E97="",F97="",G97="",H97=""),"", IF(E97="",0, F97*VLOOKUP(E97,VALIDATIONS!$EJ$2:$EK$5,2,FALSE)) + IF(OR(G97="",H97=""),0, VLOOKUP(G97,VALIDATIONS!$EN$2:$FC$41,(H97/5)+1,FALSE)  )))</f>
        <v/>
      </c>
    </row>
    <row r="98" spans="1:11" x14ac:dyDescent="0.2">
      <c r="A98" s="92"/>
      <c r="C98" s="354"/>
      <c r="D98" s="354"/>
      <c r="E98" s="356"/>
      <c r="F98" s="225"/>
      <c r="G98" s="356"/>
      <c r="H98" s="356"/>
      <c r="I98" s="354"/>
      <c r="J98" s="106" t="str">
        <f>IF(D98="E1 Pump Station", VALIDATIONS!$EI$2, IF(AND(E98="",F98="",G98="",H98=""),"", IF(E98="",0, F98*VLOOKUP(E98,VALIDATIONS!$EJ$2:$EK$5,2,FALSE)) + IF(OR(G98="",H98=""),0, VLOOKUP(G98,VALIDATIONS!$EN$2:$FC$41,(H98/5)+1,FALSE)  )))</f>
        <v/>
      </c>
    </row>
    <row r="99" spans="1:11" x14ac:dyDescent="0.2">
      <c r="A99" s="92"/>
      <c r="C99" s="354"/>
      <c r="D99" s="354"/>
      <c r="E99" s="356"/>
      <c r="F99" s="225"/>
      <c r="G99" s="356"/>
      <c r="H99" s="356"/>
      <c r="I99" s="354"/>
      <c r="J99" s="106" t="str">
        <f>IF(D99="E1 Pump Station", VALIDATIONS!$EI$2, IF(AND(E99="",F99="",G99="",H99=""),"", IF(E99="",0, F99*VLOOKUP(E99,VALIDATIONS!$EJ$2:$EK$5,2,FALSE)) + IF(OR(G99="",H99=""),0, VLOOKUP(G99,VALIDATIONS!$EN$2:$FC$41,(H99/5)+1,FALSE)  )))</f>
        <v/>
      </c>
    </row>
    <row r="100" spans="1:11" x14ac:dyDescent="0.2">
      <c r="A100" s="92"/>
      <c r="C100" s="354"/>
      <c r="D100" s="354"/>
      <c r="E100" s="356"/>
      <c r="F100" s="225"/>
      <c r="G100" s="356"/>
      <c r="H100" s="356"/>
      <c r="I100" s="354"/>
      <c r="J100" s="106" t="str">
        <f>IF(D100="E1 Pump Station", VALIDATIONS!$EI$2, IF(AND(E100="",F100="",G100="",H100=""),"", IF(E100="",0, F100*VLOOKUP(E100,VALIDATIONS!$EJ$2:$EK$5,2,FALSE)) + IF(OR(G100="",H100=""),0, VLOOKUP(G100,VALIDATIONS!$EN$2:$FC$41,(H100/5)+1,FALSE)  )))</f>
        <v/>
      </c>
    </row>
    <row r="101" spans="1:11" x14ac:dyDescent="0.2">
      <c r="A101" s="92"/>
      <c r="C101" s="354"/>
      <c r="D101" s="354"/>
      <c r="E101" s="356"/>
      <c r="F101" s="225"/>
      <c r="G101" s="356"/>
      <c r="H101" s="356"/>
      <c r="I101" s="354"/>
      <c r="J101" s="106" t="str">
        <f>IF(D101="E1 Pump Station", VALIDATIONS!$EI$2, IF(AND(E101="",F101="",G101="",H101=""),"", IF(E101="",0, F101*VLOOKUP(E101,VALIDATIONS!$EJ$2:$EK$5,2,FALSE)) + IF(OR(G101="",H101=""),0, VLOOKUP(G101,VALIDATIONS!$EN$2:$FC$41,(H101/5)+1,FALSE)  )))</f>
        <v/>
      </c>
    </row>
    <row r="102" spans="1:11" x14ac:dyDescent="0.2">
      <c r="A102" s="92"/>
      <c r="C102" s="354"/>
      <c r="D102" s="354"/>
      <c r="E102" s="356"/>
      <c r="F102" s="225"/>
      <c r="G102" s="356"/>
      <c r="H102" s="356"/>
      <c r="I102" s="354"/>
      <c r="J102" s="106" t="str">
        <f>IF(D102="E1 Pump Station", VALIDATIONS!$EI$2, IF(AND(E102="",F102="",G102="",H102=""),"", IF(E102="",0, F102*VLOOKUP(E102,VALIDATIONS!$EJ$2:$EK$5,2,FALSE)) + IF(OR(G102="",H102=""),0, VLOOKUP(G102,VALIDATIONS!$EN$2:$FC$41,(H102/5)+1,FALSE)  )))</f>
        <v/>
      </c>
    </row>
    <row r="103" spans="1:11" x14ac:dyDescent="0.2">
      <c r="A103" s="92"/>
      <c r="C103" s="354"/>
      <c r="D103" s="354"/>
      <c r="E103" s="356"/>
      <c r="F103" s="225"/>
      <c r="G103" s="356"/>
      <c r="H103" s="356"/>
      <c r="I103" s="354"/>
      <c r="J103" s="106" t="str">
        <f>IF(D103="E1 Pump Station", VALIDATIONS!$EI$2, IF(AND(E103="",F103="",G103="",H103=""),"", IF(E103="",0, F103*VLOOKUP(E103,VALIDATIONS!$EJ$2:$EK$5,2,FALSE)) + IF(OR(G103="",H103=""),0, VLOOKUP(G103,VALIDATIONS!$EN$2:$FC$41,(H103/5)+1,FALSE)  )))</f>
        <v/>
      </c>
    </row>
    <row r="104" spans="1:11" x14ac:dyDescent="0.2">
      <c r="A104" s="92"/>
      <c r="C104" s="354"/>
      <c r="D104" s="354"/>
      <c r="E104" s="356"/>
      <c r="F104" s="225"/>
      <c r="G104" s="356"/>
      <c r="H104" s="356"/>
      <c r="I104" s="354"/>
      <c r="J104" s="106" t="str">
        <f>IF(D104="E1 Pump Station", VALIDATIONS!$EI$2, IF(AND(E104="",F104="",G104="",H104=""),"", IF(E104="",0, F104*VLOOKUP(E104,VALIDATIONS!$EJ$2:$EK$5,2,FALSE)) + IF(OR(G104="",H104=""),0, VLOOKUP(G104,VALIDATIONS!$EN$2:$FC$41,(H104/5)+1,FALSE)  )))</f>
        <v/>
      </c>
    </row>
    <row r="105" spans="1:11" x14ac:dyDescent="0.2">
      <c r="A105" s="92"/>
      <c r="C105" s="354"/>
      <c r="D105" s="354"/>
      <c r="E105" s="356"/>
      <c r="F105" s="225"/>
      <c r="G105" s="356"/>
      <c r="H105" s="356"/>
      <c r="I105" s="354"/>
      <c r="J105" s="106" t="str">
        <f>IF(D105="E1 Pump Station", VALIDATIONS!$EI$2, IF(AND(E105="",F105="",G105="",H105=""),"", IF(E105="",0, F105*VLOOKUP(E105,VALIDATIONS!$EJ$2:$EK$5,2,FALSE)) + IF(OR(G105="",H105=""),0, VLOOKUP(G105,VALIDATIONS!$EN$2:$FC$41,(H105/5)+1,FALSE)  )))</f>
        <v/>
      </c>
    </row>
    <row r="106" spans="1:11" s="96" customFormat="1" x14ac:dyDescent="0.2">
      <c r="A106" s="92"/>
      <c r="B106" s="228"/>
      <c r="C106" s="354"/>
      <c r="D106" s="354"/>
      <c r="E106" s="356"/>
      <c r="F106" s="225"/>
      <c r="G106" s="356"/>
      <c r="H106" s="356"/>
      <c r="I106" s="354"/>
      <c r="J106" s="106" t="str">
        <f>IF(D106="E1 Pump Station", VALIDATIONS!$EI$2, IF(AND(E106="",F106="",G106="",H106=""),"", IF(E106="",0, F106*VLOOKUP(E106,VALIDATIONS!$EJ$2:$EK$5,2,FALSE)) + IF(OR(G106="",H106=""),0, VLOOKUP(G106,VALIDATIONS!$EN$2:$FC$41,(H106/5)+1,FALSE)  )))</f>
        <v/>
      </c>
      <c r="K106" s="95"/>
    </row>
    <row r="107" spans="1:11" s="98" customFormat="1" x14ac:dyDescent="0.2">
      <c r="A107" s="92"/>
      <c r="B107" s="229"/>
      <c r="C107" s="354"/>
      <c r="D107" s="354"/>
      <c r="E107" s="356"/>
      <c r="F107" s="225"/>
      <c r="G107" s="356"/>
      <c r="H107" s="356"/>
      <c r="I107" s="354"/>
      <c r="J107" s="106" t="str">
        <f>IF(D107="E1 Pump Station", VALIDATIONS!$EI$2, IF(AND(E107="",F107="",G107="",H107=""),"", IF(E107="",0, F107*VLOOKUP(E107,VALIDATIONS!$EJ$2:$EK$5,2,FALSE)) + IF(OR(G107="",H107=""),0, VLOOKUP(G107,VALIDATIONS!$EN$2:$FC$41,(H107/5)+1,FALSE)  )))</f>
        <v/>
      </c>
      <c r="K107" s="97"/>
    </row>
    <row r="108" spans="1:11" s="96" customFormat="1" x14ac:dyDescent="0.2">
      <c r="A108" s="92"/>
      <c r="B108" s="228"/>
      <c r="C108" s="354"/>
      <c r="D108" s="354"/>
      <c r="E108" s="356"/>
      <c r="F108" s="225"/>
      <c r="G108" s="356"/>
      <c r="H108" s="356"/>
      <c r="I108" s="354"/>
      <c r="J108" s="106" t="str">
        <f>IF(D108="E1 Pump Station", VALIDATIONS!$EI$2, IF(AND(E108="",F108="",G108="",H108=""),"", IF(E108="",0, F108*VLOOKUP(E108,VALIDATIONS!$EJ$2:$EK$5,2,FALSE)) + IF(OR(G108="",H108=""),0, VLOOKUP(G108,VALIDATIONS!$EN$2:$FC$41,(H108/5)+1,FALSE)  )))</f>
        <v/>
      </c>
      <c r="K108" s="95"/>
    </row>
    <row r="109" spans="1:11" s="96" customFormat="1" x14ac:dyDescent="0.2">
      <c r="A109" s="92"/>
      <c r="B109" s="228"/>
      <c r="C109" s="354"/>
      <c r="D109" s="354"/>
      <c r="E109" s="356"/>
      <c r="F109" s="225"/>
      <c r="G109" s="356"/>
      <c r="H109" s="356"/>
      <c r="I109" s="354"/>
      <c r="J109" s="106" t="str">
        <f>IF(D109="E1 Pump Station", VALIDATIONS!$EI$2, IF(AND(E109="",F109="",G109="",H109=""),"", IF(E109="",0, F109*VLOOKUP(E109,VALIDATIONS!$EJ$2:$EK$5,2,FALSE)) + IF(OR(G109="",H109=""),0, VLOOKUP(G109,VALIDATIONS!$EN$2:$FC$41,(H109/5)+1,FALSE)  )))</f>
        <v/>
      </c>
      <c r="K109" s="95"/>
    </row>
    <row r="110" spans="1:11" x14ac:dyDescent="0.2">
      <c r="A110" s="92"/>
      <c r="C110" s="354"/>
      <c r="D110" s="354"/>
      <c r="E110" s="356"/>
      <c r="F110" s="225"/>
      <c r="G110" s="356"/>
      <c r="H110" s="356"/>
      <c r="I110" s="354"/>
      <c r="J110" s="106" t="str">
        <f>IF(D110="E1 Pump Station", VALIDATIONS!$EI$2, IF(AND(E110="",F110="",G110="",H110=""),"", IF(E110="",0, F110*VLOOKUP(E110,VALIDATIONS!$EJ$2:$EK$5,2,FALSE)) + IF(OR(G110="",H110=""),0, VLOOKUP(G110,VALIDATIONS!$EN$2:$FC$41,(H110/5)+1,FALSE)  )))</f>
        <v/>
      </c>
    </row>
    <row r="111" spans="1:11" x14ac:dyDescent="0.2">
      <c r="A111" s="92"/>
      <c r="C111" s="354"/>
      <c r="D111" s="354"/>
      <c r="E111" s="356"/>
      <c r="F111" s="225"/>
      <c r="G111" s="356"/>
      <c r="H111" s="356"/>
      <c r="I111" s="354"/>
      <c r="J111" s="106" t="str">
        <f>IF(D111="E1 Pump Station", VALIDATIONS!$EI$2, IF(AND(E111="",F111="",G111="",H111=""),"", IF(E111="",0, F111*VLOOKUP(E111,VALIDATIONS!$EJ$2:$EK$5,2,FALSE)) + IF(OR(G111="",H111=""),0, VLOOKUP(G111,VALIDATIONS!$EN$2:$FC$41,(H111/5)+1,FALSE)  )))</f>
        <v/>
      </c>
    </row>
    <row r="112" spans="1:11" x14ac:dyDescent="0.2">
      <c r="A112" s="92"/>
      <c r="C112" s="354"/>
      <c r="D112" s="354"/>
      <c r="E112" s="356"/>
      <c r="F112" s="225"/>
      <c r="G112" s="356"/>
      <c r="H112" s="356"/>
      <c r="I112" s="354"/>
      <c r="J112" s="106" t="str">
        <f>IF(D112="E1 Pump Station", VALIDATIONS!$EI$2, IF(AND(E112="",F112="",G112="",H112=""),"", IF(E112="",0, F112*VLOOKUP(E112,VALIDATIONS!$EJ$2:$EK$5,2,FALSE)) + IF(OR(G112="",H112=""),0, VLOOKUP(G112,VALIDATIONS!$EN$2:$FC$41,(H112/5)+1,FALSE)  )))</f>
        <v/>
      </c>
    </row>
    <row r="113" spans="1:10" x14ac:dyDescent="0.2">
      <c r="A113" s="92"/>
      <c r="B113" s="82"/>
      <c r="C113" s="354"/>
      <c r="D113" s="354"/>
      <c r="E113" s="356"/>
      <c r="F113" s="225"/>
      <c r="G113" s="356"/>
      <c r="H113" s="356"/>
      <c r="I113" s="354"/>
      <c r="J113" s="106" t="str">
        <f>IF(D113="E1 Pump Station", VALIDATIONS!$EI$2, IF(AND(E113="",F113="",G113="",H113=""),"", IF(E113="",0, F113*VLOOKUP(E113,VALIDATIONS!$EJ$2:$EK$5,2,FALSE)) + IF(OR(G113="",H113=""),0, VLOOKUP(G113,VALIDATIONS!$EN$2:$FC$41,(H113/5)+1,FALSE)  )))</f>
        <v/>
      </c>
    </row>
    <row r="114" spans="1:10" x14ac:dyDescent="0.2">
      <c r="A114" s="92"/>
      <c r="B114" s="82"/>
      <c r="C114" s="354"/>
      <c r="D114" s="354"/>
      <c r="E114" s="356"/>
      <c r="F114" s="225"/>
      <c r="G114" s="356"/>
      <c r="H114" s="356"/>
      <c r="I114" s="354"/>
      <c r="J114" s="106" t="str">
        <f>IF(D114="E1 Pump Station", VALIDATIONS!$EI$2, IF(AND(E114="",F114="",G114="",H114=""),"", IF(E114="",0, F114*VLOOKUP(E114,VALIDATIONS!$EJ$2:$EK$5,2,FALSE)) + IF(OR(G114="",H114=""),0, VLOOKUP(G114,VALIDATIONS!$EN$2:$FC$41,(H114/5)+1,FALSE)  )))</f>
        <v/>
      </c>
    </row>
    <row r="115" spans="1:10" x14ac:dyDescent="0.2">
      <c r="A115" s="92"/>
      <c r="B115" s="82"/>
      <c r="C115" s="354"/>
      <c r="D115" s="354"/>
      <c r="E115" s="356"/>
      <c r="F115" s="225"/>
      <c r="G115" s="356"/>
      <c r="H115" s="356"/>
      <c r="I115" s="354"/>
      <c r="J115" s="106" t="str">
        <f>IF(D115="E1 Pump Station", VALIDATIONS!$EI$2, IF(AND(E115="",F115="",G115="",H115=""),"", IF(E115="",0, F115*VLOOKUP(E115,VALIDATIONS!$EJ$2:$EK$5,2,FALSE)) + IF(OR(G115="",H115=""),0, VLOOKUP(G115,VALIDATIONS!$EN$2:$FC$41,(H115/5)+1,FALSE)  )))</f>
        <v/>
      </c>
    </row>
    <row r="116" spans="1:10" x14ac:dyDescent="0.2">
      <c r="A116" s="92"/>
      <c r="B116" s="82"/>
      <c r="C116" s="354"/>
      <c r="D116" s="354"/>
      <c r="E116" s="356"/>
      <c r="F116" s="225"/>
      <c r="G116" s="356"/>
      <c r="H116" s="356"/>
      <c r="I116" s="354"/>
      <c r="J116" s="106" t="str">
        <f>IF(D116="E1 Pump Station", VALIDATIONS!$EI$2, IF(AND(E116="",F116="",G116="",H116=""),"", IF(E116="",0, F116*VLOOKUP(E116,VALIDATIONS!$EJ$2:$EK$5,2,FALSE)) + IF(OR(G116="",H116=""),0, VLOOKUP(G116,VALIDATIONS!$EN$2:$FC$41,(H116/5)+1,FALSE)  )))</f>
        <v/>
      </c>
    </row>
    <row r="117" spans="1:10" x14ac:dyDescent="0.2">
      <c r="A117" s="92"/>
      <c r="B117" s="82"/>
      <c r="C117" s="354"/>
      <c r="D117" s="354"/>
      <c r="E117" s="356"/>
      <c r="F117" s="225"/>
      <c r="G117" s="356"/>
      <c r="H117" s="356"/>
      <c r="I117" s="354"/>
      <c r="J117" s="106" t="str">
        <f>IF(D117="E1 Pump Station", VALIDATIONS!$EI$2, IF(AND(E117="",F117="",G117="",H117=""),"", IF(E117="",0, F117*VLOOKUP(E117,VALIDATIONS!$EJ$2:$EK$5,2,FALSE)) + IF(OR(G117="",H117=""),0, VLOOKUP(G117,VALIDATIONS!$EN$2:$FC$41,(H117/5)+1,FALSE)  )))</f>
        <v/>
      </c>
    </row>
    <row r="118" spans="1:10" x14ac:dyDescent="0.2">
      <c r="A118" s="92"/>
      <c r="B118" s="82"/>
      <c r="C118" s="354"/>
      <c r="D118" s="354"/>
      <c r="E118" s="356"/>
      <c r="F118" s="225"/>
      <c r="G118" s="356"/>
      <c r="H118" s="356"/>
      <c r="I118" s="354"/>
      <c r="J118" s="106" t="str">
        <f>IF(D118="E1 Pump Station", VALIDATIONS!$EI$2, IF(AND(E118="",F118="",G118="",H118=""),"", IF(E118="",0, F118*VLOOKUP(E118,VALIDATIONS!$EJ$2:$EK$5,2,FALSE)) + IF(OR(G118="",H118=""),0, VLOOKUP(G118,VALIDATIONS!$EN$2:$FC$41,(H118/5)+1,FALSE)  )))</f>
        <v/>
      </c>
    </row>
    <row r="119" spans="1:10" x14ac:dyDescent="0.2">
      <c r="A119" s="92"/>
      <c r="B119" s="82"/>
      <c r="C119" s="354"/>
      <c r="D119" s="354"/>
      <c r="E119" s="356"/>
      <c r="F119" s="225"/>
      <c r="G119" s="356"/>
      <c r="H119" s="356"/>
      <c r="I119" s="354"/>
      <c r="J119" s="106" t="str">
        <f>IF(D119="E1 Pump Station", VALIDATIONS!$EI$2, IF(AND(E119="",F119="",G119="",H119=""),"", IF(E119="",0, F119*VLOOKUP(E119,VALIDATIONS!$EJ$2:$EK$5,2,FALSE)) + IF(OR(G119="",H119=""),0, VLOOKUP(G119,VALIDATIONS!$EN$2:$FC$41,(H119/5)+1,FALSE)  )))</f>
        <v/>
      </c>
    </row>
    <row r="120" spans="1:10" x14ac:dyDescent="0.2">
      <c r="A120" s="92"/>
      <c r="B120" s="82"/>
      <c r="C120" s="354"/>
      <c r="D120" s="354"/>
      <c r="E120" s="356"/>
      <c r="F120" s="225"/>
      <c r="G120" s="356"/>
      <c r="H120" s="356"/>
      <c r="I120" s="354"/>
      <c r="J120" s="106" t="str">
        <f>IF(D120="E1 Pump Station", VALIDATIONS!$EI$2, IF(AND(E120="",F120="",G120="",H120=""),"", IF(E120="",0, F120*VLOOKUP(E120,VALIDATIONS!$EJ$2:$EK$5,2,FALSE)) + IF(OR(G120="",H120=""),0, VLOOKUP(G120,VALIDATIONS!$EN$2:$FC$41,(H120/5)+1,FALSE)  )))</f>
        <v/>
      </c>
    </row>
    <row r="121" spans="1:10" x14ac:dyDescent="0.2">
      <c r="A121" s="92"/>
      <c r="B121" s="82"/>
      <c r="C121" s="354"/>
      <c r="D121" s="354"/>
      <c r="E121" s="356"/>
      <c r="F121" s="225"/>
      <c r="G121" s="356"/>
      <c r="H121" s="356"/>
      <c r="I121" s="354"/>
      <c r="J121" s="106" t="str">
        <f>IF(D121="E1 Pump Station", VALIDATIONS!$EI$2, IF(AND(E121="",F121="",G121="",H121=""),"", IF(E121="",0, F121*VLOOKUP(E121,VALIDATIONS!$EJ$2:$EK$5,2,FALSE)) + IF(OR(G121="",H121=""),0, VLOOKUP(G121,VALIDATIONS!$EN$2:$FC$41,(H121/5)+1,FALSE)  )))</f>
        <v/>
      </c>
    </row>
    <row r="122" spans="1:10" x14ac:dyDescent="0.2">
      <c r="A122" s="92"/>
      <c r="B122" s="82"/>
      <c r="C122" s="354"/>
      <c r="D122" s="354"/>
      <c r="E122" s="356"/>
      <c r="F122" s="225"/>
      <c r="G122" s="356"/>
      <c r="H122" s="356"/>
      <c r="I122" s="354"/>
      <c r="J122" s="106" t="str">
        <f>IF(D122="E1 Pump Station", VALIDATIONS!$EI$2, IF(AND(E122="",F122="",G122="",H122=""),"", IF(E122="",0, F122*VLOOKUP(E122,VALIDATIONS!$EJ$2:$EK$5,2,FALSE)) + IF(OR(G122="",H122=""),0, VLOOKUP(G122,VALIDATIONS!$EN$2:$FC$41,(H122/5)+1,FALSE)  )))</f>
        <v/>
      </c>
    </row>
    <row r="123" spans="1:10" x14ac:dyDescent="0.2">
      <c r="A123" s="92"/>
      <c r="B123" s="82"/>
      <c r="C123" s="354"/>
      <c r="D123" s="354"/>
      <c r="E123" s="356"/>
      <c r="F123" s="225"/>
      <c r="G123" s="356"/>
      <c r="H123" s="356"/>
      <c r="I123" s="354"/>
      <c r="J123" s="106" t="str">
        <f>IF(D123="E1 Pump Station", VALIDATIONS!$EI$2, IF(AND(E123="",F123="",G123="",H123=""),"", IF(E123="",0, F123*VLOOKUP(E123,VALIDATIONS!$EJ$2:$EK$5,2,FALSE)) + IF(OR(G123="",H123=""),0, VLOOKUP(G123,VALIDATIONS!$EN$2:$FC$41,(H123/5)+1,FALSE)  )))</f>
        <v/>
      </c>
    </row>
    <row r="124" spans="1:10" x14ac:dyDescent="0.2">
      <c r="A124" s="92"/>
      <c r="B124" s="82"/>
      <c r="C124" s="354"/>
      <c r="D124" s="354"/>
      <c r="E124" s="356"/>
      <c r="F124" s="225"/>
      <c r="G124" s="356"/>
      <c r="H124" s="356"/>
      <c r="I124" s="354"/>
      <c r="J124" s="106" t="str">
        <f>IF(D124="E1 Pump Station", VALIDATIONS!$EI$2, IF(AND(E124="",F124="",G124="",H124=""),"", IF(E124="",0, F124*VLOOKUP(E124,VALIDATIONS!$EJ$2:$EK$5,2,FALSE)) + IF(OR(G124="",H124=""),0, VLOOKUP(G124,VALIDATIONS!$EN$2:$FC$41,(H124/5)+1,FALSE)  )))</f>
        <v/>
      </c>
    </row>
    <row r="125" spans="1:10" x14ac:dyDescent="0.2">
      <c r="A125" s="92"/>
      <c r="B125" s="82"/>
      <c r="C125" s="354"/>
      <c r="D125" s="354"/>
      <c r="E125" s="356"/>
      <c r="F125" s="225"/>
      <c r="G125" s="356"/>
      <c r="H125" s="356"/>
      <c r="I125" s="354"/>
      <c r="J125" s="106" t="str">
        <f>IF(D125="E1 Pump Station", VALIDATIONS!$EI$2, IF(AND(E125="",F125="",G125="",H125=""),"", IF(E125="",0, F125*VLOOKUP(E125,VALIDATIONS!$EJ$2:$EK$5,2,FALSE)) + IF(OR(G125="",H125=""),0, VLOOKUP(G125,VALIDATIONS!$EN$2:$FC$41,(H125/5)+1,FALSE)  )))</f>
        <v/>
      </c>
    </row>
    <row r="126" spans="1:10" x14ac:dyDescent="0.2">
      <c r="A126" s="92"/>
      <c r="B126" s="82"/>
      <c r="C126" s="354"/>
      <c r="D126" s="354"/>
      <c r="E126" s="356"/>
      <c r="F126" s="225"/>
      <c r="G126" s="356"/>
      <c r="H126" s="356"/>
      <c r="I126" s="354"/>
      <c r="J126" s="106" t="str">
        <f>IF(D126="E1 Pump Station", VALIDATIONS!$EI$2, IF(AND(E126="",F126="",G126="",H126=""),"", IF(E126="",0, F126*VLOOKUP(E126,VALIDATIONS!$EJ$2:$EK$5,2,FALSE)) + IF(OR(G126="",H126=""),0, VLOOKUP(G126,VALIDATIONS!$EN$2:$FC$41,(H126/5)+1,FALSE)  )))</f>
        <v/>
      </c>
    </row>
    <row r="127" spans="1:10" x14ac:dyDescent="0.2">
      <c r="A127" s="92"/>
      <c r="B127" s="82"/>
      <c r="C127" s="354"/>
      <c r="D127" s="354"/>
      <c r="E127" s="356"/>
      <c r="F127" s="225"/>
      <c r="G127" s="356"/>
      <c r="H127" s="356"/>
      <c r="I127" s="354"/>
      <c r="J127" s="106" t="str">
        <f>IF(D127="E1 Pump Station", VALIDATIONS!$EI$2, IF(AND(E127="",F127="",G127="",H127=""),"", IF(E127="",0, F127*VLOOKUP(E127,VALIDATIONS!$EJ$2:$EK$5,2,FALSE)) + IF(OR(G127="",H127=""),0, VLOOKUP(G127,VALIDATIONS!$EN$2:$FC$41,(H127/5)+1,FALSE)  )))</f>
        <v/>
      </c>
    </row>
    <row r="128" spans="1:10" x14ac:dyDescent="0.2">
      <c r="A128" s="92"/>
      <c r="B128" s="82"/>
      <c r="C128" s="354"/>
      <c r="D128" s="354"/>
      <c r="E128" s="356"/>
      <c r="F128" s="225"/>
      <c r="G128" s="356"/>
      <c r="H128" s="356"/>
      <c r="I128" s="354"/>
      <c r="J128" s="106" t="str">
        <f>IF(D128="E1 Pump Station", VALIDATIONS!$EI$2, IF(AND(E128="",F128="",G128="",H128=""),"", IF(E128="",0, F128*VLOOKUP(E128,VALIDATIONS!$EJ$2:$EK$5,2,FALSE)) + IF(OR(G128="",H128=""),0, VLOOKUP(G128,VALIDATIONS!$EN$2:$FC$41,(H128/5)+1,FALSE)  )))</f>
        <v/>
      </c>
    </row>
    <row r="129" spans="1:10" x14ac:dyDescent="0.2">
      <c r="A129" s="92"/>
      <c r="B129" s="82"/>
      <c r="C129" s="354"/>
      <c r="D129" s="354"/>
      <c r="E129" s="356"/>
      <c r="F129" s="225"/>
      <c r="G129" s="356"/>
      <c r="H129" s="356"/>
      <c r="I129" s="354"/>
      <c r="J129" s="106" t="str">
        <f>IF(D129="E1 Pump Station", VALIDATIONS!$EI$2, IF(AND(E129="",F129="",G129="",H129=""),"", IF(E129="",0, F129*VLOOKUP(E129,VALIDATIONS!$EJ$2:$EK$5,2,FALSE)) + IF(OR(G129="",H129=""),0, VLOOKUP(G129,VALIDATIONS!$EN$2:$FC$41,(H129/5)+1,FALSE)  )))</f>
        <v/>
      </c>
    </row>
    <row r="130" spans="1:10" x14ac:dyDescent="0.2">
      <c r="A130" s="92"/>
      <c r="B130" s="82"/>
      <c r="C130" s="354"/>
      <c r="D130" s="354"/>
      <c r="E130" s="356"/>
      <c r="F130" s="225"/>
      <c r="G130" s="356"/>
      <c r="H130" s="356"/>
      <c r="I130" s="354"/>
      <c r="J130" s="106" t="str">
        <f>IF(D130="E1 Pump Station", VALIDATIONS!$EI$2, IF(AND(E130="",F130="",G130="",H130=""),"", IF(E130="",0, F130*VLOOKUP(E130,VALIDATIONS!$EJ$2:$EK$5,2,FALSE)) + IF(OR(G130="",H130=""),0, VLOOKUP(G130,VALIDATIONS!$EN$2:$FC$41,(H130/5)+1,FALSE)  )))</f>
        <v/>
      </c>
    </row>
    <row r="131" spans="1:10" x14ac:dyDescent="0.2">
      <c r="A131" s="92"/>
      <c r="B131" s="82"/>
      <c r="C131" s="354"/>
      <c r="D131" s="354"/>
      <c r="E131" s="356"/>
      <c r="F131" s="225"/>
      <c r="G131" s="356"/>
      <c r="H131" s="356"/>
      <c r="I131" s="354"/>
      <c r="J131" s="106" t="str">
        <f>IF(D131="E1 Pump Station", VALIDATIONS!$EI$2, IF(AND(E131="",F131="",G131="",H131=""),"", IF(E131="",0, F131*VLOOKUP(E131,VALIDATIONS!$EJ$2:$EK$5,2,FALSE)) + IF(OR(G131="",H131=""),0, VLOOKUP(G131,VALIDATIONS!$EN$2:$FC$41,(H131/5)+1,FALSE)  )))</f>
        <v/>
      </c>
    </row>
    <row r="132" spans="1:10" x14ac:dyDescent="0.2">
      <c r="A132" s="92"/>
      <c r="B132" s="82"/>
      <c r="C132" s="354"/>
      <c r="D132" s="354"/>
      <c r="E132" s="356"/>
      <c r="F132" s="225"/>
      <c r="G132" s="356"/>
      <c r="H132" s="356"/>
      <c r="I132" s="354"/>
      <c r="J132" s="106" t="str">
        <f>IF(D132="E1 Pump Station", VALIDATIONS!$EI$2, IF(AND(E132="",F132="",G132="",H132=""),"", IF(E132="",0, F132*VLOOKUP(E132,VALIDATIONS!$EJ$2:$EK$5,2,FALSE)) + IF(OR(G132="",H132=""),0, VLOOKUP(G132,VALIDATIONS!$EN$2:$FC$41,(H132/5)+1,FALSE)  )))</f>
        <v/>
      </c>
    </row>
    <row r="133" spans="1:10" x14ac:dyDescent="0.2">
      <c r="A133" s="92"/>
      <c r="B133" s="82"/>
      <c r="C133" s="354"/>
      <c r="D133" s="354"/>
      <c r="E133" s="356"/>
      <c r="F133" s="225"/>
      <c r="G133" s="356"/>
      <c r="H133" s="356"/>
      <c r="I133" s="354"/>
      <c r="J133" s="106" t="str">
        <f>IF(D133="E1 Pump Station", VALIDATIONS!$EI$2, IF(AND(E133="",F133="",G133="",H133=""),"", IF(E133="",0, F133*VLOOKUP(E133,VALIDATIONS!$EJ$2:$EK$5,2,FALSE)) + IF(OR(G133="",H133=""),0, VLOOKUP(G133,VALIDATIONS!$EN$2:$FC$41,(H133/5)+1,FALSE)  )))</f>
        <v/>
      </c>
    </row>
    <row r="134" spans="1:10" x14ac:dyDescent="0.2">
      <c r="A134" s="92"/>
      <c r="B134" s="82"/>
      <c r="C134" s="354"/>
      <c r="D134" s="354"/>
      <c r="E134" s="356"/>
      <c r="F134" s="225"/>
      <c r="G134" s="356"/>
      <c r="H134" s="356"/>
      <c r="I134" s="354"/>
      <c r="J134" s="106" t="str">
        <f>IF(D134="E1 Pump Station", VALIDATIONS!$EI$2, IF(AND(E134="",F134="",G134="",H134=""),"", IF(E134="",0, F134*VLOOKUP(E134,VALIDATIONS!$EJ$2:$EK$5,2,FALSE)) + IF(OR(G134="",H134=""),0, VLOOKUP(G134,VALIDATIONS!$EN$2:$FC$41,(H134/5)+1,FALSE)  )))</f>
        <v/>
      </c>
    </row>
    <row r="135" spans="1:10" x14ac:dyDescent="0.2">
      <c r="A135" s="92"/>
      <c r="B135" s="82"/>
      <c r="C135" s="354"/>
      <c r="D135" s="354"/>
      <c r="E135" s="356"/>
      <c r="F135" s="225"/>
      <c r="G135" s="356"/>
      <c r="H135" s="356"/>
      <c r="I135" s="354"/>
      <c r="J135" s="106" t="str">
        <f>IF(D135="E1 Pump Station", VALIDATIONS!$EI$2, IF(AND(E135="",F135="",G135="",H135=""),"", IF(E135="",0, F135*VLOOKUP(E135,VALIDATIONS!$EJ$2:$EK$5,2,FALSE)) + IF(OR(G135="",H135=""),0, VLOOKUP(G135,VALIDATIONS!$EN$2:$FC$41,(H135/5)+1,FALSE)  )))</f>
        <v/>
      </c>
    </row>
    <row r="136" spans="1:10" x14ac:dyDescent="0.2">
      <c r="A136" s="92"/>
      <c r="B136" s="82"/>
      <c r="C136" s="354"/>
      <c r="D136" s="354"/>
      <c r="E136" s="356"/>
      <c r="F136" s="225"/>
      <c r="G136" s="356"/>
      <c r="H136" s="356"/>
      <c r="I136" s="354"/>
      <c r="J136" s="106" t="str">
        <f>IF(D136="E1 Pump Station", VALIDATIONS!$EI$2, IF(AND(E136="",F136="",G136="",H136=""),"", IF(E136="",0, F136*VLOOKUP(E136,VALIDATIONS!$EJ$2:$EK$5,2,FALSE)) + IF(OR(G136="",H136=""),0, VLOOKUP(G136,VALIDATIONS!$EN$2:$FC$41,(H136/5)+1,FALSE)  )))</f>
        <v/>
      </c>
    </row>
    <row r="137" spans="1:10" x14ac:dyDescent="0.2">
      <c r="A137" s="92"/>
      <c r="B137" s="82"/>
      <c r="C137" s="354"/>
      <c r="D137" s="354"/>
      <c r="E137" s="356"/>
      <c r="F137" s="225"/>
      <c r="G137" s="356"/>
      <c r="H137" s="356"/>
      <c r="I137" s="354"/>
      <c r="J137" s="106" t="str">
        <f>IF(D137="E1 Pump Station", VALIDATIONS!$EI$2, IF(AND(E137="",F137="",G137="",H137=""),"", IF(E137="",0, F137*VLOOKUP(E137,VALIDATIONS!$EJ$2:$EK$5,2,FALSE)) + IF(OR(G137="",H137=""),0, VLOOKUP(G137,VALIDATIONS!$EN$2:$FC$41,(H137/5)+1,FALSE)  )))</f>
        <v/>
      </c>
    </row>
    <row r="138" spans="1:10" x14ac:dyDescent="0.2">
      <c r="A138" s="92"/>
      <c r="B138" s="82"/>
      <c r="C138" s="354"/>
      <c r="D138" s="354"/>
      <c r="E138" s="356"/>
      <c r="F138" s="225"/>
      <c r="G138" s="356"/>
      <c r="H138" s="356"/>
      <c r="I138" s="354"/>
      <c r="J138" s="106" t="str">
        <f>IF(D138="E1 Pump Station", VALIDATIONS!$EI$2, IF(AND(E138="",F138="",G138="",H138=""),"", IF(E138="",0, F138*VLOOKUP(E138,VALIDATIONS!$EJ$2:$EK$5,2,FALSE)) + IF(OR(G138="",H138=""),0, VLOOKUP(G138,VALIDATIONS!$EN$2:$FC$41,(H138/5)+1,FALSE)  )))</f>
        <v/>
      </c>
    </row>
    <row r="139" spans="1:10" x14ac:dyDescent="0.2">
      <c r="A139" s="92"/>
      <c r="B139" s="82"/>
      <c r="C139" s="354"/>
      <c r="D139" s="354"/>
      <c r="E139" s="356"/>
      <c r="F139" s="225"/>
      <c r="G139" s="356"/>
      <c r="H139" s="356"/>
      <c r="I139" s="354"/>
      <c r="J139" s="106" t="str">
        <f>IF(D139="E1 Pump Station", VALIDATIONS!$EI$2, IF(AND(E139="",F139="",G139="",H139=""),"", IF(E139="",0, F139*VLOOKUP(E139,VALIDATIONS!$EJ$2:$EK$5,2,FALSE)) + IF(OR(G139="",H139=""),0, VLOOKUP(G139,VALIDATIONS!$EN$2:$FC$41,(H139/5)+1,FALSE)  )))</f>
        <v/>
      </c>
    </row>
    <row r="140" spans="1:10" x14ac:dyDescent="0.2">
      <c r="A140" s="92"/>
      <c r="B140" s="82"/>
      <c r="C140" s="354"/>
      <c r="D140" s="354"/>
      <c r="E140" s="356"/>
      <c r="F140" s="225"/>
      <c r="G140" s="356"/>
      <c r="H140" s="356"/>
      <c r="I140" s="354"/>
      <c r="J140" s="106" t="str">
        <f>IF(D140="E1 Pump Station", VALIDATIONS!$EI$2, IF(AND(E140="",F140="",G140="",H140=""),"", IF(E140="",0, F140*VLOOKUP(E140,VALIDATIONS!$EJ$2:$EK$5,2,FALSE)) + IF(OR(G140="",H140=""),0, VLOOKUP(G140,VALIDATIONS!$EN$2:$FC$41,(H140/5)+1,FALSE)  )))</f>
        <v/>
      </c>
    </row>
    <row r="141" spans="1:10" x14ac:dyDescent="0.2">
      <c r="A141" s="92"/>
      <c r="B141" s="82"/>
      <c r="C141" s="354"/>
      <c r="D141" s="354"/>
      <c r="E141" s="356"/>
      <c r="F141" s="225"/>
      <c r="G141" s="356"/>
      <c r="H141" s="356"/>
      <c r="I141" s="354"/>
      <c r="J141" s="106" t="str">
        <f>IF(D141="E1 Pump Station", VALIDATIONS!$EI$2, IF(AND(E141="",F141="",G141="",H141=""),"", IF(E141="",0, F141*VLOOKUP(E141,VALIDATIONS!$EJ$2:$EK$5,2,FALSE)) + IF(OR(G141="",H141=""),0, VLOOKUP(G141,VALIDATIONS!$EN$2:$FC$41,(H141/5)+1,FALSE)  )))</f>
        <v/>
      </c>
    </row>
    <row r="142" spans="1:10" x14ac:dyDescent="0.2">
      <c r="A142" s="92"/>
      <c r="B142" s="82"/>
      <c r="C142" s="354"/>
      <c r="D142" s="354"/>
      <c r="E142" s="356"/>
      <c r="F142" s="225"/>
      <c r="G142" s="356"/>
      <c r="H142" s="356"/>
      <c r="I142" s="354"/>
      <c r="J142" s="106" t="str">
        <f>IF(D142="E1 Pump Station", VALIDATIONS!$EI$2, IF(AND(E142="",F142="",G142="",H142=""),"", IF(E142="",0, F142*VLOOKUP(E142,VALIDATIONS!$EJ$2:$EK$5,2,FALSE)) + IF(OR(G142="",H142=""),0, VLOOKUP(G142,VALIDATIONS!$EN$2:$FC$41,(H142/5)+1,FALSE)  )))</f>
        <v/>
      </c>
    </row>
    <row r="143" spans="1:10" x14ac:dyDescent="0.2">
      <c r="A143" s="92"/>
      <c r="B143" s="82"/>
      <c r="C143" s="354"/>
      <c r="D143" s="354"/>
      <c r="E143" s="356"/>
      <c r="F143" s="225"/>
      <c r="G143" s="356"/>
      <c r="H143" s="356"/>
      <c r="I143" s="354"/>
      <c r="J143" s="106" t="str">
        <f>IF(D143="E1 Pump Station", VALIDATIONS!$EI$2, IF(AND(E143="",F143="",G143="",H143=""),"", IF(E143="",0, F143*VLOOKUP(E143,VALIDATIONS!$EJ$2:$EK$5,2,FALSE)) + IF(OR(G143="",H143=""),0, VLOOKUP(G143,VALIDATIONS!$EN$2:$FC$41,(H143/5)+1,FALSE)  )))</f>
        <v/>
      </c>
    </row>
    <row r="144" spans="1:10" x14ac:dyDescent="0.2">
      <c r="A144" s="92"/>
      <c r="B144" s="82"/>
      <c r="C144" s="354"/>
      <c r="D144" s="354"/>
      <c r="E144" s="356"/>
      <c r="F144" s="225"/>
      <c r="G144" s="356"/>
      <c r="H144" s="356"/>
      <c r="I144" s="354"/>
      <c r="J144" s="106" t="str">
        <f>IF(D144="E1 Pump Station", VALIDATIONS!$EI$2, IF(AND(E144="",F144="",G144="",H144=""),"", IF(E144="",0, F144*VLOOKUP(E144,VALIDATIONS!$EJ$2:$EK$5,2,FALSE)) + IF(OR(G144="",H144=""),0, VLOOKUP(G144,VALIDATIONS!$EN$2:$FC$41,(H144/5)+1,FALSE)  )))</f>
        <v/>
      </c>
    </row>
    <row r="145" spans="1:10" x14ac:dyDescent="0.2">
      <c r="A145" s="92"/>
      <c r="B145" s="82"/>
      <c r="C145" s="354"/>
      <c r="D145" s="354"/>
      <c r="E145" s="356"/>
      <c r="F145" s="225"/>
      <c r="G145" s="356"/>
      <c r="H145" s="356"/>
      <c r="I145" s="354"/>
      <c r="J145" s="106" t="str">
        <f>IF(D145="E1 Pump Station", VALIDATIONS!$EI$2, IF(AND(E145="",F145="",G145="",H145=""),"", IF(E145="",0, F145*VLOOKUP(E145,VALIDATIONS!$EJ$2:$EK$5,2,FALSE)) + IF(OR(G145="",H145=""),0, VLOOKUP(G145,VALIDATIONS!$EN$2:$FC$41,(H145/5)+1,FALSE)  )))</f>
        <v/>
      </c>
    </row>
    <row r="146" spans="1:10" x14ac:dyDescent="0.2">
      <c r="A146" s="92"/>
      <c r="B146" s="82"/>
      <c r="C146" s="354"/>
      <c r="D146" s="354"/>
      <c r="E146" s="356"/>
      <c r="F146" s="225"/>
      <c r="G146" s="356"/>
      <c r="H146" s="356"/>
      <c r="I146" s="354"/>
      <c r="J146" s="106" t="str">
        <f>IF(D146="E1 Pump Station", VALIDATIONS!$EI$2, IF(AND(E146="",F146="",G146="",H146=""),"", IF(E146="",0, F146*VLOOKUP(E146,VALIDATIONS!$EJ$2:$EK$5,2,FALSE)) + IF(OR(G146="",H146=""),0, VLOOKUP(G146,VALIDATIONS!$EN$2:$FC$41,(H146/5)+1,FALSE)  )))</f>
        <v/>
      </c>
    </row>
    <row r="147" spans="1:10" x14ac:dyDescent="0.2">
      <c r="A147" s="92"/>
      <c r="B147" s="82"/>
      <c r="C147" s="354"/>
      <c r="D147" s="354"/>
      <c r="E147" s="356"/>
      <c r="F147" s="225"/>
      <c r="G147" s="356"/>
      <c r="H147" s="356"/>
      <c r="I147" s="354"/>
      <c r="J147" s="106" t="str">
        <f>IF(D147="E1 Pump Station", VALIDATIONS!$EI$2, IF(AND(E147="",F147="",G147="",H147=""),"", IF(E147="",0, F147*VLOOKUP(E147,VALIDATIONS!$EJ$2:$EK$5,2,FALSE)) + IF(OR(G147="",H147=""),0, VLOOKUP(G147,VALIDATIONS!$EN$2:$FC$41,(H147/5)+1,FALSE)  )))</f>
        <v/>
      </c>
    </row>
    <row r="148" spans="1:10" x14ac:dyDescent="0.2">
      <c r="A148" s="92"/>
      <c r="B148" s="82"/>
      <c r="C148" s="354"/>
      <c r="D148" s="354"/>
      <c r="E148" s="356"/>
      <c r="F148" s="225"/>
      <c r="G148" s="356"/>
      <c r="H148" s="356"/>
      <c r="I148" s="354"/>
      <c r="J148" s="106" t="str">
        <f>IF(D148="E1 Pump Station", VALIDATIONS!$EI$2, IF(AND(E148="",F148="",G148="",H148=""),"", IF(E148="",0, F148*VLOOKUP(E148,VALIDATIONS!$EJ$2:$EK$5,2,FALSE)) + IF(OR(G148="",H148=""),0, VLOOKUP(G148,VALIDATIONS!$EN$2:$FC$41,(H148/5)+1,FALSE)  )))</f>
        <v/>
      </c>
    </row>
    <row r="149" spans="1:10" x14ac:dyDescent="0.2">
      <c r="A149" s="92"/>
      <c r="B149" s="82"/>
      <c r="C149" s="354"/>
      <c r="D149" s="354"/>
      <c r="E149" s="356"/>
      <c r="F149" s="225"/>
      <c r="G149" s="356"/>
      <c r="H149" s="356"/>
      <c r="I149" s="354"/>
      <c r="J149" s="106" t="str">
        <f>IF(D149="E1 Pump Station", VALIDATIONS!$EI$2, IF(AND(E149="",F149="",G149="",H149=""),"", IF(E149="",0, F149*VLOOKUP(E149,VALIDATIONS!$EJ$2:$EK$5,2,FALSE)) + IF(OR(G149="",H149=""),0, VLOOKUP(G149,VALIDATIONS!$EN$2:$FC$41,(H149/5)+1,FALSE)  )))</f>
        <v/>
      </c>
    </row>
    <row r="150" spans="1:10" x14ac:dyDescent="0.2">
      <c r="A150" s="92"/>
      <c r="B150" s="82"/>
      <c r="C150" s="354"/>
      <c r="D150" s="354"/>
      <c r="E150" s="356"/>
      <c r="F150" s="225"/>
      <c r="G150" s="356"/>
      <c r="H150" s="356"/>
      <c r="I150" s="354"/>
      <c r="J150" s="106" t="str">
        <f>IF(D150="E1 Pump Station", VALIDATIONS!$EI$2, IF(AND(E150="",F150="",G150="",H150=""),"", IF(E150="",0, F150*VLOOKUP(E150,VALIDATIONS!$EJ$2:$EK$5,2,FALSE)) + IF(OR(G150="",H150=""),0, VLOOKUP(G150,VALIDATIONS!$EN$2:$FC$41,(H150/5)+1,FALSE)  )))</f>
        <v/>
      </c>
    </row>
    <row r="151" spans="1:10" x14ac:dyDescent="0.2">
      <c r="A151" s="92"/>
      <c r="B151" s="82"/>
      <c r="C151" s="354"/>
      <c r="D151" s="354"/>
      <c r="E151" s="356"/>
      <c r="F151" s="225"/>
      <c r="G151" s="356"/>
      <c r="H151" s="356"/>
      <c r="I151" s="354"/>
      <c r="J151" s="106" t="str">
        <f>IF(D151="E1 Pump Station", VALIDATIONS!$EI$2, IF(AND(E151="",F151="",G151="",H151=""),"", IF(E151="",0, F151*VLOOKUP(E151,VALIDATIONS!$EJ$2:$EK$5,2,FALSE)) + IF(OR(G151="",H151=""),0, VLOOKUP(G151,VALIDATIONS!$EN$2:$FC$41,(H151/5)+1,FALSE)  )))</f>
        <v/>
      </c>
    </row>
    <row r="152" spans="1:10" x14ac:dyDescent="0.2">
      <c r="A152" s="92"/>
      <c r="B152" s="82"/>
      <c r="C152" s="354"/>
      <c r="D152" s="354"/>
      <c r="E152" s="356"/>
      <c r="F152" s="225"/>
      <c r="G152" s="356"/>
      <c r="H152" s="356"/>
      <c r="I152" s="354"/>
      <c r="J152" s="106" t="str">
        <f>IF(D152="E1 Pump Station", VALIDATIONS!$EI$2, IF(AND(E152="",F152="",G152="",H152=""),"", IF(E152="",0, F152*VLOOKUP(E152,VALIDATIONS!$EJ$2:$EK$5,2,FALSE)) + IF(OR(G152="",H152=""),0, VLOOKUP(G152,VALIDATIONS!$EN$2:$FC$41,(H152/5)+1,FALSE)  )))</f>
        <v/>
      </c>
    </row>
    <row r="153" spans="1:10" x14ac:dyDescent="0.2">
      <c r="A153" s="92"/>
      <c r="B153" s="82"/>
      <c r="C153" s="354"/>
      <c r="D153" s="354"/>
      <c r="E153" s="356"/>
      <c r="F153" s="225"/>
      <c r="G153" s="356"/>
      <c r="H153" s="356"/>
      <c r="I153" s="354"/>
      <c r="J153" s="106" t="str">
        <f>IF(D153="E1 Pump Station", VALIDATIONS!$EI$2, IF(AND(E153="",F153="",G153="",H153=""),"", IF(E153="",0, F153*VLOOKUP(E153,VALIDATIONS!$EJ$2:$EK$5,2,FALSE)) + IF(OR(G153="",H153=""),0, VLOOKUP(G153,VALIDATIONS!$EN$2:$FC$41,(H153/5)+1,FALSE)  )))</f>
        <v/>
      </c>
    </row>
    <row r="154" spans="1:10" x14ac:dyDescent="0.2">
      <c r="A154" s="92"/>
      <c r="B154" s="82"/>
      <c r="C154" s="354"/>
      <c r="D154" s="354"/>
      <c r="E154" s="356"/>
      <c r="F154" s="225"/>
      <c r="G154" s="356"/>
      <c r="H154" s="356"/>
      <c r="I154" s="354"/>
      <c r="J154" s="106" t="str">
        <f>IF(D154="E1 Pump Station", VALIDATIONS!$EI$2, IF(AND(E154="",F154="",G154="",H154=""),"", IF(E154="",0, F154*VLOOKUP(E154,VALIDATIONS!$EJ$2:$EK$5,2,FALSE)) + IF(OR(G154="",H154=""),0, VLOOKUP(G154,VALIDATIONS!$EN$2:$FC$41,(H154/5)+1,FALSE)  )))</f>
        <v/>
      </c>
    </row>
    <row r="155" spans="1:10" x14ac:dyDescent="0.2">
      <c r="A155" s="92"/>
      <c r="B155" s="82"/>
      <c r="C155" s="354"/>
      <c r="D155" s="354"/>
      <c r="E155" s="356"/>
      <c r="F155" s="225"/>
      <c r="G155" s="356"/>
      <c r="H155" s="356"/>
      <c r="I155" s="354"/>
      <c r="J155" s="106" t="str">
        <f>IF(D155="E1 Pump Station", VALIDATIONS!$EI$2, IF(AND(E155="",F155="",G155="",H155=""),"", IF(E155="",0, F155*VLOOKUP(E155,VALIDATIONS!$EJ$2:$EK$5,2,FALSE)) + IF(OR(G155="",H155=""),0, VLOOKUP(G155,VALIDATIONS!$EN$2:$FC$41,(H155/5)+1,FALSE)  )))</f>
        <v/>
      </c>
    </row>
    <row r="156" spans="1:10" x14ac:dyDescent="0.2">
      <c r="A156" s="92"/>
      <c r="B156" s="82"/>
      <c r="C156" s="354"/>
      <c r="D156" s="354"/>
      <c r="E156" s="356"/>
      <c r="F156" s="225"/>
      <c r="G156" s="356"/>
      <c r="H156" s="356"/>
      <c r="I156" s="354"/>
      <c r="J156" s="106" t="str">
        <f>IF(D156="E1 Pump Station", VALIDATIONS!$EI$2, IF(AND(E156="",F156="",G156="",H156=""),"", IF(E156="",0, F156*VLOOKUP(E156,VALIDATIONS!$EJ$2:$EK$5,2,FALSE)) + IF(OR(G156="",H156=""),0, VLOOKUP(G156,VALIDATIONS!$EN$2:$FC$41,(H156/5)+1,FALSE)  )))</f>
        <v/>
      </c>
    </row>
    <row r="157" spans="1:10" x14ac:dyDescent="0.2">
      <c r="A157" s="92"/>
      <c r="B157" s="82"/>
      <c r="C157" s="354"/>
      <c r="D157" s="354"/>
      <c r="E157" s="356"/>
      <c r="F157" s="225"/>
      <c r="G157" s="356"/>
      <c r="H157" s="356"/>
      <c r="I157" s="354"/>
      <c r="J157" s="106" t="str">
        <f>IF(D157="E1 Pump Station", VALIDATIONS!$EI$2, IF(AND(E157="",F157="",G157="",H157=""),"", IF(E157="",0, F157*VLOOKUP(E157,VALIDATIONS!$EJ$2:$EK$5,2,FALSE)) + IF(OR(G157="",H157=""),0, VLOOKUP(G157,VALIDATIONS!$EN$2:$FC$41,(H157/5)+1,FALSE)  )))</f>
        <v/>
      </c>
    </row>
    <row r="158" spans="1:10" x14ac:dyDescent="0.2">
      <c r="A158" s="92"/>
      <c r="B158" s="82"/>
      <c r="C158" s="354"/>
      <c r="D158" s="354"/>
      <c r="E158" s="356"/>
      <c r="F158" s="225"/>
      <c r="G158" s="356"/>
      <c r="H158" s="356"/>
      <c r="I158" s="354"/>
      <c r="J158" s="106" t="str">
        <f>IF(D158="E1 Pump Station", VALIDATIONS!$EI$2, IF(AND(E158="",F158="",G158="",H158=""),"", IF(E158="",0, F158*VLOOKUP(E158,VALIDATIONS!$EJ$2:$EK$5,2,FALSE)) + IF(OR(G158="",H158=""),0, VLOOKUP(G158,VALIDATIONS!$EN$2:$FC$41,(H158/5)+1,FALSE)  )))</f>
        <v/>
      </c>
    </row>
    <row r="159" spans="1:10" x14ac:dyDescent="0.2">
      <c r="A159" s="92"/>
      <c r="B159" s="82"/>
      <c r="C159" s="354"/>
      <c r="D159" s="354"/>
      <c r="E159" s="356"/>
      <c r="F159" s="225"/>
      <c r="G159" s="356"/>
      <c r="H159" s="356"/>
      <c r="I159" s="354"/>
      <c r="J159" s="106" t="str">
        <f>IF(D159="E1 Pump Station", VALIDATIONS!$EI$2, IF(AND(E159="",F159="",G159="",H159=""),"", IF(E159="",0, F159*VLOOKUP(E159,VALIDATIONS!$EJ$2:$EK$5,2,FALSE)) + IF(OR(G159="",H159=""),0, VLOOKUP(G159,VALIDATIONS!$EN$2:$FC$41,(H159/5)+1,FALSE)  )))</f>
        <v/>
      </c>
    </row>
    <row r="160" spans="1:10" x14ac:dyDescent="0.2">
      <c r="A160" s="92"/>
      <c r="B160" s="82"/>
      <c r="C160" s="354"/>
      <c r="D160" s="354"/>
      <c r="E160" s="356"/>
      <c r="F160" s="225"/>
      <c r="G160" s="356"/>
      <c r="H160" s="356"/>
      <c r="I160" s="354"/>
      <c r="J160" s="106" t="str">
        <f>IF(D160="E1 Pump Station", VALIDATIONS!$EI$2, IF(AND(E160="",F160="",G160="",H160=""),"", IF(E160="",0, F160*VLOOKUP(E160,VALIDATIONS!$EJ$2:$EK$5,2,FALSE)) + IF(OR(G160="",H160=""),0, VLOOKUP(G160,VALIDATIONS!$EN$2:$FC$41,(H160/5)+1,FALSE)  )))</f>
        <v/>
      </c>
    </row>
    <row r="161" spans="1:10" x14ac:dyDescent="0.2">
      <c r="A161" s="92"/>
      <c r="B161" s="82"/>
      <c r="C161" s="354"/>
      <c r="D161" s="354"/>
      <c r="E161" s="356"/>
      <c r="F161" s="225"/>
      <c r="G161" s="356"/>
      <c r="H161" s="356"/>
      <c r="I161" s="354"/>
      <c r="J161" s="106" t="str">
        <f>IF(D161="E1 Pump Station", VALIDATIONS!$EI$2, IF(AND(E161="",F161="",G161="",H161=""),"", IF(E161="",0, F161*VLOOKUP(E161,VALIDATIONS!$EJ$2:$EK$5,2,FALSE)) + IF(OR(G161="",H161=""),0, VLOOKUP(G161,VALIDATIONS!$EN$2:$FC$41,(H161/5)+1,FALSE)  )))</f>
        <v/>
      </c>
    </row>
    <row r="162" spans="1:10" x14ac:dyDescent="0.2">
      <c r="A162" s="92"/>
      <c r="B162" s="82"/>
      <c r="C162" s="354"/>
      <c r="D162" s="354"/>
      <c r="E162" s="356"/>
      <c r="F162" s="225"/>
      <c r="G162" s="356"/>
      <c r="H162" s="356"/>
      <c r="I162" s="354"/>
      <c r="J162" s="106" t="str">
        <f>IF(D162="E1 Pump Station", VALIDATIONS!$EI$2, IF(AND(E162="",F162="",G162="",H162=""),"", IF(E162="",0, F162*VLOOKUP(E162,VALIDATIONS!$EJ$2:$EK$5,2,FALSE)) + IF(OR(G162="",H162=""),0, VLOOKUP(G162,VALIDATIONS!$EN$2:$FC$41,(H162/5)+1,FALSE)  )))</f>
        <v/>
      </c>
    </row>
    <row r="163" spans="1:10" x14ac:dyDescent="0.2">
      <c r="A163" s="92"/>
      <c r="B163" s="82"/>
      <c r="C163" s="354"/>
      <c r="D163" s="354"/>
      <c r="E163" s="356"/>
      <c r="F163" s="225"/>
      <c r="G163" s="356"/>
      <c r="H163" s="356"/>
      <c r="I163" s="354"/>
      <c r="J163" s="106" t="str">
        <f>IF(D163="E1 Pump Station", VALIDATIONS!$EI$2, IF(AND(E163="",F163="",G163="",H163=""),"", IF(E163="",0, F163*VLOOKUP(E163,VALIDATIONS!$EJ$2:$EK$5,2,FALSE)) + IF(OR(G163="",H163=""),0, VLOOKUP(G163,VALIDATIONS!$EN$2:$FC$41,(H163/5)+1,FALSE)  )))</f>
        <v/>
      </c>
    </row>
    <row r="164" spans="1:10" x14ac:dyDescent="0.2">
      <c r="A164" s="92"/>
      <c r="B164" s="82"/>
      <c r="C164" s="354"/>
      <c r="D164" s="354"/>
      <c r="E164" s="356"/>
      <c r="F164" s="225"/>
      <c r="G164" s="356"/>
      <c r="H164" s="356"/>
      <c r="I164" s="354"/>
      <c r="J164" s="106" t="str">
        <f>IF(D164="E1 Pump Station", VALIDATIONS!$EI$2, IF(AND(E164="",F164="",G164="",H164=""),"", IF(E164="",0, F164*VLOOKUP(E164,VALIDATIONS!$EJ$2:$EK$5,2,FALSE)) + IF(OR(G164="",H164=""),0, VLOOKUP(G164,VALIDATIONS!$EN$2:$FC$41,(H164/5)+1,FALSE)  )))</f>
        <v/>
      </c>
    </row>
    <row r="165" spans="1:10" x14ac:dyDescent="0.2">
      <c r="A165" s="92"/>
      <c r="B165" s="82"/>
      <c r="C165" s="354"/>
      <c r="D165" s="354"/>
      <c r="E165" s="356"/>
      <c r="F165" s="225"/>
      <c r="G165" s="356"/>
      <c r="H165" s="356"/>
      <c r="I165" s="354"/>
      <c r="J165" s="106" t="str">
        <f>IF(D165="E1 Pump Station", VALIDATIONS!$EI$2, IF(AND(E165="",F165="",G165="",H165=""),"", IF(E165="",0, F165*VLOOKUP(E165,VALIDATIONS!$EJ$2:$EK$5,2,FALSE)) + IF(OR(G165="",H165=""),0, VLOOKUP(G165,VALIDATIONS!$EN$2:$FC$41,(H165/5)+1,FALSE)  )))</f>
        <v/>
      </c>
    </row>
    <row r="166" spans="1:10" x14ac:dyDescent="0.2">
      <c r="A166" s="92"/>
      <c r="B166" s="82"/>
      <c r="C166" s="354"/>
      <c r="D166" s="354"/>
      <c r="E166" s="356"/>
      <c r="F166" s="225"/>
      <c r="G166" s="356"/>
      <c r="H166" s="356"/>
      <c r="I166" s="354"/>
      <c r="J166" s="106" t="str">
        <f>IF(D166="E1 Pump Station", VALIDATIONS!$EI$2, IF(AND(E166="",F166="",G166="",H166=""),"", IF(E166="",0, F166*VLOOKUP(E166,VALIDATIONS!$EJ$2:$EK$5,2,FALSE)) + IF(OR(G166="",H166=""),0, VLOOKUP(G166,VALIDATIONS!$EN$2:$FC$41,(H166/5)+1,FALSE)  )))</f>
        <v/>
      </c>
    </row>
    <row r="167" spans="1:10" x14ac:dyDescent="0.2">
      <c r="A167" s="92"/>
      <c r="B167" s="82"/>
      <c r="C167" s="354"/>
      <c r="D167" s="354"/>
      <c r="E167" s="356"/>
      <c r="F167" s="225"/>
      <c r="G167" s="356"/>
      <c r="H167" s="356"/>
      <c r="I167" s="354"/>
      <c r="J167" s="106" t="str">
        <f>IF(D167="E1 Pump Station", VALIDATIONS!$EI$2, IF(AND(E167="",F167="",G167="",H167=""),"", IF(E167="",0, F167*VLOOKUP(E167,VALIDATIONS!$EJ$2:$EK$5,2,FALSE)) + IF(OR(G167="",H167=""),0, VLOOKUP(G167,VALIDATIONS!$EN$2:$FC$41,(H167/5)+1,FALSE)  )))</f>
        <v/>
      </c>
    </row>
    <row r="168" spans="1:10" x14ac:dyDescent="0.2">
      <c r="A168" s="92"/>
      <c r="B168" s="82"/>
      <c r="C168" s="354"/>
      <c r="D168" s="354"/>
      <c r="E168" s="356"/>
      <c r="F168" s="225"/>
      <c r="G168" s="356"/>
      <c r="H168" s="356"/>
      <c r="I168" s="354"/>
      <c r="J168" s="106" t="str">
        <f>IF(D168="E1 Pump Station", VALIDATIONS!$EI$2, IF(AND(E168="",F168="",G168="",H168=""),"", IF(E168="",0, F168*VLOOKUP(E168,VALIDATIONS!$EJ$2:$EK$5,2,FALSE)) + IF(OR(G168="",H168=""),0, VLOOKUP(G168,VALIDATIONS!$EN$2:$FC$41,(H168/5)+1,FALSE)  )))</f>
        <v/>
      </c>
    </row>
    <row r="169" spans="1:10" x14ac:dyDescent="0.2">
      <c r="A169" s="92"/>
      <c r="B169" s="82"/>
      <c r="C169" s="354"/>
      <c r="D169" s="354"/>
      <c r="E169" s="356"/>
      <c r="F169" s="225"/>
      <c r="G169" s="356"/>
      <c r="H169" s="356"/>
      <c r="I169" s="354"/>
      <c r="J169" s="106" t="str">
        <f>IF(D169="E1 Pump Station", VALIDATIONS!$EI$2, IF(AND(E169="",F169="",G169="",H169=""),"", IF(E169="",0, F169*VLOOKUP(E169,VALIDATIONS!$EJ$2:$EK$5,2,FALSE)) + IF(OR(G169="",H169=""),0, VLOOKUP(G169,VALIDATIONS!$EN$2:$FC$41,(H169/5)+1,FALSE)  )))</f>
        <v/>
      </c>
    </row>
    <row r="170" spans="1:10" x14ac:dyDescent="0.2">
      <c r="A170" s="92"/>
      <c r="B170" s="82"/>
      <c r="C170" s="354"/>
      <c r="D170" s="354"/>
      <c r="E170" s="356"/>
      <c r="F170" s="225"/>
      <c r="G170" s="356"/>
      <c r="H170" s="356"/>
      <c r="I170" s="354"/>
      <c r="J170" s="106" t="str">
        <f>IF(D170="E1 Pump Station", VALIDATIONS!$EI$2, IF(AND(E170="",F170="",G170="",H170=""),"", IF(E170="",0, F170*VLOOKUP(E170,VALIDATIONS!$EJ$2:$EK$5,2,FALSE)) + IF(OR(G170="",H170=""),0, VLOOKUP(G170,VALIDATIONS!$EN$2:$FC$41,(H170/5)+1,FALSE)  )))</f>
        <v/>
      </c>
    </row>
    <row r="171" spans="1:10" x14ac:dyDescent="0.2">
      <c r="A171" s="92"/>
      <c r="B171" s="82"/>
      <c r="C171" s="354"/>
      <c r="D171" s="354"/>
      <c r="E171" s="356"/>
      <c r="F171" s="225"/>
      <c r="G171" s="356"/>
      <c r="H171" s="356"/>
      <c r="I171" s="354"/>
      <c r="J171" s="106" t="str">
        <f>IF(D171="E1 Pump Station", VALIDATIONS!$EI$2, IF(AND(E171="",F171="",G171="",H171=""),"", IF(E171="",0, F171*VLOOKUP(E171,VALIDATIONS!$EJ$2:$EK$5,2,FALSE)) + IF(OR(G171="",H171=""),0, VLOOKUP(G171,VALIDATIONS!$EN$2:$FC$41,(H171/5)+1,FALSE)  )))</f>
        <v/>
      </c>
    </row>
    <row r="172" spans="1:10" x14ac:dyDescent="0.2">
      <c r="A172" s="92"/>
      <c r="B172" s="82"/>
      <c r="C172" s="354"/>
      <c r="D172" s="354"/>
      <c r="E172" s="356"/>
      <c r="F172" s="225"/>
      <c r="G172" s="356"/>
      <c r="H172" s="356"/>
      <c r="I172" s="354"/>
      <c r="J172" s="106" t="str">
        <f>IF(D172="E1 Pump Station", VALIDATIONS!$EI$2, IF(AND(E172="",F172="",G172="",H172=""),"", IF(E172="",0, F172*VLOOKUP(E172,VALIDATIONS!$EJ$2:$EK$5,2,FALSE)) + IF(OR(G172="",H172=""),0, VLOOKUP(G172,VALIDATIONS!$EN$2:$FC$41,(H172/5)+1,FALSE)  )))</f>
        <v/>
      </c>
    </row>
    <row r="173" spans="1:10" x14ac:dyDescent="0.2">
      <c r="A173" s="92"/>
      <c r="B173" s="82"/>
      <c r="C173" s="354"/>
      <c r="D173" s="354"/>
      <c r="E173" s="356"/>
      <c r="F173" s="225"/>
      <c r="G173" s="356"/>
      <c r="H173" s="356"/>
      <c r="I173" s="354"/>
      <c r="J173" s="106" t="str">
        <f>IF(D173="E1 Pump Station", VALIDATIONS!$EI$2, IF(AND(E173="",F173="",G173="",H173=""),"", IF(E173="",0, F173*VLOOKUP(E173,VALIDATIONS!$EJ$2:$EK$5,2,FALSE)) + IF(OR(G173="",H173=""),0, VLOOKUP(G173,VALIDATIONS!$EN$2:$FC$41,(H173/5)+1,FALSE)  )))</f>
        <v/>
      </c>
    </row>
    <row r="174" spans="1:10" x14ac:dyDescent="0.2">
      <c r="A174" s="92"/>
      <c r="B174" s="82"/>
      <c r="C174" s="354"/>
      <c r="D174" s="354"/>
      <c r="E174" s="356"/>
      <c r="F174" s="225"/>
      <c r="G174" s="356"/>
      <c r="H174" s="356"/>
      <c r="I174" s="354"/>
      <c r="J174" s="106" t="str">
        <f>IF(D174="E1 Pump Station", VALIDATIONS!$EI$2, IF(AND(E174="",F174="",G174="",H174=""),"", IF(E174="",0, F174*VLOOKUP(E174,VALIDATIONS!$EJ$2:$EK$5,2,FALSE)) + IF(OR(G174="",H174=""),0, VLOOKUP(G174,VALIDATIONS!$EN$2:$FC$41,(H174/5)+1,FALSE)  )))</f>
        <v/>
      </c>
    </row>
    <row r="175" spans="1:10" x14ac:dyDescent="0.2">
      <c r="A175" s="92"/>
      <c r="B175" s="82"/>
      <c r="C175" s="354"/>
      <c r="D175" s="354"/>
      <c r="E175" s="356"/>
      <c r="F175" s="225"/>
      <c r="G175" s="356"/>
      <c r="H175" s="356"/>
      <c r="I175" s="354"/>
      <c r="J175" s="106" t="str">
        <f>IF(D175="E1 Pump Station", VALIDATIONS!$EI$2, IF(AND(E175="",F175="",G175="",H175=""),"", IF(E175="",0, F175*VLOOKUP(E175,VALIDATIONS!$EJ$2:$EK$5,2,FALSE)) + IF(OR(G175="",H175=""),0, VLOOKUP(G175,VALIDATIONS!$EN$2:$FC$41,(H175/5)+1,FALSE)  )))</f>
        <v/>
      </c>
    </row>
    <row r="176" spans="1:10" x14ac:dyDescent="0.2">
      <c r="A176" s="92"/>
      <c r="B176" s="82"/>
      <c r="C176" s="354"/>
      <c r="D176" s="354"/>
      <c r="E176" s="356"/>
      <c r="F176" s="225"/>
      <c r="G176" s="356"/>
      <c r="H176" s="356"/>
      <c r="I176" s="354"/>
      <c r="J176" s="106" t="str">
        <f>IF(D176="E1 Pump Station", VALIDATIONS!$EI$2, IF(AND(E176="",F176="",G176="",H176=""),"", IF(E176="",0, F176*VLOOKUP(E176,VALIDATIONS!$EJ$2:$EK$5,2,FALSE)) + IF(OR(G176="",H176=""),0, VLOOKUP(G176,VALIDATIONS!$EN$2:$FC$41,(H176/5)+1,FALSE)  )))</f>
        <v/>
      </c>
    </row>
    <row r="177" spans="1:10" x14ac:dyDescent="0.2">
      <c r="A177" s="92"/>
      <c r="B177" s="82"/>
      <c r="C177" s="354"/>
      <c r="D177" s="354"/>
      <c r="E177" s="356"/>
      <c r="F177" s="225"/>
      <c r="G177" s="356"/>
      <c r="H177" s="356"/>
      <c r="I177" s="354"/>
      <c r="J177" s="106" t="str">
        <f>IF(D177="E1 Pump Station", VALIDATIONS!$EI$2, IF(AND(E177="",F177="",G177="",H177=""),"", IF(E177="",0, F177*VLOOKUP(E177,VALIDATIONS!$EJ$2:$EK$5,2,FALSE)) + IF(OR(G177="",H177=""),0, VLOOKUP(G177,VALIDATIONS!$EN$2:$FC$41,(H177/5)+1,FALSE)  )))</f>
        <v/>
      </c>
    </row>
    <row r="178" spans="1:10" x14ac:dyDescent="0.2">
      <c r="A178" s="92"/>
      <c r="B178" s="82"/>
      <c r="C178" s="354"/>
      <c r="D178" s="354"/>
      <c r="E178" s="356"/>
      <c r="F178" s="225"/>
      <c r="G178" s="356"/>
      <c r="H178" s="356"/>
      <c r="I178" s="354"/>
      <c r="J178" s="106" t="str">
        <f>IF(D178="E1 Pump Station", VALIDATIONS!$EI$2, IF(AND(E178="",F178="",G178="",H178=""),"", IF(E178="",0, F178*VLOOKUP(E178,VALIDATIONS!$EJ$2:$EK$5,2,FALSE)) + IF(OR(G178="",H178=""),0, VLOOKUP(G178,VALIDATIONS!$EN$2:$FC$41,(H178/5)+1,FALSE)  )))</f>
        <v/>
      </c>
    </row>
    <row r="179" spans="1:10" x14ac:dyDescent="0.2">
      <c r="A179" s="92"/>
      <c r="B179" s="82"/>
      <c r="C179" s="354"/>
      <c r="D179" s="354"/>
      <c r="E179" s="356"/>
      <c r="F179" s="225"/>
      <c r="G179" s="356"/>
      <c r="H179" s="356"/>
      <c r="I179" s="354"/>
      <c r="J179" s="106" t="str">
        <f>IF(D179="E1 Pump Station", VALIDATIONS!$EI$2, IF(AND(E179="",F179="",G179="",H179=""),"", IF(E179="",0, F179*VLOOKUP(E179,VALIDATIONS!$EJ$2:$EK$5,2,FALSE)) + IF(OR(G179="",H179=""),0, VLOOKUP(G179,VALIDATIONS!$EN$2:$FC$41,(H179/5)+1,FALSE)  )))</f>
        <v/>
      </c>
    </row>
    <row r="180" spans="1:10" x14ac:dyDescent="0.2">
      <c r="A180" s="92"/>
      <c r="B180" s="82"/>
      <c r="C180" s="354"/>
      <c r="D180" s="354"/>
      <c r="E180" s="356"/>
      <c r="F180" s="225"/>
      <c r="G180" s="356"/>
      <c r="H180" s="356"/>
      <c r="I180" s="354"/>
      <c r="J180" s="106" t="str">
        <f>IF(D180="E1 Pump Station", VALIDATIONS!$EI$2, IF(AND(E180="",F180="",G180="",H180=""),"", IF(E180="",0, F180*VLOOKUP(E180,VALIDATIONS!$EJ$2:$EK$5,2,FALSE)) + IF(OR(G180="",H180=""),0, VLOOKUP(G180,VALIDATIONS!$EN$2:$FC$41,(H180/5)+1,FALSE)  )))</f>
        <v/>
      </c>
    </row>
    <row r="181" spans="1:10" x14ac:dyDescent="0.2">
      <c r="A181" s="92"/>
      <c r="B181" s="82"/>
      <c r="C181" s="354"/>
      <c r="D181" s="354"/>
      <c r="E181" s="356"/>
      <c r="F181" s="225"/>
      <c r="G181" s="356"/>
      <c r="H181" s="356"/>
      <c r="I181" s="354"/>
      <c r="J181" s="106" t="str">
        <f>IF(D181="E1 Pump Station", VALIDATIONS!$EI$2, IF(AND(E181="",F181="",G181="",H181=""),"", IF(E181="",0, F181*VLOOKUP(E181,VALIDATIONS!$EJ$2:$EK$5,2,FALSE)) + IF(OR(G181="",H181=""),0, VLOOKUP(G181,VALIDATIONS!$EN$2:$FC$41,(H181/5)+1,FALSE)  )))</f>
        <v/>
      </c>
    </row>
    <row r="182" spans="1:10" x14ac:dyDescent="0.2">
      <c r="A182" s="92"/>
      <c r="B182" s="82"/>
      <c r="C182" s="354"/>
      <c r="D182" s="354"/>
      <c r="E182" s="356"/>
      <c r="F182" s="225"/>
      <c r="G182" s="356"/>
      <c r="H182" s="356"/>
      <c r="I182" s="354"/>
      <c r="J182" s="106" t="str">
        <f>IF(D182="E1 Pump Station", VALIDATIONS!$EI$2, IF(AND(E182="",F182="",G182="",H182=""),"", IF(E182="",0, F182*VLOOKUP(E182,VALIDATIONS!$EJ$2:$EK$5,2,FALSE)) + IF(OR(G182="",H182=""),0, VLOOKUP(G182,VALIDATIONS!$EN$2:$FC$41,(H182/5)+1,FALSE)  )))</f>
        <v/>
      </c>
    </row>
    <row r="183" spans="1:10" x14ac:dyDescent="0.2">
      <c r="A183" s="92"/>
      <c r="B183" s="82"/>
      <c r="C183" s="354"/>
      <c r="D183" s="354"/>
      <c r="E183" s="356"/>
      <c r="F183" s="225"/>
      <c r="G183" s="356"/>
      <c r="H183" s="356"/>
      <c r="I183" s="354"/>
      <c r="J183" s="106" t="str">
        <f>IF(D183="E1 Pump Station", VALIDATIONS!$EI$2, IF(AND(E183="",F183="",G183="",H183=""),"", IF(E183="",0, F183*VLOOKUP(E183,VALIDATIONS!$EJ$2:$EK$5,2,FALSE)) + IF(OR(G183="",H183=""),0, VLOOKUP(G183,VALIDATIONS!$EN$2:$FC$41,(H183/5)+1,FALSE)  )))</f>
        <v/>
      </c>
    </row>
    <row r="184" spans="1:10" x14ac:dyDescent="0.2">
      <c r="A184" s="92"/>
      <c r="B184" s="82"/>
      <c r="C184" s="354"/>
      <c r="D184" s="354"/>
      <c r="E184" s="356"/>
      <c r="F184" s="225"/>
      <c r="G184" s="356"/>
      <c r="H184" s="356"/>
      <c r="I184" s="354"/>
      <c r="J184" s="106" t="str">
        <f>IF(D184="E1 Pump Station", VALIDATIONS!$EI$2, IF(AND(E184="",F184="",G184="",H184=""),"", IF(E184="",0, F184*VLOOKUP(E184,VALIDATIONS!$EJ$2:$EK$5,2,FALSE)) + IF(OR(G184="",H184=""),0, VLOOKUP(G184,VALIDATIONS!$EN$2:$FC$41,(H184/5)+1,FALSE)  )))</f>
        <v/>
      </c>
    </row>
    <row r="185" spans="1:10" x14ac:dyDescent="0.2">
      <c r="A185" s="92"/>
      <c r="B185" s="82"/>
      <c r="C185" s="354"/>
      <c r="D185" s="354"/>
      <c r="E185" s="356"/>
      <c r="F185" s="225"/>
      <c r="G185" s="356"/>
      <c r="H185" s="356"/>
      <c r="I185" s="354"/>
      <c r="J185" s="106" t="str">
        <f>IF(D185="E1 Pump Station", VALIDATIONS!$EI$2, IF(AND(E185="",F185="",G185="",H185=""),"", IF(E185="",0, F185*VLOOKUP(E185,VALIDATIONS!$EJ$2:$EK$5,2,FALSE)) + IF(OR(G185="",H185=""),0, VLOOKUP(G185,VALIDATIONS!$EN$2:$FC$41,(H185/5)+1,FALSE)  )))</f>
        <v/>
      </c>
    </row>
    <row r="186" spans="1:10" x14ac:dyDescent="0.2">
      <c r="A186" s="92"/>
      <c r="B186" s="82"/>
      <c r="C186" s="354"/>
      <c r="D186" s="354"/>
      <c r="E186" s="356"/>
      <c r="F186" s="225"/>
      <c r="G186" s="356"/>
      <c r="H186" s="356"/>
      <c r="I186" s="354"/>
      <c r="J186" s="106" t="str">
        <f>IF(D186="E1 Pump Station", VALIDATIONS!$EI$2, IF(AND(E186="",F186="",G186="",H186=""),"", IF(E186="",0, F186*VLOOKUP(E186,VALIDATIONS!$EJ$2:$EK$5,2,FALSE)) + IF(OR(G186="",H186=""),0, VLOOKUP(G186,VALIDATIONS!$EN$2:$FC$41,(H186/5)+1,FALSE)  )))</f>
        <v/>
      </c>
    </row>
    <row r="187" spans="1:10" x14ac:dyDescent="0.2">
      <c r="A187" s="92"/>
      <c r="B187" s="82"/>
      <c r="C187" s="354"/>
      <c r="D187" s="354"/>
      <c r="E187" s="356"/>
      <c r="F187" s="225"/>
      <c r="G187" s="356"/>
      <c r="H187" s="356"/>
      <c r="I187" s="354"/>
      <c r="J187" s="106" t="str">
        <f>IF(D187="E1 Pump Station", VALIDATIONS!$EI$2, IF(AND(E187="",F187="",G187="",H187=""),"", IF(E187="",0, F187*VLOOKUP(E187,VALIDATIONS!$EJ$2:$EK$5,2,FALSE)) + IF(OR(G187="",H187=""),0, VLOOKUP(G187,VALIDATIONS!$EN$2:$FC$41,(H187/5)+1,FALSE)  )))</f>
        <v/>
      </c>
    </row>
    <row r="188" spans="1:10" x14ac:dyDescent="0.2">
      <c r="A188" s="92"/>
      <c r="B188" s="82"/>
      <c r="C188" s="354"/>
      <c r="D188" s="354"/>
      <c r="E188" s="356"/>
      <c r="F188" s="225"/>
      <c r="G188" s="356"/>
      <c r="H188" s="356"/>
      <c r="I188" s="354"/>
      <c r="J188" s="106" t="str">
        <f>IF(D188="E1 Pump Station", VALIDATIONS!$EI$2, IF(AND(E188="",F188="",G188="",H188=""),"", IF(E188="",0, F188*VLOOKUP(E188,VALIDATIONS!$EJ$2:$EK$5,2,FALSE)) + IF(OR(G188="",H188=""),0, VLOOKUP(G188,VALIDATIONS!$EN$2:$FC$41,(H188/5)+1,FALSE)  )))</f>
        <v/>
      </c>
    </row>
    <row r="189" spans="1:10" x14ac:dyDescent="0.2">
      <c r="A189" s="92"/>
      <c r="B189" s="82"/>
      <c r="C189" s="354"/>
      <c r="D189" s="354"/>
      <c r="E189" s="356"/>
      <c r="F189" s="225"/>
      <c r="G189" s="356"/>
      <c r="H189" s="356"/>
      <c r="I189" s="354"/>
      <c r="J189" s="106" t="str">
        <f>IF(D189="E1 Pump Station", VALIDATIONS!$EI$2, IF(AND(E189="",F189="",G189="",H189=""),"", IF(E189="",0, F189*VLOOKUP(E189,VALIDATIONS!$EJ$2:$EK$5,2,FALSE)) + IF(OR(G189="",H189=""),0, VLOOKUP(G189,VALIDATIONS!$EN$2:$FC$41,(H189/5)+1,FALSE)  )))</f>
        <v/>
      </c>
    </row>
    <row r="190" spans="1:10" x14ac:dyDescent="0.2">
      <c r="A190" s="92"/>
      <c r="B190" s="82"/>
      <c r="C190" s="354"/>
      <c r="D190" s="354"/>
      <c r="E190" s="356"/>
      <c r="F190" s="225"/>
      <c r="G190" s="356"/>
      <c r="H190" s="356"/>
      <c r="I190" s="354"/>
      <c r="J190" s="106" t="str">
        <f>IF(D190="E1 Pump Station", VALIDATIONS!$EI$2, IF(AND(E190="",F190="",G190="",H190=""),"", IF(E190="",0, F190*VLOOKUP(E190,VALIDATIONS!$EJ$2:$EK$5,2,FALSE)) + IF(OR(G190="",H190=""),0, VLOOKUP(G190,VALIDATIONS!$EN$2:$FC$41,(H190/5)+1,FALSE)  )))</f>
        <v/>
      </c>
    </row>
    <row r="191" spans="1:10" x14ac:dyDescent="0.2">
      <c r="A191" s="92"/>
      <c r="B191" s="82"/>
      <c r="C191" s="354"/>
      <c r="D191" s="354"/>
      <c r="E191" s="356"/>
      <c r="F191" s="225"/>
      <c r="G191" s="356"/>
      <c r="H191" s="356"/>
      <c r="I191" s="354"/>
      <c r="J191" s="106" t="str">
        <f>IF(D191="E1 Pump Station", VALIDATIONS!$EI$2, IF(AND(E191="",F191="",G191="",H191=""),"", IF(E191="",0, F191*VLOOKUP(E191,VALIDATIONS!$EJ$2:$EK$5,2,FALSE)) + IF(OR(G191="",H191=""),0, VLOOKUP(G191,VALIDATIONS!$EN$2:$FC$41,(H191/5)+1,FALSE)  )))</f>
        <v/>
      </c>
    </row>
    <row r="192" spans="1:10" x14ac:dyDescent="0.2">
      <c r="A192" s="92"/>
      <c r="B192" s="82"/>
      <c r="C192" s="354"/>
      <c r="D192" s="354"/>
      <c r="E192" s="356"/>
      <c r="F192" s="225"/>
      <c r="G192" s="356"/>
      <c r="H192" s="356"/>
      <c r="I192" s="354"/>
      <c r="J192" s="106" t="str">
        <f>IF(D192="E1 Pump Station", VALIDATIONS!$EI$2, IF(AND(E192="",F192="",G192="",H192=""),"", IF(E192="",0, F192*VLOOKUP(E192,VALIDATIONS!$EJ$2:$EK$5,2,FALSE)) + IF(OR(G192="",H192=""),0, VLOOKUP(G192,VALIDATIONS!$EN$2:$FC$41,(H192/5)+1,FALSE)  )))</f>
        <v/>
      </c>
    </row>
    <row r="193" spans="1:10" x14ac:dyDescent="0.2">
      <c r="A193" s="92"/>
      <c r="B193" s="82"/>
      <c r="C193" s="354"/>
      <c r="D193" s="354"/>
      <c r="E193" s="356"/>
      <c r="F193" s="225"/>
      <c r="G193" s="356"/>
      <c r="H193" s="356"/>
      <c r="I193" s="354"/>
      <c r="J193" s="106" t="str">
        <f>IF(D193="E1 Pump Station", VALIDATIONS!$EI$2, IF(AND(E193="",F193="",G193="",H193=""),"", IF(E193="",0, F193*VLOOKUP(E193,VALIDATIONS!$EJ$2:$EK$5,2,FALSE)) + IF(OR(G193="",H193=""),0, VLOOKUP(G193,VALIDATIONS!$EN$2:$FC$41,(H193/5)+1,FALSE)  )))</f>
        <v/>
      </c>
    </row>
    <row r="194" spans="1:10" x14ac:dyDescent="0.2">
      <c r="A194" s="92"/>
      <c r="B194" s="82"/>
      <c r="C194" s="354"/>
      <c r="D194" s="354"/>
      <c r="E194" s="356"/>
      <c r="F194" s="225"/>
      <c r="G194" s="356"/>
      <c r="H194" s="356"/>
      <c r="I194" s="354"/>
      <c r="J194" s="106" t="str">
        <f>IF(D194="E1 Pump Station", VALIDATIONS!$EI$2, IF(AND(E194="",F194="",G194="",H194=""),"", IF(E194="",0, F194*VLOOKUP(E194,VALIDATIONS!$EJ$2:$EK$5,2,FALSE)) + IF(OR(G194="",H194=""),0, VLOOKUP(G194,VALIDATIONS!$EN$2:$FC$41,(H194/5)+1,FALSE)  )))</f>
        <v/>
      </c>
    </row>
    <row r="195" spans="1:10" x14ac:dyDescent="0.2">
      <c r="A195" s="92"/>
      <c r="B195" s="82"/>
      <c r="C195" s="354"/>
      <c r="D195" s="354"/>
      <c r="E195" s="356"/>
      <c r="F195" s="225"/>
      <c r="G195" s="356"/>
      <c r="H195" s="356"/>
      <c r="I195" s="354"/>
      <c r="J195" s="106" t="str">
        <f>IF(D195="E1 Pump Station", VALIDATIONS!$EI$2, IF(AND(E195="",F195="",G195="",H195=""),"", IF(E195="",0, F195*VLOOKUP(E195,VALIDATIONS!$EJ$2:$EK$5,2,FALSE)) + IF(OR(G195="",H195=""),0, VLOOKUP(G195,VALIDATIONS!$EN$2:$FC$41,(H195/5)+1,FALSE)  )))</f>
        <v/>
      </c>
    </row>
    <row r="196" spans="1:10" x14ac:dyDescent="0.2">
      <c r="A196" s="92"/>
      <c r="B196" s="82"/>
      <c r="C196" s="354"/>
      <c r="D196" s="354"/>
      <c r="E196" s="356"/>
      <c r="F196" s="225"/>
      <c r="G196" s="356"/>
      <c r="H196" s="356"/>
      <c r="I196" s="354"/>
      <c r="J196" s="106" t="str">
        <f>IF(D196="E1 Pump Station", VALIDATIONS!$EI$2, IF(AND(E196="",F196="",G196="",H196=""),"", IF(E196="",0, F196*VLOOKUP(E196,VALIDATIONS!$EJ$2:$EK$5,2,FALSE)) + IF(OR(G196="",H196=""),0, VLOOKUP(G196,VALIDATIONS!$EN$2:$FC$41,(H196/5)+1,FALSE)  )))</f>
        <v/>
      </c>
    </row>
    <row r="197" spans="1:10" x14ac:dyDescent="0.2">
      <c r="A197" s="92"/>
      <c r="B197" s="82"/>
      <c r="C197" s="354"/>
      <c r="D197" s="354"/>
      <c r="E197" s="356"/>
      <c r="F197" s="225"/>
      <c r="G197" s="356"/>
      <c r="H197" s="356"/>
      <c r="I197" s="354"/>
      <c r="J197" s="106" t="str">
        <f>IF(D197="E1 Pump Station", VALIDATIONS!$EI$2, IF(AND(E197="",F197="",G197="",H197=""),"", IF(E197="",0, F197*VLOOKUP(E197,VALIDATIONS!$EJ$2:$EK$5,2,FALSE)) + IF(OR(G197="",H197=""),0, VLOOKUP(G197,VALIDATIONS!$EN$2:$FC$41,(H197/5)+1,FALSE)  )))</f>
        <v/>
      </c>
    </row>
    <row r="198" spans="1:10" x14ac:dyDescent="0.2">
      <c r="A198" s="92"/>
      <c r="B198" s="82"/>
      <c r="C198" s="354"/>
      <c r="D198" s="354"/>
      <c r="E198" s="356"/>
      <c r="F198" s="225"/>
      <c r="G198" s="356"/>
      <c r="H198" s="356"/>
      <c r="I198" s="354"/>
      <c r="J198" s="106" t="str">
        <f>IF(D198="E1 Pump Station", VALIDATIONS!$EI$2, IF(AND(E198="",F198="",G198="",H198=""),"", IF(E198="",0, F198*VLOOKUP(E198,VALIDATIONS!$EJ$2:$EK$5,2,FALSE)) + IF(OR(G198="",H198=""),0, VLOOKUP(G198,VALIDATIONS!$EN$2:$FC$41,(H198/5)+1,FALSE)  )))</f>
        <v/>
      </c>
    </row>
    <row r="199" spans="1:10" x14ac:dyDescent="0.2">
      <c r="A199" s="92"/>
      <c r="B199" s="82"/>
      <c r="C199" s="354"/>
      <c r="D199" s="354"/>
      <c r="E199" s="356"/>
      <c r="F199" s="225"/>
      <c r="G199" s="356"/>
      <c r="H199" s="356"/>
      <c r="I199" s="354"/>
      <c r="J199" s="106" t="str">
        <f>IF(D199="E1 Pump Station", VALIDATIONS!$EI$2, IF(AND(E199="",F199="",G199="",H199=""),"", IF(E199="",0, F199*VLOOKUP(E199,VALIDATIONS!$EJ$2:$EK$5,2,FALSE)) + IF(OR(G199="",H199=""),0, VLOOKUP(G199,VALIDATIONS!$EN$2:$FC$41,(H199/5)+1,FALSE)  )))</f>
        <v/>
      </c>
    </row>
    <row r="200" spans="1:10" x14ac:dyDescent="0.2">
      <c r="A200" s="92"/>
      <c r="B200" s="82"/>
      <c r="C200" s="354"/>
      <c r="D200" s="354"/>
      <c r="E200" s="356"/>
      <c r="F200" s="225"/>
      <c r="G200" s="356"/>
      <c r="H200" s="356"/>
      <c r="I200" s="354"/>
      <c r="J200" s="106" t="str">
        <f>IF(D200="E1 Pump Station", VALIDATIONS!$EI$2, IF(AND(E200="",F200="",G200="",H200=""),"", IF(E200="",0, F200*VLOOKUP(E200,VALIDATIONS!$EJ$2:$EK$5,2,FALSE)) + IF(OR(G200="",H200=""),0, VLOOKUP(G200,VALIDATIONS!$EN$2:$FC$41,(H200/5)+1,FALSE)  )))</f>
        <v/>
      </c>
    </row>
    <row r="201" spans="1:10" x14ac:dyDescent="0.2">
      <c r="A201" s="92"/>
      <c r="B201" s="82"/>
      <c r="C201" s="354"/>
      <c r="D201" s="354"/>
      <c r="E201" s="356"/>
      <c r="F201" s="225"/>
      <c r="G201" s="356"/>
      <c r="H201" s="356"/>
      <c r="I201" s="354"/>
      <c r="J201" s="106" t="str">
        <f>IF(D201="E1 Pump Station", VALIDATIONS!$EI$2, IF(AND(E201="",F201="",G201="",H201=""),"", IF(E201="",0, F201*VLOOKUP(E201,VALIDATIONS!$EJ$2:$EK$5,2,FALSE)) + IF(OR(G201="",H201=""),0, VLOOKUP(G201,VALIDATIONS!$EN$2:$FC$41,(H201/5)+1,FALSE)  )))</f>
        <v/>
      </c>
    </row>
    <row r="202" spans="1:10" x14ac:dyDescent="0.2">
      <c r="A202" s="92"/>
      <c r="B202" s="82"/>
      <c r="C202" s="354"/>
      <c r="D202" s="354"/>
      <c r="E202" s="356"/>
      <c r="F202" s="225"/>
      <c r="G202" s="356"/>
      <c r="H202" s="356"/>
      <c r="I202" s="354"/>
      <c r="J202" s="106" t="str">
        <f>IF(D202="E1 Pump Station", VALIDATIONS!$EI$2, IF(AND(E202="",F202="",G202="",H202=""),"", IF(E202="",0, F202*VLOOKUP(E202,VALIDATIONS!$EJ$2:$EK$5,2,FALSE)) + IF(OR(G202="",H202=""),0, VLOOKUP(G202,VALIDATIONS!$EN$2:$FC$41,(H202/5)+1,FALSE)  )))</f>
        <v/>
      </c>
    </row>
    <row r="203" spans="1:10" x14ac:dyDescent="0.2">
      <c r="A203" s="92"/>
      <c r="B203" s="82"/>
      <c r="C203" s="354"/>
      <c r="D203" s="354"/>
      <c r="E203" s="356"/>
      <c r="F203" s="225"/>
      <c r="G203" s="356"/>
      <c r="H203" s="356"/>
      <c r="I203" s="354"/>
      <c r="J203" s="106" t="str">
        <f>IF(D203="E1 Pump Station", VALIDATIONS!$EI$2, IF(AND(E203="",F203="",G203="",H203=""),"", IF(E203="",0, F203*VLOOKUP(E203,VALIDATIONS!$EJ$2:$EK$5,2,FALSE)) + IF(OR(G203="",H203=""),0, VLOOKUP(G203,VALIDATIONS!$EN$2:$FC$41,(H203/5)+1,FALSE)  )))</f>
        <v/>
      </c>
    </row>
    <row r="204" spans="1:10" x14ac:dyDescent="0.2">
      <c r="A204" s="92"/>
      <c r="B204" s="82"/>
      <c r="C204" s="354"/>
      <c r="D204" s="354"/>
      <c r="E204" s="356"/>
      <c r="F204" s="225"/>
      <c r="G204" s="356"/>
      <c r="H204" s="356"/>
      <c r="I204" s="354"/>
      <c r="J204" s="106" t="str">
        <f>IF(D204="E1 Pump Station", VALIDATIONS!$EI$2, IF(AND(E204="",F204="",G204="",H204=""),"", IF(E204="",0, F204*VLOOKUP(E204,VALIDATIONS!$EJ$2:$EK$5,2,FALSE)) + IF(OR(G204="",H204=""),0, VLOOKUP(G204,VALIDATIONS!$EN$2:$FC$41,(H204/5)+1,FALSE)  )))</f>
        <v/>
      </c>
    </row>
    <row r="205" spans="1:10" x14ac:dyDescent="0.2">
      <c r="A205" s="92"/>
      <c r="B205" s="82"/>
      <c r="C205" s="354"/>
      <c r="D205" s="354"/>
      <c r="E205" s="356"/>
      <c r="F205" s="225"/>
      <c r="G205" s="356"/>
      <c r="H205" s="356"/>
      <c r="I205" s="354"/>
      <c r="J205" s="106" t="str">
        <f>IF(D205="E1 Pump Station", VALIDATIONS!$EI$2, IF(AND(E205="",F205="",G205="",H205=""),"", IF(E205="",0, F205*VLOOKUP(E205,VALIDATIONS!$EJ$2:$EK$5,2,FALSE)) + IF(OR(G205="",H205=""),0, VLOOKUP(G205,VALIDATIONS!$EN$2:$FC$41,(H205/5)+1,FALSE)  )))</f>
        <v/>
      </c>
    </row>
    <row r="206" spans="1:10" x14ac:dyDescent="0.2">
      <c r="A206" s="92"/>
      <c r="B206" s="82"/>
      <c r="C206" s="354"/>
      <c r="D206" s="354"/>
      <c r="E206" s="356"/>
      <c r="F206" s="225"/>
      <c r="G206" s="356"/>
      <c r="H206" s="356"/>
      <c r="I206" s="354"/>
      <c r="J206" s="106" t="str">
        <f>IF(D206="E1 Pump Station", VALIDATIONS!$EI$2, IF(AND(E206="",F206="",G206="",H206=""),"", IF(E206="",0, F206*VLOOKUP(E206,VALIDATIONS!$EJ$2:$EK$5,2,FALSE)) + IF(OR(G206="",H206=""),0, VLOOKUP(G206,VALIDATIONS!$EN$2:$FC$41,(H206/5)+1,FALSE)  )))</f>
        <v/>
      </c>
    </row>
    <row r="207" spans="1:10" x14ac:dyDescent="0.2">
      <c r="A207" s="92"/>
      <c r="B207" s="82"/>
      <c r="C207" s="354"/>
      <c r="D207" s="354"/>
      <c r="E207" s="356"/>
      <c r="F207" s="225"/>
      <c r="G207" s="356"/>
      <c r="H207" s="356"/>
      <c r="I207" s="354"/>
      <c r="J207" s="106" t="str">
        <f>IF(D207="E1 Pump Station", VALIDATIONS!$EI$2, IF(AND(E207="",F207="",G207="",H207=""),"", IF(E207="",0, F207*VLOOKUP(E207,VALIDATIONS!$EJ$2:$EK$5,2,FALSE)) + IF(OR(G207="",H207=""),0, VLOOKUP(G207,VALIDATIONS!$EN$2:$FC$41,(H207/5)+1,FALSE)  )))</f>
        <v/>
      </c>
    </row>
    <row r="208" spans="1:10" x14ac:dyDescent="0.2">
      <c r="A208" s="92"/>
      <c r="B208" s="82"/>
      <c r="C208" s="354"/>
      <c r="D208" s="354"/>
      <c r="E208" s="356"/>
      <c r="F208" s="225"/>
      <c r="G208" s="356"/>
      <c r="H208" s="356"/>
      <c r="I208" s="354"/>
      <c r="J208" s="106" t="str">
        <f>IF(D208="E1 Pump Station", VALIDATIONS!$EI$2, IF(AND(E208="",F208="",G208="",H208=""),"", IF(E208="",0, F208*VLOOKUP(E208,VALIDATIONS!$EJ$2:$EK$5,2,FALSE)) + IF(OR(G208="",H208=""),0, VLOOKUP(G208,VALIDATIONS!$EN$2:$FC$41,(H208/5)+1,FALSE)  )))</f>
        <v/>
      </c>
    </row>
    <row r="209" spans="1:10" x14ac:dyDescent="0.2">
      <c r="A209" s="92"/>
      <c r="B209" s="82"/>
      <c r="C209" s="354"/>
      <c r="D209" s="354"/>
      <c r="E209" s="356"/>
      <c r="F209" s="225"/>
      <c r="G209" s="356"/>
      <c r="H209" s="356"/>
      <c r="I209" s="354"/>
      <c r="J209" s="106" t="str">
        <f>IF(D209="E1 Pump Station", VALIDATIONS!$EI$2, IF(AND(E209="",F209="",G209="",H209=""),"", IF(E209="",0, F209*VLOOKUP(E209,VALIDATIONS!$EJ$2:$EK$5,2,FALSE)) + IF(OR(G209="",H209=""),0, VLOOKUP(G209,VALIDATIONS!$EN$2:$FC$41,(H209/5)+1,FALSE)  )))</f>
        <v/>
      </c>
    </row>
    <row r="210" spans="1:10" x14ac:dyDescent="0.2">
      <c r="A210" s="92"/>
      <c r="B210" s="82"/>
      <c r="C210" s="354"/>
      <c r="D210" s="354"/>
      <c r="E210" s="356"/>
      <c r="F210" s="225"/>
      <c r="G210" s="356"/>
      <c r="H210" s="356"/>
      <c r="I210" s="354"/>
      <c r="J210" s="106" t="str">
        <f>IF(D210="E1 Pump Station", VALIDATIONS!$EI$2, IF(AND(E210="",F210="",G210="",H210=""),"", IF(E210="",0, F210*VLOOKUP(E210,VALIDATIONS!$EJ$2:$EK$5,2,FALSE)) + IF(OR(G210="",H210=""),0, VLOOKUP(G210,VALIDATIONS!$EN$2:$FC$41,(H210/5)+1,FALSE)  )))</f>
        <v/>
      </c>
    </row>
    <row r="211" spans="1:10" x14ac:dyDescent="0.2">
      <c r="A211" s="92"/>
      <c r="B211" s="82"/>
      <c r="C211" s="354"/>
      <c r="D211" s="354"/>
      <c r="E211" s="356"/>
      <c r="F211" s="225"/>
      <c r="G211" s="356"/>
      <c r="H211" s="356"/>
      <c r="I211" s="354"/>
      <c r="J211" s="106" t="str">
        <f>IF(D211="E1 Pump Station", VALIDATIONS!$EI$2, IF(AND(E211="",F211="",G211="",H211=""),"", IF(E211="",0, F211*VLOOKUP(E211,VALIDATIONS!$EJ$2:$EK$5,2,FALSE)) + IF(OR(G211="",H211=""),0, VLOOKUP(G211,VALIDATIONS!$EN$2:$FC$41,(H211/5)+1,FALSE)  )))</f>
        <v/>
      </c>
    </row>
    <row r="212" spans="1:10" x14ac:dyDescent="0.2">
      <c r="A212" s="92"/>
      <c r="B212" s="82"/>
      <c r="C212" s="354"/>
      <c r="D212" s="354"/>
      <c r="E212" s="356"/>
      <c r="F212" s="225"/>
      <c r="G212" s="356"/>
      <c r="H212" s="356"/>
      <c r="I212" s="354"/>
      <c r="J212" s="106" t="str">
        <f>IF(D212="E1 Pump Station", VALIDATIONS!$EI$2, IF(AND(E212="",F212="",G212="",H212=""),"", IF(E212="",0, F212*VLOOKUP(E212,VALIDATIONS!$EJ$2:$EK$5,2,FALSE)) + IF(OR(G212="",H212=""),0, VLOOKUP(G212,VALIDATIONS!$EN$2:$FC$41,(H212/5)+1,FALSE)  )))</f>
        <v/>
      </c>
    </row>
    <row r="213" spans="1:10" x14ac:dyDescent="0.2">
      <c r="A213" s="92"/>
      <c r="B213" s="82"/>
      <c r="C213" s="354"/>
      <c r="D213" s="354"/>
      <c r="E213" s="356"/>
      <c r="F213" s="225"/>
      <c r="G213" s="356"/>
      <c r="H213" s="356"/>
      <c r="I213" s="354"/>
      <c r="J213" s="106" t="str">
        <f>IF(D213="E1 Pump Station", VALIDATIONS!$EI$2, IF(AND(E213="",F213="",G213="",H213=""),"", IF(E213="",0, F213*VLOOKUP(E213,VALIDATIONS!$EJ$2:$EK$5,2,FALSE)) + IF(OR(G213="",H213=""),0, VLOOKUP(G213,VALIDATIONS!$EN$2:$FC$41,(H213/5)+1,FALSE)  )))</f>
        <v/>
      </c>
    </row>
    <row r="214" spans="1:10" x14ac:dyDescent="0.2">
      <c r="A214" s="92"/>
      <c r="B214" s="82"/>
      <c r="C214" s="354"/>
      <c r="D214" s="354"/>
      <c r="E214" s="356"/>
      <c r="F214" s="225"/>
      <c r="G214" s="356"/>
      <c r="H214" s="356"/>
      <c r="I214" s="354"/>
      <c r="J214" s="106" t="str">
        <f>IF(D214="E1 Pump Station", VALIDATIONS!$EI$2, IF(AND(E214="",F214="",G214="",H214=""),"", IF(E214="",0, F214*VLOOKUP(E214,VALIDATIONS!$EJ$2:$EK$5,2,FALSE)) + IF(OR(G214="",H214=""),0, VLOOKUP(G214,VALIDATIONS!$EN$2:$FC$41,(H214/5)+1,FALSE)  )))</f>
        <v/>
      </c>
    </row>
    <row r="215" spans="1:10" x14ac:dyDescent="0.2">
      <c r="A215" s="92"/>
      <c r="B215" s="82"/>
      <c r="C215" s="354"/>
      <c r="D215" s="354"/>
      <c r="E215" s="356"/>
      <c r="F215" s="225"/>
      <c r="G215" s="356"/>
      <c r="H215" s="356"/>
      <c r="I215" s="354"/>
      <c r="J215" s="106" t="str">
        <f>IF(D215="E1 Pump Station", VALIDATIONS!$EI$2, IF(AND(E215="",F215="",G215="",H215=""),"", IF(E215="",0, F215*VLOOKUP(E215,VALIDATIONS!$EJ$2:$EK$5,2,FALSE)) + IF(OR(G215="",H215=""),0, VLOOKUP(G215,VALIDATIONS!$EN$2:$FC$41,(H215/5)+1,FALSE)  )))</f>
        <v/>
      </c>
    </row>
    <row r="216" spans="1:10" x14ac:dyDescent="0.2">
      <c r="A216" s="92"/>
      <c r="B216" s="82"/>
      <c r="C216" s="354"/>
      <c r="D216" s="354"/>
      <c r="E216" s="356"/>
      <c r="F216" s="225"/>
      <c r="G216" s="356"/>
      <c r="H216" s="356"/>
      <c r="I216" s="354"/>
      <c r="J216" s="106" t="str">
        <f>IF(D216="E1 Pump Station", VALIDATIONS!$EI$2, IF(AND(E216="",F216="",G216="",H216=""),"", IF(E216="",0, F216*VLOOKUP(E216,VALIDATIONS!$EJ$2:$EK$5,2,FALSE)) + IF(OR(G216="",H216=""),0, VLOOKUP(G216,VALIDATIONS!$EN$2:$FC$41,(H216/5)+1,FALSE)  )))</f>
        <v/>
      </c>
    </row>
    <row r="217" spans="1:10" x14ac:dyDescent="0.2">
      <c r="A217" s="92"/>
      <c r="B217" s="82"/>
      <c r="C217" s="354"/>
      <c r="D217" s="354"/>
      <c r="E217" s="356"/>
      <c r="F217" s="225"/>
      <c r="G217" s="356"/>
      <c r="H217" s="356"/>
      <c r="I217" s="354"/>
      <c r="J217" s="106" t="str">
        <f>IF(D217="E1 Pump Station", VALIDATIONS!$EI$2, IF(AND(E217="",F217="",G217="",H217=""),"", IF(E217="",0, F217*VLOOKUP(E217,VALIDATIONS!$EJ$2:$EK$5,2,FALSE)) + IF(OR(G217="",H217=""),0, VLOOKUP(G217,VALIDATIONS!$EN$2:$FC$41,(H217/5)+1,FALSE)  )))</f>
        <v/>
      </c>
    </row>
    <row r="218" spans="1:10" x14ac:dyDescent="0.2">
      <c r="A218" s="92"/>
      <c r="B218" s="82"/>
      <c r="C218" s="354"/>
      <c r="D218" s="354"/>
      <c r="E218" s="356"/>
      <c r="F218" s="225"/>
      <c r="G218" s="356"/>
      <c r="H218" s="356"/>
      <c r="I218" s="354"/>
      <c r="J218" s="106" t="str">
        <f>IF(D218="E1 Pump Station", VALIDATIONS!$EI$2, IF(AND(E218="",F218="",G218="",H218=""),"", IF(E218="",0, F218*VLOOKUP(E218,VALIDATIONS!$EJ$2:$EK$5,2,FALSE)) + IF(OR(G218="",H218=""),0, VLOOKUP(G218,VALIDATIONS!$EN$2:$FC$41,(H218/5)+1,FALSE)  )))</f>
        <v/>
      </c>
    </row>
    <row r="219" spans="1:10" x14ac:dyDescent="0.2">
      <c r="A219" s="92"/>
      <c r="B219" s="82"/>
      <c r="C219" s="354"/>
      <c r="D219" s="354"/>
      <c r="E219" s="356"/>
      <c r="F219" s="225"/>
      <c r="G219" s="356"/>
      <c r="H219" s="356"/>
      <c r="I219" s="354"/>
      <c r="J219" s="106" t="str">
        <f>IF(D219="E1 Pump Station", VALIDATIONS!$EI$2, IF(AND(E219="",F219="",G219="",H219=""),"", IF(E219="",0, F219*VLOOKUP(E219,VALIDATIONS!$EJ$2:$EK$5,2,FALSE)) + IF(OR(G219="",H219=""),0, VLOOKUP(G219,VALIDATIONS!$EN$2:$FC$41,(H219/5)+1,FALSE)  )))</f>
        <v/>
      </c>
    </row>
    <row r="220" spans="1:10" x14ac:dyDescent="0.2">
      <c r="A220" s="92"/>
      <c r="B220" s="82"/>
      <c r="C220" s="354"/>
      <c r="D220" s="354"/>
      <c r="E220" s="356"/>
      <c r="F220" s="225"/>
      <c r="G220" s="356"/>
      <c r="H220" s="356"/>
      <c r="I220" s="354"/>
      <c r="J220" s="106" t="str">
        <f>IF(D220="E1 Pump Station", VALIDATIONS!$EI$2, IF(AND(E220="",F220="",G220="",H220=""),"", IF(E220="",0, F220*VLOOKUP(E220,VALIDATIONS!$EJ$2:$EK$5,2,FALSE)) + IF(OR(G220="",H220=""),0, VLOOKUP(G220,VALIDATIONS!$EN$2:$FC$41,(H220/5)+1,FALSE)  )))</f>
        <v/>
      </c>
    </row>
    <row r="221" spans="1:10" x14ac:dyDescent="0.2">
      <c r="A221" s="92"/>
      <c r="B221" s="82"/>
      <c r="C221" s="354"/>
      <c r="D221" s="354"/>
      <c r="E221" s="356"/>
      <c r="F221" s="225"/>
      <c r="G221" s="356"/>
      <c r="H221" s="356"/>
      <c r="I221" s="354"/>
      <c r="J221" s="106" t="str">
        <f>IF(D221="E1 Pump Station", VALIDATIONS!$EI$2, IF(AND(E221="",F221="",G221="",H221=""),"", IF(E221="",0, F221*VLOOKUP(E221,VALIDATIONS!$EJ$2:$EK$5,2,FALSE)) + IF(OR(G221="",H221=""),0, VLOOKUP(G221,VALIDATIONS!$EN$2:$FC$41,(H221/5)+1,FALSE)  )))</f>
        <v/>
      </c>
    </row>
    <row r="222" spans="1:10" x14ac:dyDescent="0.2">
      <c r="A222" s="92"/>
      <c r="B222" s="82"/>
      <c r="C222" s="354"/>
      <c r="D222" s="354"/>
      <c r="E222" s="356"/>
      <c r="F222" s="225"/>
      <c r="G222" s="356"/>
      <c r="H222" s="356"/>
      <c r="I222" s="354"/>
      <c r="J222" s="106" t="str">
        <f>IF(D222="E1 Pump Station", VALIDATIONS!$EI$2, IF(AND(E222="",F222="",G222="",H222=""),"", IF(E222="",0, F222*VLOOKUP(E222,VALIDATIONS!$EJ$2:$EK$5,2,FALSE)) + IF(OR(G222="",H222=""),0, VLOOKUP(G222,VALIDATIONS!$EN$2:$FC$41,(H222/5)+1,FALSE)  )))</f>
        <v/>
      </c>
    </row>
    <row r="223" spans="1:10" x14ac:dyDescent="0.2">
      <c r="A223" s="92"/>
      <c r="B223" s="82"/>
      <c r="C223" s="354"/>
      <c r="D223" s="354"/>
      <c r="E223" s="356"/>
      <c r="F223" s="225"/>
      <c r="G223" s="356"/>
      <c r="H223" s="356"/>
      <c r="I223" s="354"/>
      <c r="J223" s="106" t="str">
        <f>IF(D223="E1 Pump Station", VALIDATIONS!$EI$2, IF(AND(E223="",F223="",G223="",H223=""),"", IF(E223="",0, F223*VLOOKUP(E223,VALIDATIONS!$EJ$2:$EK$5,2,FALSE)) + IF(OR(G223="",H223=""),0, VLOOKUP(G223,VALIDATIONS!$EN$2:$FC$41,(H223/5)+1,FALSE)  )))</f>
        <v/>
      </c>
    </row>
    <row r="224" spans="1:10" x14ac:dyDescent="0.2">
      <c r="A224" s="92"/>
      <c r="B224" s="82"/>
      <c r="C224" s="354"/>
      <c r="D224" s="354"/>
      <c r="E224" s="356"/>
      <c r="F224" s="225"/>
      <c r="G224" s="356"/>
      <c r="H224" s="356"/>
      <c r="I224" s="354"/>
      <c r="J224" s="106" t="str">
        <f>IF(D224="E1 Pump Station", VALIDATIONS!$EI$2, IF(AND(E224="",F224="",G224="",H224=""),"", IF(E224="",0, F224*VLOOKUP(E224,VALIDATIONS!$EJ$2:$EK$5,2,FALSE)) + IF(OR(G224="",H224=""),0, VLOOKUP(G224,VALIDATIONS!$EN$2:$FC$41,(H224/5)+1,FALSE)  )))</f>
        <v/>
      </c>
    </row>
    <row r="225" spans="1:10" x14ac:dyDescent="0.2">
      <c r="A225" s="92"/>
      <c r="B225" s="82"/>
      <c r="C225" s="354"/>
      <c r="D225" s="354"/>
      <c r="E225" s="356"/>
      <c r="F225" s="225"/>
      <c r="G225" s="356"/>
      <c r="H225" s="356"/>
      <c r="I225" s="354"/>
      <c r="J225" s="106" t="str">
        <f>IF(D225="E1 Pump Station", VALIDATIONS!$EI$2, IF(AND(E225="",F225="",G225="",H225=""),"", IF(E225="",0, F225*VLOOKUP(E225,VALIDATIONS!$EJ$2:$EK$5,2,FALSE)) + IF(OR(G225="",H225=""),0, VLOOKUP(G225,VALIDATIONS!$EN$2:$FC$41,(H225/5)+1,FALSE)  )))</f>
        <v/>
      </c>
    </row>
    <row r="226" spans="1:10" x14ac:dyDescent="0.2">
      <c r="A226" s="92"/>
      <c r="B226" s="82"/>
      <c r="C226" s="354"/>
      <c r="D226" s="354"/>
      <c r="E226" s="356"/>
      <c r="F226" s="225"/>
      <c r="G226" s="356"/>
      <c r="H226" s="356"/>
      <c r="I226" s="354"/>
      <c r="J226" s="106" t="str">
        <f>IF(D226="E1 Pump Station", VALIDATIONS!$EI$2, IF(AND(E226="",F226="",G226="",H226=""),"", IF(E226="",0, F226*VLOOKUP(E226,VALIDATIONS!$EJ$2:$EK$5,2,FALSE)) + IF(OR(G226="",H226=""),0, VLOOKUP(G226,VALIDATIONS!$EN$2:$FC$41,(H226/5)+1,FALSE)  )))</f>
        <v/>
      </c>
    </row>
    <row r="227" spans="1:10" x14ac:dyDescent="0.2">
      <c r="A227" s="92"/>
      <c r="B227" s="82"/>
      <c r="C227" s="354"/>
      <c r="D227" s="354"/>
      <c r="E227" s="356"/>
      <c r="F227" s="225"/>
      <c r="G227" s="356"/>
      <c r="H227" s="356"/>
      <c r="I227" s="354"/>
      <c r="J227" s="106" t="str">
        <f>IF(D227="E1 Pump Station", VALIDATIONS!$EI$2, IF(AND(E227="",F227="",G227="",H227=""),"", IF(E227="",0, F227*VLOOKUP(E227,VALIDATIONS!$EJ$2:$EK$5,2,FALSE)) + IF(OR(G227="",H227=""),0, VLOOKUP(G227,VALIDATIONS!$EN$2:$FC$41,(H227/5)+1,FALSE)  )))</f>
        <v/>
      </c>
    </row>
    <row r="228" spans="1:10" x14ac:dyDescent="0.2">
      <c r="A228" s="92"/>
      <c r="B228" s="82"/>
      <c r="C228" s="354"/>
      <c r="D228" s="354"/>
      <c r="E228" s="356"/>
      <c r="F228" s="225"/>
      <c r="G228" s="356"/>
      <c r="H228" s="356"/>
      <c r="I228" s="354"/>
      <c r="J228" s="106" t="str">
        <f>IF(D228="E1 Pump Station", VALIDATIONS!$EI$2, IF(AND(E228="",F228="",G228="",H228=""),"", IF(E228="",0, F228*VLOOKUP(E228,VALIDATIONS!$EJ$2:$EK$5,2,FALSE)) + IF(OR(G228="",H228=""),0, VLOOKUP(G228,VALIDATIONS!$EN$2:$FC$41,(H228/5)+1,FALSE)  )))</f>
        <v/>
      </c>
    </row>
    <row r="229" spans="1:10" x14ac:dyDescent="0.2">
      <c r="A229" s="92"/>
      <c r="B229" s="82"/>
      <c r="C229" s="354"/>
      <c r="D229" s="354"/>
      <c r="E229" s="356"/>
      <c r="F229" s="225"/>
      <c r="G229" s="356"/>
      <c r="H229" s="356"/>
      <c r="I229" s="354"/>
      <c r="J229" s="106" t="str">
        <f>IF(D229="E1 Pump Station", VALIDATIONS!$EI$2, IF(AND(E229="",F229="",G229="",H229=""),"", IF(E229="",0, F229*VLOOKUP(E229,VALIDATIONS!$EJ$2:$EK$5,2,FALSE)) + IF(OR(G229="",H229=""),0, VLOOKUP(G229,VALIDATIONS!$EN$2:$FC$41,(H229/5)+1,FALSE)  )))</f>
        <v/>
      </c>
    </row>
    <row r="230" spans="1:10" x14ac:dyDescent="0.2">
      <c r="A230" s="92"/>
      <c r="B230" s="82"/>
      <c r="C230" s="354"/>
      <c r="D230" s="354"/>
      <c r="E230" s="356"/>
      <c r="F230" s="225"/>
      <c r="G230" s="356"/>
      <c r="H230" s="356"/>
      <c r="I230" s="354"/>
      <c r="J230" s="106" t="str">
        <f>IF(D230="E1 Pump Station", VALIDATIONS!$EI$2, IF(AND(E230="",F230="",G230="",H230=""),"", IF(E230="",0, F230*VLOOKUP(E230,VALIDATIONS!$EJ$2:$EK$5,2,FALSE)) + IF(OR(G230="",H230=""),0, VLOOKUP(G230,VALIDATIONS!$EN$2:$FC$41,(H230/5)+1,FALSE)  )))</f>
        <v/>
      </c>
    </row>
    <row r="231" spans="1:10" x14ac:dyDescent="0.2">
      <c r="A231" s="92"/>
      <c r="B231" s="82"/>
      <c r="C231" s="354"/>
      <c r="D231" s="354"/>
      <c r="E231" s="356"/>
      <c r="F231" s="225"/>
      <c r="G231" s="356"/>
      <c r="H231" s="356"/>
      <c r="I231" s="354"/>
      <c r="J231" s="106" t="str">
        <f>IF(D231="E1 Pump Station", VALIDATIONS!$EI$2, IF(AND(E231="",F231="",G231="",H231=""),"", IF(E231="",0, F231*VLOOKUP(E231,VALIDATIONS!$EJ$2:$EK$5,2,FALSE)) + IF(OR(G231="",H231=""),0, VLOOKUP(G231,VALIDATIONS!$EN$2:$FC$41,(H231/5)+1,FALSE)  )))</f>
        <v/>
      </c>
    </row>
    <row r="232" spans="1:10" x14ac:dyDescent="0.2">
      <c r="A232" s="92"/>
      <c r="B232" s="82"/>
      <c r="C232" s="354"/>
      <c r="D232" s="354"/>
      <c r="E232" s="356"/>
      <c r="F232" s="225"/>
      <c r="G232" s="356"/>
      <c r="H232" s="356"/>
      <c r="I232" s="354"/>
      <c r="J232" s="106" t="str">
        <f>IF(D232="E1 Pump Station", VALIDATIONS!$EI$2, IF(AND(E232="",F232="",G232="",H232=""),"", IF(E232="",0, F232*VLOOKUP(E232,VALIDATIONS!$EJ$2:$EK$5,2,FALSE)) + IF(OR(G232="",H232=""),0, VLOOKUP(G232,VALIDATIONS!$EN$2:$FC$41,(H232/5)+1,FALSE)  )))</f>
        <v/>
      </c>
    </row>
    <row r="233" spans="1:10" x14ac:dyDescent="0.2">
      <c r="A233" s="92"/>
      <c r="B233" s="82"/>
      <c r="C233" s="354"/>
      <c r="D233" s="354"/>
      <c r="E233" s="356"/>
      <c r="F233" s="225"/>
      <c r="G233" s="356"/>
      <c r="H233" s="356"/>
      <c r="I233" s="354"/>
      <c r="J233" s="106" t="str">
        <f>IF(D233="E1 Pump Station", VALIDATIONS!$EI$2, IF(AND(E233="",F233="",G233="",H233=""),"", IF(E233="",0, F233*VLOOKUP(E233,VALIDATIONS!$EJ$2:$EK$5,2,FALSE)) + IF(OR(G233="",H233=""),0, VLOOKUP(G233,VALIDATIONS!$EN$2:$FC$41,(H233/5)+1,FALSE)  )))</f>
        <v/>
      </c>
    </row>
    <row r="234" spans="1:10" x14ac:dyDescent="0.2">
      <c r="A234" s="92"/>
      <c r="B234" s="82"/>
      <c r="C234" s="354"/>
      <c r="D234" s="354"/>
      <c r="E234" s="356"/>
      <c r="F234" s="225"/>
      <c r="G234" s="356"/>
      <c r="H234" s="356"/>
      <c r="I234" s="354"/>
      <c r="J234" s="106" t="str">
        <f>IF(D234="E1 Pump Station", VALIDATIONS!$EI$2, IF(AND(E234="",F234="",G234="",H234=""),"", IF(E234="",0, F234*VLOOKUP(E234,VALIDATIONS!$EJ$2:$EK$5,2,FALSE)) + IF(OR(G234="",H234=""),0, VLOOKUP(G234,VALIDATIONS!$EN$2:$FC$41,(H234/5)+1,FALSE)  )))</f>
        <v/>
      </c>
    </row>
    <row r="235" spans="1:10" x14ac:dyDescent="0.2">
      <c r="A235" s="92"/>
      <c r="B235" s="82"/>
      <c r="C235" s="354"/>
      <c r="D235" s="354"/>
      <c r="E235" s="356"/>
      <c r="F235" s="225"/>
      <c r="G235" s="356"/>
      <c r="H235" s="356"/>
      <c r="I235" s="354"/>
      <c r="J235" s="106" t="str">
        <f>IF(D235="E1 Pump Station", VALIDATIONS!$EI$2, IF(AND(E235="",F235="",G235="",H235=""),"", IF(E235="",0, F235*VLOOKUP(E235,VALIDATIONS!$EJ$2:$EK$5,2,FALSE)) + IF(OR(G235="",H235=""),0, VLOOKUP(G235,VALIDATIONS!$EN$2:$FC$41,(H235/5)+1,FALSE)  )))</f>
        <v/>
      </c>
    </row>
    <row r="236" spans="1:10" x14ac:dyDescent="0.2">
      <c r="A236" s="92"/>
      <c r="B236" s="82"/>
      <c r="C236" s="354"/>
      <c r="D236" s="354"/>
      <c r="E236" s="356"/>
      <c r="F236" s="225"/>
      <c r="G236" s="356"/>
      <c r="H236" s="356"/>
      <c r="I236" s="354"/>
      <c r="J236" s="106" t="str">
        <f>IF(D236="E1 Pump Station", VALIDATIONS!$EI$2, IF(AND(E236="",F236="",G236="",H236=""),"", IF(E236="",0, F236*VLOOKUP(E236,VALIDATIONS!$EJ$2:$EK$5,2,FALSE)) + IF(OR(G236="",H236=""),0, VLOOKUP(G236,VALIDATIONS!$EN$2:$FC$41,(H236/5)+1,FALSE)  )))</f>
        <v/>
      </c>
    </row>
    <row r="237" spans="1:10" x14ac:dyDescent="0.2">
      <c r="A237" s="92"/>
      <c r="B237" s="82"/>
      <c r="C237" s="354"/>
      <c r="D237" s="354"/>
      <c r="E237" s="356"/>
      <c r="F237" s="225"/>
      <c r="G237" s="356"/>
      <c r="H237" s="356"/>
      <c r="I237" s="354"/>
      <c r="J237" s="106" t="str">
        <f>IF(D237="E1 Pump Station", VALIDATIONS!$EI$2, IF(AND(E237="",F237="",G237="",H237=""),"", IF(E237="",0, F237*VLOOKUP(E237,VALIDATIONS!$EJ$2:$EK$5,2,FALSE)) + IF(OR(G237="",H237=""),0, VLOOKUP(G237,VALIDATIONS!$EN$2:$FC$41,(H237/5)+1,FALSE)  )))</f>
        <v/>
      </c>
    </row>
    <row r="238" spans="1:10" x14ac:dyDescent="0.2">
      <c r="A238" s="92"/>
      <c r="B238" s="82"/>
      <c r="C238" s="354"/>
      <c r="D238" s="354"/>
      <c r="E238" s="356"/>
      <c r="F238" s="225"/>
      <c r="G238" s="356"/>
      <c r="H238" s="356"/>
      <c r="I238" s="354"/>
      <c r="J238" s="106" t="str">
        <f>IF(D238="E1 Pump Station", VALIDATIONS!$EI$2, IF(AND(E238="",F238="",G238="",H238=""),"", IF(E238="",0, F238*VLOOKUP(E238,VALIDATIONS!$EJ$2:$EK$5,2,FALSE)) + IF(OR(G238="",H238=""),0, VLOOKUP(G238,VALIDATIONS!$EN$2:$FC$41,(H238/5)+1,FALSE)  )))</f>
        <v/>
      </c>
    </row>
    <row r="239" spans="1:10" x14ac:dyDescent="0.2">
      <c r="A239" s="92"/>
      <c r="B239" s="82"/>
      <c r="C239" s="354"/>
      <c r="D239" s="354"/>
      <c r="E239" s="356"/>
      <c r="F239" s="225"/>
      <c r="G239" s="356"/>
      <c r="H239" s="356"/>
      <c r="I239" s="354"/>
      <c r="J239" s="106" t="str">
        <f>IF(D239="E1 Pump Station", VALIDATIONS!$EI$2, IF(AND(E239="",F239="",G239="",H239=""),"", IF(E239="",0, F239*VLOOKUP(E239,VALIDATIONS!$EJ$2:$EK$5,2,FALSE)) + IF(OR(G239="",H239=""),0, VLOOKUP(G239,VALIDATIONS!$EN$2:$FC$41,(H239/5)+1,FALSE)  )))</f>
        <v/>
      </c>
    </row>
    <row r="240" spans="1:10" x14ac:dyDescent="0.2">
      <c r="A240" s="92"/>
      <c r="B240" s="82"/>
      <c r="C240" s="354"/>
      <c r="D240" s="354"/>
      <c r="E240" s="356"/>
      <c r="F240" s="225"/>
      <c r="G240" s="356"/>
      <c r="H240" s="356"/>
      <c r="I240" s="354"/>
      <c r="J240" s="106" t="str">
        <f>IF(D240="E1 Pump Station", VALIDATIONS!$EI$2, IF(AND(E240="",F240="",G240="",H240=""),"", IF(E240="",0, F240*VLOOKUP(E240,VALIDATIONS!$EJ$2:$EK$5,2,FALSE)) + IF(OR(G240="",H240=""),0, VLOOKUP(G240,VALIDATIONS!$EN$2:$FC$41,(H240/5)+1,FALSE)  )))</f>
        <v/>
      </c>
    </row>
    <row r="241" spans="1:10" x14ac:dyDescent="0.2">
      <c r="A241" s="92"/>
      <c r="B241" s="82"/>
      <c r="C241" s="354"/>
      <c r="D241" s="354"/>
      <c r="E241" s="356"/>
      <c r="F241" s="225"/>
      <c r="G241" s="356"/>
      <c r="H241" s="356"/>
      <c r="I241" s="354"/>
      <c r="J241" s="106" t="str">
        <f>IF(D241="E1 Pump Station", VALIDATIONS!$EI$2, IF(AND(E241="",F241="",G241="",H241=""),"", IF(E241="",0, F241*VLOOKUP(E241,VALIDATIONS!$EJ$2:$EK$5,2,FALSE)) + IF(OR(G241="",H241=""),0, VLOOKUP(G241,VALIDATIONS!$EN$2:$FC$41,(H241/5)+1,FALSE)  )))</f>
        <v/>
      </c>
    </row>
    <row r="242" spans="1:10" x14ac:dyDescent="0.2">
      <c r="A242" s="92"/>
      <c r="B242" s="82"/>
      <c r="C242" s="354"/>
      <c r="D242" s="354"/>
      <c r="E242" s="356"/>
      <c r="F242" s="225"/>
      <c r="G242" s="356"/>
      <c r="H242" s="356"/>
      <c r="I242" s="354"/>
      <c r="J242" s="106" t="str">
        <f>IF(D242="E1 Pump Station", VALIDATIONS!$EI$2, IF(AND(E242="",F242="",G242="",H242=""),"", IF(E242="",0, F242*VLOOKUP(E242,VALIDATIONS!$EJ$2:$EK$5,2,FALSE)) + IF(OR(G242="",H242=""),0, VLOOKUP(G242,VALIDATIONS!$EN$2:$FC$41,(H242/5)+1,FALSE)  )))</f>
        <v/>
      </c>
    </row>
    <row r="243" spans="1:10" x14ac:dyDescent="0.2">
      <c r="A243" s="92"/>
      <c r="B243" s="82"/>
      <c r="C243" s="354"/>
      <c r="D243" s="354"/>
      <c r="E243" s="356"/>
      <c r="F243" s="225"/>
      <c r="G243" s="356"/>
      <c r="H243" s="356"/>
      <c r="I243" s="354"/>
      <c r="J243" s="106" t="str">
        <f>IF(D243="E1 Pump Station", VALIDATIONS!$EI$2, IF(AND(E243="",F243="",G243="",H243=""),"", IF(E243="",0, F243*VLOOKUP(E243,VALIDATIONS!$EJ$2:$EK$5,2,FALSE)) + IF(OR(G243="",H243=""),0, VLOOKUP(G243,VALIDATIONS!$EN$2:$FC$41,(H243/5)+1,FALSE)  )))</f>
        <v/>
      </c>
    </row>
    <row r="244" spans="1:10" x14ac:dyDescent="0.2">
      <c r="A244" s="92"/>
      <c r="B244" s="82"/>
      <c r="C244" s="354"/>
      <c r="D244" s="354"/>
      <c r="E244" s="356"/>
      <c r="F244" s="225"/>
      <c r="G244" s="356"/>
      <c r="H244" s="356"/>
      <c r="I244" s="354"/>
      <c r="J244" s="106" t="str">
        <f>IF(D244="E1 Pump Station", VALIDATIONS!$EI$2, IF(AND(E244="",F244="",G244="",H244=""),"", IF(E244="",0, F244*VLOOKUP(E244,VALIDATIONS!$EJ$2:$EK$5,2,FALSE)) + IF(OR(G244="",H244=""),0, VLOOKUP(G244,VALIDATIONS!$EN$2:$FC$41,(H244/5)+1,FALSE)  )))</f>
        <v/>
      </c>
    </row>
    <row r="245" spans="1:10" x14ac:dyDescent="0.2">
      <c r="A245" s="92"/>
      <c r="B245" s="82"/>
      <c r="C245" s="354"/>
      <c r="D245" s="354"/>
      <c r="E245" s="356"/>
      <c r="F245" s="225"/>
      <c r="G245" s="356"/>
      <c r="H245" s="356"/>
      <c r="I245" s="354"/>
      <c r="J245" s="106" t="str">
        <f>IF(D245="E1 Pump Station", VALIDATIONS!$EI$2, IF(AND(E245="",F245="",G245="",H245=""),"", IF(E245="",0, F245*VLOOKUP(E245,VALIDATIONS!$EJ$2:$EK$5,2,FALSE)) + IF(OR(G245="",H245=""),0, VLOOKUP(G245,VALIDATIONS!$EN$2:$FC$41,(H245/5)+1,FALSE)  )))</f>
        <v/>
      </c>
    </row>
    <row r="246" spans="1:10" x14ac:dyDescent="0.2">
      <c r="A246" s="92"/>
      <c r="B246" s="82"/>
      <c r="C246" s="354"/>
      <c r="D246" s="354"/>
      <c r="E246" s="356"/>
      <c r="F246" s="225"/>
      <c r="G246" s="356"/>
      <c r="H246" s="356"/>
      <c r="I246" s="354"/>
      <c r="J246" s="106" t="str">
        <f>IF(D246="E1 Pump Station", VALIDATIONS!$EI$2, IF(AND(E246="",F246="",G246="",H246=""),"", IF(E246="",0, F246*VLOOKUP(E246,VALIDATIONS!$EJ$2:$EK$5,2,FALSE)) + IF(OR(G246="",H246=""),0, VLOOKUP(G246,VALIDATIONS!$EN$2:$FC$41,(H246/5)+1,FALSE)  )))</f>
        <v/>
      </c>
    </row>
    <row r="247" spans="1:10" x14ac:dyDescent="0.2">
      <c r="A247" s="92"/>
      <c r="B247" s="82"/>
      <c r="C247" s="354"/>
      <c r="D247" s="354"/>
      <c r="E247" s="356"/>
      <c r="F247" s="225"/>
      <c r="G247" s="356"/>
      <c r="H247" s="356"/>
      <c r="I247" s="354"/>
      <c r="J247" s="106" t="str">
        <f>IF(D247="E1 Pump Station", VALIDATIONS!$EI$2, IF(AND(E247="",F247="",G247="",H247=""),"", IF(E247="",0, F247*VLOOKUP(E247,VALIDATIONS!$EJ$2:$EK$5,2,FALSE)) + IF(OR(G247="",H247=""),0, VLOOKUP(G247,VALIDATIONS!$EN$2:$FC$41,(H247/5)+1,FALSE)  )))</f>
        <v/>
      </c>
    </row>
    <row r="248" spans="1:10" x14ac:dyDescent="0.2">
      <c r="A248" s="92"/>
      <c r="B248" s="82"/>
      <c r="C248" s="354"/>
      <c r="D248" s="354"/>
      <c r="E248" s="356"/>
      <c r="F248" s="225"/>
      <c r="G248" s="356"/>
      <c r="H248" s="356"/>
      <c r="I248" s="354"/>
      <c r="J248" s="106" t="str">
        <f>IF(D248="E1 Pump Station", VALIDATIONS!$EI$2, IF(AND(E248="",F248="",G248="",H248=""),"", IF(E248="",0, F248*VLOOKUP(E248,VALIDATIONS!$EJ$2:$EK$5,2,FALSE)) + IF(OR(G248="",H248=""),0, VLOOKUP(G248,VALIDATIONS!$EN$2:$FC$41,(H248/5)+1,FALSE)  )))</f>
        <v/>
      </c>
    </row>
    <row r="249" spans="1:10" x14ac:dyDescent="0.2">
      <c r="A249" s="92"/>
      <c r="B249" s="82"/>
      <c r="C249" s="354"/>
      <c r="D249" s="354"/>
      <c r="E249" s="356"/>
      <c r="F249" s="225"/>
      <c r="G249" s="356"/>
      <c r="H249" s="356"/>
      <c r="I249" s="354"/>
      <c r="J249" s="106" t="str">
        <f>IF(D249="E1 Pump Station", VALIDATIONS!$EI$2, IF(AND(E249="",F249="",G249="",H249=""),"", IF(E249="",0, F249*VLOOKUP(E249,VALIDATIONS!$EJ$2:$EK$5,2,FALSE)) + IF(OR(G249="",H249=""),0, VLOOKUP(G249,VALIDATIONS!$EN$2:$FC$41,(H249/5)+1,FALSE)  )))</f>
        <v/>
      </c>
    </row>
    <row r="250" spans="1:10" x14ac:dyDescent="0.2">
      <c r="A250" s="92"/>
      <c r="B250" s="82"/>
      <c r="C250" s="354"/>
      <c r="D250" s="354"/>
      <c r="E250" s="356"/>
      <c r="F250" s="225"/>
      <c r="G250" s="356"/>
      <c r="H250" s="356"/>
      <c r="I250" s="354"/>
      <c r="J250" s="106" t="str">
        <f>IF(D250="E1 Pump Station", VALIDATIONS!$EI$2, IF(AND(E250="",F250="",G250="",H250=""),"", IF(E250="",0, F250*VLOOKUP(E250,VALIDATIONS!$EJ$2:$EK$5,2,FALSE)) + IF(OR(G250="",H250=""),0, VLOOKUP(G250,VALIDATIONS!$EN$2:$FC$41,(H250/5)+1,FALSE)  )))</f>
        <v/>
      </c>
    </row>
    <row r="251" spans="1:10" x14ac:dyDescent="0.2">
      <c r="A251" s="92"/>
      <c r="B251" s="82"/>
      <c r="C251" s="354"/>
      <c r="D251" s="354"/>
      <c r="E251" s="356"/>
      <c r="F251" s="225"/>
      <c r="G251" s="356"/>
      <c r="H251" s="356"/>
      <c r="I251" s="354"/>
      <c r="J251" s="106" t="str">
        <f>IF(D251="E1 Pump Station", VALIDATIONS!$EI$2, IF(AND(E251="",F251="",G251="",H251=""),"", IF(E251="",0, F251*VLOOKUP(E251,VALIDATIONS!$EJ$2:$EK$5,2,FALSE)) + IF(OR(G251="",H251=""),0, VLOOKUP(G251,VALIDATIONS!$EN$2:$FC$41,(H251/5)+1,FALSE)  )))</f>
        <v/>
      </c>
    </row>
    <row r="252" spans="1:10" x14ac:dyDescent="0.2">
      <c r="A252" s="92"/>
      <c r="B252" s="82"/>
      <c r="C252" s="354"/>
      <c r="D252" s="354"/>
      <c r="E252" s="356"/>
      <c r="F252" s="225"/>
      <c r="G252" s="356"/>
      <c r="H252" s="356"/>
      <c r="I252" s="354"/>
      <c r="J252" s="106" t="str">
        <f>IF(D252="E1 Pump Station", VALIDATIONS!$EI$2, IF(AND(E252="",F252="",G252="",H252=""),"", IF(E252="",0, F252*VLOOKUP(E252,VALIDATIONS!$EJ$2:$EK$5,2,FALSE)) + IF(OR(G252="",H252=""),0, VLOOKUP(G252,VALIDATIONS!$EN$2:$FC$41,(H252/5)+1,FALSE)  )))</f>
        <v/>
      </c>
    </row>
    <row r="253" spans="1:10" x14ac:dyDescent="0.2">
      <c r="A253" s="92"/>
      <c r="B253" s="82"/>
      <c r="C253" s="354"/>
      <c r="D253" s="354"/>
      <c r="E253" s="356"/>
      <c r="F253" s="225"/>
      <c r="G253" s="356"/>
      <c r="H253" s="356"/>
      <c r="I253" s="354"/>
      <c r="J253" s="106" t="str">
        <f>IF(D253="E1 Pump Station", VALIDATIONS!$EI$2, IF(AND(E253="",F253="",G253="",H253=""),"", IF(E253="",0, F253*VLOOKUP(E253,VALIDATIONS!$EJ$2:$EK$5,2,FALSE)) + IF(OR(G253="",H253=""),0, VLOOKUP(G253,VALIDATIONS!$EN$2:$FC$41,(H253/5)+1,FALSE)  )))</f>
        <v/>
      </c>
    </row>
    <row r="254" spans="1:10" x14ac:dyDescent="0.2">
      <c r="A254" s="92"/>
      <c r="B254" s="82"/>
      <c r="C254" s="354"/>
      <c r="D254" s="354"/>
      <c r="E254" s="356"/>
      <c r="F254" s="225"/>
      <c r="G254" s="356"/>
      <c r="H254" s="356"/>
      <c r="I254" s="354"/>
      <c r="J254" s="106" t="str">
        <f>IF(D254="E1 Pump Station", VALIDATIONS!$EI$2, IF(AND(E254="",F254="",G254="",H254=""),"", IF(E254="",0, F254*VLOOKUP(E254,VALIDATIONS!$EJ$2:$EK$5,2,FALSE)) + IF(OR(G254="",H254=""),0, VLOOKUP(G254,VALIDATIONS!$EN$2:$FC$41,(H254/5)+1,FALSE)  )))</f>
        <v/>
      </c>
    </row>
    <row r="255" spans="1:10" x14ac:dyDescent="0.2">
      <c r="A255" s="92"/>
      <c r="B255" s="82"/>
      <c r="C255" s="354"/>
      <c r="D255" s="354"/>
      <c r="E255" s="356"/>
      <c r="F255" s="225"/>
      <c r="G255" s="356"/>
      <c r="H255" s="356"/>
      <c r="I255" s="354"/>
      <c r="J255" s="106" t="str">
        <f>IF(D255="E1 Pump Station", VALIDATIONS!$EI$2, IF(AND(E255="",F255="",G255="",H255=""),"", IF(E255="",0, F255*VLOOKUP(E255,VALIDATIONS!$EJ$2:$EK$5,2,FALSE)) + IF(OR(G255="",H255=""),0, VLOOKUP(G255,VALIDATIONS!$EN$2:$FC$41,(H255/5)+1,FALSE)  )))</f>
        <v/>
      </c>
    </row>
    <row r="256" spans="1:10" x14ac:dyDescent="0.2">
      <c r="A256" s="92"/>
      <c r="B256" s="82"/>
      <c r="C256" s="354"/>
      <c r="D256" s="354"/>
      <c r="E256" s="356"/>
      <c r="F256" s="225"/>
      <c r="G256" s="356"/>
      <c r="H256" s="356"/>
      <c r="I256" s="354"/>
      <c r="J256" s="106" t="str">
        <f>IF(D256="E1 Pump Station", VALIDATIONS!$EI$2, IF(AND(E256="",F256="",G256="",H256=""),"", IF(E256="",0, F256*VLOOKUP(E256,VALIDATIONS!$EJ$2:$EK$5,2,FALSE)) + IF(OR(G256="",H256=""),0, VLOOKUP(G256,VALIDATIONS!$EN$2:$FC$41,(H256/5)+1,FALSE)  )))</f>
        <v/>
      </c>
    </row>
    <row r="257" spans="1:10" x14ac:dyDescent="0.2">
      <c r="A257" s="92"/>
      <c r="B257" s="82"/>
      <c r="C257" s="354"/>
      <c r="D257" s="354"/>
      <c r="E257" s="356"/>
      <c r="F257" s="225"/>
      <c r="G257" s="356"/>
      <c r="H257" s="356"/>
      <c r="I257" s="354"/>
      <c r="J257" s="106" t="str">
        <f>IF(D257="E1 Pump Station", VALIDATIONS!$EI$2, IF(AND(E257="",F257="",G257="",H257=""),"", IF(E257="",0, F257*VLOOKUP(E257,VALIDATIONS!$EJ$2:$EK$5,2,FALSE)) + IF(OR(G257="",H257=""),0, VLOOKUP(G257,VALIDATIONS!$EN$2:$FC$41,(H257/5)+1,FALSE)  )))</f>
        <v/>
      </c>
    </row>
    <row r="258" spans="1:10" x14ac:dyDescent="0.2">
      <c r="A258" s="92"/>
      <c r="B258" s="82"/>
      <c r="C258" s="354"/>
      <c r="D258" s="354"/>
      <c r="E258" s="356"/>
      <c r="F258" s="225"/>
      <c r="G258" s="356"/>
      <c r="H258" s="356"/>
      <c r="I258" s="354"/>
      <c r="J258" s="106" t="str">
        <f>IF(D258="E1 Pump Station", VALIDATIONS!$EI$2, IF(AND(E258="",F258="",G258="",H258=""),"", IF(E258="",0, F258*VLOOKUP(E258,VALIDATIONS!$EJ$2:$EK$5,2,FALSE)) + IF(OR(G258="",H258=""),0, VLOOKUP(G258,VALIDATIONS!$EN$2:$FC$41,(H258/5)+1,FALSE)  )))</f>
        <v/>
      </c>
    </row>
    <row r="259" spans="1:10" x14ac:dyDescent="0.2">
      <c r="A259" s="92"/>
      <c r="B259" s="82"/>
      <c r="C259" s="354"/>
      <c r="D259" s="354"/>
      <c r="E259" s="356"/>
      <c r="F259" s="225"/>
      <c r="G259" s="356"/>
      <c r="H259" s="356"/>
      <c r="I259" s="354"/>
      <c r="J259" s="106" t="str">
        <f>IF(D259="E1 Pump Station", VALIDATIONS!$EI$2, IF(AND(E259="",F259="",G259="",H259=""),"", IF(E259="",0, F259*VLOOKUP(E259,VALIDATIONS!$EJ$2:$EK$5,2,FALSE)) + IF(OR(G259="",H259=""),0, VLOOKUP(G259,VALIDATIONS!$EN$2:$FC$41,(H259/5)+1,FALSE)  )))</f>
        <v/>
      </c>
    </row>
    <row r="260" spans="1:10" x14ac:dyDescent="0.2">
      <c r="A260" s="92"/>
      <c r="B260" s="82"/>
      <c r="C260" s="354"/>
      <c r="D260" s="354"/>
      <c r="E260" s="356"/>
      <c r="F260" s="225"/>
      <c r="G260" s="356"/>
      <c r="H260" s="356"/>
      <c r="I260" s="354"/>
      <c r="J260" s="106" t="str">
        <f>IF(D260="E1 Pump Station", VALIDATIONS!$EI$2, IF(AND(E260="",F260="",G260="",H260=""),"", IF(E260="",0, F260*VLOOKUP(E260,VALIDATIONS!$EJ$2:$EK$5,2,FALSE)) + IF(OR(G260="",H260=""),0, VLOOKUP(G260,VALIDATIONS!$EN$2:$FC$41,(H260/5)+1,FALSE)  )))</f>
        <v/>
      </c>
    </row>
    <row r="261" spans="1:10" x14ac:dyDescent="0.2">
      <c r="A261" s="92"/>
      <c r="B261" s="82"/>
      <c r="C261" s="354"/>
      <c r="D261" s="354"/>
      <c r="E261" s="356"/>
      <c r="F261" s="225"/>
      <c r="G261" s="356"/>
      <c r="H261" s="356"/>
      <c r="I261" s="354"/>
      <c r="J261" s="106" t="str">
        <f>IF(D261="E1 Pump Station", VALIDATIONS!$EI$2, IF(AND(E261="",F261="",G261="",H261=""),"", IF(E261="",0, F261*VLOOKUP(E261,VALIDATIONS!$EJ$2:$EK$5,2,FALSE)) + IF(OR(G261="",H261=""),0, VLOOKUP(G261,VALIDATIONS!$EN$2:$FC$41,(H261/5)+1,FALSE)  )))</f>
        <v/>
      </c>
    </row>
    <row r="262" spans="1:10" x14ac:dyDescent="0.2">
      <c r="A262" s="92"/>
      <c r="B262" s="82"/>
      <c r="C262" s="354"/>
      <c r="D262" s="354"/>
      <c r="E262" s="356"/>
      <c r="F262" s="225"/>
      <c r="G262" s="356"/>
      <c r="H262" s="356"/>
      <c r="I262" s="354"/>
      <c r="J262" s="106" t="str">
        <f>IF(D262="E1 Pump Station", VALIDATIONS!$EI$2, IF(AND(E262="",F262="",G262="",H262=""),"", IF(E262="",0, F262*VLOOKUP(E262,VALIDATIONS!$EJ$2:$EK$5,2,FALSE)) + IF(OR(G262="",H262=""),0, VLOOKUP(G262,VALIDATIONS!$EN$2:$FC$41,(H262/5)+1,FALSE)  )))</f>
        <v/>
      </c>
    </row>
    <row r="263" spans="1:10" x14ac:dyDescent="0.2">
      <c r="A263" s="92"/>
      <c r="B263" s="82"/>
      <c r="C263" s="354"/>
      <c r="D263" s="354"/>
      <c r="E263" s="356"/>
      <c r="F263" s="225"/>
      <c r="G263" s="356"/>
      <c r="H263" s="356"/>
      <c r="I263" s="354"/>
      <c r="J263" s="106" t="str">
        <f>IF(D263="E1 Pump Station", VALIDATIONS!$EI$2, IF(AND(E263="",F263="",G263="",H263=""),"", IF(E263="",0, F263*VLOOKUP(E263,VALIDATIONS!$EJ$2:$EK$5,2,FALSE)) + IF(OR(G263="",H263=""),0, VLOOKUP(G263,VALIDATIONS!$EN$2:$FC$41,(H263/5)+1,FALSE)  )))</f>
        <v/>
      </c>
    </row>
    <row r="264" spans="1:10" x14ac:dyDescent="0.2">
      <c r="A264" s="92"/>
      <c r="B264" s="82"/>
      <c r="C264" s="354"/>
      <c r="D264" s="354"/>
      <c r="E264" s="356"/>
      <c r="F264" s="225"/>
      <c r="G264" s="356"/>
      <c r="H264" s="356"/>
      <c r="I264" s="354"/>
      <c r="J264" s="106" t="str">
        <f>IF(D264="E1 Pump Station", VALIDATIONS!$EI$2, IF(AND(E264="",F264="",G264="",H264=""),"", IF(E264="",0, F264*VLOOKUP(E264,VALIDATIONS!$EJ$2:$EK$5,2,FALSE)) + IF(OR(G264="",H264=""),0, VLOOKUP(G264,VALIDATIONS!$EN$2:$FC$41,(H264/5)+1,FALSE)  )))</f>
        <v/>
      </c>
    </row>
    <row r="265" spans="1:10" x14ac:dyDescent="0.2">
      <c r="A265" s="92"/>
      <c r="B265" s="82"/>
      <c r="C265" s="354"/>
      <c r="D265" s="354"/>
      <c r="E265" s="356"/>
      <c r="F265" s="225"/>
      <c r="G265" s="356"/>
      <c r="H265" s="356"/>
      <c r="I265" s="354"/>
      <c r="J265" s="106" t="str">
        <f>IF(D265="E1 Pump Station", VALIDATIONS!$EI$2, IF(AND(E265="",F265="",G265="",H265=""),"", IF(E265="",0, F265*VLOOKUP(E265,VALIDATIONS!$EJ$2:$EK$5,2,FALSE)) + IF(OR(G265="",H265=""),0, VLOOKUP(G265,VALIDATIONS!$EN$2:$FC$41,(H265/5)+1,FALSE)  )))</f>
        <v/>
      </c>
    </row>
    <row r="266" spans="1:10" x14ac:dyDescent="0.2">
      <c r="A266" s="92"/>
      <c r="B266" s="82"/>
      <c r="C266" s="354"/>
      <c r="D266" s="354"/>
      <c r="E266" s="356"/>
      <c r="F266" s="225"/>
      <c r="G266" s="356"/>
      <c r="H266" s="356"/>
      <c r="I266" s="354"/>
      <c r="J266" s="106" t="str">
        <f>IF(D266="E1 Pump Station", VALIDATIONS!$EI$2, IF(AND(E266="",F266="",G266="",H266=""),"", IF(E266="",0, F266*VLOOKUP(E266,VALIDATIONS!$EJ$2:$EK$5,2,FALSE)) + IF(OR(G266="",H266=""),0, VLOOKUP(G266,VALIDATIONS!$EN$2:$FC$41,(H266/5)+1,FALSE)  )))</f>
        <v/>
      </c>
    </row>
    <row r="267" spans="1:10" x14ac:dyDescent="0.2">
      <c r="A267" s="92"/>
      <c r="B267" s="82"/>
      <c r="C267" s="354"/>
      <c r="D267" s="354"/>
      <c r="E267" s="356"/>
      <c r="F267" s="225"/>
      <c r="G267" s="356"/>
      <c r="H267" s="356"/>
      <c r="I267" s="354"/>
      <c r="J267" s="106" t="str">
        <f>IF(D267="E1 Pump Station", VALIDATIONS!$EI$2, IF(AND(E267="",F267="",G267="",H267=""),"", IF(E267="",0, F267*VLOOKUP(E267,VALIDATIONS!$EJ$2:$EK$5,2,FALSE)) + IF(OR(G267="",H267=""),0, VLOOKUP(G267,VALIDATIONS!$EN$2:$FC$41,(H267/5)+1,FALSE)  )))</f>
        <v/>
      </c>
    </row>
    <row r="268" spans="1:10" x14ac:dyDescent="0.2">
      <c r="A268" s="92"/>
      <c r="B268" s="82"/>
      <c r="C268" s="354"/>
      <c r="D268" s="354"/>
      <c r="E268" s="356"/>
      <c r="F268" s="225"/>
      <c r="G268" s="356"/>
      <c r="H268" s="356"/>
      <c r="I268" s="354"/>
      <c r="J268" s="106" t="str">
        <f>IF(D268="E1 Pump Station", VALIDATIONS!$EI$2, IF(AND(E268="",F268="",G268="",H268=""),"", IF(E268="",0, F268*VLOOKUP(E268,VALIDATIONS!$EJ$2:$EK$5,2,FALSE)) + IF(OR(G268="",H268=""),0, VLOOKUP(G268,VALIDATIONS!$EN$2:$FC$41,(H268/5)+1,FALSE)  )))</f>
        <v/>
      </c>
    </row>
    <row r="269" spans="1:10" x14ac:dyDescent="0.2">
      <c r="A269" s="92"/>
      <c r="B269" s="82"/>
      <c r="C269" s="354"/>
      <c r="D269" s="354"/>
      <c r="E269" s="356"/>
      <c r="F269" s="225"/>
      <c r="G269" s="356"/>
      <c r="H269" s="356"/>
      <c r="I269" s="354"/>
      <c r="J269" s="106" t="str">
        <f>IF(D269="E1 Pump Station", VALIDATIONS!$EI$2, IF(AND(E269="",F269="",G269="",H269=""),"", IF(E269="",0, F269*VLOOKUP(E269,VALIDATIONS!$EJ$2:$EK$5,2,FALSE)) + IF(OR(G269="",H269=""),0, VLOOKUP(G269,VALIDATIONS!$EN$2:$FC$41,(H269/5)+1,FALSE)  )))</f>
        <v/>
      </c>
    </row>
    <row r="270" spans="1:10" x14ac:dyDescent="0.2">
      <c r="A270" s="92"/>
      <c r="B270" s="82"/>
      <c r="C270" s="354"/>
      <c r="D270" s="354"/>
      <c r="E270" s="356"/>
      <c r="F270" s="225"/>
      <c r="G270" s="356"/>
      <c r="H270" s="356"/>
      <c r="I270" s="354"/>
      <c r="J270" s="106" t="str">
        <f>IF(D270="E1 Pump Station", VALIDATIONS!$EI$2, IF(AND(E270="",F270="",G270="",H270=""),"", IF(E270="",0, F270*VLOOKUP(E270,VALIDATIONS!$EJ$2:$EK$5,2,FALSE)) + IF(OR(G270="",H270=""),0, VLOOKUP(G270,VALIDATIONS!$EN$2:$FC$41,(H270/5)+1,FALSE)  )))</f>
        <v/>
      </c>
    </row>
    <row r="271" spans="1:10" x14ac:dyDescent="0.2">
      <c r="A271" s="92"/>
      <c r="B271" s="82"/>
      <c r="C271" s="354"/>
      <c r="D271" s="354"/>
      <c r="E271" s="356"/>
      <c r="F271" s="225"/>
      <c r="G271" s="356"/>
      <c r="H271" s="356"/>
      <c r="I271" s="354"/>
      <c r="J271" s="106" t="str">
        <f>IF(D271="E1 Pump Station", VALIDATIONS!$EI$2, IF(AND(E271="",F271="",G271="",H271=""),"", IF(E271="",0, F271*VLOOKUP(E271,VALIDATIONS!$EJ$2:$EK$5,2,FALSE)) + IF(OR(G271="",H271=""),0, VLOOKUP(G271,VALIDATIONS!$EN$2:$FC$41,(H271/5)+1,FALSE)  )))</f>
        <v/>
      </c>
    </row>
    <row r="272" spans="1:10" x14ac:dyDescent="0.2">
      <c r="A272" s="92"/>
      <c r="B272" s="82"/>
      <c r="C272" s="354"/>
      <c r="D272" s="354"/>
      <c r="E272" s="356"/>
      <c r="F272" s="225"/>
      <c r="G272" s="356"/>
      <c r="H272" s="356"/>
      <c r="I272" s="354"/>
      <c r="J272" s="106" t="str">
        <f>IF(D272="E1 Pump Station", VALIDATIONS!$EI$2, IF(AND(E272="",F272="",G272="",H272=""),"", IF(E272="",0, F272*VLOOKUP(E272,VALIDATIONS!$EJ$2:$EK$5,2,FALSE)) + IF(OR(G272="",H272=""),0, VLOOKUP(G272,VALIDATIONS!$EN$2:$FC$41,(H272/5)+1,FALSE)  )))</f>
        <v/>
      </c>
    </row>
    <row r="273" spans="1:10" x14ac:dyDescent="0.2">
      <c r="A273" s="92"/>
      <c r="B273" s="82"/>
      <c r="C273" s="354"/>
      <c r="D273" s="354"/>
      <c r="E273" s="356"/>
      <c r="F273" s="225"/>
      <c r="G273" s="356"/>
      <c r="H273" s="356"/>
      <c r="I273" s="354"/>
      <c r="J273" s="106" t="str">
        <f>IF(D273="E1 Pump Station", VALIDATIONS!$EI$2, IF(AND(E273="",F273="",G273="",H273=""),"", IF(E273="",0, F273*VLOOKUP(E273,VALIDATIONS!$EJ$2:$EK$5,2,FALSE)) + IF(OR(G273="",H273=""),0, VLOOKUP(G273,VALIDATIONS!$EN$2:$FC$41,(H273/5)+1,FALSE)  )))</f>
        <v/>
      </c>
    </row>
    <row r="274" spans="1:10" x14ac:dyDescent="0.2">
      <c r="A274" s="92"/>
      <c r="B274" s="82"/>
      <c r="C274" s="354"/>
      <c r="D274" s="354"/>
      <c r="E274" s="356"/>
      <c r="F274" s="225"/>
      <c r="G274" s="356"/>
      <c r="H274" s="356"/>
      <c r="I274" s="354"/>
      <c r="J274" s="106" t="str">
        <f>IF(D274="E1 Pump Station", VALIDATIONS!$EI$2, IF(AND(E274="",F274="",G274="",H274=""),"", IF(E274="",0, F274*VLOOKUP(E274,VALIDATIONS!$EJ$2:$EK$5,2,FALSE)) + IF(OR(G274="",H274=""),0, VLOOKUP(G274,VALIDATIONS!$EN$2:$FC$41,(H274/5)+1,FALSE)  )))</f>
        <v/>
      </c>
    </row>
    <row r="275" spans="1:10" x14ac:dyDescent="0.2">
      <c r="A275" s="92"/>
      <c r="B275" s="82"/>
      <c r="C275" s="354"/>
      <c r="D275" s="354"/>
      <c r="E275" s="356"/>
      <c r="F275" s="225"/>
      <c r="G275" s="356"/>
      <c r="H275" s="356"/>
      <c r="I275" s="354"/>
      <c r="J275" s="106" t="str">
        <f>IF(D275="E1 Pump Station", VALIDATIONS!$EI$2, IF(AND(E275="",F275="",G275="",H275=""),"", IF(E275="",0, F275*VLOOKUP(E275,VALIDATIONS!$EJ$2:$EK$5,2,FALSE)) + IF(OR(G275="",H275=""),0, VLOOKUP(G275,VALIDATIONS!$EN$2:$FC$41,(H275/5)+1,FALSE)  )))</f>
        <v/>
      </c>
    </row>
    <row r="276" spans="1:10" x14ac:dyDescent="0.2">
      <c r="A276" s="92"/>
      <c r="B276" s="82"/>
      <c r="C276" s="354"/>
      <c r="D276" s="354"/>
      <c r="E276" s="356"/>
      <c r="F276" s="225"/>
      <c r="G276" s="356"/>
      <c r="H276" s="356"/>
      <c r="I276" s="354"/>
      <c r="J276" s="106" t="str">
        <f>IF(D276="E1 Pump Station", VALIDATIONS!$EI$2, IF(AND(E276="",F276="",G276="",H276=""),"", IF(E276="",0, F276*VLOOKUP(E276,VALIDATIONS!$EJ$2:$EK$5,2,FALSE)) + IF(OR(G276="",H276=""),0, VLOOKUP(G276,VALIDATIONS!$EN$2:$FC$41,(H276/5)+1,FALSE)  )))</f>
        <v/>
      </c>
    </row>
    <row r="277" spans="1:10" x14ac:dyDescent="0.2">
      <c r="A277" s="92"/>
      <c r="B277" s="82"/>
      <c r="C277" s="354"/>
      <c r="D277" s="354"/>
      <c r="E277" s="356"/>
      <c r="F277" s="225"/>
      <c r="G277" s="356"/>
      <c r="H277" s="356"/>
      <c r="I277" s="354"/>
      <c r="J277" s="106" t="str">
        <f>IF(D277="E1 Pump Station", VALIDATIONS!$EI$2, IF(AND(E277="",F277="",G277="",H277=""),"", IF(E277="",0, F277*VLOOKUP(E277,VALIDATIONS!$EJ$2:$EK$5,2,FALSE)) + IF(OR(G277="",H277=""),0, VLOOKUP(G277,VALIDATIONS!$EN$2:$FC$41,(H277/5)+1,FALSE)  )))</f>
        <v/>
      </c>
    </row>
    <row r="278" spans="1:10" x14ac:dyDescent="0.2">
      <c r="A278" s="92"/>
      <c r="B278" s="82"/>
      <c r="C278" s="354"/>
      <c r="D278" s="354"/>
      <c r="E278" s="356"/>
      <c r="F278" s="225"/>
      <c r="G278" s="356"/>
      <c r="H278" s="356"/>
      <c r="I278" s="354"/>
      <c r="J278" s="106" t="str">
        <f>IF(D278="E1 Pump Station", VALIDATIONS!$EI$2, IF(AND(E278="",F278="",G278="",H278=""),"", IF(E278="",0, F278*VLOOKUP(E278,VALIDATIONS!$EJ$2:$EK$5,2,FALSE)) + IF(OR(G278="",H278=""),0, VLOOKUP(G278,VALIDATIONS!$EN$2:$FC$41,(H278/5)+1,FALSE)  )))</f>
        <v/>
      </c>
    </row>
    <row r="279" spans="1:10" x14ac:dyDescent="0.2">
      <c r="A279" s="92"/>
      <c r="B279" s="82"/>
      <c r="C279" s="354"/>
      <c r="D279" s="354"/>
      <c r="E279" s="356"/>
      <c r="F279" s="225"/>
      <c r="G279" s="356"/>
      <c r="H279" s="356"/>
      <c r="I279" s="354"/>
      <c r="J279" s="106" t="str">
        <f>IF(D279="E1 Pump Station", VALIDATIONS!$EI$2, IF(AND(E279="",F279="",G279="",H279=""),"", IF(E279="",0, F279*VLOOKUP(E279,VALIDATIONS!$EJ$2:$EK$5,2,FALSE)) + IF(OR(G279="",H279=""),0, VLOOKUP(G279,VALIDATIONS!$EN$2:$FC$41,(H279/5)+1,FALSE)  )))</f>
        <v/>
      </c>
    </row>
    <row r="280" spans="1:10" x14ac:dyDescent="0.2">
      <c r="A280" s="92"/>
      <c r="B280" s="82"/>
      <c r="C280" s="354"/>
      <c r="D280" s="354"/>
      <c r="E280" s="356"/>
      <c r="F280" s="225"/>
      <c r="G280" s="356"/>
      <c r="H280" s="356"/>
      <c r="I280" s="354"/>
      <c r="J280" s="106" t="str">
        <f>IF(D280="E1 Pump Station", VALIDATIONS!$EI$2, IF(AND(E280="",F280="",G280="",H280=""),"", IF(E280="",0, F280*VLOOKUP(E280,VALIDATIONS!$EJ$2:$EK$5,2,FALSE)) + IF(OR(G280="",H280=""),0, VLOOKUP(G280,VALIDATIONS!$EN$2:$FC$41,(H280/5)+1,FALSE)  )))</f>
        <v/>
      </c>
    </row>
    <row r="281" spans="1:10" x14ac:dyDescent="0.2">
      <c r="A281" s="92"/>
      <c r="B281" s="82"/>
      <c r="C281" s="354"/>
      <c r="D281" s="354"/>
      <c r="E281" s="356"/>
      <c r="F281" s="225"/>
      <c r="G281" s="356"/>
      <c r="H281" s="356"/>
      <c r="I281" s="354"/>
      <c r="J281" s="106" t="str">
        <f>IF(D281="E1 Pump Station", VALIDATIONS!$EI$2, IF(AND(E281="",F281="",G281="",H281=""),"", IF(E281="",0, F281*VLOOKUP(E281,VALIDATIONS!$EJ$2:$EK$5,2,FALSE)) + IF(OR(G281="",H281=""),0, VLOOKUP(G281,VALIDATIONS!$EN$2:$FC$41,(H281/5)+1,FALSE)  )))</f>
        <v/>
      </c>
    </row>
    <row r="282" spans="1:10" x14ac:dyDescent="0.2">
      <c r="A282" s="92"/>
      <c r="B282" s="82"/>
      <c r="C282" s="354"/>
      <c r="D282" s="354"/>
      <c r="E282" s="356"/>
      <c r="F282" s="225"/>
      <c r="G282" s="356"/>
      <c r="H282" s="356"/>
      <c r="I282" s="354"/>
      <c r="J282" s="106" t="str">
        <f>IF(D282="E1 Pump Station", VALIDATIONS!$EI$2, IF(AND(E282="",F282="",G282="",H282=""),"", IF(E282="",0, F282*VLOOKUP(E282,VALIDATIONS!$EJ$2:$EK$5,2,FALSE)) + IF(OR(G282="",H282=""),0, VLOOKUP(G282,VALIDATIONS!$EN$2:$FC$41,(H282/5)+1,FALSE)  )))</f>
        <v/>
      </c>
    </row>
    <row r="283" spans="1:10" x14ac:dyDescent="0.2">
      <c r="A283" s="92"/>
      <c r="B283" s="82"/>
      <c r="C283" s="354"/>
      <c r="D283" s="354"/>
      <c r="E283" s="356"/>
      <c r="F283" s="225"/>
      <c r="G283" s="356"/>
      <c r="H283" s="356"/>
      <c r="I283" s="354"/>
      <c r="J283" s="106" t="str">
        <f>IF(D283="E1 Pump Station", VALIDATIONS!$EI$2, IF(AND(E283="",F283="",G283="",H283=""),"", IF(E283="",0, F283*VLOOKUP(E283,VALIDATIONS!$EJ$2:$EK$5,2,FALSE)) + IF(OR(G283="",H283=""),0, VLOOKUP(G283,VALIDATIONS!$EN$2:$FC$41,(H283/5)+1,FALSE)  )))</f>
        <v/>
      </c>
    </row>
    <row r="284" spans="1:10" x14ac:dyDescent="0.2">
      <c r="A284" s="92"/>
      <c r="B284" s="82"/>
      <c r="C284" s="354"/>
      <c r="D284" s="354"/>
      <c r="E284" s="356"/>
      <c r="F284" s="225"/>
      <c r="G284" s="356"/>
      <c r="H284" s="356"/>
      <c r="I284" s="354"/>
      <c r="J284" s="106" t="str">
        <f>IF(D284="E1 Pump Station", VALIDATIONS!$EI$2, IF(AND(E284="",F284="",G284="",H284=""),"", IF(E284="",0, F284*VLOOKUP(E284,VALIDATIONS!$EJ$2:$EK$5,2,FALSE)) + IF(OR(G284="",H284=""),0, VLOOKUP(G284,VALIDATIONS!$EN$2:$FC$41,(H284/5)+1,FALSE)  )))</f>
        <v/>
      </c>
    </row>
    <row r="285" spans="1:10" x14ac:dyDescent="0.2">
      <c r="A285" s="92"/>
      <c r="B285" s="82"/>
      <c r="C285" s="354"/>
      <c r="D285" s="354"/>
      <c r="E285" s="356"/>
      <c r="F285" s="225"/>
      <c r="G285" s="356"/>
      <c r="H285" s="356"/>
      <c r="I285" s="354"/>
      <c r="J285" s="106" t="str">
        <f>IF(D285="E1 Pump Station", VALIDATIONS!$EI$2, IF(AND(E285="",F285="",G285="",H285=""),"", IF(E285="",0, F285*VLOOKUP(E285,VALIDATIONS!$EJ$2:$EK$5,2,FALSE)) + IF(OR(G285="",H285=""),0, VLOOKUP(G285,VALIDATIONS!$EN$2:$FC$41,(H285/5)+1,FALSE)  )))</f>
        <v/>
      </c>
    </row>
    <row r="286" spans="1:10" x14ac:dyDescent="0.2">
      <c r="A286" s="92"/>
      <c r="B286" s="82"/>
      <c r="C286" s="354"/>
      <c r="D286" s="354"/>
      <c r="E286" s="356"/>
      <c r="F286" s="225"/>
      <c r="G286" s="356"/>
      <c r="H286" s="356"/>
      <c r="I286" s="354"/>
      <c r="J286" s="106" t="str">
        <f>IF(D286="E1 Pump Station", VALIDATIONS!$EI$2, IF(AND(E286="",F286="",G286="",H286=""),"", IF(E286="",0, F286*VLOOKUP(E286,VALIDATIONS!$EJ$2:$EK$5,2,FALSE)) + IF(OR(G286="",H286=""),0, VLOOKUP(G286,VALIDATIONS!$EN$2:$FC$41,(H286/5)+1,FALSE)  )))</f>
        <v/>
      </c>
    </row>
    <row r="287" spans="1:10" x14ac:dyDescent="0.2">
      <c r="A287" s="92"/>
      <c r="B287" s="82"/>
      <c r="C287" s="354"/>
      <c r="D287" s="354"/>
      <c r="E287" s="356"/>
      <c r="F287" s="225"/>
      <c r="G287" s="356"/>
      <c r="H287" s="356"/>
      <c r="I287" s="354"/>
      <c r="J287" s="106" t="str">
        <f>IF(D287="E1 Pump Station", VALIDATIONS!$EI$2, IF(AND(E287="",F287="",G287="",H287=""),"", IF(E287="",0, F287*VLOOKUP(E287,VALIDATIONS!$EJ$2:$EK$5,2,FALSE)) + IF(OR(G287="",H287=""),0, VLOOKUP(G287,VALIDATIONS!$EN$2:$FC$41,(H287/5)+1,FALSE)  )))</f>
        <v/>
      </c>
    </row>
    <row r="288" spans="1:10" x14ac:dyDescent="0.2">
      <c r="A288" s="92"/>
      <c r="B288" s="82"/>
      <c r="C288" s="354"/>
      <c r="D288" s="354"/>
      <c r="E288" s="356"/>
      <c r="F288" s="225"/>
      <c r="G288" s="356"/>
      <c r="H288" s="356"/>
      <c r="I288" s="354"/>
      <c r="J288" s="106" t="str">
        <f>IF(D288="E1 Pump Station", VALIDATIONS!$EI$2, IF(AND(E288="",F288="",G288="",H288=""),"", IF(E288="",0, F288*VLOOKUP(E288,VALIDATIONS!$EJ$2:$EK$5,2,FALSE)) + IF(OR(G288="",H288=""),0, VLOOKUP(G288,VALIDATIONS!$EN$2:$FC$41,(H288/5)+1,FALSE)  )))</f>
        <v/>
      </c>
    </row>
    <row r="289" spans="1:10" x14ac:dyDescent="0.2">
      <c r="A289" s="92"/>
      <c r="B289" s="82"/>
      <c r="C289" s="354"/>
      <c r="D289" s="354"/>
      <c r="E289" s="356"/>
      <c r="F289" s="225"/>
      <c r="G289" s="356"/>
      <c r="H289" s="356"/>
      <c r="I289" s="354"/>
      <c r="J289" s="106" t="str">
        <f>IF(D289="E1 Pump Station", VALIDATIONS!$EI$2, IF(AND(E289="",F289="",G289="",H289=""),"", IF(E289="",0, F289*VLOOKUP(E289,VALIDATIONS!$EJ$2:$EK$5,2,FALSE)) + IF(OR(G289="",H289=""),0, VLOOKUP(G289,VALIDATIONS!$EN$2:$FC$41,(H289/5)+1,FALSE)  )))</f>
        <v/>
      </c>
    </row>
    <row r="290" spans="1:10" x14ac:dyDescent="0.2">
      <c r="A290" s="92"/>
      <c r="B290" s="82"/>
      <c r="C290" s="354"/>
      <c r="D290" s="354"/>
      <c r="E290" s="356"/>
      <c r="F290" s="225"/>
      <c r="G290" s="356"/>
      <c r="H290" s="356"/>
      <c r="I290" s="354"/>
      <c r="J290" s="106" t="str">
        <f>IF(D290="E1 Pump Station", VALIDATIONS!$EI$2, IF(AND(E290="",F290="",G290="",H290=""),"", IF(E290="",0, F290*VLOOKUP(E290,VALIDATIONS!$EJ$2:$EK$5,2,FALSE)) + IF(OR(G290="",H290=""),0, VLOOKUP(G290,VALIDATIONS!$EN$2:$FC$41,(H290/5)+1,FALSE)  )))</f>
        <v/>
      </c>
    </row>
    <row r="291" spans="1:10" x14ac:dyDescent="0.2">
      <c r="A291" s="92"/>
      <c r="B291" s="82"/>
      <c r="C291" s="354"/>
      <c r="D291" s="354"/>
      <c r="E291" s="356"/>
      <c r="F291" s="225"/>
      <c r="G291" s="356"/>
      <c r="H291" s="356"/>
      <c r="I291" s="354"/>
      <c r="J291" s="106" t="str">
        <f>IF(D291="E1 Pump Station", VALIDATIONS!$EI$2, IF(AND(E291="",F291="",G291="",H291=""),"", IF(E291="",0, F291*VLOOKUP(E291,VALIDATIONS!$EJ$2:$EK$5,2,FALSE)) + IF(OR(G291="",H291=""),0, VLOOKUP(G291,VALIDATIONS!$EN$2:$FC$41,(H291/5)+1,FALSE)  )))</f>
        <v/>
      </c>
    </row>
    <row r="292" spans="1:10" x14ac:dyDescent="0.2">
      <c r="A292" s="92"/>
      <c r="B292" s="82"/>
      <c r="C292" s="354"/>
      <c r="D292" s="354"/>
      <c r="E292" s="356"/>
      <c r="F292" s="225"/>
      <c r="G292" s="356"/>
      <c r="H292" s="356"/>
      <c r="I292" s="354"/>
      <c r="J292" s="106" t="str">
        <f>IF(D292="E1 Pump Station", VALIDATIONS!$EI$2, IF(AND(E292="",F292="",G292="",H292=""),"", IF(E292="",0, F292*VLOOKUP(E292,VALIDATIONS!$EJ$2:$EK$5,2,FALSE)) + IF(OR(G292="",H292=""),0, VLOOKUP(G292,VALIDATIONS!$EN$2:$FC$41,(H292/5)+1,FALSE)  )))</f>
        <v/>
      </c>
    </row>
    <row r="293" spans="1:10" x14ac:dyDescent="0.2">
      <c r="A293" s="92"/>
      <c r="B293" s="82"/>
      <c r="C293" s="354"/>
      <c r="D293" s="354"/>
      <c r="E293" s="356"/>
      <c r="F293" s="225"/>
      <c r="G293" s="356"/>
      <c r="H293" s="356"/>
      <c r="I293" s="354"/>
      <c r="J293" s="106" t="str">
        <f>IF(D293="E1 Pump Station", VALIDATIONS!$EI$2, IF(AND(E293="",F293="",G293="",H293=""),"", IF(E293="",0, F293*VLOOKUP(E293,VALIDATIONS!$EJ$2:$EK$5,2,FALSE)) + IF(OR(G293="",H293=""),0, VLOOKUP(G293,VALIDATIONS!$EN$2:$FC$41,(H293/5)+1,FALSE)  )))</f>
        <v/>
      </c>
    </row>
    <row r="294" spans="1:10" x14ac:dyDescent="0.2">
      <c r="A294" s="92"/>
      <c r="B294" s="82"/>
      <c r="C294" s="354"/>
      <c r="D294" s="354"/>
      <c r="E294" s="356"/>
      <c r="F294" s="225"/>
      <c r="G294" s="356"/>
      <c r="H294" s="356"/>
      <c r="I294" s="354"/>
      <c r="J294" s="106" t="str">
        <f>IF(D294="E1 Pump Station", VALIDATIONS!$EI$2, IF(AND(E294="",F294="",G294="",H294=""),"", IF(E294="",0, F294*VLOOKUP(E294,VALIDATIONS!$EJ$2:$EK$5,2,FALSE)) + IF(OR(G294="",H294=""),0, VLOOKUP(G294,VALIDATIONS!$EN$2:$FC$41,(H294/5)+1,FALSE)  )))</f>
        <v/>
      </c>
    </row>
    <row r="295" spans="1:10" x14ac:dyDescent="0.2">
      <c r="A295" s="92"/>
      <c r="B295" s="82"/>
      <c r="C295" s="354"/>
      <c r="D295" s="354"/>
      <c r="E295" s="356"/>
      <c r="F295" s="225"/>
      <c r="G295" s="356"/>
      <c r="H295" s="356"/>
      <c r="I295" s="354"/>
      <c r="J295" s="106" t="str">
        <f>IF(D295="E1 Pump Station", VALIDATIONS!$EI$2, IF(AND(E295="",F295="",G295="",H295=""),"", IF(E295="",0, F295*VLOOKUP(E295,VALIDATIONS!$EJ$2:$EK$5,2,FALSE)) + IF(OR(G295="",H295=""),0, VLOOKUP(G295,VALIDATIONS!$EN$2:$FC$41,(H295/5)+1,FALSE)  )))</f>
        <v/>
      </c>
    </row>
    <row r="296" spans="1:10" x14ac:dyDescent="0.2">
      <c r="A296" s="92"/>
      <c r="B296" s="82"/>
      <c r="C296" s="354"/>
      <c r="D296" s="354"/>
      <c r="E296" s="356"/>
      <c r="F296" s="225"/>
      <c r="G296" s="356"/>
      <c r="H296" s="356"/>
      <c r="I296" s="354"/>
      <c r="J296" s="106" t="str">
        <f>IF(D296="E1 Pump Station", VALIDATIONS!$EI$2, IF(AND(E296="",F296="",G296="",H296=""),"", IF(E296="",0, F296*VLOOKUP(E296,VALIDATIONS!$EJ$2:$EK$5,2,FALSE)) + IF(OR(G296="",H296=""),0, VLOOKUP(G296,VALIDATIONS!$EN$2:$FC$41,(H296/5)+1,FALSE)  )))</f>
        <v/>
      </c>
    </row>
    <row r="297" spans="1:10" x14ac:dyDescent="0.2">
      <c r="A297" s="92"/>
      <c r="B297" s="82"/>
      <c r="C297" s="354"/>
      <c r="D297" s="354"/>
      <c r="E297" s="356"/>
      <c r="F297" s="225"/>
      <c r="G297" s="356"/>
      <c r="H297" s="356"/>
      <c r="I297" s="354"/>
      <c r="J297" s="106" t="str">
        <f>IF(D297="E1 Pump Station", VALIDATIONS!$EI$2, IF(AND(E297="",F297="",G297="",H297=""),"", IF(E297="",0, F297*VLOOKUP(E297,VALIDATIONS!$EJ$2:$EK$5,2,FALSE)) + IF(OR(G297="",H297=""),0, VLOOKUP(G297,VALIDATIONS!$EN$2:$FC$41,(H297/5)+1,FALSE)  )))</f>
        <v/>
      </c>
    </row>
    <row r="298" spans="1:10" x14ac:dyDescent="0.2">
      <c r="A298" s="92"/>
      <c r="B298" s="82"/>
      <c r="C298" s="354"/>
      <c r="D298" s="354"/>
      <c r="E298" s="356"/>
      <c r="F298" s="225"/>
      <c r="G298" s="356"/>
      <c r="H298" s="356"/>
      <c r="I298" s="354"/>
      <c r="J298" s="106" t="str">
        <f>IF(D298="E1 Pump Station", VALIDATIONS!$EI$2, IF(AND(E298="",F298="",G298="",H298=""),"", IF(E298="",0, F298*VLOOKUP(E298,VALIDATIONS!$EJ$2:$EK$5,2,FALSE)) + IF(OR(G298="",H298=""),0, VLOOKUP(G298,VALIDATIONS!$EN$2:$FC$41,(H298/5)+1,FALSE)  )))</f>
        <v/>
      </c>
    </row>
    <row r="299" spans="1:10" x14ac:dyDescent="0.2">
      <c r="A299" s="92"/>
      <c r="B299" s="82"/>
      <c r="C299" s="354"/>
      <c r="D299" s="354"/>
      <c r="E299" s="356"/>
      <c r="F299" s="225"/>
      <c r="G299" s="356"/>
      <c r="H299" s="356"/>
      <c r="I299" s="354"/>
      <c r="J299" s="106" t="str">
        <f>IF(D299="E1 Pump Station", VALIDATIONS!$EI$2, IF(AND(E299="",F299="",G299="",H299=""),"", IF(E299="",0, F299*VLOOKUP(E299,VALIDATIONS!$EJ$2:$EK$5,2,FALSE)) + IF(OR(G299="",H299=""),0, VLOOKUP(G299,VALIDATIONS!$EN$2:$FC$41,(H299/5)+1,FALSE)  )))</f>
        <v/>
      </c>
    </row>
    <row r="300" spans="1:10" x14ac:dyDescent="0.2">
      <c r="A300" s="92"/>
      <c r="B300" s="82"/>
      <c r="C300" s="354"/>
      <c r="D300" s="354"/>
      <c r="E300" s="356"/>
      <c r="F300" s="225"/>
      <c r="G300" s="356"/>
      <c r="H300" s="356"/>
      <c r="I300" s="354"/>
      <c r="J300" s="106" t="str">
        <f>IF(D300="E1 Pump Station", VALIDATIONS!$EI$2, IF(AND(E300="",F300="",G300="",H300=""),"", IF(E300="",0, F300*VLOOKUP(E300,VALIDATIONS!$EJ$2:$EK$5,2,FALSE)) + IF(OR(G300="",H300=""),0, VLOOKUP(G300,VALIDATIONS!$EN$2:$FC$41,(H300/5)+1,FALSE)  )))</f>
        <v/>
      </c>
    </row>
    <row r="301" spans="1:10" x14ac:dyDescent="0.2">
      <c r="A301" s="92"/>
      <c r="B301" s="82"/>
      <c r="C301" s="354"/>
      <c r="D301" s="354"/>
      <c r="E301" s="356"/>
      <c r="F301" s="225"/>
      <c r="G301" s="356"/>
      <c r="H301" s="356"/>
      <c r="I301" s="354"/>
      <c r="J301" s="106" t="str">
        <f>IF(D301="E1 Pump Station", VALIDATIONS!$EI$2, IF(AND(E301="",F301="",G301="",H301=""),"", IF(E301="",0, F301*VLOOKUP(E301,VALIDATIONS!$EJ$2:$EK$5,2,FALSE)) + IF(OR(G301="",H301=""),0, VLOOKUP(G301,VALIDATIONS!$EN$2:$FC$41,(H301/5)+1,FALSE)  )))</f>
        <v/>
      </c>
    </row>
    <row r="302" spans="1:10" x14ac:dyDescent="0.2">
      <c r="A302" s="92"/>
      <c r="B302" s="82"/>
      <c r="C302" s="354"/>
      <c r="D302" s="354"/>
      <c r="E302" s="356"/>
      <c r="F302" s="225"/>
      <c r="G302" s="356"/>
      <c r="H302" s="356"/>
      <c r="I302" s="354"/>
      <c r="J302" s="106" t="str">
        <f>IF(D302="E1 Pump Station", VALIDATIONS!$EI$2, IF(AND(E302="",F302="",G302="",H302=""),"", IF(E302="",0, F302*VLOOKUP(E302,VALIDATIONS!$EJ$2:$EK$5,2,FALSE)) + IF(OR(G302="",H302=""),0, VLOOKUP(G302,VALIDATIONS!$EN$2:$FC$41,(H302/5)+1,FALSE)  )))</f>
        <v/>
      </c>
    </row>
    <row r="303" spans="1:10" x14ac:dyDescent="0.2">
      <c r="A303" s="92"/>
      <c r="B303" s="82"/>
      <c r="C303" s="354"/>
      <c r="D303" s="354"/>
      <c r="E303" s="356"/>
      <c r="F303" s="225"/>
      <c r="G303" s="356"/>
      <c r="H303" s="356"/>
      <c r="I303" s="354"/>
      <c r="J303" s="106" t="str">
        <f>IF(D303="E1 Pump Station", VALIDATIONS!$EI$2, IF(AND(E303="",F303="",G303="",H303=""),"", IF(E303="",0, F303*VLOOKUP(E303,VALIDATIONS!$EJ$2:$EK$5,2,FALSE)) + IF(OR(G303="",H303=""),0, VLOOKUP(G303,VALIDATIONS!$EN$2:$FC$41,(H303/5)+1,FALSE)  )))</f>
        <v/>
      </c>
    </row>
    <row r="304" spans="1:10" x14ac:dyDescent="0.2">
      <c r="A304" s="92"/>
      <c r="B304" s="82"/>
      <c r="C304" s="354"/>
      <c r="D304" s="354"/>
      <c r="E304" s="356"/>
      <c r="F304" s="225"/>
      <c r="G304" s="356"/>
      <c r="H304" s="356"/>
      <c r="I304" s="354"/>
      <c r="J304" s="106" t="str">
        <f>IF(D304="E1 Pump Station", VALIDATIONS!$EI$2, IF(AND(E304="",F304="",G304="",H304=""),"", IF(E304="",0, F304*VLOOKUP(E304,VALIDATIONS!$EJ$2:$EK$5,2,FALSE)) + IF(OR(G304="",H304=""),0, VLOOKUP(G304,VALIDATIONS!$EN$2:$FC$41,(H304/5)+1,FALSE)  )))</f>
        <v/>
      </c>
    </row>
    <row r="305" spans="1:10" x14ac:dyDescent="0.2">
      <c r="A305" s="92"/>
      <c r="B305" s="82"/>
      <c r="C305" s="354"/>
      <c r="D305" s="354"/>
      <c r="E305" s="356"/>
      <c r="F305" s="225"/>
      <c r="G305" s="356"/>
      <c r="H305" s="356"/>
      <c r="I305" s="354"/>
      <c r="J305" s="106" t="str">
        <f>IF(D305="E1 Pump Station", VALIDATIONS!$EI$2, IF(AND(E305="",F305="",G305="",H305=""),"", IF(E305="",0, F305*VLOOKUP(E305,VALIDATIONS!$EJ$2:$EK$5,2,FALSE)) + IF(OR(G305="",H305=""),0, VLOOKUP(G305,VALIDATIONS!$EN$2:$FC$41,(H305/5)+1,FALSE)  )))</f>
        <v/>
      </c>
    </row>
    <row r="306" spans="1:10" x14ac:dyDescent="0.2">
      <c r="A306" s="92"/>
      <c r="B306" s="82"/>
      <c r="C306" s="354"/>
      <c r="D306" s="354"/>
      <c r="E306" s="356"/>
      <c r="F306" s="225"/>
      <c r="G306" s="356"/>
      <c r="H306" s="356"/>
      <c r="I306" s="354"/>
      <c r="J306" s="106" t="str">
        <f>IF(D306="E1 Pump Station", VALIDATIONS!$EI$2, IF(AND(E306="",F306="",G306="",H306=""),"", IF(E306="",0, F306*VLOOKUP(E306,VALIDATIONS!$EJ$2:$EK$5,2,FALSE)) + IF(OR(G306="",H306=""),0, VLOOKUP(G306,VALIDATIONS!$EN$2:$FC$41,(H306/5)+1,FALSE)  )))</f>
        <v/>
      </c>
    </row>
    <row r="307" spans="1:10" x14ac:dyDescent="0.2">
      <c r="A307" s="92"/>
      <c r="B307" s="82"/>
      <c r="C307" s="354"/>
      <c r="D307" s="354"/>
      <c r="E307" s="356"/>
      <c r="F307" s="225"/>
      <c r="G307" s="356"/>
      <c r="H307" s="356"/>
      <c r="I307" s="354"/>
      <c r="J307" s="106" t="str">
        <f>IF(D307="E1 Pump Station", VALIDATIONS!$EI$2, IF(AND(E307="",F307="",G307="",H307=""),"", IF(E307="",0, F307*VLOOKUP(E307,VALIDATIONS!$EJ$2:$EK$5,2,FALSE)) + IF(OR(G307="",H307=""),0, VLOOKUP(G307,VALIDATIONS!$EN$2:$FC$41,(H307/5)+1,FALSE)  )))</f>
        <v/>
      </c>
    </row>
    <row r="308" spans="1:10" x14ac:dyDescent="0.2">
      <c r="A308" s="92"/>
      <c r="B308" s="82"/>
      <c r="C308" s="354"/>
      <c r="D308" s="354"/>
      <c r="E308" s="356"/>
      <c r="F308" s="225"/>
      <c r="G308" s="356"/>
      <c r="H308" s="356"/>
      <c r="I308" s="354"/>
      <c r="J308" s="106" t="str">
        <f>IF(D308="E1 Pump Station", VALIDATIONS!$EI$2, IF(AND(E308="",F308="",G308="",H308=""),"", IF(E308="",0, F308*VLOOKUP(E308,VALIDATIONS!$EJ$2:$EK$5,2,FALSE)) + IF(OR(G308="",H308=""),0, VLOOKUP(G308,VALIDATIONS!$EN$2:$FC$41,(H308/5)+1,FALSE)  )))</f>
        <v/>
      </c>
    </row>
    <row r="309" spans="1:10" x14ac:dyDescent="0.2">
      <c r="A309" s="92"/>
      <c r="B309" s="82"/>
      <c r="C309" s="354"/>
      <c r="D309" s="354"/>
      <c r="E309" s="356"/>
      <c r="F309" s="225"/>
      <c r="G309" s="356"/>
      <c r="H309" s="356"/>
      <c r="I309" s="354"/>
      <c r="J309" s="106" t="str">
        <f>IF(D309="E1 Pump Station", VALIDATIONS!$EI$2, IF(AND(E309="",F309="",G309="",H309=""),"", IF(E309="",0, F309*VLOOKUP(E309,VALIDATIONS!$EJ$2:$EK$5,2,FALSE)) + IF(OR(G309="",H309=""),0, VLOOKUP(G309,VALIDATIONS!$EN$2:$FC$41,(H309/5)+1,FALSE)  )))</f>
        <v/>
      </c>
    </row>
    <row r="310" spans="1:10" x14ac:dyDescent="0.2">
      <c r="A310" s="92"/>
      <c r="B310" s="82"/>
      <c r="C310" s="354"/>
      <c r="D310" s="354"/>
      <c r="E310" s="356"/>
      <c r="F310" s="225"/>
      <c r="G310" s="356"/>
      <c r="H310" s="356"/>
      <c r="I310" s="354"/>
      <c r="J310" s="106" t="str">
        <f>IF(D310="E1 Pump Station", VALIDATIONS!$EI$2, IF(AND(E310="",F310="",G310="",H310=""),"", IF(E310="",0, F310*VLOOKUP(E310,VALIDATIONS!$EJ$2:$EK$5,2,FALSE)) + IF(OR(G310="",H310=""),0, VLOOKUP(G310,VALIDATIONS!$EN$2:$FC$41,(H310/5)+1,FALSE)  )))</f>
        <v/>
      </c>
    </row>
    <row r="311" spans="1:10" x14ac:dyDescent="0.2">
      <c r="A311" s="92"/>
      <c r="B311" s="82"/>
      <c r="C311" s="354"/>
      <c r="D311" s="354"/>
      <c r="E311" s="356"/>
      <c r="F311" s="225"/>
      <c r="G311" s="356"/>
      <c r="H311" s="356"/>
      <c r="I311" s="354"/>
      <c r="J311" s="106" t="str">
        <f>IF(D311="E1 Pump Station", VALIDATIONS!$EI$2, IF(AND(E311="",F311="",G311="",H311=""),"", IF(E311="",0, F311*VLOOKUP(E311,VALIDATIONS!$EJ$2:$EK$5,2,FALSE)) + IF(OR(G311="",H311=""),0, VLOOKUP(G311,VALIDATIONS!$EN$2:$FC$41,(H311/5)+1,FALSE)  )))</f>
        <v/>
      </c>
    </row>
    <row r="312" spans="1:10" x14ac:dyDescent="0.2">
      <c r="A312" s="92"/>
      <c r="B312" s="82"/>
      <c r="C312" s="354"/>
      <c r="D312" s="354"/>
      <c r="E312" s="356"/>
      <c r="F312" s="225"/>
      <c r="G312" s="356"/>
      <c r="H312" s="356"/>
      <c r="I312" s="354"/>
      <c r="J312" s="106" t="str">
        <f>IF(D312="E1 Pump Station", VALIDATIONS!$EI$2, IF(AND(E312="",F312="",G312="",H312=""),"", IF(E312="",0, F312*VLOOKUP(E312,VALIDATIONS!$EJ$2:$EK$5,2,FALSE)) + IF(OR(G312="",H312=""),0, VLOOKUP(G312,VALIDATIONS!$EN$2:$FC$41,(H312/5)+1,FALSE)  )))</f>
        <v/>
      </c>
    </row>
    <row r="313" spans="1:10" x14ac:dyDescent="0.2">
      <c r="A313" s="92"/>
      <c r="B313" s="82"/>
      <c r="C313" s="354"/>
      <c r="D313" s="354"/>
      <c r="E313" s="356"/>
      <c r="F313" s="225"/>
      <c r="G313" s="356"/>
      <c r="H313" s="356"/>
      <c r="I313" s="354"/>
      <c r="J313" s="106" t="str">
        <f>IF(D313="E1 Pump Station", VALIDATIONS!$EI$2, IF(AND(E313="",F313="",G313="",H313=""),"", IF(E313="",0, F313*VLOOKUP(E313,VALIDATIONS!$EJ$2:$EK$5,2,FALSE)) + IF(OR(G313="",H313=""),0, VLOOKUP(G313,VALIDATIONS!$EN$2:$FC$41,(H313/5)+1,FALSE)  )))</f>
        <v/>
      </c>
    </row>
    <row r="314" spans="1:10" x14ac:dyDescent="0.2">
      <c r="A314" s="92"/>
      <c r="B314" s="82"/>
      <c r="C314" s="354"/>
      <c r="D314" s="354"/>
      <c r="E314" s="356"/>
      <c r="F314" s="225"/>
      <c r="G314" s="356"/>
      <c r="H314" s="356"/>
      <c r="I314" s="354"/>
      <c r="J314" s="106" t="str">
        <f>IF(D314="E1 Pump Station", VALIDATIONS!$EI$2, IF(AND(E314="",F314="",G314="",H314=""),"", IF(E314="",0, F314*VLOOKUP(E314,VALIDATIONS!$EJ$2:$EK$5,2,FALSE)) + IF(OR(G314="",H314=""),0, VLOOKUP(G314,VALIDATIONS!$EN$2:$FC$41,(H314/5)+1,FALSE)  )))</f>
        <v/>
      </c>
    </row>
    <row r="315" spans="1:10" x14ac:dyDescent="0.2">
      <c r="A315" s="92"/>
      <c r="B315" s="82"/>
      <c r="C315" s="354"/>
      <c r="D315" s="354"/>
      <c r="E315" s="356"/>
      <c r="F315" s="225"/>
      <c r="G315" s="356"/>
      <c r="H315" s="356"/>
      <c r="I315" s="354"/>
      <c r="J315" s="106" t="str">
        <f>IF(D315="E1 Pump Station", VALIDATIONS!$EI$2, IF(AND(E315="",F315="",G315="",H315=""),"", IF(E315="",0, F315*VLOOKUP(E315,VALIDATIONS!$EJ$2:$EK$5,2,FALSE)) + IF(OR(G315="",H315=""),0, VLOOKUP(G315,VALIDATIONS!$EN$2:$FC$41,(H315/5)+1,FALSE)  )))</f>
        <v/>
      </c>
    </row>
    <row r="316" spans="1:10" x14ac:dyDescent="0.2">
      <c r="A316" s="92"/>
      <c r="B316" s="82"/>
      <c r="C316" s="354"/>
      <c r="D316" s="354"/>
      <c r="E316" s="356"/>
      <c r="F316" s="225"/>
      <c r="G316" s="356"/>
      <c r="H316" s="356"/>
      <c r="I316" s="354"/>
      <c r="J316" s="106" t="str">
        <f>IF(D316="E1 Pump Station", VALIDATIONS!$EI$2, IF(AND(E316="",F316="",G316="",H316=""),"", IF(E316="",0, F316*VLOOKUP(E316,VALIDATIONS!$EJ$2:$EK$5,2,FALSE)) + IF(OR(G316="",H316=""),0, VLOOKUP(G316,VALIDATIONS!$EN$2:$FC$41,(H316/5)+1,FALSE)  )))</f>
        <v/>
      </c>
    </row>
    <row r="317" spans="1:10" x14ac:dyDescent="0.2">
      <c r="A317" s="92"/>
      <c r="B317" s="82"/>
      <c r="C317" s="354"/>
      <c r="D317" s="354"/>
      <c r="E317" s="356"/>
      <c r="F317" s="225"/>
      <c r="G317" s="356"/>
      <c r="H317" s="356"/>
      <c r="I317" s="354"/>
      <c r="J317" s="106" t="str">
        <f>IF(D317="E1 Pump Station", VALIDATIONS!$EI$2, IF(AND(E317="",F317="",G317="",H317=""),"", IF(E317="",0, F317*VLOOKUP(E317,VALIDATIONS!$EJ$2:$EK$5,2,FALSE)) + IF(OR(G317="",H317=""),0, VLOOKUP(G317,VALIDATIONS!$EN$2:$FC$41,(H317/5)+1,FALSE)  )))</f>
        <v/>
      </c>
    </row>
    <row r="318" spans="1:10" x14ac:dyDescent="0.2">
      <c r="A318" s="92"/>
      <c r="B318" s="82"/>
      <c r="C318" s="354"/>
      <c r="D318" s="354"/>
      <c r="E318" s="356"/>
      <c r="F318" s="225"/>
      <c r="G318" s="356"/>
      <c r="H318" s="356"/>
      <c r="I318" s="354"/>
      <c r="J318" s="106" t="str">
        <f>IF(D318="E1 Pump Station", VALIDATIONS!$EI$2, IF(AND(E318="",F318="",G318="",H318=""),"", IF(E318="",0, F318*VLOOKUP(E318,VALIDATIONS!$EJ$2:$EK$5,2,FALSE)) + IF(OR(G318="",H318=""),0, VLOOKUP(G318,VALIDATIONS!$EN$2:$FC$41,(H318/5)+1,FALSE)  )))</f>
        <v/>
      </c>
    </row>
    <row r="319" spans="1:10" x14ac:dyDescent="0.2">
      <c r="A319" s="92"/>
      <c r="B319" s="82"/>
      <c r="C319" s="354"/>
      <c r="D319" s="354"/>
      <c r="E319" s="356"/>
      <c r="F319" s="225"/>
      <c r="G319" s="356"/>
      <c r="H319" s="356"/>
      <c r="I319" s="354"/>
      <c r="J319" s="106" t="str">
        <f>IF(D319="E1 Pump Station", VALIDATIONS!$EI$2, IF(AND(E319="",F319="",G319="",H319=""),"", IF(E319="",0, F319*VLOOKUP(E319,VALIDATIONS!$EJ$2:$EK$5,2,FALSE)) + IF(OR(G319="",H319=""),0, VLOOKUP(G319,VALIDATIONS!$EN$2:$FC$41,(H319/5)+1,FALSE)  )))</f>
        <v/>
      </c>
    </row>
    <row r="320" spans="1:10" x14ac:dyDescent="0.2">
      <c r="A320" s="92"/>
      <c r="B320" s="82"/>
      <c r="C320" s="354"/>
      <c r="D320" s="354"/>
      <c r="E320" s="356"/>
      <c r="F320" s="225"/>
      <c r="G320" s="356"/>
      <c r="H320" s="356"/>
      <c r="I320" s="354"/>
      <c r="J320" s="106" t="str">
        <f>IF(D320="E1 Pump Station", VALIDATIONS!$EI$2, IF(AND(E320="",F320="",G320="",H320=""),"", IF(E320="",0, F320*VLOOKUP(E320,VALIDATIONS!$EJ$2:$EK$5,2,FALSE)) + IF(OR(G320="",H320=""),0, VLOOKUP(G320,VALIDATIONS!$EN$2:$FC$41,(H320/5)+1,FALSE)  )))</f>
        <v/>
      </c>
    </row>
    <row r="321" spans="1:11" x14ac:dyDescent="0.2">
      <c r="A321" s="92"/>
      <c r="B321" s="82"/>
      <c r="C321" s="354"/>
      <c r="D321" s="354"/>
      <c r="E321" s="356"/>
      <c r="F321" s="225"/>
      <c r="G321" s="356"/>
      <c r="H321" s="356"/>
      <c r="I321" s="354"/>
      <c r="J321" s="106" t="str">
        <f>IF(D321="E1 Pump Station", VALIDATIONS!$EI$2, IF(AND(E321="",F321="",G321="",H321=""),"", IF(E321="",0, F321*VLOOKUP(E321,VALIDATIONS!$EJ$2:$EK$5,2,FALSE)) + IF(OR(G321="",H321=""),0, VLOOKUP(G321,VALIDATIONS!$EN$2:$FC$41,(H321/5)+1,FALSE)  )))</f>
        <v/>
      </c>
    </row>
    <row r="322" spans="1:11" x14ac:dyDescent="0.2">
      <c r="A322" s="92"/>
      <c r="B322" s="82"/>
      <c r="C322" s="354"/>
      <c r="D322" s="354"/>
      <c r="E322" s="356"/>
      <c r="F322" s="225"/>
      <c r="G322" s="356"/>
      <c r="H322" s="356"/>
      <c r="I322" s="354"/>
      <c r="J322" s="106" t="str">
        <f>IF(D322="E1 Pump Station", VALIDATIONS!$EI$2, IF(AND(E322="",F322="",G322="",H322=""),"", IF(E322="",0, F322*VLOOKUP(E322,VALIDATIONS!$EJ$2:$EK$5,2,FALSE)) + IF(OR(G322="",H322=""),0, VLOOKUP(G322,VALIDATIONS!$EN$2:$FC$41,(H322/5)+1,FALSE)  )))</f>
        <v/>
      </c>
    </row>
    <row r="323" spans="1:11" x14ac:dyDescent="0.2">
      <c r="A323" s="92"/>
      <c r="B323" s="82"/>
      <c r="C323" s="354"/>
      <c r="D323" s="354"/>
      <c r="E323" s="356"/>
      <c r="F323" s="225"/>
      <c r="G323" s="356"/>
      <c r="H323" s="356"/>
      <c r="I323" s="354"/>
      <c r="J323" s="106" t="str">
        <f>IF(D323="E1 Pump Station", VALIDATIONS!$EI$2, IF(AND(E323="",F323="",G323="",H323=""),"", IF(E323="",0, F323*VLOOKUP(E323,VALIDATIONS!$EJ$2:$EK$5,2,FALSE)) + IF(OR(G323="",H323=""),0, VLOOKUP(G323,VALIDATIONS!$EN$2:$FC$41,(H323/5)+1,FALSE)  )))</f>
        <v/>
      </c>
    </row>
    <row r="324" spans="1:11" x14ac:dyDescent="0.2">
      <c r="A324" s="92"/>
      <c r="B324" s="82"/>
      <c r="C324" s="354"/>
      <c r="D324" s="354"/>
      <c r="E324" s="356"/>
      <c r="F324" s="225"/>
      <c r="G324" s="356"/>
      <c r="H324" s="356"/>
      <c r="I324" s="354"/>
      <c r="J324" s="106" t="str">
        <f>IF(D324="E1 Pump Station", VALIDATIONS!$EI$2, IF(AND(E324="",F324="",G324="",H324=""),"", IF(E324="",0, F324*VLOOKUP(E324,VALIDATIONS!$EJ$2:$EK$5,2,FALSE)) + IF(OR(G324="",H324=""),0, VLOOKUP(G324,VALIDATIONS!$EN$2:$FC$41,(H324/5)+1,FALSE)  )))</f>
        <v/>
      </c>
    </row>
    <row r="325" spans="1:11" x14ac:dyDescent="0.2">
      <c r="A325" s="92"/>
      <c r="B325" s="82"/>
      <c r="C325" s="354"/>
      <c r="D325" s="354"/>
      <c r="E325" s="356"/>
      <c r="F325" s="225"/>
      <c r="G325" s="356"/>
      <c r="H325" s="356"/>
      <c r="I325" s="354"/>
      <c r="J325" s="106" t="str">
        <f>IF(D325="E1 Pump Station", VALIDATIONS!$EI$2, IF(AND(E325="",F325="",G325="",H325=""),"", IF(E325="",0, F325*VLOOKUP(E325,VALIDATIONS!$EJ$2:$EK$5,2,FALSE)) + IF(OR(G325="",H325=""),0, VLOOKUP(G325,VALIDATIONS!$EN$2:$FC$41,(H325/5)+1,FALSE)  )))</f>
        <v/>
      </c>
    </row>
    <row r="326" spans="1:11" x14ac:dyDescent="0.2">
      <c r="A326" s="92"/>
      <c r="B326" s="82"/>
      <c r="C326" s="354"/>
      <c r="D326" s="354"/>
      <c r="E326" s="356"/>
      <c r="F326" s="225"/>
      <c r="G326" s="356"/>
      <c r="H326" s="356"/>
      <c r="I326" s="354"/>
      <c r="J326" s="106" t="str">
        <f>IF(D326="E1 Pump Station", VALIDATIONS!$EI$2, IF(AND(E326="",F326="",G326="",H326=""),"", IF(E326="",0, F326*VLOOKUP(E326,VALIDATIONS!$EJ$2:$EK$5,2,FALSE)) + IF(OR(G326="",H326=""),0, VLOOKUP(G326,VALIDATIONS!$EN$2:$FC$41,(H326/5)+1,FALSE)  )))</f>
        <v/>
      </c>
    </row>
    <row r="327" spans="1:11" x14ac:dyDescent="0.2">
      <c r="A327" s="92"/>
      <c r="B327" s="82"/>
      <c r="C327" s="354"/>
      <c r="D327" s="354"/>
      <c r="E327" s="356"/>
      <c r="F327" s="225"/>
      <c r="G327" s="356"/>
      <c r="H327" s="356"/>
      <c r="I327" s="354"/>
      <c r="J327" s="106" t="str">
        <f>IF(D327="E1 Pump Station", VALIDATIONS!$EI$2, IF(AND(E327="",F327="",G327="",H327=""),"", IF(E327="",0, F327*VLOOKUP(E327,VALIDATIONS!$EJ$2:$EK$5,2,FALSE)) + IF(OR(G327="",H327=""),0, VLOOKUP(G327,VALIDATIONS!$EN$2:$FC$41,(H327/5)+1,FALSE)  )))</f>
        <v/>
      </c>
    </row>
    <row r="328" spans="1:11" x14ac:dyDescent="0.2">
      <c r="A328" s="92"/>
      <c r="B328" s="82"/>
      <c r="C328" s="354"/>
      <c r="D328" s="354"/>
      <c r="E328" s="356"/>
      <c r="F328" s="225"/>
      <c r="G328" s="356"/>
      <c r="H328" s="356"/>
      <c r="I328" s="354"/>
      <c r="J328" s="106" t="str">
        <f>IF(D328="E1 Pump Station", VALIDATIONS!$EI$2, IF(AND(E328="",F328="",G328="",H328=""),"", IF(E328="",0, F328*VLOOKUP(E328,VALIDATIONS!$EJ$2:$EK$5,2,FALSE)) + IF(OR(G328="",H328=""),0, VLOOKUP(G328,VALIDATIONS!$EN$2:$FC$41,(H328/5)+1,FALSE)  )))</f>
        <v/>
      </c>
    </row>
    <row r="329" spans="1:11" x14ac:dyDescent="0.2">
      <c r="A329" s="92"/>
      <c r="B329" s="82"/>
      <c r="C329" s="354"/>
      <c r="D329" s="354"/>
      <c r="E329" s="356"/>
      <c r="F329" s="225"/>
      <c r="G329" s="356"/>
      <c r="H329" s="356"/>
      <c r="I329" s="354"/>
      <c r="J329" s="106" t="str">
        <f>IF(D329="E1 Pump Station", VALIDATIONS!$EI$2, IF(AND(E329="",F329="",G329="",H329=""),"", IF(E329="",0, F329*VLOOKUP(E329,VALIDATIONS!$EJ$2:$EK$5,2,FALSE)) + IF(OR(G329="",H329=""),0, VLOOKUP(G329,VALIDATIONS!$EN$2:$FC$41,(H329/5)+1,FALSE)  )))</f>
        <v/>
      </c>
    </row>
    <row r="330" spans="1:11" x14ac:dyDescent="0.2">
      <c r="A330" s="92"/>
      <c r="B330" s="82"/>
      <c r="C330" s="354"/>
      <c r="D330" s="354"/>
      <c r="E330" s="356"/>
      <c r="F330" s="225"/>
      <c r="G330" s="356"/>
      <c r="H330" s="356"/>
      <c r="I330" s="354"/>
      <c r="J330" s="106" t="str">
        <f>IF(D330="E1 Pump Station", VALIDATIONS!$EI$2, IF(AND(E330="",F330="",G330="",H330=""),"", IF(E330="",0, F330*VLOOKUP(E330,VALIDATIONS!$EJ$2:$EK$5,2,FALSE)) + IF(OR(G330="",H330=""),0, VLOOKUP(G330,VALIDATIONS!$EN$2:$FC$41,(H330/5)+1,FALSE)  )))</f>
        <v/>
      </c>
    </row>
    <row r="331" spans="1:11" x14ac:dyDescent="0.2">
      <c r="A331" s="92"/>
      <c r="B331" s="82"/>
      <c r="C331" s="354"/>
      <c r="D331" s="354"/>
      <c r="E331" s="356"/>
      <c r="F331" s="225"/>
      <c r="G331" s="356"/>
      <c r="H331" s="356"/>
      <c r="I331" s="354"/>
      <c r="J331" s="106" t="str">
        <f>IF(D331="E1 Pump Station", VALIDATIONS!$EI$2, IF(AND(E331="",F331="",G331="",H331=""),"", IF(E331="",0, F331*VLOOKUP(E331,VALIDATIONS!$EJ$2:$EK$5,2,FALSE)) + IF(OR(G331="",H331=""),0, VLOOKUP(G331,VALIDATIONS!$EN$2:$FC$41,(H331/5)+1,FALSE)  )))</f>
        <v/>
      </c>
    </row>
    <row r="332" spans="1:11" x14ac:dyDescent="0.2">
      <c r="A332" s="92"/>
      <c r="B332" s="82"/>
      <c r="C332" s="354"/>
      <c r="D332" s="354"/>
      <c r="E332" s="356"/>
      <c r="F332" s="225"/>
      <c r="G332" s="356"/>
      <c r="H332" s="356"/>
      <c r="I332" s="354"/>
      <c r="J332" s="106" t="str">
        <f>IF(D332="E1 Pump Station", VALIDATIONS!$EI$2, IF(AND(E332="",F332="",G332="",H332=""),"", IF(E332="",0, F332*VLOOKUP(E332,VALIDATIONS!$EJ$2:$EK$5,2,FALSE)) + IF(OR(G332="",H332=""),0, VLOOKUP(G332,VALIDATIONS!$EN$2:$FC$41,(H332/5)+1,FALSE)  )))</f>
        <v/>
      </c>
    </row>
    <row r="333" spans="1:11" x14ac:dyDescent="0.2">
      <c r="A333" s="92"/>
      <c r="B333" s="82"/>
      <c r="C333" s="354"/>
      <c r="D333" s="354"/>
      <c r="E333" s="356"/>
      <c r="F333" s="225"/>
      <c r="G333" s="356"/>
      <c r="H333" s="356"/>
      <c r="I333" s="354"/>
      <c r="J333" s="106" t="str">
        <f>IF(D333="E1 Pump Station", VALIDATIONS!$EI$2, IF(AND(E333="",F333="",G333="",H333=""),"", IF(E333="",0, F333*VLOOKUP(E333,VALIDATIONS!$EJ$2:$EK$5,2,FALSE)) + IF(OR(G333="",H333=""),0, VLOOKUP(G333,VALIDATIONS!$EN$2:$FC$41,(H333/5)+1,FALSE)  )))</f>
        <v/>
      </c>
    </row>
    <row r="335" spans="1:11" x14ac:dyDescent="0.2">
      <c r="B335" s="86"/>
      <c r="J335" s="230">
        <f>SUM(J2:J333)</f>
        <v>0</v>
      </c>
      <c r="K335" s="86"/>
    </row>
    <row r="336" spans="1:11" x14ac:dyDescent="0.2">
      <c r="B336" s="86"/>
    </row>
  </sheetData>
  <sheetProtection algorithmName="SHA-512" hashValue="zO+AxjKxN96GYsu3bcVO5w9+wh88jxh7QJZCjspabf47lIGATXuUmWwUbQBYksMQ50j7tYWFHTny/qLzBYTzwg==" saltValue="sWQzyJhMKCKOYMfYRjJM8A==" spinCount="100000" sheet="1" objects="1" scenarios="1" selectLockedCells="1"/>
  <mergeCells count="1">
    <mergeCell ref="A2:A39"/>
  </mergeCells>
  <conditionalFormatting sqref="E2:E333">
    <cfRule type="expression" dxfId="9" priority="3">
      <formula>D2="Private (E1) Pump Station"</formula>
    </cfRule>
  </conditionalFormatting>
  <conditionalFormatting sqref="F2:F333">
    <cfRule type="expression" dxfId="8" priority="4">
      <formula>OR(D2="E1 Pump Station",E2="None")</formula>
    </cfRule>
  </conditionalFormatting>
  <conditionalFormatting sqref="G2:G333">
    <cfRule type="expression" dxfId="7" priority="2">
      <formula>D2="E1 Pump Station"</formula>
    </cfRule>
  </conditionalFormatting>
  <conditionalFormatting sqref="H2:H333">
    <cfRule type="expression" dxfId="6" priority="1">
      <formula>D2="E1 Pump Station"</formula>
    </cfRule>
  </conditionalFormatting>
  <dataValidations count="6">
    <dataValidation type="list" allowBlank="1" showInputMessage="1" showErrorMessage="1" sqref="D2:D333" xr:uid="{00000000-0002-0000-0E00-000000000000}">
      <formula1>PSType</formula1>
    </dataValidation>
    <dataValidation type="list" allowBlank="1" showInputMessage="1" showErrorMessage="1" sqref="E2:E333" xr:uid="{00000000-0002-0000-0E00-000001000000}">
      <formula1>SuperStructure</formula1>
    </dataValidation>
    <dataValidation type="list" allowBlank="1" showInputMessage="1" showErrorMessage="1" sqref="H2:H333" xr:uid="{00000000-0002-0000-0E00-000002000000}">
      <formula1>PumpingHead</formula1>
    </dataValidation>
    <dataValidation type="list" allowBlank="1" showInputMessage="1" showErrorMessage="1" sqref="G2:G333" xr:uid="{00000000-0002-0000-0E00-000003000000}">
      <formula1>DesignFlow</formula1>
    </dataValidation>
    <dataValidation type="list" allowBlank="1" showInputMessage="1" showErrorMessage="1" sqref="C2:C333" xr:uid="{00000000-0002-0000-0E00-000004000000}">
      <formula1>SuburbD</formula1>
    </dataValidation>
    <dataValidation type="list" allowBlank="1" showInputMessage="1" showErrorMessage="1" sqref="I2:I333" xr:uid="{00000000-0002-0000-0E00-000005000000}">
      <formula1>Question</formula1>
    </dataValidation>
  </dataValidation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sheetPr>
  <dimension ref="A1:R605"/>
  <sheetViews>
    <sheetView zoomScale="80" zoomScaleNormal="80" workbookViewId="0">
      <pane xSplit="1" ySplit="1" topLeftCell="B2" activePane="bottomRight" state="frozen"/>
      <selection activeCell="E26" sqref="E26"/>
      <selection pane="topRight" activeCell="E26" sqref="E26"/>
      <selection pane="bottomLeft" activeCell="E26" sqref="E26"/>
      <selection pane="bottomRight" activeCell="E26" sqref="E26"/>
    </sheetView>
  </sheetViews>
  <sheetFormatPr defaultColWidth="50.28515625" defaultRowHeight="12.75" x14ac:dyDescent="0.25"/>
  <cols>
    <col min="1" max="1" width="13.42578125" style="130" customWidth="1"/>
    <col min="2" max="2" width="34.28515625" style="117" bestFit="1" customWidth="1"/>
    <col min="3" max="3" width="27.42578125" style="118" bestFit="1" customWidth="1"/>
    <col min="4" max="4" width="35" style="118" customWidth="1"/>
    <col min="5" max="5" width="34.5703125" style="118" customWidth="1"/>
    <col min="6" max="6" width="22.140625" style="118" customWidth="1"/>
    <col min="7" max="7" width="26.85546875" style="118" customWidth="1"/>
    <col min="8" max="8" width="22.28515625" style="118" customWidth="1"/>
    <col min="9" max="9" width="21.140625" style="118" bestFit="1" customWidth="1"/>
    <col min="10" max="10" width="25.28515625" style="118" bestFit="1" customWidth="1"/>
    <col min="11" max="11" width="24.140625" style="118" bestFit="1" customWidth="1"/>
    <col min="12" max="12" width="22.42578125" style="118" bestFit="1" customWidth="1"/>
    <col min="13" max="13" width="27.42578125" style="118" customWidth="1"/>
    <col min="14" max="14" width="13.28515625" style="118" bestFit="1" customWidth="1"/>
    <col min="15" max="15" width="19.5703125" style="118" customWidth="1"/>
    <col min="16" max="16" width="16.140625" style="118" bestFit="1" customWidth="1"/>
    <col min="17" max="17" width="20.85546875" style="176" customWidth="1"/>
    <col min="18" max="18" width="50.28515625" style="117" customWidth="1"/>
    <col min="19" max="16384" width="50.28515625" style="174"/>
  </cols>
  <sheetData>
    <row r="1" spans="1:18" s="81" customFormat="1" ht="45" customHeight="1" x14ac:dyDescent="0.2">
      <c r="A1" s="136"/>
      <c r="B1" s="170" t="s">
        <v>765</v>
      </c>
      <c r="C1" s="359" t="s">
        <v>706</v>
      </c>
      <c r="D1" s="80" t="s">
        <v>707</v>
      </c>
      <c r="E1" s="80" t="s">
        <v>715</v>
      </c>
      <c r="F1" s="80" t="s">
        <v>766</v>
      </c>
      <c r="G1" s="171" t="s">
        <v>915</v>
      </c>
      <c r="H1" s="80" t="s">
        <v>767</v>
      </c>
      <c r="I1" s="80" t="s">
        <v>768</v>
      </c>
      <c r="J1" s="80" t="s">
        <v>769</v>
      </c>
      <c r="K1" s="80" t="s">
        <v>770</v>
      </c>
      <c r="L1" s="353" t="s">
        <v>771</v>
      </c>
      <c r="M1" s="353" t="s">
        <v>772</v>
      </c>
      <c r="N1" s="353" t="s">
        <v>773</v>
      </c>
      <c r="O1" s="353" t="s">
        <v>774</v>
      </c>
      <c r="P1" s="80" t="s">
        <v>775</v>
      </c>
      <c r="Q1" s="79" t="s">
        <v>906</v>
      </c>
      <c r="R1" s="80" t="s">
        <v>700</v>
      </c>
    </row>
    <row r="2" spans="1:18" ht="12.75" customHeight="1" x14ac:dyDescent="0.2">
      <c r="A2" s="469" t="s">
        <v>776</v>
      </c>
      <c r="B2" s="141"/>
      <c r="C2" s="361"/>
      <c r="D2" s="141"/>
      <c r="E2" s="141"/>
      <c r="F2" s="141"/>
      <c r="G2" s="172"/>
      <c r="H2" s="141"/>
      <c r="I2" s="141"/>
      <c r="J2" s="141"/>
      <c r="K2" s="141"/>
      <c r="L2" s="368"/>
      <c r="M2" s="368"/>
      <c r="N2" s="363"/>
      <c r="O2" s="363"/>
      <c r="P2" s="141"/>
      <c r="Q2" s="106" t="str">
        <f>IF(AND(L2="",M2="",N2="",O2=""),"", IF(O2="",0, IF(N2="RCP", VLOOKUP(O2,VALIDATIONS!$DX$2:$DY$31,2,FALSE), IF(N2="RCBC", VLOOKUP(O2,VALIDATIONS!$EA$2:$EB$90,2,FALSE), IF(O2="Pipe",VALIDATIONS!$ED$2:$EE$16,0)))*G2*P2)   + IF(OR(L2="",L2="No",O2=""),0,          IF(N2="RCP",VLOOKUP(O2,VALIDATIONS!$DX$2:$DZ$31,3,FALSE),IF(N2="RCBC",VLOOKUP(O2,VALIDATIONS!$EA$2:$EC$90,3,FALSE),IF(N2="Pipe", VLOOKUP(O2,VALIDATIONS!$ED$2:$EF$16,3,FALSE))))         ) + IF(OR(M2="",M2="No",O2=""),0, IF(N2="RCP",VLOOKUP(O2,VALIDATIONS!$DX$2:$DZ$31,3,FALSE),IF(N2="RCBC",VLOOKUP(O2,VALIDATIONS!$EA$2:$EC$90,3,FALSE),IF(N2="Pipe", VLOOKUP(O2,VALIDATIONS!$ED$2:$EF$16,3,FALSE)))) )     )</f>
        <v/>
      </c>
      <c r="R2" s="173"/>
    </row>
    <row r="3" spans="1:18" x14ac:dyDescent="0.2">
      <c r="A3" s="469"/>
      <c r="B3" s="141"/>
      <c r="C3" s="361"/>
      <c r="D3" s="141"/>
      <c r="E3" s="141"/>
      <c r="F3" s="141"/>
      <c r="G3" s="172"/>
      <c r="H3" s="141"/>
      <c r="I3" s="141"/>
      <c r="J3" s="141"/>
      <c r="K3" s="141"/>
      <c r="L3" s="368"/>
      <c r="M3" s="368"/>
      <c r="N3" s="363"/>
      <c r="O3" s="363"/>
      <c r="P3" s="141"/>
      <c r="Q3" s="106" t="str">
        <f>IF(AND(L3="",M3="",N3="",O3=""),"", IF(O3="",0, IF(N3="RCP", VLOOKUP(O3,VALIDATIONS!$DX$2:$DY$31,2,FALSE), IF(N3="RCBC", VLOOKUP(O3,VALIDATIONS!$EA$2:$EB$90,2,FALSE), IF(O3="Pipe",VALIDATIONS!$ED$2:$EE$16,0)))*G3*P3)   + IF(OR(L3="",L3="No",O3=""),0,          IF(N3="RCP",VLOOKUP(O3,VALIDATIONS!$DX$2:$DZ$31,3,FALSE),IF(N3="RCBC",VLOOKUP(O3,VALIDATIONS!$EA$2:$EC$90,3,FALSE),IF(N3="Pipe", VLOOKUP(O3,VALIDATIONS!$ED$2:$EF$16,3,FALSE))))         ) + IF(OR(M3="",M3="No",O3=""),0, IF(N3="RCP",VLOOKUP(O3,VALIDATIONS!$DX$2:$DZ$31,3,FALSE),IF(N3="RCBC",VLOOKUP(O3,VALIDATIONS!$EA$2:$EC$90,3,FALSE),IF(N3="Pipe", VLOOKUP(O3,VALIDATIONS!$ED$2:$EF$16,3,FALSE)))) )     )</f>
        <v/>
      </c>
    </row>
    <row r="4" spans="1:18" x14ac:dyDescent="0.2">
      <c r="A4" s="469"/>
      <c r="B4" s="141"/>
      <c r="C4" s="361"/>
      <c r="D4" s="141"/>
      <c r="E4" s="141"/>
      <c r="F4" s="141"/>
      <c r="G4" s="172"/>
      <c r="H4" s="141"/>
      <c r="I4" s="141"/>
      <c r="J4" s="141"/>
      <c r="K4" s="141"/>
      <c r="L4" s="368"/>
      <c r="M4" s="368"/>
      <c r="N4" s="363"/>
      <c r="O4" s="363"/>
      <c r="P4" s="141"/>
      <c r="Q4" s="106" t="str">
        <f>IF(AND(L4="",M4="",N4="",O4=""),"", IF(O4="",0, IF(N4="RCP", VLOOKUP(O4,VALIDATIONS!$DX$2:$DY$31,2,FALSE), IF(N4="RCBC", VLOOKUP(O4,VALIDATIONS!$EA$2:$EB$90,2,FALSE), IF(O4="Pipe",VALIDATIONS!$ED$2:$EE$16,0)))*G4*P4)   + IF(OR(L4="",L4="No",O4=""),0,          IF(N4="RCP",VLOOKUP(O4,VALIDATIONS!$DX$2:$DZ$31,3,FALSE),IF(N4="RCBC",VLOOKUP(O4,VALIDATIONS!$EA$2:$EC$90,3,FALSE),IF(N4="Pipe", VLOOKUP(O4,VALIDATIONS!$ED$2:$EF$16,3,FALSE))))         ) + IF(OR(M4="",M4="No",O4=""),0, IF(N4="RCP",VLOOKUP(O4,VALIDATIONS!$DX$2:$DZ$31,3,FALSE),IF(N4="RCBC",VLOOKUP(O4,VALIDATIONS!$EA$2:$EC$90,3,FALSE),IF(N4="Pipe", VLOOKUP(O4,VALIDATIONS!$ED$2:$EF$16,3,FALSE)))) )     )</f>
        <v/>
      </c>
    </row>
    <row r="5" spans="1:18" x14ac:dyDescent="0.2">
      <c r="A5" s="469"/>
      <c r="B5" s="141"/>
      <c r="C5" s="361"/>
      <c r="D5" s="141"/>
      <c r="E5" s="141"/>
      <c r="F5" s="141"/>
      <c r="G5" s="172"/>
      <c r="H5" s="141"/>
      <c r="I5" s="141"/>
      <c r="J5" s="141"/>
      <c r="K5" s="141"/>
      <c r="L5" s="368"/>
      <c r="M5" s="368"/>
      <c r="N5" s="363"/>
      <c r="O5" s="363"/>
      <c r="P5" s="141"/>
      <c r="Q5" s="106" t="str">
        <f>IF(AND(L5="",M5="",N5="",O5=""),"", IF(O5="",0, IF(N5="RCP", VLOOKUP(O5,VALIDATIONS!$DX$2:$DY$31,2,FALSE), IF(N5="RCBC", VLOOKUP(O5,VALIDATIONS!$EA$2:$EB$90,2,FALSE), IF(O5="Pipe",VALIDATIONS!$ED$2:$EE$16,0)))*G5*P5)   + IF(OR(L5="",L5="No",O5=""),0,          IF(N5="RCP",VLOOKUP(O5,VALIDATIONS!$DX$2:$DZ$31,3,FALSE),IF(N5="RCBC",VLOOKUP(O5,VALIDATIONS!$EA$2:$EC$90,3,FALSE),IF(N5="Pipe", VLOOKUP(O5,VALIDATIONS!$ED$2:$EF$16,3,FALSE))))         ) + IF(OR(M5="",M5="No",O5=""),0, IF(N5="RCP",VLOOKUP(O5,VALIDATIONS!$DX$2:$DZ$31,3,FALSE),IF(N5="RCBC",VLOOKUP(O5,VALIDATIONS!$EA$2:$EC$90,3,FALSE),IF(N5="Pipe", VLOOKUP(O5,VALIDATIONS!$ED$2:$EF$16,3,FALSE)))) )     )</f>
        <v/>
      </c>
    </row>
    <row r="6" spans="1:18" x14ac:dyDescent="0.2">
      <c r="A6" s="469"/>
      <c r="B6" s="141"/>
      <c r="C6" s="361"/>
      <c r="D6" s="141"/>
      <c r="E6" s="141"/>
      <c r="F6" s="141"/>
      <c r="G6" s="172"/>
      <c r="H6" s="141"/>
      <c r="I6" s="141"/>
      <c r="J6" s="141"/>
      <c r="K6" s="141"/>
      <c r="L6" s="368"/>
      <c r="M6" s="368"/>
      <c r="N6" s="363"/>
      <c r="O6" s="363"/>
      <c r="P6" s="141"/>
      <c r="Q6" s="106" t="str">
        <f>IF(AND(L6="",M6="",N6="",O6=""),"", IF(O6="",0, IF(N6="RCP", VLOOKUP(O6,VALIDATIONS!$DX$2:$DY$31,2,FALSE), IF(N6="RCBC", VLOOKUP(O6,VALIDATIONS!$EA$2:$EB$90,2,FALSE), IF(O6="Pipe",VALIDATIONS!$ED$2:$EE$16,0)))*G6*P6)   + IF(OR(L6="",L6="No",O6=""),0,          IF(N6="RCP",VLOOKUP(O6,VALIDATIONS!$DX$2:$DZ$31,3,FALSE),IF(N6="RCBC",VLOOKUP(O6,VALIDATIONS!$EA$2:$EC$90,3,FALSE),IF(N6="Pipe", VLOOKUP(O6,VALIDATIONS!$ED$2:$EF$16,3,FALSE))))         ) + IF(OR(M6="",M6="No",O6=""),0, IF(N6="RCP",VLOOKUP(O6,VALIDATIONS!$DX$2:$DZ$31,3,FALSE),IF(N6="RCBC",VLOOKUP(O6,VALIDATIONS!$EA$2:$EC$90,3,FALSE),IF(N6="Pipe", VLOOKUP(O6,VALIDATIONS!$ED$2:$EF$16,3,FALSE)))) )     )</f>
        <v/>
      </c>
    </row>
    <row r="7" spans="1:18" x14ac:dyDescent="0.2">
      <c r="A7" s="469"/>
      <c r="B7" s="141"/>
      <c r="C7" s="361"/>
      <c r="D7" s="141"/>
      <c r="E7" s="141"/>
      <c r="F7" s="141"/>
      <c r="G7" s="172"/>
      <c r="H7" s="141"/>
      <c r="I7" s="141"/>
      <c r="J7" s="141"/>
      <c r="K7" s="141"/>
      <c r="L7" s="368"/>
      <c r="M7" s="368"/>
      <c r="N7" s="363"/>
      <c r="O7" s="363"/>
      <c r="P7" s="141"/>
      <c r="Q7" s="106" t="str">
        <f>IF(AND(L7="",M7="",N7="",O7=""),"", IF(O7="",0, IF(N7="RCP", VLOOKUP(O7,VALIDATIONS!$DX$2:$DY$31,2,FALSE), IF(N7="RCBC", VLOOKUP(O7,VALIDATIONS!$EA$2:$EB$90,2,FALSE), IF(O7="Pipe",VALIDATIONS!$ED$2:$EE$16,0)))*G7*P7)   + IF(OR(L7="",L7="No",O7=""),0,          IF(N7="RCP",VLOOKUP(O7,VALIDATIONS!$DX$2:$DZ$31,3,FALSE),IF(N7="RCBC",VLOOKUP(O7,VALIDATIONS!$EA$2:$EC$90,3,FALSE),IF(N7="Pipe", VLOOKUP(O7,VALIDATIONS!$ED$2:$EF$16,3,FALSE))))         ) + IF(OR(M7="",M7="No",O7=""),0, IF(N7="RCP",VLOOKUP(O7,VALIDATIONS!$DX$2:$DZ$31,3,FALSE),IF(N7="RCBC",VLOOKUP(O7,VALIDATIONS!$EA$2:$EC$90,3,FALSE),IF(N7="Pipe", VLOOKUP(O7,VALIDATIONS!$ED$2:$EF$16,3,FALSE)))) )     )</f>
        <v/>
      </c>
    </row>
    <row r="8" spans="1:18" x14ac:dyDescent="0.2">
      <c r="A8" s="469"/>
      <c r="B8" s="141"/>
      <c r="C8" s="361"/>
      <c r="D8" s="141"/>
      <c r="E8" s="141"/>
      <c r="F8" s="141"/>
      <c r="G8" s="172"/>
      <c r="H8" s="141"/>
      <c r="I8" s="141"/>
      <c r="J8" s="141"/>
      <c r="K8" s="141"/>
      <c r="L8" s="368"/>
      <c r="M8" s="368"/>
      <c r="N8" s="363"/>
      <c r="O8" s="363"/>
      <c r="P8" s="141"/>
      <c r="Q8" s="106" t="str">
        <f>IF(AND(L8="",M8="",N8="",O8=""),"", IF(O8="",0, IF(N8="RCP", VLOOKUP(O8,VALIDATIONS!$DX$2:$DY$31,2,FALSE), IF(N8="RCBC", VLOOKUP(O8,VALIDATIONS!$EA$2:$EB$90,2,FALSE), IF(O8="Pipe",VALIDATIONS!$ED$2:$EE$16,0)))*G8*P8)   + IF(OR(L8="",L8="No",O8=""),0,          IF(N8="RCP",VLOOKUP(O8,VALIDATIONS!$DX$2:$DZ$31,3,FALSE),IF(N8="RCBC",VLOOKUP(O8,VALIDATIONS!$EA$2:$EC$90,3,FALSE),IF(N8="Pipe", VLOOKUP(O8,VALIDATIONS!$ED$2:$EF$16,3,FALSE))))         ) + IF(OR(M8="",M8="No",O8=""),0, IF(N8="RCP",VLOOKUP(O8,VALIDATIONS!$DX$2:$DZ$31,3,FALSE),IF(N8="RCBC",VLOOKUP(O8,VALIDATIONS!$EA$2:$EC$90,3,FALSE),IF(N8="Pipe", VLOOKUP(O8,VALIDATIONS!$ED$2:$EF$16,3,FALSE)))) )     )</f>
        <v/>
      </c>
    </row>
    <row r="9" spans="1:18" x14ac:dyDescent="0.2">
      <c r="A9" s="469"/>
      <c r="B9" s="141"/>
      <c r="C9" s="361"/>
      <c r="D9" s="141"/>
      <c r="E9" s="141"/>
      <c r="F9" s="141"/>
      <c r="G9" s="172"/>
      <c r="H9" s="141"/>
      <c r="I9" s="141"/>
      <c r="J9" s="141"/>
      <c r="K9" s="141"/>
      <c r="L9" s="368"/>
      <c r="M9" s="368"/>
      <c r="N9" s="363"/>
      <c r="O9" s="363"/>
      <c r="P9" s="141"/>
      <c r="Q9" s="106" t="str">
        <f>IF(AND(L9="",M9="",N9="",O9=""),"", IF(O9="",0, IF(N9="RCP", VLOOKUP(O9,VALIDATIONS!$DX$2:$DY$31,2,FALSE), IF(N9="RCBC", VLOOKUP(O9,VALIDATIONS!$EA$2:$EB$90,2,FALSE), IF(O9="Pipe",VALIDATIONS!$ED$2:$EE$16,0)))*G9*P9)   + IF(OR(L9="",L9="No",O9=""),0,          IF(N9="RCP",VLOOKUP(O9,VALIDATIONS!$DX$2:$DZ$31,3,FALSE),IF(N9="RCBC",VLOOKUP(O9,VALIDATIONS!$EA$2:$EC$90,3,FALSE),IF(N9="Pipe", VLOOKUP(O9,VALIDATIONS!$ED$2:$EF$16,3,FALSE))))         ) + IF(OR(M9="",M9="No",O9=""),0, IF(N9="RCP",VLOOKUP(O9,VALIDATIONS!$DX$2:$DZ$31,3,FALSE),IF(N9="RCBC",VLOOKUP(O9,VALIDATIONS!$EA$2:$EC$90,3,FALSE),IF(N9="Pipe", VLOOKUP(O9,VALIDATIONS!$ED$2:$EF$16,3,FALSE)))) )     )</f>
        <v/>
      </c>
    </row>
    <row r="10" spans="1:18" x14ac:dyDescent="0.2">
      <c r="A10" s="469"/>
      <c r="B10" s="141"/>
      <c r="C10" s="361"/>
      <c r="D10" s="141"/>
      <c r="E10" s="141"/>
      <c r="F10" s="141"/>
      <c r="G10" s="172"/>
      <c r="H10" s="141"/>
      <c r="I10" s="141"/>
      <c r="J10" s="141"/>
      <c r="K10" s="141"/>
      <c r="L10" s="368"/>
      <c r="M10" s="368"/>
      <c r="N10" s="363"/>
      <c r="O10" s="363"/>
      <c r="P10" s="141"/>
      <c r="Q10" s="106" t="str">
        <f>IF(AND(L10="",M10="",N10="",O10=""),"", IF(O10="",0, IF(N10="RCP", VLOOKUP(O10,VALIDATIONS!$DX$2:$DY$31,2,FALSE), IF(N10="RCBC", VLOOKUP(O10,VALIDATIONS!$EA$2:$EB$90,2,FALSE), IF(O10="Pipe",VALIDATIONS!$ED$2:$EE$16,0)))*G10*P10)   + IF(OR(L10="",L10="No",O10=""),0,          IF(N10="RCP",VLOOKUP(O10,VALIDATIONS!$DX$2:$DZ$31,3,FALSE),IF(N10="RCBC",VLOOKUP(O10,VALIDATIONS!$EA$2:$EC$90,3,FALSE),IF(N10="Pipe", VLOOKUP(O10,VALIDATIONS!$ED$2:$EF$16,3,FALSE))))         ) + IF(OR(M10="",M10="No",O10=""),0, IF(N10="RCP",VLOOKUP(O10,VALIDATIONS!$DX$2:$DZ$31,3,FALSE),IF(N10="RCBC",VLOOKUP(O10,VALIDATIONS!$EA$2:$EC$90,3,FALSE),IF(N10="Pipe", VLOOKUP(O10,VALIDATIONS!$ED$2:$EF$16,3,FALSE)))) )     )</f>
        <v/>
      </c>
    </row>
    <row r="11" spans="1:18" x14ac:dyDescent="0.2">
      <c r="A11" s="469"/>
      <c r="B11" s="141"/>
      <c r="C11" s="361"/>
      <c r="D11" s="141"/>
      <c r="E11" s="141"/>
      <c r="F11" s="141"/>
      <c r="G11" s="172"/>
      <c r="H11" s="141"/>
      <c r="I11" s="141"/>
      <c r="J11" s="141"/>
      <c r="K11" s="141"/>
      <c r="L11" s="368"/>
      <c r="M11" s="368"/>
      <c r="N11" s="363"/>
      <c r="O11" s="363"/>
      <c r="P11" s="141"/>
      <c r="Q11" s="106" t="str">
        <f>IF(AND(L11="",M11="",N11="",O11=""),"", IF(O11="",0, IF(N11="RCP", VLOOKUP(O11,VALIDATIONS!$DX$2:$DY$31,2,FALSE), IF(N11="RCBC", VLOOKUP(O11,VALIDATIONS!$EA$2:$EB$90,2,FALSE), IF(O11="Pipe",VALIDATIONS!$ED$2:$EE$16,0)))*G11*P11)   + IF(OR(L11="",L11="No",O11=""),0,          IF(N11="RCP",VLOOKUP(O11,VALIDATIONS!$DX$2:$DZ$31,3,FALSE),IF(N11="RCBC",VLOOKUP(O11,VALIDATIONS!$EA$2:$EC$90,3,FALSE),IF(N11="Pipe", VLOOKUP(O11,VALIDATIONS!$ED$2:$EF$16,3,FALSE))))         ) + IF(OR(M11="",M11="No",O11=""),0, IF(N11="RCP",VLOOKUP(O11,VALIDATIONS!$DX$2:$DZ$31,3,FALSE),IF(N11="RCBC",VLOOKUP(O11,VALIDATIONS!$EA$2:$EC$90,3,FALSE),IF(N11="Pipe", VLOOKUP(O11,VALIDATIONS!$ED$2:$EF$16,3,FALSE)))) )     )</f>
        <v/>
      </c>
    </row>
    <row r="12" spans="1:18" x14ac:dyDescent="0.2">
      <c r="A12" s="469"/>
      <c r="B12" s="141"/>
      <c r="C12" s="361"/>
      <c r="D12" s="141"/>
      <c r="E12" s="141"/>
      <c r="F12" s="141"/>
      <c r="G12" s="172"/>
      <c r="H12" s="141"/>
      <c r="I12" s="141"/>
      <c r="J12" s="141"/>
      <c r="K12" s="141"/>
      <c r="L12" s="368"/>
      <c r="M12" s="368"/>
      <c r="N12" s="363"/>
      <c r="O12" s="363"/>
      <c r="P12" s="141"/>
      <c r="Q12" s="106" t="str">
        <f>IF(AND(L12="",M12="",N12="",O12=""),"", IF(O12="",0, IF(N12="RCP", VLOOKUP(O12,VALIDATIONS!$DX$2:$DY$31,2,FALSE), IF(N12="RCBC", VLOOKUP(O12,VALIDATIONS!$EA$2:$EB$90,2,FALSE), IF(O12="Pipe",VALIDATIONS!$ED$2:$EE$16,0)))*G12*P12)   + IF(OR(L12="",L12="No",O12=""),0,          IF(N12="RCP",VLOOKUP(O12,VALIDATIONS!$DX$2:$DZ$31,3,FALSE),IF(N12="RCBC",VLOOKUP(O12,VALIDATIONS!$EA$2:$EC$90,3,FALSE),IF(N12="Pipe", VLOOKUP(O12,VALIDATIONS!$ED$2:$EF$16,3,FALSE))))         ) + IF(OR(M12="",M12="No",O12=""),0, IF(N12="RCP",VLOOKUP(O12,VALIDATIONS!$DX$2:$DZ$31,3,FALSE),IF(N12="RCBC",VLOOKUP(O12,VALIDATIONS!$EA$2:$EC$90,3,FALSE),IF(N12="Pipe", VLOOKUP(O12,VALIDATIONS!$ED$2:$EF$16,3,FALSE)))) )     )</f>
        <v/>
      </c>
    </row>
    <row r="13" spans="1:18" x14ac:dyDescent="0.2">
      <c r="A13" s="469"/>
      <c r="B13" s="141"/>
      <c r="C13" s="361"/>
      <c r="D13" s="141"/>
      <c r="E13" s="141"/>
      <c r="F13" s="141"/>
      <c r="G13" s="172"/>
      <c r="H13" s="141"/>
      <c r="I13" s="141"/>
      <c r="J13" s="141"/>
      <c r="K13" s="141"/>
      <c r="L13" s="368"/>
      <c r="M13" s="368"/>
      <c r="N13" s="363"/>
      <c r="O13" s="363"/>
      <c r="P13" s="141"/>
      <c r="Q13" s="106" t="str">
        <f>IF(AND(L13="",M13="",N13="",O13=""),"", IF(O13="",0, IF(N13="RCP", VLOOKUP(O13,VALIDATIONS!$DX$2:$DY$31,2,FALSE), IF(N13="RCBC", VLOOKUP(O13,VALIDATIONS!$EA$2:$EB$90,2,FALSE), IF(O13="Pipe",VALIDATIONS!$ED$2:$EE$16,0)))*G13*P13)   + IF(OR(L13="",L13="No",O13=""),0,          IF(N13="RCP",VLOOKUP(O13,VALIDATIONS!$DX$2:$DZ$31,3,FALSE),IF(N13="RCBC",VLOOKUP(O13,VALIDATIONS!$EA$2:$EC$90,3,FALSE),IF(N13="Pipe", VLOOKUP(O13,VALIDATIONS!$ED$2:$EF$16,3,FALSE))))         ) + IF(OR(M13="",M13="No",O13=""),0, IF(N13="RCP",VLOOKUP(O13,VALIDATIONS!$DX$2:$DZ$31,3,FALSE),IF(N13="RCBC",VLOOKUP(O13,VALIDATIONS!$EA$2:$EC$90,3,FALSE),IF(N13="Pipe", VLOOKUP(O13,VALIDATIONS!$ED$2:$EF$16,3,FALSE)))) )     )</f>
        <v/>
      </c>
    </row>
    <row r="14" spans="1:18" x14ac:dyDescent="0.2">
      <c r="A14" s="469"/>
      <c r="B14" s="141"/>
      <c r="C14" s="361"/>
      <c r="D14" s="141"/>
      <c r="E14" s="141"/>
      <c r="F14" s="141"/>
      <c r="G14" s="172"/>
      <c r="H14" s="141"/>
      <c r="I14" s="141"/>
      <c r="J14" s="141"/>
      <c r="K14" s="141"/>
      <c r="L14" s="368"/>
      <c r="M14" s="368"/>
      <c r="N14" s="363"/>
      <c r="O14" s="363"/>
      <c r="P14" s="141"/>
      <c r="Q14" s="106" t="str">
        <f>IF(AND(L14="",M14="",N14="",O14=""),"", IF(O14="",0, IF(N14="RCP", VLOOKUP(O14,VALIDATIONS!$DX$2:$DY$31,2,FALSE), IF(N14="RCBC", VLOOKUP(O14,VALIDATIONS!$EA$2:$EB$90,2,FALSE), IF(O14="Pipe",VALIDATIONS!$ED$2:$EE$16,0)))*G14*P14)   + IF(OR(L14="",L14="No",O14=""),0,          IF(N14="RCP",VLOOKUP(O14,VALIDATIONS!$DX$2:$DZ$31,3,FALSE),IF(N14="RCBC",VLOOKUP(O14,VALIDATIONS!$EA$2:$EC$90,3,FALSE),IF(N14="Pipe", VLOOKUP(O14,VALIDATIONS!$ED$2:$EF$16,3,FALSE))))         ) + IF(OR(M14="",M14="No",O14=""),0, IF(N14="RCP",VLOOKUP(O14,VALIDATIONS!$DX$2:$DZ$31,3,FALSE),IF(N14="RCBC",VLOOKUP(O14,VALIDATIONS!$EA$2:$EC$90,3,FALSE),IF(N14="Pipe", VLOOKUP(O14,VALIDATIONS!$ED$2:$EF$16,3,FALSE)))) )     )</f>
        <v/>
      </c>
    </row>
    <row r="15" spans="1:18" x14ac:dyDescent="0.2">
      <c r="A15" s="469"/>
      <c r="B15" s="141"/>
      <c r="C15" s="361"/>
      <c r="D15" s="141"/>
      <c r="E15" s="141"/>
      <c r="F15" s="141"/>
      <c r="G15" s="172"/>
      <c r="H15" s="141"/>
      <c r="I15" s="141"/>
      <c r="J15" s="141"/>
      <c r="K15" s="141"/>
      <c r="L15" s="368"/>
      <c r="M15" s="368"/>
      <c r="N15" s="363"/>
      <c r="O15" s="363"/>
      <c r="P15" s="141"/>
      <c r="Q15" s="106" t="str">
        <f>IF(AND(L15="",M15="",N15="",O15=""),"", IF(O15="",0, IF(N15="RCP", VLOOKUP(O15,VALIDATIONS!$DX$2:$DY$31,2,FALSE), IF(N15="RCBC", VLOOKUP(O15,VALIDATIONS!$EA$2:$EB$90,2,FALSE), IF(O15="Pipe",VALIDATIONS!$ED$2:$EE$16,0)))*G15*P15)   + IF(OR(L15="",L15="No",O15=""),0,          IF(N15="RCP",VLOOKUP(O15,VALIDATIONS!$DX$2:$DZ$31,3,FALSE),IF(N15="RCBC",VLOOKUP(O15,VALIDATIONS!$EA$2:$EC$90,3,FALSE),IF(N15="Pipe", VLOOKUP(O15,VALIDATIONS!$ED$2:$EF$16,3,FALSE))))         ) + IF(OR(M15="",M15="No",O15=""),0, IF(N15="RCP",VLOOKUP(O15,VALIDATIONS!$DX$2:$DZ$31,3,FALSE),IF(N15="RCBC",VLOOKUP(O15,VALIDATIONS!$EA$2:$EC$90,3,FALSE),IF(N15="Pipe", VLOOKUP(O15,VALIDATIONS!$ED$2:$EF$16,3,FALSE)))) )     )</f>
        <v/>
      </c>
    </row>
    <row r="16" spans="1:18" x14ac:dyDescent="0.2">
      <c r="A16" s="469"/>
      <c r="B16" s="141"/>
      <c r="C16" s="361"/>
      <c r="D16" s="141"/>
      <c r="E16" s="141"/>
      <c r="F16" s="141"/>
      <c r="G16" s="172"/>
      <c r="H16" s="141"/>
      <c r="I16" s="141"/>
      <c r="J16" s="141"/>
      <c r="K16" s="141"/>
      <c r="L16" s="368"/>
      <c r="M16" s="368"/>
      <c r="N16" s="363"/>
      <c r="O16" s="363"/>
      <c r="P16" s="141"/>
      <c r="Q16" s="106" t="str">
        <f>IF(AND(L16="",M16="",N16="",O16=""),"", IF(O16="",0, IF(N16="RCP", VLOOKUP(O16,VALIDATIONS!$DX$2:$DY$31,2,FALSE), IF(N16="RCBC", VLOOKUP(O16,VALIDATIONS!$EA$2:$EB$90,2,FALSE), IF(O16="Pipe",VALIDATIONS!$ED$2:$EE$16,0)))*G16*P16)   + IF(OR(L16="",L16="No",O16=""),0,          IF(N16="RCP",VLOOKUP(O16,VALIDATIONS!$DX$2:$DZ$31,3,FALSE),IF(N16="RCBC",VLOOKUP(O16,VALIDATIONS!$EA$2:$EC$90,3,FALSE),IF(N16="Pipe", VLOOKUP(O16,VALIDATIONS!$ED$2:$EF$16,3,FALSE))))         ) + IF(OR(M16="",M16="No",O16=""),0, IF(N16="RCP",VLOOKUP(O16,VALIDATIONS!$DX$2:$DZ$31,3,FALSE),IF(N16="RCBC",VLOOKUP(O16,VALIDATIONS!$EA$2:$EC$90,3,FALSE),IF(N16="Pipe", VLOOKUP(O16,VALIDATIONS!$ED$2:$EF$16,3,FALSE)))) )     )</f>
        <v/>
      </c>
    </row>
    <row r="17" spans="1:17" x14ac:dyDescent="0.2">
      <c r="A17" s="469"/>
      <c r="B17" s="141"/>
      <c r="C17" s="361"/>
      <c r="D17" s="141"/>
      <c r="E17" s="141"/>
      <c r="F17" s="141"/>
      <c r="G17" s="172"/>
      <c r="H17" s="141"/>
      <c r="I17" s="141"/>
      <c r="J17" s="141"/>
      <c r="K17" s="141"/>
      <c r="L17" s="368"/>
      <c r="M17" s="368"/>
      <c r="N17" s="363"/>
      <c r="O17" s="363"/>
      <c r="P17" s="141"/>
      <c r="Q17" s="106" t="str">
        <f>IF(AND(L17="",M17="",N17="",O17=""),"", IF(O17="",0, IF(N17="RCP", VLOOKUP(O17,VALIDATIONS!$DX$2:$DY$31,2,FALSE), IF(N17="RCBC", VLOOKUP(O17,VALIDATIONS!$EA$2:$EB$90,2,FALSE), IF(O17="Pipe",VALIDATIONS!$ED$2:$EE$16,0)))*G17*P17)   + IF(OR(L17="",L17="No",O17=""),0,          IF(N17="RCP",VLOOKUP(O17,VALIDATIONS!$DX$2:$DZ$31,3,FALSE),IF(N17="RCBC",VLOOKUP(O17,VALIDATIONS!$EA$2:$EC$90,3,FALSE),IF(N17="Pipe", VLOOKUP(O17,VALIDATIONS!$ED$2:$EF$16,3,FALSE))))         ) + IF(OR(M17="",M17="No",O17=""),0, IF(N17="RCP",VLOOKUP(O17,VALIDATIONS!$DX$2:$DZ$31,3,FALSE),IF(N17="RCBC",VLOOKUP(O17,VALIDATIONS!$EA$2:$EC$90,3,FALSE),IF(N17="Pipe", VLOOKUP(O17,VALIDATIONS!$ED$2:$EF$16,3,FALSE)))) )     )</f>
        <v/>
      </c>
    </row>
    <row r="18" spans="1:17" x14ac:dyDescent="0.2">
      <c r="A18" s="469"/>
      <c r="B18" s="141"/>
      <c r="C18" s="361"/>
      <c r="D18" s="141"/>
      <c r="E18" s="141"/>
      <c r="F18" s="141"/>
      <c r="G18" s="172"/>
      <c r="H18" s="141"/>
      <c r="I18" s="141"/>
      <c r="J18" s="141"/>
      <c r="K18" s="141"/>
      <c r="L18" s="368"/>
      <c r="M18" s="368"/>
      <c r="N18" s="363"/>
      <c r="O18" s="363"/>
      <c r="P18" s="141"/>
      <c r="Q18" s="106" t="str">
        <f>IF(AND(L18="",M18="",N18="",O18=""),"", IF(O18="",0, IF(N18="RCP", VLOOKUP(O18,VALIDATIONS!$DX$2:$DY$31,2,FALSE), IF(N18="RCBC", VLOOKUP(O18,VALIDATIONS!$EA$2:$EB$90,2,FALSE), IF(O18="Pipe",VALIDATIONS!$ED$2:$EE$16,0)))*G18*P18)   + IF(OR(L18="",L18="No",O18=""),0,          IF(N18="RCP",VLOOKUP(O18,VALIDATIONS!$DX$2:$DZ$31,3,FALSE),IF(N18="RCBC",VLOOKUP(O18,VALIDATIONS!$EA$2:$EC$90,3,FALSE),IF(N18="Pipe", VLOOKUP(O18,VALIDATIONS!$ED$2:$EF$16,3,FALSE))))         ) + IF(OR(M18="",M18="No",O18=""),0, IF(N18="RCP",VLOOKUP(O18,VALIDATIONS!$DX$2:$DZ$31,3,FALSE),IF(N18="RCBC",VLOOKUP(O18,VALIDATIONS!$EA$2:$EC$90,3,FALSE),IF(N18="Pipe", VLOOKUP(O18,VALIDATIONS!$ED$2:$EF$16,3,FALSE)))) )     )</f>
        <v/>
      </c>
    </row>
    <row r="19" spans="1:17" x14ac:dyDescent="0.2">
      <c r="A19" s="469"/>
      <c r="B19" s="141"/>
      <c r="C19" s="361"/>
      <c r="D19" s="141"/>
      <c r="E19" s="141"/>
      <c r="F19" s="141"/>
      <c r="G19" s="172"/>
      <c r="H19" s="141"/>
      <c r="I19" s="141"/>
      <c r="J19" s="141"/>
      <c r="K19" s="141"/>
      <c r="L19" s="368"/>
      <c r="M19" s="368"/>
      <c r="N19" s="363"/>
      <c r="O19" s="363"/>
      <c r="P19" s="141"/>
      <c r="Q19" s="106" t="str">
        <f>IF(AND(L19="",M19="",N19="",O19=""),"", IF(O19="",0, IF(N19="RCP", VLOOKUP(O19,VALIDATIONS!$DX$2:$DY$31,2,FALSE), IF(N19="RCBC", VLOOKUP(O19,VALIDATIONS!$EA$2:$EB$90,2,FALSE), IF(O19="Pipe",VALIDATIONS!$ED$2:$EE$16,0)))*G19*P19)   + IF(OR(L19="",L19="No",O19=""),0,          IF(N19="RCP",VLOOKUP(O19,VALIDATIONS!$DX$2:$DZ$31,3,FALSE),IF(N19="RCBC",VLOOKUP(O19,VALIDATIONS!$EA$2:$EC$90,3,FALSE),IF(N19="Pipe", VLOOKUP(O19,VALIDATIONS!$ED$2:$EF$16,3,FALSE))))         ) + IF(OR(M19="",M19="No",O19=""),0, IF(N19="RCP",VLOOKUP(O19,VALIDATIONS!$DX$2:$DZ$31,3,FALSE),IF(N19="RCBC",VLOOKUP(O19,VALIDATIONS!$EA$2:$EC$90,3,FALSE),IF(N19="Pipe", VLOOKUP(O19,VALIDATIONS!$ED$2:$EF$16,3,FALSE)))) )     )</f>
        <v/>
      </c>
    </row>
    <row r="20" spans="1:17" x14ac:dyDescent="0.2">
      <c r="A20" s="469"/>
      <c r="B20" s="141"/>
      <c r="C20" s="361"/>
      <c r="D20" s="141"/>
      <c r="E20" s="141"/>
      <c r="F20" s="141"/>
      <c r="G20" s="172"/>
      <c r="H20" s="141"/>
      <c r="I20" s="141"/>
      <c r="J20" s="141"/>
      <c r="K20" s="141"/>
      <c r="L20" s="368"/>
      <c r="M20" s="368"/>
      <c r="N20" s="363"/>
      <c r="O20" s="363"/>
      <c r="P20" s="141"/>
      <c r="Q20" s="106" t="str">
        <f>IF(AND(L20="",M20="",N20="",O20=""),"", IF(O20="",0, IF(N20="RCP", VLOOKUP(O20,VALIDATIONS!$DX$2:$DY$31,2,FALSE), IF(N20="RCBC", VLOOKUP(O20,VALIDATIONS!$EA$2:$EB$90,2,FALSE), IF(O20="Pipe",VALIDATIONS!$ED$2:$EE$16,0)))*G20*P20)   + IF(OR(L20="",L20="No",O20=""),0,          IF(N20="RCP",VLOOKUP(O20,VALIDATIONS!$DX$2:$DZ$31,3,FALSE),IF(N20="RCBC",VLOOKUP(O20,VALIDATIONS!$EA$2:$EC$90,3,FALSE),IF(N20="Pipe", VLOOKUP(O20,VALIDATIONS!$ED$2:$EF$16,3,FALSE))))         ) + IF(OR(M20="",M20="No",O20=""),0, IF(N20="RCP",VLOOKUP(O20,VALIDATIONS!$DX$2:$DZ$31,3,FALSE),IF(N20="RCBC",VLOOKUP(O20,VALIDATIONS!$EA$2:$EC$90,3,FALSE),IF(N20="Pipe", VLOOKUP(O20,VALIDATIONS!$ED$2:$EF$16,3,FALSE)))) )     )</f>
        <v/>
      </c>
    </row>
    <row r="21" spans="1:17" x14ac:dyDescent="0.2">
      <c r="A21" s="469"/>
      <c r="B21" s="141"/>
      <c r="C21" s="361"/>
      <c r="D21" s="141"/>
      <c r="E21" s="141"/>
      <c r="F21" s="141"/>
      <c r="G21" s="172"/>
      <c r="H21" s="141"/>
      <c r="I21" s="141"/>
      <c r="J21" s="141"/>
      <c r="K21" s="141"/>
      <c r="L21" s="368"/>
      <c r="M21" s="368"/>
      <c r="N21" s="363"/>
      <c r="O21" s="363"/>
      <c r="P21" s="141"/>
      <c r="Q21" s="106" t="str">
        <f>IF(AND(L21="",M21="",N21="",O21=""),"", IF(O21="",0, IF(N21="RCP", VLOOKUP(O21,VALIDATIONS!$DX$2:$DY$31,2,FALSE), IF(N21="RCBC", VLOOKUP(O21,VALIDATIONS!$EA$2:$EB$90,2,FALSE), IF(O21="Pipe",VALIDATIONS!$ED$2:$EE$16,0)))*G21*P21)   + IF(OR(L21="",L21="No",O21=""),0,          IF(N21="RCP",VLOOKUP(O21,VALIDATIONS!$DX$2:$DZ$31,3,FALSE),IF(N21="RCBC",VLOOKUP(O21,VALIDATIONS!$EA$2:$EC$90,3,FALSE),IF(N21="Pipe", VLOOKUP(O21,VALIDATIONS!$ED$2:$EF$16,3,FALSE))))         ) + IF(OR(M21="",M21="No",O21=""),0, IF(N21="RCP",VLOOKUP(O21,VALIDATIONS!$DX$2:$DZ$31,3,FALSE),IF(N21="RCBC",VLOOKUP(O21,VALIDATIONS!$EA$2:$EC$90,3,FALSE),IF(N21="Pipe", VLOOKUP(O21,VALIDATIONS!$ED$2:$EF$16,3,FALSE)))) )     )</f>
        <v/>
      </c>
    </row>
    <row r="22" spans="1:17" x14ac:dyDescent="0.2">
      <c r="A22" s="469"/>
      <c r="B22" s="141"/>
      <c r="C22" s="361"/>
      <c r="D22" s="141"/>
      <c r="E22" s="141"/>
      <c r="F22" s="141"/>
      <c r="G22" s="172"/>
      <c r="H22" s="141"/>
      <c r="I22" s="141"/>
      <c r="J22" s="141"/>
      <c r="K22" s="141"/>
      <c r="L22" s="368"/>
      <c r="M22" s="368"/>
      <c r="N22" s="363"/>
      <c r="O22" s="363"/>
      <c r="P22" s="141"/>
      <c r="Q22" s="106" t="str">
        <f>IF(AND(L22="",M22="",N22="",O22=""),"", IF(O22="",0, IF(N22="RCP", VLOOKUP(O22,VALIDATIONS!$DX$2:$DY$31,2,FALSE), IF(N22="RCBC", VLOOKUP(O22,VALIDATIONS!$EA$2:$EB$90,2,FALSE), IF(O22="Pipe",VALIDATIONS!$ED$2:$EE$16,0)))*G22*P22)   + IF(OR(L22="",L22="No",O22=""),0,          IF(N22="RCP",VLOOKUP(O22,VALIDATIONS!$DX$2:$DZ$31,3,FALSE),IF(N22="RCBC",VLOOKUP(O22,VALIDATIONS!$EA$2:$EC$90,3,FALSE),IF(N22="Pipe", VLOOKUP(O22,VALIDATIONS!$ED$2:$EF$16,3,FALSE))))         ) + IF(OR(M22="",M22="No",O22=""),0, IF(N22="RCP",VLOOKUP(O22,VALIDATIONS!$DX$2:$DZ$31,3,FALSE),IF(N22="RCBC",VLOOKUP(O22,VALIDATIONS!$EA$2:$EC$90,3,FALSE),IF(N22="Pipe", VLOOKUP(O22,VALIDATIONS!$ED$2:$EF$16,3,FALSE)))) )     )</f>
        <v/>
      </c>
    </row>
    <row r="23" spans="1:17" x14ac:dyDescent="0.2">
      <c r="A23" s="469"/>
      <c r="B23" s="141"/>
      <c r="C23" s="361"/>
      <c r="D23" s="141"/>
      <c r="E23" s="141"/>
      <c r="F23" s="141"/>
      <c r="G23" s="172"/>
      <c r="H23" s="141"/>
      <c r="I23" s="141"/>
      <c r="J23" s="141"/>
      <c r="K23" s="141"/>
      <c r="L23" s="368"/>
      <c r="M23" s="368"/>
      <c r="N23" s="363"/>
      <c r="O23" s="363"/>
      <c r="P23" s="141"/>
      <c r="Q23" s="106" t="str">
        <f>IF(AND(L23="",M23="",N23="",O23=""),"", IF(O23="",0, IF(N23="RCP", VLOOKUP(O23,VALIDATIONS!$DX$2:$DY$31,2,FALSE), IF(N23="RCBC", VLOOKUP(O23,VALIDATIONS!$EA$2:$EB$90,2,FALSE), IF(O23="Pipe",VALIDATIONS!$ED$2:$EE$16,0)))*G23*P23)   + IF(OR(L23="",L23="No",O23=""),0,          IF(N23="RCP",VLOOKUP(O23,VALIDATIONS!$DX$2:$DZ$31,3,FALSE),IF(N23="RCBC",VLOOKUP(O23,VALIDATIONS!$EA$2:$EC$90,3,FALSE),IF(N23="Pipe", VLOOKUP(O23,VALIDATIONS!$ED$2:$EF$16,3,FALSE))))         ) + IF(OR(M23="",M23="No",O23=""),0, IF(N23="RCP",VLOOKUP(O23,VALIDATIONS!$DX$2:$DZ$31,3,FALSE),IF(N23="RCBC",VLOOKUP(O23,VALIDATIONS!$EA$2:$EC$90,3,FALSE),IF(N23="Pipe", VLOOKUP(O23,VALIDATIONS!$ED$2:$EF$16,3,FALSE)))) )     )</f>
        <v/>
      </c>
    </row>
    <row r="24" spans="1:17" x14ac:dyDescent="0.2">
      <c r="A24" s="469"/>
      <c r="B24" s="141"/>
      <c r="C24" s="361"/>
      <c r="D24" s="141"/>
      <c r="E24" s="141"/>
      <c r="F24" s="141"/>
      <c r="G24" s="172"/>
      <c r="H24" s="141"/>
      <c r="I24" s="141"/>
      <c r="J24" s="141"/>
      <c r="K24" s="141"/>
      <c r="L24" s="368"/>
      <c r="M24" s="368"/>
      <c r="N24" s="363"/>
      <c r="O24" s="363"/>
      <c r="P24" s="141"/>
      <c r="Q24" s="106" t="str">
        <f>IF(AND(L24="",M24="",N24="",O24=""),"", IF(O24="",0, IF(N24="RCP", VLOOKUP(O24,VALIDATIONS!$DX$2:$DY$31,2,FALSE), IF(N24="RCBC", VLOOKUP(O24,VALIDATIONS!$EA$2:$EB$90,2,FALSE), IF(O24="Pipe",VALIDATIONS!$ED$2:$EE$16,0)))*G24*P24)   + IF(OR(L24="",L24="No",O24=""),0,          IF(N24="RCP",VLOOKUP(O24,VALIDATIONS!$DX$2:$DZ$31,3,FALSE),IF(N24="RCBC",VLOOKUP(O24,VALIDATIONS!$EA$2:$EC$90,3,FALSE),IF(N24="Pipe", VLOOKUP(O24,VALIDATIONS!$ED$2:$EF$16,3,FALSE))))         ) + IF(OR(M24="",M24="No",O24=""),0, IF(N24="RCP",VLOOKUP(O24,VALIDATIONS!$DX$2:$DZ$31,3,FALSE),IF(N24="RCBC",VLOOKUP(O24,VALIDATIONS!$EA$2:$EC$90,3,FALSE),IF(N24="Pipe", VLOOKUP(O24,VALIDATIONS!$ED$2:$EF$16,3,FALSE)))) )     )</f>
        <v/>
      </c>
    </row>
    <row r="25" spans="1:17" x14ac:dyDescent="0.2">
      <c r="A25" s="469"/>
      <c r="B25" s="141"/>
      <c r="C25" s="361"/>
      <c r="D25" s="141"/>
      <c r="E25" s="141"/>
      <c r="F25" s="141"/>
      <c r="G25" s="172"/>
      <c r="H25" s="141"/>
      <c r="I25" s="141"/>
      <c r="J25" s="141"/>
      <c r="K25" s="141"/>
      <c r="L25" s="368"/>
      <c r="M25" s="368"/>
      <c r="N25" s="363"/>
      <c r="O25" s="363"/>
      <c r="P25" s="141"/>
      <c r="Q25" s="106" t="str">
        <f>IF(AND(L25="",M25="",N25="",O25=""),"", IF(O25="",0, IF(N25="RCP", VLOOKUP(O25,VALIDATIONS!$DX$2:$DY$31,2,FALSE), IF(N25="RCBC", VLOOKUP(O25,VALIDATIONS!$EA$2:$EB$90,2,FALSE), IF(O25="Pipe",VALIDATIONS!$ED$2:$EE$16,0)))*G25*P25)   + IF(OR(L25="",L25="No",O25=""),0,          IF(N25="RCP",VLOOKUP(O25,VALIDATIONS!$DX$2:$DZ$31,3,FALSE),IF(N25="RCBC",VLOOKUP(O25,VALIDATIONS!$EA$2:$EC$90,3,FALSE),IF(N25="Pipe", VLOOKUP(O25,VALIDATIONS!$ED$2:$EF$16,3,FALSE))))         ) + IF(OR(M25="",M25="No",O25=""),0, IF(N25="RCP",VLOOKUP(O25,VALIDATIONS!$DX$2:$DZ$31,3,FALSE),IF(N25="RCBC",VLOOKUP(O25,VALIDATIONS!$EA$2:$EC$90,3,FALSE),IF(N25="Pipe", VLOOKUP(O25,VALIDATIONS!$ED$2:$EF$16,3,FALSE)))) )     )</f>
        <v/>
      </c>
    </row>
    <row r="26" spans="1:17" x14ac:dyDescent="0.2">
      <c r="A26" s="469"/>
      <c r="B26" s="141"/>
      <c r="C26" s="361"/>
      <c r="D26" s="141"/>
      <c r="E26" s="141"/>
      <c r="F26" s="141"/>
      <c r="G26" s="172"/>
      <c r="H26" s="141"/>
      <c r="I26" s="141"/>
      <c r="J26" s="141"/>
      <c r="K26" s="141"/>
      <c r="L26" s="368"/>
      <c r="M26" s="368"/>
      <c r="N26" s="363"/>
      <c r="O26" s="363"/>
      <c r="P26" s="141"/>
      <c r="Q26" s="106" t="str">
        <f>IF(AND(L26="",M26="",N26="",O26=""),"", IF(O26="",0, IF(N26="RCP", VLOOKUP(O26,VALIDATIONS!$DX$2:$DY$31,2,FALSE), IF(N26="RCBC", VLOOKUP(O26,VALIDATIONS!$EA$2:$EB$90,2,FALSE), IF(O26="Pipe",VALIDATIONS!$ED$2:$EE$16,0)))*G26*P26)   + IF(OR(L26="",L26="No",O26=""),0,          IF(N26="RCP",VLOOKUP(O26,VALIDATIONS!$DX$2:$DZ$31,3,FALSE),IF(N26="RCBC",VLOOKUP(O26,VALIDATIONS!$EA$2:$EC$90,3,FALSE),IF(N26="Pipe", VLOOKUP(O26,VALIDATIONS!$ED$2:$EF$16,3,FALSE))))         ) + IF(OR(M26="",M26="No",O26=""),0, IF(N26="RCP",VLOOKUP(O26,VALIDATIONS!$DX$2:$DZ$31,3,FALSE),IF(N26="RCBC",VLOOKUP(O26,VALIDATIONS!$EA$2:$EC$90,3,FALSE),IF(N26="Pipe", VLOOKUP(O26,VALIDATIONS!$ED$2:$EF$16,3,FALSE)))) )     )</f>
        <v/>
      </c>
    </row>
    <row r="27" spans="1:17" x14ac:dyDescent="0.2">
      <c r="A27" s="469"/>
      <c r="B27" s="141"/>
      <c r="C27" s="361"/>
      <c r="D27" s="141"/>
      <c r="E27" s="141"/>
      <c r="F27" s="141"/>
      <c r="G27" s="172"/>
      <c r="H27" s="141"/>
      <c r="I27" s="141"/>
      <c r="J27" s="141"/>
      <c r="K27" s="141"/>
      <c r="L27" s="368"/>
      <c r="M27" s="368"/>
      <c r="N27" s="363"/>
      <c r="O27" s="363"/>
      <c r="P27" s="141"/>
      <c r="Q27" s="106" t="str">
        <f>IF(AND(L27="",M27="",N27="",O27=""),"", IF(O27="",0, IF(N27="RCP", VLOOKUP(O27,VALIDATIONS!$DX$2:$DY$31,2,FALSE), IF(N27="RCBC", VLOOKUP(O27,VALIDATIONS!$EA$2:$EB$90,2,FALSE), IF(O27="Pipe",VALIDATIONS!$ED$2:$EE$16,0)))*G27*P27)   + IF(OR(L27="",L27="No",O27=""),0,          IF(N27="RCP",VLOOKUP(O27,VALIDATIONS!$DX$2:$DZ$31,3,FALSE),IF(N27="RCBC",VLOOKUP(O27,VALIDATIONS!$EA$2:$EC$90,3,FALSE),IF(N27="Pipe", VLOOKUP(O27,VALIDATIONS!$ED$2:$EF$16,3,FALSE))))         ) + IF(OR(M27="",M27="No",O27=""),0, IF(N27="RCP",VLOOKUP(O27,VALIDATIONS!$DX$2:$DZ$31,3,FALSE),IF(N27="RCBC",VLOOKUP(O27,VALIDATIONS!$EA$2:$EC$90,3,FALSE),IF(N27="Pipe", VLOOKUP(O27,VALIDATIONS!$ED$2:$EF$16,3,FALSE)))) )     )</f>
        <v/>
      </c>
    </row>
    <row r="28" spans="1:17" x14ac:dyDescent="0.2">
      <c r="A28" s="469"/>
      <c r="B28" s="141"/>
      <c r="C28" s="361"/>
      <c r="D28" s="141"/>
      <c r="E28" s="141"/>
      <c r="F28" s="141"/>
      <c r="G28" s="172"/>
      <c r="H28" s="141"/>
      <c r="I28" s="141"/>
      <c r="J28" s="141"/>
      <c r="K28" s="141"/>
      <c r="L28" s="368"/>
      <c r="M28" s="368"/>
      <c r="N28" s="363"/>
      <c r="O28" s="363"/>
      <c r="P28" s="141"/>
      <c r="Q28" s="106" t="str">
        <f>IF(AND(L28="",M28="",N28="",O28=""),"", IF(O28="",0, IF(N28="RCP", VLOOKUP(O28,VALIDATIONS!$DX$2:$DY$31,2,FALSE), IF(N28="RCBC", VLOOKUP(O28,VALIDATIONS!$EA$2:$EB$90,2,FALSE), IF(O28="Pipe",VALIDATIONS!$ED$2:$EE$16,0)))*G28*P28)   + IF(OR(L28="",L28="No",O28=""),0,          IF(N28="RCP",VLOOKUP(O28,VALIDATIONS!$DX$2:$DZ$31,3,FALSE),IF(N28="RCBC",VLOOKUP(O28,VALIDATIONS!$EA$2:$EC$90,3,FALSE),IF(N28="Pipe", VLOOKUP(O28,VALIDATIONS!$ED$2:$EF$16,3,FALSE))))         ) + IF(OR(M28="",M28="No",O28=""),0, IF(N28="RCP",VLOOKUP(O28,VALIDATIONS!$DX$2:$DZ$31,3,FALSE),IF(N28="RCBC",VLOOKUP(O28,VALIDATIONS!$EA$2:$EC$90,3,FALSE),IF(N28="Pipe", VLOOKUP(O28,VALIDATIONS!$ED$2:$EF$16,3,FALSE)))) )     )</f>
        <v/>
      </c>
    </row>
    <row r="29" spans="1:17" x14ac:dyDescent="0.2">
      <c r="A29" s="469"/>
      <c r="B29" s="141"/>
      <c r="C29" s="361"/>
      <c r="D29" s="141"/>
      <c r="E29" s="141"/>
      <c r="F29" s="141"/>
      <c r="G29" s="172"/>
      <c r="H29" s="141"/>
      <c r="I29" s="141"/>
      <c r="J29" s="141"/>
      <c r="K29" s="141"/>
      <c r="L29" s="368"/>
      <c r="M29" s="368"/>
      <c r="N29" s="363"/>
      <c r="O29" s="363"/>
      <c r="P29" s="141"/>
      <c r="Q29" s="106" t="str">
        <f>IF(AND(L29="",M29="",N29="",O29=""),"", IF(O29="",0, IF(N29="RCP", VLOOKUP(O29,VALIDATIONS!$DX$2:$DY$31,2,FALSE), IF(N29="RCBC", VLOOKUP(O29,VALIDATIONS!$EA$2:$EB$90,2,FALSE), IF(O29="Pipe",VALIDATIONS!$ED$2:$EE$16,0)))*G29*P29)   + IF(OR(L29="",L29="No",O29=""),0,          IF(N29="RCP",VLOOKUP(O29,VALIDATIONS!$DX$2:$DZ$31,3,FALSE),IF(N29="RCBC",VLOOKUP(O29,VALIDATIONS!$EA$2:$EC$90,3,FALSE),IF(N29="Pipe", VLOOKUP(O29,VALIDATIONS!$ED$2:$EF$16,3,FALSE))))         ) + IF(OR(M29="",M29="No",O29=""),0, IF(N29="RCP",VLOOKUP(O29,VALIDATIONS!$DX$2:$DZ$31,3,FALSE),IF(N29="RCBC",VLOOKUP(O29,VALIDATIONS!$EA$2:$EC$90,3,FALSE),IF(N29="Pipe", VLOOKUP(O29,VALIDATIONS!$ED$2:$EF$16,3,FALSE)))) )     )</f>
        <v/>
      </c>
    </row>
    <row r="30" spans="1:17" x14ac:dyDescent="0.2">
      <c r="A30" s="469"/>
      <c r="B30" s="141"/>
      <c r="C30" s="361"/>
      <c r="D30" s="141"/>
      <c r="E30" s="141"/>
      <c r="F30" s="141"/>
      <c r="G30" s="172"/>
      <c r="H30" s="141"/>
      <c r="I30" s="141"/>
      <c r="J30" s="141"/>
      <c r="K30" s="141"/>
      <c r="L30" s="368"/>
      <c r="M30" s="368"/>
      <c r="N30" s="363"/>
      <c r="O30" s="363"/>
      <c r="P30" s="141"/>
      <c r="Q30" s="106" t="str">
        <f>IF(AND(L30="",M30="",N30="",O30=""),"", IF(O30="",0, IF(N30="RCP", VLOOKUP(O30,VALIDATIONS!$DX$2:$DY$31,2,FALSE), IF(N30="RCBC", VLOOKUP(O30,VALIDATIONS!$EA$2:$EB$90,2,FALSE), IF(O30="Pipe",VALIDATIONS!$ED$2:$EE$16,0)))*G30*P30)   + IF(OR(L30="",L30="No",O30=""),0,          IF(N30="RCP",VLOOKUP(O30,VALIDATIONS!$DX$2:$DZ$31,3,FALSE),IF(N30="RCBC",VLOOKUP(O30,VALIDATIONS!$EA$2:$EC$90,3,FALSE),IF(N30="Pipe", VLOOKUP(O30,VALIDATIONS!$ED$2:$EF$16,3,FALSE))))         ) + IF(OR(M30="",M30="No",O30=""),0, IF(N30="RCP",VLOOKUP(O30,VALIDATIONS!$DX$2:$DZ$31,3,FALSE),IF(N30="RCBC",VLOOKUP(O30,VALIDATIONS!$EA$2:$EC$90,3,FALSE),IF(N30="Pipe", VLOOKUP(O30,VALIDATIONS!$ED$2:$EF$16,3,FALSE)))) )     )</f>
        <v/>
      </c>
    </row>
    <row r="31" spans="1:17" x14ac:dyDescent="0.2">
      <c r="A31" s="469"/>
      <c r="B31" s="141"/>
      <c r="C31" s="361"/>
      <c r="D31" s="141"/>
      <c r="E31" s="141"/>
      <c r="F31" s="141"/>
      <c r="G31" s="172"/>
      <c r="H31" s="141"/>
      <c r="I31" s="141"/>
      <c r="J31" s="141"/>
      <c r="K31" s="141"/>
      <c r="L31" s="368"/>
      <c r="M31" s="368"/>
      <c r="N31" s="363"/>
      <c r="O31" s="363"/>
      <c r="P31" s="141"/>
      <c r="Q31" s="106" t="str">
        <f>IF(AND(L31="",M31="",N31="",O31=""),"", IF(O31="",0, IF(N31="RCP", VLOOKUP(O31,VALIDATIONS!$DX$2:$DY$31,2,FALSE), IF(N31="RCBC", VLOOKUP(O31,VALIDATIONS!$EA$2:$EB$90,2,FALSE), IF(O31="Pipe",VALIDATIONS!$ED$2:$EE$16,0)))*G31*P31)   + IF(OR(L31="",L31="No",O31=""),0,          IF(N31="RCP",VLOOKUP(O31,VALIDATIONS!$DX$2:$DZ$31,3,FALSE),IF(N31="RCBC",VLOOKUP(O31,VALIDATIONS!$EA$2:$EC$90,3,FALSE),IF(N31="Pipe", VLOOKUP(O31,VALIDATIONS!$ED$2:$EF$16,3,FALSE))))         ) + IF(OR(M31="",M31="No",O31=""),0, IF(N31="RCP",VLOOKUP(O31,VALIDATIONS!$DX$2:$DZ$31,3,FALSE),IF(N31="RCBC",VLOOKUP(O31,VALIDATIONS!$EA$2:$EC$90,3,FALSE),IF(N31="Pipe", VLOOKUP(O31,VALIDATIONS!$ED$2:$EF$16,3,FALSE)))) )     )</f>
        <v/>
      </c>
    </row>
    <row r="32" spans="1:17" x14ac:dyDescent="0.2">
      <c r="A32" s="469"/>
      <c r="B32" s="141"/>
      <c r="C32" s="361"/>
      <c r="D32" s="141"/>
      <c r="E32" s="141"/>
      <c r="F32" s="141"/>
      <c r="G32" s="172"/>
      <c r="H32" s="141"/>
      <c r="I32" s="141"/>
      <c r="J32" s="141"/>
      <c r="K32" s="141"/>
      <c r="L32" s="368"/>
      <c r="M32" s="368"/>
      <c r="N32" s="363"/>
      <c r="O32" s="363"/>
      <c r="P32" s="141"/>
      <c r="Q32" s="106" t="str">
        <f>IF(AND(L32="",M32="",N32="",O32=""),"", IF(O32="",0, IF(N32="RCP", VLOOKUP(O32,VALIDATIONS!$DX$2:$DY$31,2,FALSE), IF(N32="RCBC", VLOOKUP(O32,VALIDATIONS!$EA$2:$EB$90,2,FALSE), IF(O32="Pipe",VALIDATIONS!$ED$2:$EE$16,0)))*G32*P32)   + IF(OR(L32="",L32="No",O32=""),0,          IF(N32="RCP",VLOOKUP(O32,VALIDATIONS!$DX$2:$DZ$31,3,FALSE),IF(N32="RCBC",VLOOKUP(O32,VALIDATIONS!$EA$2:$EC$90,3,FALSE),IF(N32="Pipe", VLOOKUP(O32,VALIDATIONS!$ED$2:$EF$16,3,FALSE))))         ) + IF(OR(M32="",M32="No",O32=""),0, IF(N32="RCP",VLOOKUP(O32,VALIDATIONS!$DX$2:$DZ$31,3,FALSE),IF(N32="RCBC",VLOOKUP(O32,VALIDATIONS!$EA$2:$EC$90,3,FALSE),IF(N32="Pipe", VLOOKUP(O32,VALIDATIONS!$ED$2:$EF$16,3,FALSE)))) )     )</f>
        <v/>
      </c>
    </row>
    <row r="33" spans="1:17" x14ac:dyDescent="0.2">
      <c r="A33" s="469"/>
      <c r="B33" s="141"/>
      <c r="C33" s="361"/>
      <c r="D33" s="141"/>
      <c r="E33" s="141"/>
      <c r="F33" s="141"/>
      <c r="G33" s="172"/>
      <c r="H33" s="141"/>
      <c r="I33" s="141"/>
      <c r="J33" s="141"/>
      <c r="K33" s="141"/>
      <c r="L33" s="368"/>
      <c r="M33" s="368"/>
      <c r="N33" s="363"/>
      <c r="O33" s="363"/>
      <c r="P33" s="141"/>
      <c r="Q33" s="106" t="str">
        <f>IF(AND(L33="",M33="",N33="",O33=""),"", IF(O33="",0, IF(N33="RCP", VLOOKUP(O33,VALIDATIONS!$DX$2:$DY$31,2,FALSE), IF(N33="RCBC", VLOOKUP(O33,VALIDATIONS!$EA$2:$EB$90,2,FALSE), IF(O33="Pipe",VALIDATIONS!$ED$2:$EE$16,0)))*G33*P33)   + IF(OR(L33="",L33="No",O33=""),0,          IF(N33="RCP",VLOOKUP(O33,VALIDATIONS!$DX$2:$DZ$31,3,FALSE),IF(N33="RCBC",VLOOKUP(O33,VALIDATIONS!$EA$2:$EC$90,3,FALSE),IF(N33="Pipe", VLOOKUP(O33,VALIDATIONS!$ED$2:$EF$16,3,FALSE))))         ) + IF(OR(M33="",M33="No",O33=""),0, IF(N33="RCP",VLOOKUP(O33,VALIDATIONS!$DX$2:$DZ$31,3,FALSE),IF(N33="RCBC",VLOOKUP(O33,VALIDATIONS!$EA$2:$EC$90,3,FALSE),IF(N33="Pipe", VLOOKUP(O33,VALIDATIONS!$ED$2:$EF$16,3,FALSE)))) )     )</f>
        <v/>
      </c>
    </row>
    <row r="34" spans="1:17" x14ac:dyDescent="0.2">
      <c r="A34" s="469"/>
      <c r="B34" s="141"/>
      <c r="C34" s="361"/>
      <c r="D34" s="141"/>
      <c r="E34" s="141"/>
      <c r="F34" s="141"/>
      <c r="G34" s="172"/>
      <c r="H34" s="141"/>
      <c r="I34" s="141"/>
      <c r="J34" s="141"/>
      <c r="K34" s="141"/>
      <c r="L34" s="368"/>
      <c r="M34" s="368"/>
      <c r="N34" s="363"/>
      <c r="O34" s="363"/>
      <c r="P34" s="141"/>
      <c r="Q34" s="106" t="str">
        <f>IF(AND(L34="",M34="",N34="",O34=""),"", IF(O34="",0, IF(N34="RCP", VLOOKUP(O34,VALIDATIONS!$DX$2:$DY$31,2,FALSE), IF(N34="RCBC", VLOOKUP(O34,VALIDATIONS!$EA$2:$EB$90,2,FALSE), IF(O34="Pipe",VALIDATIONS!$ED$2:$EE$16,0)))*G34*P34)   + IF(OR(L34="",L34="No",O34=""),0,          IF(N34="RCP",VLOOKUP(O34,VALIDATIONS!$DX$2:$DZ$31,3,FALSE),IF(N34="RCBC",VLOOKUP(O34,VALIDATIONS!$EA$2:$EC$90,3,FALSE),IF(N34="Pipe", VLOOKUP(O34,VALIDATIONS!$ED$2:$EF$16,3,FALSE))))         ) + IF(OR(M34="",M34="No",O34=""),0, IF(N34="RCP",VLOOKUP(O34,VALIDATIONS!$DX$2:$DZ$31,3,FALSE),IF(N34="RCBC",VLOOKUP(O34,VALIDATIONS!$EA$2:$EC$90,3,FALSE),IF(N34="Pipe", VLOOKUP(O34,VALIDATIONS!$ED$2:$EF$16,3,FALSE)))) )     )</f>
        <v/>
      </c>
    </row>
    <row r="35" spans="1:17" x14ac:dyDescent="0.2">
      <c r="A35" s="469"/>
      <c r="B35" s="141"/>
      <c r="C35" s="361"/>
      <c r="D35" s="141"/>
      <c r="E35" s="141"/>
      <c r="F35" s="141"/>
      <c r="G35" s="172"/>
      <c r="H35" s="141"/>
      <c r="I35" s="141"/>
      <c r="J35" s="141"/>
      <c r="K35" s="141"/>
      <c r="L35" s="368"/>
      <c r="M35" s="368"/>
      <c r="N35" s="363"/>
      <c r="O35" s="363"/>
      <c r="P35" s="141"/>
      <c r="Q35" s="106" t="str">
        <f>IF(AND(L35="",M35="",N35="",O35=""),"", IF(O35="",0, IF(N35="RCP", VLOOKUP(O35,VALIDATIONS!$DX$2:$DY$31,2,FALSE), IF(N35="RCBC", VLOOKUP(O35,VALIDATIONS!$EA$2:$EB$90,2,FALSE), IF(O35="Pipe",VALIDATIONS!$ED$2:$EE$16,0)))*G35*P35)   + IF(OR(L35="",L35="No",O35=""),0,          IF(N35="RCP",VLOOKUP(O35,VALIDATIONS!$DX$2:$DZ$31,3,FALSE),IF(N35="RCBC",VLOOKUP(O35,VALIDATIONS!$EA$2:$EC$90,3,FALSE),IF(N35="Pipe", VLOOKUP(O35,VALIDATIONS!$ED$2:$EF$16,3,FALSE))))         ) + IF(OR(M35="",M35="No",O35=""),0, IF(N35="RCP",VLOOKUP(O35,VALIDATIONS!$DX$2:$DZ$31,3,FALSE),IF(N35="RCBC",VLOOKUP(O35,VALIDATIONS!$EA$2:$EC$90,3,FALSE),IF(N35="Pipe", VLOOKUP(O35,VALIDATIONS!$ED$2:$EF$16,3,FALSE)))) )     )</f>
        <v/>
      </c>
    </row>
    <row r="36" spans="1:17" x14ac:dyDescent="0.2">
      <c r="A36" s="469"/>
      <c r="B36" s="141"/>
      <c r="C36" s="361"/>
      <c r="D36" s="141"/>
      <c r="E36" s="141"/>
      <c r="F36" s="141"/>
      <c r="G36" s="172"/>
      <c r="H36" s="141"/>
      <c r="I36" s="141"/>
      <c r="J36" s="141"/>
      <c r="K36" s="141"/>
      <c r="L36" s="368"/>
      <c r="M36" s="368"/>
      <c r="N36" s="363"/>
      <c r="O36" s="363"/>
      <c r="P36" s="141"/>
      <c r="Q36" s="106" t="str">
        <f>IF(AND(L36="",M36="",N36="",O36=""),"", IF(O36="",0, IF(N36="RCP", VLOOKUP(O36,VALIDATIONS!$DX$2:$DY$31,2,FALSE), IF(N36="RCBC", VLOOKUP(O36,VALIDATIONS!$EA$2:$EB$90,2,FALSE), IF(O36="Pipe",VALIDATIONS!$ED$2:$EE$16,0)))*G36*P36)   + IF(OR(L36="",L36="No",O36=""),0,          IF(N36="RCP",VLOOKUP(O36,VALIDATIONS!$DX$2:$DZ$31,3,FALSE),IF(N36="RCBC",VLOOKUP(O36,VALIDATIONS!$EA$2:$EC$90,3,FALSE),IF(N36="Pipe", VLOOKUP(O36,VALIDATIONS!$ED$2:$EF$16,3,FALSE))))         ) + IF(OR(M36="",M36="No",O36=""),0, IF(N36="RCP",VLOOKUP(O36,VALIDATIONS!$DX$2:$DZ$31,3,FALSE),IF(N36="RCBC",VLOOKUP(O36,VALIDATIONS!$EA$2:$EC$90,3,FALSE),IF(N36="Pipe", VLOOKUP(O36,VALIDATIONS!$ED$2:$EF$16,3,FALSE)))) )     )</f>
        <v/>
      </c>
    </row>
    <row r="37" spans="1:17" x14ac:dyDescent="0.2">
      <c r="A37" s="469"/>
      <c r="B37" s="141"/>
      <c r="C37" s="361"/>
      <c r="D37" s="141"/>
      <c r="E37" s="141"/>
      <c r="F37" s="141"/>
      <c r="G37" s="172"/>
      <c r="H37" s="141"/>
      <c r="I37" s="141"/>
      <c r="J37" s="141"/>
      <c r="K37" s="141"/>
      <c r="L37" s="368"/>
      <c r="M37" s="368"/>
      <c r="N37" s="363"/>
      <c r="O37" s="363"/>
      <c r="P37" s="141"/>
      <c r="Q37" s="106" t="str">
        <f>IF(AND(L37="",M37="",N37="",O37=""),"", IF(O37="",0, IF(N37="RCP", VLOOKUP(O37,VALIDATIONS!$DX$2:$DY$31,2,FALSE), IF(N37="RCBC", VLOOKUP(O37,VALIDATIONS!$EA$2:$EB$90,2,FALSE), IF(O37="Pipe",VALIDATIONS!$ED$2:$EE$16,0)))*G37*P37)   + IF(OR(L37="",L37="No",O37=""),0,          IF(N37="RCP",VLOOKUP(O37,VALIDATIONS!$DX$2:$DZ$31,3,FALSE),IF(N37="RCBC",VLOOKUP(O37,VALIDATIONS!$EA$2:$EC$90,3,FALSE),IF(N37="Pipe", VLOOKUP(O37,VALIDATIONS!$ED$2:$EF$16,3,FALSE))))         ) + IF(OR(M37="",M37="No",O37=""),0, IF(N37="RCP",VLOOKUP(O37,VALIDATIONS!$DX$2:$DZ$31,3,FALSE),IF(N37="RCBC",VLOOKUP(O37,VALIDATIONS!$EA$2:$EC$90,3,FALSE),IF(N37="Pipe", VLOOKUP(O37,VALIDATIONS!$ED$2:$EF$16,3,FALSE)))) )     )</f>
        <v/>
      </c>
    </row>
    <row r="38" spans="1:17" x14ac:dyDescent="0.2">
      <c r="A38" s="469"/>
      <c r="B38" s="141"/>
      <c r="C38" s="361"/>
      <c r="D38" s="141"/>
      <c r="E38" s="141"/>
      <c r="F38" s="141"/>
      <c r="G38" s="172"/>
      <c r="H38" s="141"/>
      <c r="I38" s="141"/>
      <c r="J38" s="141"/>
      <c r="K38" s="141"/>
      <c r="L38" s="368"/>
      <c r="M38" s="368"/>
      <c r="N38" s="363"/>
      <c r="O38" s="363"/>
      <c r="P38" s="141"/>
      <c r="Q38" s="106" t="str">
        <f>IF(AND(L38="",M38="",N38="",O38=""),"", IF(O38="",0, IF(N38="RCP", VLOOKUP(O38,VALIDATIONS!$DX$2:$DY$31,2,FALSE), IF(N38="RCBC", VLOOKUP(O38,VALIDATIONS!$EA$2:$EB$90,2,FALSE), IF(O38="Pipe",VALIDATIONS!$ED$2:$EE$16,0)))*G38*P38)   + IF(OR(L38="",L38="No",O38=""),0,          IF(N38="RCP",VLOOKUP(O38,VALIDATIONS!$DX$2:$DZ$31,3,FALSE),IF(N38="RCBC",VLOOKUP(O38,VALIDATIONS!$EA$2:$EC$90,3,FALSE),IF(N38="Pipe", VLOOKUP(O38,VALIDATIONS!$ED$2:$EF$16,3,FALSE))))         ) + IF(OR(M38="",M38="No",O38=""),0, IF(N38="RCP",VLOOKUP(O38,VALIDATIONS!$DX$2:$DZ$31,3,FALSE),IF(N38="RCBC",VLOOKUP(O38,VALIDATIONS!$EA$2:$EC$90,3,FALSE),IF(N38="Pipe", VLOOKUP(O38,VALIDATIONS!$ED$2:$EF$16,3,FALSE)))) )     )</f>
        <v/>
      </c>
    </row>
    <row r="39" spans="1:17" x14ac:dyDescent="0.2">
      <c r="A39" s="469"/>
      <c r="B39" s="141"/>
      <c r="C39" s="361"/>
      <c r="D39" s="141"/>
      <c r="E39" s="141"/>
      <c r="F39" s="141"/>
      <c r="G39" s="172"/>
      <c r="H39" s="141"/>
      <c r="I39" s="141"/>
      <c r="J39" s="141"/>
      <c r="K39" s="141"/>
      <c r="L39" s="368"/>
      <c r="M39" s="368"/>
      <c r="N39" s="363"/>
      <c r="O39" s="363"/>
      <c r="P39" s="141"/>
      <c r="Q39" s="106" t="str">
        <f>IF(AND(L39="",M39="",N39="",O39=""),"", IF(O39="",0, IF(N39="RCP", VLOOKUP(O39,VALIDATIONS!$DX$2:$DY$31,2,FALSE), IF(N39="RCBC", VLOOKUP(O39,VALIDATIONS!$EA$2:$EB$90,2,FALSE), IF(O39="Pipe",VALIDATIONS!$ED$2:$EE$16,0)))*G39*P39)   + IF(OR(L39="",L39="No",O39=""),0,          IF(N39="RCP",VLOOKUP(O39,VALIDATIONS!$DX$2:$DZ$31,3,FALSE),IF(N39="RCBC",VLOOKUP(O39,VALIDATIONS!$EA$2:$EC$90,3,FALSE),IF(N39="Pipe", VLOOKUP(O39,VALIDATIONS!$ED$2:$EF$16,3,FALSE))))         ) + IF(OR(M39="",M39="No",O39=""),0, IF(N39="RCP",VLOOKUP(O39,VALIDATIONS!$DX$2:$DZ$31,3,FALSE),IF(N39="RCBC",VLOOKUP(O39,VALIDATIONS!$EA$2:$EC$90,3,FALSE),IF(N39="Pipe", VLOOKUP(O39,VALIDATIONS!$ED$2:$EF$16,3,FALSE)))) )     )</f>
        <v/>
      </c>
    </row>
    <row r="40" spans="1:17" x14ac:dyDescent="0.2">
      <c r="A40" s="136"/>
      <c r="B40" s="141"/>
      <c r="C40" s="361"/>
      <c r="D40" s="141"/>
      <c r="E40" s="141"/>
      <c r="F40" s="141"/>
      <c r="G40" s="172"/>
      <c r="H40" s="141"/>
      <c r="I40" s="141"/>
      <c r="J40" s="141"/>
      <c r="K40" s="141"/>
      <c r="L40" s="368"/>
      <c r="M40" s="368"/>
      <c r="N40" s="363"/>
      <c r="O40" s="363"/>
      <c r="P40" s="141"/>
      <c r="Q40" s="106" t="str">
        <f>IF(AND(L40="",M40="",N40="",O40=""),"", IF(O40="",0, IF(N40="RCP", VLOOKUP(O40,VALIDATIONS!$DX$2:$DY$31,2,FALSE), IF(N40="RCBC", VLOOKUP(O40,VALIDATIONS!$EA$2:$EB$90,2,FALSE), IF(O40="Pipe",VALIDATIONS!$ED$2:$EE$16,0)))*G40*P40)   + IF(OR(L40="",L40="No",O40=""),0,          IF(N40="RCP",VLOOKUP(O40,VALIDATIONS!$DX$2:$DZ$31,3,FALSE),IF(N40="RCBC",VLOOKUP(O40,VALIDATIONS!$EA$2:$EC$90,3,FALSE),IF(N40="Pipe", VLOOKUP(O40,VALIDATIONS!$ED$2:$EF$16,3,FALSE))))         ) + IF(OR(M40="",M40="No",O40=""),0, IF(N40="RCP",VLOOKUP(O40,VALIDATIONS!$DX$2:$DZ$31,3,FALSE),IF(N40="RCBC",VLOOKUP(O40,VALIDATIONS!$EA$2:$EC$90,3,FALSE),IF(N40="Pipe", VLOOKUP(O40,VALIDATIONS!$ED$2:$EF$16,3,FALSE)))) )     )</f>
        <v/>
      </c>
    </row>
    <row r="41" spans="1:17" x14ac:dyDescent="0.2">
      <c r="A41" s="136"/>
      <c r="B41" s="141"/>
      <c r="C41" s="361"/>
      <c r="D41" s="141"/>
      <c r="E41" s="141"/>
      <c r="F41" s="141"/>
      <c r="G41" s="172"/>
      <c r="H41" s="141"/>
      <c r="I41" s="141"/>
      <c r="J41" s="141"/>
      <c r="K41" s="141"/>
      <c r="L41" s="368"/>
      <c r="M41" s="368"/>
      <c r="N41" s="363"/>
      <c r="O41" s="363"/>
      <c r="P41" s="141"/>
      <c r="Q41" s="106" t="str">
        <f>IF(AND(L41="",M41="",N41="",O41=""),"", IF(O41="",0, IF(N41="RCP", VLOOKUP(O41,VALIDATIONS!$DX$2:$DY$31,2,FALSE), IF(N41="RCBC", VLOOKUP(O41,VALIDATIONS!$EA$2:$EB$90,2,FALSE), IF(O41="Pipe",VALIDATIONS!$ED$2:$EE$16,0)))*G41*P41)   + IF(OR(L41="",L41="No",O41=""),0,          IF(N41="RCP",VLOOKUP(O41,VALIDATIONS!$DX$2:$DZ$31,3,FALSE),IF(N41="RCBC",VLOOKUP(O41,VALIDATIONS!$EA$2:$EC$90,3,FALSE),IF(N41="Pipe", VLOOKUP(O41,VALIDATIONS!$ED$2:$EF$16,3,FALSE))))         ) + IF(OR(M41="",M41="No",O41=""),0, IF(N41="RCP",VLOOKUP(O41,VALIDATIONS!$DX$2:$DZ$31,3,FALSE),IF(N41="RCBC",VLOOKUP(O41,VALIDATIONS!$EA$2:$EC$90,3,FALSE),IF(N41="Pipe", VLOOKUP(O41,VALIDATIONS!$ED$2:$EF$16,3,FALSE)))) )     )</f>
        <v/>
      </c>
    </row>
    <row r="42" spans="1:17" x14ac:dyDescent="0.2">
      <c r="A42" s="136"/>
      <c r="B42" s="141"/>
      <c r="C42" s="361"/>
      <c r="D42" s="141"/>
      <c r="E42" s="141"/>
      <c r="F42" s="141"/>
      <c r="G42" s="172"/>
      <c r="H42" s="141"/>
      <c r="I42" s="141"/>
      <c r="J42" s="141"/>
      <c r="K42" s="141"/>
      <c r="L42" s="368"/>
      <c r="M42" s="368"/>
      <c r="N42" s="363"/>
      <c r="O42" s="363"/>
      <c r="P42" s="141"/>
      <c r="Q42" s="106" t="str">
        <f>IF(AND(L42="",M42="",N42="",O42=""),"", IF(O42="",0, IF(N42="RCP", VLOOKUP(O42,VALIDATIONS!$DX$2:$DY$31,2,FALSE), IF(N42="RCBC", VLOOKUP(O42,VALIDATIONS!$EA$2:$EB$90,2,FALSE), IF(O42="Pipe",VALIDATIONS!$ED$2:$EE$16,0)))*G42*P42)   + IF(OR(L42="",L42="No",O42=""),0,          IF(N42="RCP",VLOOKUP(O42,VALIDATIONS!$DX$2:$DZ$31,3,FALSE),IF(N42="RCBC",VLOOKUP(O42,VALIDATIONS!$EA$2:$EC$90,3,FALSE),IF(N42="Pipe", VLOOKUP(O42,VALIDATIONS!$ED$2:$EF$16,3,FALSE))))         ) + IF(OR(M42="",M42="No",O42=""),0, IF(N42="RCP",VLOOKUP(O42,VALIDATIONS!$DX$2:$DZ$31,3,FALSE),IF(N42="RCBC",VLOOKUP(O42,VALIDATIONS!$EA$2:$EC$90,3,FALSE),IF(N42="Pipe", VLOOKUP(O42,VALIDATIONS!$ED$2:$EF$16,3,FALSE)))) )     )</f>
        <v/>
      </c>
    </row>
    <row r="43" spans="1:17" x14ac:dyDescent="0.2">
      <c r="A43" s="136"/>
      <c r="B43" s="141"/>
      <c r="C43" s="361"/>
      <c r="D43" s="141"/>
      <c r="E43" s="141"/>
      <c r="F43" s="141"/>
      <c r="G43" s="172"/>
      <c r="H43" s="141"/>
      <c r="I43" s="141"/>
      <c r="J43" s="141"/>
      <c r="K43" s="141"/>
      <c r="L43" s="368"/>
      <c r="M43" s="368"/>
      <c r="N43" s="363"/>
      <c r="O43" s="363"/>
      <c r="P43" s="141"/>
      <c r="Q43" s="106" t="str">
        <f>IF(AND(L43="",M43="",N43="",O43=""),"", IF(O43="",0, IF(N43="RCP", VLOOKUP(O43,VALIDATIONS!$DX$2:$DY$31,2,FALSE), IF(N43="RCBC", VLOOKUP(O43,VALIDATIONS!$EA$2:$EB$90,2,FALSE), IF(O43="Pipe",VALIDATIONS!$ED$2:$EE$16,0)))*G43*P43)   + IF(OR(L43="",L43="No",O43=""),0,          IF(N43="RCP",VLOOKUP(O43,VALIDATIONS!$DX$2:$DZ$31,3,FALSE),IF(N43="RCBC",VLOOKUP(O43,VALIDATIONS!$EA$2:$EC$90,3,FALSE),IF(N43="Pipe", VLOOKUP(O43,VALIDATIONS!$ED$2:$EF$16,3,FALSE))))         ) + IF(OR(M43="",M43="No",O43=""),0, IF(N43="RCP",VLOOKUP(O43,VALIDATIONS!$DX$2:$DZ$31,3,FALSE),IF(N43="RCBC",VLOOKUP(O43,VALIDATIONS!$EA$2:$EC$90,3,FALSE),IF(N43="Pipe", VLOOKUP(O43,VALIDATIONS!$ED$2:$EF$16,3,FALSE)))) )     )</f>
        <v/>
      </c>
    </row>
    <row r="44" spans="1:17" x14ac:dyDescent="0.2">
      <c r="A44" s="136"/>
      <c r="B44" s="141"/>
      <c r="C44" s="361"/>
      <c r="D44" s="141"/>
      <c r="E44" s="141"/>
      <c r="F44" s="141"/>
      <c r="G44" s="172"/>
      <c r="H44" s="141"/>
      <c r="I44" s="141"/>
      <c r="J44" s="141"/>
      <c r="K44" s="141"/>
      <c r="L44" s="368"/>
      <c r="M44" s="368"/>
      <c r="N44" s="363"/>
      <c r="O44" s="363"/>
      <c r="P44" s="141"/>
      <c r="Q44" s="106" t="str">
        <f>IF(AND(L44="",M44="",N44="",O44=""),"", IF(O44="",0, IF(N44="RCP", VLOOKUP(O44,VALIDATIONS!$DX$2:$DY$31,2,FALSE), IF(N44="RCBC", VLOOKUP(O44,VALIDATIONS!$EA$2:$EB$90,2,FALSE), IF(O44="Pipe",VALIDATIONS!$ED$2:$EE$16,0)))*G44*P44)   + IF(OR(L44="",L44="No",O44=""),0,          IF(N44="RCP",VLOOKUP(O44,VALIDATIONS!$DX$2:$DZ$31,3,FALSE),IF(N44="RCBC",VLOOKUP(O44,VALIDATIONS!$EA$2:$EC$90,3,FALSE),IF(N44="Pipe", VLOOKUP(O44,VALIDATIONS!$ED$2:$EF$16,3,FALSE))))         ) + IF(OR(M44="",M44="No",O44=""),0, IF(N44="RCP",VLOOKUP(O44,VALIDATIONS!$DX$2:$DZ$31,3,FALSE),IF(N44="RCBC",VLOOKUP(O44,VALIDATIONS!$EA$2:$EC$90,3,FALSE),IF(N44="Pipe", VLOOKUP(O44,VALIDATIONS!$ED$2:$EF$16,3,FALSE)))) )     )</f>
        <v/>
      </c>
    </row>
    <row r="45" spans="1:17" x14ac:dyDescent="0.2">
      <c r="A45" s="136"/>
      <c r="B45" s="141"/>
      <c r="C45" s="361"/>
      <c r="D45" s="141"/>
      <c r="E45" s="141"/>
      <c r="F45" s="141"/>
      <c r="G45" s="172"/>
      <c r="H45" s="141"/>
      <c r="I45" s="141"/>
      <c r="J45" s="141"/>
      <c r="K45" s="141"/>
      <c r="L45" s="368"/>
      <c r="M45" s="368"/>
      <c r="N45" s="363"/>
      <c r="O45" s="363"/>
      <c r="P45" s="141"/>
      <c r="Q45" s="106" t="str">
        <f>IF(AND(L45="",M45="",N45="",O45=""),"", IF(O45="",0, IF(N45="RCP", VLOOKUP(O45,VALIDATIONS!$DX$2:$DY$31,2,FALSE), IF(N45="RCBC", VLOOKUP(O45,VALIDATIONS!$EA$2:$EB$90,2,FALSE), IF(O45="Pipe",VALIDATIONS!$ED$2:$EE$16,0)))*G45*P45)   + IF(OR(L45="",L45="No",O45=""),0,          IF(N45="RCP",VLOOKUP(O45,VALIDATIONS!$DX$2:$DZ$31,3,FALSE),IF(N45="RCBC",VLOOKUP(O45,VALIDATIONS!$EA$2:$EC$90,3,FALSE),IF(N45="Pipe", VLOOKUP(O45,VALIDATIONS!$ED$2:$EF$16,3,FALSE))))         ) + IF(OR(M45="",M45="No",O45=""),0, IF(N45="RCP",VLOOKUP(O45,VALIDATIONS!$DX$2:$DZ$31,3,FALSE),IF(N45="RCBC",VLOOKUP(O45,VALIDATIONS!$EA$2:$EC$90,3,FALSE),IF(N45="Pipe", VLOOKUP(O45,VALIDATIONS!$ED$2:$EF$16,3,FALSE)))) )     )</f>
        <v/>
      </c>
    </row>
    <row r="46" spans="1:17" x14ac:dyDescent="0.2">
      <c r="A46" s="136"/>
      <c r="B46" s="141"/>
      <c r="C46" s="361"/>
      <c r="D46" s="141"/>
      <c r="E46" s="141"/>
      <c r="F46" s="141"/>
      <c r="G46" s="172"/>
      <c r="H46" s="141"/>
      <c r="I46" s="141"/>
      <c r="J46" s="141"/>
      <c r="K46" s="141"/>
      <c r="L46" s="368"/>
      <c r="M46" s="368"/>
      <c r="N46" s="363"/>
      <c r="O46" s="363"/>
      <c r="P46" s="141"/>
      <c r="Q46" s="106" t="str">
        <f>IF(AND(L46="",M46="",N46="",O46=""),"", IF(O46="",0, IF(N46="RCP", VLOOKUP(O46,VALIDATIONS!$DX$2:$DY$31,2,FALSE), IF(N46="RCBC", VLOOKUP(O46,VALIDATIONS!$EA$2:$EB$90,2,FALSE), IF(O46="Pipe",VALIDATIONS!$ED$2:$EE$16,0)))*G46*P46)   + IF(OR(L46="",L46="No",O46=""),0,          IF(N46="RCP",VLOOKUP(O46,VALIDATIONS!$DX$2:$DZ$31,3,FALSE),IF(N46="RCBC",VLOOKUP(O46,VALIDATIONS!$EA$2:$EC$90,3,FALSE),IF(N46="Pipe", VLOOKUP(O46,VALIDATIONS!$ED$2:$EF$16,3,FALSE))))         ) + IF(OR(M46="",M46="No",O46=""),0, IF(N46="RCP",VLOOKUP(O46,VALIDATIONS!$DX$2:$DZ$31,3,FALSE),IF(N46="RCBC",VLOOKUP(O46,VALIDATIONS!$EA$2:$EC$90,3,FALSE),IF(N46="Pipe", VLOOKUP(O46,VALIDATIONS!$ED$2:$EF$16,3,FALSE)))) )     )</f>
        <v/>
      </c>
    </row>
    <row r="47" spans="1:17" x14ac:dyDescent="0.2">
      <c r="A47" s="136"/>
      <c r="B47" s="141"/>
      <c r="C47" s="361"/>
      <c r="D47" s="141"/>
      <c r="E47" s="141"/>
      <c r="F47" s="141"/>
      <c r="G47" s="172"/>
      <c r="H47" s="141"/>
      <c r="I47" s="141"/>
      <c r="J47" s="141"/>
      <c r="K47" s="141"/>
      <c r="L47" s="368"/>
      <c r="M47" s="368"/>
      <c r="N47" s="363"/>
      <c r="O47" s="363"/>
      <c r="P47" s="141"/>
      <c r="Q47" s="106" t="str">
        <f>IF(AND(L47="",M47="",N47="",O47=""),"", IF(O47="",0, IF(N47="RCP", VLOOKUP(O47,VALIDATIONS!$DX$2:$DY$31,2,FALSE), IF(N47="RCBC", VLOOKUP(O47,VALIDATIONS!$EA$2:$EB$90,2,FALSE), IF(O47="Pipe",VALIDATIONS!$ED$2:$EE$16,0)))*G47*P47)   + IF(OR(L47="",L47="No",O47=""),0,          IF(N47="RCP",VLOOKUP(O47,VALIDATIONS!$DX$2:$DZ$31,3,FALSE),IF(N47="RCBC",VLOOKUP(O47,VALIDATIONS!$EA$2:$EC$90,3,FALSE),IF(N47="Pipe", VLOOKUP(O47,VALIDATIONS!$ED$2:$EF$16,3,FALSE))))         ) + IF(OR(M47="",M47="No",O47=""),0, IF(N47="RCP",VLOOKUP(O47,VALIDATIONS!$DX$2:$DZ$31,3,FALSE),IF(N47="RCBC",VLOOKUP(O47,VALIDATIONS!$EA$2:$EC$90,3,FALSE),IF(N47="Pipe", VLOOKUP(O47,VALIDATIONS!$ED$2:$EF$16,3,FALSE)))) )     )</f>
        <v/>
      </c>
    </row>
    <row r="48" spans="1:17" x14ac:dyDescent="0.2">
      <c r="A48" s="136"/>
      <c r="B48" s="141"/>
      <c r="C48" s="361"/>
      <c r="D48" s="141"/>
      <c r="E48" s="141"/>
      <c r="F48" s="141"/>
      <c r="G48" s="172"/>
      <c r="H48" s="141"/>
      <c r="I48" s="141"/>
      <c r="J48" s="141"/>
      <c r="K48" s="141"/>
      <c r="L48" s="368"/>
      <c r="M48" s="368"/>
      <c r="N48" s="363"/>
      <c r="O48" s="363"/>
      <c r="P48" s="141"/>
      <c r="Q48" s="106" t="str">
        <f>IF(AND(L48="",M48="",N48="",O48=""),"", IF(O48="",0, IF(N48="RCP", VLOOKUP(O48,VALIDATIONS!$DX$2:$DY$31,2,FALSE), IF(N48="RCBC", VLOOKUP(O48,VALIDATIONS!$EA$2:$EB$90,2,FALSE), IF(O48="Pipe",VALIDATIONS!$ED$2:$EE$16,0)))*G48*P48)   + IF(OR(L48="",L48="No",O48=""),0,          IF(N48="RCP",VLOOKUP(O48,VALIDATIONS!$DX$2:$DZ$31,3,FALSE),IF(N48="RCBC",VLOOKUP(O48,VALIDATIONS!$EA$2:$EC$90,3,FALSE),IF(N48="Pipe", VLOOKUP(O48,VALIDATIONS!$ED$2:$EF$16,3,FALSE))))         ) + IF(OR(M48="",M48="No",O48=""),0, IF(N48="RCP",VLOOKUP(O48,VALIDATIONS!$DX$2:$DZ$31,3,FALSE),IF(N48="RCBC",VLOOKUP(O48,VALIDATIONS!$EA$2:$EC$90,3,FALSE),IF(N48="Pipe", VLOOKUP(O48,VALIDATIONS!$ED$2:$EF$16,3,FALSE)))) )     )</f>
        <v/>
      </c>
    </row>
    <row r="49" spans="1:17" x14ac:dyDescent="0.2">
      <c r="A49" s="136"/>
      <c r="B49" s="141"/>
      <c r="C49" s="361"/>
      <c r="D49" s="141"/>
      <c r="E49" s="141"/>
      <c r="F49" s="141"/>
      <c r="G49" s="172"/>
      <c r="H49" s="141"/>
      <c r="I49" s="141"/>
      <c r="J49" s="141"/>
      <c r="K49" s="141"/>
      <c r="L49" s="368"/>
      <c r="M49" s="368"/>
      <c r="N49" s="363"/>
      <c r="O49" s="363"/>
      <c r="P49" s="141"/>
      <c r="Q49" s="106" t="str">
        <f>IF(AND(L49="",M49="",N49="",O49=""),"", IF(O49="",0, IF(N49="RCP", VLOOKUP(O49,VALIDATIONS!$DX$2:$DY$31,2,FALSE), IF(N49="RCBC", VLOOKUP(O49,VALIDATIONS!$EA$2:$EB$90,2,FALSE), IF(O49="Pipe",VALIDATIONS!$ED$2:$EE$16,0)))*G49*P49)   + IF(OR(L49="",L49="No",O49=""),0,          IF(N49="RCP",VLOOKUP(O49,VALIDATIONS!$DX$2:$DZ$31,3,FALSE),IF(N49="RCBC",VLOOKUP(O49,VALIDATIONS!$EA$2:$EC$90,3,FALSE),IF(N49="Pipe", VLOOKUP(O49,VALIDATIONS!$ED$2:$EF$16,3,FALSE))))         ) + IF(OR(M49="",M49="No",O49=""),0, IF(N49="RCP",VLOOKUP(O49,VALIDATIONS!$DX$2:$DZ$31,3,FALSE),IF(N49="RCBC",VLOOKUP(O49,VALIDATIONS!$EA$2:$EC$90,3,FALSE),IF(N49="Pipe", VLOOKUP(O49,VALIDATIONS!$ED$2:$EF$16,3,FALSE)))) )     )</f>
        <v/>
      </c>
    </row>
    <row r="50" spans="1:17" x14ac:dyDescent="0.2">
      <c r="A50" s="136"/>
      <c r="B50" s="141"/>
      <c r="C50" s="361"/>
      <c r="D50" s="141"/>
      <c r="E50" s="141"/>
      <c r="F50" s="141"/>
      <c r="G50" s="172"/>
      <c r="H50" s="141"/>
      <c r="I50" s="141"/>
      <c r="J50" s="141"/>
      <c r="K50" s="141"/>
      <c r="L50" s="368"/>
      <c r="M50" s="368"/>
      <c r="N50" s="363"/>
      <c r="O50" s="363"/>
      <c r="P50" s="141"/>
      <c r="Q50" s="106" t="str">
        <f>IF(AND(L50="",M50="",N50="",O50=""),"", IF(O50="",0, IF(N50="RCP", VLOOKUP(O50,VALIDATIONS!$DX$2:$DY$31,2,FALSE), IF(N50="RCBC", VLOOKUP(O50,VALIDATIONS!$EA$2:$EB$90,2,FALSE), IF(O50="Pipe",VALIDATIONS!$ED$2:$EE$16,0)))*G50*P50)   + IF(OR(L50="",L50="No",O50=""),0,          IF(N50="RCP",VLOOKUP(O50,VALIDATIONS!$DX$2:$DZ$31,3,FALSE),IF(N50="RCBC",VLOOKUP(O50,VALIDATIONS!$EA$2:$EC$90,3,FALSE),IF(N50="Pipe", VLOOKUP(O50,VALIDATIONS!$ED$2:$EF$16,3,FALSE))))         ) + IF(OR(M50="",M50="No",O50=""),0, IF(N50="RCP",VLOOKUP(O50,VALIDATIONS!$DX$2:$DZ$31,3,FALSE),IF(N50="RCBC",VLOOKUP(O50,VALIDATIONS!$EA$2:$EC$90,3,FALSE),IF(N50="Pipe", VLOOKUP(O50,VALIDATIONS!$ED$2:$EF$16,3,FALSE)))) )     )</f>
        <v/>
      </c>
    </row>
    <row r="51" spans="1:17" x14ac:dyDescent="0.2">
      <c r="A51" s="136"/>
      <c r="B51" s="141"/>
      <c r="C51" s="361"/>
      <c r="D51" s="141"/>
      <c r="E51" s="141"/>
      <c r="F51" s="141"/>
      <c r="G51" s="172"/>
      <c r="H51" s="141"/>
      <c r="I51" s="141"/>
      <c r="J51" s="141"/>
      <c r="K51" s="141"/>
      <c r="L51" s="368"/>
      <c r="M51" s="368"/>
      <c r="N51" s="363"/>
      <c r="O51" s="363"/>
      <c r="P51" s="141"/>
      <c r="Q51" s="106" t="str">
        <f>IF(AND(L51="",M51="",N51="",O51=""),"", IF(O51="",0, IF(N51="RCP", VLOOKUP(O51,VALIDATIONS!$DX$2:$DY$31,2,FALSE), IF(N51="RCBC", VLOOKUP(O51,VALIDATIONS!$EA$2:$EB$90,2,FALSE), IF(O51="Pipe",VALIDATIONS!$ED$2:$EE$16,0)))*G51*P51)   + IF(OR(L51="",L51="No",O51=""),0,          IF(N51="RCP",VLOOKUP(O51,VALIDATIONS!$DX$2:$DZ$31,3,FALSE),IF(N51="RCBC",VLOOKUP(O51,VALIDATIONS!$EA$2:$EC$90,3,FALSE),IF(N51="Pipe", VLOOKUP(O51,VALIDATIONS!$ED$2:$EF$16,3,FALSE))))         ) + IF(OR(M51="",M51="No",O51=""),0, IF(N51="RCP",VLOOKUP(O51,VALIDATIONS!$DX$2:$DZ$31,3,FALSE),IF(N51="RCBC",VLOOKUP(O51,VALIDATIONS!$EA$2:$EC$90,3,FALSE),IF(N51="Pipe", VLOOKUP(O51,VALIDATIONS!$ED$2:$EF$16,3,FALSE)))) )     )</f>
        <v/>
      </c>
    </row>
    <row r="52" spans="1:17" x14ac:dyDescent="0.2">
      <c r="A52" s="136"/>
      <c r="B52" s="141"/>
      <c r="C52" s="361"/>
      <c r="D52" s="141"/>
      <c r="E52" s="141"/>
      <c r="F52" s="141"/>
      <c r="G52" s="172"/>
      <c r="H52" s="141"/>
      <c r="I52" s="141"/>
      <c r="J52" s="141"/>
      <c r="K52" s="141"/>
      <c r="L52" s="368"/>
      <c r="M52" s="368"/>
      <c r="N52" s="363"/>
      <c r="O52" s="363"/>
      <c r="P52" s="141"/>
      <c r="Q52" s="106" t="str">
        <f>IF(AND(L52="",M52="",N52="",O52=""),"", IF(O52="",0, IF(N52="RCP", VLOOKUP(O52,VALIDATIONS!$DX$2:$DY$31,2,FALSE), IF(N52="RCBC", VLOOKUP(O52,VALIDATIONS!$EA$2:$EB$90,2,FALSE), IF(O52="Pipe",VALIDATIONS!$ED$2:$EE$16,0)))*G52*P52)   + IF(OR(L52="",L52="No",O52=""),0,          IF(N52="RCP",VLOOKUP(O52,VALIDATIONS!$DX$2:$DZ$31,3,FALSE),IF(N52="RCBC",VLOOKUP(O52,VALIDATIONS!$EA$2:$EC$90,3,FALSE),IF(N52="Pipe", VLOOKUP(O52,VALIDATIONS!$ED$2:$EF$16,3,FALSE))))         ) + IF(OR(M52="",M52="No",O52=""),0, IF(N52="RCP",VLOOKUP(O52,VALIDATIONS!$DX$2:$DZ$31,3,FALSE),IF(N52="RCBC",VLOOKUP(O52,VALIDATIONS!$EA$2:$EC$90,3,FALSE),IF(N52="Pipe", VLOOKUP(O52,VALIDATIONS!$ED$2:$EF$16,3,FALSE)))) )     )</f>
        <v/>
      </c>
    </row>
    <row r="53" spans="1:17" x14ac:dyDescent="0.2">
      <c r="A53" s="136"/>
      <c r="B53" s="141"/>
      <c r="C53" s="361"/>
      <c r="D53" s="141"/>
      <c r="E53" s="141"/>
      <c r="F53" s="141"/>
      <c r="G53" s="172"/>
      <c r="H53" s="141"/>
      <c r="I53" s="141"/>
      <c r="J53" s="141"/>
      <c r="K53" s="141"/>
      <c r="L53" s="368"/>
      <c r="M53" s="368"/>
      <c r="N53" s="363"/>
      <c r="O53" s="363"/>
      <c r="P53" s="141"/>
      <c r="Q53" s="106" t="str">
        <f>IF(AND(L53="",M53="",N53="",O53=""),"", IF(O53="",0, IF(N53="RCP", VLOOKUP(O53,VALIDATIONS!$DX$2:$DY$31,2,FALSE), IF(N53="RCBC", VLOOKUP(O53,VALIDATIONS!$EA$2:$EB$90,2,FALSE), IF(O53="Pipe",VALIDATIONS!$ED$2:$EE$16,0)))*G53*P53)   + IF(OR(L53="",L53="No",O53=""),0,          IF(N53="RCP",VLOOKUP(O53,VALIDATIONS!$DX$2:$DZ$31,3,FALSE),IF(N53="RCBC",VLOOKUP(O53,VALIDATIONS!$EA$2:$EC$90,3,FALSE),IF(N53="Pipe", VLOOKUP(O53,VALIDATIONS!$ED$2:$EF$16,3,FALSE))))         ) + IF(OR(M53="",M53="No",O53=""),0, IF(N53="RCP",VLOOKUP(O53,VALIDATIONS!$DX$2:$DZ$31,3,FALSE),IF(N53="RCBC",VLOOKUP(O53,VALIDATIONS!$EA$2:$EC$90,3,FALSE),IF(N53="Pipe", VLOOKUP(O53,VALIDATIONS!$ED$2:$EF$16,3,FALSE)))) )     )</f>
        <v/>
      </c>
    </row>
    <row r="54" spans="1:17" x14ac:dyDescent="0.2">
      <c r="A54" s="136"/>
      <c r="B54" s="141"/>
      <c r="C54" s="361"/>
      <c r="D54" s="141"/>
      <c r="E54" s="141"/>
      <c r="F54" s="141"/>
      <c r="G54" s="172"/>
      <c r="H54" s="141"/>
      <c r="I54" s="141"/>
      <c r="J54" s="141"/>
      <c r="K54" s="141"/>
      <c r="L54" s="368"/>
      <c r="M54" s="368"/>
      <c r="N54" s="363"/>
      <c r="O54" s="363"/>
      <c r="P54" s="141"/>
      <c r="Q54" s="106" t="str">
        <f>IF(AND(L54="",M54="",N54="",O54=""),"", IF(O54="",0, IF(N54="RCP", VLOOKUP(O54,VALIDATIONS!$DX$2:$DY$31,2,FALSE), IF(N54="RCBC", VLOOKUP(O54,VALIDATIONS!$EA$2:$EB$90,2,FALSE), IF(O54="Pipe",VALIDATIONS!$ED$2:$EE$16,0)))*G54*P54)   + IF(OR(L54="",L54="No",O54=""),0,          IF(N54="RCP",VLOOKUP(O54,VALIDATIONS!$DX$2:$DZ$31,3,FALSE),IF(N54="RCBC",VLOOKUP(O54,VALIDATIONS!$EA$2:$EC$90,3,FALSE),IF(N54="Pipe", VLOOKUP(O54,VALIDATIONS!$ED$2:$EF$16,3,FALSE))))         ) + IF(OR(M54="",M54="No",O54=""),0, IF(N54="RCP",VLOOKUP(O54,VALIDATIONS!$DX$2:$DZ$31,3,FALSE),IF(N54="RCBC",VLOOKUP(O54,VALIDATIONS!$EA$2:$EC$90,3,FALSE),IF(N54="Pipe", VLOOKUP(O54,VALIDATIONS!$ED$2:$EF$16,3,FALSE)))) )     )</f>
        <v/>
      </c>
    </row>
    <row r="55" spans="1:17" x14ac:dyDescent="0.2">
      <c r="A55" s="136"/>
      <c r="B55" s="141"/>
      <c r="C55" s="361"/>
      <c r="D55" s="141"/>
      <c r="E55" s="141"/>
      <c r="F55" s="141"/>
      <c r="G55" s="172"/>
      <c r="H55" s="141"/>
      <c r="I55" s="141"/>
      <c r="J55" s="141"/>
      <c r="K55" s="141"/>
      <c r="L55" s="368"/>
      <c r="M55" s="368"/>
      <c r="N55" s="363"/>
      <c r="O55" s="363"/>
      <c r="P55" s="141"/>
      <c r="Q55" s="106" t="str">
        <f>IF(AND(L55="",M55="",N55="",O55=""),"", IF(O55="",0, IF(N55="RCP", VLOOKUP(O55,VALIDATIONS!$DX$2:$DY$31,2,FALSE), IF(N55="RCBC", VLOOKUP(O55,VALIDATIONS!$EA$2:$EB$90,2,FALSE), IF(O55="Pipe",VALIDATIONS!$ED$2:$EE$16,0)))*G55*P55)   + IF(OR(L55="",L55="No",O55=""),0,          IF(N55="RCP",VLOOKUP(O55,VALIDATIONS!$DX$2:$DZ$31,3,FALSE),IF(N55="RCBC",VLOOKUP(O55,VALIDATIONS!$EA$2:$EC$90,3,FALSE),IF(N55="Pipe", VLOOKUP(O55,VALIDATIONS!$ED$2:$EF$16,3,FALSE))))         ) + IF(OR(M55="",M55="No",O55=""),0, IF(N55="RCP",VLOOKUP(O55,VALIDATIONS!$DX$2:$DZ$31,3,FALSE),IF(N55="RCBC",VLOOKUP(O55,VALIDATIONS!$EA$2:$EC$90,3,FALSE),IF(N55="Pipe", VLOOKUP(O55,VALIDATIONS!$ED$2:$EF$16,3,FALSE)))) )     )</f>
        <v/>
      </c>
    </row>
    <row r="56" spans="1:17" x14ac:dyDescent="0.2">
      <c r="A56" s="136"/>
      <c r="B56" s="141"/>
      <c r="C56" s="361"/>
      <c r="D56" s="141"/>
      <c r="E56" s="141"/>
      <c r="F56" s="141"/>
      <c r="G56" s="172"/>
      <c r="H56" s="141"/>
      <c r="I56" s="141"/>
      <c r="J56" s="141"/>
      <c r="K56" s="141"/>
      <c r="L56" s="368"/>
      <c r="M56" s="368"/>
      <c r="N56" s="363"/>
      <c r="O56" s="363"/>
      <c r="P56" s="141"/>
      <c r="Q56" s="106" t="str">
        <f>IF(AND(L56="",M56="",N56="",O56=""),"", IF(O56="",0, IF(N56="RCP", VLOOKUP(O56,VALIDATIONS!$DX$2:$DY$31,2,FALSE), IF(N56="RCBC", VLOOKUP(O56,VALIDATIONS!$EA$2:$EB$90,2,FALSE), IF(O56="Pipe",VALIDATIONS!$ED$2:$EE$16,0)))*G56*P56)   + IF(OR(L56="",L56="No",O56=""),0,          IF(N56="RCP",VLOOKUP(O56,VALIDATIONS!$DX$2:$DZ$31,3,FALSE),IF(N56="RCBC",VLOOKUP(O56,VALIDATIONS!$EA$2:$EC$90,3,FALSE),IF(N56="Pipe", VLOOKUP(O56,VALIDATIONS!$ED$2:$EF$16,3,FALSE))))         ) + IF(OR(M56="",M56="No",O56=""),0, IF(N56="RCP",VLOOKUP(O56,VALIDATIONS!$DX$2:$DZ$31,3,FALSE),IF(N56="RCBC",VLOOKUP(O56,VALIDATIONS!$EA$2:$EC$90,3,FALSE),IF(N56="Pipe", VLOOKUP(O56,VALIDATIONS!$ED$2:$EF$16,3,FALSE)))) )     )</f>
        <v/>
      </c>
    </row>
    <row r="57" spans="1:17" x14ac:dyDescent="0.2">
      <c r="A57" s="136"/>
      <c r="B57" s="141"/>
      <c r="C57" s="361"/>
      <c r="D57" s="141"/>
      <c r="E57" s="141"/>
      <c r="F57" s="141"/>
      <c r="G57" s="172"/>
      <c r="H57" s="141"/>
      <c r="I57" s="141"/>
      <c r="J57" s="141"/>
      <c r="K57" s="141"/>
      <c r="L57" s="368"/>
      <c r="M57" s="368"/>
      <c r="N57" s="363"/>
      <c r="O57" s="363"/>
      <c r="P57" s="141"/>
      <c r="Q57" s="106" t="str">
        <f>IF(AND(L57="",M57="",N57="",O57=""),"", IF(O57="",0, IF(N57="RCP", VLOOKUP(O57,VALIDATIONS!$DX$2:$DY$31,2,FALSE), IF(N57="RCBC", VLOOKUP(O57,VALIDATIONS!$EA$2:$EB$90,2,FALSE), IF(O57="Pipe",VALIDATIONS!$ED$2:$EE$16,0)))*G57*P57)   + IF(OR(L57="",L57="No",O57=""),0,          IF(N57="RCP",VLOOKUP(O57,VALIDATIONS!$DX$2:$DZ$31,3,FALSE),IF(N57="RCBC",VLOOKUP(O57,VALIDATIONS!$EA$2:$EC$90,3,FALSE),IF(N57="Pipe", VLOOKUP(O57,VALIDATIONS!$ED$2:$EF$16,3,FALSE))))         ) + IF(OR(M57="",M57="No",O57=""),0, IF(N57="RCP",VLOOKUP(O57,VALIDATIONS!$DX$2:$DZ$31,3,FALSE),IF(N57="RCBC",VLOOKUP(O57,VALIDATIONS!$EA$2:$EC$90,3,FALSE),IF(N57="Pipe", VLOOKUP(O57,VALIDATIONS!$ED$2:$EF$16,3,FALSE)))) )     )</f>
        <v/>
      </c>
    </row>
    <row r="58" spans="1:17" x14ac:dyDescent="0.2">
      <c r="A58" s="136"/>
      <c r="B58" s="141"/>
      <c r="C58" s="361"/>
      <c r="D58" s="141"/>
      <c r="E58" s="141"/>
      <c r="F58" s="141"/>
      <c r="G58" s="172"/>
      <c r="H58" s="141"/>
      <c r="I58" s="141"/>
      <c r="J58" s="141"/>
      <c r="K58" s="141"/>
      <c r="L58" s="368"/>
      <c r="M58" s="368"/>
      <c r="N58" s="363"/>
      <c r="O58" s="363"/>
      <c r="P58" s="141"/>
      <c r="Q58" s="106" t="str">
        <f>IF(AND(L58="",M58="",N58="",O58=""),"", IF(O58="",0, IF(N58="RCP", VLOOKUP(O58,VALIDATIONS!$DX$2:$DY$31,2,FALSE), IF(N58="RCBC", VLOOKUP(O58,VALIDATIONS!$EA$2:$EB$90,2,FALSE), IF(O58="Pipe",VALIDATIONS!$ED$2:$EE$16,0)))*G58*P58)   + IF(OR(L58="",L58="No",O58=""),0,          IF(N58="RCP",VLOOKUP(O58,VALIDATIONS!$DX$2:$DZ$31,3,FALSE),IF(N58="RCBC",VLOOKUP(O58,VALIDATIONS!$EA$2:$EC$90,3,FALSE),IF(N58="Pipe", VLOOKUP(O58,VALIDATIONS!$ED$2:$EF$16,3,FALSE))))         ) + IF(OR(M58="",M58="No",O58=""),0, IF(N58="RCP",VLOOKUP(O58,VALIDATIONS!$DX$2:$DZ$31,3,FALSE),IF(N58="RCBC",VLOOKUP(O58,VALIDATIONS!$EA$2:$EC$90,3,FALSE),IF(N58="Pipe", VLOOKUP(O58,VALIDATIONS!$ED$2:$EF$16,3,FALSE)))) )     )</f>
        <v/>
      </c>
    </row>
    <row r="59" spans="1:17" x14ac:dyDescent="0.2">
      <c r="A59" s="136"/>
      <c r="B59" s="141"/>
      <c r="C59" s="361"/>
      <c r="D59" s="141"/>
      <c r="E59" s="141"/>
      <c r="F59" s="141"/>
      <c r="G59" s="172"/>
      <c r="H59" s="141"/>
      <c r="I59" s="141"/>
      <c r="J59" s="141"/>
      <c r="K59" s="141"/>
      <c r="L59" s="368"/>
      <c r="M59" s="368"/>
      <c r="N59" s="363"/>
      <c r="O59" s="363"/>
      <c r="P59" s="141"/>
      <c r="Q59" s="106" t="str">
        <f>IF(AND(L59="",M59="",N59="",O59=""),"", IF(O59="",0, IF(N59="RCP", VLOOKUP(O59,VALIDATIONS!$DX$2:$DY$31,2,FALSE), IF(N59="RCBC", VLOOKUP(O59,VALIDATIONS!$EA$2:$EB$90,2,FALSE), IF(O59="Pipe",VALIDATIONS!$ED$2:$EE$16,0)))*G59*P59)   + IF(OR(L59="",L59="No",O59=""),0,          IF(N59="RCP",VLOOKUP(O59,VALIDATIONS!$DX$2:$DZ$31,3,FALSE),IF(N59="RCBC",VLOOKUP(O59,VALIDATIONS!$EA$2:$EC$90,3,FALSE),IF(N59="Pipe", VLOOKUP(O59,VALIDATIONS!$ED$2:$EF$16,3,FALSE))))         ) + IF(OR(M59="",M59="No",O59=""),0, IF(N59="RCP",VLOOKUP(O59,VALIDATIONS!$DX$2:$DZ$31,3,FALSE),IF(N59="RCBC",VLOOKUP(O59,VALIDATIONS!$EA$2:$EC$90,3,FALSE),IF(N59="Pipe", VLOOKUP(O59,VALIDATIONS!$ED$2:$EF$16,3,FALSE)))) )     )</f>
        <v/>
      </c>
    </row>
    <row r="60" spans="1:17" x14ac:dyDescent="0.2">
      <c r="A60" s="136"/>
      <c r="B60" s="141"/>
      <c r="C60" s="361"/>
      <c r="D60" s="141"/>
      <c r="E60" s="141"/>
      <c r="F60" s="141"/>
      <c r="G60" s="172"/>
      <c r="H60" s="141"/>
      <c r="I60" s="141"/>
      <c r="J60" s="141"/>
      <c r="K60" s="141"/>
      <c r="L60" s="368"/>
      <c r="M60" s="368"/>
      <c r="N60" s="363"/>
      <c r="O60" s="363"/>
      <c r="P60" s="141"/>
      <c r="Q60" s="106" t="str">
        <f>IF(AND(L60="",M60="",N60="",O60=""),"", IF(O60="",0, IF(N60="RCP", VLOOKUP(O60,VALIDATIONS!$DX$2:$DY$31,2,FALSE), IF(N60="RCBC", VLOOKUP(O60,VALIDATIONS!$EA$2:$EB$90,2,FALSE), IF(O60="Pipe",VALIDATIONS!$ED$2:$EE$16,0)))*G60*P60)   + IF(OR(L60="",L60="No",O60=""),0,          IF(N60="RCP",VLOOKUP(O60,VALIDATIONS!$DX$2:$DZ$31,3,FALSE),IF(N60="RCBC",VLOOKUP(O60,VALIDATIONS!$EA$2:$EC$90,3,FALSE),IF(N60="Pipe", VLOOKUP(O60,VALIDATIONS!$ED$2:$EF$16,3,FALSE))))         ) + IF(OR(M60="",M60="No",O60=""),0, IF(N60="RCP",VLOOKUP(O60,VALIDATIONS!$DX$2:$DZ$31,3,FALSE),IF(N60="RCBC",VLOOKUP(O60,VALIDATIONS!$EA$2:$EC$90,3,FALSE),IF(N60="Pipe", VLOOKUP(O60,VALIDATIONS!$ED$2:$EF$16,3,FALSE)))) )     )</f>
        <v/>
      </c>
    </row>
    <row r="61" spans="1:17" x14ac:dyDescent="0.2">
      <c r="A61" s="136"/>
      <c r="B61" s="141"/>
      <c r="C61" s="361"/>
      <c r="D61" s="141"/>
      <c r="E61" s="141"/>
      <c r="F61" s="141"/>
      <c r="G61" s="172"/>
      <c r="H61" s="141"/>
      <c r="I61" s="141"/>
      <c r="J61" s="141"/>
      <c r="K61" s="141"/>
      <c r="L61" s="368"/>
      <c r="M61" s="368"/>
      <c r="N61" s="363"/>
      <c r="O61" s="363"/>
      <c r="P61" s="141"/>
      <c r="Q61" s="106" t="str">
        <f>IF(AND(L61="",M61="",N61="",O61=""),"", IF(O61="",0, IF(N61="RCP", VLOOKUP(O61,VALIDATIONS!$DX$2:$DY$31,2,FALSE), IF(N61="RCBC", VLOOKUP(O61,VALIDATIONS!$EA$2:$EB$90,2,FALSE), IF(O61="Pipe",VALIDATIONS!$ED$2:$EE$16,0)))*G61*P61)   + IF(OR(L61="",L61="No",O61=""),0,          IF(N61="RCP",VLOOKUP(O61,VALIDATIONS!$DX$2:$DZ$31,3,FALSE),IF(N61="RCBC",VLOOKUP(O61,VALIDATIONS!$EA$2:$EC$90,3,FALSE),IF(N61="Pipe", VLOOKUP(O61,VALIDATIONS!$ED$2:$EF$16,3,FALSE))))         ) + IF(OR(M61="",M61="No",O61=""),0, IF(N61="RCP",VLOOKUP(O61,VALIDATIONS!$DX$2:$DZ$31,3,FALSE),IF(N61="RCBC",VLOOKUP(O61,VALIDATIONS!$EA$2:$EC$90,3,FALSE),IF(N61="Pipe", VLOOKUP(O61,VALIDATIONS!$ED$2:$EF$16,3,FALSE)))) )     )</f>
        <v/>
      </c>
    </row>
    <row r="62" spans="1:17" x14ac:dyDescent="0.2">
      <c r="A62" s="136"/>
      <c r="B62" s="141"/>
      <c r="C62" s="361"/>
      <c r="D62" s="141"/>
      <c r="E62" s="141"/>
      <c r="F62" s="141"/>
      <c r="G62" s="172"/>
      <c r="H62" s="141"/>
      <c r="I62" s="141"/>
      <c r="J62" s="141"/>
      <c r="K62" s="141"/>
      <c r="L62" s="368"/>
      <c r="M62" s="368"/>
      <c r="N62" s="363"/>
      <c r="O62" s="363"/>
      <c r="P62" s="141"/>
      <c r="Q62" s="106" t="str">
        <f>IF(AND(L62="",M62="",N62="",O62=""),"", IF(O62="",0, IF(N62="RCP", VLOOKUP(O62,VALIDATIONS!$DX$2:$DY$31,2,FALSE), IF(N62="RCBC", VLOOKUP(O62,VALIDATIONS!$EA$2:$EB$90,2,FALSE), IF(O62="Pipe",VALIDATIONS!$ED$2:$EE$16,0)))*G62*P62)   + IF(OR(L62="",L62="No",O62=""),0,          IF(N62="RCP",VLOOKUP(O62,VALIDATIONS!$DX$2:$DZ$31,3,FALSE),IF(N62="RCBC",VLOOKUP(O62,VALIDATIONS!$EA$2:$EC$90,3,FALSE),IF(N62="Pipe", VLOOKUP(O62,VALIDATIONS!$ED$2:$EF$16,3,FALSE))))         ) + IF(OR(M62="",M62="No",O62=""),0, IF(N62="RCP",VLOOKUP(O62,VALIDATIONS!$DX$2:$DZ$31,3,FALSE),IF(N62="RCBC",VLOOKUP(O62,VALIDATIONS!$EA$2:$EC$90,3,FALSE),IF(N62="Pipe", VLOOKUP(O62,VALIDATIONS!$ED$2:$EF$16,3,FALSE)))) )     )</f>
        <v/>
      </c>
    </row>
    <row r="63" spans="1:17" x14ac:dyDescent="0.2">
      <c r="A63" s="136"/>
      <c r="B63" s="141"/>
      <c r="C63" s="361"/>
      <c r="D63" s="141"/>
      <c r="E63" s="141"/>
      <c r="F63" s="141"/>
      <c r="G63" s="172"/>
      <c r="H63" s="141"/>
      <c r="I63" s="141"/>
      <c r="J63" s="141"/>
      <c r="K63" s="141"/>
      <c r="L63" s="368"/>
      <c r="M63" s="368"/>
      <c r="N63" s="363"/>
      <c r="O63" s="363"/>
      <c r="P63" s="141"/>
      <c r="Q63" s="106" t="str">
        <f>IF(AND(L63="",M63="",N63="",O63=""),"", IF(O63="",0, IF(N63="RCP", VLOOKUP(O63,VALIDATIONS!$DX$2:$DY$31,2,FALSE), IF(N63="RCBC", VLOOKUP(O63,VALIDATIONS!$EA$2:$EB$90,2,FALSE), IF(O63="Pipe",VALIDATIONS!$ED$2:$EE$16,0)))*G63*P63)   + IF(OR(L63="",L63="No",O63=""),0,          IF(N63="RCP",VLOOKUP(O63,VALIDATIONS!$DX$2:$DZ$31,3,FALSE),IF(N63="RCBC",VLOOKUP(O63,VALIDATIONS!$EA$2:$EC$90,3,FALSE),IF(N63="Pipe", VLOOKUP(O63,VALIDATIONS!$ED$2:$EF$16,3,FALSE))))         ) + IF(OR(M63="",M63="No",O63=""),0, IF(N63="RCP",VLOOKUP(O63,VALIDATIONS!$DX$2:$DZ$31,3,FALSE),IF(N63="RCBC",VLOOKUP(O63,VALIDATIONS!$EA$2:$EC$90,3,FALSE),IF(N63="Pipe", VLOOKUP(O63,VALIDATIONS!$ED$2:$EF$16,3,FALSE)))) )     )</f>
        <v/>
      </c>
    </row>
    <row r="64" spans="1:17" x14ac:dyDescent="0.2">
      <c r="A64" s="136"/>
      <c r="B64" s="141"/>
      <c r="C64" s="361"/>
      <c r="D64" s="141"/>
      <c r="E64" s="141"/>
      <c r="F64" s="141"/>
      <c r="G64" s="172"/>
      <c r="H64" s="141"/>
      <c r="I64" s="141"/>
      <c r="J64" s="141"/>
      <c r="K64" s="141"/>
      <c r="L64" s="368"/>
      <c r="M64" s="368"/>
      <c r="N64" s="363"/>
      <c r="O64" s="363"/>
      <c r="P64" s="141"/>
      <c r="Q64" s="106" t="str">
        <f>IF(AND(L64="",M64="",N64="",O64=""),"", IF(O64="",0, IF(N64="RCP", VLOOKUP(O64,VALIDATIONS!$DX$2:$DY$31,2,FALSE), IF(N64="RCBC", VLOOKUP(O64,VALIDATIONS!$EA$2:$EB$90,2,FALSE), IF(O64="Pipe",VALIDATIONS!$ED$2:$EE$16,0)))*G64*P64)   + IF(OR(L64="",L64="No",O64=""),0,          IF(N64="RCP",VLOOKUP(O64,VALIDATIONS!$DX$2:$DZ$31,3,FALSE),IF(N64="RCBC",VLOOKUP(O64,VALIDATIONS!$EA$2:$EC$90,3,FALSE),IF(N64="Pipe", VLOOKUP(O64,VALIDATIONS!$ED$2:$EF$16,3,FALSE))))         ) + IF(OR(M64="",M64="No",O64=""),0, IF(N64="RCP",VLOOKUP(O64,VALIDATIONS!$DX$2:$DZ$31,3,FALSE),IF(N64="RCBC",VLOOKUP(O64,VALIDATIONS!$EA$2:$EC$90,3,FALSE),IF(N64="Pipe", VLOOKUP(O64,VALIDATIONS!$ED$2:$EF$16,3,FALSE)))) )     )</f>
        <v/>
      </c>
    </row>
    <row r="65" spans="1:17" x14ac:dyDescent="0.2">
      <c r="A65" s="136"/>
      <c r="B65" s="141"/>
      <c r="C65" s="361"/>
      <c r="D65" s="141"/>
      <c r="E65" s="141"/>
      <c r="F65" s="141"/>
      <c r="G65" s="172"/>
      <c r="H65" s="141"/>
      <c r="I65" s="141"/>
      <c r="J65" s="141"/>
      <c r="K65" s="141"/>
      <c r="L65" s="368"/>
      <c r="M65" s="368"/>
      <c r="N65" s="363"/>
      <c r="O65" s="363"/>
      <c r="P65" s="141"/>
      <c r="Q65" s="106" t="str">
        <f>IF(AND(L65="",M65="",N65="",O65=""),"", IF(O65="",0, IF(N65="RCP", VLOOKUP(O65,VALIDATIONS!$DX$2:$DY$31,2,FALSE), IF(N65="RCBC", VLOOKUP(O65,VALIDATIONS!$EA$2:$EB$90,2,FALSE), IF(O65="Pipe",VALIDATIONS!$ED$2:$EE$16,0)))*G65*P65)   + IF(OR(L65="",L65="No",O65=""),0,          IF(N65="RCP",VLOOKUP(O65,VALIDATIONS!$DX$2:$DZ$31,3,FALSE),IF(N65="RCBC",VLOOKUP(O65,VALIDATIONS!$EA$2:$EC$90,3,FALSE),IF(N65="Pipe", VLOOKUP(O65,VALIDATIONS!$ED$2:$EF$16,3,FALSE))))         ) + IF(OR(M65="",M65="No",O65=""),0, IF(N65="RCP",VLOOKUP(O65,VALIDATIONS!$DX$2:$DZ$31,3,FALSE),IF(N65="RCBC",VLOOKUP(O65,VALIDATIONS!$EA$2:$EC$90,3,FALSE),IF(N65="Pipe", VLOOKUP(O65,VALIDATIONS!$ED$2:$EF$16,3,FALSE)))) )     )</f>
        <v/>
      </c>
    </row>
    <row r="66" spans="1:17" x14ac:dyDescent="0.2">
      <c r="A66" s="136"/>
      <c r="B66" s="141"/>
      <c r="C66" s="361"/>
      <c r="D66" s="141"/>
      <c r="E66" s="141"/>
      <c r="F66" s="141"/>
      <c r="G66" s="172"/>
      <c r="H66" s="141"/>
      <c r="I66" s="141"/>
      <c r="J66" s="141"/>
      <c r="K66" s="141"/>
      <c r="L66" s="368"/>
      <c r="M66" s="368"/>
      <c r="N66" s="363"/>
      <c r="O66" s="363"/>
      <c r="P66" s="141"/>
      <c r="Q66" s="106" t="str">
        <f>IF(AND(L66="",M66="",N66="",O66=""),"", IF(O66="",0, IF(N66="RCP", VLOOKUP(O66,VALIDATIONS!$DX$2:$DY$31,2,FALSE), IF(N66="RCBC", VLOOKUP(O66,VALIDATIONS!$EA$2:$EB$90,2,FALSE), IF(O66="Pipe",VALIDATIONS!$ED$2:$EE$16,0)))*G66*P66)   + IF(OR(L66="",L66="No",O66=""),0,          IF(N66="RCP",VLOOKUP(O66,VALIDATIONS!$DX$2:$DZ$31,3,FALSE),IF(N66="RCBC",VLOOKUP(O66,VALIDATIONS!$EA$2:$EC$90,3,FALSE),IF(N66="Pipe", VLOOKUP(O66,VALIDATIONS!$ED$2:$EF$16,3,FALSE))))         ) + IF(OR(M66="",M66="No",O66=""),0, IF(N66="RCP",VLOOKUP(O66,VALIDATIONS!$DX$2:$DZ$31,3,FALSE),IF(N66="RCBC",VLOOKUP(O66,VALIDATIONS!$EA$2:$EC$90,3,FALSE),IF(N66="Pipe", VLOOKUP(O66,VALIDATIONS!$ED$2:$EF$16,3,FALSE)))) )     )</f>
        <v/>
      </c>
    </row>
    <row r="67" spans="1:17" x14ac:dyDescent="0.2">
      <c r="A67" s="136"/>
      <c r="B67" s="141"/>
      <c r="C67" s="361"/>
      <c r="D67" s="141"/>
      <c r="E67" s="141"/>
      <c r="F67" s="141"/>
      <c r="G67" s="172"/>
      <c r="H67" s="141"/>
      <c r="I67" s="141"/>
      <c r="J67" s="141"/>
      <c r="K67" s="141"/>
      <c r="L67" s="368"/>
      <c r="M67" s="368"/>
      <c r="N67" s="363"/>
      <c r="O67" s="363"/>
      <c r="P67" s="141"/>
      <c r="Q67" s="106" t="str">
        <f>IF(AND(L67="",M67="",N67="",O67=""),"", IF(O67="",0, IF(N67="RCP", VLOOKUP(O67,VALIDATIONS!$DX$2:$DY$31,2,FALSE), IF(N67="RCBC", VLOOKUP(O67,VALIDATIONS!$EA$2:$EB$90,2,FALSE), IF(O67="Pipe",VALIDATIONS!$ED$2:$EE$16,0)))*G67*P67)   + IF(OR(L67="",L67="No",O67=""),0,          IF(N67="RCP",VLOOKUP(O67,VALIDATIONS!$DX$2:$DZ$31,3,FALSE),IF(N67="RCBC",VLOOKUP(O67,VALIDATIONS!$EA$2:$EC$90,3,FALSE),IF(N67="Pipe", VLOOKUP(O67,VALIDATIONS!$ED$2:$EF$16,3,FALSE))))         ) + IF(OR(M67="",M67="No",O67=""),0, IF(N67="RCP",VLOOKUP(O67,VALIDATIONS!$DX$2:$DZ$31,3,FALSE),IF(N67="RCBC",VLOOKUP(O67,VALIDATIONS!$EA$2:$EC$90,3,FALSE),IF(N67="Pipe", VLOOKUP(O67,VALIDATIONS!$ED$2:$EF$16,3,FALSE)))) )     )</f>
        <v/>
      </c>
    </row>
    <row r="68" spans="1:17" x14ac:dyDescent="0.2">
      <c r="A68" s="136"/>
      <c r="B68" s="141"/>
      <c r="C68" s="361"/>
      <c r="D68" s="141"/>
      <c r="E68" s="141"/>
      <c r="F68" s="141"/>
      <c r="G68" s="172"/>
      <c r="H68" s="141"/>
      <c r="I68" s="141"/>
      <c r="J68" s="141"/>
      <c r="K68" s="141"/>
      <c r="L68" s="368"/>
      <c r="M68" s="368"/>
      <c r="N68" s="363"/>
      <c r="O68" s="363"/>
      <c r="P68" s="141"/>
      <c r="Q68" s="106" t="str">
        <f>IF(AND(L68="",M68="",N68="",O68=""),"", IF(O68="",0, IF(N68="RCP", VLOOKUP(O68,VALIDATIONS!$DX$2:$DY$31,2,FALSE), IF(N68="RCBC", VLOOKUP(O68,VALIDATIONS!$EA$2:$EB$90,2,FALSE), IF(O68="Pipe",VALIDATIONS!$ED$2:$EE$16,0)))*G68*P68)   + IF(OR(L68="",L68="No",O68=""),0,          IF(N68="RCP",VLOOKUP(O68,VALIDATIONS!$DX$2:$DZ$31,3,FALSE),IF(N68="RCBC",VLOOKUP(O68,VALIDATIONS!$EA$2:$EC$90,3,FALSE),IF(N68="Pipe", VLOOKUP(O68,VALIDATIONS!$ED$2:$EF$16,3,FALSE))))         ) + IF(OR(M68="",M68="No",O68=""),0, IF(N68="RCP",VLOOKUP(O68,VALIDATIONS!$DX$2:$DZ$31,3,FALSE),IF(N68="RCBC",VLOOKUP(O68,VALIDATIONS!$EA$2:$EC$90,3,FALSE),IF(N68="Pipe", VLOOKUP(O68,VALIDATIONS!$ED$2:$EF$16,3,FALSE)))) )     )</f>
        <v/>
      </c>
    </row>
    <row r="69" spans="1:17" x14ac:dyDescent="0.2">
      <c r="A69" s="136"/>
      <c r="B69" s="141"/>
      <c r="C69" s="361"/>
      <c r="D69" s="141"/>
      <c r="E69" s="141"/>
      <c r="F69" s="141"/>
      <c r="G69" s="172"/>
      <c r="H69" s="141"/>
      <c r="I69" s="141"/>
      <c r="J69" s="141"/>
      <c r="K69" s="141"/>
      <c r="L69" s="368"/>
      <c r="M69" s="368"/>
      <c r="N69" s="363"/>
      <c r="O69" s="363"/>
      <c r="P69" s="141"/>
      <c r="Q69" s="106" t="str">
        <f>IF(AND(L69="",M69="",N69="",O69=""),"", IF(O69="",0, IF(N69="RCP", VLOOKUP(O69,VALIDATIONS!$DX$2:$DY$31,2,FALSE), IF(N69="RCBC", VLOOKUP(O69,VALIDATIONS!$EA$2:$EB$90,2,FALSE), IF(O69="Pipe",VALIDATIONS!$ED$2:$EE$16,0)))*G69*P69)   + IF(OR(L69="",L69="No",O69=""),0,          IF(N69="RCP",VLOOKUP(O69,VALIDATIONS!$DX$2:$DZ$31,3,FALSE),IF(N69="RCBC",VLOOKUP(O69,VALIDATIONS!$EA$2:$EC$90,3,FALSE),IF(N69="Pipe", VLOOKUP(O69,VALIDATIONS!$ED$2:$EF$16,3,FALSE))))         ) + IF(OR(M69="",M69="No",O69=""),0, IF(N69="RCP",VLOOKUP(O69,VALIDATIONS!$DX$2:$DZ$31,3,FALSE),IF(N69="RCBC",VLOOKUP(O69,VALIDATIONS!$EA$2:$EC$90,3,FALSE),IF(N69="Pipe", VLOOKUP(O69,VALIDATIONS!$ED$2:$EF$16,3,FALSE)))) )     )</f>
        <v/>
      </c>
    </row>
    <row r="70" spans="1:17" x14ac:dyDescent="0.2">
      <c r="A70" s="136"/>
      <c r="B70" s="141"/>
      <c r="C70" s="361"/>
      <c r="D70" s="141"/>
      <c r="E70" s="141"/>
      <c r="F70" s="141"/>
      <c r="G70" s="172"/>
      <c r="H70" s="141"/>
      <c r="I70" s="141"/>
      <c r="J70" s="141"/>
      <c r="K70" s="141"/>
      <c r="L70" s="368"/>
      <c r="M70" s="368"/>
      <c r="N70" s="363"/>
      <c r="O70" s="363"/>
      <c r="P70" s="141"/>
      <c r="Q70" s="106" t="str">
        <f>IF(AND(L70="",M70="",N70="",O70=""),"", IF(O70="",0, IF(N70="RCP", VLOOKUP(O70,VALIDATIONS!$DX$2:$DY$31,2,FALSE), IF(N70="RCBC", VLOOKUP(O70,VALIDATIONS!$EA$2:$EB$90,2,FALSE), IF(O70="Pipe",VALIDATIONS!$ED$2:$EE$16,0)))*G70*P70)   + IF(OR(L70="",L70="No",O70=""),0,          IF(N70="RCP",VLOOKUP(O70,VALIDATIONS!$DX$2:$DZ$31,3,FALSE),IF(N70="RCBC",VLOOKUP(O70,VALIDATIONS!$EA$2:$EC$90,3,FALSE),IF(N70="Pipe", VLOOKUP(O70,VALIDATIONS!$ED$2:$EF$16,3,FALSE))))         ) + IF(OR(M70="",M70="No",O70=""),0, IF(N70="RCP",VLOOKUP(O70,VALIDATIONS!$DX$2:$DZ$31,3,FALSE),IF(N70="RCBC",VLOOKUP(O70,VALIDATIONS!$EA$2:$EC$90,3,FALSE),IF(N70="Pipe", VLOOKUP(O70,VALIDATIONS!$ED$2:$EF$16,3,FALSE)))) )     )</f>
        <v/>
      </c>
    </row>
    <row r="71" spans="1:17" x14ac:dyDescent="0.2">
      <c r="A71" s="136"/>
      <c r="B71" s="141"/>
      <c r="C71" s="361"/>
      <c r="D71" s="141"/>
      <c r="E71" s="141"/>
      <c r="F71" s="141"/>
      <c r="G71" s="172"/>
      <c r="H71" s="141"/>
      <c r="I71" s="141"/>
      <c r="J71" s="141"/>
      <c r="K71" s="141"/>
      <c r="L71" s="368"/>
      <c r="M71" s="368"/>
      <c r="N71" s="363"/>
      <c r="O71" s="363"/>
      <c r="P71" s="141"/>
      <c r="Q71" s="106" t="str">
        <f>IF(AND(L71="",M71="",N71="",O71=""),"", IF(O71="",0, IF(N71="RCP", VLOOKUP(O71,VALIDATIONS!$DX$2:$DY$31,2,FALSE), IF(N71="RCBC", VLOOKUP(O71,VALIDATIONS!$EA$2:$EB$90,2,FALSE), IF(O71="Pipe",VALIDATIONS!$ED$2:$EE$16,0)))*G71*P71)   + IF(OR(L71="",L71="No",O71=""),0,          IF(N71="RCP",VLOOKUP(O71,VALIDATIONS!$DX$2:$DZ$31,3,FALSE),IF(N71="RCBC",VLOOKUP(O71,VALIDATIONS!$EA$2:$EC$90,3,FALSE),IF(N71="Pipe", VLOOKUP(O71,VALIDATIONS!$ED$2:$EF$16,3,FALSE))))         ) + IF(OR(M71="",M71="No",O71=""),0, IF(N71="RCP",VLOOKUP(O71,VALIDATIONS!$DX$2:$DZ$31,3,FALSE),IF(N71="RCBC",VLOOKUP(O71,VALIDATIONS!$EA$2:$EC$90,3,FALSE),IF(N71="Pipe", VLOOKUP(O71,VALIDATIONS!$ED$2:$EF$16,3,FALSE)))) )     )</f>
        <v/>
      </c>
    </row>
    <row r="72" spans="1:17" x14ac:dyDescent="0.2">
      <c r="A72" s="136"/>
      <c r="B72" s="141"/>
      <c r="C72" s="361"/>
      <c r="D72" s="141"/>
      <c r="E72" s="141"/>
      <c r="F72" s="141"/>
      <c r="G72" s="172"/>
      <c r="H72" s="141"/>
      <c r="I72" s="141"/>
      <c r="J72" s="141"/>
      <c r="K72" s="141"/>
      <c r="L72" s="368"/>
      <c r="M72" s="368"/>
      <c r="N72" s="363"/>
      <c r="O72" s="363"/>
      <c r="P72" s="141"/>
      <c r="Q72" s="106" t="str">
        <f>IF(AND(L72="",M72="",N72="",O72=""),"", IF(O72="",0, IF(N72="RCP", VLOOKUP(O72,VALIDATIONS!$DX$2:$DY$31,2,FALSE), IF(N72="RCBC", VLOOKUP(O72,VALIDATIONS!$EA$2:$EB$90,2,FALSE), IF(O72="Pipe",VALIDATIONS!$ED$2:$EE$16,0)))*G72*P72)   + IF(OR(L72="",L72="No",O72=""),0,          IF(N72="RCP",VLOOKUP(O72,VALIDATIONS!$DX$2:$DZ$31,3,FALSE),IF(N72="RCBC",VLOOKUP(O72,VALIDATIONS!$EA$2:$EC$90,3,FALSE),IF(N72="Pipe", VLOOKUP(O72,VALIDATIONS!$ED$2:$EF$16,3,FALSE))))         ) + IF(OR(M72="",M72="No",O72=""),0, IF(N72="RCP",VLOOKUP(O72,VALIDATIONS!$DX$2:$DZ$31,3,FALSE),IF(N72="RCBC",VLOOKUP(O72,VALIDATIONS!$EA$2:$EC$90,3,FALSE),IF(N72="Pipe", VLOOKUP(O72,VALIDATIONS!$ED$2:$EF$16,3,FALSE)))) )     )</f>
        <v/>
      </c>
    </row>
    <row r="73" spans="1:17" x14ac:dyDescent="0.2">
      <c r="A73" s="136"/>
      <c r="B73" s="141"/>
      <c r="C73" s="361"/>
      <c r="D73" s="141"/>
      <c r="E73" s="141"/>
      <c r="F73" s="141"/>
      <c r="G73" s="172"/>
      <c r="H73" s="141"/>
      <c r="I73" s="141"/>
      <c r="J73" s="141"/>
      <c r="K73" s="141"/>
      <c r="L73" s="368"/>
      <c r="M73" s="368"/>
      <c r="N73" s="363"/>
      <c r="O73" s="363"/>
      <c r="P73" s="141"/>
      <c r="Q73" s="106" t="str">
        <f>IF(AND(L73="",M73="",N73="",O73=""),"", IF(O73="",0, IF(N73="RCP", VLOOKUP(O73,VALIDATIONS!$DX$2:$DY$31,2,FALSE), IF(N73="RCBC", VLOOKUP(O73,VALIDATIONS!$EA$2:$EB$90,2,FALSE), IF(O73="Pipe",VALIDATIONS!$ED$2:$EE$16,0)))*G73*P73)   + IF(OR(L73="",L73="No",O73=""),0,          IF(N73="RCP",VLOOKUP(O73,VALIDATIONS!$DX$2:$DZ$31,3,FALSE),IF(N73="RCBC",VLOOKUP(O73,VALIDATIONS!$EA$2:$EC$90,3,FALSE),IF(N73="Pipe", VLOOKUP(O73,VALIDATIONS!$ED$2:$EF$16,3,FALSE))))         ) + IF(OR(M73="",M73="No",O73=""),0, IF(N73="RCP",VLOOKUP(O73,VALIDATIONS!$DX$2:$DZ$31,3,FALSE),IF(N73="RCBC",VLOOKUP(O73,VALIDATIONS!$EA$2:$EC$90,3,FALSE),IF(N73="Pipe", VLOOKUP(O73,VALIDATIONS!$ED$2:$EF$16,3,FALSE)))) )     )</f>
        <v/>
      </c>
    </row>
    <row r="74" spans="1:17" x14ac:dyDescent="0.2">
      <c r="A74" s="136"/>
      <c r="B74" s="141"/>
      <c r="C74" s="361"/>
      <c r="D74" s="141"/>
      <c r="E74" s="141"/>
      <c r="F74" s="141"/>
      <c r="G74" s="172"/>
      <c r="H74" s="141"/>
      <c r="I74" s="141"/>
      <c r="J74" s="141"/>
      <c r="K74" s="141"/>
      <c r="L74" s="368"/>
      <c r="M74" s="368"/>
      <c r="N74" s="363"/>
      <c r="O74" s="363"/>
      <c r="P74" s="141"/>
      <c r="Q74" s="106" t="str">
        <f>IF(AND(L74="",M74="",N74="",O74=""),"", IF(O74="",0, IF(N74="RCP", VLOOKUP(O74,VALIDATIONS!$DX$2:$DY$31,2,FALSE), IF(N74="RCBC", VLOOKUP(O74,VALIDATIONS!$EA$2:$EB$90,2,FALSE), IF(O74="Pipe",VALIDATIONS!$ED$2:$EE$16,0)))*G74*P74)   + IF(OR(L74="",L74="No",O74=""),0,          IF(N74="RCP",VLOOKUP(O74,VALIDATIONS!$DX$2:$DZ$31,3,FALSE),IF(N74="RCBC",VLOOKUP(O74,VALIDATIONS!$EA$2:$EC$90,3,FALSE),IF(N74="Pipe", VLOOKUP(O74,VALIDATIONS!$ED$2:$EF$16,3,FALSE))))         ) + IF(OR(M74="",M74="No",O74=""),0, IF(N74="RCP",VLOOKUP(O74,VALIDATIONS!$DX$2:$DZ$31,3,FALSE),IF(N74="RCBC",VLOOKUP(O74,VALIDATIONS!$EA$2:$EC$90,3,FALSE),IF(N74="Pipe", VLOOKUP(O74,VALIDATIONS!$ED$2:$EF$16,3,FALSE)))) )     )</f>
        <v/>
      </c>
    </row>
    <row r="75" spans="1:17" x14ac:dyDescent="0.2">
      <c r="A75" s="136"/>
      <c r="B75" s="141"/>
      <c r="C75" s="361"/>
      <c r="D75" s="141"/>
      <c r="E75" s="141"/>
      <c r="F75" s="141"/>
      <c r="G75" s="172"/>
      <c r="H75" s="141"/>
      <c r="I75" s="141"/>
      <c r="J75" s="141"/>
      <c r="K75" s="141"/>
      <c r="L75" s="368"/>
      <c r="M75" s="368"/>
      <c r="N75" s="363"/>
      <c r="O75" s="363"/>
      <c r="P75" s="141"/>
      <c r="Q75" s="106" t="str">
        <f>IF(AND(L75="",M75="",N75="",O75=""),"", IF(O75="",0, IF(N75="RCP", VLOOKUP(O75,VALIDATIONS!$DX$2:$DY$31,2,FALSE), IF(N75="RCBC", VLOOKUP(O75,VALIDATIONS!$EA$2:$EB$90,2,FALSE), IF(O75="Pipe",VALIDATIONS!$ED$2:$EE$16,0)))*G75*P75)   + IF(OR(L75="",L75="No",O75=""),0,          IF(N75="RCP",VLOOKUP(O75,VALIDATIONS!$DX$2:$DZ$31,3,FALSE),IF(N75="RCBC",VLOOKUP(O75,VALIDATIONS!$EA$2:$EC$90,3,FALSE),IF(N75="Pipe", VLOOKUP(O75,VALIDATIONS!$ED$2:$EF$16,3,FALSE))))         ) + IF(OR(M75="",M75="No",O75=""),0, IF(N75="RCP",VLOOKUP(O75,VALIDATIONS!$DX$2:$DZ$31,3,FALSE),IF(N75="RCBC",VLOOKUP(O75,VALIDATIONS!$EA$2:$EC$90,3,FALSE),IF(N75="Pipe", VLOOKUP(O75,VALIDATIONS!$ED$2:$EF$16,3,FALSE)))) )     )</f>
        <v/>
      </c>
    </row>
    <row r="76" spans="1:17" x14ac:dyDescent="0.2">
      <c r="A76" s="136"/>
      <c r="B76" s="141"/>
      <c r="C76" s="361"/>
      <c r="D76" s="141"/>
      <c r="E76" s="141"/>
      <c r="F76" s="141"/>
      <c r="G76" s="172"/>
      <c r="H76" s="141"/>
      <c r="I76" s="141"/>
      <c r="J76" s="141"/>
      <c r="K76" s="141"/>
      <c r="L76" s="368"/>
      <c r="M76" s="368"/>
      <c r="N76" s="363"/>
      <c r="O76" s="363"/>
      <c r="P76" s="141"/>
      <c r="Q76" s="106" t="str">
        <f>IF(AND(L76="",M76="",N76="",O76=""),"", IF(O76="",0, IF(N76="RCP", VLOOKUP(O76,VALIDATIONS!$DX$2:$DY$31,2,FALSE), IF(N76="RCBC", VLOOKUP(O76,VALIDATIONS!$EA$2:$EB$90,2,FALSE), IF(O76="Pipe",VALIDATIONS!$ED$2:$EE$16,0)))*G76*P76)   + IF(OR(L76="",L76="No",O76=""),0,          IF(N76="RCP",VLOOKUP(O76,VALIDATIONS!$DX$2:$DZ$31,3,FALSE),IF(N76="RCBC",VLOOKUP(O76,VALIDATIONS!$EA$2:$EC$90,3,FALSE),IF(N76="Pipe", VLOOKUP(O76,VALIDATIONS!$ED$2:$EF$16,3,FALSE))))         ) + IF(OR(M76="",M76="No",O76=""),0, IF(N76="RCP",VLOOKUP(O76,VALIDATIONS!$DX$2:$DZ$31,3,FALSE),IF(N76="RCBC",VLOOKUP(O76,VALIDATIONS!$EA$2:$EC$90,3,FALSE),IF(N76="Pipe", VLOOKUP(O76,VALIDATIONS!$ED$2:$EF$16,3,FALSE)))) )     )</f>
        <v/>
      </c>
    </row>
    <row r="77" spans="1:17" x14ac:dyDescent="0.2">
      <c r="A77" s="136"/>
      <c r="B77" s="141"/>
      <c r="C77" s="361"/>
      <c r="D77" s="141"/>
      <c r="E77" s="141"/>
      <c r="F77" s="141"/>
      <c r="G77" s="172"/>
      <c r="H77" s="141"/>
      <c r="I77" s="141"/>
      <c r="J77" s="141"/>
      <c r="K77" s="141"/>
      <c r="L77" s="368"/>
      <c r="M77" s="368"/>
      <c r="N77" s="363"/>
      <c r="O77" s="363"/>
      <c r="P77" s="141"/>
      <c r="Q77" s="106" t="str">
        <f>IF(AND(L77="",M77="",N77="",O77=""),"", IF(O77="",0, IF(N77="RCP", VLOOKUP(O77,VALIDATIONS!$DX$2:$DY$31,2,FALSE), IF(N77="RCBC", VLOOKUP(O77,VALIDATIONS!$EA$2:$EB$90,2,FALSE), IF(O77="Pipe",VALIDATIONS!$ED$2:$EE$16,0)))*G77*P77)   + IF(OR(L77="",L77="No",O77=""),0,          IF(N77="RCP",VLOOKUP(O77,VALIDATIONS!$DX$2:$DZ$31,3,FALSE),IF(N77="RCBC",VLOOKUP(O77,VALIDATIONS!$EA$2:$EC$90,3,FALSE),IF(N77="Pipe", VLOOKUP(O77,VALIDATIONS!$ED$2:$EF$16,3,FALSE))))         ) + IF(OR(M77="",M77="No",O77=""),0, IF(N77="RCP",VLOOKUP(O77,VALIDATIONS!$DX$2:$DZ$31,3,FALSE),IF(N77="RCBC",VLOOKUP(O77,VALIDATIONS!$EA$2:$EC$90,3,FALSE),IF(N77="Pipe", VLOOKUP(O77,VALIDATIONS!$ED$2:$EF$16,3,FALSE)))) )     )</f>
        <v/>
      </c>
    </row>
    <row r="78" spans="1:17" x14ac:dyDescent="0.2">
      <c r="A78" s="136"/>
      <c r="B78" s="141"/>
      <c r="C78" s="361"/>
      <c r="D78" s="141"/>
      <c r="E78" s="141"/>
      <c r="F78" s="141"/>
      <c r="G78" s="172"/>
      <c r="H78" s="141"/>
      <c r="I78" s="141"/>
      <c r="J78" s="141"/>
      <c r="K78" s="141"/>
      <c r="L78" s="368"/>
      <c r="M78" s="368"/>
      <c r="N78" s="363"/>
      <c r="O78" s="363"/>
      <c r="P78" s="141"/>
      <c r="Q78" s="106" t="str">
        <f>IF(AND(L78="",M78="",N78="",O78=""),"", IF(O78="",0, IF(N78="RCP", VLOOKUP(O78,VALIDATIONS!$DX$2:$DY$31,2,FALSE), IF(N78="RCBC", VLOOKUP(O78,VALIDATIONS!$EA$2:$EB$90,2,FALSE), IF(O78="Pipe",VALIDATIONS!$ED$2:$EE$16,0)))*G78*P78)   + IF(OR(L78="",L78="No",O78=""),0,          IF(N78="RCP",VLOOKUP(O78,VALIDATIONS!$DX$2:$DZ$31,3,FALSE),IF(N78="RCBC",VLOOKUP(O78,VALIDATIONS!$EA$2:$EC$90,3,FALSE),IF(N78="Pipe", VLOOKUP(O78,VALIDATIONS!$ED$2:$EF$16,3,FALSE))))         ) + IF(OR(M78="",M78="No",O78=""),0, IF(N78="RCP",VLOOKUP(O78,VALIDATIONS!$DX$2:$DZ$31,3,FALSE),IF(N78="RCBC",VLOOKUP(O78,VALIDATIONS!$EA$2:$EC$90,3,FALSE),IF(N78="Pipe", VLOOKUP(O78,VALIDATIONS!$ED$2:$EF$16,3,FALSE)))) )     )</f>
        <v/>
      </c>
    </row>
    <row r="79" spans="1:17" x14ac:dyDescent="0.2">
      <c r="A79" s="136"/>
      <c r="B79" s="141"/>
      <c r="C79" s="361"/>
      <c r="D79" s="141"/>
      <c r="E79" s="141"/>
      <c r="F79" s="141"/>
      <c r="G79" s="172"/>
      <c r="H79" s="141"/>
      <c r="I79" s="141"/>
      <c r="J79" s="141"/>
      <c r="K79" s="141"/>
      <c r="L79" s="368"/>
      <c r="M79" s="368"/>
      <c r="N79" s="363"/>
      <c r="O79" s="363"/>
      <c r="P79" s="141"/>
      <c r="Q79" s="106" t="str">
        <f>IF(AND(L79="",M79="",N79="",O79=""),"", IF(O79="",0, IF(N79="RCP", VLOOKUP(O79,VALIDATIONS!$DX$2:$DY$31,2,FALSE), IF(N79="RCBC", VLOOKUP(O79,VALIDATIONS!$EA$2:$EB$90,2,FALSE), IF(O79="Pipe",VALIDATIONS!$ED$2:$EE$16,0)))*G79*P79)   + IF(OR(L79="",L79="No",O79=""),0,          IF(N79="RCP",VLOOKUP(O79,VALIDATIONS!$DX$2:$DZ$31,3,FALSE),IF(N79="RCBC",VLOOKUP(O79,VALIDATIONS!$EA$2:$EC$90,3,FALSE),IF(N79="Pipe", VLOOKUP(O79,VALIDATIONS!$ED$2:$EF$16,3,FALSE))))         ) + IF(OR(M79="",M79="No",O79=""),0, IF(N79="RCP",VLOOKUP(O79,VALIDATIONS!$DX$2:$DZ$31,3,FALSE),IF(N79="RCBC",VLOOKUP(O79,VALIDATIONS!$EA$2:$EC$90,3,FALSE),IF(N79="Pipe", VLOOKUP(O79,VALIDATIONS!$ED$2:$EF$16,3,FALSE)))) )     )</f>
        <v/>
      </c>
    </row>
    <row r="80" spans="1:17" x14ac:dyDescent="0.2">
      <c r="A80" s="136"/>
      <c r="B80" s="141"/>
      <c r="C80" s="361"/>
      <c r="D80" s="141"/>
      <c r="E80" s="141"/>
      <c r="F80" s="141"/>
      <c r="G80" s="172"/>
      <c r="H80" s="141"/>
      <c r="I80" s="141"/>
      <c r="J80" s="141"/>
      <c r="K80" s="141"/>
      <c r="L80" s="368"/>
      <c r="M80" s="368"/>
      <c r="N80" s="363"/>
      <c r="O80" s="363"/>
      <c r="P80" s="141"/>
      <c r="Q80" s="106" t="str">
        <f>IF(AND(L80="",M80="",N80="",O80=""),"", IF(O80="",0, IF(N80="RCP", VLOOKUP(O80,VALIDATIONS!$DX$2:$DY$31,2,FALSE), IF(N80="RCBC", VLOOKUP(O80,VALIDATIONS!$EA$2:$EB$90,2,FALSE), IF(O80="Pipe",VALIDATIONS!$ED$2:$EE$16,0)))*G80*P80)   + IF(OR(L80="",L80="No",O80=""),0,          IF(N80="RCP",VLOOKUP(O80,VALIDATIONS!$DX$2:$DZ$31,3,FALSE),IF(N80="RCBC",VLOOKUP(O80,VALIDATIONS!$EA$2:$EC$90,3,FALSE),IF(N80="Pipe", VLOOKUP(O80,VALIDATIONS!$ED$2:$EF$16,3,FALSE))))         ) + IF(OR(M80="",M80="No",O80=""),0, IF(N80="RCP",VLOOKUP(O80,VALIDATIONS!$DX$2:$DZ$31,3,FALSE),IF(N80="RCBC",VLOOKUP(O80,VALIDATIONS!$EA$2:$EC$90,3,FALSE),IF(N80="Pipe", VLOOKUP(O80,VALIDATIONS!$ED$2:$EF$16,3,FALSE)))) )     )</f>
        <v/>
      </c>
    </row>
    <row r="81" spans="1:17" x14ac:dyDescent="0.2">
      <c r="A81" s="136"/>
      <c r="B81" s="141"/>
      <c r="C81" s="361"/>
      <c r="D81" s="141"/>
      <c r="E81" s="141"/>
      <c r="F81" s="141"/>
      <c r="G81" s="172"/>
      <c r="H81" s="141"/>
      <c r="I81" s="141"/>
      <c r="J81" s="141"/>
      <c r="K81" s="141"/>
      <c r="L81" s="368"/>
      <c r="M81" s="368"/>
      <c r="N81" s="363"/>
      <c r="O81" s="363"/>
      <c r="P81" s="141"/>
      <c r="Q81" s="106" t="str">
        <f>IF(AND(L81="",M81="",N81="",O81=""),"", IF(O81="",0, IF(N81="RCP", VLOOKUP(O81,VALIDATIONS!$DX$2:$DY$31,2,FALSE), IF(N81="RCBC", VLOOKUP(O81,VALIDATIONS!$EA$2:$EB$90,2,FALSE), IF(O81="Pipe",VALIDATIONS!$ED$2:$EE$16,0)))*G81*P81)   + IF(OR(L81="",L81="No",O81=""),0,          IF(N81="RCP",VLOOKUP(O81,VALIDATIONS!$DX$2:$DZ$31,3,FALSE),IF(N81="RCBC",VLOOKUP(O81,VALIDATIONS!$EA$2:$EC$90,3,FALSE),IF(N81="Pipe", VLOOKUP(O81,VALIDATIONS!$ED$2:$EF$16,3,FALSE))))         ) + IF(OR(M81="",M81="No",O81=""),0, IF(N81="RCP",VLOOKUP(O81,VALIDATIONS!$DX$2:$DZ$31,3,FALSE),IF(N81="RCBC",VLOOKUP(O81,VALIDATIONS!$EA$2:$EC$90,3,FALSE),IF(N81="Pipe", VLOOKUP(O81,VALIDATIONS!$ED$2:$EF$16,3,FALSE)))) )     )</f>
        <v/>
      </c>
    </row>
    <row r="82" spans="1:17" x14ac:dyDescent="0.2">
      <c r="A82" s="136"/>
      <c r="B82" s="141"/>
      <c r="C82" s="361"/>
      <c r="D82" s="141"/>
      <c r="E82" s="141"/>
      <c r="F82" s="141"/>
      <c r="G82" s="172"/>
      <c r="H82" s="141"/>
      <c r="I82" s="141"/>
      <c r="J82" s="141"/>
      <c r="K82" s="141"/>
      <c r="L82" s="368"/>
      <c r="M82" s="368"/>
      <c r="N82" s="363"/>
      <c r="O82" s="363"/>
      <c r="P82" s="141"/>
      <c r="Q82" s="106" t="str">
        <f>IF(AND(L82="",M82="",N82="",O82=""),"", IF(O82="",0, IF(N82="RCP", VLOOKUP(O82,VALIDATIONS!$DX$2:$DY$31,2,FALSE), IF(N82="RCBC", VLOOKUP(O82,VALIDATIONS!$EA$2:$EB$90,2,FALSE), IF(O82="Pipe",VALIDATIONS!$ED$2:$EE$16,0)))*G82*P82)   + IF(OR(L82="",L82="No",O82=""),0,          IF(N82="RCP",VLOOKUP(O82,VALIDATIONS!$DX$2:$DZ$31,3,FALSE),IF(N82="RCBC",VLOOKUP(O82,VALIDATIONS!$EA$2:$EC$90,3,FALSE),IF(N82="Pipe", VLOOKUP(O82,VALIDATIONS!$ED$2:$EF$16,3,FALSE))))         ) + IF(OR(M82="",M82="No",O82=""),0, IF(N82="RCP",VLOOKUP(O82,VALIDATIONS!$DX$2:$DZ$31,3,FALSE),IF(N82="RCBC",VLOOKUP(O82,VALIDATIONS!$EA$2:$EC$90,3,FALSE),IF(N82="Pipe", VLOOKUP(O82,VALIDATIONS!$ED$2:$EF$16,3,FALSE)))) )     )</f>
        <v/>
      </c>
    </row>
    <row r="83" spans="1:17" x14ac:dyDescent="0.2">
      <c r="A83" s="136"/>
      <c r="B83" s="141"/>
      <c r="C83" s="361"/>
      <c r="D83" s="141"/>
      <c r="E83" s="141"/>
      <c r="F83" s="141"/>
      <c r="G83" s="172"/>
      <c r="H83" s="141"/>
      <c r="I83" s="141"/>
      <c r="J83" s="141"/>
      <c r="K83" s="141"/>
      <c r="L83" s="368"/>
      <c r="M83" s="368"/>
      <c r="N83" s="363"/>
      <c r="O83" s="363"/>
      <c r="P83" s="141"/>
      <c r="Q83" s="106" t="str">
        <f>IF(AND(L83="",M83="",N83="",O83=""),"", IF(O83="",0, IF(N83="RCP", VLOOKUP(O83,VALIDATIONS!$DX$2:$DY$31,2,FALSE), IF(N83="RCBC", VLOOKUP(O83,VALIDATIONS!$EA$2:$EB$90,2,FALSE), IF(O83="Pipe",VALIDATIONS!$ED$2:$EE$16,0)))*G83*P83)   + IF(OR(L83="",L83="No",O83=""),0,          IF(N83="RCP",VLOOKUP(O83,VALIDATIONS!$DX$2:$DZ$31,3,FALSE),IF(N83="RCBC",VLOOKUP(O83,VALIDATIONS!$EA$2:$EC$90,3,FALSE),IF(N83="Pipe", VLOOKUP(O83,VALIDATIONS!$ED$2:$EF$16,3,FALSE))))         ) + IF(OR(M83="",M83="No",O83=""),0, IF(N83="RCP",VLOOKUP(O83,VALIDATIONS!$DX$2:$DZ$31,3,FALSE),IF(N83="RCBC",VLOOKUP(O83,VALIDATIONS!$EA$2:$EC$90,3,FALSE),IF(N83="Pipe", VLOOKUP(O83,VALIDATIONS!$ED$2:$EF$16,3,FALSE)))) )     )</f>
        <v/>
      </c>
    </row>
    <row r="84" spans="1:17" x14ac:dyDescent="0.2">
      <c r="A84" s="136"/>
      <c r="B84" s="141"/>
      <c r="C84" s="361"/>
      <c r="D84" s="141"/>
      <c r="E84" s="141"/>
      <c r="F84" s="141"/>
      <c r="G84" s="172"/>
      <c r="H84" s="141"/>
      <c r="I84" s="141"/>
      <c r="J84" s="141"/>
      <c r="K84" s="141"/>
      <c r="L84" s="368"/>
      <c r="M84" s="368"/>
      <c r="N84" s="363"/>
      <c r="O84" s="363"/>
      <c r="P84" s="141"/>
      <c r="Q84" s="106" t="str">
        <f>IF(AND(L84="",M84="",N84="",O84=""),"", IF(O84="",0, IF(N84="RCP", VLOOKUP(O84,VALIDATIONS!$DX$2:$DY$31,2,FALSE), IF(N84="RCBC", VLOOKUP(O84,VALIDATIONS!$EA$2:$EB$90,2,FALSE), IF(O84="Pipe",VALIDATIONS!$ED$2:$EE$16,0)))*G84*P84)   + IF(OR(L84="",L84="No",O84=""),0,          IF(N84="RCP",VLOOKUP(O84,VALIDATIONS!$DX$2:$DZ$31,3,FALSE),IF(N84="RCBC",VLOOKUP(O84,VALIDATIONS!$EA$2:$EC$90,3,FALSE),IF(N84="Pipe", VLOOKUP(O84,VALIDATIONS!$ED$2:$EF$16,3,FALSE))))         ) + IF(OR(M84="",M84="No",O84=""),0, IF(N84="RCP",VLOOKUP(O84,VALIDATIONS!$DX$2:$DZ$31,3,FALSE),IF(N84="RCBC",VLOOKUP(O84,VALIDATIONS!$EA$2:$EC$90,3,FALSE),IF(N84="Pipe", VLOOKUP(O84,VALIDATIONS!$ED$2:$EF$16,3,FALSE)))) )     )</f>
        <v/>
      </c>
    </row>
    <row r="85" spans="1:17" x14ac:dyDescent="0.2">
      <c r="A85" s="136"/>
      <c r="B85" s="141"/>
      <c r="C85" s="361"/>
      <c r="D85" s="141"/>
      <c r="E85" s="141"/>
      <c r="F85" s="141"/>
      <c r="G85" s="172"/>
      <c r="H85" s="141"/>
      <c r="I85" s="141"/>
      <c r="J85" s="141"/>
      <c r="K85" s="141"/>
      <c r="L85" s="368"/>
      <c r="M85" s="368"/>
      <c r="N85" s="363"/>
      <c r="O85" s="363"/>
      <c r="P85" s="141"/>
      <c r="Q85" s="106" t="str">
        <f>IF(AND(L85="",M85="",N85="",O85=""),"", IF(O85="",0, IF(N85="RCP", VLOOKUP(O85,VALIDATIONS!$DX$2:$DY$31,2,FALSE), IF(N85="RCBC", VLOOKUP(O85,VALIDATIONS!$EA$2:$EB$90,2,FALSE), IF(O85="Pipe",VALIDATIONS!$ED$2:$EE$16,0)))*G85*P85)   + IF(OR(L85="",L85="No",O85=""),0,          IF(N85="RCP",VLOOKUP(O85,VALIDATIONS!$DX$2:$DZ$31,3,FALSE),IF(N85="RCBC",VLOOKUP(O85,VALIDATIONS!$EA$2:$EC$90,3,FALSE),IF(N85="Pipe", VLOOKUP(O85,VALIDATIONS!$ED$2:$EF$16,3,FALSE))))         ) + IF(OR(M85="",M85="No",O85=""),0, IF(N85="RCP",VLOOKUP(O85,VALIDATIONS!$DX$2:$DZ$31,3,FALSE),IF(N85="RCBC",VLOOKUP(O85,VALIDATIONS!$EA$2:$EC$90,3,FALSE),IF(N85="Pipe", VLOOKUP(O85,VALIDATIONS!$ED$2:$EF$16,3,FALSE)))) )     )</f>
        <v/>
      </c>
    </row>
    <row r="86" spans="1:17" x14ac:dyDescent="0.2">
      <c r="A86" s="136"/>
      <c r="B86" s="141"/>
      <c r="C86" s="361"/>
      <c r="D86" s="141"/>
      <c r="E86" s="141"/>
      <c r="F86" s="141"/>
      <c r="G86" s="172"/>
      <c r="H86" s="141"/>
      <c r="I86" s="141"/>
      <c r="J86" s="141"/>
      <c r="K86" s="141"/>
      <c r="L86" s="368"/>
      <c r="M86" s="368"/>
      <c r="N86" s="363"/>
      <c r="O86" s="363"/>
      <c r="P86" s="141"/>
      <c r="Q86" s="106" t="str">
        <f>IF(AND(L86="",M86="",N86="",O86=""),"", IF(O86="",0, IF(N86="RCP", VLOOKUP(O86,VALIDATIONS!$DX$2:$DY$31,2,FALSE), IF(N86="RCBC", VLOOKUP(O86,VALIDATIONS!$EA$2:$EB$90,2,FALSE), IF(O86="Pipe",VALIDATIONS!$ED$2:$EE$16,0)))*G86*P86)   + IF(OR(L86="",L86="No",O86=""),0,          IF(N86="RCP",VLOOKUP(O86,VALIDATIONS!$DX$2:$DZ$31,3,FALSE),IF(N86="RCBC",VLOOKUP(O86,VALIDATIONS!$EA$2:$EC$90,3,FALSE),IF(N86="Pipe", VLOOKUP(O86,VALIDATIONS!$ED$2:$EF$16,3,FALSE))))         ) + IF(OR(M86="",M86="No",O86=""),0, IF(N86="RCP",VLOOKUP(O86,VALIDATIONS!$DX$2:$DZ$31,3,FALSE),IF(N86="RCBC",VLOOKUP(O86,VALIDATIONS!$EA$2:$EC$90,3,FALSE),IF(N86="Pipe", VLOOKUP(O86,VALIDATIONS!$ED$2:$EF$16,3,FALSE)))) )     )</f>
        <v/>
      </c>
    </row>
    <row r="87" spans="1:17" x14ac:dyDescent="0.2">
      <c r="A87" s="136"/>
      <c r="B87" s="141"/>
      <c r="C87" s="361"/>
      <c r="D87" s="141"/>
      <c r="E87" s="141"/>
      <c r="F87" s="141"/>
      <c r="G87" s="172"/>
      <c r="H87" s="141"/>
      <c r="I87" s="141"/>
      <c r="J87" s="141"/>
      <c r="K87" s="141"/>
      <c r="L87" s="368"/>
      <c r="M87" s="368"/>
      <c r="N87" s="363"/>
      <c r="O87" s="363"/>
      <c r="P87" s="141"/>
      <c r="Q87" s="106" t="str">
        <f>IF(AND(L87="",M87="",N87="",O87=""),"", IF(O87="",0, IF(N87="RCP", VLOOKUP(O87,VALIDATIONS!$DX$2:$DY$31,2,FALSE), IF(N87="RCBC", VLOOKUP(O87,VALIDATIONS!$EA$2:$EB$90,2,FALSE), IF(O87="Pipe",VALIDATIONS!$ED$2:$EE$16,0)))*G87*P87)   + IF(OR(L87="",L87="No",O87=""),0,          IF(N87="RCP",VLOOKUP(O87,VALIDATIONS!$DX$2:$DZ$31,3,FALSE),IF(N87="RCBC",VLOOKUP(O87,VALIDATIONS!$EA$2:$EC$90,3,FALSE),IF(N87="Pipe", VLOOKUP(O87,VALIDATIONS!$ED$2:$EF$16,3,FALSE))))         ) + IF(OR(M87="",M87="No",O87=""),0, IF(N87="RCP",VLOOKUP(O87,VALIDATIONS!$DX$2:$DZ$31,3,FALSE),IF(N87="RCBC",VLOOKUP(O87,VALIDATIONS!$EA$2:$EC$90,3,FALSE),IF(N87="Pipe", VLOOKUP(O87,VALIDATIONS!$ED$2:$EF$16,3,FALSE)))) )     )</f>
        <v/>
      </c>
    </row>
    <row r="88" spans="1:17" x14ac:dyDescent="0.2">
      <c r="A88" s="136"/>
      <c r="B88" s="141"/>
      <c r="C88" s="361"/>
      <c r="D88" s="141"/>
      <c r="E88" s="141"/>
      <c r="F88" s="141"/>
      <c r="G88" s="172"/>
      <c r="H88" s="141"/>
      <c r="I88" s="141"/>
      <c r="J88" s="141"/>
      <c r="K88" s="141"/>
      <c r="L88" s="368"/>
      <c r="M88" s="368"/>
      <c r="N88" s="363"/>
      <c r="O88" s="363"/>
      <c r="P88" s="141"/>
      <c r="Q88" s="106" t="str">
        <f>IF(AND(L88="",M88="",N88="",O88=""),"", IF(O88="",0, IF(N88="RCP", VLOOKUP(O88,VALIDATIONS!$DX$2:$DY$31,2,FALSE), IF(N88="RCBC", VLOOKUP(O88,VALIDATIONS!$EA$2:$EB$90,2,FALSE), IF(O88="Pipe",VALIDATIONS!$ED$2:$EE$16,0)))*G88*P88)   + IF(OR(L88="",L88="No",O88=""),0,          IF(N88="RCP",VLOOKUP(O88,VALIDATIONS!$DX$2:$DZ$31,3,FALSE),IF(N88="RCBC",VLOOKUP(O88,VALIDATIONS!$EA$2:$EC$90,3,FALSE),IF(N88="Pipe", VLOOKUP(O88,VALIDATIONS!$ED$2:$EF$16,3,FALSE))))         ) + IF(OR(M88="",M88="No",O88=""),0, IF(N88="RCP",VLOOKUP(O88,VALIDATIONS!$DX$2:$DZ$31,3,FALSE),IF(N88="RCBC",VLOOKUP(O88,VALIDATIONS!$EA$2:$EC$90,3,FALSE),IF(N88="Pipe", VLOOKUP(O88,VALIDATIONS!$ED$2:$EF$16,3,FALSE)))) )     )</f>
        <v/>
      </c>
    </row>
    <row r="89" spans="1:17" x14ac:dyDescent="0.2">
      <c r="A89" s="136"/>
      <c r="B89" s="141"/>
      <c r="C89" s="361"/>
      <c r="D89" s="141"/>
      <c r="E89" s="141"/>
      <c r="F89" s="141"/>
      <c r="G89" s="172"/>
      <c r="H89" s="141"/>
      <c r="I89" s="141"/>
      <c r="J89" s="141"/>
      <c r="K89" s="141"/>
      <c r="L89" s="368"/>
      <c r="M89" s="368"/>
      <c r="N89" s="363"/>
      <c r="O89" s="363"/>
      <c r="P89" s="141"/>
      <c r="Q89" s="106" t="str">
        <f>IF(AND(L89="",M89="",N89="",O89=""),"", IF(O89="",0, IF(N89="RCP", VLOOKUP(O89,VALIDATIONS!$DX$2:$DY$31,2,FALSE), IF(N89="RCBC", VLOOKUP(O89,VALIDATIONS!$EA$2:$EB$90,2,FALSE), IF(O89="Pipe",VALIDATIONS!$ED$2:$EE$16,0)))*G89*P89)   + IF(OR(L89="",L89="No",O89=""),0,          IF(N89="RCP",VLOOKUP(O89,VALIDATIONS!$DX$2:$DZ$31,3,FALSE),IF(N89="RCBC",VLOOKUP(O89,VALIDATIONS!$EA$2:$EC$90,3,FALSE),IF(N89="Pipe", VLOOKUP(O89,VALIDATIONS!$ED$2:$EF$16,3,FALSE))))         ) + IF(OR(M89="",M89="No",O89=""),0, IF(N89="RCP",VLOOKUP(O89,VALIDATIONS!$DX$2:$DZ$31,3,FALSE),IF(N89="RCBC",VLOOKUP(O89,VALIDATIONS!$EA$2:$EC$90,3,FALSE),IF(N89="Pipe", VLOOKUP(O89,VALIDATIONS!$ED$2:$EF$16,3,FALSE)))) )     )</f>
        <v/>
      </c>
    </row>
    <row r="90" spans="1:17" x14ac:dyDescent="0.2">
      <c r="A90" s="136"/>
      <c r="B90" s="141"/>
      <c r="C90" s="361"/>
      <c r="D90" s="141"/>
      <c r="E90" s="141"/>
      <c r="F90" s="141"/>
      <c r="G90" s="172"/>
      <c r="H90" s="141"/>
      <c r="I90" s="141"/>
      <c r="J90" s="141"/>
      <c r="K90" s="141"/>
      <c r="L90" s="368"/>
      <c r="M90" s="368"/>
      <c r="N90" s="363"/>
      <c r="O90" s="363"/>
      <c r="P90" s="141"/>
      <c r="Q90" s="106" t="str">
        <f>IF(AND(L90="",M90="",N90="",O90=""),"", IF(O90="",0, IF(N90="RCP", VLOOKUP(O90,VALIDATIONS!$DX$2:$DY$31,2,FALSE), IF(N90="RCBC", VLOOKUP(O90,VALIDATIONS!$EA$2:$EB$90,2,FALSE), IF(O90="Pipe",VALIDATIONS!$ED$2:$EE$16,0)))*G90*P90)   + IF(OR(L90="",L90="No",O90=""),0,          IF(N90="RCP",VLOOKUP(O90,VALIDATIONS!$DX$2:$DZ$31,3,FALSE),IF(N90="RCBC",VLOOKUP(O90,VALIDATIONS!$EA$2:$EC$90,3,FALSE),IF(N90="Pipe", VLOOKUP(O90,VALIDATIONS!$ED$2:$EF$16,3,FALSE))))         ) + IF(OR(M90="",M90="No",O90=""),0, IF(N90="RCP",VLOOKUP(O90,VALIDATIONS!$DX$2:$DZ$31,3,FALSE),IF(N90="RCBC",VLOOKUP(O90,VALIDATIONS!$EA$2:$EC$90,3,FALSE),IF(N90="Pipe", VLOOKUP(O90,VALIDATIONS!$ED$2:$EF$16,3,FALSE)))) )     )</f>
        <v/>
      </c>
    </row>
    <row r="91" spans="1:17" x14ac:dyDescent="0.2">
      <c r="A91" s="136"/>
      <c r="B91" s="141"/>
      <c r="C91" s="361"/>
      <c r="D91" s="141"/>
      <c r="E91" s="141"/>
      <c r="F91" s="141"/>
      <c r="G91" s="172"/>
      <c r="H91" s="141"/>
      <c r="I91" s="141"/>
      <c r="J91" s="141"/>
      <c r="K91" s="141"/>
      <c r="L91" s="368"/>
      <c r="M91" s="368"/>
      <c r="N91" s="363"/>
      <c r="O91" s="363"/>
      <c r="P91" s="141"/>
      <c r="Q91" s="106" t="str">
        <f>IF(AND(L91="",M91="",N91="",O91=""),"", IF(O91="",0, IF(N91="RCP", VLOOKUP(O91,VALIDATIONS!$DX$2:$DY$31,2,FALSE), IF(N91="RCBC", VLOOKUP(O91,VALIDATIONS!$EA$2:$EB$90,2,FALSE), IF(O91="Pipe",VALIDATIONS!$ED$2:$EE$16,0)))*G91*P91)   + IF(OR(L91="",L91="No",O91=""),0,          IF(N91="RCP",VLOOKUP(O91,VALIDATIONS!$DX$2:$DZ$31,3,FALSE),IF(N91="RCBC",VLOOKUP(O91,VALIDATIONS!$EA$2:$EC$90,3,FALSE),IF(N91="Pipe", VLOOKUP(O91,VALIDATIONS!$ED$2:$EF$16,3,FALSE))))         ) + IF(OR(M91="",M91="No",O91=""),0, IF(N91="RCP",VLOOKUP(O91,VALIDATIONS!$DX$2:$DZ$31,3,FALSE),IF(N91="RCBC",VLOOKUP(O91,VALIDATIONS!$EA$2:$EC$90,3,FALSE),IF(N91="Pipe", VLOOKUP(O91,VALIDATIONS!$ED$2:$EF$16,3,FALSE)))) )     )</f>
        <v/>
      </c>
    </row>
    <row r="92" spans="1:17" x14ac:dyDescent="0.2">
      <c r="A92" s="136"/>
      <c r="B92" s="141"/>
      <c r="C92" s="361"/>
      <c r="D92" s="141"/>
      <c r="E92" s="141"/>
      <c r="F92" s="141"/>
      <c r="G92" s="172"/>
      <c r="H92" s="141"/>
      <c r="I92" s="141"/>
      <c r="J92" s="141"/>
      <c r="K92" s="141"/>
      <c r="L92" s="368"/>
      <c r="M92" s="368"/>
      <c r="N92" s="363"/>
      <c r="O92" s="363"/>
      <c r="P92" s="141"/>
      <c r="Q92" s="106" t="str">
        <f>IF(AND(L92="",M92="",N92="",O92=""),"", IF(O92="",0, IF(N92="RCP", VLOOKUP(O92,VALIDATIONS!$DX$2:$DY$31,2,FALSE), IF(N92="RCBC", VLOOKUP(O92,VALIDATIONS!$EA$2:$EB$90,2,FALSE), IF(O92="Pipe",VALIDATIONS!$ED$2:$EE$16,0)))*G92*P92)   + IF(OR(L92="",L92="No",O92=""),0,          IF(N92="RCP",VLOOKUP(O92,VALIDATIONS!$DX$2:$DZ$31,3,FALSE),IF(N92="RCBC",VLOOKUP(O92,VALIDATIONS!$EA$2:$EC$90,3,FALSE),IF(N92="Pipe", VLOOKUP(O92,VALIDATIONS!$ED$2:$EF$16,3,FALSE))))         ) + IF(OR(M92="",M92="No",O92=""),0, IF(N92="RCP",VLOOKUP(O92,VALIDATIONS!$DX$2:$DZ$31,3,FALSE),IF(N92="RCBC",VLOOKUP(O92,VALIDATIONS!$EA$2:$EC$90,3,FALSE),IF(N92="Pipe", VLOOKUP(O92,VALIDATIONS!$ED$2:$EF$16,3,FALSE)))) )     )</f>
        <v/>
      </c>
    </row>
    <row r="93" spans="1:17" x14ac:dyDescent="0.2">
      <c r="A93" s="136"/>
      <c r="B93" s="141"/>
      <c r="C93" s="361"/>
      <c r="D93" s="141"/>
      <c r="E93" s="141"/>
      <c r="F93" s="141"/>
      <c r="G93" s="172"/>
      <c r="H93" s="141"/>
      <c r="I93" s="141"/>
      <c r="J93" s="141"/>
      <c r="K93" s="141"/>
      <c r="L93" s="368"/>
      <c r="M93" s="368"/>
      <c r="N93" s="363"/>
      <c r="O93" s="363"/>
      <c r="P93" s="141"/>
      <c r="Q93" s="106" t="str">
        <f>IF(AND(L93="",M93="",N93="",O93=""),"", IF(O93="",0, IF(N93="RCP", VLOOKUP(O93,VALIDATIONS!$DX$2:$DY$31,2,FALSE), IF(N93="RCBC", VLOOKUP(O93,VALIDATIONS!$EA$2:$EB$90,2,FALSE), IF(O93="Pipe",VALIDATIONS!$ED$2:$EE$16,0)))*G93*P93)   + IF(OR(L93="",L93="No",O93=""),0,          IF(N93="RCP",VLOOKUP(O93,VALIDATIONS!$DX$2:$DZ$31,3,FALSE),IF(N93="RCBC",VLOOKUP(O93,VALIDATIONS!$EA$2:$EC$90,3,FALSE),IF(N93="Pipe", VLOOKUP(O93,VALIDATIONS!$ED$2:$EF$16,3,FALSE))))         ) + IF(OR(M93="",M93="No",O93=""),0, IF(N93="RCP",VLOOKUP(O93,VALIDATIONS!$DX$2:$DZ$31,3,FALSE),IF(N93="RCBC",VLOOKUP(O93,VALIDATIONS!$EA$2:$EC$90,3,FALSE),IF(N93="Pipe", VLOOKUP(O93,VALIDATIONS!$ED$2:$EF$16,3,FALSE)))) )     )</f>
        <v/>
      </c>
    </row>
    <row r="94" spans="1:17" x14ac:dyDescent="0.2">
      <c r="A94" s="136"/>
      <c r="B94" s="141"/>
      <c r="C94" s="361"/>
      <c r="D94" s="141"/>
      <c r="E94" s="141"/>
      <c r="F94" s="141"/>
      <c r="G94" s="172"/>
      <c r="H94" s="141"/>
      <c r="I94" s="141"/>
      <c r="J94" s="141"/>
      <c r="K94" s="141"/>
      <c r="L94" s="368"/>
      <c r="M94" s="368"/>
      <c r="N94" s="363"/>
      <c r="O94" s="363"/>
      <c r="P94" s="141"/>
      <c r="Q94" s="106" t="str">
        <f>IF(AND(L94="",M94="",N94="",O94=""),"", IF(O94="",0, IF(N94="RCP", VLOOKUP(O94,VALIDATIONS!$DX$2:$DY$31,2,FALSE), IF(N94="RCBC", VLOOKUP(O94,VALIDATIONS!$EA$2:$EB$90,2,FALSE), IF(O94="Pipe",VALIDATIONS!$ED$2:$EE$16,0)))*G94*P94)   + IF(OR(L94="",L94="No",O94=""),0,          IF(N94="RCP",VLOOKUP(O94,VALIDATIONS!$DX$2:$DZ$31,3,FALSE),IF(N94="RCBC",VLOOKUP(O94,VALIDATIONS!$EA$2:$EC$90,3,FALSE),IF(N94="Pipe", VLOOKUP(O94,VALIDATIONS!$ED$2:$EF$16,3,FALSE))))         ) + IF(OR(M94="",M94="No",O94=""),0, IF(N94="RCP",VLOOKUP(O94,VALIDATIONS!$DX$2:$DZ$31,3,FALSE),IF(N94="RCBC",VLOOKUP(O94,VALIDATIONS!$EA$2:$EC$90,3,FALSE),IF(N94="Pipe", VLOOKUP(O94,VALIDATIONS!$ED$2:$EF$16,3,FALSE)))) )     )</f>
        <v/>
      </c>
    </row>
    <row r="95" spans="1:17" x14ac:dyDescent="0.2">
      <c r="A95" s="136"/>
      <c r="B95" s="141"/>
      <c r="C95" s="361"/>
      <c r="D95" s="141"/>
      <c r="E95" s="141"/>
      <c r="F95" s="141"/>
      <c r="G95" s="172"/>
      <c r="H95" s="141"/>
      <c r="I95" s="141"/>
      <c r="J95" s="141"/>
      <c r="K95" s="141"/>
      <c r="L95" s="368"/>
      <c r="M95" s="368"/>
      <c r="N95" s="363"/>
      <c r="O95" s="363"/>
      <c r="P95" s="141"/>
      <c r="Q95" s="106" t="str">
        <f>IF(AND(L95="",M95="",N95="",O95=""),"", IF(O95="",0, IF(N95="RCP", VLOOKUP(O95,VALIDATIONS!$DX$2:$DY$31,2,FALSE), IF(N95="RCBC", VLOOKUP(O95,VALIDATIONS!$EA$2:$EB$90,2,FALSE), IF(O95="Pipe",VALIDATIONS!$ED$2:$EE$16,0)))*G95*P95)   + IF(OR(L95="",L95="No",O95=""),0,          IF(N95="RCP",VLOOKUP(O95,VALIDATIONS!$DX$2:$DZ$31,3,FALSE),IF(N95="RCBC",VLOOKUP(O95,VALIDATIONS!$EA$2:$EC$90,3,FALSE),IF(N95="Pipe", VLOOKUP(O95,VALIDATIONS!$ED$2:$EF$16,3,FALSE))))         ) + IF(OR(M95="",M95="No",O95=""),0, IF(N95="RCP",VLOOKUP(O95,VALIDATIONS!$DX$2:$DZ$31,3,FALSE),IF(N95="RCBC",VLOOKUP(O95,VALIDATIONS!$EA$2:$EC$90,3,FALSE),IF(N95="Pipe", VLOOKUP(O95,VALIDATIONS!$ED$2:$EF$16,3,FALSE)))) )     )</f>
        <v/>
      </c>
    </row>
    <row r="96" spans="1:17" x14ac:dyDescent="0.2">
      <c r="A96" s="136"/>
      <c r="B96" s="141"/>
      <c r="C96" s="361"/>
      <c r="D96" s="141"/>
      <c r="E96" s="141"/>
      <c r="F96" s="141"/>
      <c r="G96" s="172"/>
      <c r="H96" s="141"/>
      <c r="I96" s="141"/>
      <c r="J96" s="141"/>
      <c r="K96" s="141"/>
      <c r="L96" s="368"/>
      <c r="M96" s="368"/>
      <c r="N96" s="363"/>
      <c r="O96" s="363"/>
      <c r="P96" s="141"/>
      <c r="Q96" s="106" t="str">
        <f>IF(AND(L96="",M96="",N96="",O96=""),"", IF(O96="",0, IF(N96="RCP", VLOOKUP(O96,VALIDATIONS!$DX$2:$DY$31,2,FALSE), IF(N96="RCBC", VLOOKUP(O96,VALIDATIONS!$EA$2:$EB$90,2,FALSE), IF(O96="Pipe",VALIDATIONS!$ED$2:$EE$16,0)))*G96*P96)   + IF(OR(L96="",L96="No",O96=""),0,          IF(N96="RCP",VLOOKUP(O96,VALIDATIONS!$DX$2:$DZ$31,3,FALSE),IF(N96="RCBC",VLOOKUP(O96,VALIDATIONS!$EA$2:$EC$90,3,FALSE),IF(N96="Pipe", VLOOKUP(O96,VALIDATIONS!$ED$2:$EF$16,3,FALSE))))         ) + IF(OR(M96="",M96="No",O96=""),0, IF(N96="RCP",VLOOKUP(O96,VALIDATIONS!$DX$2:$DZ$31,3,FALSE),IF(N96="RCBC",VLOOKUP(O96,VALIDATIONS!$EA$2:$EC$90,3,FALSE),IF(N96="Pipe", VLOOKUP(O96,VALIDATIONS!$ED$2:$EF$16,3,FALSE)))) )     )</f>
        <v/>
      </c>
    </row>
    <row r="97" spans="1:17" x14ac:dyDescent="0.2">
      <c r="A97" s="136"/>
      <c r="B97" s="141"/>
      <c r="C97" s="361"/>
      <c r="D97" s="141"/>
      <c r="E97" s="141"/>
      <c r="F97" s="141"/>
      <c r="G97" s="172"/>
      <c r="H97" s="141"/>
      <c r="I97" s="141"/>
      <c r="J97" s="141"/>
      <c r="K97" s="141"/>
      <c r="L97" s="368"/>
      <c r="M97" s="368"/>
      <c r="N97" s="363"/>
      <c r="O97" s="363"/>
      <c r="P97" s="141"/>
      <c r="Q97" s="106" t="str">
        <f>IF(AND(L97="",M97="",N97="",O97=""),"", IF(O97="",0, IF(N97="RCP", VLOOKUP(O97,VALIDATIONS!$DX$2:$DY$31,2,FALSE), IF(N97="RCBC", VLOOKUP(O97,VALIDATIONS!$EA$2:$EB$90,2,FALSE), IF(O97="Pipe",VALIDATIONS!$ED$2:$EE$16,0)))*G97*P97)   + IF(OR(L97="",L97="No",O97=""),0,          IF(N97="RCP",VLOOKUP(O97,VALIDATIONS!$DX$2:$DZ$31,3,FALSE),IF(N97="RCBC",VLOOKUP(O97,VALIDATIONS!$EA$2:$EC$90,3,FALSE),IF(N97="Pipe", VLOOKUP(O97,VALIDATIONS!$ED$2:$EF$16,3,FALSE))))         ) + IF(OR(M97="",M97="No",O97=""),0, IF(N97="RCP",VLOOKUP(O97,VALIDATIONS!$DX$2:$DZ$31,3,FALSE),IF(N97="RCBC",VLOOKUP(O97,VALIDATIONS!$EA$2:$EC$90,3,FALSE),IF(N97="Pipe", VLOOKUP(O97,VALIDATIONS!$ED$2:$EF$16,3,FALSE)))) )     )</f>
        <v/>
      </c>
    </row>
    <row r="98" spans="1:17" x14ac:dyDescent="0.2">
      <c r="A98" s="136"/>
      <c r="B98" s="141"/>
      <c r="C98" s="361"/>
      <c r="D98" s="141"/>
      <c r="E98" s="141"/>
      <c r="F98" s="141"/>
      <c r="G98" s="172"/>
      <c r="H98" s="141"/>
      <c r="I98" s="141"/>
      <c r="J98" s="141"/>
      <c r="K98" s="141"/>
      <c r="L98" s="368"/>
      <c r="M98" s="368"/>
      <c r="N98" s="363"/>
      <c r="O98" s="363"/>
      <c r="P98" s="141"/>
      <c r="Q98" s="106" t="str">
        <f>IF(AND(L98="",M98="",N98="",O98=""),"", IF(O98="",0, IF(N98="RCP", VLOOKUP(O98,VALIDATIONS!$DX$2:$DY$31,2,FALSE), IF(N98="RCBC", VLOOKUP(O98,VALIDATIONS!$EA$2:$EB$90,2,FALSE), IF(O98="Pipe",VALIDATIONS!$ED$2:$EE$16,0)))*G98*P98)   + IF(OR(L98="",L98="No",O98=""),0,          IF(N98="RCP",VLOOKUP(O98,VALIDATIONS!$DX$2:$DZ$31,3,FALSE),IF(N98="RCBC",VLOOKUP(O98,VALIDATIONS!$EA$2:$EC$90,3,FALSE),IF(N98="Pipe", VLOOKUP(O98,VALIDATIONS!$ED$2:$EF$16,3,FALSE))))         ) + IF(OR(M98="",M98="No",O98=""),0, IF(N98="RCP",VLOOKUP(O98,VALIDATIONS!$DX$2:$DZ$31,3,FALSE),IF(N98="RCBC",VLOOKUP(O98,VALIDATIONS!$EA$2:$EC$90,3,FALSE),IF(N98="Pipe", VLOOKUP(O98,VALIDATIONS!$ED$2:$EF$16,3,FALSE)))) )     )</f>
        <v/>
      </c>
    </row>
    <row r="99" spans="1:17" x14ac:dyDescent="0.2">
      <c r="A99" s="136"/>
      <c r="B99" s="141"/>
      <c r="C99" s="361"/>
      <c r="D99" s="141"/>
      <c r="E99" s="141"/>
      <c r="F99" s="141"/>
      <c r="G99" s="172"/>
      <c r="H99" s="141"/>
      <c r="I99" s="141"/>
      <c r="J99" s="141"/>
      <c r="K99" s="141"/>
      <c r="L99" s="368"/>
      <c r="M99" s="368"/>
      <c r="N99" s="363"/>
      <c r="O99" s="363"/>
      <c r="P99" s="141"/>
      <c r="Q99" s="106" t="str">
        <f>IF(AND(L99="",M99="",N99="",O99=""),"", IF(O99="",0, IF(N99="RCP", VLOOKUP(O99,VALIDATIONS!$DX$2:$DY$31,2,FALSE), IF(N99="RCBC", VLOOKUP(O99,VALIDATIONS!$EA$2:$EB$90,2,FALSE), IF(O99="Pipe",VALIDATIONS!$ED$2:$EE$16,0)))*G99*P99)   + IF(OR(L99="",L99="No",O99=""),0,          IF(N99="RCP",VLOOKUP(O99,VALIDATIONS!$DX$2:$DZ$31,3,FALSE),IF(N99="RCBC",VLOOKUP(O99,VALIDATIONS!$EA$2:$EC$90,3,FALSE),IF(N99="Pipe", VLOOKUP(O99,VALIDATIONS!$ED$2:$EF$16,3,FALSE))))         ) + IF(OR(M99="",M99="No",O99=""),0, IF(N99="RCP",VLOOKUP(O99,VALIDATIONS!$DX$2:$DZ$31,3,FALSE),IF(N99="RCBC",VLOOKUP(O99,VALIDATIONS!$EA$2:$EC$90,3,FALSE),IF(N99="Pipe", VLOOKUP(O99,VALIDATIONS!$ED$2:$EF$16,3,FALSE)))) )     )</f>
        <v/>
      </c>
    </row>
    <row r="100" spans="1:17" x14ac:dyDescent="0.2">
      <c r="A100" s="136"/>
      <c r="B100" s="141"/>
      <c r="C100" s="361"/>
      <c r="D100" s="141"/>
      <c r="E100" s="141"/>
      <c r="F100" s="141"/>
      <c r="G100" s="172"/>
      <c r="H100" s="141"/>
      <c r="I100" s="141"/>
      <c r="J100" s="141"/>
      <c r="K100" s="141"/>
      <c r="L100" s="368"/>
      <c r="M100" s="368"/>
      <c r="N100" s="363"/>
      <c r="O100" s="363"/>
      <c r="P100" s="141"/>
      <c r="Q100" s="106" t="str">
        <f>IF(AND(L100="",M100="",N100="",O100=""),"", IF(O100="",0, IF(N100="RCP", VLOOKUP(O100,VALIDATIONS!$DX$2:$DY$31,2,FALSE), IF(N100="RCBC", VLOOKUP(O100,VALIDATIONS!$EA$2:$EB$90,2,FALSE), IF(O100="Pipe",VALIDATIONS!$ED$2:$EE$16,0)))*G100*P100)   + IF(OR(L100="",L100="No",O100=""),0,          IF(N100="RCP",VLOOKUP(O100,VALIDATIONS!$DX$2:$DZ$31,3,FALSE),IF(N100="RCBC",VLOOKUP(O100,VALIDATIONS!$EA$2:$EC$90,3,FALSE),IF(N100="Pipe", VLOOKUP(O100,VALIDATIONS!$ED$2:$EF$16,3,FALSE))))         ) + IF(OR(M100="",M100="No",O100=""),0, IF(N100="RCP",VLOOKUP(O100,VALIDATIONS!$DX$2:$DZ$31,3,FALSE),IF(N100="RCBC",VLOOKUP(O100,VALIDATIONS!$EA$2:$EC$90,3,FALSE),IF(N100="Pipe", VLOOKUP(O100,VALIDATIONS!$ED$2:$EF$16,3,FALSE)))) )     )</f>
        <v/>
      </c>
    </row>
    <row r="101" spans="1:17" x14ac:dyDescent="0.2">
      <c r="A101" s="136"/>
      <c r="B101" s="141"/>
      <c r="C101" s="361"/>
      <c r="D101" s="141"/>
      <c r="E101" s="141"/>
      <c r="F101" s="141"/>
      <c r="G101" s="172"/>
      <c r="H101" s="141"/>
      <c r="I101" s="141"/>
      <c r="J101" s="141"/>
      <c r="K101" s="141"/>
      <c r="L101" s="368"/>
      <c r="M101" s="368"/>
      <c r="N101" s="363"/>
      <c r="O101" s="363"/>
      <c r="P101" s="141"/>
      <c r="Q101" s="106" t="str">
        <f>IF(AND(L101="",M101="",N101="",O101=""),"", IF(O101="",0, IF(N101="RCP", VLOOKUP(O101,VALIDATIONS!$DX$2:$DY$31,2,FALSE), IF(N101="RCBC", VLOOKUP(O101,VALIDATIONS!$EA$2:$EB$90,2,FALSE), IF(O101="Pipe",VALIDATIONS!$ED$2:$EE$16,0)))*G101*P101)   + IF(OR(L101="",L101="No",O101=""),0,          IF(N101="RCP",VLOOKUP(O101,VALIDATIONS!$DX$2:$DZ$31,3,FALSE),IF(N101="RCBC",VLOOKUP(O101,VALIDATIONS!$EA$2:$EC$90,3,FALSE),IF(N101="Pipe", VLOOKUP(O101,VALIDATIONS!$ED$2:$EF$16,3,FALSE))))         ) + IF(OR(M101="",M101="No",O101=""),0, IF(N101="RCP",VLOOKUP(O101,VALIDATIONS!$DX$2:$DZ$31,3,FALSE),IF(N101="RCBC",VLOOKUP(O101,VALIDATIONS!$EA$2:$EC$90,3,FALSE),IF(N101="Pipe", VLOOKUP(O101,VALIDATIONS!$ED$2:$EF$16,3,FALSE)))) )     )</f>
        <v/>
      </c>
    </row>
    <row r="102" spans="1:17" x14ac:dyDescent="0.2">
      <c r="A102" s="136"/>
      <c r="B102" s="141"/>
      <c r="C102" s="361"/>
      <c r="D102" s="141"/>
      <c r="E102" s="141"/>
      <c r="F102" s="141"/>
      <c r="G102" s="172"/>
      <c r="H102" s="141"/>
      <c r="I102" s="141"/>
      <c r="J102" s="141"/>
      <c r="K102" s="141"/>
      <c r="L102" s="368"/>
      <c r="M102" s="368"/>
      <c r="N102" s="363"/>
      <c r="O102" s="363"/>
      <c r="P102" s="141"/>
      <c r="Q102" s="106" t="str">
        <f>IF(AND(L102="",M102="",N102="",O102=""),"", IF(O102="",0, IF(N102="RCP", VLOOKUP(O102,VALIDATIONS!$DX$2:$DY$31,2,FALSE), IF(N102="RCBC", VLOOKUP(O102,VALIDATIONS!$EA$2:$EB$90,2,FALSE), IF(O102="Pipe",VALIDATIONS!$ED$2:$EE$16,0)))*G102*P102)   + IF(OR(L102="",L102="No",O102=""),0,          IF(N102="RCP",VLOOKUP(O102,VALIDATIONS!$DX$2:$DZ$31,3,FALSE),IF(N102="RCBC",VLOOKUP(O102,VALIDATIONS!$EA$2:$EC$90,3,FALSE),IF(N102="Pipe", VLOOKUP(O102,VALIDATIONS!$ED$2:$EF$16,3,FALSE))))         ) + IF(OR(M102="",M102="No",O102=""),0, IF(N102="RCP",VLOOKUP(O102,VALIDATIONS!$DX$2:$DZ$31,3,FALSE),IF(N102="RCBC",VLOOKUP(O102,VALIDATIONS!$EA$2:$EC$90,3,FALSE),IF(N102="Pipe", VLOOKUP(O102,VALIDATIONS!$ED$2:$EF$16,3,FALSE)))) )     )</f>
        <v/>
      </c>
    </row>
    <row r="103" spans="1:17" x14ac:dyDescent="0.2">
      <c r="A103" s="136"/>
      <c r="B103" s="141"/>
      <c r="C103" s="361"/>
      <c r="D103" s="141"/>
      <c r="E103" s="141"/>
      <c r="F103" s="141"/>
      <c r="G103" s="172"/>
      <c r="H103" s="141"/>
      <c r="I103" s="141"/>
      <c r="J103" s="141"/>
      <c r="K103" s="141"/>
      <c r="L103" s="368"/>
      <c r="M103" s="368"/>
      <c r="N103" s="363"/>
      <c r="O103" s="363"/>
      <c r="P103" s="141"/>
      <c r="Q103" s="106" t="str">
        <f>IF(AND(L103="",M103="",N103="",O103=""),"", IF(O103="",0, IF(N103="RCP", VLOOKUP(O103,VALIDATIONS!$DX$2:$DY$31,2,FALSE), IF(N103="RCBC", VLOOKUP(O103,VALIDATIONS!$EA$2:$EB$90,2,FALSE), IF(O103="Pipe",VALIDATIONS!$ED$2:$EE$16,0)))*G103*P103)   + IF(OR(L103="",L103="No",O103=""),0,          IF(N103="RCP",VLOOKUP(O103,VALIDATIONS!$DX$2:$DZ$31,3,FALSE),IF(N103="RCBC",VLOOKUP(O103,VALIDATIONS!$EA$2:$EC$90,3,FALSE),IF(N103="Pipe", VLOOKUP(O103,VALIDATIONS!$ED$2:$EF$16,3,FALSE))))         ) + IF(OR(M103="",M103="No",O103=""),0, IF(N103="RCP",VLOOKUP(O103,VALIDATIONS!$DX$2:$DZ$31,3,FALSE),IF(N103="RCBC",VLOOKUP(O103,VALIDATIONS!$EA$2:$EC$90,3,FALSE),IF(N103="Pipe", VLOOKUP(O103,VALIDATIONS!$ED$2:$EF$16,3,FALSE)))) )     )</f>
        <v/>
      </c>
    </row>
    <row r="104" spans="1:17" x14ac:dyDescent="0.2">
      <c r="A104" s="136"/>
      <c r="B104" s="141"/>
      <c r="C104" s="361"/>
      <c r="D104" s="141"/>
      <c r="E104" s="141"/>
      <c r="F104" s="141"/>
      <c r="G104" s="172"/>
      <c r="H104" s="141"/>
      <c r="I104" s="141"/>
      <c r="J104" s="141"/>
      <c r="K104" s="141"/>
      <c r="L104" s="368"/>
      <c r="M104" s="368"/>
      <c r="N104" s="363"/>
      <c r="O104" s="363"/>
      <c r="P104" s="141"/>
      <c r="Q104" s="106" t="str">
        <f>IF(AND(L104="",M104="",N104="",O104=""),"", IF(O104="",0, IF(N104="RCP", VLOOKUP(O104,VALIDATIONS!$DX$2:$DY$31,2,FALSE), IF(N104="RCBC", VLOOKUP(O104,VALIDATIONS!$EA$2:$EB$90,2,FALSE), IF(O104="Pipe",VALIDATIONS!$ED$2:$EE$16,0)))*G104*P104)   + IF(OR(L104="",L104="No",O104=""),0,          IF(N104="RCP",VLOOKUP(O104,VALIDATIONS!$DX$2:$DZ$31,3,FALSE),IF(N104="RCBC",VLOOKUP(O104,VALIDATIONS!$EA$2:$EC$90,3,FALSE),IF(N104="Pipe", VLOOKUP(O104,VALIDATIONS!$ED$2:$EF$16,3,FALSE))))         ) + IF(OR(M104="",M104="No",O104=""),0, IF(N104="RCP",VLOOKUP(O104,VALIDATIONS!$DX$2:$DZ$31,3,FALSE),IF(N104="RCBC",VLOOKUP(O104,VALIDATIONS!$EA$2:$EC$90,3,FALSE),IF(N104="Pipe", VLOOKUP(O104,VALIDATIONS!$ED$2:$EF$16,3,FALSE)))) )     )</f>
        <v/>
      </c>
    </row>
    <row r="105" spans="1:17" x14ac:dyDescent="0.2">
      <c r="A105" s="136"/>
      <c r="B105" s="141"/>
      <c r="C105" s="361"/>
      <c r="D105" s="141"/>
      <c r="E105" s="141"/>
      <c r="F105" s="141"/>
      <c r="G105" s="172"/>
      <c r="H105" s="141"/>
      <c r="I105" s="141"/>
      <c r="J105" s="141"/>
      <c r="K105" s="141"/>
      <c r="L105" s="368"/>
      <c r="M105" s="368"/>
      <c r="N105" s="363"/>
      <c r="O105" s="363"/>
      <c r="P105" s="141"/>
      <c r="Q105" s="106" t="str">
        <f>IF(AND(L105="",M105="",N105="",O105=""),"", IF(O105="",0, IF(N105="RCP", VLOOKUP(O105,VALIDATIONS!$DX$2:$DY$31,2,FALSE), IF(N105="RCBC", VLOOKUP(O105,VALIDATIONS!$EA$2:$EB$90,2,FALSE), IF(O105="Pipe",VALIDATIONS!$ED$2:$EE$16,0)))*G105*P105)   + IF(OR(L105="",L105="No",O105=""),0,          IF(N105="RCP",VLOOKUP(O105,VALIDATIONS!$DX$2:$DZ$31,3,FALSE),IF(N105="RCBC",VLOOKUP(O105,VALIDATIONS!$EA$2:$EC$90,3,FALSE),IF(N105="Pipe", VLOOKUP(O105,VALIDATIONS!$ED$2:$EF$16,3,FALSE))))         ) + IF(OR(M105="",M105="No",O105=""),0, IF(N105="RCP",VLOOKUP(O105,VALIDATIONS!$DX$2:$DZ$31,3,FALSE),IF(N105="RCBC",VLOOKUP(O105,VALIDATIONS!$EA$2:$EC$90,3,FALSE),IF(N105="Pipe", VLOOKUP(O105,VALIDATIONS!$ED$2:$EF$16,3,FALSE)))) )     )</f>
        <v/>
      </c>
    </row>
    <row r="106" spans="1:17" x14ac:dyDescent="0.2">
      <c r="A106" s="136"/>
      <c r="B106" s="141"/>
      <c r="C106" s="361"/>
      <c r="D106" s="141"/>
      <c r="E106" s="141"/>
      <c r="F106" s="141"/>
      <c r="G106" s="172"/>
      <c r="H106" s="141"/>
      <c r="I106" s="141"/>
      <c r="J106" s="141"/>
      <c r="K106" s="141"/>
      <c r="L106" s="368"/>
      <c r="M106" s="368"/>
      <c r="N106" s="363"/>
      <c r="O106" s="363"/>
      <c r="P106" s="141"/>
      <c r="Q106" s="106" t="str">
        <f>IF(AND(L106="",M106="",N106="",O106=""),"", IF(O106="",0, IF(N106="RCP", VLOOKUP(O106,VALIDATIONS!$DX$2:$DY$31,2,FALSE), IF(N106="RCBC", VLOOKUP(O106,VALIDATIONS!$EA$2:$EB$90,2,FALSE), IF(O106="Pipe",VALIDATIONS!$ED$2:$EE$16,0)))*G106*P106)   + IF(OR(L106="",L106="No",O106=""),0,          IF(N106="RCP",VLOOKUP(O106,VALIDATIONS!$DX$2:$DZ$31,3,FALSE),IF(N106="RCBC",VLOOKUP(O106,VALIDATIONS!$EA$2:$EC$90,3,FALSE),IF(N106="Pipe", VLOOKUP(O106,VALIDATIONS!$ED$2:$EF$16,3,FALSE))))         ) + IF(OR(M106="",M106="No",O106=""),0, IF(N106="RCP",VLOOKUP(O106,VALIDATIONS!$DX$2:$DZ$31,3,FALSE),IF(N106="RCBC",VLOOKUP(O106,VALIDATIONS!$EA$2:$EC$90,3,FALSE),IF(N106="Pipe", VLOOKUP(O106,VALIDATIONS!$ED$2:$EF$16,3,FALSE)))) )     )</f>
        <v/>
      </c>
    </row>
    <row r="107" spans="1:17" x14ac:dyDescent="0.2">
      <c r="A107" s="136"/>
      <c r="B107" s="141"/>
      <c r="C107" s="361"/>
      <c r="D107" s="141"/>
      <c r="E107" s="141"/>
      <c r="F107" s="141"/>
      <c r="G107" s="172"/>
      <c r="H107" s="141"/>
      <c r="I107" s="141"/>
      <c r="J107" s="141"/>
      <c r="K107" s="141"/>
      <c r="L107" s="368"/>
      <c r="M107" s="368"/>
      <c r="N107" s="363"/>
      <c r="O107" s="363"/>
      <c r="P107" s="141"/>
      <c r="Q107" s="106" t="str">
        <f>IF(AND(L107="",M107="",N107="",O107=""),"", IF(O107="",0, IF(N107="RCP", VLOOKUP(O107,VALIDATIONS!$DX$2:$DY$31,2,FALSE), IF(N107="RCBC", VLOOKUP(O107,VALIDATIONS!$EA$2:$EB$90,2,FALSE), IF(O107="Pipe",VALIDATIONS!$ED$2:$EE$16,0)))*G107*P107)   + IF(OR(L107="",L107="No",O107=""),0,          IF(N107="RCP",VLOOKUP(O107,VALIDATIONS!$DX$2:$DZ$31,3,FALSE),IF(N107="RCBC",VLOOKUP(O107,VALIDATIONS!$EA$2:$EC$90,3,FALSE),IF(N107="Pipe", VLOOKUP(O107,VALIDATIONS!$ED$2:$EF$16,3,FALSE))))         ) + IF(OR(M107="",M107="No",O107=""),0, IF(N107="RCP",VLOOKUP(O107,VALIDATIONS!$DX$2:$DZ$31,3,FALSE),IF(N107="RCBC",VLOOKUP(O107,VALIDATIONS!$EA$2:$EC$90,3,FALSE),IF(N107="Pipe", VLOOKUP(O107,VALIDATIONS!$ED$2:$EF$16,3,FALSE)))) )     )</f>
        <v/>
      </c>
    </row>
    <row r="108" spans="1:17" x14ac:dyDescent="0.2">
      <c r="A108" s="136"/>
      <c r="B108" s="141"/>
      <c r="C108" s="361"/>
      <c r="D108" s="141"/>
      <c r="E108" s="141"/>
      <c r="F108" s="141"/>
      <c r="G108" s="172"/>
      <c r="H108" s="141"/>
      <c r="I108" s="141"/>
      <c r="J108" s="141"/>
      <c r="K108" s="141"/>
      <c r="L108" s="368"/>
      <c r="M108" s="368"/>
      <c r="N108" s="363"/>
      <c r="O108" s="363"/>
      <c r="P108" s="141"/>
      <c r="Q108" s="106" t="str">
        <f>IF(AND(L108="",M108="",N108="",O108=""),"", IF(O108="",0, IF(N108="RCP", VLOOKUP(O108,VALIDATIONS!$DX$2:$DY$31,2,FALSE), IF(N108="RCBC", VLOOKUP(O108,VALIDATIONS!$EA$2:$EB$90,2,FALSE), IF(O108="Pipe",VALIDATIONS!$ED$2:$EE$16,0)))*G108*P108)   + IF(OR(L108="",L108="No",O108=""),0,          IF(N108="RCP",VLOOKUP(O108,VALIDATIONS!$DX$2:$DZ$31,3,FALSE),IF(N108="RCBC",VLOOKUP(O108,VALIDATIONS!$EA$2:$EC$90,3,FALSE),IF(N108="Pipe", VLOOKUP(O108,VALIDATIONS!$ED$2:$EF$16,3,FALSE))))         ) + IF(OR(M108="",M108="No",O108=""),0, IF(N108="RCP",VLOOKUP(O108,VALIDATIONS!$DX$2:$DZ$31,3,FALSE),IF(N108="RCBC",VLOOKUP(O108,VALIDATIONS!$EA$2:$EC$90,3,FALSE),IF(N108="Pipe", VLOOKUP(O108,VALIDATIONS!$ED$2:$EF$16,3,FALSE)))) )     )</f>
        <v/>
      </c>
    </row>
    <row r="109" spans="1:17" x14ac:dyDescent="0.2">
      <c r="A109" s="136"/>
      <c r="B109" s="141"/>
      <c r="C109" s="361"/>
      <c r="D109" s="141"/>
      <c r="E109" s="141"/>
      <c r="F109" s="141"/>
      <c r="G109" s="172"/>
      <c r="H109" s="141"/>
      <c r="I109" s="141"/>
      <c r="J109" s="141"/>
      <c r="K109" s="141"/>
      <c r="L109" s="368"/>
      <c r="M109" s="368"/>
      <c r="N109" s="363"/>
      <c r="O109" s="363"/>
      <c r="P109" s="141"/>
      <c r="Q109" s="106" t="str">
        <f>IF(AND(L109="",M109="",N109="",O109=""),"", IF(O109="",0, IF(N109="RCP", VLOOKUP(O109,VALIDATIONS!$DX$2:$DY$31,2,FALSE), IF(N109="RCBC", VLOOKUP(O109,VALIDATIONS!$EA$2:$EB$90,2,FALSE), IF(O109="Pipe",VALIDATIONS!$ED$2:$EE$16,0)))*G109*P109)   + IF(OR(L109="",L109="No",O109=""),0,          IF(N109="RCP",VLOOKUP(O109,VALIDATIONS!$DX$2:$DZ$31,3,FALSE),IF(N109="RCBC",VLOOKUP(O109,VALIDATIONS!$EA$2:$EC$90,3,FALSE),IF(N109="Pipe", VLOOKUP(O109,VALIDATIONS!$ED$2:$EF$16,3,FALSE))))         ) + IF(OR(M109="",M109="No",O109=""),0, IF(N109="RCP",VLOOKUP(O109,VALIDATIONS!$DX$2:$DZ$31,3,FALSE),IF(N109="RCBC",VLOOKUP(O109,VALIDATIONS!$EA$2:$EC$90,3,FALSE),IF(N109="Pipe", VLOOKUP(O109,VALIDATIONS!$ED$2:$EF$16,3,FALSE)))) )     )</f>
        <v/>
      </c>
    </row>
    <row r="110" spans="1:17" x14ac:dyDescent="0.2">
      <c r="A110" s="136"/>
      <c r="B110" s="141"/>
      <c r="C110" s="361"/>
      <c r="D110" s="141"/>
      <c r="E110" s="141"/>
      <c r="F110" s="141"/>
      <c r="G110" s="172"/>
      <c r="H110" s="141"/>
      <c r="I110" s="141"/>
      <c r="J110" s="141"/>
      <c r="K110" s="141"/>
      <c r="L110" s="368"/>
      <c r="M110" s="368"/>
      <c r="N110" s="363"/>
      <c r="O110" s="363"/>
      <c r="P110" s="141"/>
      <c r="Q110" s="106" t="str">
        <f>IF(AND(L110="",M110="",N110="",O110=""),"", IF(O110="",0, IF(N110="RCP", VLOOKUP(O110,VALIDATIONS!$DX$2:$DY$31,2,FALSE), IF(N110="RCBC", VLOOKUP(O110,VALIDATIONS!$EA$2:$EB$90,2,FALSE), IF(O110="Pipe",VALIDATIONS!$ED$2:$EE$16,0)))*G110*P110)   + IF(OR(L110="",L110="No",O110=""),0,          IF(N110="RCP",VLOOKUP(O110,VALIDATIONS!$DX$2:$DZ$31,3,FALSE),IF(N110="RCBC",VLOOKUP(O110,VALIDATIONS!$EA$2:$EC$90,3,FALSE),IF(N110="Pipe", VLOOKUP(O110,VALIDATIONS!$ED$2:$EF$16,3,FALSE))))         ) + IF(OR(M110="",M110="No",O110=""),0, IF(N110="RCP",VLOOKUP(O110,VALIDATIONS!$DX$2:$DZ$31,3,FALSE),IF(N110="RCBC",VLOOKUP(O110,VALIDATIONS!$EA$2:$EC$90,3,FALSE),IF(N110="Pipe", VLOOKUP(O110,VALIDATIONS!$ED$2:$EF$16,3,FALSE)))) )     )</f>
        <v/>
      </c>
    </row>
    <row r="111" spans="1:17" x14ac:dyDescent="0.2">
      <c r="A111" s="136"/>
      <c r="B111" s="141"/>
      <c r="C111" s="361"/>
      <c r="D111" s="141"/>
      <c r="E111" s="141"/>
      <c r="F111" s="141"/>
      <c r="G111" s="172"/>
      <c r="H111" s="141"/>
      <c r="I111" s="141"/>
      <c r="J111" s="141"/>
      <c r="K111" s="141"/>
      <c r="L111" s="368"/>
      <c r="M111" s="368"/>
      <c r="N111" s="363"/>
      <c r="O111" s="363"/>
      <c r="P111" s="141"/>
      <c r="Q111" s="106" t="str">
        <f>IF(AND(L111="",M111="",N111="",O111=""),"", IF(O111="",0, IF(N111="RCP", VLOOKUP(O111,VALIDATIONS!$DX$2:$DY$31,2,FALSE), IF(N111="RCBC", VLOOKUP(O111,VALIDATIONS!$EA$2:$EB$90,2,FALSE), IF(O111="Pipe",VALIDATIONS!$ED$2:$EE$16,0)))*G111*P111)   + IF(OR(L111="",L111="No",O111=""),0,          IF(N111="RCP",VLOOKUP(O111,VALIDATIONS!$DX$2:$DZ$31,3,FALSE),IF(N111="RCBC",VLOOKUP(O111,VALIDATIONS!$EA$2:$EC$90,3,FALSE),IF(N111="Pipe", VLOOKUP(O111,VALIDATIONS!$ED$2:$EF$16,3,FALSE))))         ) + IF(OR(M111="",M111="No",O111=""),0, IF(N111="RCP",VLOOKUP(O111,VALIDATIONS!$DX$2:$DZ$31,3,FALSE),IF(N111="RCBC",VLOOKUP(O111,VALIDATIONS!$EA$2:$EC$90,3,FALSE),IF(N111="Pipe", VLOOKUP(O111,VALIDATIONS!$ED$2:$EF$16,3,FALSE)))) )     )</f>
        <v/>
      </c>
    </row>
    <row r="112" spans="1:17" x14ac:dyDescent="0.2">
      <c r="A112" s="136"/>
      <c r="B112" s="141"/>
      <c r="C112" s="361"/>
      <c r="D112" s="141"/>
      <c r="E112" s="141"/>
      <c r="F112" s="141"/>
      <c r="G112" s="172"/>
      <c r="H112" s="141"/>
      <c r="I112" s="141"/>
      <c r="J112" s="141"/>
      <c r="K112" s="141"/>
      <c r="L112" s="368"/>
      <c r="M112" s="368"/>
      <c r="N112" s="363"/>
      <c r="O112" s="363"/>
      <c r="P112" s="141"/>
      <c r="Q112" s="106" t="str">
        <f>IF(AND(L112="",M112="",N112="",O112=""),"", IF(O112="",0, IF(N112="RCP", VLOOKUP(O112,VALIDATIONS!$DX$2:$DY$31,2,FALSE), IF(N112="RCBC", VLOOKUP(O112,VALIDATIONS!$EA$2:$EB$90,2,FALSE), IF(O112="Pipe",VALIDATIONS!$ED$2:$EE$16,0)))*G112*P112)   + IF(OR(L112="",L112="No",O112=""),0,          IF(N112="RCP",VLOOKUP(O112,VALIDATIONS!$DX$2:$DZ$31,3,FALSE),IF(N112="RCBC",VLOOKUP(O112,VALIDATIONS!$EA$2:$EC$90,3,FALSE),IF(N112="Pipe", VLOOKUP(O112,VALIDATIONS!$ED$2:$EF$16,3,FALSE))))         ) + IF(OR(M112="",M112="No",O112=""),0, IF(N112="RCP",VLOOKUP(O112,VALIDATIONS!$DX$2:$DZ$31,3,FALSE),IF(N112="RCBC",VLOOKUP(O112,VALIDATIONS!$EA$2:$EC$90,3,FALSE),IF(N112="Pipe", VLOOKUP(O112,VALIDATIONS!$ED$2:$EF$16,3,FALSE)))) )     )</f>
        <v/>
      </c>
    </row>
    <row r="113" spans="1:17" x14ac:dyDescent="0.2">
      <c r="A113" s="136"/>
      <c r="B113" s="141"/>
      <c r="C113" s="361"/>
      <c r="D113" s="141"/>
      <c r="E113" s="141"/>
      <c r="F113" s="141"/>
      <c r="G113" s="172"/>
      <c r="H113" s="141"/>
      <c r="I113" s="141"/>
      <c r="J113" s="141"/>
      <c r="K113" s="141"/>
      <c r="L113" s="368"/>
      <c r="M113" s="368"/>
      <c r="N113" s="363"/>
      <c r="O113" s="363"/>
      <c r="P113" s="141"/>
      <c r="Q113" s="106" t="str">
        <f>IF(AND(L113="",M113="",N113="",O113=""),"", IF(O113="",0, IF(N113="RCP", VLOOKUP(O113,VALIDATIONS!$DX$2:$DY$31,2,FALSE), IF(N113="RCBC", VLOOKUP(O113,VALIDATIONS!$EA$2:$EB$90,2,FALSE), IF(O113="Pipe",VALIDATIONS!$ED$2:$EE$16,0)))*G113*P113)   + IF(OR(L113="",L113="No",O113=""),0,          IF(N113="RCP",VLOOKUP(O113,VALIDATIONS!$DX$2:$DZ$31,3,FALSE),IF(N113="RCBC",VLOOKUP(O113,VALIDATIONS!$EA$2:$EC$90,3,FALSE),IF(N113="Pipe", VLOOKUP(O113,VALIDATIONS!$ED$2:$EF$16,3,FALSE))))         ) + IF(OR(M113="",M113="No",O113=""),0, IF(N113="RCP",VLOOKUP(O113,VALIDATIONS!$DX$2:$DZ$31,3,FALSE),IF(N113="RCBC",VLOOKUP(O113,VALIDATIONS!$EA$2:$EC$90,3,FALSE),IF(N113="Pipe", VLOOKUP(O113,VALIDATIONS!$ED$2:$EF$16,3,FALSE)))) )     )</f>
        <v/>
      </c>
    </row>
    <row r="114" spans="1:17" x14ac:dyDescent="0.2">
      <c r="A114" s="136"/>
      <c r="B114" s="141"/>
      <c r="C114" s="361"/>
      <c r="D114" s="141"/>
      <c r="E114" s="141"/>
      <c r="F114" s="141"/>
      <c r="G114" s="172"/>
      <c r="H114" s="141"/>
      <c r="I114" s="141"/>
      <c r="J114" s="141"/>
      <c r="K114" s="141"/>
      <c r="L114" s="368"/>
      <c r="M114" s="368"/>
      <c r="N114" s="363"/>
      <c r="O114" s="363"/>
      <c r="P114" s="141"/>
      <c r="Q114" s="106" t="str">
        <f>IF(AND(L114="",M114="",N114="",O114=""),"", IF(O114="",0, IF(N114="RCP", VLOOKUP(O114,VALIDATIONS!$DX$2:$DY$31,2,FALSE), IF(N114="RCBC", VLOOKUP(O114,VALIDATIONS!$EA$2:$EB$90,2,FALSE), IF(O114="Pipe",VALIDATIONS!$ED$2:$EE$16,0)))*G114*P114)   + IF(OR(L114="",L114="No",O114=""),0,          IF(N114="RCP",VLOOKUP(O114,VALIDATIONS!$DX$2:$DZ$31,3,FALSE),IF(N114="RCBC",VLOOKUP(O114,VALIDATIONS!$EA$2:$EC$90,3,FALSE),IF(N114="Pipe", VLOOKUP(O114,VALIDATIONS!$ED$2:$EF$16,3,FALSE))))         ) + IF(OR(M114="",M114="No",O114=""),0, IF(N114="RCP",VLOOKUP(O114,VALIDATIONS!$DX$2:$DZ$31,3,FALSE),IF(N114="RCBC",VLOOKUP(O114,VALIDATIONS!$EA$2:$EC$90,3,FALSE),IF(N114="Pipe", VLOOKUP(O114,VALIDATIONS!$ED$2:$EF$16,3,FALSE)))) )     )</f>
        <v/>
      </c>
    </row>
    <row r="115" spans="1:17" x14ac:dyDescent="0.2">
      <c r="A115" s="136"/>
      <c r="B115" s="141"/>
      <c r="C115" s="361"/>
      <c r="D115" s="141"/>
      <c r="E115" s="141"/>
      <c r="F115" s="141"/>
      <c r="G115" s="172"/>
      <c r="H115" s="141"/>
      <c r="I115" s="141"/>
      <c r="J115" s="141"/>
      <c r="K115" s="141"/>
      <c r="L115" s="368"/>
      <c r="M115" s="368"/>
      <c r="N115" s="363"/>
      <c r="O115" s="363"/>
      <c r="P115" s="141"/>
      <c r="Q115" s="106" t="str">
        <f>IF(AND(L115="",M115="",N115="",O115=""),"", IF(O115="",0, IF(N115="RCP", VLOOKUP(O115,VALIDATIONS!$DX$2:$DY$31,2,FALSE), IF(N115="RCBC", VLOOKUP(O115,VALIDATIONS!$EA$2:$EB$90,2,FALSE), IF(O115="Pipe",VALIDATIONS!$ED$2:$EE$16,0)))*G115*P115)   + IF(OR(L115="",L115="No",O115=""),0,          IF(N115="RCP",VLOOKUP(O115,VALIDATIONS!$DX$2:$DZ$31,3,FALSE),IF(N115="RCBC",VLOOKUP(O115,VALIDATIONS!$EA$2:$EC$90,3,FALSE),IF(N115="Pipe", VLOOKUP(O115,VALIDATIONS!$ED$2:$EF$16,3,FALSE))))         ) + IF(OR(M115="",M115="No",O115=""),0, IF(N115="RCP",VLOOKUP(O115,VALIDATIONS!$DX$2:$DZ$31,3,FALSE),IF(N115="RCBC",VLOOKUP(O115,VALIDATIONS!$EA$2:$EC$90,3,FALSE),IF(N115="Pipe", VLOOKUP(O115,VALIDATIONS!$ED$2:$EF$16,3,FALSE)))) )     )</f>
        <v/>
      </c>
    </row>
    <row r="116" spans="1:17" x14ac:dyDescent="0.2">
      <c r="A116" s="136"/>
      <c r="B116" s="141"/>
      <c r="C116" s="361"/>
      <c r="D116" s="141"/>
      <c r="E116" s="141"/>
      <c r="F116" s="141"/>
      <c r="G116" s="172"/>
      <c r="H116" s="141"/>
      <c r="I116" s="141"/>
      <c r="J116" s="141"/>
      <c r="K116" s="141"/>
      <c r="L116" s="368"/>
      <c r="M116" s="368"/>
      <c r="N116" s="363"/>
      <c r="O116" s="363"/>
      <c r="P116" s="141"/>
      <c r="Q116" s="106" t="str">
        <f>IF(AND(L116="",M116="",N116="",O116=""),"", IF(O116="",0, IF(N116="RCP", VLOOKUP(O116,VALIDATIONS!$DX$2:$DY$31,2,FALSE), IF(N116="RCBC", VLOOKUP(O116,VALIDATIONS!$EA$2:$EB$90,2,FALSE), IF(O116="Pipe",VALIDATIONS!$ED$2:$EE$16,0)))*G116*P116)   + IF(OR(L116="",L116="No",O116=""),0,          IF(N116="RCP",VLOOKUP(O116,VALIDATIONS!$DX$2:$DZ$31,3,FALSE),IF(N116="RCBC",VLOOKUP(O116,VALIDATIONS!$EA$2:$EC$90,3,FALSE),IF(N116="Pipe", VLOOKUP(O116,VALIDATIONS!$ED$2:$EF$16,3,FALSE))))         ) + IF(OR(M116="",M116="No",O116=""),0, IF(N116="RCP",VLOOKUP(O116,VALIDATIONS!$DX$2:$DZ$31,3,FALSE),IF(N116="RCBC",VLOOKUP(O116,VALIDATIONS!$EA$2:$EC$90,3,FALSE),IF(N116="Pipe", VLOOKUP(O116,VALIDATIONS!$ED$2:$EF$16,3,FALSE)))) )     )</f>
        <v/>
      </c>
    </row>
    <row r="117" spans="1:17" x14ac:dyDescent="0.2">
      <c r="A117" s="136"/>
      <c r="B117" s="141"/>
      <c r="C117" s="361"/>
      <c r="D117" s="141"/>
      <c r="E117" s="141"/>
      <c r="F117" s="141"/>
      <c r="G117" s="172"/>
      <c r="H117" s="141"/>
      <c r="I117" s="141"/>
      <c r="J117" s="141"/>
      <c r="K117" s="141"/>
      <c r="L117" s="368"/>
      <c r="M117" s="368"/>
      <c r="N117" s="363"/>
      <c r="O117" s="363"/>
      <c r="P117" s="141"/>
      <c r="Q117" s="106" t="str">
        <f>IF(AND(L117="",M117="",N117="",O117=""),"", IF(O117="",0, IF(N117="RCP", VLOOKUP(O117,VALIDATIONS!$DX$2:$DY$31,2,FALSE), IF(N117="RCBC", VLOOKUP(O117,VALIDATIONS!$EA$2:$EB$90,2,FALSE), IF(O117="Pipe",VALIDATIONS!$ED$2:$EE$16,0)))*G117*P117)   + IF(OR(L117="",L117="No",O117=""),0,          IF(N117="RCP",VLOOKUP(O117,VALIDATIONS!$DX$2:$DZ$31,3,FALSE),IF(N117="RCBC",VLOOKUP(O117,VALIDATIONS!$EA$2:$EC$90,3,FALSE),IF(N117="Pipe", VLOOKUP(O117,VALIDATIONS!$ED$2:$EF$16,3,FALSE))))         ) + IF(OR(M117="",M117="No",O117=""),0, IF(N117="RCP",VLOOKUP(O117,VALIDATIONS!$DX$2:$DZ$31,3,FALSE),IF(N117="RCBC",VLOOKUP(O117,VALIDATIONS!$EA$2:$EC$90,3,FALSE),IF(N117="Pipe", VLOOKUP(O117,VALIDATIONS!$ED$2:$EF$16,3,FALSE)))) )     )</f>
        <v/>
      </c>
    </row>
    <row r="118" spans="1:17" x14ac:dyDescent="0.2">
      <c r="A118" s="136"/>
      <c r="B118" s="141"/>
      <c r="C118" s="361"/>
      <c r="D118" s="141"/>
      <c r="E118" s="141"/>
      <c r="F118" s="141"/>
      <c r="G118" s="172"/>
      <c r="H118" s="141"/>
      <c r="I118" s="141"/>
      <c r="J118" s="141"/>
      <c r="K118" s="141"/>
      <c r="L118" s="368"/>
      <c r="M118" s="368"/>
      <c r="N118" s="363"/>
      <c r="O118" s="363"/>
      <c r="P118" s="141"/>
      <c r="Q118" s="106" t="str">
        <f>IF(AND(L118="",M118="",N118="",O118=""),"", IF(O118="",0, IF(N118="RCP", VLOOKUP(O118,VALIDATIONS!$DX$2:$DY$31,2,FALSE), IF(N118="RCBC", VLOOKUP(O118,VALIDATIONS!$EA$2:$EB$90,2,FALSE), IF(O118="Pipe",VALIDATIONS!$ED$2:$EE$16,0)))*G118*P118)   + IF(OR(L118="",L118="No",O118=""),0,          IF(N118="RCP",VLOOKUP(O118,VALIDATIONS!$DX$2:$DZ$31,3,FALSE),IF(N118="RCBC",VLOOKUP(O118,VALIDATIONS!$EA$2:$EC$90,3,FALSE),IF(N118="Pipe", VLOOKUP(O118,VALIDATIONS!$ED$2:$EF$16,3,FALSE))))         ) + IF(OR(M118="",M118="No",O118=""),0, IF(N118="RCP",VLOOKUP(O118,VALIDATIONS!$DX$2:$DZ$31,3,FALSE),IF(N118="RCBC",VLOOKUP(O118,VALIDATIONS!$EA$2:$EC$90,3,FALSE),IF(N118="Pipe", VLOOKUP(O118,VALIDATIONS!$ED$2:$EF$16,3,FALSE)))) )     )</f>
        <v/>
      </c>
    </row>
    <row r="119" spans="1:17" x14ac:dyDescent="0.2">
      <c r="A119" s="136"/>
      <c r="B119" s="141"/>
      <c r="C119" s="361"/>
      <c r="D119" s="141"/>
      <c r="E119" s="141"/>
      <c r="F119" s="141"/>
      <c r="G119" s="172"/>
      <c r="H119" s="141"/>
      <c r="I119" s="141"/>
      <c r="J119" s="141"/>
      <c r="K119" s="141"/>
      <c r="L119" s="368"/>
      <c r="M119" s="368"/>
      <c r="N119" s="363"/>
      <c r="O119" s="363"/>
      <c r="P119" s="141"/>
      <c r="Q119" s="106" t="str">
        <f>IF(AND(L119="",M119="",N119="",O119=""),"", IF(O119="",0, IF(N119="RCP", VLOOKUP(O119,VALIDATIONS!$DX$2:$DY$31,2,FALSE), IF(N119="RCBC", VLOOKUP(O119,VALIDATIONS!$EA$2:$EB$90,2,FALSE), IF(O119="Pipe",VALIDATIONS!$ED$2:$EE$16,0)))*G119*P119)   + IF(OR(L119="",L119="No",O119=""),0,          IF(N119="RCP",VLOOKUP(O119,VALIDATIONS!$DX$2:$DZ$31,3,FALSE),IF(N119="RCBC",VLOOKUP(O119,VALIDATIONS!$EA$2:$EC$90,3,FALSE),IF(N119="Pipe", VLOOKUP(O119,VALIDATIONS!$ED$2:$EF$16,3,FALSE))))         ) + IF(OR(M119="",M119="No",O119=""),0, IF(N119="RCP",VLOOKUP(O119,VALIDATIONS!$DX$2:$DZ$31,3,FALSE),IF(N119="RCBC",VLOOKUP(O119,VALIDATIONS!$EA$2:$EC$90,3,FALSE),IF(N119="Pipe", VLOOKUP(O119,VALIDATIONS!$ED$2:$EF$16,3,FALSE)))) )     )</f>
        <v/>
      </c>
    </row>
    <row r="120" spans="1:17" x14ac:dyDescent="0.2">
      <c r="A120" s="136"/>
      <c r="B120" s="141"/>
      <c r="C120" s="361"/>
      <c r="D120" s="141"/>
      <c r="E120" s="141"/>
      <c r="F120" s="141"/>
      <c r="G120" s="172"/>
      <c r="H120" s="141"/>
      <c r="I120" s="141"/>
      <c r="J120" s="141"/>
      <c r="K120" s="141"/>
      <c r="L120" s="368"/>
      <c r="M120" s="368"/>
      <c r="N120" s="363"/>
      <c r="O120" s="363"/>
      <c r="P120" s="141"/>
      <c r="Q120" s="106" t="str">
        <f>IF(AND(L120="",M120="",N120="",O120=""),"", IF(O120="",0, IF(N120="RCP", VLOOKUP(O120,VALIDATIONS!$DX$2:$DY$31,2,FALSE), IF(N120="RCBC", VLOOKUP(O120,VALIDATIONS!$EA$2:$EB$90,2,FALSE), IF(O120="Pipe",VALIDATIONS!$ED$2:$EE$16,0)))*G120*P120)   + IF(OR(L120="",L120="No",O120=""),0,          IF(N120="RCP",VLOOKUP(O120,VALIDATIONS!$DX$2:$DZ$31,3,FALSE),IF(N120="RCBC",VLOOKUP(O120,VALIDATIONS!$EA$2:$EC$90,3,FALSE),IF(N120="Pipe", VLOOKUP(O120,VALIDATIONS!$ED$2:$EF$16,3,FALSE))))         ) + IF(OR(M120="",M120="No",O120=""),0, IF(N120="RCP",VLOOKUP(O120,VALIDATIONS!$DX$2:$DZ$31,3,FALSE),IF(N120="RCBC",VLOOKUP(O120,VALIDATIONS!$EA$2:$EC$90,3,FALSE),IF(N120="Pipe", VLOOKUP(O120,VALIDATIONS!$ED$2:$EF$16,3,FALSE)))) )     )</f>
        <v/>
      </c>
    </row>
    <row r="121" spans="1:17" x14ac:dyDescent="0.2">
      <c r="A121" s="136"/>
      <c r="B121" s="141"/>
      <c r="C121" s="361"/>
      <c r="D121" s="141"/>
      <c r="E121" s="141"/>
      <c r="F121" s="141"/>
      <c r="G121" s="172"/>
      <c r="H121" s="141"/>
      <c r="I121" s="141"/>
      <c r="J121" s="141"/>
      <c r="K121" s="141"/>
      <c r="L121" s="368"/>
      <c r="M121" s="368"/>
      <c r="N121" s="363"/>
      <c r="O121" s="363"/>
      <c r="P121" s="141"/>
      <c r="Q121" s="106" t="str">
        <f>IF(AND(L121="",M121="",N121="",O121=""),"", IF(O121="",0, IF(N121="RCP", VLOOKUP(O121,VALIDATIONS!$DX$2:$DY$31,2,FALSE), IF(N121="RCBC", VLOOKUP(O121,VALIDATIONS!$EA$2:$EB$90,2,FALSE), IF(O121="Pipe",VALIDATIONS!$ED$2:$EE$16,0)))*G121*P121)   + IF(OR(L121="",L121="No",O121=""),0,          IF(N121="RCP",VLOOKUP(O121,VALIDATIONS!$DX$2:$DZ$31,3,FALSE),IF(N121="RCBC",VLOOKUP(O121,VALIDATIONS!$EA$2:$EC$90,3,FALSE),IF(N121="Pipe", VLOOKUP(O121,VALIDATIONS!$ED$2:$EF$16,3,FALSE))))         ) + IF(OR(M121="",M121="No",O121=""),0, IF(N121="RCP",VLOOKUP(O121,VALIDATIONS!$DX$2:$DZ$31,3,FALSE),IF(N121="RCBC",VLOOKUP(O121,VALIDATIONS!$EA$2:$EC$90,3,FALSE),IF(N121="Pipe", VLOOKUP(O121,VALIDATIONS!$ED$2:$EF$16,3,FALSE)))) )     )</f>
        <v/>
      </c>
    </row>
    <row r="122" spans="1:17" x14ac:dyDescent="0.2">
      <c r="A122" s="136"/>
      <c r="B122" s="141"/>
      <c r="C122" s="361"/>
      <c r="D122" s="141"/>
      <c r="E122" s="141"/>
      <c r="F122" s="141"/>
      <c r="G122" s="172"/>
      <c r="H122" s="141"/>
      <c r="I122" s="141"/>
      <c r="J122" s="141"/>
      <c r="K122" s="141"/>
      <c r="L122" s="368"/>
      <c r="M122" s="368"/>
      <c r="N122" s="363"/>
      <c r="O122" s="363"/>
      <c r="P122" s="141"/>
      <c r="Q122" s="106" t="str">
        <f>IF(AND(L122="",M122="",N122="",O122=""),"", IF(O122="",0, IF(N122="RCP", VLOOKUP(O122,VALIDATIONS!$DX$2:$DY$31,2,FALSE), IF(N122="RCBC", VLOOKUP(O122,VALIDATIONS!$EA$2:$EB$90,2,FALSE), IF(O122="Pipe",VALIDATIONS!$ED$2:$EE$16,0)))*G122*P122)   + IF(OR(L122="",L122="No",O122=""),0,          IF(N122="RCP",VLOOKUP(O122,VALIDATIONS!$DX$2:$DZ$31,3,FALSE),IF(N122="RCBC",VLOOKUP(O122,VALIDATIONS!$EA$2:$EC$90,3,FALSE),IF(N122="Pipe", VLOOKUP(O122,VALIDATIONS!$ED$2:$EF$16,3,FALSE))))         ) + IF(OR(M122="",M122="No",O122=""),0, IF(N122="RCP",VLOOKUP(O122,VALIDATIONS!$DX$2:$DZ$31,3,FALSE),IF(N122="RCBC",VLOOKUP(O122,VALIDATIONS!$EA$2:$EC$90,3,FALSE),IF(N122="Pipe", VLOOKUP(O122,VALIDATIONS!$ED$2:$EF$16,3,FALSE)))) )     )</f>
        <v/>
      </c>
    </row>
    <row r="123" spans="1:17" x14ac:dyDescent="0.2">
      <c r="A123" s="136"/>
      <c r="B123" s="141"/>
      <c r="C123" s="361"/>
      <c r="D123" s="141"/>
      <c r="E123" s="141"/>
      <c r="F123" s="141"/>
      <c r="G123" s="172"/>
      <c r="H123" s="141"/>
      <c r="I123" s="141"/>
      <c r="J123" s="141"/>
      <c r="K123" s="141"/>
      <c r="L123" s="368"/>
      <c r="M123" s="368"/>
      <c r="N123" s="363"/>
      <c r="O123" s="363"/>
      <c r="P123" s="141"/>
      <c r="Q123" s="106" t="str">
        <f>IF(AND(L123="",M123="",N123="",O123=""),"", IF(O123="",0, IF(N123="RCP", VLOOKUP(O123,VALIDATIONS!$DX$2:$DY$31,2,FALSE), IF(N123="RCBC", VLOOKUP(O123,VALIDATIONS!$EA$2:$EB$90,2,FALSE), IF(O123="Pipe",VALIDATIONS!$ED$2:$EE$16,0)))*G123*P123)   + IF(OR(L123="",L123="No",O123=""),0,          IF(N123="RCP",VLOOKUP(O123,VALIDATIONS!$DX$2:$DZ$31,3,FALSE),IF(N123="RCBC",VLOOKUP(O123,VALIDATIONS!$EA$2:$EC$90,3,FALSE),IF(N123="Pipe", VLOOKUP(O123,VALIDATIONS!$ED$2:$EF$16,3,FALSE))))         ) + IF(OR(M123="",M123="No",O123=""),0, IF(N123="RCP",VLOOKUP(O123,VALIDATIONS!$DX$2:$DZ$31,3,FALSE),IF(N123="RCBC",VLOOKUP(O123,VALIDATIONS!$EA$2:$EC$90,3,FALSE),IF(N123="Pipe", VLOOKUP(O123,VALIDATIONS!$ED$2:$EF$16,3,FALSE)))) )     )</f>
        <v/>
      </c>
    </row>
    <row r="124" spans="1:17" x14ac:dyDescent="0.2">
      <c r="A124" s="136"/>
      <c r="B124" s="141"/>
      <c r="C124" s="361"/>
      <c r="D124" s="141"/>
      <c r="E124" s="141"/>
      <c r="F124" s="141"/>
      <c r="G124" s="172"/>
      <c r="H124" s="141"/>
      <c r="I124" s="141"/>
      <c r="J124" s="141"/>
      <c r="K124" s="141"/>
      <c r="L124" s="368"/>
      <c r="M124" s="368"/>
      <c r="N124" s="363"/>
      <c r="O124" s="363"/>
      <c r="P124" s="141"/>
      <c r="Q124" s="106" t="str">
        <f>IF(AND(L124="",M124="",N124="",O124=""),"", IF(O124="",0, IF(N124="RCP", VLOOKUP(O124,VALIDATIONS!$DX$2:$DY$31,2,FALSE), IF(N124="RCBC", VLOOKUP(O124,VALIDATIONS!$EA$2:$EB$90,2,FALSE), IF(O124="Pipe",VALIDATIONS!$ED$2:$EE$16,0)))*G124*P124)   + IF(OR(L124="",L124="No",O124=""),0,          IF(N124="RCP",VLOOKUP(O124,VALIDATIONS!$DX$2:$DZ$31,3,FALSE),IF(N124="RCBC",VLOOKUP(O124,VALIDATIONS!$EA$2:$EC$90,3,FALSE),IF(N124="Pipe", VLOOKUP(O124,VALIDATIONS!$ED$2:$EF$16,3,FALSE))))         ) + IF(OR(M124="",M124="No",O124=""),0, IF(N124="RCP",VLOOKUP(O124,VALIDATIONS!$DX$2:$DZ$31,3,FALSE),IF(N124="RCBC",VLOOKUP(O124,VALIDATIONS!$EA$2:$EC$90,3,FALSE),IF(N124="Pipe", VLOOKUP(O124,VALIDATIONS!$ED$2:$EF$16,3,FALSE)))) )     )</f>
        <v/>
      </c>
    </row>
    <row r="125" spans="1:17" x14ac:dyDescent="0.2">
      <c r="A125" s="136"/>
      <c r="B125" s="141"/>
      <c r="C125" s="361"/>
      <c r="D125" s="141"/>
      <c r="E125" s="141"/>
      <c r="F125" s="141"/>
      <c r="G125" s="172"/>
      <c r="H125" s="141"/>
      <c r="I125" s="141"/>
      <c r="J125" s="141"/>
      <c r="K125" s="141"/>
      <c r="L125" s="368"/>
      <c r="M125" s="368"/>
      <c r="N125" s="363"/>
      <c r="O125" s="363"/>
      <c r="P125" s="141"/>
      <c r="Q125" s="106" t="str">
        <f>IF(AND(L125="",M125="",N125="",O125=""),"", IF(O125="",0, IF(N125="RCP", VLOOKUP(O125,VALIDATIONS!$DX$2:$DY$31,2,FALSE), IF(N125="RCBC", VLOOKUP(O125,VALIDATIONS!$EA$2:$EB$90,2,FALSE), IF(O125="Pipe",VALIDATIONS!$ED$2:$EE$16,0)))*G125*P125)   + IF(OR(L125="",L125="No",O125=""),0,          IF(N125="RCP",VLOOKUP(O125,VALIDATIONS!$DX$2:$DZ$31,3,FALSE),IF(N125="RCBC",VLOOKUP(O125,VALIDATIONS!$EA$2:$EC$90,3,FALSE),IF(N125="Pipe", VLOOKUP(O125,VALIDATIONS!$ED$2:$EF$16,3,FALSE))))         ) + IF(OR(M125="",M125="No",O125=""),0, IF(N125="RCP",VLOOKUP(O125,VALIDATIONS!$DX$2:$DZ$31,3,FALSE),IF(N125="RCBC",VLOOKUP(O125,VALIDATIONS!$EA$2:$EC$90,3,FALSE),IF(N125="Pipe", VLOOKUP(O125,VALIDATIONS!$ED$2:$EF$16,3,FALSE)))) )     )</f>
        <v/>
      </c>
    </row>
    <row r="126" spans="1:17" x14ac:dyDescent="0.2">
      <c r="A126" s="136"/>
      <c r="B126" s="141"/>
      <c r="C126" s="361"/>
      <c r="D126" s="141"/>
      <c r="E126" s="141"/>
      <c r="F126" s="141"/>
      <c r="G126" s="172"/>
      <c r="H126" s="141"/>
      <c r="I126" s="141"/>
      <c r="J126" s="141"/>
      <c r="K126" s="141"/>
      <c r="L126" s="368"/>
      <c r="M126" s="368"/>
      <c r="N126" s="363"/>
      <c r="O126" s="363"/>
      <c r="P126" s="141"/>
      <c r="Q126" s="106" t="str">
        <f>IF(AND(L126="",M126="",N126="",O126=""),"", IF(O126="",0, IF(N126="RCP", VLOOKUP(O126,VALIDATIONS!$DX$2:$DY$31,2,FALSE), IF(N126="RCBC", VLOOKUP(O126,VALIDATIONS!$EA$2:$EB$90,2,FALSE), IF(O126="Pipe",VALIDATIONS!$ED$2:$EE$16,0)))*G126*P126)   + IF(OR(L126="",L126="No",O126=""),0,          IF(N126="RCP",VLOOKUP(O126,VALIDATIONS!$DX$2:$DZ$31,3,FALSE),IF(N126="RCBC",VLOOKUP(O126,VALIDATIONS!$EA$2:$EC$90,3,FALSE),IF(N126="Pipe", VLOOKUP(O126,VALIDATIONS!$ED$2:$EF$16,3,FALSE))))         ) + IF(OR(M126="",M126="No",O126=""),0, IF(N126="RCP",VLOOKUP(O126,VALIDATIONS!$DX$2:$DZ$31,3,FALSE),IF(N126="RCBC",VLOOKUP(O126,VALIDATIONS!$EA$2:$EC$90,3,FALSE),IF(N126="Pipe", VLOOKUP(O126,VALIDATIONS!$ED$2:$EF$16,3,FALSE)))) )     )</f>
        <v/>
      </c>
    </row>
    <row r="127" spans="1:17" x14ac:dyDescent="0.2">
      <c r="A127" s="136"/>
      <c r="B127" s="141"/>
      <c r="C127" s="361"/>
      <c r="D127" s="141"/>
      <c r="E127" s="141"/>
      <c r="F127" s="141"/>
      <c r="G127" s="172"/>
      <c r="H127" s="141"/>
      <c r="I127" s="141"/>
      <c r="J127" s="141"/>
      <c r="K127" s="141"/>
      <c r="L127" s="368"/>
      <c r="M127" s="368"/>
      <c r="N127" s="363"/>
      <c r="O127" s="363"/>
      <c r="P127" s="141"/>
      <c r="Q127" s="106" t="str">
        <f>IF(AND(L127="",M127="",N127="",O127=""),"", IF(O127="",0, IF(N127="RCP", VLOOKUP(O127,VALIDATIONS!$DX$2:$DY$31,2,FALSE), IF(N127="RCBC", VLOOKUP(O127,VALIDATIONS!$EA$2:$EB$90,2,FALSE), IF(O127="Pipe",VALIDATIONS!$ED$2:$EE$16,0)))*G127*P127)   + IF(OR(L127="",L127="No",O127=""),0,          IF(N127="RCP",VLOOKUP(O127,VALIDATIONS!$DX$2:$DZ$31,3,FALSE),IF(N127="RCBC",VLOOKUP(O127,VALIDATIONS!$EA$2:$EC$90,3,FALSE),IF(N127="Pipe", VLOOKUP(O127,VALIDATIONS!$ED$2:$EF$16,3,FALSE))))         ) + IF(OR(M127="",M127="No",O127=""),0, IF(N127="RCP",VLOOKUP(O127,VALIDATIONS!$DX$2:$DZ$31,3,FALSE),IF(N127="RCBC",VLOOKUP(O127,VALIDATIONS!$EA$2:$EC$90,3,FALSE),IF(N127="Pipe", VLOOKUP(O127,VALIDATIONS!$ED$2:$EF$16,3,FALSE)))) )     )</f>
        <v/>
      </c>
    </row>
    <row r="128" spans="1:17" x14ac:dyDescent="0.2">
      <c r="A128" s="136"/>
      <c r="B128" s="141"/>
      <c r="C128" s="361"/>
      <c r="D128" s="141"/>
      <c r="E128" s="141"/>
      <c r="F128" s="141"/>
      <c r="G128" s="172"/>
      <c r="H128" s="141"/>
      <c r="I128" s="141"/>
      <c r="J128" s="141"/>
      <c r="K128" s="141"/>
      <c r="L128" s="368"/>
      <c r="M128" s="368"/>
      <c r="N128" s="363"/>
      <c r="O128" s="363"/>
      <c r="P128" s="141"/>
      <c r="Q128" s="106" t="str">
        <f>IF(AND(L128="",M128="",N128="",O128=""),"", IF(O128="",0, IF(N128="RCP", VLOOKUP(O128,VALIDATIONS!$DX$2:$DY$31,2,FALSE), IF(N128="RCBC", VLOOKUP(O128,VALIDATIONS!$EA$2:$EB$90,2,FALSE), IF(O128="Pipe",VALIDATIONS!$ED$2:$EE$16,0)))*G128*P128)   + IF(OR(L128="",L128="No",O128=""),0,          IF(N128="RCP",VLOOKUP(O128,VALIDATIONS!$DX$2:$DZ$31,3,FALSE),IF(N128="RCBC",VLOOKUP(O128,VALIDATIONS!$EA$2:$EC$90,3,FALSE),IF(N128="Pipe", VLOOKUP(O128,VALIDATIONS!$ED$2:$EF$16,3,FALSE))))         ) + IF(OR(M128="",M128="No",O128=""),0, IF(N128="RCP",VLOOKUP(O128,VALIDATIONS!$DX$2:$DZ$31,3,FALSE),IF(N128="RCBC",VLOOKUP(O128,VALIDATIONS!$EA$2:$EC$90,3,FALSE),IF(N128="Pipe", VLOOKUP(O128,VALIDATIONS!$ED$2:$EF$16,3,FALSE)))) )     )</f>
        <v/>
      </c>
    </row>
    <row r="129" spans="1:17" x14ac:dyDescent="0.2">
      <c r="A129" s="136"/>
      <c r="B129" s="141"/>
      <c r="C129" s="361"/>
      <c r="D129" s="141"/>
      <c r="E129" s="141"/>
      <c r="F129" s="141"/>
      <c r="G129" s="172"/>
      <c r="H129" s="141"/>
      <c r="I129" s="141"/>
      <c r="J129" s="141"/>
      <c r="K129" s="141"/>
      <c r="L129" s="368"/>
      <c r="M129" s="368"/>
      <c r="N129" s="363"/>
      <c r="O129" s="363"/>
      <c r="P129" s="141"/>
      <c r="Q129" s="106" t="str">
        <f>IF(AND(L129="",M129="",N129="",O129=""),"", IF(O129="",0, IF(N129="RCP", VLOOKUP(O129,VALIDATIONS!$DX$2:$DY$31,2,FALSE), IF(N129="RCBC", VLOOKUP(O129,VALIDATIONS!$EA$2:$EB$90,2,FALSE), IF(O129="Pipe",VALIDATIONS!$ED$2:$EE$16,0)))*G129*P129)   + IF(OR(L129="",L129="No",O129=""),0,          IF(N129="RCP",VLOOKUP(O129,VALIDATIONS!$DX$2:$DZ$31,3,FALSE),IF(N129="RCBC",VLOOKUP(O129,VALIDATIONS!$EA$2:$EC$90,3,FALSE),IF(N129="Pipe", VLOOKUP(O129,VALIDATIONS!$ED$2:$EF$16,3,FALSE))))         ) + IF(OR(M129="",M129="No",O129=""),0, IF(N129="RCP",VLOOKUP(O129,VALIDATIONS!$DX$2:$DZ$31,3,FALSE),IF(N129="RCBC",VLOOKUP(O129,VALIDATIONS!$EA$2:$EC$90,3,FALSE),IF(N129="Pipe", VLOOKUP(O129,VALIDATIONS!$ED$2:$EF$16,3,FALSE)))) )     )</f>
        <v/>
      </c>
    </row>
    <row r="130" spans="1:17" x14ac:dyDescent="0.2">
      <c r="A130" s="136"/>
      <c r="B130" s="141"/>
      <c r="C130" s="361"/>
      <c r="D130" s="141"/>
      <c r="E130" s="141"/>
      <c r="F130" s="141"/>
      <c r="G130" s="172"/>
      <c r="H130" s="141"/>
      <c r="I130" s="141"/>
      <c r="J130" s="141"/>
      <c r="K130" s="141"/>
      <c r="L130" s="368"/>
      <c r="M130" s="368"/>
      <c r="N130" s="363"/>
      <c r="O130" s="363"/>
      <c r="P130" s="141"/>
      <c r="Q130" s="106" t="str">
        <f>IF(AND(L130="",M130="",N130="",O130=""),"", IF(O130="",0, IF(N130="RCP", VLOOKUP(O130,VALIDATIONS!$DX$2:$DY$31,2,FALSE), IF(N130="RCBC", VLOOKUP(O130,VALIDATIONS!$EA$2:$EB$90,2,FALSE), IF(O130="Pipe",VALIDATIONS!$ED$2:$EE$16,0)))*G130*P130)   + IF(OR(L130="",L130="No",O130=""),0,          IF(N130="RCP",VLOOKUP(O130,VALIDATIONS!$DX$2:$DZ$31,3,FALSE),IF(N130="RCBC",VLOOKUP(O130,VALIDATIONS!$EA$2:$EC$90,3,FALSE),IF(N130="Pipe", VLOOKUP(O130,VALIDATIONS!$ED$2:$EF$16,3,FALSE))))         ) + IF(OR(M130="",M130="No",O130=""),0, IF(N130="RCP",VLOOKUP(O130,VALIDATIONS!$DX$2:$DZ$31,3,FALSE),IF(N130="RCBC",VLOOKUP(O130,VALIDATIONS!$EA$2:$EC$90,3,FALSE),IF(N130="Pipe", VLOOKUP(O130,VALIDATIONS!$ED$2:$EF$16,3,FALSE)))) )     )</f>
        <v/>
      </c>
    </row>
    <row r="131" spans="1:17" x14ac:dyDescent="0.2">
      <c r="A131" s="136"/>
      <c r="B131" s="141"/>
      <c r="C131" s="361"/>
      <c r="D131" s="141"/>
      <c r="E131" s="141"/>
      <c r="F131" s="141"/>
      <c r="G131" s="172"/>
      <c r="H131" s="141"/>
      <c r="I131" s="141"/>
      <c r="J131" s="141"/>
      <c r="K131" s="141"/>
      <c r="L131" s="368"/>
      <c r="M131" s="368"/>
      <c r="N131" s="363"/>
      <c r="O131" s="363"/>
      <c r="P131" s="141"/>
      <c r="Q131" s="106" t="str">
        <f>IF(AND(L131="",M131="",N131="",O131=""),"", IF(O131="",0, IF(N131="RCP", VLOOKUP(O131,VALIDATIONS!$DX$2:$DY$31,2,FALSE), IF(N131="RCBC", VLOOKUP(O131,VALIDATIONS!$EA$2:$EB$90,2,FALSE), IF(O131="Pipe",VALIDATIONS!$ED$2:$EE$16,0)))*G131*P131)   + IF(OR(L131="",L131="No",O131=""),0,          IF(N131="RCP",VLOOKUP(O131,VALIDATIONS!$DX$2:$DZ$31,3,FALSE),IF(N131="RCBC",VLOOKUP(O131,VALIDATIONS!$EA$2:$EC$90,3,FALSE),IF(N131="Pipe", VLOOKUP(O131,VALIDATIONS!$ED$2:$EF$16,3,FALSE))))         ) + IF(OR(M131="",M131="No",O131=""),0, IF(N131="RCP",VLOOKUP(O131,VALIDATIONS!$DX$2:$DZ$31,3,FALSE),IF(N131="RCBC",VLOOKUP(O131,VALIDATIONS!$EA$2:$EC$90,3,FALSE),IF(N131="Pipe", VLOOKUP(O131,VALIDATIONS!$ED$2:$EF$16,3,FALSE)))) )     )</f>
        <v/>
      </c>
    </row>
    <row r="132" spans="1:17" x14ac:dyDescent="0.2">
      <c r="A132" s="136"/>
      <c r="B132" s="141"/>
      <c r="C132" s="361"/>
      <c r="D132" s="141"/>
      <c r="E132" s="141"/>
      <c r="F132" s="141"/>
      <c r="G132" s="172"/>
      <c r="H132" s="141"/>
      <c r="I132" s="141"/>
      <c r="J132" s="141"/>
      <c r="K132" s="141"/>
      <c r="L132" s="368"/>
      <c r="M132" s="368"/>
      <c r="N132" s="363"/>
      <c r="O132" s="363"/>
      <c r="P132" s="141"/>
      <c r="Q132" s="106" t="str">
        <f>IF(AND(L132="",M132="",N132="",O132=""),"", IF(O132="",0, IF(N132="RCP", VLOOKUP(O132,VALIDATIONS!$DX$2:$DY$31,2,FALSE), IF(N132="RCBC", VLOOKUP(O132,VALIDATIONS!$EA$2:$EB$90,2,FALSE), IF(O132="Pipe",VALIDATIONS!$ED$2:$EE$16,0)))*G132*P132)   + IF(OR(L132="",L132="No",O132=""),0,          IF(N132="RCP",VLOOKUP(O132,VALIDATIONS!$DX$2:$DZ$31,3,FALSE),IF(N132="RCBC",VLOOKUP(O132,VALIDATIONS!$EA$2:$EC$90,3,FALSE),IF(N132="Pipe", VLOOKUP(O132,VALIDATIONS!$ED$2:$EF$16,3,FALSE))))         ) + IF(OR(M132="",M132="No",O132=""),0, IF(N132="RCP",VLOOKUP(O132,VALIDATIONS!$DX$2:$DZ$31,3,FALSE),IF(N132="RCBC",VLOOKUP(O132,VALIDATIONS!$EA$2:$EC$90,3,FALSE),IF(N132="Pipe", VLOOKUP(O132,VALIDATIONS!$ED$2:$EF$16,3,FALSE)))) )     )</f>
        <v/>
      </c>
    </row>
    <row r="133" spans="1:17" x14ac:dyDescent="0.2">
      <c r="A133" s="136"/>
      <c r="B133" s="141"/>
      <c r="C133" s="361"/>
      <c r="D133" s="141"/>
      <c r="E133" s="141"/>
      <c r="F133" s="141"/>
      <c r="G133" s="172"/>
      <c r="H133" s="141"/>
      <c r="I133" s="141"/>
      <c r="J133" s="141"/>
      <c r="K133" s="141"/>
      <c r="L133" s="368"/>
      <c r="M133" s="368"/>
      <c r="N133" s="363"/>
      <c r="O133" s="363"/>
      <c r="P133" s="141"/>
      <c r="Q133" s="106" t="str">
        <f>IF(AND(L133="",M133="",N133="",O133=""),"", IF(O133="",0, IF(N133="RCP", VLOOKUP(O133,VALIDATIONS!$DX$2:$DY$31,2,FALSE), IF(N133="RCBC", VLOOKUP(O133,VALIDATIONS!$EA$2:$EB$90,2,FALSE), IF(O133="Pipe",VALIDATIONS!$ED$2:$EE$16,0)))*G133*P133)   + IF(OR(L133="",L133="No",O133=""),0,          IF(N133="RCP",VLOOKUP(O133,VALIDATIONS!$DX$2:$DZ$31,3,FALSE),IF(N133="RCBC",VLOOKUP(O133,VALIDATIONS!$EA$2:$EC$90,3,FALSE),IF(N133="Pipe", VLOOKUP(O133,VALIDATIONS!$ED$2:$EF$16,3,FALSE))))         ) + IF(OR(M133="",M133="No",O133=""),0, IF(N133="RCP",VLOOKUP(O133,VALIDATIONS!$DX$2:$DZ$31,3,FALSE),IF(N133="RCBC",VLOOKUP(O133,VALIDATIONS!$EA$2:$EC$90,3,FALSE),IF(N133="Pipe", VLOOKUP(O133,VALIDATIONS!$ED$2:$EF$16,3,FALSE)))) )     )</f>
        <v/>
      </c>
    </row>
    <row r="134" spans="1:17" x14ac:dyDescent="0.2">
      <c r="A134" s="136"/>
      <c r="B134" s="141"/>
      <c r="C134" s="361"/>
      <c r="D134" s="141"/>
      <c r="E134" s="141"/>
      <c r="F134" s="141"/>
      <c r="G134" s="172"/>
      <c r="H134" s="141"/>
      <c r="I134" s="141"/>
      <c r="J134" s="141"/>
      <c r="K134" s="141"/>
      <c r="L134" s="368"/>
      <c r="M134" s="368"/>
      <c r="N134" s="363"/>
      <c r="O134" s="363"/>
      <c r="P134" s="141"/>
      <c r="Q134" s="106" t="str">
        <f>IF(AND(L134="",M134="",N134="",O134=""),"", IF(O134="",0, IF(N134="RCP", VLOOKUP(O134,VALIDATIONS!$DX$2:$DY$31,2,FALSE), IF(N134="RCBC", VLOOKUP(O134,VALIDATIONS!$EA$2:$EB$90,2,FALSE), IF(O134="Pipe",VALIDATIONS!$ED$2:$EE$16,0)))*G134*P134)   + IF(OR(L134="",L134="No",O134=""),0,          IF(N134="RCP",VLOOKUP(O134,VALIDATIONS!$DX$2:$DZ$31,3,FALSE),IF(N134="RCBC",VLOOKUP(O134,VALIDATIONS!$EA$2:$EC$90,3,FALSE),IF(N134="Pipe", VLOOKUP(O134,VALIDATIONS!$ED$2:$EF$16,3,FALSE))))         ) + IF(OR(M134="",M134="No",O134=""),0, IF(N134="RCP",VLOOKUP(O134,VALIDATIONS!$DX$2:$DZ$31,3,FALSE),IF(N134="RCBC",VLOOKUP(O134,VALIDATIONS!$EA$2:$EC$90,3,FALSE),IF(N134="Pipe", VLOOKUP(O134,VALIDATIONS!$ED$2:$EF$16,3,FALSE)))) )     )</f>
        <v/>
      </c>
    </row>
    <row r="135" spans="1:17" x14ac:dyDescent="0.2">
      <c r="A135" s="136"/>
      <c r="B135" s="141"/>
      <c r="C135" s="361"/>
      <c r="D135" s="141"/>
      <c r="E135" s="141"/>
      <c r="F135" s="141"/>
      <c r="G135" s="172"/>
      <c r="H135" s="141"/>
      <c r="I135" s="141"/>
      <c r="J135" s="141"/>
      <c r="K135" s="141"/>
      <c r="L135" s="368"/>
      <c r="M135" s="368"/>
      <c r="N135" s="363"/>
      <c r="O135" s="363"/>
      <c r="P135" s="141"/>
      <c r="Q135" s="106" t="str">
        <f>IF(AND(L135="",M135="",N135="",O135=""),"", IF(O135="",0, IF(N135="RCP", VLOOKUP(O135,VALIDATIONS!$DX$2:$DY$31,2,FALSE), IF(N135="RCBC", VLOOKUP(O135,VALIDATIONS!$EA$2:$EB$90,2,FALSE), IF(O135="Pipe",VALIDATIONS!$ED$2:$EE$16,0)))*G135*P135)   + IF(OR(L135="",L135="No",O135=""),0,          IF(N135="RCP",VLOOKUP(O135,VALIDATIONS!$DX$2:$DZ$31,3,FALSE),IF(N135="RCBC",VLOOKUP(O135,VALIDATIONS!$EA$2:$EC$90,3,FALSE),IF(N135="Pipe", VLOOKUP(O135,VALIDATIONS!$ED$2:$EF$16,3,FALSE))))         ) + IF(OR(M135="",M135="No",O135=""),0, IF(N135="RCP",VLOOKUP(O135,VALIDATIONS!$DX$2:$DZ$31,3,FALSE),IF(N135="RCBC",VLOOKUP(O135,VALIDATIONS!$EA$2:$EC$90,3,FALSE),IF(N135="Pipe", VLOOKUP(O135,VALIDATIONS!$ED$2:$EF$16,3,FALSE)))) )     )</f>
        <v/>
      </c>
    </row>
    <row r="136" spans="1:17" x14ac:dyDescent="0.2">
      <c r="A136" s="136"/>
      <c r="B136" s="141"/>
      <c r="C136" s="361"/>
      <c r="D136" s="141"/>
      <c r="E136" s="141"/>
      <c r="F136" s="141"/>
      <c r="G136" s="172"/>
      <c r="H136" s="141"/>
      <c r="I136" s="141"/>
      <c r="J136" s="141"/>
      <c r="K136" s="141"/>
      <c r="L136" s="368"/>
      <c r="M136" s="368"/>
      <c r="N136" s="363"/>
      <c r="O136" s="363"/>
      <c r="P136" s="141"/>
      <c r="Q136" s="106" t="str">
        <f>IF(AND(L136="",M136="",N136="",O136=""),"", IF(O136="",0, IF(N136="RCP", VLOOKUP(O136,VALIDATIONS!$DX$2:$DY$31,2,FALSE), IF(N136="RCBC", VLOOKUP(O136,VALIDATIONS!$EA$2:$EB$90,2,FALSE), IF(O136="Pipe",VALIDATIONS!$ED$2:$EE$16,0)))*G136*P136)   + IF(OR(L136="",L136="No",O136=""),0,          IF(N136="RCP",VLOOKUP(O136,VALIDATIONS!$DX$2:$DZ$31,3,FALSE),IF(N136="RCBC",VLOOKUP(O136,VALIDATIONS!$EA$2:$EC$90,3,FALSE),IF(N136="Pipe", VLOOKUP(O136,VALIDATIONS!$ED$2:$EF$16,3,FALSE))))         ) + IF(OR(M136="",M136="No",O136=""),0, IF(N136="RCP",VLOOKUP(O136,VALIDATIONS!$DX$2:$DZ$31,3,FALSE),IF(N136="RCBC",VLOOKUP(O136,VALIDATIONS!$EA$2:$EC$90,3,FALSE),IF(N136="Pipe", VLOOKUP(O136,VALIDATIONS!$ED$2:$EF$16,3,FALSE)))) )     )</f>
        <v/>
      </c>
    </row>
    <row r="137" spans="1:17" x14ac:dyDescent="0.2">
      <c r="A137" s="136"/>
      <c r="B137" s="141"/>
      <c r="C137" s="361"/>
      <c r="D137" s="141"/>
      <c r="E137" s="141"/>
      <c r="F137" s="141"/>
      <c r="G137" s="172"/>
      <c r="H137" s="141"/>
      <c r="I137" s="141"/>
      <c r="J137" s="141"/>
      <c r="K137" s="141"/>
      <c r="L137" s="368"/>
      <c r="M137" s="368"/>
      <c r="N137" s="363"/>
      <c r="O137" s="363"/>
      <c r="P137" s="141"/>
      <c r="Q137" s="106" t="str">
        <f>IF(AND(L137="",M137="",N137="",O137=""),"", IF(O137="",0, IF(N137="RCP", VLOOKUP(O137,VALIDATIONS!$DX$2:$DY$31,2,FALSE), IF(N137="RCBC", VLOOKUP(O137,VALIDATIONS!$EA$2:$EB$90,2,FALSE), IF(O137="Pipe",VALIDATIONS!$ED$2:$EE$16,0)))*G137*P137)   + IF(OR(L137="",L137="No",O137=""),0,          IF(N137="RCP",VLOOKUP(O137,VALIDATIONS!$DX$2:$DZ$31,3,FALSE),IF(N137="RCBC",VLOOKUP(O137,VALIDATIONS!$EA$2:$EC$90,3,FALSE),IF(N137="Pipe", VLOOKUP(O137,VALIDATIONS!$ED$2:$EF$16,3,FALSE))))         ) + IF(OR(M137="",M137="No",O137=""),0, IF(N137="RCP",VLOOKUP(O137,VALIDATIONS!$DX$2:$DZ$31,3,FALSE),IF(N137="RCBC",VLOOKUP(O137,VALIDATIONS!$EA$2:$EC$90,3,FALSE),IF(N137="Pipe", VLOOKUP(O137,VALIDATIONS!$ED$2:$EF$16,3,FALSE)))) )     )</f>
        <v/>
      </c>
    </row>
    <row r="138" spans="1:17" x14ac:dyDescent="0.2">
      <c r="A138" s="136"/>
      <c r="B138" s="141"/>
      <c r="C138" s="361"/>
      <c r="D138" s="141"/>
      <c r="E138" s="141"/>
      <c r="F138" s="141"/>
      <c r="G138" s="172"/>
      <c r="H138" s="141"/>
      <c r="I138" s="141"/>
      <c r="J138" s="141"/>
      <c r="K138" s="141"/>
      <c r="L138" s="368"/>
      <c r="M138" s="368"/>
      <c r="N138" s="363"/>
      <c r="O138" s="363"/>
      <c r="P138" s="141"/>
      <c r="Q138" s="106" t="str">
        <f>IF(AND(L138="",M138="",N138="",O138=""),"", IF(O138="",0, IF(N138="RCP", VLOOKUP(O138,VALIDATIONS!$DX$2:$DY$31,2,FALSE), IF(N138="RCBC", VLOOKUP(O138,VALIDATIONS!$EA$2:$EB$90,2,FALSE), IF(O138="Pipe",VALIDATIONS!$ED$2:$EE$16,0)))*G138*P138)   + IF(OR(L138="",L138="No",O138=""),0,          IF(N138="RCP",VLOOKUP(O138,VALIDATIONS!$DX$2:$DZ$31,3,FALSE),IF(N138="RCBC",VLOOKUP(O138,VALIDATIONS!$EA$2:$EC$90,3,FALSE),IF(N138="Pipe", VLOOKUP(O138,VALIDATIONS!$ED$2:$EF$16,3,FALSE))))         ) + IF(OR(M138="",M138="No",O138=""),0, IF(N138="RCP",VLOOKUP(O138,VALIDATIONS!$DX$2:$DZ$31,3,FALSE),IF(N138="RCBC",VLOOKUP(O138,VALIDATIONS!$EA$2:$EC$90,3,FALSE),IF(N138="Pipe", VLOOKUP(O138,VALIDATIONS!$ED$2:$EF$16,3,FALSE)))) )     )</f>
        <v/>
      </c>
    </row>
    <row r="139" spans="1:17" x14ac:dyDescent="0.2">
      <c r="A139" s="136"/>
      <c r="B139" s="141"/>
      <c r="C139" s="361"/>
      <c r="D139" s="141"/>
      <c r="E139" s="141"/>
      <c r="F139" s="141"/>
      <c r="G139" s="172"/>
      <c r="H139" s="141"/>
      <c r="I139" s="141"/>
      <c r="J139" s="141"/>
      <c r="K139" s="141"/>
      <c r="L139" s="368"/>
      <c r="M139" s="368"/>
      <c r="N139" s="363"/>
      <c r="O139" s="363"/>
      <c r="P139" s="141"/>
      <c r="Q139" s="106" t="str">
        <f>IF(AND(L139="",M139="",N139="",O139=""),"", IF(O139="",0, IF(N139="RCP", VLOOKUP(O139,VALIDATIONS!$DX$2:$DY$31,2,FALSE), IF(N139="RCBC", VLOOKUP(O139,VALIDATIONS!$EA$2:$EB$90,2,FALSE), IF(O139="Pipe",VALIDATIONS!$ED$2:$EE$16,0)))*G139*P139)   + IF(OR(L139="",L139="No",O139=""),0,          IF(N139="RCP",VLOOKUP(O139,VALIDATIONS!$DX$2:$DZ$31,3,FALSE),IF(N139="RCBC",VLOOKUP(O139,VALIDATIONS!$EA$2:$EC$90,3,FALSE),IF(N139="Pipe", VLOOKUP(O139,VALIDATIONS!$ED$2:$EF$16,3,FALSE))))         ) + IF(OR(M139="",M139="No",O139=""),0, IF(N139="RCP",VLOOKUP(O139,VALIDATIONS!$DX$2:$DZ$31,3,FALSE),IF(N139="RCBC",VLOOKUP(O139,VALIDATIONS!$EA$2:$EC$90,3,FALSE),IF(N139="Pipe", VLOOKUP(O139,VALIDATIONS!$ED$2:$EF$16,3,FALSE)))) )     )</f>
        <v/>
      </c>
    </row>
    <row r="140" spans="1:17" x14ac:dyDescent="0.2">
      <c r="A140" s="136"/>
      <c r="B140" s="141"/>
      <c r="C140" s="361"/>
      <c r="D140" s="141"/>
      <c r="E140" s="141"/>
      <c r="F140" s="141"/>
      <c r="G140" s="172"/>
      <c r="H140" s="141"/>
      <c r="I140" s="141"/>
      <c r="J140" s="141"/>
      <c r="K140" s="141"/>
      <c r="L140" s="368"/>
      <c r="M140" s="368"/>
      <c r="N140" s="363"/>
      <c r="O140" s="363"/>
      <c r="P140" s="141"/>
      <c r="Q140" s="106" t="str">
        <f>IF(AND(L140="",M140="",N140="",O140=""),"", IF(O140="",0, IF(N140="RCP", VLOOKUP(O140,VALIDATIONS!$DX$2:$DY$31,2,FALSE), IF(N140="RCBC", VLOOKUP(O140,VALIDATIONS!$EA$2:$EB$90,2,FALSE), IF(O140="Pipe",VALIDATIONS!$ED$2:$EE$16,0)))*G140*P140)   + IF(OR(L140="",L140="No",O140=""),0,          IF(N140="RCP",VLOOKUP(O140,VALIDATIONS!$DX$2:$DZ$31,3,FALSE),IF(N140="RCBC",VLOOKUP(O140,VALIDATIONS!$EA$2:$EC$90,3,FALSE),IF(N140="Pipe", VLOOKUP(O140,VALIDATIONS!$ED$2:$EF$16,3,FALSE))))         ) + IF(OR(M140="",M140="No",O140=""),0, IF(N140="RCP",VLOOKUP(O140,VALIDATIONS!$DX$2:$DZ$31,3,FALSE),IF(N140="RCBC",VLOOKUP(O140,VALIDATIONS!$EA$2:$EC$90,3,FALSE),IF(N140="Pipe", VLOOKUP(O140,VALIDATIONS!$ED$2:$EF$16,3,FALSE)))) )     )</f>
        <v/>
      </c>
    </row>
    <row r="141" spans="1:17" x14ac:dyDescent="0.2">
      <c r="A141" s="136"/>
      <c r="B141" s="141"/>
      <c r="C141" s="361"/>
      <c r="D141" s="141"/>
      <c r="E141" s="141"/>
      <c r="F141" s="141"/>
      <c r="G141" s="172"/>
      <c r="H141" s="141"/>
      <c r="I141" s="141"/>
      <c r="J141" s="141"/>
      <c r="K141" s="141"/>
      <c r="L141" s="368"/>
      <c r="M141" s="368"/>
      <c r="N141" s="363"/>
      <c r="O141" s="363"/>
      <c r="P141" s="141"/>
      <c r="Q141" s="106" t="str">
        <f>IF(AND(L141="",M141="",N141="",O141=""),"", IF(O141="",0, IF(N141="RCP", VLOOKUP(O141,VALIDATIONS!$DX$2:$DY$31,2,FALSE), IF(N141="RCBC", VLOOKUP(O141,VALIDATIONS!$EA$2:$EB$90,2,FALSE), IF(O141="Pipe",VALIDATIONS!$ED$2:$EE$16,0)))*G141*P141)   + IF(OR(L141="",L141="No",O141=""),0,          IF(N141="RCP",VLOOKUP(O141,VALIDATIONS!$DX$2:$DZ$31,3,FALSE),IF(N141="RCBC",VLOOKUP(O141,VALIDATIONS!$EA$2:$EC$90,3,FALSE),IF(N141="Pipe", VLOOKUP(O141,VALIDATIONS!$ED$2:$EF$16,3,FALSE))))         ) + IF(OR(M141="",M141="No",O141=""),0, IF(N141="RCP",VLOOKUP(O141,VALIDATIONS!$DX$2:$DZ$31,3,FALSE),IF(N141="RCBC",VLOOKUP(O141,VALIDATIONS!$EA$2:$EC$90,3,FALSE),IF(N141="Pipe", VLOOKUP(O141,VALIDATIONS!$ED$2:$EF$16,3,FALSE)))) )     )</f>
        <v/>
      </c>
    </row>
    <row r="142" spans="1:17" x14ac:dyDescent="0.2">
      <c r="A142" s="136"/>
      <c r="B142" s="141"/>
      <c r="C142" s="361"/>
      <c r="D142" s="141"/>
      <c r="E142" s="141"/>
      <c r="F142" s="141"/>
      <c r="G142" s="172"/>
      <c r="H142" s="141"/>
      <c r="I142" s="141"/>
      <c r="J142" s="141"/>
      <c r="K142" s="141"/>
      <c r="L142" s="368"/>
      <c r="M142" s="368"/>
      <c r="N142" s="363"/>
      <c r="O142" s="363"/>
      <c r="P142" s="141"/>
      <c r="Q142" s="106" t="str">
        <f>IF(AND(L142="",M142="",N142="",O142=""),"", IF(O142="",0, IF(N142="RCP", VLOOKUP(O142,VALIDATIONS!$DX$2:$DY$31,2,FALSE), IF(N142="RCBC", VLOOKUP(O142,VALIDATIONS!$EA$2:$EB$90,2,FALSE), IF(O142="Pipe",VALIDATIONS!$ED$2:$EE$16,0)))*G142*P142)   + IF(OR(L142="",L142="No",O142=""),0,          IF(N142="RCP",VLOOKUP(O142,VALIDATIONS!$DX$2:$DZ$31,3,FALSE),IF(N142="RCBC",VLOOKUP(O142,VALIDATIONS!$EA$2:$EC$90,3,FALSE),IF(N142="Pipe", VLOOKUP(O142,VALIDATIONS!$ED$2:$EF$16,3,FALSE))))         ) + IF(OR(M142="",M142="No",O142=""),0, IF(N142="RCP",VLOOKUP(O142,VALIDATIONS!$DX$2:$DZ$31,3,FALSE),IF(N142="RCBC",VLOOKUP(O142,VALIDATIONS!$EA$2:$EC$90,3,FALSE),IF(N142="Pipe", VLOOKUP(O142,VALIDATIONS!$ED$2:$EF$16,3,FALSE)))) )     )</f>
        <v/>
      </c>
    </row>
    <row r="143" spans="1:17" x14ac:dyDescent="0.2">
      <c r="A143" s="136"/>
      <c r="B143" s="141"/>
      <c r="C143" s="361"/>
      <c r="D143" s="141"/>
      <c r="E143" s="141"/>
      <c r="F143" s="141"/>
      <c r="G143" s="172"/>
      <c r="H143" s="141"/>
      <c r="I143" s="141"/>
      <c r="J143" s="141"/>
      <c r="K143" s="141"/>
      <c r="L143" s="368"/>
      <c r="M143" s="368"/>
      <c r="N143" s="363"/>
      <c r="O143" s="363"/>
      <c r="P143" s="141"/>
      <c r="Q143" s="106" t="str">
        <f>IF(AND(L143="",M143="",N143="",O143=""),"", IF(O143="",0, IF(N143="RCP", VLOOKUP(O143,VALIDATIONS!$DX$2:$DY$31,2,FALSE), IF(N143="RCBC", VLOOKUP(O143,VALIDATIONS!$EA$2:$EB$90,2,FALSE), IF(O143="Pipe",VALIDATIONS!$ED$2:$EE$16,0)))*G143*P143)   + IF(OR(L143="",L143="No",O143=""),0,          IF(N143="RCP",VLOOKUP(O143,VALIDATIONS!$DX$2:$DZ$31,3,FALSE),IF(N143="RCBC",VLOOKUP(O143,VALIDATIONS!$EA$2:$EC$90,3,FALSE),IF(N143="Pipe", VLOOKUP(O143,VALIDATIONS!$ED$2:$EF$16,3,FALSE))))         ) + IF(OR(M143="",M143="No",O143=""),0, IF(N143="RCP",VLOOKUP(O143,VALIDATIONS!$DX$2:$DZ$31,3,FALSE),IF(N143="RCBC",VLOOKUP(O143,VALIDATIONS!$EA$2:$EC$90,3,FALSE),IF(N143="Pipe", VLOOKUP(O143,VALIDATIONS!$ED$2:$EF$16,3,FALSE)))) )     )</f>
        <v/>
      </c>
    </row>
    <row r="144" spans="1:17" x14ac:dyDescent="0.2">
      <c r="A144" s="136"/>
      <c r="B144" s="141"/>
      <c r="C144" s="361"/>
      <c r="D144" s="141"/>
      <c r="E144" s="141"/>
      <c r="F144" s="141"/>
      <c r="G144" s="172"/>
      <c r="H144" s="141"/>
      <c r="I144" s="141"/>
      <c r="J144" s="141"/>
      <c r="K144" s="141"/>
      <c r="L144" s="368"/>
      <c r="M144" s="368"/>
      <c r="N144" s="363"/>
      <c r="O144" s="363"/>
      <c r="P144" s="141"/>
      <c r="Q144" s="106" t="str">
        <f>IF(AND(L144="",M144="",N144="",O144=""),"", IF(O144="",0, IF(N144="RCP", VLOOKUP(O144,VALIDATIONS!$DX$2:$DY$31,2,FALSE), IF(N144="RCBC", VLOOKUP(O144,VALIDATIONS!$EA$2:$EB$90,2,FALSE), IF(O144="Pipe",VALIDATIONS!$ED$2:$EE$16,0)))*G144*P144)   + IF(OR(L144="",L144="No",O144=""),0,          IF(N144="RCP",VLOOKUP(O144,VALIDATIONS!$DX$2:$DZ$31,3,FALSE),IF(N144="RCBC",VLOOKUP(O144,VALIDATIONS!$EA$2:$EC$90,3,FALSE),IF(N144="Pipe", VLOOKUP(O144,VALIDATIONS!$ED$2:$EF$16,3,FALSE))))         ) + IF(OR(M144="",M144="No",O144=""),0, IF(N144="RCP",VLOOKUP(O144,VALIDATIONS!$DX$2:$DZ$31,3,FALSE),IF(N144="RCBC",VLOOKUP(O144,VALIDATIONS!$EA$2:$EC$90,3,FALSE),IF(N144="Pipe", VLOOKUP(O144,VALIDATIONS!$ED$2:$EF$16,3,FALSE)))) )     )</f>
        <v/>
      </c>
    </row>
    <row r="145" spans="1:17" x14ac:dyDescent="0.2">
      <c r="A145" s="136"/>
      <c r="B145" s="141"/>
      <c r="C145" s="361"/>
      <c r="D145" s="141"/>
      <c r="E145" s="141"/>
      <c r="F145" s="141"/>
      <c r="G145" s="172"/>
      <c r="H145" s="141"/>
      <c r="I145" s="141"/>
      <c r="J145" s="141"/>
      <c r="K145" s="141"/>
      <c r="L145" s="368"/>
      <c r="M145" s="368"/>
      <c r="N145" s="363"/>
      <c r="O145" s="363"/>
      <c r="P145" s="141"/>
      <c r="Q145" s="106" t="str">
        <f>IF(AND(L145="",M145="",N145="",O145=""),"", IF(O145="",0, IF(N145="RCP", VLOOKUP(O145,VALIDATIONS!$DX$2:$DY$31,2,FALSE), IF(N145="RCBC", VLOOKUP(O145,VALIDATIONS!$EA$2:$EB$90,2,FALSE), IF(O145="Pipe",VALIDATIONS!$ED$2:$EE$16,0)))*G145*P145)   + IF(OR(L145="",L145="No",O145=""),0,          IF(N145="RCP",VLOOKUP(O145,VALIDATIONS!$DX$2:$DZ$31,3,FALSE),IF(N145="RCBC",VLOOKUP(O145,VALIDATIONS!$EA$2:$EC$90,3,FALSE),IF(N145="Pipe", VLOOKUP(O145,VALIDATIONS!$ED$2:$EF$16,3,FALSE))))         ) + IF(OR(M145="",M145="No",O145=""),0, IF(N145="RCP",VLOOKUP(O145,VALIDATIONS!$DX$2:$DZ$31,3,FALSE),IF(N145="RCBC",VLOOKUP(O145,VALIDATIONS!$EA$2:$EC$90,3,FALSE),IF(N145="Pipe", VLOOKUP(O145,VALIDATIONS!$ED$2:$EF$16,3,FALSE)))) )     )</f>
        <v/>
      </c>
    </row>
    <row r="146" spans="1:17" x14ac:dyDescent="0.2">
      <c r="A146" s="136"/>
      <c r="B146" s="141"/>
      <c r="C146" s="361"/>
      <c r="D146" s="141"/>
      <c r="E146" s="141"/>
      <c r="F146" s="141"/>
      <c r="G146" s="172"/>
      <c r="H146" s="141"/>
      <c r="I146" s="141"/>
      <c r="J146" s="141"/>
      <c r="K146" s="141"/>
      <c r="L146" s="368"/>
      <c r="M146" s="368"/>
      <c r="N146" s="363"/>
      <c r="O146" s="363"/>
      <c r="P146" s="141"/>
      <c r="Q146" s="106" t="str">
        <f>IF(AND(L146="",M146="",N146="",O146=""),"", IF(O146="",0, IF(N146="RCP", VLOOKUP(O146,VALIDATIONS!$DX$2:$DY$31,2,FALSE), IF(N146="RCBC", VLOOKUP(O146,VALIDATIONS!$EA$2:$EB$90,2,FALSE), IF(O146="Pipe",VALIDATIONS!$ED$2:$EE$16,0)))*G146*P146)   + IF(OR(L146="",L146="No",O146=""),0,          IF(N146="RCP",VLOOKUP(O146,VALIDATIONS!$DX$2:$DZ$31,3,FALSE),IF(N146="RCBC",VLOOKUP(O146,VALIDATIONS!$EA$2:$EC$90,3,FALSE),IF(N146="Pipe", VLOOKUP(O146,VALIDATIONS!$ED$2:$EF$16,3,FALSE))))         ) + IF(OR(M146="",M146="No",O146=""),0, IF(N146="RCP",VLOOKUP(O146,VALIDATIONS!$DX$2:$DZ$31,3,FALSE),IF(N146="RCBC",VLOOKUP(O146,VALIDATIONS!$EA$2:$EC$90,3,FALSE),IF(N146="Pipe", VLOOKUP(O146,VALIDATIONS!$ED$2:$EF$16,3,FALSE)))) )     )</f>
        <v/>
      </c>
    </row>
    <row r="147" spans="1:17" x14ac:dyDescent="0.2">
      <c r="A147" s="136"/>
      <c r="B147" s="141"/>
      <c r="C147" s="361"/>
      <c r="D147" s="141"/>
      <c r="E147" s="141"/>
      <c r="F147" s="141"/>
      <c r="G147" s="172"/>
      <c r="H147" s="141"/>
      <c r="I147" s="141"/>
      <c r="J147" s="141"/>
      <c r="K147" s="141"/>
      <c r="L147" s="368"/>
      <c r="M147" s="368"/>
      <c r="N147" s="363"/>
      <c r="O147" s="363"/>
      <c r="P147" s="141"/>
      <c r="Q147" s="106" t="str">
        <f>IF(AND(L147="",M147="",N147="",O147=""),"", IF(O147="",0, IF(N147="RCP", VLOOKUP(O147,VALIDATIONS!$DX$2:$DY$31,2,FALSE), IF(N147="RCBC", VLOOKUP(O147,VALIDATIONS!$EA$2:$EB$90,2,FALSE), IF(O147="Pipe",VALIDATIONS!$ED$2:$EE$16,0)))*G147*P147)   + IF(OR(L147="",L147="No",O147=""),0,          IF(N147="RCP",VLOOKUP(O147,VALIDATIONS!$DX$2:$DZ$31,3,FALSE),IF(N147="RCBC",VLOOKUP(O147,VALIDATIONS!$EA$2:$EC$90,3,FALSE),IF(N147="Pipe", VLOOKUP(O147,VALIDATIONS!$ED$2:$EF$16,3,FALSE))))         ) + IF(OR(M147="",M147="No",O147=""),0, IF(N147="RCP",VLOOKUP(O147,VALIDATIONS!$DX$2:$DZ$31,3,FALSE),IF(N147="RCBC",VLOOKUP(O147,VALIDATIONS!$EA$2:$EC$90,3,FALSE),IF(N147="Pipe", VLOOKUP(O147,VALIDATIONS!$ED$2:$EF$16,3,FALSE)))) )     )</f>
        <v/>
      </c>
    </row>
    <row r="148" spans="1:17" x14ac:dyDescent="0.2">
      <c r="A148" s="136"/>
      <c r="B148" s="141"/>
      <c r="C148" s="361"/>
      <c r="D148" s="141"/>
      <c r="E148" s="141"/>
      <c r="F148" s="141"/>
      <c r="G148" s="172"/>
      <c r="H148" s="141"/>
      <c r="I148" s="141"/>
      <c r="J148" s="141"/>
      <c r="K148" s="141"/>
      <c r="L148" s="368"/>
      <c r="M148" s="368"/>
      <c r="N148" s="363"/>
      <c r="O148" s="363"/>
      <c r="P148" s="141"/>
      <c r="Q148" s="106" t="str">
        <f>IF(AND(L148="",M148="",N148="",O148=""),"", IF(O148="",0, IF(N148="RCP", VLOOKUP(O148,VALIDATIONS!$DX$2:$DY$31,2,FALSE), IF(N148="RCBC", VLOOKUP(O148,VALIDATIONS!$EA$2:$EB$90,2,FALSE), IF(O148="Pipe",VALIDATIONS!$ED$2:$EE$16,0)))*G148*P148)   + IF(OR(L148="",L148="No",O148=""),0,          IF(N148="RCP",VLOOKUP(O148,VALIDATIONS!$DX$2:$DZ$31,3,FALSE),IF(N148="RCBC",VLOOKUP(O148,VALIDATIONS!$EA$2:$EC$90,3,FALSE),IF(N148="Pipe", VLOOKUP(O148,VALIDATIONS!$ED$2:$EF$16,3,FALSE))))         ) + IF(OR(M148="",M148="No",O148=""),0, IF(N148="RCP",VLOOKUP(O148,VALIDATIONS!$DX$2:$DZ$31,3,FALSE),IF(N148="RCBC",VLOOKUP(O148,VALIDATIONS!$EA$2:$EC$90,3,FALSE),IF(N148="Pipe", VLOOKUP(O148,VALIDATIONS!$ED$2:$EF$16,3,FALSE)))) )     )</f>
        <v/>
      </c>
    </row>
    <row r="149" spans="1:17" x14ac:dyDescent="0.2">
      <c r="A149" s="136"/>
      <c r="B149" s="141"/>
      <c r="C149" s="361"/>
      <c r="D149" s="141"/>
      <c r="E149" s="141"/>
      <c r="F149" s="141"/>
      <c r="G149" s="172"/>
      <c r="H149" s="141"/>
      <c r="I149" s="141"/>
      <c r="J149" s="141"/>
      <c r="K149" s="141"/>
      <c r="L149" s="368"/>
      <c r="M149" s="368"/>
      <c r="N149" s="363"/>
      <c r="O149" s="363"/>
      <c r="P149" s="141"/>
      <c r="Q149" s="106" t="str">
        <f>IF(AND(L149="",M149="",N149="",O149=""),"", IF(O149="",0, IF(N149="RCP", VLOOKUP(O149,VALIDATIONS!$DX$2:$DY$31,2,FALSE), IF(N149="RCBC", VLOOKUP(O149,VALIDATIONS!$EA$2:$EB$90,2,FALSE), IF(O149="Pipe",VALIDATIONS!$ED$2:$EE$16,0)))*G149*P149)   + IF(OR(L149="",L149="No",O149=""),0,          IF(N149="RCP",VLOOKUP(O149,VALIDATIONS!$DX$2:$DZ$31,3,FALSE),IF(N149="RCBC",VLOOKUP(O149,VALIDATIONS!$EA$2:$EC$90,3,FALSE),IF(N149="Pipe", VLOOKUP(O149,VALIDATIONS!$ED$2:$EF$16,3,FALSE))))         ) + IF(OR(M149="",M149="No",O149=""),0, IF(N149="RCP",VLOOKUP(O149,VALIDATIONS!$DX$2:$DZ$31,3,FALSE),IF(N149="RCBC",VLOOKUP(O149,VALIDATIONS!$EA$2:$EC$90,3,FALSE),IF(N149="Pipe", VLOOKUP(O149,VALIDATIONS!$ED$2:$EF$16,3,FALSE)))) )     )</f>
        <v/>
      </c>
    </row>
    <row r="150" spans="1:17" x14ac:dyDescent="0.2">
      <c r="A150" s="136"/>
      <c r="B150" s="141"/>
      <c r="C150" s="361"/>
      <c r="D150" s="141"/>
      <c r="E150" s="141"/>
      <c r="F150" s="141"/>
      <c r="G150" s="172"/>
      <c r="H150" s="141"/>
      <c r="I150" s="141"/>
      <c r="J150" s="141"/>
      <c r="K150" s="141"/>
      <c r="L150" s="368"/>
      <c r="M150" s="368"/>
      <c r="N150" s="363"/>
      <c r="O150" s="363"/>
      <c r="P150" s="141"/>
      <c r="Q150" s="106" t="str">
        <f>IF(AND(L150="",M150="",N150="",O150=""),"", IF(O150="",0, IF(N150="RCP", VLOOKUP(O150,VALIDATIONS!$DX$2:$DY$31,2,FALSE), IF(N150="RCBC", VLOOKUP(O150,VALIDATIONS!$EA$2:$EB$90,2,FALSE), IF(O150="Pipe",VALIDATIONS!$ED$2:$EE$16,0)))*G150*P150)   + IF(OR(L150="",L150="No",O150=""),0,          IF(N150="RCP",VLOOKUP(O150,VALIDATIONS!$DX$2:$DZ$31,3,FALSE),IF(N150="RCBC",VLOOKUP(O150,VALIDATIONS!$EA$2:$EC$90,3,FALSE),IF(N150="Pipe", VLOOKUP(O150,VALIDATIONS!$ED$2:$EF$16,3,FALSE))))         ) + IF(OR(M150="",M150="No",O150=""),0, IF(N150="RCP",VLOOKUP(O150,VALIDATIONS!$DX$2:$DZ$31,3,FALSE),IF(N150="RCBC",VLOOKUP(O150,VALIDATIONS!$EA$2:$EC$90,3,FALSE),IF(N150="Pipe", VLOOKUP(O150,VALIDATIONS!$ED$2:$EF$16,3,FALSE)))) )     )</f>
        <v/>
      </c>
    </row>
    <row r="151" spans="1:17" x14ac:dyDescent="0.2">
      <c r="A151" s="136"/>
      <c r="B151" s="141"/>
      <c r="C151" s="361"/>
      <c r="D151" s="141"/>
      <c r="E151" s="141"/>
      <c r="F151" s="141"/>
      <c r="G151" s="172"/>
      <c r="H151" s="141"/>
      <c r="I151" s="141"/>
      <c r="J151" s="141"/>
      <c r="K151" s="141"/>
      <c r="L151" s="368"/>
      <c r="M151" s="368"/>
      <c r="N151" s="363"/>
      <c r="O151" s="363"/>
      <c r="P151" s="141"/>
      <c r="Q151" s="106" t="str">
        <f>IF(AND(L151="",M151="",N151="",O151=""),"", IF(O151="",0, IF(N151="RCP", VLOOKUP(O151,VALIDATIONS!$DX$2:$DY$31,2,FALSE), IF(N151="RCBC", VLOOKUP(O151,VALIDATIONS!$EA$2:$EB$90,2,FALSE), IF(O151="Pipe",VALIDATIONS!$ED$2:$EE$16,0)))*G151*P151)   + IF(OR(L151="",L151="No",O151=""),0,          IF(N151="RCP",VLOOKUP(O151,VALIDATIONS!$DX$2:$DZ$31,3,FALSE),IF(N151="RCBC",VLOOKUP(O151,VALIDATIONS!$EA$2:$EC$90,3,FALSE),IF(N151="Pipe", VLOOKUP(O151,VALIDATIONS!$ED$2:$EF$16,3,FALSE))))         ) + IF(OR(M151="",M151="No",O151=""),0, IF(N151="RCP",VLOOKUP(O151,VALIDATIONS!$DX$2:$DZ$31,3,FALSE),IF(N151="RCBC",VLOOKUP(O151,VALIDATIONS!$EA$2:$EC$90,3,FALSE),IF(N151="Pipe", VLOOKUP(O151,VALIDATIONS!$ED$2:$EF$16,3,FALSE)))) )     )</f>
        <v/>
      </c>
    </row>
    <row r="152" spans="1:17" x14ac:dyDescent="0.2">
      <c r="A152" s="136"/>
      <c r="B152" s="141"/>
      <c r="C152" s="361"/>
      <c r="D152" s="141"/>
      <c r="E152" s="141"/>
      <c r="F152" s="141"/>
      <c r="G152" s="172"/>
      <c r="H152" s="141"/>
      <c r="I152" s="141"/>
      <c r="J152" s="141"/>
      <c r="K152" s="141"/>
      <c r="L152" s="368"/>
      <c r="M152" s="368"/>
      <c r="N152" s="363"/>
      <c r="O152" s="363"/>
      <c r="P152" s="141"/>
      <c r="Q152" s="106" t="str">
        <f>IF(AND(L152="",M152="",N152="",O152=""),"", IF(O152="",0, IF(N152="RCP", VLOOKUP(O152,VALIDATIONS!$DX$2:$DY$31,2,FALSE), IF(N152="RCBC", VLOOKUP(O152,VALIDATIONS!$EA$2:$EB$90,2,FALSE), IF(O152="Pipe",VALIDATIONS!$ED$2:$EE$16,0)))*G152*P152)   + IF(OR(L152="",L152="No",O152=""),0,          IF(N152="RCP",VLOOKUP(O152,VALIDATIONS!$DX$2:$DZ$31,3,FALSE),IF(N152="RCBC",VLOOKUP(O152,VALIDATIONS!$EA$2:$EC$90,3,FALSE),IF(N152="Pipe", VLOOKUP(O152,VALIDATIONS!$ED$2:$EF$16,3,FALSE))))         ) + IF(OR(M152="",M152="No",O152=""),0, IF(N152="RCP",VLOOKUP(O152,VALIDATIONS!$DX$2:$DZ$31,3,FALSE),IF(N152="RCBC",VLOOKUP(O152,VALIDATIONS!$EA$2:$EC$90,3,FALSE),IF(N152="Pipe", VLOOKUP(O152,VALIDATIONS!$ED$2:$EF$16,3,FALSE)))) )     )</f>
        <v/>
      </c>
    </row>
    <row r="153" spans="1:17" x14ac:dyDescent="0.2">
      <c r="A153" s="136"/>
      <c r="B153" s="141"/>
      <c r="C153" s="361"/>
      <c r="D153" s="141"/>
      <c r="E153" s="141"/>
      <c r="F153" s="141"/>
      <c r="G153" s="172"/>
      <c r="H153" s="141"/>
      <c r="I153" s="141"/>
      <c r="J153" s="141"/>
      <c r="K153" s="141"/>
      <c r="L153" s="368"/>
      <c r="M153" s="368"/>
      <c r="N153" s="363"/>
      <c r="O153" s="363"/>
      <c r="P153" s="141"/>
      <c r="Q153" s="106" t="str">
        <f>IF(AND(L153="",M153="",N153="",O153=""),"", IF(O153="",0, IF(N153="RCP", VLOOKUP(O153,VALIDATIONS!$DX$2:$DY$31,2,FALSE), IF(N153="RCBC", VLOOKUP(O153,VALIDATIONS!$EA$2:$EB$90,2,FALSE), IF(O153="Pipe",VALIDATIONS!$ED$2:$EE$16,0)))*G153*P153)   + IF(OR(L153="",L153="No",O153=""),0,          IF(N153="RCP",VLOOKUP(O153,VALIDATIONS!$DX$2:$DZ$31,3,FALSE),IF(N153="RCBC",VLOOKUP(O153,VALIDATIONS!$EA$2:$EC$90,3,FALSE),IF(N153="Pipe", VLOOKUP(O153,VALIDATIONS!$ED$2:$EF$16,3,FALSE))))         ) + IF(OR(M153="",M153="No",O153=""),0, IF(N153="RCP",VLOOKUP(O153,VALIDATIONS!$DX$2:$DZ$31,3,FALSE),IF(N153="RCBC",VLOOKUP(O153,VALIDATIONS!$EA$2:$EC$90,3,FALSE),IF(N153="Pipe", VLOOKUP(O153,VALIDATIONS!$ED$2:$EF$16,3,FALSE)))) )     )</f>
        <v/>
      </c>
    </row>
    <row r="154" spans="1:17" x14ac:dyDescent="0.2">
      <c r="A154" s="136"/>
      <c r="B154" s="141"/>
      <c r="C154" s="361"/>
      <c r="D154" s="141"/>
      <c r="E154" s="141"/>
      <c r="F154" s="141"/>
      <c r="G154" s="172"/>
      <c r="H154" s="141"/>
      <c r="I154" s="141"/>
      <c r="J154" s="141"/>
      <c r="K154" s="141"/>
      <c r="L154" s="368"/>
      <c r="M154" s="368"/>
      <c r="N154" s="363"/>
      <c r="O154" s="363"/>
      <c r="P154" s="141"/>
      <c r="Q154" s="106" t="str">
        <f>IF(AND(L154="",M154="",N154="",O154=""),"", IF(O154="",0, IF(N154="RCP", VLOOKUP(O154,VALIDATIONS!$DX$2:$DY$31,2,FALSE), IF(N154="RCBC", VLOOKUP(O154,VALIDATIONS!$EA$2:$EB$90,2,FALSE), IF(O154="Pipe",VALIDATIONS!$ED$2:$EE$16,0)))*G154*P154)   + IF(OR(L154="",L154="No",O154=""),0,          IF(N154="RCP",VLOOKUP(O154,VALIDATIONS!$DX$2:$DZ$31,3,FALSE),IF(N154="RCBC",VLOOKUP(O154,VALIDATIONS!$EA$2:$EC$90,3,FALSE),IF(N154="Pipe", VLOOKUP(O154,VALIDATIONS!$ED$2:$EF$16,3,FALSE))))         ) + IF(OR(M154="",M154="No",O154=""),0, IF(N154="RCP",VLOOKUP(O154,VALIDATIONS!$DX$2:$DZ$31,3,FALSE),IF(N154="RCBC",VLOOKUP(O154,VALIDATIONS!$EA$2:$EC$90,3,FALSE),IF(N154="Pipe", VLOOKUP(O154,VALIDATIONS!$ED$2:$EF$16,3,FALSE)))) )     )</f>
        <v/>
      </c>
    </row>
    <row r="155" spans="1:17" x14ac:dyDescent="0.2">
      <c r="A155" s="136"/>
      <c r="B155" s="141"/>
      <c r="C155" s="361"/>
      <c r="D155" s="141"/>
      <c r="E155" s="141"/>
      <c r="F155" s="141"/>
      <c r="G155" s="172"/>
      <c r="H155" s="141"/>
      <c r="I155" s="141"/>
      <c r="J155" s="141"/>
      <c r="K155" s="141"/>
      <c r="L155" s="368"/>
      <c r="M155" s="368"/>
      <c r="N155" s="363"/>
      <c r="O155" s="363"/>
      <c r="P155" s="141"/>
      <c r="Q155" s="106" t="str">
        <f>IF(AND(L155="",M155="",N155="",O155=""),"", IF(O155="",0, IF(N155="RCP", VLOOKUP(O155,VALIDATIONS!$DX$2:$DY$31,2,FALSE), IF(N155="RCBC", VLOOKUP(O155,VALIDATIONS!$EA$2:$EB$90,2,FALSE), IF(O155="Pipe",VALIDATIONS!$ED$2:$EE$16,0)))*G155*P155)   + IF(OR(L155="",L155="No",O155=""),0,          IF(N155="RCP",VLOOKUP(O155,VALIDATIONS!$DX$2:$DZ$31,3,FALSE),IF(N155="RCBC",VLOOKUP(O155,VALIDATIONS!$EA$2:$EC$90,3,FALSE),IF(N155="Pipe", VLOOKUP(O155,VALIDATIONS!$ED$2:$EF$16,3,FALSE))))         ) + IF(OR(M155="",M155="No",O155=""),0, IF(N155="RCP",VLOOKUP(O155,VALIDATIONS!$DX$2:$DZ$31,3,FALSE),IF(N155="RCBC",VLOOKUP(O155,VALIDATIONS!$EA$2:$EC$90,3,FALSE),IF(N155="Pipe", VLOOKUP(O155,VALIDATIONS!$ED$2:$EF$16,3,FALSE)))) )     )</f>
        <v/>
      </c>
    </row>
    <row r="156" spans="1:17" x14ac:dyDescent="0.2">
      <c r="A156" s="136"/>
      <c r="B156" s="141"/>
      <c r="C156" s="361"/>
      <c r="D156" s="141"/>
      <c r="E156" s="141"/>
      <c r="F156" s="141"/>
      <c r="G156" s="172"/>
      <c r="H156" s="141"/>
      <c r="I156" s="141"/>
      <c r="J156" s="141"/>
      <c r="K156" s="141"/>
      <c r="L156" s="368"/>
      <c r="M156" s="368"/>
      <c r="N156" s="363"/>
      <c r="O156" s="363"/>
      <c r="P156" s="141"/>
      <c r="Q156" s="106" t="str">
        <f>IF(AND(L156="",M156="",N156="",O156=""),"", IF(O156="",0, IF(N156="RCP", VLOOKUP(O156,VALIDATIONS!$DX$2:$DY$31,2,FALSE), IF(N156="RCBC", VLOOKUP(O156,VALIDATIONS!$EA$2:$EB$90,2,FALSE), IF(O156="Pipe",VALIDATIONS!$ED$2:$EE$16,0)))*G156*P156)   + IF(OR(L156="",L156="No",O156=""),0,          IF(N156="RCP",VLOOKUP(O156,VALIDATIONS!$DX$2:$DZ$31,3,FALSE),IF(N156="RCBC",VLOOKUP(O156,VALIDATIONS!$EA$2:$EC$90,3,FALSE),IF(N156="Pipe", VLOOKUP(O156,VALIDATIONS!$ED$2:$EF$16,3,FALSE))))         ) + IF(OR(M156="",M156="No",O156=""),0, IF(N156="RCP",VLOOKUP(O156,VALIDATIONS!$DX$2:$DZ$31,3,FALSE),IF(N156="RCBC",VLOOKUP(O156,VALIDATIONS!$EA$2:$EC$90,3,FALSE),IF(N156="Pipe", VLOOKUP(O156,VALIDATIONS!$ED$2:$EF$16,3,FALSE)))) )     )</f>
        <v/>
      </c>
    </row>
    <row r="157" spans="1:17" x14ac:dyDescent="0.2">
      <c r="A157" s="136"/>
      <c r="B157" s="141"/>
      <c r="C157" s="361"/>
      <c r="D157" s="141"/>
      <c r="E157" s="141"/>
      <c r="F157" s="141"/>
      <c r="G157" s="172"/>
      <c r="H157" s="141"/>
      <c r="I157" s="141"/>
      <c r="J157" s="141"/>
      <c r="K157" s="141"/>
      <c r="L157" s="368"/>
      <c r="M157" s="368"/>
      <c r="N157" s="363"/>
      <c r="O157" s="363"/>
      <c r="P157" s="141"/>
      <c r="Q157" s="106" t="str">
        <f>IF(AND(L157="",M157="",N157="",O157=""),"", IF(O157="",0, IF(N157="RCP", VLOOKUP(O157,VALIDATIONS!$DX$2:$DY$31,2,FALSE), IF(N157="RCBC", VLOOKUP(O157,VALIDATIONS!$EA$2:$EB$90,2,FALSE), IF(O157="Pipe",VALIDATIONS!$ED$2:$EE$16,0)))*G157*P157)   + IF(OR(L157="",L157="No",O157=""),0,          IF(N157="RCP",VLOOKUP(O157,VALIDATIONS!$DX$2:$DZ$31,3,FALSE),IF(N157="RCBC",VLOOKUP(O157,VALIDATIONS!$EA$2:$EC$90,3,FALSE),IF(N157="Pipe", VLOOKUP(O157,VALIDATIONS!$ED$2:$EF$16,3,FALSE))))         ) + IF(OR(M157="",M157="No",O157=""),0, IF(N157="RCP",VLOOKUP(O157,VALIDATIONS!$DX$2:$DZ$31,3,FALSE),IF(N157="RCBC",VLOOKUP(O157,VALIDATIONS!$EA$2:$EC$90,3,FALSE),IF(N157="Pipe", VLOOKUP(O157,VALIDATIONS!$ED$2:$EF$16,3,FALSE)))) )     )</f>
        <v/>
      </c>
    </row>
    <row r="158" spans="1:17" x14ac:dyDescent="0.2">
      <c r="A158" s="136"/>
      <c r="B158" s="141"/>
      <c r="C158" s="361"/>
      <c r="D158" s="141"/>
      <c r="E158" s="141"/>
      <c r="F158" s="141"/>
      <c r="G158" s="172"/>
      <c r="H158" s="141"/>
      <c r="I158" s="141"/>
      <c r="J158" s="141"/>
      <c r="K158" s="141"/>
      <c r="L158" s="368"/>
      <c r="M158" s="368"/>
      <c r="N158" s="363"/>
      <c r="O158" s="363"/>
      <c r="P158" s="141"/>
      <c r="Q158" s="106" t="str">
        <f>IF(AND(L158="",M158="",N158="",O158=""),"", IF(O158="",0, IF(N158="RCP", VLOOKUP(O158,VALIDATIONS!$DX$2:$DY$31,2,FALSE), IF(N158="RCBC", VLOOKUP(O158,VALIDATIONS!$EA$2:$EB$90,2,FALSE), IF(O158="Pipe",VALIDATIONS!$ED$2:$EE$16,0)))*G158*P158)   + IF(OR(L158="",L158="No",O158=""),0,          IF(N158="RCP",VLOOKUP(O158,VALIDATIONS!$DX$2:$DZ$31,3,FALSE),IF(N158="RCBC",VLOOKUP(O158,VALIDATIONS!$EA$2:$EC$90,3,FALSE),IF(N158="Pipe", VLOOKUP(O158,VALIDATIONS!$ED$2:$EF$16,3,FALSE))))         ) + IF(OR(M158="",M158="No",O158=""),0, IF(N158="RCP",VLOOKUP(O158,VALIDATIONS!$DX$2:$DZ$31,3,FALSE),IF(N158="RCBC",VLOOKUP(O158,VALIDATIONS!$EA$2:$EC$90,3,FALSE),IF(N158="Pipe", VLOOKUP(O158,VALIDATIONS!$ED$2:$EF$16,3,FALSE)))) )     )</f>
        <v/>
      </c>
    </row>
    <row r="159" spans="1:17" x14ac:dyDescent="0.2">
      <c r="A159" s="136"/>
      <c r="B159" s="141"/>
      <c r="C159" s="361"/>
      <c r="D159" s="141"/>
      <c r="E159" s="141"/>
      <c r="F159" s="141"/>
      <c r="G159" s="172"/>
      <c r="H159" s="141"/>
      <c r="I159" s="141"/>
      <c r="J159" s="141"/>
      <c r="K159" s="141"/>
      <c r="L159" s="368"/>
      <c r="M159" s="368"/>
      <c r="N159" s="363"/>
      <c r="O159" s="363"/>
      <c r="P159" s="141"/>
      <c r="Q159" s="106" t="str">
        <f>IF(AND(L159="",M159="",N159="",O159=""),"", IF(O159="",0, IF(N159="RCP", VLOOKUP(O159,VALIDATIONS!$DX$2:$DY$31,2,FALSE), IF(N159="RCBC", VLOOKUP(O159,VALIDATIONS!$EA$2:$EB$90,2,FALSE), IF(O159="Pipe",VALIDATIONS!$ED$2:$EE$16,0)))*G159*P159)   + IF(OR(L159="",L159="No",O159=""),0,          IF(N159="RCP",VLOOKUP(O159,VALIDATIONS!$DX$2:$DZ$31,3,FALSE),IF(N159="RCBC",VLOOKUP(O159,VALIDATIONS!$EA$2:$EC$90,3,FALSE),IF(N159="Pipe", VLOOKUP(O159,VALIDATIONS!$ED$2:$EF$16,3,FALSE))))         ) + IF(OR(M159="",M159="No",O159=""),0, IF(N159="RCP",VLOOKUP(O159,VALIDATIONS!$DX$2:$DZ$31,3,FALSE),IF(N159="RCBC",VLOOKUP(O159,VALIDATIONS!$EA$2:$EC$90,3,FALSE),IF(N159="Pipe", VLOOKUP(O159,VALIDATIONS!$ED$2:$EF$16,3,FALSE)))) )     )</f>
        <v/>
      </c>
    </row>
    <row r="160" spans="1:17" x14ac:dyDescent="0.2">
      <c r="A160" s="136"/>
      <c r="B160" s="141"/>
      <c r="C160" s="361"/>
      <c r="D160" s="141"/>
      <c r="E160" s="141"/>
      <c r="F160" s="141"/>
      <c r="G160" s="172"/>
      <c r="H160" s="141"/>
      <c r="I160" s="141"/>
      <c r="J160" s="141"/>
      <c r="K160" s="141"/>
      <c r="L160" s="368"/>
      <c r="M160" s="368"/>
      <c r="N160" s="363"/>
      <c r="O160" s="363"/>
      <c r="P160" s="141"/>
      <c r="Q160" s="106" t="str">
        <f>IF(AND(L160="",M160="",N160="",O160=""),"", IF(O160="",0, IF(N160="RCP", VLOOKUP(O160,VALIDATIONS!$DX$2:$DY$31,2,FALSE), IF(N160="RCBC", VLOOKUP(O160,VALIDATIONS!$EA$2:$EB$90,2,FALSE), IF(O160="Pipe",VALIDATIONS!$ED$2:$EE$16,0)))*G160*P160)   + IF(OR(L160="",L160="No",O160=""),0,          IF(N160="RCP",VLOOKUP(O160,VALIDATIONS!$DX$2:$DZ$31,3,FALSE),IF(N160="RCBC",VLOOKUP(O160,VALIDATIONS!$EA$2:$EC$90,3,FALSE),IF(N160="Pipe", VLOOKUP(O160,VALIDATIONS!$ED$2:$EF$16,3,FALSE))))         ) + IF(OR(M160="",M160="No",O160=""),0, IF(N160="RCP",VLOOKUP(O160,VALIDATIONS!$DX$2:$DZ$31,3,FALSE),IF(N160="RCBC",VLOOKUP(O160,VALIDATIONS!$EA$2:$EC$90,3,FALSE),IF(N160="Pipe", VLOOKUP(O160,VALIDATIONS!$ED$2:$EF$16,3,FALSE)))) )     )</f>
        <v/>
      </c>
    </row>
    <row r="161" spans="1:17" x14ac:dyDescent="0.2">
      <c r="A161" s="136"/>
      <c r="B161" s="141"/>
      <c r="C161" s="361"/>
      <c r="D161" s="141"/>
      <c r="E161" s="141"/>
      <c r="F161" s="141"/>
      <c r="G161" s="172"/>
      <c r="H161" s="141"/>
      <c r="I161" s="141"/>
      <c r="J161" s="141"/>
      <c r="K161" s="141"/>
      <c r="L161" s="368"/>
      <c r="M161" s="368"/>
      <c r="N161" s="363"/>
      <c r="O161" s="363"/>
      <c r="P161" s="141"/>
      <c r="Q161" s="106" t="str">
        <f>IF(AND(L161="",M161="",N161="",O161=""),"", IF(O161="",0, IF(N161="RCP", VLOOKUP(O161,VALIDATIONS!$DX$2:$DY$31,2,FALSE), IF(N161="RCBC", VLOOKUP(O161,VALIDATIONS!$EA$2:$EB$90,2,FALSE), IF(O161="Pipe",VALIDATIONS!$ED$2:$EE$16,0)))*G161*P161)   + IF(OR(L161="",L161="No",O161=""),0,          IF(N161="RCP",VLOOKUP(O161,VALIDATIONS!$DX$2:$DZ$31,3,FALSE),IF(N161="RCBC",VLOOKUP(O161,VALIDATIONS!$EA$2:$EC$90,3,FALSE),IF(N161="Pipe", VLOOKUP(O161,VALIDATIONS!$ED$2:$EF$16,3,FALSE))))         ) + IF(OR(M161="",M161="No",O161=""),0, IF(N161="RCP",VLOOKUP(O161,VALIDATIONS!$DX$2:$DZ$31,3,FALSE),IF(N161="RCBC",VLOOKUP(O161,VALIDATIONS!$EA$2:$EC$90,3,FALSE),IF(N161="Pipe", VLOOKUP(O161,VALIDATIONS!$ED$2:$EF$16,3,FALSE)))) )     )</f>
        <v/>
      </c>
    </row>
    <row r="162" spans="1:17" x14ac:dyDescent="0.2">
      <c r="A162" s="136"/>
      <c r="B162" s="141"/>
      <c r="C162" s="361"/>
      <c r="D162" s="141"/>
      <c r="E162" s="141"/>
      <c r="F162" s="141"/>
      <c r="G162" s="172"/>
      <c r="H162" s="141"/>
      <c r="I162" s="141"/>
      <c r="J162" s="141"/>
      <c r="K162" s="141"/>
      <c r="L162" s="368"/>
      <c r="M162" s="368"/>
      <c r="N162" s="363"/>
      <c r="O162" s="363"/>
      <c r="P162" s="141"/>
      <c r="Q162" s="106" t="str">
        <f>IF(AND(L162="",M162="",N162="",O162=""),"", IF(O162="",0, IF(N162="RCP", VLOOKUP(O162,VALIDATIONS!$DX$2:$DY$31,2,FALSE), IF(N162="RCBC", VLOOKUP(O162,VALIDATIONS!$EA$2:$EB$90,2,FALSE), IF(O162="Pipe",VALIDATIONS!$ED$2:$EE$16,0)))*G162*P162)   + IF(OR(L162="",L162="No",O162=""),0,          IF(N162="RCP",VLOOKUP(O162,VALIDATIONS!$DX$2:$DZ$31,3,FALSE),IF(N162="RCBC",VLOOKUP(O162,VALIDATIONS!$EA$2:$EC$90,3,FALSE),IF(N162="Pipe", VLOOKUP(O162,VALIDATIONS!$ED$2:$EF$16,3,FALSE))))         ) + IF(OR(M162="",M162="No",O162=""),0, IF(N162="RCP",VLOOKUP(O162,VALIDATIONS!$DX$2:$DZ$31,3,FALSE),IF(N162="RCBC",VLOOKUP(O162,VALIDATIONS!$EA$2:$EC$90,3,FALSE),IF(N162="Pipe", VLOOKUP(O162,VALIDATIONS!$ED$2:$EF$16,3,FALSE)))) )     )</f>
        <v/>
      </c>
    </row>
    <row r="163" spans="1:17" x14ac:dyDescent="0.2">
      <c r="A163" s="136"/>
      <c r="B163" s="141"/>
      <c r="C163" s="361"/>
      <c r="D163" s="141"/>
      <c r="E163" s="141"/>
      <c r="F163" s="141"/>
      <c r="G163" s="172"/>
      <c r="H163" s="141"/>
      <c r="I163" s="141"/>
      <c r="J163" s="141"/>
      <c r="K163" s="141"/>
      <c r="L163" s="368"/>
      <c r="M163" s="368"/>
      <c r="N163" s="363"/>
      <c r="O163" s="363"/>
      <c r="P163" s="141"/>
      <c r="Q163" s="106" t="str">
        <f>IF(AND(L163="",M163="",N163="",O163=""),"", IF(O163="",0, IF(N163="RCP", VLOOKUP(O163,VALIDATIONS!$DX$2:$DY$31,2,FALSE), IF(N163="RCBC", VLOOKUP(O163,VALIDATIONS!$EA$2:$EB$90,2,FALSE), IF(O163="Pipe",VALIDATIONS!$ED$2:$EE$16,0)))*G163*P163)   + IF(OR(L163="",L163="No",O163=""),0,          IF(N163="RCP",VLOOKUP(O163,VALIDATIONS!$DX$2:$DZ$31,3,FALSE),IF(N163="RCBC",VLOOKUP(O163,VALIDATIONS!$EA$2:$EC$90,3,FALSE),IF(N163="Pipe", VLOOKUP(O163,VALIDATIONS!$ED$2:$EF$16,3,FALSE))))         ) + IF(OR(M163="",M163="No",O163=""),0, IF(N163="RCP",VLOOKUP(O163,VALIDATIONS!$DX$2:$DZ$31,3,FALSE),IF(N163="RCBC",VLOOKUP(O163,VALIDATIONS!$EA$2:$EC$90,3,FALSE),IF(N163="Pipe", VLOOKUP(O163,VALIDATIONS!$ED$2:$EF$16,3,FALSE)))) )     )</f>
        <v/>
      </c>
    </row>
    <row r="164" spans="1:17" x14ac:dyDescent="0.2">
      <c r="A164" s="136"/>
      <c r="B164" s="141"/>
      <c r="C164" s="361"/>
      <c r="D164" s="141"/>
      <c r="E164" s="141"/>
      <c r="F164" s="141"/>
      <c r="G164" s="172"/>
      <c r="H164" s="141"/>
      <c r="I164" s="141"/>
      <c r="J164" s="141"/>
      <c r="K164" s="141"/>
      <c r="L164" s="368"/>
      <c r="M164" s="368"/>
      <c r="N164" s="363"/>
      <c r="O164" s="363"/>
      <c r="P164" s="141"/>
      <c r="Q164" s="106" t="str">
        <f>IF(AND(L164="",M164="",N164="",O164=""),"", IF(O164="",0, IF(N164="RCP", VLOOKUP(O164,VALIDATIONS!$DX$2:$DY$31,2,FALSE), IF(N164="RCBC", VLOOKUP(O164,VALIDATIONS!$EA$2:$EB$90,2,FALSE), IF(O164="Pipe",VALIDATIONS!$ED$2:$EE$16,0)))*G164*P164)   + IF(OR(L164="",L164="No",O164=""),0,          IF(N164="RCP",VLOOKUP(O164,VALIDATIONS!$DX$2:$DZ$31,3,FALSE),IF(N164="RCBC",VLOOKUP(O164,VALIDATIONS!$EA$2:$EC$90,3,FALSE),IF(N164="Pipe", VLOOKUP(O164,VALIDATIONS!$ED$2:$EF$16,3,FALSE))))         ) + IF(OR(M164="",M164="No",O164=""),0, IF(N164="RCP",VLOOKUP(O164,VALIDATIONS!$DX$2:$DZ$31,3,FALSE),IF(N164="RCBC",VLOOKUP(O164,VALIDATIONS!$EA$2:$EC$90,3,FALSE),IF(N164="Pipe", VLOOKUP(O164,VALIDATIONS!$ED$2:$EF$16,3,FALSE)))) )     )</f>
        <v/>
      </c>
    </row>
    <row r="165" spans="1:17" x14ac:dyDescent="0.2">
      <c r="A165" s="136"/>
      <c r="B165" s="141"/>
      <c r="C165" s="361"/>
      <c r="D165" s="141"/>
      <c r="E165" s="141"/>
      <c r="F165" s="141"/>
      <c r="G165" s="172"/>
      <c r="H165" s="141"/>
      <c r="I165" s="141"/>
      <c r="J165" s="141"/>
      <c r="K165" s="141"/>
      <c r="L165" s="368"/>
      <c r="M165" s="368"/>
      <c r="N165" s="363"/>
      <c r="O165" s="363"/>
      <c r="P165" s="141"/>
      <c r="Q165" s="106" t="str">
        <f>IF(AND(L165="",M165="",N165="",O165=""),"", IF(O165="",0, IF(N165="RCP", VLOOKUP(O165,VALIDATIONS!$DX$2:$DY$31,2,FALSE), IF(N165="RCBC", VLOOKUP(O165,VALIDATIONS!$EA$2:$EB$90,2,FALSE), IF(O165="Pipe",VALIDATIONS!$ED$2:$EE$16,0)))*G165*P165)   + IF(OR(L165="",L165="No",O165=""),0,          IF(N165="RCP",VLOOKUP(O165,VALIDATIONS!$DX$2:$DZ$31,3,FALSE),IF(N165="RCBC",VLOOKUP(O165,VALIDATIONS!$EA$2:$EC$90,3,FALSE),IF(N165="Pipe", VLOOKUP(O165,VALIDATIONS!$ED$2:$EF$16,3,FALSE))))         ) + IF(OR(M165="",M165="No",O165=""),0, IF(N165="RCP",VLOOKUP(O165,VALIDATIONS!$DX$2:$DZ$31,3,FALSE),IF(N165="RCBC",VLOOKUP(O165,VALIDATIONS!$EA$2:$EC$90,3,FALSE),IF(N165="Pipe", VLOOKUP(O165,VALIDATIONS!$ED$2:$EF$16,3,FALSE)))) )     )</f>
        <v/>
      </c>
    </row>
    <row r="166" spans="1:17" x14ac:dyDescent="0.2">
      <c r="A166" s="136"/>
      <c r="B166" s="141"/>
      <c r="C166" s="361"/>
      <c r="D166" s="141"/>
      <c r="E166" s="141"/>
      <c r="F166" s="141"/>
      <c r="G166" s="172"/>
      <c r="H166" s="141"/>
      <c r="I166" s="141"/>
      <c r="J166" s="141"/>
      <c r="K166" s="141"/>
      <c r="L166" s="368"/>
      <c r="M166" s="368"/>
      <c r="N166" s="363"/>
      <c r="O166" s="363"/>
      <c r="P166" s="141"/>
      <c r="Q166" s="106" t="str">
        <f>IF(AND(L166="",M166="",N166="",O166=""),"", IF(O166="",0, IF(N166="RCP", VLOOKUP(O166,VALIDATIONS!$DX$2:$DY$31,2,FALSE), IF(N166="RCBC", VLOOKUP(O166,VALIDATIONS!$EA$2:$EB$90,2,FALSE), IF(O166="Pipe",VALIDATIONS!$ED$2:$EE$16,0)))*G166*P166)   + IF(OR(L166="",L166="No",O166=""),0,          IF(N166="RCP",VLOOKUP(O166,VALIDATIONS!$DX$2:$DZ$31,3,FALSE),IF(N166="RCBC",VLOOKUP(O166,VALIDATIONS!$EA$2:$EC$90,3,FALSE),IF(N166="Pipe", VLOOKUP(O166,VALIDATIONS!$ED$2:$EF$16,3,FALSE))))         ) + IF(OR(M166="",M166="No",O166=""),0, IF(N166="RCP",VLOOKUP(O166,VALIDATIONS!$DX$2:$DZ$31,3,FALSE),IF(N166="RCBC",VLOOKUP(O166,VALIDATIONS!$EA$2:$EC$90,3,FALSE),IF(N166="Pipe", VLOOKUP(O166,VALIDATIONS!$ED$2:$EF$16,3,FALSE)))) )     )</f>
        <v/>
      </c>
    </row>
    <row r="167" spans="1:17" x14ac:dyDescent="0.2">
      <c r="A167" s="136"/>
      <c r="B167" s="141"/>
      <c r="C167" s="361"/>
      <c r="D167" s="141"/>
      <c r="E167" s="141"/>
      <c r="F167" s="141"/>
      <c r="G167" s="172"/>
      <c r="H167" s="141"/>
      <c r="I167" s="141"/>
      <c r="J167" s="141"/>
      <c r="K167" s="141"/>
      <c r="L167" s="368"/>
      <c r="M167" s="368"/>
      <c r="N167" s="363"/>
      <c r="O167" s="363"/>
      <c r="P167" s="141"/>
      <c r="Q167" s="106" t="str">
        <f>IF(AND(L167="",M167="",N167="",O167=""),"", IF(O167="",0, IF(N167="RCP", VLOOKUP(O167,VALIDATIONS!$DX$2:$DY$31,2,FALSE), IF(N167="RCBC", VLOOKUP(O167,VALIDATIONS!$EA$2:$EB$90,2,FALSE), IF(O167="Pipe",VALIDATIONS!$ED$2:$EE$16,0)))*G167*P167)   + IF(OR(L167="",L167="No",O167=""),0,          IF(N167="RCP",VLOOKUP(O167,VALIDATIONS!$DX$2:$DZ$31,3,FALSE),IF(N167="RCBC",VLOOKUP(O167,VALIDATIONS!$EA$2:$EC$90,3,FALSE),IF(N167="Pipe", VLOOKUP(O167,VALIDATIONS!$ED$2:$EF$16,3,FALSE))))         ) + IF(OR(M167="",M167="No",O167=""),0, IF(N167="RCP",VLOOKUP(O167,VALIDATIONS!$DX$2:$DZ$31,3,FALSE),IF(N167="RCBC",VLOOKUP(O167,VALIDATIONS!$EA$2:$EC$90,3,FALSE),IF(N167="Pipe", VLOOKUP(O167,VALIDATIONS!$ED$2:$EF$16,3,FALSE)))) )     )</f>
        <v/>
      </c>
    </row>
    <row r="168" spans="1:17" x14ac:dyDescent="0.2">
      <c r="A168" s="136"/>
      <c r="B168" s="141"/>
      <c r="C168" s="361"/>
      <c r="D168" s="141"/>
      <c r="E168" s="141"/>
      <c r="F168" s="141"/>
      <c r="G168" s="172"/>
      <c r="H168" s="141"/>
      <c r="I168" s="141"/>
      <c r="J168" s="141"/>
      <c r="K168" s="141"/>
      <c r="L168" s="368"/>
      <c r="M168" s="368"/>
      <c r="N168" s="363"/>
      <c r="O168" s="363"/>
      <c r="P168" s="141"/>
      <c r="Q168" s="106" t="str">
        <f>IF(AND(L168="",M168="",N168="",O168=""),"", IF(O168="",0, IF(N168="RCP", VLOOKUP(O168,VALIDATIONS!$DX$2:$DY$31,2,FALSE), IF(N168="RCBC", VLOOKUP(O168,VALIDATIONS!$EA$2:$EB$90,2,FALSE), IF(O168="Pipe",VALIDATIONS!$ED$2:$EE$16,0)))*G168*P168)   + IF(OR(L168="",L168="No",O168=""),0,          IF(N168="RCP",VLOOKUP(O168,VALIDATIONS!$DX$2:$DZ$31,3,FALSE),IF(N168="RCBC",VLOOKUP(O168,VALIDATIONS!$EA$2:$EC$90,3,FALSE),IF(N168="Pipe", VLOOKUP(O168,VALIDATIONS!$ED$2:$EF$16,3,FALSE))))         ) + IF(OR(M168="",M168="No",O168=""),0, IF(N168="RCP",VLOOKUP(O168,VALIDATIONS!$DX$2:$DZ$31,3,FALSE),IF(N168="RCBC",VLOOKUP(O168,VALIDATIONS!$EA$2:$EC$90,3,FALSE),IF(N168="Pipe", VLOOKUP(O168,VALIDATIONS!$ED$2:$EF$16,3,FALSE)))) )     )</f>
        <v/>
      </c>
    </row>
    <row r="169" spans="1:17" x14ac:dyDescent="0.2">
      <c r="A169" s="136"/>
      <c r="B169" s="141"/>
      <c r="C169" s="361"/>
      <c r="D169" s="141"/>
      <c r="E169" s="141"/>
      <c r="F169" s="141"/>
      <c r="G169" s="172"/>
      <c r="H169" s="141"/>
      <c r="I169" s="141"/>
      <c r="J169" s="141"/>
      <c r="K169" s="141"/>
      <c r="L169" s="368"/>
      <c r="M169" s="368"/>
      <c r="N169" s="363"/>
      <c r="O169" s="363"/>
      <c r="P169" s="141"/>
      <c r="Q169" s="106" t="str">
        <f>IF(AND(L169="",M169="",N169="",O169=""),"", IF(O169="",0, IF(N169="RCP", VLOOKUP(O169,VALIDATIONS!$DX$2:$DY$31,2,FALSE), IF(N169="RCBC", VLOOKUP(O169,VALIDATIONS!$EA$2:$EB$90,2,FALSE), IF(O169="Pipe",VALIDATIONS!$ED$2:$EE$16,0)))*G169*P169)   + IF(OR(L169="",L169="No",O169=""),0,          IF(N169="RCP",VLOOKUP(O169,VALIDATIONS!$DX$2:$DZ$31,3,FALSE),IF(N169="RCBC",VLOOKUP(O169,VALIDATIONS!$EA$2:$EC$90,3,FALSE),IF(N169="Pipe", VLOOKUP(O169,VALIDATIONS!$ED$2:$EF$16,3,FALSE))))         ) + IF(OR(M169="",M169="No",O169=""),0, IF(N169="RCP",VLOOKUP(O169,VALIDATIONS!$DX$2:$DZ$31,3,FALSE),IF(N169="RCBC",VLOOKUP(O169,VALIDATIONS!$EA$2:$EC$90,3,FALSE),IF(N169="Pipe", VLOOKUP(O169,VALIDATIONS!$ED$2:$EF$16,3,FALSE)))) )     )</f>
        <v/>
      </c>
    </row>
    <row r="170" spans="1:17" x14ac:dyDescent="0.2">
      <c r="A170" s="136"/>
      <c r="B170" s="141"/>
      <c r="C170" s="361"/>
      <c r="D170" s="141"/>
      <c r="E170" s="141"/>
      <c r="F170" s="141"/>
      <c r="G170" s="172"/>
      <c r="H170" s="141"/>
      <c r="I170" s="141"/>
      <c r="J170" s="141"/>
      <c r="K170" s="141"/>
      <c r="L170" s="368"/>
      <c r="M170" s="368"/>
      <c r="N170" s="363"/>
      <c r="O170" s="363"/>
      <c r="P170" s="141"/>
      <c r="Q170" s="106" t="str">
        <f>IF(AND(L170="",M170="",N170="",O170=""),"", IF(O170="",0, IF(N170="RCP", VLOOKUP(O170,VALIDATIONS!$DX$2:$DY$31,2,FALSE), IF(N170="RCBC", VLOOKUP(O170,VALIDATIONS!$EA$2:$EB$90,2,FALSE), IF(O170="Pipe",VALIDATIONS!$ED$2:$EE$16,0)))*G170*P170)   + IF(OR(L170="",L170="No",O170=""),0,          IF(N170="RCP",VLOOKUP(O170,VALIDATIONS!$DX$2:$DZ$31,3,FALSE),IF(N170="RCBC",VLOOKUP(O170,VALIDATIONS!$EA$2:$EC$90,3,FALSE),IF(N170="Pipe", VLOOKUP(O170,VALIDATIONS!$ED$2:$EF$16,3,FALSE))))         ) + IF(OR(M170="",M170="No",O170=""),0, IF(N170="RCP",VLOOKUP(O170,VALIDATIONS!$DX$2:$DZ$31,3,FALSE),IF(N170="RCBC",VLOOKUP(O170,VALIDATIONS!$EA$2:$EC$90,3,FALSE),IF(N170="Pipe", VLOOKUP(O170,VALIDATIONS!$ED$2:$EF$16,3,FALSE)))) )     )</f>
        <v/>
      </c>
    </row>
    <row r="171" spans="1:17" x14ac:dyDescent="0.2">
      <c r="A171" s="136"/>
      <c r="B171" s="141"/>
      <c r="C171" s="361"/>
      <c r="D171" s="141"/>
      <c r="E171" s="141"/>
      <c r="F171" s="141"/>
      <c r="G171" s="172"/>
      <c r="H171" s="141"/>
      <c r="I171" s="141"/>
      <c r="J171" s="141"/>
      <c r="K171" s="141"/>
      <c r="L171" s="368"/>
      <c r="M171" s="368"/>
      <c r="N171" s="363"/>
      <c r="O171" s="363"/>
      <c r="P171" s="141"/>
      <c r="Q171" s="106" t="str">
        <f>IF(AND(L171="",M171="",N171="",O171=""),"", IF(O171="",0, IF(N171="RCP", VLOOKUP(O171,VALIDATIONS!$DX$2:$DY$31,2,FALSE), IF(N171="RCBC", VLOOKUP(O171,VALIDATIONS!$EA$2:$EB$90,2,FALSE), IF(O171="Pipe",VALIDATIONS!$ED$2:$EE$16,0)))*G171*P171)   + IF(OR(L171="",L171="No",O171=""),0,          IF(N171="RCP",VLOOKUP(O171,VALIDATIONS!$DX$2:$DZ$31,3,FALSE),IF(N171="RCBC",VLOOKUP(O171,VALIDATIONS!$EA$2:$EC$90,3,FALSE),IF(N171="Pipe", VLOOKUP(O171,VALIDATIONS!$ED$2:$EF$16,3,FALSE))))         ) + IF(OR(M171="",M171="No",O171=""),0, IF(N171="RCP",VLOOKUP(O171,VALIDATIONS!$DX$2:$DZ$31,3,FALSE),IF(N171="RCBC",VLOOKUP(O171,VALIDATIONS!$EA$2:$EC$90,3,FALSE),IF(N171="Pipe", VLOOKUP(O171,VALIDATIONS!$ED$2:$EF$16,3,FALSE)))) )     )</f>
        <v/>
      </c>
    </row>
    <row r="172" spans="1:17" x14ac:dyDescent="0.2">
      <c r="A172" s="136"/>
      <c r="B172" s="141"/>
      <c r="C172" s="361"/>
      <c r="D172" s="141"/>
      <c r="E172" s="141"/>
      <c r="F172" s="141"/>
      <c r="G172" s="172"/>
      <c r="H172" s="141"/>
      <c r="I172" s="141"/>
      <c r="J172" s="141"/>
      <c r="K172" s="141"/>
      <c r="L172" s="368"/>
      <c r="M172" s="368"/>
      <c r="N172" s="363"/>
      <c r="O172" s="363"/>
      <c r="P172" s="141"/>
      <c r="Q172" s="106" t="str">
        <f>IF(AND(L172="",M172="",N172="",O172=""),"", IF(O172="",0, IF(N172="RCP", VLOOKUP(O172,VALIDATIONS!$DX$2:$DY$31,2,FALSE), IF(N172="RCBC", VLOOKUP(O172,VALIDATIONS!$EA$2:$EB$90,2,FALSE), IF(O172="Pipe",VALIDATIONS!$ED$2:$EE$16,0)))*G172*P172)   + IF(OR(L172="",L172="No",O172=""),0,          IF(N172="RCP",VLOOKUP(O172,VALIDATIONS!$DX$2:$DZ$31,3,FALSE),IF(N172="RCBC",VLOOKUP(O172,VALIDATIONS!$EA$2:$EC$90,3,FALSE),IF(N172="Pipe", VLOOKUP(O172,VALIDATIONS!$ED$2:$EF$16,3,FALSE))))         ) + IF(OR(M172="",M172="No",O172=""),0, IF(N172="RCP",VLOOKUP(O172,VALIDATIONS!$DX$2:$DZ$31,3,FALSE),IF(N172="RCBC",VLOOKUP(O172,VALIDATIONS!$EA$2:$EC$90,3,FALSE),IF(N172="Pipe", VLOOKUP(O172,VALIDATIONS!$ED$2:$EF$16,3,FALSE)))) )     )</f>
        <v/>
      </c>
    </row>
    <row r="173" spans="1:17" x14ac:dyDescent="0.2">
      <c r="A173" s="136"/>
      <c r="B173" s="141"/>
      <c r="C173" s="361"/>
      <c r="D173" s="141"/>
      <c r="E173" s="141"/>
      <c r="F173" s="141"/>
      <c r="G173" s="172"/>
      <c r="H173" s="141"/>
      <c r="I173" s="141"/>
      <c r="J173" s="141"/>
      <c r="K173" s="141"/>
      <c r="L173" s="368"/>
      <c r="M173" s="368"/>
      <c r="N173" s="363"/>
      <c r="O173" s="363"/>
      <c r="P173" s="141"/>
      <c r="Q173" s="106" t="str">
        <f>IF(AND(L173="",M173="",N173="",O173=""),"", IF(O173="",0, IF(N173="RCP", VLOOKUP(O173,VALIDATIONS!$DX$2:$DY$31,2,FALSE), IF(N173="RCBC", VLOOKUP(O173,VALIDATIONS!$EA$2:$EB$90,2,FALSE), IF(O173="Pipe",VALIDATIONS!$ED$2:$EE$16,0)))*G173*P173)   + IF(OR(L173="",L173="No",O173=""),0,          IF(N173="RCP",VLOOKUP(O173,VALIDATIONS!$DX$2:$DZ$31,3,FALSE),IF(N173="RCBC",VLOOKUP(O173,VALIDATIONS!$EA$2:$EC$90,3,FALSE),IF(N173="Pipe", VLOOKUP(O173,VALIDATIONS!$ED$2:$EF$16,3,FALSE))))         ) + IF(OR(M173="",M173="No",O173=""),0, IF(N173="RCP",VLOOKUP(O173,VALIDATIONS!$DX$2:$DZ$31,3,FALSE),IF(N173="RCBC",VLOOKUP(O173,VALIDATIONS!$EA$2:$EC$90,3,FALSE),IF(N173="Pipe", VLOOKUP(O173,VALIDATIONS!$ED$2:$EF$16,3,FALSE)))) )     )</f>
        <v/>
      </c>
    </row>
    <row r="174" spans="1:17" x14ac:dyDescent="0.2">
      <c r="A174" s="136"/>
      <c r="B174" s="141"/>
      <c r="C174" s="361"/>
      <c r="D174" s="141"/>
      <c r="E174" s="141"/>
      <c r="F174" s="141"/>
      <c r="G174" s="172"/>
      <c r="H174" s="141"/>
      <c r="I174" s="141"/>
      <c r="J174" s="141"/>
      <c r="K174" s="141"/>
      <c r="L174" s="368"/>
      <c r="M174" s="368"/>
      <c r="N174" s="363"/>
      <c r="O174" s="363"/>
      <c r="P174" s="141"/>
      <c r="Q174" s="106" t="str">
        <f>IF(AND(L174="",M174="",N174="",O174=""),"", IF(O174="",0, IF(N174="RCP", VLOOKUP(O174,VALIDATIONS!$DX$2:$DY$31,2,FALSE), IF(N174="RCBC", VLOOKUP(O174,VALIDATIONS!$EA$2:$EB$90,2,FALSE), IF(O174="Pipe",VALIDATIONS!$ED$2:$EE$16,0)))*G174*P174)   + IF(OR(L174="",L174="No",O174=""),0,          IF(N174="RCP",VLOOKUP(O174,VALIDATIONS!$DX$2:$DZ$31,3,FALSE),IF(N174="RCBC",VLOOKUP(O174,VALIDATIONS!$EA$2:$EC$90,3,FALSE),IF(N174="Pipe", VLOOKUP(O174,VALIDATIONS!$ED$2:$EF$16,3,FALSE))))         ) + IF(OR(M174="",M174="No",O174=""),0, IF(N174="RCP",VLOOKUP(O174,VALIDATIONS!$DX$2:$DZ$31,3,FALSE),IF(N174="RCBC",VLOOKUP(O174,VALIDATIONS!$EA$2:$EC$90,3,FALSE),IF(N174="Pipe", VLOOKUP(O174,VALIDATIONS!$ED$2:$EF$16,3,FALSE)))) )     )</f>
        <v/>
      </c>
    </row>
    <row r="175" spans="1:17" x14ac:dyDescent="0.2">
      <c r="A175" s="136"/>
      <c r="B175" s="141"/>
      <c r="C175" s="361"/>
      <c r="D175" s="141"/>
      <c r="E175" s="141"/>
      <c r="F175" s="141"/>
      <c r="G175" s="172"/>
      <c r="H175" s="141"/>
      <c r="I175" s="141"/>
      <c r="J175" s="141"/>
      <c r="K175" s="141"/>
      <c r="L175" s="368"/>
      <c r="M175" s="368"/>
      <c r="N175" s="363"/>
      <c r="O175" s="363"/>
      <c r="P175" s="141"/>
      <c r="Q175" s="106" t="str">
        <f>IF(AND(L175="",M175="",N175="",O175=""),"", IF(O175="",0, IF(N175="RCP", VLOOKUP(O175,VALIDATIONS!$DX$2:$DY$31,2,FALSE), IF(N175="RCBC", VLOOKUP(O175,VALIDATIONS!$EA$2:$EB$90,2,FALSE), IF(O175="Pipe",VALIDATIONS!$ED$2:$EE$16,0)))*G175*P175)   + IF(OR(L175="",L175="No",O175=""),0,          IF(N175="RCP",VLOOKUP(O175,VALIDATIONS!$DX$2:$DZ$31,3,FALSE),IF(N175="RCBC",VLOOKUP(O175,VALIDATIONS!$EA$2:$EC$90,3,FALSE),IF(N175="Pipe", VLOOKUP(O175,VALIDATIONS!$ED$2:$EF$16,3,FALSE))))         ) + IF(OR(M175="",M175="No",O175=""),0, IF(N175="RCP",VLOOKUP(O175,VALIDATIONS!$DX$2:$DZ$31,3,FALSE),IF(N175="RCBC",VLOOKUP(O175,VALIDATIONS!$EA$2:$EC$90,3,FALSE),IF(N175="Pipe", VLOOKUP(O175,VALIDATIONS!$ED$2:$EF$16,3,FALSE)))) )     )</f>
        <v/>
      </c>
    </row>
    <row r="176" spans="1:17" x14ac:dyDescent="0.2">
      <c r="A176" s="136"/>
      <c r="B176" s="141"/>
      <c r="C176" s="361"/>
      <c r="D176" s="141"/>
      <c r="E176" s="141"/>
      <c r="F176" s="141"/>
      <c r="G176" s="172"/>
      <c r="H176" s="141"/>
      <c r="I176" s="141"/>
      <c r="J176" s="141"/>
      <c r="K176" s="141"/>
      <c r="L176" s="368"/>
      <c r="M176" s="368"/>
      <c r="N176" s="363"/>
      <c r="O176" s="363"/>
      <c r="P176" s="141"/>
      <c r="Q176" s="106" t="str">
        <f>IF(AND(L176="",M176="",N176="",O176=""),"", IF(O176="",0, IF(N176="RCP", VLOOKUP(O176,VALIDATIONS!$DX$2:$DY$31,2,FALSE), IF(N176="RCBC", VLOOKUP(O176,VALIDATIONS!$EA$2:$EB$90,2,FALSE), IF(O176="Pipe",VALIDATIONS!$ED$2:$EE$16,0)))*G176*P176)   + IF(OR(L176="",L176="No",O176=""),0,          IF(N176="RCP",VLOOKUP(O176,VALIDATIONS!$DX$2:$DZ$31,3,FALSE),IF(N176="RCBC",VLOOKUP(O176,VALIDATIONS!$EA$2:$EC$90,3,FALSE),IF(N176="Pipe", VLOOKUP(O176,VALIDATIONS!$ED$2:$EF$16,3,FALSE))))         ) + IF(OR(M176="",M176="No",O176=""),0, IF(N176="RCP",VLOOKUP(O176,VALIDATIONS!$DX$2:$DZ$31,3,FALSE),IF(N176="RCBC",VLOOKUP(O176,VALIDATIONS!$EA$2:$EC$90,3,FALSE),IF(N176="Pipe", VLOOKUP(O176,VALIDATIONS!$ED$2:$EF$16,3,FALSE)))) )     )</f>
        <v/>
      </c>
    </row>
    <row r="177" spans="1:17" x14ac:dyDescent="0.2">
      <c r="A177" s="136"/>
      <c r="B177" s="141"/>
      <c r="C177" s="361"/>
      <c r="D177" s="141"/>
      <c r="E177" s="141"/>
      <c r="F177" s="141"/>
      <c r="G177" s="172"/>
      <c r="H177" s="141"/>
      <c r="I177" s="141"/>
      <c r="J177" s="141"/>
      <c r="K177" s="141"/>
      <c r="L177" s="368"/>
      <c r="M177" s="368"/>
      <c r="N177" s="363"/>
      <c r="O177" s="363"/>
      <c r="P177" s="141"/>
      <c r="Q177" s="106" t="str">
        <f>IF(AND(L177="",M177="",N177="",O177=""),"", IF(O177="",0, IF(N177="RCP", VLOOKUP(O177,VALIDATIONS!$DX$2:$DY$31,2,FALSE), IF(N177="RCBC", VLOOKUP(O177,VALIDATIONS!$EA$2:$EB$90,2,FALSE), IF(O177="Pipe",VALIDATIONS!$ED$2:$EE$16,0)))*G177*P177)   + IF(OR(L177="",L177="No",O177=""),0,          IF(N177="RCP",VLOOKUP(O177,VALIDATIONS!$DX$2:$DZ$31,3,FALSE),IF(N177="RCBC",VLOOKUP(O177,VALIDATIONS!$EA$2:$EC$90,3,FALSE),IF(N177="Pipe", VLOOKUP(O177,VALIDATIONS!$ED$2:$EF$16,3,FALSE))))         ) + IF(OR(M177="",M177="No",O177=""),0, IF(N177="RCP",VLOOKUP(O177,VALIDATIONS!$DX$2:$DZ$31,3,FALSE),IF(N177="RCBC",VLOOKUP(O177,VALIDATIONS!$EA$2:$EC$90,3,FALSE),IF(N177="Pipe", VLOOKUP(O177,VALIDATIONS!$ED$2:$EF$16,3,FALSE)))) )     )</f>
        <v/>
      </c>
    </row>
    <row r="178" spans="1:17" x14ac:dyDescent="0.2">
      <c r="A178" s="136"/>
      <c r="B178" s="141"/>
      <c r="C178" s="361"/>
      <c r="D178" s="141"/>
      <c r="E178" s="141"/>
      <c r="F178" s="141"/>
      <c r="G178" s="172"/>
      <c r="H178" s="141"/>
      <c r="I178" s="141"/>
      <c r="J178" s="141"/>
      <c r="K178" s="141"/>
      <c r="L178" s="368"/>
      <c r="M178" s="368"/>
      <c r="N178" s="363"/>
      <c r="O178" s="363"/>
      <c r="P178" s="141"/>
      <c r="Q178" s="106" t="str">
        <f>IF(AND(L178="",M178="",N178="",O178=""),"", IF(O178="",0, IF(N178="RCP", VLOOKUP(O178,VALIDATIONS!$DX$2:$DY$31,2,FALSE), IF(N178="RCBC", VLOOKUP(O178,VALIDATIONS!$EA$2:$EB$90,2,FALSE), IF(O178="Pipe",VALIDATIONS!$ED$2:$EE$16,0)))*G178*P178)   + IF(OR(L178="",L178="No",O178=""),0,          IF(N178="RCP",VLOOKUP(O178,VALIDATIONS!$DX$2:$DZ$31,3,FALSE),IF(N178="RCBC",VLOOKUP(O178,VALIDATIONS!$EA$2:$EC$90,3,FALSE),IF(N178="Pipe", VLOOKUP(O178,VALIDATIONS!$ED$2:$EF$16,3,FALSE))))         ) + IF(OR(M178="",M178="No",O178=""),0, IF(N178="RCP",VLOOKUP(O178,VALIDATIONS!$DX$2:$DZ$31,3,FALSE),IF(N178="RCBC",VLOOKUP(O178,VALIDATIONS!$EA$2:$EC$90,3,FALSE),IF(N178="Pipe", VLOOKUP(O178,VALIDATIONS!$ED$2:$EF$16,3,FALSE)))) )     )</f>
        <v/>
      </c>
    </row>
    <row r="179" spans="1:17" x14ac:dyDescent="0.2">
      <c r="A179" s="136"/>
      <c r="B179" s="141"/>
      <c r="C179" s="361"/>
      <c r="D179" s="141"/>
      <c r="E179" s="141"/>
      <c r="F179" s="141"/>
      <c r="G179" s="172"/>
      <c r="H179" s="141"/>
      <c r="I179" s="141"/>
      <c r="J179" s="141"/>
      <c r="K179" s="141"/>
      <c r="L179" s="368"/>
      <c r="M179" s="368"/>
      <c r="N179" s="363"/>
      <c r="O179" s="363"/>
      <c r="P179" s="141"/>
      <c r="Q179" s="106" t="str">
        <f>IF(AND(L179="",M179="",N179="",O179=""),"", IF(O179="",0, IF(N179="RCP", VLOOKUP(O179,VALIDATIONS!$DX$2:$DY$31,2,FALSE), IF(N179="RCBC", VLOOKUP(O179,VALIDATIONS!$EA$2:$EB$90,2,FALSE), IF(O179="Pipe",VALIDATIONS!$ED$2:$EE$16,0)))*G179*P179)   + IF(OR(L179="",L179="No",O179=""),0,          IF(N179="RCP",VLOOKUP(O179,VALIDATIONS!$DX$2:$DZ$31,3,FALSE),IF(N179="RCBC",VLOOKUP(O179,VALIDATIONS!$EA$2:$EC$90,3,FALSE),IF(N179="Pipe", VLOOKUP(O179,VALIDATIONS!$ED$2:$EF$16,3,FALSE))))         ) + IF(OR(M179="",M179="No",O179=""),0, IF(N179="RCP",VLOOKUP(O179,VALIDATIONS!$DX$2:$DZ$31,3,FALSE),IF(N179="RCBC",VLOOKUP(O179,VALIDATIONS!$EA$2:$EC$90,3,FALSE),IF(N179="Pipe", VLOOKUP(O179,VALIDATIONS!$ED$2:$EF$16,3,FALSE)))) )     )</f>
        <v/>
      </c>
    </row>
    <row r="180" spans="1:17" x14ac:dyDescent="0.2">
      <c r="A180" s="136"/>
      <c r="B180" s="141"/>
      <c r="C180" s="361"/>
      <c r="D180" s="141"/>
      <c r="E180" s="141"/>
      <c r="F180" s="141"/>
      <c r="G180" s="172"/>
      <c r="H180" s="141"/>
      <c r="I180" s="141"/>
      <c r="J180" s="141"/>
      <c r="K180" s="141"/>
      <c r="L180" s="368"/>
      <c r="M180" s="368"/>
      <c r="N180" s="363"/>
      <c r="O180" s="363"/>
      <c r="P180" s="141"/>
      <c r="Q180" s="106" t="str">
        <f>IF(AND(L180="",M180="",N180="",O180=""),"", IF(O180="",0, IF(N180="RCP", VLOOKUP(O180,VALIDATIONS!$DX$2:$DY$31,2,FALSE), IF(N180="RCBC", VLOOKUP(O180,VALIDATIONS!$EA$2:$EB$90,2,FALSE), IF(O180="Pipe",VALIDATIONS!$ED$2:$EE$16,0)))*G180*P180)   + IF(OR(L180="",L180="No",O180=""),0,          IF(N180="RCP",VLOOKUP(O180,VALIDATIONS!$DX$2:$DZ$31,3,FALSE),IF(N180="RCBC",VLOOKUP(O180,VALIDATIONS!$EA$2:$EC$90,3,FALSE),IF(N180="Pipe", VLOOKUP(O180,VALIDATIONS!$ED$2:$EF$16,3,FALSE))))         ) + IF(OR(M180="",M180="No",O180=""),0, IF(N180="RCP",VLOOKUP(O180,VALIDATIONS!$DX$2:$DZ$31,3,FALSE),IF(N180="RCBC",VLOOKUP(O180,VALIDATIONS!$EA$2:$EC$90,3,FALSE),IF(N180="Pipe", VLOOKUP(O180,VALIDATIONS!$ED$2:$EF$16,3,FALSE)))) )     )</f>
        <v/>
      </c>
    </row>
    <row r="181" spans="1:17" x14ac:dyDescent="0.2">
      <c r="A181" s="136"/>
      <c r="B181" s="141"/>
      <c r="C181" s="361"/>
      <c r="D181" s="141"/>
      <c r="E181" s="141"/>
      <c r="F181" s="141"/>
      <c r="G181" s="172"/>
      <c r="H181" s="141"/>
      <c r="I181" s="141"/>
      <c r="J181" s="141"/>
      <c r="K181" s="141"/>
      <c r="L181" s="368"/>
      <c r="M181" s="368"/>
      <c r="N181" s="363"/>
      <c r="O181" s="363"/>
      <c r="P181" s="141"/>
      <c r="Q181" s="106" t="str">
        <f>IF(AND(L181="",M181="",N181="",O181=""),"", IF(O181="",0, IF(N181="RCP", VLOOKUP(O181,VALIDATIONS!$DX$2:$DY$31,2,FALSE), IF(N181="RCBC", VLOOKUP(O181,VALIDATIONS!$EA$2:$EB$90,2,FALSE), IF(O181="Pipe",VALIDATIONS!$ED$2:$EE$16,0)))*G181*P181)   + IF(OR(L181="",L181="No",O181=""),0,          IF(N181="RCP",VLOOKUP(O181,VALIDATIONS!$DX$2:$DZ$31,3,FALSE),IF(N181="RCBC",VLOOKUP(O181,VALIDATIONS!$EA$2:$EC$90,3,FALSE),IF(N181="Pipe", VLOOKUP(O181,VALIDATIONS!$ED$2:$EF$16,3,FALSE))))         ) + IF(OR(M181="",M181="No",O181=""),0, IF(N181="RCP",VLOOKUP(O181,VALIDATIONS!$DX$2:$DZ$31,3,FALSE),IF(N181="RCBC",VLOOKUP(O181,VALIDATIONS!$EA$2:$EC$90,3,FALSE),IF(N181="Pipe", VLOOKUP(O181,VALIDATIONS!$ED$2:$EF$16,3,FALSE)))) )     )</f>
        <v/>
      </c>
    </row>
    <row r="182" spans="1:17" x14ac:dyDescent="0.2">
      <c r="A182" s="136"/>
      <c r="B182" s="141"/>
      <c r="C182" s="361"/>
      <c r="D182" s="141"/>
      <c r="E182" s="141"/>
      <c r="F182" s="141"/>
      <c r="G182" s="172"/>
      <c r="H182" s="141"/>
      <c r="I182" s="141"/>
      <c r="J182" s="141"/>
      <c r="K182" s="141"/>
      <c r="L182" s="368"/>
      <c r="M182" s="368"/>
      <c r="N182" s="363"/>
      <c r="O182" s="363"/>
      <c r="P182" s="141"/>
      <c r="Q182" s="106" t="str">
        <f>IF(AND(L182="",M182="",N182="",O182=""),"", IF(O182="",0, IF(N182="RCP", VLOOKUP(O182,VALIDATIONS!$DX$2:$DY$31,2,FALSE), IF(N182="RCBC", VLOOKUP(O182,VALIDATIONS!$EA$2:$EB$90,2,FALSE), IF(O182="Pipe",VALIDATIONS!$ED$2:$EE$16,0)))*G182*P182)   + IF(OR(L182="",L182="No",O182=""),0,          IF(N182="RCP",VLOOKUP(O182,VALIDATIONS!$DX$2:$DZ$31,3,FALSE),IF(N182="RCBC",VLOOKUP(O182,VALIDATIONS!$EA$2:$EC$90,3,FALSE),IF(N182="Pipe", VLOOKUP(O182,VALIDATIONS!$ED$2:$EF$16,3,FALSE))))         ) + IF(OR(M182="",M182="No",O182=""),0, IF(N182="RCP",VLOOKUP(O182,VALIDATIONS!$DX$2:$DZ$31,3,FALSE),IF(N182="RCBC",VLOOKUP(O182,VALIDATIONS!$EA$2:$EC$90,3,FALSE),IF(N182="Pipe", VLOOKUP(O182,VALIDATIONS!$ED$2:$EF$16,3,FALSE)))) )     )</f>
        <v/>
      </c>
    </row>
    <row r="183" spans="1:17" x14ac:dyDescent="0.2">
      <c r="A183" s="136"/>
      <c r="B183" s="141"/>
      <c r="C183" s="361"/>
      <c r="D183" s="141"/>
      <c r="E183" s="141"/>
      <c r="F183" s="141"/>
      <c r="G183" s="172"/>
      <c r="H183" s="141"/>
      <c r="I183" s="141"/>
      <c r="J183" s="141"/>
      <c r="K183" s="141"/>
      <c r="L183" s="368"/>
      <c r="M183" s="368"/>
      <c r="N183" s="363"/>
      <c r="O183" s="363"/>
      <c r="P183" s="141"/>
      <c r="Q183" s="106" t="str">
        <f>IF(AND(L183="",M183="",N183="",O183=""),"", IF(O183="",0, IF(N183="RCP", VLOOKUP(O183,VALIDATIONS!$DX$2:$DY$31,2,FALSE), IF(N183="RCBC", VLOOKUP(O183,VALIDATIONS!$EA$2:$EB$90,2,FALSE), IF(O183="Pipe",VALIDATIONS!$ED$2:$EE$16,0)))*G183*P183)   + IF(OR(L183="",L183="No",O183=""),0,          IF(N183="RCP",VLOOKUP(O183,VALIDATIONS!$DX$2:$DZ$31,3,FALSE),IF(N183="RCBC",VLOOKUP(O183,VALIDATIONS!$EA$2:$EC$90,3,FALSE),IF(N183="Pipe", VLOOKUP(O183,VALIDATIONS!$ED$2:$EF$16,3,FALSE))))         ) + IF(OR(M183="",M183="No",O183=""),0, IF(N183="RCP",VLOOKUP(O183,VALIDATIONS!$DX$2:$DZ$31,3,FALSE),IF(N183="RCBC",VLOOKUP(O183,VALIDATIONS!$EA$2:$EC$90,3,FALSE),IF(N183="Pipe", VLOOKUP(O183,VALIDATIONS!$ED$2:$EF$16,3,FALSE)))) )     )</f>
        <v/>
      </c>
    </row>
    <row r="184" spans="1:17" x14ac:dyDescent="0.2">
      <c r="A184" s="136"/>
      <c r="B184" s="141"/>
      <c r="C184" s="361"/>
      <c r="D184" s="141"/>
      <c r="E184" s="141"/>
      <c r="F184" s="141"/>
      <c r="G184" s="172"/>
      <c r="H184" s="141"/>
      <c r="I184" s="141"/>
      <c r="J184" s="141"/>
      <c r="K184" s="141"/>
      <c r="L184" s="368"/>
      <c r="M184" s="368"/>
      <c r="N184" s="363"/>
      <c r="O184" s="363"/>
      <c r="P184" s="141"/>
      <c r="Q184" s="106" t="str">
        <f>IF(AND(L184="",M184="",N184="",O184=""),"", IF(O184="",0, IF(N184="RCP", VLOOKUP(O184,VALIDATIONS!$DX$2:$DY$31,2,FALSE), IF(N184="RCBC", VLOOKUP(O184,VALIDATIONS!$EA$2:$EB$90,2,FALSE), IF(O184="Pipe",VALIDATIONS!$ED$2:$EE$16,0)))*G184*P184)   + IF(OR(L184="",L184="No",O184=""),0,          IF(N184="RCP",VLOOKUP(O184,VALIDATIONS!$DX$2:$DZ$31,3,FALSE),IF(N184="RCBC",VLOOKUP(O184,VALIDATIONS!$EA$2:$EC$90,3,FALSE),IF(N184="Pipe", VLOOKUP(O184,VALIDATIONS!$ED$2:$EF$16,3,FALSE))))         ) + IF(OR(M184="",M184="No",O184=""),0, IF(N184="RCP",VLOOKUP(O184,VALIDATIONS!$DX$2:$DZ$31,3,FALSE),IF(N184="RCBC",VLOOKUP(O184,VALIDATIONS!$EA$2:$EC$90,3,FALSE),IF(N184="Pipe", VLOOKUP(O184,VALIDATIONS!$ED$2:$EF$16,3,FALSE)))) )     )</f>
        <v/>
      </c>
    </row>
    <row r="185" spans="1:17" x14ac:dyDescent="0.2">
      <c r="A185" s="136"/>
      <c r="B185" s="141"/>
      <c r="C185" s="361"/>
      <c r="D185" s="141"/>
      <c r="E185" s="141"/>
      <c r="F185" s="141"/>
      <c r="G185" s="172"/>
      <c r="H185" s="141"/>
      <c r="I185" s="141"/>
      <c r="J185" s="141"/>
      <c r="K185" s="141"/>
      <c r="L185" s="368"/>
      <c r="M185" s="368"/>
      <c r="N185" s="363"/>
      <c r="O185" s="363"/>
      <c r="P185" s="141"/>
      <c r="Q185" s="106" t="str">
        <f>IF(AND(L185="",M185="",N185="",O185=""),"", IF(O185="",0, IF(N185="RCP", VLOOKUP(O185,VALIDATIONS!$DX$2:$DY$31,2,FALSE), IF(N185="RCBC", VLOOKUP(O185,VALIDATIONS!$EA$2:$EB$90,2,FALSE), IF(O185="Pipe",VALIDATIONS!$ED$2:$EE$16,0)))*G185*P185)   + IF(OR(L185="",L185="No",O185=""),0,          IF(N185="RCP",VLOOKUP(O185,VALIDATIONS!$DX$2:$DZ$31,3,FALSE),IF(N185="RCBC",VLOOKUP(O185,VALIDATIONS!$EA$2:$EC$90,3,FALSE),IF(N185="Pipe", VLOOKUP(O185,VALIDATIONS!$ED$2:$EF$16,3,FALSE))))         ) + IF(OR(M185="",M185="No",O185=""),0, IF(N185="RCP",VLOOKUP(O185,VALIDATIONS!$DX$2:$DZ$31,3,FALSE),IF(N185="RCBC",VLOOKUP(O185,VALIDATIONS!$EA$2:$EC$90,3,FALSE),IF(N185="Pipe", VLOOKUP(O185,VALIDATIONS!$ED$2:$EF$16,3,FALSE)))) )     )</f>
        <v/>
      </c>
    </row>
    <row r="186" spans="1:17" x14ac:dyDescent="0.2">
      <c r="A186" s="136"/>
      <c r="B186" s="141"/>
      <c r="C186" s="361"/>
      <c r="D186" s="141"/>
      <c r="E186" s="141"/>
      <c r="F186" s="141"/>
      <c r="G186" s="172"/>
      <c r="H186" s="141"/>
      <c r="I186" s="141"/>
      <c r="J186" s="141"/>
      <c r="K186" s="141"/>
      <c r="L186" s="368"/>
      <c r="M186" s="368"/>
      <c r="N186" s="363"/>
      <c r="O186" s="363"/>
      <c r="P186" s="141"/>
      <c r="Q186" s="106" t="str">
        <f>IF(AND(L186="",M186="",N186="",O186=""),"", IF(O186="",0, IF(N186="RCP", VLOOKUP(O186,VALIDATIONS!$DX$2:$DY$31,2,FALSE), IF(N186="RCBC", VLOOKUP(O186,VALIDATIONS!$EA$2:$EB$90,2,FALSE), IF(O186="Pipe",VALIDATIONS!$ED$2:$EE$16,0)))*G186*P186)   + IF(OR(L186="",L186="No",O186=""),0,          IF(N186="RCP",VLOOKUP(O186,VALIDATIONS!$DX$2:$DZ$31,3,FALSE),IF(N186="RCBC",VLOOKUP(O186,VALIDATIONS!$EA$2:$EC$90,3,FALSE),IF(N186="Pipe", VLOOKUP(O186,VALIDATIONS!$ED$2:$EF$16,3,FALSE))))         ) + IF(OR(M186="",M186="No",O186=""),0, IF(N186="RCP",VLOOKUP(O186,VALIDATIONS!$DX$2:$DZ$31,3,FALSE),IF(N186="RCBC",VLOOKUP(O186,VALIDATIONS!$EA$2:$EC$90,3,FALSE),IF(N186="Pipe", VLOOKUP(O186,VALIDATIONS!$ED$2:$EF$16,3,FALSE)))) )     )</f>
        <v/>
      </c>
    </row>
    <row r="187" spans="1:17" x14ac:dyDescent="0.2">
      <c r="A187" s="136"/>
      <c r="B187" s="141"/>
      <c r="C187" s="361"/>
      <c r="D187" s="141"/>
      <c r="E187" s="141"/>
      <c r="F187" s="141"/>
      <c r="G187" s="172"/>
      <c r="H187" s="141"/>
      <c r="I187" s="141"/>
      <c r="J187" s="141"/>
      <c r="K187" s="141"/>
      <c r="L187" s="368"/>
      <c r="M187" s="368"/>
      <c r="N187" s="363"/>
      <c r="O187" s="363"/>
      <c r="P187" s="141"/>
      <c r="Q187" s="106" t="str">
        <f>IF(AND(L187="",M187="",N187="",O187=""),"", IF(O187="",0, IF(N187="RCP", VLOOKUP(O187,VALIDATIONS!$DX$2:$DY$31,2,FALSE), IF(N187="RCBC", VLOOKUP(O187,VALIDATIONS!$EA$2:$EB$90,2,FALSE), IF(O187="Pipe",VALIDATIONS!$ED$2:$EE$16,0)))*G187*P187)   + IF(OR(L187="",L187="No",O187=""),0,          IF(N187="RCP",VLOOKUP(O187,VALIDATIONS!$DX$2:$DZ$31,3,FALSE),IF(N187="RCBC",VLOOKUP(O187,VALIDATIONS!$EA$2:$EC$90,3,FALSE),IF(N187="Pipe", VLOOKUP(O187,VALIDATIONS!$ED$2:$EF$16,3,FALSE))))         ) + IF(OR(M187="",M187="No",O187=""),0, IF(N187="RCP",VLOOKUP(O187,VALIDATIONS!$DX$2:$DZ$31,3,FALSE),IF(N187="RCBC",VLOOKUP(O187,VALIDATIONS!$EA$2:$EC$90,3,FALSE),IF(N187="Pipe", VLOOKUP(O187,VALIDATIONS!$ED$2:$EF$16,3,FALSE)))) )     )</f>
        <v/>
      </c>
    </row>
    <row r="188" spans="1:17" x14ac:dyDescent="0.2">
      <c r="A188" s="136"/>
      <c r="B188" s="141"/>
      <c r="C188" s="361"/>
      <c r="D188" s="141"/>
      <c r="E188" s="141"/>
      <c r="F188" s="141"/>
      <c r="G188" s="172"/>
      <c r="H188" s="141"/>
      <c r="I188" s="141"/>
      <c r="J188" s="141"/>
      <c r="K188" s="141"/>
      <c r="L188" s="368"/>
      <c r="M188" s="368"/>
      <c r="N188" s="363"/>
      <c r="O188" s="363"/>
      <c r="P188" s="141"/>
      <c r="Q188" s="106" t="str">
        <f>IF(AND(L188="",M188="",N188="",O188=""),"", IF(O188="",0, IF(N188="RCP", VLOOKUP(O188,VALIDATIONS!$DX$2:$DY$31,2,FALSE), IF(N188="RCBC", VLOOKUP(O188,VALIDATIONS!$EA$2:$EB$90,2,FALSE), IF(O188="Pipe",VALIDATIONS!$ED$2:$EE$16,0)))*G188*P188)   + IF(OR(L188="",L188="No",O188=""),0,          IF(N188="RCP",VLOOKUP(O188,VALIDATIONS!$DX$2:$DZ$31,3,FALSE),IF(N188="RCBC",VLOOKUP(O188,VALIDATIONS!$EA$2:$EC$90,3,FALSE),IF(N188="Pipe", VLOOKUP(O188,VALIDATIONS!$ED$2:$EF$16,3,FALSE))))         ) + IF(OR(M188="",M188="No",O188=""),0, IF(N188="RCP",VLOOKUP(O188,VALIDATIONS!$DX$2:$DZ$31,3,FALSE),IF(N188="RCBC",VLOOKUP(O188,VALIDATIONS!$EA$2:$EC$90,3,FALSE),IF(N188="Pipe", VLOOKUP(O188,VALIDATIONS!$ED$2:$EF$16,3,FALSE)))) )     )</f>
        <v/>
      </c>
    </row>
    <row r="189" spans="1:17" x14ac:dyDescent="0.2">
      <c r="A189" s="136"/>
      <c r="B189" s="141"/>
      <c r="C189" s="361"/>
      <c r="D189" s="141"/>
      <c r="E189" s="141"/>
      <c r="F189" s="141"/>
      <c r="G189" s="172"/>
      <c r="H189" s="141"/>
      <c r="I189" s="141"/>
      <c r="J189" s="141"/>
      <c r="K189" s="141"/>
      <c r="L189" s="368"/>
      <c r="M189" s="368"/>
      <c r="N189" s="363"/>
      <c r="O189" s="363"/>
      <c r="P189" s="141"/>
      <c r="Q189" s="106" t="str">
        <f>IF(AND(L189="",M189="",N189="",O189=""),"", IF(O189="",0, IF(N189="RCP", VLOOKUP(O189,VALIDATIONS!$DX$2:$DY$31,2,FALSE), IF(N189="RCBC", VLOOKUP(O189,VALIDATIONS!$EA$2:$EB$90,2,FALSE), IF(O189="Pipe",VALIDATIONS!$ED$2:$EE$16,0)))*G189*P189)   + IF(OR(L189="",L189="No",O189=""),0,          IF(N189="RCP",VLOOKUP(O189,VALIDATIONS!$DX$2:$DZ$31,3,FALSE),IF(N189="RCBC",VLOOKUP(O189,VALIDATIONS!$EA$2:$EC$90,3,FALSE),IF(N189="Pipe", VLOOKUP(O189,VALIDATIONS!$ED$2:$EF$16,3,FALSE))))         ) + IF(OR(M189="",M189="No",O189=""),0, IF(N189="RCP",VLOOKUP(O189,VALIDATIONS!$DX$2:$DZ$31,3,FALSE),IF(N189="RCBC",VLOOKUP(O189,VALIDATIONS!$EA$2:$EC$90,3,FALSE),IF(N189="Pipe", VLOOKUP(O189,VALIDATIONS!$ED$2:$EF$16,3,FALSE)))) )     )</f>
        <v/>
      </c>
    </row>
    <row r="190" spans="1:17" x14ac:dyDescent="0.2">
      <c r="A190" s="136"/>
      <c r="B190" s="141"/>
      <c r="C190" s="361"/>
      <c r="D190" s="141"/>
      <c r="E190" s="141"/>
      <c r="F190" s="141"/>
      <c r="G190" s="172"/>
      <c r="H190" s="141"/>
      <c r="I190" s="141"/>
      <c r="J190" s="141"/>
      <c r="K190" s="141"/>
      <c r="L190" s="368"/>
      <c r="M190" s="368"/>
      <c r="N190" s="363"/>
      <c r="O190" s="363"/>
      <c r="P190" s="141"/>
      <c r="Q190" s="106" t="str">
        <f>IF(AND(L190="",M190="",N190="",O190=""),"", IF(O190="",0, IF(N190="RCP", VLOOKUP(O190,VALIDATIONS!$DX$2:$DY$31,2,FALSE), IF(N190="RCBC", VLOOKUP(O190,VALIDATIONS!$EA$2:$EB$90,2,FALSE), IF(O190="Pipe",VALIDATIONS!$ED$2:$EE$16,0)))*G190*P190)   + IF(OR(L190="",L190="No",O190=""),0,          IF(N190="RCP",VLOOKUP(O190,VALIDATIONS!$DX$2:$DZ$31,3,FALSE),IF(N190="RCBC",VLOOKUP(O190,VALIDATIONS!$EA$2:$EC$90,3,FALSE),IF(N190="Pipe", VLOOKUP(O190,VALIDATIONS!$ED$2:$EF$16,3,FALSE))))         ) + IF(OR(M190="",M190="No",O190=""),0, IF(N190="RCP",VLOOKUP(O190,VALIDATIONS!$DX$2:$DZ$31,3,FALSE),IF(N190="RCBC",VLOOKUP(O190,VALIDATIONS!$EA$2:$EC$90,3,FALSE),IF(N190="Pipe", VLOOKUP(O190,VALIDATIONS!$ED$2:$EF$16,3,FALSE)))) )     )</f>
        <v/>
      </c>
    </row>
    <row r="191" spans="1:17" x14ac:dyDescent="0.2">
      <c r="A191" s="136"/>
      <c r="B191" s="141"/>
      <c r="C191" s="361"/>
      <c r="D191" s="141"/>
      <c r="E191" s="141"/>
      <c r="F191" s="141"/>
      <c r="G191" s="172"/>
      <c r="H191" s="141"/>
      <c r="I191" s="141"/>
      <c r="J191" s="141"/>
      <c r="K191" s="141"/>
      <c r="L191" s="368"/>
      <c r="M191" s="368"/>
      <c r="N191" s="363"/>
      <c r="O191" s="363"/>
      <c r="P191" s="141"/>
      <c r="Q191" s="106" t="str">
        <f>IF(AND(L191="",M191="",N191="",O191=""),"", IF(O191="",0, IF(N191="RCP", VLOOKUP(O191,VALIDATIONS!$DX$2:$DY$31,2,FALSE), IF(N191="RCBC", VLOOKUP(O191,VALIDATIONS!$EA$2:$EB$90,2,FALSE), IF(O191="Pipe",VALIDATIONS!$ED$2:$EE$16,0)))*G191*P191)   + IF(OR(L191="",L191="No",O191=""),0,          IF(N191="RCP",VLOOKUP(O191,VALIDATIONS!$DX$2:$DZ$31,3,FALSE),IF(N191="RCBC",VLOOKUP(O191,VALIDATIONS!$EA$2:$EC$90,3,FALSE),IF(N191="Pipe", VLOOKUP(O191,VALIDATIONS!$ED$2:$EF$16,3,FALSE))))         ) + IF(OR(M191="",M191="No",O191=""),0, IF(N191="RCP",VLOOKUP(O191,VALIDATIONS!$DX$2:$DZ$31,3,FALSE),IF(N191="RCBC",VLOOKUP(O191,VALIDATIONS!$EA$2:$EC$90,3,FALSE),IF(N191="Pipe", VLOOKUP(O191,VALIDATIONS!$ED$2:$EF$16,3,FALSE)))) )     )</f>
        <v/>
      </c>
    </row>
    <row r="192" spans="1:17" x14ac:dyDescent="0.2">
      <c r="A192" s="136"/>
      <c r="B192" s="141"/>
      <c r="C192" s="361"/>
      <c r="D192" s="141"/>
      <c r="E192" s="141"/>
      <c r="F192" s="141"/>
      <c r="G192" s="172"/>
      <c r="H192" s="141"/>
      <c r="I192" s="141"/>
      <c r="J192" s="141"/>
      <c r="K192" s="141"/>
      <c r="L192" s="368"/>
      <c r="M192" s="368"/>
      <c r="N192" s="363"/>
      <c r="O192" s="363"/>
      <c r="P192" s="141"/>
      <c r="Q192" s="106" t="str">
        <f>IF(AND(L192="",M192="",N192="",O192=""),"", IF(O192="",0, IF(N192="RCP", VLOOKUP(O192,VALIDATIONS!$DX$2:$DY$31,2,FALSE), IF(N192="RCBC", VLOOKUP(O192,VALIDATIONS!$EA$2:$EB$90,2,FALSE), IF(O192="Pipe",VALIDATIONS!$ED$2:$EE$16,0)))*G192*P192)   + IF(OR(L192="",L192="No",O192=""),0,          IF(N192="RCP",VLOOKUP(O192,VALIDATIONS!$DX$2:$DZ$31,3,FALSE),IF(N192="RCBC",VLOOKUP(O192,VALIDATIONS!$EA$2:$EC$90,3,FALSE),IF(N192="Pipe", VLOOKUP(O192,VALIDATIONS!$ED$2:$EF$16,3,FALSE))))         ) + IF(OR(M192="",M192="No",O192=""),0, IF(N192="RCP",VLOOKUP(O192,VALIDATIONS!$DX$2:$DZ$31,3,FALSE),IF(N192="RCBC",VLOOKUP(O192,VALIDATIONS!$EA$2:$EC$90,3,FALSE),IF(N192="Pipe", VLOOKUP(O192,VALIDATIONS!$ED$2:$EF$16,3,FALSE)))) )     )</f>
        <v/>
      </c>
    </row>
    <row r="193" spans="1:17" x14ac:dyDescent="0.2">
      <c r="A193" s="136"/>
      <c r="B193" s="141"/>
      <c r="C193" s="361"/>
      <c r="D193" s="141"/>
      <c r="E193" s="141"/>
      <c r="F193" s="141"/>
      <c r="G193" s="172"/>
      <c r="H193" s="141"/>
      <c r="I193" s="141"/>
      <c r="J193" s="141"/>
      <c r="K193" s="141"/>
      <c r="L193" s="368"/>
      <c r="M193" s="368"/>
      <c r="N193" s="363"/>
      <c r="O193" s="363"/>
      <c r="P193" s="141"/>
      <c r="Q193" s="106" t="str">
        <f>IF(AND(L193="",M193="",N193="",O193=""),"", IF(O193="",0, IF(N193="RCP", VLOOKUP(O193,VALIDATIONS!$DX$2:$DY$31,2,FALSE), IF(N193="RCBC", VLOOKUP(O193,VALIDATIONS!$EA$2:$EB$90,2,FALSE), IF(O193="Pipe",VALIDATIONS!$ED$2:$EE$16,0)))*G193*P193)   + IF(OR(L193="",L193="No",O193=""),0,          IF(N193="RCP",VLOOKUP(O193,VALIDATIONS!$DX$2:$DZ$31,3,FALSE),IF(N193="RCBC",VLOOKUP(O193,VALIDATIONS!$EA$2:$EC$90,3,FALSE),IF(N193="Pipe", VLOOKUP(O193,VALIDATIONS!$ED$2:$EF$16,3,FALSE))))         ) + IF(OR(M193="",M193="No",O193=""),0, IF(N193="RCP",VLOOKUP(O193,VALIDATIONS!$DX$2:$DZ$31,3,FALSE),IF(N193="RCBC",VLOOKUP(O193,VALIDATIONS!$EA$2:$EC$90,3,FALSE),IF(N193="Pipe", VLOOKUP(O193,VALIDATIONS!$ED$2:$EF$16,3,FALSE)))) )     )</f>
        <v/>
      </c>
    </row>
    <row r="194" spans="1:17" x14ac:dyDescent="0.2">
      <c r="A194" s="136"/>
      <c r="B194" s="141"/>
      <c r="C194" s="361"/>
      <c r="D194" s="141"/>
      <c r="E194" s="141"/>
      <c r="F194" s="141"/>
      <c r="G194" s="172"/>
      <c r="H194" s="141"/>
      <c r="I194" s="141"/>
      <c r="J194" s="141"/>
      <c r="K194" s="141"/>
      <c r="L194" s="368"/>
      <c r="M194" s="368"/>
      <c r="N194" s="363"/>
      <c r="O194" s="363"/>
      <c r="P194" s="141"/>
      <c r="Q194" s="106" t="str">
        <f>IF(AND(L194="",M194="",N194="",O194=""),"", IF(O194="",0, IF(N194="RCP", VLOOKUP(O194,VALIDATIONS!$DX$2:$DY$31,2,FALSE), IF(N194="RCBC", VLOOKUP(O194,VALIDATIONS!$EA$2:$EB$90,2,FALSE), IF(O194="Pipe",VALIDATIONS!$ED$2:$EE$16,0)))*G194*P194)   + IF(OR(L194="",L194="No",O194=""),0,          IF(N194="RCP",VLOOKUP(O194,VALIDATIONS!$DX$2:$DZ$31,3,FALSE),IF(N194="RCBC",VLOOKUP(O194,VALIDATIONS!$EA$2:$EC$90,3,FALSE),IF(N194="Pipe", VLOOKUP(O194,VALIDATIONS!$ED$2:$EF$16,3,FALSE))))         ) + IF(OR(M194="",M194="No",O194=""),0, IF(N194="RCP",VLOOKUP(O194,VALIDATIONS!$DX$2:$DZ$31,3,FALSE),IF(N194="RCBC",VLOOKUP(O194,VALIDATIONS!$EA$2:$EC$90,3,FALSE),IF(N194="Pipe", VLOOKUP(O194,VALIDATIONS!$ED$2:$EF$16,3,FALSE)))) )     )</f>
        <v/>
      </c>
    </row>
    <row r="195" spans="1:17" x14ac:dyDescent="0.2">
      <c r="A195" s="136"/>
      <c r="B195" s="141"/>
      <c r="C195" s="361"/>
      <c r="D195" s="141"/>
      <c r="E195" s="141"/>
      <c r="F195" s="141"/>
      <c r="G195" s="172"/>
      <c r="H195" s="141"/>
      <c r="I195" s="141"/>
      <c r="J195" s="141"/>
      <c r="K195" s="141"/>
      <c r="L195" s="368"/>
      <c r="M195" s="368"/>
      <c r="N195" s="363"/>
      <c r="O195" s="363"/>
      <c r="P195" s="141"/>
      <c r="Q195" s="106" t="str">
        <f>IF(AND(L195="",M195="",N195="",O195=""),"", IF(O195="",0, IF(N195="RCP", VLOOKUP(O195,VALIDATIONS!$DX$2:$DY$31,2,FALSE), IF(N195="RCBC", VLOOKUP(O195,VALIDATIONS!$EA$2:$EB$90,2,FALSE), IF(O195="Pipe",VALIDATIONS!$ED$2:$EE$16,0)))*G195*P195)   + IF(OR(L195="",L195="No",O195=""),0,          IF(N195="RCP",VLOOKUP(O195,VALIDATIONS!$DX$2:$DZ$31,3,FALSE),IF(N195="RCBC",VLOOKUP(O195,VALIDATIONS!$EA$2:$EC$90,3,FALSE),IF(N195="Pipe", VLOOKUP(O195,VALIDATIONS!$ED$2:$EF$16,3,FALSE))))         ) + IF(OR(M195="",M195="No",O195=""),0, IF(N195="RCP",VLOOKUP(O195,VALIDATIONS!$DX$2:$DZ$31,3,FALSE),IF(N195="RCBC",VLOOKUP(O195,VALIDATIONS!$EA$2:$EC$90,3,FALSE),IF(N195="Pipe", VLOOKUP(O195,VALIDATIONS!$ED$2:$EF$16,3,FALSE)))) )     )</f>
        <v/>
      </c>
    </row>
    <row r="196" spans="1:17" x14ac:dyDescent="0.2">
      <c r="A196" s="136"/>
      <c r="B196" s="141"/>
      <c r="C196" s="361"/>
      <c r="D196" s="141"/>
      <c r="E196" s="141"/>
      <c r="F196" s="141"/>
      <c r="G196" s="172"/>
      <c r="H196" s="141"/>
      <c r="I196" s="141"/>
      <c r="J196" s="141"/>
      <c r="K196" s="141"/>
      <c r="L196" s="368"/>
      <c r="M196" s="368"/>
      <c r="N196" s="363"/>
      <c r="O196" s="363"/>
      <c r="P196" s="141"/>
      <c r="Q196" s="106" t="str">
        <f>IF(AND(L196="",M196="",N196="",O196=""),"", IF(O196="",0, IF(N196="RCP", VLOOKUP(O196,VALIDATIONS!$DX$2:$DY$31,2,FALSE), IF(N196="RCBC", VLOOKUP(O196,VALIDATIONS!$EA$2:$EB$90,2,FALSE), IF(O196="Pipe",VALIDATIONS!$ED$2:$EE$16,0)))*G196*P196)   + IF(OR(L196="",L196="No",O196=""),0,          IF(N196="RCP",VLOOKUP(O196,VALIDATIONS!$DX$2:$DZ$31,3,FALSE),IF(N196="RCBC",VLOOKUP(O196,VALIDATIONS!$EA$2:$EC$90,3,FALSE),IF(N196="Pipe", VLOOKUP(O196,VALIDATIONS!$ED$2:$EF$16,3,FALSE))))         ) + IF(OR(M196="",M196="No",O196=""),0, IF(N196="RCP",VLOOKUP(O196,VALIDATIONS!$DX$2:$DZ$31,3,FALSE),IF(N196="RCBC",VLOOKUP(O196,VALIDATIONS!$EA$2:$EC$90,3,FALSE),IF(N196="Pipe", VLOOKUP(O196,VALIDATIONS!$ED$2:$EF$16,3,FALSE)))) )     )</f>
        <v/>
      </c>
    </row>
    <row r="197" spans="1:17" x14ac:dyDescent="0.2">
      <c r="A197" s="136"/>
      <c r="B197" s="141"/>
      <c r="C197" s="361"/>
      <c r="D197" s="141"/>
      <c r="E197" s="141"/>
      <c r="F197" s="141"/>
      <c r="G197" s="172"/>
      <c r="H197" s="141"/>
      <c r="I197" s="141"/>
      <c r="J197" s="141"/>
      <c r="K197" s="141"/>
      <c r="L197" s="368"/>
      <c r="M197" s="368"/>
      <c r="N197" s="363"/>
      <c r="O197" s="363"/>
      <c r="P197" s="141"/>
      <c r="Q197" s="106" t="str">
        <f>IF(AND(L197="",M197="",N197="",O197=""),"", IF(O197="",0, IF(N197="RCP", VLOOKUP(O197,VALIDATIONS!$DX$2:$DY$31,2,FALSE), IF(N197="RCBC", VLOOKUP(O197,VALIDATIONS!$EA$2:$EB$90,2,FALSE), IF(O197="Pipe",VALIDATIONS!$ED$2:$EE$16,0)))*G197*P197)   + IF(OR(L197="",L197="No",O197=""),0,          IF(N197="RCP",VLOOKUP(O197,VALIDATIONS!$DX$2:$DZ$31,3,FALSE),IF(N197="RCBC",VLOOKUP(O197,VALIDATIONS!$EA$2:$EC$90,3,FALSE),IF(N197="Pipe", VLOOKUP(O197,VALIDATIONS!$ED$2:$EF$16,3,FALSE))))         ) + IF(OR(M197="",M197="No",O197=""),0, IF(N197="RCP",VLOOKUP(O197,VALIDATIONS!$DX$2:$DZ$31,3,FALSE),IF(N197="RCBC",VLOOKUP(O197,VALIDATIONS!$EA$2:$EC$90,3,FALSE),IF(N197="Pipe", VLOOKUP(O197,VALIDATIONS!$ED$2:$EF$16,3,FALSE)))) )     )</f>
        <v/>
      </c>
    </row>
    <row r="198" spans="1:17" x14ac:dyDescent="0.2">
      <c r="A198" s="136"/>
      <c r="B198" s="141"/>
      <c r="C198" s="361"/>
      <c r="D198" s="141"/>
      <c r="E198" s="141"/>
      <c r="F198" s="141"/>
      <c r="G198" s="172"/>
      <c r="H198" s="141"/>
      <c r="I198" s="141"/>
      <c r="J198" s="141"/>
      <c r="K198" s="141"/>
      <c r="L198" s="368"/>
      <c r="M198" s="368"/>
      <c r="N198" s="363"/>
      <c r="O198" s="363"/>
      <c r="P198" s="141"/>
      <c r="Q198" s="106" t="str">
        <f>IF(AND(L198="",M198="",N198="",O198=""),"", IF(O198="",0, IF(N198="RCP", VLOOKUP(O198,VALIDATIONS!$DX$2:$DY$31,2,FALSE), IF(N198="RCBC", VLOOKUP(O198,VALIDATIONS!$EA$2:$EB$90,2,FALSE), IF(O198="Pipe",VALIDATIONS!$ED$2:$EE$16,0)))*G198*P198)   + IF(OR(L198="",L198="No",O198=""),0,          IF(N198="RCP",VLOOKUP(O198,VALIDATIONS!$DX$2:$DZ$31,3,FALSE),IF(N198="RCBC",VLOOKUP(O198,VALIDATIONS!$EA$2:$EC$90,3,FALSE),IF(N198="Pipe", VLOOKUP(O198,VALIDATIONS!$ED$2:$EF$16,3,FALSE))))         ) + IF(OR(M198="",M198="No",O198=""),0, IF(N198="RCP",VLOOKUP(O198,VALIDATIONS!$DX$2:$DZ$31,3,FALSE),IF(N198="RCBC",VLOOKUP(O198,VALIDATIONS!$EA$2:$EC$90,3,FALSE),IF(N198="Pipe", VLOOKUP(O198,VALIDATIONS!$ED$2:$EF$16,3,FALSE)))) )     )</f>
        <v/>
      </c>
    </row>
    <row r="199" spans="1:17" x14ac:dyDescent="0.2">
      <c r="A199" s="136"/>
      <c r="B199" s="141"/>
      <c r="C199" s="361"/>
      <c r="D199" s="141"/>
      <c r="E199" s="141"/>
      <c r="F199" s="141"/>
      <c r="G199" s="172"/>
      <c r="H199" s="141"/>
      <c r="I199" s="141"/>
      <c r="J199" s="141"/>
      <c r="K199" s="141"/>
      <c r="L199" s="368"/>
      <c r="M199" s="368"/>
      <c r="N199" s="363"/>
      <c r="O199" s="363"/>
      <c r="P199" s="141"/>
      <c r="Q199" s="106" t="str">
        <f>IF(AND(L199="",M199="",N199="",O199=""),"", IF(O199="",0, IF(N199="RCP", VLOOKUP(O199,VALIDATIONS!$DX$2:$DY$31,2,FALSE), IF(N199="RCBC", VLOOKUP(O199,VALIDATIONS!$EA$2:$EB$90,2,FALSE), IF(O199="Pipe",VALIDATIONS!$ED$2:$EE$16,0)))*G199*P199)   + IF(OR(L199="",L199="No",O199=""),0,          IF(N199="RCP",VLOOKUP(O199,VALIDATIONS!$DX$2:$DZ$31,3,FALSE),IF(N199="RCBC",VLOOKUP(O199,VALIDATIONS!$EA$2:$EC$90,3,FALSE),IF(N199="Pipe", VLOOKUP(O199,VALIDATIONS!$ED$2:$EF$16,3,FALSE))))         ) + IF(OR(M199="",M199="No",O199=""),0, IF(N199="RCP",VLOOKUP(O199,VALIDATIONS!$DX$2:$DZ$31,3,FALSE),IF(N199="RCBC",VLOOKUP(O199,VALIDATIONS!$EA$2:$EC$90,3,FALSE),IF(N199="Pipe", VLOOKUP(O199,VALIDATIONS!$ED$2:$EF$16,3,FALSE)))) )     )</f>
        <v/>
      </c>
    </row>
    <row r="200" spans="1:17" x14ac:dyDescent="0.2">
      <c r="A200" s="136"/>
      <c r="B200" s="141"/>
      <c r="C200" s="361"/>
      <c r="D200" s="141"/>
      <c r="E200" s="141"/>
      <c r="F200" s="141"/>
      <c r="G200" s="172"/>
      <c r="H200" s="141"/>
      <c r="I200" s="141"/>
      <c r="J200" s="141"/>
      <c r="K200" s="141"/>
      <c r="L200" s="368"/>
      <c r="M200" s="368"/>
      <c r="N200" s="363"/>
      <c r="O200" s="363"/>
      <c r="P200" s="141"/>
      <c r="Q200" s="106" t="str">
        <f>IF(AND(L200="",M200="",N200="",O200=""),"", IF(O200="",0, IF(N200="RCP", VLOOKUP(O200,VALIDATIONS!$DX$2:$DY$31,2,FALSE), IF(N200="RCBC", VLOOKUP(O200,VALIDATIONS!$EA$2:$EB$90,2,FALSE), IF(O200="Pipe",VALIDATIONS!$ED$2:$EE$16,0)))*G200*P200)   + IF(OR(L200="",L200="No",O200=""),0,          IF(N200="RCP",VLOOKUP(O200,VALIDATIONS!$DX$2:$DZ$31,3,FALSE),IF(N200="RCBC",VLOOKUP(O200,VALIDATIONS!$EA$2:$EC$90,3,FALSE),IF(N200="Pipe", VLOOKUP(O200,VALIDATIONS!$ED$2:$EF$16,3,FALSE))))         ) + IF(OR(M200="",M200="No",O200=""),0, IF(N200="RCP",VLOOKUP(O200,VALIDATIONS!$DX$2:$DZ$31,3,FALSE),IF(N200="RCBC",VLOOKUP(O200,VALIDATIONS!$EA$2:$EC$90,3,FALSE),IF(N200="Pipe", VLOOKUP(O200,VALIDATIONS!$ED$2:$EF$16,3,FALSE)))) )     )</f>
        <v/>
      </c>
    </row>
    <row r="201" spans="1:17" x14ac:dyDescent="0.2">
      <c r="A201" s="136"/>
      <c r="B201" s="141"/>
      <c r="C201" s="361"/>
      <c r="D201" s="141"/>
      <c r="E201" s="141"/>
      <c r="F201" s="141"/>
      <c r="G201" s="172"/>
      <c r="H201" s="141"/>
      <c r="I201" s="141"/>
      <c r="J201" s="141"/>
      <c r="K201" s="141"/>
      <c r="L201" s="368"/>
      <c r="M201" s="368"/>
      <c r="N201" s="363"/>
      <c r="O201" s="363"/>
      <c r="P201" s="141"/>
      <c r="Q201" s="106" t="str">
        <f>IF(AND(L201="",M201="",N201="",O201=""),"", IF(O201="",0, IF(N201="RCP", VLOOKUP(O201,VALIDATIONS!$DX$2:$DY$31,2,FALSE), IF(N201="RCBC", VLOOKUP(O201,VALIDATIONS!$EA$2:$EB$90,2,FALSE), IF(O201="Pipe",VALIDATIONS!$ED$2:$EE$16,0)))*G201*P201)   + IF(OR(L201="",L201="No",O201=""),0,          IF(N201="RCP",VLOOKUP(O201,VALIDATIONS!$DX$2:$DZ$31,3,FALSE),IF(N201="RCBC",VLOOKUP(O201,VALIDATIONS!$EA$2:$EC$90,3,FALSE),IF(N201="Pipe", VLOOKUP(O201,VALIDATIONS!$ED$2:$EF$16,3,FALSE))))         ) + IF(OR(M201="",M201="No",O201=""),0, IF(N201="RCP",VLOOKUP(O201,VALIDATIONS!$DX$2:$DZ$31,3,FALSE),IF(N201="RCBC",VLOOKUP(O201,VALIDATIONS!$EA$2:$EC$90,3,FALSE),IF(N201="Pipe", VLOOKUP(O201,VALIDATIONS!$ED$2:$EF$16,3,FALSE)))) )     )</f>
        <v/>
      </c>
    </row>
    <row r="202" spans="1:17" x14ac:dyDescent="0.2">
      <c r="A202" s="136"/>
      <c r="B202" s="141"/>
      <c r="C202" s="361"/>
      <c r="D202" s="141"/>
      <c r="E202" s="141"/>
      <c r="F202" s="141"/>
      <c r="G202" s="172"/>
      <c r="H202" s="141"/>
      <c r="I202" s="141"/>
      <c r="J202" s="141"/>
      <c r="K202" s="141"/>
      <c r="L202" s="368"/>
      <c r="M202" s="368"/>
      <c r="N202" s="363"/>
      <c r="O202" s="363"/>
      <c r="P202" s="141"/>
      <c r="Q202" s="106" t="str">
        <f>IF(AND(L202="",M202="",N202="",O202=""),"", IF(O202="",0, IF(N202="RCP", VLOOKUP(O202,VALIDATIONS!$DX$2:$DY$31,2,FALSE), IF(N202="RCBC", VLOOKUP(O202,VALIDATIONS!$EA$2:$EB$90,2,FALSE), IF(O202="Pipe",VALIDATIONS!$ED$2:$EE$16,0)))*G202*P202)   + IF(OR(L202="",L202="No",O202=""),0,          IF(N202="RCP",VLOOKUP(O202,VALIDATIONS!$DX$2:$DZ$31,3,FALSE),IF(N202="RCBC",VLOOKUP(O202,VALIDATIONS!$EA$2:$EC$90,3,FALSE),IF(N202="Pipe", VLOOKUP(O202,VALIDATIONS!$ED$2:$EF$16,3,FALSE))))         ) + IF(OR(M202="",M202="No",O202=""),0, IF(N202="RCP",VLOOKUP(O202,VALIDATIONS!$DX$2:$DZ$31,3,FALSE),IF(N202="RCBC",VLOOKUP(O202,VALIDATIONS!$EA$2:$EC$90,3,FALSE),IF(N202="Pipe", VLOOKUP(O202,VALIDATIONS!$ED$2:$EF$16,3,FALSE)))) )     )</f>
        <v/>
      </c>
    </row>
    <row r="203" spans="1:17" x14ac:dyDescent="0.2">
      <c r="A203" s="136"/>
      <c r="B203" s="141"/>
      <c r="C203" s="361"/>
      <c r="D203" s="141"/>
      <c r="E203" s="141"/>
      <c r="F203" s="141"/>
      <c r="G203" s="172"/>
      <c r="H203" s="141"/>
      <c r="I203" s="141"/>
      <c r="J203" s="141"/>
      <c r="K203" s="141"/>
      <c r="L203" s="368"/>
      <c r="M203" s="368"/>
      <c r="N203" s="363"/>
      <c r="O203" s="363"/>
      <c r="P203" s="141"/>
      <c r="Q203" s="106" t="str">
        <f>IF(AND(L203="",M203="",N203="",O203=""),"", IF(O203="",0, IF(N203="RCP", VLOOKUP(O203,VALIDATIONS!$DX$2:$DY$31,2,FALSE), IF(N203="RCBC", VLOOKUP(O203,VALIDATIONS!$EA$2:$EB$90,2,FALSE), IF(O203="Pipe",VALIDATIONS!$ED$2:$EE$16,0)))*G203*P203)   + IF(OR(L203="",L203="No",O203=""),0,          IF(N203="RCP",VLOOKUP(O203,VALIDATIONS!$DX$2:$DZ$31,3,FALSE),IF(N203="RCBC",VLOOKUP(O203,VALIDATIONS!$EA$2:$EC$90,3,FALSE),IF(N203="Pipe", VLOOKUP(O203,VALIDATIONS!$ED$2:$EF$16,3,FALSE))))         ) + IF(OR(M203="",M203="No",O203=""),0, IF(N203="RCP",VLOOKUP(O203,VALIDATIONS!$DX$2:$DZ$31,3,FALSE),IF(N203="RCBC",VLOOKUP(O203,VALIDATIONS!$EA$2:$EC$90,3,FALSE),IF(N203="Pipe", VLOOKUP(O203,VALIDATIONS!$ED$2:$EF$16,3,FALSE)))) )     )</f>
        <v/>
      </c>
    </row>
    <row r="204" spans="1:17" x14ac:dyDescent="0.2">
      <c r="A204" s="136"/>
      <c r="B204" s="141"/>
      <c r="C204" s="361"/>
      <c r="D204" s="141"/>
      <c r="E204" s="141"/>
      <c r="F204" s="141"/>
      <c r="G204" s="172"/>
      <c r="H204" s="141"/>
      <c r="I204" s="141"/>
      <c r="J204" s="141"/>
      <c r="K204" s="141"/>
      <c r="L204" s="368"/>
      <c r="M204" s="368"/>
      <c r="N204" s="363"/>
      <c r="O204" s="363"/>
      <c r="P204" s="141"/>
      <c r="Q204" s="106" t="str">
        <f>IF(AND(L204="",M204="",N204="",O204=""),"", IF(O204="",0, IF(N204="RCP", VLOOKUP(O204,VALIDATIONS!$DX$2:$DY$31,2,FALSE), IF(N204="RCBC", VLOOKUP(O204,VALIDATIONS!$EA$2:$EB$90,2,FALSE), IF(O204="Pipe",VALIDATIONS!$ED$2:$EE$16,0)))*G204*P204)   + IF(OR(L204="",L204="No",O204=""),0,          IF(N204="RCP",VLOOKUP(O204,VALIDATIONS!$DX$2:$DZ$31,3,FALSE),IF(N204="RCBC",VLOOKUP(O204,VALIDATIONS!$EA$2:$EC$90,3,FALSE),IF(N204="Pipe", VLOOKUP(O204,VALIDATIONS!$ED$2:$EF$16,3,FALSE))))         ) + IF(OR(M204="",M204="No",O204=""),0, IF(N204="RCP",VLOOKUP(O204,VALIDATIONS!$DX$2:$DZ$31,3,FALSE),IF(N204="RCBC",VLOOKUP(O204,VALIDATIONS!$EA$2:$EC$90,3,FALSE),IF(N204="Pipe", VLOOKUP(O204,VALIDATIONS!$ED$2:$EF$16,3,FALSE)))) )     )</f>
        <v/>
      </c>
    </row>
    <row r="205" spans="1:17" x14ac:dyDescent="0.2">
      <c r="A205" s="136"/>
      <c r="B205" s="141"/>
      <c r="C205" s="361"/>
      <c r="D205" s="141"/>
      <c r="E205" s="141"/>
      <c r="F205" s="141"/>
      <c r="G205" s="172"/>
      <c r="H205" s="141"/>
      <c r="I205" s="141"/>
      <c r="J205" s="141"/>
      <c r="K205" s="141"/>
      <c r="L205" s="368"/>
      <c r="M205" s="368"/>
      <c r="N205" s="363"/>
      <c r="O205" s="363"/>
      <c r="P205" s="141"/>
      <c r="Q205" s="106" t="str">
        <f>IF(AND(L205="",M205="",N205="",O205=""),"", IF(O205="",0, IF(N205="RCP", VLOOKUP(O205,VALIDATIONS!$DX$2:$DY$31,2,FALSE), IF(N205="RCBC", VLOOKUP(O205,VALIDATIONS!$EA$2:$EB$90,2,FALSE), IF(O205="Pipe",VALIDATIONS!$ED$2:$EE$16,0)))*G205*P205)   + IF(OR(L205="",L205="No",O205=""),0,          IF(N205="RCP",VLOOKUP(O205,VALIDATIONS!$DX$2:$DZ$31,3,FALSE),IF(N205="RCBC",VLOOKUP(O205,VALIDATIONS!$EA$2:$EC$90,3,FALSE),IF(N205="Pipe", VLOOKUP(O205,VALIDATIONS!$ED$2:$EF$16,3,FALSE))))         ) + IF(OR(M205="",M205="No",O205=""),0, IF(N205="RCP",VLOOKUP(O205,VALIDATIONS!$DX$2:$DZ$31,3,FALSE),IF(N205="RCBC",VLOOKUP(O205,VALIDATIONS!$EA$2:$EC$90,3,FALSE),IF(N205="Pipe", VLOOKUP(O205,VALIDATIONS!$ED$2:$EF$16,3,FALSE)))) )     )</f>
        <v/>
      </c>
    </row>
    <row r="206" spans="1:17" x14ac:dyDescent="0.2">
      <c r="A206" s="136"/>
      <c r="B206" s="141"/>
      <c r="C206" s="361"/>
      <c r="D206" s="141"/>
      <c r="E206" s="141"/>
      <c r="F206" s="141"/>
      <c r="G206" s="172"/>
      <c r="H206" s="141"/>
      <c r="I206" s="141"/>
      <c r="J206" s="141"/>
      <c r="K206" s="141"/>
      <c r="L206" s="368"/>
      <c r="M206" s="368"/>
      <c r="N206" s="363"/>
      <c r="O206" s="363"/>
      <c r="P206" s="141"/>
      <c r="Q206" s="106" t="str">
        <f>IF(AND(L206="",M206="",N206="",O206=""),"", IF(O206="",0, IF(N206="RCP", VLOOKUP(O206,VALIDATIONS!$DX$2:$DY$31,2,FALSE), IF(N206="RCBC", VLOOKUP(O206,VALIDATIONS!$EA$2:$EB$90,2,FALSE), IF(O206="Pipe",VALIDATIONS!$ED$2:$EE$16,0)))*G206*P206)   + IF(OR(L206="",L206="No",O206=""),0,          IF(N206="RCP",VLOOKUP(O206,VALIDATIONS!$DX$2:$DZ$31,3,FALSE),IF(N206="RCBC",VLOOKUP(O206,VALIDATIONS!$EA$2:$EC$90,3,FALSE),IF(N206="Pipe", VLOOKUP(O206,VALIDATIONS!$ED$2:$EF$16,3,FALSE))))         ) + IF(OR(M206="",M206="No",O206=""),0, IF(N206="RCP",VLOOKUP(O206,VALIDATIONS!$DX$2:$DZ$31,3,FALSE),IF(N206="RCBC",VLOOKUP(O206,VALIDATIONS!$EA$2:$EC$90,3,FALSE),IF(N206="Pipe", VLOOKUP(O206,VALIDATIONS!$ED$2:$EF$16,3,FALSE)))) )     )</f>
        <v/>
      </c>
    </row>
    <row r="207" spans="1:17" x14ac:dyDescent="0.2">
      <c r="A207" s="136"/>
      <c r="B207" s="141"/>
      <c r="C207" s="361"/>
      <c r="D207" s="141"/>
      <c r="E207" s="141"/>
      <c r="F207" s="141"/>
      <c r="G207" s="172"/>
      <c r="H207" s="141"/>
      <c r="I207" s="141"/>
      <c r="J207" s="141"/>
      <c r="K207" s="141"/>
      <c r="L207" s="368"/>
      <c r="M207" s="368"/>
      <c r="N207" s="363"/>
      <c r="O207" s="363"/>
      <c r="P207" s="141"/>
      <c r="Q207" s="106" t="str">
        <f>IF(AND(L207="",M207="",N207="",O207=""),"", IF(O207="",0, IF(N207="RCP", VLOOKUP(O207,VALIDATIONS!$DX$2:$DY$31,2,FALSE), IF(N207="RCBC", VLOOKUP(O207,VALIDATIONS!$EA$2:$EB$90,2,FALSE), IF(O207="Pipe",VALIDATIONS!$ED$2:$EE$16,0)))*G207*P207)   + IF(OR(L207="",L207="No",O207=""),0,          IF(N207="RCP",VLOOKUP(O207,VALIDATIONS!$DX$2:$DZ$31,3,FALSE),IF(N207="RCBC",VLOOKUP(O207,VALIDATIONS!$EA$2:$EC$90,3,FALSE),IF(N207="Pipe", VLOOKUP(O207,VALIDATIONS!$ED$2:$EF$16,3,FALSE))))         ) + IF(OR(M207="",M207="No",O207=""),0, IF(N207="RCP",VLOOKUP(O207,VALIDATIONS!$DX$2:$DZ$31,3,FALSE),IF(N207="RCBC",VLOOKUP(O207,VALIDATIONS!$EA$2:$EC$90,3,FALSE),IF(N207="Pipe", VLOOKUP(O207,VALIDATIONS!$ED$2:$EF$16,3,FALSE)))) )     )</f>
        <v/>
      </c>
    </row>
    <row r="208" spans="1:17" x14ac:dyDescent="0.2">
      <c r="A208" s="136"/>
      <c r="B208" s="141"/>
      <c r="C208" s="361"/>
      <c r="D208" s="141"/>
      <c r="E208" s="141"/>
      <c r="F208" s="141"/>
      <c r="G208" s="172"/>
      <c r="H208" s="141"/>
      <c r="I208" s="141"/>
      <c r="J208" s="141"/>
      <c r="K208" s="141"/>
      <c r="L208" s="368"/>
      <c r="M208" s="368"/>
      <c r="N208" s="363"/>
      <c r="O208" s="363"/>
      <c r="P208" s="141"/>
      <c r="Q208" s="106" t="str">
        <f>IF(AND(L208="",M208="",N208="",O208=""),"", IF(O208="",0, IF(N208="RCP", VLOOKUP(O208,VALIDATIONS!$DX$2:$DY$31,2,FALSE), IF(N208="RCBC", VLOOKUP(O208,VALIDATIONS!$EA$2:$EB$90,2,FALSE), IF(O208="Pipe",VALIDATIONS!$ED$2:$EE$16,0)))*G208*P208)   + IF(OR(L208="",L208="No",O208=""),0,          IF(N208="RCP",VLOOKUP(O208,VALIDATIONS!$DX$2:$DZ$31,3,FALSE),IF(N208="RCBC",VLOOKUP(O208,VALIDATIONS!$EA$2:$EC$90,3,FALSE),IF(N208="Pipe", VLOOKUP(O208,VALIDATIONS!$ED$2:$EF$16,3,FALSE))))         ) + IF(OR(M208="",M208="No",O208=""),0, IF(N208="RCP",VLOOKUP(O208,VALIDATIONS!$DX$2:$DZ$31,3,FALSE),IF(N208="RCBC",VLOOKUP(O208,VALIDATIONS!$EA$2:$EC$90,3,FALSE),IF(N208="Pipe", VLOOKUP(O208,VALIDATIONS!$ED$2:$EF$16,3,FALSE)))) )     )</f>
        <v/>
      </c>
    </row>
    <row r="209" spans="1:17" x14ac:dyDescent="0.2">
      <c r="A209" s="136"/>
      <c r="B209" s="141"/>
      <c r="C209" s="361"/>
      <c r="D209" s="141"/>
      <c r="E209" s="141"/>
      <c r="F209" s="141"/>
      <c r="G209" s="172"/>
      <c r="H209" s="141"/>
      <c r="I209" s="141"/>
      <c r="J209" s="141"/>
      <c r="K209" s="141"/>
      <c r="L209" s="368"/>
      <c r="M209" s="368"/>
      <c r="N209" s="363"/>
      <c r="O209" s="363"/>
      <c r="P209" s="141"/>
      <c r="Q209" s="106" t="str">
        <f>IF(AND(L209="",M209="",N209="",O209=""),"", IF(O209="",0, IF(N209="RCP", VLOOKUP(O209,VALIDATIONS!$DX$2:$DY$31,2,FALSE), IF(N209="RCBC", VLOOKUP(O209,VALIDATIONS!$EA$2:$EB$90,2,FALSE), IF(O209="Pipe",VALIDATIONS!$ED$2:$EE$16,0)))*G209*P209)   + IF(OR(L209="",L209="No",O209=""),0,          IF(N209="RCP",VLOOKUP(O209,VALIDATIONS!$DX$2:$DZ$31,3,FALSE),IF(N209="RCBC",VLOOKUP(O209,VALIDATIONS!$EA$2:$EC$90,3,FALSE),IF(N209="Pipe", VLOOKUP(O209,VALIDATIONS!$ED$2:$EF$16,3,FALSE))))         ) + IF(OR(M209="",M209="No",O209=""),0, IF(N209="RCP",VLOOKUP(O209,VALIDATIONS!$DX$2:$DZ$31,3,FALSE),IF(N209="RCBC",VLOOKUP(O209,VALIDATIONS!$EA$2:$EC$90,3,FALSE),IF(N209="Pipe", VLOOKUP(O209,VALIDATIONS!$ED$2:$EF$16,3,FALSE)))) )     )</f>
        <v/>
      </c>
    </row>
    <row r="210" spans="1:17" x14ac:dyDescent="0.2">
      <c r="A210" s="136"/>
      <c r="B210" s="141"/>
      <c r="C210" s="361"/>
      <c r="D210" s="141"/>
      <c r="E210" s="141"/>
      <c r="F210" s="141"/>
      <c r="G210" s="172"/>
      <c r="H210" s="141"/>
      <c r="I210" s="141"/>
      <c r="J210" s="141"/>
      <c r="K210" s="141"/>
      <c r="L210" s="368"/>
      <c r="M210" s="368"/>
      <c r="N210" s="363"/>
      <c r="O210" s="363"/>
      <c r="P210" s="141"/>
      <c r="Q210" s="106" t="str">
        <f>IF(AND(L210="",M210="",N210="",O210=""),"", IF(O210="",0, IF(N210="RCP", VLOOKUP(O210,VALIDATIONS!$DX$2:$DY$31,2,FALSE), IF(N210="RCBC", VLOOKUP(O210,VALIDATIONS!$EA$2:$EB$90,2,FALSE), IF(O210="Pipe",VALIDATIONS!$ED$2:$EE$16,0)))*G210*P210)   + IF(OR(L210="",L210="No",O210=""),0,          IF(N210="RCP",VLOOKUP(O210,VALIDATIONS!$DX$2:$DZ$31,3,FALSE),IF(N210="RCBC",VLOOKUP(O210,VALIDATIONS!$EA$2:$EC$90,3,FALSE),IF(N210="Pipe", VLOOKUP(O210,VALIDATIONS!$ED$2:$EF$16,3,FALSE))))         ) + IF(OR(M210="",M210="No",O210=""),0, IF(N210="RCP",VLOOKUP(O210,VALIDATIONS!$DX$2:$DZ$31,3,FALSE),IF(N210="RCBC",VLOOKUP(O210,VALIDATIONS!$EA$2:$EC$90,3,FALSE),IF(N210="Pipe", VLOOKUP(O210,VALIDATIONS!$ED$2:$EF$16,3,FALSE)))) )     )</f>
        <v/>
      </c>
    </row>
    <row r="211" spans="1:17" x14ac:dyDescent="0.2">
      <c r="A211" s="136"/>
      <c r="B211" s="141"/>
      <c r="C211" s="361"/>
      <c r="D211" s="141"/>
      <c r="E211" s="141"/>
      <c r="F211" s="141"/>
      <c r="G211" s="172"/>
      <c r="H211" s="141"/>
      <c r="I211" s="141"/>
      <c r="J211" s="141"/>
      <c r="K211" s="141"/>
      <c r="L211" s="368"/>
      <c r="M211" s="368"/>
      <c r="N211" s="363"/>
      <c r="O211" s="363"/>
      <c r="P211" s="141"/>
      <c r="Q211" s="106" t="str">
        <f>IF(AND(L211="",M211="",N211="",O211=""),"", IF(O211="",0, IF(N211="RCP", VLOOKUP(O211,VALIDATIONS!$DX$2:$DY$31,2,FALSE), IF(N211="RCBC", VLOOKUP(O211,VALIDATIONS!$EA$2:$EB$90,2,FALSE), IF(O211="Pipe",VALIDATIONS!$ED$2:$EE$16,0)))*G211*P211)   + IF(OR(L211="",L211="No",O211=""),0,          IF(N211="RCP",VLOOKUP(O211,VALIDATIONS!$DX$2:$DZ$31,3,FALSE),IF(N211="RCBC",VLOOKUP(O211,VALIDATIONS!$EA$2:$EC$90,3,FALSE),IF(N211="Pipe", VLOOKUP(O211,VALIDATIONS!$ED$2:$EF$16,3,FALSE))))         ) + IF(OR(M211="",M211="No",O211=""),0, IF(N211="RCP",VLOOKUP(O211,VALIDATIONS!$DX$2:$DZ$31,3,FALSE),IF(N211="RCBC",VLOOKUP(O211,VALIDATIONS!$EA$2:$EC$90,3,FALSE),IF(N211="Pipe", VLOOKUP(O211,VALIDATIONS!$ED$2:$EF$16,3,FALSE)))) )     )</f>
        <v/>
      </c>
    </row>
    <row r="212" spans="1:17" x14ac:dyDescent="0.2">
      <c r="A212" s="136"/>
      <c r="B212" s="141"/>
      <c r="C212" s="361"/>
      <c r="D212" s="141"/>
      <c r="E212" s="141"/>
      <c r="F212" s="141"/>
      <c r="G212" s="172"/>
      <c r="H212" s="141"/>
      <c r="I212" s="141"/>
      <c r="J212" s="141"/>
      <c r="K212" s="141"/>
      <c r="L212" s="368"/>
      <c r="M212" s="368"/>
      <c r="N212" s="363"/>
      <c r="O212" s="363"/>
      <c r="P212" s="141"/>
      <c r="Q212" s="106" t="str">
        <f>IF(AND(L212="",M212="",N212="",O212=""),"", IF(O212="",0, IF(N212="RCP", VLOOKUP(O212,VALIDATIONS!$DX$2:$DY$31,2,FALSE), IF(N212="RCBC", VLOOKUP(O212,VALIDATIONS!$EA$2:$EB$90,2,FALSE), IF(O212="Pipe",VALIDATIONS!$ED$2:$EE$16,0)))*G212*P212)   + IF(OR(L212="",L212="No",O212=""),0,          IF(N212="RCP",VLOOKUP(O212,VALIDATIONS!$DX$2:$DZ$31,3,FALSE),IF(N212="RCBC",VLOOKUP(O212,VALIDATIONS!$EA$2:$EC$90,3,FALSE),IF(N212="Pipe", VLOOKUP(O212,VALIDATIONS!$ED$2:$EF$16,3,FALSE))))         ) + IF(OR(M212="",M212="No",O212=""),0, IF(N212="RCP",VLOOKUP(O212,VALIDATIONS!$DX$2:$DZ$31,3,FALSE),IF(N212="RCBC",VLOOKUP(O212,VALIDATIONS!$EA$2:$EC$90,3,FALSE),IF(N212="Pipe", VLOOKUP(O212,VALIDATIONS!$ED$2:$EF$16,3,FALSE)))) )     )</f>
        <v/>
      </c>
    </row>
    <row r="213" spans="1:17" x14ac:dyDescent="0.2">
      <c r="A213" s="136"/>
      <c r="B213" s="141"/>
      <c r="C213" s="361"/>
      <c r="D213" s="141"/>
      <c r="E213" s="141"/>
      <c r="F213" s="141"/>
      <c r="G213" s="172"/>
      <c r="H213" s="141"/>
      <c r="I213" s="141"/>
      <c r="J213" s="141"/>
      <c r="K213" s="141"/>
      <c r="L213" s="368"/>
      <c r="M213" s="368"/>
      <c r="N213" s="363"/>
      <c r="O213" s="363"/>
      <c r="P213" s="141"/>
      <c r="Q213" s="106" t="str">
        <f>IF(AND(L213="",M213="",N213="",O213=""),"", IF(O213="",0, IF(N213="RCP", VLOOKUP(O213,VALIDATIONS!$DX$2:$DY$31,2,FALSE), IF(N213="RCBC", VLOOKUP(O213,VALIDATIONS!$EA$2:$EB$90,2,FALSE), IF(O213="Pipe",VALIDATIONS!$ED$2:$EE$16,0)))*G213*P213)   + IF(OR(L213="",L213="No",O213=""),0,          IF(N213="RCP",VLOOKUP(O213,VALIDATIONS!$DX$2:$DZ$31,3,FALSE),IF(N213="RCBC",VLOOKUP(O213,VALIDATIONS!$EA$2:$EC$90,3,FALSE),IF(N213="Pipe", VLOOKUP(O213,VALIDATIONS!$ED$2:$EF$16,3,FALSE))))         ) + IF(OR(M213="",M213="No",O213=""),0, IF(N213="RCP",VLOOKUP(O213,VALIDATIONS!$DX$2:$DZ$31,3,FALSE),IF(N213="RCBC",VLOOKUP(O213,VALIDATIONS!$EA$2:$EC$90,3,FALSE),IF(N213="Pipe", VLOOKUP(O213,VALIDATIONS!$ED$2:$EF$16,3,FALSE)))) )     )</f>
        <v/>
      </c>
    </row>
    <row r="214" spans="1:17" x14ac:dyDescent="0.2">
      <c r="A214" s="136"/>
      <c r="B214" s="141"/>
      <c r="C214" s="361"/>
      <c r="D214" s="141"/>
      <c r="E214" s="141"/>
      <c r="F214" s="141"/>
      <c r="G214" s="172"/>
      <c r="H214" s="141"/>
      <c r="I214" s="141"/>
      <c r="J214" s="141"/>
      <c r="K214" s="141"/>
      <c r="L214" s="368"/>
      <c r="M214" s="368"/>
      <c r="N214" s="363"/>
      <c r="O214" s="363"/>
      <c r="P214" s="141"/>
      <c r="Q214" s="106" t="str">
        <f>IF(AND(L214="",M214="",N214="",O214=""),"", IF(O214="",0, IF(N214="RCP", VLOOKUP(O214,VALIDATIONS!$DX$2:$DY$31,2,FALSE), IF(N214="RCBC", VLOOKUP(O214,VALIDATIONS!$EA$2:$EB$90,2,FALSE), IF(O214="Pipe",VALIDATIONS!$ED$2:$EE$16,0)))*G214*P214)   + IF(OR(L214="",L214="No",O214=""),0,          IF(N214="RCP",VLOOKUP(O214,VALIDATIONS!$DX$2:$DZ$31,3,FALSE),IF(N214="RCBC",VLOOKUP(O214,VALIDATIONS!$EA$2:$EC$90,3,FALSE),IF(N214="Pipe", VLOOKUP(O214,VALIDATIONS!$ED$2:$EF$16,3,FALSE))))         ) + IF(OR(M214="",M214="No",O214=""),0, IF(N214="RCP",VLOOKUP(O214,VALIDATIONS!$DX$2:$DZ$31,3,FALSE),IF(N214="RCBC",VLOOKUP(O214,VALIDATIONS!$EA$2:$EC$90,3,FALSE),IF(N214="Pipe", VLOOKUP(O214,VALIDATIONS!$ED$2:$EF$16,3,FALSE)))) )     )</f>
        <v/>
      </c>
    </row>
    <row r="215" spans="1:17" x14ac:dyDescent="0.2">
      <c r="A215" s="136"/>
      <c r="B215" s="141"/>
      <c r="C215" s="361"/>
      <c r="D215" s="141"/>
      <c r="E215" s="141"/>
      <c r="F215" s="141"/>
      <c r="G215" s="172"/>
      <c r="H215" s="141"/>
      <c r="I215" s="141"/>
      <c r="J215" s="141"/>
      <c r="K215" s="141"/>
      <c r="L215" s="368"/>
      <c r="M215" s="368"/>
      <c r="N215" s="363"/>
      <c r="O215" s="363"/>
      <c r="P215" s="141"/>
      <c r="Q215" s="106" t="str">
        <f>IF(AND(L215="",M215="",N215="",O215=""),"", IF(O215="",0, IF(N215="RCP", VLOOKUP(O215,VALIDATIONS!$DX$2:$DY$31,2,FALSE), IF(N215="RCBC", VLOOKUP(O215,VALIDATIONS!$EA$2:$EB$90,2,FALSE), IF(O215="Pipe",VALIDATIONS!$ED$2:$EE$16,0)))*G215*P215)   + IF(OR(L215="",L215="No",O215=""),0,          IF(N215="RCP",VLOOKUP(O215,VALIDATIONS!$DX$2:$DZ$31,3,FALSE),IF(N215="RCBC",VLOOKUP(O215,VALIDATIONS!$EA$2:$EC$90,3,FALSE),IF(N215="Pipe", VLOOKUP(O215,VALIDATIONS!$ED$2:$EF$16,3,FALSE))))         ) + IF(OR(M215="",M215="No",O215=""),0, IF(N215="RCP",VLOOKUP(O215,VALIDATIONS!$DX$2:$DZ$31,3,FALSE),IF(N215="RCBC",VLOOKUP(O215,VALIDATIONS!$EA$2:$EC$90,3,FALSE),IF(N215="Pipe", VLOOKUP(O215,VALIDATIONS!$ED$2:$EF$16,3,FALSE)))) )     )</f>
        <v/>
      </c>
    </row>
    <row r="216" spans="1:17" x14ac:dyDescent="0.2">
      <c r="A216" s="136"/>
      <c r="B216" s="141"/>
      <c r="C216" s="361"/>
      <c r="D216" s="141"/>
      <c r="E216" s="141"/>
      <c r="F216" s="141"/>
      <c r="G216" s="172"/>
      <c r="H216" s="141"/>
      <c r="I216" s="141"/>
      <c r="J216" s="141"/>
      <c r="K216" s="141"/>
      <c r="L216" s="368"/>
      <c r="M216" s="368"/>
      <c r="N216" s="363"/>
      <c r="O216" s="363"/>
      <c r="P216" s="141"/>
      <c r="Q216" s="106" t="str">
        <f>IF(AND(L216="",M216="",N216="",O216=""),"", IF(O216="",0, IF(N216="RCP", VLOOKUP(O216,VALIDATIONS!$DX$2:$DY$31,2,FALSE), IF(N216="RCBC", VLOOKUP(O216,VALIDATIONS!$EA$2:$EB$90,2,FALSE), IF(O216="Pipe",VALIDATIONS!$ED$2:$EE$16,0)))*G216*P216)   + IF(OR(L216="",L216="No",O216=""),0,          IF(N216="RCP",VLOOKUP(O216,VALIDATIONS!$DX$2:$DZ$31,3,FALSE),IF(N216="RCBC",VLOOKUP(O216,VALIDATIONS!$EA$2:$EC$90,3,FALSE),IF(N216="Pipe", VLOOKUP(O216,VALIDATIONS!$ED$2:$EF$16,3,FALSE))))         ) + IF(OR(M216="",M216="No",O216=""),0, IF(N216="RCP",VLOOKUP(O216,VALIDATIONS!$DX$2:$DZ$31,3,FALSE),IF(N216="RCBC",VLOOKUP(O216,VALIDATIONS!$EA$2:$EC$90,3,FALSE),IF(N216="Pipe", VLOOKUP(O216,VALIDATIONS!$ED$2:$EF$16,3,FALSE)))) )     )</f>
        <v/>
      </c>
    </row>
    <row r="217" spans="1:17" x14ac:dyDescent="0.2">
      <c r="A217" s="136"/>
      <c r="B217" s="141"/>
      <c r="C217" s="361"/>
      <c r="D217" s="141"/>
      <c r="E217" s="141"/>
      <c r="F217" s="141"/>
      <c r="G217" s="172"/>
      <c r="H217" s="141"/>
      <c r="I217" s="141"/>
      <c r="J217" s="141"/>
      <c r="K217" s="141"/>
      <c r="L217" s="368"/>
      <c r="M217" s="368"/>
      <c r="N217" s="363"/>
      <c r="O217" s="363"/>
      <c r="P217" s="141"/>
      <c r="Q217" s="106" t="str">
        <f>IF(AND(L217="",M217="",N217="",O217=""),"", IF(O217="",0, IF(N217="RCP", VLOOKUP(O217,VALIDATIONS!$DX$2:$DY$31,2,FALSE), IF(N217="RCBC", VLOOKUP(O217,VALIDATIONS!$EA$2:$EB$90,2,FALSE), IF(O217="Pipe",VALIDATIONS!$ED$2:$EE$16,0)))*G217*P217)   + IF(OR(L217="",L217="No",O217=""),0,          IF(N217="RCP",VLOOKUP(O217,VALIDATIONS!$DX$2:$DZ$31,3,FALSE),IF(N217="RCBC",VLOOKUP(O217,VALIDATIONS!$EA$2:$EC$90,3,FALSE),IF(N217="Pipe", VLOOKUP(O217,VALIDATIONS!$ED$2:$EF$16,3,FALSE))))         ) + IF(OR(M217="",M217="No",O217=""),0, IF(N217="RCP",VLOOKUP(O217,VALIDATIONS!$DX$2:$DZ$31,3,FALSE),IF(N217="RCBC",VLOOKUP(O217,VALIDATIONS!$EA$2:$EC$90,3,FALSE),IF(N217="Pipe", VLOOKUP(O217,VALIDATIONS!$ED$2:$EF$16,3,FALSE)))) )     )</f>
        <v/>
      </c>
    </row>
    <row r="218" spans="1:17" x14ac:dyDescent="0.2">
      <c r="A218" s="136"/>
      <c r="B218" s="141"/>
      <c r="C218" s="361"/>
      <c r="D218" s="141"/>
      <c r="E218" s="141"/>
      <c r="F218" s="141"/>
      <c r="G218" s="172"/>
      <c r="H218" s="141"/>
      <c r="I218" s="141"/>
      <c r="J218" s="141"/>
      <c r="K218" s="141"/>
      <c r="L218" s="368"/>
      <c r="M218" s="368"/>
      <c r="N218" s="363"/>
      <c r="O218" s="363"/>
      <c r="P218" s="141"/>
      <c r="Q218" s="106" t="str">
        <f>IF(AND(L218="",M218="",N218="",O218=""),"", IF(O218="",0, IF(N218="RCP", VLOOKUP(O218,VALIDATIONS!$DX$2:$DY$31,2,FALSE), IF(N218="RCBC", VLOOKUP(O218,VALIDATIONS!$EA$2:$EB$90,2,FALSE), IF(O218="Pipe",VALIDATIONS!$ED$2:$EE$16,0)))*G218*P218)   + IF(OR(L218="",L218="No",O218=""),0,          IF(N218="RCP",VLOOKUP(O218,VALIDATIONS!$DX$2:$DZ$31,3,FALSE),IF(N218="RCBC",VLOOKUP(O218,VALIDATIONS!$EA$2:$EC$90,3,FALSE),IF(N218="Pipe", VLOOKUP(O218,VALIDATIONS!$ED$2:$EF$16,3,FALSE))))         ) + IF(OR(M218="",M218="No",O218=""),0, IF(N218="RCP",VLOOKUP(O218,VALIDATIONS!$DX$2:$DZ$31,3,FALSE),IF(N218="RCBC",VLOOKUP(O218,VALIDATIONS!$EA$2:$EC$90,3,FALSE),IF(N218="Pipe", VLOOKUP(O218,VALIDATIONS!$ED$2:$EF$16,3,FALSE)))) )     )</f>
        <v/>
      </c>
    </row>
    <row r="219" spans="1:17" x14ac:dyDescent="0.2">
      <c r="A219" s="136"/>
      <c r="B219" s="141"/>
      <c r="C219" s="361"/>
      <c r="D219" s="141"/>
      <c r="E219" s="141"/>
      <c r="F219" s="141"/>
      <c r="G219" s="172"/>
      <c r="H219" s="141"/>
      <c r="I219" s="141"/>
      <c r="J219" s="141"/>
      <c r="K219" s="141"/>
      <c r="L219" s="368"/>
      <c r="M219" s="368"/>
      <c r="N219" s="363"/>
      <c r="O219" s="363"/>
      <c r="P219" s="141"/>
      <c r="Q219" s="106" t="str">
        <f>IF(AND(L219="",M219="",N219="",O219=""),"", IF(O219="",0, IF(N219="RCP", VLOOKUP(O219,VALIDATIONS!$DX$2:$DY$31,2,FALSE), IF(N219="RCBC", VLOOKUP(O219,VALIDATIONS!$EA$2:$EB$90,2,FALSE), IF(O219="Pipe",VALIDATIONS!$ED$2:$EE$16,0)))*G219*P219)   + IF(OR(L219="",L219="No",O219=""),0,          IF(N219="RCP",VLOOKUP(O219,VALIDATIONS!$DX$2:$DZ$31,3,FALSE),IF(N219="RCBC",VLOOKUP(O219,VALIDATIONS!$EA$2:$EC$90,3,FALSE),IF(N219="Pipe", VLOOKUP(O219,VALIDATIONS!$ED$2:$EF$16,3,FALSE))))         ) + IF(OR(M219="",M219="No",O219=""),0, IF(N219="RCP",VLOOKUP(O219,VALIDATIONS!$DX$2:$DZ$31,3,FALSE),IF(N219="RCBC",VLOOKUP(O219,VALIDATIONS!$EA$2:$EC$90,3,FALSE),IF(N219="Pipe", VLOOKUP(O219,VALIDATIONS!$ED$2:$EF$16,3,FALSE)))) )     )</f>
        <v/>
      </c>
    </row>
    <row r="220" spans="1:17" x14ac:dyDescent="0.2">
      <c r="A220" s="136"/>
      <c r="B220" s="141"/>
      <c r="C220" s="361"/>
      <c r="D220" s="141"/>
      <c r="E220" s="141"/>
      <c r="F220" s="141"/>
      <c r="G220" s="172"/>
      <c r="H220" s="141"/>
      <c r="I220" s="141"/>
      <c r="J220" s="141"/>
      <c r="K220" s="141"/>
      <c r="L220" s="368"/>
      <c r="M220" s="368"/>
      <c r="N220" s="363"/>
      <c r="O220" s="363"/>
      <c r="P220" s="141"/>
      <c r="Q220" s="106" t="str">
        <f>IF(AND(L220="",M220="",N220="",O220=""),"", IF(O220="",0, IF(N220="RCP", VLOOKUP(O220,VALIDATIONS!$DX$2:$DY$31,2,FALSE), IF(N220="RCBC", VLOOKUP(O220,VALIDATIONS!$EA$2:$EB$90,2,FALSE), IF(O220="Pipe",VALIDATIONS!$ED$2:$EE$16,0)))*G220*P220)   + IF(OR(L220="",L220="No",O220=""),0,          IF(N220="RCP",VLOOKUP(O220,VALIDATIONS!$DX$2:$DZ$31,3,FALSE),IF(N220="RCBC",VLOOKUP(O220,VALIDATIONS!$EA$2:$EC$90,3,FALSE),IF(N220="Pipe", VLOOKUP(O220,VALIDATIONS!$ED$2:$EF$16,3,FALSE))))         ) + IF(OR(M220="",M220="No",O220=""),0, IF(N220="RCP",VLOOKUP(O220,VALIDATIONS!$DX$2:$DZ$31,3,FALSE),IF(N220="RCBC",VLOOKUP(O220,VALIDATIONS!$EA$2:$EC$90,3,FALSE),IF(N220="Pipe", VLOOKUP(O220,VALIDATIONS!$ED$2:$EF$16,3,FALSE)))) )     )</f>
        <v/>
      </c>
    </row>
    <row r="221" spans="1:17" x14ac:dyDescent="0.2">
      <c r="A221" s="136"/>
      <c r="B221" s="141"/>
      <c r="C221" s="361"/>
      <c r="D221" s="141"/>
      <c r="E221" s="141"/>
      <c r="F221" s="141"/>
      <c r="G221" s="172"/>
      <c r="H221" s="141"/>
      <c r="I221" s="141"/>
      <c r="J221" s="141"/>
      <c r="K221" s="141"/>
      <c r="L221" s="368"/>
      <c r="M221" s="368"/>
      <c r="N221" s="363"/>
      <c r="O221" s="363"/>
      <c r="P221" s="141"/>
      <c r="Q221" s="106" t="str">
        <f>IF(AND(L221="",M221="",N221="",O221=""),"", IF(O221="",0, IF(N221="RCP", VLOOKUP(O221,VALIDATIONS!$DX$2:$DY$31,2,FALSE), IF(N221="RCBC", VLOOKUP(O221,VALIDATIONS!$EA$2:$EB$90,2,FALSE), IF(O221="Pipe",VALIDATIONS!$ED$2:$EE$16,0)))*G221*P221)   + IF(OR(L221="",L221="No",O221=""),0,          IF(N221="RCP",VLOOKUP(O221,VALIDATIONS!$DX$2:$DZ$31,3,FALSE),IF(N221="RCBC",VLOOKUP(O221,VALIDATIONS!$EA$2:$EC$90,3,FALSE),IF(N221="Pipe", VLOOKUP(O221,VALIDATIONS!$ED$2:$EF$16,3,FALSE))))         ) + IF(OR(M221="",M221="No",O221=""),0, IF(N221="RCP",VLOOKUP(O221,VALIDATIONS!$DX$2:$DZ$31,3,FALSE),IF(N221="RCBC",VLOOKUP(O221,VALIDATIONS!$EA$2:$EC$90,3,FALSE),IF(N221="Pipe", VLOOKUP(O221,VALIDATIONS!$ED$2:$EF$16,3,FALSE)))) )     )</f>
        <v/>
      </c>
    </row>
    <row r="222" spans="1:17" x14ac:dyDescent="0.2">
      <c r="A222" s="136"/>
      <c r="B222" s="141"/>
      <c r="C222" s="361"/>
      <c r="D222" s="141"/>
      <c r="E222" s="141"/>
      <c r="F222" s="141"/>
      <c r="G222" s="172"/>
      <c r="H222" s="141"/>
      <c r="I222" s="141"/>
      <c r="J222" s="141"/>
      <c r="K222" s="141"/>
      <c r="L222" s="368"/>
      <c r="M222" s="368"/>
      <c r="N222" s="363"/>
      <c r="O222" s="363"/>
      <c r="P222" s="141"/>
      <c r="Q222" s="106" t="str">
        <f>IF(AND(L222="",M222="",N222="",O222=""),"", IF(O222="",0, IF(N222="RCP", VLOOKUP(O222,VALIDATIONS!$DX$2:$DY$31,2,FALSE), IF(N222="RCBC", VLOOKUP(O222,VALIDATIONS!$EA$2:$EB$90,2,FALSE), IF(O222="Pipe",VALIDATIONS!$ED$2:$EE$16,0)))*G222*P222)   + IF(OR(L222="",L222="No",O222=""),0,          IF(N222="RCP",VLOOKUP(O222,VALIDATIONS!$DX$2:$DZ$31,3,FALSE),IF(N222="RCBC",VLOOKUP(O222,VALIDATIONS!$EA$2:$EC$90,3,FALSE),IF(N222="Pipe", VLOOKUP(O222,VALIDATIONS!$ED$2:$EF$16,3,FALSE))))         ) + IF(OR(M222="",M222="No",O222=""),0, IF(N222="RCP",VLOOKUP(O222,VALIDATIONS!$DX$2:$DZ$31,3,FALSE),IF(N222="RCBC",VLOOKUP(O222,VALIDATIONS!$EA$2:$EC$90,3,FALSE),IF(N222="Pipe", VLOOKUP(O222,VALIDATIONS!$ED$2:$EF$16,3,FALSE)))) )     )</f>
        <v/>
      </c>
    </row>
    <row r="223" spans="1:17" x14ac:dyDescent="0.2">
      <c r="A223" s="136"/>
      <c r="B223" s="141"/>
      <c r="C223" s="361"/>
      <c r="D223" s="141"/>
      <c r="E223" s="141"/>
      <c r="F223" s="141"/>
      <c r="G223" s="172"/>
      <c r="H223" s="141"/>
      <c r="I223" s="141"/>
      <c r="J223" s="141"/>
      <c r="K223" s="141"/>
      <c r="L223" s="368"/>
      <c r="M223" s="368"/>
      <c r="N223" s="363"/>
      <c r="O223" s="363"/>
      <c r="P223" s="141"/>
      <c r="Q223" s="106" t="str">
        <f>IF(AND(L223="",M223="",N223="",O223=""),"", IF(O223="",0, IF(N223="RCP", VLOOKUP(O223,VALIDATIONS!$DX$2:$DY$31,2,FALSE), IF(N223="RCBC", VLOOKUP(O223,VALIDATIONS!$EA$2:$EB$90,2,FALSE), IF(O223="Pipe",VALIDATIONS!$ED$2:$EE$16,0)))*G223*P223)   + IF(OR(L223="",L223="No",O223=""),0,          IF(N223="RCP",VLOOKUP(O223,VALIDATIONS!$DX$2:$DZ$31,3,FALSE),IF(N223="RCBC",VLOOKUP(O223,VALIDATIONS!$EA$2:$EC$90,3,FALSE),IF(N223="Pipe", VLOOKUP(O223,VALIDATIONS!$ED$2:$EF$16,3,FALSE))))         ) + IF(OR(M223="",M223="No",O223=""),0, IF(N223="RCP",VLOOKUP(O223,VALIDATIONS!$DX$2:$DZ$31,3,FALSE),IF(N223="RCBC",VLOOKUP(O223,VALIDATIONS!$EA$2:$EC$90,3,FALSE),IF(N223="Pipe", VLOOKUP(O223,VALIDATIONS!$ED$2:$EF$16,3,FALSE)))) )     )</f>
        <v/>
      </c>
    </row>
    <row r="224" spans="1:17" x14ac:dyDescent="0.2">
      <c r="A224" s="136"/>
      <c r="B224" s="141"/>
      <c r="C224" s="361"/>
      <c r="D224" s="141"/>
      <c r="E224" s="141"/>
      <c r="F224" s="141"/>
      <c r="G224" s="172"/>
      <c r="H224" s="141"/>
      <c r="I224" s="141"/>
      <c r="J224" s="141"/>
      <c r="K224" s="141"/>
      <c r="L224" s="368"/>
      <c r="M224" s="368"/>
      <c r="N224" s="363"/>
      <c r="O224" s="363"/>
      <c r="P224" s="141"/>
      <c r="Q224" s="106" t="str">
        <f>IF(AND(L224="",M224="",N224="",O224=""),"", IF(O224="",0, IF(N224="RCP", VLOOKUP(O224,VALIDATIONS!$DX$2:$DY$31,2,FALSE), IF(N224="RCBC", VLOOKUP(O224,VALIDATIONS!$EA$2:$EB$90,2,FALSE), IF(O224="Pipe",VALIDATIONS!$ED$2:$EE$16,0)))*G224*P224)   + IF(OR(L224="",L224="No",O224=""),0,          IF(N224="RCP",VLOOKUP(O224,VALIDATIONS!$DX$2:$DZ$31,3,FALSE),IF(N224="RCBC",VLOOKUP(O224,VALIDATIONS!$EA$2:$EC$90,3,FALSE),IF(N224="Pipe", VLOOKUP(O224,VALIDATIONS!$ED$2:$EF$16,3,FALSE))))         ) + IF(OR(M224="",M224="No",O224=""),0, IF(N224="RCP",VLOOKUP(O224,VALIDATIONS!$DX$2:$DZ$31,3,FALSE),IF(N224="RCBC",VLOOKUP(O224,VALIDATIONS!$EA$2:$EC$90,3,FALSE),IF(N224="Pipe", VLOOKUP(O224,VALIDATIONS!$ED$2:$EF$16,3,FALSE)))) )     )</f>
        <v/>
      </c>
    </row>
    <row r="225" spans="1:17" x14ac:dyDescent="0.2">
      <c r="A225" s="136"/>
      <c r="B225" s="141"/>
      <c r="C225" s="361"/>
      <c r="D225" s="141"/>
      <c r="E225" s="141"/>
      <c r="F225" s="141"/>
      <c r="G225" s="172"/>
      <c r="H225" s="141"/>
      <c r="I225" s="141"/>
      <c r="J225" s="141"/>
      <c r="K225" s="141"/>
      <c r="L225" s="368"/>
      <c r="M225" s="368"/>
      <c r="N225" s="363"/>
      <c r="O225" s="363"/>
      <c r="P225" s="141"/>
      <c r="Q225" s="106" t="str">
        <f>IF(AND(L225="",M225="",N225="",O225=""),"", IF(O225="",0, IF(N225="RCP", VLOOKUP(O225,VALIDATIONS!$DX$2:$DY$31,2,FALSE), IF(N225="RCBC", VLOOKUP(O225,VALIDATIONS!$EA$2:$EB$90,2,FALSE), IF(O225="Pipe",VALIDATIONS!$ED$2:$EE$16,0)))*G225*P225)   + IF(OR(L225="",L225="No",O225=""),0,          IF(N225="RCP",VLOOKUP(O225,VALIDATIONS!$DX$2:$DZ$31,3,FALSE),IF(N225="RCBC",VLOOKUP(O225,VALIDATIONS!$EA$2:$EC$90,3,FALSE),IF(N225="Pipe", VLOOKUP(O225,VALIDATIONS!$ED$2:$EF$16,3,FALSE))))         ) + IF(OR(M225="",M225="No",O225=""),0, IF(N225="RCP",VLOOKUP(O225,VALIDATIONS!$DX$2:$DZ$31,3,FALSE),IF(N225="RCBC",VLOOKUP(O225,VALIDATIONS!$EA$2:$EC$90,3,FALSE),IF(N225="Pipe", VLOOKUP(O225,VALIDATIONS!$ED$2:$EF$16,3,FALSE)))) )     )</f>
        <v/>
      </c>
    </row>
    <row r="226" spans="1:17" x14ac:dyDescent="0.2">
      <c r="A226" s="136"/>
      <c r="B226" s="141"/>
      <c r="C226" s="361"/>
      <c r="D226" s="141"/>
      <c r="E226" s="141"/>
      <c r="F226" s="141"/>
      <c r="G226" s="172"/>
      <c r="H226" s="141"/>
      <c r="I226" s="141"/>
      <c r="J226" s="141"/>
      <c r="K226" s="141"/>
      <c r="L226" s="368"/>
      <c r="M226" s="368"/>
      <c r="N226" s="363"/>
      <c r="O226" s="363"/>
      <c r="P226" s="141"/>
      <c r="Q226" s="106" t="str">
        <f>IF(AND(L226="",M226="",N226="",O226=""),"", IF(O226="",0, IF(N226="RCP", VLOOKUP(O226,VALIDATIONS!$DX$2:$DY$31,2,FALSE), IF(N226="RCBC", VLOOKUP(O226,VALIDATIONS!$EA$2:$EB$90,2,FALSE), IF(O226="Pipe",VALIDATIONS!$ED$2:$EE$16,0)))*G226*P226)   + IF(OR(L226="",L226="No",O226=""),0,          IF(N226="RCP",VLOOKUP(O226,VALIDATIONS!$DX$2:$DZ$31,3,FALSE),IF(N226="RCBC",VLOOKUP(O226,VALIDATIONS!$EA$2:$EC$90,3,FALSE),IF(N226="Pipe", VLOOKUP(O226,VALIDATIONS!$ED$2:$EF$16,3,FALSE))))         ) + IF(OR(M226="",M226="No",O226=""),0, IF(N226="RCP",VLOOKUP(O226,VALIDATIONS!$DX$2:$DZ$31,3,FALSE),IF(N226="RCBC",VLOOKUP(O226,VALIDATIONS!$EA$2:$EC$90,3,FALSE),IF(N226="Pipe", VLOOKUP(O226,VALIDATIONS!$ED$2:$EF$16,3,FALSE)))) )     )</f>
        <v/>
      </c>
    </row>
    <row r="227" spans="1:17" x14ac:dyDescent="0.2">
      <c r="A227" s="136"/>
      <c r="B227" s="141"/>
      <c r="C227" s="361"/>
      <c r="D227" s="141"/>
      <c r="E227" s="141"/>
      <c r="F227" s="141"/>
      <c r="G227" s="172"/>
      <c r="H227" s="141"/>
      <c r="I227" s="141"/>
      <c r="J227" s="141"/>
      <c r="K227" s="141"/>
      <c r="L227" s="368"/>
      <c r="M227" s="368"/>
      <c r="N227" s="363"/>
      <c r="O227" s="363"/>
      <c r="P227" s="141"/>
      <c r="Q227" s="106" t="str">
        <f>IF(AND(L227="",M227="",N227="",O227=""),"", IF(O227="",0, IF(N227="RCP", VLOOKUP(O227,VALIDATIONS!$DX$2:$DY$31,2,FALSE), IF(N227="RCBC", VLOOKUP(O227,VALIDATIONS!$EA$2:$EB$90,2,FALSE), IF(O227="Pipe",VALIDATIONS!$ED$2:$EE$16,0)))*G227*P227)   + IF(OR(L227="",L227="No",O227=""),0,          IF(N227="RCP",VLOOKUP(O227,VALIDATIONS!$DX$2:$DZ$31,3,FALSE),IF(N227="RCBC",VLOOKUP(O227,VALIDATIONS!$EA$2:$EC$90,3,FALSE),IF(N227="Pipe", VLOOKUP(O227,VALIDATIONS!$ED$2:$EF$16,3,FALSE))))         ) + IF(OR(M227="",M227="No",O227=""),0, IF(N227="RCP",VLOOKUP(O227,VALIDATIONS!$DX$2:$DZ$31,3,FALSE),IF(N227="RCBC",VLOOKUP(O227,VALIDATIONS!$EA$2:$EC$90,3,FALSE),IF(N227="Pipe", VLOOKUP(O227,VALIDATIONS!$ED$2:$EF$16,3,FALSE)))) )     )</f>
        <v/>
      </c>
    </row>
    <row r="228" spans="1:17" x14ac:dyDescent="0.2">
      <c r="A228" s="136"/>
      <c r="B228" s="141"/>
      <c r="C228" s="361"/>
      <c r="D228" s="141"/>
      <c r="E228" s="141"/>
      <c r="F228" s="141"/>
      <c r="G228" s="172"/>
      <c r="H228" s="141"/>
      <c r="I228" s="141"/>
      <c r="J228" s="141"/>
      <c r="K228" s="141"/>
      <c r="L228" s="368"/>
      <c r="M228" s="368"/>
      <c r="N228" s="363"/>
      <c r="O228" s="363"/>
      <c r="P228" s="141"/>
      <c r="Q228" s="106" t="str">
        <f>IF(AND(L228="",M228="",N228="",O228=""),"", IF(O228="",0, IF(N228="RCP", VLOOKUP(O228,VALIDATIONS!$DX$2:$DY$31,2,FALSE), IF(N228="RCBC", VLOOKUP(O228,VALIDATIONS!$EA$2:$EB$90,2,FALSE), IF(O228="Pipe",VALIDATIONS!$ED$2:$EE$16,0)))*G228*P228)   + IF(OR(L228="",L228="No",O228=""),0,          IF(N228="RCP",VLOOKUP(O228,VALIDATIONS!$DX$2:$DZ$31,3,FALSE),IF(N228="RCBC",VLOOKUP(O228,VALIDATIONS!$EA$2:$EC$90,3,FALSE),IF(N228="Pipe", VLOOKUP(O228,VALIDATIONS!$ED$2:$EF$16,3,FALSE))))         ) + IF(OR(M228="",M228="No",O228=""),0, IF(N228="RCP",VLOOKUP(O228,VALIDATIONS!$DX$2:$DZ$31,3,FALSE),IF(N228="RCBC",VLOOKUP(O228,VALIDATIONS!$EA$2:$EC$90,3,FALSE),IF(N228="Pipe", VLOOKUP(O228,VALIDATIONS!$ED$2:$EF$16,3,FALSE)))) )     )</f>
        <v/>
      </c>
    </row>
    <row r="229" spans="1:17" x14ac:dyDescent="0.2">
      <c r="A229" s="136"/>
      <c r="B229" s="141"/>
      <c r="C229" s="361"/>
      <c r="D229" s="141"/>
      <c r="E229" s="141"/>
      <c r="F229" s="141"/>
      <c r="G229" s="172"/>
      <c r="H229" s="141"/>
      <c r="I229" s="141"/>
      <c r="J229" s="141"/>
      <c r="K229" s="141"/>
      <c r="L229" s="368"/>
      <c r="M229" s="368"/>
      <c r="N229" s="363"/>
      <c r="O229" s="363"/>
      <c r="P229" s="141"/>
      <c r="Q229" s="106" t="str">
        <f>IF(AND(L229="",M229="",N229="",O229=""),"", IF(O229="",0, IF(N229="RCP", VLOOKUP(O229,VALIDATIONS!$DX$2:$DY$31,2,FALSE), IF(N229="RCBC", VLOOKUP(O229,VALIDATIONS!$EA$2:$EB$90,2,FALSE), IF(O229="Pipe",VALIDATIONS!$ED$2:$EE$16,0)))*G229*P229)   + IF(OR(L229="",L229="No",O229=""),0,          IF(N229="RCP",VLOOKUP(O229,VALIDATIONS!$DX$2:$DZ$31,3,FALSE),IF(N229="RCBC",VLOOKUP(O229,VALIDATIONS!$EA$2:$EC$90,3,FALSE),IF(N229="Pipe", VLOOKUP(O229,VALIDATIONS!$ED$2:$EF$16,3,FALSE))))         ) + IF(OR(M229="",M229="No",O229=""),0, IF(N229="RCP",VLOOKUP(O229,VALIDATIONS!$DX$2:$DZ$31,3,FALSE),IF(N229="RCBC",VLOOKUP(O229,VALIDATIONS!$EA$2:$EC$90,3,FALSE),IF(N229="Pipe", VLOOKUP(O229,VALIDATIONS!$ED$2:$EF$16,3,FALSE)))) )     )</f>
        <v/>
      </c>
    </row>
    <row r="230" spans="1:17" x14ac:dyDescent="0.2">
      <c r="A230" s="136"/>
      <c r="B230" s="141"/>
      <c r="C230" s="361"/>
      <c r="D230" s="141"/>
      <c r="E230" s="141"/>
      <c r="F230" s="141"/>
      <c r="G230" s="172"/>
      <c r="H230" s="141"/>
      <c r="I230" s="141"/>
      <c r="J230" s="141"/>
      <c r="K230" s="141"/>
      <c r="L230" s="368"/>
      <c r="M230" s="368"/>
      <c r="N230" s="363"/>
      <c r="O230" s="363"/>
      <c r="P230" s="141"/>
      <c r="Q230" s="106" t="str">
        <f>IF(AND(L230="",M230="",N230="",O230=""),"", IF(O230="",0, IF(N230="RCP", VLOOKUP(O230,VALIDATIONS!$DX$2:$DY$31,2,FALSE), IF(N230="RCBC", VLOOKUP(O230,VALIDATIONS!$EA$2:$EB$90,2,FALSE), IF(O230="Pipe",VALIDATIONS!$ED$2:$EE$16,0)))*G230*P230)   + IF(OR(L230="",L230="No",O230=""),0,          IF(N230="RCP",VLOOKUP(O230,VALIDATIONS!$DX$2:$DZ$31,3,FALSE),IF(N230="RCBC",VLOOKUP(O230,VALIDATIONS!$EA$2:$EC$90,3,FALSE),IF(N230="Pipe", VLOOKUP(O230,VALIDATIONS!$ED$2:$EF$16,3,FALSE))))         ) + IF(OR(M230="",M230="No",O230=""),0, IF(N230="RCP",VLOOKUP(O230,VALIDATIONS!$DX$2:$DZ$31,3,FALSE),IF(N230="RCBC",VLOOKUP(O230,VALIDATIONS!$EA$2:$EC$90,3,FALSE),IF(N230="Pipe", VLOOKUP(O230,VALIDATIONS!$ED$2:$EF$16,3,FALSE)))) )     )</f>
        <v/>
      </c>
    </row>
    <row r="231" spans="1:17" x14ac:dyDescent="0.2">
      <c r="A231" s="136"/>
      <c r="B231" s="141"/>
      <c r="C231" s="361"/>
      <c r="D231" s="141"/>
      <c r="E231" s="141"/>
      <c r="F231" s="141"/>
      <c r="G231" s="172"/>
      <c r="H231" s="141"/>
      <c r="I231" s="141"/>
      <c r="J231" s="141"/>
      <c r="K231" s="141"/>
      <c r="L231" s="368"/>
      <c r="M231" s="368"/>
      <c r="N231" s="363"/>
      <c r="O231" s="363"/>
      <c r="P231" s="141"/>
      <c r="Q231" s="106" t="str">
        <f>IF(AND(L231="",M231="",N231="",O231=""),"", IF(O231="",0, IF(N231="RCP", VLOOKUP(O231,VALIDATIONS!$DX$2:$DY$31,2,FALSE), IF(N231="RCBC", VLOOKUP(O231,VALIDATIONS!$EA$2:$EB$90,2,FALSE), IF(O231="Pipe",VALIDATIONS!$ED$2:$EE$16,0)))*G231*P231)   + IF(OR(L231="",L231="No",O231=""),0,          IF(N231="RCP",VLOOKUP(O231,VALIDATIONS!$DX$2:$DZ$31,3,FALSE),IF(N231="RCBC",VLOOKUP(O231,VALIDATIONS!$EA$2:$EC$90,3,FALSE),IF(N231="Pipe", VLOOKUP(O231,VALIDATIONS!$ED$2:$EF$16,3,FALSE))))         ) + IF(OR(M231="",M231="No",O231=""),0, IF(N231="RCP",VLOOKUP(O231,VALIDATIONS!$DX$2:$DZ$31,3,FALSE),IF(N231="RCBC",VLOOKUP(O231,VALIDATIONS!$EA$2:$EC$90,3,FALSE),IF(N231="Pipe", VLOOKUP(O231,VALIDATIONS!$ED$2:$EF$16,3,FALSE)))) )     )</f>
        <v/>
      </c>
    </row>
    <row r="232" spans="1:17" x14ac:dyDescent="0.2">
      <c r="A232" s="136"/>
      <c r="B232" s="141"/>
      <c r="C232" s="361"/>
      <c r="D232" s="141"/>
      <c r="E232" s="141"/>
      <c r="F232" s="141"/>
      <c r="G232" s="172"/>
      <c r="H232" s="141"/>
      <c r="I232" s="141"/>
      <c r="J232" s="141"/>
      <c r="K232" s="141"/>
      <c r="L232" s="368"/>
      <c r="M232" s="368"/>
      <c r="N232" s="363"/>
      <c r="O232" s="363"/>
      <c r="P232" s="141"/>
      <c r="Q232" s="106" t="str">
        <f>IF(AND(L232="",M232="",N232="",O232=""),"", IF(O232="",0, IF(N232="RCP", VLOOKUP(O232,VALIDATIONS!$DX$2:$DY$31,2,FALSE), IF(N232="RCBC", VLOOKUP(O232,VALIDATIONS!$EA$2:$EB$90,2,FALSE), IF(O232="Pipe",VALIDATIONS!$ED$2:$EE$16,0)))*G232*P232)   + IF(OR(L232="",L232="No",O232=""),0,          IF(N232="RCP",VLOOKUP(O232,VALIDATIONS!$DX$2:$DZ$31,3,FALSE),IF(N232="RCBC",VLOOKUP(O232,VALIDATIONS!$EA$2:$EC$90,3,FALSE),IF(N232="Pipe", VLOOKUP(O232,VALIDATIONS!$ED$2:$EF$16,3,FALSE))))         ) + IF(OR(M232="",M232="No",O232=""),0, IF(N232="RCP",VLOOKUP(O232,VALIDATIONS!$DX$2:$DZ$31,3,FALSE),IF(N232="RCBC",VLOOKUP(O232,VALIDATIONS!$EA$2:$EC$90,3,FALSE),IF(N232="Pipe", VLOOKUP(O232,VALIDATIONS!$ED$2:$EF$16,3,FALSE)))) )     )</f>
        <v/>
      </c>
    </row>
    <row r="233" spans="1:17" x14ac:dyDescent="0.2">
      <c r="A233" s="136"/>
      <c r="B233" s="141"/>
      <c r="C233" s="361"/>
      <c r="D233" s="141"/>
      <c r="E233" s="141"/>
      <c r="F233" s="141"/>
      <c r="G233" s="172"/>
      <c r="H233" s="141"/>
      <c r="I233" s="141"/>
      <c r="J233" s="141"/>
      <c r="K233" s="141"/>
      <c r="L233" s="368"/>
      <c r="M233" s="368"/>
      <c r="N233" s="363"/>
      <c r="O233" s="363"/>
      <c r="P233" s="141"/>
      <c r="Q233" s="106" t="str">
        <f>IF(AND(L233="",M233="",N233="",O233=""),"", IF(O233="",0, IF(N233="RCP", VLOOKUP(O233,VALIDATIONS!$DX$2:$DY$31,2,FALSE), IF(N233="RCBC", VLOOKUP(O233,VALIDATIONS!$EA$2:$EB$90,2,FALSE), IF(O233="Pipe",VALIDATIONS!$ED$2:$EE$16,0)))*G233*P233)   + IF(OR(L233="",L233="No",O233=""),0,          IF(N233="RCP",VLOOKUP(O233,VALIDATIONS!$DX$2:$DZ$31,3,FALSE),IF(N233="RCBC",VLOOKUP(O233,VALIDATIONS!$EA$2:$EC$90,3,FALSE),IF(N233="Pipe", VLOOKUP(O233,VALIDATIONS!$ED$2:$EF$16,3,FALSE))))         ) + IF(OR(M233="",M233="No",O233=""),0, IF(N233="RCP",VLOOKUP(O233,VALIDATIONS!$DX$2:$DZ$31,3,FALSE),IF(N233="RCBC",VLOOKUP(O233,VALIDATIONS!$EA$2:$EC$90,3,FALSE),IF(N233="Pipe", VLOOKUP(O233,VALIDATIONS!$ED$2:$EF$16,3,FALSE)))) )     )</f>
        <v/>
      </c>
    </row>
    <row r="234" spans="1:17" x14ac:dyDescent="0.2">
      <c r="A234" s="136"/>
      <c r="B234" s="141"/>
      <c r="C234" s="361"/>
      <c r="D234" s="141"/>
      <c r="E234" s="141"/>
      <c r="F234" s="141"/>
      <c r="G234" s="172"/>
      <c r="H234" s="141"/>
      <c r="I234" s="141"/>
      <c r="J234" s="141"/>
      <c r="K234" s="141"/>
      <c r="L234" s="368"/>
      <c r="M234" s="368"/>
      <c r="N234" s="363"/>
      <c r="O234" s="363"/>
      <c r="P234" s="141"/>
      <c r="Q234" s="106" t="str">
        <f>IF(AND(L234="",M234="",N234="",O234=""),"", IF(O234="",0, IF(N234="RCP", VLOOKUP(O234,VALIDATIONS!$DX$2:$DY$31,2,FALSE), IF(N234="RCBC", VLOOKUP(O234,VALIDATIONS!$EA$2:$EB$90,2,FALSE), IF(O234="Pipe",VALIDATIONS!$ED$2:$EE$16,0)))*G234*P234)   + IF(OR(L234="",L234="No",O234=""),0,          IF(N234="RCP",VLOOKUP(O234,VALIDATIONS!$DX$2:$DZ$31,3,FALSE),IF(N234="RCBC",VLOOKUP(O234,VALIDATIONS!$EA$2:$EC$90,3,FALSE),IF(N234="Pipe", VLOOKUP(O234,VALIDATIONS!$ED$2:$EF$16,3,FALSE))))         ) + IF(OR(M234="",M234="No",O234=""),0, IF(N234="RCP",VLOOKUP(O234,VALIDATIONS!$DX$2:$DZ$31,3,FALSE),IF(N234="RCBC",VLOOKUP(O234,VALIDATIONS!$EA$2:$EC$90,3,FALSE),IF(N234="Pipe", VLOOKUP(O234,VALIDATIONS!$ED$2:$EF$16,3,FALSE)))) )     )</f>
        <v/>
      </c>
    </row>
    <row r="235" spans="1:17" x14ac:dyDescent="0.2">
      <c r="A235" s="136"/>
      <c r="B235" s="141"/>
      <c r="C235" s="361"/>
      <c r="D235" s="141"/>
      <c r="E235" s="141"/>
      <c r="F235" s="141"/>
      <c r="G235" s="172"/>
      <c r="H235" s="141"/>
      <c r="I235" s="141"/>
      <c r="J235" s="141"/>
      <c r="K235" s="141"/>
      <c r="L235" s="368"/>
      <c r="M235" s="368"/>
      <c r="N235" s="363"/>
      <c r="O235" s="363"/>
      <c r="P235" s="141"/>
      <c r="Q235" s="106" t="str">
        <f>IF(AND(L235="",M235="",N235="",O235=""),"", IF(O235="",0, IF(N235="RCP", VLOOKUP(O235,VALIDATIONS!$DX$2:$DY$31,2,FALSE), IF(N235="RCBC", VLOOKUP(O235,VALIDATIONS!$EA$2:$EB$90,2,FALSE), IF(O235="Pipe",VALIDATIONS!$ED$2:$EE$16,0)))*G235*P235)   + IF(OR(L235="",L235="No",O235=""),0,          IF(N235="RCP",VLOOKUP(O235,VALIDATIONS!$DX$2:$DZ$31,3,FALSE),IF(N235="RCBC",VLOOKUP(O235,VALIDATIONS!$EA$2:$EC$90,3,FALSE),IF(N235="Pipe", VLOOKUP(O235,VALIDATIONS!$ED$2:$EF$16,3,FALSE))))         ) + IF(OR(M235="",M235="No",O235=""),0, IF(N235="RCP",VLOOKUP(O235,VALIDATIONS!$DX$2:$DZ$31,3,FALSE),IF(N235="RCBC",VLOOKUP(O235,VALIDATIONS!$EA$2:$EC$90,3,FALSE),IF(N235="Pipe", VLOOKUP(O235,VALIDATIONS!$ED$2:$EF$16,3,FALSE)))) )     )</f>
        <v/>
      </c>
    </row>
    <row r="236" spans="1:17" x14ac:dyDescent="0.2">
      <c r="A236" s="136"/>
      <c r="B236" s="141"/>
      <c r="C236" s="361"/>
      <c r="D236" s="141"/>
      <c r="E236" s="141"/>
      <c r="F236" s="141"/>
      <c r="G236" s="172"/>
      <c r="H236" s="141"/>
      <c r="I236" s="141"/>
      <c r="J236" s="141"/>
      <c r="K236" s="141"/>
      <c r="L236" s="368"/>
      <c r="M236" s="368"/>
      <c r="N236" s="363"/>
      <c r="O236" s="363"/>
      <c r="P236" s="141"/>
      <c r="Q236" s="106" t="str">
        <f>IF(AND(L236="",M236="",N236="",O236=""),"", IF(O236="",0, IF(N236="RCP", VLOOKUP(O236,VALIDATIONS!$DX$2:$DY$31,2,FALSE), IF(N236="RCBC", VLOOKUP(O236,VALIDATIONS!$EA$2:$EB$90,2,FALSE), IF(O236="Pipe",VALIDATIONS!$ED$2:$EE$16,0)))*G236*P236)   + IF(OR(L236="",L236="No",O236=""),0,          IF(N236="RCP",VLOOKUP(O236,VALIDATIONS!$DX$2:$DZ$31,3,FALSE),IF(N236="RCBC",VLOOKUP(O236,VALIDATIONS!$EA$2:$EC$90,3,FALSE),IF(N236="Pipe", VLOOKUP(O236,VALIDATIONS!$ED$2:$EF$16,3,FALSE))))         ) + IF(OR(M236="",M236="No",O236=""),0, IF(N236="RCP",VLOOKUP(O236,VALIDATIONS!$DX$2:$DZ$31,3,FALSE),IF(N236="RCBC",VLOOKUP(O236,VALIDATIONS!$EA$2:$EC$90,3,FALSE),IF(N236="Pipe", VLOOKUP(O236,VALIDATIONS!$ED$2:$EF$16,3,FALSE)))) )     )</f>
        <v/>
      </c>
    </row>
    <row r="237" spans="1:17" x14ac:dyDescent="0.2">
      <c r="A237" s="136"/>
      <c r="B237" s="141"/>
      <c r="C237" s="361"/>
      <c r="D237" s="141"/>
      <c r="E237" s="141"/>
      <c r="F237" s="141"/>
      <c r="G237" s="172"/>
      <c r="H237" s="141"/>
      <c r="I237" s="141"/>
      <c r="J237" s="141"/>
      <c r="K237" s="141"/>
      <c r="L237" s="368"/>
      <c r="M237" s="368"/>
      <c r="N237" s="363"/>
      <c r="O237" s="363"/>
      <c r="P237" s="141"/>
      <c r="Q237" s="106" t="str">
        <f>IF(AND(L237="",M237="",N237="",O237=""),"", IF(O237="",0, IF(N237="RCP", VLOOKUP(O237,VALIDATIONS!$DX$2:$DY$31,2,FALSE), IF(N237="RCBC", VLOOKUP(O237,VALIDATIONS!$EA$2:$EB$90,2,FALSE), IF(O237="Pipe",VALIDATIONS!$ED$2:$EE$16,0)))*G237*P237)   + IF(OR(L237="",L237="No",O237=""),0,          IF(N237="RCP",VLOOKUP(O237,VALIDATIONS!$DX$2:$DZ$31,3,FALSE),IF(N237="RCBC",VLOOKUP(O237,VALIDATIONS!$EA$2:$EC$90,3,FALSE),IF(N237="Pipe", VLOOKUP(O237,VALIDATIONS!$ED$2:$EF$16,3,FALSE))))         ) + IF(OR(M237="",M237="No",O237=""),0, IF(N237="RCP",VLOOKUP(O237,VALIDATIONS!$DX$2:$DZ$31,3,FALSE),IF(N237="RCBC",VLOOKUP(O237,VALIDATIONS!$EA$2:$EC$90,3,FALSE),IF(N237="Pipe", VLOOKUP(O237,VALIDATIONS!$ED$2:$EF$16,3,FALSE)))) )     )</f>
        <v/>
      </c>
    </row>
    <row r="238" spans="1:17" x14ac:dyDescent="0.2">
      <c r="A238" s="136"/>
      <c r="B238" s="141"/>
      <c r="C238" s="361"/>
      <c r="D238" s="141"/>
      <c r="E238" s="141"/>
      <c r="F238" s="141"/>
      <c r="G238" s="172"/>
      <c r="H238" s="141"/>
      <c r="I238" s="141"/>
      <c r="J238" s="141"/>
      <c r="K238" s="141"/>
      <c r="L238" s="368"/>
      <c r="M238" s="368"/>
      <c r="N238" s="363"/>
      <c r="O238" s="363"/>
      <c r="P238" s="141"/>
      <c r="Q238" s="106" t="str">
        <f>IF(AND(L238="",M238="",N238="",O238=""),"", IF(O238="",0, IF(N238="RCP", VLOOKUP(O238,VALIDATIONS!$DX$2:$DY$31,2,FALSE), IF(N238="RCBC", VLOOKUP(O238,VALIDATIONS!$EA$2:$EB$90,2,FALSE), IF(O238="Pipe",VALIDATIONS!$ED$2:$EE$16,0)))*G238*P238)   + IF(OR(L238="",L238="No",O238=""),0,          IF(N238="RCP",VLOOKUP(O238,VALIDATIONS!$DX$2:$DZ$31,3,FALSE),IF(N238="RCBC",VLOOKUP(O238,VALIDATIONS!$EA$2:$EC$90,3,FALSE),IF(N238="Pipe", VLOOKUP(O238,VALIDATIONS!$ED$2:$EF$16,3,FALSE))))         ) + IF(OR(M238="",M238="No",O238=""),0, IF(N238="RCP",VLOOKUP(O238,VALIDATIONS!$DX$2:$DZ$31,3,FALSE),IF(N238="RCBC",VLOOKUP(O238,VALIDATIONS!$EA$2:$EC$90,3,FALSE),IF(N238="Pipe", VLOOKUP(O238,VALIDATIONS!$ED$2:$EF$16,3,FALSE)))) )     )</f>
        <v/>
      </c>
    </row>
    <row r="239" spans="1:17" x14ac:dyDescent="0.2">
      <c r="A239" s="136"/>
      <c r="B239" s="141"/>
      <c r="C239" s="361"/>
      <c r="D239" s="141"/>
      <c r="E239" s="141"/>
      <c r="F239" s="141"/>
      <c r="G239" s="172"/>
      <c r="H239" s="141"/>
      <c r="I239" s="141"/>
      <c r="J239" s="141"/>
      <c r="K239" s="141"/>
      <c r="L239" s="368"/>
      <c r="M239" s="368"/>
      <c r="N239" s="363"/>
      <c r="O239" s="363"/>
      <c r="P239" s="141"/>
      <c r="Q239" s="106" t="str">
        <f>IF(AND(L239="",M239="",N239="",O239=""),"", IF(O239="",0, IF(N239="RCP", VLOOKUP(O239,VALIDATIONS!$DX$2:$DY$31,2,FALSE), IF(N239="RCBC", VLOOKUP(O239,VALIDATIONS!$EA$2:$EB$90,2,FALSE), IF(O239="Pipe",VALIDATIONS!$ED$2:$EE$16,0)))*G239*P239)   + IF(OR(L239="",L239="No",O239=""),0,          IF(N239="RCP",VLOOKUP(O239,VALIDATIONS!$DX$2:$DZ$31,3,FALSE),IF(N239="RCBC",VLOOKUP(O239,VALIDATIONS!$EA$2:$EC$90,3,FALSE),IF(N239="Pipe", VLOOKUP(O239,VALIDATIONS!$ED$2:$EF$16,3,FALSE))))         ) + IF(OR(M239="",M239="No",O239=""),0, IF(N239="RCP",VLOOKUP(O239,VALIDATIONS!$DX$2:$DZ$31,3,FALSE),IF(N239="RCBC",VLOOKUP(O239,VALIDATIONS!$EA$2:$EC$90,3,FALSE),IF(N239="Pipe", VLOOKUP(O239,VALIDATIONS!$ED$2:$EF$16,3,FALSE)))) )     )</f>
        <v/>
      </c>
    </row>
    <row r="240" spans="1:17" x14ac:dyDescent="0.2">
      <c r="A240" s="136"/>
      <c r="B240" s="141"/>
      <c r="C240" s="361"/>
      <c r="D240" s="141"/>
      <c r="E240" s="141"/>
      <c r="F240" s="141"/>
      <c r="G240" s="172"/>
      <c r="H240" s="141"/>
      <c r="I240" s="141"/>
      <c r="J240" s="141"/>
      <c r="K240" s="141"/>
      <c r="L240" s="368"/>
      <c r="M240" s="368"/>
      <c r="N240" s="363"/>
      <c r="O240" s="363"/>
      <c r="P240" s="141"/>
      <c r="Q240" s="106" t="str">
        <f>IF(AND(L240="",M240="",N240="",O240=""),"", IF(O240="",0, IF(N240="RCP", VLOOKUP(O240,VALIDATIONS!$DX$2:$DY$31,2,FALSE), IF(N240="RCBC", VLOOKUP(O240,VALIDATIONS!$EA$2:$EB$90,2,FALSE), IF(O240="Pipe",VALIDATIONS!$ED$2:$EE$16,0)))*G240*P240)   + IF(OR(L240="",L240="No",O240=""),0,          IF(N240="RCP",VLOOKUP(O240,VALIDATIONS!$DX$2:$DZ$31,3,FALSE),IF(N240="RCBC",VLOOKUP(O240,VALIDATIONS!$EA$2:$EC$90,3,FALSE),IF(N240="Pipe", VLOOKUP(O240,VALIDATIONS!$ED$2:$EF$16,3,FALSE))))         ) + IF(OR(M240="",M240="No",O240=""),0, IF(N240="RCP",VLOOKUP(O240,VALIDATIONS!$DX$2:$DZ$31,3,FALSE),IF(N240="RCBC",VLOOKUP(O240,VALIDATIONS!$EA$2:$EC$90,3,FALSE),IF(N240="Pipe", VLOOKUP(O240,VALIDATIONS!$ED$2:$EF$16,3,FALSE)))) )     )</f>
        <v/>
      </c>
    </row>
    <row r="241" spans="1:17" x14ac:dyDescent="0.2">
      <c r="A241" s="136"/>
      <c r="B241" s="141"/>
      <c r="C241" s="361"/>
      <c r="D241" s="141"/>
      <c r="E241" s="141"/>
      <c r="F241" s="141"/>
      <c r="G241" s="172"/>
      <c r="H241" s="141"/>
      <c r="I241" s="141"/>
      <c r="J241" s="141"/>
      <c r="K241" s="141"/>
      <c r="L241" s="368"/>
      <c r="M241" s="368"/>
      <c r="N241" s="363"/>
      <c r="O241" s="363"/>
      <c r="P241" s="141"/>
      <c r="Q241" s="106" t="str">
        <f>IF(AND(L241="",M241="",N241="",O241=""),"", IF(O241="",0, IF(N241="RCP", VLOOKUP(O241,VALIDATIONS!$DX$2:$DY$31,2,FALSE), IF(N241="RCBC", VLOOKUP(O241,VALIDATIONS!$EA$2:$EB$90,2,FALSE), IF(O241="Pipe",VALIDATIONS!$ED$2:$EE$16,0)))*G241*P241)   + IF(OR(L241="",L241="No",O241=""),0,          IF(N241="RCP",VLOOKUP(O241,VALIDATIONS!$DX$2:$DZ$31,3,FALSE),IF(N241="RCBC",VLOOKUP(O241,VALIDATIONS!$EA$2:$EC$90,3,FALSE),IF(N241="Pipe", VLOOKUP(O241,VALIDATIONS!$ED$2:$EF$16,3,FALSE))))         ) + IF(OR(M241="",M241="No",O241=""),0, IF(N241="RCP",VLOOKUP(O241,VALIDATIONS!$DX$2:$DZ$31,3,FALSE),IF(N241="RCBC",VLOOKUP(O241,VALIDATIONS!$EA$2:$EC$90,3,FALSE),IF(N241="Pipe", VLOOKUP(O241,VALIDATIONS!$ED$2:$EF$16,3,FALSE)))) )     )</f>
        <v/>
      </c>
    </row>
    <row r="242" spans="1:17" x14ac:dyDescent="0.2">
      <c r="A242" s="136"/>
      <c r="B242" s="141"/>
      <c r="C242" s="361"/>
      <c r="D242" s="141"/>
      <c r="E242" s="141"/>
      <c r="F242" s="141"/>
      <c r="G242" s="172"/>
      <c r="H242" s="141"/>
      <c r="I242" s="141"/>
      <c r="J242" s="141"/>
      <c r="K242" s="141"/>
      <c r="L242" s="368"/>
      <c r="M242" s="368"/>
      <c r="N242" s="363"/>
      <c r="O242" s="363"/>
      <c r="P242" s="141"/>
      <c r="Q242" s="106" t="str">
        <f>IF(AND(L242="",M242="",N242="",O242=""),"", IF(O242="",0, IF(N242="RCP", VLOOKUP(O242,VALIDATIONS!$DX$2:$DY$31,2,FALSE), IF(N242="RCBC", VLOOKUP(O242,VALIDATIONS!$EA$2:$EB$90,2,FALSE), IF(O242="Pipe",VALIDATIONS!$ED$2:$EE$16,0)))*G242*P242)   + IF(OR(L242="",L242="No",O242=""),0,          IF(N242="RCP",VLOOKUP(O242,VALIDATIONS!$DX$2:$DZ$31,3,FALSE),IF(N242="RCBC",VLOOKUP(O242,VALIDATIONS!$EA$2:$EC$90,3,FALSE),IF(N242="Pipe", VLOOKUP(O242,VALIDATIONS!$ED$2:$EF$16,3,FALSE))))         ) + IF(OR(M242="",M242="No",O242=""),0, IF(N242="RCP",VLOOKUP(O242,VALIDATIONS!$DX$2:$DZ$31,3,FALSE),IF(N242="RCBC",VLOOKUP(O242,VALIDATIONS!$EA$2:$EC$90,3,FALSE),IF(N242="Pipe", VLOOKUP(O242,VALIDATIONS!$ED$2:$EF$16,3,FALSE)))) )     )</f>
        <v/>
      </c>
    </row>
    <row r="243" spans="1:17" x14ac:dyDescent="0.2">
      <c r="A243" s="136"/>
      <c r="B243" s="141"/>
      <c r="C243" s="361"/>
      <c r="D243" s="141"/>
      <c r="E243" s="141"/>
      <c r="F243" s="141"/>
      <c r="G243" s="172"/>
      <c r="H243" s="141"/>
      <c r="I243" s="141"/>
      <c r="J243" s="141"/>
      <c r="K243" s="141"/>
      <c r="L243" s="368"/>
      <c r="M243" s="368"/>
      <c r="N243" s="363"/>
      <c r="O243" s="363"/>
      <c r="P243" s="141"/>
      <c r="Q243" s="106" t="str">
        <f>IF(AND(L243="",M243="",N243="",O243=""),"", IF(O243="",0, IF(N243="RCP", VLOOKUP(O243,VALIDATIONS!$DX$2:$DY$31,2,FALSE), IF(N243="RCBC", VLOOKUP(O243,VALIDATIONS!$EA$2:$EB$90,2,FALSE), IF(O243="Pipe",VALIDATIONS!$ED$2:$EE$16,0)))*G243*P243)   + IF(OR(L243="",L243="No",O243=""),0,          IF(N243="RCP",VLOOKUP(O243,VALIDATIONS!$DX$2:$DZ$31,3,FALSE),IF(N243="RCBC",VLOOKUP(O243,VALIDATIONS!$EA$2:$EC$90,3,FALSE),IF(N243="Pipe", VLOOKUP(O243,VALIDATIONS!$ED$2:$EF$16,3,FALSE))))         ) + IF(OR(M243="",M243="No",O243=""),0, IF(N243="RCP",VLOOKUP(O243,VALIDATIONS!$DX$2:$DZ$31,3,FALSE),IF(N243="RCBC",VLOOKUP(O243,VALIDATIONS!$EA$2:$EC$90,3,FALSE),IF(N243="Pipe", VLOOKUP(O243,VALIDATIONS!$ED$2:$EF$16,3,FALSE)))) )     )</f>
        <v/>
      </c>
    </row>
    <row r="244" spans="1:17" x14ac:dyDescent="0.2">
      <c r="A244" s="136"/>
      <c r="B244" s="141"/>
      <c r="C244" s="361"/>
      <c r="D244" s="141"/>
      <c r="E244" s="141"/>
      <c r="F244" s="141"/>
      <c r="G244" s="172"/>
      <c r="H244" s="141"/>
      <c r="I244" s="141"/>
      <c r="J244" s="141"/>
      <c r="K244" s="141"/>
      <c r="L244" s="368"/>
      <c r="M244" s="368"/>
      <c r="N244" s="363"/>
      <c r="O244" s="363"/>
      <c r="P244" s="141"/>
      <c r="Q244" s="106" t="str">
        <f>IF(AND(L244="",M244="",N244="",O244=""),"", IF(O244="",0, IF(N244="RCP", VLOOKUP(O244,VALIDATIONS!$DX$2:$DY$31,2,FALSE), IF(N244="RCBC", VLOOKUP(O244,VALIDATIONS!$EA$2:$EB$90,2,FALSE), IF(O244="Pipe",VALIDATIONS!$ED$2:$EE$16,0)))*G244*P244)   + IF(OR(L244="",L244="No",O244=""),0,          IF(N244="RCP",VLOOKUP(O244,VALIDATIONS!$DX$2:$DZ$31,3,FALSE),IF(N244="RCBC",VLOOKUP(O244,VALIDATIONS!$EA$2:$EC$90,3,FALSE),IF(N244="Pipe", VLOOKUP(O244,VALIDATIONS!$ED$2:$EF$16,3,FALSE))))         ) + IF(OR(M244="",M244="No",O244=""),0, IF(N244="RCP",VLOOKUP(O244,VALIDATIONS!$DX$2:$DZ$31,3,FALSE),IF(N244="RCBC",VLOOKUP(O244,VALIDATIONS!$EA$2:$EC$90,3,FALSE),IF(N244="Pipe", VLOOKUP(O244,VALIDATIONS!$ED$2:$EF$16,3,FALSE)))) )     )</f>
        <v/>
      </c>
    </row>
    <row r="245" spans="1:17" x14ac:dyDescent="0.2">
      <c r="A245" s="136"/>
      <c r="B245" s="141"/>
      <c r="C245" s="361"/>
      <c r="D245" s="141"/>
      <c r="E245" s="141"/>
      <c r="F245" s="141"/>
      <c r="G245" s="172"/>
      <c r="H245" s="141"/>
      <c r="I245" s="141"/>
      <c r="J245" s="141"/>
      <c r="K245" s="141"/>
      <c r="L245" s="368"/>
      <c r="M245" s="368"/>
      <c r="N245" s="363"/>
      <c r="O245" s="363"/>
      <c r="P245" s="141"/>
      <c r="Q245" s="106" t="str">
        <f>IF(AND(L245="",M245="",N245="",O245=""),"", IF(O245="",0, IF(N245="RCP", VLOOKUP(O245,VALIDATIONS!$DX$2:$DY$31,2,FALSE), IF(N245="RCBC", VLOOKUP(O245,VALIDATIONS!$EA$2:$EB$90,2,FALSE), IF(O245="Pipe",VALIDATIONS!$ED$2:$EE$16,0)))*G245*P245)   + IF(OR(L245="",L245="No",O245=""),0,          IF(N245="RCP",VLOOKUP(O245,VALIDATIONS!$DX$2:$DZ$31,3,FALSE),IF(N245="RCBC",VLOOKUP(O245,VALIDATIONS!$EA$2:$EC$90,3,FALSE),IF(N245="Pipe", VLOOKUP(O245,VALIDATIONS!$ED$2:$EF$16,3,FALSE))))         ) + IF(OR(M245="",M245="No",O245=""),0, IF(N245="RCP",VLOOKUP(O245,VALIDATIONS!$DX$2:$DZ$31,3,FALSE),IF(N245="RCBC",VLOOKUP(O245,VALIDATIONS!$EA$2:$EC$90,3,FALSE),IF(N245="Pipe", VLOOKUP(O245,VALIDATIONS!$ED$2:$EF$16,3,FALSE)))) )     )</f>
        <v/>
      </c>
    </row>
    <row r="246" spans="1:17" x14ac:dyDescent="0.2">
      <c r="A246" s="136"/>
      <c r="B246" s="141"/>
      <c r="C246" s="361"/>
      <c r="D246" s="141"/>
      <c r="E246" s="141"/>
      <c r="F246" s="141"/>
      <c r="G246" s="172"/>
      <c r="H246" s="141"/>
      <c r="I246" s="141"/>
      <c r="J246" s="141"/>
      <c r="K246" s="141"/>
      <c r="L246" s="368"/>
      <c r="M246" s="368"/>
      <c r="N246" s="363"/>
      <c r="O246" s="363"/>
      <c r="P246" s="141"/>
      <c r="Q246" s="106" t="str">
        <f>IF(AND(L246="",M246="",N246="",O246=""),"", IF(O246="",0, IF(N246="RCP", VLOOKUP(O246,VALIDATIONS!$DX$2:$DY$31,2,FALSE), IF(N246="RCBC", VLOOKUP(O246,VALIDATIONS!$EA$2:$EB$90,2,FALSE), IF(O246="Pipe",VALIDATIONS!$ED$2:$EE$16,0)))*G246*P246)   + IF(OR(L246="",L246="No",O246=""),0,          IF(N246="RCP",VLOOKUP(O246,VALIDATIONS!$DX$2:$DZ$31,3,FALSE),IF(N246="RCBC",VLOOKUP(O246,VALIDATIONS!$EA$2:$EC$90,3,FALSE),IF(N246="Pipe", VLOOKUP(O246,VALIDATIONS!$ED$2:$EF$16,3,FALSE))))         ) + IF(OR(M246="",M246="No",O246=""),0, IF(N246="RCP",VLOOKUP(O246,VALIDATIONS!$DX$2:$DZ$31,3,FALSE),IF(N246="RCBC",VLOOKUP(O246,VALIDATIONS!$EA$2:$EC$90,3,FALSE),IF(N246="Pipe", VLOOKUP(O246,VALIDATIONS!$ED$2:$EF$16,3,FALSE)))) )     )</f>
        <v/>
      </c>
    </row>
    <row r="247" spans="1:17" x14ac:dyDescent="0.2">
      <c r="A247" s="136"/>
      <c r="B247" s="141"/>
      <c r="C247" s="361"/>
      <c r="D247" s="141"/>
      <c r="E247" s="141"/>
      <c r="F247" s="141"/>
      <c r="G247" s="172"/>
      <c r="H247" s="141"/>
      <c r="I247" s="141"/>
      <c r="J247" s="141"/>
      <c r="K247" s="141"/>
      <c r="L247" s="368"/>
      <c r="M247" s="368"/>
      <c r="N247" s="363"/>
      <c r="O247" s="363"/>
      <c r="P247" s="141"/>
      <c r="Q247" s="106" t="str">
        <f>IF(AND(L247="",M247="",N247="",O247=""),"", IF(O247="",0, IF(N247="RCP", VLOOKUP(O247,VALIDATIONS!$DX$2:$DY$31,2,FALSE), IF(N247="RCBC", VLOOKUP(O247,VALIDATIONS!$EA$2:$EB$90,2,FALSE), IF(O247="Pipe",VALIDATIONS!$ED$2:$EE$16,0)))*G247*P247)   + IF(OR(L247="",L247="No",O247=""),0,          IF(N247="RCP",VLOOKUP(O247,VALIDATIONS!$DX$2:$DZ$31,3,FALSE),IF(N247="RCBC",VLOOKUP(O247,VALIDATIONS!$EA$2:$EC$90,3,FALSE),IF(N247="Pipe", VLOOKUP(O247,VALIDATIONS!$ED$2:$EF$16,3,FALSE))))         ) + IF(OR(M247="",M247="No",O247=""),0, IF(N247="RCP",VLOOKUP(O247,VALIDATIONS!$DX$2:$DZ$31,3,FALSE),IF(N247="RCBC",VLOOKUP(O247,VALIDATIONS!$EA$2:$EC$90,3,FALSE),IF(N247="Pipe", VLOOKUP(O247,VALIDATIONS!$ED$2:$EF$16,3,FALSE)))) )     )</f>
        <v/>
      </c>
    </row>
    <row r="248" spans="1:17" x14ac:dyDescent="0.2">
      <c r="A248" s="136"/>
      <c r="B248" s="141"/>
      <c r="C248" s="361"/>
      <c r="D248" s="141"/>
      <c r="E248" s="141"/>
      <c r="F248" s="141"/>
      <c r="G248" s="172"/>
      <c r="H248" s="141"/>
      <c r="I248" s="141"/>
      <c r="J248" s="141"/>
      <c r="K248" s="141"/>
      <c r="L248" s="368"/>
      <c r="M248" s="368"/>
      <c r="N248" s="363"/>
      <c r="O248" s="363"/>
      <c r="P248" s="141"/>
      <c r="Q248" s="106" t="str">
        <f>IF(AND(L248="",M248="",N248="",O248=""),"", IF(O248="",0, IF(N248="RCP", VLOOKUP(O248,VALIDATIONS!$DX$2:$DY$31,2,FALSE), IF(N248="RCBC", VLOOKUP(O248,VALIDATIONS!$EA$2:$EB$90,2,FALSE), IF(O248="Pipe",VALIDATIONS!$ED$2:$EE$16,0)))*G248*P248)   + IF(OR(L248="",L248="No",O248=""),0,          IF(N248="RCP",VLOOKUP(O248,VALIDATIONS!$DX$2:$DZ$31,3,FALSE),IF(N248="RCBC",VLOOKUP(O248,VALIDATIONS!$EA$2:$EC$90,3,FALSE),IF(N248="Pipe", VLOOKUP(O248,VALIDATIONS!$ED$2:$EF$16,3,FALSE))))         ) + IF(OR(M248="",M248="No",O248=""),0, IF(N248="RCP",VLOOKUP(O248,VALIDATIONS!$DX$2:$DZ$31,3,FALSE),IF(N248="RCBC",VLOOKUP(O248,VALIDATIONS!$EA$2:$EC$90,3,FALSE),IF(N248="Pipe", VLOOKUP(O248,VALIDATIONS!$ED$2:$EF$16,3,FALSE)))) )     )</f>
        <v/>
      </c>
    </row>
    <row r="249" spans="1:17" x14ac:dyDescent="0.2">
      <c r="A249" s="136"/>
      <c r="B249" s="141"/>
      <c r="C249" s="361"/>
      <c r="D249" s="141"/>
      <c r="E249" s="141"/>
      <c r="F249" s="141"/>
      <c r="G249" s="172"/>
      <c r="H249" s="141"/>
      <c r="I249" s="141"/>
      <c r="J249" s="141"/>
      <c r="K249" s="141"/>
      <c r="L249" s="368"/>
      <c r="M249" s="368"/>
      <c r="N249" s="363"/>
      <c r="O249" s="363"/>
      <c r="P249" s="141"/>
      <c r="Q249" s="106" t="str">
        <f>IF(AND(L249="",M249="",N249="",O249=""),"", IF(O249="",0, IF(N249="RCP", VLOOKUP(O249,VALIDATIONS!$DX$2:$DY$31,2,FALSE), IF(N249="RCBC", VLOOKUP(O249,VALIDATIONS!$EA$2:$EB$90,2,FALSE), IF(O249="Pipe",VALIDATIONS!$ED$2:$EE$16,0)))*G249*P249)   + IF(OR(L249="",L249="No",O249=""),0,          IF(N249="RCP",VLOOKUP(O249,VALIDATIONS!$DX$2:$DZ$31,3,FALSE),IF(N249="RCBC",VLOOKUP(O249,VALIDATIONS!$EA$2:$EC$90,3,FALSE),IF(N249="Pipe", VLOOKUP(O249,VALIDATIONS!$ED$2:$EF$16,3,FALSE))))         ) + IF(OR(M249="",M249="No",O249=""),0, IF(N249="RCP",VLOOKUP(O249,VALIDATIONS!$DX$2:$DZ$31,3,FALSE),IF(N249="RCBC",VLOOKUP(O249,VALIDATIONS!$EA$2:$EC$90,3,FALSE),IF(N249="Pipe", VLOOKUP(O249,VALIDATIONS!$ED$2:$EF$16,3,FALSE)))) )     )</f>
        <v/>
      </c>
    </row>
    <row r="250" spans="1:17" x14ac:dyDescent="0.2">
      <c r="A250" s="136"/>
      <c r="B250" s="141"/>
      <c r="C250" s="361"/>
      <c r="D250" s="141"/>
      <c r="E250" s="141"/>
      <c r="F250" s="141"/>
      <c r="G250" s="172"/>
      <c r="H250" s="141"/>
      <c r="I250" s="141"/>
      <c r="J250" s="141"/>
      <c r="K250" s="141"/>
      <c r="L250" s="368"/>
      <c r="M250" s="368"/>
      <c r="N250" s="363"/>
      <c r="O250" s="363"/>
      <c r="P250" s="141"/>
      <c r="Q250" s="106" t="str">
        <f>IF(AND(L250="",M250="",N250="",O250=""),"", IF(O250="",0, IF(N250="RCP", VLOOKUP(O250,VALIDATIONS!$DX$2:$DY$31,2,FALSE), IF(N250="RCBC", VLOOKUP(O250,VALIDATIONS!$EA$2:$EB$90,2,FALSE), IF(O250="Pipe",VALIDATIONS!$ED$2:$EE$16,0)))*G250*P250)   + IF(OR(L250="",L250="No",O250=""),0,          IF(N250="RCP",VLOOKUP(O250,VALIDATIONS!$DX$2:$DZ$31,3,FALSE),IF(N250="RCBC",VLOOKUP(O250,VALIDATIONS!$EA$2:$EC$90,3,FALSE),IF(N250="Pipe", VLOOKUP(O250,VALIDATIONS!$ED$2:$EF$16,3,FALSE))))         ) + IF(OR(M250="",M250="No",O250=""),0, IF(N250="RCP",VLOOKUP(O250,VALIDATIONS!$DX$2:$DZ$31,3,FALSE),IF(N250="RCBC",VLOOKUP(O250,VALIDATIONS!$EA$2:$EC$90,3,FALSE),IF(N250="Pipe", VLOOKUP(O250,VALIDATIONS!$ED$2:$EF$16,3,FALSE)))) )     )</f>
        <v/>
      </c>
    </row>
    <row r="251" spans="1:17" x14ac:dyDescent="0.2">
      <c r="A251" s="136"/>
      <c r="B251" s="141"/>
      <c r="C251" s="361"/>
      <c r="D251" s="141"/>
      <c r="E251" s="141"/>
      <c r="F251" s="141"/>
      <c r="G251" s="172"/>
      <c r="H251" s="141"/>
      <c r="I251" s="141"/>
      <c r="J251" s="141"/>
      <c r="K251" s="141"/>
      <c r="L251" s="368"/>
      <c r="M251" s="368"/>
      <c r="N251" s="363"/>
      <c r="O251" s="363"/>
      <c r="P251" s="141"/>
      <c r="Q251" s="106" t="str">
        <f>IF(AND(L251="",M251="",N251="",O251=""),"", IF(O251="",0, IF(N251="RCP", VLOOKUP(O251,VALIDATIONS!$DX$2:$DY$31,2,FALSE), IF(N251="RCBC", VLOOKUP(O251,VALIDATIONS!$EA$2:$EB$90,2,FALSE), IF(O251="Pipe",VALIDATIONS!$ED$2:$EE$16,0)))*G251*P251)   + IF(OR(L251="",L251="No",O251=""),0,          IF(N251="RCP",VLOOKUP(O251,VALIDATIONS!$DX$2:$DZ$31,3,FALSE),IF(N251="RCBC",VLOOKUP(O251,VALIDATIONS!$EA$2:$EC$90,3,FALSE),IF(N251="Pipe", VLOOKUP(O251,VALIDATIONS!$ED$2:$EF$16,3,FALSE))))         ) + IF(OR(M251="",M251="No",O251=""),0, IF(N251="RCP",VLOOKUP(O251,VALIDATIONS!$DX$2:$DZ$31,3,FALSE),IF(N251="RCBC",VLOOKUP(O251,VALIDATIONS!$EA$2:$EC$90,3,FALSE),IF(N251="Pipe", VLOOKUP(O251,VALIDATIONS!$ED$2:$EF$16,3,FALSE)))) )     )</f>
        <v/>
      </c>
    </row>
    <row r="252" spans="1:17" x14ac:dyDescent="0.2">
      <c r="A252" s="136"/>
      <c r="B252" s="141"/>
      <c r="C252" s="361"/>
      <c r="D252" s="141"/>
      <c r="E252" s="141"/>
      <c r="F252" s="141"/>
      <c r="G252" s="172"/>
      <c r="H252" s="141"/>
      <c r="I252" s="141"/>
      <c r="J252" s="141"/>
      <c r="K252" s="141"/>
      <c r="L252" s="368"/>
      <c r="M252" s="368"/>
      <c r="N252" s="363"/>
      <c r="O252" s="363"/>
      <c r="P252" s="141"/>
      <c r="Q252" s="106" t="str">
        <f>IF(AND(L252="",M252="",N252="",O252=""),"", IF(O252="",0, IF(N252="RCP", VLOOKUP(O252,VALIDATIONS!$DX$2:$DY$31,2,FALSE), IF(N252="RCBC", VLOOKUP(O252,VALIDATIONS!$EA$2:$EB$90,2,FALSE), IF(O252="Pipe",VALIDATIONS!$ED$2:$EE$16,0)))*G252*P252)   + IF(OR(L252="",L252="No",O252=""),0,          IF(N252="RCP",VLOOKUP(O252,VALIDATIONS!$DX$2:$DZ$31,3,FALSE),IF(N252="RCBC",VLOOKUP(O252,VALIDATIONS!$EA$2:$EC$90,3,FALSE),IF(N252="Pipe", VLOOKUP(O252,VALIDATIONS!$ED$2:$EF$16,3,FALSE))))         ) + IF(OR(M252="",M252="No",O252=""),0, IF(N252="RCP",VLOOKUP(O252,VALIDATIONS!$DX$2:$DZ$31,3,FALSE),IF(N252="RCBC",VLOOKUP(O252,VALIDATIONS!$EA$2:$EC$90,3,FALSE),IF(N252="Pipe", VLOOKUP(O252,VALIDATIONS!$ED$2:$EF$16,3,FALSE)))) )     )</f>
        <v/>
      </c>
    </row>
    <row r="253" spans="1:17" x14ac:dyDescent="0.2">
      <c r="A253" s="136"/>
      <c r="B253" s="141"/>
      <c r="C253" s="361"/>
      <c r="D253" s="141"/>
      <c r="E253" s="141"/>
      <c r="F253" s="141"/>
      <c r="G253" s="172"/>
      <c r="H253" s="141"/>
      <c r="I253" s="141"/>
      <c r="J253" s="141"/>
      <c r="K253" s="141"/>
      <c r="L253" s="368"/>
      <c r="M253" s="368"/>
      <c r="N253" s="363"/>
      <c r="O253" s="363"/>
      <c r="P253" s="141"/>
      <c r="Q253" s="106" t="str">
        <f>IF(AND(L253="",M253="",N253="",O253=""),"", IF(O253="",0, IF(N253="RCP", VLOOKUP(O253,VALIDATIONS!$DX$2:$DY$31,2,FALSE), IF(N253="RCBC", VLOOKUP(O253,VALIDATIONS!$EA$2:$EB$90,2,FALSE), IF(O253="Pipe",VALIDATIONS!$ED$2:$EE$16,0)))*G253*P253)   + IF(OR(L253="",L253="No",O253=""),0,          IF(N253="RCP",VLOOKUP(O253,VALIDATIONS!$DX$2:$DZ$31,3,FALSE),IF(N253="RCBC",VLOOKUP(O253,VALIDATIONS!$EA$2:$EC$90,3,FALSE),IF(N253="Pipe", VLOOKUP(O253,VALIDATIONS!$ED$2:$EF$16,3,FALSE))))         ) + IF(OR(M253="",M253="No",O253=""),0, IF(N253="RCP",VLOOKUP(O253,VALIDATIONS!$DX$2:$DZ$31,3,FALSE),IF(N253="RCBC",VLOOKUP(O253,VALIDATIONS!$EA$2:$EC$90,3,FALSE),IF(N253="Pipe", VLOOKUP(O253,VALIDATIONS!$ED$2:$EF$16,3,FALSE)))) )     )</f>
        <v/>
      </c>
    </row>
    <row r="254" spans="1:17" x14ac:dyDescent="0.2">
      <c r="A254" s="136"/>
      <c r="B254" s="141"/>
      <c r="C254" s="361"/>
      <c r="D254" s="141"/>
      <c r="E254" s="141"/>
      <c r="F254" s="141"/>
      <c r="G254" s="172"/>
      <c r="H254" s="141"/>
      <c r="I254" s="141"/>
      <c r="J254" s="141"/>
      <c r="K254" s="141"/>
      <c r="L254" s="368"/>
      <c r="M254" s="368"/>
      <c r="N254" s="363"/>
      <c r="O254" s="363"/>
      <c r="P254" s="141"/>
      <c r="Q254" s="106" t="str">
        <f>IF(AND(L254="",M254="",N254="",O254=""),"", IF(O254="",0, IF(N254="RCP", VLOOKUP(O254,VALIDATIONS!$DX$2:$DY$31,2,FALSE), IF(N254="RCBC", VLOOKUP(O254,VALIDATIONS!$EA$2:$EB$90,2,FALSE), IF(O254="Pipe",VALIDATIONS!$ED$2:$EE$16,0)))*G254*P254)   + IF(OR(L254="",L254="No",O254=""),0,          IF(N254="RCP",VLOOKUP(O254,VALIDATIONS!$DX$2:$DZ$31,3,FALSE),IF(N254="RCBC",VLOOKUP(O254,VALIDATIONS!$EA$2:$EC$90,3,FALSE),IF(N254="Pipe", VLOOKUP(O254,VALIDATIONS!$ED$2:$EF$16,3,FALSE))))         ) + IF(OR(M254="",M254="No",O254=""),0, IF(N254="RCP",VLOOKUP(O254,VALIDATIONS!$DX$2:$DZ$31,3,FALSE),IF(N254="RCBC",VLOOKUP(O254,VALIDATIONS!$EA$2:$EC$90,3,FALSE),IF(N254="Pipe", VLOOKUP(O254,VALIDATIONS!$ED$2:$EF$16,3,FALSE)))) )     )</f>
        <v/>
      </c>
    </row>
    <row r="255" spans="1:17" x14ac:dyDescent="0.2">
      <c r="A255" s="136"/>
      <c r="B255" s="141"/>
      <c r="C255" s="361"/>
      <c r="D255" s="141"/>
      <c r="E255" s="141"/>
      <c r="F255" s="141"/>
      <c r="G255" s="172"/>
      <c r="H255" s="141"/>
      <c r="I255" s="141"/>
      <c r="J255" s="141"/>
      <c r="K255" s="141"/>
      <c r="L255" s="368"/>
      <c r="M255" s="368"/>
      <c r="N255" s="363"/>
      <c r="O255" s="363"/>
      <c r="P255" s="141"/>
      <c r="Q255" s="106" t="str">
        <f>IF(AND(L255="",M255="",N255="",O255=""),"", IF(O255="",0, IF(N255="RCP", VLOOKUP(O255,VALIDATIONS!$DX$2:$DY$31,2,FALSE), IF(N255="RCBC", VLOOKUP(O255,VALIDATIONS!$EA$2:$EB$90,2,FALSE), IF(O255="Pipe",VALIDATIONS!$ED$2:$EE$16,0)))*G255*P255)   + IF(OR(L255="",L255="No",O255=""),0,          IF(N255="RCP",VLOOKUP(O255,VALIDATIONS!$DX$2:$DZ$31,3,FALSE),IF(N255="RCBC",VLOOKUP(O255,VALIDATIONS!$EA$2:$EC$90,3,FALSE),IF(N255="Pipe", VLOOKUP(O255,VALIDATIONS!$ED$2:$EF$16,3,FALSE))))         ) + IF(OR(M255="",M255="No",O255=""),0, IF(N255="RCP",VLOOKUP(O255,VALIDATIONS!$DX$2:$DZ$31,3,FALSE),IF(N255="RCBC",VLOOKUP(O255,VALIDATIONS!$EA$2:$EC$90,3,FALSE),IF(N255="Pipe", VLOOKUP(O255,VALIDATIONS!$ED$2:$EF$16,3,FALSE)))) )     )</f>
        <v/>
      </c>
    </row>
    <row r="256" spans="1:17" x14ac:dyDescent="0.2">
      <c r="A256" s="136"/>
      <c r="B256" s="141"/>
      <c r="C256" s="361"/>
      <c r="D256" s="141"/>
      <c r="E256" s="141"/>
      <c r="F256" s="141"/>
      <c r="G256" s="172"/>
      <c r="H256" s="141"/>
      <c r="I256" s="141"/>
      <c r="J256" s="141"/>
      <c r="K256" s="141"/>
      <c r="L256" s="368"/>
      <c r="M256" s="368"/>
      <c r="N256" s="363"/>
      <c r="O256" s="363"/>
      <c r="P256" s="141"/>
      <c r="Q256" s="106" t="str">
        <f>IF(AND(L256="",M256="",N256="",O256=""),"", IF(O256="",0, IF(N256="RCP", VLOOKUP(O256,VALIDATIONS!$DX$2:$DY$31,2,FALSE), IF(N256="RCBC", VLOOKUP(O256,VALIDATIONS!$EA$2:$EB$90,2,FALSE), IF(O256="Pipe",VALIDATIONS!$ED$2:$EE$16,0)))*G256*P256)   + IF(OR(L256="",L256="No",O256=""),0,          IF(N256="RCP",VLOOKUP(O256,VALIDATIONS!$DX$2:$DZ$31,3,FALSE),IF(N256="RCBC",VLOOKUP(O256,VALIDATIONS!$EA$2:$EC$90,3,FALSE),IF(N256="Pipe", VLOOKUP(O256,VALIDATIONS!$ED$2:$EF$16,3,FALSE))))         ) + IF(OR(M256="",M256="No",O256=""),0, IF(N256="RCP",VLOOKUP(O256,VALIDATIONS!$DX$2:$DZ$31,3,FALSE),IF(N256="RCBC",VLOOKUP(O256,VALIDATIONS!$EA$2:$EC$90,3,FALSE),IF(N256="Pipe", VLOOKUP(O256,VALIDATIONS!$ED$2:$EF$16,3,FALSE)))) )     )</f>
        <v/>
      </c>
    </row>
    <row r="257" spans="1:17" x14ac:dyDescent="0.2">
      <c r="A257" s="136"/>
      <c r="B257" s="141"/>
      <c r="C257" s="361"/>
      <c r="D257" s="141"/>
      <c r="E257" s="141"/>
      <c r="F257" s="141"/>
      <c r="G257" s="172"/>
      <c r="H257" s="141"/>
      <c r="I257" s="141"/>
      <c r="J257" s="141"/>
      <c r="K257" s="141"/>
      <c r="L257" s="368"/>
      <c r="M257" s="368"/>
      <c r="N257" s="363"/>
      <c r="O257" s="363"/>
      <c r="P257" s="141"/>
      <c r="Q257" s="106" t="str">
        <f>IF(AND(L257="",M257="",N257="",O257=""),"", IF(O257="",0, IF(N257="RCP", VLOOKUP(O257,VALIDATIONS!$DX$2:$DY$31,2,FALSE), IF(N257="RCBC", VLOOKUP(O257,VALIDATIONS!$EA$2:$EB$90,2,FALSE), IF(O257="Pipe",VALIDATIONS!$ED$2:$EE$16,0)))*G257*P257)   + IF(OR(L257="",L257="No",O257=""),0,          IF(N257="RCP",VLOOKUP(O257,VALIDATIONS!$DX$2:$DZ$31,3,FALSE),IF(N257="RCBC",VLOOKUP(O257,VALIDATIONS!$EA$2:$EC$90,3,FALSE),IF(N257="Pipe", VLOOKUP(O257,VALIDATIONS!$ED$2:$EF$16,3,FALSE))))         ) + IF(OR(M257="",M257="No",O257=""),0, IF(N257="RCP",VLOOKUP(O257,VALIDATIONS!$DX$2:$DZ$31,3,FALSE),IF(N257="RCBC",VLOOKUP(O257,VALIDATIONS!$EA$2:$EC$90,3,FALSE),IF(N257="Pipe", VLOOKUP(O257,VALIDATIONS!$ED$2:$EF$16,3,FALSE)))) )     )</f>
        <v/>
      </c>
    </row>
    <row r="258" spans="1:17" x14ac:dyDescent="0.2">
      <c r="A258" s="136"/>
      <c r="B258" s="141"/>
      <c r="C258" s="361"/>
      <c r="D258" s="141"/>
      <c r="E258" s="141"/>
      <c r="F258" s="141"/>
      <c r="G258" s="172"/>
      <c r="H258" s="141"/>
      <c r="I258" s="141"/>
      <c r="J258" s="141"/>
      <c r="K258" s="141"/>
      <c r="L258" s="368"/>
      <c r="M258" s="368"/>
      <c r="N258" s="363"/>
      <c r="O258" s="363"/>
      <c r="P258" s="141"/>
      <c r="Q258" s="106" t="str">
        <f>IF(AND(L258="",M258="",N258="",O258=""),"", IF(O258="",0, IF(N258="RCP", VLOOKUP(O258,VALIDATIONS!$DX$2:$DY$31,2,FALSE), IF(N258="RCBC", VLOOKUP(O258,VALIDATIONS!$EA$2:$EB$90,2,FALSE), IF(O258="Pipe",VALIDATIONS!$ED$2:$EE$16,0)))*G258*P258)   + IF(OR(L258="",L258="No",O258=""),0,          IF(N258="RCP",VLOOKUP(O258,VALIDATIONS!$DX$2:$DZ$31,3,FALSE),IF(N258="RCBC",VLOOKUP(O258,VALIDATIONS!$EA$2:$EC$90,3,FALSE),IF(N258="Pipe", VLOOKUP(O258,VALIDATIONS!$ED$2:$EF$16,3,FALSE))))         ) + IF(OR(M258="",M258="No",O258=""),0, IF(N258="RCP",VLOOKUP(O258,VALIDATIONS!$DX$2:$DZ$31,3,FALSE),IF(N258="RCBC",VLOOKUP(O258,VALIDATIONS!$EA$2:$EC$90,3,FALSE),IF(N258="Pipe", VLOOKUP(O258,VALIDATIONS!$ED$2:$EF$16,3,FALSE)))) )     )</f>
        <v/>
      </c>
    </row>
    <row r="259" spans="1:17" x14ac:dyDescent="0.2">
      <c r="A259" s="136"/>
      <c r="B259" s="141"/>
      <c r="C259" s="361"/>
      <c r="D259" s="141"/>
      <c r="E259" s="141"/>
      <c r="F259" s="141"/>
      <c r="G259" s="172"/>
      <c r="H259" s="141"/>
      <c r="I259" s="141"/>
      <c r="J259" s="141"/>
      <c r="K259" s="141"/>
      <c r="L259" s="368"/>
      <c r="M259" s="368"/>
      <c r="N259" s="363"/>
      <c r="O259" s="363"/>
      <c r="P259" s="141"/>
      <c r="Q259" s="106" t="str">
        <f>IF(AND(L259="",M259="",N259="",O259=""),"", IF(O259="",0, IF(N259="RCP", VLOOKUP(O259,VALIDATIONS!$DX$2:$DY$31,2,FALSE), IF(N259="RCBC", VLOOKUP(O259,VALIDATIONS!$EA$2:$EB$90,2,FALSE), IF(O259="Pipe",VALIDATIONS!$ED$2:$EE$16,0)))*G259*P259)   + IF(OR(L259="",L259="No",O259=""),0,          IF(N259="RCP",VLOOKUP(O259,VALIDATIONS!$DX$2:$DZ$31,3,FALSE),IF(N259="RCBC",VLOOKUP(O259,VALIDATIONS!$EA$2:$EC$90,3,FALSE),IF(N259="Pipe", VLOOKUP(O259,VALIDATIONS!$ED$2:$EF$16,3,FALSE))))         ) + IF(OR(M259="",M259="No",O259=""),0, IF(N259="RCP",VLOOKUP(O259,VALIDATIONS!$DX$2:$DZ$31,3,FALSE),IF(N259="RCBC",VLOOKUP(O259,VALIDATIONS!$EA$2:$EC$90,3,FALSE),IF(N259="Pipe", VLOOKUP(O259,VALIDATIONS!$ED$2:$EF$16,3,FALSE)))) )     )</f>
        <v/>
      </c>
    </row>
    <row r="260" spans="1:17" x14ac:dyDescent="0.2">
      <c r="A260" s="136"/>
      <c r="B260" s="141"/>
      <c r="C260" s="361"/>
      <c r="D260" s="141"/>
      <c r="E260" s="141"/>
      <c r="F260" s="141"/>
      <c r="G260" s="172"/>
      <c r="H260" s="141"/>
      <c r="I260" s="141"/>
      <c r="J260" s="141"/>
      <c r="K260" s="141"/>
      <c r="L260" s="368"/>
      <c r="M260" s="368"/>
      <c r="N260" s="363"/>
      <c r="O260" s="363"/>
      <c r="P260" s="141"/>
      <c r="Q260" s="106" t="str">
        <f>IF(AND(L260="",M260="",N260="",O260=""),"", IF(O260="",0, IF(N260="RCP", VLOOKUP(O260,VALIDATIONS!$DX$2:$DY$31,2,FALSE), IF(N260="RCBC", VLOOKUP(O260,VALIDATIONS!$EA$2:$EB$90,2,FALSE), IF(O260="Pipe",VALIDATIONS!$ED$2:$EE$16,0)))*G260*P260)   + IF(OR(L260="",L260="No",O260=""),0,          IF(N260="RCP",VLOOKUP(O260,VALIDATIONS!$DX$2:$DZ$31,3,FALSE),IF(N260="RCBC",VLOOKUP(O260,VALIDATIONS!$EA$2:$EC$90,3,FALSE),IF(N260="Pipe", VLOOKUP(O260,VALIDATIONS!$ED$2:$EF$16,3,FALSE))))         ) + IF(OR(M260="",M260="No",O260=""),0, IF(N260="RCP",VLOOKUP(O260,VALIDATIONS!$DX$2:$DZ$31,3,FALSE),IF(N260="RCBC",VLOOKUP(O260,VALIDATIONS!$EA$2:$EC$90,3,FALSE),IF(N260="Pipe", VLOOKUP(O260,VALIDATIONS!$ED$2:$EF$16,3,FALSE)))) )     )</f>
        <v/>
      </c>
    </row>
    <row r="261" spans="1:17" x14ac:dyDescent="0.2">
      <c r="A261" s="136"/>
      <c r="B261" s="141"/>
      <c r="C261" s="361"/>
      <c r="D261" s="141"/>
      <c r="E261" s="141"/>
      <c r="F261" s="141"/>
      <c r="G261" s="172"/>
      <c r="H261" s="141"/>
      <c r="I261" s="141"/>
      <c r="J261" s="141"/>
      <c r="K261" s="141"/>
      <c r="L261" s="368"/>
      <c r="M261" s="368"/>
      <c r="N261" s="363"/>
      <c r="O261" s="363"/>
      <c r="P261" s="141"/>
      <c r="Q261" s="106" t="str">
        <f>IF(AND(L261="",M261="",N261="",O261=""),"", IF(O261="",0, IF(N261="RCP", VLOOKUP(O261,VALIDATIONS!$DX$2:$DY$31,2,FALSE), IF(N261="RCBC", VLOOKUP(O261,VALIDATIONS!$EA$2:$EB$90,2,FALSE), IF(O261="Pipe",VALIDATIONS!$ED$2:$EE$16,0)))*G261*P261)   + IF(OR(L261="",L261="No",O261=""),0,          IF(N261="RCP",VLOOKUP(O261,VALIDATIONS!$DX$2:$DZ$31,3,FALSE),IF(N261="RCBC",VLOOKUP(O261,VALIDATIONS!$EA$2:$EC$90,3,FALSE),IF(N261="Pipe", VLOOKUP(O261,VALIDATIONS!$ED$2:$EF$16,3,FALSE))))         ) + IF(OR(M261="",M261="No",O261=""),0, IF(N261="RCP",VLOOKUP(O261,VALIDATIONS!$DX$2:$DZ$31,3,FALSE),IF(N261="RCBC",VLOOKUP(O261,VALIDATIONS!$EA$2:$EC$90,3,FALSE),IF(N261="Pipe", VLOOKUP(O261,VALIDATIONS!$ED$2:$EF$16,3,FALSE)))) )     )</f>
        <v/>
      </c>
    </row>
    <row r="262" spans="1:17" x14ac:dyDescent="0.2">
      <c r="A262" s="136"/>
      <c r="B262" s="141"/>
      <c r="C262" s="361"/>
      <c r="D262" s="141"/>
      <c r="E262" s="141"/>
      <c r="F262" s="141"/>
      <c r="G262" s="172"/>
      <c r="H262" s="141"/>
      <c r="I262" s="141"/>
      <c r="J262" s="141"/>
      <c r="K262" s="141"/>
      <c r="L262" s="368"/>
      <c r="M262" s="368"/>
      <c r="N262" s="363"/>
      <c r="O262" s="363"/>
      <c r="P262" s="141"/>
      <c r="Q262" s="106" t="str">
        <f>IF(AND(L262="",M262="",N262="",O262=""),"", IF(O262="",0, IF(N262="RCP", VLOOKUP(O262,VALIDATIONS!$DX$2:$DY$31,2,FALSE), IF(N262="RCBC", VLOOKUP(O262,VALIDATIONS!$EA$2:$EB$90,2,FALSE), IF(O262="Pipe",VALIDATIONS!$ED$2:$EE$16,0)))*G262*P262)   + IF(OR(L262="",L262="No",O262=""),0,          IF(N262="RCP",VLOOKUP(O262,VALIDATIONS!$DX$2:$DZ$31,3,FALSE),IF(N262="RCBC",VLOOKUP(O262,VALIDATIONS!$EA$2:$EC$90,3,FALSE),IF(N262="Pipe", VLOOKUP(O262,VALIDATIONS!$ED$2:$EF$16,3,FALSE))))         ) + IF(OR(M262="",M262="No",O262=""),0, IF(N262="RCP",VLOOKUP(O262,VALIDATIONS!$DX$2:$DZ$31,3,FALSE),IF(N262="RCBC",VLOOKUP(O262,VALIDATIONS!$EA$2:$EC$90,3,FALSE),IF(N262="Pipe", VLOOKUP(O262,VALIDATIONS!$ED$2:$EF$16,3,FALSE)))) )     )</f>
        <v/>
      </c>
    </row>
    <row r="263" spans="1:17" x14ac:dyDescent="0.2">
      <c r="A263" s="136"/>
      <c r="B263" s="141"/>
      <c r="C263" s="361"/>
      <c r="D263" s="141"/>
      <c r="E263" s="141"/>
      <c r="F263" s="141"/>
      <c r="G263" s="172"/>
      <c r="H263" s="141"/>
      <c r="I263" s="141"/>
      <c r="J263" s="141"/>
      <c r="K263" s="141"/>
      <c r="L263" s="368"/>
      <c r="M263" s="368"/>
      <c r="N263" s="363"/>
      <c r="O263" s="363"/>
      <c r="P263" s="141"/>
      <c r="Q263" s="106" t="str">
        <f>IF(AND(L263="",M263="",N263="",O263=""),"", IF(O263="",0, IF(N263="RCP", VLOOKUP(O263,VALIDATIONS!$DX$2:$DY$31,2,FALSE), IF(N263="RCBC", VLOOKUP(O263,VALIDATIONS!$EA$2:$EB$90,2,FALSE), IF(O263="Pipe",VALIDATIONS!$ED$2:$EE$16,0)))*G263*P263)   + IF(OR(L263="",L263="No",O263=""),0,          IF(N263="RCP",VLOOKUP(O263,VALIDATIONS!$DX$2:$DZ$31,3,FALSE),IF(N263="RCBC",VLOOKUP(O263,VALIDATIONS!$EA$2:$EC$90,3,FALSE),IF(N263="Pipe", VLOOKUP(O263,VALIDATIONS!$ED$2:$EF$16,3,FALSE))))         ) + IF(OR(M263="",M263="No",O263=""),0, IF(N263="RCP",VLOOKUP(O263,VALIDATIONS!$DX$2:$DZ$31,3,FALSE),IF(N263="RCBC",VLOOKUP(O263,VALIDATIONS!$EA$2:$EC$90,3,FALSE),IF(N263="Pipe", VLOOKUP(O263,VALIDATIONS!$ED$2:$EF$16,3,FALSE)))) )     )</f>
        <v/>
      </c>
    </row>
    <row r="264" spans="1:17" x14ac:dyDescent="0.2">
      <c r="A264" s="136"/>
      <c r="B264" s="141"/>
      <c r="C264" s="361"/>
      <c r="D264" s="141"/>
      <c r="E264" s="141"/>
      <c r="F264" s="141"/>
      <c r="G264" s="172"/>
      <c r="H264" s="141"/>
      <c r="I264" s="141"/>
      <c r="J264" s="141"/>
      <c r="K264" s="141"/>
      <c r="L264" s="368"/>
      <c r="M264" s="368"/>
      <c r="N264" s="363"/>
      <c r="O264" s="363"/>
      <c r="P264" s="141"/>
      <c r="Q264" s="106" t="str">
        <f>IF(AND(L264="",M264="",N264="",O264=""),"", IF(O264="",0, IF(N264="RCP", VLOOKUP(O264,VALIDATIONS!$DX$2:$DY$31,2,FALSE), IF(N264="RCBC", VLOOKUP(O264,VALIDATIONS!$EA$2:$EB$90,2,FALSE), IF(O264="Pipe",VALIDATIONS!$ED$2:$EE$16,0)))*G264*P264)   + IF(OR(L264="",L264="No",O264=""),0,          IF(N264="RCP",VLOOKUP(O264,VALIDATIONS!$DX$2:$DZ$31,3,FALSE),IF(N264="RCBC",VLOOKUP(O264,VALIDATIONS!$EA$2:$EC$90,3,FALSE),IF(N264="Pipe", VLOOKUP(O264,VALIDATIONS!$ED$2:$EF$16,3,FALSE))))         ) + IF(OR(M264="",M264="No",O264=""),0, IF(N264="RCP",VLOOKUP(O264,VALIDATIONS!$DX$2:$DZ$31,3,FALSE),IF(N264="RCBC",VLOOKUP(O264,VALIDATIONS!$EA$2:$EC$90,3,FALSE),IF(N264="Pipe", VLOOKUP(O264,VALIDATIONS!$ED$2:$EF$16,3,FALSE)))) )     )</f>
        <v/>
      </c>
    </row>
    <row r="265" spans="1:17" x14ac:dyDescent="0.2">
      <c r="A265" s="136"/>
      <c r="B265" s="141"/>
      <c r="C265" s="361"/>
      <c r="D265" s="141"/>
      <c r="E265" s="141"/>
      <c r="F265" s="141"/>
      <c r="G265" s="172"/>
      <c r="H265" s="141"/>
      <c r="I265" s="141"/>
      <c r="J265" s="141"/>
      <c r="K265" s="141"/>
      <c r="L265" s="368"/>
      <c r="M265" s="368"/>
      <c r="N265" s="363"/>
      <c r="O265" s="363"/>
      <c r="P265" s="141"/>
      <c r="Q265" s="106" t="str">
        <f>IF(AND(L265="",M265="",N265="",O265=""),"", IF(O265="",0, IF(N265="RCP", VLOOKUP(O265,VALIDATIONS!$DX$2:$DY$31,2,FALSE), IF(N265="RCBC", VLOOKUP(O265,VALIDATIONS!$EA$2:$EB$90,2,FALSE), IF(O265="Pipe",VALIDATIONS!$ED$2:$EE$16,0)))*G265*P265)   + IF(OR(L265="",L265="No",O265=""),0,          IF(N265="RCP",VLOOKUP(O265,VALIDATIONS!$DX$2:$DZ$31,3,FALSE),IF(N265="RCBC",VLOOKUP(O265,VALIDATIONS!$EA$2:$EC$90,3,FALSE),IF(N265="Pipe", VLOOKUP(O265,VALIDATIONS!$ED$2:$EF$16,3,FALSE))))         ) + IF(OR(M265="",M265="No",O265=""),0, IF(N265="RCP",VLOOKUP(O265,VALIDATIONS!$DX$2:$DZ$31,3,FALSE),IF(N265="RCBC",VLOOKUP(O265,VALIDATIONS!$EA$2:$EC$90,3,FALSE),IF(N265="Pipe", VLOOKUP(O265,VALIDATIONS!$ED$2:$EF$16,3,FALSE)))) )     )</f>
        <v/>
      </c>
    </row>
    <row r="266" spans="1:17" x14ac:dyDescent="0.2">
      <c r="A266" s="136"/>
      <c r="B266" s="141"/>
      <c r="C266" s="361"/>
      <c r="D266" s="141"/>
      <c r="E266" s="141"/>
      <c r="F266" s="141"/>
      <c r="G266" s="172"/>
      <c r="H266" s="141"/>
      <c r="I266" s="141"/>
      <c r="J266" s="141"/>
      <c r="K266" s="141"/>
      <c r="L266" s="368"/>
      <c r="M266" s="368"/>
      <c r="N266" s="363"/>
      <c r="O266" s="363"/>
      <c r="P266" s="141"/>
      <c r="Q266" s="106" t="str">
        <f>IF(AND(L266="",M266="",N266="",O266=""),"", IF(O266="",0, IF(N266="RCP", VLOOKUP(O266,VALIDATIONS!$DX$2:$DY$31,2,FALSE), IF(N266="RCBC", VLOOKUP(O266,VALIDATIONS!$EA$2:$EB$90,2,FALSE), IF(O266="Pipe",VALIDATIONS!$ED$2:$EE$16,0)))*G266*P266)   + IF(OR(L266="",L266="No",O266=""),0,          IF(N266="RCP",VLOOKUP(O266,VALIDATIONS!$DX$2:$DZ$31,3,FALSE),IF(N266="RCBC",VLOOKUP(O266,VALIDATIONS!$EA$2:$EC$90,3,FALSE),IF(N266="Pipe", VLOOKUP(O266,VALIDATIONS!$ED$2:$EF$16,3,FALSE))))         ) + IF(OR(M266="",M266="No",O266=""),0, IF(N266="RCP",VLOOKUP(O266,VALIDATIONS!$DX$2:$DZ$31,3,FALSE),IF(N266="RCBC",VLOOKUP(O266,VALIDATIONS!$EA$2:$EC$90,3,FALSE),IF(N266="Pipe", VLOOKUP(O266,VALIDATIONS!$ED$2:$EF$16,3,FALSE)))) )     )</f>
        <v/>
      </c>
    </row>
    <row r="267" spans="1:17" x14ac:dyDescent="0.2">
      <c r="A267" s="136"/>
      <c r="B267" s="141"/>
      <c r="C267" s="361"/>
      <c r="D267" s="141"/>
      <c r="E267" s="141"/>
      <c r="F267" s="141"/>
      <c r="G267" s="172"/>
      <c r="H267" s="141"/>
      <c r="I267" s="141"/>
      <c r="J267" s="141"/>
      <c r="K267" s="141"/>
      <c r="L267" s="368"/>
      <c r="M267" s="368"/>
      <c r="N267" s="363"/>
      <c r="O267" s="363"/>
      <c r="P267" s="141"/>
      <c r="Q267" s="106" t="str">
        <f>IF(AND(L267="",M267="",N267="",O267=""),"", IF(O267="",0, IF(N267="RCP", VLOOKUP(O267,VALIDATIONS!$DX$2:$DY$31,2,FALSE), IF(N267="RCBC", VLOOKUP(O267,VALIDATIONS!$EA$2:$EB$90,2,FALSE), IF(O267="Pipe",VALIDATIONS!$ED$2:$EE$16,0)))*G267*P267)   + IF(OR(L267="",L267="No",O267=""),0,          IF(N267="RCP",VLOOKUP(O267,VALIDATIONS!$DX$2:$DZ$31,3,FALSE),IF(N267="RCBC",VLOOKUP(O267,VALIDATIONS!$EA$2:$EC$90,3,FALSE),IF(N267="Pipe", VLOOKUP(O267,VALIDATIONS!$ED$2:$EF$16,3,FALSE))))         ) + IF(OR(M267="",M267="No",O267=""),0, IF(N267="RCP",VLOOKUP(O267,VALIDATIONS!$DX$2:$DZ$31,3,FALSE),IF(N267="RCBC",VLOOKUP(O267,VALIDATIONS!$EA$2:$EC$90,3,FALSE),IF(N267="Pipe", VLOOKUP(O267,VALIDATIONS!$ED$2:$EF$16,3,FALSE)))) )     )</f>
        <v/>
      </c>
    </row>
    <row r="268" spans="1:17" x14ac:dyDescent="0.2">
      <c r="A268" s="136"/>
      <c r="B268" s="141"/>
      <c r="C268" s="361"/>
      <c r="D268" s="141"/>
      <c r="E268" s="141"/>
      <c r="F268" s="141"/>
      <c r="G268" s="172"/>
      <c r="H268" s="141"/>
      <c r="I268" s="141"/>
      <c r="J268" s="141"/>
      <c r="K268" s="141"/>
      <c r="L268" s="368"/>
      <c r="M268" s="368"/>
      <c r="N268" s="363"/>
      <c r="O268" s="363"/>
      <c r="P268" s="141"/>
      <c r="Q268" s="106" t="str">
        <f>IF(AND(L268="",M268="",N268="",O268=""),"", IF(O268="",0, IF(N268="RCP", VLOOKUP(O268,VALIDATIONS!$DX$2:$DY$31,2,FALSE), IF(N268="RCBC", VLOOKUP(O268,VALIDATIONS!$EA$2:$EB$90,2,FALSE), IF(O268="Pipe",VALIDATIONS!$ED$2:$EE$16,0)))*G268*P268)   + IF(OR(L268="",L268="No",O268=""),0,          IF(N268="RCP",VLOOKUP(O268,VALIDATIONS!$DX$2:$DZ$31,3,FALSE),IF(N268="RCBC",VLOOKUP(O268,VALIDATIONS!$EA$2:$EC$90,3,FALSE),IF(N268="Pipe", VLOOKUP(O268,VALIDATIONS!$ED$2:$EF$16,3,FALSE))))         ) + IF(OR(M268="",M268="No",O268=""),0, IF(N268="RCP",VLOOKUP(O268,VALIDATIONS!$DX$2:$DZ$31,3,FALSE),IF(N268="RCBC",VLOOKUP(O268,VALIDATIONS!$EA$2:$EC$90,3,FALSE),IF(N268="Pipe", VLOOKUP(O268,VALIDATIONS!$ED$2:$EF$16,3,FALSE)))) )     )</f>
        <v/>
      </c>
    </row>
    <row r="269" spans="1:17" x14ac:dyDescent="0.2">
      <c r="A269" s="136"/>
      <c r="B269" s="141"/>
      <c r="C269" s="361"/>
      <c r="D269" s="141"/>
      <c r="E269" s="141"/>
      <c r="F269" s="141"/>
      <c r="G269" s="172"/>
      <c r="H269" s="141"/>
      <c r="I269" s="141"/>
      <c r="J269" s="141"/>
      <c r="K269" s="141"/>
      <c r="L269" s="368"/>
      <c r="M269" s="368"/>
      <c r="N269" s="363"/>
      <c r="O269" s="363"/>
      <c r="P269" s="141"/>
      <c r="Q269" s="106" t="str">
        <f>IF(AND(L269="",M269="",N269="",O269=""),"", IF(O269="",0, IF(N269="RCP", VLOOKUP(O269,VALIDATIONS!$DX$2:$DY$31,2,FALSE), IF(N269="RCBC", VLOOKUP(O269,VALIDATIONS!$EA$2:$EB$90,2,FALSE), IF(O269="Pipe",VALIDATIONS!$ED$2:$EE$16,0)))*G269*P269)   + IF(OR(L269="",L269="No",O269=""),0,          IF(N269="RCP",VLOOKUP(O269,VALIDATIONS!$DX$2:$DZ$31,3,FALSE),IF(N269="RCBC",VLOOKUP(O269,VALIDATIONS!$EA$2:$EC$90,3,FALSE),IF(N269="Pipe", VLOOKUP(O269,VALIDATIONS!$ED$2:$EF$16,3,FALSE))))         ) + IF(OR(M269="",M269="No",O269=""),0, IF(N269="RCP",VLOOKUP(O269,VALIDATIONS!$DX$2:$DZ$31,3,FALSE),IF(N269="RCBC",VLOOKUP(O269,VALIDATIONS!$EA$2:$EC$90,3,FALSE),IF(N269="Pipe", VLOOKUP(O269,VALIDATIONS!$ED$2:$EF$16,3,FALSE)))) )     )</f>
        <v/>
      </c>
    </row>
    <row r="270" spans="1:17" x14ac:dyDescent="0.2">
      <c r="A270" s="136"/>
      <c r="B270" s="141"/>
      <c r="C270" s="361"/>
      <c r="D270" s="141"/>
      <c r="E270" s="141"/>
      <c r="F270" s="141"/>
      <c r="G270" s="172"/>
      <c r="H270" s="141"/>
      <c r="I270" s="141"/>
      <c r="J270" s="141"/>
      <c r="K270" s="141"/>
      <c r="L270" s="368"/>
      <c r="M270" s="368"/>
      <c r="N270" s="363"/>
      <c r="O270" s="363"/>
      <c r="P270" s="141"/>
      <c r="Q270" s="106" t="str">
        <f>IF(AND(L270="",M270="",N270="",O270=""),"", IF(O270="",0, IF(N270="RCP", VLOOKUP(O270,VALIDATIONS!$DX$2:$DY$31,2,FALSE), IF(N270="RCBC", VLOOKUP(O270,VALIDATIONS!$EA$2:$EB$90,2,FALSE), IF(O270="Pipe",VALIDATIONS!$ED$2:$EE$16,0)))*G270*P270)   + IF(OR(L270="",L270="No",O270=""),0,          IF(N270="RCP",VLOOKUP(O270,VALIDATIONS!$DX$2:$DZ$31,3,FALSE),IF(N270="RCBC",VLOOKUP(O270,VALIDATIONS!$EA$2:$EC$90,3,FALSE),IF(N270="Pipe", VLOOKUP(O270,VALIDATIONS!$ED$2:$EF$16,3,FALSE))))         ) + IF(OR(M270="",M270="No",O270=""),0, IF(N270="RCP",VLOOKUP(O270,VALIDATIONS!$DX$2:$DZ$31,3,FALSE),IF(N270="RCBC",VLOOKUP(O270,VALIDATIONS!$EA$2:$EC$90,3,FALSE),IF(N270="Pipe", VLOOKUP(O270,VALIDATIONS!$ED$2:$EF$16,3,FALSE)))) )     )</f>
        <v/>
      </c>
    </row>
    <row r="271" spans="1:17" x14ac:dyDescent="0.2">
      <c r="A271" s="136"/>
      <c r="B271" s="141"/>
      <c r="C271" s="361"/>
      <c r="D271" s="141"/>
      <c r="E271" s="141"/>
      <c r="F271" s="141"/>
      <c r="G271" s="172"/>
      <c r="H271" s="141"/>
      <c r="I271" s="141"/>
      <c r="J271" s="141"/>
      <c r="K271" s="141"/>
      <c r="L271" s="368"/>
      <c r="M271" s="368"/>
      <c r="N271" s="363"/>
      <c r="O271" s="363"/>
      <c r="P271" s="141"/>
      <c r="Q271" s="106" t="str">
        <f>IF(AND(L271="",M271="",N271="",O271=""),"", IF(O271="",0, IF(N271="RCP", VLOOKUP(O271,VALIDATIONS!$DX$2:$DY$31,2,FALSE), IF(N271="RCBC", VLOOKUP(O271,VALIDATIONS!$EA$2:$EB$90,2,FALSE), IF(O271="Pipe",VALIDATIONS!$ED$2:$EE$16,0)))*G271*P271)   + IF(OR(L271="",L271="No",O271=""),0,          IF(N271="RCP",VLOOKUP(O271,VALIDATIONS!$DX$2:$DZ$31,3,FALSE),IF(N271="RCBC",VLOOKUP(O271,VALIDATIONS!$EA$2:$EC$90,3,FALSE),IF(N271="Pipe", VLOOKUP(O271,VALIDATIONS!$ED$2:$EF$16,3,FALSE))))         ) + IF(OR(M271="",M271="No",O271=""),0, IF(N271="RCP",VLOOKUP(O271,VALIDATIONS!$DX$2:$DZ$31,3,FALSE),IF(N271="RCBC",VLOOKUP(O271,VALIDATIONS!$EA$2:$EC$90,3,FALSE),IF(N271="Pipe", VLOOKUP(O271,VALIDATIONS!$ED$2:$EF$16,3,FALSE)))) )     )</f>
        <v/>
      </c>
    </row>
    <row r="272" spans="1:17" x14ac:dyDescent="0.2">
      <c r="A272" s="136"/>
      <c r="B272" s="141"/>
      <c r="C272" s="361"/>
      <c r="D272" s="141"/>
      <c r="E272" s="141"/>
      <c r="F272" s="141"/>
      <c r="G272" s="172"/>
      <c r="H272" s="141"/>
      <c r="I272" s="141"/>
      <c r="J272" s="141"/>
      <c r="K272" s="141"/>
      <c r="L272" s="368"/>
      <c r="M272" s="368"/>
      <c r="N272" s="363"/>
      <c r="O272" s="363"/>
      <c r="P272" s="141"/>
      <c r="Q272" s="106" t="str">
        <f>IF(AND(L272="",M272="",N272="",O272=""),"", IF(O272="",0, IF(N272="RCP", VLOOKUP(O272,VALIDATIONS!$DX$2:$DY$31,2,FALSE), IF(N272="RCBC", VLOOKUP(O272,VALIDATIONS!$EA$2:$EB$90,2,FALSE), IF(O272="Pipe",VALIDATIONS!$ED$2:$EE$16,0)))*G272*P272)   + IF(OR(L272="",L272="No",O272=""),0,          IF(N272="RCP",VLOOKUP(O272,VALIDATIONS!$DX$2:$DZ$31,3,FALSE),IF(N272="RCBC",VLOOKUP(O272,VALIDATIONS!$EA$2:$EC$90,3,FALSE),IF(N272="Pipe", VLOOKUP(O272,VALIDATIONS!$ED$2:$EF$16,3,FALSE))))         ) + IF(OR(M272="",M272="No",O272=""),0, IF(N272="RCP",VLOOKUP(O272,VALIDATIONS!$DX$2:$DZ$31,3,FALSE),IF(N272="RCBC",VLOOKUP(O272,VALIDATIONS!$EA$2:$EC$90,3,FALSE),IF(N272="Pipe", VLOOKUP(O272,VALIDATIONS!$ED$2:$EF$16,3,FALSE)))) )     )</f>
        <v/>
      </c>
    </row>
    <row r="273" spans="1:17" x14ac:dyDescent="0.2">
      <c r="A273" s="136"/>
      <c r="B273" s="141"/>
      <c r="C273" s="361"/>
      <c r="D273" s="141"/>
      <c r="E273" s="141"/>
      <c r="F273" s="141"/>
      <c r="G273" s="172"/>
      <c r="H273" s="141"/>
      <c r="I273" s="141"/>
      <c r="J273" s="141"/>
      <c r="K273" s="141"/>
      <c r="L273" s="368"/>
      <c r="M273" s="368"/>
      <c r="N273" s="363"/>
      <c r="O273" s="363"/>
      <c r="P273" s="141"/>
      <c r="Q273" s="106" t="str">
        <f>IF(AND(L273="",M273="",N273="",O273=""),"", IF(O273="",0, IF(N273="RCP", VLOOKUP(O273,VALIDATIONS!$DX$2:$DY$31,2,FALSE), IF(N273="RCBC", VLOOKUP(O273,VALIDATIONS!$EA$2:$EB$90,2,FALSE), IF(O273="Pipe",VALIDATIONS!$ED$2:$EE$16,0)))*G273*P273)   + IF(OR(L273="",L273="No",O273=""),0,          IF(N273="RCP",VLOOKUP(O273,VALIDATIONS!$DX$2:$DZ$31,3,FALSE),IF(N273="RCBC",VLOOKUP(O273,VALIDATIONS!$EA$2:$EC$90,3,FALSE),IF(N273="Pipe", VLOOKUP(O273,VALIDATIONS!$ED$2:$EF$16,3,FALSE))))         ) + IF(OR(M273="",M273="No",O273=""),0, IF(N273="RCP",VLOOKUP(O273,VALIDATIONS!$DX$2:$DZ$31,3,FALSE),IF(N273="RCBC",VLOOKUP(O273,VALIDATIONS!$EA$2:$EC$90,3,FALSE),IF(N273="Pipe", VLOOKUP(O273,VALIDATIONS!$ED$2:$EF$16,3,FALSE)))) )     )</f>
        <v/>
      </c>
    </row>
    <row r="274" spans="1:17" x14ac:dyDescent="0.2">
      <c r="A274" s="136"/>
      <c r="B274" s="141"/>
      <c r="C274" s="361"/>
      <c r="D274" s="141"/>
      <c r="E274" s="141"/>
      <c r="F274" s="141"/>
      <c r="G274" s="172"/>
      <c r="H274" s="141"/>
      <c r="I274" s="141"/>
      <c r="J274" s="141"/>
      <c r="K274" s="141"/>
      <c r="L274" s="368"/>
      <c r="M274" s="368"/>
      <c r="N274" s="363"/>
      <c r="O274" s="363"/>
      <c r="P274" s="141"/>
      <c r="Q274" s="106" t="str">
        <f>IF(AND(L274="",M274="",N274="",O274=""),"", IF(O274="",0, IF(N274="RCP", VLOOKUP(O274,VALIDATIONS!$DX$2:$DY$31,2,FALSE), IF(N274="RCBC", VLOOKUP(O274,VALIDATIONS!$EA$2:$EB$90,2,FALSE), IF(O274="Pipe",VALIDATIONS!$ED$2:$EE$16,0)))*G274*P274)   + IF(OR(L274="",L274="No",O274=""),0,          IF(N274="RCP",VLOOKUP(O274,VALIDATIONS!$DX$2:$DZ$31,3,FALSE),IF(N274="RCBC",VLOOKUP(O274,VALIDATIONS!$EA$2:$EC$90,3,FALSE),IF(N274="Pipe", VLOOKUP(O274,VALIDATIONS!$ED$2:$EF$16,3,FALSE))))         ) + IF(OR(M274="",M274="No",O274=""),0, IF(N274="RCP",VLOOKUP(O274,VALIDATIONS!$DX$2:$DZ$31,3,FALSE),IF(N274="RCBC",VLOOKUP(O274,VALIDATIONS!$EA$2:$EC$90,3,FALSE),IF(N274="Pipe", VLOOKUP(O274,VALIDATIONS!$ED$2:$EF$16,3,FALSE)))) )     )</f>
        <v/>
      </c>
    </row>
    <row r="275" spans="1:17" x14ac:dyDescent="0.2">
      <c r="A275" s="136"/>
      <c r="B275" s="141"/>
      <c r="C275" s="361"/>
      <c r="D275" s="141"/>
      <c r="E275" s="141"/>
      <c r="F275" s="141"/>
      <c r="G275" s="172"/>
      <c r="H275" s="141"/>
      <c r="I275" s="141"/>
      <c r="J275" s="141"/>
      <c r="K275" s="141"/>
      <c r="L275" s="368"/>
      <c r="M275" s="368"/>
      <c r="N275" s="363"/>
      <c r="O275" s="363"/>
      <c r="P275" s="141"/>
      <c r="Q275" s="106" t="str">
        <f>IF(AND(L275="",M275="",N275="",O275=""),"", IF(O275="",0, IF(N275="RCP", VLOOKUP(O275,VALIDATIONS!$DX$2:$DY$31,2,FALSE), IF(N275="RCBC", VLOOKUP(O275,VALIDATIONS!$EA$2:$EB$90,2,FALSE), IF(O275="Pipe",VALIDATIONS!$ED$2:$EE$16,0)))*G275*P275)   + IF(OR(L275="",L275="No",O275=""),0,          IF(N275="RCP",VLOOKUP(O275,VALIDATIONS!$DX$2:$DZ$31,3,FALSE),IF(N275="RCBC",VLOOKUP(O275,VALIDATIONS!$EA$2:$EC$90,3,FALSE),IF(N275="Pipe", VLOOKUP(O275,VALIDATIONS!$ED$2:$EF$16,3,FALSE))))         ) + IF(OR(M275="",M275="No",O275=""),0, IF(N275="RCP",VLOOKUP(O275,VALIDATIONS!$DX$2:$DZ$31,3,FALSE),IF(N275="RCBC",VLOOKUP(O275,VALIDATIONS!$EA$2:$EC$90,3,FALSE),IF(N275="Pipe", VLOOKUP(O275,VALIDATIONS!$ED$2:$EF$16,3,FALSE)))) )     )</f>
        <v/>
      </c>
    </row>
    <row r="276" spans="1:17" x14ac:dyDescent="0.2">
      <c r="A276" s="136"/>
      <c r="B276" s="141"/>
      <c r="C276" s="361"/>
      <c r="D276" s="141"/>
      <c r="E276" s="141"/>
      <c r="F276" s="141"/>
      <c r="G276" s="172"/>
      <c r="H276" s="141"/>
      <c r="I276" s="141"/>
      <c r="J276" s="141"/>
      <c r="K276" s="141"/>
      <c r="L276" s="368"/>
      <c r="M276" s="368"/>
      <c r="N276" s="363"/>
      <c r="O276" s="363"/>
      <c r="P276" s="141"/>
      <c r="Q276" s="106" t="str">
        <f>IF(AND(L276="",M276="",N276="",O276=""),"", IF(O276="",0, IF(N276="RCP", VLOOKUP(O276,VALIDATIONS!$DX$2:$DY$31,2,FALSE), IF(N276="RCBC", VLOOKUP(O276,VALIDATIONS!$EA$2:$EB$90,2,FALSE), IF(O276="Pipe",VALIDATIONS!$ED$2:$EE$16,0)))*G276*P276)   + IF(OR(L276="",L276="No",O276=""),0,          IF(N276="RCP",VLOOKUP(O276,VALIDATIONS!$DX$2:$DZ$31,3,FALSE),IF(N276="RCBC",VLOOKUP(O276,VALIDATIONS!$EA$2:$EC$90,3,FALSE),IF(N276="Pipe", VLOOKUP(O276,VALIDATIONS!$ED$2:$EF$16,3,FALSE))))         ) + IF(OR(M276="",M276="No",O276=""),0, IF(N276="RCP",VLOOKUP(O276,VALIDATIONS!$DX$2:$DZ$31,3,FALSE),IF(N276="RCBC",VLOOKUP(O276,VALIDATIONS!$EA$2:$EC$90,3,FALSE),IF(N276="Pipe", VLOOKUP(O276,VALIDATIONS!$ED$2:$EF$16,3,FALSE)))) )     )</f>
        <v/>
      </c>
    </row>
    <row r="277" spans="1:17" x14ac:dyDescent="0.2">
      <c r="A277" s="136"/>
      <c r="B277" s="141"/>
      <c r="C277" s="361"/>
      <c r="D277" s="141"/>
      <c r="E277" s="141"/>
      <c r="F277" s="141"/>
      <c r="G277" s="172"/>
      <c r="H277" s="141"/>
      <c r="I277" s="141"/>
      <c r="J277" s="141"/>
      <c r="K277" s="141"/>
      <c r="L277" s="368"/>
      <c r="M277" s="368"/>
      <c r="N277" s="363"/>
      <c r="O277" s="363"/>
      <c r="P277" s="141"/>
      <c r="Q277" s="106" t="str">
        <f>IF(AND(L277="",M277="",N277="",O277=""),"", IF(O277="",0, IF(N277="RCP", VLOOKUP(O277,VALIDATIONS!$DX$2:$DY$31,2,FALSE), IF(N277="RCBC", VLOOKUP(O277,VALIDATIONS!$EA$2:$EB$90,2,FALSE), IF(O277="Pipe",VALIDATIONS!$ED$2:$EE$16,0)))*G277*P277)   + IF(OR(L277="",L277="No",O277=""),0,          IF(N277="RCP",VLOOKUP(O277,VALIDATIONS!$DX$2:$DZ$31,3,FALSE),IF(N277="RCBC",VLOOKUP(O277,VALIDATIONS!$EA$2:$EC$90,3,FALSE),IF(N277="Pipe", VLOOKUP(O277,VALIDATIONS!$ED$2:$EF$16,3,FALSE))))         ) + IF(OR(M277="",M277="No",O277=""),0, IF(N277="RCP",VLOOKUP(O277,VALIDATIONS!$DX$2:$DZ$31,3,FALSE),IF(N277="RCBC",VLOOKUP(O277,VALIDATIONS!$EA$2:$EC$90,3,FALSE),IF(N277="Pipe", VLOOKUP(O277,VALIDATIONS!$ED$2:$EF$16,3,FALSE)))) )     )</f>
        <v/>
      </c>
    </row>
    <row r="278" spans="1:17" x14ac:dyDescent="0.2">
      <c r="A278" s="136"/>
      <c r="B278" s="141"/>
      <c r="C278" s="361"/>
      <c r="D278" s="141"/>
      <c r="E278" s="141"/>
      <c r="F278" s="141"/>
      <c r="G278" s="172"/>
      <c r="H278" s="141"/>
      <c r="I278" s="141"/>
      <c r="J278" s="141"/>
      <c r="K278" s="141"/>
      <c r="L278" s="368"/>
      <c r="M278" s="368"/>
      <c r="N278" s="363"/>
      <c r="O278" s="363"/>
      <c r="P278" s="141"/>
      <c r="Q278" s="106" t="str">
        <f>IF(AND(L278="",M278="",N278="",O278=""),"", IF(O278="",0, IF(N278="RCP", VLOOKUP(O278,VALIDATIONS!$DX$2:$DY$31,2,FALSE), IF(N278="RCBC", VLOOKUP(O278,VALIDATIONS!$EA$2:$EB$90,2,FALSE), IF(O278="Pipe",VALIDATIONS!$ED$2:$EE$16,0)))*G278*P278)   + IF(OR(L278="",L278="No",O278=""),0,          IF(N278="RCP",VLOOKUP(O278,VALIDATIONS!$DX$2:$DZ$31,3,FALSE),IF(N278="RCBC",VLOOKUP(O278,VALIDATIONS!$EA$2:$EC$90,3,FALSE),IF(N278="Pipe", VLOOKUP(O278,VALIDATIONS!$ED$2:$EF$16,3,FALSE))))         ) + IF(OR(M278="",M278="No",O278=""),0, IF(N278="RCP",VLOOKUP(O278,VALIDATIONS!$DX$2:$DZ$31,3,FALSE),IF(N278="RCBC",VLOOKUP(O278,VALIDATIONS!$EA$2:$EC$90,3,FALSE),IF(N278="Pipe", VLOOKUP(O278,VALIDATIONS!$ED$2:$EF$16,3,FALSE)))) )     )</f>
        <v/>
      </c>
    </row>
    <row r="279" spans="1:17" x14ac:dyDescent="0.2">
      <c r="A279" s="136"/>
      <c r="B279" s="141"/>
      <c r="C279" s="361"/>
      <c r="D279" s="141"/>
      <c r="E279" s="141"/>
      <c r="F279" s="141"/>
      <c r="G279" s="172"/>
      <c r="H279" s="141"/>
      <c r="I279" s="141"/>
      <c r="J279" s="141"/>
      <c r="K279" s="141"/>
      <c r="L279" s="368"/>
      <c r="M279" s="368"/>
      <c r="N279" s="363"/>
      <c r="O279" s="363"/>
      <c r="P279" s="141"/>
      <c r="Q279" s="106" t="str">
        <f>IF(AND(L279="",M279="",N279="",O279=""),"", IF(O279="",0, IF(N279="RCP", VLOOKUP(O279,VALIDATIONS!$DX$2:$DY$31,2,FALSE), IF(N279="RCBC", VLOOKUP(O279,VALIDATIONS!$EA$2:$EB$90,2,FALSE), IF(O279="Pipe",VALIDATIONS!$ED$2:$EE$16,0)))*G279*P279)   + IF(OR(L279="",L279="No",O279=""),0,          IF(N279="RCP",VLOOKUP(O279,VALIDATIONS!$DX$2:$DZ$31,3,FALSE),IF(N279="RCBC",VLOOKUP(O279,VALIDATIONS!$EA$2:$EC$90,3,FALSE),IF(N279="Pipe", VLOOKUP(O279,VALIDATIONS!$ED$2:$EF$16,3,FALSE))))         ) + IF(OR(M279="",M279="No",O279=""),0, IF(N279="RCP",VLOOKUP(O279,VALIDATIONS!$DX$2:$DZ$31,3,FALSE),IF(N279="RCBC",VLOOKUP(O279,VALIDATIONS!$EA$2:$EC$90,3,FALSE),IF(N279="Pipe", VLOOKUP(O279,VALIDATIONS!$ED$2:$EF$16,3,FALSE)))) )     )</f>
        <v/>
      </c>
    </row>
    <row r="280" spans="1:17" x14ac:dyDescent="0.2">
      <c r="A280" s="136"/>
      <c r="B280" s="141"/>
      <c r="C280" s="361"/>
      <c r="D280" s="141"/>
      <c r="E280" s="141"/>
      <c r="F280" s="141"/>
      <c r="G280" s="172"/>
      <c r="H280" s="141"/>
      <c r="I280" s="141"/>
      <c r="J280" s="141"/>
      <c r="K280" s="141"/>
      <c r="L280" s="368"/>
      <c r="M280" s="368"/>
      <c r="N280" s="363"/>
      <c r="O280" s="363"/>
      <c r="P280" s="141"/>
      <c r="Q280" s="106" t="str">
        <f>IF(AND(L280="",M280="",N280="",O280=""),"", IF(O280="",0, IF(N280="RCP", VLOOKUP(O280,VALIDATIONS!$DX$2:$DY$31,2,FALSE), IF(N280="RCBC", VLOOKUP(O280,VALIDATIONS!$EA$2:$EB$90,2,FALSE), IF(O280="Pipe",VALIDATIONS!$ED$2:$EE$16,0)))*G280*P280)   + IF(OR(L280="",L280="No",O280=""),0,          IF(N280="RCP",VLOOKUP(O280,VALIDATIONS!$DX$2:$DZ$31,3,FALSE),IF(N280="RCBC",VLOOKUP(O280,VALIDATIONS!$EA$2:$EC$90,3,FALSE),IF(N280="Pipe", VLOOKUP(O280,VALIDATIONS!$ED$2:$EF$16,3,FALSE))))         ) + IF(OR(M280="",M280="No",O280=""),0, IF(N280="RCP",VLOOKUP(O280,VALIDATIONS!$DX$2:$DZ$31,3,FALSE),IF(N280="RCBC",VLOOKUP(O280,VALIDATIONS!$EA$2:$EC$90,3,FALSE),IF(N280="Pipe", VLOOKUP(O280,VALIDATIONS!$ED$2:$EF$16,3,FALSE)))) )     )</f>
        <v/>
      </c>
    </row>
    <row r="281" spans="1:17" x14ac:dyDescent="0.2">
      <c r="A281" s="136"/>
      <c r="B281" s="141"/>
      <c r="C281" s="361"/>
      <c r="D281" s="141"/>
      <c r="E281" s="141"/>
      <c r="F281" s="141"/>
      <c r="G281" s="172"/>
      <c r="H281" s="141"/>
      <c r="I281" s="141"/>
      <c r="J281" s="141"/>
      <c r="K281" s="141"/>
      <c r="L281" s="368"/>
      <c r="M281" s="368"/>
      <c r="N281" s="363"/>
      <c r="O281" s="363"/>
      <c r="P281" s="141"/>
      <c r="Q281" s="106" t="str">
        <f>IF(AND(L281="",M281="",N281="",O281=""),"", IF(O281="",0, IF(N281="RCP", VLOOKUP(O281,VALIDATIONS!$DX$2:$DY$31,2,FALSE), IF(N281="RCBC", VLOOKUP(O281,VALIDATIONS!$EA$2:$EB$90,2,FALSE), IF(O281="Pipe",VALIDATIONS!$ED$2:$EE$16,0)))*G281*P281)   + IF(OR(L281="",L281="No",O281=""),0,          IF(N281="RCP",VLOOKUP(O281,VALIDATIONS!$DX$2:$DZ$31,3,FALSE),IF(N281="RCBC",VLOOKUP(O281,VALIDATIONS!$EA$2:$EC$90,3,FALSE),IF(N281="Pipe", VLOOKUP(O281,VALIDATIONS!$ED$2:$EF$16,3,FALSE))))         ) + IF(OR(M281="",M281="No",O281=""),0, IF(N281="RCP",VLOOKUP(O281,VALIDATIONS!$DX$2:$DZ$31,3,FALSE),IF(N281="RCBC",VLOOKUP(O281,VALIDATIONS!$EA$2:$EC$90,3,FALSE),IF(N281="Pipe", VLOOKUP(O281,VALIDATIONS!$ED$2:$EF$16,3,FALSE)))) )     )</f>
        <v/>
      </c>
    </row>
    <row r="282" spans="1:17" x14ac:dyDescent="0.2">
      <c r="A282" s="136"/>
      <c r="B282" s="141"/>
      <c r="C282" s="361"/>
      <c r="D282" s="141"/>
      <c r="E282" s="141"/>
      <c r="F282" s="141"/>
      <c r="G282" s="172"/>
      <c r="H282" s="141"/>
      <c r="I282" s="141"/>
      <c r="J282" s="141"/>
      <c r="K282" s="141"/>
      <c r="L282" s="368"/>
      <c r="M282" s="368"/>
      <c r="N282" s="363"/>
      <c r="O282" s="363"/>
      <c r="P282" s="141"/>
      <c r="Q282" s="106" t="str">
        <f>IF(AND(L282="",M282="",N282="",O282=""),"", IF(O282="",0, IF(N282="RCP", VLOOKUP(O282,VALIDATIONS!$DX$2:$DY$31,2,FALSE), IF(N282="RCBC", VLOOKUP(O282,VALIDATIONS!$EA$2:$EB$90,2,FALSE), IF(O282="Pipe",VALIDATIONS!$ED$2:$EE$16,0)))*G282*P282)   + IF(OR(L282="",L282="No",O282=""),0,          IF(N282="RCP",VLOOKUP(O282,VALIDATIONS!$DX$2:$DZ$31,3,FALSE),IF(N282="RCBC",VLOOKUP(O282,VALIDATIONS!$EA$2:$EC$90,3,FALSE),IF(N282="Pipe", VLOOKUP(O282,VALIDATIONS!$ED$2:$EF$16,3,FALSE))))         ) + IF(OR(M282="",M282="No",O282=""),0, IF(N282="RCP",VLOOKUP(O282,VALIDATIONS!$DX$2:$DZ$31,3,FALSE),IF(N282="RCBC",VLOOKUP(O282,VALIDATIONS!$EA$2:$EC$90,3,FALSE),IF(N282="Pipe", VLOOKUP(O282,VALIDATIONS!$ED$2:$EF$16,3,FALSE)))) )     )</f>
        <v/>
      </c>
    </row>
    <row r="283" spans="1:17" x14ac:dyDescent="0.2">
      <c r="A283" s="136"/>
      <c r="B283" s="141"/>
      <c r="C283" s="361"/>
      <c r="D283" s="141"/>
      <c r="E283" s="141"/>
      <c r="F283" s="141"/>
      <c r="G283" s="172"/>
      <c r="H283" s="141"/>
      <c r="I283" s="141"/>
      <c r="J283" s="141"/>
      <c r="K283" s="141"/>
      <c r="L283" s="368"/>
      <c r="M283" s="368"/>
      <c r="N283" s="363"/>
      <c r="O283" s="363"/>
      <c r="P283" s="141"/>
      <c r="Q283" s="106" t="str">
        <f>IF(AND(L283="",M283="",N283="",O283=""),"", IF(O283="",0, IF(N283="RCP", VLOOKUP(O283,VALIDATIONS!$DX$2:$DY$31,2,FALSE), IF(N283="RCBC", VLOOKUP(O283,VALIDATIONS!$EA$2:$EB$90,2,FALSE), IF(O283="Pipe",VALIDATIONS!$ED$2:$EE$16,0)))*G283*P283)   + IF(OR(L283="",L283="No",O283=""),0,          IF(N283="RCP",VLOOKUP(O283,VALIDATIONS!$DX$2:$DZ$31,3,FALSE),IF(N283="RCBC",VLOOKUP(O283,VALIDATIONS!$EA$2:$EC$90,3,FALSE),IF(N283="Pipe", VLOOKUP(O283,VALIDATIONS!$ED$2:$EF$16,3,FALSE))))         ) + IF(OR(M283="",M283="No",O283=""),0, IF(N283="RCP",VLOOKUP(O283,VALIDATIONS!$DX$2:$DZ$31,3,FALSE),IF(N283="RCBC",VLOOKUP(O283,VALIDATIONS!$EA$2:$EC$90,3,FALSE),IF(N283="Pipe", VLOOKUP(O283,VALIDATIONS!$ED$2:$EF$16,3,FALSE)))) )     )</f>
        <v/>
      </c>
    </row>
    <row r="284" spans="1:17" x14ac:dyDescent="0.2">
      <c r="A284" s="136"/>
      <c r="B284" s="141"/>
      <c r="C284" s="361"/>
      <c r="D284" s="141"/>
      <c r="E284" s="141"/>
      <c r="F284" s="141"/>
      <c r="G284" s="172"/>
      <c r="H284" s="141"/>
      <c r="I284" s="141"/>
      <c r="J284" s="141"/>
      <c r="K284" s="141"/>
      <c r="L284" s="368"/>
      <c r="M284" s="368"/>
      <c r="N284" s="363"/>
      <c r="O284" s="363"/>
      <c r="P284" s="141"/>
      <c r="Q284" s="106" t="str">
        <f>IF(AND(L284="",M284="",N284="",O284=""),"", IF(O284="",0, IF(N284="RCP", VLOOKUP(O284,VALIDATIONS!$DX$2:$DY$31,2,FALSE), IF(N284="RCBC", VLOOKUP(O284,VALIDATIONS!$EA$2:$EB$90,2,FALSE), IF(O284="Pipe",VALIDATIONS!$ED$2:$EE$16,0)))*G284*P284)   + IF(OR(L284="",L284="No",O284=""),0,          IF(N284="RCP",VLOOKUP(O284,VALIDATIONS!$DX$2:$DZ$31,3,FALSE),IF(N284="RCBC",VLOOKUP(O284,VALIDATIONS!$EA$2:$EC$90,3,FALSE),IF(N284="Pipe", VLOOKUP(O284,VALIDATIONS!$ED$2:$EF$16,3,FALSE))))         ) + IF(OR(M284="",M284="No",O284=""),0, IF(N284="RCP",VLOOKUP(O284,VALIDATIONS!$DX$2:$DZ$31,3,FALSE),IF(N284="RCBC",VLOOKUP(O284,VALIDATIONS!$EA$2:$EC$90,3,FALSE),IF(N284="Pipe", VLOOKUP(O284,VALIDATIONS!$ED$2:$EF$16,3,FALSE)))) )     )</f>
        <v/>
      </c>
    </row>
    <row r="285" spans="1:17" x14ac:dyDescent="0.2">
      <c r="A285" s="136"/>
      <c r="B285" s="141"/>
      <c r="C285" s="361"/>
      <c r="D285" s="141"/>
      <c r="E285" s="141"/>
      <c r="F285" s="141"/>
      <c r="G285" s="172"/>
      <c r="H285" s="141"/>
      <c r="I285" s="141"/>
      <c r="J285" s="141"/>
      <c r="K285" s="141"/>
      <c r="L285" s="368"/>
      <c r="M285" s="368"/>
      <c r="N285" s="363"/>
      <c r="O285" s="363"/>
      <c r="P285" s="141"/>
      <c r="Q285" s="106" t="str">
        <f>IF(AND(L285="",M285="",N285="",O285=""),"", IF(O285="",0, IF(N285="RCP", VLOOKUP(O285,VALIDATIONS!$DX$2:$DY$31,2,FALSE), IF(N285="RCBC", VLOOKUP(O285,VALIDATIONS!$EA$2:$EB$90,2,FALSE), IF(O285="Pipe",VALIDATIONS!$ED$2:$EE$16,0)))*G285*P285)   + IF(OR(L285="",L285="No",O285=""),0,          IF(N285="RCP",VLOOKUP(O285,VALIDATIONS!$DX$2:$DZ$31,3,FALSE),IF(N285="RCBC",VLOOKUP(O285,VALIDATIONS!$EA$2:$EC$90,3,FALSE),IF(N285="Pipe", VLOOKUP(O285,VALIDATIONS!$ED$2:$EF$16,3,FALSE))))         ) + IF(OR(M285="",M285="No",O285=""),0, IF(N285="RCP",VLOOKUP(O285,VALIDATIONS!$DX$2:$DZ$31,3,FALSE),IF(N285="RCBC",VLOOKUP(O285,VALIDATIONS!$EA$2:$EC$90,3,FALSE),IF(N285="Pipe", VLOOKUP(O285,VALIDATIONS!$ED$2:$EF$16,3,FALSE)))) )     )</f>
        <v/>
      </c>
    </row>
    <row r="286" spans="1:17" x14ac:dyDescent="0.2">
      <c r="A286" s="136"/>
      <c r="B286" s="141"/>
      <c r="C286" s="361"/>
      <c r="D286" s="141"/>
      <c r="E286" s="141"/>
      <c r="F286" s="141"/>
      <c r="G286" s="172"/>
      <c r="H286" s="141"/>
      <c r="I286" s="141"/>
      <c r="J286" s="141"/>
      <c r="K286" s="141"/>
      <c r="L286" s="368"/>
      <c r="M286" s="368"/>
      <c r="N286" s="363"/>
      <c r="O286" s="363"/>
      <c r="P286" s="141"/>
      <c r="Q286" s="106" t="str">
        <f>IF(AND(L286="",M286="",N286="",O286=""),"", IF(O286="",0, IF(N286="RCP", VLOOKUP(O286,VALIDATIONS!$DX$2:$DY$31,2,FALSE), IF(N286="RCBC", VLOOKUP(O286,VALIDATIONS!$EA$2:$EB$90,2,FALSE), IF(O286="Pipe",VALIDATIONS!$ED$2:$EE$16,0)))*G286*P286)   + IF(OR(L286="",L286="No",O286=""),0,          IF(N286="RCP",VLOOKUP(O286,VALIDATIONS!$DX$2:$DZ$31,3,FALSE),IF(N286="RCBC",VLOOKUP(O286,VALIDATIONS!$EA$2:$EC$90,3,FALSE),IF(N286="Pipe", VLOOKUP(O286,VALIDATIONS!$ED$2:$EF$16,3,FALSE))))         ) + IF(OR(M286="",M286="No",O286=""),0, IF(N286="RCP",VLOOKUP(O286,VALIDATIONS!$DX$2:$DZ$31,3,FALSE),IF(N286="RCBC",VLOOKUP(O286,VALIDATIONS!$EA$2:$EC$90,3,FALSE),IF(N286="Pipe", VLOOKUP(O286,VALIDATIONS!$ED$2:$EF$16,3,FALSE)))) )     )</f>
        <v/>
      </c>
    </row>
    <row r="287" spans="1:17" x14ac:dyDescent="0.2">
      <c r="A287" s="136"/>
      <c r="B287" s="141"/>
      <c r="C287" s="361"/>
      <c r="D287" s="141"/>
      <c r="E287" s="141"/>
      <c r="F287" s="141"/>
      <c r="G287" s="172"/>
      <c r="H287" s="141"/>
      <c r="I287" s="141"/>
      <c r="J287" s="141"/>
      <c r="K287" s="141"/>
      <c r="L287" s="368"/>
      <c r="M287" s="368"/>
      <c r="N287" s="363"/>
      <c r="O287" s="363"/>
      <c r="P287" s="141"/>
      <c r="Q287" s="106" t="str">
        <f>IF(AND(L287="",M287="",N287="",O287=""),"", IF(O287="",0, IF(N287="RCP", VLOOKUP(O287,VALIDATIONS!$DX$2:$DY$31,2,FALSE), IF(N287="RCBC", VLOOKUP(O287,VALIDATIONS!$EA$2:$EB$90,2,FALSE), IF(O287="Pipe",VALIDATIONS!$ED$2:$EE$16,0)))*G287*P287)   + IF(OR(L287="",L287="No",O287=""),0,          IF(N287="RCP",VLOOKUP(O287,VALIDATIONS!$DX$2:$DZ$31,3,FALSE),IF(N287="RCBC",VLOOKUP(O287,VALIDATIONS!$EA$2:$EC$90,3,FALSE),IF(N287="Pipe", VLOOKUP(O287,VALIDATIONS!$ED$2:$EF$16,3,FALSE))))         ) + IF(OR(M287="",M287="No",O287=""),0, IF(N287="RCP",VLOOKUP(O287,VALIDATIONS!$DX$2:$DZ$31,3,FALSE),IF(N287="RCBC",VLOOKUP(O287,VALIDATIONS!$EA$2:$EC$90,3,FALSE),IF(N287="Pipe", VLOOKUP(O287,VALIDATIONS!$ED$2:$EF$16,3,FALSE)))) )     )</f>
        <v/>
      </c>
    </row>
    <row r="288" spans="1:17" x14ac:dyDescent="0.2">
      <c r="A288" s="136"/>
      <c r="B288" s="141"/>
      <c r="C288" s="361"/>
      <c r="D288" s="141"/>
      <c r="E288" s="141"/>
      <c r="F288" s="141"/>
      <c r="G288" s="172"/>
      <c r="H288" s="141"/>
      <c r="I288" s="141"/>
      <c r="J288" s="141"/>
      <c r="K288" s="141"/>
      <c r="L288" s="368"/>
      <c r="M288" s="368"/>
      <c r="N288" s="363"/>
      <c r="O288" s="363"/>
      <c r="P288" s="141"/>
      <c r="Q288" s="106" t="str">
        <f>IF(AND(L288="",M288="",N288="",O288=""),"", IF(O288="",0, IF(N288="RCP", VLOOKUP(O288,VALIDATIONS!$DX$2:$DY$31,2,FALSE), IF(N288="RCBC", VLOOKUP(O288,VALIDATIONS!$EA$2:$EB$90,2,FALSE), IF(O288="Pipe",VALIDATIONS!$ED$2:$EE$16,0)))*G288*P288)   + IF(OR(L288="",L288="No",O288=""),0,          IF(N288="RCP",VLOOKUP(O288,VALIDATIONS!$DX$2:$DZ$31,3,FALSE),IF(N288="RCBC",VLOOKUP(O288,VALIDATIONS!$EA$2:$EC$90,3,FALSE),IF(N288="Pipe", VLOOKUP(O288,VALIDATIONS!$ED$2:$EF$16,3,FALSE))))         ) + IF(OR(M288="",M288="No",O288=""),0, IF(N288="RCP",VLOOKUP(O288,VALIDATIONS!$DX$2:$DZ$31,3,FALSE),IF(N288="RCBC",VLOOKUP(O288,VALIDATIONS!$EA$2:$EC$90,3,FALSE),IF(N288="Pipe", VLOOKUP(O288,VALIDATIONS!$ED$2:$EF$16,3,FALSE)))) )     )</f>
        <v/>
      </c>
    </row>
    <row r="289" spans="1:17" x14ac:dyDescent="0.2">
      <c r="A289" s="136"/>
      <c r="B289" s="141"/>
      <c r="C289" s="361"/>
      <c r="D289" s="141"/>
      <c r="E289" s="141"/>
      <c r="F289" s="141"/>
      <c r="G289" s="172"/>
      <c r="H289" s="141"/>
      <c r="I289" s="141"/>
      <c r="J289" s="141"/>
      <c r="K289" s="141"/>
      <c r="L289" s="368"/>
      <c r="M289" s="368"/>
      <c r="N289" s="363"/>
      <c r="O289" s="363"/>
      <c r="P289" s="141"/>
      <c r="Q289" s="106" t="str">
        <f>IF(AND(L289="",M289="",N289="",O289=""),"", IF(O289="",0, IF(N289="RCP", VLOOKUP(O289,VALIDATIONS!$DX$2:$DY$31,2,FALSE), IF(N289="RCBC", VLOOKUP(O289,VALIDATIONS!$EA$2:$EB$90,2,FALSE), IF(O289="Pipe",VALIDATIONS!$ED$2:$EE$16,0)))*G289*P289)   + IF(OR(L289="",L289="No",O289=""),0,          IF(N289="RCP",VLOOKUP(O289,VALIDATIONS!$DX$2:$DZ$31,3,FALSE),IF(N289="RCBC",VLOOKUP(O289,VALIDATIONS!$EA$2:$EC$90,3,FALSE),IF(N289="Pipe", VLOOKUP(O289,VALIDATIONS!$ED$2:$EF$16,3,FALSE))))         ) + IF(OR(M289="",M289="No",O289=""),0, IF(N289="RCP",VLOOKUP(O289,VALIDATIONS!$DX$2:$DZ$31,3,FALSE),IF(N289="RCBC",VLOOKUP(O289,VALIDATIONS!$EA$2:$EC$90,3,FALSE),IF(N289="Pipe", VLOOKUP(O289,VALIDATIONS!$ED$2:$EF$16,3,FALSE)))) )     )</f>
        <v/>
      </c>
    </row>
    <row r="290" spans="1:17" x14ac:dyDescent="0.2">
      <c r="A290" s="136"/>
      <c r="B290" s="141"/>
      <c r="C290" s="361"/>
      <c r="D290" s="141"/>
      <c r="E290" s="141"/>
      <c r="F290" s="141"/>
      <c r="G290" s="172"/>
      <c r="H290" s="141"/>
      <c r="I290" s="141"/>
      <c r="J290" s="141"/>
      <c r="K290" s="141"/>
      <c r="L290" s="368"/>
      <c r="M290" s="368"/>
      <c r="N290" s="363"/>
      <c r="O290" s="363"/>
      <c r="P290" s="141"/>
      <c r="Q290" s="106" t="str">
        <f>IF(AND(L290="",M290="",N290="",O290=""),"", IF(O290="",0, IF(N290="RCP", VLOOKUP(O290,VALIDATIONS!$DX$2:$DY$31,2,FALSE), IF(N290="RCBC", VLOOKUP(O290,VALIDATIONS!$EA$2:$EB$90,2,FALSE), IF(O290="Pipe",VALIDATIONS!$ED$2:$EE$16,0)))*G290*P290)   + IF(OR(L290="",L290="No",O290=""),0,          IF(N290="RCP",VLOOKUP(O290,VALIDATIONS!$DX$2:$DZ$31,3,FALSE),IF(N290="RCBC",VLOOKUP(O290,VALIDATIONS!$EA$2:$EC$90,3,FALSE),IF(N290="Pipe", VLOOKUP(O290,VALIDATIONS!$ED$2:$EF$16,3,FALSE))))         ) + IF(OR(M290="",M290="No",O290=""),0, IF(N290="RCP",VLOOKUP(O290,VALIDATIONS!$DX$2:$DZ$31,3,FALSE),IF(N290="RCBC",VLOOKUP(O290,VALIDATIONS!$EA$2:$EC$90,3,FALSE),IF(N290="Pipe", VLOOKUP(O290,VALIDATIONS!$ED$2:$EF$16,3,FALSE)))) )     )</f>
        <v/>
      </c>
    </row>
    <row r="291" spans="1:17" x14ac:dyDescent="0.2">
      <c r="A291" s="136"/>
      <c r="B291" s="141"/>
      <c r="C291" s="361"/>
      <c r="D291" s="141"/>
      <c r="E291" s="141"/>
      <c r="F291" s="141"/>
      <c r="G291" s="172"/>
      <c r="H291" s="141"/>
      <c r="I291" s="141"/>
      <c r="J291" s="141"/>
      <c r="K291" s="141"/>
      <c r="L291" s="368"/>
      <c r="M291" s="368"/>
      <c r="N291" s="363"/>
      <c r="O291" s="363"/>
      <c r="P291" s="141"/>
      <c r="Q291" s="106" t="str">
        <f>IF(AND(L291="",M291="",N291="",O291=""),"", IF(O291="",0, IF(N291="RCP", VLOOKUP(O291,VALIDATIONS!$DX$2:$DY$31,2,FALSE), IF(N291="RCBC", VLOOKUP(O291,VALIDATIONS!$EA$2:$EB$90,2,FALSE), IF(O291="Pipe",VALIDATIONS!$ED$2:$EE$16,0)))*G291*P291)   + IF(OR(L291="",L291="No",O291=""),0,          IF(N291="RCP",VLOOKUP(O291,VALIDATIONS!$DX$2:$DZ$31,3,FALSE),IF(N291="RCBC",VLOOKUP(O291,VALIDATIONS!$EA$2:$EC$90,3,FALSE),IF(N291="Pipe", VLOOKUP(O291,VALIDATIONS!$ED$2:$EF$16,3,FALSE))))         ) + IF(OR(M291="",M291="No",O291=""),0, IF(N291="RCP",VLOOKUP(O291,VALIDATIONS!$DX$2:$DZ$31,3,FALSE),IF(N291="RCBC",VLOOKUP(O291,VALIDATIONS!$EA$2:$EC$90,3,FALSE),IF(N291="Pipe", VLOOKUP(O291,VALIDATIONS!$ED$2:$EF$16,3,FALSE)))) )     )</f>
        <v/>
      </c>
    </row>
    <row r="292" spans="1:17" x14ac:dyDescent="0.2">
      <c r="A292" s="136"/>
      <c r="B292" s="141"/>
      <c r="C292" s="361"/>
      <c r="D292" s="141"/>
      <c r="E292" s="141"/>
      <c r="F292" s="141"/>
      <c r="G292" s="172"/>
      <c r="H292" s="141"/>
      <c r="I292" s="141"/>
      <c r="J292" s="141"/>
      <c r="K292" s="141"/>
      <c r="L292" s="368"/>
      <c r="M292" s="368"/>
      <c r="N292" s="363"/>
      <c r="O292" s="363"/>
      <c r="P292" s="141"/>
      <c r="Q292" s="106" t="str">
        <f>IF(AND(L292="",M292="",N292="",O292=""),"", IF(O292="",0, IF(N292="RCP", VLOOKUP(O292,VALIDATIONS!$DX$2:$DY$31,2,FALSE), IF(N292="RCBC", VLOOKUP(O292,VALIDATIONS!$EA$2:$EB$90,2,FALSE), IF(O292="Pipe",VALIDATIONS!$ED$2:$EE$16,0)))*G292*P292)   + IF(OR(L292="",L292="No",O292=""),0,          IF(N292="RCP",VLOOKUP(O292,VALIDATIONS!$DX$2:$DZ$31,3,FALSE),IF(N292="RCBC",VLOOKUP(O292,VALIDATIONS!$EA$2:$EC$90,3,FALSE),IF(N292="Pipe", VLOOKUP(O292,VALIDATIONS!$ED$2:$EF$16,3,FALSE))))         ) + IF(OR(M292="",M292="No",O292=""),0, IF(N292="RCP",VLOOKUP(O292,VALIDATIONS!$DX$2:$DZ$31,3,FALSE),IF(N292="RCBC",VLOOKUP(O292,VALIDATIONS!$EA$2:$EC$90,3,FALSE),IF(N292="Pipe", VLOOKUP(O292,VALIDATIONS!$ED$2:$EF$16,3,FALSE)))) )     )</f>
        <v/>
      </c>
    </row>
    <row r="293" spans="1:17" x14ac:dyDescent="0.2">
      <c r="A293" s="136"/>
      <c r="B293" s="141"/>
      <c r="C293" s="361"/>
      <c r="D293" s="141"/>
      <c r="E293" s="141"/>
      <c r="F293" s="141"/>
      <c r="G293" s="172"/>
      <c r="H293" s="141"/>
      <c r="I293" s="141"/>
      <c r="J293" s="141"/>
      <c r="K293" s="141"/>
      <c r="L293" s="368"/>
      <c r="M293" s="368"/>
      <c r="N293" s="363"/>
      <c r="O293" s="363"/>
      <c r="P293" s="141"/>
      <c r="Q293" s="106" t="str">
        <f>IF(AND(L293="",M293="",N293="",O293=""),"", IF(O293="",0, IF(N293="RCP", VLOOKUP(O293,VALIDATIONS!$DX$2:$DY$31,2,FALSE), IF(N293="RCBC", VLOOKUP(O293,VALIDATIONS!$EA$2:$EB$90,2,FALSE), IF(O293="Pipe",VALIDATIONS!$ED$2:$EE$16,0)))*G293*P293)   + IF(OR(L293="",L293="No",O293=""),0,          IF(N293="RCP",VLOOKUP(O293,VALIDATIONS!$DX$2:$DZ$31,3,FALSE),IF(N293="RCBC",VLOOKUP(O293,VALIDATIONS!$EA$2:$EC$90,3,FALSE),IF(N293="Pipe", VLOOKUP(O293,VALIDATIONS!$ED$2:$EF$16,3,FALSE))))         ) + IF(OR(M293="",M293="No",O293=""),0, IF(N293="RCP",VLOOKUP(O293,VALIDATIONS!$DX$2:$DZ$31,3,FALSE),IF(N293="RCBC",VLOOKUP(O293,VALIDATIONS!$EA$2:$EC$90,3,FALSE),IF(N293="Pipe", VLOOKUP(O293,VALIDATIONS!$ED$2:$EF$16,3,FALSE)))) )     )</f>
        <v/>
      </c>
    </row>
    <row r="294" spans="1:17" x14ac:dyDescent="0.2">
      <c r="A294" s="136"/>
      <c r="B294" s="141"/>
      <c r="C294" s="361"/>
      <c r="D294" s="141"/>
      <c r="E294" s="141"/>
      <c r="F294" s="141"/>
      <c r="G294" s="172"/>
      <c r="H294" s="141"/>
      <c r="I294" s="141"/>
      <c r="J294" s="141"/>
      <c r="K294" s="141"/>
      <c r="L294" s="368"/>
      <c r="M294" s="368"/>
      <c r="N294" s="363"/>
      <c r="O294" s="363"/>
      <c r="P294" s="141"/>
      <c r="Q294" s="106" t="str">
        <f>IF(AND(L294="",M294="",N294="",O294=""),"", IF(O294="",0, IF(N294="RCP", VLOOKUP(O294,VALIDATIONS!$DX$2:$DY$31,2,FALSE), IF(N294="RCBC", VLOOKUP(O294,VALIDATIONS!$EA$2:$EB$90,2,FALSE), IF(O294="Pipe",VALIDATIONS!$ED$2:$EE$16,0)))*G294*P294)   + IF(OR(L294="",L294="No",O294=""),0,          IF(N294="RCP",VLOOKUP(O294,VALIDATIONS!$DX$2:$DZ$31,3,FALSE),IF(N294="RCBC",VLOOKUP(O294,VALIDATIONS!$EA$2:$EC$90,3,FALSE),IF(N294="Pipe", VLOOKUP(O294,VALIDATIONS!$ED$2:$EF$16,3,FALSE))))         ) + IF(OR(M294="",M294="No",O294=""),0, IF(N294="RCP",VLOOKUP(O294,VALIDATIONS!$DX$2:$DZ$31,3,FALSE),IF(N294="RCBC",VLOOKUP(O294,VALIDATIONS!$EA$2:$EC$90,3,FALSE),IF(N294="Pipe", VLOOKUP(O294,VALIDATIONS!$ED$2:$EF$16,3,FALSE)))) )     )</f>
        <v/>
      </c>
    </row>
    <row r="295" spans="1:17" x14ac:dyDescent="0.2">
      <c r="A295" s="136"/>
      <c r="B295" s="141"/>
      <c r="C295" s="361"/>
      <c r="D295" s="141"/>
      <c r="E295" s="141"/>
      <c r="F295" s="141"/>
      <c r="G295" s="172"/>
      <c r="H295" s="141"/>
      <c r="I295" s="141"/>
      <c r="J295" s="141"/>
      <c r="K295" s="141"/>
      <c r="L295" s="368"/>
      <c r="M295" s="368"/>
      <c r="N295" s="363"/>
      <c r="O295" s="363"/>
      <c r="P295" s="141"/>
      <c r="Q295" s="106" t="str">
        <f>IF(AND(L295="",M295="",N295="",O295=""),"", IF(O295="",0, IF(N295="RCP", VLOOKUP(O295,VALIDATIONS!$DX$2:$DY$31,2,FALSE), IF(N295="RCBC", VLOOKUP(O295,VALIDATIONS!$EA$2:$EB$90,2,FALSE), IF(O295="Pipe",VALIDATIONS!$ED$2:$EE$16,0)))*G295*P295)   + IF(OR(L295="",L295="No",O295=""),0,          IF(N295="RCP",VLOOKUP(O295,VALIDATIONS!$DX$2:$DZ$31,3,FALSE),IF(N295="RCBC",VLOOKUP(O295,VALIDATIONS!$EA$2:$EC$90,3,FALSE),IF(N295="Pipe", VLOOKUP(O295,VALIDATIONS!$ED$2:$EF$16,3,FALSE))))         ) + IF(OR(M295="",M295="No",O295=""),0, IF(N295="RCP",VLOOKUP(O295,VALIDATIONS!$DX$2:$DZ$31,3,FALSE),IF(N295="RCBC",VLOOKUP(O295,VALIDATIONS!$EA$2:$EC$90,3,FALSE),IF(N295="Pipe", VLOOKUP(O295,VALIDATIONS!$ED$2:$EF$16,3,FALSE)))) )     )</f>
        <v/>
      </c>
    </row>
    <row r="296" spans="1:17" x14ac:dyDescent="0.2">
      <c r="A296" s="136"/>
      <c r="B296" s="141"/>
      <c r="C296" s="361"/>
      <c r="D296" s="141"/>
      <c r="E296" s="141"/>
      <c r="F296" s="141"/>
      <c r="G296" s="172"/>
      <c r="H296" s="141"/>
      <c r="I296" s="141"/>
      <c r="J296" s="141"/>
      <c r="K296" s="141"/>
      <c r="L296" s="368"/>
      <c r="M296" s="368"/>
      <c r="N296" s="363"/>
      <c r="O296" s="363"/>
      <c r="P296" s="141"/>
      <c r="Q296" s="106" t="str">
        <f>IF(AND(L296="",M296="",N296="",O296=""),"", IF(O296="",0, IF(N296="RCP", VLOOKUP(O296,VALIDATIONS!$DX$2:$DY$31,2,FALSE), IF(N296="RCBC", VLOOKUP(O296,VALIDATIONS!$EA$2:$EB$90,2,FALSE), IF(O296="Pipe",VALIDATIONS!$ED$2:$EE$16,0)))*G296*P296)   + IF(OR(L296="",L296="No",O296=""),0,          IF(N296="RCP",VLOOKUP(O296,VALIDATIONS!$DX$2:$DZ$31,3,FALSE),IF(N296="RCBC",VLOOKUP(O296,VALIDATIONS!$EA$2:$EC$90,3,FALSE),IF(N296="Pipe", VLOOKUP(O296,VALIDATIONS!$ED$2:$EF$16,3,FALSE))))         ) + IF(OR(M296="",M296="No",O296=""),0, IF(N296="RCP",VLOOKUP(O296,VALIDATIONS!$DX$2:$DZ$31,3,FALSE),IF(N296="RCBC",VLOOKUP(O296,VALIDATIONS!$EA$2:$EC$90,3,FALSE),IF(N296="Pipe", VLOOKUP(O296,VALIDATIONS!$ED$2:$EF$16,3,FALSE)))) )     )</f>
        <v/>
      </c>
    </row>
    <row r="297" spans="1:17" x14ac:dyDescent="0.2">
      <c r="A297" s="136"/>
      <c r="B297" s="141"/>
      <c r="C297" s="361"/>
      <c r="D297" s="141"/>
      <c r="E297" s="141"/>
      <c r="F297" s="141"/>
      <c r="G297" s="172"/>
      <c r="H297" s="141"/>
      <c r="I297" s="141"/>
      <c r="J297" s="141"/>
      <c r="K297" s="141"/>
      <c r="L297" s="368"/>
      <c r="M297" s="368"/>
      <c r="N297" s="363"/>
      <c r="O297" s="363"/>
      <c r="P297" s="141"/>
      <c r="Q297" s="106" t="str">
        <f>IF(AND(L297="",M297="",N297="",O297=""),"", IF(O297="",0, IF(N297="RCP", VLOOKUP(O297,VALIDATIONS!$DX$2:$DY$31,2,FALSE), IF(N297="RCBC", VLOOKUP(O297,VALIDATIONS!$EA$2:$EB$90,2,FALSE), IF(O297="Pipe",VALIDATIONS!$ED$2:$EE$16,0)))*G297*P297)   + IF(OR(L297="",L297="No",O297=""),0,          IF(N297="RCP",VLOOKUP(O297,VALIDATIONS!$DX$2:$DZ$31,3,FALSE),IF(N297="RCBC",VLOOKUP(O297,VALIDATIONS!$EA$2:$EC$90,3,FALSE),IF(N297="Pipe", VLOOKUP(O297,VALIDATIONS!$ED$2:$EF$16,3,FALSE))))         ) + IF(OR(M297="",M297="No",O297=""),0, IF(N297="RCP",VLOOKUP(O297,VALIDATIONS!$DX$2:$DZ$31,3,FALSE),IF(N297="RCBC",VLOOKUP(O297,VALIDATIONS!$EA$2:$EC$90,3,FALSE),IF(N297="Pipe", VLOOKUP(O297,VALIDATIONS!$ED$2:$EF$16,3,FALSE)))) )     )</f>
        <v/>
      </c>
    </row>
    <row r="298" spans="1:17" x14ac:dyDescent="0.2">
      <c r="A298" s="136"/>
      <c r="B298" s="141"/>
      <c r="C298" s="361"/>
      <c r="D298" s="141"/>
      <c r="E298" s="141"/>
      <c r="F298" s="141"/>
      <c r="G298" s="172"/>
      <c r="H298" s="141"/>
      <c r="I298" s="141"/>
      <c r="J298" s="141"/>
      <c r="K298" s="141"/>
      <c r="L298" s="368"/>
      <c r="M298" s="368"/>
      <c r="N298" s="363"/>
      <c r="O298" s="363"/>
      <c r="P298" s="141"/>
      <c r="Q298" s="106" t="str">
        <f>IF(AND(L298="",M298="",N298="",O298=""),"", IF(O298="",0, IF(N298="RCP", VLOOKUP(O298,VALIDATIONS!$DX$2:$DY$31,2,FALSE), IF(N298="RCBC", VLOOKUP(O298,VALIDATIONS!$EA$2:$EB$90,2,FALSE), IF(O298="Pipe",VALIDATIONS!$ED$2:$EE$16,0)))*G298*P298)   + IF(OR(L298="",L298="No",O298=""),0,          IF(N298="RCP",VLOOKUP(O298,VALIDATIONS!$DX$2:$DZ$31,3,FALSE),IF(N298="RCBC",VLOOKUP(O298,VALIDATIONS!$EA$2:$EC$90,3,FALSE),IF(N298="Pipe", VLOOKUP(O298,VALIDATIONS!$ED$2:$EF$16,3,FALSE))))         ) + IF(OR(M298="",M298="No",O298=""),0, IF(N298="RCP",VLOOKUP(O298,VALIDATIONS!$DX$2:$DZ$31,3,FALSE),IF(N298="RCBC",VLOOKUP(O298,VALIDATIONS!$EA$2:$EC$90,3,FALSE),IF(N298="Pipe", VLOOKUP(O298,VALIDATIONS!$ED$2:$EF$16,3,FALSE)))) )     )</f>
        <v/>
      </c>
    </row>
    <row r="299" spans="1:17" x14ac:dyDescent="0.2">
      <c r="A299" s="136"/>
      <c r="B299" s="141"/>
      <c r="C299" s="361"/>
      <c r="D299" s="141"/>
      <c r="E299" s="141"/>
      <c r="F299" s="141"/>
      <c r="G299" s="172"/>
      <c r="H299" s="141"/>
      <c r="I299" s="141"/>
      <c r="J299" s="141"/>
      <c r="K299" s="141"/>
      <c r="L299" s="368"/>
      <c r="M299" s="368"/>
      <c r="N299" s="363"/>
      <c r="O299" s="363"/>
      <c r="P299" s="141"/>
      <c r="Q299" s="106" t="str">
        <f>IF(AND(L299="",M299="",N299="",O299=""),"", IF(O299="",0, IF(N299="RCP", VLOOKUP(O299,VALIDATIONS!$DX$2:$DY$31,2,FALSE), IF(N299="RCBC", VLOOKUP(O299,VALIDATIONS!$EA$2:$EB$90,2,FALSE), IF(O299="Pipe",VALIDATIONS!$ED$2:$EE$16,0)))*G299*P299)   + IF(OR(L299="",L299="No",O299=""),0,          IF(N299="RCP",VLOOKUP(O299,VALIDATIONS!$DX$2:$DZ$31,3,FALSE),IF(N299="RCBC",VLOOKUP(O299,VALIDATIONS!$EA$2:$EC$90,3,FALSE),IF(N299="Pipe", VLOOKUP(O299,VALIDATIONS!$ED$2:$EF$16,3,FALSE))))         ) + IF(OR(M299="",M299="No",O299=""),0, IF(N299="RCP",VLOOKUP(O299,VALIDATIONS!$DX$2:$DZ$31,3,FALSE),IF(N299="RCBC",VLOOKUP(O299,VALIDATIONS!$EA$2:$EC$90,3,FALSE),IF(N299="Pipe", VLOOKUP(O299,VALIDATIONS!$ED$2:$EF$16,3,FALSE)))) )     )</f>
        <v/>
      </c>
    </row>
    <row r="300" spans="1:17" x14ac:dyDescent="0.2">
      <c r="A300" s="136"/>
      <c r="B300" s="141"/>
      <c r="C300" s="361"/>
      <c r="D300" s="141"/>
      <c r="E300" s="141"/>
      <c r="F300" s="141"/>
      <c r="G300" s="172"/>
      <c r="H300" s="141"/>
      <c r="I300" s="141"/>
      <c r="J300" s="141"/>
      <c r="K300" s="141"/>
      <c r="L300" s="368"/>
      <c r="M300" s="368"/>
      <c r="N300" s="363"/>
      <c r="O300" s="363"/>
      <c r="P300" s="141"/>
      <c r="Q300" s="106" t="str">
        <f>IF(AND(L300="",M300="",N300="",O300=""),"", IF(O300="",0, IF(N300="RCP", VLOOKUP(O300,VALIDATIONS!$DX$2:$DY$31,2,FALSE), IF(N300="RCBC", VLOOKUP(O300,VALIDATIONS!$EA$2:$EB$90,2,FALSE), IF(O300="Pipe",VALIDATIONS!$ED$2:$EE$16,0)))*G300*P300)   + IF(OR(L300="",L300="No",O300=""),0,          IF(N300="RCP",VLOOKUP(O300,VALIDATIONS!$DX$2:$DZ$31,3,FALSE),IF(N300="RCBC",VLOOKUP(O300,VALIDATIONS!$EA$2:$EC$90,3,FALSE),IF(N300="Pipe", VLOOKUP(O300,VALIDATIONS!$ED$2:$EF$16,3,FALSE))))         ) + IF(OR(M300="",M300="No",O300=""),0, IF(N300="RCP",VLOOKUP(O300,VALIDATIONS!$DX$2:$DZ$31,3,FALSE),IF(N300="RCBC",VLOOKUP(O300,VALIDATIONS!$EA$2:$EC$90,3,FALSE),IF(N300="Pipe", VLOOKUP(O300,VALIDATIONS!$ED$2:$EF$16,3,FALSE)))) )     )</f>
        <v/>
      </c>
    </row>
    <row r="301" spans="1:17" x14ac:dyDescent="0.2">
      <c r="A301" s="136"/>
      <c r="B301" s="141"/>
      <c r="C301" s="361"/>
      <c r="D301" s="141"/>
      <c r="E301" s="141"/>
      <c r="F301" s="141"/>
      <c r="G301" s="172"/>
      <c r="H301" s="141"/>
      <c r="I301" s="141"/>
      <c r="J301" s="141"/>
      <c r="K301" s="141"/>
      <c r="L301" s="368"/>
      <c r="M301" s="368"/>
      <c r="N301" s="363"/>
      <c r="O301" s="363"/>
      <c r="P301" s="141"/>
      <c r="Q301" s="106" t="str">
        <f>IF(AND(L301="",M301="",N301="",O301=""),"", IF(O301="",0, IF(N301="RCP", VLOOKUP(O301,VALIDATIONS!$DX$2:$DY$31,2,FALSE), IF(N301="RCBC", VLOOKUP(O301,VALIDATIONS!$EA$2:$EB$90,2,FALSE), IF(O301="Pipe",VALIDATIONS!$ED$2:$EE$16,0)))*G301*P301)   + IF(OR(L301="",L301="No",O301=""),0,          IF(N301="RCP",VLOOKUP(O301,VALIDATIONS!$DX$2:$DZ$31,3,FALSE),IF(N301="RCBC",VLOOKUP(O301,VALIDATIONS!$EA$2:$EC$90,3,FALSE),IF(N301="Pipe", VLOOKUP(O301,VALIDATIONS!$ED$2:$EF$16,3,FALSE))))         ) + IF(OR(M301="",M301="No",O301=""),0, IF(N301="RCP",VLOOKUP(O301,VALIDATIONS!$DX$2:$DZ$31,3,FALSE),IF(N301="RCBC",VLOOKUP(O301,VALIDATIONS!$EA$2:$EC$90,3,FALSE),IF(N301="Pipe", VLOOKUP(O301,VALIDATIONS!$ED$2:$EF$16,3,FALSE)))) )     )</f>
        <v/>
      </c>
    </row>
    <row r="302" spans="1:17" x14ac:dyDescent="0.2">
      <c r="A302" s="136"/>
      <c r="B302" s="141"/>
      <c r="C302" s="361"/>
      <c r="D302" s="141"/>
      <c r="E302" s="141"/>
      <c r="F302" s="141"/>
      <c r="G302" s="172"/>
      <c r="H302" s="141"/>
      <c r="I302" s="141"/>
      <c r="J302" s="141"/>
      <c r="K302" s="141"/>
      <c r="L302" s="368"/>
      <c r="M302" s="368"/>
      <c r="N302" s="363"/>
      <c r="O302" s="363"/>
      <c r="P302" s="141"/>
      <c r="Q302" s="106" t="str">
        <f>IF(AND(L302="",M302="",N302="",O302=""),"", IF(O302="",0, IF(N302="RCP", VLOOKUP(O302,VALIDATIONS!$DX$2:$DY$31,2,FALSE), IF(N302="RCBC", VLOOKUP(O302,VALIDATIONS!$EA$2:$EB$90,2,FALSE), IF(O302="Pipe",VALIDATIONS!$ED$2:$EE$16,0)))*G302*P302)   + IF(OR(L302="",L302="No",O302=""),0,          IF(N302="RCP",VLOOKUP(O302,VALIDATIONS!$DX$2:$DZ$31,3,FALSE),IF(N302="RCBC",VLOOKUP(O302,VALIDATIONS!$EA$2:$EC$90,3,FALSE),IF(N302="Pipe", VLOOKUP(O302,VALIDATIONS!$ED$2:$EF$16,3,FALSE))))         ) + IF(OR(M302="",M302="No",O302=""),0, IF(N302="RCP",VLOOKUP(O302,VALIDATIONS!$DX$2:$DZ$31,3,FALSE),IF(N302="RCBC",VLOOKUP(O302,VALIDATIONS!$EA$2:$EC$90,3,FALSE),IF(N302="Pipe", VLOOKUP(O302,VALIDATIONS!$ED$2:$EF$16,3,FALSE)))) )     )</f>
        <v/>
      </c>
    </row>
    <row r="303" spans="1:17" x14ac:dyDescent="0.2">
      <c r="A303" s="136"/>
      <c r="B303" s="141"/>
      <c r="C303" s="361"/>
      <c r="D303" s="141"/>
      <c r="E303" s="141"/>
      <c r="F303" s="141"/>
      <c r="G303" s="172"/>
      <c r="H303" s="141"/>
      <c r="I303" s="141"/>
      <c r="J303" s="141"/>
      <c r="K303" s="141"/>
      <c r="L303" s="368"/>
      <c r="M303" s="368"/>
      <c r="N303" s="363"/>
      <c r="O303" s="363"/>
      <c r="P303" s="141"/>
      <c r="Q303" s="106" t="str">
        <f>IF(AND(L303="",M303="",N303="",O303=""),"", IF(O303="",0, IF(N303="RCP", VLOOKUP(O303,VALIDATIONS!$DX$2:$DY$31,2,FALSE), IF(N303="RCBC", VLOOKUP(O303,VALIDATIONS!$EA$2:$EB$90,2,FALSE), IF(O303="Pipe",VALIDATIONS!$ED$2:$EE$16,0)))*G303*P303)   + IF(OR(L303="",L303="No",O303=""),0,          IF(N303="RCP",VLOOKUP(O303,VALIDATIONS!$DX$2:$DZ$31,3,FALSE),IF(N303="RCBC",VLOOKUP(O303,VALIDATIONS!$EA$2:$EC$90,3,FALSE),IF(N303="Pipe", VLOOKUP(O303,VALIDATIONS!$ED$2:$EF$16,3,FALSE))))         ) + IF(OR(M303="",M303="No",O303=""),0, IF(N303="RCP",VLOOKUP(O303,VALIDATIONS!$DX$2:$DZ$31,3,FALSE),IF(N303="RCBC",VLOOKUP(O303,VALIDATIONS!$EA$2:$EC$90,3,FALSE),IF(N303="Pipe", VLOOKUP(O303,VALIDATIONS!$ED$2:$EF$16,3,FALSE)))) )     )</f>
        <v/>
      </c>
    </row>
    <row r="304" spans="1:17" x14ac:dyDescent="0.2">
      <c r="A304" s="136"/>
      <c r="B304" s="141"/>
      <c r="C304" s="361"/>
      <c r="D304" s="141"/>
      <c r="E304" s="141"/>
      <c r="F304" s="141"/>
      <c r="G304" s="172"/>
      <c r="H304" s="141"/>
      <c r="I304" s="141"/>
      <c r="J304" s="141"/>
      <c r="K304" s="141"/>
      <c r="L304" s="368"/>
      <c r="M304" s="368"/>
      <c r="N304" s="363"/>
      <c r="O304" s="363"/>
      <c r="P304" s="141"/>
      <c r="Q304" s="106" t="str">
        <f>IF(AND(L304="",M304="",N304="",O304=""),"", IF(O304="",0, IF(N304="RCP", VLOOKUP(O304,VALIDATIONS!$DX$2:$DY$31,2,FALSE), IF(N304="RCBC", VLOOKUP(O304,VALIDATIONS!$EA$2:$EB$90,2,FALSE), IF(O304="Pipe",VALIDATIONS!$ED$2:$EE$16,0)))*G304*P304)   + IF(OR(L304="",L304="No",O304=""),0,          IF(N304="RCP",VLOOKUP(O304,VALIDATIONS!$DX$2:$DZ$31,3,FALSE),IF(N304="RCBC",VLOOKUP(O304,VALIDATIONS!$EA$2:$EC$90,3,FALSE),IF(N304="Pipe", VLOOKUP(O304,VALIDATIONS!$ED$2:$EF$16,3,FALSE))))         ) + IF(OR(M304="",M304="No",O304=""),0, IF(N304="RCP",VLOOKUP(O304,VALIDATIONS!$DX$2:$DZ$31,3,FALSE),IF(N304="RCBC",VLOOKUP(O304,VALIDATIONS!$EA$2:$EC$90,3,FALSE),IF(N304="Pipe", VLOOKUP(O304,VALIDATIONS!$ED$2:$EF$16,3,FALSE)))) )     )</f>
        <v/>
      </c>
    </row>
    <row r="305" spans="1:17" x14ac:dyDescent="0.2">
      <c r="A305" s="136"/>
      <c r="B305" s="141"/>
      <c r="C305" s="361"/>
      <c r="D305" s="141"/>
      <c r="E305" s="141"/>
      <c r="F305" s="141"/>
      <c r="G305" s="172"/>
      <c r="H305" s="141"/>
      <c r="I305" s="141"/>
      <c r="J305" s="141"/>
      <c r="K305" s="141"/>
      <c r="L305" s="368"/>
      <c r="M305" s="368"/>
      <c r="N305" s="363"/>
      <c r="O305" s="363"/>
      <c r="P305" s="141"/>
      <c r="Q305" s="106" t="str">
        <f>IF(AND(L305="",M305="",N305="",O305=""),"", IF(O305="",0, IF(N305="RCP", VLOOKUP(O305,VALIDATIONS!$DX$2:$DY$31,2,FALSE), IF(N305="RCBC", VLOOKUP(O305,VALIDATIONS!$EA$2:$EB$90,2,FALSE), IF(O305="Pipe",VALIDATIONS!$ED$2:$EE$16,0)))*G305*P305)   + IF(OR(L305="",L305="No",O305=""),0,          IF(N305="RCP",VLOOKUP(O305,VALIDATIONS!$DX$2:$DZ$31,3,FALSE),IF(N305="RCBC",VLOOKUP(O305,VALIDATIONS!$EA$2:$EC$90,3,FALSE),IF(N305="Pipe", VLOOKUP(O305,VALIDATIONS!$ED$2:$EF$16,3,FALSE))))         ) + IF(OR(M305="",M305="No",O305=""),0, IF(N305="RCP",VLOOKUP(O305,VALIDATIONS!$DX$2:$DZ$31,3,FALSE),IF(N305="RCBC",VLOOKUP(O305,VALIDATIONS!$EA$2:$EC$90,3,FALSE),IF(N305="Pipe", VLOOKUP(O305,VALIDATIONS!$ED$2:$EF$16,3,FALSE)))) )     )</f>
        <v/>
      </c>
    </row>
    <row r="306" spans="1:17" x14ac:dyDescent="0.2">
      <c r="A306" s="136"/>
      <c r="B306" s="141"/>
      <c r="C306" s="361"/>
      <c r="D306" s="141"/>
      <c r="E306" s="141"/>
      <c r="F306" s="141"/>
      <c r="G306" s="172"/>
      <c r="H306" s="141"/>
      <c r="I306" s="141"/>
      <c r="J306" s="141"/>
      <c r="K306" s="141"/>
      <c r="L306" s="368"/>
      <c r="M306" s="368"/>
      <c r="N306" s="363"/>
      <c r="O306" s="363"/>
      <c r="P306" s="141"/>
      <c r="Q306" s="106" t="str">
        <f>IF(AND(L306="",M306="",N306="",O306=""),"", IF(O306="",0, IF(N306="RCP", VLOOKUP(O306,VALIDATIONS!$DX$2:$DY$31,2,FALSE), IF(N306="RCBC", VLOOKUP(O306,VALIDATIONS!$EA$2:$EB$90,2,FALSE), IF(O306="Pipe",VALIDATIONS!$ED$2:$EE$16,0)))*G306*P306)   + IF(OR(L306="",L306="No",O306=""),0,          IF(N306="RCP",VLOOKUP(O306,VALIDATIONS!$DX$2:$DZ$31,3,FALSE),IF(N306="RCBC",VLOOKUP(O306,VALIDATIONS!$EA$2:$EC$90,3,FALSE),IF(N306="Pipe", VLOOKUP(O306,VALIDATIONS!$ED$2:$EF$16,3,FALSE))))         ) + IF(OR(M306="",M306="No",O306=""),0, IF(N306="RCP",VLOOKUP(O306,VALIDATIONS!$DX$2:$DZ$31,3,FALSE),IF(N306="RCBC",VLOOKUP(O306,VALIDATIONS!$EA$2:$EC$90,3,FALSE),IF(N306="Pipe", VLOOKUP(O306,VALIDATIONS!$ED$2:$EF$16,3,FALSE)))) )     )</f>
        <v/>
      </c>
    </row>
    <row r="307" spans="1:17" x14ac:dyDescent="0.2">
      <c r="A307" s="136"/>
      <c r="B307" s="141"/>
      <c r="C307" s="361"/>
      <c r="D307" s="141"/>
      <c r="E307" s="141"/>
      <c r="F307" s="141"/>
      <c r="G307" s="172"/>
      <c r="H307" s="141"/>
      <c r="I307" s="141"/>
      <c r="J307" s="141"/>
      <c r="K307" s="141"/>
      <c r="L307" s="368"/>
      <c r="M307" s="368"/>
      <c r="N307" s="363"/>
      <c r="O307" s="363"/>
      <c r="P307" s="141"/>
      <c r="Q307" s="106" t="str">
        <f>IF(AND(L307="",M307="",N307="",O307=""),"", IF(O307="",0, IF(N307="RCP", VLOOKUP(O307,VALIDATIONS!$DX$2:$DY$31,2,FALSE), IF(N307="RCBC", VLOOKUP(O307,VALIDATIONS!$EA$2:$EB$90,2,FALSE), IF(O307="Pipe",VALIDATIONS!$ED$2:$EE$16,0)))*G307*P307)   + IF(OR(L307="",L307="No",O307=""),0,          IF(N307="RCP",VLOOKUP(O307,VALIDATIONS!$DX$2:$DZ$31,3,FALSE),IF(N307="RCBC",VLOOKUP(O307,VALIDATIONS!$EA$2:$EC$90,3,FALSE),IF(N307="Pipe", VLOOKUP(O307,VALIDATIONS!$ED$2:$EF$16,3,FALSE))))         ) + IF(OR(M307="",M307="No",O307=""),0, IF(N307="RCP",VLOOKUP(O307,VALIDATIONS!$DX$2:$DZ$31,3,FALSE),IF(N307="RCBC",VLOOKUP(O307,VALIDATIONS!$EA$2:$EC$90,3,FALSE),IF(N307="Pipe", VLOOKUP(O307,VALIDATIONS!$ED$2:$EF$16,3,FALSE)))) )     )</f>
        <v/>
      </c>
    </row>
    <row r="308" spans="1:17" x14ac:dyDescent="0.2">
      <c r="A308" s="136"/>
      <c r="B308" s="141"/>
      <c r="C308" s="361"/>
      <c r="D308" s="141"/>
      <c r="E308" s="141"/>
      <c r="F308" s="141"/>
      <c r="G308" s="172"/>
      <c r="H308" s="141"/>
      <c r="I308" s="141"/>
      <c r="J308" s="141"/>
      <c r="K308" s="141"/>
      <c r="L308" s="368"/>
      <c r="M308" s="368"/>
      <c r="N308" s="363"/>
      <c r="O308" s="363"/>
      <c r="P308" s="141"/>
      <c r="Q308" s="106" t="str">
        <f>IF(AND(L308="",M308="",N308="",O308=""),"", IF(O308="",0, IF(N308="RCP", VLOOKUP(O308,VALIDATIONS!$DX$2:$DY$31,2,FALSE), IF(N308="RCBC", VLOOKUP(O308,VALIDATIONS!$EA$2:$EB$90,2,FALSE), IF(O308="Pipe",VALIDATIONS!$ED$2:$EE$16,0)))*G308*P308)   + IF(OR(L308="",L308="No",O308=""),0,          IF(N308="RCP",VLOOKUP(O308,VALIDATIONS!$DX$2:$DZ$31,3,FALSE),IF(N308="RCBC",VLOOKUP(O308,VALIDATIONS!$EA$2:$EC$90,3,FALSE),IF(N308="Pipe", VLOOKUP(O308,VALIDATIONS!$ED$2:$EF$16,3,FALSE))))         ) + IF(OR(M308="",M308="No",O308=""),0, IF(N308="RCP",VLOOKUP(O308,VALIDATIONS!$DX$2:$DZ$31,3,FALSE),IF(N308="RCBC",VLOOKUP(O308,VALIDATIONS!$EA$2:$EC$90,3,FALSE),IF(N308="Pipe", VLOOKUP(O308,VALIDATIONS!$ED$2:$EF$16,3,FALSE)))) )     )</f>
        <v/>
      </c>
    </row>
    <row r="309" spans="1:17" x14ac:dyDescent="0.2">
      <c r="A309" s="136"/>
      <c r="B309" s="141"/>
      <c r="C309" s="361"/>
      <c r="D309" s="141"/>
      <c r="E309" s="141"/>
      <c r="F309" s="141"/>
      <c r="G309" s="172"/>
      <c r="H309" s="141"/>
      <c r="I309" s="141"/>
      <c r="J309" s="141"/>
      <c r="K309" s="141"/>
      <c r="L309" s="368"/>
      <c r="M309" s="368"/>
      <c r="N309" s="363"/>
      <c r="O309" s="363"/>
      <c r="P309" s="141"/>
      <c r="Q309" s="106" t="str">
        <f>IF(AND(L309="",M309="",N309="",O309=""),"", IF(O309="",0, IF(N309="RCP", VLOOKUP(O309,VALIDATIONS!$DX$2:$DY$31,2,FALSE), IF(N309="RCBC", VLOOKUP(O309,VALIDATIONS!$EA$2:$EB$90,2,FALSE), IF(O309="Pipe",VALIDATIONS!$ED$2:$EE$16,0)))*G309*P309)   + IF(OR(L309="",L309="No",O309=""),0,          IF(N309="RCP",VLOOKUP(O309,VALIDATIONS!$DX$2:$DZ$31,3,FALSE),IF(N309="RCBC",VLOOKUP(O309,VALIDATIONS!$EA$2:$EC$90,3,FALSE),IF(N309="Pipe", VLOOKUP(O309,VALIDATIONS!$ED$2:$EF$16,3,FALSE))))         ) + IF(OR(M309="",M309="No",O309=""),0, IF(N309="RCP",VLOOKUP(O309,VALIDATIONS!$DX$2:$DZ$31,3,FALSE),IF(N309="RCBC",VLOOKUP(O309,VALIDATIONS!$EA$2:$EC$90,3,FALSE),IF(N309="Pipe", VLOOKUP(O309,VALIDATIONS!$ED$2:$EF$16,3,FALSE)))) )     )</f>
        <v/>
      </c>
    </row>
    <row r="310" spans="1:17" x14ac:dyDescent="0.2">
      <c r="A310" s="136"/>
      <c r="B310" s="141"/>
      <c r="C310" s="361"/>
      <c r="D310" s="141"/>
      <c r="E310" s="141"/>
      <c r="F310" s="141"/>
      <c r="G310" s="172"/>
      <c r="H310" s="141"/>
      <c r="I310" s="141"/>
      <c r="J310" s="141"/>
      <c r="K310" s="141"/>
      <c r="L310" s="368"/>
      <c r="M310" s="368"/>
      <c r="N310" s="363"/>
      <c r="O310" s="363"/>
      <c r="P310" s="141"/>
      <c r="Q310" s="106" t="str">
        <f>IF(AND(L310="",M310="",N310="",O310=""),"", IF(O310="",0, IF(N310="RCP", VLOOKUP(O310,VALIDATIONS!$DX$2:$DY$31,2,FALSE), IF(N310="RCBC", VLOOKUP(O310,VALIDATIONS!$EA$2:$EB$90,2,FALSE), IF(O310="Pipe",VALIDATIONS!$ED$2:$EE$16,0)))*G310*P310)   + IF(OR(L310="",L310="No",O310=""),0,          IF(N310="RCP",VLOOKUP(O310,VALIDATIONS!$DX$2:$DZ$31,3,FALSE),IF(N310="RCBC",VLOOKUP(O310,VALIDATIONS!$EA$2:$EC$90,3,FALSE),IF(N310="Pipe", VLOOKUP(O310,VALIDATIONS!$ED$2:$EF$16,3,FALSE))))         ) + IF(OR(M310="",M310="No",O310=""),0, IF(N310="RCP",VLOOKUP(O310,VALIDATIONS!$DX$2:$DZ$31,3,FALSE),IF(N310="RCBC",VLOOKUP(O310,VALIDATIONS!$EA$2:$EC$90,3,FALSE),IF(N310="Pipe", VLOOKUP(O310,VALIDATIONS!$ED$2:$EF$16,3,FALSE)))) )     )</f>
        <v/>
      </c>
    </row>
    <row r="311" spans="1:17" x14ac:dyDescent="0.2">
      <c r="A311" s="136"/>
      <c r="B311" s="141"/>
      <c r="C311" s="361"/>
      <c r="D311" s="141"/>
      <c r="E311" s="141"/>
      <c r="F311" s="141"/>
      <c r="G311" s="172"/>
      <c r="H311" s="141"/>
      <c r="I311" s="141"/>
      <c r="J311" s="141"/>
      <c r="K311" s="141"/>
      <c r="L311" s="368"/>
      <c r="M311" s="368"/>
      <c r="N311" s="363"/>
      <c r="O311" s="363"/>
      <c r="P311" s="141"/>
      <c r="Q311" s="106" t="str">
        <f>IF(AND(L311="",M311="",N311="",O311=""),"", IF(O311="",0, IF(N311="RCP", VLOOKUP(O311,VALIDATIONS!$DX$2:$DY$31,2,FALSE), IF(N311="RCBC", VLOOKUP(O311,VALIDATIONS!$EA$2:$EB$90,2,FALSE), IF(O311="Pipe",VALIDATIONS!$ED$2:$EE$16,0)))*G311*P311)   + IF(OR(L311="",L311="No",O311=""),0,          IF(N311="RCP",VLOOKUP(O311,VALIDATIONS!$DX$2:$DZ$31,3,FALSE),IF(N311="RCBC",VLOOKUP(O311,VALIDATIONS!$EA$2:$EC$90,3,FALSE),IF(N311="Pipe", VLOOKUP(O311,VALIDATIONS!$ED$2:$EF$16,3,FALSE))))         ) + IF(OR(M311="",M311="No",O311=""),0, IF(N311="RCP",VLOOKUP(O311,VALIDATIONS!$DX$2:$DZ$31,3,FALSE),IF(N311="RCBC",VLOOKUP(O311,VALIDATIONS!$EA$2:$EC$90,3,FALSE),IF(N311="Pipe", VLOOKUP(O311,VALIDATIONS!$ED$2:$EF$16,3,FALSE)))) )     )</f>
        <v/>
      </c>
    </row>
    <row r="312" spans="1:17" x14ac:dyDescent="0.2">
      <c r="A312" s="136"/>
      <c r="B312" s="141"/>
      <c r="C312" s="361"/>
      <c r="D312" s="141"/>
      <c r="E312" s="141"/>
      <c r="F312" s="141"/>
      <c r="G312" s="172"/>
      <c r="H312" s="141"/>
      <c r="I312" s="141"/>
      <c r="J312" s="141"/>
      <c r="K312" s="141"/>
      <c r="L312" s="368"/>
      <c r="M312" s="368"/>
      <c r="N312" s="363"/>
      <c r="O312" s="363"/>
      <c r="P312" s="141"/>
      <c r="Q312" s="106" t="str">
        <f>IF(AND(L312="",M312="",N312="",O312=""),"", IF(O312="",0, IF(N312="RCP", VLOOKUP(O312,VALIDATIONS!$DX$2:$DY$31,2,FALSE), IF(N312="RCBC", VLOOKUP(O312,VALIDATIONS!$EA$2:$EB$90,2,FALSE), IF(O312="Pipe",VALIDATIONS!$ED$2:$EE$16,0)))*G312*P312)   + IF(OR(L312="",L312="No",O312=""),0,          IF(N312="RCP",VLOOKUP(O312,VALIDATIONS!$DX$2:$DZ$31,3,FALSE),IF(N312="RCBC",VLOOKUP(O312,VALIDATIONS!$EA$2:$EC$90,3,FALSE),IF(N312="Pipe", VLOOKUP(O312,VALIDATIONS!$ED$2:$EF$16,3,FALSE))))         ) + IF(OR(M312="",M312="No",O312=""),0, IF(N312="RCP",VLOOKUP(O312,VALIDATIONS!$DX$2:$DZ$31,3,FALSE),IF(N312="RCBC",VLOOKUP(O312,VALIDATIONS!$EA$2:$EC$90,3,FALSE),IF(N312="Pipe", VLOOKUP(O312,VALIDATIONS!$ED$2:$EF$16,3,FALSE)))) )     )</f>
        <v/>
      </c>
    </row>
    <row r="313" spans="1:17" x14ac:dyDescent="0.2">
      <c r="A313" s="136"/>
      <c r="B313" s="141"/>
      <c r="C313" s="361"/>
      <c r="D313" s="141"/>
      <c r="E313" s="141"/>
      <c r="F313" s="141"/>
      <c r="G313" s="172"/>
      <c r="H313" s="141"/>
      <c r="I313" s="141"/>
      <c r="J313" s="141"/>
      <c r="K313" s="141"/>
      <c r="L313" s="368"/>
      <c r="M313" s="368"/>
      <c r="N313" s="363"/>
      <c r="O313" s="363"/>
      <c r="P313" s="141"/>
      <c r="Q313" s="106" t="str">
        <f>IF(AND(L313="",M313="",N313="",O313=""),"", IF(O313="",0, IF(N313="RCP", VLOOKUP(O313,VALIDATIONS!$DX$2:$DY$31,2,FALSE), IF(N313="RCBC", VLOOKUP(O313,VALIDATIONS!$EA$2:$EB$90,2,FALSE), IF(O313="Pipe",VALIDATIONS!$ED$2:$EE$16,0)))*G313*P313)   + IF(OR(L313="",L313="No",O313=""),0,          IF(N313="RCP",VLOOKUP(O313,VALIDATIONS!$DX$2:$DZ$31,3,FALSE),IF(N313="RCBC",VLOOKUP(O313,VALIDATIONS!$EA$2:$EC$90,3,FALSE),IF(N313="Pipe", VLOOKUP(O313,VALIDATIONS!$ED$2:$EF$16,3,FALSE))))         ) + IF(OR(M313="",M313="No",O313=""),0, IF(N313="RCP",VLOOKUP(O313,VALIDATIONS!$DX$2:$DZ$31,3,FALSE),IF(N313="RCBC",VLOOKUP(O313,VALIDATIONS!$EA$2:$EC$90,3,FALSE),IF(N313="Pipe", VLOOKUP(O313,VALIDATIONS!$ED$2:$EF$16,3,FALSE)))) )     )</f>
        <v/>
      </c>
    </row>
    <row r="314" spans="1:17" x14ac:dyDescent="0.2">
      <c r="A314" s="136"/>
      <c r="B314" s="141"/>
      <c r="C314" s="361"/>
      <c r="D314" s="141"/>
      <c r="E314" s="141"/>
      <c r="F314" s="141"/>
      <c r="G314" s="172"/>
      <c r="H314" s="141"/>
      <c r="I314" s="141"/>
      <c r="J314" s="141"/>
      <c r="K314" s="141"/>
      <c r="L314" s="368"/>
      <c r="M314" s="368"/>
      <c r="N314" s="363"/>
      <c r="O314" s="363"/>
      <c r="P314" s="141"/>
      <c r="Q314" s="106" t="str">
        <f>IF(AND(L314="",M314="",N314="",O314=""),"", IF(O314="",0, IF(N314="RCP", VLOOKUP(O314,VALIDATIONS!$DX$2:$DY$31,2,FALSE), IF(N314="RCBC", VLOOKUP(O314,VALIDATIONS!$EA$2:$EB$90,2,FALSE), IF(O314="Pipe",VALIDATIONS!$ED$2:$EE$16,0)))*G314*P314)   + IF(OR(L314="",L314="No",O314=""),0,          IF(N314="RCP",VLOOKUP(O314,VALIDATIONS!$DX$2:$DZ$31,3,FALSE),IF(N314="RCBC",VLOOKUP(O314,VALIDATIONS!$EA$2:$EC$90,3,FALSE),IF(N314="Pipe", VLOOKUP(O314,VALIDATIONS!$ED$2:$EF$16,3,FALSE))))         ) + IF(OR(M314="",M314="No",O314=""),0, IF(N314="RCP",VLOOKUP(O314,VALIDATIONS!$DX$2:$DZ$31,3,FALSE),IF(N314="RCBC",VLOOKUP(O314,VALIDATIONS!$EA$2:$EC$90,3,FALSE),IF(N314="Pipe", VLOOKUP(O314,VALIDATIONS!$ED$2:$EF$16,3,FALSE)))) )     )</f>
        <v/>
      </c>
    </row>
    <row r="315" spans="1:17" x14ac:dyDescent="0.2">
      <c r="A315" s="136"/>
      <c r="B315" s="141"/>
      <c r="C315" s="361"/>
      <c r="D315" s="141"/>
      <c r="E315" s="141"/>
      <c r="F315" s="141"/>
      <c r="G315" s="172"/>
      <c r="H315" s="141"/>
      <c r="I315" s="141"/>
      <c r="J315" s="141"/>
      <c r="K315" s="141"/>
      <c r="L315" s="368"/>
      <c r="M315" s="368"/>
      <c r="N315" s="363"/>
      <c r="O315" s="363"/>
      <c r="P315" s="141"/>
      <c r="Q315" s="106" t="str">
        <f>IF(AND(L315="",M315="",N315="",O315=""),"", IF(O315="",0, IF(N315="RCP", VLOOKUP(O315,VALIDATIONS!$DX$2:$DY$31,2,FALSE), IF(N315="RCBC", VLOOKUP(O315,VALIDATIONS!$EA$2:$EB$90,2,FALSE), IF(O315="Pipe",VALIDATIONS!$ED$2:$EE$16,0)))*G315*P315)   + IF(OR(L315="",L315="No",O315=""),0,          IF(N315="RCP",VLOOKUP(O315,VALIDATIONS!$DX$2:$DZ$31,3,FALSE),IF(N315="RCBC",VLOOKUP(O315,VALIDATIONS!$EA$2:$EC$90,3,FALSE),IF(N315="Pipe", VLOOKUP(O315,VALIDATIONS!$ED$2:$EF$16,3,FALSE))))         ) + IF(OR(M315="",M315="No",O315=""),0, IF(N315="RCP",VLOOKUP(O315,VALIDATIONS!$DX$2:$DZ$31,3,FALSE),IF(N315="RCBC",VLOOKUP(O315,VALIDATIONS!$EA$2:$EC$90,3,FALSE),IF(N315="Pipe", VLOOKUP(O315,VALIDATIONS!$ED$2:$EF$16,3,FALSE)))) )     )</f>
        <v/>
      </c>
    </row>
    <row r="316" spans="1:17" x14ac:dyDescent="0.2">
      <c r="A316" s="136"/>
      <c r="B316" s="141"/>
      <c r="C316" s="361"/>
      <c r="D316" s="141"/>
      <c r="E316" s="141"/>
      <c r="F316" s="141"/>
      <c r="G316" s="172"/>
      <c r="H316" s="141"/>
      <c r="I316" s="141"/>
      <c r="J316" s="141"/>
      <c r="K316" s="141"/>
      <c r="L316" s="368"/>
      <c r="M316" s="368"/>
      <c r="N316" s="363"/>
      <c r="O316" s="363"/>
      <c r="P316" s="141"/>
      <c r="Q316" s="106" t="str">
        <f>IF(AND(L316="",M316="",N316="",O316=""),"", IF(O316="",0, IF(N316="RCP", VLOOKUP(O316,VALIDATIONS!$DX$2:$DY$31,2,FALSE), IF(N316="RCBC", VLOOKUP(O316,VALIDATIONS!$EA$2:$EB$90,2,FALSE), IF(O316="Pipe",VALIDATIONS!$ED$2:$EE$16,0)))*G316*P316)   + IF(OR(L316="",L316="No",O316=""),0,          IF(N316="RCP",VLOOKUP(O316,VALIDATIONS!$DX$2:$DZ$31,3,FALSE),IF(N316="RCBC",VLOOKUP(O316,VALIDATIONS!$EA$2:$EC$90,3,FALSE),IF(N316="Pipe", VLOOKUP(O316,VALIDATIONS!$ED$2:$EF$16,3,FALSE))))         ) + IF(OR(M316="",M316="No",O316=""),0, IF(N316="RCP",VLOOKUP(O316,VALIDATIONS!$DX$2:$DZ$31,3,FALSE),IF(N316="RCBC",VLOOKUP(O316,VALIDATIONS!$EA$2:$EC$90,3,FALSE),IF(N316="Pipe", VLOOKUP(O316,VALIDATIONS!$ED$2:$EF$16,3,FALSE)))) )     )</f>
        <v/>
      </c>
    </row>
    <row r="317" spans="1:17" x14ac:dyDescent="0.2">
      <c r="A317" s="136"/>
      <c r="B317" s="141"/>
      <c r="C317" s="361"/>
      <c r="D317" s="141"/>
      <c r="E317" s="141"/>
      <c r="F317" s="141"/>
      <c r="G317" s="172"/>
      <c r="H317" s="141"/>
      <c r="I317" s="141"/>
      <c r="J317" s="141"/>
      <c r="K317" s="141"/>
      <c r="L317" s="368"/>
      <c r="M317" s="368"/>
      <c r="N317" s="363"/>
      <c r="O317" s="363"/>
      <c r="P317" s="141"/>
      <c r="Q317" s="106" t="str">
        <f>IF(AND(L317="",M317="",N317="",O317=""),"", IF(O317="",0, IF(N317="RCP", VLOOKUP(O317,VALIDATIONS!$DX$2:$DY$31,2,FALSE), IF(N317="RCBC", VLOOKUP(O317,VALIDATIONS!$EA$2:$EB$90,2,FALSE), IF(O317="Pipe",VALIDATIONS!$ED$2:$EE$16,0)))*G317*P317)   + IF(OR(L317="",L317="No",O317=""),0,          IF(N317="RCP",VLOOKUP(O317,VALIDATIONS!$DX$2:$DZ$31,3,FALSE),IF(N317="RCBC",VLOOKUP(O317,VALIDATIONS!$EA$2:$EC$90,3,FALSE),IF(N317="Pipe", VLOOKUP(O317,VALIDATIONS!$ED$2:$EF$16,3,FALSE))))         ) + IF(OR(M317="",M317="No",O317=""),0, IF(N317="RCP",VLOOKUP(O317,VALIDATIONS!$DX$2:$DZ$31,3,FALSE),IF(N317="RCBC",VLOOKUP(O317,VALIDATIONS!$EA$2:$EC$90,3,FALSE),IF(N317="Pipe", VLOOKUP(O317,VALIDATIONS!$ED$2:$EF$16,3,FALSE)))) )     )</f>
        <v/>
      </c>
    </row>
    <row r="318" spans="1:17" x14ac:dyDescent="0.2">
      <c r="A318" s="136"/>
      <c r="B318" s="141"/>
      <c r="C318" s="361"/>
      <c r="D318" s="141"/>
      <c r="E318" s="141"/>
      <c r="F318" s="141"/>
      <c r="G318" s="172"/>
      <c r="H318" s="141"/>
      <c r="I318" s="141"/>
      <c r="J318" s="141"/>
      <c r="K318" s="141"/>
      <c r="L318" s="368"/>
      <c r="M318" s="368"/>
      <c r="N318" s="363"/>
      <c r="O318" s="363"/>
      <c r="P318" s="141"/>
      <c r="Q318" s="106" t="str">
        <f>IF(AND(L318="",M318="",N318="",O318=""),"", IF(O318="",0, IF(N318="RCP", VLOOKUP(O318,VALIDATIONS!$DX$2:$DY$31,2,FALSE), IF(N318="RCBC", VLOOKUP(O318,VALIDATIONS!$EA$2:$EB$90,2,FALSE), IF(O318="Pipe",VALIDATIONS!$ED$2:$EE$16,0)))*G318*P318)   + IF(OR(L318="",L318="No",O318=""),0,          IF(N318="RCP",VLOOKUP(O318,VALIDATIONS!$DX$2:$DZ$31,3,FALSE),IF(N318="RCBC",VLOOKUP(O318,VALIDATIONS!$EA$2:$EC$90,3,FALSE),IF(N318="Pipe", VLOOKUP(O318,VALIDATIONS!$ED$2:$EF$16,3,FALSE))))         ) + IF(OR(M318="",M318="No",O318=""),0, IF(N318="RCP",VLOOKUP(O318,VALIDATIONS!$DX$2:$DZ$31,3,FALSE),IF(N318="RCBC",VLOOKUP(O318,VALIDATIONS!$EA$2:$EC$90,3,FALSE),IF(N318="Pipe", VLOOKUP(O318,VALIDATIONS!$ED$2:$EF$16,3,FALSE)))) )     )</f>
        <v/>
      </c>
    </row>
    <row r="319" spans="1:17" x14ac:dyDescent="0.2">
      <c r="A319" s="136"/>
      <c r="B319" s="141"/>
      <c r="C319" s="361"/>
      <c r="D319" s="141"/>
      <c r="E319" s="141"/>
      <c r="F319" s="141"/>
      <c r="G319" s="172"/>
      <c r="H319" s="141"/>
      <c r="I319" s="141"/>
      <c r="J319" s="141"/>
      <c r="K319" s="141"/>
      <c r="L319" s="368"/>
      <c r="M319" s="368"/>
      <c r="N319" s="363"/>
      <c r="O319" s="363"/>
      <c r="P319" s="141"/>
      <c r="Q319" s="106" t="str">
        <f>IF(AND(L319="",M319="",N319="",O319=""),"", IF(O319="",0, IF(N319="RCP", VLOOKUP(O319,VALIDATIONS!$DX$2:$DY$31,2,FALSE), IF(N319="RCBC", VLOOKUP(O319,VALIDATIONS!$EA$2:$EB$90,2,FALSE), IF(O319="Pipe",VALIDATIONS!$ED$2:$EE$16,0)))*G319*P319)   + IF(OR(L319="",L319="No",O319=""),0,          IF(N319="RCP",VLOOKUP(O319,VALIDATIONS!$DX$2:$DZ$31,3,FALSE),IF(N319="RCBC",VLOOKUP(O319,VALIDATIONS!$EA$2:$EC$90,3,FALSE),IF(N319="Pipe", VLOOKUP(O319,VALIDATIONS!$ED$2:$EF$16,3,FALSE))))         ) + IF(OR(M319="",M319="No",O319=""),0, IF(N319="RCP",VLOOKUP(O319,VALIDATIONS!$DX$2:$DZ$31,3,FALSE),IF(N319="RCBC",VLOOKUP(O319,VALIDATIONS!$EA$2:$EC$90,3,FALSE),IF(N319="Pipe", VLOOKUP(O319,VALIDATIONS!$ED$2:$EF$16,3,FALSE)))) )     )</f>
        <v/>
      </c>
    </row>
    <row r="320" spans="1:17" x14ac:dyDescent="0.2">
      <c r="A320" s="136"/>
      <c r="B320" s="141"/>
      <c r="C320" s="361"/>
      <c r="D320" s="141"/>
      <c r="E320" s="141"/>
      <c r="F320" s="141"/>
      <c r="G320" s="172"/>
      <c r="H320" s="141"/>
      <c r="I320" s="141"/>
      <c r="J320" s="141"/>
      <c r="K320" s="141"/>
      <c r="L320" s="368"/>
      <c r="M320" s="368"/>
      <c r="N320" s="363"/>
      <c r="O320" s="363"/>
      <c r="P320" s="141"/>
      <c r="Q320" s="106" t="str">
        <f>IF(AND(L320="",M320="",N320="",O320=""),"", IF(O320="",0, IF(N320="RCP", VLOOKUP(O320,VALIDATIONS!$DX$2:$DY$31,2,FALSE), IF(N320="RCBC", VLOOKUP(O320,VALIDATIONS!$EA$2:$EB$90,2,FALSE), IF(O320="Pipe",VALIDATIONS!$ED$2:$EE$16,0)))*G320*P320)   + IF(OR(L320="",L320="No",O320=""),0,          IF(N320="RCP",VLOOKUP(O320,VALIDATIONS!$DX$2:$DZ$31,3,FALSE),IF(N320="RCBC",VLOOKUP(O320,VALIDATIONS!$EA$2:$EC$90,3,FALSE),IF(N320="Pipe", VLOOKUP(O320,VALIDATIONS!$ED$2:$EF$16,3,FALSE))))         ) + IF(OR(M320="",M320="No",O320=""),0, IF(N320="RCP",VLOOKUP(O320,VALIDATIONS!$DX$2:$DZ$31,3,FALSE),IF(N320="RCBC",VLOOKUP(O320,VALIDATIONS!$EA$2:$EC$90,3,FALSE),IF(N320="Pipe", VLOOKUP(O320,VALIDATIONS!$ED$2:$EF$16,3,FALSE)))) )     )</f>
        <v/>
      </c>
    </row>
    <row r="321" spans="1:17" x14ac:dyDescent="0.2">
      <c r="A321" s="136"/>
      <c r="B321" s="141"/>
      <c r="C321" s="361"/>
      <c r="D321" s="141"/>
      <c r="E321" s="141"/>
      <c r="F321" s="141"/>
      <c r="G321" s="172"/>
      <c r="H321" s="141"/>
      <c r="I321" s="141"/>
      <c r="J321" s="141"/>
      <c r="K321" s="141"/>
      <c r="L321" s="368"/>
      <c r="M321" s="368"/>
      <c r="N321" s="363"/>
      <c r="O321" s="363"/>
      <c r="P321" s="141"/>
      <c r="Q321" s="106" t="str">
        <f>IF(AND(L321="",M321="",N321="",O321=""),"", IF(O321="",0, IF(N321="RCP", VLOOKUP(O321,VALIDATIONS!$DX$2:$DY$31,2,FALSE), IF(N321="RCBC", VLOOKUP(O321,VALIDATIONS!$EA$2:$EB$90,2,FALSE), IF(O321="Pipe",VALIDATIONS!$ED$2:$EE$16,0)))*G321*P321)   + IF(OR(L321="",L321="No",O321=""),0,          IF(N321="RCP",VLOOKUP(O321,VALIDATIONS!$DX$2:$DZ$31,3,FALSE),IF(N321="RCBC",VLOOKUP(O321,VALIDATIONS!$EA$2:$EC$90,3,FALSE),IF(N321="Pipe", VLOOKUP(O321,VALIDATIONS!$ED$2:$EF$16,3,FALSE))))         ) + IF(OR(M321="",M321="No",O321=""),0, IF(N321="RCP",VLOOKUP(O321,VALIDATIONS!$DX$2:$DZ$31,3,FALSE),IF(N321="RCBC",VLOOKUP(O321,VALIDATIONS!$EA$2:$EC$90,3,FALSE),IF(N321="Pipe", VLOOKUP(O321,VALIDATIONS!$ED$2:$EF$16,3,FALSE)))) )     )</f>
        <v/>
      </c>
    </row>
    <row r="322" spans="1:17" x14ac:dyDescent="0.2">
      <c r="A322" s="136"/>
      <c r="B322" s="141"/>
      <c r="C322" s="361"/>
      <c r="D322" s="141"/>
      <c r="E322" s="141"/>
      <c r="F322" s="141"/>
      <c r="G322" s="172"/>
      <c r="H322" s="141"/>
      <c r="I322" s="141"/>
      <c r="J322" s="141"/>
      <c r="K322" s="141"/>
      <c r="L322" s="368"/>
      <c r="M322" s="368"/>
      <c r="N322" s="363"/>
      <c r="O322" s="363"/>
      <c r="P322" s="141"/>
      <c r="Q322" s="106" t="str">
        <f>IF(AND(L322="",M322="",N322="",O322=""),"", IF(O322="",0, IF(N322="RCP", VLOOKUP(O322,VALIDATIONS!$DX$2:$DY$31,2,FALSE), IF(N322="RCBC", VLOOKUP(O322,VALIDATIONS!$EA$2:$EB$90,2,FALSE), IF(O322="Pipe",VALIDATIONS!$ED$2:$EE$16,0)))*G322*P322)   + IF(OR(L322="",L322="No",O322=""),0,          IF(N322="RCP",VLOOKUP(O322,VALIDATIONS!$DX$2:$DZ$31,3,FALSE),IF(N322="RCBC",VLOOKUP(O322,VALIDATIONS!$EA$2:$EC$90,3,FALSE),IF(N322="Pipe", VLOOKUP(O322,VALIDATIONS!$ED$2:$EF$16,3,FALSE))))         ) + IF(OR(M322="",M322="No",O322=""),0, IF(N322="RCP",VLOOKUP(O322,VALIDATIONS!$DX$2:$DZ$31,3,FALSE),IF(N322="RCBC",VLOOKUP(O322,VALIDATIONS!$EA$2:$EC$90,3,FALSE),IF(N322="Pipe", VLOOKUP(O322,VALIDATIONS!$ED$2:$EF$16,3,FALSE)))) )     )</f>
        <v/>
      </c>
    </row>
    <row r="323" spans="1:17" x14ac:dyDescent="0.2">
      <c r="A323" s="136"/>
      <c r="B323" s="141"/>
      <c r="C323" s="361"/>
      <c r="D323" s="141"/>
      <c r="E323" s="141"/>
      <c r="F323" s="141"/>
      <c r="G323" s="172"/>
      <c r="H323" s="141"/>
      <c r="I323" s="141"/>
      <c r="J323" s="141"/>
      <c r="K323" s="141"/>
      <c r="L323" s="368"/>
      <c r="M323" s="368"/>
      <c r="N323" s="363"/>
      <c r="O323" s="363"/>
      <c r="P323" s="141"/>
      <c r="Q323" s="106" t="str">
        <f>IF(AND(L323="",M323="",N323="",O323=""),"", IF(O323="",0, IF(N323="RCP", VLOOKUP(O323,VALIDATIONS!$DX$2:$DY$31,2,FALSE), IF(N323="RCBC", VLOOKUP(O323,VALIDATIONS!$EA$2:$EB$90,2,FALSE), IF(O323="Pipe",VALIDATIONS!$ED$2:$EE$16,0)))*G323*P323)   + IF(OR(L323="",L323="No",O323=""),0,          IF(N323="RCP",VLOOKUP(O323,VALIDATIONS!$DX$2:$DZ$31,3,FALSE),IF(N323="RCBC",VLOOKUP(O323,VALIDATIONS!$EA$2:$EC$90,3,FALSE),IF(N323="Pipe", VLOOKUP(O323,VALIDATIONS!$ED$2:$EF$16,3,FALSE))))         ) + IF(OR(M323="",M323="No",O323=""),0, IF(N323="RCP",VLOOKUP(O323,VALIDATIONS!$DX$2:$DZ$31,3,FALSE),IF(N323="RCBC",VLOOKUP(O323,VALIDATIONS!$EA$2:$EC$90,3,FALSE),IF(N323="Pipe", VLOOKUP(O323,VALIDATIONS!$ED$2:$EF$16,3,FALSE)))) )     )</f>
        <v/>
      </c>
    </row>
    <row r="324" spans="1:17" x14ac:dyDescent="0.2">
      <c r="A324" s="136"/>
      <c r="B324" s="141"/>
      <c r="C324" s="361"/>
      <c r="D324" s="141"/>
      <c r="E324" s="141"/>
      <c r="F324" s="141"/>
      <c r="G324" s="172"/>
      <c r="H324" s="141"/>
      <c r="I324" s="141"/>
      <c r="J324" s="141"/>
      <c r="K324" s="141"/>
      <c r="L324" s="368"/>
      <c r="M324" s="368"/>
      <c r="N324" s="363"/>
      <c r="O324" s="363"/>
      <c r="P324" s="141"/>
      <c r="Q324" s="106" t="str">
        <f>IF(AND(L324="",M324="",N324="",O324=""),"", IF(O324="",0, IF(N324="RCP", VLOOKUP(O324,VALIDATIONS!$DX$2:$DY$31,2,FALSE), IF(N324="RCBC", VLOOKUP(O324,VALIDATIONS!$EA$2:$EB$90,2,FALSE), IF(O324="Pipe",VALIDATIONS!$ED$2:$EE$16,0)))*G324*P324)   + IF(OR(L324="",L324="No",O324=""),0,          IF(N324="RCP",VLOOKUP(O324,VALIDATIONS!$DX$2:$DZ$31,3,FALSE),IF(N324="RCBC",VLOOKUP(O324,VALIDATIONS!$EA$2:$EC$90,3,FALSE),IF(N324="Pipe", VLOOKUP(O324,VALIDATIONS!$ED$2:$EF$16,3,FALSE))))         ) + IF(OR(M324="",M324="No",O324=""),0, IF(N324="RCP",VLOOKUP(O324,VALIDATIONS!$DX$2:$DZ$31,3,FALSE),IF(N324="RCBC",VLOOKUP(O324,VALIDATIONS!$EA$2:$EC$90,3,FALSE),IF(N324="Pipe", VLOOKUP(O324,VALIDATIONS!$ED$2:$EF$16,3,FALSE)))) )     )</f>
        <v/>
      </c>
    </row>
    <row r="325" spans="1:17" x14ac:dyDescent="0.2">
      <c r="A325" s="136"/>
      <c r="B325" s="141"/>
      <c r="C325" s="361"/>
      <c r="D325" s="141"/>
      <c r="E325" s="141"/>
      <c r="F325" s="141"/>
      <c r="G325" s="172"/>
      <c r="H325" s="141"/>
      <c r="I325" s="141"/>
      <c r="J325" s="141"/>
      <c r="K325" s="141"/>
      <c r="L325" s="368"/>
      <c r="M325" s="368"/>
      <c r="N325" s="363"/>
      <c r="O325" s="363"/>
      <c r="P325" s="141"/>
      <c r="Q325" s="106" t="str">
        <f>IF(AND(L325="",M325="",N325="",O325=""),"", IF(O325="",0, IF(N325="RCP", VLOOKUP(O325,VALIDATIONS!$DX$2:$DY$31,2,FALSE), IF(N325="RCBC", VLOOKUP(O325,VALIDATIONS!$EA$2:$EB$90,2,FALSE), IF(O325="Pipe",VALIDATIONS!$ED$2:$EE$16,0)))*G325*P325)   + IF(OR(L325="",L325="No",O325=""),0,          IF(N325="RCP",VLOOKUP(O325,VALIDATIONS!$DX$2:$DZ$31,3,FALSE),IF(N325="RCBC",VLOOKUP(O325,VALIDATIONS!$EA$2:$EC$90,3,FALSE),IF(N325="Pipe", VLOOKUP(O325,VALIDATIONS!$ED$2:$EF$16,3,FALSE))))         ) + IF(OR(M325="",M325="No",O325=""),0, IF(N325="RCP",VLOOKUP(O325,VALIDATIONS!$DX$2:$DZ$31,3,FALSE),IF(N325="RCBC",VLOOKUP(O325,VALIDATIONS!$EA$2:$EC$90,3,FALSE),IF(N325="Pipe", VLOOKUP(O325,VALIDATIONS!$ED$2:$EF$16,3,FALSE)))) )     )</f>
        <v/>
      </c>
    </row>
    <row r="326" spans="1:17" x14ac:dyDescent="0.2">
      <c r="A326" s="136"/>
      <c r="B326" s="141"/>
      <c r="C326" s="361"/>
      <c r="D326" s="141"/>
      <c r="E326" s="141"/>
      <c r="F326" s="141"/>
      <c r="G326" s="172"/>
      <c r="H326" s="141"/>
      <c r="I326" s="141"/>
      <c r="J326" s="141"/>
      <c r="K326" s="141"/>
      <c r="L326" s="368"/>
      <c r="M326" s="368"/>
      <c r="N326" s="363"/>
      <c r="O326" s="363"/>
      <c r="P326" s="141"/>
      <c r="Q326" s="106" t="str">
        <f>IF(AND(L326="",M326="",N326="",O326=""),"", IF(O326="",0, IF(N326="RCP", VLOOKUP(O326,VALIDATIONS!$DX$2:$DY$31,2,FALSE), IF(N326="RCBC", VLOOKUP(O326,VALIDATIONS!$EA$2:$EB$90,2,FALSE), IF(O326="Pipe",VALIDATIONS!$ED$2:$EE$16,0)))*G326*P326)   + IF(OR(L326="",L326="No",O326=""),0,          IF(N326="RCP",VLOOKUP(O326,VALIDATIONS!$DX$2:$DZ$31,3,FALSE),IF(N326="RCBC",VLOOKUP(O326,VALIDATIONS!$EA$2:$EC$90,3,FALSE),IF(N326="Pipe", VLOOKUP(O326,VALIDATIONS!$ED$2:$EF$16,3,FALSE))))         ) + IF(OR(M326="",M326="No",O326=""),0, IF(N326="RCP",VLOOKUP(O326,VALIDATIONS!$DX$2:$DZ$31,3,FALSE),IF(N326="RCBC",VLOOKUP(O326,VALIDATIONS!$EA$2:$EC$90,3,FALSE),IF(N326="Pipe", VLOOKUP(O326,VALIDATIONS!$ED$2:$EF$16,3,FALSE)))) )     )</f>
        <v/>
      </c>
    </row>
    <row r="327" spans="1:17" x14ac:dyDescent="0.2">
      <c r="A327" s="136"/>
      <c r="B327" s="141"/>
      <c r="C327" s="361"/>
      <c r="D327" s="141"/>
      <c r="E327" s="141"/>
      <c r="F327" s="141"/>
      <c r="G327" s="172"/>
      <c r="H327" s="141"/>
      <c r="I327" s="141"/>
      <c r="J327" s="141"/>
      <c r="K327" s="141"/>
      <c r="L327" s="368"/>
      <c r="M327" s="368"/>
      <c r="N327" s="363"/>
      <c r="O327" s="363"/>
      <c r="P327" s="141"/>
      <c r="Q327" s="106" t="str">
        <f>IF(AND(L327="",M327="",N327="",O327=""),"", IF(O327="",0, IF(N327="RCP", VLOOKUP(O327,VALIDATIONS!$DX$2:$DY$31,2,FALSE), IF(N327="RCBC", VLOOKUP(O327,VALIDATIONS!$EA$2:$EB$90,2,FALSE), IF(O327="Pipe",VALIDATIONS!$ED$2:$EE$16,0)))*G327*P327)   + IF(OR(L327="",L327="No",O327=""),0,          IF(N327="RCP",VLOOKUP(O327,VALIDATIONS!$DX$2:$DZ$31,3,FALSE),IF(N327="RCBC",VLOOKUP(O327,VALIDATIONS!$EA$2:$EC$90,3,FALSE),IF(N327="Pipe", VLOOKUP(O327,VALIDATIONS!$ED$2:$EF$16,3,FALSE))))         ) + IF(OR(M327="",M327="No",O327=""),0, IF(N327="RCP",VLOOKUP(O327,VALIDATIONS!$DX$2:$DZ$31,3,FALSE),IF(N327="RCBC",VLOOKUP(O327,VALIDATIONS!$EA$2:$EC$90,3,FALSE),IF(N327="Pipe", VLOOKUP(O327,VALIDATIONS!$ED$2:$EF$16,3,FALSE)))) )     )</f>
        <v/>
      </c>
    </row>
    <row r="328" spans="1:17" x14ac:dyDescent="0.2">
      <c r="A328" s="136"/>
      <c r="B328" s="141"/>
      <c r="C328" s="361"/>
      <c r="D328" s="141"/>
      <c r="E328" s="141"/>
      <c r="F328" s="141"/>
      <c r="G328" s="172"/>
      <c r="H328" s="141"/>
      <c r="I328" s="141"/>
      <c r="J328" s="141"/>
      <c r="K328" s="141"/>
      <c r="L328" s="368"/>
      <c r="M328" s="368"/>
      <c r="N328" s="363"/>
      <c r="O328" s="363"/>
      <c r="P328" s="141"/>
      <c r="Q328" s="106" t="str">
        <f>IF(AND(L328="",M328="",N328="",O328=""),"", IF(O328="",0, IF(N328="RCP", VLOOKUP(O328,VALIDATIONS!$DX$2:$DY$31,2,FALSE), IF(N328="RCBC", VLOOKUP(O328,VALIDATIONS!$EA$2:$EB$90,2,FALSE), IF(O328="Pipe",VALIDATIONS!$ED$2:$EE$16,0)))*G328*P328)   + IF(OR(L328="",L328="No",O328=""),0,          IF(N328="RCP",VLOOKUP(O328,VALIDATIONS!$DX$2:$DZ$31,3,FALSE),IF(N328="RCBC",VLOOKUP(O328,VALIDATIONS!$EA$2:$EC$90,3,FALSE),IF(N328="Pipe", VLOOKUP(O328,VALIDATIONS!$ED$2:$EF$16,3,FALSE))))         ) + IF(OR(M328="",M328="No",O328=""),0, IF(N328="RCP",VLOOKUP(O328,VALIDATIONS!$DX$2:$DZ$31,3,FALSE),IF(N328="RCBC",VLOOKUP(O328,VALIDATIONS!$EA$2:$EC$90,3,FALSE),IF(N328="Pipe", VLOOKUP(O328,VALIDATIONS!$ED$2:$EF$16,3,FALSE)))) )     )</f>
        <v/>
      </c>
    </row>
    <row r="329" spans="1:17" x14ac:dyDescent="0.2">
      <c r="A329" s="136"/>
      <c r="B329" s="141"/>
      <c r="C329" s="361"/>
      <c r="D329" s="141"/>
      <c r="E329" s="141"/>
      <c r="F329" s="141"/>
      <c r="G329" s="172"/>
      <c r="H329" s="141"/>
      <c r="I329" s="141"/>
      <c r="J329" s="141"/>
      <c r="K329" s="141"/>
      <c r="L329" s="368"/>
      <c r="M329" s="368"/>
      <c r="N329" s="363"/>
      <c r="O329" s="363"/>
      <c r="P329" s="141"/>
      <c r="Q329" s="106" t="str">
        <f>IF(AND(L329="",M329="",N329="",O329=""),"", IF(O329="",0, IF(N329="RCP", VLOOKUP(O329,VALIDATIONS!$DX$2:$DY$31,2,FALSE), IF(N329="RCBC", VLOOKUP(O329,VALIDATIONS!$EA$2:$EB$90,2,FALSE), IF(O329="Pipe",VALIDATIONS!$ED$2:$EE$16,0)))*G329*P329)   + IF(OR(L329="",L329="No",O329=""),0,          IF(N329="RCP",VLOOKUP(O329,VALIDATIONS!$DX$2:$DZ$31,3,FALSE),IF(N329="RCBC",VLOOKUP(O329,VALIDATIONS!$EA$2:$EC$90,3,FALSE),IF(N329="Pipe", VLOOKUP(O329,VALIDATIONS!$ED$2:$EF$16,3,FALSE))))         ) + IF(OR(M329="",M329="No",O329=""),0, IF(N329="RCP",VLOOKUP(O329,VALIDATIONS!$DX$2:$DZ$31,3,FALSE),IF(N329="RCBC",VLOOKUP(O329,VALIDATIONS!$EA$2:$EC$90,3,FALSE),IF(N329="Pipe", VLOOKUP(O329,VALIDATIONS!$ED$2:$EF$16,3,FALSE)))) )     )</f>
        <v/>
      </c>
    </row>
    <row r="330" spans="1:17" x14ac:dyDescent="0.2">
      <c r="A330" s="136"/>
      <c r="B330" s="141"/>
      <c r="C330" s="361"/>
      <c r="D330" s="141"/>
      <c r="E330" s="141"/>
      <c r="F330" s="141"/>
      <c r="G330" s="172"/>
      <c r="H330" s="141"/>
      <c r="I330" s="141"/>
      <c r="J330" s="141"/>
      <c r="K330" s="141"/>
      <c r="L330" s="368"/>
      <c r="M330" s="368"/>
      <c r="N330" s="363"/>
      <c r="O330" s="363"/>
      <c r="P330" s="141"/>
      <c r="Q330" s="106" t="str">
        <f>IF(AND(L330="",M330="",N330="",O330=""),"", IF(O330="",0, IF(N330="RCP", VLOOKUP(O330,VALIDATIONS!$DX$2:$DY$31,2,FALSE), IF(N330="RCBC", VLOOKUP(O330,VALIDATIONS!$EA$2:$EB$90,2,FALSE), IF(O330="Pipe",VALIDATIONS!$ED$2:$EE$16,0)))*G330*P330)   + IF(OR(L330="",L330="No",O330=""),0,          IF(N330="RCP",VLOOKUP(O330,VALIDATIONS!$DX$2:$DZ$31,3,FALSE),IF(N330="RCBC",VLOOKUP(O330,VALIDATIONS!$EA$2:$EC$90,3,FALSE),IF(N330="Pipe", VLOOKUP(O330,VALIDATIONS!$ED$2:$EF$16,3,FALSE))))         ) + IF(OR(M330="",M330="No",O330=""),0, IF(N330="RCP",VLOOKUP(O330,VALIDATIONS!$DX$2:$DZ$31,3,FALSE),IF(N330="RCBC",VLOOKUP(O330,VALIDATIONS!$EA$2:$EC$90,3,FALSE),IF(N330="Pipe", VLOOKUP(O330,VALIDATIONS!$ED$2:$EF$16,3,FALSE)))) )     )</f>
        <v/>
      </c>
    </row>
    <row r="331" spans="1:17" x14ac:dyDescent="0.2">
      <c r="A331" s="136"/>
      <c r="B331" s="141"/>
      <c r="C331" s="361"/>
      <c r="D331" s="141"/>
      <c r="E331" s="141"/>
      <c r="F331" s="141"/>
      <c r="G331" s="172"/>
      <c r="H331" s="141"/>
      <c r="I331" s="141"/>
      <c r="J331" s="141"/>
      <c r="K331" s="141"/>
      <c r="L331" s="368"/>
      <c r="M331" s="368"/>
      <c r="N331" s="363"/>
      <c r="O331" s="363"/>
      <c r="P331" s="141"/>
      <c r="Q331" s="106" t="str">
        <f>IF(AND(L331="",M331="",N331="",O331=""),"", IF(O331="",0, IF(N331="RCP", VLOOKUP(O331,VALIDATIONS!$DX$2:$DY$31,2,FALSE), IF(N331="RCBC", VLOOKUP(O331,VALIDATIONS!$EA$2:$EB$90,2,FALSE), IF(O331="Pipe",VALIDATIONS!$ED$2:$EE$16,0)))*G331*P331)   + IF(OR(L331="",L331="No",O331=""),0,          IF(N331="RCP",VLOOKUP(O331,VALIDATIONS!$DX$2:$DZ$31,3,FALSE),IF(N331="RCBC",VLOOKUP(O331,VALIDATIONS!$EA$2:$EC$90,3,FALSE),IF(N331="Pipe", VLOOKUP(O331,VALIDATIONS!$ED$2:$EF$16,3,FALSE))))         ) + IF(OR(M331="",M331="No",O331=""),0, IF(N331="RCP",VLOOKUP(O331,VALIDATIONS!$DX$2:$DZ$31,3,FALSE),IF(N331="RCBC",VLOOKUP(O331,VALIDATIONS!$EA$2:$EC$90,3,FALSE),IF(N331="Pipe", VLOOKUP(O331,VALIDATIONS!$ED$2:$EF$16,3,FALSE)))) )     )</f>
        <v/>
      </c>
    </row>
    <row r="332" spans="1:17" x14ac:dyDescent="0.2">
      <c r="A332" s="136"/>
      <c r="B332" s="141"/>
      <c r="C332" s="361"/>
      <c r="D332" s="141"/>
      <c r="E332" s="141"/>
      <c r="F332" s="141"/>
      <c r="G332" s="172"/>
      <c r="H332" s="141"/>
      <c r="I332" s="141"/>
      <c r="J332" s="141"/>
      <c r="K332" s="141"/>
      <c r="L332" s="368"/>
      <c r="M332" s="368"/>
      <c r="N332" s="363"/>
      <c r="O332" s="363"/>
      <c r="P332" s="141"/>
      <c r="Q332" s="106" t="str">
        <f>IF(AND(L332="",M332="",N332="",O332=""),"", IF(O332="",0, IF(N332="RCP", VLOOKUP(O332,VALIDATIONS!$DX$2:$DY$31,2,FALSE), IF(N332="RCBC", VLOOKUP(O332,VALIDATIONS!$EA$2:$EB$90,2,FALSE), IF(O332="Pipe",VALIDATIONS!$ED$2:$EE$16,0)))*G332*P332)   + IF(OR(L332="",L332="No",O332=""),0,          IF(N332="RCP",VLOOKUP(O332,VALIDATIONS!$DX$2:$DZ$31,3,FALSE),IF(N332="RCBC",VLOOKUP(O332,VALIDATIONS!$EA$2:$EC$90,3,FALSE),IF(N332="Pipe", VLOOKUP(O332,VALIDATIONS!$ED$2:$EF$16,3,FALSE))))         ) + IF(OR(M332="",M332="No",O332=""),0, IF(N332="RCP",VLOOKUP(O332,VALIDATIONS!$DX$2:$DZ$31,3,FALSE),IF(N332="RCBC",VLOOKUP(O332,VALIDATIONS!$EA$2:$EC$90,3,FALSE),IF(N332="Pipe", VLOOKUP(O332,VALIDATIONS!$ED$2:$EF$16,3,FALSE)))) )     )</f>
        <v/>
      </c>
    </row>
    <row r="333" spans="1:17" x14ac:dyDescent="0.2">
      <c r="A333" s="136"/>
      <c r="B333" s="141"/>
      <c r="C333" s="361"/>
      <c r="D333" s="141"/>
      <c r="E333" s="141"/>
      <c r="F333" s="141"/>
      <c r="G333" s="172"/>
      <c r="H333" s="141"/>
      <c r="I333" s="141"/>
      <c r="J333" s="141"/>
      <c r="K333" s="141"/>
      <c r="L333" s="368"/>
      <c r="M333" s="368"/>
      <c r="N333" s="363"/>
      <c r="O333" s="363"/>
      <c r="P333" s="141"/>
      <c r="Q333" s="106" t="str">
        <f>IF(AND(L333="",M333="",N333="",O333=""),"", IF(O333="",0, IF(N333="RCP", VLOOKUP(O333,VALIDATIONS!$DX$2:$DY$31,2,FALSE), IF(N333="RCBC", VLOOKUP(O333,VALIDATIONS!$EA$2:$EB$90,2,FALSE), IF(O333="Pipe",VALIDATIONS!$ED$2:$EE$16,0)))*G333*P333)   + IF(OR(L333="",L333="No",O333=""),0,          IF(N333="RCP",VLOOKUP(O333,VALIDATIONS!$DX$2:$DZ$31,3,FALSE),IF(N333="RCBC",VLOOKUP(O333,VALIDATIONS!$EA$2:$EC$90,3,FALSE),IF(N333="Pipe", VLOOKUP(O333,VALIDATIONS!$ED$2:$EF$16,3,FALSE))))         ) + IF(OR(M333="",M333="No",O333=""),0, IF(N333="RCP",VLOOKUP(O333,VALIDATIONS!$DX$2:$DZ$31,3,FALSE),IF(N333="RCBC",VLOOKUP(O333,VALIDATIONS!$EA$2:$EC$90,3,FALSE),IF(N333="Pipe", VLOOKUP(O333,VALIDATIONS!$ED$2:$EF$16,3,FALSE)))) )     )</f>
        <v/>
      </c>
    </row>
    <row r="334" spans="1:17" x14ac:dyDescent="0.2">
      <c r="A334" s="136"/>
      <c r="B334" s="141"/>
      <c r="C334" s="361"/>
      <c r="D334" s="141"/>
      <c r="E334" s="141"/>
      <c r="F334" s="141"/>
      <c r="G334" s="172"/>
      <c r="H334" s="141"/>
      <c r="I334" s="141"/>
      <c r="J334" s="141"/>
      <c r="K334" s="141"/>
      <c r="L334" s="368"/>
      <c r="M334" s="368"/>
      <c r="N334" s="363"/>
      <c r="O334" s="363"/>
      <c r="P334" s="141"/>
      <c r="Q334" s="106" t="str">
        <f>IF(AND(L334="",M334="",N334="",O334=""),"", IF(O334="",0, IF(N334="RCP", VLOOKUP(O334,VALIDATIONS!$DX$2:$DY$31,2,FALSE), IF(N334="RCBC", VLOOKUP(O334,VALIDATIONS!$EA$2:$EB$90,2,FALSE), IF(O334="Pipe",VALIDATIONS!$ED$2:$EE$16,0)))*G334*P334)   + IF(OR(L334="",L334="No",O334=""),0,          IF(N334="RCP",VLOOKUP(O334,VALIDATIONS!$DX$2:$DZ$31,3,FALSE),IF(N334="RCBC",VLOOKUP(O334,VALIDATIONS!$EA$2:$EC$90,3,FALSE),IF(N334="Pipe", VLOOKUP(O334,VALIDATIONS!$ED$2:$EF$16,3,FALSE))))         ) + IF(OR(M334="",M334="No",O334=""),0, IF(N334="RCP",VLOOKUP(O334,VALIDATIONS!$DX$2:$DZ$31,3,FALSE),IF(N334="RCBC",VLOOKUP(O334,VALIDATIONS!$EA$2:$EC$90,3,FALSE),IF(N334="Pipe", VLOOKUP(O334,VALIDATIONS!$ED$2:$EF$16,3,FALSE)))) )     )</f>
        <v/>
      </c>
    </row>
    <row r="335" spans="1:17" x14ac:dyDescent="0.2">
      <c r="A335" s="136"/>
      <c r="B335" s="141"/>
      <c r="C335" s="361"/>
      <c r="D335" s="141"/>
      <c r="E335" s="141"/>
      <c r="F335" s="141"/>
      <c r="G335" s="172"/>
      <c r="H335" s="141"/>
      <c r="I335" s="141"/>
      <c r="J335" s="141"/>
      <c r="K335" s="141"/>
      <c r="L335" s="368"/>
      <c r="M335" s="368"/>
      <c r="N335" s="363"/>
      <c r="O335" s="363"/>
      <c r="P335" s="141"/>
      <c r="Q335" s="106" t="str">
        <f>IF(AND(L335="",M335="",N335="",O335=""),"", IF(O335="",0, IF(N335="RCP", VLOOKUP(O335,VALIDATIONS!$DX$2:$DY$31,2,FALSE), IF(N335="RCBC", VLOOKUP(O335,VALIDATIONS!$EA$2:$EB$90,2,FALSE), IF(O335="Pipe",VALIDATIONS!$ED$2:$EE$16,0)))*G335*P335)   + IF(OR(L335="",L335="No",O335=""),0,          IF(N335="RCP",VLOOKUP(O335,VALIDATIONS!$DX$2:$DZ$31,3,FALSE),IF(N335="RCBC",VLOOKUP(O335,VALIDATIONS!$EA$2:$EC$90,3,FALSE),IF(N335="Pipe", VLOOKUP(O335,VALIDATIONS!$ED$2:$EF$16,3,FALSE))))         ) + IF(OR(M335="",M335="No",O335=""),0, IF(N335="RCP",VLOOKUP(O335,VALIDATIONS!$DX$2:$DZ$31,3,FALSE),IF(N335="RCBC",VLOOKUP(O335,VALIDATIONS!$EA$2:$EC$90,3,FALSE),IF(N335="Pipe", VLOOKUP(O335,VALIDATIONS!$ED$2:$EF$16,3,FALSE)))) )     )</f>
        <v/>
      </c>
    </row>
    <row r="336" spans="1:17" x14ac:dyDescent="0.2">
      <c r="A336" s="136"/>
      <c r="B336" s="141"/>
      <c r="C336" s="361"/>
      <c r="D336" s="141"/>
      <c r="E336" s="141"/>
      <c r="F336" s="141"/>
      <c r="G336" s="172"/>
      <c r="H336" s="141"/>
      <c r="I336" s="141"/>
      <c r="J336" s="141"/>
      <c r="K336" s="141"/>
      <c r="L336" s="368"/>
      <c r="M336" s="368"/>
      <c r="N336" s="363"/>
      <c r="O336" s="363"/>
      <c r="P336" s="141"/>
      <c r="Q336" s="106" t="str">
        <f>IF(AND(L336="",M336="",N336="",O336=""),"", IF(O336="",0, IF(N336="RCP", VLOOKUP(O336,VALIDATIONS!$DX$2:$DY$31,2,FALSE), IF(N336="RCBC", VLOOKUP(O336,VALIDATIONS!$EA$2:$EB$90,2,FALSE), IF(O336="Pipe",VALIDATIONS!$ED$2:$EE$16,0)))*G336*P336)   + IF(OR(L336="",L336="No",O336=""),0,          IF(N336="RCP",VLOOKUP(O336,VALIDATIONS!$DX$2:$DZ$31,3,FALSE),IF(N336="RCBC",VLOOKUP(O336,VALIDATIONS!$EA$2:$EC$90,3,FALSE),IF(N336="Pipe", VLOOKUP(O336,VALIDATIONS!$ED$2:$EF$16,3,FALSE))))         ) + IF(OR(M336="",M336="No",O336=""),0, IF(N336="RCP",VLOOKUP(O336,VALIDATIONS!$DX$2:$DZ$31,3,FALSE),IF(N336="RCBC",VLOOKUP(O336,VALIDATIONS!$EA$2:$EC$90,3,FALSE),IF(N336="Pipe", VLOOKUP(O336,VALIDATIONS!$ED$2:$EF$16,3,FALSE)))) )     )</f>
        <v/>
      </c>
    </row>
    <row r="337" spans="1:17" x14ac:dyDescent="0.2">
      <c r="A337" s="136"/>
      <c r="B337" s="141"/>
      <c r="C337" s="361"/>
      <c r="D337" s="141"/>
      <c r="E337" s="141"/>
      <c r="F337" s="141"/>
      <c r="G337" s="172"/>
      <c r="H337" s="141"/>
      <c r="I337" s="141"/>
      <c r="J337" s="141"/>
      <c r="K337" s="141"/>
      <c r="L337" s="368"/>
      <c r="M337" s="368"/>
      <c r="N337" s="363"/>
      <c r="O337" s="363"/>
      <c r="P337" s="141"/>
      <c r="Q337" s="106" t="str">
        <f>IF(AND(L337="",M337="",N337="",O337=""),"", IF(O337="",0, IF(N337="RCP", VLOOKUP(O337,VALIDATIONS!$DX$2:$DY$31,2,FALSE), IF(N337="RCBC", VLOOKUP(O337,VALIDATIONS!$EA$2:$EB$90,2,FALSE), IF(O337="Pipe",VALIDATIONS!$ED$2:$EE$16,0)))*G337*P337)   + IF(OR(L337="",L337="No",O337=""),0,          IF(N337="RCP",VLOOKUP(O337,VALIDATIONS!$DX$2:$DZ$31,3,FALSE),IF(N337="RCBC",VLOOKUP(O337,VALIDATIONS!$EA$2:$EC$90,3,FALSE),IF(N337="Pipe", VLOOKUP(O337,VALIDATIONS!$ED$2:$EF$16,3,FALSE))))         ) + IF(OR(M337="",M337="No",O337=""),0, IF(N337="RCP",VLOOKUP(O337,VALIDATIONS!$DX$2:$DZ$31,3,FALSE),IF(N337="RCBC",VLOOKUP(O337,VALIDATIONS!$EA$2:$EC$90,3,FALSE),IF(N337="Pipe", VLOOKUP(O337,VALIDATIONS!$ED$2:$EF$16,3,FALSE)))) )     )</f>
        <v/>
      </c>
    </row>
    <row r="338" spans="1:17" x14ac:dyDescent="0.2">
      <c r="A338" s="136"/>
      <c r="B338" s="141"/>
      <c r="C338" s="361"/>
      <c r="D338" s="141"/>
      <c r="E338" s="141"/>
      <c r="F338" s="141"/>
      <c r="G338" s="172"/>
      <c r="H338" s="141"/>
      <c r="I338" s="141"/>
      <c r="J338" s="141"/>
      <c r="K338" s="141"/>
      <c r="L338" s="368"/>
      <c r="M338" s="368"/>
      <c r="N338" s="363"/>
      <c r="O338" s="363"/>
      <c r="P338" s="141"/>
      <c r="Q338" s="106" t="str">
        <f>IF(AND(L338="",M338="",N338="",O338=""),"", IF(O338="",0, IF(N338="RCP", VLOOKUP(O338,VALIDATIONS!$DX$2:$DY$31,2,FALSE), IF(N338="RCBC", VLOOKUP(O338,VALIDATIONS!$EA$2:$EB$90,2,FALSE), IF(O338="Pipe",VALIDATIONS!$ED$2:$EE$16,0)))*G338*P338)   + IF(OR(L338="",L338="No",O338=""),0,          IF(N338="RCP",VLOOKUP(O338,VALIDATIONS!$DX$2:$DZ$31,3,FALSE),IF(N338="RCBC",VLOOKUP(O338,VALIDATIONS!$EA$2:$EC$90,3,FALSE),IF(N338="Pipe", VLOOKUP(O338,VALIDATIONS!$ED$2:$EF$16,3,FALSE))))         ) + IF(OR(M338="",M338="No",O338=""),0, IF(N338="RCP",VLOOKUP(O338,VALIDATIONS!$DX$2:$DZ$31,3,FALSE),IF(N338="RCBC",VLOOKUP(O338,VALIDATIONS!$EA$2:$EC$90,3,FALSE),IF(N338="Pipe", VLOOKUP(O338,VALIDATIONS!$ED$2:$EF$16,3,FALSE)))) )     )</f>
        <v/>
      </c>
    </row>
    <row r="339" spans="1:17" x14ac:dyDescent="0.2">
      <c r="A339" s="136"/>
      <c r="B339" s="141"/>
      <c r="C339" s="361"/>
      <c r="D339" s="141"/>
      <c r="E339" s="141"/>
      <c r="F339" s="141"/>
      <c r="G339" s="172"/>
      <c r="H339" s="141"/>
      <c r="I339" s="141"/>
      <c r="J339" s="141"/>
      <c r="K339" s="141"/>
      <c r="L339" s="368"/>
      <c r="M339" s="368"/>
      <c r="N339" s="363"/>
      <c r="O339" s="363"/>
      <c r="P339" s="141"/>
      <c r="Q339" s="106" t="str">
        <f>IF(AND(L339="",M339="",N339="",O339=""),"", IF(O339="",0, IF(N339="RCP", VLOOKUP(O339,VALIDATIONS!$DX$2:$DY$31,2,FALSE), IF(N339="RCBC", VLOOKUP(O339,VALIDATIONS!$EA$2:$EB$90,2,FALSE), IF(O339="Pipe",VALIDATIONS!$ED$2:$EE$16,0)))*G339*P339)   + IF(OR(L339="",L339="No",O339=""),0,          IF(N339="RCP",VLOOKUP(O339,VALIDATIONS!$DX$2:$DZ$31,3,FALSE),IF(N339="RCBC",VLOOKUP(O339,VALIDATIONS!$EA$2:$EC$90,3,FALSE),IF(N339="Pipe", VLOOKUP(O339,VALIDATIONS!$ED$2:$EF$16,3,FALSE))))         ) + IF(OR(M339="",M339="No",O339=""),0, IF(N339="RCP",VLOOKUP(O339,VALIDATIONS!$DX$2:$DZ$31,3,FALSE),IF(N339="RCBC",VLOOKUP(O339,VALIDATIONS!$EA$2:$EC$90,3,FALSE),IF(N339="Pipe", VLOOKUP(O339,VALIDATIONS!$ED$2:$EF$16,3,FALSE)))) )     )</f>
        <v/>
      </c>
    </row>
    <row r="340" spans="1:17" x14ac:dyDescent="0.2">
      <c r="A340" s="136"/>
      <c r="B340" s="141"/>
      <c r="C340" s="361"/>
      <c r="D340" s="141"/>
      <c r="E340" s="141"/>
      <c r="F340" s="141"/>
      <c r="G340" s="172"/>
      <c r="H340" s="141"/>
      <c r="I340" s="141"/>
      <c r="J340" s="141"/>
      <c r="K340" s="141"/>
      <c r="L340" s="368"/>
      <c r="M340" s="368"/>
      <c r="N340" s="363"/>
      <c r="O340" s="363"/>
      <c r="P340" s="141"/>
      <c r="Q340" s="106" t="str">
        <f>IF(AND(L340="",M340="",N340="",O340=""),"", IF(O340="",0, IF(N340="RCP", VLOOKUP(O340,VALIDATIONS!$DX$2:$DY$31,2,FALSE), IF(N340="RCBC", VLOOKUP(O340,VALIDATIONS!$EA$2:$EB$90,2,FALSE), IF(O340="Pipe",VALIDATIONS!$ED$2:$EE$16,0)))*G340*P340)   + IF(OR(L340="",L340="No",O340=""),0,          IF(N340="RCP",VLOOKUP(O340,VALIDATIONS!$DX$2:$DZ$31,3,FALSE),IF(N340="RCBC",VLOOKUP(O340,VALIDATIONS!$EA$2:$EC$90,3,FALSE),IF(N340="Pipe", VLOOKUP(O340,VALIDATIONS!$ED$2:$EF$16,3,FALSE))))         ) + IF(OR(M340="",M340="No",O340=""),0, IF(N340="RCP",VLOOKUP(O340,VALIDATIONS!$DX$2:$DZ$31,3,FALSE),IF(N340="RCBC",VLOOKUP(O340,VALIDATIONS!$EA$2:$EC$90,3,FALSE),IF(N340="Pipe", VLOOKUP(O340,VALIDATIONS!$ED$2:$EF$16,3,FALSE)))) )     )</f>
        <v/>
      </c>
    </row>
    <row r="341" spans="1:17" x14ac:dyDescent="0.2">
      <c r="A341" s="136"/>
      <c r="B341" s="141"/>
      <c r="C341" s="361"/>
      <c r="D341" s="141"/>
      <c r="E341" s="141"/>
      <c r="F341" s="141"/>
      <c r="G341" s="172"/>
      <c r="H341" s="141"/>
      <c r="I341" s="141"/>
      <c r="J341" s="141"/>
      <c r="K341" s="141"/>
      <c r="L341" s="368"/>
      <c r="M341" s="368"/>
      <c r="N341" s="363"/>
      <c r="O341" s="363"/>
      <c r="P341" s="141"/>
      <c r="Q341" s="106" t="str">
        <f>IF(AND(L341="",M341="",N341="",O341=""),"", IF(O341="",0, IF(N341="RCP", VLOOKUP(O341,VALIDATIONS!$DX$2:$DY$31,2,FALSE), IF(N341="RCBC", VLOOKUP(O341,VALIDATIONS!$EA$2:$EB$90,2,FALSE), IF(O341="Pipe",VALIDATIONS!$ED$2:$EE$16,0)))*G341*P341)   + IF(OR(L341="",L341="No",O341=""),0,          IF(N341="RCP",VLOOKUP(O341,VALIDATIONS!$DX$2:$DZ$31,3,FALSE),IF(N341="RCBC",VLOOKUP(O341,VALIDATIONS!$EA$2:$EC$90,3,FALSE),IF(N341="Pipe", VLOOKUP(O341,VALIDATIONS!$ED$2:$EF$16,3,FALSE))))         ) + IF(OR(M341="",M341="No",O341=""),0, IF(N341="RCP",VLOOKUP(O341,VALIDATIONS!$DX$2:$DZ$31,3,FALSE),IF(N341="RCBC",VLOOKUP(O341,VALIDATIONS!$EA$2:$EC$90,3,FALSE),IF(N341="Pipe", VLOOKUP(O341,VALIDATIONS!$ED$2:$EF$16,3,FALSE)))) )     )</f>
        <v/>
      </c>
    </row>
    <row r="342" spans="1:17" x14ac:dyDescent="0.2">
      <c r="A342" s="136"/>
      <c r="B342" s="141"/>
      <c r="C342" s="361"/>
      <c r="D342" s="141"/>
      <c r="E342" s="141"/>
      <c r="F342" s="141"/>
      <c r="G342" s="172"/>
      <c r="H342" s="141"/>
      <c r="I342" s="141"/>
      <c r="J342" s="141"/>
      <c r="K342" s="141"/>
      <c r="L342" s="368"/>
      <c r="M342" s="368"/>
      <c r="N342" s="363"/>
      <c r="O342" s="363"/>
      <c r="P342" s="141"/>
      <c r="Q342" s="106" t="str">
        <f>IF(AND(L342="",M342="",N342="",O342=""),"", IF(O342="",0, IF(N342="RCP", VLOOKUP(O342,VALIDATIONS!$DX$2:$DY$31,2,FALSE), IF(N342="RCBC", VLOOKUP(O342,VALIDATIONS!$EA$2:$EB$90,2,FALSE), IF(O342="Pipe",VALIDATIONS!$ED$2:$EE$16,0)))*G342*P342)   + IF(OR(L342="",L342="No",O342=""),0,          IF(N342="RCP",VLOOKUP(O342,VALIDATIONS!$DX$2:$DZ$31,3,FALSE),IF(N342="RCBC",VLOOKUP(O342,VALIDATIONS!$EA$2:$EC$90,3,FALSE),IF(N342="Pipe", VLOOKUP(O342,VALIDATIONS!$ED$2:$EF$16,3,FALSE))))         ) + IF(OR(M342="",M342="No",O342=""),0, IF(N342="RCP",VLOOKUP(O342,VALIDATIONS!$DX$2:$DZ$31,3,FALSE),IF(N342="RCBC",VLOOKUP(O342,VALIDATIONS!$EA$2:$EC$90,3,FALSE),IF(N342="Pipe", VLOOKUP(O342,VALIDATIONS!$ED$2:$EF$16,3,FALSE)))) )     )</f>
        <v/>
      </c>
    </row>
    <row r="343" spans="1:17" x14ac:dyDescent="0.2">
      <c r="A343" s="136"/>
      <c r="B343" s="141"/>
      <c r="C343" s="361"/>
      <c r="D343" s="141"/>
      <c r="E343" s="141"/>
      <c r="F343" s="141"/>
      <c r="G343" s="172"/>
      <c r="H343" s="141"/>
      <c r="I343" s="141"/>
      <c r="J343" s="141"/>
      <c r="K343" s="141"/>
      <c r="L343" s="368"/>
      <c r="M343" s="368"/>
      <c r="N343" s="363"/>
      <c r="O343" s="363"/>
      <c r="P343" s="141"/>
      <c r="Q343" s="106" t="str">
        <f>IF(AND(L343="",M343="",N343="",O343=""),"", IF(O343="",0, IF(N343="RCP", VLOOKUP(O343,VALIDATIONS!$DX$2:$DY$31,2,FALSE), IF(N343="RCBC", VLOOKUP(O343,VALIDATIONS!$EA$2:$EB$90,2,FALSE), IF(O343="Pipe",VALIDATIONS!$ED$2:$EE$16,0)))*G343*P343)   + IF(OR(L343="",L343="No",O343=""),0,          IF(N343="RCP",VLOOKUP(O343,VALIDATIONS!$DX$2:$DZ$31,3,FALSE),IF(N343="RCBC",VLOOKUP(O343,VALIDATIONS!$EA$2:$EC$90,3,FALSE),IF(N343="Pipe", VLOOKUP(O343,VALIDATIONS!$ED$2:$EF$16,3,FALSE))))         ) + IF(OR(M343="",M343="No",O343=""),0, IF(N343="RCP",VLOOKUP(O343,VALIDATIONS!$DX$2:$DZ$31,3,FALSE),IF(N343="RCBC",VLOOKUP(O343,VALIDATIONS!$EA$2:$EC$90,3,FALSE),IF(N343="Pipe", VLOOKUP(O343,VALIDATIONS!$ED$2:$EF$16,3,FALSE)))) )     )</f>
        <v/>
      </c>
    </row>
    <row r="344" spans="1:17" x14ac:dyDescent="0.2">
      <c r="A344" s="136"/>
      <c r="B344" s="141"/>
      <c r="C344" s="361"/>
      <c r="D344" s="141"/>
      <c r="E344" s="141"/>
      <c r="F344" s="141"/>
      <c r="G344" s="172"/>
      <c r="H344" s="141"/>
      <c r="I344" s="141"/>
      <c r="J344" s="141"/>
      <c r="K344" s="141"/>
      <c r="L344" s="368"/>
      <c r="M344" s="368"/>
      <c r="N344" s="363"/>
      <c r="O344" s="363"/>
      <c r="P344" s="141"/>
      <c r="Q344" s="106" t="str">
        <f>IF(AND(L344="",M344="",N344="",O344=""),"", IF(O344="",0, IF(N344="RCP", VLOOKUP(O344,VALIDATIONS!$DX$2:$DY$31,2,FALSE), IF(N344="RCBC", VLOOKUP(O344,VALIDATIONS!$EA$2:$EB$90,2,FALSE), IF(O344="Pipe",VALIDATIONS!$ED$2:$EE$16,0)))*G344*P344)   + IF(OR(L344="",L344="No",O344=""),0,          IF(N344="RCP",VLOOKUP(O344,VALIDATIONS!$DX$2:$DZ$31,3,FALSE),IF(N344="RCBC",VLOOKUP(O344,VALIDATIONS!$EA$2:$EC$90,3,FALSE),IF(N344="Pipe", VLOOKUP(O344,VALIDATIONS!$ED$2:$EF$16,3,FALSE))))         ) + IF(OR(M344="",M344="No",O344=""),0, IF(N344="RCP",VLOOKUP(O344,VALIDATIONS!$DX$2:$DZ$31,3,FALSE),IF(N344="RCBC",VLOOKUP(O344,VALIDATIONS!$EA$2:$EC$90,3,FALSE),IF(N344="Pipe", VLOOKUP(O344,VALIDATIONS!$ED$2:$EF$16,3,FALSE)))) )     )</f>
        <v/>
      </c>
    </row>
    <row r="345" spans="1:17" x14ac:dyDescent="0.2">
      <c r="A345" s="136"/>
      <c r="B345" s="141"/>
      <c r="C345" s="361"/>
      <c r="D345" s="141"/>
      <c r="E345" s="141"/>
      <c r="F345" s="141"/>
      <c r="G345" s="172"/>
      <c r="H345" s="141"/>
      <c r="I345" s="141"/>
      <c r="J345" s="141"/>
      <c r="K345" s="141"/>
      <c r="L345" s="368"/>
      <c r="M345" s="368"/>
      <c r="N345" s="363"/>
      <c r="O345" s="363"/>
      <c r="P345" s="141"/>
      <c r="Q345" s="106" t="str">
        <f>IF(AND(L345="",M345="",N345="",O345=""),"", IF(O345="",0, IF(N345="RCP", VLOOKUP(O345,VALIDATIONS!$DX$2:$DY$31,2,FALSE), IF(N345="RCBC", VLOOKUP(O345,VALIDATIONS!$EA$2:$EB$90,2,FALSE), IF(O345="Pipe",VALIDATIONS!$ED$2:$EE$16,0)))*G345*P345)   + IF(OR(L345="",L345="No",O345=""),0,          IF(N345="RCP",VLOOKUP(O345,VALIDATIONS!$DX$2:$DZ$31,3,FALSE),IF(N345="RCBC",VLOOKUP(O345,VALIDATIONS!$EA$2:$EC$90,3,FALSE),IF(N345="Pipe", VLOOKUP(O345,VALIDATIONS!$ED$2:$EF$16,3,FALSE))))         ) + IF(OR(M345="",M345="No",O345=""),0, IF(N345="RCP",VLOOKUP(O345,VALIDATIONS!$DX$2:$DZ$31,3,FALSE),IF(N345="RCBC",VLOOKUP(O345,VALIDATIONS!$EA$2:$EC$90,3,FALSE),IF(N345="Pipe", VLOOKUP(O345,VALIDATIONS!$ED$2:$EF$16,3,FALSE)))) )     )</f>
        <v/>
      </c>
    </row>
    <row r="346" spans="1:17" x14ac:dyDescent="0.2">
      <c r="A346" s="136"/>
      <c r="B346" s="141"/>
      <c r="C346" s="361"/>
      <c r="D346" s="141"/>
      <c r="E346" s="141"/>
      <c r="F346" s="141"/>
      <c r="G346" s="172"/>
      <c r="H346" s="141"/>
      <c r="I346" s="141"/>
      <c r="J346" s="141"/>
      <c r="K346" s="141"/>
      <c r="L346" s="368"/>
      <c r="M346" s="368"/>
      <c r="N346" s="363"/>
      <c r="O346" s="363"/>
      <c r="P346" s="141"/>
      <c r="Q346" s="106" t="str">
        <f>IF(AND(L346="",M346="",N346="",O346=""),"", IF(O346="",0, IF(N346="RCP", VLOOKUP(O346,VALIDATIONS!$DX$2:$DY$31,2,FALSE), IF(N346="RCBC", VLOOKUP(O346,VALIDATIONS!$EA$2:$EB$90,2,FALSE), IF(O346="Pipe",VALIDATIONS!$ED$2:$EE$16,0)))*G346*P346)   + IF(OR(L346="",L346="No",O346=""),0,          IF(N346="RCP",VLOOKUP(O346,VALIDATIONS!$DX$2:$DZ$31,3,FALSE),IF(N346="RCBC",VLOOKUP(O346,VALIDATIONS!$EA$2:$EC$90,3,FALSE),IF(N346="Pipe", VLOOKUP(O346,VALIDATIONS!$ED$2:$EF$16,3,FALSE))))         ) + IF(OR(M346="",M346="No",O346=""),0, IF(N346="RCP",VLOOKUP(O346,VALIDATIONS!$DX$2:$DZ$31,3,FALSE),IF(N346="RCBC",VLOOKUP(O346,VALIDATIONS!$EA$2:$EC$90,3,FALSE),IF(N346="Pipe", VLOOKUP(O346,VALIDATIONS!$ED$2:$EF$16,3,FALSE)))) )     )</f>
        <v/>
      </c>
    </row>
    <row r="347" spans="1:17" x14ac:dyDescent="0.2">
      <c r="A347" s="136"/>
      <c r="B347" s="141"/>
      <c r="C347" s="361"/>
      <c r="D347" s="141"/>
      <c r="E347" s="141"/>
      <c r="F347" s="141"/>
      <c r="G347" s="172"/>
      <c r="H347" s="141"/>
      <c r="I347" s="141"/>
      <c r="J347" s="141"/>
      <c r="K347" s="141"/>
      <c r="L347" s="368"/>
      <c r="M347" s="368"/>
      <c r="N347" s="363"/>
      <c r="O347" s="363"/>
      <c r="P347" s="141"/>
      <c r="Q347" s="106" t="str">
        <f>IF(AND(L347="",M347="",N347="",O347=""),"", IF(O347="",0, IF(N347="RCP", VLOOKUP(O347,VALIDATIONS!$DX$2:$DY$31,2,FALSE), IF(N347="RCBC", VLOOKUP(O347,VALIDATIONS!$EA$2:$EB$90,2,FALSE), IF(O347="Pipe",VALIDATIONS!$ED$2:$EE$16,0)))*G347*P347)   + IF(OR(L347="",L347="No",O347=""),0,          IF(N347="RCP",VLOOKUP(O347,VALIDATIONS!$DX$2:$DZ$31,3,FALSE),IF(N347="RCBC",VLOOKUP(O347,VALIDATIONS!$EA$2:$EC$90,3,FALSE),IF(N347="Pipe", VLOOKUP(O347,VALIDATIONS!$ED$2:$EF$16,3,FALSE))))         ) + IF(OR(M347="",M347="No",O347=""),0, IF(N347="RCP",VLOOKUP(O347,VALIDATIONS!$DX$2:$DZ$31,3,FALSE),IF(N347="RCBC",VLOOKUP(O347,VALIDATIONS!$EA$2:$EC$90,3,FALSE),IF(N347="Pipe", VLOOKUP(O347,VALIDATIONS!$ED$2:$EF$16,3,FALSE)))) )     )</f>
        <v/>
      </c>
    </row>
    <row r="348" spans="1:17" x14ac:dyDescent="0.2">
      <c r="A348" s="136"/>
      <c r="B348" s="141"/>
      <c r="C348" s="361"/>
      <c r="D348" s="141"/>
      <c r="E348" s="141"/>
      <c r="F348" s="141"/>
      <c r="G348" s="172"/>
      <c r="H348" s="141"/>
      <c r="I348" s="141"/>
      <c r="J348" s="141"/>
      <c r="K348" s="141"/>
      <c r="L348" s="368"/>
      <c r="M348" s="368"/>
      <c r="N348" s="363"/>
      <c r="O348" s="363"/>
      <c r="P348" s="141"/>
      <c r="Q348" s="106" t="str">
        <f>IF(AND(L348="",M348="",N348="",O348=""),"", IF(O348="",0, IF(N348="RCP", VLOOKUP(O348,VALIDATIONS!$DX$2:$DY$31,2,FALSE), IF(N348="RCBC", VLOOKUP(O348,VALIDATIONS!$EA$2:$EB$90,2,FALSE), IF(O348="Pipe",VALIDATIONS!$ED$2:$EE$16,0)))*G348*P348)   + IF(OR(L348="",L348="No",O348=""),0,          IF(N348="RCP",VLOOKUP(O348,VALIDATIONS!$DX$2:$DZ$31,3,FALSE),IF(N348="RCBC",VLOOKUP(O348,VALIDATIONS!$EA$2:$EC$90,3,FALSE),IF(N348="Pipe", VLOOKUP(O348,VALIDATIONS!$ED$2:$EF$16,3,FALSE))))         ) + IF(OR(M348="",M348="No",O348=""),0, IF(N348="RCP",VLOOKUP(O348,VALIDATIONS!$DX$2:$DZ$31,3,FALSE),IF(N348="RCBC",VLOOKUP(O348,VALIDATIONS!$EA$2:$EC$90,3,FALSE),IF(N348="Pipe", VLOOKUP(O348,VALIDATIONS!$ED$2:$EF$16,3,FALSE)))) )     )</f>
        <v/>
      </c>
    </row>
    <row r="349" spans="1:17" x14ac:dyDescent="0.2">
      <c r="A349" s="136"/>
      <c r="B349" s="141"/>
      <c r="C349" s="361"/>
      <c r="D349" s="141"/>
      <c r="E349" s="141"/>
      <c r="F349" s="141"/>
      <c r="G349" s="172"/>
      <c r="H349" s="141"/>
      <c r="I349" s="141"/>
      <c r="J349" s="141"/>
      <c r="K349" s="141"/>
      <c r="L349" s="368"/>
      <c r="M349" s="368"/>
      <c r="N349" s="363"/>
      <c r="O349" s="363"/>
      <c r="P349" s="141"/>
      <c r="Q349" s="106" t="str">
        <f>IF(AND(L349="",M349="",N349="",O349=""),"", IF(O349="",0, IF(N349="RCP", VLOOKUP(O349,VALIDATIONS!$DX$2:$DY$31,2,FALSE), IF(N349="RCBC", VLOOKUP(O349,VALIDATIONS!$EA$2:$EB$90,2,FALSE), IF(O349="Pipe",VALIDATIONS!$ED$2:$EE$16,0)))*G349*P349)   + IF(OR(L349="",L349="No",O349=""),0,          IF(N349="RCP",VLOOKUP(O349,VALIDATIONS!$DX$2:$DZ$31,3,FALSE),IF(N349="RCBC",VLOOKUP(O349,VALIDATIONS!$EA$2:$EC$90,3,FALSE),IF(N349="Pipe", VLOOKUP(O349,VALIDATIONS!$ED$2:$EF$16,3,FALSE))))         ) + IF(OR(M349="",M349="No",O349=""),0, IF(N349="RCP",VLOOKUP(O349,VALIDATIONS!$DX$2:$DZ$31,3,FALSE),IF(N349="RCBC",VLOOKUP(O349,VALIDATIONS!$EA$2:$EC$90,3,FALSE),IF(N349="Pipe", VLOOKUP(O349,VALIDATIONS!$ED$2:$EF$16,3,FALSE)))) )     )</f>
        <v/>
      </c>
    </row>
    <row r="350" spans="1:17" x14ac:dyDescent="0.2">
      <c r="A350" s="136"/>
      <c r="B350" s="141"/>
      <c r="C350" s="361"/>
      <c r="D350" s="141"/>
      <c r="E350" s="141"/>
      <c r="F350" s="141"/>
      <c r="G350" s="172"/>
      <c r="H350" s="141"/>
      <c r="I350" s="141"/>
      <c r="J350" s="141"/>
      <c r="K350" s="141"/>
      <c r="L350" s="368"/>
      <c r="M350" s="368"/>
      <c r="N350" s="363"/>
      <c r="O350" s="363"/>
      <c r="P350" s="141"/>
      <c r="Q350" s="106" t="str">
        <f>IF(AND(L350="",M350="",N350="",O350=""),"", IF(O350="",0, IF(N350="RCP", VLOOKUP(O350,VALIDATIONS!$DX$2:$DY$31,2,FALSE), IF(N350="RCBC", VLOOKUP(O350,VALIDATIONS!$EA$2:$EB$90,2,FALSE), IF(O350="Pipe",VALIDATIONS!$ED$2:$EE$16,0)))*G350*P350)   + IF(OR(L350="",L350="No",O350=""),0,          IF(N350="RCP",VLOOKUP(O350,VALIDATIONS!$DX$2:$DZ$31,3,FALSE),IF(N350="RCBC",VLOOKUP(O350,VALIDATIONS!$EA$2:$EC$90,3,FALSE),IF(N350="Pipe", VLOOKUP(O350,VALIDATIONS!$ED$2:$EF$16,3,FALSE))))         ) + IF(OR(M350="",M350="No",O350=""),0, IF(N350="RCP",VLOOKUP(O350,VALIDATIONS!$DX$2:$DZ$31,3,FALSE),IF(N350="RCBC",VLOOKUP(O350,VALIDATIONS!$EA$2:$EC$90,3,FALSE),IF(N350="Pipe", VLOOKUP(O350,VALIDATIONS!$ED$2:$EF$16,3,FALSE)))) )     )</f>
        <v/>
      </c>
    </row>
    <row r="351" spans="1:17" x14ac:dyDescent="0.2">
      <c r="A351" s="136"/>
      <c r="B351" s="141"/>
      <c r="C351" s="361"/>
      <c r="D351" s="141"/>
      <c r="E351" s="141"/>
      <c r="F351" s="141"/>
      <c r="G351" s="172"/>
      <c r="H351" s="141"/>
      <c r="I351" s="141"/>
      <c r="J351" s="141"/>
      <c r="K351" s="141"/>
      <c r="L351" s="368"/>
      <c r="M351" s="368"/>
      <c r="N351" s="363"/>
      <c r="O351" s="363"/>
      <c r="P351" s="141"/>
      <c r="Q351" s="106" t="str">
        <f>IF(AND(L351="",M351="",N351="",O351=""),"", IF(O351="",0, IF(N351="RCP", VLOOKUP(O351,VALIDATIONS!$DX$2:$DY$31,2,FALSE), IF(N351="RCBC", VLOOKUP(O351,VALIDATIONS!$EA$2:$EB$90,2,FALSE), IF(O351="Pipe",VALIDATIONS!$ED$2:$EE$16,0)))*G351*P351)   + IF(OR(L351="",L351="No",O351=""),0,          IF(N351="RCP",VLOOKUP(O351,VALIDATIONS!$DX$2:$DZ$31,3,FALSE),IF(N351="RCBC",VLOOKUP(O351,VALIDATIONS!$EA$2:$EC$90,3,FALSE),IF(N351="Pipe", VLOOKUP(O351,VALIDATIONS!$ED$2:$EF$16,3,FALSE))))         ) + IF(OR(M351="",M351="No",O351=""),0, IF(N351="RCP",VLOOKUP(O351,VALIDATIONS!$DX$2:$DZ$31,3,FALSE),IF(N351="RCBC",VLOOKUP(O351,VALIDATIONS!$EA$2:$EC$90,3,FALSE),IF(N351="Pipe", VLOOKUP(O351,VALIDATIONS!$ED$2:$EF$16,3,FALSE)))) )     )</f>
        <v/>
      </c>
    </row>
    <row r="352" spans="1:17" x14ac:dyDescent="0.2">
      <c r="A352" s="136"/>
      <c r="B352" s="141"/>
      <c r="C352" s="361"/>
      <c r="D352" s="141"/>
      <c r="E352" s="141"/>
      <c r="F352" s="141"/>
      <c r="G352" s="172"/>
      <c r="H352" s="141"/>
      <c r="I352" s="141"/>
      <c r="J352" s="141"/>
      <c r="K352" s="141"/>
      <c r="L352" s="368"/>
      <c r="M352" s="368"/>
      <c r="N352" s="363"/>
      <c r="O352" s="363"/>
      <c r="P352" s="141"/>
      <c r="Q352" s="106" t="str">
        <f>IF(AND(L352="",M352="",N352="",O352=""),"", IF(O352="",0, IF(N352="RCP", VLOOKUP(O352,VALIDATIONS!$DX$2:$DY$31,2,FALSE), IF(N352="RCBC", VLOOKUP(O352,VALIDATIONS!$EA$2:$EB$90,2,FALSE), IF(O352="Pipe",VALIDATIONS!$ED$2:$EE$16,0)))*G352*P352)   + IF(OR(L352="",L352="No",O352=""),0,          IF(N352="RCP",VLOOKUP(O352,VALIDATIONS!$DX$2:$DZ$31,3,FALSE),IF(N352="RCBC",VLOOKUP(O352,VALIDATIONS!$EA$2:$EC$90,3,FALSE),IF(N352="Pipe", VLOOKUP(O352,VALIDATIONS!$ED$2:$EF$16,3,FALSE))))         ) + IF(OR(M352="",M352="No",O352=""),0, IF(N352="RCP",VLOOKUP(O352,VALIDATIONS!$DX$2:$DZ$31,3,FALSE),IF(N352="RCBC",VLOOKUP(O352,VALIDATIONS!$EA$2:$EC$90,3,FALSE),IF(N352="Pipe", VLOOKUP(O352,VALIDATIONS!$ED$2:$EF$16,3,FALSE)))) )     )</f>
        <v/>
      </c>
    </row>
    <row r="353" spans="1:17" x14ac:dyDescent="0.2">
      <c r="A353" s="136"/>
      <c r="B353" s="141"/>
      <c r="C353" s="361"/>
      <c r="D353" s="141"/>
      <c r="E353" s="141"/>
      <c r="F353" s="141"/>
      <c r="G353" s="172"/>
      <c r="H353" s="141"/>
      <c r="I353" s="141"/>
      <c r="J353" s="141"/>
      <c r="K353" s="141"/>
      <c r="L353" s="368"/>
      <c r="M353" s="368"/>
      <c r="N353" s="363"/>
      <c r="O353" s="363"/>
      <c r="P353" s="141"/>
      <c r="Q353" s="106" t="str">
        <f>IF(AND(L353="",M353="",N353="",O353=""),"", IF(O353="",0, IF(N353="RCP", VLOOKUP(O353,VALIDATIONS!$DX$2:$DY$31,2,FALSE), IF(N353="RCBC", VLOOKUP(O353,VALIDATIONS!$EA$2:$EB$90,2,FALSE), IF(O353="Pipe",VALIDATIONS!$ED$2:$EE$16,0)))*G353*P353)   + IF(OR(L353="",L353="No",O353=""),0,          IF(N353="RCP",VLOOKUP(O353,VALIDATIONS!$DX$2:$DZ$31,3,FALSE),IF(N353="RCBC",VLOOKUP(O353,VALIDATIONS!$EA$2:$EC$90,3,FALSE),IF(N353="Pipe", VLOOKUP(O353,VALIDATIONS!$ED$2:$EF$16,3,FALSE))))         ) + IF(OR(M353="",M353="No",O353=""),0, IF(N353="RCP",VLOOKUP(O353,VALIDATIONS!$DX$2:$DZ$31,3,FALSE),IF(N353="RCBC",VLOOKUP(O353,VALIDATIONS!$EA$2:$EC$90,3,FALSE),IF(N353="Pipe", VLOOKUP(O353,VALIDATIONS!$ED$2:$EF$16,3,FALSE)))) )     )</f>
        <v/>
      </c>
    </row>
    <row r="354" spans="1:17" x14ac:dyDescent="0.2">
      <c r="A354" s="136"/>
      <c r="B354" s="141"/>
      <c r="C354" s="361"/>
      <c r="D354" s="141"/>
      <c r="E354" s="141"/>
      <c r="F354" s="141"/>
      <c r="G354" s="172"/>
      <c r="H354" s="141"/>
      <c r="I354" s="141"/>
      <c r="J354" s="141"/>
      <c r="K354" s="141"/>
      <c r="L354" s="368"/>
      <c r="M354" s="368"/>
      <c r="N354" s="363"/>
      <c r="O354" s="363"/>
      <c r="P354" s="141"/>
      <c r="Q354" s="106" t="str">
        <f>IF(AND(L354="",M354="",N354="",O354=""),"", IF(O354="",0, IF(N354="RCP", VLOOKUP(O354,VALIDATIONS!$DX$2:$DY$31,2,FALSE), IF(N354="RCBC", VLOOKUP(O354,VALIDATIONS!$EA$2:$EB$90,2,FALSE), IF(O354="Pipe",VALIDATIONS!$ED$2:$EE$16,0)))*G354*P354)   + IF(OR(L354="",L354="No",O354=""),0,          IF(N354="RCP",VLOOKUP(O354,VALIDATIONS!$DX$2:$DZ$31,3,FALSE),IF(N354="RCBC",VLOOKUP(O354,VALIDATIONS!$EA$2:$EC$90,3,FALSE),IF(N354="Pipe", VLOOKUP(O354,VALIDATIONS!$ED$2:$EF$16,3,FALSE))))         ) + IF(OR(M354="",M354="No",O354=""),0, IF(N354="RCP",VLOOKUP(O354,VALIDATIONS!$DX$2:$DZ$31,3,FALSE),IF(N354="RCBC",VLOOKUP(O354,VALIDATIONS!$EA$2:$EC$90,3,FALSE),IF(N354="Pipe", VLOOKUP(O354,VALIDATIONS!$ED$2:$EF$16,3,FALSE)))) )     )</f>
        <v/>
      </c>
    </row>
    <row r="355" spans="1:17" x14ac:dyDescent="0.2">
      <c r="A355" s="136"/>
      <c r="B355" s="141"/>
      <c r="C355" s="361"/>
      <c r="D355" s="141"/>
      <c r="E355" s="141"/>
      <c r="F355" s="141"/>
      <c r="G355" s="172"/>
      <c r="H355" s="141"/>
      <c r="I355" s="141"/>
      <c r="J355" s="141"/>
      <c r="K355" s="141"/>
      <c r="L355" s="368"/>
      <c r="M355" s="368"/>
      <c r="N355" s="363"/>
      <c r="O355" s="363"/>
      <c r="P355" s="141"/>
      <c r="Q355" s="106" t="str">
        <f>IF(AND(L355="",M355="",N355="",O355=""),"", IF(O355="",0, IF(N355="RCP", VLOOKUP(O355,VALIDATIONS!$DX$2:$DY$31,2,FALSE), IF(N355="RCBC", VLOOKUP(O355,VALIDATIONS!$EA$2:$EB$90,2,FALSE), IF(O355="Pipe",VALIDATIONS!$ED$2:$EE$16,0)))*G355*P355)   + IF(OR(L355="",L355="No",O355=""),0,          IF(N355="RCP",VLOOKUP(O355,VALIDATIONS!$DX$2:$DZ$31,3,FALSE),IF(N355="RCBC",VLOOKUP(O355,VALIDATIONS!$EA$2:$EC$90,3,FALSE),IF(N355="Pipe", VLOOKUP(O355,VALIDATIONS!$ED$2:$EF$16,3,FALSE))))         ) + IF(OR(M355="",M355="No",O355=""),0, IF(N355="RCP",VLOOKUP(O355,VALIDATIONS!$DX$2:$DZ$31,3,FALSE),IF(N355="RCBC",VLOOKUP(O355,VALIDATIONS!$EA$2:$EC$90,3,FALSE),IF(N355="Pipe", VLOOKUP(O355,VALIDATIONS!$ED$2:$EF$16,3,FALSE)))) )     )</f>
        <v/>
      </c>
    </row>
    <row r="356" spans="1:17" x14ac:dyDescent="0.2">
      <c r="A356" s="136"/>
      <c r="B356" s="141"/>
      <c r="C356" s="361"/>
      <c r="D356" s="141"/>
      <c r="E356" s="141"/>
      <c r="F356" s="141"/>
      <c r="G356" s="172"/>
      <c r="H356" s="141"/>
      <c r="I356" s="141"/>
      <c r="J356" s="141"/>
      <c r="K356" s="141"/>
      <c r="L356" s="368"/>
      <c r="M356" s="368"/>
      <c r="N356" s="363"/>
      <c r="O356" s="363"/>
      <c r="P356" s="141"/>
      <c r="Q356" s="106" t="str">
        <f>IF(AND(L356="",M356="",N356="",O356=""),"", IF(O356="",0, IF(N356="RCP", VLOOKUP(O356,VALIDATIONS!$DX$2:$DY$31,2,FALSE), IF(N356="RCBC", VLOOKUP(O356,VALIDATIONS!$EA$2:$EB$90,2,FALSE), IF(O356="Pipe",VALIDATIONS!$ED$2:$EE$16,0)))*G356*P356)   + IF(OR(L356="",L356="No",O356=""),0,          IF(N356="RCP",VLOOKUP(O356,VALIDATIONS!$DX$2:$DZ$31,3,FALSE),IF(N356="RCBC",VLOOKUP(O356,VALIDATIONS!$EA$2:$EC$90,3,FALSE),IF(N356="Pipe", VLOOKUP(O356,VALIDATIONS!$ED$2:$EF$16,3,FALSE))))         ) + IF(OR(M356="",M356="No",O356=""),0, IF(N356="RCP",VLOOKUP(O356,VALIDATIONS!$DX$2:$DZ$31,3,FALSE),IF(N356="RCBC",VLOOKUP(O356,VALIDATIONS!$EA$2:$EC$90,3,FALSE),IF(N356="Pipe", VLOOKUP(O356,VALIDATIONS!$ED$2:$EF$16,3,FALSE)))) )     )</f>
        <v/>
      </c>
    </row>
    <row r="357" spans="1:17" x14ac:dyDescent="0.2">
      <c r="A357" s="136"/>
      <c r="B357" s="141"/>
      <c r="C357" s="361"/>
      <c r="D357" s="141"/>
      <c r="E357" s="141"/>
      <c r="F357" s="141"/>
      <c r="G357" s="172"/>
      <c r="H357" s="141"/>
      <c r="I357" s="141"/>
      <c r="J357" s="141"/>
      <c r="K357" s="141"/>
      <c r="L357" s="368"/>
      <c r="M357" s="368"/>
      <c r="N357" s="363"/>
      <c r="O357" s="363"/>
      <c r="P357" s="141"/>
      <c r="Q357" s="106" t="str">
        <f>IF(AND(L357="",M357="",N357="",O357=""),"", IF(O357="",0, IF(N357="RCP", VLOOKUP(O357,VALIDATIONS!$DX$2:$DY$31,2,FALSE), IF(N357="RCBC", VLOOKUP(O357,VALIDATIONS!$EA$2:$EB$90,2,FALSE), IF(O357="Pipe",VALIDATIONS!$ED$2:$EE$16,0)))*G357*P357)   + IF(OR(L357="",L357="No",O357=""),0,          IF(N357="RCP",VLOOKUP(O357,VALIDATIONS!$DX$2:$DZ$31,3,FALSE),IF(N357="RCBC",VLOOKUP(O357,VALIDATIONS!$EA$2:$EC$90,3,FALSE),IF(N357="Pipe", VLOOKUP(O357,VALIDATIONS!$ED$2:$EF$16,3,FALSE))))         ) + IF(OR(M357="",M357="No",O357=""),0, IF(N357="RCP",VLOOKUP(O357,VALIDATIONS!$DX$2:$DZ$31,3,FALSE),IF(N357="RCBC",VLOOKUP(O357,VALIDATIONS!$EA$2:$EC$90,3,FALSE),IF(N357="Pipe", VLOOKUP(O357,VALIDATIONS!$ED$2:$EF$16,3,FALSE)))) )     )</f>
        <v/>
      </c>
    </row>
    <row r="358" spans="1:17" x14ac:dyDescent="0.2">
      <c r="A358" s="136"/>
      <c r="B358" s="141"/>
      <c r="C358" s="361"/>
      <c r="D358" s="141"/>
      <c r="E358" s="141"/>
      <c r="F358" s="141"/>
      <c r="G358" s="172"/>
      <c r="H358" s="141"/>
      <c r="I358" s="141"/>
      <c r="J358" s="141"/>
      <c r="K358" s="141"/>
      <c r="L358" s="368"/>
      <c r="M358" s="368"/>
      <c r="N358" s="363"/>
      <c r="O358" s="363"/>
      <c r="P358" s="141"/>
      <c r="Q358" s="106" t="str">
        <f>IF(AND(L358="",M358="",N358="",O358=""),"", IF(O358="",0, IF(N358="RCP", VLOOKUP(O358,VALIDATIONS!$DX$2:$DY$31,2,FALSE), IF(N358="RCBC", VLOOKUP(O358,VALIDATIONS!$EA$2:$EB$90,2,FALSE), IF(O358="Pipe",VALIDATIONS!$ED$2:$EE$16,0)))*G358*P358)   + IF(OR(L358="",L358="No",O358=""),0,          IF(N358="RCP",VLOOKUP(O358,VALIDATIONS!$DX$2:$DZ$31,3,FALSE),IF(N358="RCBC",VLOOKUP(O358,VALIDATIONS!$EA$2:$EC$90,3,FALSE),IF(N358="Pipe", VLOOKUP(O358,VALIDATIONS!$ED$2:$EF$16,3,FALSE))))         ) + IF(OR(M358="",M358="No",O358=""),0, IF(N358="RCP",VLOOKUP(O358,VALIDATIONS!$DX$2:$DZ$31,3,FALSE),IF(N358="RCBC",VLOOKUP(O358,VALIDATIONS!$EA$2:$EC$90,3,FALSE),IF(N358="Pipe", VLOOKUP(O358,VALIDATIONS!$ED$2:$EF$16,3,FALSE)))) )     )</f>
        <v/>
      </c>
    </row>
    <row r="359" spans="1:17" x14ac:dyDescent="0.2">
      <c r="A359" s="136"/>
      <c r="B359" s="141"/>
      <c r="C359" s="361"/>
      <c r="D359" s="141"/>
      <c r="E359" s="141"/>
      <c r="F359" s="141"/>
      <c r="G359" s="172"/>
      <c r="H359" s="141"/>
      <c r="I359" s="141"/>
      <c r="J359" s="141"/>
      <c r="K359" s="141"/>
      <c r="L359" s="368"/>
      <c r="M359" s="368"/>
      <c r="N359" s="363"/>
      <c r="O359" s="363"/>
      <c r="P359" s="141"/>
      <c r="Q359" s="106" t="str">
        <f>IF(AND(L359="",M359="",N359="",O359=""),"", IF(O359="",0, IF(N359="RCP", VLOOKUP(O359,VALIDATIONS!$DX$2:$DY$31,2,FALSE), IF(N359="RCBC", VLOOKUP(O359,VALIDATIONS!$EA$2:$EB$90,2,FALSE), IF(O359="Pipe",VALIDATIONS!$ED$2:$EE$16,0)))*G359*P359)   + IF(OR(L359="",L359="No",O359=""),0,          IF(N359="RCP",VLOOKUP(O359,VALIDATIONS!$DX$2:$DZ$31,3,FALSE),IF(N359="RCBC",VLOOKUP(O359,VALIDATIONS!$EA$2:$EC$90,3,FALSE),IF(N359="Pipe", VLOOKUP(O359,VALIDATIONS!$ED$2:$EF$16,3,FALSE))))         ) + IF(OR(M359="",M359="No",O359=""),0, IF(N359="RCP",VLOOKUP(O359,VALIDATIONS!$DX$2:$DZ$31,3,FALSE),IF(N359="RCBC",VLOOKUP(O359,VALIDATIONS!$EA$2:$EC$90,3,FALSE),IF(N359="Pipe", VLOOKUP(O359,VALIDATIONS!$ED$2:$EF$16,3,FALSE)))) )     )</f>
        <v/>
      </c>
    </row>
    <row r="360" spans="1:17" x14ac:dyDescent="0.2">
      <c r="A360" s="136"/>
      <c r="B360" s="141"/>
      <c r="C360" s="361"/>
      <c r="D360" s="141"/>
      <c r="E360" s="141"/>
      <c r="F360" s="141"/>
      <c r="G360" s="172"/>
      <c r="H360" s="141"/>
      <c r="I360" s="141"/>
      <c r="J360" s="141"/>
      <c r="K360" s="141"/>
      <c r="L360" s="368"/>
      <c r="M360" s="368"/>
      <c r="N360" s="363"/>
      <c r="O360" s="363"/>
      <c r="P360" s="141"/>
      <c r="Q360" s="106" t="str">
        <f>IF(AND(L360="",M360="",N360="",O360=""),"", IF(O360="",0, IF(N360="RCP", VLOOKUP(O360,VALIDATIONS!$DX$2:$DY$31,2,FALSE), IF(N360="RCBC", VLOOKUP(O360,VALIDATIONS!$EA$2:$EB$90,2,FALSE), IF(O360="Pipe",VALIDATIONS!$ED$2:$EE$16,0)))*G360*P360)   + IF(OR(L360="",L360="No",O360=""),0,          IF(N360="RCP",VLOOKUP(O360,VALIDATIONS!$DX$2:$DZ$31,3,FALSE),IF(N360="RCBC",VLOOKUP(O360,VALIDATIONS!$EA$2:$EC$90,3,FALSE),IF(N360="Pipe", VLOOKUP(O360,VALIDATIONS!$ED$2:$EF$16,3,FALSE))))         ) + IF(OR(M360="",M360="No",O360=""),0, IF(N360="RCP",VLOOKUP(O360,VALIDATIONS!$DX$2:$DZ$31,3,FALSE),IF(N360="RCBC",VLOOKUP(O360,VALIDATIONS!$EA$2:$EC$90,3,FALSE),IF(N360="Pipe", VLOOKUP(O360,VALIDATIONS!$ED$2:$EF$16,3,FALSE)))) )     )</f>
        <v/>
      </c>
    </row>
    <row r="361" spans="1:17" x14ac:dyDescent="0.2">
      <c r="A361" s="136"/>
      <c r="B361" s="141"/>
      <c r="C361" s="361"/>
      <c r="D361" s="141"/>
      <c r="E361" s="141"/>
      <c r="F361" s="141"/>
      <c r="G361" s="172"/>
      <c r="H361" s="141"/>
      <c r="I361" s="141"/>
      <c r="J361" s="141"/>
      <c r="K361" s="141"/>
      <c r="L361" s="368"/>
      <c r="M361" s="368"/>
      <c r="N361" s="363"/>
      <c r="O361" s="363"/>
      <c r="P361" s="141"/>
      <c r="Q361" s="106" t="str">
        <f>IF(AND(L361="",M361="",N361="",O361=""),"", IF(O361="",0, IF(N361="RCP", VLOOKUP(O361,VALIDATIONS!$DX$2:$DY$31,2,FALSE), IF(N361="RCBC", VLOOKUP(O361,VALIDATIONS!$EA$2:$EB$90,2,FALSE), IF(O361="Pipe",VALIDATIONS!$ED$2:$EE$16,0)))*G361*P361)   + IF(OR(L361="",L361="No",O361=""),0,          IF(N361="RCP",VLOOKUP(O361,VALIDATIONS!$DX$2:$DZ$31,3,FALSE),IF(N361="RCBC",VLOOKUP(O361,VALIDATIONS!$EA$2:$EC$90,3,FALSE),IF(N361="Pipe", VLOOKUP(O361,VALIDATIONS!$ED$2:$EF$16,3,FALSE))))         ) + IF(OR(M361="",M361="No",O361=""),0, IF(N361="RCP",VLOOKUP(O361,VALIDATIONS!$DX$2:$DZ$31,3,FALSE),IF(N361="RCBC",VLOOKUP(O361,VALIDATIONS!$EA$2:$EC$90,3,FALSE),IF(N361="Pipe", VLOOKUP(O361,VALIDATIONS!$ED$2:$EF$16,3,FALSE)))) )     )</f>
        <v/>
      </c>
    </row>
    <row r="362" spans="1:17" x14ac:dyDescent="0.2">
      <c r="A362" s="136"/>
      <c r="B362" s="141"/>
      <c r="C362" s="361"/>
      <c r="D362" s="141"/>
      <c r="E362" s="141"/>
      <c r="F362" s="141"/>
      <c r="G362" s="172"/>
      <c r="H362" s="141"/>
      <c r="I362" s="141"/>
      <c r="J362" s="141"/>
      <c r="K362" s="141"/>
      <c r="L362" s="368"/>
      <c r="M362" s="368"/>
      <c r="N362" s="363"/>
      <c r="O362" s="363"/>
      <c r="P362" s="141"/>
      <c r="Q362" s="106" t="str">
        <f>IF(AND(L362="",M362="",N362="",O362=""),"", IF(O362="",0, IF(N362="RCP", VLOOKUP(O362,VALIDATIONS!$DX$2:$DY$31,2,FALSE), IF(N362="RCBC", VLOOKUP(O362,VALIDATIONS!$EA$2:$EB$90,2,FALSE), IF(O362="Pipe",VALIDATIONS!$ED$2:$EE$16,0)))*G362*P362)   + IF(OR(L362="",L362="No",O362=""),0,          IF(N362="RCP",VLOOKUP(O362,VALIDATIONS!$DX$2:$DZ$31,3,FALSE),IF(N362="RCBC",VLOOKUP(O362,VALIDATIONS!$EA$2:$EC$90,3,FALSE),IF(N362="Pipe", VLOOKUP(O362,VALIDATIONS!$ED$2:$EF$16,3,FALSE))))         ) + IF(OR(M362="",M362="No",O362=""),0, IF(N362="RCP",VLOOKUP(O362,VALIDATIONS!$DX$2:$DZ$31,3,FALSE),IF(N362="RCBC",VLOOKUP(O362,VALIDATIONS!$EA$2:$EC$90,3,FALSE),IF(N362="Pipe", VLOOKUP(O362,VALIDATIONS!$ED$2:$EF$16,3,FALSE)))) )     )</f>
        <v/>
      </c>
    </row>
    <row r="363" spans="1:17" x14ac:dyDescent="0.2">
      <c r="A363" s="136"/>
      <c r="B363" s="141"/>
      <c r="C363" s="361"/>
      <c r="D363" s="141"/>
      <c r="E363" s="141"/>
      <c r="F363" s="141"/>
      <c r="G363" s="172"/>
      <c r="H363" s="141"/>
      <c r="I363" s="141"/>
      <c r="J363" s="141"/>
      <c r="K363" s="141"/>
      <c r="L363" s="368"/>
      <c r="M363" s="368"/>
      <c r="N363" s="363"/>
      <c r="O363" s="363"/>
      <c r="P363" s="141"/>
      <c r="Q363" s="106" t="str">
        <f>IF(AND(L363="",M363="",N363="",O363=""),"", IF(O363="",0, IF(N363="RCP", VLOOKUP(O363,VALIDATIONS!$DX$2:$DY$31,2,FALSE), IF(N363="RCBC", VLOOKUP(O363,VALIDATIONS!$EA$2:$EB$90,2,FALSE), IF(O363="Pipe",VALIDATIONS!$ED$2:$EE$16,0)))*G363*P363)   + IF(OR(L363="",L363="No",O363=""),0,          IF(N363="RCP",VLOOKUP(O363,VALIDATIONS!$DX$2:$DZ$31,3,FALSE),IF(N363="RCBC",VLOOKUP(O363,VALIDATIONS!$EA$2:$EC$90,3,FALSE),IF(N363="Pipe", VLOOKUP(O363,VALIDATIONS!$ED$2:$EF$16,3,FALSE))))         ) + IF(OR(M363="",M363="No",O363=""),0, IF(N363="RCP",VLOOKUP(O363,VALIDATIONS!$DX$2:$DZ$31,3,FALSE),IF(N363="RCBC",VLOOKUP(O363,VALIDATIONS!$EA$2:$EC$90,3,FALSE),IF(N363="Pipe", VLOOKUP(O363,VALIDATIONS!$ED$2:$EF$16,3,FALSE)))) )     )</f>
        <v/>
      </c>
    </row>
    <row r="364" spans="1:17" x14ac:dyDescent="0.2">
      <c r="A364" s="136"/>
      <c r="B364" s="141"/>
      <c r="C364" s="361"/>
      <c r="D364" s="141"/>
      <c r="E364" s="141"/>
      <c r="F364" s="141"/>
      <c r="G364" s="172"/>
      <c r="H364" s="141"/>
      <c r="I364" s="141"/>
      <c r="J364" s="141"/>
      <c r="K364" s="141"/>
      <c r="L364" s="368"/>
      <c r="M364" s="368"/>
      <c r="N364" s="363"/>
      <c r="O364" s="363"/>
      <c r="P364" s="141"/>
      <c r="Q364" s="106" t="str">
        <f>IF(AND(L364="",M364="",N364="",O364=""),"", IF(O364="",0, IF(N364="RCP", VLOOKUP(O364,VALIDATIONS!$DX$2:$DY$31,2,FALSE), IF(N364="RCBC", VLOOKUP(O364,VALIDATIONS!$EA$2:$EB$90,2,FALSE), IF(O364="Pipe",VALIDATIONS!$ED$2:$EE$16,0)))*G364*P364)   + IF(OR(L364="",L364="No",O364=""),0,          IF(N364="RCP",VLOOKUP(O364,VALIDATIONS!$DX$2:$DZ$31,3,FALSE),IF(N364="RCBC",VLOOKUP(O364,VALIDATIONS!$EA$2:$EC$90,3,FALSE),IF(N364="Pipe", VLOOKUP(O364,VALIDATIONS!$ED$2:$EF$16,3,FALSE))))         ) + IF(OR(M364="",M364="No",O364=""),0, IF(N364="RCP",VLOOKUP(O364,VALIDATIONS!$DX$2:$DZ$31,3,FALSE),IF(N364="RCBC",VLOOKUP(O364,VALIDATIONS!$EA$2:$EC$90,3,FALSE),IF(N364="Pipe", VLOOKUP(O364,VALIDATIONS!$ED$2:$EF$16,3,FALSE)))) )     )</f>
        <v/>
      </c>
    </row>
    <row r="365" spans="1:17" x14ac:dyDescent="0.2">
      <c r="A365" s="136"/>
      <c r="B365" s="141"/>
      <c r="C365" s="361"/>
      <c r="D365" s="141"/>
      <c r="E365" s="141"/>
      <c r="F365" s="141"/>
      <c r="G365" s="172"/>
      <c r="H365" s="141"/>
      <c r="I365" s="141"/>
      <c r="J365" s="141"/>
      <c r="K365" s="141"/>
      <c r="L365" s="368"/>
      <c r="M365" s="368"/>
      <c r="N365" s="363"/>
      <c r="O365" s="363"/>
      <c r="P365" s="141"/>
      <c r="Q365" s="106" t="str">
        <f>IF(AND(L365="",M365="",N365="",O365=""),"", IF(O365="",0, IF(N365="RCP", VLOOKUP(O365,VALIDATIONS!$DX$2:$DY$31,2,FALSE), IF(N365="RCBC", VLOOKUP(O365,VALIDATIONS!$EA$2:$EB$90,2,FALSE), IF(O365="Pipe",VALIDATIONS!$ED$2:$EE$16,0)))*G365*P365)   + IF(OR(L365="",L365="No",O365=""),0,          IF(N365="RCP",VLOOKUP(O365,VALIDATIONS!$DX$2:$DZ$31,3,FALSE),IF(N365="RCBC",VLOOKUP(O365,VALIDATIONS!$EA$2:$EC$90,3,FALSE),IF(N365="Pipe", VLOOKUP(O365,VALIDATIONS!$ED$2:$EF$16,3,FALSE))))         ) + IF(OR(M365="",M365="No",O365=""),0, IF(N365="RCP",VLOOKUP(O365,VALIDATIONS!$DX$2:$DZ$31,3,FALSE),IF(N365="RCBC",VLOOKUP(O365,VALIDATIONS!$EA$2:$EC$90,3,FALSE),IF(N365="Pipe", VLOOKUP(O365,VALIDATIONS!$ED$2:$EF$16,3,FALSE)))) )     )</f>
        <v/>
      </c>
    </row>
    <row r="366" spans="1:17" x14ac:dyDescent="0.2">
      <c r="A366" s="136"/>
      <c r="B366" s="141"/>
      <c r="C366" s="361"/>
      <c r="D366" s="141"/>
      <c r="E366" s="141"/>
      <c r="F366" s="141"/>
      <c r="G366" s="172"/>
      <c r="H366" s="141"/>
      <c r="I366" s="141"/>
      <c r="J366" s="141"/>
      <c r="K366" s="141"/>
      <c r="L366" s="368"/>
      <c r="M366" s="368"/>
      <c r="N366" s="363"/>
      <c r="O366" s="363"/>
      <c r="P366" s="141"/>
      <c r="Q366" s="106" t="str">
        <f>IF(AND(L366="",M366="",N366="",O366=""),"", IF(O366="",0, IF(N366="RCP", VLOOKUP(O366,VALIDATIONS!$DX$2:$DY$31,2,FALSE), IF(N366="RCBC", VLOOKUP(O366,VALIDATIONS!$EA$2:$EB$90,2,FALSE), IF(O366="Pipe",VALIDATIONS!$ED$2:$EE$16,0)))*G366*P366)   + IF(OR(L366="",L366="No",O366=""),0,          IF(N366="RCP",VLOOKUP(O366,VALIDATIONS!$DX$2:$DZ$31,3,FALSE),IF(N366="RCBC",VLOOKUP(O366,VALIDATIONS!$EA$2:$EC$90,3,FALSE),IF(N366="Pipe", VLOOKUP(O366,VALIDATIONS!$ED$2:$EF$16,3,FALSE))))         ) + IF(OR(M366="",M366="No",O366=""),0, IF(N366="RCP",VLOOKUP(O366,VALIDATIONS!$DX$2:$DZ$31,3,FALSE),IF(N366="RCBC",VLOOKUP(O366,VALIDATIONS!$EA$2:$EC$90,3,FALSE),IF(N366="Pipe", VLOOKUP(O366,VALIDATIONS!$ED$2:$EF$16,3,FALSE)))) )     )</f>
        <v/>
      </c>
    </row>
    <row r="367" spans="1:17" x14ac:dyDescent="0.2">
      <c r="A367" s="136"/>
      <c r="B367" s="141"/>
      <c r="C367" s="361"/>
      <c r="D367" s="141"/>
      <c r="E367" s="141"/>
      <c r="F367" s="141"/>
      <c r="G367" s="172"/>
      <c r="H367" s="141"/>
      <c r="I367" s="141"/>
      <c r="J367" s="141"/>
      <c r="K367" s="141"/>
      <c r="L367" s="368"/>
      <c r="M367" s="368"/>
      <c r="N367" s="363"/>
      <c r="O367" s="363"/>
      <c r="P367" s="141"/>
      <c r="Q367" s="106" t="str">
        <f>IF(AND(L367="",M367="",N367="",O367=""),"", IF(O367="",0, IF(N367="RCP", VLOOKUP(O367,VALIDATIONS!$DX$2:$DY$31,2,FALSE), IF(N367="RCBC", VLOOKUP(O367,VALIDATIONS!$EA$2:$EB$90,2,FALSE), IF(O367="Pipe",VALIDATIONS!$ED$2:$EE$16,0)))*G367*P367)   + IF(OR(L367="",L367="No",O367=""),0,          IF(N367="RCP",VLOOKUP(O367,VALIDATIONS!$DX$2:$DZ$31,3,FALSE),IF(N367="RCBC",VLOOKUP(O367,VALIDATIONS!$EA$2:$EC$90,3,FALSE),IF(N367="Pipe", VLOOKUP(O367,VALIDATIONS!$ED$2:$EF$16,3,FALSE))))         ) + IF(OR(M367="",M367="No",O367=""),0, IF(N367="RCP",VLOOKUP(O367,VALIDATIONS!$DX$2:$DZ$31,3,FALSE),IF(N367="RCBC",VLOOKUP(O367,VALIDATIONS!$EA$2:$EC$90,3,FALSE),IF(N367="Pipe", VLOOKUP(O367,VALIDATIONS!$ED$2:$EF$16,3,FALSE)))) )     )</f>
        <v/>
      </c>
    </row>
    <row r="368" spans="1:17" x14ac:dyDescent="0.2">
      <c r="A368" s="136"/>
      <c r="B368" s="141"/>
      <c r="C368" s="361"/>
      <c r="D368" s="141"/>
      <c r="E368" s="141"/>
      <c r="F368" s="141"/>
      <c r="G368" s="172"/>
      <c r="H368" s="141"/>
      <c r="I368" s="141"/>
      <c r="J368" s="141"/>
      <c r="K368" s="141"/>
      <c r="L368" s="368"/>
      <c r="M368" s="368"/>
      <c r="N368" s="363"/>
      <c r="O368" s="363"/>
      <c r="P368" s="141"/>
      <c r="Q368" s="106" t="str">
        <f>IF(AND(L368="",M368="",N368="",O368=""),"", IF(O368="",0, IF(N368="RCP", VLOOKUP(O368,VALIDATIONS!$DX$2:$DY$31,2,FALSE), IF(N368="RCBC", VLOOKUP(O368,VALIDATIONS!$EA$2:$EB$90,2,FALSE), IF(O368="Pipe",VALIDATIONS!$ED$2:$EE$16,0)))*G368*P368)   + IF(OR(L368="",L368="No",O368=""),0,          IF(N368="RCP",VLOOKUP(O368,VALIDATIONS!$DX$2:$DZ$31,3,FALSE),IF(N368="RCBC",VLOOKUP(O368,VALIDATIONS!$EA$2:$EC$90,3,FALSE),IF(N368="Pipe", VLOOKUP(O368,VALIDATIONS!$ED$2:$EF$16,3,FALSE))))         ) + IF(OR(M368="",M368="No",O368=""),0, IF(N368="RCP",VLOOKUP(O368,VALIDATIONS!$DX$2:$DZ$31,3,FALSE),IF(N368="RCBC",VLOOKUP(O368,VALIDATIONS!$EA$2:$EC$90,3,FALSE),IF(N368="Pipe", VLOOKUP(O368,VALIDATIONS!$ED$2:$EF$16,3,FALSE)))) )     )</f>
        <v/>
      </c>
    </row>
    <row r="369" spans="1:17" x14ac:dyDescent="0.2">
      <c r="A369" s="136"/>
      <c r="B369" s="141"/>
      <c r="C369" s="361"/>
      <c r="D369" s="141"/>
      <c r="E369" s="141"/>
      <c r="F369" s="141"/>
      <c r="G369" s="172"/>
      <c r="H369" s="141"/>
      <c r="I369" s="141"/>
      <c r="J369" s="141"/>
      <c r="K369" s="141"/>
      <c r="L369" s="368"/>
      <c r="M369" s="368"/>
      <c r="N369" s="363"/>
      <c r="O369" s="363"/>
      <c r="P369" s="141"/>
      <c r="Q369" s="106" t="str">
        <f>IF(AND(L369="",M369="",N369="",O369=""),"", IF(O369="",0, IF(N369="RCP", VLOOKUP(O369,VALIDATIONS!$DX$2:$DY$31,2,FALSE), IF(N369="RCBC", VLOOKUP(O369,VALIDATIONS!$EA$2:$EB$90,2,FALSE), IF(O369="Pipe",VALIDATIONS!$ED$2:$EE$16,0)))*G369*P369)   + IF(OR(L369="",L369="No",O369=""),0,          IF(N369="RCP",VLOOKUP(O369,VALIDATIONS!$DX$2:$DZ$31,3,FALSE),IF(N369="RCBC",VLOOKUP(O369,VALIDATIONS!$EA$2:$EC$90,3,FALSE),IF(N369="Pipe", VLOOKUP(O369,VALIDATIONS!$ED$2:$EF$16,3,FALSE))))         ) + IF(OR(M369="",M369="No",O369=""),0, IF(N369="RCP",VLOOKUP(O369,VALIDATIONS!$DX$2:$DZ$31,3,FALSE),IF(N369="RCBC",VLOOKUP(O369,VALIDATIONS!$EA$2:$EC$90,3,FALSE),IF(N369="Pipe", VLOOKUP(O369,VALIDATIONS!$ED$2:$EF$16,3,FALSE)))) )     )</f>
        <v/>
      </c>
    </row>
    <row r="370" spans="1:17" x14ac:dyDescent="0.2">
      <c r="A370" s="136"/>
      <c r="B370" s="141"/>
      <c r="C370" s="361"/>
      <c r="D370" s="141"/>
      <c r="E370" s="141"/>
      <c r="F370" s="141"/>
      <c r="G370" s="172"/>
      <c r="H370" s="141"/>
      <c r="I370" s="141"/>
      <c r="J370" s="141"/>
      <c r="K370" s="141"/>
      <c r="L370" s="368"/>
      <c r="M370" s="368"/>
      <c r="N370" s="363"/>
      <c r="O370" s="363"/>
      <c r="P370" s="141"/>
      <c r="Q370" s="106" t="str">
        <f>IF(AND(L370="",M370="",N370="",O370=""),"", IF(O370="",0, IF(N370="RCP", VLOOKUP(O370,VALIDATIONS!$DX$2:$DY$31,2,FALSE), IF(N370="RCBC", VLOOKUP(O370,VALIDATIONS!$EA$2:$EB$90,2,FALSE), IF(O370="Pipe",VALIDATIONS!$ED$2:$EE$16,0)))*G370*P370)   + IF(OR(L370="",L370="No",O370=""),0,          IF(N370="RCP",VLOOKUP(O370,VALIDATIONS!$DX$2:$DZ$31,3,FALSE),IF(N370="RCBC",VLOOKUP(O370,VALIDATIONS!$EA$2:$EC$90,3,FALSE),IF(N370="Pipe", VLOOKUP(O370,VALIDATIONS!$ED$2:$EF$16,3,FALSE))))         ) + IF(OR(M370="",M370="No",O370=""),0, IF(N370="RCP",VLOOKUP(O370,VALIDATIONS!$DX$2:$DZ$31,3,FALSE),IF(N370="RCBC",VLOOKUP(O370,VALIDATIONS!$EA$2:$EC$90,3,FALSE),IF(N370="Pipe", VLOOKUP(O370,VALIDATIONS!$ED$2:$EF$16,3,FALSE)))) )     )</f>
        <v/>
      </c>
    </row>
    <row r="371" spans="1:17" x14ac:dyDescent="0.2">
      <c r="A371" s="136"/>
      <c r="B371" s="141"/>
      <c r="C371" s="361"/>
      <c r="D371" s="141"/>
      <c r="E371" s="141"/>
      <c r="F371" s="141"/>
      <c r="G371" s="172"/>
      <c r="H371" s="141"/>
      <c r="I371" s="141"/>
      <c r="J371" s="141"/>
      <c r="K371" s="141"/>
      <c r="L371" s="368"/>
      <c r="M371" s="368"/>
      <c r="N371" s="363"/>
      <c r="O371" s="363"/>
      <c r="P371" s="141"/>
      <c r="Q371" s="106" t="str">
        <f>IF(AND(L371="",M371="",N371="",O371=""),"", IF(O371="",0, IF(N371="RCP", VLOOKUP(O371,VALIDATIONS!$DX$2:$DY$31,2,FALSE), IF(N371="RCBC", VLOOKUP(O371,VALIDATIONS!$EA$2:$EB$90,2,FALSE), IF(O371="Pipe",VALIDATIONS!$ED$2:$EE$16,0)))*G371*P371)   + IF(OR(L371="",L371="No",O371=""),0,          IF(N371="RCP",VLOOKUP(O371,VALIDATIONS!$DX$2:$DZ$31,3,FALSE),IF(N371="RCBC",VLOOKUP(O371,VALIDATIONS!$EA$2:$EC$90,3,FALSE),IF(N371="Pipe", VLOOKUP(O371,VALIDATIONS!$ED$2:$EF$16,3,FALSE))))         ) + IF(OR(M371="",M371="No",O371=""),0, IF(N371="RCP",VLOOKUP(O371,VALIDATIONS!$DX$2:$DZ$31,3,FALSE),IF(N371="RCBC",VLOOKUP(O371,VALIDATIONS!$EA$2:$EC$90,3,FALSE),IF(N371="Pipe", VLOOKUP(O371,VALIDATIONS!$ED$2:$EF$16,3,FALSE)))) )     )</f>
        <v/>
      </c>
    </row>
    <row r="372" spans="1:17" x14ac:dyDescent="0.2">
      <c r="A372" s="136"/>
      <c r="B372" s="141"/>
      <c r="C372" s="361"/>
      <c r="D372" s="141"/>
      <c r="E372" s="141"/>
      <c r="F372" s="141"/>
      <c r="G372" s="172"/>
      <c r="H372" s="141"/>
      <c r="I372" s="141"/>
      <c r="J372" s="141"/>
      <c r="K372" s="141"/>
      <c r="L372" s="368"/>
      <c r="M372" s="368"/>
      <c r="N372" s="363"/>
      <c r="O372" s="363"/>
      <c r="P372" s="141"/>
      <c r="Q372" s="106" t="str">
        <f>IF(AND(L372="",M372="",N372="",O372=""),"", IF(O372="",0, IF(N372="RCP", VLOOKUP(O372,VALIDATIONS!$DX$2:$DY$31,2,FALSE), IF(N372="RCBC", VLOOKUP(O372,VALIDATIONS!$EA$2:$EB$90,2,FALSE), IF(O372="Pipe",VALIDATIONS!$ED$2:$EE$16,0)))*G372*P372)   + IF(OR(L372="",L372="No",O372=""),0,          IF(N372="RCP",VLOOKUP(O372,VALIDATIONS!$DX$2:$DZ$31,3,FALSE),IF(N372="RCBC",VLOOKUP(O372,VALIDATIONS!$EA$2:$EC$90,3,FALSE),IF(N372="Pipe", VLOOKUP(O372,VALIDATIONS!$ED$2:$EF$16,3,FALSE))))         ) + IF(OR(M372="",M372="No",O372=""),0, IF(N372="RCP",VLOOKUP(O372,VALIDATIONS!$DX$2:$DZ$31,3,FALSE),IF(N372="RCBC",VLOOKUP(O372,VALIDATIONS!$EA$2:$EC$90,3,FALSE),IF(N372="Pipe", VLOOKUP(O372,VALIDATIONS!$ED$2:$EF$16,3,FALSE)))) )     )</f>
        <v/>
      </c>
    </row>
    <row r="373" spans="1:17" x14ac:dyDescent="0.2">
      <c r="A373" s="136"/>
      <c r="B373" s="141"/>
      <c r="C373" s="361"/>
      <c r="D373" s="141"/>
      <c r="E373" s="141"/>
      <c r="F373" s="141"/>
      <c r="G373" s="172"/>
      <c r="H373" s="141"/>
      <c r="I373" s="141"/>
      <c r="J373" s="141"/>
      <c r="K373" s="141"/>
      <c r="L373" s="368"/>
      <c r="M373" s="368"/>
      <c r="N373" s="363"/>
      <c r="O373" s="363"/>
      <c r="P373" s="141"/>
      <c r="Q373" s="106" t="str">
        <f>IF(AND(L373="",M373="",N373="",O373=""),"", IF(O373="",0, IF(N373="RCP", VLOOKUP(O373,VALIDATIONS!$DX$2:$DY$31,2,FALSE), IF(N373="RCBC", VLOOKUP(O373,VALIDATIONS!$EA$2:$EB$90,2,FALSE), IF(O373="Pipe",VALIDATIONS!$ED$2:$EE$16,0)))*G373*P373)   + IF(OR(L373="",L373="No",O373=""),0,          IF(N373="RCP",VLOOKUP(O373,VALIDATIONS!$DX$2:$DZ$31,3,FALSE),IF(N373="RCBC",VLOOKUP(O373,VALIDATIONS!$EA$2:$EC$90,3,FALSE),IF(N373="Pipe", VLOOKUP(O373,VALIDATIONS!$ED$2:$EF$16,3,FALSE))))         ) + IF(OR(M373="",M373="No",O373=""),0, IF(N373="RCP",VLOOKUP(O373,VALIDATIONS!$DX$2:$DZ$31,3,FALSE),IF(N373="RCBC",VLOOKUP(O373,VALIDATIONS!$EA$2:$EC$90,3,FALSE),IF(N373="Pipe", VLOOKUP(O373,VALIDATIONS!$ED$2:$EF$16,3,FALSE)))) )     )</f>
        <v/>
      </c>
    </row>
    <row r="374" spans="1:17" x14ac:dyDescent="0.2">
      <c r="A374" s="136"/>
      <c r="B374" s="141"/>
      <c r="C374" s="361"/>
      <c r="D374" s="141"/>
      <c r="E374" s="141"/>
      <c r="F374" s="141"/>
      <c r="G374" s="172"/>
      <c r="H374" s="141"/>
      <c r="I374" s="141"/>
      <c r="J374" s="141"/>
      <c r="K374" s="141"/>
      <c r="L374" s="368"/>
      <c r="M374" s="368"/>
      <c r="N374" s="363"/>
      <c r="O374" s="363"/>
      <c r="P374" s="141"/>
      <c r="Q374" s="106" t="str">
        <f>IF(AND(L374="",M374="",N374="",O374=""),"", IF(O374="",0, IF(N374="RCP", VLOOKUP(O374,VALIDATIONS!$DX$2:$DY$31,2,FALSE), IF(N374="RCBC", VLOOKUP(O374,VALIDATIONS!$EA$2:$EB$90,2,FALSE), IF(O374="Pipe",VALIDATIONS!$ED$2:$EE$16,0)))*G374*P374)   + IF(OR(L374="",L374="No",O374=""),0,          IF(N374="RCP",VLOOKUP(O374,VALIDATIONS!$DX$2:$DZ$31,3,FALSE),IF(N374="RCBC",VLOOKUP(O374,VALIDATIONS!$EA$2:$EC$90,3,FALSE),IF(N374="Pipe", VLOOKUP(O374,VALIDATIONS!$ED$2:$EF$16,3,FALSE))))         ) + IF(OR(M374="",M374="No",O374=""),0, IF(N374="RCP",VLOOKUP(O374,VALIDATIONS!$DX$2:$DZ$31,3,FALSE),IF(N374="RCBC",VLOOKUP(O374,VALIDATIONS!$EA$2:$EC$90,3,FALSE),IF(N374="Pipe", VLOOKUP(O374,VALIDATIONS!$ED$2:$EF$16,3,FALSE)))) )     )</f>
        <v/>
      </c>
    </row>
    <row r="375" spans="1:17" x14ac:dyDescent="0.2">
      <c r="A375" s="136"/>
      <c r="B375" s="141"/>
      <c r="C375" s="361"/>
      <c r="D375" s="141"/>
      <c r="E375" s="141"/>
      <c r="F375" s="141"/>
      <c r="G375" s="172"/>
      <c r="H375" s="141"/>
      <c r="I375" s="141"/>
      <c r="J375" s="141"/>
      <c r="K375" s="141"/>
      <c r="L375" s="368"/>
      <c r="M375" s="368"/>
      <c r="N375" s="363"/>
      <c r="O375" s="363"/>
      <c r="P375" s="141"/>
      <c r="Q375" s="106" t="str">
        <f>IF(AND(L375="",M375="",N375="",O375=""),"", IF(O375="",0, IF(N375="RCP", VLOOKUP(O375,VALIDATIONS!$DX$2:$DY$31,2,FALSE), IF(N375="RCBC", VLOOKUP(O375,VALIDATIONS!$EA$2:$EB$90,2,FALSE), IF(O375="Pipe",VALIDATIONS!$ED$2:$EE$16,0)))*G375*P375)   + IF(OR(L375="",L375="No",O375=""),0,          IF(N375="RCP",VLOOKUP(O375,VALIDATIONS!$DX$2:$DZ$31,3,FALSE),IF(N375="RCBC",VLOOKUP(O375,VALIDATIONS!$EA$2:$EC$90,3,FALSE),IF(N375="Pipe", VLOOKUP(O375,VALIDATIONS!$ED$2:$EF$16,3,FALSE))))         ) + IF(OR(M375="",M375="No",O375=""),0, IF(N375="RCP",VLOOKUP(O375,VALIDATIONS!$DX$2:$DZ$31,3,FALSE),IF(N375="RCBC",VLOOKUP(O375,VALIDATIONS!$EA$2:$EC$90,3,FALSE),IF(N375="Pipe", VLOOKUP(O375,VALIDATIONS!$ED$2:$EF$16,3,FALSE)))) )     )</f>
        <v/>
      </c>
    </row>
    <row r="376" spans="1:17" x14ac:dyDescent="0.2">
      <c r="A376" s="136"/>
      <c r="B376" s="141"/>
      <c r="C376" s="361"/>
      <c r="D376" s="141"/>
      <c r="E376" s="141"/>
      <c r="F376" s="141"/>
      <c r="G376" s="172"/>
      <c r="H376" s="141"/>
      <c r="I376" s="141"/>
      <c r="J376" s="141"/>
      <c r="K376" s="141"/>
      <c r="L376" s="368"/>
      <c r="M376" s="368"/>
      <c r="N376" s="363"/>
      <c r="O376" s="363"/>
      <c r="P376" s="141"/>
      <c r="Q376" s="106" t="str">
        <f>IF(AND(L376="",M376="",N376="",O376=""),"", IF(O376="",0, IF(N376="RCP", VLOOKUP(O376,VALIDATIONS!$DX$2:$DY$31,2,FALSE), IF(N376="RCBC", VLOOKUP(O376,VALIDATIONS!$EA$2:$EB$90,2,FALSE), IF(O376="Pipe",VALIDATIONS!$ED$2:$EE$16,0)))*G376*P376)   + IF(OR(L376="",L376="No",O376=""),0,          IF(N376="RCP",VLOOKUP(O376,VALIDATIONS!$DX$2:$DZ$31,3,FALSE),IF(N376="RCBC",VLOOKUP(O376,VALIDATIONS!$EA$2:$EC$90,3,FALSE),IF(N376="Pipe", VLOOKUP(O376,VALIDATIONS!$ED$2:$EF$16,3,FALSE))))         ) + IF(OR(M376="",M376="No",O376=""),0, IF(N376="RCP",VLOOKUP(O376,VALIDATIONS!$DX$2:$DZ$31,3,FALSE),IF(N376="RCBC",VLOOKUP(O376,VALIDATIONS!$EA$2:$EC$90,3,FALSE),IF(N376="Pipe", VLOOKUP(O376,VALIDATIONS!$ED$2:$EF$16,3,FALSE)))) )     )</f>
        <v/>
      </c>
    </row>
    <row r="377" spans="1:17" x14ac:dyDescent="0.2">
      <c r="A377" s="136"/>
      <c r="B377" s="141"/>
      <c r="C377" s="361"/>
      <c r="D377" s="141"/>
      <c r="E377" s="141"/>
      <c r="F377" s="141"/>
      <c r="G377" s="172"/>
      <c r="H377" s="141"/>
      <c r="I377" s="141"/>
      <c r="J377" s="141"/>
      <c r="K377" s="141"/>
      <c r="L377" s="368"/>
      <c r="M377" s="368"/>
      <c r="N377" s="363"/>
      <c r="O377" s="363"/>
      <c r="P377" s="141"/>
      <c r="Q377" s="106" t="str">
        <f>IF(AND(L377="",M377="",N377="",O377=""),"", IF(O377="",0, IF(N377="RCP", VLOOKUP(O377,VALIDATIONS!$DX$2:$DY$31,2,FALSE), IF(N377="RCBC", VLOOKUP(O377,VALIDATIONS!$EA$2:$EB$90,2,FALSE), IF(O377="Pipe",VALIDATIONS!$ED$2:$EE$16,0)))*G377*P377)   + IF(OR(L377="",L377="No",O377=""),0,          IF(N377="RCP",VLOOKUP(O377,VALIDATIONS!$DX$2:$DZ$31,3,FALSE),IF(N377="RCBC",VLOOKUP(O377,VALIDATIONS!$EA$2:$EC$90,3,FALSE),IF(N377="Pipe", VLOOKUP(O377,VALIDATIONS!$ED$2:$EF$16,3,FALSE))))         ) + IF(OR(M377="",M377="No",O377=""),0, IF(N377="RCP",VLOOKUP(O377,VALIDATIONS!$DX$2:$DZ$31,3,FALSE),IF(N377="RCBC",VLOOKUP(O377,VALIDATIONS!$EA$2:$EC$90,3,FALSE),IF(N377="Pipe", VLOOKUP(O377,VALIDATIONS!$ED$2:$EF$16,3,FALSE)))) )     )</f>
        <v/>
      </c>
    </row>
    <row r="378" spans="1:17" x14ac:dyDescent="0.2">
      <c r="A378" s="136"/>
      <c r="B378" s="141"/>
      <c r="C378" s="361"/>
      <c r="D378" s="141"/>
      <c r="E378" s="141"/>
      <c r="F378" s="141"/>
      <c r="G378" s="172"/>
      <c r="H378" s="141"/>
      <c r="I378" s="141"/>
      <c r="J378" s="141"/>
      <c r="K378" s="141"/>
      <c r="L378" s="368"/>
      <c r="M378" s="368"/>
      <c r="N378" s="363"/>
      <c r="O378" s="363"/>
      <c r="P378" s="141"/>
      <c r="Q378" s="106" t="str">
        <f>IF(AND(L378="",M378="",N378="",O378=""),"", IF(O378="",0, IF(N378="RCP", VLOOKUP(O378,VALIDATIONS!$DX$2:$DY$31,2,FALSE), IF(N378="RCBC", VLOOKUP(O378,VALIDATIONS!$EA$2:$EB$90,2,FALSE), IF(O378="Pipe",VALIDATIONS!$ED$2:$EE$16,0)))*G378*P378)   + IF(OR(L378="",L378="No",O378=""),0,          IF(N378="RCP",VLOOKUP(O378,VALIDATIONS!$DX$2:$DZ$31,3,FALSE),IF(N378="RCBC",VLOOKUP(O378,VALIDATIONS!$EA$2:$EC$90,3,FALSE),IF(N378="Pipe", VLOOKUP(O378,VALIDATIONS!$ED$2:$EF$16,3,FALSE))))         ) + IF(OR(M378="",M378="No",O378=""),0, IF(N378="RCP",VLOOKUP(O378,VALIDATIONS!$DX$2:$DZ$31,3,FALSE),IF(N378="RCBC",VLOOKUP(O378,VALIDATIONS!$EA$2:$EC$90,3,FALSE),IF(N378="Pipe", VLOOKUP(O378,VALIDATIONS!$ED$2:$EF$16,3,FALSE)))) )     )</f>
        <v/>
      </c>
    </row>
    <row r="379" spans="1:17" x14ac:dyDescent="0.2">
      <c r="A379" s="136"/>
      <c r="B379" s="141"/>
      <c r="C379" s="361"/>
      <c r="D379" s="141"/>
      <c r="E379" s="141"/>
      <c r="F379" s="141"/>
      <c r="G379" s="172"/>
      <c r="H379" s="141"/>
      <c r="I379" s="141"/>
      <c r="J379" s="141"/>
      <c r="K379" s="141"/>
      <c r="L379" s="368"/>
      <c r="M379" s="368"/>
      <c r="N379" s="363"/>
      <c r="O379" s="363"/>
      <c r="P379" s="141"/>
      <c r="Q379" s="106" t="str">
        <f>IF(AND(L379="",M379="",N379="",O379=""),"", IF(O379="",0, IF(N379="RCP", VLOOKUP(O379,VALIDATIONS!$DX$2:$DY$31,2,FALSE), IF(N379="RCBC", VLOOKUP(O379,VALIDATIONS!$EA$2:$EB$90,2,FALSE), IF(O379="Pipe",VALIDATIONS!$ED$2:$EE$16,0)))*G379*P379)   + IF(OR(L379="",L379="No",O379=""),0,          IF(N379="RCP",VLOOKUP(O379,VALIDATIONS!$DX$2:$DZ$31,3,FALSE),IF(N379="RCBC",VLOOKUP(O379,VALIDATIONS!$EA$2:$EC$90,3,FALSE),IF(N379="Pipe", VLOOKUP(O379,VALIDATIONS!$ED$2:$EF$16,3,FALSE))))         ) + IF(OR(M379="",M379="No",O379=""),0, IF(N379="RCP",VLOOKUP(O379,VALIDATIONS!$DX$2:$DZ$31,3,FALSE),IF(N379="RCBC",VLOOKUP(O379,VALIDATIONS!$EA$2:$EC$90,3,FALSE),IF(N379="Pipe", VLOOKUP(O379,VALIDATIONS!$ED$2:$EF$16,3,FALSE)))) )     )</f>
        <v/>
      </c>
    </row>
    <row r="380" spans="1:17" x14ac:dyDescent="0.2">
      <c r="A380" s="136"/>
      <c r="B380" s="141"/>
      <c r="C380" s="361"/>
      <c r="D380" s="141"/>
      <c r="E380" s="141"/>
      <c r="F380" s="141"/>
      <c r="G380" s="172"/>
      <c r="H380" s="141"/>
      <c r="I380" s="141"/>
      <c r="J380" s="141"/>
      <c r="K380" s="141"/>
      <c r="L380" s="368"/>
      <c r="M380" s="368"/>
      <c r="N380" s="363"/>
      <c r="O380" s="363"/>
      <c r="P380" s="141"/>
      <c r="Q380" s="106" t="str">
        <f>IF(AND(L380="",M380="",N380="",O380=""),"", IF(O380="",0, IF(N380="RCP", VLOOKUP(O380,VALIDATIONS!$DX$2:$DY$31,2,FALSE), IF(N380="RCBC", VLOOKUP(O380,VALIDATIONS!$EA$2:$EB$90,2,FALSE), IF(O380="Pipe",VALIDATIONS!$ED$2:$EE$16,0)))*G380*P380)   + IF(OR(L380="",L380="No",O380=""),0,          IF(N380="RCP",VLOOKUP(O380,VALIDATIONS!$DX$2:$DZ$31,3,FALSE),IF(N380="RCBC",VLOOKUP(O380,VALIDATIONS!$EA$2:$EC$90,3,FALSE),IF(N380="Pipe", VLOOKUP(O380,VALIDATIONS!$ED$2:$EF$16,3,FALSE))))         ) + IF(OR(M380="",M380="No",O380=""),0, IF(N380="RCP",VLOOKUP(O380,VALIDATIONS!$DX$2:$DZ$31,3,FALSE),IF(N380="RCBC",VLOOKUP(O380,VALIDATIONS!$EA$2:$EC$90,3,FALSE),IF(N380="Pipe", VLOOKUP(O380,VALIDATIONS!$ED$2:$EF$16,3,FALSE)))) )     )</f>
        <v/>
      </c>
    </row>
    <row r="381" spans="1:17" x14ac:dyDescent="0.2">
      <c r="A381" s="136"/>
      <c r="B381" s="141"/>
      <c r="C381" s="361"/>
      <c r="D381" s="141"/>
      <c r="E381" s="141"/>
      <c r="F381" s="141"/>
      <c r="G381" s="172"/>
      <c r="H381" s="141"/>
      <c r="I381" s="141"/>
      <c r="J381" s="141"/>
      <c r="K381" s="141"/>
      <c r="L381" s="368"/>
      <c r="M381" s="368"/>
      <c r="N381" s="363"/>
      <c r="O381" s="363"/>
      <c r="P381" s="141"/>
      <c r="Q381" s="106" t="str">
        <f>IF(AND(L381="",M381="",N381="",O381=""),"", IF(O381="",0, IF(N381="RCP", VLOOKUP(O381,VALIDATIONS!$DX$2:$DY$31,2,FALSE), IF(N381="RCBC", VLOOKUP(O381,VALIDATIONS!$EA$2:$EB$90,2,FALSE), IF(O381="Pipe",VALIDATIONS!$ED$2:$EE$16,0)))*G381*P381)   + IF(OR(L381="",L381="No",O381=""),0,          IF(N381="RCP",VLOOKUP(O381,VALIDATIONS!$DX$2:$DZ$31,3,FALSE),IF(N381="RCBC",VLOOKUP(O381,VALIDATIONS!$EA$2:$EC$90,3,FALSE),IF(N381="Pipe", VLOOKUP(O381,VALIDATIONS!$ED$2:$EF$16,3,FALSE))))         ) + IF(OR(M381="",M381="No",O381=""),0, IF(N381="RCP",VLOOKUP(O381,VALIDATIONS!$DX$2:$DZ$31,3,FALSE),IF(N381="RCBC",VLOOKUP(O381,VALIDATIONS!$EA$2:$EC$90,3,FALSE),IF(N381="Pipe", VLOOKUP(O381,VALIDATIONS!$ED$2:$EF$16,3,FALSE)))) )     )</f>
        <v/>
      </c>
    </row>
    <row r="382" spans="1:17" x14ac:dyDescent="0.2">
      <c r="A382" s="136"/>
      <c r="B382" s="141"/>
      <c r="C382" s="361"/>
      <c r="D382" s="141"/>
      <c r="E382" s="141"/>
      <c r="F382" s="141"/>
      <c r="G382" s="172"/>
      <c r="H382" s="141"/>
      <c r="I382" s="141"/>
      <c r="J382" s="141"/>
      <c r="K382" s="141"/>
      <c r="L382" s="368"/>
      <c r="M382" s="368"/>
      <c r="N382" s="363"/>
      <c r="O382" s="363"/>
      <c r="P382" s="141"/>
      <c r="Q382" s="106" t="str">
        <f>IF(AND(L382="",M382="",N382="",O382=""),"", IF(O382="",0, IF(N382="RCP", VLOOKUP(O382,VALIDATIONS!$DX$2:$DY$31,2,FALSE), IF(N382="RCBC", VLOOKUP(O382,VALIDATIONS!$EA$2:$EB$90,2,FALSE), IF(O382="Pipe",VALIDATIONS!$ED$2:$EE$16,0)))*G382*P382)   + IF(OR(L382="",L382="No",O382=""),0,          IF(N382="RCP",VLOOKUP(O382,VALIDATIONS!$DX$2:$DZ$31,3,FALSE),IF(N382="RCBC",VLOOKUP(O382,VALIDATIONS!$EA$2:$EC$90,3,FALSE),IF(N382="Pipe", VLOOKUP(O382,VALIDATIONS!$ED$2:$EF$16,3,FALSE))))         ) + IF(OR(M382="",M382="No",O382=""),0, IF(N382="RCP",VLOOKUP(O382,VALIDATIONS!$DX$2:$DZ$31,3,FALSE),IF(N382="RCBC",VLOOKUP(O382,VALIDATIONS!$EA$2:$EC$90,3,FALSE),IF(N382="Pipe", VLOOKUP(O382,VALIDATIONS!$ED$2:$EF$16,3,FALSE)))) )     )</f>
        <v/>
      </c>
    </row>
    <row r="383" spans="1:17" x14ac:dyDescent="0.2">
      <c r="A383" s="136"/>
      <c r="B383" s="141"/>
      <c r="C383" s="361"/>
      <c r="D383" s="141"/>
      <c r="E383" s="141"/>
      <c r="F383" s="141"/>
      <c r="G383" s="172"/>
      <c r="H383" s="141"/>
      <c r="I383" s="141"/>
      <c r="J383" s="141"/>
      <c r="K383" s="141"/>
      <c r="L383" s="368"/>
      <c r="M383" s="368"/>
      <c r="N383" s="363"/>
      <c r="O383" s="363"/>
      <c r="P383" s="141"/>
      <c r="Q383" s="106" t="str">
        <f>IF(AND(L383="",M383="",N383="",O383=""),"", IF(O383="",0, IF(N383="RCP", VLOOKUP(O383,VALIDATIONS!$DX$2:$DY$31,2,FALSE), IF(N383="RCBC", VLOOKUP(O383,VALIDATIONS!$EA$2:$EB$90,2,FALSE), IF(O383="Pipe",VALIDATIONS!$ED$2:$EE$16,0)))*G383*P383)   + IF(OR(L383="",L383="No",O383=""),0,          IF(N383="RCP",VLOOKUP(O383,VALIDATIONS!$DX$2:$DZ$31,3,FALSE),IF(N383="RCBC",VLOOKUP(O383,VALIDATIONS!$EA$2:$EC$90,3,FALSE),IF(N383="Pipe", VLOOKUP(O383,VALIDATIONS!$ED$2:$EF$16,3,FALSE))))         ) + IF(OR(M383="",M383="No",O383=""),0, IF(N383="RCP",VLOOKUP(O383,VALIDATIONS!$DX$2:$DZ$31,3,FALSE),IF(N383="RCBC",VLOOKUP(O383,VALIDATIONS!$EA$2:$EC$90,3,FALSE),IF(N383="Pipe", VLOOKUP(O383,VALIDATIONS!$ED$2:$EF$16,3,FALSE)))) )     )</f>
        <v/>
      </c>
    </row>
    <row r="384" spans="1:17" x14ac:dyDescent="0.2">
      <c r="A384" s="136"/>
      <c r="B384" s="141"/>
      <c r="C384" s="361"/>
      <c r="D384" s="141"/>
      <c r="E384" s="141"/>
      <c r="F384" s="141"/>
      <c r="G384" s="172"/>
      <c r="H384" s="141"/>
      <c r="I384" s="141"/>
      <c r="J384" s="141"/>
      <c r="K384" s="141"/>
      <c r="L384" s="368"/>
      <c r="M384" s="368"/>
      <c r="N384" s="363"/>
      <c r="O384" s="363"/>
      <c r="P384" s="141"/>
      <c r="Q384" s="106" t="str">
        <f>IF(AND(L384="",M384="",N384="",O384=""),"", IF(O384="",0, IF(N384="RCP", VLOOKUP(O384,VALIDATIONS!$DX$2:$DY$31,2,FALSE), IF(N384="RCBC", VLOOKUP(O384,VALIDATIONS!$EA$2:$EB$90,2,FALSE), IF(O384="Pipe",VALIDATIONS!$ED$2:$EE$16,0)))*G384*P384)   + IF(OR(L384="",L384="No",O384=""),0,          IF(N384="RCP",VLOOKUP(O384,VALIDATIONS!$DX$2:$DZ$31,3,FALSE),IF(N384="RCBC",VLOOKUP(O384,VALIDATIONS!$EA$2:$EC$90,3,FALSE),IF(N384="Pipe", VLOOKUP(O384,VALIDATIONS!$ED$2:$EF$16,3,FALSE))))         ) + IF(OR(M384="",M384="No",O384=""),0, IF(N384="RCP",VLOOKUP(O384,VALIDATIONS!$DX$2:$DZ$31,3,FALSE),IF(N384="RCBC",VLOOKUP(O384,VALIDATIONS!$EA$2:$EC$90,3,FALSE),IF(N384="Pipe", VLOOKUP(O384,VALIDATIONS!$ED$2:$EF$16,3,FALSE)))) )     )</f>
        <v/>
      </c>
    </row>
    <row r="385" spans="1:17" x14ac:dyDescent="0.2">
      <c r="A385" s="136"/>
      <c r="B385" s="141"/>
      <c r="C385" s="361"/>
      <c r="D385" s="141"/>
      <c r="E385" s="141"/>
      <c r="F385" s="141"/>
      <c r="G385" s="172"/>
      <c r="H385" s="141"/>
      <c r="I385" s="141"/>
      <c r="J385" s="141"/>
      <c r="K385" s="141"/>
      <c r="L385" s="368"/>
      <c r="M385" s="368"/>
      <c r="N385" s="363"/>
      <c r="O385" s="363"/>
      <c r="P385" s="141"/>
      <c r="Q385" s="106" t="str">
        <f>IF(AND(L385="",M385="",N385="",O385=""),"", IF(O385="",0, IF(N385="RCP", VLOOKUP(O385,VALIDATIONS!$DX$2:$DY$31,2,FALSE), IF(N385="RCBC", VLOOKUP(O385,VALIDATIONS!$EA$2:$EB$90,2,FALSE), IF(O385="Pipe",VALIDATIONS!$ED$2:$EE$16,0)))*G385*P385)   + IF(OR(L385="",L385="No",O385=""),0,          IF(N385="RCP",VLOOKUP(O385,VALIDATIONS!$DX$2:$DZ$31,3,FALSE),IF(N385="RCBC",VLOOKUP(O385,VALIDATIONS!$EA$2:$EC$90,3,FALSE),IF(N385="Pipe", VLOOKUP(O385,VALIDATIONS!$ED$2:$EF$16,3,FALSE))))         ) + IF(OR(M385="",M385="No",O385=""),0, IF(N385="RCP",VLOOKUP(O385,VALIDATIONS!$DX$2:$DZ$31,3,FALSE),IF(N385="RCBC",VLOOKUP(O385,VALIDATIONS!$EA$2:$EC$90,3,FALSE),IF(N385="Pipe", VLOOKUP(O385,VALIDATIONS!$ED$2:$EF$16,3,FALSE)))) )     )</f>
        <v/>
      </c>
    </row>
    <row r="386" spans="1:17" x14ac:dyDescent="0.2">
      <c r="A386" s="136"/>
      <c r="B386" s="141"/>
      <c r="C386" s="361"/>
      <c r="D386" s="141"/>
      <c r="E386" s="141"/>
      <c r="F386" s="141"/>
      <c r="G386" s="172"/>
      <c r="H386" s="141"/>
      <c r="I386" s="141"/>
      <c r="J386" s="141"/>
      <c r="K386" s="141"/>
      <c r="L386" s="368"/>
      <c r="M386" s="368"/>
      <c r="N386" s="363"/>
      <c r="O386" s="363"/>
      <c r="P386" s="141"/>
      <c r="Q386" s="106" t="str">
        <f>IF(AND(L386="",M386="",N386="",O386=""),"", IF(O386="",0, IF(N386="RCP", VLOOKUP(O386,VALIDATIONS!$DX$2:$DY$31,2,FALSE), IF(N386="RCBC", VLOOKUP(O386,VALIDATIONS!$EA$2:$EB$90,2,FALSE), IF(O386="Pipe",VALIDATIONS!$ED$2:$EE$16,0)))*G386*P386)   + IF(OR(L386="",L386="No",O386=""),0,          IF(N386="RCP",VLOOKUP(O386,VALIDATIONS!$DX$2:$DZ$31,3,FALSE),IF(N386="RCBC",VLOOKUP(O386,VALIDATIONS!$EA$2:$EC$90,3,FALSE),IF(N386="Pipe", VLOOKUP(O386,VALIDATIONS!$ED$2:$EF$16,3,FALSE))))         ) + IF(OR(M386="",M386="No",O386=""),0, IF(N386="RCP",VLOOKUP(O386,VALIDATIONS!$DX$2:$DZ$31,3,FALSE),IF(N386="RCBC",VLOOKUP(O386,VALIDATIONS!$EA$2:$EC$90,3,FALSE),IF(N386="Pipe", VLOOKUP(O386,VALIDATIONS!$ED$2:$EF$16,3,FALSE)))) )     )</f>
        <v/>
      </c>
    </row>
    <row r="387" spans="1:17" x14ac:dyDescent="0.2">
      <c r="A387" s="136"/>
      <c r="B387" s="141"/>
      <c r="C387" s="361"/>
      <c r="D387" s="141"/>
      <c r="E387" s="141"/>
      <c r="F387" s="141"/>
      <c r="G387" s="172"/>
      <c r="H387" s="141"/>
      <c r="I387" s="141"/>
      <c r="J387" s="141"/>
      <c r="K387" s="141"/>
      <c r="L387" s="368"/>
      <c r="M387" s="368"/>
      <c r="N387" s="363"/>
      <c r="O387" s="363"/>
      <c r="P387" s="141"/>
      <c r="Q387" s="106" t="str">
        <f>IF(AND(L387="",M387="",N387="",O387=""),"", IF(O387="",0, IF(N387="RCP", VLOOKUP(O387,VALIDATIONS!$DX$2:$DY$31,2,FALSE), IF(N387="RCBC", VLOOKUP(O387,VALIDATIONS!$EA$2:$EB$90,2,FALSE), IF(O387="Pipe",VALIDATIONS!$ED$2:$EE$16,0)))*G387*P387)   + IF(OR(L387="",L387="No",O387=""),0,          IF(N387="RCP",VLOOKUP(O387,VALIDATIONS!$DX$2:$DZ$31,3,FALSE),IF(N387="RCBC",VLOOKUP(O387,VALIDATIONS!$EA$2:$EC$90,3,FALSE),IF(N387="Pipe", VLOOKUP(O387,VALIDATIONS!$ED$2:$EF$16,3,FALSE))))         ) + IF(OR(M387="",M387="No",O387=""),0, IF(N387="RCP",VLOOKUP(O387,VALIDATIONS!$DX$2:$DZ$31,3,FALSE),IF(N387="RCBC",VLOOKUP(O387,VALIDATIONS!$EA$2:$EC$90,3,FALSE),IF(N387="Pipe", VLOOKUP(O387,VALIDATIONS!$ED$2:$EF$16,3,FALSE)))) )     )</f>
        <v/>
      </c>
    </row>
    <row r="388" spans="1:17" x14ac:dyDescent="0.2">
      <c r="A388" s="136"/>
      <c r="B388" s="141"/>
      <c r="C388" s="361"/>
      <c r="D388" s="141"/>
      <c r="E388" s="141"/>
      <c r="F388" s="141"/>
      <c r="G388" s="172"/>
      <c r="H388" s="141"/>
      <c r="I388" s="141"/>
      <c r="J388" s="141"/>
      <c r="K388" s="141"/>
      <c r="L388" s="368"/>
      <c r="M388" s="368"/>
      <c r="N388" s="363"/>
      <c r="O388" s="363"/>
      <c r="P388" s="141"/>
      <c r="Q388" s="106" t="str">
        <f>IF(AND(L388="",M388="",N388="",O388=""),"", IF(O388="",0, IF(N388="RCP", VLOOKUP(O388,VALIDATIONS!$DX$2:$DY$31,2,FALSE), IF(N388="RCBC", VLOOKUP(O388,VALIDATIONS!$EA$2:$EB$90,2,FALSE), IF(O388="Pipe",VALIDATIONS!$ED$2:$EE$16,0)))*G388*P388)   + IF(OR(L388="",L388="No",O388=""),0,          IF(N388="RCP",VLOOKUP(O388,VALIDATIONS!$DX$2:$DZ$31,3,FALSE),IF(N388="RCBC",VLOOKUP(O388,VALIDATIONS!$EA$2:$EC$90,3,FALSE),IF(N388="Pipe", VLOOKUP(O388,VALIDATIONS!$ED$2:$EF$16,3,FALSE))))         ) + IF(OR(M388="",M388="No",O388=""),0, IF(N388="RCP",VLOOKUP(O388,VALIDATIONS!$DX$2:$DZ$31,3,FALSE),IF(N388="RCBC",VLOOKUP(O388,VALIDATIONS!$EA$2:$EC$90,3,FALSE),IF(N388="Pipe", VLOOKUP(O388,VALIDATIONS!$ED$2:$EF$16,3,FALSE)))) )     )</f>
        <v/>
      </c>
    </row>
    <row r="389" spans="1:17" x14ac:dyDescent="0.2">
      <c r="A389" s="136"/>
      <c r="B389" s="141"/>
      <c r="C389" s="361"/>
      <c r="D389" s="141"/>
      <c r="E389" s="141"/>
      <c r="F389" s="141"/>
      <c r="G389" s="172"/>
      <c r="H389" s="141"/>
      <c r="I389" s="141"/>
      <c r="J389" s="141"/>
      <c r="K389" s="141"/>
      <c r="L389" s="368"/>
      <c r="M389" s="368"/>
      <c r="N389" s="363"/>
      <c r="O389" s="363"/>
      <c r="P389" s="141"/>
      <c r="Q389" s="106" t="str">
        <f>IF(AND(L389="",M389="",N389="",O389=""),"", IF(O389="",0, IF(N389="RCP", VLOOKUP(O389,VALIDATIONS!$DX$2:$DY$31,2,FALSE), IF(N389="RCBC", VLOOKUP(O389,VALIDATIONS!$EA$2:$EB$90,2,FALSE), IF(O389="Pipe",VALIDATIONS!$ED$2:$EE$16,0)))*G389*P389)   + IF(OR(L389="",L389="No",O389=""),0,          IF(N389="RCP",VLOOKUP(O389,VALIDATIONS!$DX$2:$DZ$31,3,FALSE),IF(N389="RCBC",VLOOKUP(O389,VALIDATIONS!$EA$2:$EC$90,3,FALSE),IF(N389="Pipe", VLOOKUP(O389,VALIDATIONS!$ED$2:$EF$16,3,FALSE))))         ) + IF(OR(M389="",M389="No",O389=""),0, IF(N389="RCP",VLOOKUP(O389,VALIDATIONS!$DX$2:$DZ$31,3,FALSE),IF(N389="RCBC",VLOOKUP(O389,VALIDATIONS!$EA$2:$EC$90,3,FALSE),IF(N389="Pipe", VLOOKUP(O389,VALIDATIONS!$ED$2:$EF$16,3,FALSE)))) )     )</f>
        <v/>
      </c>
    </row>
    <row r="390" spans="1:17" x14ac:dyDescent="0.2">
      <c r="A390" s="136"/>
      <c r="B390" s="141"/>
      <c r="C390" s="361"/>
      <c r="D390" s="141"/>
      <c r="E390" s="141"/>
      <c r="F390" s="141"/>
      <c r="G390" s="172"/>
      <c r="H390" s="141"/>
      <c r="I390" s="141"/>
      <c r="J390" s="141"/>
      <c r="K390" s="141"/>
      <c r="L390" s="368"/>
      <c r="M390" s="368"/>
      <c r="N390" s="363"/>
      <c r="O390" s="363"/>
      <c r="P390" s="141"/>
      <c r="Q390" s="106" t="str">
        <f>IF(AND(L390="",M390="",N390="",O390=""),"", IF(O390="",0, IF(N390="RCP", VLOOKUP(O390,VALIDATIONS!$DX$2:$DY$31,2,FALSE), IF(N390="RCBC", VLOOKUP(O390,VALIDATIONS!$EA$2:$EB$90,2,FALSE), IF(O390="Pipe",VALIDATIONS!$ED$2:$EE$16,0)))*G390*P390)   + IF(OR(L390="",L390="No",O390=""),0,          IF(N390="RCP",VLOOKUP(O390,VALIDATIONS!$DX$2:$DZ$31,3,FALSE),IF(N390="RCBC",VLOOKUP(O390,VALIDATIONS!$EA$2:$EC$90,3,FALSE),IF(N390="Pipe", VLOOKUP(O390,VALIDATIONS!$ED$2:$EF$16,3,FALSE))))         ) + IF(OR(M390="",M390="No",O390=""),0, IF(N390="RCP",VLOOKUP(O390,VALIDATIONS!$DX$2:$DZ$31,3,FALSE),IF(N390="RCBC",VLOOKUP(O390,VALIDATIONS!$EA$2:$EC$90,3,FALSE),IF(N390="Pipe", VLOOKUP(O390,VALIDATIONS!$ED$2:$EF$16,3,FALSE)))) )     )</f>
        <v/>
      </c>
    </row>
    <row r="391" spans="1:17" x14ac:dyDescent="0.2">
      <c r="A391" s="136"/>
      <c r="B391" s="141"/>
      <c r="C391" s="361"/>
      <c r="D391" s="141"/>
      <c r="E391" s="141"/>
      <c r="F391" s="141"/>
      <c r="G391" s="172"/>
      <c r="H391" s="141"/>
      <c r="I391" s="141"/>
      <c r="J391" s="141"/>
      <c r="K391" s="141"/>
      <c r="L391" s="368"/>
      <c r="M391" s="368"/>
      <c r="N391" s="363"/>
      <c r="O391" s="363"/>
      <c r="P391" s="141"/>
      <c r="Q391" s="106" t="str">
        <f>IF(AND(L391="",M391="",N391="",O391=""),"", IF(O391="",0, IF(N391="RCP", VLOOKUP(O391,VALIDATIONS!$DX$2:$DY$31,2,FALSE), IF(N391="RCBC", VLOOKUP(O391,VALIDATIONS!$EA$2:$EB$90,2,FALSE), IF(O391="Pipe",VALIDATIONS!$ED$2:$EE$16,0)))*G391*P391)   + IF(OR(L391="",L391="No",O391=""),0,          IF(N391="RCP",VLOOKUP(O391,VALIDATIONS!$DX$2:$DZ$31,3,FALSE),IF(N391="RCBC",VLOOKUP(O391,VALIDATIONS!$EA$2:$EC$90,3,FALSE),IF(N391="Pipe", VLOOKUP(O391,VALIDATIONS!$ED$2:$EF$16,3,FALSE))))         ) + IF(OR(M391="",M391="No",O391=""),0, IF(N391="RCP",VLOOKUP(O391,VALIDATIONS!$DX$2:$DZ$31,3,FALSE),IF(N391="RCBC",VLOOKUP(O391,VALIDATIONS!$EA$2:$EC$90,3,FALSE),IF(N391="Pipe", VLOOKUP(O391,VALIDATIONS!$ED$2:$EF$16,3,FALSE)))) )     )</f>
        <v/>
      </c>
    </row>
    <row r="392" spans="1:17" x14ac:dyDescent="0.2">
      <c r="A392" s="136"/>
      <c r="B392" s="141"/>
      <c r="C392" s="361"/>
      <c r="D392" s="141"/>
      <c r="E392" s="141"/>
      <c r="F392" s="141"/>
      <c r="G392" s="172"/>
      <c r="H392" s="141"/>
      <c r="I392" s="141"/>
      <c r="J392" s="141"/>
      <c r="K392" s="141"/>
      <c r="L392" s="368"/>
      <c r="M392" s="368"/>
      <c r="N392" s="363"/>
      <c r="O392" s="363"/>
      <c r="P392" s="141"/>
      <c r="Q392" s="106" t="str">
        <f>IF(AND(L392="",M392="",N392="",O392=""),"", IF(O392="",0, IF(N392="RCP", VLOOKUP(O392,VALIDATIONS!$DX$2:$DY$31,2,FALSE), IF(N392="RCBC", VLOOKUP(O392,VALIDATIONS!$EA$2:$EB$90,2,FALSE), IF(O392="Pipe",VALIDATIONS!$ED$2:$EE$16,0)))*G392*P392)   + IF(OR(L392="",L392="No",O392=""),0,          IF(N392="RCP",VLOOKUP(O392,VALIDATIONS!$DX$2:$DZ$31,3,FALSE),IF(N392="RCBC",VLOOKUP(O392,VALIDATIONS!$EA$2:$EC$90,3,FALSE),IF(N392="Pipe", VLOOKUP(O392,VALIDATIONS!$ED$2:$EF$16,3,FALSE))))         ) + IF(OR(M392="",M392="No",O392=""),0, IF(N392="RCP",VLOOKUP(O392,VALIDATIONS!$DX$2:$DZ$31,3,FALSE),IF(N392="RCBC",VLOOKUP(O392,VALIDATIONS!$EA$2:$EC$90,3,FALSE),IF(N392="Pipe", VLOOKUP(O392,VALIDATIONS!$ED$2:$EF$16,3,FALSE)))) )     )</f>
        <v/>
      </c>
    </row>
    <row r="393" spans="1:17" x14ac:dyDescent="0.2">
      <c r="A393" s="136"/>
      <c r="B393" s="141"/>
      <c r="C393" s="361"/>
      <c r="D393" s="141"/>
      <c r="E393" s="141"/>
      <c r="F393" s="141"/>
      <c r="G393" s="172"/>
      <c r="H393" s="141"/>
      <c r="I393" s="141"/>
      <c r="J393" s="141"/>
      <c r="K393" s="141"/>
      <c r="L393" s="368"/>
      <c r="M393" s="368"/>
      <c r="N393" s="363"/>
      <c r="O393" s="363"/>
      <c r="P393" s="141"/>
      <c r="Q393" s="106" t="str">
        <f>IF(AND(L393="",M393="",N393="",O393=""),"", IF(O393="",0, IF(N393="RCP", VLOOKUP(O393,VALIDATIONS!$DX$2:$DY$31,2,FALSE), IF(N393="RCBC", VLOOKUP(O393,VALIDATIONS!$EA$2:$EB$90,2,FALSE), IF(O393="Pipe",VALIDATIONS!$ED$2:$EE$16,0)))*G393*P393)   + IF(OR(L393="",L393="No",O393=""),0,          IF(N393="RCP",VLOOKUP(O393,VALIDATIONS!$DX$2:$DZ$31,3,FALSE),IF(N393="RCBC",VLOOKUP(O393,VALIDATIONS!$EA$2:$EC$90,3,FALSE),IF(N393="Pipe", VLOOKUP(O393,VALIDATIONS!$ED$2:$EF$16,3,FALSE))))         ) + IF(OR(M393="",M393="No",O393=""),0, IF(N393="RCP",VLOOKUP(O393,VALIDATIONS!$DX$2:$DZ$31,3,FALSE),IF(N393="RCBC",VLOOKUP(O393,VALIDATIONS!$EA$2:$EC$90,3,FALSE),IF(N393="Pipe", VLOOKUP(O393,VALIDATIONS!$ED$2:$EF$16,3,FALSE)))) )     )</f>
        <v/>
      </c>
    </row>
    <row r="394" spans="1:17" x14ac:dyDescent="0.2">
      <c r="A394" s="136"/>
      <c r="B394" s="141"/>
      <c r="C394" s="361"/>
      <c r="D394" s="141"/>
      <c r="E394" s="141"/>
      <c r="F394" s="141"/>
      <c r="G394" s="172"/>
      <c r="H394" s="141"/>
      <c r="I394" s="141"/>
      <c r="J394" s="141"/>
      <c r="K394" s="141"/>
      <c r="L394" s="368"/>
      <c r="M394" s="368"/>
      <c r="N394" s="363"/>
      <c r="O394" s="363"/>
      <c r="P394" s="141"/>
      <c r="Q394" s="106" t="str">
        <f>IF(AND(L394="",M394="",N394="",O394=""),"", IF(O394="",0, IF(N394="RCP", VLOOKUP(O394,VALIDATIONS!$DX$2:$DY$31,2,FALSE), IF(N394="RCBC", VLOOKUP(O394,VALIDATIONS!$EA$2:$EB$90,2,FALSE), IF(O394="Pipe",VALIDATIONS!$ED$2:$EE$16,0)))*G394*P394)   + IF(OR(L394="",L394="No",O394=""),0,          IF(N394="RCP",VLOOKUP(O394,VALIDATIONS!$DX$2:$DZ$31,3,FALSE),IF(N394="RCBC",VLOOKUP(O394,VALIDATIONS!$EA$2:$EC$90,3,FALSE),IF(N394="Pipe", VLOOKUP(O394,VALIDATIONS!$ED$2:$EF$16,3,FALSE))))         ) + IF(OR(M394="",M394="No",O394=""),0, IF(N394="RCP",VLOOKUP(O394,VALIDATIONS!$DX$2:$DZ$31,3,FALSE),IF(N394="RCBC",VLOOKUP(O394,VALIDATIONS!$EA$2:$EC$90,3,FALSE),IF(N394="Pipe", VLOOKUP(O394,VALIDATIONS!$ED$2:$EF$16,3,FALSE)))) )     )</f>
        <v/>
      </c>
    </row>
    <row r="395" spans="1:17" x14ac:dyDescent="0.2">
      <c r="A395" s="136"/>
      <c r="B395" s="141"/>
      <c r="C395" s="361"/>
      <c r="D395" s="141"/>
      <c r="E395" s="141"/>
      <c r="F395" s="141"/>
      <c r="G395" s="172"/>
      <c r="H395" s="141"/>
      <c r="I395" s="141"/>
      <c r="J395" s="141"/>
      <c r="K395" s="141"/>
      <c r="L395" s="368"/>
      <c r="M395" s="368"/>
      <c r="N395" s="363"/>
      <c r="O395" s="363"/>
      <c r="P395" s="141"/>
      <c r="Q395" s="106" t="str">
        <f>IF(AND(L395="",M395="",N395="",O395=""),"", IF(O395="",0, IF(N395="RCP", VLOOKUP(O395,VALIDATIONS!$DX$2:$DY$31,2,FALSE), IF(N395="RCBC", VLOOKUP(O395,VALIDATIONS!$EA$2:$EB$90,2,FALSE), IF(O395="Pipe",VALIDATIONS!$ED$2:$EE$16,0)))*G395*P395)   + IF(OR(L395="",L395="No",O395=""),0,          IF(N395="RCP",VLOOKUP(O395,VALIDATIONS!$DX$2:$DZ$31,3,FALSE),IF(N395="RCBC",VLOOKUP(O395,VALIDATIONS!$EA$2:$EC$90,3,FALSE),IF(N395="Pipe", VLOOKUP(O395,VALIDATIONS!$ED$2:$EF$16,3,FALSE))))         ) + IF(OR(M395="",M395="No",O395=""),0, IF(N395="RCP",VLOOKUP(O395,VALIDATIONS!$DX$2:$DZ$31,3,FALSE),IF(N395="RCBC",VLOOKUP(O395,VALIDATIONS!$EA$2:$EC$90,3,FALSE),IF(N395="Pipe", VLOOKUP(O395,VALIDATIONS!$ED$2:$EF$16,3,FALSE)))) )     )</f>
        <v/>
      </c>
    </row>
    <row r="396" spans="1:17" x14ac:dyDescent="0.2">
      <c r="A396" s="136"/>
      <c r="B396" s="141"/>
      <c r="C396" s="361"/>
      <c r="D396" s="141"/>
      <c r="E396" s="141"/>
      <c r="F396" s="141"/>
      <c r="G396" s="172"/>
      <c r="H396" s="141"/>
      <c r="I396" s="141"/>
      <c r="J396" s="141"/>
      <c r="K396" s="141"/>
      <c r="L396" s="368"/>
      <c r="M396" s="368"/>
      <c r="N396" s="363"/>
      <c r="O396" s="363"/>
      <c r="P396" s="141"/>
      <c r="Q396" s="106" t="str">
        <f>IF(AND(L396="",M396="",N396="",O396=""),"", IF(O396="",0, IF(N396="RCP", VLOOKUP(O396,VALIDATIONS!$DX$2:$DY$31,2,FALSE), IF(N396="RCBC", VLOOKUP(O396,VALIDATIONS!$EA$2:$EB$90,2,FALSE), IF(O396="Pipe",VALIDATIONS!$ED$2:$EE$16,0)))*G396*P396)   + IF(OR(L396="",L396="No",O396=""),0,          IF(N396="RCP",VLOOKUP(O396,VALIDATIONS!$DX$2:$DZ$31,3,FALSE),IF(N396="RCBC",VLOOKUP(O396,VALIDATIONS!$EA$2:$EC$90,3,FALSE),IF(N396="Pipe", VLOOKUP(O396,VALIDATIONS!$ED$2:$EF$16,3,FALSE))))         ) + IF(OR(M396="",M396="No",O396=""),0, IF(N396="RCP",VLOOKUP(O396,VALIDATIONS!$DX$2:$DZ$31,3,FALSE),IF(N396="RCBC",VLOOKUP(O396,VALIDATIONS!$EA$2:$EC$90,3,FALSE),IF(N396="Pipe", VLOOKUP(O396,VALIDATIONS!$ED$2:$EF$16,3,FALSE)))) )     )</f>
        <v/>
      </c>
    </row>
    <row r="397" spans="1:17" x14ac:dyDescent="0.2">
      <c r="A397" s="136"/>
      <c r="B397" s="141"/>
      <c r="C397" s="361"/>
      <c r="D397" s="141"/>
      <c r="E397" s="141"/>
      <c r="F397" s="141"/>
      <c r="G397" s="172"/>
      <c r="H397" s="141"/>
      <c r="I397" s="141"/>
      <c r="J397" s="141"/>
      <c r="K397" s="141"/>
      <c r="L397" s="368"/>
      <c r="M397" s="368"/>
      <c r="N397" s="363"/>
      <c r="O397" s="363"/>
      <c r="P397" s="141"/>
      <c r="Q397" s="106" t="str">
        <f>IF(AND(L397="",M397="",N397="",O397=""),"", IF(O397="",0, IF(N397="RCP", VLOOKUP(O397,VALIDATIONS!$DX$2:$DY$31,2,FALSE), IF(N397="RCBC", VLOOKUP(O397,VALIDATIONS!$EA$2:$EB$90,2,FALSE), IF(O397="Pipe",VALIDATIONS!$ED$2:$EE$16,0)))*G397*P397)   + IF(OR(L397="",L397="No",O397=""),0,          IF(N397="RCP",VLOOKUP(O397,VALIDATIONS!$DX$2:$DZ$31,3,FALSE),IF(N397="RCBC",VLOOKUP(O397,VALIDATIONS!$EA$2:$EC$90,3,FALSE),IF(N397="Pipe", VLOOKUP(O397,VALIDATIONS!$ED$2:$EF$16,3,FALSE))))         ) + IF(OR(M397="",M397="No",O397=""),0, IF(N397="RCP",VLOOKUP(O397,VALIDATIONS!$DX$2:$DZ$31,3,FALSE),IF(N397="RCBC",VLOOKUP(O397,VALIDATIONS!$EA$2:$EC$90,3,FALSE),IF(N397="Pipe", VLOOKUP(O397,VALIDATIONS!$ED$2:$EF$16,3,FALSE)))) )     )</f>
        <v/>
      </c>
    </row>
    <row r="398" spans="1:17" x14ac:dyDescent="0.2">
      <c r="A398" s="136"/>
      <c r="B398" s="141"/>
      <c r="C398" s="361"/>
      <c r="D398" s="141"/>
      <c r="E398" s="141"/>
      <c r="F398" s="141"/>
      <c r="G398" s="172"/>
      <c r="H398" s="141"/>
      <c r="I398" s="141"/>
      <c r="J398" s="141"/>
      <c r="K398" s="141"/>
      <c r="L398" s="368"/>
      <c r="M398" s="368"/>
      <c r="N398" s="363"/>
      <c r="O398" s="363"/>
      <c r="P398" s="141"/>
      <c r="Q398" s="106" t="str">
        <f>IF(AND(L398="",M398="",N398="",O398=""),"", IF(O398="",0, IF(N398="RCP", VLOOKUP(O398,VALIDATIONS!$DX$2:$DY$31,2,FALSE), IF(N398="RCBC", VLOOKUP(O398,VALIDATIONS!$EA$2:$EB$90,2,FALSE), IF(O398="Pipe",VALIDATIONS!$ED$2:$EE$16,0)))*G398*P398)   + IF(OR(L398="",L398="No",O398=""),0,          IF(N398="RCP",VLOOKUP(O398,VALIDATIONS!$DX$2:$DZ$31,3,FALSE),IF(N398="RCBC",VLOOKUP(O398,VALIDATIONS!$EA$2:$EC$90,3,FALSE),IF(N398="Pipe", VLOOKUP(O398,VALIDATIONS!$ED$2:$EF$16,3,FALSE))))         ) + IF(OR(M398="",M398="No",O398=""),0, IF(N398="RCP",VLOOKUP(O398,VALIDATIONS!$DX$2:$DZ$31,3,FALSE),IF(N398="RCBC",VLOOKUP(O398,VALIDATIONS!$EA$2:$EC$90,3,FALSE),IF(N398="Pipe", VLOOKUP(O398,VALIDATIONS!$ED$2:$EF$16,3,FALSE)))) )     )</f>
        <v/>
      </c>
    </row>
    <row r="399" spans="1:17" x14ac:dyDescent="0.2">
      <c r="A399" s="136"/>
      <c r="B399" s="141"/>
      <c r="C399" s="361"/>
      <c r="D399" s="141"/>
      <c r="E399" s="141"/>
      <c r="F399" s="141"/>
      <c r="G399" s="172"/>
      <c r="H399" s="141"/>
      <c r="I399" s="141"/>
      <c r="J399" s="141"/>
      <c r="K399" s="141"/>
      <c r="L399" s="368"/>
      <c r="M399" s="368"/>
      <c r="N399" s="363"/>
      <c r="O399" s="363"/>
      <c r="P399" s="141"/>
      <c r="Q399" s="106" t="str">
        <f>IF(AND(L399="",M399="",N399="",O399=""),"", IF(O399="",0, IF(N399="RCP", VLOOKUP(O399,VALIDATIONS!$DX$2:$DY$31,2,FALSE), IF(N399="RCBC", VLOOKUP(O399,VALIDATIONS!$EA$2:$EB$90,2,FALSE), IF(O399="Pipe",VALIDATIONS!$ED$2:$EE$16,0)))*G399*P399)   + IF(OR(L399="",L399="No",O399=""),0,          IF(N399="RCP",VLOOKUP(O399,VALIDATIONS!$DX$2:$DZ$31,3,FALSE),IF(N399="RCBC",VLOOKUP(O399,VALIDATIONS!$EA$2:$EC$90,3,FALSE),IF(N399="Pipe", VLOOKUP(O399,VALIDATIONS!$ED$2:$EF$16,3,FALSE))))         ) + IF(OR(M399="",M399="No",O399=""),0, IF(N399="RCP",VLOOKUP(O399,VALIDATIONS!$DX$2:$DZ$31,3,FALSE),IF(N399="RCBC",VLOOKUP(O399,VALIDATIONS!$EA$2:$EC$90,3,FALSE),IF(N399="Pipe", VLOOKUP(O399,VALIDATIONS!$ED$2:$EF$16,3,FALSE)))) )     )</f>
        <v/>
      </c>
    </row>
    <row r="400" spans="1:17" x14ac:dyDescent="0.2">
      <c r="A400" s="136"/>
      <c r="B400" s="141"/>
      <c r="C400" s="361"/>
      <c r="D400" s="141"/>
      <c r="E400" s="141"/>
      <c r="F400" s="141"/>
      <c r="G400" s="172"/>
      <c r="H400" s="141"/>
      <c r="I400" s="141"/>
      <c r="J400" s="141"/>
      <c r="K400" s="141"/>
      <c r="L400" s="368"/>
      <c r="M400" s="368"/>
      <c r="N400" s="363"/>
      <c r="O400" s="363"/>
      <c r="P400" s="141"/>
      <c r="Q400" s="106" t="str">
        <f>IF(AND(L400="",M400="",N400="",O400=""),"", IF(O400="",0, IF(N400="RCP", VLOOKUP(O400,VALIDATIONS!$DX$2:$DY$31,2,FALSE), IF(N400="RCBC", VLOOKUP(O400,VALIDATIONS!$EA$2:$EB$90,2,FALSE), IF(O400="Pipe",VALIDATIONS!$ED$2:$EE$16,0)))*G400*P400)   + IF(OR(L400="",L400="No",O400=""),0,          IF(N400="RCP",VLOOKUP(O400,VALIDATIONS!$DX$2:$DZ$31,3,FALSE),IF(N400="RCBC",VLOOKUP(O400,VALIDATIONS!$EA$2:$EC$90,3,FALSE),IF(N400="Pipe", VLOOKUP(O400,VALIDATIONS!$ED$2:$EF$16,3,FALSE))))         ) + IF(OR(M400="",M400="No",O400=""),0, IF(N400="RCP",VLOOKUP(O400,VALIDATIONS!$DX$2:$DZ$31,3,FALSE),IF(N400="RCBC",VLOOKUP(O400,VALIDATIONS!$EA$2:$EC$90,3,FALSE),IF(N400="Pipe", VLOOKUP(O400,VALIDATIONS!$ED$2:$EF$16,3,FALSE)))) )     )</f>
        <v/>
      </c>
    </row>
    <row r="401" spans="1:17" x14ac:dyDescent="0.2">
      <c r="A401" s="136"/>
      <c r="B401" s="141"/>
      <c r="C401" s="361"/>
      <c r="D401" s="141"/>
      <c r="E401" s="141"/>
      <c r="F401" s="141"/>
      <c r="G401" s="172"/>
      <c r="H401" s="141"/>
      <c r="I401" s="141"/>
      <c r="J401" s="141"/>
      <c r="K401" s="141"/>
      <c r="L401" s="368"/>
      <c r="M401" s="368"/>
      <c r="N401" s="363"/>
      <c r="O401" s="363"/>
      <c r="P401" s="141"/>
      <c r="Q401" s="106" t="str">
        <f>IF(AND(L401="",M401="",N401="",O401=""),"", IF(O401="",0, IF(N401="RCP", VLOOKUP(O401,VALIDATIONS!$DX$2:$DY$31,2,FALSE), IF(N401="RCBC", VLOOKUP(O401,VALIDATIONS!$EA$2:$EB$90,2,FALSE), IF(O401="Pipe",VALIDATIONS!$ED$2:$EE$16,0)))*G401*P401)   + IF(OR(L401="",L401="No",O401=""),0,          IF(N401="RCP",VLOOKUP(O401,VALIDATIONS!$DX$2:$DZ$31,3,FALSE),IF(N401="RCBC",VLOOKUP(O401,VALIDATIONS!$EA$2:$EC$90,3,FALSE),IF(N401="Pipe", VLOOKUP(O401,VALIDATIONS!$ED$2:$EF$16,3,FALSE))))         ) + IF(OR(M401="",M401="No",O401=""),0, IF(N401="RCP",VLOOKUP(O401,VALIDATIONS!$DX$2:$DZ$31,3,FALSE),IF(N401="RCBC",VLOOKUP(O401,VALIDATIONS!$EA$2:$EC$90,3,FALSE),IF(N401="Pipe", VLOOKUP(O401,VALIDATIONS!$ED$2:$EF$16,3,FALSE)))) )     )</f>
        <v/>
      </c>
    </row>
    <row r="402" spans="1:17" x14ac:dyDescent="0.2">
      <c r="A402" s="136"/>
      <c r="B402" s="141"/>
      <c r="C402" s="361"/>
      <c r="D402" s="141"/>
      <c r="E402" s="141"/>
      <c r="F402" s="141"/>
      <c r="G402" s="172"/>
      <c r="H402" s="141"/>
      <c r="I402" s="141"/>
      <c r="J402" s="141"/>
      <c r="K402" s="141"/>
      <c r="L402" s="368"/>
      <c r="M402" s="368"/>
      <c r="N402" s="363"/>
      <c r="O402" s="363"/>
      <c r="P402" s="141"/>
      <c r="Q402" s="106" t="str">
        <f>IF(AND(L402="",M402="",N402="",O402=""),"", IF(O402="",0, IF(N402="RCP", VLOOKUP(O402,VALIDATIONS!$DX$2:$DY$31,2,FALSE), IF(N402="RCBC", VLOOKUP(O402,VALIDATIONS!$EA$2:$EB$90,2,FALSE), IF(O402="Pipe",VALIDATIONS!$ED$2:$EE$16,0)))*G402*P402)   + IF(OR(L402="",L402="No",O402=""),0,          IF(N402="RCP",VLOOKUP(O402,VALIDATIONS!$DX$2:$DZ$31,3,FALSE),IF(N402="RCBC",VLOOKUP(O402,VALIDATIONS!$EA$2:$EC$90,3,FALSE),IF(N402="Pipe", VLOOKUP(O402,VALIDATIONS!$ED$2:$EF$16,3,FALSE))))         ) + IF(OR(M402="",M402="No",O402=""),0, IF(N402="RCP",VLOOKUP(O402,VALIDATIONS!$DX$2:$DZ$31,3,FALSE),IF(N402="RCBC",VLOOKUP(O402,VALIDATIONS!$EA$2:$EC$90,3,FALSE),IF(N402="Pipe", VLOOKUP(O402,VALIDATIONS!$ED$2:$EF$16,3,FALSE)))) )     )</f>
        <v/>
      </c>
    </row>
    <row r="403" spans="1:17" x14ac:dyDescent="0.2">
      <c r="A403" s="136"/>
      <c r="B403" s="141"/>
      <c r="C403" s="361"/>
      <c r="D403" s="141"/>
      <c r="E403" s="141"/>
      <c r="F403" s="141"/>
      <c r="G403" s="172"/>
      <c r="H403" s="141"/>
      <c r="I403" s="141"/>
      <c r="J403" s="141"/>
      <c r="K403" s="141"/>
      <c r="L403" s="368"/>
      <c r="M403" s="368"/>
      <c r="N403" s="363"/>
      <c r="O403" s="363"/>
      <c r="P403" s="141"/>
      <c r="Q403" s="106" t="str">
        <f>IF(AND(L403="",M403="",N403="",O403=""),"", IF(O403="",0, IF(N403="RCP", VLOOKUP(O403,VALIDATIONS!$DX$2:$DY$31,2,FALSE), IF(N403="RCBC", VLOOKUP(O403,VALIDATIONS!$EA$2:$EB$90,2,FALSE), IF(O403="Pipe",VALIDATIONS!$ED$2:$EE$16,0)))*G403*P403)   + IF(OR(L403="",L403="No",O403=""),0,          IF(N403="RCP",VLOOKUP(O403,VALIDATIONS!$DX$2:$DZ$31,3,FALSE),IF(N403="RCBC",VLOOKUP(O403,VALIDATIONS!$EA$2:$EC$90,3,FALSE),IF(N403="Pipe", VLOOKUP(O403,VALIDATIONS!$ED$2:$EF$16,3,FALSE))))         ) + IF(OR(M403="",M403="No",O403=""),0, IF(N403="RCP",VLOOKUP(O403,VALIDATIONS!$DX$2:$DZ$31,3,FALSE),IF(N403="RCBC",VLOOKUP(O403,VALIDATIONS!$EA$2:$EC$90,3,FALSE),IF(N403="Pipe", VLOOKUP(O403,VALIDATIONS!$ED$2:$EF$16,3,FALSE)))) )     )</f>
        <v/>
      </c>
    </row>
    <row r="404" spans="1:17" x14ac:dyDescent="0.2">
      <c r="A404" s="136"/>
      <c r="B404" s="141"/>
      <c r="C404" s="361"/>
      <c r="D404" s="141"/>
      <c r="E404" s="141"/>
      <c r="F404" s="141"/>
      <c r="G404" s="172"/>
      <c r="H404" s="141"/>
      <c r="I404" s="141"/>
      <c r="J404" s="141"/>
      <c r="K404" s="141"/>
      <c r="L404" s="368"/>
      <c r="M404" s="368"/>
      <c r="N404" s="363"/>
      <c r="O404" s="363"/>
      <c r="P404" s="141"/>
      <c r="Q404" s="106" t="str">
        <f>IF(AND(L404="",M404="",N404="",O404=""),"", IF(O404="",0, IF(N404="RCP", VLOOKUP(O404,VALIDATIONS!$DX$2:$DY$31,2,FALSE), IF(N404="RCBC", VLOOKUP(O404,VALIDATIONS!$EA$2:$EB$90,2,FALSE), IF(O404="Pipe",VALIDATIONS!$ED$2:$EE$16,0)))*G404*P404)   + IF(OR(L404="",L404="No",O404=""),0,          IF(N404="RCP",VLOOKUP(O404,VALIDATIONS!$DX$2:$DZ$31,3,FALSE),IF(N404="RCBC",VLOOKUP(O404,VALIDATIONS!$EA$2:$EC$90,3,FALSE),IF(N404="Pipe", VLOOKUP(O404,VALIDATIONS!$ED$2:$EF$16,3,FALSE))))         ) + IF(OR(M404="",M404="No",O404=""),0, IF(N404="RCP",VLOOKUP(O404,VALIDATIONS!$DX$2:$DZ$31,3,FALSE),IF(N404="RCBC",VLOOKUP(O404,VALIDATIONS!$EA$2:$EC$90,3,FALSE),IF(N404="Pipe", VLOOKUP(O404,VALIDATIONS!$ED$2:$EF$16,3,FALSE)))) )     )</f>
        <v/>
      </c>
    </row>
    <row r="405" spans="1:17" x14ac:dyDescent="0.2">
      <c r="A405" s="136"/>
      <c r="B405" s="141"/>
      <c r="C405" s="361"/>
      <c r="D405" s="141"/>
      <c r="E405" s="141"/>
      <c r="F405" s="141"/>
      <c r="G405" s="172"/>
      <c r="H405" s="141"/>
      <c r="I405" s="141"/>
      <c r="J405" s="141"/>
      <c r="K405" s="141"/>
      <c r="L405" s="368"/>
      <c r="M405" s="368"/>
      <c r="N405" s="363"/>
      <c r="O405" s="363"/>
      <c r="P405" s="141"/>
      <c r="Q405" s="106" t="str">
        <f>IF(AND(L405="",M405="",N405="",O405=""),"", IF(O405="",0, IF(N405="RCP", VLOOKUP(O405,VALIDATIONS!$DX$2:$DY$31,2,FALSE), IF(N405="RCBC", VLOOKUP(O405,VALIDATIONS!$EA$2:$EB$90,2,FALSE), IF(O405="Pipe",VALIDATIONS!$ED$2:$EE$16,0)))*G405*P405)   + IF(OR(L405="",L405="No",O405=""),0,          IF(N405="RCP",VLOOKUP(O405,VALIDATIONS!$DX$2:$DZ$31,3,FALSE),IF(N405="RCBC",VLOOKUP(O405,VALIDATIONS!$EA$2:$EC$90,3,FALSE),IF(N405="Pipe", VLOOKUP(O405,VALIDATIONS!$ED$2:$EF$16,3,FALSE))))         ) + IF(OR(M405="",M405="No",O405=""),0, IF(N405="RCP",VLOOKUP(O405,VALIDATIONS!$DX$2:$DZ$31,3,FALSE),IF(N405="RCBC",VLOOKUP(O405,VALIDATIONS!$EA$2:$EC$90,3,FALSE),IF(N405="Pipe", VLOOKUP(O405,VALIDATIONS!$ED$2:$EF$16,3,FALSE)))) )     )</f>
        <v/>
      </c>
    </row>
    <row r="406" spans="1:17" x14ac:dyDescent="0.2">
      <c r="A406" s="136"/>
      <c r="B406" s="141"/>
      <c r="C406" s="361"/>
      <c r="D406" s="141"/>
      <c r="E406" s="141"/>
      <c r="F406" s="141"/>
      <c r="G406" s="172"/>
      <c r="H406" s="141"/>
      <c r="I406" s="141"/>
      <c r="J406" s="141"/>
      <c r="K406" s="141"/>
      <c r="L406" s="368"/>
      <c r="M406" s="368"/>
      <c r="N406" s="363"/>
      <c r="O406" s="363"/>
      <c r="P406" s="141"/>
      <c r="Q406" s="106" t="str">
        <f>IF(AND(L406="",M406="",N406="",O406=""),"", IF(O406="",0, IF(N406="RCP", VLOOKUP(O406,VALIDATIONS!$DX$2:$DY$31,2,FALSE), IF(N406="RCBC", VLOOKUP(O406,VALIDATIONS!$EA$2:$EB$90,2,FALSE), IF(O406="Pipe",VALIDATIONS!$ED$2:$EE$16,0)))*G406*P406)   + IF(OR(L406="",L406="No",O406=""),0,          IF(N406="RCP",VLOOKUP(O406,VALIDATIONS!$DX$2:$DZ$31,3,FALSE),IF(N406="RCBC",VLOOKUP(O406,VALIDATIONS!$EA$2:$EC$90,3,FALSE),IF(N406="Pipe", VLOOKUP(O406,VALIDATIONS!$ED$2:$EF$16,3,FALSE))))         ) + IF(OR(M406="",M406="No",O406=""),0, IF(N406="RCP",VLOOKUP(O406,VALIDATIONS!$DX$2:$DZ$31,3,FALSE),IF(N406="RCBC",VLOOKUP(O406,VALIDATIONS!$EA$2:$EC$90,3,FALSE),IF(N406="Pipe", VLOOKUP(O406,VALIDATIONS!$ED$2:$EF$16,3,FALSE)))) )     )</f>
        <v/>
      </c>
    </row>
    <row r="407" spans="1:17" x14ac:dyDescent="0.2">
      <c r="A407" s="136"/>
      <c r="B407" s="141"/>
      <c r="C407" s="361"/>
      <c r="D407" s="141"/>
      <c r="E407" s="141"/>
      <c r="F407" s="141"/>
      <c r="G407" s="172"/>
      <c r="H407" s="141"/>
      <c r="I407" s="141"/>
      <c r="J407" s="141"/>
      <c r="K407" s="141"/>
      <c r="L407" s="368"/>
      <c r="M407" s="368"/>
      <c r="N407" s="363"/>
      <c r="O407" s="363"/>
      <c r="P407" s="141"/>
      <c r="Q407" s="106" t="str">
        <f>IF(AND(L407="",M407="",N407="",O407=""),"", IF(O407="",0, IF(N407="RCP", VLOOKUP(O407,VALIDATIONS!$DX$2:$DY$31,2,FALSE), IF(N407="RCBC", VLOOKUP(O407,VALIDATIONS!$EA$2:$EB$90,2,FALSE), IF(O407="Pipe",VALIDATIONS!$ED$2:$EE$16,0)))*G407*P407)   + IF(OR(L407="",L407="No",O407=""),0,          IF(N407="RCP",VLOOKUP(O407,VALIDATIONS!$DX$2:$DZ$31,3,FALSE),IF(N407="RCBC",VLOOKUP(O407,VALIDATIONS!$EA$2:$EC$90,3,FALSE),IF(N407="Pipe", VLOOKUP(O407,VALIDATIONS!$ED$2:$EF$16,3,FALSE))))         ) + IF(OR(M407="",M407="No",O407=""),0, IF(N407="RCP",VLOOKUP(O407,VALIDATIONS!$DX$2:$DZ$31,3,FALSE),IF(N407="RCBC",VLOOKUP(O407,VALIDATIONS!$EA$2:$EC$90,3,FALSE),IF(N407="Pipe", VLOOKUP(O407,VALIDATIONS!$ED$2:$EF$16,3,FALSE)))) )     )</f>
        <v/>
      </c>
    </row>
    <row r="408" spans="1:17" x14ac:dyDescent="0.2">
      <c r="A408" s="136"/>
      <c r="B408" s="141"/>
      <c r="C408" s="361"/>
      <c r="D408" s="141"/>
      <c r="E408" s="141"/>
      <c r="F408" s="141"/>
      <c r="G408" s="172"/>
      <c r="H408" s="141"/>
      <c r="I408" s="141"/>
      <c r="J408" s="141"/>
      <c r="K408" s="141"/>
      <c r="L408" s="368"/>
      <c r="M408" s="368"/>
      <c r="N408" s="363"/>
      <c r="O408" s="363"/>
      <c r="P408" s="141"/>
      <c r="Q408" s="106" t="str">
        <f>IF(AND(L408="",M408="",N408="",O408=""),"", IF(O408="",0, IF(N408="RCP", VLOOKUP(O408,VALIDATIONS!$DX$2:$DY$31,2,FALSE), IF(N408="RCBC", VLOOKUP(O408,VALIDATIONS!$EA$2:$EB$90,2,FALSE), IF(O408="Pipe",VALIDATIONS!$ED$2:$EE$16,0)))*G408*P408)   + IF(OR(L408="",L408="No",O408=""),0,          IF(N408="RCP",VLOOKUP(O408,VALIDATIONS!$DX$2:$DZ$31,3,FALSE),IF(N408="RCBC",VLOOKUP(O408,VALIDATIONS!$EA$2:$EC$90,3,FALSE),IF(N408="Pipe", VLOOKUP(O408,VALIDATIONS!$ED$2:$EF$16,3,FALSE))))         ) + IF(OR(M408="",M408="No",O408=""),0, IF(N408="RCP",VLOOKUP(O408,VALIDATIONS!$DX$2:$DZ$31,3,FALSE),IF(N408="RCBC",VLOOKUP(O408,VALIDATIONS!$EA$2:$EC$90,3,FALSE),IF(N408="Pipe", VLOOKUP(O408,VALIDATIONS!$ED$2:$EF$16,3,FALSE)))) )     )</f>
        <v/>
      </c>
    </row>
    <row r="409" spans="1:17" x14ac:dyDescent="0.2">
      <c r="A409" s="136"/>
      <c r="B409" s="141"/>
      <c r="C409" s="361"/>
      <c r="D409" s="141"/>
      <c r="E409" s="141"/>
      <c r="F409" s="141"/>
      <c r="G409" s="172"/>
      <c r="H409" s="141"/>
      <c r="I409" s="141"/>
      <c r="J409" s="141"/>
      <c r="K409" s="141"/>
      <c r="L409" s="368"/>
      <c r="M409" s="368"/>
      <c r="N409" s="363"/>
      <c r="O409" s="363"/>
      <c r="P409" s="141"/>
      <c r="Q409" s="106" t="str">
        <f>IF(AND(L409="",M409="",N409="",O409=""),"", IF(O409="",0, IF(N409="RCP", VLOOKUP(O409,VALIDATIONS!$DX$2:$DY$31,2,FALSE), IF(N409="RCBC", VLOOKUP(O409,VALIDATIONS!$EA$2:$EB$90,2,FALSE), IF(O409="Pipe",VALIDATIONS!$ED$2:$EE$16,0)))*G409*P409)   + IF(OR(L409="",L409="No",O409=""),0,          IF(N409="RCP",VLOOKUP(O409,VALIDATIONS!$DX$2:$DZ$31,3,FALSE),IF(N409="RCBC",VLOOKUP(O409,VALIDATIONS!$EA$2:$EC$90,3,FALSE),IF(N409="Pipe", VLOOKUP(O409,VALIDATIONS!$ED$2:$EF$16,3,FALSE))))         ) + IF(OR(M409="",M409="No",O409=""),0, IF(N409="RCP",VLOOKUP(O409,VALIDATIONS!$DX$2:$DZ$31,3,FALSE),IF(N409="RCBC",VLOOKUP(O409,VALIDATIONS!$EA$2:$EC$90,3,FALSE),IF(N409="Pipe", VLOOKUP(O409,VALIDATIONS!$ED$2:$EF$16,3,FALSE)))) )     )</f>
        <v/>
      </c>
    </row>
    <row r="410" spans="1:17" x14ac:dyDescent="0.2">
      <c r="A410" s="136"/>
      <c r="B410" s="141"/>
      <c r="C410" s="361"/>
      <c r="D410" s="141"/>
      <c r="E410" s="141"/>
      <c r="F410" s="141"/>
      <c r="G410" s="172"/>
      <c r="H410" s="141"/>
      <c r="I410" s="141"/>
      <c r="J410" s="141"/>
      <c r="K410" s="141"/>
      <c r="L410" s="368"/>
      <c r="M410" s="368"/>
      <c r="N410" s="363"/>
      <c r="O410" s="363"/>
      <c r="P410" s="141"/>
      <c r="Q410" s="106" t="str">
        <f>IF(AND(L410="",M410="",N410="",O410=""),"", IF(O410="",0, IF(N410="RCP", VLOOKUP(O410,VALIDATIONS!$DX$2:$DY$31,2,FALSE), IF(N410="RCBC", VLOOKUP(O410,VALIDATIONS!$EA$2:$EB$90,2,FALSE), IF(O410="Pipe",VALIDATIONS!$ED$2:$EE$16,0)))*G410*P410)   + IF(OR(L410="",L410="No",O410=""),0,          IF(N410="RCP",VLOOKUP(O410,VALIDATIONS!$DX$2:$DZ$31,3,FALSE),IF(N410="RCBC",VLOOKUP(O410,VALIDATIONS!$EA$2:$EC$90,3,FALSE),IF(N410="Pipe", VLOOKUP(O410,VALIDATIONS!$ED$2:$EF$16,3,FALSE))))         ) + IF(OR(M410="",M410="No",O410=""),0, IF(N410="RCP",VLOOKUP(O410,VALIDATIONS!$DX$2:$DZ$31,3,FALSE),IF(N410="RCBC",VLOOKUP(O410,VALIDATIONS!$EA$2:$EC$90,3,FALSE),IF(N410="Pipe", VLOOKUP(O410,VALIDATIONS!$ED$2:$EF$16,3,FALSE)))) )     )</f>
        <v/>
      </c>
    </row>
    <row r="411" spans="1:17" x14ac:dyDescent="0.2">
      <c r="A411" s="136"/>
      <c r="B411" s="141"/>
      <c r="C411" s="361"/>
      <c r="D411" s="141"/>
      <c r="E411" s="141"/>
      <c r="F411" s="141"/>
      <c r="G411" s="172"/>
      <c r="H411" s="141"/>
      <c r="I411" s="141"/>
      <c r="J411" s="141"/>
      <c r="K411" s="141"/>
      <c r="L411" s="368"/>
      <c r="M411" s="368"/>
      <c r="N411" s="363"/>
      <c r="O411" s="363"/>
      <c r="P411" s="141"/>
      <c r="Q411" s="106" t="str">
        <f>IF(AND(L411="",M411="",N411="",O411=""),"", IF(O411="",0, IF(N411="RCP", VLOOKUP(O411,VALIDATIONS!$DX$2:$DY$31,2,FALSE), IF(N411="RCBC", VLOOKUP(O411,VALIDATIONS!$EA$2:$EB$90,2,FALSE), IF(O411="Pipe",VALIDATIONS!$ED$2:$EE$16,0)))*G411*P411)   + IF(OR(L411="",L411="No",O411=""),0,          IF(N411="RCP",VLOOKUP(O411,VALIDATIONS!$DX$2:$DZ$31,3,FALSE),IF(N411="RCBC",VLOOKUP(O411,VALIDATIONS!$EA$2:$EC$90,3,FALSE),IF(N411="Pipe", VLOOKUP(O411,VALIDATIONS!$ED$2:$EF$16,3,FALSE))))         ) + IF(OR(M411="",M411="No",O411=""),0, IF(N411="RCP",VLOOKUP(O411,VALIDATIONS!$DX$2:$DZ$31,3,FALSE),IF(N411="RCBC",VLOOKUP(O411,VALIDATIONS!$EA$2:$EC$90,3,FALSE),IF(N411="Pipe", VLOOKUP(O411,VALIDATIONS!$ED$2:$EF$16,3,FALSE)))) )     )</f>
        <v/>
      </c>
    </row>
    <row r="412" spans="1:17" x14ac:dyDescent="0.2">
      <c r="A412" s="136"/>
      <c r="B412" s="141"/>
      <c r="C412" s="361"/>
      <c r="D412" s="141"/>
      <c r="E412" s="141"/>
      <c r="F412" s="141"/>
      <c r="G412" s="172"/>
      <c r="H412" s="141"/>
      <c r="I412" s="141"/>
      <c r="J412" s="141"/>
      <c r="K412" s="141"/>
      <c r="L412" s="368"/>
      <c r="M412" s="368"/>
      <c r="N412" s="363"/>
      <c r="O412" s="363"/>
      <c r="P412" s="141"/>
      <c r="Q412" s="106" t="str">
        <f>IF(AND(L412="",M412="",N412="",O412=""),"", IF(O412="",0, IF(N412="RCP", VLOOKUP(O412,VALIDATIONS!$DX$2:$DY$31,2,FALSE), IF(N412="RCBC", VLOOKUP(O412,VALIDATIONS!$EA$2:$EB$90,2,FALSE), IF(O412="Pipe",VALIDATIONS!$ED$2:$EE$16,0)))*G412*P412)   + IF(OR(L412="",L412="No",O412=""),0,          IF(N412="RCP",VLOOKUP(O412,VALIDATIONS!$DX$2:$DZ$31,3,FALSE),IF(N412="RCBC",VLOOKUP(O412,VALIDATIONS!$EA$2:$EC$90,3,FALSE),IF(N412="Pipe", VLOOKUP(O412,VALIDATIONS!$ED$2:$EF$16,3,FALSE))))         ) + IF(OR(M412="",M412="No",O412=""),0, IF(N412="RCP",VLOOKUP(O412,VALIDATIONS!$DX$2:$DZ$31,3,FALSE),IF(N412="RCBC",VLOOKUP(O412,VALIDATIONS!$EA$2:$EC$90,3,FALSE),IF(N412="Pipe", VLOOKUP(O412,VALIDATIONS!$ED$2:$EF$16,3,FALSE)))) )     )</f>
        <v/>
      </c>
    </row>
    <row r="413" spans="1:17" x14ac:dyDescent="0.2">
      <c r="A413" s="136"/>
      <c r="B413" s="141"/>
      <c r="C413" s="361"/>
      <c r="D413" s="141"/>
      <c r="E413" s="141"/>
      <c r="F413" s="141"/>
      <c r="G413" s="172"/>
      <c r="H413" s="141"/>
      <c r="I413" s="141"/>
      <c r="J413" s="141"/>
      <c r="K413" s="141"/>
      <c r="L413" s="368"/>
      <c r="M413" s="368"/>
      <c r="N413" s="363"/>
      <c r="O413" s="363"/>
      <c r="P413" s="141"/>
      <c r="Q413" s="106" t="str">
        <f>IF(AND(L413="",M413="",N413="",O413=""),"", IF(O413="",0, IF(N413="RCP", VLOOKUP(O413,VALIDATIONS!$DX$2:$DY$31,2,FALSE), IF(N413="RCBC", VLOOKUP(O413,VALIDATIONS!$EA$2:$EB$90,2,FALSE), IF(O413="Pipe",VALIDATIONS!$ED$2:$EE$16,0)))*G413*P413)   + IF(OR(L413="",L413="No",O413=""),0,          IF(N413="RCP",VLOOKUP(O413,VALIDATIONS!$DX$2:$DZ$31,3,FALSE),IF(N413="RCBC",VLOOKUP(O413,VALIDATIONS!$EA$2:$EC$90,3,FALSE),IF(N413="Pipe", VLOOKUP(O413,VALIDATIONS!$ED$2:$EF$16,3,FALSE))))         ) + IF(OR(M413="",M413="No",O413=""),0, IF(N413="RCP",VLOOKUP(O413,VALIDATIONS!$DX$2:$DZ$31,3,FALSE),IF(N413="RCBC",VLOOKUP(O413,VALIDATIONS!$EA$2:$EC$90,3,FALSE),IF(N413="Pipe", VLOOKUP(O413,VALIDATIONS!$ED$2:$EF$16,3,FALSE)))) )     )</f>
        <v/>
      </c>
    </row>
    <row r="414" spans="1:17" x14ac:dyDescent="0.2">
      <c r="A414" s="136"/>
      <c r="B414" s="141"/>
      <c r="C414" s="361"/>
      <c r="D414" s="141"/>
      <c r="E414" s="141"/>
      <c r="F414" s="141"/>
      <c r="G414" s="172"/>
      <c r="H414" s="141"/>
      <c r="I414" s="141"/>
      <c r="J414" s="141"/>
      <c r="K414" s="141"/>
      <c r="L414" s="368"/>
      <c r="M414" s="368"/>
      <c r="N414" s="363"/>
      <c r="O414" s="363"/>
      <c r="P414" s="141"/>
      <c r="Q414" s="106" t="str">
        <f>IF(AND(L414="",M414="",N414="",O414=""),"", IF(O414="",0, IF(N414="RCP", VLOOKUP(O414,VALIDATIONS!$DX$2:$DY$31,2,FALSE), IF(N414="RCBC", VLOOKUP(O414,VALIDATIONS!$EA$2:$EB$90,2,FALSE), IF(O414="Pipe",VALIDATIONS!$ED$2:$EE$16,0)))*G414*P414)   + IF(OR(L414="",L414="No",O414=""),0,          IF(N414="RCP",VLOOKUP(O414,VALIDATIONS!$DX$2:$DZ$31,3,FALSE),IF(N414="RCBC",VLOOKUP(O414,VALIDATIONS!$EA$2:$EC$90,3,FALSE),IF(N414="Pipe", VLOOKUP(O414,VALIDATIONS!$ED$2:$EF$16,3,FALSE))))         ) + IF(OR(M414="",M414="No",O414=""),0, IF(N414="RCP",VLOOKUP(O414,VALIDATIONS!$DX$2:$DZ$31,3,FALSE),IF(N414="RCBC",VLOOKUP(O414,VALIDATIONS!$EA$2:$EC$90,3,FALSE),IF(N414="Pipe", VLOOKUP(O414,VALIDATIONS!$ED$2:$EF$16,3,FALSE)))) )     )</f>
        <v/>
      </c>
    </row>
    <row r="415" spans="1:17" x14ac:dyDescent="0.2">
      <c r="A415" s="136"/>
      <c r="B415" s="141"/>
      <c r="C415" s="361"/>
      <c r="D415" s="141"/>
      <c r="E415" s="141"/>
      <c r="F415" s="141"/>
      <c r="G415" s="172"/>
      <c r="H415" s="141"/>
      <c r="I415" s="141"/>
      <c r="J415" s="141"/>
      <c r="K415" s="141"/>
      <c r="L415" s="368"/>
      <c r="M415" s="368"/>
      <c r="N415" s="363"/>
      <c r="O415" s="363"/>
      <c r="P415" s="141"/>
      <c r="Q415" s="106" t="str">
        <f>IF(AND(L415="",M415="",N415="",O415=""),"", IF(O415="",0, IF(N415="RCP", VLOOKUP(O415,VALIDATIONS!$DX$2:$DY$31,2,FALSE), IF(N415="RCBC", VLOOKUP(O415,VALIDATIONS!$EA$2:$EB$90,2,FALSE), IF(O415="Pipe",VALIDATIONS!$ED$2:$EE$16,0)))*G415*P415)   + IF(OR(L415="",L415="No",O415=""),0,          IF(N415="RCP",VLOOKUP(O415,VALIDATIONS!$DX$2:$DZ$31,3,FALSE),IF(N415="RCBC",VLOOKUP(O415,VALIDATIONS!$EA$2:$EC$90,3,FALSE),IF(N415="Pipe", VLOOKUP(O415,VALIDATIONS!$ED$2:$EF$16,3,FALSE))))         ) + IF(OR(M415="",M415="No",O415=""),0, IF(N415="RCP",VLOOKUP(O415,VALIDATIONS!$DX$2:$DZ$31,3,FALSE),IF(N415="RCBC",VLOOKUP(O415,VALIDATIONS!$EA$2:$EC$90,3,FALSE),IF(N415="Pipe", VLOOKUP(O415,VALIDATIONS!$ED$2:$EF$16,3,FALSE)))) )     )</f>
        <v/>
      </c>
    </row>
    <row r="416" spans="1:17" x14ac:dyDescent="0.2">
      <c r="A416" s="136"/>
      <c r="B416" s="141"/>
      <c r="C416" s="361"/>
      <c r="D416" s="141"/>
      <c r="E416" s="141"/>
      <c r="F416" s="141"/>
      <c r="G416" s="172"/>
      <c r="H416" s="141"/>
      <c r="I416" s="141"/>
      <c r="J416" s="141"/>
      <c r="K416" s="141"/>
      <c r="L416" s="368"/>
      <c r="M416" s="368"/>
      <c r="N416" s="363"/>
      <c r="O416" s="363"/>
      <c r="P416" s="141"/>
      <c r="Q416" s="106" t="str">
        <f>IF(AND(L416="",M416="",N416="",O416=""),"", IF(O416="",0, IF(N416="RCP", VLOOKUP(O416,VALIDATIONS!$DX$2:$DY$31,2,FALSE), IF(N416="RCBC", VLOOKUP(O416,VALIDATIONS!$EA$2:$EB$90,2,FALSE), IF(O416="Pipe",VALIDATIONS!$ED$2:$EE$16,0)))*G416*P416)   + IF(OR(L416="",L416="No",O416=""),0,          IF(N416="RCP",VLOOKUP(O416,VALIDATIONS!$DX$2:$DZ$31,3,FALSE),IF(N416="RCBC",VLOOKUP(O416,VALIDATIONS!$EA$2:$EC$90,3,FALSE),IF(N416="Pipe", VLOOKUP(O416,VALIDATIONS!$ED$2:$EF$16,3,FALSE))))         ) + IF(OR(M416="",M416="No",O416=""),0, IF(N416="RCP",VLOOKUP(O416,VALIDATIONS!$DX$2:$DZ$31,3,FALSE),IF(N416="RCBC",VLOOKUP(O416,VALIDATIONS!$EA$2:$EC$90,3,FALSE),IF(N416="Pipe", VLOOKUP(O416,VALIDATIONS!$ED$2:$EF$16,3,FALSE)))) )     )</f>
        <v/>
      </c>
    </row>
    <row r="417" spans="1:17" x14ac:dyDescent="0.2">
      <c r="A417" s="136"/>
      <c r="B417" s="141"/>
      <c r="C417" s="361"/>
      <c r="D417" s="141"/>
      <c r="E417" s="141"/>
      <c r="F417" s="141"/>
      <c r="G417" s="172"/>
      <c r="H417" s="141"/>
      <c r="I417" s="141"/>
      <c r="J417" s="141"/>
      <c r="K417" s="141"/>
      <c r="L417" s="368"/>
      <c r="M417" s="368"/>
      <c r="N417" s="363"/>
      <c r="O417" s="363"/>
      <c r="P417" s="141"/>
      <c r="Q417" s="106" t="str">
        <f>IF(AND(L417="",M417="",N417="",O417=""),"", IF(O417="",0, IF(N417="RCP", VLOOKUP(O417,VALIDATIONS!$DX$2:$DY$31,2,FALSE), IF(N417="RCBC", VLOOKUP(O417,VALIDATIONS!$EA$2:$EB$90,2,FALSE), IF(O417="Pipe",VALIDATIONS!$ED$2:$EE$16,0)))*G417*P417)   + IF(OR(L417="",L417="No",O417=""),0,          IF(N417="RCP",VLOOKUP(O417,VALIDATIONS!$DX$2:$DZ$31,3,FALSE),IF(N417="RCBC",VLOOKUP(O417,VALIDATIONS!$EA$2:$EC$90,3,FALSE),IF(N417="Pipe", VLOOKUP(O417,VALIDATIONS!$ED$2:$EF$16,3,FALSE))))         ) + IF(OR(M417="",M417="No",O417=""),0, IF(N417="RCP",VLOOKUP(O417,VALIDATIONS!$DX$2:$DZ$31,3,FALSE),IF(N417="RCBC",VLOOKUP(O417,VALIDATIONS!$EA$2:$EC$90,3,FALSE),IF(N417="Pipe", VLOOKUP(O417,VALIDATIONS!$ED$2:$EF$16,3,FALSE)))) )     )</f>
        <v/>
      </c>
    </row>
    <row r="418" spans="1:17" x14ac:dyDescent="0.2">
      <c r="A418" s="136"/>
      <c r="B418" s="141"/>
      <c r="C418" s="361"/>
      <c r="D418" s="141"/>
      <c r="E418" s="141"/>
      <c r="F418" s="141"/>
      <c r="G418" s="172"/>
      <c r="H418" s="141"/>
      <c r="I418" s="141"/>
      <c r="J418" s="141"/>
      <c r="K418" s="141"/>
      <c r="L418" s="368"/>
      <c r="M418" s="368"/>
      <c r="N418" s="363"/>
      <c r="O418" s="363"/>
      <c r="P418" s="141"/>
      <c r="Q418" s="106" t="str">
        <f>IF(AND(L418="",M418="",N418="",O418=""),"", IF(O418="",0, IF(N418="RCP", VLOOKUP(O418,VALIDATIONS!$DX$2:$DY$31,2,FALSE), IF(N418="RCBC", VLOOKUP(O418,VALIDATIONS!$EA$2:$EB$90,2,FALSE), IF(O418="Pipe",VALIDATIONS!$ED$2:$EE$16,0)))*G418*P418)   + IF(OR(L418="",L418="No",O418=""),0,          IF(N418="RCP",VLOOKUP(O418,VALIDATIONS!$DX$2:$DZ$31,3,FALSE),IF(N418="RCBC",VLOOKUP(O418,VALIDATIONS!$EA$2:$EC$90,3,FALSE),IF(N418="Pipe", VLOOKUP(O418,VALIDATIONS!$ED$2:$EF$16,3,FALSE))))         ) + IF(OR(M418="",M418="No",O418=""),0, IF(N418="RCP",VLOOKUP(O418,VALIDATIONS!$DX$2:$DZ$31,3,FALSE),IF(N418="RCBC",VLOOKUP(O418,VALIDATIONS!$EA$2:$EC$90,3,FALSE),IF(N418="Pipe", VLOOKUP(O418,VALIDATIONS!$ED$2:$EF$16,3,FALSE)))) )     )</f>
        <v/>
      </c>
    </row>
    <row r="419" spans="1:17" x14ac:dyDescent="0.2">
      <c r="A419" s="136"/>
      <c r="B419" s="141"/>
      <c r="C419" s="361"/>
      <c r="D419" s="141"/>
      <c r="E419" s="141"/>
      <c r="F419" s="141"/>
      <c r="G419" s="172"/>
      <c r="H419" s="141"/>
      <c r="I419" s="141"/>
      <c r="J419" s="141"/>
      <c r="K419" s="141"/>
      <c r="L419" s="368"/>
      <c r="M419" s="368"/>
      <c r="N419" s="363"/>
      <c r="O419" s="363"/>
      <c r="P419" s="141"/>
      <c r="Q419" s="106" t="str">
        <f>IF(AND(L419="",M419="",N419="",O419=""),"", IF(O419="",0, IF(N419="RCP", VLOOKUP(O419,VALIDATIONS!$DX$2:$DY$31,2,FALSE), IF(N419="RCBC", VLOOKUP(O419,VALIDATIONS!$EA$2:$EB$90,2,FALSE), IF(O419="Pipe",VALIDATIONS!$ED$2:$EE$16,0)))*G419*P419)   + IF(OR(L419="",L419="No",O419=""),0,          IF(N419="RCP",VLOOKUP(O419,VALIDATIONS!$DX$2:$DZ$31,3,FALSE),IF(N419="RCBC",VLOOKUP(O419,VALIDATIONS!$EA$2:$EC$90,3,FALSE),IF(N419="Pipe", VLOOKUP(O419,VALIDATIONS!$ED$2:$EF$16,3,FALSE))))         ) + IF(OR(M419="",M419="No",O419=""),0, IF(N419="RCP",VLOOKUP(O419,VALIDATIONS!$DX$2:$DZ$31,3,FALSE),IF(N419="RCBC",VLOOKUP(O419,VALIDATIONS!$EA$2:$EC$90,3,FALSE),IF(N419="Pipe", VLOOKUP(O419,VALIDATIONS!$ED$2:$EF$16,3,FALSE)))) )     )</f>
        <v/>
      </c>
    </row>
    <row r="420" spans="1:17" x14ac:dyDescent="0.2">
      <c r="A420" s="136"/>
      <c r="B420" s="141"/>
      <c r="C420" s="361"/>
      <c r="D420" s="141"/>
      <c r="E420" s="141"/>
      <c r="F420" s="141"/>
      <c r="G420" s="172"/>
      <c r="H420" s="141"/>
      <c r="I420" s="141"/>
      <c r="J420" s="141"/>
      <c r="K420" s="141"/>
      <c r="L420" s="368"/>
      <c r="M420" s="368"/>
      <c r="N420" s="363"/>
      <c r="O420" s="363"/>
      <c r="P420" s="141"/>
      <c r="Q420" s="106" t="str">
        <f>IF(AND(L420="",M420="",N420="",O420=""),"", IF(O420="",0, IF(N420="RCP", VLOOKUP(O420,VALIDATIONS!$DX$2:$DY$31,2,FALSE), IF(N420="RCBC", VLOOKUP(O420,VALIDATIONS!$EA$2:$EB$90,2,FALSE), IF(O420="Pipe",VALIDATIONS!$ED$2:$EE$16,0)))*G420*P420)   + IF(OR(L420="",L420="No",O420=""),0,          IF(N420="RCP",VLOOKUP(O420,VALIDATIONS!$DX$2:$DZ$31,3,FALSE),IF(N420="RCBC",VLOOKUP(O420,VALIDATIONS!$EA$2:$EC$90,3,FALSE),IF(N420="Pipe", VLOOKUP(O420,VALIDATIONS!$ED$2:$EF$16,3,FALSE))))         ) + IF(OR(M420="",M420="No",O420=""),0, IF(N420="RCP",VLOOKUP(O420,VALIDATIONS!$DX$2:$DZ$31,3,FALSE),IF(N420="RCBC",VLOOKUP(O420,VALIDATIONS!$EA$2:$EC$90,3,FALSE),IF(N420="Pipe", VLOOKUP(O420,VALIDATIONS!$ED$2:$EF$16,3,FALSE)))) )     )</f>
        <v/>
      </c>
    </row>
    <row r="421" spans="1:17" x14ac:dyDescent="0.2">
      <c r="A421" s="136"/>
      <c r="B421" s="141"/>
      <c r="C421" s="361"/>
      <c r="D421" s="141"/>
      <c r="E421" s="141"/>
      <c r="F421" s="141"/>
      <c r="G421" s="172"/>
      <c r="H421" s="141"/>
      <c r="I421" s="141"/>
      <c r="J421" s="141"/>
      <c r="K421" s="141"/>
      <c r="L421" s="368"/>
      <c r="M421" s="368"/>
      <c r="N421" s="363"/>
      <c r="O421" s="363"/>
      <c r="P421" s="141"/>
      <c r="Q421" s="106" t="str">
        <f>IF(AND(L421="",M421="",N421="",O421=""),"", IF(O421="",0, IF(N421="RCP", VLOOKUP(O421,VALIDATIONS!$DX$2:$DY$31,2,FALSE), IF(N421="RCBC", VLOOKUP(O421,VALIDATIONS!$EA$2:$EB$90,2,FALSE), IF(O421="Pipe",VALIDATIONS!$ED$2:$EE$16,0)))*G421*P421)   + IF(OR(L421="",L421="No",O421=""),0,          IF(N421="RCP",VLOOKUP(O421,VALIDATIONS!$DX$2:$DZ$31,3,FALSE),IF(N421="RCBC",VLOOKUP(O421,VALIDATIONS!$EA$2:$EC$90,3,FALSE),IF(N421="Pipe", VLOOKUP(O421,VALIDATIONS!$ED$2:$EF$16,3,FALSE))))         ) + IF(OR(M421="",M421="No",O421=""),0, IF(N421="RCP",VLOOKUP(O421,VALIDATIONS!$DX$2:$DZ$31,3,FALSE),IF(N421="RCBC",VLOOKUP(O421,VALIDATIONS!$EA$2:$EC$90,3,FALSE),IF(N421="Pipe", VLOOKUP(O421,VALIDATIONS!$ED$2:$EF$16,3,FALSE)))) )     )</f>
        <v/>
      </c>
    </row>
    <row r="422" spans="1:17" x14ac:dyDescent="0.2">
      <c r="A422" s="136"/>
      <c r="B422" s="141"/>
      <c r="C422" s="361"/>
      <c r="D422" s="141"/>
      <c r="E422" s="141"/>
      <c r="F422" s="141"/>
      <c r="G422" s="172"/>
      <c r="H422" s="141"/>
      <c r="I422" s="141"/>
      <c r="J422" s="141"/>
      <c r="K422" s="141"/>
      <c r="L422" s="368"/>
      <c r="M422" s="368"/>
      <c r="N422" s="363"/>
      <c r="O422" s="363"/>
      <c r="P422" s="141"/>
      <c r="Q422" s="106" t="str">
        <f>IF(AND(L422="",M422="",N422="",O422=""),"", IF(O422="",0, IF(N422="RCP", VLOOKUP(O422,VALIDATIONS!$DX$2:$DY$31,2,FALSE), IF(N422="RCBC", VLOOKUP(O422,VALIDATIONS!$EA$2:$EB$90,2,FALSE), IF(O422="Pipe",VALIDATIONS!$ED$2:$EE$16,0)))*G422*P422)   + IF(OR(L422="",L422="No",O422=""),0,          IF(N422="RCP",VLOOKUP(O422,VALIDATIONS!$DX$2:$DZ$31,3,FALSE),IF(N422="RCBC",VLOOKUP(O422,VALIDATIONS!$EA$2:$EC$90,3,FALSE),IF(N422="Pipe", VLOOKUP(O422,VALIDATIONS!$ED$2:$EF$16,3,FALSE))))         ) + IF(OR(M422="",M422="No",O422=""),0, IF(N422="RCP",VLOOKUP(O422,VALIDATIONS!$DX$2:$DZ$31,3,FALSE),IF(N422="RCBC",VLOOKUP(O422,VALIDATIONS!$EA$2:$EC$90,3,FALSE),IF(N422="Pipe", VLOOKUP(O422,VALIDATIONS!$ED$2:$EF$16,3,FALSE)))) )     )</f>
        <v/>
      </c>
    </row>
    <row r="423" spans="1:17" x14ac:dyDescent="0.2">
      <c r="A423" s="136"/>
      <c r="B423" s="141"/>
      <c r="C423" s="361"/>
      <c r="D423" s="141"/>
      <c r="E423" s="141"/>
      <c r="F423" s="141"/>
      <c r="G423" s="172"/>
      <c r="H423" s="141"/>
      <c r="I423" s="141"/>
      <c r="J423" s="141"/>
      <c r="K423" s="141"/>
      <c r="L423" s="368"/>
      <c r="M423" s="368"/>
      <c r="N423" s="363"/>
      <c r="O423" s="363"/>
      <c r="P423" s="141"/>
      <c r="Q423" s="106" t="str">
        <f>IF(AND(L423="",M423="",N423="",O423=""),"", IF(O423="",0, IF(N423="RCP", VLOOKUP(O423,VALIDATIONS!$DX$2:$DY$31,2,FALSE), IF(N423="RCBC", VLOOKUP(O423,VALIDATIONS!$EA$2:$EB$90,2,FALSE), IF(O423="Pipe",VALIDATIONS!$ED$2:$EE$16,0)))*G423*P423)   + IF(OR(L423="",L423="No",O423=""),0,          IF(N423="RCP",VLOOKUP(O423,VALIDATIONS!$DX$2:$DZ$31,3,FALSE),IF(N423="RCBC",VLOOKUP(O423,VALIDATIONS!$EA$2:$EC$90,3,FALSE),IF(N423="Pipe", VLOOKUP(O423,VALIDATIONS!$ED$2:$EF$16,3,FALSE))))         ) + IF(OR(M423="",M423="No",O423=""),0, IF(N423="RCP",VLOOKUP(O423,VALIDATIONS!$DX$2:$DZ$31,3,FALSE),IF(N423="RCBC",VLOOKUP(O423,VALIDATIONS!$EA$2:$EC$90,3,FALSE),IF(N423="Pipe", VLOOKUP(O423,VALIDATIONS!$ED$2:$EF$16,3,FALSE)))) )     )</f>
        <v/>
      </c>
    </row>
    <row r="424" spans="1:17" x14ac:dyDescent="0.2">
      <c r="A424" s="136"/>
      <c r="B424" s="141"/>
      <c r="C424" s="361"/>
      <c r="D424" s="141"/>
      <c r="E424" s="141"/>
      <c r="F424" s="141"/>
      <c r="G424" s="172"/>
      <c r="H424" s="141"/>
      <c r="I424" s="141"/>
      <c r="J424" s="141"/>
      <c r="K424" s="141"/>
      <c r="L424" s="368"/>
      <c r="M424" s="368"/>
      <c r="N424" s="363"/>
      <c r="O424" s="363"/>
      <c r="P424" s="141"/>
      <c r="Q424" s="106" t="str">
        <f>IF(AND(L424="",M424="",N424="",O424=""),"", IF(O424="",0, IF(N424="RCP", VLOOKUP(O424,VALIDATIONS!$DX$2:$DY$31,2,FALSE), IF(N424="RCBC", VLOOKUP(O424,VALIDATIONS!$EA$2:$EB$90,2,FALSE), IF(O424="Pipe",VALIDATIONS!$ED$2:$EE$16,0)))*G424*P424)   + IF(OR(L424="",L424="No",O424=""),0,          IF(N424="RCP",VLOOKUP(O424,VALIDATIONS!$DX$2:$DZ$31,3,FALSE),IF(N424="RCBC",VLOOKUP(O424,VALIDATIONS!$EA$2:$EC$90,3,FALSE),IF(N424="Pipe", VLOOKUP(O424,VALIDATIONS!$ED$2:$EF$16,3,FALSE))))         ) + IF(OR(M424="",M424="No",O424=""),0, IF(N424="RCP",VLOOKUP(O424,VALIDATIONS!$DX$2:$DZ$31,3,FALSE),IF(N424="RCBC",VLOOKUP(O424,VALIDATIONS!$EA$2:$EC$90,3,FALSE),IF(N424="Pipe", VLOOKUP(O424,VALIDATIONS!$ED$2:$EF$16,3,FALSE)))) )     )</f>
        <v/>
      </c>
    </row>
    <row r="425" spans="1:17" x14ac:dyDescent="0.2">
      <c r="A425" s="136"/>
      <c r="B425" s="141"/>
      <c r="C425" s="361"/>
      <c r="D425" s="141"/>
      <c r="E425" s="141"/>
      <c r="F425" s="141"/>
      <c r="G425" s="172"/>
      <c r="H425" s="141"/>
      <c r="I425" s="141"/>
      <c r="J425" s="141"/>
      <c r="K425" s="141"/>
      <c r="L425" s="368"/>
      <c r="M425" s="368"/>
      <c r="N425" s="363"/>
      <c r="O425" s="363"/>
      <c r="P425" s="141"/>
      <c r="Q425" s="106" t="str">
        <f>IF(AND(L425="",M425="",N425="",O425=""),"", IF(O425="",0, IF(N425="RCP", VLOOKUP(O425,VALIDATIONS!$DX$2:$DY$31,2,FALSE), IF(N425="RCBC", VLOOKUP(O425,VALIDATIONS!$EA$2:$EB$90,2,FALSE), IF(O425="Pipe",VALIDATIONS!$ED$2:$EE$16,0)))*G425*P425)   + IF(OR(L425="",L425="No",O425=""),0,          IF(N425="RCP",VLOOKUP(O425,VALIDATIONS!$DX$2:$DZ$31,3,FALSE),IF(N425="RCBC",VLOOKUP(O425,VALIDATIONS!$EA$2:$EC$90,3,FALSE),IF(N425="Pipe", VLOOKUP(O425,VALIDATIONS!$ED$2:$EF$16,3,FALSE))))         ) + IF(OR(M425="",M425="No",O425=""),0, IF(N425="RCP",VLOOKUP(O425,VALIDATIONS!$DX$2:$DZ$31,3,FALSE),IF(N425="RCBC",VLOOKUP(O425,VALIDATIONS!$EA$2:$EC$90,3,FALSE),IF(N425="Pipe", VLOOKUP(O425,VALIDATIONS!$ED$2:$EF$16,3,FALSE)))) )     )</f>
        <v/>
      </c>
    </row>
    <row r="426" spans="1:17" x14ac:dyDescent="0.2">
      <c r="A426" s="136"/>
      <c r="B426" s="141"/>
      <c r="C426" s="361"/>
      <c r="D426" s="141"/>
      <c r="E426" s="141"/>
      <c r="F426" s="141"/>
      <c r="G426" s="172"/>
      <c r="H426" s="141"/>
      <c r="I426" s="141"/>
      <c r="J426" s="141"/>
      <c r="K426" s="141"/>
      <c r="L426" s="368"/>
      <c r="M426" s="368"/>
      <c r="N426" s="363"/>
      <c r="O426" s="363"/>
      <c r="P426" s="141"/>
      <c r="Q426" s="106" t="str">
        <f>IF(AND(L426="",M426="",N426="",O426=""),"", IF(O426="",0, IF(N426="RCP", VLOOKUP(O426,VALIDATIONS!$DX$2:$DY$31,2,FALSE), IF(N426="RCBC", VLOOKUP(O426,VALIDATIONS!$EA$2:$EB$90,2,FALSE), IF(O426="Pipe",VALIDATIONS!$ED$2:$EE$16,0)))*G426*P426)   + IF(OR(L426="",L426="No",O426=""),0,          IF(N426="RCP",VLOOKUP(O426,VALIDATIONS!$DX$2:$DZ$31,3,FALSE),IF(N426="RCBC",VLOOKUP(O426,VALIDATIONS!$EA$2:$EC$90,3,FALSE),IF(N426="Pipe", VLOOKUP(O426,VALIDATIONS!$ED$2:$EF$16,3,FALSE))))         ) + IF(OR(M426="",M426="No",O426=""),0, IF(N426="RCP",VLOOKUP(O426,VALIDATIONS!$DX$2:$DZ$31,3,FALSE),IF(N426="RCBC",VLOOKUP(O426,VALIDATIONS!$EA$2:$EC$90,3,FALSE),IF(N426="Pipe", VLOOKUP(O426,VALIDATIONS!$ED$2:$EF$16,3,FALSE)))) )     )</f>
        <v/>
      </c>
    </row>
    <row r="427" spans="1:17" x14ac:dyDescent="0.2">
      <c r="A427" s="136"/>
      <c r="B427" s="141"/>
      <c r="C427" s="361"/>
      <c r="D427" s="141"/>
      <c r="E427" s="141"/>
      <c r="F427" s="141"/>
      <c r="G427" s="172"/>
      <c r="H427" s="141"/>
      <c r="I427" s="141"/>
      <c r="J427" s="141"/>
      <c r="K427" s="141"/>
      <c r="L427" s="368"/>
      <c r="M427" s="368"/>
      <c r="N427" s="363"/>
      <c r="O427" s="363"/>
      <c r="P427" s="141"/>
      <c r="Q427" s="106" t="str">
        <f>IF(AND(L427="",M427="",N427="",O427=""),"", IF(O427="",0, IF(N427="RCP", VLOOKUP(O427,VALIDATIONS!$DX$2:$DY$31,2,FALSE), IF(N427="RCBC", VLOOKUP(O427,VALIDATIONS!$EA$2:$EB$90,2,FALSE), IF(O427="Pipe",VALIDATIONS!$ED$2:$EE$16,0)))*G427*P427)   + IF(OR(L427="",L427="No",O427=""),0,          IF(N427="RCP",VLOOKUP(O427,VALIDATIONS!$DX$2:$DZ$31,3,FALSE),IF(N427="RCBC",VLOOKUP(O427,VALIDATIONS!$EA$2:$EC$90,3,FALSE),IF(N427="Pipe", VLOOKUP(O427,VALIDATIONS!$ED$2:$EF$16,3,FALSE))))         ) + IF(OR(M427="",M427="No",O427=""),0, IF(N427="RCP",VLOOKUP(O427,VALIDATIONS!$DX$2:$DZ$31,3,FALSE),IF(N427="RCBC",VLOOKUP(O427,VALIDATIONS!$EA$2:$EC$90,3,FALSE),IF(N427="Pipe", VLOOKUP(O427,VALIDATIONS!$ED$2:$EF$16,3,FALSE)))) )     )</f>
        <v/>
      </c>
    </row>
    <row r="428" spans="1:17" x14ac:dyDescent="0.2">
      <c r="A428" s="136"/>
      <c r="B428" s="141"/>
      <c r="C428" s="361"/>
      <c r="D428" s="141"/>
      <c r="E428" s="141"/>
      <c r="F428" s="141"/>
      <c r="G428" s="172"/>
      <c r="H428" s="141"/>
      <c r="I428" s="141"/>
      <c r="J428" s="141"/>
      <c r="K428" s="141"/>
      <c r="L428" s="368"/>
      <c r="M428" s="368"/>
      <c r="N428" s="363"/>
      <c r="O428" s="363"/>
      <c r="P428" s="141"/>
      <c r="Q428" s="106" t="str">
        <f>IF(AND(L428="",M428="",N428="",O428=""),"", IF(O428="",0, IF(N428="RCP", VLOOKUP(O428,VALIDATIONS!$DX$2:$DY$31,2,FALSE), IF(N428="RCBC", VLOOKUP(O428,VALIDATIONS!$EA$2:$EB$90,2,FALSE), IF(O428="Pipe",VALIDATIONS!$ED$2:$EE$16,0)))*G428*P428)   + IF(OR(L428="",L428="No",O428=""),0,          IF(N428="RCP",VLOOKUP(O428,VALIDATIONS!$DX$2:$DZ$31,3,FALSE),IF(N428="RCBC",VLOOKUP(O428,VALIDATIONS!$EA$2:$EC$90,3,FALSE),IF(N428="Pipe", VLOOKUP(O428,VALIDATIONS!$ED$2:$EF$16,3,FALSE))))         ) + IF(OR(M428="",M428="No",O428=""),0, IF(N428="RCP",VLOOKUP(O428,VALIDATIONS!$DX$2:$DZ$31,3,FALSE),IF(N428="RCBC",VLOOKUP(O428,VALIDATIONS!$EA$2:$EC$90,3,FALSE),IF(N428="Pipe", VLOOKUP(O428,VALIDATIONS!$ED$2:$EF$16,3,FALSE)))) )     )</f>
        <v/>
      </c>
    </row>
    <row r="429" spans="1:17" x14ac:dyDescent="0.2">
      <c r="A429" s="136"/>
      <c r="B429" s="141"/>
      <c r="C429" s="361"/>
      <c r="D429" s="141"/>
      <c r="E429" s="141"/>
      <c r="F429" s="141"/>
      <c r="G429" s="172"/>
      <c r="H429" s="141"/>
      <c r="I429" s="141"/>
      <c r="J429" s="141"/>
      <c r="K429" s="141"/>
      <c r="L429" s="368"/>
      <c r="M429" s="368"/>
      <c r="N429" s="363"/>
      <c r="O429" s="363"/>
      <c r="P429" s="141"/>
      <c r="Q429" s="106" t="str">
        <f>IF(AND(L429="",M429="",N429="",O429=""),"", IF(O429="",0, IF(N429="RCP", VLOOKUP(O429,VALIDATIONS!$DX$2:$DY$31,2,FALSE), IF(N429="RCBC", VLOOKUP(O429,VALIDATIONS!$EA$2:$EB$90,2,FALSE), IF(O429="Pipe",VALIDATIONS!$ED$2:$EE$16,0)))*G429*P429)   + IF(OR(L429="",L429="No",O429=""),0,          IF(N429="RCP",VLOOKUP(O429,VALIDATIONS!$DX$2:$DZ$31,3,FALSE),IF(N429="RCBC",VLOOKUP(O429,VALIDATIONS!$EA$2:$EC$90,3,FALSE),IF(N429="Pipe", VLOOKUP(O429,VALIDATIONS!$ED$2:$EF$16,3,FALSE))))         ) + IF(OR(M429="",M429="No",O429=""),0, IF(N429="RCP",VLOOKUP(O429,VALIDATIONS!$DX$2:$DZ$31,3,FALSE),IF(N429="RCBC",VLOOKUP(O429,VALIDATIONS!$EA$2:$EC$90,3,FALSE),IF(N429="Pipe", VLOOKUP(O429,VALIDATIONS!$ED$2:$EF$16,3,FALSE)))) )     )</f>
        <v/>
      </c>
    </row>
    <row r="430" spans="1:17" x14ac:dyDescent="0.2">
      <c r="A430" s="136"/>
      <c r="B430" s="141"/>
      <c r="C430" s="361"/>
      <c r="D430" s="141"/>
      <c r="E430" s="141"/>
      <c r="F430" s="141"/>
      <c r="G430" s="172"/>
      <c r="H430" s="141"/>
      <c r="I430" s="141"/>
      <c r="J430" s="141"/>
      <c r="K430" s="141"/>
      <c r="L430" s="368"/>
      <c r="M430" s="368"/>
      <c r="N430" s="363"/>
      <c r="O430" s="363"/>
      <c r="P430" s="141"/>
      <c r="Q430" s="106" t="str">
        <f>IF(AND(L430="",M430="",N430="",O430=""),"", IF(O430="",0, IF(N430="RCP", VLOOKUP(O430,VALIDATIONS!$DX$2:$DY$31,2,FALSE), IF(N430="RCBC", VLOOKUP(O430,VALIDATIONS!$EA$2:$EB$90,2,FALSE), IF(O430="Pipe",VALIDATIONS!$ED$2:$EE$16,0)))*G430*P430)   + IF(OR(L430="",L430="No",O430=""),0,          IF(N430="RCP",VLOOKUP(O430,VALIDATIONS!$DX$2:$DZ$31,3,FALSE),IF(N430="RCBC",VLOOKUP(O430,VALIDATIONS!$EA$2:$EC$90,3,FALSE),IF(N430="Pipe", VLOOKUP(O430,VALIDATIONS!$ED$2:$EF$16,3,FALSE))))         ) + IF(OR(M430="",M430="No",O430=""),0, IF(N430="RCP",VLOOKUP(O430,VALIDATIONS!$DX$2:$DZ$31,3,FALSE),IF(N430="RCBC",VLOOKUP(O430,VALIDATIONS!$EA$2:$EC$90,3,FALSE),IF(N430="Pipe", VLOOKUP(O430,VALIDATIONS!$ED$2:$EF$16,3,FALSE)))) )     )</f>
        <v/>
      </c>
    </row>
    <row r="431" spans="1:17" x14ac:dyDescent="0.2">
      <c r="A431" s="136"/>
      <c r="B431" s="141"/>
      <c r="C431" s="361"/>
      <c r="D431" s="141"/>
      <c r="E431" s="141"/>
      <c r="F431" s="141"/>
      <c r="G431" s="172"/>
      <c r="H431" s="141"/>
      <c r="I431" s="141"/>
      <c r="J431" s="141"/>
      <c r="K431" s="141"/>
      <c r="L431" s="368"/>
      <c r="M431" s="368"/>
      <c r="N431" s="363"/>
      <c r="O431" s="363"/>
      <c r="P431" s="141"/>
      <c r="Q431" s="106" t="str">
        <f>IF(AND(L431="",M431="",N431="",O431=""),"", IF(O431="",0, IF(N431="RCP", VLOOKUP(O431,VALIDATIONS!$DX$2:$DY$31,2,FALSE), IF(N431="RCBC", VLOOKUP(O431,VALIDATIONS!$EA$2:$EB$90,2,FALSE), IF(O431="Pipe",VALIDATIONS!$ED$2:$EE$16,0)))*G431*P431)   + IF(OR(L431="",L431="No",O431=""),0,          IF(N431="RCP",VLOOKUP(O431,VALIDATIONS!$DX$2:$DZ$31,3,FALSE),IF(N431="RCBC",VLOOKUP(O431,VALIDATIONS!$EA$2:$EC$90,3,FALSE),IF(N431="Pipe", VLOOKUP(O431,VALIDATIONS!$ED$2:$EF$16,3,FALSE))))         ) + IF(OR(M431="",M431="No",O431=""),0, IF(N431="RCP",VLOOKUP(O431,VALIDATIONS!$DX$2:$DZ$31,3,FALSE),IF(N431="RCBC",VLOOKUP(O431,VALIDATIONS!$EA$2:$EC$90,3,FALSE),IF(N431="Pipe", VLOOKUP(O431,VALIDATIONS!$ED$2:$EF$16,3,FALSE)))) )     )</f>
        <v/>
      </c>
    </row>
    <row r="432" spans="1:17" x14ac:dyDescent="0.2">
      <c r="A432" s="136"/>
      <c r="B432" s="141"/>
      <c r="C432" s="361"/>
      <c r="D432" s="141"/>
      <c r="E432" s="141"/>
      <c r="F432" s="141"/>
      <c r="G432" s="172"/>
      <c r="H432" s="141"/>
      <c r="I432" s="141"/>
      <c r="J432" s="141"/>
      <c r="K432" s="141"/>
      <c r="L432" s="368"/>
      <c r="M432" s="368"/>
      <c r="N432" s="363"/>
      <c r="O432" s="363"/>
      <c r="P432" s="141"/>
      <c r="Q432" s="106" t="str">
        <f>IF(AND(L432="",M432="",N432="",O432=""),"", IF(O432="",0, IF(N432="RCP", VLOOKUP(O432,VALIDATIONS!$DX$2:$DY$31,2,FALSE), IF(N432="RCBC", VLOOKUP(O432,VALIDATIONS!$EA$2:$EB$90,2,FALSE), IF(O432="Pipe",VALIDATIONS!$ED$2:$EE$16,0)))*G432*P432)   + IF(OR(L432="",L432="No",O432=""),0,          IF(N432="RCP",VLOOKUP(O432,VALIDATIONS!$DX$2:$DZ$31,3,FALSE),IF(N432="RCBC",VLOOKUP(O432,VALIDATIONS!$EA$2:$EC$90,3,FALSE),IF(N432="Pipe", VLOOKUP(O432,VALIDATIONS!$ED$2:$EF$16,3,FALSE))))         ) + IF(OR(M432="",M432="No",O432=""),0, IF(N432="RCP",VLOOKUP(O432,VALIDATIONS!$DX$2:$DZ$31,3,FALSE),IF(N432="RCBC",VLOOKUP(O432,VALIDATIONS!$EA$2:$EC$90,3,FALSE),IF(N432="Pipe", VLOOKUP(O432,VALIDATIONS!$ED$2:$EF$16,3,FALSE)))) )     )</f>
        <v/>
      </c>
    </row>
    <row r="433" spans="1:17" x14ac:dyDescent="0.2">
      <c r="A433" s="136"/>
      <c r="B433" s="141"/>
      <c r="C433" s="361"/>
      <c r="D433" s="141"/>
      <c r="E433" s="141"/>
      <c r="F433" s="141"/>
      <c r="G433" s="172"/>
      <c r="H433" s="141"/>
      <c r="I433" s="141"/>
      <c r="J433" s="141"/>
      <c r="K433" s="141"/>
      <c r="L433" s="368"/>
      <c r="M433" s="368"/>
      <c r="N433" s="363"/>
      <c r="O433" s="363"/>
      <c r="P433" s="141"/>
      <c r="Q433" s="106" t="str">
        <f>IF(AND(L433="",M433="",N433="",O433=""),"", IF(O433="",0, IF(N433="RCP", VLOOKUP(O433,VALIDATIONS!$DX$2:$DY$31,2,FALSE), IF(N433="RCBC", VLOOKUP(O433,VALIDATIONS!$EA$2:$EB$90,2,FALSE), IF(O433="Pipe",VALIDATIONS!$ED$2:$EE$16,0)))*G433*P433)   + IF(OR(L433="",L433="No",O433=""),0,          IF(N433="RCP",VLOOKUP(O433,VALIDATIONS!$DX$2:$DZ$31,3,FALSE),IF(N433="RCBC",VLOOKUP(O433,VALIDATIONS!$EA$2:$EC$90,3,FALSE),IF(N433="Pipe", VLOOKUP(O433,VALIDATIONS!$ED$2:$EF$16,3,FALSE))))         ) + IF(OR(M433="",M433="No",O433=""),0, IF(N433="RCP",VLOOKUP(O433,VALIDATIONS!$DX$2:$DZ$31,3,FALSE),IF(N433="RCBC",VLOOKUP(O433,VALIDATIONS!$EA$2:$EC$90,3,FALSE),IF(N433="Pipe", VLOOKUP(O433,VALIDATIONS!$ED$2:$EF$16,3,FALSE)))) )     )</f>
        <v/>
      </c>
    </row>
    <row r="434" spans="1:17" x14ac:dyDescent="0.2">
      <c r="A434" s="136"/>
      <c r="B434" s="141"/>
      <c r="C434" s="361"/>
      <c r="D434" s="141"/>
      <c r="E434" s="141"/>
      <c r="F434" s="141"/>
      <c r="G434" s="172"/>
      <c r="H434" s="141"/>
      <c r="I434" s="141"/>
      <c r="J434" s="141"/>
      <c r="K434" s="141"/>
      <c r="L434" s="368"/>
      <c r="M434" s="368"/>
      <c r="N434" s="363"/>
      <c r="O434" s="363"/>
      <c r="P434" s="141"/>
      <c r="Q434" s="106" t="str">
        <f>IF(AND(L434="",M434="",N434="",O434=""),"", IF(O434="",0, IF(N434="RCP", VLOOKUP(O434,VALIDATIONS!$DX$2:$DY$31,2,FALSE), IF(N434="RCBC", VLOOKUP(O434,VALIDATIONS!$EA$2:$EB$90,2,FALSE), IF(O434="Pipe",VALIDATIONS!$ED$2:$EE$16,0)))*G434*P434)   + IF(OR(L434="",L434="No",O434=""),0,          IF(N434="RCP",VLOOKUP(O434,VALIDATIONS!$DX$2:$DZ$31,3,FALSE),IF(N434="RCBC",VLOOKUP(O434,VALIDATIONS!$EA$2:$EC$90,3,FALSE),IF(N434="Pipe", VLOOKUP(O434,VALIDATIONS!$ED$2:$EF$16,3,FALSE))))         ) + IF(OR(M434="",M434="No",O434=""),0, IF(N434="RCP",VLOOKUP(O434,VALIDATIONS!$DX$2:$DZ$31,3,FALSE),IF(N434="RCBC",VLOOKUP(O434,VALIDATIONS!$EA$2:$EC$90,3,FALSE),IF(N434="Pipe", VLOOKUP(O434,VALIDATIONS!$ED$2:$EF$16,3,FALSE)))) )     )</f>
        <v/>
      </c>
    </row>
    <row r="435" spans="1:17" x14ac:dyDescent="0.2">
      <c r="A435" s="136"/>
      <c r="B435" s="141"/>
      <c r="C435" s="361"/>
      <c r="D435" s="141"/>
      <c r="E435" s="141"/>
      <c r="F435" s="141"/>
      <c r="G435" s="172"/>
      <c r="H435" s="141"/>
      <c r="I435" s="141"/>
      <c r="J435" s="141"/>
      <c r="K435" s="141"/>
      <c r="L435" s="368"/>
      <c r="M435" s="368"/>
      <c r="N435" s="363"/>
      <c r="O435" s="363"/>
      <c r="P435" s="141"/>
      <c r="Q435" s="106" t="str">
        <f>IF(AND(L435="",M435="",N435="",O435=""),"", IF(O435="",0, IF(N435="RCP", VLOOKUP(O435,VALIDATIONS!$DX$2:$DY$31,2,FALSE), IF(N435="RCBC", VLOOKUP(O435,VALIDATIONS!$EA$2:$EB$90,2,FALSE), IF(O435="Pipe",VALIDATIONS!$ED$2:$EE$16,0)))*G435*P435)   + IF(OR(L435="",L435="No",O435=""),0,          IF(N435="RCP",VLOOKUP(O435,VALIDATIONS!$DX$2:$DZ$31,3,FALSE),IF(N435="RCBC",VLOOKUP(O435,VALIDATIONS!$EA$2:$EC$90,3,FALSE),IF(N435="Pipe", VLOOKUP(O435,VALIDATIONS!$ED$2:$EF$16,3,FALSE))))         ) + IF(OR(M435="",M435="No",O435=""),0, IF(N435="RCP",VLOOKUP(O435,VALIDATIONS!$DX$2:$DZ$31,3,FALSE),IF(N435="RCBC",VLOOKUP(O435,VALIDATIONS!$EA$2:$EC$90,3,FALSE),IF(N435="Pipe", VLOOKUP(O435,VALIDATIONS!$ED$2:$EF$16,3,FALSE)))) )     )</f>
        <v/>
      </c>
    </row>
    <row r="436" spans="1:17" x14ac:dyDescent="0.2">
      <c r="A436" s="136"/>
      <c r="B436" s="141"/>
      <c r="C436" s="361"/>
      <c r="D436" s="141"/>
      <c r="E436" s="141"/>
      <c r="F436" s="141"/>
      <c r="G436" s="172"/>
      <c r="H436" s="141"/>
      <c r="I436" s="141"/>
      <c r="J436" s="141"/>
      <c r="K436" s="141"/>
      <c r="L436" s="368"/>
      <c r="M436" s="368"/>
      <c r="N436" s="363"/>
      <c r="O436" s="363"/>
      <c r="P436" s="141"/>
      <c r="Q436" s="106" t="str">
        <f>IF(AND(L436="",M436="",N436="",O436=""),"", IF(O436="",0, IF(N436="RCP", VLOOKUP(O436,VALIDATIONS!$DX$2:$DY$31,2,FALSE), IF(N436="RCBC", VLOOKUP(O436,VALIDATIONS!$EA$2:$EB$90,2,FALSE), IF(O436="Pipe",VALIDATIONS!$ED$2:$EE$16,0)))*G436*P436)   + IF(OR(L436="",L436="No",O436=""),0,          IF(N436="RCP",VLOOKUP(O436,VALIDATIONS!$DX$2:$DZ$31,3,FALSE),IF(N436="RCBC",VLOOKUP(O436,VALIDATIONS!$EA$2:$EC$90,3,FALSE),IF(N436="Pipe", VLOOKUP(O436,VALIDATIONS!$ED$2:$EF$16,3,FALSE))))         ) + IF(OR(M436="",M436="No",O436=""),0, IF(N436="RCP",VLOOKUP(O436,VALIDATIONS!$DX$2:$DZ$31,3,FALSE),IF(N436="RCBC",VLOOKUP(O436,VALIDATIONS!$EA$2:$EC$90,3,FALSE),IF(N436="Pipe", VLOOKUP(O436,VALIDATIONS!$ED$2:$EF$16,3,FALSE)))) )     )</f>
        <v/>
      </c>
    </row>
    <row r="437" spans="1:17" x14ac:dyDescent="0.2">
      <c r="A437" s="136"/>
      <c r="B437" s="141"/>
      <c r="C437" s="361"/>
      <c r="D437" s="141"/>
      <c r="E437" s="141"/>
      <c r="F437" s="141"/>
      <c r="G437" s="172"/>
      <c r="H437" s="141"/>
      <c r="I437" s="141"/>
      <c r="J437" s="141"/>
      <c r="K437" s="141"/>
      <c r="L437" s="368"/>
      <c r="M437" s="368"/>
      <c r="N437" s="363"/>
      <c r="O437" s="363"/>
      <c r="P437" s="141"/>
      <c r="Q437" s="106" t="str">
        <f>IF(AND(L437="",M437="",N437="",O437=""),"", IF(O437="",0, IF(N437="RCP", VLOOKUP(O437,VALIDATIONS!$DX$2:$DY$31,2,FALSE), IF(N437="RCBC", VLOOKUP(O437,VALIDATIONS!$EA$2:$EB$90,2,FALSE), IF(O437="Pipe",VALIDATIONS!$ED$2:$EE$16,0)))*G437*P437)   + IF(OR(L437="",L437="No",O437=""),0,          IF(N437="RCP",VLOOKUP(O437,VALIDATIONS!$DX$2:$DZ$31,3,FALSE),IF(N437="RCBC",VLOOKUP(O437,VALIDATIONS!$EA$2:$EC$90,3,FALSE),IF(N437="Pipe", VLOOKUP(O437,VALIDATIONS!$ED$2:$EF$16,3,FALSE))))         ) + IF(OR(M437="",M437="No",O437=""),0, IF(N437="RCP",VLOOKUP(O437,VALIDATIONS!$DX$2:$DZ$31,3,FALSE),IF(N437="RCBC",VLOOKUP(O437,VALIDATIONS!$EA$2:$EC$90,3,FALSE),IF(N437="Pipe", VLOOKUP(O437,VALIDATIONS!$ED$2:$EF$16,3,FALSE)))) )     )</f>
        <v/>
      </c>
    </row>
    <row r="438" spans="1:17" x14ac:dyDescent="0.2">
      <c r="A438" s="136"/>
      <c r="B438" s="141"/>
      <c r="C438" s="361"/>
      <c r="D438" s="141"/>
      <c r="E438" s="141"/>
      <c r="F438" s="141"/>
      <c r="G438" s="172"/>
      <c r="H438" s="141"/>
      <c r="I438" s="141"/>
      <c r="J438" s="141"/>
      <c r="K438" s="141"/>
      <c r="L438" s="368"/>
      <c r="M438" s="368"/>
      <c r="N438" s="363"/>
      <c r="O438" s="363"/>
      <c r="P438" s="141"/>
      <c r="Q438" s="106" t="str">
        <f>IF(AND(L438="",M438="",N438="",O438=""),"", IF(O438="",0, IF(N438="RCP", VLOOKUP(O438,VALIDATIONS!$DX$2:$DY$31,2,FALSE), IF(N438="RCBC", VLOOKUP(O438,VALIDATIONS!$EA$2:$EB$90,2,FALSE), IF(O438="Pipe",VALIDATIONS!$ED$2:$EE$16,0)))*G438*P438)   + IF(OR(L438="",L438="No",O438=""),0,          IF(N438="RCP",VLOOKUP(O438,VALIDATIONS!$DX$2:$DZ$31,3,FALSE),IF(N438="RCBC",VLOOKUP(O438,VALIDATIONS!$EA$2:$EC$90,3,FALSE),IF(N438="Pipe", VLOOKUP(O438,VALIDATIONS!$ED$2:$EF$16,3,FALSE))))         ) + IF(OR(M438="",M438="No",O438=""),0, IF(N438="RCP",VLOOKUP(O438,VALIDATIONS!$DX$2:$DZ$31,3,FALSE),IF(N438="RCBC",VLOOKUP(O438,VALIDATIONS!$EA$2:$EC$90,3,FALSE),IF(N438="Pipe", VLOOKUP(O438,VALIDATIONS!$ED$2:$EF$16,3,FALSE)))) )     )</f>
        <v/>
      </c>
    </row>
    <row r="439" spans="1:17" x14ac:dyDescent="0.2">
      <c r="A439" s="136"/>
      <c r="B439" s="141"/>
      <c r="C439" s="361"/>
      <c r="D439" s="141"/>
      <c r="E439" s="141"/>
      <c r="F439" s="141"/>
      <c r="G439" s="172"/>
      <c r="H439" s="141"/>
      <c r="I439" s="141"/>
      <c r="J439" s="141"/>
      <c r="K439" s="141"/>
      <c r="L439" s="368"/>
      <c r="M439" s="368"/>
      <c r="N439" s="363"/>
      <c r="O439" s="363"/>
      <c r="P439" s="141"/>
      <c r="Q439" s="106" t="str">
        <f>IF(AND(L439="",M439="",N439="",O439=""),"", IF(O439="",0, IF(N439="RCP", VLOOKUP(O439,VALIDATIONS!$DX$2:$DY$31,2,FALSE), IF(N439="RCBC", VLOOKUP(O439,VALIDATIONS!$EA$2:$EB$90,2,FALSE), IF(O439="Pipe",VALIDATIONS!$ED$2:$EE$16,0)))*G439*P439)   + IF(OR(L439="",L439="No",O439=""),0,          IF(N439="RCP",VLOOKUP(O439,VALIDATIONS!$DX$2:$DZ$31,3,FALSE),IF(N439="RCBC",VLOOKUP(O439,VALIDATIONS!$EA$2:$EC$90,3,FALSE),IF(N439="Pipe", VLOOKUP(O439,VALIDATIONS!$ED$2:$EF$16,3,FALSE))))         ) + IF(OR(M439="",M439="No",O439=""),0, IF(N439="RCP",VLOOKUP(O439,VALIDATIONS!$DX$2:$DZ$31,3,FALSE),IF(N439="RCBC",VLOOKUP(O439,VALIDATIONS!$EA$2:$EC$90,3,FALSE),IF(N439="Pipe", VLOOKUP(O439,VALIDATIONS!$ED$2:$EF$16,3,FALSE)))) )     )</f>
        <v/>
      </c>
    </row>
    <row r="440" spans="1:17" x14ac:dyDescent="0.2">
      <c r="A440" s="136"/>
      <c r="B440" s="141"/>
      <c r="C440" s="361"/>
      <c r="D440" s="141"/>
      <c r="E440" s="141"/>
      <c r="F440" s="141"/>
      <c r="G440" s="172"/>
      <c r="H440" s="141"/>
      <c r="I440" s="141"/>
      <c r="J440" s="141"/>
      <c r="K440" s="141"/>
      <c r="L440" s="368"/>
      <c r="M440" s="368"/>
      <c r="N440" s="363"/>
      <c r="O440" s="363"/>
      <c r="P440" s="141"/>
      <c r="Q440" s="106" t="str">
        <f>IF(AND(L440="",M440="",N440="",O440=""),"", IF(O440="",0, IF(N440="RCP", VLOOKUP(O440,VALIDATIONS!$DX$2:$DY$31,2,FALSE), IF(N440="RCBC", VLOOKUP(O440,VALIDATIONS!$EA$2:$EB$90,2,FALSE), IF(O440="Pipe",VALIDATIONS!$ED$2:$EE$16,0)))*G440*P440)   + IF(OR(L440="",L440="No",O440=""),0,          IF(N440="RCP",VLOOKUP(O440,VALIDATIONS!$DX$2:$DZ$31,3,FALSE),IF(N440="RCBC",VLOOKUP(O440,VALIDATIONS!$EA$2:$EC$90,3,FALSE),IF(N440="Pipe", VLOOKUP(O440,VALIDATIONS!$ED$2:$EF$16,3,FALSE))))         ) + IF(OR(M440="",M440="No",O440=""),0, IF(N440="RCP",VLOOKUP(O440,VALIDATIONS!$DX$2:$DZ$31,3,FALSE),IF(N440="RCBC",VLOOKUP(O440,VALIDATIONS!$EA$2:$EC$90,3,FALSE),IF(N440="Pipe", VLOOKUP(O440,VALIDATIONS!$ED$2:$EF$16,3,FALSE)))) )     )</f>
        <v/>
      </c>
    </row>
    <row r="441" spans="1:17" x14ac:dyDescent="0.2">
      <c r="A441" s="136"/>
      <c r="B441" s="141"/>
      <c r="C441" s="361"/>
      <c r="D441" s="141"/>
      <c r="E441" s="141"/>
      <c r="F441" s="141"/>
      <c r="G441" s="172"/>
      <c r="H441" s="141"/>
      <c r="I441" s="141"/>
      <c r="J441" s="141"/>
      <c r="K441" s="141"/>
      <c r="L441" s="368"/>
      <c r="M441" s="368"/>
      <c r="N441" s="363"/>
      <c r="O441" s="363"/>
      <c r="P441" s="141"/>
      <c r="Q441" s="106" t="str">
        <f>IF(AND(L441="",M441="",N441="",O441=""),"", IF(O441="",0, IF(N441="RCP", VLOOKUP(O441,VALIDATIONS!$DX$2:$DY$31,2,FALSE), IF(N441="RCBC", VLOOKUP(O441,VALIDATIONS!$EA$2:$EB$90,2,FALSE), IF(O441="Pipe",VALIDATIONS!$ED$2:$EE$16,0)))*G441*P441)   + IF(OR(L441="",L441="No",O441=""),0,          IF(N441="RCP",VLOOKUP(O441,VALIDATIONS!$DX$2:$DZ$31,3,FALSE),IF(N441="RCBC",VLOOKUP(O441,VALIDATIONS!$EA$2:$EC$90,3,FALSE),IF(N441="Pipe", VLOOKUP(O441,VALIDATIONS!$ED$2:$EF$16,3,FALSE))))         ) + IF(OR(M441="",M441="No",O441=""),0, IF(N441="RCP",VLOOKUP(O441,VALIDATIONS!$DX$2:$DZ$31,3,FALSE),IF(N441="RCBC",VLOOKUP(O441,VALIDATIONS!$EA$2:$EC$90,3,FALSE),IF(N441="Pipe", VLOOKUP(O441,VALIDATIONS!$ED$2:$EF$16,3,FALSE)))) )     )</f>
        <v/>
      </c>
    </row>
    <row r="442" spans="1:17" x14ac:dyDescent="0.2">
      <c r="A442" s="136"/>
      <c r="B442" s="141"/>
      <c r="C442" s="361"/>
      <c r="D442" s="141"/>
      <c r="E442" s="141"/>
      <c r="F442" s="141"/>
      <c r="G442" s="172"/>
      <c r="H442" s="141"/>
      <c r="I442" s="141"/>
      <c r="J442" s="141"/>
      <c r="K442" s="141"/>
      <c r="L442" s="368"/>
      <c r="M442" s="368"/>
      <c r="N442" s="363"/>
      <c r="O442" s="363"/>
      <c r="P442" s="141"/>
      <c r="Q442" s="106" t="str">
        <f>IF(AND(L442="",M442="",N442="",O442=""),"", IF(O442="",0, IF(N442="RCP", VLOOKUP(O442,VALIDATIONS!$DX$2:$DY$31,2,FALSE), IF(N442="RCBC", VLOOKUP(O442,VALIDATIONS!$EA$2:$EB$90,2,FALSE), IF(O442="Pipe",VALIDATIONS!$ED$2:$EE$16,0)))*G442*P442)   + IF(OR(L442="",L442="No",O442=""),0,          IF(N442="RCP",VLOOKUP(O442,VALIDATIONS!$DX$2:$DZ$31,3,FALSE),IF(N442="RCBC",VLOOKUP(O442,VALIDATIONS!$EA$2:$EC$90,3,FALSE),IF(N442="Pipe", VLOOKUP(O442,VALIDATIONS!$ED$2:$EF$16,3,FALSE))))         ) + IF(OR(M442="",M442="No",O442=""),0, IF(N442="RCP",VLOOKUP(O442,VALIDATIONS!$DX$2:$DZ$31,3,FALSE),IF(N442="RCBC",VLOOKUP(O442,VALIDATIONS!$EA$2:$EC$90,3,FALSE),IF(N442="Pipe", VLOOKUP(O442,VALIDATIONS!$ED$2:$EF$16,3,FALSE)))) )     )</f>
        <v/>
      </c>
    </row>
    <row r="443" spans="1:17" x14ac:dyDescent="0.2">
      <c r="A443" s="136"/>
      <c r="B443" s="141"/>
      <c r="C443" s="361"/>
      <c r="D443" s="141"/>
      <c r="E443" s="141"/>
      <c r="F443" s="141"/>
      <c r="G443" s="172"/>
      <c r="H443" s="141"/>
      <c r="I443" s="141"/>
      <c r="J443" s="141"/>
      <c r="K443" s="141"/>
      <c r="L443" s="368"/>
      <c r="M443" s="368"/>
      <c r="N443" s="363"/>
      <c r="O443" s="363"/>
      <c r="P443" s="141"/>
      <c r="Q443" s="106" t="str">
        <f>IF(AND(L443="",M443="",N443="",O443=""),"", IF(O443="",0, IF(N443="RCP", VLOOKUP(O443,VALIDATIONS!$DX$2:$DY$31,2,FALSE), IF(N443="RCBC", VLOOKUP(O443,VALIDATIONS!$EA$2:$EB$90,2,FALSE), IF(O443="Pipe",VALIDATIONS!$ED$2:$EE$16,0)))*G443*P443)   + IF(OR(L443="",L443="No",O443=""),0,          IF(N443="RCP",VLOOKUP(O443,VALIDATIONS!$DX$2:$DZ$31,3,FALSE),IF(N443="RCBC",VLOOKUP(O443,VALIDATIONS!$EA$2:$EC$90,3,FALSE),IF(N443="Pipe", VLOOKUP(O443,VALIDATIONS!$ED$2:$EF$16,3,FALSE))))         ) + IF(OR(M443="",M443="No",O443=""),0, IF(N443="RCP",VLOOKUP(O443,VALIDATIONS!$DX$2:$DZ$31,3,FALSE),IF(N443="RCBC",VLOOKUP(O443,VALIDATIONS!$EA$2:$EC$90,3,FALSE),IF(N443="Pipe", VLOOKUP(O443,VALIDATIONS!$ED$2:$EF$16,3,FALSE)))) )     )</f>
        <v/>
      </c>
    </row>
    <row r="444" spans="1:17" x14ac:dyDescent="0.2">
      <c r="A444" s="136"/>
      <c r="B444" s="141"/>
      <c r="C444" s="361"/>
      <c r="D444" s="141"/>
      <c r="E444" s="141"/>
      <c r="F444" s="141"/>
      <c r="G444" s="172"/>
      <c r="H444" s="141"/>
      <c r="I444" s="141"/>
      <c r="J444" s="141"/>
      <c r="K444" s="141"/>
      <c r="L444" s="368"/>
      <c r="M444" s="368"/>
      <c r="N444" s="363"/>
      <c r="O444" s="363"/>
      <c r="P444" s="141"/>
      <c r="Q444" s="106" t="str">
        <f>IF(AND(L444="",M444="",N444="",O444=""),"", IF(O444="",0, IF(N444="RCP", VLOOKUP(O444,VALIDATIONS!$DX$2:$DY$31,2,FALSE), IF(N444="RCBC", VLOOKUP(O444,VALIDATIONS!$EA$2:$EB$90,2,FALSE), IF(O444="Pipe",VALIDATIONS!$ED$2:$EE$16,0)))*G444*P444)   + IF(OR(L444="",L444="No",O444=""),0,          IF(N444="RCP",VLOOKUP(O444,VALIDATIONS!$DX$2:$DZ$31,3,FALSE),IF(N444="RCBC",VLOOKUP(O444,VALIDATIONS!$EA$2:$EC$90,3,FALSE),IF(N444="Pipe", VLOOKUP(O444,VALIDATIONS!$ED$2:$EF$16,3,FALSE))))         ) + IF(OR(M444="",M444="No",O444=""),0, IF(N444="RCP",VLOOKUP(O444,VALIDATIONS!$DX$2:$DZ$31,3,FALSE),IF(N444="RCBC",VLOOKUP(O444,VALIDATIONS!$EA$2:$EC$90,3,FALSE),IF(N444="Pipe", VLOOKUP(O444,VALIDATIONS!$ED$2:$EF$16,3,FALSE)))) )     )</f>
        <v/>
      </c>
    </row>
    <row r="445" spans="1:17" x14ac:dyDescent="0.2">
      <c r="A445" s="136"/>
      <c r="B445" s="141"/>
      <c r="C445" s="361"/>
      <c r="D445" s="141"/>
      <c r="E445" s="141"/>
      <c r="F445" s="141"/>
      <c r="G445" s="172"/>
      <c r="H445" s="141"/>
      <c r="I445" s="141"/>
      <c r="J445" s="141"/>
      <c r="K445" s="141"/>
      <c r="L445" s="368"/>
      <c r="M445" s="368"/>
      <c r="N445" s="363"/>
      <c r="O445" s="363"/>
      <c r="P445" s="141"/>
      <c r="Q445" s="106" t="str">
        <f>IF(AND(L445="",M445="",N445="",O445=""),"", IF(O445="",0, IF(N445="RCP", VLOOKUP(O445,VALIDATIONS!$DX$2:$DY$31,2,FALSE), IF(N445="RCBC", VLOOKUP(O445,VALIDATIONS!$EA$2:$EB$90,2,FALSE), IF(O445="Pipe",VALIDATIONS!$ED$2:$EE$16,0)))*G445*P445)   + IF(OR(L445="",L445="No",O445=""),0,          IF(N445="RCP",VLOOKUP(O445,VALIDATIONS!$DX$2:$DZ$31,3,FALSE),IF(N445="RCBC",VLOOKUP(O445,VALIDATIONS!$EA$2:$EC$90,3,FALSE),IF(N445="Pipe", VLOOKUP(O445,VALIDATIONS!$ED$2:$EF$16,3,FALSE))))         ) + IF(OR(M445="",M445="No",O445=""),0, IF(N445="RCP",VLOOKUP(O445,VALIDATIONS!$DX$2:$DZ$31,3,FALSE),IF(N445="RCBC",VLOOKUP(O445,VALIDATIONS!$EA$2:$EC$90,3,FALSE),IF(N445="Pipe", VLOOKUP(O445,VALIDATIONS!$ED$2:$EF$16,3,FALSE)))) )     )</f>
        <v/>
      </c>
    </row>
    <row r="446" spans="1:17" x14ac:dyDescent="0.2">
      <c r="A446" s="136"/>
      <c r="B446" s="141"/>
      <c r="C446" s="361"/>
      <c r="D446" s="141"/>
      <c r="E446" s="141"/>
      <c r="F446" s="141"/>
      <c r="G446" s="172"/>
      <c r="H446" s="141"/>
      <c r="I446" s="141"/>
      <c r="J446" s="141"/>
      <c r="K446" s="141"/>
      <c r="L446" s="368"/>
      <c r="M446" s="368"/>
      <c r="N446" s="363"/>
      <c r="O446" s="363"/>
      <c r="P446" s="141"/>
      <c r="Q446" s="106" t="str">
        <f>IF(AND(L446="",M446="",N446="",O446=""),"", IF(O446="",0, IF(N446="RCP", VLOOKUP(O446,VALIDATIONS!$DX$2:$DY$31,2,FALSE), IF(N446="RCBC", VLOOKUP(O446,VALIDATIONS!$EA$2:$EB$90,2,FALSE), IF(O446="Pipe",VALIDATIONS!$ED$2:$EE$16,0)))*G446*P446)   + IF(OR(L446="",L446="No",O446=""),0,          IF(N446="RCP",VLOOKUP(O446,VALIDATIONS!$DX$2:$DZ$31,3,FALSE),IF(N446="RCBC",VLOOKUP(O446,VALIDATIONS!$EA$2:$EC$90,3,FALSE),IF(N446="Pipe", VLOOKUP(O446,VALIDATIONS!$ED$2:$EF$16,3,FALSE))))         ) + IF(OR(M446="",M446="No",O446=""),0, IF(N446="RCP",VLOOKUP(O446,VALIDATIONS!$DX$2:$DZ$31,3,FALSE),IF(N446="RCBC",VLOOKUP(O446,VALIDATIONS!$EA$2:$EC$90,3,FALSE),IF(N446="Pipe", VLOOKUP(O446,VALIDATIONS!$ED$2:$EF$16,3,FALSE)))) )     )</f>
        <v/>
      </c>
    </row>
    <row r="447" spans="1:17" x14ac:dyDescent="0.2">
      <c r="A447" s="136"/>
      <c r="B447" s="141"/>
      <c r="C447" s="361"/>
      <c r="D447" s="141"/>
      <c r="E447" s="141"/>
      <c r="F447" s="141"/>
      <c r="G447" s="172"/>
      <c r="H447" s="141"/>
      <c r="I447" s="141"/>
      <c r="J447" s="141"/>
      <c r="K447" s="141"/>
      <c r="L447" s="368"/>
      <c r="M447" s="368"/>
      <c r="N447" s="363"/>
      <c r="O447" s="363"/>
      <c r="P447" s="141"/>
      <c r="Q447" s="106" t="str">
        <f>IF(AND(L447="",M447="",N447="",O447=""),"", IF(O447="",0, IF(N447="RCP", VLOOKUP(O447,VALIDATIONS!$DX$2:$DY$31,2,FALSE), IF(N447="RCBC", VLOOKUP(O447,VALIDATIONS!$EA$2:$EB$90,2,FALSE), IF(O447="Pipe",VALIDATIONS!$ED$2:$EE$16,0)))*G447*P447)   + IF(OR(L447="",L447="No",O447=""),0,          IF(N447="RCP",VLOOKUP(O447,VALIDATIONS!$DX$2:$DZ$31,3,FALSE),IF(N447="RCBC",VLOOKUP(O447,VALIDATIONS!$EA$2:$EC$90,3,FALSE),IF(N447="Pipe", VLOOKUP(O447,VALIDATIONS!$ED$2:$EF$16,3,FALSE))))         ) + IF(OR(M447="",M447="No",O447=""),0, IF(N447="RCP",VLOOKUP(O447,VALIDATIONS!$DX$2:$DZ$31,3,FALSE),IF(N447="RCBC",VLOOKUP(O447,VALIDATIONS!$EA$2:$EC$90,3,FALSE),IF(N447="Pipe", VLOOKUP(O447,VALIDATIONS!$ED$2:$EF$16,3,FALSE)))) )     )</f>
        <v/>
      </c>
    </row>
    <row r="448" spans="1:17" x14ac:dyDescent="0.2">
      <c r="A448" s="136"/>
      <c r="B448" s="141"/>
      <c r="C448" s="361"/>
      <c r="D448" s="141"/>
      <c r="E448" s="141"/>
      <c r="F448" s="141"/>
      <c r="G448" s="172"/>
      <c r="H448" s="141"/>
      <c r="I448" s="141"/>
      <c r="J448" s="141"/>
      <c r="K448" s="141"/>
      <c r="L448" s="368"/>
      <c r="M448" s="368"/>
      <c r="N448" s="363"/>
      <c r="O448" s="363"/>
      <c r="P448" s="141"/>
      <c r="Q448" s="106" t="str">
        <f>IF(AND(L448="",M448="",N448="",O448=""),"", IF(O448="",0, IF(N448="RCP", VLOOKUP(O448,VALIDATIONS!$DX$2:$DY$31,2,FALSE), IF(N448="RCBC", VLOOKUP(O448,VALIDATIONS!$EA$2:$EB$90,2,FALSE), IF(O448="Pipe",VALIDATIONS!$ED$2:$EE$16,0)))*G448*P448)   + IF(OR(L448="",L448="No",O448=""),0,          IF(N448="RCP",VLOOKUP(O448,VALIDATIONS!$DX$2:$DZ$31,3,FALSE),IF(N448="RCBC",VLOOKUP(O448,VALIDATIONS!$EA$2:$EC$90,3,FALSE),IF(N448="Pipe", VLOOKUP(O448,VALIDATIONS!$ED$2:$EF$16,3,FALSE))))         ) + IF(OR(M448="",M448="No",O448=""),0, IF(N448="RCP",VLOOKUP(O448,VALIDATIONS!$DX$2:$DZ$31,3,FALSE),IF(N448="RCBC",VLOOKUP(O448,VALIDATIONS!$EA$2:$EC$90,3,FALSE),IF(N448="Pipe", VLOOKUP(O448,VALIDATIONS!$ED$2:$EF$16,3,FALSE)))) )     )</f>
        <v/>
      </c>
    </row>
    <row r="449" spans="1:17" x14ac:dyDescent="0.2">
      <c r="A449" s="136"/>
      <c r="B449" s="141"/>
      <c r="C449" s="361"/>
      <c r="D449" s="141"/>
      <c r="E449" s="141"/>
      <c r="F449" s="141"/>
      <c r="G449" s="172"/>
      <c r="H449" s="141"/>
      <c r="I449" s="141"/>
      <c r="J449" s="141"/>
      <c r="K449" s="141"/>
      <c r="L449" s="368"/>
      <c r="M449" s="368"/>
      <c r="N449" s="363"/>
      <c r="O449" s="363"/>
      <c r="P449" s="141"/>
      <c r="Q449" s="106" t="str">
        <f>IF(AND(L449="",M449="",N449="",O449=""),"", IF(O449="",0, IF(N449="RCP", VLOOKUP(O449,VALIDATIONS!$DX$2:$DY$31,2,FALSE), IF(N449="RCBC", VLOOKUP(O449,VALIDATIONS!$EA$2:$EB$90,2,FALSE), IF(O449="Pipe",VALIDATIONS!$ED$2:$EE$16,0)))*G449*P449)   + IF(OR(L449="",L449="No",O449=""),0,          IF(N449="RCP",VLOOKUP(O449,VALIDATIONS!$DX$2:$DZ$31,3,FALSE),IF(N449="RCBC",VLOOKUP(O449,VALIDATIONS!$EA$2:$EC$90,3,FALSE),IF(N449="Pipe", VLOOKUP(O449,VALIDATIONS!$ED$2:$EF$16,3,FALSE))))         ) + IF(OR(M449="",M449="No",O449=""),0, IF(N449="RCP",VLOOKUP(O449,VALIDATIONS!$DX$2:$DZ$31,3,FALSE),IF(N449="RCBC",VLOOKUP(O449,VALIDATIONS!$EA$2:$EC$90,3,FALSE),IF(N449="Pipe", VLOOKUP(O449,VALIDATIONS!$ED$2:$EF$16,3,FALSE)))) )     )</f>
        <v/>
      </c>
    </row>
    <row r="450" spans="1:17" x14ac:dyDescent="0.2">
      <c r="A450" s="136"/>
      <c r="B450" s="141"/>
      <c r="C450" s="361"/>
      <c r="D450" s="141"/>
      <c r="E450" s="141"/>
      <c r="F450" s="141"/>
      <c r="G450" s="172"/>
      <c r="H450" s="141"/>
      <c r="I450" s="141"/>
      <c r="J450" s="141"/>
      <c r="K450" s="141"/>
      <c r="L450" s="368"/>
      <c r="M450" s="368"/>
      <c r="N450" s="363"/>
      <c r="O450" s="363"/>
      <c r="P450" s="141"/>
      <c r="Q450" s="106" t="str">
        <f>IF(AND(L450="",M450="",N450="",O450=""),"", IF(O450="",0, IF(N450="RCP", VLOOKUP(O450,VALIDATIONS!$DX$2:$DY$31,2,FALSE), IF(N450="RCBC", VLOOKUP(O450,VALIDATIONS!$EA$2:$EB$90,2,FALSE), IF(O450="Pipe",VALIDATIONS!$ED$2:$EE$16,0)))*G450*P450)   + IF(OR(L450="",L450="No",O450=""),0,          IF(N450="RCP",VLOOKUP(O450,VALIDATIONS!$DX$2:$DZ$31,3,FALSE),IF(N450="RCBC",VLOOKUP(O450,VALIDATIONS!$EA$2:$EC$90,3,FALSE),IF(N450="Pipe", VLOOKUP(O450,VALIDATIONS!$ED$2:$EF$16,3,FALSE))))         ) + IF(OR(M450="",M450="No",O450=""),0, IF(N450="RCP",VLOOKUP(O450,VALIDATIONS!$DX$2:$DZ$31,3,FALSE),IF(N450="RCBC",VLOOKUP(O450,VALIDATIONS!$EA$2:$EC$90,3,FALSE),IF(N450="Pipe", VLOOKUP(O450,VALIDATIONS!$ED$2:$EF$16,3,FALSE)))) )     )</f>
        <v/>
      </c>
    </row>
    <row r="451" spans="1:17" x14ac:dyDescent="0.2">
      <c r="A451" s="136"/>
      <c r="B451" s="141"/>
      <c r="C451" s="361"/>
      <c r="D451" s="141"/>
      <c r="E451" s="141"/>
      <c r="F451" s="141"/>
      <c r="G451" s="172"/>
      <c r="H451" s="141"/>
      <c r="I451" s="141"/>
      <c r="J451" s="141"/>
      <c r="K451" s="141"/>
      <c r="L451" s="368"/>
      <c r="M451" s="368"/>
      <c r="N451" s="363"/>
      <c r="O451" s="363"/>
      <c r="P451" s="141"/>
      <c r="Q451" s="106" t="str">
        <f>IF(AND(L451="",M451="",N451="",O451=""),"", IF(O451="",0, IF(N451="RCP", VLOOKUP(O451,VALIDATIONS!$DX$2:$DY$31,2,FALSE), IF(N451="RCBC", VLOOKUP(O451,VALIDATIONS!$EA$2:$EB$90,2,FALSE), IF(O451="Pipe",VALIDATIONS!$ED$2:$EE$16,0)))*G451*P451)   + IF(OR(L451="",L451="No",O451=""),0,          IF(N451="RCP",VLOOKUP(O451,VALIDATIONS!$DX$2:$DZ$31,3,FALSE),IF(N451="RCBC",VLOOKUP(O451,VALIDATIONS!$EA$2:$EC$90,3,FALSE),IF(N451="Pipe", VLOOKUP(O451,VALIDATIONS!$ED$2:$EF$16,3,FALSE))))         ) + IF(OR(M451="",M451="No",O451=""),0, IF(N451="RCP",VLOOKUP(O451,VALIDATIONS!$DX$2:$DZ$31,3,FALSE),IF(N451="RCBC",VLOOKUP(O451,VALIDATIONS!$EA$2:$EC$90,3,FALSE),IF(N451="Pipe", VLOOKUP(O451,VALIDATIONS!$ED$2:$EF$16,3,FALSE)))) )     )</f>
        <v/>
      </c>
    </row>
    <row r="452" spans="1:17" x14ac:dyDescent="0.2">
      <c r="A452" s="136"/>
      <c r="B452" s="141"/>
      <c r="C452" s="361"/>
      <c r="D452" s="141"/>
      <c r="E452" s="141"/>
      <c r="F452" s="141"/>
      <c r="G452" s="172"/>
      <c r="H452" s="141"/>
      <c r="I452" s="141"/>
      <c r="J452" s="141"/>
      <c r="K452" s="141"/>
      <c r="L452" s="368"/>
      <c r="M452" s="368"/>
      <c r="N452" s="363"/>
      <c r="O452" s="363"/>
      <c r="P452" s="141"/>
      <c r="Q452" s="106" t="str">
        <f>IF(AND(L452="",M452="",N452="",O452=""),"", IF(O452="",0, IF(N452="RCP", VLOOKUP(O452,VALIDATIONS!$DX$2:$DY$31,2,FALSE), IF(N452="RCBC", VLOOKUP(O452,VALIDATIONS!$EA$2:$EB$90,2,FALSE), IF(O452="Pipe",VALIDATIONS!$ED$2:$EE$16,0)))*G452*P452)   + IF(OR(L452="",L452="No",O452=""),0,          IF(N452="RCP",VLOOKUP(O452,VALIDATIONS!$DX$2:$DZ$31,3,FALSE),IF(N452="RCBC",VLOOKUP(O452,VALIDATIONS!$EA$2:$EC$90,3,FALSE),IF(N452="Pipe", VLOOKUP(O452,VALIDATIONS!$ED$2:$EF$16,3,FALSE))))         ) + IF(OR(M452="",M452="No",O452=""),0, IF(N452="RCP",VLOOKUP(O452,VALIDATIONS!$DX$2:$DZ$31,3,FALSE),IF(N452="RCBC",VLOOKUP(O452,VALIDATIONS!$EA$2:$EC$90,3,FALSE),IF(N452="Pipe", VLOOKUP(O452,VALIDATIONS!$ED$2:$EF$16,3,FALSE)))) )     )</f>
        <v/>
      </c>
    </row>
    <row r="453" spans="1:17" x14ac:dyDescent="0.2">
      <c r="A453" s="136"/>
      <c r="B453" s="141"/>
      <c r="C453" s="361"/>
      <c r="D453" s="141"/>
      <c r="E453" s="141"/>
      <c r="F453" s="141"/>
      <c r="G453" s="172"/>
      <c r="H453" s="141"/>
      <c r="I453" s="141"/>
      <c r="J453" s="141"/>
      <c r="K453" s="141"/>
      <c r="L453" s="368"/>
      <c r="M453" s="368"/>
      <c r="N453" s="363"/>
      <c r="O453" s="363"/>
      <c r="P453" s="141"/>
      <c r="Q453" s="106" t="str">
        <f>IF(AND(L453="",M453="",N453="",O453=""),"", IF(O453="",0, IF(N453="RCP", VLOOKUP(O453,VALIDATIONS!$DX$2:$DY$31,2,FALSE), IF(N453="RCBC", VLOOKUP(O453,VALIDATIONS!$EA$2:$EB$90,2,FALSE), IF(O453="Pipe",VALIDATIONS!$ED$2:$EE$16,0)))*G453*P453)   + IF(OR(L453="",L453="No",O453=""),0,          IF(N453="RCP",VLOOKUP(O453,VALIDATIONS!$DX$2:$DZ$31,3,FALSE),IF(N453="RCBC",VLOOKUP(O453,VALIDATIONS!$EA$2:$EC$90,3,FALSE),IF(N453="Pipe", VLOOKUP(O453,VALIDATIONS!$ED$2:$EF$16,3,FALSE))))         ) + IF(OR(M453="",M453="No",O453=""),0, IF(N453="RCP",VLOOKUP(O453,VALIDATIONS!$DX$2:$DZ$31,3,FALSE),IF(N453="RCBC",VLOOKUP(O453,VALIDATIONS!$EA$2:$EC$90,3,FALSE),IF(N453="Pipe", VLOOKUP(O453,VALIDATIONS!$ED$2:$EF$16,3,FALSE)))) )     )</f>
        <v/>
      </c>
    </row>
    <row r="454" spans="1:17" x14ac:dyDescent="0.2">
      <c r="A454" s="136"/>
      <c r="B454" s="141"/>
      <c r="C454" s="361"/>
      <c r="D454" s="141"/>
      <c r="E454" s="141"/>
      <c r="F454" s="141"/>
      <c r="G454" s="172"/>
      <c r="H454" s="141"/>
      <c r="I454" s="141"/>
      <c r="J454" s="141"/>
      <c r="K454" s="141"/>
      <c r="L454" s="368"/>
      <c r="M454" s="368"/>
      <c r="N454" s="363"/>
      <c r="O454" s="363"/>
      <c r="P454" s="141"/>
      <c r="Q454" s="106" t="str">
        <f>IF(AND(L454="",M454="",N454="",O454=""),"", IF(O454="",0, IF(N454="RCP", VLOOKUP(O454,VALIDATIONS!$DX$2:$DY$31,2,FALSE), IF(N454="RCBC", VLOOKUP(O454,VALIDATIONS!$EA$2:$EB$90,2,FALSE), IF(O454="Pipe",VALIDATIONS!$ED$2:$EE$16,0)))*G454*P454)   + IF(OR(L454="",L454="No",O454=""),0,          IF(N454="RCP",VLOOKUP(O454,VALIDATIONS!$DX$2:$DZ$31,3,FALSE),IF(N454="RCBC",VLOOKUP(O454,VALIDATIONS!$EA$2:$EC$90,3,FALSE),IF(N454="Pipe", VLOOKUP(O454,VALIDATIONS!$ED$2:$EF$16,3,FALSE))))         ) + IF(OR(M454="",M454="No",O454=""),0, IF(N454="RCP",VLOOKUP(O454,VALIDATIONS!$DX$2:$DZ$31,3,FALSE),IF(N454="RCBC",VLOOKUP(O454,VALIDATIONS!$EA$2:$EC$90,3,FALSE),IF(N454="Pipe", VLOOKUP(O454,VALIDATIONS!$ED$2:$EF$16,3,FALSE)))) )     )</f>
        <v/>
      </c>
    </row>
    <row r="455" spans="1:17" x14ac:dyDescent="0.2">
      <c r="A455" s="136"/>
      <c r="B455" s="141"/>
      <c r="C455" s="361"/>
      <c r="D455" s="141"/>
      <c r="E455" s="141"/>
      <c r="F455" s="141"/>
      <c r="G455" s="172"/>
      <c r="H455" s="141"/>
      <c r="I455" s="141"/>
      <c r="J455" s="141"/>
      <c r="K455" s="141"/>
      <c r="L455" s="368"/>
      <c r="M455" s="368"/>
      <c r="N455" s="363"/>
      <c r="O455" s="363"/>
      <c r="P455" s="141"/>
      <c r="Q455" s="106" t="str">
        <f>IF(AND(L455="",M455="",N455="",O455=""),"", IF(O455="",0, IF(N455="RCP", VLOOKUP(O455,VALIDATIONS!$DX$2:$DY$31,2,FALSE), IF(N455="RCBC", VLOOKUP(O455,VALIDATIONS!$EA$2:$EB$90,2,FALSE), IF(O455="Pipe",VALIDATIONS!$ED$2:$EE$16,0)))*G455*P455)   + IF(OR(L455="",L455="No",O455=""),0,          IF(N455="RCP",VLOOKUP(O455,VALIDATIONS!$DX$2:$DZ$31,3,FALSE),IF(N455="RCBC",VLOOKUP(O455,VALIDATIONS!$EA$2:$EC$90,3,FALSE),IF(N455="Pipe", VLOOKUP(O455,VALIDATIONS!$ED$2:$EF$16,3,FALSE))))         ) + IF(OR(M455="",M455="No",O455=""),0, IF(N455="RCP",VLOOKUP(O455,VALIDATIONS!$DX$2:$DZ$31,3,FALSE),IF(N455="RCBC",VLOOKUP(O455,VALIDATIONS!$EA$2:$EC$90,3,FALSE),IF(N455="Pipe", VLOOKUP(O455,VALIDATIONS!$ED$2:$EF$16,3,FALSE)))) )     )</f>
        <v/>
      </c>
    </row>
    <row r="456" spans="1:17" x14ac:dyDescent="0.2">
      <c r="A456" s="136"/>
      <c r="B456" s="141"/>
      <c r="C456" s="361"/>
      <c r="D456" s="141"/>
      <c r="E456" s="141"/>
      <c r="F456" s="141"/>
      <c r="G456" s="172"/>
      <c r="H456" s="141"/>
      <c r="I456" s="141"/>
      <c r="J456" s="141"/>
      <c r="K456" s="141"/>
      <c r="L456" s="368"/>
      <c r="M456" s="368"/>
      <c r="N456" s="363"/>
      <c r="O456" s="363"/>
      <c r="P456" s="141"/>
      <c r="Q456" s="106" t="str">
        <f>IF(AND(L456="",M456="",N456="",O456=""),"", IF(O456="",0, IF(N456="RCP", VLOOKUP(O456,VALIDATIONS!$DX$2:$DY$31,2,FALSE), IF(N456="RCBC", VLOOKUP(O456,VALIDATIONS!$EA$2:$EB$90,2,FALSE), IF(O456="Pipe",VALIDATIONS!$ED$2:$EE$16,0)))*G456*P456)   + IF(OR(L456="",L456="No",O456=""),0,          IF(N456="RCP",VLOOKUP(O456,VALIDATIONS!$DX$2:$DZ$31,3,FALSE),IF(N456="RCBC",VLOOKUP(O456,VALIDATIONS!$EA$2:$EC$90,3,FALSE),IF(N456="Pipe", VLOOKUP(O456,VALIDATIONS!$ED$2:$EF$16,3,FALSE))))         ) + IF(OR(M456="",M456="No",O456=""),0, IF(N456="RCP",VLOOKUP(O456,VALIDATIONS!$DX$2:$DZ$31,3,FALSE),IF(N456="RCBC",VLOOKUP(O456,VALIDATIONS!$EA$2:$EC$90,3,FALSE),IF(N456="Pipe", VLOOKUP(O456,VALIDATIONS!$ED$2:$EF$16,3,FALSE)))) )     )</f>
        <v/>
      </c>
    </row>
    <row r="457" spans="1:17" x14ac:dyDescent="0.2">
      <c r="A457" s="136"/>
      <c r="B457" s="141"/>
      <c r="C457" s="361"/>
      <c r="D457" s="141"/>
      <c r="E457" s="141"/>
      <c r="F457" s="141"/>
      <c r="G457" s="172"/>
      <c r="H457" s="141"/>
      <c r="I457" s="141"/>
      <c r="J457" s="141"/>
      <c r="K457" s="141"/>
      <c r="L457" s="368"/>
      <c r="M457" s="368"/>
      <c r="N457" s="363"/>
      <c r="O457" s="363"/>
      <c r="P457" s="141"/>
      <c r="Q457" s="106" t="str">
        <f>IF(AND(L457="",M457="",N457="",O457=""),"", IF(O457="",0, IF(N457="RCP", VLOOKUP(O457,VALIDATIONS!$DX$2:$DY$31,2,FALSE), IF(N457="RCBC", VLOOKUP(O457,VALIDATIONS!$EA$2:$EB$90,2,FALSE), IF(O457="Pipe",VALIDATIONS!$ED$2:$EE$16,0)))*G457*P457)   + IF(OR(L457="",L457="No",O457=""),0,          IF(N457="RCP",VLOOKUP(O457,VALIDATIONS!$DX$2:$DZ$31,3,FALSE),IF(N457="RCBC",VLOOKUP(O457,VALIDATIONS!$EA$2:$EC$90,3,FALSE),IF(N457="Pipe", VLOOKUP(O457,VALIDATIONS!$ED$2:$EF$16,3,FALSE))))         ) + IF(OR(M457="",M457="No",O457=""),0, IF(N457="RCP",VLOOKUP(O457,VALIDATIONS!$DX$2:$DZ$31,3,FALSE),IF(N457="RCBC",VLOOKUP(O457,VALIDATIONS!$EA$2:$EC$90,3,FALSE),IF(N457="Pipe", VLOOKUP(O457,VALIDATIONS!$ED$2:$EF$16,3,FALSE)))) )     )</f>
        <v/>
      </c>
    </row>
    <row r="458" spans="1:17" x14ac:dyDescent="0.2">
      <c r="A458" s="136"/>
      <c r="B458" s="141"/>
      <c r="C458" s="361"/>
      <c r="D458" s="141"/>
      <c r="E458" s="141"/>
      <c r="F458" s="141"/>
      <c r="G458" s="172"/>
      <c r="H458" s="141"/>
      <c r="I458" s="141"/>
      <c r="J458" s="141"/>
      <c r="K458" s="141"/>
      <c r="L458" s="368"/>
      <c r="M458" s="368"/>
      <c r="N458" s="363"/>
      <c r="O458" s="363"/>
      <c r="P458" s="141"/>
      <c r="Q458" s="106" t="str">
        <f>IF(AND(L458="",M458="",N458="",O458=""),"", IF(O458="",0, IF(N458="RCP", VLOOKUP(O458,VALIDATIONS!$DX$2:$DY$31,2,FALSE), IF(N458="RCBC", VLOOKUP(O458,VALIDATIONS!$EA$2:$EB$90,2,FALSE), IF(O458="Pipe",VALIDATIONS!$ED$2:$EE$16,0)))*G458*P458)   + IF(OR(L458="",L458="No",O458=""),0,          IF(N458="RCP",VLOOKUP(O458,VALIDATIONS!$DX$2:$DZ$31,3,FALSE),IF(N458="RCBC",VLOOKUP(O458,VALIDATIONS!$EA$2:$EC$90,3,FALSE),IF(N458="Pipe", VLOOKUP(O458,VALIDATIONS!$ED$2:$EF$16,3,FALSE))))         ) + IF(OR(M458="",M458="No",O458=""),0, IF(N458="RCP",VLOOKUP(O458,VALIDATIONS!$DX$2:$DZ$31,3,FALSE),IF(N458="RCBC",VLOOKUP(O458,VALIDATIONS!$EA$2:$EC$90,3,FALSE),IF(N458="Pipe", VLOOKUP(O458,VALIDATIONS!$ED$2:$EF$16,3,FALSE)))) )     )</f>
        <v/>
      </c>
    </row>
    <row r="459" spans="1:17" x14ac:dyDescent="0.2">
      <c r="A459" s="136"/>
      <c r="B459" s="141"/>
      <c r="C459" s="361"/>
      <c r="D459" s="141"/>
      <c r="E459" s="141"/>
      <c r="F459" s="141"/>
      <c r="G459" s="172"/>
      <c r="H459" s="141"/>
      <c r="I459" s="141"/>
      <c r="J459" s="141"/>
      <c r="K459" s="141"/>
      <c r="L459" s="368"/>
      <c r="M459" s="368"/>
      <c r="N459" s="363"/>
      <c r="O459" s="363"/>
      <c r="P459" s="141"/>
      <c r="Q459" s="106" t="str">
        <f>IF(AND(L459="",M459="",N459="",O459=""),"", IF(O459="",0, IF(N459="RCP", VLOOKUP(O459,VALIDATIONS!$DX$2:$DY$31,2,FALSE), IF(N459="RCBC", VLOOKUP(O459,VALIDATIONS!$EA$2:$EB$90,2,FALSE), IF(O459="Pipe",VALIDATIONS!$ED$2:$EE$16,0)))*G459*P459)   + IF(OR(L459="",L459="No",O459=""),0,          IF(N459="RCP",VLOOKUP(O459,VALIDATIONS!$DX$2:$DZ$31,3,FALSE),IF(N459="RCBC",VLOOKUP(O459,VALIDATIONS!$EA$2:$EC$90,3,FALSE),IF(N459="Pipe", VLOOKUP(O459,VALIDATIONS!$ED$2:$EF$16,3,FALSE))))         ) + IF(OR(M459="",M459="No",O459=""),0, IF(N459="RCP",VLOOKUP(O459,VALIDATIONS!$DX$2:$DZ$31,3,FALSE),IF(N459="RCBC",VLOOKUP(O459,VALIDATIONS!$EA$2:$EC$90,3,FALSE),IF(N459="Pipe", VLOOKUP(O459,VALIDATIONS!$ED$2:$EF$16,3,FALSE)))) )     )</f>
        <v/>
      </c>
    </row>
    <row r="460" spans="1:17" x14ac:dyDescent="0.2">
      <c r="A460" s="136"/>
      <c r="B460" s="141"/>
      <c r="C460" s="361"/>
      <c r="D460" s="141"/>
      <c r="E460" s="141"/>
      <c r="F460" s="141"/>
      <c r="G460" s="172"/>
      <c r="H460" s="141"/>
      <c r="I460" s="141"/>
      <c r="J460" s="141"/>
      <c r="K460" s="141"/>
      <c r="L460" s="368"/>
      <c r="M460" s="368"/>
      <c r="N460" s="363"/>
      <c r="O460" s="363"/>
      <c r="P460" s="141"/>
      <c r="Q460" s="106" t="str">
        <f>IF(AND(L460="",M460="",N460="",O460=""),"", IF(O460="",0, IF(N460="RCP", VLOOKUP(O460,VALIDATIONS!$DX$2:$DY$31,2,FALSE), IF(N460="RCBC", VLOOKUP(O460,VALIDATIONS!$EA$2:$EB$90,2,FALSE), IF(O460="Pipe",VALIDATIONS!$ED$2:$EE$16,0)))*G460*P460)   + IF(OR(L460="",L460="No",O460=""),0,          IF(N460="RCP",VLOOKUP(O460,VALIDATIONS!$DX$2:$DZ$31,3,FALSE),IF(N460="RCBC",VLOOKUP(O460,VALIDATIONS!$EA$2:$EC$90,3,FALSE),IF(N460="Pipe", VLOOKUP(O460,VALIDATIONS!$ED$2:$EF$16,3,FALSE))))         ) + IF(OR(M460="",M460="No",O460=""),0, IF(N460="RCP",VLOOKUP(O460,VALIDATIONS!$DX$2:$DZ$31,3,FALSE),IF(N460="RCBC",VLOOKUP(O460,VALIDATIONS!$EA$2:$EC$90,3,FALSE),IF(N460="Pipe", VLOOKUP(O460,VALIDATIONS!$ED$2:$EF$16,3,FALSE)))) )     )</f>
        <v/>
      </c>
    </row>
    <row r="461" spans="1:17" x14ac:dyDescent="0.2">
      <c r="A461" s="136"/>
      <c r="B461" s="141"/>
      <c r="C461" s="361"/>
      <c r="D461" s="141"/>
      <c r="E461" s="141"/>
      <c r="F461" s="141"/>
      <c r="G461" s="172"/>
      <c r="H461" s="141"/>
      <c r="I461" s="141"/>
      <c r="J461" s="141"/>
      <c r="K461" s="141"/>
      <c r="L461" s="368"/>
      <c r="M461" s="368"/>
      <c r="N461" s="363"/>
      <c r="O461" s="363"/>
      <c r="P461" s="141"/>
      <c r="Q461" s="106" t="str">
        <f>IF(AND(L461="",M461="",N461="",O461=""),"", IF(O461="",0, IF(N461="RCP", VLOOKUP(O461,VALIDATIONS!$DX$2:$DY$31,2,FALSE), IF(N461="RCBC", VLOOKUP(O461,VALIDATIONS!$EA$2:$EB$90,2,FALSE), IF(O461="Pipe",VALIDATIONS!$ED$2:$EE$16,0)))*G461*P461)   + IF(OR(L461="",L461="No",O461=""),0,          IF(N461="RCP",VLOOKUP(O461,VALIDATIONS!$DX$2:$DZ$31,3,FALSE),IF(N461="RCBC",VLOOKUP(O461,VALIDATIONS!$EA$2:$EC$90,3,FALSE),IF(N461="Pipe", VLOOKUP(O461,VALIDATIONS!$ED$2:$EF$16,3,FALSE))))         ) + IF(OR(M461="",M461="No",O461=""),0, IF(N461="RCP",VLOOKUP(O461,VALIDATIONS!$DX$2:$DZ$31,3,FALSE),IF(N461="RCBC",VLOOKUP(O461,VALIDATIONS!$EA$2:$EC$90,3,FALSE),IF(N461="Pipe", VLOOKUP(O461,VALIDATIONS!$ED$2:$EF$16,3,FALSE)))) )     )</f>
        <v/>
      </c>
    </row>
    <row r="462" spans="1:17" x14ac:dyDescent="0.2">
      <c r="A462" s="136"/>
      <c r="B462" s="141"/>
      <c r="C462" s="361"/>
      <c r="D462" s="141"/>
      <c r="E462" s="141"/>
      <c r="F462" s="141"/>
      <c r="G462" s="172"/>
      <c r="H462" s="141"/>
      <c r="I462" s="141"/>
      <c r="J462" s="141"/>
      <c r="K462" s="141"/>
      <c r="L462" s="368"/>
      <c r="M462" s="368"/>
      <c r="N462" s="363"/>
      <c r="O462" s="363"/>
      <c r="P462" s="141"/>
      <c r="Q462" s="106" t="str">
        <f>IF(AND(L462="",M462="",N462="",O462=""),"", IF(O462="",0, IF(N462="RCP", VLOOKUP(O462,VALIDATIONS!$DX$2:$DY$31,2,FALSE), IF(N462="RCBC", VLOOKUP(O462,VALIDATIONS!$EA$2:$EB$90,2,FALSE), IF(O462="Pipe",VALIDATIONS!$ED$2:$EE$16,0)))*G462*P462)   + IF(OR(L462="",L462="No",O462=""),0,          IF(N462="RCP",VLOOKUP(O462,VALIDATIONS!$DX$2:$DZ$31,3,FALSE),IF(N462="RCBC",VLOOKUP(O462,VALIDATIONS!$EA$2:$EC$90,3,FALSE),IF(N462="Pipe", VLOOKUP(O462,VALIDATIONS!$ED$2:$EF$16,3,FALSE))))         ) + IF(OR(M462="",M462="No",O462=""),0, IF(N462="RCP",VLOOKUP(O462,VALIDATIONS!$DX$2:$DZ$31,3,FALSE),IF(N462="RCBC",VLOOKUP(O462,VALIDATIONS!$EA$2:$EC$90,3,FALSE),IF(N462="Pipe", VLOOKUP(O462,VALIDATIONS!$ED$2:$EF$16,3,FALSE)))) )     )</f>
        <v/>
      </c>
    </row>
    <row r="463" spans="1:17" x14ac:dyDescent="0.2">
      <c r="A463" s="136"/>
      <c r="B463" s="141"/>
      <c r="C463" s="361"/>
      <c r="D463" s="141"/>
      <c r="E463" s="141"/>
      <c r="F463" s="141"/>
      <c r="G463" s="172"/>
      <c r="H463" s="141"/>
      <c r="I463" s="141"/>
      <c r="J463" s="141"/>
      <c r="K463" s="141"/>
      <c r="L463" s="368"/>
      <c r="M463" s="368"/>
      <c r="N463" s="363"/>
      <c r="O463" s="363"/>
      <c r="P463" s="141"/>
      <c r="Q463" s="106" t="str">
        <f>IF(AND(L463="",M463="",N463="",O463=""),"", IF(O463="",0, IF(N463="RCP", VLOOKUP(O463,VALIDATIONS!$DX$2:$DY$31,2,FALSE), IF(N463="RCBC", VLOOKUP(O463,VALIDATIONS!$EA$2:$EB$90,2,FALSE), IF(O463="Pipe",VALIDATIONS!$ED$2:$EE$16,0)))*G463*P463)   + IF(OR(L463="",L463="No",O463=""),0,          IF(N463="RCP",VLOOKUP(O463,VALIDATIONS!$DX$2:$DZ$31,3,FALSE),IF(N463="RCBC",VLOOKUP(O463,VALIDATIONS!$EA$2:$EC$90,3,FALSE),IF(N463="Pipe", VLOOKUP(O463,VALIDATIONS!$ED$2:$EF$16,3,FALSE))))         ) + IF(OR(M463="",M463="No",O463=""),0, IF(N463="RCP",VLOOKUP(O463,VALIDATIONS!$DX$2:$DZ$31,3,FALSE),IF(N463="RCBC",VLOOKUP(O463,VALIDATIONS!$EA$2:$EC$90,3,FALSE),IF(N463="Pipe", VLOOKUP(O463,VALIDATIONS!$ED$2:$EF$16,3,FALSE)))) )     )</f>
        <v/>
      </c>
    </row>
    <row r="464" spans="1:17" x14ac:dyDescent="0.2">
      <c r="A464" s="136"/>
      <c r="B464" s="141"/>
      <c r="C464" s="361"/>
      <c r="D464" s="141"/>
      <c r="E464" s="141"/>
      <c r="F464" s="141"/>
      <c r="G464" s="172"/>
      <c r="H464" s="141"/>
      <c r="I464" s="141"/>
      <c r="J464" s="141"/>
      <c r="K464" s="141"/>
      <c r="L464" s="368"/>
      <c r="M464" s="368"/>
      <c r="N464" s="363"/>
      <c r="O464" s="363"/>
      <c r="P464" s="141"/>
      <c r="Q464" s="106" t="str">
        <f>IF(AND(L464="",M464="",N464="",O464=""),"", IF(O464="",0, IF(N464="RCP", VLOOKUP(O464,VALIDATIONS!$DX$2:$DY$31,2,FALSE), IF(N464="RCBC", VLOOKUP(O464,VALIDATIONS!$EA$2:$EB$90,2,FALSE), IF(O464="Pipe",VALIDATIONS!$ED$2:$EE$16,0)))*G464*P464)   + IF(OR(L464="",L464="No",O464=""),0,          IF(N464="RCP",VLOOKUP(O464,VALIDATIONS!$DX$2:$DZ$31,3,FALSE),IF(N464="RCBC",VLOOKUP(O464,VALIDATIONS!$EA$2:$EC$90,3,FALSE),IF(N464="Pipe", VLOOKUP(O464,VALIDATIONS!$ED$2:$EF$16,3,FALSE))))         ) + IF(OR(M464="",M464="No",O464=""),0, IF(N464="RCP",VLOOKUP(O464,VALIDATIONS!$DX$2:$DZ$31,3,FALSE),IF(N464="RCBC",VLOOKUP(O464,VALIDATIONS!$EA$2:$EC$90,3,FALSE),IF(N464="Pipe", VLOOKUP(O464,VALIDATIONS!$ED$2:$EF$16,3,FALSE)))) )     )</f>
        <v/>
      </c>
    </row>
    <row r="465" spans="1:17" x14ac:dyDescent="0.2">
      <c r="A465" s="136"/>
      <c r="B465" s="141"/>
      <c r="C465" s="361"/>
      <c r="D465" s="141"/>
      <c r="E465" s="141"/>
      <c r="F465" s="141"/>
      <c r="G465" s="172"/>
      <c r="H465" s="141"/>
      <c r="I465" s="141"/>
      <c r="J465" s="141"/>
      <c r="K465" s="141"/>
      <c r="L465" s="368"/>
      <c r="M465" s="368"/>
      <c r="N465" s="363"/>
      <c r="O465" s="363"/>
      <c r="P465" s="141"/>
      <c r="Q465" s="106" t="str">
        <f>IF(AND(L465="",M465="",N465="",O465=""),"", IF(O465="",0, IF(N465="RCP", VLOOKUP(O465,VALIDATIONS!$DX$2:$DY$31,2,FALSE), IF(N465="RCBC", VLOOKUP(O465,VALIDATIONS!$EA$2:$EB$90,2,FALSE), IF(O465="Pipe",VALIDATIONS!$ED$2:$EE$16,0)))*G465*P465)   + IF(OR(L465="",L465="No",O465=""),0,          IF(N465="RCP",VLOOKUP(O465,VALIDATIONS!$DX$2:$DZ$31,3,FALSE),IF(N465="RCBC",VLOOKUP(O465,VALIDATIONS!$EA$2:$EC$90,3,FALSE),IF(N465="Pipe", VLOOKUP(O465,VALIDATIONS!$ED$2:$EF$16,3,FALSE))))         ) + IF(OR(M465="",M465="No",O465=""),0, IF(N465="RCP",VLOOKUP(O465,VALIDATIONS!$DX$2:$DZ$31,3,FALSE),IF(N465="RCBC",VLOOKUP(O465,VALIDATIONS!$EA$2:$EC$90,3,FALSE),IF(N465="Pipe", VLOOKUP(O465,VALIDATIONS!$ED$2:$EF$16,3,FALSE)))) )     )</f>
        <v/>
      </c>
    </row>
    <row r="466" spans="1:17" x14ac:dyDescent="0.2">
      <c r="A466" s="136"/>
      <c r="B466" s="141"/>
      <c r="C466" s="361"/>
      <c r="D466" s="141"/>
      <c r="E466" s="141"/>
      <c r="F466" s="141"/>
      <c r="G466" s="172"/>
      <c r="H466" s="141"/>
      <c r="I466" s="141"/>
      <c r="J466" s="141"/>
      <c r="K466" s="141"/>
      <c r="L466" s="368"/>
      <c r="M466" s="368"/>
      <c r="N466" s="363"/>
      <c r="O466" s="363"/>
      <c r="P466" s="141"/>
      <c r="Q466" s="106" t="str">
        <f>IF(AND(L466="",M466="",N466="",O466=""),"", IF(O466="",0, IF(N466="RCP", VLOOKUP(O466,VALIDATIONS!$DX$2:$DY$31,2,FALSE), IF(N466="RCBC", VLOOKUP(O466,VALIDATIONS!$EA$2:$EB$90,2,FALSE), IF(O466="Pipe",VALIDATIONS!$ED$2:$EE$16,0)))*G466*P466)   + IF(OR(L466="",L466="No",O466=""),0,          IF(N466="RCP",VLOOKUP(O466,VALIDATIONS!$DX$2:$DZ$31,3,FALSE),IF(N466="RCBC",VLOOKUP(O466,VALIDATIONS!$EA$2:$EC$90,3,FALSE),IF(N466="Pipe", VLOOKUP(O466,VALIDATIONS!$ED$2:$EF$16,3,FALSE))))         ) + IF(OR(M466="",M466="No",O466=""),0, IF(N466="RCP",VLOOKUP(O466,VALIDATIONS!$DX$2:$DZ$31,3,FALSE),IF(N466="RCBC",VLOOKUP(O466,VALIDATIONS!$EA$2:$EC$90,3,FALSE),IF(N466="Pipe", VLOOKUP(O466,VALIDATIONS!$ED$2:$EF$16,3,FALSE)))) )     )</f>
        <v/>
      </c>
    </row>
    <row r="467" spans="1:17" x14ac:dyDescent="0.2">
      <c r="A467" s="136"/>
      <c r="B467" s="141"/>
      <c r="C467" s="361"/>
      <c r="D467" s="141"/>
      <c r="E467" s="141"/>
      <c r="F467" s="141"/>
      <c r="G467" s="172"/>
      <c r="H467" s="141"/>
      <c r="I467" s="141"/>
      <c r="J467" s="141"/>
      <c r="K467" s="141"/>
      <c r="L467" s="368"/>
      <c r="M467" s="368"/>
      <c r="N467" s="363"/>
      <c r="O467" s="363"/>
      <c r="P467" s="141"/>
      <c r="Q467" s="106" t="str">
        <f>IF(AND(L467="",M467="",N467="",O467=""),"", IF(O467="",0, IF(N467="RCP", VLOOKUP(O467,VALIDATIONS!$DX$2:$DY$31,2,FALSE), IF(N467="RCBC", VLOOKUP(O467,VALIDATIONS!$EA$2:$EB$90,2,FALSE), IF(O467="Pipe",VALIDATIONS!$ED$2:$EE$16,0)))*G467*P467)   + IF(OR(L467="",L467="No",O467=""),0,          IF(N467="RCP",VLOOKUP(O467,VALIDATIONS!$DX$2:$DZ$31,3,FALSE),IF(N467="RCBC",VLOOKUP(O467,VALIDATIONS!$EA$2:$EC$90,3,FALSE),IF(N467="Pipe", VLOOKUP(O467,VALIDATIONS!$ED$2:$EF$16,3,FALSE))))         ) + IF(OR(M467="",M467="No",O467=""),0, IF(N467="RCP",VLOOKUP(O467,VALIDATIONS!$DX$2:$DZ$31,3,FALSE),IF(N467="RCBC",VLOOKUP(O467,VALIDATIONS!$EA$2:$EC$90,3,FALSE),IF(N467="Pipe", VLOOKUP(O467,VALIDATIONS!$ED$2:$EF$16,3,FALSE)))) )     )</f>
        <v/>
      </c>
    </row>
    <row r="468" spans="1:17" x14ac:dyDescent="0.2">
      <c r="A468" s="136"/>
      <c r="B468" s="141"/>
      <c r="C468" s="361"/>
      <c r="D468" s="141"/>
      <c r="E468" s="141"/>
      <c r="F468" s="141"/>
      <c r="G468" s="172"/>
      <c r="H468" s="141"/>
      <c r="I468" s="141"/>
      <c r="J468" s="141"/>
      <c r="K468" s="141"/>
      <c r="L468" s="368"/>
      <c r="M468" s="368"/>
      <c r="N468" s="363"/>
      <c r="O468" s="363"/>
      <c r="P468" s="141"/>
      <c r="Q468" s="106" t="str">
        <f>IF(AND(L468="",M468="",N468="",O468=""),"", IF(O468="",0, IF(N468="RCP", VLOOKUP(O468,VALIDATIONS!$DX$2:$DY$31,2,FALSE), IF(N468="RCBC", VLOOKUP(O468,VALIDATIONS!$EA$2:$EB$90,2,FALSE), IF(O468="Pipe",VALIDATIONS!$ED$2:$EE$16,0)))*G468*P468)   + IF(OR(L468="",L468="No",O468=""),0,          IF(N468="RCP",VLOOKUP(O468,VALIDATIONS!$DX$2:$DZ$31,3,FALSE),IF(N468="RCBC",VLOOKUP(O468,VALIDATIONS!$EA$2:$EC$90,3,FALSE),IF(N468="Pipe", VLOOKUP(O468,VALIDATIONS!$ED$2:$EF$16,3,FALSE))))         ) + IF(OR(M468="",M468="No",O468=""),0, IF(N468="RCP",VLOOKUP(O468,VALIDATIONS!$DX$2:$DZ$31,3,FALSE),IF(N468="RCBC",VLOOKUP(O468,VALIDATIONS!$EA$2:$EC$90,3,FALSE),IF(N468="Pipe", VLOOKUP(O468,VALIDATIONS!$ED$2:$EF$16,3,FALSE)))) )     )</f>
        <v/>
      </c>
    </row>
    <row r="469" spans="1:17" x14ac:dyDescent="0.2">
      <c r="A469" s="136"/>
      <c r="B469" s="141"/>
      <c r="C469" s="361"/>
      <c r="D469" s="141"/>
      <c r="E469" s="141"/>
      <c r="F469" s="141"/>
      <c r="G469" s="172"/>
      <c r="H469" s="141"/>
      <c r="I469" s="141"/>
      <c r="J469" s="141"/>
      <c r="K469" s="141"/>
      <c r="L469" s="368"/>
      <c r="M469" s="368"/>
      <c r="N469" s="363"/>
      <c r="O469" s="363"/>
      <c r="P469" s="141"/>
      <c r="Q469" s="106" t="str">
        <f>IF(AND(L469="",M469="",N469="",O469=""),"", IF(O469="",0, IF(N469="RCP", VLOOKUP(O469,VALIDATIONS!$DX$2:$DY$31,2,FALSE), IF(N469="RCBC", VLOOKUP(O469,VALIDATIONS!$EA$2:$EB$90,2,FALSE), IF(O469="Pipe",VALIDATIONS!$ED$2:$EE$16,0)))*G469*P469)   + IF(OR(L469="",L469="No",O469=""),0,          IF(N469="RCP",VLOOKUP(O469,VALIDATIONS!$DX$2:$DZ$31,3,FALSE),IF(N469="RCBC",VLOOKUP(O469,VALIDATIONS!$EA$2:$EC$90,3,FALSE),IF(N469="Pipe", VLOOKUP(O469,VALIDATIONS!$ED$2:$EF$16,3,FALSE))))         ) + IF(OR(M469="",M469="No",O469=""),0, IF(N469="RCP",VLOOKUP(O469,VALIDATIONS!$DX$2:$DZ$31,3,FALSE),IF(N469="RCBC",VLOOKUP(O469,VALIDATIONS!$EA$2:$EC$90,3,FALSE),IF(N469="Pipe", VLOOKUP(O469,VALIDATIONS!$ED$2:$EF$16,3,FALSE)))) )     )</f>
        <v/>
      </c>
    </row>
    <row r="470" spans="1:17" x14ac:dyDescent="0.2">
      <c r="A470" s="136"/>
      <c r="B470" s="141"/>
      <c r="C470" s="361"/>
      <c r="D470" s="141"/>
      <c r="E470" s="141"/>
      <c r="F470" s="141"/>
      <c r="G470" s="172"/>
      <c r="H470" s="141"/>
      <c r="I470" s="141"/>
      <c r="J470" s="141"/>
      <c r="K470" s="141"/>
      <c r="L470" s="368"/>
      <c r="M470" s="368"/>
      <c r="N470" s="363"/>
      <c r="O470" s="363"/>
      <c r="P470" s="141"/>
      <c r="Q470" s="106" t="str">
        <f>IF(AND(L470="",M470="",N470="",O470=""),"", IF(O470="",0, IF(N470="RCP", VLOOKUP(O470,VALIDATIONS!$DX$2:$DY$31,2,FALSE), IF(N470="RCBC", VLOOKUP(O470,VALIDATIONS!$EA$2:$EB$90,2,FALSE), IF(O470="Pipe",VALIDATIONS!$ED$2:$EE$16,0)))*G470*P470)   + IF(OR(L470="",L470="No",O470=""),0,          IF(N470="RCP",VLOOKUP(O470,VALIDATIONS!$DX$2:$DZ$31,3,FALSE),IF(N470="RCBC",VLOOKUP(O470,VALIDATIONS!$EA$2:$EC$90,3,FALSE),IF(N470="Pipe", VLOOKUP(O470,VALIDATIONS!$ED$2:$EF$16,3,FALSE))))         ) + IF(OR(M470="",M470="No",O470=""),0, IF(N470="RCP",VLOOKUP(O470,VALIDATIONS!$DX$2:$DZ$31,3,FALSE),IF(N470="RCBC",VLOOKUP(O470,VALIDATIONS!$EA$2:$EC$90,3,FALSE),IF(N470="Pipe", VLOOKUP(O470,VALIDATIONS!$ED$2:$EF$16,3,FALSE)))) )     )</f>
        <v/>
      </c>
    </row>
    <row r="471" spans="1:17" x14ac:dyDescent="0.2">
      <c r="A471" s="136"/>
      <c r="B471" s="141"/>
      <c r="C471" s="361"/>
      <c r="D471" s="141"/>
      <c r="E471" s="141"/>
      <c r="F471" s="141"/>
      <c r="G471" s="172"/>
      <c r="H471" s="141"/>
      <c r="I471" s="141"/>
      <c r="J471" s="141"/>
      <c r="K471" s="141"/>
      <c r="L471" s="368"/>
      <c r="M471" s="368"/>
      <c r="N471" s="363"/>
      <c r="O471" s="363"/>
      <c r="P471" s="141"/>
      <c r="Q471" s="106" t="str">
        <f>IF(AND(L471="",M471="",N471="",O471=""),"", IF(O471="",0, IF(N471="RCP", VLOOKUP(O471,VALIDATIONS!$DX$2:$DY$31,2,FALSE), IF(N471="RCBC", VLOOKUP(O471,VALIDATIONS!$EA$2:$EB$90,2,FALSE), IF(O471="Pipe",VALIDATIONS!$ED$2:$EE$16,0)))*G471*P471)   + IF(OR(L471="",L471="No",O471=""),0,          IF(N471="RCP",VLOOKUP(O471,VALIDATIONS!$DX$2:$DZ$31,3,FALSE),IF(N471="RCBC",VLOOKUP(O471,VALIDATIONS!$EA$2:$EC$90,3,FALSE),IF(N471="Pipe", VLOOKUP(O471,VALIDATIONS!$ED$2:$EF$16,3,FALSE))))         ) + IF(OR(M471="",M471="No",O471=""),0, IF(N471="RCP",VLOOKUP(O471,VALIDATIONS!$DX$2:$DZ$31,3,FALSE),IF(N471="RCBC",VLOOKUP(O471,VALIDATIONS!$EA$2:$EC$90,3,FALSE),IF(N471="Pipe", VLOOKUP(O471,VALIDATIONS!$ED$2:$EF$16,3,FALSE)))) )     )</f>
        <v/>
      </c>
    </row>
    <row r="472" spans="1:17" x14ac:dyDescent="0.2">
      <c r="A472" s="136"/>
      <c r="B472" s="141"/>
      <c r="C472" s="361"/>
      <c r="D472" s="141"/>
      <c r="E472" s="141"/>
      <c r="F472" s="141"/>
      <c r="G472" s="172"/>
      <c r="H472" s="141"/>
      <c r="I472" s="141"/>
      <c r="J472" s="141"/>
      <c r="K472" s="141"/>
      <c r="L472" s="368"/>
      <c r="M472" s="368"/>
      <c r="N472" s="363"/>
      <c r="O472" s="363"/>
      <c r="P472" s="141"/>
      <c r="Q472" s="106" t="str">
        <f>IF(AND(L472="",M472="",N472="",O472=""),"", IF(O472="",0, IF(N472="RCP", VLOOKUP(O472,VALIDATIONS!$DX$2:$DY$31,2,FALSE), IF(N472="RCBC", VLOOKUP(O472,VALIDATIONS!$EA$2:$EB$90,2,FALSE), IF(O472="Pipe",VALIDATIONS!$ED$2:$EE$16,0)))*G472*P472)   + IF(OR(L472="",L472="No",O472=""),0,          IF(N472="RCP",VLOOKUP(O472,VALIDATIONS!$DX$2:$DZ$31,3,FALSE),IF(N472="RCBC",VLOOKUP(O472,VALIDATIONS!$EA$2:$EC$90,3,FALSE),IF(N472="Pipe", VLOOKUP(O472,VALIDATIONS!$ED$2:$EF$16,3,FALSE))))         ) + IF(OR(M472="",M472="No",O472=""),0, IF(N472="RCP",VLOOKUP(O472,VALIDATIONS!$DX$2:$DZ$31,3,FALSE),IF(N472="RCBC",VLOOKUP(O472,VALIDATIONS!$EA$2:$EC$90,3,FALSE),IF(N472="Pipe", VLOOKUP(O472,VALIDATIONS!$ED$2:$EF$16,3,FALSE)))) )     )</f>
        <v/>
      </c>
    </row>
    <row r="473" spans="1:17" x14ac:dyDescent="0.2">
      <c r="A473" s="136"/>
      <c r="B473" s="141"/>
      <c r="C473" s="361"/>
      <c r="D473" s="141"/>
      <c r="E473" s="141"/>
      <c r="F473" s="141"/>
      <c r="G473" s="172"/>
      <c r="H473" s="141"/>
      <c r="I473" s="141"/>
      <c r="J473" s="141"/>
      <c r="K473" s="141"/>
      <c r="L473" s="368"/>
      <c r="M473" s="368"/>
      <c r="N473" s="363"/>
      <c r="O473" s="363"/>
      <c r="P473" s="141"/>
      <c r="Q473" s="106" t="str">
        <f>IF(AND(L473="",M473="",N473="",O473=""),"", IF(O473="",0, IF(N473="RCP", VLOOKUP(O473,VALIDATIONS!$DX$2:$DY$31,2,FALSE), IF(N473="RCBC", VLOOKUP(O473,VALIDATIONS!$EA$2:$EB$90,2,FALSE), IF(O473="Pipe",VALIDATIONS!$ED$2:$EE$16,0)))*G473*P473)   + IF(OR(L473="",L473="No",O473=""),0,          IF(N473="RCP",VLOOKUP(O473,VALIDATIONS!$DX$2:$DZ$31,3,FALSE),IF(N473="RCBC",VLOOKUP(O473,VALIDATIONS!$EA$2:$EC$90,3,FALSE),IF(N473="Pipe", VLOOKUP(O473,VALIDATIONS!$ED$2:$EF$16,3,FALSE))))         ) + IF(OR(M473="",M473="No",O473=""),0, IF(N473="RCP",VLOOKUP(O473,VALIDATIONS!$DX$2:$DZ$31,3,FALSE),IF(N473="RCBC",VLOOKUP(O473,VALIDATIONS!$EA$2:$EC$90,3,FALSE),IF(N473="Pipe", VLOOKUP(O473,VALIDATIONS!$ED$2:$EF$16,3,FALSE)))) )     )</f>
        <v/>
      </c>
    </row>
    <row r="474" spans="1:17" x14ac:dyDescent="0.2">
      <c r="A474" s="136"/>
      <c r="B474" s="141"/>
      <c r="C474" s="361"/>
      <c r="D474" s="141"/>
      <c r="E474" s="141"/>
      <c r="F474" s="141"/>
      <c r="G474" s="172"/>
      <c r="H474" s="141"/>
      <c r="I474" s="141"/>
      <c r="J474" s="141"/>
      <c r="K474" s="141"/>
      <c r="L474" s="368"/>
      <c r="M474" s="368"/>
      <c r="N474" s="363"/>
      <c r="O474" s="363"/>
      <c r="P474" s="141"/>
      <c r="Q474" s="106" t="str">
        <f>IF(AND(L474="",M474="",N474="",O474=""),"", IF(O474="",0, IF(N474="RCP", VLOOKUP(O474,VALIDATIONS!$DX$2:$DY$31,2,FALSE), IF(N474="RCBC", VLOOKUP(O474,VALIDATIONS!$EA$2:$EB$90,2,FALSE), IF(O474="Pipe",VALIDATIONS!$ED$2:$EE$16,0)))*G474*P474)   + IF(OR(L474="",L474="No",O474=""),0,          IF(N474="RCP",VLOOKUP(O474,VALIDATIONS!$DX$2:$DZ$31,3,FALSE),IF(N474="RCBC",VLOOKUP(O474,VALIDATIONS!$EA$2:$EC$90,3,FALSE),IF(N474="Pipe", VLOOKUP(O474,VALIDATIONS!$ED$2:$EF$16,3,FALSE))))         ) + IF(OR(M474="",M474="No",O474=""),0, IF(N474="RCP",VLOOKUP(O474,VALIDATIONS!$DX$2:$DZ$31,3,FALSE),IF(N474="RCBC",VLOOKUP(O474,VALIDATIONS!$EA$2:$EC$90,3,FALSE),IF(N474="Pipe", VLOOKUP(O474,VALIDATIONS!$ED$2:$EF$16,3,FALSE)))) )     )</f>
        <v/>
      </c>
    </row>
    <row r="475" spans="1:17" x14ac:dyDescent="0.2">
      <c r="A475" s="136"/>
      <c r="B475" s="141"/>
      <c r="C475" s="361"/>
      <c r="D475" s="141"/>
      <c r="E475" s="141"/>
      <c r="F475" s="141"/>
      <c r="G475" s="172"/>
      <c r="H475" s="141"/>
      <c r="I475" s="141"/>
      <c r="J475" s="141"/>
      <c r="K475" s="141"/>
      <c r="L475" s="368"/>
      <c r="M475" s="368"/>
      <c r="N475" s="363"/>
      <c r="O475" s="363"/>
      <c r="P475" s="141"/>
      <c r="Q475" s="106" t="str">
        <f>IF(AND(L475="",M475="",N475="",O475=""),"", IF(O475="",0, IF(N475="RCP", VLOOKUP(O475,VALIDATIONS!$DX$2:$DY$31,2,FALSE), IF(N475="RCBC", VLOOKUP(O475,VALIDATIONS!$EA$2:$EB$90,2,FALSE), IF(O475="Pipe",VALIDATIONS!$ED$2:$EE$16,0)))*G475*P475)   + IF(OR(L475="",L475="No",O475=""),0,          IF(N475="RCP",VLOOKUP(O475,VALIDATIONS!$DX$2:$DZ$31,3,FALSE),IF(N475="RCBC",VLOOKUP(O475,VALIDATIONS!$EA$2:$EC$90,3,FALSE),IF(N475="Pipe", VLOOKUP(O475,VALIDATIONS!$ED$2:$EF$16,3,FALSE))))         ) + IF(OR(M475="",M475="No",O475=""),0, IF(N475="RCP",VLOOKUP(O475,VALIDATIONS!$DX$2:$DZ$31,3,FALSE),IF(N475="RCBC",VLOOKUP(O475,VALIDATIONS!$EA$2:$EC$90,3,FALSE),IF(N475="Pipe", VLOOKUP(O475,VALIDATIONS!$ED$2:$EF$16,3,FALSE)))) )     )</f>
        <v/>
      </c>
    </row>
    <row r="476" spans="1:17" x14ac:dyDescent="0.2">
      <c r="A476" s="136"/>
      <c r="B476" s="141"/>
      <c r="C476" s="361"/>
      <c r="D476" s="141"/>
      <c r="E476" s="141"/>
      <c r="F476" s="141"/>
      <c r="G476" s="172"/>
      <c r="H476" s="141"/>
      <c r="I476" s="141"/>
      <c r="J476" s="141"/>
      <c r="K476" s="141"/>
      <c r="L476" s="368"/>
      <c r="M476" s="368"/>
      <c r="N476" s="363"/>
      <c r="O476" s="363"/>
      <c r="P476" s="141"/>
      <c r="Q476" s="106" t="str">
        <f>IF(AND(L476="",M476="",N476="",O476=""),"", IF(O476="",0, IF(N476="RCP", VLOOKUP(O476,VALIDATIONS!$DX$2:$DY$31,2,FALSE), IF(N476="RCBC", VLOOKUP(O476,VALIDATIONS!$EA$2:$EB$90,2,FALSE), IF(O476="Pipe",VALIDATIONS!$ED$2:$EE$16,0)))*G476*P476)   + IF(OR(L476="",L476="No",O476=""),0,          IF(N476="RCP",VLOOKUP(O476,VALIDATIONS!$DX$2:$DZ$31,3,FALSE),IF(N476="RCBC",VLOOKUP(O476,VALIDATIONS!$EA$2:$EC$90,3,FALSE),IF(N476="Pipe", VLOOKUP(O476,VALIDATIONS!$ED$2:$EF$16,3,FALSE))))         ) + IF(OR(M476="",M476="No",O476=""),0, IF(N476="RCP",VLOOKUP(O476,VALIDATIONS!$DX$2:$DZ$31,3,FALSE),IF(N476="RCBC",VLOOKUP(O476,VALIDATIONS!$EA$2:$EC$90,3,FALSE),IF(N476="Pipe", VLOOKUP(O476,VALIDATIONS!$ED$2:$EF$16,3,FALSE)))) )     )</f>
        <v/>
      </c>
    </row>
    <row r="477" spans="1:17" x14ac:dyDescent="0.2">
      <c r="A477" s="136"/>
      <c r="B477" s="141"/>
      <c r="C477" s="361"/>
      <c r="D477" s="141"/>
      <c r="E477" s="141"/>
      <c r="F477" s="141"/>
      <c r="G477" s="172"/>
      <c r="H477" s="141"/>
      <c r="I477" s="141"/>
      <c r="J477" s="141"/>
      <c r="K477" s="141"/>
      <c r="L477" s="368"/>
      <c r="M477" s="368"/>
      <c r="N477" s="363"/>
      <c r="O477" s="363"/>
      <c r="P477" s="141"/>
      <c r="Q477" s="106" t="str">
        <f>IF(AND(L477="",M477="",N477="",O477=""),"", IF(O477="",0, IF(N477="RCP", VLOOKUP(O477,VALIDATIONS!$DX$2:$DY$31,2,FALSE), IF(N477="RCBC", VLOOKUP(O477,VALIDATIONS!$EA$2:$EB$90,2,FALSE), IF(O477="Pipe",VALIDATIONS!$ED$2:$EE$16,0)))*G477*P477)   + IF(OR(L477="",L477="No",O477=""),0,          IF(N477="RCP",VLOOKUP(O477,VALIDATIONS!$DX$2:$DZ$31,3,FALSE),IF(N477="RCBC",VLOOKUP(O477,VALIDATIONS!$EA$2:$EC$90,3,FALSE),IF(N477="Pipe", VLOOKUP(O477,VALIDATIONS!$ED$2:$EF$16,3,FALSE))))         ) + IF(OR(M477="",M477="No",O477=""),0, IF(N477="RCP",VLOOKUP(O477,VALIDATIONS!$DX$2:$DZ$31,3,FALSE),IF(N477="RCBC",VLOOKUP(O477,VALIDATIONS!$EA$2:$EC$90,3,FALSE),IF(N477="Pipe", VLOOKUP(O477,VALIDATIONS!$ED$2:$EF$16,3,FALSE)))) )     )</f>
        <v/>
      </c>
    </row>
    <row r="478" spans="1:17" x14ac:dyDescent="0.2">
      <c r="A478" s="136"/>
      <c r="B478" s="141"/>
      <c r="C478" s="361"/>
      <c r="D478" s="141"/>
      <c r="E478" s="141"/>
      <c r="F478" s="141"/>
      <c r="G478" s="172"/>
      <c r="H478" s="141"/>
      <c r="I478" s="141"/>
      <c r="J478" s="141"/>
      <c r="K478" s="141"/>
      <c r="L478" s="368"/>
      <c r="M478" s="368"/>
      <c r="N478" s="363"/>
      <c r="O478" s="363"/>
      <c r="P478" s="141"/>
      <c r="Q478" s="106" t="str">
        <f>IF(AND(L478="",M478="",N478="",O478=""),"", IF(O478="",0, IF(N478="RCP", VLOOKUP(O478,VALIDATIONS!$DX$2:$DY$31,2,FALSE), IF(N478="RCBC", VLOOKUP(O478,VALIDATIONS!$EA$2:$EB$90,2,FALSE), IF(O478="Pipe",VALIDATIONS!$ED$2:$EE$16,0)))*G478*P478)   + IF(OR(L478="",L478="No",O478=""),0,          IF(N478="RCP",VLOOKUP(O478,VALIDATIONS!$DX$2:$DZ$31,3,FALSE),IF(N478="RCBC",VLOOKUP(O478,VALIDATIONS!$EA$2:$EC$90,3,FALSE),IF(N478="Pipe", VLOOKUP(O478,VALIDATIONS!$ED$2:$EF$16,3,FALSE))))         ) + IF(OR(M478="",M478="No",O478=""),0, IF(N478="RCP",VLOOKUP(O478,VALIDATIONS!$DX$2:$DZ$31,3,FALSE),IF(N478="RCBC",VLOOKUP(O478,VALIDATIONS!$EA$2:$EC$90,3,FALSE),IF(N478="Pipe", VLOOKUP(O478,VALIDATIONS!$ED$2:$EF$16,3,FALSE)))) )     )</f>
        <v/>
      </c>
    </row>
    <row r="479" spans="1:17" x14ac:dyDescent="0.2">
      <c r="A479" s="136"/>
      <c r="B479" s="141"/>
      <c r="C479" s="361"/>
      <c r="D479" s="141"/>
      <c r="E479" s="141"/>
      <c r="F479" s="141"/>
      <c r="G479" s="172"/>
      <c r="H479" s="141"/>
      <c r="I479" s="141"/>
      <c r="J479" s="141"/>
      <c r="K479" s="141"/>
      <c r="L479" s="368"/>
      <c r="M479" s="368"/>
      <c r="N479" s="363"/>
      <c r="O479" s="363"/>
      <c r="P479" s="141"/>
      <c r="Q479" s="106" t="str">
        <f>IF(AND(L479="",M479="",N479="",O479=""),"", IF(O479="",0, IF(N479="RCP", VLOOKUP(O479,VALIDATIONS!$DX$2:$DY$31,2,FALSE), IF(N479="RCBC", VLOOKUP(O479,VALIDATIONS!$EA$2:$EB$90,2,FALSE), IF(O479="Pipe",VALIDATIONS!$ED$2:$EE$16,0)))*G479*P479)   + IF(OR(L479="",L479="No",O479=""),0,          IF(N479="RCP",VLOOKUP(O479,VALIDATIONS!$DX$2:$DZ$31,3,FALSE),IF(N479="RCBC",VLOOKUP(O479,VALIDATIONS!$EA$2:$EC$90,3,FALSE),IF(N479="Pipe", VLOOKUP(O479,VALIDATIONS!$ED$2:$EF$16,3,FALSE))))         ) + IF(OR(M479="",M479="No",O479=""),0, IF(N479="RCP",VLOOKUP(O479,VALIDATIONS!$DX$2:$DZ$31,3,FALSE),IF(N479="RCBC",VLOOKUP(O479,VALIDATIONS!$EA$2:$EC$90,3,FALSE),IF(N479="Pipe", VLOOKUP(O479,VALIDATIONS!$ED$2:$EF$16,3,FALSE)))) )     )</f>
        <v/>
      </c>
    </row>
    <row r="480" spans="1:17" x14ac:dyDescent="0.2">
      <c r="A480" s="136"/>
      <c r="B480" s="141"/>
      <c r="C480" s="361"/>
      <c r="D480" s="141"/>
      <c r="E480" s="141"/>
      <c r="F480" s="141"/>
      <c r="G480" s="172"/>
      <c r="H480" s="141"/>
      <c r="I480" s="141"/>
      <c r="J480" s="141"/>
      <c r="K480" s="141"/>
      <c r="L480" s="368"/>
      <c r="M480" s="368"/>
      <c r="N480" s="363"/>
      <c r="O480" s="363"/>
      <c r="P480" s="141"/>
      <c r="Q480" s="106" t="str">
        <f>IF(AND(L480="",M480="",N480="",O480=""),"", IF(O480="",0, IF(N480="RCP", VLOOKUP(O480,VALIDATIONS!$DX$2:$DY$31,2,FALSE), IF(N480="RCBC", VLOOKUP(O480,VALIDATIONS!$EA$2:$EB$90,2,FALSE), IF(O480="Pipe",VALIDATIONS!$ED$2:$EE$16,0)))*G480*P480)   + IF(OR(L480="",L480="No",O480=""),0,          IF(N480="RCP",VLOOKUP(O480,VALIDATIONS!$DX$2:$DZ$31,3,FALSE),IF(N480="RCBC",VLOOKUP(O480,VALIDATIONS!$EA$2:$EC$90,3,FALSE),IF(N480="Pipe", VLOOKUP(O480,VALIDATIONS!$ED$2:$EF$16,3,FALSE))))         ) + IF(OR(M480="",M480="No",O480=""),0, IF(N480="RCP",VLOOKUP(O480,VALIDATIONS!$DX$2:$DZ$31,3,FALSE),IF(N480="RCBC",VLOOKUP(O480,VALIDATIONS!$EA$2:$EC$90,3,FALSE),IF(N480="Pipe", VLOOKUP(O480,VALIDATIONS!$ED$2:$EF$16,3,FALSE)))) )     )</f>
        <v/>
      </c>
    </row>
    <row r="481" spans="1:17" x14ac:dyDescent="0.2">
      <c r="A481" s="136"/>
      <c r="B481" s="141"/>
      <c r="C481" s="361"/>
      <c r="D481" s="141"/>
      <c r="E481" s="141"/>
      <c r="F481" s="141"/>
      <c r="G481" s="172"/>
      <c r="H481" s="141"/>
      <c r="I481" s="141"/>
      <c r="J481" s="141"/>
      <c r="K481" s="141"/>
      <c r="L481" s="368"/>
      <c r="M481" s="368"/>
      <c r="N481" s="363"/>
      <c r="O481" s="363"/>
      <c r="P481" s="141"/>
      <c r="Q481" s="106" t="str">
        <f>IF(AND(L481="",M481="",N481="",O481=""),"", IF(O481="",0, IF(N481="RCP", VLOOKUP(O481,VALIDATIONS!$DX$2:$DY$31,2,FALSE), IF(N481="RCBC", VLOOKUP(O481,VALIDATIONS!$EA$2:$EB$90,2,FALSE), IF(O481="Pipe",VALIDATIONS!$ED$2:$EE$16,0)))*G481*P481)   + IF(OR(L481="",L481="No",O481=""),0,          IF(N481="RCP",VLOOKUP(O481,VALIDATIONS!$DX$2:$DZ$31,3,FALSE),IF(N481="RCBC",VLOOKUP(O481,VALIDATIONS!$EA$2:$EC$90,3,FALSE),IF(N481="Pipe", VLOOKUP(O481,VALIDATIONS!$ED$2:$EF$16,3,FALSE))))         ) + IF(OR(M481="",M481="No",O481=""),0, IF(N481="RCP",VLOOKUP(O481,VALIDATIONS!$DX$2:$DZ$31,3,FALSE),IF(N481="RCBC",VLOOKUP(O481,VALIDATIONS!$EA$2:$EC$90,3,FALSE),IF(N481="Pipe", VLOOKUP(O481,VALIDATIONS!$ED$2:$EF$16,3,FALSE)))) )     )</f>
        <v/>
      </c>
    </row>
    <row r="482" spans="1:17" x14ac:dyDescent="0.2">
      <c r="A482" s="136"/>
      <c r="B482" s="141"/>
      <c r="C482" s="361"/>
      <c r="D482" s="141"/>
      <c r="E482" s="141"/>
      <c r="F482" s="141"/>
      <c r="G482" s="172"/>
      <c r="H482" s="141"/>
      <c r="I482" s="141"/>
      <c r="J482" s="141"/>
      <c r="K482" s="141"/>
      <c r="L482" s="368"/>
      <c r="M482" s="368"/>
      <c r="N482" s="363"/>
      <c r="O482" s="363"/>
      <c r="P482" s="141"/>
      <c r="Q482" s="106" t="str">
        <f>IF(AND(L482="",M482="",N482="",O482=""),"", IF(O482="",0, IF(N482="RCP", VLOOKUP(O482,VALIDATIONS!$DX$2:$DY$31,2,FALSE), IF(N482="RCBC", VLOOKUP(O482,VALIDATIONS!$EA$2:$EB$90,2,FALSE), IF(O482="Pipe",VALIDATIONS!$ED$2:$EE$16,0)))*G482*P482)   + IF(OR(L482="",L482="No",O482=""),0,          IF(N482="RCP",VLOOKUP(O482,VALIDATIONS!$DX$2:$DZ$31,3,FALSE),IF(N482="RCBC",VLOOKUP(O482,VALIDATIONS!$EA$2:$EC$90,3,FALSE),IF(N482="Pipe", VLOOKUP(O482,VALIDATIONS!$ED$2:$EF$16,3,FALSE))))         ) + IF(OR(M482="",M482="No",O482=""),0, IF(N482="RCP",VLOOKUP(O482,VALIDATIONS!$DX$2:$DZ$31,3,FALSE),IF(N482="RCBC",VLOOKUP(O482,VALIDATIONS!$EA$2:$EC$90,3,FALSE),IF(N482="Pipe", VLOOKUP(O482,VALIDATIONS!$ED$2:$EF$16,3,FALSE)))) )     )</f>
        <v/>
      </c>
    </row>
    <row r="483" spans="1:17" x14ac:dyDescent="0.2">
      <c r="A483" s="136"/>
      <c r="B483" s="141"/>
      <c r="C483" s="361"/>
      <c r="D483" s="141"/>
      <c r="E483" s="141"/>
      <c r="F483" s="141"/>
      <c r="G483" s="172"/>
      <c r="H483" s="141"/>
      <c r="I483" s="141"/>
      <c r="J483" s="141"/>
      <c r="K483" s="141"/>
      <c r="L483" s="368"/>
      <c r="M483" s="368"/>
      <c r="N483" s="363"/>
      <c r="O483" s="363"/>
      <c r="P483" s="141"/>
      <c r="Q483" s="106" t="str">
        <f>IF(AND(L483="",M483="",N483="",O483=""),"", IF(O483="",0, IF(N483="RCP", VLOOKUP(O483,VALIDATIONS!$DX$2:$DY$31,2,FALSE), IF(N483="RCBC", VLOOKUP(O483,VALIDATIONS!$EA$2:$EB$90,2,FALSE), IF(O483="Pipe",VALIDATIONS!$ED$2:$EE$16,0)))*G483*P483)   + IF(OR(L483="",L483="No",O483=""),0,          IF(N483="RCP",VLOOKUP(O483,VALIDATIONS!$DX$2:$DZ$31,3,FALSE),IF(N483="RCBC",VLOOKUP(O483,VALIDATIONS!$EA$2:$EC$90,3,FALSE),IF(N483="Pipe", VLOOKUP(O483,VALIDATIONS!$ED$2:$EF$16,3,FALSE))))         ) + IF(OR(M483="",M483="No",O483=""),0, IF(N483="RCP",VLOOKUP(O483,VALIDATIONS!$DX$2:$DZ$31,3,FALSE),IF(N483="RCBC",VLOOKUP(O483,VALIDATIONS!$EA$2:$EC$90,3,FALSE),IF(N483="Pipe", VLOOKUP(O483,VALIDATIONS!$ED$2:$EF$16,3,FALSE)))) )     )</f>
        <v/>
      </c>
    </row>
    <row r="484" spans="1:17" x14ac:dyDescent="0.2">
      <c r="A484" s="136"/>
      <c r="B484" s="141"/>
      <c r="C484" s="361"/>
      <c r="D484" s="141"/>
      <c r="E484" s="141"/>
      <c r="F484" s="141"/>
      <c r="G484" s="172"/>
      <c r="H484" s="141"/>
      <c r="I484" s="141"/>
      <c r="J484" s="141"/>
      <c r="K484" s="141"/>
      <c r="L484" s="368"/>
      <c r="M484" s="368"/>
      <c r="N484" s="363"/>
      <c r="O484" s="363"/>
      <c r="P484" s="141"/>
      <c r="Q484" s="106" t="str">
        <f>IF(AND(L484="",M484="",N484="",O484=""),"", IF(O484="",0, IF(N484="RCP", VLOOKUP(O484,VALIDATIONS!$DX$2:$DY$31,2,FALSE), IF(N484="RCBC", VLOOKUP(O484,VALIDATIONS!$EA$2:$EB$90,2,FALSE), IF(O484="Pipe",VALIDATIONS!$ED$2:$EE$16,0)))*G484*P484)   + IF(OR(L484="",L484="No",O484=""),0,          IF(N484="RCP",VLOOKUP(O484,VALIDATIONS!$DX$2:$DZ$31,3,FALSE),IF(N484="RCBC",VLOOKUP(O484,VALIDATIONS!$EA$2:$EC$90,3,FALSE),IF(N484="Pipe", VLOOKUP(O484,VALIDATIONS!$ED$2:$EF$16,3,FALSE))))         ) + IF(OR(M484="",M484="No",O484=""),0, IF(N484="RCP",VLOOKUP(O484,VALIDATIONS!$DX$2:$DZ$31,3,FALSE),IF(N484="RCBC",VLOOKUP(O484,VALIDATIONS!$EA$2:$EC$90,3,FALSE),IF(N484="Pipe", VLOOKUP(O484,VALIDATIONS!$ED$2:$EF$16,3,FALSE)))) )     )</f>
        <v/>
      </c>
    </row>
    <row r="485" spans="1:17" x14ac:dyDescent="0.2">
      <c r="A485" s="136"/>
      <c r="B485" s="141"/>
      <c r="C485" s="361"/>
      <c r="D485" s="141"/>
      <c r="E485" s="141"/>
      <c r="F485" s="141"/>
      <c r="G485" s="172"/>
      <c r="H485" s="141"/>
      <c r="I485" s="141"/>
      <c r="J485" s="141"/>
      <c r="K485" s="141"/>
      <c r="L485" s="368"/>
      <c r="M485" s="368"/>
      <c r="N485" s="363"/>
      <c r="O485" s="363"/>
      <c r="P485" s="141"/>
      <c r="Q485" s="106" t="str">
        <f>IF(AND(L485="",M485="",N485="",O485=""),"", IF(O485="",0, IF(N485="RCP", VLOOKUP(O485,VALIDATIONS!$DX$2:$DY$31,2,FALSE), IF(N485="RCBC", VLOOKUP(O485,VALIDATIONS!$EA$2:$EB$90,2,FALSE), IF(O485="Pipe",VALIDATIONS!$ED$2:$EE$16,0)))*G485*P485)   + IF(OR(L485="",L485="No",O485=""),0,          IF(N485="RCP",VLOOKUP(O485,VALIDATIONS!$DX$2:$DZ$31,3,FALSE),IF(N485="RCBC",VLOOKUP(O485,VALIDATIONS!$EA$2:$EC$90,3,FALSE),IF(N485="Pipe", VLOOKUP(O485,VALIDATIONS!$ED$2:$EF$16,3,FALSE))))         ) + IF(OR(M485="",M485="No",O485=""),0, IF(N485="RCP",VLOOKUP(O485,VALIDATIONS!$DX$2:$DZ$31,3,FALSE),IF(N485="RCBC",VLOOKUP(O485,VALIDATIONS!$EA$2:$EC$90,3,FALSE),IF(N485="Pipe", VLOOKUP(O485,VALIDATIONS!$ED$2:$EF$16,3,FALSE)))) )     )</f>
        <v/>
      </c>
    </row>
    <row r="486" spans="1:17" x14ac:dyDescent="0.2">
      <c r="A486" s="136"/>
      <c r="B486" s="141"/>
      <c r="C486" s="361"/>
      <c r="D486" s="141"/>
      <c r="E486" s="141"/>
      <c r="F486" s="141"/>
      <c r="G486" s="172"/>
      <c r="H486" s="141"/>
      <c r="I486" s="141"/>
      <c r="J486" s="141"/>
      <c r="K486" s="141"/>
      <c r="L486" s="368"/>
      <c r="M486" s="368"/>
      <c r="N486" s="363"/>
      <c r="O486" s="363"/>
      <c r="P486" s="141"/>
      <c r="Q486" s="106" t="str">
        <f>IF(AND(L486="",M486="",N486="",O486=""),"", IF(O486="",0, IF(N486="RCP", VLOOKUP(O486,VALIDATIONS!$DX$2:$DY$31,2,FALSE), IF(N486="RCBC", VLOOKUP(O486,VALIDATIONS!$EA$2:$EB$90,2,FALSE), IF(O486="Pipe",VALIDATIONS!$ED$2:$EE$16,0)))*G486*P486)   + IF(OR(L486="",L486="No",O486=""),0,          IF(N486="RCP",VLOOKUP(O486,VALIDATIONS!$DX$2:$DZ$31,3,FALSE),IF(N486="RCBC",VLOOKUP(O486,VALIDATIONS!$EA$2:$EC$90,3,FALSE),IF(N486="Pipe", VLOOKUP(O486,VALIDATIONS!$ED$2:$EF$16,3,FALSE))))         ) + IF(OR(M486="",M486="No",O486=""),0, IF(N486="RCP",VLOOKUP(O486,VALIDATIONS!$DX$2:$DZ$31,3,FALSE),IF(N486="RCBC",VLOOKUP(O486,VALIDATIONS!$EA$2:$EC$90,3,FALSE),IF(N486="Pipe", VLOOKUP(O486,VALIDATIONS!$ED$2:$EF$16,3,FALSE)))) )     )</f>
        <v/>
      </c>
    </row>
    <row r="487" spans="1:17" x14ac:dyDescent="0.2">
      <c r="A487" s="136"/>
      <c r="B487" s="141"/>
      <c r="C487" s="361"/>
      <c r="D487" s="141"/>
      <c r="E487" s="141"/>
      <c r="F487" s="141"/>
      <c r="G487" s="172"/>
      <c r="H487" s="141"/>
      <c r="I487" s="141"/>
      <c r="J487" s="141"/>
      <c r="K487" s="141"/>
      <c r="L487" s="368"/>
      <c r="M487" s="368"/>
      <c r="N487" s="363"/>
      <c r="O487" s="363"/>
      <c r="P487" s="141"/>
      <c r="Q487" s="106" t="str">
        <f>IF(AND(L487="",M487="",N487="",O487=""),"", IF(O487="",0, IF(N487="RCP", VLOOKUP(O487,VALIDATIONS!$DX$2:$DY$31,2,FALSE), IF(N487="RCBC", VLOOKUP(O487,VALIDATIONS!$EA$2:$EB$90,2,FALSE), IF(O487="Pipe",VALIDATIONS!$ED$2:$EE$16,0)))*G487*P487)   + IF(OR(L487="",L487="No",O487=""),0,          IF(N487="RCP",VLOOKUP(O487,VALIDATIONS!$DX$2:$DZ$31,3,FALSE),IF(N487="RCBC",VLOOKUP(O487,VALIDATIONS!$EA$2:$EC$90,3,FALSE),IF(N487="Pipe", VLOOKUP(O487,VALIDATIONS!$ED$2:$EF$16,3,FALSE))))         ) + IF(OR(M487="",M487="No",O487=""),0, IF(N487="RCP",VLOOKUP(O487,VALIDATIONS!$DX$2:$DZ$31,3,FALSE),IF(N487="RCBC",VLOOKUP(O487,VALIDATIONS!$EA$2:$EC$90,3,FALSE),IF(N487="Pipe", VLOOKUP(O487,VALIDATIONS!$ED$2:$EF$16,3,FALSE)))) )     )</f>
        <v/>
      </c>
    </row>
    <row r="488" spans="1:17" x14ac:dyDescent="0.2">
      <c r="A488" s="136"/>
      <c r="B488" s="141"/>
      <c r="C488" s="361"/>
      <c r="D488" s="141"/>
      <c r="E488" s="141"/>
      <c r="F488" s="141"/>
      <c r="G488" s="172"/>
      <c r="H488" s="141"/>
      <c r="I488" s="141"/>
      <c r="J488" s="141"/>
      <c r="K488" s="141"/>
      <c r="L488" s="368"/>
      <c r="M488" s="368"/>
      <c r="N488" s="363"/>
      <c r="O488" s="363"/>
      <c r="P488" s="141"/>
      <c r="Q488" s="106" t="str">
        <f>IF(AND(L488="",M488="",N488="",O488=""),"", IF(O488="",0, IF(N488="RCP", VLOOKUP(O488,VALIDATIONS!$DX$2:$DY$31,2,FALSE), IF(N488="RCBC", VLOOKUP(O488,VALIDATIONS!$EA$2:$EB$90,2,FALSE), IF(O488="Pipe",VALIDATIONS!$ED$2:$EE$16,0)))*G488*P488)   + IF(OR(L488="",L488="No",O488=""),0,          IF(N488="RCP",VLOOKUP(O488,VALIDATIONS!$DX$2:$DZ$31,3,FALSE),IF(N488="RCBC",VLOOKUP(O488,VALIDATIONS!$EA$2:$EC$90,3,FALSE),IF(N488="Pipe", VLOOKUP(O488,VALIDATIONS!$ED$2:$EF$16,3,FALSE))))         ) + IF(OR(M488="",M488="No",O488=""),0, IF(N488="RCP",VLOOKUP(O488,VALIDATIONS!$DX$2:$DZ$31,3,FALSE),IF(N488="RCBC",VLOOKUP(O488,VALIDATIONS!$EA$2:$EC$90,3,FALSE),IF(N488="Pipe", VLOOKUP(O488,VALIDATIONS!$ED$2:$EF$16,3,FALSE)))) )     )</f>
        <v/>
      </c>
    </row>
    <row r="489" spans="1:17" x14ac:dyDescent="0.2">
      <c r="A489" s="136"/>
      <c r="B489" s="141"/>
      <c r="C489" s="361"/>
      <c r="D489" s="141"/>
      <c r="E489" s="141"/>
      <c r="F489" s="141"/>
      <c r="G489" s="172"/>
      <c r="H489" s="141"/>
      <c r="I489" s="141"/>
      <c r="J489" s="141"/>
      <c r="K489" s="141"/>
      <c r="L489" s="368"/>
      <c r="M489" s="368"/>
      <c r="N489" s="363"/>
      <c r="O489" s="363"/>
      <c r="P489" s="141"/>
      <c r="Q489" s="106" t="str">
        <f>IF(AND(L489="",M489="",N489="",O489=""),"", IF(O489="",0, IF(N489="RCP", VLOOKUP(O489,VALIDATIONS!$DX$2:$DY$31,2,FALSE), IF(N489="RCBC", VLOOKUP(O489,VALIDATIONS!$EA$2:$EB$90,2,FALSE), IF(O489="Pipe",VALIDATIONS!$ED$2:$EE$16,0)))*G489*P489)   + IF(OR(L489="",L489="No",O489=""),0,          IF(N489="RCP",VLOOKUP(O489,VALIDATIONS!$DX$2:$DZ$31,3,FALSE),IF(N489="RCBC",VLOOKUP(O489,VALIDATIONS!$EA$2:$EC$90,3,FALSE),IF(N489="Pipe", VLOOKUP(O489,VALIDATIONS!$ED$2:$EF$16,3,FALSE))))         ) + IF(OR(M489="",M489="No",O489=""),0, IF(N489="RCP",VLOOKUP(O489,VALIDATIONS!$DX$2:$DZ$31,3,FALSE),IF(N489="RCBC",VLOOKUP(O489,VALIDATIONS!$EA$2:$EC$90,3,FALSE),IF(N489="Pipe", VLOOKUP(O489,VALIDATIONS!$ED$2:$EF$16,3,FALSE)))) )     )</f>
        <v/>
      </c>
    </row>
    <row r="490" spans="1:17" x14ac:dyDescent="0.2">
      <c r="A490" s="136"/>
      <c r="B490" s="141"/>
      <c r="C490" s="361"/>
      <c r="D490" s="141"/>
      <c r="E490" s="141"/>
      <c r="F490" s="141"/>
      <c r="G490" s="172"/>
      <c r="H490" s="141"/>
      <c r="I490" s="141"/>
      <c r="J490" s="141"/>
      <c r="K490" s="141"/>
      <c r="L490" s="368"/>
      <c r="M490" s="368"/>
      <c r="N490" s="363"/>
      <c r="O490" s="363"/>
      <c r="P490" s="141"/>
      <c r="Q490" s="106" t="str">
        <f>IF(AND(L490="",M490="",N490="",O490=""),"", IF(O490="",0, IF(N490="RCP", VLOOKUP(O490,VALIDATIONS!$DX$2:$DY$31,2,FALSE), IF(N490="RCBC", VLOOKUP(O490,VALIDATIONS!$EA$2:$EB$90,2,FALSE), IF(O490="Pipe",VALIDATIONS!$ED$2:$EE$16,0)))*G490*P490)   + IF(OR(L490="",L490="No",O490=""),0,          IF(N490="RCP",VLOOKUP(O490,VALIDATIONS!$DX$2:$DZ$31,3,FALSE),IF(N490="RCBC",VLOOKUP(O490,VALIDATIONS!$EA$2:$EC$90,3,FALSE),IF(N490="Pipe", VLOOKUP(O490,VALIDATIONS!$ED$2:$EF$16,3,FALSE))))         ) + IF(OR(M490="",M490="No",O490=""),0, IF(N490="RCP",VLOOKUP(O490,VALIDATIONS!$DX$2:$DZ$31,3,FALSE),IF(N490="RCBC",VLOOKUP(O490,VALIDATIONS!$EA$2:$EC$90,3,FALSE),IF(N490="Pipe", VLOOKUP(O490,VALIDATIONS!$ED$2:$EF$16,3,FALSE)))) )     )</f>
        <v/>
      </c>
    </row>
    <row r="491" spans="1:17" x14ac:dyDescent="0.2">
      <c r="A491" s="136"/>
      <c r="B491" s="141"/>
      <c r="C491" s="361"/>
      <c r="D491" s="141"/>
      <c r="E491" s="141"/>
      <c r="F491" s="141"/>
      <c r="G491" s="172"/>
      <c r="H491" s="141"/>
      <c r="I491" s="141"/>
      <c r="J491" s="141"/>
      <c r="K491" s="141"/>
      <c r="L491" s="368"/>
      <c r="M491" s="368"/>
      <c r="N491" s="363"/>
      <c r="O491" s="363"/>
      <c r="P491" s="141"/>
      <c r="Q491" s="106" t="str">
        <f>IF(AND(L491="",M491="",N491="",O491=""),"", IF(O491="",0, IF(N491="RCP", VLOOKUP(O491,VALIDATIONS!$DX$2:$DY$31,2,FALSE), IF(N491="RCBC", VLOOKUP(O491,VALIDATIONS!$EA$2:$EB$90,2,FALSE), IF(O491="Pipe",VALIDATIONS!$ED$2:$EE$16,0)))*G491*P491)   + IF(OR(L491="",L491="No",O491=""),0,          IF(N491="RCP",VLOOKUP(O491,VALIDATIONS!$DX$2:$DZ$31,3,FALSE),IF(N491="RCBC",VLOOKUP(O491,VALIDATIONS!$EA$2:$EC$90,3,FALSE),IF(N491="Pipe", VLOOKUP(O491,VALIDATIONS!$ED$2:$EF$16,3,FALSE))))         ) + IF(OR(M491="",M491="No",O491=""),0, IF(N491="RCP",VLOOKUP(O491,VALIDATIONS!$DX$2:$DZ$31,3,FALSE),IF(N491="RCBC",VLOOKUP(O491,VALIDATIONS!$EA$2:$EC$90,3,FALSE),IF(N491="Pipe", VLOOKUP(O491,VALIDATIONS!$ED$2:$EF$16,3,FALSE)))) )     )</f>
        <v/>
      </c>
    </row>
    <row r="492" spans="1:17" x14ac:dyDescent="0.2">
      <c r="A492" s="136"/>
      <c r="B492" s="141"/>
      <c r="C492" s="361"/>
      <c r="D492" s="141"/>
      <c r="E492" s="141"/>
      <c r="F492" s="141"/>
      <c r="G492" s="172"/>
      <c r="H492" s="141"/>
      <c r="I492" s="141"/>
      <c r="J492" s="141"/>
      <c r="K492" s="141"/>
      <c r="L492" s="368"/>
      <c r="M492" s="368"/>
      <c r="N492" s="363"/>
      <c r="O492" s="363"/>
      <c r="P492" s="141"/>
      <c r="Q492" s="106" t="str">
        <f>IF(AND(L492="",M492="",N492="",O492=""),"", IF(O492="",0, IF(N492="RCP", VLOOKUP(O492,VALIDATIONS!$DX$2:$DY$31,2,FALSE), IF(N492="RCBC", VLOOKUP(O492,VALIDATIONS!$EA$2:$EB$90,2,FALSE), IF(O492="Pipe",VALIDATIONS!$ED$2:$EE$16,0)))*G492*P492)   + IF(OR(L492="",L492="No",O492=""),0,          IF(N492="RCP",VLOOKUP(O492,VALIDATIONS!$DX$2:$DZ$31,3,FALSE),IF(N492="RCBC",VLOOKUP(O492,VALIDATIONS!$EA$2:$EC$90,3,FALSE),IF(N492="Pipe", VLOOKUP(O492,VALIDATIONS!$ED$2:$EF$16,3,FALSE))))         ) + IF(OR(M492="",M492="No",O492=""),0, IF(N492="RCP",VLOOKUP(O492,VALIDATIONS!$DX$2:$DZ$31,3,FALSE),IF(N492="RCBC",VLOOKUP(O492,VALIDATIONS!$EA$2:$EC$90,3,FALSE),IF(N492="Pipe", VLOOKUP(O492,VALIDATIONS!$ED$2:$EF$16,3,FALSE)))) )     )</f>
        <v/>
      </c>
    </row>
    <row r="493" spans="1:17" x14ac:dyDescent="0.2">
      <c r="A493" s="136"/>
      <c r="B493" s="141"/>
      <c r="C493" s="361"/>
      <c r="D493" s="141"/>
      <c r="E493" s="141"/>
      <c r="F493" s="141"/>
      <c r="G493" s="172"/>
      <c r="H493" s="141"/>
      <c r="I493" s="141"/>
      <c r="J493" s="141"/>
      <c r="K493" s="141"/>
      <c r="L493" s="368"/>
      <c r="M493" s="368"/>
      <c r="N493" s="363"/>
      <c r="O493" s="363"/>
      <c r="P493" s="141"/>
      <c r="Q493" s="106" t="str">
        <f>IF(AND(L493="",M493="",N493="",O493=""),"", IF(O493="",0, IF(N493="RCP", VLOOKUP(O493,VALIDATIONS!$DX$2:$DY$31,2,FALSE), IF(N493="RCBC", VLOOKUP(O493,VALIDATIONS!$EA$2:$EB$90,2,FALSE), IF(O493="Pipe",VALIDATIONS!$ED$2:$EE$16,0)))*G493*P493)   + IF(OR(L493="",L493="No",O493=""),0,          IF(N493="RCP",VLOOKUP(O493,VALIDATIONS!$DX$2:$DZ$31,3,FALSE),IF(N493="RCBC",VLOOKUP(O493,VALIDATIONS!$EA$2:$EC$90,3,FALSE),IF(N493="Pipe", VLOOKUP(O493,VALIDATIONS!$ED$2:$EF$16,3,FALSE))))         ) + IF(OR(M493="",M493="No",O493=""),0, IF(N493="RCP",VLOOKUP(O493,VALIDATIONS!$DX$2:$DZ$31,3,FALSE),IF(N493="RCBC",VLOOKUP(O493,VALIDATIONS!$EA$2:$EC$90,3,FALSE),IF(N493="Pipe", VLOOKUP(O493,VALIDATIONS!$ED$2:$EF$16,3,FALSE)))) )     )</f>
        <v/>
      </c>
    </row>
    <row r="494" spans="1:17" x14ac:dyDescent="0.2">
      <c r="A494" s="136"/>
      <c r="B494" s="141"/>
      <c r="C494" s="361"/>
      <c r="D494" s="141"/>
      <c r="E494" s="141"/>
      <c r="F494" s="141"/>
      <c r="G494" s="172"/>
      <c r="H494" s="141"/>
      <c r="I494" s="141"/>
      <c r="J494" s="141"/>
      <c r="K494" s="141"/>
      <c r="L494" s="368"/>
      <c r="M494" s="368"/>
      <c r="N494" s="363"/>
      <c r="O494" s="363"/>
      <c r="P494" s="141"/>
      <c r="Q494" s="106" t="str">
        <f>IF(AND(L494="",M494="",N494="",O494=""),"", IF(O494="",0, IF(N494="RCP", VLOOKUP(O494,VALIDATIONS!$DX$2:$DY$31,2,FALSE), IF(N494="RCBC", VLOOKUP(O494,VALIDATIONS!$EA$2:$EB$90,2,FALSE), IF(O494="Pipe",VALIDATIONS!$ED$2:$EE$16,0)))*G494*P494)   + IF(OR(L494="",L494="No",O494=""),0,          IF(N494="RCP",VLOOKUP(O494,VALIDATIONS!$DX$2:$DZ$31,3,FALSE),IF(N494="RCBC",VLOOKUP(O494,VALIDATIONS!$EA$2:$EC$90,3,FALSE),IF(N494="Pipe", VLOOKUP(O494,VALIDATIONS!$ED$2:$EF$16,3,FALSE))))         ) + IF(OR(M494="",M494="No",O494=""),0, IF(N494="RCP",VLOOKUP(O494,VALIDATIONS!$DX$2:$DZ$31,3,FALSE),IF(N494="RCBC",VLOOKUP(O494,VALIDATIONS!$EA$2:$EC$90,3,FALSE),IF(N494="Pipe", VLOOKUP(O494,VALIDATIONS!$ED$2:$EF$16,3,FALSE)))) )     )</f>
        <v/>
      </c>
    </row>
    <row r="495" spans="1:17" x14ac:dyDescent="0.2">
      <c r="A495" s="136"/>
      <c r="B495" s="141"/>
      <c r="C495" s="361"/>
      <c r="D495" s="141"/>
      <c r="E495" s="141"/>
      <c r="F495" s="141"/>
      <c r="G495" s="172"/>
      <c r="H495" s="141"/>
      <c r="I495" s="141"/>
      <c r="J495" s="141"/>
      <c r="K495" s="141"/>
      <c r="L495" s="368"/>
      <c r="M495" s="368"/>
      <c r="N495" s="363"/>
      <c r="O495" s="363"/>
      <c r="P495" s="141"/>
      <c r="Q495" s="106" t="str">
        <f>IF(AND(L495="",M495="",N495="",O495=""),"", IF(O495="",0, IF(N495="RCP", VLOOKUP(O495,VALIDATIONS!$DX$2:$DY$31,2,FALSE), IF(N495="RCBC", VLOOKUP(O495,VALIDATIONS!$EA$2:$EB$90,2,FALSE), IF(O495="Pipe",VALIDATIONS!$ED$2:$EE$16,0)))*G495*P495)   + IF(OR(L495="",L495="No",O495=""),0,          IF(N495="RCP",VLOOKUP(O495,VALIDATIONS!$DX$2:$DZ$31,3,FALSE),IF(N495="RCBC",VLOOKUP(O495,VALIDATIONS!$EA$2:$EC$90,3,FALSE),IF(N495="Pipe", VLOOKUP(O495,VALIDATIONS!$ED$2:$EF$16,3,FALSE))))         ) + IF(OR(M495="",M495="No",O495=""),0, IF(N495="RCP",VLOOKUP(O495,VALIDATIONS!$DX$2:$DZ$31,3,FALSE),IF(N495="RCBC",VLOOKUP(O495,VALIDATIONS!$EA$2:$EC$90,3,FALSE),IF(N495="Pipe", VLOOKUP(O495,VALIDATIONS!$ED$2:$EF$16,3,FALSE)))) )     )</f>
        <v/>
      </c>
    </row>
    <row r="496" spans="1:17" x14ac:dyDescent="0.2">
      <c r="A496" s="136"/>
      <c r="B496" s="141"/>
      <c r="C496" s="361"/>
      <c r="D496" s="141"/>
      <c r="E496" s="141"/>
      <c r="F496" s="141"/>
      <c r="G496" s="172"/>
      <c r="H496" s="141"/>
      <c r="I496" s="141"/>
      <c r="J496" s="141"/>
      <c r="K496" s="141"/>
      <c r="L496" s="368"/>
      <c r="M496" s="368"/>
      <c r="N496" s="363"/>
      <c r="O496" s="363"/>
      <c r="P496" s="141"/>
      <c r="Q496" s="106" t="str">
        <f>IF(AND(L496="",M496="",N496="",O496=""),"", IF(O496="",0, IF(N496="RCP", VLOOKUP(O496,VALIDATIONS!$DX$2:$DY$31,2,FALSE), IF(N496="RCBC", VLOOKUP(O496,VALIDATIONS!$EA$2:$EB$90,2,FALSE), IF(O496="Pipe",VALIDATIONS!$ED$2:$EE$16,0)))*G496*P496)   + IF(OR(L496="",L496="No",O496=""),0,          IF(N496="RCP",VLOOKUP(O496,VALIDATIONS!$DX$2:$DZ$31,3,FALSE),IF(N496="RCBC",VLOOKUP(O496,VALIDATIONS!$EA$2:$EC$90,3,FALSE),IF(N496="Pipe", VLOOKUP(O496,VALIDATIONS!$ED$2:$EF$16,3,FALSE))))         ) + IF(OR(M496="",M496="No",O496=""),0, IF(N496="RCP",VLOOKUP(O496,VALIDATIONS!$DX$2:$DZ$31,3,FALSE),IF(N496="RCBC",VLOOKUP(O496,VALIDATIONS!$EA$2:$EC$90,3,FALSE),IF(N496="Pipe", VLOOKUP(O496,VALIDATIONS!$ED$2:$EF$16,3,FALSE)))) )     )</f>
        <v/>
      </c>
    </row>
    <row r="497" spans="1:17" x14ac:dyDescent="0.2">
      <c r="A497" s="136"/>
      <c r="B497" s="141"/>
      <c r="C497" s="361"/>
      <c r="D497" s="141"/>
      <c r="E497" s="141"/>
      <c r="F497" s="141"/>
      <c r="G497" s="172"/>
      <c r="H497" s="141"/>
      <c r="I497" s="141"/>
      <c r="J497" s="141"/>
      <c r="K497" s="141"/>
      <c r="L497" s="368"/>
      <c r="M497" s="368"/>
      <c r="N497" s="363"/>
      <c r="O497" s="363"/>
      <c r="P497" s="141"/>
      <c r="Q497" s="106" t="str">
        <f>IF(AND(L497="",M497="",N497="",O497=""),"", IF(O497="",0, IF(N497="RCP", VLOOKUP(O497,VALIDATIONS!$DX$2:$DY$31,2,FALSE), IF(N497="RCBC", VLOOKUP(O497,VALIDATIONS!$EA$2:$EB$90,2,FALSE), IF(O497="Pipe",VALIDATIONS!$ED$2:$EE$16,0)))*G497*P497)   + IF(OR(L497="",L497="No",O497=""),0,          IF(N497="RCP",VLOOKUP(O497,VALIDATIONS!$DX$2:$DZ$31,3,FALSE),IF(N497="RCBC",VLOOKUP(O497,VALIDATIONS!$EA$2:$EC$90,3,FALSE),IF(N497="Pipe", VLOOKUP(O497,VALIDATIONS!$ED$2:$EF$16,3,FALSE))))         ) + IF(OR(M497="",M497="No",O497=""),0, IF(N497="RCP",VLOOKUP(O497,VALIDATIONS!$DX$2:$DZ$31,3,FALSE),IF(N497="RCBC",VLOOKUP(O497,VALIDATIONS!$EA$2:$EC$90,3,FALSE),IF(N497="Pipe", VLOOKUP(O497,VALIDATIONS!$ED$2:$EF$16,3,FALSE)))) )     )</f>
        <v/>
      </c>
    </row>
    <row r="498" spans="1:17" x14ac:dyDescent="0.2">
      <c r="A498" s="136"/>
      <c r="B498" s="141"/>
      <c r="C498" s="361"/>
      <c r="D498" s="141"/>
      <c r="E498" s="141"/>
      <c r="F498" s="141"/>
      <c r="G498" s="172"/>
      <c r="H498" s="141"/>
      <c r="I498" s="141"/>
      <c r="J498" s="141"/>
      <c r="K498" s="141"/>
      <c r="L498" s="368"/>
      <c r="M498" s="368"/>
      <c r="N498" s="363"/>
      <c r="O498" s="363"/>
      <c r="P498" s="141"/>
      <c r="Q498" s="106" t="str">
        <f>IF(AND(L498="",M498="",N498="",O498=""),"", IF(O498="",0, IF(N498="RCP", VLOOKUP(O498,VALIDATIONS!$DX$2:$DY$31,2,FALSE), IF(N498="RCBC", VLOOKUP(O498,VALIDATIONS!$EA$2:$EB$90,2,FALSE), IF(O498="Pipe",VALIDATIONS!$ED$2:$EE$16,0)))*G498*P498)   + IF(OR(L498="",L498="No",O498=""),0,          IF(N498="RCP",VLOOKUP(O498,VALIDATIONS!$DX$2:$DZ$31,3,FALSE),IF(N498="RCBC",VLOOKUP(O498,VALIDATIONS!$EA$2:$EC$90,3,FALSE),IF(N498="Pipe", VLOOKUP(O498,VALIDATIONS!$ED$2:$EF$16,3,FALSE))))         ) + IF(OR(M498="",M498="No",O498=""),0, IF(N498="RCP",VLOOKUP(O498,VALIDATIONS!$DX$2:$DZ$31,3,FALSE),IF(N498="RCBC",VLOOKUP(O498,VALIDATIONS!$EA$2:$EC$90,3,FALSE),IF(N498="Pipe", VLOOKUP(O498,VALIDATIONS!$ED$2:$EF$16,3,FALSE)))) )     )</f>
        <v/>
      </c>
    </row>
    <row r="499" spans="1:17" x14ac:dyDescent="0.2">
      <c r="A499" s="136"/>
      <c r="B499" s="141"/>
      <c r="C499" s="361"/>
      <c r="D499" s="141"/>
      <c r="E499" s="141"/>
      <c r="F499" s="141"/>
      <c r="G499" s="172"/>
      <c r="H499" s="141"/>
      <c r="I499" s="141"/>
      <c r="J499" s="141"/>
      <c r="K499" s="141"/>
      <c r="L499" s="368"/>
      <c r="M499" s="368"/>
      <c r="N499" s="363"/>
      <c r="O499" s="363"/>
      <c r="P499" s="141"/>
      <c r="Q499" s="106" t="str">
        <f>IF(AND(L499="",M499="",N499="",O499=""),"", IF(O499="",0, IF(N499="RCP", VLOOKUP(O499,VALIDATIONS!$DX$2:$DY$31,2,FALSE), IF(N499="RCBC", VLOOKUP(O499,VALIDATIONS!$EA$2:$EB$90,2,FALSE), IF(O499="Pipe",VALIDATIONS!$ED$2:$EE$16,0)))*G499*P499)   + IF(OR(L499="",L499="No",O499=""),0,          IF(N499="RCP",VLOOKUP(O499,VALIDATIONS!$DX$2:$DZ$31,3,FALSE),IF(N499="RCBC",VLOOKUP(O499,VALIDATIONS!$EA$2:$EC$90,3,FALSE),IF(N499="Pipe", VLOOKUP(O499,VALIDATIONS!$ED$2:$EF$16,3,FALSE))))         ) + IF(OR(M499="",M499="No",O499=""),0, IF(N499="RCP",VLOOKUP(O499,VALIDATIONS!$DX$2:$DZ$31,3,FALSE),IF(N499="RCBC",VLOOKUP(O499,VALIDATIONS!$EA$2:$EC$90,3,FALSE),IF(N499="Pipe", VLOOKUP(O499,VALIDATIONS!$ED$2:$EF$16,3,FALSE)))) )     )</f>
        <v/>
      </c>
    </row>
    <row r="500" spans="1:17" x14ac:dyDescent="0.2">
      <c r="A500" s="136"/>
      <c r="B500" s="141"/>
      <c r="C500" s="361"/>
      <c r="D500" s="141"/>
      <c r="E500" s="141"/>
      <c r="F500" s="141"/>
      <c r="G500" s="172"/>
      <c r="H500" s="141"/>
      <c r="I500" s="141"/>
      <c r="J500" s="141"/>
      <c r="K500" s="141"/>
      <c r="L500" s="368"/>
      <c r="M500" s="368"/>
      <c r="N500" s="363"/>
      <c r="O500" s="363"/>
      <c r="P500" s="141"/>
      <c r="Q500" s="106" t="str">
        <f>IF(AND(L500="",M500="",N500="",O500=""),"", IF(O500="",0, IF(N500="RCP", VLOOKUP(O500,VALIDATIONS!$DX$2:$DY$31,2,FALSE), IF(N500="RCBC", VLOOKUP(O500,VALIDATIONS!$EA$2:$EB$90,2,FALSE), IF(O500="Pipe",VALIDATIONS!$ED$2:$EE$16,0)))*G500*P500)   + IF(OR(L500="",L500="No",O500=""),0,          IF(N500="RCP",VLOOKUP(O500,VALIDATIONS!$DX$2:$DZ$31,3,FALSE),IF(N500="RCBC",VLOOKUP(O500,VALIDATIONS!$EA$2:$EC$90,3,FALSE),IF(N500="Pipe", VLOOKUP(O500,VALIDATIONS!$ED$2:$EF$16,3,FALSE))))         ) + IF(OR(M500="",M500="No",O500=""),0, IF(N500="RCP",VLOOKUP(O500,VALIDATIONS!$DX$2:$DZ$31,3,FALSE),IF(N500="RCBC",VLOOKUP(O500,VALIDATIONS!$EA$2:$EC$90,3,FALSE),IF(N500="Pipe", VLOOKUP(O500,VALIDATIONS!$ED$2:$EF$16,3,FALSE)))) )     )</f>
        <v/>
      </c>
    </row>
    <row r="501" spans="1:17" x14ac:dyDescent="0.2">
      <c r="A501" s="136"/>
      <c r="B501" s="141"/>
      <c r="C501" s="361"/>
      <c r="D501" s="141"/>
      <c r="E501" s="141"/>
      <c r="F501" s="141"/>
      <c r="G501" s="172"/>
      <c r="H501" s="141"/>
      <c r="I501" s="141"/>
      <c r="J501" s="141"/>
      <c r="K501" s="141"/>
      <c r="L501" s="368"/>
      <c r="M501" s="368"/>
      <c r="N501" s="363"/>
      <c r="O501" s="363"/>
      <c r="P501" s="141"/>
      <c r="Q501" s="106" t="str">
        <f>IF(AND(L501="",M501="",N501="",O501=""),"", IF(O501="",0, IF(N501="RCP", VLOOKUP(O501,VALIDATIONS!$DX$2:$DY$31,2,FALSE), IF(N501="RCBC", VLOOKUP(O501,VALIDATIONS!$EA$2:$EB$90,2,FALSE), IF(O501="Pipe",VALIDATIONS!$ED$2:$EE$16,0)))*G501*P501)   + IF(OR(L501="",L501="No",O501=""),0,          IF(N501="RCP",VLOOKUP(O501,VALIDATIONS!$DX$2:$DZ$31,3,FALSE),IF(N501="RCBC",VLOOKUP(O501,VALIDATIONS!$EA$2:$EC$90,3,FALSE),IF(N501="Pipe", VLOOKUP(O501,VALIDATIONS!$ED$2:$EF$16,3,FALSE))))         ) + IF(OR(M501="",M501="No",O501=""),0, IF(N501="RCP",VLOOKUP(O501,VALIDATIONS!$DX$2:$DZ$31,3,FALSE),IF(N501="RCBC",VLOOKUP(O501,VALIDATIONS!$EA$2:$EC$90,3,FALSE),IF(N501="Pipe", VLOOKUP(O501,VALIDATIONS!$ED$2:$EF$16,3,FALSE)))) )     )</f>
        <v/>
      </c>
    </row>
    <row r="502" spans="1:17" x14ac:dyDescent="0.2">
      <c r="A502" s="136"/>
      <c r="B502" s="141"/>
      <c r="C502" s="361"/>
      <c r="D502" s="141"/>
      <c r="E502" s="141"/>
      <c r="F502" s="141"/>
      <c r="G502" s="172"/>
      <c r="H502" s="141"/>
      <c r="I502" s="141"/>
      <c r="J502" s="141"/>
      <c r="K502" s="141"/>
      <c r="L502" s="368"/>
      <c r="M502" s="368"/>
      <c r="N502" s="363"/>
      <c r="O502" s="363"/>
      <c r="P502" s="141"/>
      <c r="Q502" s="106" t="str">
        <f>IF(AND(L502="",M502="",N502="",O502=""),"", IF(O502="",0, IF(N502="RCP", VLOOKUP(O502,VALIDATIONS!$DX$2:$DY$31,2,FALSE), IF(N502="RCBC", VLOOKUP(O502,VALIDATIONS!$EA$2:$EB$90,2,FALSE), IF(O502="Pipe",VALIDATIONS!$ED$2:$EE$16,0)))*G502*P502)   + IF(OR(L502="",L502="No",O502=""),0,          IF(N502="RCP",VLOOKUP(O502,VALIDATIONS!$DX$2:$DZ$31,3,FALSE),IF(N502="RCBC",VLOOKUP(O502,VALIDATIONS!$EA$2:$EC$90,3,FALSE),IF(N502="Pipe", VLOOKUP(O502,VALIDATIONS!$ED$2:$EF$16,3,FALSE))))         ) + IF(OR(M502="",M502="No",O502=""),0, IF(N502="RCP",VLOOKUP(O502,VALIDATIONS!$DX$2:$DZ$31,3,FALSE),IF(N502="RCBC",VLOOKUP(O502,VALIDATIONS!$EA$2:$EC$90,3,FALSE),IF(N502="Pipe", VLOOKUP(O502,VALIDATIONS!$ED$2:$EF$16,3,FALSE)))) )     )</f>
        <v/>
      </c>
    </row>
    <row r="503" spans="1:17" x14ac:dyDescent="0.2">
      <c r="A503" s="136"/>
      <c r="B503" s="141"/>
      <c r="C503" s="361"/>
      <c r="D503" s="141"/>
      <c r="E503" s="141"/>
      <c r="F503" s="141"/>
      <c r="G503" s="172"/>
      <c r="H503" s="141"/>
      <c r="I503" s="141"/>
      <c r="J503" s="141"/>
      <c r="K503" s="141"/>
      <c r="L503" s="368"/>
      <c r="M503" s="368"/>
      <c r="N503" s="363"/>
      <c r="O503" s="363"/>
      <c r="P503" s="141"/>
      <c r="Q503" s="106" t="str">
        <f>IF(AND(L503="",M503="",N503="",O503=""),"", IF(O503="",0, IF(N503="RCP", VLOOKUP(O503,VALIDATIONS!$DX$2:$DY$31,2,FALSE), IF(N503="RCBC", VLOOKUP(O503,VALIDATIONS!$EA$2:$EB$90,2,FALSE), IF(O503="Pipe",VALIDATIONS!$ED$2:$EE$16,0)))*G503*P503)   + IF(OR(L503="",L503="No",O503=""),0,          IF(N503="RCP",VLOOKUP(O503,VALIDATIONS!$DX$2:$DZ$31,3,FALSE),IF(N503="RCBC",VLOOKUP(O503,VALIDATIONS!$EA$2:$EC$90,3,FALSE),IF(N503="Pipe", VLOOKUP(O503,VALIDATIONS!$ED$2:$EF$16,3,FALSE))))         ) + IF(OR(M503="",M503="No",O503=""),0, IF(N503="RCP",VLOOKUP(O503,VALIDATIONS!$DX$2:$DZ$31,3,FALSE),IF(N503="RCBC",VLOOKUP(O503,VALIDATIONS!$EA$2:$EC$90,3,FALSE),IF(N503="Pipe", VLOOKUP(O503,VALIDATIONS!$ED$2:$EF$16,3,FALSE)))) )     )</f>
        <v/>
      </c>
    </row>
    <row r="504" spans="1:17" x14ac:dyDescent="0.2">
      <c r="A504" s="136"/>
      <c r="B504" s="141"/>
      <c r="C504" s="361"/>
      <c r="D504" s="141"/>
      <c r="E504" s="141"/>
      <c r="F504" s="141"/>
      <c r="G504" s="172"/>
      <c r="H504" s="141"/>
      <c r="I504" s="141"/>
      <c r="J504" s="141"/>
      <c r="K504" s="141"/>
      <c r="L504" s="368"/>
      <c r="M504" s="368"/>
      <c r="N504" s="363"/>
      <c r="O504" s="363"/>
      <c r="P504" s="141"/>
      <c r="Q504" s="106" t="str">
        <f>IF(AND(L504="",M504="",N504="",O504=""),"", IF(O504="",0, IF(N504="RCP", VLOOKUP(O504,VALIDATIONS!$DX$2:$DY$31,2,FALSE), IF(N504="RCBC", VLOOKUP(O504,VALIDATIONS!$EA$2:$EB$90,2,FALSE), IF(O504="Pipe",VALIDATIONS!$ED$2:$EE$16,0)))*G504*P504)   + IF(OR(L504="",L504="No",O504=""),0,          IF(N504="RCP",VLOOKUP(O504,VALIDATIONS!$DX$2:$DZ$31,3,FALSE),IF(N504="RCBC",VLOOKUP(O504,VALIDATIONS!$EA$2:$EC$90,3,FALSE),IF(N504="Pipe", VLOOKUP(O504,VALIDATIONS!$ED$2:$EF$16,3,FALSE))))         ) + IF(OR(M504="",M504="No",O504=""),0, IF(N504="RCP",VLOOKUP(O504,VALIDATIONS!$DX$2:$DZ$31,3,FALSE),IF(N504="RCBC",VLOOKUP(O504,VALIDATIONS!$EA$2:$EC$90,3,FALSE),IF(N504="Pipe", VLOOKUP(O504,VALIDATIONS!$ED$2:$EF$16,3,FALSE)))) )     )</f>
        <v/>
      </c>
    </row>
    <row r="505" spans="1:17" x14ac:dyDescent="0.2">
      <c r="A505" s="136"/>
      <c r="B505" s="141"/>
      <c r="C505" s="361"/>
      <c r="D505" s="141"/>
      <c r="E505" s="141"/>
      <c r="F505" s="141"/>
      <c r="G505" s="172"/>
      <c r="H505" s="141"/>
      <c r="I505" s="141"/>
      <c r="J505" s="141"/>
      <c r="K505" s="141"/>
      <c r="L505" s="368"/>
      <c r="M505" s="368"/>
      <c r="N505" s="363"/>
      <c r="O505" s="363"/>
      <c r="P505" s="141"/>
      <c r="Q505" s="106" t="str">
        <f>IF(AND(L505="",M505="",N505="",O505=""),"", IF(O505="",0, IF(N505="RCP", VLOOKUP(O505,VALIDATIONS!$DX$2:$DY$31,2,FALSE), IF(N505="RCBC", VLOOKUP(O505,VALIDATIONS!$EA$2:$EB$90,2,FALSE), IF(O505="Pipe",VALIDATIONS!$ED$2:$EE$16,0)))*G505*P505)   + IF(OR(L505="",L505="No",O505=""),0,          IF(N505="RCP",VLOOKUP(O505,VALIDATIONS!$DX$2:$DZ$31,3,FALSE),IF(N505="RCBC",VLOOKUP(O505,VALIDATIONS!$EA$2:$EC$90,3,FALSE),IF(N505="Pipe", VLOOKUP(O505,VALIDATIONS!$ED$2:$EF$16,3,FALSE))))         ) + IF(OR(M505="",M505="No",O505=""),0, IF(N505="RCP",VLOOKUP(O505,VALIDATIONS!$DX$2:$DZ$31,3,FALSE),IF(N505="RCBC",VLOOKUP(O505,VALIDATIONS!$EA$2:$EC$90,3,FALSE),IF(N505="Pipe", VLOOKUP(O505,VALIDATIONS!$ED$2:$EF$16,3,FALSE)))) )     )</f>
        <v/>
      </c>
    </row>
    <row r="506" spans="1:17" x14ac:dyDescent="0.2">
      <c r="A506" s="136"/>
      <c r="B506" s="141"/>
      <c r="C506" s="361"/>
      <c r="D506" s="141"/>
      <c r="E506" s="141"/>
      <c r="F506" s="141"/>
      <c r="G506" s="172"/>
      <c r="H506" s="141"/>
      <c r="I506" s="141"/>
      <c r="J506" s="141"/>
      <c r="K506" s="141"/>
      <c r="L506" s="368"/>
      <c r="M506" s="368"/>
      <c r="N506" s="363"/>
      <c r="O506" s="363"/>
      <c r="P506" s="141"/>
      <c r="Q506" s="106" t="str">
        <f>IF(AND(L506="",M506="",N506="",O506=""),"", IF(O506="",0, IF(N506="RCP", VLOOKUP(O506,VALIDATIONS!$DX$2:$DY$31,2,FALSE), IF(N506="RCBC", VLOOKUP(O506,VALIDATIONS!$EA$2:$EB$90,2,FALSE), IF(O506="Pipe",VALIDATIONS!$ED$2:$EE$16,0)))*G506*P506)   + IF(OR(L506="",L506="No",O506=""),0,          IF(N506="RCP",VLOOKUP(O506,VALIDATIONS!$DX$2:$DZ$31,3,FALSE),IF(N506="RCBC",VLOOKUP(O506,VALIDATIONS!$EA$2:$EC$90,3,FALSE),IF(N506="Pipe", VLOOKUP(O506,VALIDATIONS!$ED$2:$EF$16,3,FALSE))))         ) + IF(OR(M506="",M506="No",O506=""),0, IF(N506="RCP",VLOOKUP(O506,VALIDATIONS!$DX$2:$DZ$31,3,FALSE),IF(N506="RCBC",VLOOKUP(O506,VALIDATIONS!$EA$2:$EC$90,3,FALSE),IF(N506="Pipe", VLOOKUP(O506,VALIDATIONS!$ED$2:$EF$16,3,FALSE)))) )     )</f>
        <v/>
      </c>
    </row>
    <row r="507" spans="1:17" x14ac:dyDescent="0.2">
      <c r="A507" s="136"/>
      <c r="B507" s="141"/>
      <c r="C507" s="361"/>
      <c r="D507" s="141"/>
      <c r="E507" s="141"/>
      <c r="F507" s="141"/>
      <c r="G507" s="172"/>
      <c r="H507" s="141"/>
      <c r="I507" s="141"/>
      <c r="J507" s="141"/>
      <c r="K507" s="141"/>
      <c r="L507" s="368"/>
      <c r="M507" s="368"/>
      <c r="N507" s="363"/>
      <c r="O507" s="363"/>
      <c r="P507" s="141"/>
      <c r="Q507" s="106" t="str">
        <f>IF(AND(L507="",M507="",N507="",O507=""),"", IF(O507="",0, IF(N507="RCP", VLOOKUP(O507,VALIDATIONS!$DX$2:$DY$31,2,FALSE), IF(N507="RCBC", VLOOKUP(O507,VALIDATIONS!$EA$2:$EB$90,2,FALSE), IF(O507="Pipe",VALIDATIONS!$ED$2:$EE$16,0)))*G507*P507)   + IF(OR(L507="",L507="No",O507=""),0,          IF(N507="RCP",VLOOKUP(O507,VALIDATIONS!$DX$2:$DZ$31,3,FALSE),IF(N507="RCBC",VLOOKUP(O507,VALIDATIONS!$EA$2:$EC$90,3,FALSE),IF(N507="Pipe", VLOOKUP(O507,VALIDATIONS!$ED$2:$EF$16,3,FALSE))))         ) + IF(OR(M507="",M507="No",O507=""),0, IF(N507="RCP",VLOOKUP(O507,VALIDATIONS!$DX$2:$DZ$31,3,FALSE),IF(N507="RCBC",VLOOKUP(O507,VALIDATIONS!$EA$2:$EC$90,3,FALSE),IF(N507="Pipe", VLOOKUP(O507,VALIDATIONS!$ED$2:$EF$16,3,FALSE)))) )     )</f>
        <v/>
      </c>
    </row>
    <row r="508" spans="1:17" x14ac:dyDescent="0.2">
      <c r="A508" s="136"/>
      <c r="B508" s="141"/>
      <c r="C508" s="361"/>
      <c r="D508" s="141"/>
      <c r="E508" s="141"/>
      <c r="F508" s="141"/>
      <c r="G508" s="172"/>
      <c r="H508" s="141"/>
      <c r="I508" s="141"/>
      <c r="J508" s="141"/>
      <c r="K508" s="141"/>
      <c r="L508" s="368"/>
      <c r="M508" s="368"/>
      <c r="N508" s="363"/>
      <c r="O508" s="363"/>
      <c r="P508" s="141"/>
      <c r="Q508" s="106" t="str">
        <f>IF(AND(L508="",M508="",N508="",O508=""),"", IF(O508="",0, IF(N508="RCP", VLOOKUP(O508,VALIDATIONS!$DX$2:$DY$31,2,FALSE), IF(N508="RCBC", VLOOKUP(O508,VALIDATIONS!$EA$2:$EB$90,2,FALSE), IF(O508="Pipe",VALIDATIONS!$ED$2:$EE$16,0)))*G508*P508)   + IF(OR(L508="",L508="No",O508=""),0,          IF(N508="RCP",VLOOKUP(O508,VALIDATIONS!$DX$2:$DZ$31,3,FALSE),IF(N508="RCBC",VLOOKUP(O508,VALIDATIONS!$EA$2:$EC$90,3,FALSE),IF(N508="Pipe", VLOOKUP(O508,VALIDATIONS!$ED$2:$EF$16,3,FALSE))))         ) + IF(OR(M508="",M508="No",O508=""),0, IF(N508="RCP",VLOOKUP(O508,VALIDATIONS!$DX$2:$DZ$31,3,FALSE),IF(N508="RCBC",VLOOKUP(O508,VALIDATIONS!$EA$2:$EC$90,3,FALSE),IF(N508="Pipe", VLOOKUP(O508,VALIDATIONS!$ED$2:$EF$16,3,FALSE)))) )     )</f>
        <v/>
      </c>
    </row>
    <row r="509" spans="1:17" x14ac:dyDescent="0.2">
      <c r="A509" s="136"/>
      <c r="B509" s="141"/>
      <c r="C509" s="361"/>
      <c r="D509" s="141"/>
      <c r="E509" s="141"/>
      <c r="F509" s="141"/>
      <c r="G509" s="172"/>
      <c r="H509" s="141"/>
      <c r="I509" s="141"/>
      <c r="J509" s="141"/>
      <c r="K509" s="141"/>
      <c r="L509" s="368"/>
      <c r="M509" s="368"/>
      <c r="N509" s="363"/>
      <c r="O509" s="363"/>
      <c r="P509" s="141"/>
      <c r="Q509" s="106" t="str">
        <f>IF(AND(L509="",M509="",N509="",O509=""),"", IF(O509="",0, IF(N509="RCP", VLOOKUP(O509,VALIDATIONS!$DX$2:$DY$31,2,FALSE), IF(N509="RCBC", VLOOKUP(O509,VALIDATIONS!$EA$2:$EB$90,2,FALSE), IF(O509="Pipe",VALIDATIONS!$ED$2:$EE$16,0)))*G509*P509)   + IF(OR(L509="",L509="No",O509=""),0,          IF(N509="RCP",VLOOKUP(O509,VALIDATIONS!$DX$2:$DZ$31,3,FALSE),IF(N509="RCBC",VLOOKUP(O509,VALIDATIONS!$EA$2:$EC$90,3,FALSE),IF(N509="Pipe", VLOOKUP(O509,VALIDATIONS!$ED$2:$EF$16,3,FALSE))))         ) + IF(OR(M509="",M509="No",O509=""),0, IF(N509="RCP",VLOOKUP(O509,VALIDATIONS!$DX$2:$DZ$31,3,FALSE),IF(N509="RCBC",VLOOKUP(O509,VALIDATIONS!$EA$2:$EC$90,3,FALSE),IF(N509="Pipe", VLOOKUP(O509,VALIDATIONS!$ED$2:$EF$16,3,FALSE)))) )     )</f>
        <v/>
      </c>
    </row>
    <row r="510" spans="1:17" x14ac:dyDescent="0.2">
      <c r="A510" s="136"/>
      <c r="B510" s="141"/>
      <c r="C510" s="361"/>
      <c r="D510" s="141"/>
      <c r="E510" s="141"/>
      <c r="F510" s="141"/>
      <c r="G510" s="172"/>
      <c r="H510" s="141"/>
      <c r="I510" s="141"/>
      <c r="J510" s="141"/>
      <c r="K510" s="141"/>
      <c r="L510" s="368"/>
      <c r="M510" s="368"/>
      <c r="N510" s="363"/>
      <c r="O510" s="363"/>
      <c r="P510" s="141"/>
      <c r="Q510" s="106" t="str">
        <f>IF(AND(L510="",M510="",N510="",O510=""),"", IF(O510="",0, IF(N510="RCP", VLOOKUP(O510,VALIDATIONS!$DX$2:$DY$31,2,FALSE), IF(N510="RCBC", VLOOKUP(O510,VALIDATIONS!$EA$2:$EB$90,2,FALSE), IF(O510="Pipe",VALIDATIONS!$ED$2:$EE$16,0)))*G510*P510)   + IF(OR(L510="",L510="No",O510=""),0,          IF(N510="RCP",VLOOKUP(O510,VALIDATIONS!$DX$2:$DZ$31,3,FALSE),IF(N510="RCBC",VLOOKUP(O510,VALIDATIONS!$EA$2:$EC$90,3,FALSE),IF(N510="Pipe", VLOOKUP(O510,VALIDATIONS!$ED$2:$EF$16,3,FALSE))))         ) + IF(OR(M510="",M510="No",O510=""),0, IF(N510="RCP",VLOOKUP(O510,VALIDATIONS!$DX$2:$DZ$31,3,FALSE),IF(N510="RCBC",VLOOKUP(O510,VALIDATIONS!$EA$2:$EC$90,3,FALSE),IF(N510="Pipe", VLOOKUP(O510,VALIDATIONS!$ED$2:$EF$16,3,FALSE)))) )     )</f>
        <v/>
      </c>
    </row>
    <row r="511" spans="1:17" x14ac:dyDescent="0.2">
      <c r="A511" s="136"/>
      <c r="B511" s="141"/>
      <c r="C511" s="361"/>
      <c r="D511" s="141"/>
      <c r="E511" s="141"/>
      <c r="F511" s="141"/>
      <c r="G511" s="172"/>
      <c r="H511" s="141"/>
      <c r="I511" s="141"/>
      <c r="J511" s="141"/>
      <c r="K511" s="141"/>
      <c r="L511" s="368"/>
      <c r="M511" s="368"/>
      <c r="N511" s="363"/>
      <c r="O511" s="363"/>
      <c r="P511" s="141"/>
      <c r="Q511" s="106" t="str">
        <f>IF(AND(L511="",M511="",N511="",O511=""),"", IF(O511="",0, IF(N511="RCP", VLOOKUP(O511,VALIDATIONS!$DX$2:$DY$31,2,FALSE), IF(N511="RCBC", VLOOKUP(O511,VALIDATIONS!$EA$2:$EB$90,2,FALSE), IF(O511="Pipe",VALIDATIONS!$ED$2:$EE$16,0)))*G511*P511)   + IF(OR(L511="",L511="No",O511=""),0,          IF(N511="RCP",VLOOKUP(O511,VALIDATIONS!$DX$2:$DZ$31,3,FALSE),IF(N511="RCBC",VLOOKUP(O511,VALIDATIONS!$EA$2:$EC$90,3,FALSE),IF(N511="Pipe", VLOOKUP(O511,VALIDATIONS!$ED$2:$EF$16,3,FALSE))))         ) + IF(OR(M511="",M511="No",O511=""),0, IF(N511="RCP",VLOOKUP(O511,VALIDATIONS!$DX$2:$DZ$31,3,FALSE),IF(N511="RCBC",VLOOKUP(O511,VALIDATIONS!$EA$2:$EC$90,3,FALSE),IF(N511="Pipe", VLOOKUP(O511,VALIDATIONS!$ED$2:$EF$16,3,FALSE)))) )     )</f>
        <v/>
      </c>
    </row>
    <row r="512" spans="1:17" x14ac:dyDescent="0.2">
      <c r="A512" s="136"/>
      <c r="B512" s="141"/>
      <c r="C512" s="361"/>
      <c r="D512" s="141"/>
      <c r="E512" s="141"/>
      <c r="F512" s="141"/>
      <c r="G512" s="172"/>
      <c r="H512" s="141"/>
      <c r="I512" s="141"/>
      <c r="J512" s="141"/>
      <c r="K512" s="141"/>
      <c r="L512" s="368"/>
      <c r="M512" s="368"/>
      <c r="N512" s="363"/>
      <c r="O512" s="363"/>
      <c r="P512" s="141"/>
      <c r="Q512" s="106" t="str">
        <f>IF(AND(L512="",M512="",N512="",O512=""),"", IF(O512="",0, IF(N512="RCP", VLOOKUP(O512,VALIDATIONS!$DX$2:$DY$31,2,FALSE), IF(N512="RCBC", VLOOKUP(O512,VALIDATIONS!$EA$2:$EB$90,2,FALSE), IF(O512="Pipe",VALIDATIONS!$ED$2:$EE$16,0)))*G512*P512)   + IF(OR(L512="",L512="No",O512=""),0,          IF(N512="RCP",VLOOKUP(O512,VALIDATIONS!$DX$2:$DZ$31,3,FALSE),IF(N512="RCBC",VLOOKUP(O512,VALIDATIONS!$EA$2:$EC$90,3,FALSE),IF(N512="Pipe", VLOOKUP(O512,VALIDATIONS!$ED$2:$EF$16,3,FALSE))))         ) + IF(OR(M512="",M512="No",O512=""),0, IF(N512="RCP",VLOOKUP(O512,VALIDATIONS!$DX$2:$DZ$31,3,FALSE),IF(N512="RCBC",VLOOKUP(O512,VALIDATIONS!$EA$2:$EC$90,3,FALSE),IF(N512="Pipe", VLOOKUP(O512,VALIDATIONS!$ED$2:$EF$16,3,FALSE)))) )     )</f>
        <v/>
      </c>
    </row>
    <row r="513" spans="1:17" x14ac:dyDescent="0.2">
      <c r="A513" s="136"/>
      <c r="B513" s="141"/>
      <c r="C513" s="361"/>
      <c r="D513" s="141"/>
      <c r="E513" s="141"/>
      <c r="F513" s="141"/>
      <c r="G513" s="172"/>
      <c r="H513" s="141"/>
      <c r="I513" s="141"/>
      <c r="J513" s="141"/>
      <c r="K513" s="141"/>
      <c r="L513" s="368"/>
      <c r="M513" s="368"/>
      <c r="N513" s="363"/>
      <c r="O513" s="363"/>
      <c r="P513" s="141"/>
      <c r="Q513" s="106" t="str">
        <f>IF(AND(L513="",M513="",N513="",O513=""),"", IF(O513="",0, IF(N513="RCP", VLOOKUP(O513,VALIDATIONS!$DX$2:$DY$31,2,FALSE), IF(N513="RCBC", VLOOKUP(O513,VALIDATIONS!$EA$2:$EB$90,2,FALSE), IF(O513="Pipe",VALIDATIONS!$ED$2:$EE$16,0)))*G513*P513)   + IF(OR(L513="",L513="No",O513=""),0,          IF(N513="RCP",VLOOKUP(O513,VALIDATIONS!$DX$2:$DZ$31,3,FALSE),IF(N513="RCBC",VLOOKUP(O513,VALIDATIONS!$EA$2:$EC$90,3,FALSE),IF(N513="Pipe", VLOOKUP(O513,VALIDATIONS!$ED$2:$EF$16,3,FALSE))))         ) + IF(OR(M513="",M513="No",O513=""),0, IF(N513="RCP",VLOOKUP(O513,VALIDATIONS!$DX$2:$DZ$31,3,FALSE),IF(N513="RCBC",VLOOKUP(O513,VALIDATIONS!$EA$2:$EC$90,3,FALSE),IF(N513="Pipe", VLOOKUP(O513,VALIDATIONS!$ED$2:$EF$16,3,FALSE)))) )     )</f>
        <v/>
      </c>
    </row>
    <row r="514" spans="1:17" x14ac:dyDescent="0.2">
      <c r="A514" s="136"/>
      <c r="B514" s="141"/>
      <c r="C514" s="361"/>
      <c r="D514" s="141"/>
      <c r="E514" s="141"/>
      <c r="F514" s="141"/>
      <c r="G514" s="172"/>
      <c r="H514" s="141"/>
      <c r="I514" s="141"/>
      <c r="J514" s="141"/>
      <c r="K514" s="141"/>
      <c r="L514" s="368"/>
      <c r="M514" s="368"/>
      <c r="N514" s="363"/>
      <c r="O514" s="363"/>
      <c r="P514" s="141"/>
      <c r="Q514" s="106" t="str">
        <f>IF(AND(L514="",M514="",N514="",O514=""),"", IF(O514="",0, IF(N514="RCP", VLOOKUP(O514,VALIDATIONS!$DX$2:$DY$31,2,FALSE), IF(N514="RCBC", VLOOKUP(O514,VALIDATIONS!$EA$2:$EB$90,2,FALSE), IF(O514="Pipe",VALIDATIONS!$ED$2:$EE$16,0)))*G514*P514)   + IF(OR(L514="",L514="No",O514=""),0,          IF(N514="RCP",VLOOKUP(O514,VALIDATIONS!$DX$2:$DZ$31,3,FALSE),IF(N514="RCBC",VLOOKUP(O514,VALIDATIONS!$EA$2:$EC$90,3,FALSE),IF(N514="Pipe", VLOOKUP(O514,VALIDATIONS!$ED$2:$EF$16,3,FALSE))))         ) + IF(OR(M514="",M514="No",O514=""),0, IF(N514="RCP",VLOOKUP(O514,VALIDATIONS!$DX$2:$DZ$31,3,FALSE),IF(N514="RCBC",VLOOKUP(O514,VALIDATIONS!$EA$2:$EC$90,3,FALSE),IF(N514="Pipe", VLOOKUP(O514,VALIDATIONS!$ED$2:$EF$16,3,FALSE)))) )     )</f>
        <v/>
      </c>
    </row>
    <row r="515" spans="1:17" x14ac:dyDescent="0.2">
      <c r="A515" s="136"/>
      <c r="B515" s="141"/>
      <c r="C515" s="361"/>
      <c r="D515" s="141"/>
      <c r="E515" s="141"/>
      <c r="F515" s="141"/>
      <c r="G515" s="172"/>
      <c r="H515" s="141"/>
      <c r="I515" s="141"/>
      <c r="J515" s="141"/>
      <c r="K515" s="141"/>
      <c r="L515" s="368"/>
      <c r="M515" s="368"/>
      <c r="N515" s="363"/>
      <c r="O515" s="363"/>
      <c r="P515" s="141"/>
      <c r="Q515" s="106" t="str">
        <f>IF(AND(L515="",M515="",N515="",O515=""),"", IF(O515="",0, IF(N515="RCP", VLOOKUP(O515,VALIDATIONS!$DX$2:$DY$31,2,FALSE), IF(N515="RCBC", VLOOKUP(O515,VALIDATIONS!$EA$2:$EB$90,2,FALSE), IF(O515="Pipe",VALIDATIONS!$ED$2:$EE$16,0)))*G515*P515)   + IF(OR(L515="",L515="No",O515=""),0,          IF(N515="RCP",VLOOKUP(O515,VALIDATIONS!$DX$2:$DZ$31,3,FALSE),IF(N515="RCBC",VLOOKUP(O515,VALIDATIONS!$EA$2:$EC$90,3,FALSE),IF(N515="Pipe", VLOOKUP(O515,VALIDATIONS!$ED$2:$EF$16,3,FALSE))))         ) + IF(OR(M515="",M515="No",O515=""),0, IF(N515="RCP",VLOOKUP(O515,VALIDATIONS!$DX$2:$DZ$31,3,FALSE),IF(N515="RCBC",VLOOKUP(O515,VALIDATIONS!$EA$2:$EC$90,3,FALSE),IF(N515="Pipe", VLOOKUP(O515,VALIDATIONS!$ED$2:$EF$16,3,FALSE)))) )     )</f>
        <v/>
      </c>
    </row>
    <row r="516" spans="1:17" x14ac:dyDescent="0.2">
      <c r="A516" s="136"/>
      <c r="B516" s="141"/>
      <c r="C516" s="361"/>
      <c r="D516" s="141"/>
      <c r="E516" s="141"/>
      <c r="F516" s="141"/>
      <c r="G516" s="172"/>
      <c r="H516" s="141"/>
      <c r="I516" s="141"/>
      <c r="J516" s="141"/>
      <c r="K516" s="141"/>
      <c r="L516" s="368"/>
      <c r="M516" s="368"/>
      <c r="N516" s="363"/>
      <c r="O516" s="363"/>
      <c r="P516" s="141"/>
      <c r="Q516" s="106" t="str">
        <f>IF(AND(L516="",M516="",N516="",O516=""),"", IF(O516="",0, IF(N516="RCP", VLOOKUP(O516,VALIDATIONS!$DX$2:$DY$31,2,FALSE), IF(N516="RCBC", VLOOKUP(O516,VALIDATIONS!$EA$2:$EB$90,2,FALSE), IF(O516="Pipe",VALIDATIONS!$ED$2:$EE$16,0)))*G516*P516)   + IF(OR(L516="",L516="No",O516=""),0,          IF(N516="RCP",VLOOKUP(O516,VALIDATIONS!$DX$2:$DZ$31,3,FALSE),IF(N516="RCBC",VLOOKUP(O516,VALIDATIONS!$EA$2:$EC$90,3,FALSE),IF(N516="Pipe", VLOOKUP(O516,VALIDATIONS!$ED$2:$EF$16,3,FALSE))))         ) + IF(OR(M516="",M516="No",O516=""),0, IF(N516="RCP",VLOOKUP(O516,VALIDATIONS!$DX$2:$DZ$31,3,FALSE),IF(N516="RCBC",VLOOKUP(O516,VALIDATIONS!$EA$2:$EC$90,3,FALSE),IF(N516="Pipe", VLOOKUP(O516,VALIDATIONS!$ED$2:$EF$16,3,FALSE)))) )     )</f>
        <v/>
      </c>
    </row>
    <row r="517" spans="1:17" x14ac:dyDescent="0.2">
      <c r="A517" s="136"/>
      <c r="B517" s="141"/>
      <c r="C517" s="361"/>
      <c r="D517" s="141"/>
      <c r="E517" s="141"/>
      <c r="F517" s="141"/>
      <c r="G517" s="172"/>
      <c r="H517" s="141"/>
      <c r="I517" s="141"/>
      <c r="J517" s="141"/>
      <c r="K517" s="141"/>
      <c r="L517" s="368"/>
      <c r="M517" s="368"/>
      <c r="N517" s="363"/>
      <c r="O517" s="363"/>
      <c r="P517" s="141"/>
      <c r="Q517" s="106" t="str">
        <f>IF(AND(L517="",M517="",N517="",O517=""),"", IF(O517="",0, IF(N517="RCP", VLOOKUP(O517,VALIDATIONS!$DX$2:$DY$31,2,FALSE), IF(N517="RCBC", VLOOKUP(O517,VALIDATIONS!$EA$2:$EB$90,2,FALSE), IF(O517="Pipe",VALIDATIONS!$ED$2:$EE$16,0)))*G517*P517)   + IF(OR(L517="",L517="No",O517=""),0,          IF(N517="RCP",VLOOKUP(O517,VALIDATIONS!$DX$2:$DZ$31,3,FALSE),IF(N517="RCBC",VLOOKUP(O517,VALIDATIONS!$EA$2:$EC$90,3,FALSE),IF(N517="Pipe", VLOOKUP(O517,VALIDATIONS!$ED$2:$EF$16,3,FALSE))))         ) + IF(OR(M517="",M517="No",O517=""),0, IF(N517="RCP",VLOOKUP(O517,VALIDATIONS!$DX$2:$DZ$31,3,FALSE),IF(N517="RCBC",VLOOKUP(O517,VALIDATIONS!$EA$2:$EC$90,3,FALSE),IF(N517="Pipe", VLOOKUP(O517,VALIDATIONS!$ED$2:$EF$16,3,FALSE)))) )     )</f>
        <v/>
      </c>
    </row>
    <row r="518" spans="1:17" x14ac:dyDescent="0.2">
      <c r="A518" s="136"/>
      <c r="B518" s="141"/>
      <c r="C518" s="361"/>
      <c r="D518" s="141"/>
      <c r="E518" s="141"/>
      <c r="F518" s="141"/>
      <c r="G518" s="172"/>
      <c r="H518" s="141"/>
      <c r="I518" s="141"/>
      <c r="J518" s="141"/>
      <c r="K518" s="141"/>
      <c r="L518" s="368"/>
      <c r="M518" s="368"/>
      <c r="N518" s="363"/>
      <c r="O518" s="363"/>
      <c r="P518" s="141"/>
      <c r="Q518" s="106" t="str">
        <f>IF(AND(L518="",M518="",N518="",O518=""),"", IF(O518="",0, IF(N518="RCP", VLOOKUP(O518,VALIDATIONS!$DX$2:$DY$31,2,FALSE), IF(N518="RCBC", VLOOKUP(O518,VALIDATIONS!$EA$2:$EB$90,2,FALSE), IF(O518="Pipe",VALIDATIONS!$ED$2:$EE$16,0)))*G518*P518)   + IF(OR(L518="",L518="No",O518=""),0,          IF(N518="RCP",VLOOKUP(O518,VALIDATIONS!$DX$2:$DZ$31,3,FALSE),IF(N518="RCBC",VLOOKUP(O518,VALIDATIONS!$EA$2:$EC$90,3,FALSE),IF(N518="Pipe", VLOOKUP(O518,VALIDATIONS!$ED$2:$EF$16,3,FALSE))))         ) + IF(OR(M518="",M518="No",O518=""),0, IF(N518="RCP",VLOOKUP(O518,VALIDATIONS!$DX$2:$DZ$31,3,FALSE),IF(N518="RCBC",VLOOKUP(O518,VALIDATIONS!$EA$2:$EC$90,3,FALSE),IF(N518="Pipe", VLOOKUP(O518,VALIDATIONS!$ED$2:$EF$16,3,FALSE)))) )     )</f>
        <v/>
      </c>
    </row>
    <row r="519" spans="1:17" x14ac:dyDescent="0.2">
      <c r="A519" s="136"/>
      <c r="B519" s="141"/>
      <c r="C519" s="361"/>
      <c r="D519" s="141"/>
      <c r="E519" s="141"/>
      <c r="F519" s="141"/>
      <c r="G519" s="172"/>
      <c r="H519" s="141"/>
      <c r="I519" s="141"/>
      <c r="J519" s="141"/>
      <c r="K519" s="141"/>
      <c r="L519" s="368"/>
      <c r="M519" s="368"/>
      <c r="N519" s="363"/>
      <c r="O519" s="363"/>
      <c r="P519" s="141"/>
      <c r="Q519" s="106" t="str">
        <f>IF(AND(L519="",M519="",N519="",O519=""),"", IF(O519="",0, IF(N519="RCP", VLOOKUP(O519,VALIDATIONS!$DX$2:$DY$31,2,FALSE), IF(N519="RCBC", VLOOKUP(O519,VALIDATIONS!$EA$2:$EB$90,2,FALSE), IF(O519="Pipe",VALIDATIONS!$ED$2:$EE$16,0)))*G519*P519)   + IF(OR(L519="",L519="No",O519=""),0,          IF(N519="RCP",VLOOKUP(O519,VALIDATIONS!$DX$2:$DZ$31,3,FALSE),IF(N519="RCBC",VLOOKUP(O519,VALIDATIONS!$EA$2:$EC$90,3,FALSE),IF(N519="Pipe", VLOOKUP(O519,VALIDATIONS!$ED$2:$EF$16,3,FALSE))))         ) + IF(OR(M519="",M519="No",O519=""),0, IF(N519="RCP",VLOOKUP(O519,VALIDATIONS!$DX$2:$DZ$31,3,FALSE),IF(N519="RCBC",VLOOKUP(O519,VALIDATIONS!$EA$2:$EC$90,3,FALSE),IF(N519="Pipe", VLOOKUP(O519,VALIDATIONS!$ED$2:$EF$16,3,FALSE)))) )     )</f>
        <v/>
      </c>
    </row>
    <row r="520" spans="1:17" x14ac:dyDescent="0.2">
      <c r="A520" s="136"/>
      <c r="B520" s="141"/>
      <c r="C520" s="361"/>
      <c r="D520" s="141"/>
      <c r="E520" s="141"/>
      <c r="F520" s="141"/>
      <c r="G520" s="172"/>
      <c r="H520" s="141"/>
      <c r="I520" s="141"/>
      <c r="J520" s="141"/>
      <c r="K520" s="141"/>
      <c r="L520" s="368"/>
      <c r="M520" s="368"/>
      <c r="N520" s="363"/>
      <c r="O520" s="363"/>
      <c r="P520" s="141"/>
      <c r="Q520" s="106" t="str">
        <f>IF(AND(L520="",M520="",N520="",O520=""),"", IF(O520="",0, IF(N520="RCP", VLOOKUP(O520,VALIDATIONS!$DX$2:$DY$31,2,FALSE), IF(N520="RCBC", VLOOKUP(O520,VALIDATIONS!$EA$2:$EB$90,2,FALSE), IF(O520="Pipe",VALIDATIONS!$ED$2:$EE$16,0)))*G520*P520)   + IF(OR(L520="",L520="No",O520=""),0,          IF(N520="RCP",VLOOKUP(O520,VALIDATIONS!$DX$2:$DZ$31,3,FALSE),IF(N520="RCBC",VLOOKUP(O520,VALIDATIONS!$EA$2:$EC$90,3,FALSE),IF(N520="Pipe", VLOOKUP(O520,VALIDATIONS!$ED$2:$EF$16,3,FALSE))))         ) + IF(OR(M520="",M520="No",O520=""),0, IF(N520="RCP",VLOOKUP(O520,VALIDATIONS!$DX$2:$DZ$31,3,FALSE),IF(N520="RCBC",VLOOKUP(O520,VALIDATIONS!$EA$2:$EC$90,3,FALSE),IF(N520="Pipe", VLOOKUP(O520,VALIDATIONS!$ED$2:$EF$16,3,FALSE)))) )     )</f>
        <v/>
      </c>
    </row>
    <row r="521" spans="1:17" x14ac:dyDescent="0.2">
      <c r="A521" s="136"/>
      <c r="B521" s="141"/>
      <c r="C521" s="361"/>
      <c r="D521" s="141"/>
      <c r="E521" s="141"/>
      <c r="F521" s="141"/>
      <c r="G521" s="172"/>
      <c r="H521" s="141"/>
      <c r="I521" s="141"/>
      <c r="J521" s="141"/>
      <c r="K521" s="141"/>
      <c r="L521" s="368"/>
      <c r="M521" s="368"/>
      <c r="N521" s="363"/>
      <c r="O521" s="363"/>
      <c r="P521" s="141"/>
      <c r="Q521" s="106" t="str">
        <f>IF(AND(L521="",M521="",N521="",O521=""),"", IF(O521="",0, IF(N521="RCP", VLOOKUP(O521,VALIDATIONS!$DX$2:$DY$31,2,FALSE), IF(N521="RCBC", VLOOKUP(O521,VALIDATIONS!$EA$2:$EB$90,2,FALSE), IF(O521="Pipe",VALIDATIONS!$ED$2:$EE$16,0)))*G521*P521)   + IF(OR(L521="",L521="No",O521=""),0,          IF(N521="RCP",VLOOKUP(O521,VALIDATIONS!$DX$2:$DZ$31,3,FALSE),IF(N521="RCBC",VLOOKUP(O521,VALIDATIONS!$EA$2:$EC$90,3,FALSE),IF(N521="Pipe", VLOOKUP(O521,VALIDATIONS!$ED$2:$EF$16,3,FALSE))))         ) + IF(OR(M521="",M521="No",O521=""),0, IF(N521="RCP",VLOOKUP(O521,VALIDATIONS!$DX$2:$DZ$31,3,FALSE),IF(N521="RCBC",VLOOKUP(O521,VALIDATIONS!$EA$2:$EC$90,3,FALSE),IF(N521="Pipe", VLOOKUP(O521,VALIDATIONS!$ED$2:$EF$16,3,FALSE)))) )     )</f>
        <v/>
      </c>
    </row>
    <row r="522" spans="1:17" x14ac:dyDescent="0.2">
      <c r="A522" s="136"/>
      <c r="B522" s="141"/>
      <c r="C522" s="361"/>
      <c r="D522" s="141"/>
      <c r="E522" s="141"/>
      <c r="F522" s="141"/>
      <c r="G522" s="172"/>
      <c r="H522" s="141"/>
      <c r="I522" s="141"/>
      <c r="J522" s="141"/>
      <c r="K522" s="141"/>
      <c r="L522" s="368"/>
      <c r="M522" s="368"/>
      <c r="N522" s="363"/>
      <c r="O522" s="363"/>
      <c r="P522" s="141"/>
      <c r="Q522" s="106" t="str">
        <f>IF(AND(L522="",M522="",N522="",O522=""),"", IF(O522="",0, IF(N522="RCP", VLOOKUP(O522,VALIDATIONS!$DX$2:$DY$31,2,FALSE), IF(N522="RCBC", VLOOKUP(O522,VALIDATIONS!$EA$2:$EB$90,2,FALSE), IF(O522="Pipe",VALIDATIONS!$ED$2:$EE$16,0)))*G522*P522)   + IF(OR(L522="",L522="No",O522=""),0,          IF(N522="RCP",VLOOKUP(O522,VALIDATIONS!$DX$2:$DZ$31,3,FALSE),IF(N522="RCBC",VLOOKUP(O522,VALIDATIONS!$EA$2:$EC$90,3,FALSE),IF(N522="Pipe", VLOOKUP(O522,VALIDATIONS!$ED$2:$EF$16,3,FALSE))))         ) + IF(OR(M522="",M522="No",O522=""),0, IF(N522="RCP",VLOOKUP(O522,VALIDATIONS!$DX$2:$DZ$31,3,FALSE),IF(N522="RCBC",VLOOKUP(O522,VALIDATIONS!$EA$2:$EC$90,3,FALSE),IF(N522="Pipe", VLOOKUP(O522,VALIDATIONS!$ED$2:$EF$16,3,FALSE)))) )     )</f>
        <v/>
      </c>
    </row>
    <row r="523" spans="1:17" x14ac:dyDescent="0.2">
      <c r="A523" s="136"/>
      <c r="B523" s="141"/>
      <c r="C523" s="361"/>
      <c r="D523" s="141"/>
      <c r="E523" s="141"/>
      <c r="F523" s="141"/>
      <c r="G523" s="172"/>
      <c r="H523" s="141"/>
      <c r="I523" s="141"/>
      <c r="J523" s="141"/>
      <c r="K523" s="141"/>
      <c r="L523" s="368"/>
      <c r="M523" s="368"/>
      <c r="N523" s="363"/>
      <c r="O523" s="363"/>
      <c r="P523" s="141"/>
      <c r="Q523" s="106" t="str">
        <f>IF(AND(L523="",M523="",N523="",O523=""),"", IF(O523="",0, IF(N523="RCP", VLOOKUP(O523,VALIDATIONS!$DX$2:$DY$31,2,FALSE), IF(N523="RCBC", VLOOKUP(O523,VALIDATIONS!$EA$2:$EB$90,2,FALSE), IF(O523="Pipe",VALIDATIONS!$ED$2:$EE$16,0)))*G523*P523)   + IF(OR(L523="",L523="No",O523=""),0,          IF(N523="RCP",VLOOKUP(O523,VALIDATIONS!$DX$2:$DZ$31,3,FALSE),IF(N523="RCBC",VLOOKUP(O523,VALIDATIONS!$EA$2:$EC$90,3,FALSE),IF(N523="Pipe", VLOOKUP(O523,VALIDATIONS!$ED$2:$EF$16,3,FALSE))))         ) + IF(OR(M523="",M523="No",O523=""),0, IF(N523="RCP",VLOOKUP(O523,VALIDATIONS!$DX$2:$DZ$31,3,FALSE),IF(N523="RCBC",VLOOKUP(O523,VALIDATIONS!$EA$2:$EC$90,3,FALSE),IF(N523="Pipe", VLOOKUP(O523,VALIDATIONS!$ED$2:$EF$16,3,FALSE)))) )     )</f>
        <v/>
      </c>
    </row>
    <row r="524" spans="1:17" x14ac:dyDescent="0.2">
      <c r="A524" s="136"/>
      <c r="B524" s="141"/>
      <c r="C524" s="361"/>
      <c r="D524" s="141"/>
      <c r="E524" s="141"/>
      <c r="F524" s="141"/>
      <c r="G524" s="172"/>
      <c r="H524" s="141"/>
      <c r="I524" s="141"/>
      <c r="J524" s="141"/>
      <c r="K524" s="141"/>
      <c r="L524" s="368"/>
      <c r="M524" s="368"/>
      <c r="N524" s="363"/>
      <c r="O524" s="363"/>
      <c r="P524" s="141"/>
      <c r="Q524" s="106" t="str">
        <f>IF(AND(L524="",M524="",N524="",O524=""),"", IF(O524="",0, IF(N524="RCP", VLOOKUP(O524,VALIDATIONS!$DX$2:$DY$31,2,FALSE), IF(N524="RCBC", VLOOKUP(O524,VALIDATIONS!$EA$2:$EB$90,2,FALSE), IF(O524="Pipe",VALIDATIONS!$ED$2:$EE$16,0)))*G524*P524)   + IF(OR(L524="",L524="No",O524=""),0,          IF(N524="RCP",VLOOKUP(O524,VALIDATIONS!$DX$2:$DZ$31,3,FALSE),IF(N524="RCBC",VLOOKUP(O524,VALIDATIONS!$EA$2:$EC$90,3,FALSE),IF(N524="Pipe", VLOOKUP(O524,VALIDATIONS!$ED$2:$EF$16,3,FALSE))))         ) + IF(OR(M524="",M524="No",O524=""),0, IF(N524="RCP",VLOOKUP(O524,VALIDATIONS!$DX$2:$DZ$31,3,FALSE),IF(N524="RCBC",VLOOKUP(O524,VALIDATIONS!$EA$2:$EC$90,3,FALSE),IF(N524="Pipe", VLOOKUP(O524,VALIDATIONS!$ED$2:$EF$16,3,FALSE)))) )     )</f>
        <v/>
      </c>
    </row>
    <row r="525" spans="1:17" x14ac:dyDescent="0.2">
      <c r="A525" s="136"/>
      <c r="B525" s="141"/>
      <c r="C525" s="361"/>
      <c r="D525" s="141"/>
      <c r="E525" s="141"/>
      <c r="F525" s="141"/>
      <c r="G525" s="172"/>
      <c r="H525" s="141"/>
      <c r="I525" s="141"/>
      <c r="J525" s="141"/>
      <c r="K525" s="141"/>
      <c r="L525" s="368"/>
      <c r="M525" s="368"/>
      <c r="N525" s="363"/>
      <c r="O525" s="363"/>
      <c r="P525" s="141"/>
      <c r="Q525" s="106" t="str">
        <f>IF(AND(L525="",M525="",N525="",O525=""),"", IF(O525="",0, IF(N525="RCP", VLOOKUP(O525,VALIDATIONS!$DX$2:$DY$31,2,FALSE), IF(N525="RCBC", VLOOKUP(O525,VALIDATIONS!$EA$2:$EB$90,2,FALSE), IF(O525="Pipe",VALIDATIONS!$ED$2:$EE$16,0)))*G525*P525)   + IF(OR(L525="",L525="No",O525=""),0,          IF(N525="RCP",VLOOKUP(O525,VALIDATIONS!$DX$2:$DZ$31,3,FALSE),IF(N525="RCBC",VLOOKUP(O525,VALIDATIONS!$EA$2:$EC$90,3,FALSE),IF(N525="Pipe", VLOOKUP(O525,VALIDATIONS!$ED$2:$EF$16,3,FALSE))))         ) + IF(OR(M525="",M525="No",O525=""),0, IF(N525="RCP",VLOOKUP(O525,VALIDATIONS!$DX$2:$DZ$31,3,FALSE),IF(N525="RCBC",VLOOKUP(O525,VALIDATIONS!$EA$2:$EC$90,3,FALSE),IF(N525="Pipe", VLOOKUP(O525,VALIDATIONS!$ED$2:$EF$16,3,FALSE)))) )     )</f>
        <v/>
      </c>
    </row>
    <row r="526" spans="1:17" x14ac:dyDescent="0.2">
      <c r="A526" s="136"/>
      <c r="B526" s="141"/>
      <c r="C526" s="361"/>
      <c r="D526" s="141"/>
      <c r="E526" s="141"/>
      <c r="F526" s="141"/>
      <c r="G526" s="172"/>
      <c r="H526" s="141"/>
      <c r="I526" s="141"/>
      <c r="J526" s="141"/>
      <c r="K526" s="141"/>
      <c r="L526" s="368"/>
      <c r="M526" s="368"/>
      <c r="N526" s="363"/>
      <c r="O526" s="363"/>
      <c r="P526" s="141"/>
      <c r="Q526" s="106" t="str">
        <f>IF(AND(L526="",M526="",N526="",O526=""),"", IF(O526="",0, IF(N526="RCP", VLOOKUP(O526,VALIDATIONS!$DX$2:$DY$31,2,FALSE), IF(N526="RCBC", VLOOKUP(O526,VALIDATIONS!$EA$2:$EB$90,2,FALSE), IF(O526="Pipe",VALIDATIONS!$ED$2:$EE$16,0)))*G526*P526)   + IF(OR(L526="",L526="No",O526=""),0,          IF(N526="RCP",VLOOKUP(O526,VALIDATIONS!$DX$2:$DZ$31,3,FALSE),IF(N526="RCBC",VLOOKUP(O526,VALIDATIONS!$EA$2:$EC$90,3,FALSE),IF(N526="Pipe", VLOOKUP(O526,VALIDATIONS!$ED$2:$EF$16,3,FALSE))))         ) + IF(OR(M526="",M526="No",O526=""),0, IF(N526="RCP",VLOOKUP(O526,VALIDATIONS!$DX$2:$DZ$31,3,FALSE),IF(N526="RCBC",VLOOKUP(O526,VALIDATIONS!$EA$2:$EC$90,3,FALSE),IF(N526="Pipe", VLOOKUP(O526,VALIDATIONS!$ED$2:$EF$16,3,FALSE)))) )     )</f>
        <v/>
      </c>
    </row>
    <row r="527" spans="1:17" x14ac:dyDescent="0.2">
      <c r="A527" s="136"/>
      <c r="B527" s="141"/>
      <c r="C527" s="361"/>
      <c r="D527" s="141"/>
      <c r="E527" s="141"/>
      <c r="F527" s="141"/>
      <c r="G527" s="172"/>
      <c r="H527" s="141"/>
      <c r="I527" s="141"/>
      <c r="J527" s="141"/>
      <c r="K527" s="141"/>
      <c r="L527" s="368"/>
      <c r="M527" s="368"/>
      <c r="N527" s="363"/>
      <c r="O527" s="363"/>
      <c r="P527" s="141"/>
      <c r="Q527" s="106" t="str">
        <f>IF(AND(L527="",M527="",N527="",O527=""),"", IF(O527="",0, IF(N527="RCP", VLOOKUP(O527,VALIDATIONS!$DX$2:$DY$31,2,FALSE), IF(N527="RCBC", VLOOKUP(O527,VALIDATIONS!$EA$2:$EB$90,2,FALSE), IF(O527="Pipe",VALIDATIONS!$ED$2:$EE$16,0)))*G527*P527)   + IF(OR(L527="",L527="No",O527=""),0,          IF(N527="RCP",VLOOKUP(O527,VALIDATIONS!$DX$2:$DZ$31,3,FALSE),IF(N527="RCBC",VLOOKUP(O527,VALIDATIONS!$EA$2:$EC$90,3,FALSE),IF(N527="Pipe", VLOOKUP(O527,VALIDATIONS!$ED$2:$EF$16,3,FALSE))))         ) + IF(OR(M527="",M527="No",O527=""),0, IF(N527="RCP",VLOOKUP(O527,VALIDATIONS!$DX$2:$DZ$31,3,FALSE),IF(N527="RCBC",VLOOKUP(O527,VALIDATIONS!$EA$2:$EC$90,3,FALSE),IF(N527="Pipe", VLOOKUP(O527,VALIDATIONS!$ED$2:$EF$16,3,FALSE)))) )     )</f>
        <v/>
      </c>
    </row>
    <row r="528" spans="1:17" x14ac:dyDescent="0.2">
      <c r="A528" s="136"/>
      <c r="B528" s="141"/>
      <c r="C528" s="361"/>
      <c r="D528" s="141"/>
      <c r="E528" s="141"/>
      <c r="F528" s="141"/>
      <c r="G528" s="172"/>
      <c r="H528" s="141"/>
      <c r="I528" s="141"/>
      <c r="J528" s="141"/>
      <c r="K528" s="141"/>
      <c r="L528" s="368"/>
      <c r="M528" s="368"/>
      <c r="N528" s="363"/>
      <c r="O528" s="363"/>
      <c r="P528" s="141"/>
      <c r="Q528" s="106" t="str">
        <f>IF(AND(L528="",M528="",N528="",O528=""),"", IF(O528="",0, IF(N528="RCP", VLOOKUP(O528,VALIDATIONS!$DX$2:$DY$31,2,FALSE), IF(N528="RCBC", VLOOKUP(O528,VALIDATIONS!$EA$2:$EB$90,2,FALSE), IF(O528="Pipe",VALIDATIONS!$ED$2:$EE$16,0)))*G528*P528)   + IF(OR(L528="",L528="No",O528=""),0,          IF(N528="RCP",VLOOKUP(O528,VALIDATIONS!$DX$2:$DZ$31,3,FALSE),IF(N528="RCBC",VLOOKUP(O528,VALIDATIONS!$EA$2:$EC$90,3,FALSE),IF(N528="Pipe", VLOOKUP(O528,VALIDATIONS!$ED$2:$EF$16,3,FALSE))))         ) + IF(OR(M528="",M528="No",O528=""),0, IF(N528="RCP",VLOOKUP(O528,VALIDATIONS!$DX$2:$DZ$31,3,FALSE),IF(N528="RCBC",VLOOKUP(O528,VALIDATIONS!$EA$2:$EC$90,3,FALSE),IF(N528="Pipe", VLOOKUP(O528,VALIDATIONS!$ED$2:$EF$16,3,FALSE)))) )     )</f>
        <v/>
      </c>
    </row>
    <row r="529" spans="1:17" x14ac:dyDescent="0.2">
      <c r="A529" s="136"/>
      <c r="B529" s="141"/>
      <c r="C529" s="361"/>
      <c r="D529" s="141"/>
      <c r="E529" s="141"/>
      <c r="F529" s="141"/>
      <c r="G529" s="172"/>
      <c r="H529" s="141"/>
      <c r="I529" s="141"/>
      <c r="J529" s="141"/>
      <c r="K529" s="141"/>
      <c r="L529" s="368"/>
      <c r="M529" s="368"/>
      <c r="N529" s="363"/>
      <c r="O529" s="363"/>
      <c r="P529" s="141"/>
      <c r="Q529" s="106" t="str">
        <f>IF(AND(L529="",M529="",N529="",O529=""),"", IF(O529="",0, IF(N529="RCP", VLOOKUP(O529,VALIDATIONS!$DX$2:$DY$31,2,FALSE), IF(N529="RCBC", VLOOKUP(O529,VALIDATIONS!$EA$2:$EB$90,2,FALSE), IF(O529="Pipe",VALIDATIONS!$ED$2:$EE$16,0)))*G529*P529)   + IF(OR(L529="",L529="No",O529=""),0,          IF(N529="RCP",VLOOKUP(O529,VALIDATIONS!$DX$2:$DZ$31,3,FALSE),IF(N529="RCBC",VLOOKUP(O529,VALIDATIONS!$EA$2:$EC$90,3,FALSE),IF(N529="Pipe", VLOOKUP(O529,VALIDATIONS!$ED$2:$EF$16,3,FALSE))))         ) + IF(OR(M529="",M529="No",O529=""),0, IF(N529="RCP",VLOOKUP(O529,VALIDATIONS!$DX$2:$DZ$31,3,FALSE),IF(N529="RCBC",VLOOKUP(O529,VALIDATIONS!$EA$2:$EC$90,3,FALSE),IF(N529="Pipe", VLOOKUP(O529,VALIDATIONS!$ED$2:$EF$16,3,FALSE)))) )     )</f>
        <v/>
      </c>
    </row>
    <row r="530" spans="1:17" x14ac:dyDescent="0.2">
      <c r="A530" s="136"/>
      <c r="B530" s="141"/>
      <c r="C530" s="361"/>
      <c r="D530" s="141"/>
      <c r="E530" s="141"/>
      <c r="F530" s="141"/>
      <c r="G530" s="172"/>
      <c r="H530" s="141"/>
      <c r="I530" s="141"/>
      <c r="J530" s="141"/>
      <c r="K530" s="141"/>
      <c r="L530" s="368"/>
      <c r="M530" s="368"/>
      <c r="N530" s="363"/>
      <c r="O530" s="363"/>
      <c r="P530" s="141"/>
      <c r="Q530" s="106" t="str">
        <f>IF(AND(L530="",M530="",N530="",O530=""),"", IF(O530="",0, IF(N530="RCP", VLOOKUP(O530,VALIDATIONS!$DX$2:$DY$31,2,FALSE), IF(N530="RCBC", VLOOKUP(O530,VALIDATIONS!$EA$2:$EB$90,2,FALSE), IF(O530="Pipe",VALIDATIONS!$ED$2:$EE$16,0)))*G530*P530)   + IF(OR(L530="",L530="No",O530=""),0,          IF(N530="RCP",VLOOKUP(O530,VALIDATIONS!$DX$2:$DZ$31,3,FALSE),IF(N530="RCBC",VLOOKUP(O530,VALIDATIONS!$EA$2:$EC$90,3,FALSE),IF(N530="Pipe", VLOOKUP(O530,VALIDATIONS!$ED$2:$EF$16,3,FALSE))))         ) + IF(OR(M530="",M530="No",O530=""),0, IF(N530="RCP",VLOOKUP(O530,VALIDATIONS!$DX$2:$DZ$31,3,FALSE),IF(N530="RCBC",VLOOKUP(O530,VALIDATIONS!$EA$2:$EC$90,3,FALSE),IF(N530="Pipe", VLOOKUP(O530,VALIDATIONS!$ED$2:$EF$16,3,FALSE)))) )     )</f>
        <v/>
      </c>
    </row>
    <row r="531" spans="1:17" x14ac:dyDescent="0.2">
      <c r="A531" s="136"/>
      <c r="B531" s="141"/>
      <c r="C531" s="361"/>
      <c r="D531" s="141"/>
      <c r="E531" s="141"/>
      <c r="F531" s="141"/>
      <c r="G531" s="172"/>
      <c r="H531" s="141"/>
      <c r="I531" s="141"/>
      <c r="J531" s="141"/>
      <c r="K531" s="141"/>
      <c r="L531" s="368"/>
      <c r="M531" s="368"/>
      <c r="N531" s="363"/>
      <c r="O531" s="363"/>
      <c r="P531" s="141"/>
      <c r="Q531" s="106" t="str">
        <f>IF(AND(L531="",M531="",N531="",O531=""),"", IF(O531="",0, IF(N531="RCP", VLOOKUP(O531,VALIDATIONS!$DX$2:$DY$31,2,FALSE), IF(N531="RCBC", VLOOKUP(O531,VALIDATIONS!$EA$2:$EB$90,2,FALSE), IF(O531="Pipe",VALIDATIONS!$ED$2:$EE$16,0)))*G531*P531)   + IF(OR(L531="",L531="No",O531=""),0,          IF(N531="RCP",VLOOKUP(O531,VALIDATIONS!$DX$2:$DZ$31,3,FALSE),IF(N531="RCBC",VLOOKUP(O531,VALIDATIONS!$EA$2:$EC$90,3,FALSE),IF(N531="Pipe", VLOOKUP(O531,VALIDATIONS!$ED$2:$EF$16,3,FALSE))))         ) + IF(OR(M531="",M531="No",O531=""),0, IF(N531="RCP",VLOOKUP(O531,VALIDATIONS!$DX$2:$DZ$31,3,FALSE),IF(N531="RCBC",VLOOKUP(O531,VALIDATIONS!$EA$2:$EC$90,3,FALSE),IF(N531="Pipe", VLOOKUP(O531,VALIDATIONS!$ED$2:$EF$16,3,FALSE)))) )     )</f>
        <v/>
      </c>
    </row>
    <row r="532" spans="1:17" x14ac:dyDescent="0.2">
      <c r="A532" s="136"/>
      <c r="B532" s="141"/>
      <c r="C532" s="361"/>
      <c r="D532" s="141"/>
      <c r="E532" s="141"/>
      <c r="F532" s="141"/>
      <c r="G532" s="172"/>
      <c r="H532" s="141"/>
      <c r="I532" s="141"/>
      <c r="J532" s="141"/>
      <c r="K532" s="141"/>
      <c r="L532" s="368"/>
      <c r="M532" s="368"/>
      <c r="N532" s="363"/>
      <c r="O532" s="363"/>
      <c r="P532" s="141"/>
      <c r="Q532" s="106" t="str">
        <f>IF(AND(L532="",M532="",N532="",O532=""),"", IF(O532="",0, IF(N532="RCP", VLOOKUP(O532,VALIDATIONS!$DX$2:$DY$31,2,FALSE), IF(N532="RCBC", VLOOKUP(O532,VALIDATIONS!$EA$2:$EB$90,2,FALSE), IF(O532="Pipe",VALIDATIONS!$ED$2:$EE$16,0)))*G532*P532)   + IF(OR(L532="",L532="No",O532=""),0,          IF(N532="RCP",VLOOKUP(O532,VALIDATIONS!$DX$2:$DZ$31,3,FALSE),IF(N532="RCBC",VLOOKUP(O532,VALIDATIONS!$EA$2:$EC$90,3,FALSE),IF(N532="Pipe", VLOOKUP(O532,VALIDATIONS!$ED$2:$EF$16,3,FALSE))))         ) + IF(OR(M532="",M532="No",O532=""),0, IF(N532="RCP",VLOOKUP(O532,VALIDATIONS!$DX$2:$DZ$31,3,FALSE),IF(N532="RCBC",VLOOKUP(O532,VALIDATIONS!$EA$2:$EC$90,3,FALSE),IF(N532="Pipe", VLOOKUP(O532,VALIDATIONS!$ED$2:$EF$16,3,FALSE)))) )     )</f>
        <v/>
      </c>
    </row>
    <row r="533" spans="1:17" x14ac:dyDescent="0.2">
      <c r="A533" s="136"/>
      <c r="B533" s="141"/>
      <c r="C533" s="361"/>
      <c r="D533" s="141"/>
      <c r="E533" s="141"/>
      <c r="F533" s="141"/>
      <c r="G533" s="172"/>
      <c r="H533" s="141"/>
      <c r="I533" s="141"/>
      <c r="J533" s="141"/>
      <c r="K533" s="141"/>
      <c r="L533" s="368"/>
      <c r="M533" s="368"/>
      <c r="N533" s="363"/>
      <c r="O533" s="363"/>
      <c r="P533" s="141"/>
      <c r="Q533" s="106" t="str">
        <f>IF(AND(L533="",M533="",N533="",O533=""),"", IF(O533="",0, IF(N533="RCP", VLOOKUP(O533,VALIDATIONS!$DX$2:$DY$31,2,FALSE), IF(N533="RCBC", VLOOKUP(O533,VALIDATIONS!$EA$2:$EB$90,2,FALSE), IF(O533="Pipe",VALIDATIONS!$ED$2:$EE$16,0)))*G533*P533)   + IF(OR(L533="",L533="No",O533=""),0,          IF(N533="RCP",VLOOKUP(O533,VALIDATIONS!$DX$2:$DZ$31,3,FALSE),IF(N533="RCBC",VLOOKUP(O533,VALIDATIONS!$EA$2:$EC$90,3,FALSE),IF(N533="Pipe", VLOOKUP(O533,VALIDATIONS!$ED$2:$EF$16,3,FALSE))))         ) + IF(OR(M533="",M533="No",O533=""),0, IF(N533="RCP",VLOOKUP(O533,VALIDATIONS!$DX$2:$DZ$31,3,FALSE),IF(N533="RCBC",VLOOKUP(O533,VALIDATIONS!$EA$2:$EC$90,3,FALSE),IF(N533="Pipe", VLOOKUP(O533,VALIDATIONS!$ED$2:$EF$16,3,FALSE)))) )     )</f>
        <v/>
      </c>
    </row>
    <row r="534" spans="1:17" x14ac:dyDescent="0.2">
      <c r="A534" s="136"/>
      <c r="B534" s="141"/>
      <c r="C534" s="361"/>
      <c r="D534" s="141"/>
      <c r="E534" s="141"/>
      <c r="F534" s="141"/>
      <c r="G534" s="172"/>
      <c r="H534" s="141"/>
      <c r="I534" s="141"/>
      <c r="J534" s="141"/>
      <c r="K534" s="141"/>
      <c r="L534" s="368"/>
      <c r="M534" s="368"/>
      <c r="N534" s="363"/>
      <c r="O534" s="363"/>
      <c r="P534" s="141"/>
      <c r="Q534" s="106" t="str">
        <f>IF(AND(L534="",M534="",N534="",O534=""),"", IF(O534="",0, IF(N534="RCP", VLOOKUP(O534,VALIDATIONS!$DX$2:$DY$31,2,FALSE), IF(N534="RCBC", VLOOKUP(O534,VALIDATIONS!$EA$2:$EB$90,2,FALSE), IF(O534="Pipe",VALIDATIONS!$ED$2:$EE$16,0)))*G534*P534)   + IF(OR(L534="",L534="No",O534=""),0,          IF(N534="RCP",VLOOKUP(O534,VALIDATIONS!$DX$2:$DZ$31,3,FALSE),IF(N534="RCBC",VLOOKUP(O534,VALIDATIONS!$EA$2:$EC$90,3,FALSE),IF(N534="Pipe", VLOOKUP(O534,VALIDATIONS!$ED$2:$EF$16,3,FALSE))))         ) + IF(OR(M534="",M534="No",O534=""),0, IF(N534="RCP",VLOOKUP(O534,VALIDATIONS!$DX$2:$DZ$31,3,FALSE),IF(N534="RCBC",VLOOKUP(O534,VALIDATIONS!$EA$2:$EC$90,3,FALSE),IF(N534="Pipe", VLOOKUP(O534,VALIDATIONS!$ED$2:$EF$16,3,FALSE)))) )     )</f>
        <v/>
      </c>
    </row>
    <row r="535" spans="1:17" x14ac:dyDescent="0.2">
      <c r="A535" s="136"/>
      <c r="B535" s="141"/>
      <c r="C535" s="361"/>
      <c r="D535" s="141"/>
      <c r="E535" s="141"/>
      <c r="F535" s="141"/>
      <c r="G535" s="172"/>
      <c r="H535" s="141"/>
      <c r="I535" s="141"/>
      <c r="J535" s="141"/>
      <c r="K535" s="141"/>
      <c r="L535" s="368"/>
      <c r="M535" s="368"/>
      <c r="N535" s="363"/>
      <c r="O535" s="363"/>
      <c r="P535" s="141"/>
      <c r="Q535" s="106" t="str">
        <f>IF(AND(L535="",M535="",N535="",O535=""),"", IF(O535="",0, IF(N535="RCP", VLOOKUP(O535,VALIDATIONS!$DX$2:$DY$31,2,FALSE), IF(N535="RCBC", VLOOKUP(O535,VALIDATIONS!$EA$2:$EB$90,2,FALSE), IF(O535="Pipe",VALIDATIONS!$ED$2:$EE$16,0)))*G535*P535)   + IF(OR(L535="",L535="No",O535=""),0,          IF(N535="RCP",VLOOKUP(O535,VALIDATIONS!$DX$2:$DZ$31,3,FALSE),IF(N535="RCBC",VLOOKUP(O535,VALIDATIONS!$EA$2:$EC$90,3,FALSE),IF(N535="Pipe", VLOOKUP(O535,VALIDATIONS!$ED$2:$EF$16,3,FALSE))))         ) + IF(OR(M535="",M535="No",O535=""),0, IF(N535="RCP",VLOOKUP(O535,VALIDATIONS!$DX$2:$DZ$31,3,FALSE),IF(N535="RCBC",VLOOKUP(O535,VALIDATIONS!$EA$2:$EC$90,3,FALSE),IF(N535="Pipe", VLOOKUP(O535,VALIDATIONS!$ED$2:$EF$16,3,FALSE)))) )     )</f>
        <v/>
      </c>
    </row>
    <row r="536" spans="1:17" x14ac:dyDescent="0.2">
      <c r="A536" s="136"/>
      <c r="B536" s="141"/>
      <c r="C536" s="361"/>
      <c r="D536" s="141"/>
      <c r="E536" s="141"/>
      <c r="F536" s="141"/>
      <c r="G536" s="172"/>
      <c r="H536" s="141"/>
      <c r="I536" s="141"/>
      <c r="J536" s="141"/>
      <c r="K536" s="141"/>
      <c r="L536" s="368"/>
      <c r="M536" s="368"/>
      <c r="N536" s="363"/>
      <c r="O536" s="363"/>
      <c r="P536" s="141"/>
      <c r="Q536" s="106" t="str">
        <f>IF(AND(L536="",M536="",N536="",O536=""),"", IF(O536="",0, IF(N536="RCP", VLOOKUP(O536,VALIDATIONS!$DX$2:$DY$31,2,FALSE), IF(N536="RCBC", VLOOKUP(O536,VALIDATIONS!$EA$2:$EB$90,2,FALSE), IF(O536="Pipe",VALIDATIONS!$ED$2:$EE$16,0)))*G536*P536)   + IF(OR(L536="",L536="No",O536=""),0,          IF(N536="RCP",VLOOKUP(O536,VALIDATIONS!$DX$2:$DZ$31,3,FALSE),IF(N536="RCBC",VLOOKUP(O536,VALIDATIONS!$EA$2:$EC$90,3,FALSE),IF(N536="Pipe", VLOOKUP(O536,VALIDATIONS!$ED$2:$EF$16,3,FALSE))))         ) + IF(OR(M536="",M536="No",O536=""),0, IF(N536="RCP",VLOOKUP(O536,VALIDATIONS!$DX$2:$DZ$31,3,FALSE),IF(N536="RCBC",VLOOKUP(O536,VALIDATIONS!$EA$2:$EC$90,3,FALSE),IF(N536="Pipe", VLOOKUP(O536,VALIDATIONS!$ED$2:$EF$16,3,FALSE)))) )     )</f>
        <v/>
      </c>
    </row>
    <row r="537" spans="1:17" x14ac:dyDescent="0.2">
      <c r="A537" s="136"/>
      <c r="B537" s="141"/>
      <c r="C537" s="361"/>
      <c r="D537" s="141"/>
      <c r="E537" s="141"/>
      <c r="F537" s="141"/>
      <c r="G537" s="172"/>
      <c r="H537" s="141"/>
      <c r="I537" s="141"/>
      <c r="J537" s="141"/>
      <c r="K537" s="141"/>
      <c r="L537" s="368"/>
      <c r="M537" s="368"/>
      <c r="N537" s="363"/>
      <c r="O537" s="363"/>
      <c r="P537" s="141"/>
      <c r="Q537" s="106" t="str">
        <f>IF(AND(L537="",M537="",N537="",O537=""),"", IF(O537="",0, IF(N537="RCP", VLOOKUP(O537,VALIDATIONS!$DX$2:$DY$31,2,FALSE), IF(N537="RCBC", VLOOKUP(O537,VALIDATIONS!$EA$2:$EB$90,2,FALSE), IF(O537="Pipe",VALIDATIONS!$ED$2:$EE$16,0)))*G537*P537)   + IF(OR(L537="",L537="No",O537=""),0,          IF(N537="RCP",VLOOKUP(O537,VALIDATIONS!$DX$2:$DZ$31,3,FALSE),IF(N537="RCBC",VLOOKUP(O537,VALIDATIONS!$EA$2:$EC$90,3,FALSE),IF(N537="Pipe", VLOOKUP(O537,VALIDATIONS!$ED$2:$EF$16,3,FALSE))))         ) + IF(OR(M537="",M537="No",O537=""),0, IF(N537="RCP",VLOOKUP(O537,VALIDATIONS!$DX$2:$DZ$31,3,FALSE),IF(N537="RCBC",VLOOKUP(O537,VALIDATIONS!$EA$2:$EC$90,3,FALSE),IF(N537="Pipe", VLOOKUP(O537,VALIDATIONS!$ED$2:$EF$16,3,FALSE)))) )     )</f>
        <v/>
      </c>
    </row>
    <row r="538" spans="1:17" x14ac:dyDescent="0.2">
      <c r="A538" s="136"/>
      <c r="B538" s="141"/>
      <c r="C538" s="361"/>
      <c r="D538" s="141"/>
      <c r="E538" s="141"/>
      <c r="F538" s="141"/>
      <c r="G538" s="172"/>
      <c r="H538" s="141"/>
      <c r="I538" s="141"/>
      <c r="J538" s="141"/>
      <c r="K538" s="141"/>
      <c r="L538" s="368"/>
      <c r="M538" s="368"/>
      <c r="N538" s="363"/>
      <c r="O538" s="363"/>
      <c r="P538" s="141"/>
      <c r="Q538" s="106" t="str">
        <f>IF(AND(L538="",M538="",N538="",O538=""),"", IF(O538="",0, IF(N538="RCP", VLOOKUP(O538,VALIDATIONS!$DX$2:$DY$31,2,FALSE), IF(N538="RCBC", VLOOKUP(O538,VALIDATIONS!$EA$2:$EB$90,2,FALSE), IF(O538="Pipe",VALIDATIONS!$ED$2:$EE$16,0)))*G538*P538)   + IF(OR(L538="",L538="No",O538=""),0,          IF(N538="RCP",VLOOKUP(O538,VALIDATIONS!$DX$2:$DZ$31,3,FALSE),IF(N538="RCBC",VLOOKUP(O538,VALIDATIONS!$EA$2:$EC$90,3,FALSE),IF(N538="Pipe", VLOOKUP(O538,VALIDATIONS!$ED$2:$EF$16,3,FALSE))))         ) + IF(OR(M538="",M538="No",O538=""),0, IF(N538="RCP",VLOOKUP(O538,VALIDATIONS!$DX$2:$DZ$31,3,FALSE),IF(N538="RCBC",VLOOKUP(O538,VALIDATIONS!$EA$2:$EC$90,3,FALSE),IF(N538="Pipe", VLOOKUP(O538,VALIDATIONS!$ED$2:$EF$16,3,FALSE)))) )     )</f>
        <v/>
      </c>
    </row>
    <row r="539" spans="1:17" x14ac:dyDescent="0.2">
      <c r="A539" s="136"/>
      <c r="B539" s="141"/>
      <c r="C539" s="361"/>
      <c r="D539" s="141"/>
      <c r="E539" s="141"/>
      <c r="F539" s="141"/>
      <c r="G539" s="172"/>
      <c r="H539" s="141"/>
      <c r="I539" s="141"/>
      <c r="J539" s="141"/>
      <c r="K539" s="141"/>
      <c r="L539" s="368"/>
      <c r="M539" s="368"/>
      <c r="N539" s="363"/>
      <c r="O539" s="363"/>
      <c r="P539" s="141"/>
      <c r="Q539" s="106" t="str">
        <f>IF(AND(L539="",M539="",N539="",O539=""),"", IF(O539="",0, IF(N539="RCP", VLOOKUP(O539,VALIDATIONS!$DX$2:$DY$31,2,FALSE), IF(N539="RCBC", VLOOKUP(O539,VALIDATIONS!$EA$2:$EB$90,2,FALSE), IF(O539="Pipe",VALIDATIONS!$ED$2:$EE$16,0)))*G539*P539)   + IF(OR(L539="",L539="No",O539=""),0,          IF(N539="RCP",VLOOKUP(O539,VALIDATIONS!$DX$2:$DZ$31,3,FALSE),IF(N539="RCBC",VLOOKUP(O539,VALIDATIONS!$EA$2:$EC$90,3,FALSE),IF(N539="Pipe", VLOOKUP(O539,VALIDATIONS!$ED$2:$EF$16,3,FALSE))))         ) + IF(OR(M539="",M539="No",O539=""),0, IF(N539="RCP",VLOOKUP(O539,VALIDATIONS!$DX$2:$DZ$31,3,FALSE),IF(N539="RCBC",VLOOKUP(O539,VALIDATIONS!$EA$2:$EC$90,3,FALSE),IF(N539="Pipe", VLOOKUP(O539,VALIDATIONS!$ED$2:$EF$16,3,FALSE)))) )     )</f>
        <v/>
      </c>
    </row>
    <row r="540" spans="1:17" x14ac:dyDescent="0.2">
      <c r="A540" s="136"/>
      <c r="B540" s="141"/>
      <c r="C540" s="361"/>
      <c r="D540" s="141"/>
      <c r="E540" s="141"/>
      <c r="F540" s="141"/>
      <c r="G540" s="172"/>
      <c r="H540" s="141"/>
      <c r="I540" s="141"/>
      <c r="J540" s="141"/>
      <c r="K540" s="141"/>
      <c r="L540" s="368"/>
      <c r="M540" s="368"/>
      <c r="N540" s="363"/>
      <c r="O540" s="363"/>
      <c r="P540" s="141"/>
      <c r="Q540" s="106" t="str">
        <f>IF(AND(L540="",M540="",N540="",O540=""),"", IF(O540="",0, IF(N540="RCP", VLOOKUP(O540,VALIDATIONS!$DX$2:$DY$31,2,FALSE), IF(N540="RCBC", VLOOKUP(O540,VALIDATIONS!$EA$2:$EB$90,2,FALSE), IF(O540="Pipe",VALIDATIONS!$ED$2:$EE$16,0)))*G540*P540)   + IF(OR(L540="",L540="No",O540=""),0,          IF(N540="RCP",VLOOKUP(O540,VALIDATIONS!$DX$2:$DZ$31,3,FALSE),IF(N540="RCBC",VLOOKUP(O540,VALIDATIONS!$EA$2:$EC$90,3,FALSE),IF(N540="Pipe", VLOOKUP(O540,VALIDATIONS!$ED$2:$EF$16,3,FALSE))))         ) + IF(OR(M540="",M540="No",O540=""),0, IF(N540="RCP",VLOOKUP(O540,VALIDATIONS!$DX$2:$DZ$31,3,FALSE),IF(N540="RCBC",VLOOKUP(O540,VALIDATIONS!$EA$2:$EC$90,3,FALSE),IF(N540="Pipe", VLOOKUP(O540,VALIDATIONS!$ED$2:$EF$16,3,FALSE)))) )     )</f>
        <v/>
      </c>
    </row>
    <row r="541" spans="1:17" x14ac:dyDescent="0.2">
      <c r="A541" s="136"/>
      <c r="B541" s="141"/>
      <c r="C541" s="361"/>
      <c r="D541" s="141"/>
      <c r="E541" s="141"/>
      <c r="F541" s="141"/>
      <c r="G541" s="172"/>
      <c r="H541" s="141"/>
      <c r="I541" s="141"/>
      <c r="J541" s="141"/>
      <c r="K541" s="141"/>
      <c r="L541" s="368"/>
      <c r="M541" s="368"/>
      <c r="N541" s="363"/>
      <c r="O541" s="363"/>
      <c r="P541" s="141"/>
      <c r="Q541" s="106" t="str">
        <f>IF(AND(L541="",M541="",N541="",O541=""),"", IF(O541="",0, IF(N541="RCP", VLOOKUP(O541,VALIDATIONS!$DX$2:$DY$31,2,FALSE), IF(N541="RCBC", VLOOKUP(O541,VALIDATIONS!$EA$2:$EB$90,2,FALSE), IF(O541="Pipe",VALIDATIONS!$ED$2:$EE$16,0)))*G541*P541)   + IF(OR(L541="",L541="No",O541=""),0,          IF(N541="RCP",VLOOKUP(O541,VALIDATIONS!$DX$2:$DZ$31,3,FALSE),IF(N541="RCBC",VLOOKUP(O541,VALIDATIONS!$EA$2:$EC$90,3,FALSE),IF(N541="Pipe", VLOOKUP(O541,VALIDATIONS!$ED$2:$EF$16,3,FALSE))))         ) + IF(OR(M541="",M541="No",O541=""),0, IF(N541="RCP",VLOOKUP(O541,VALIDATIONS!$DX$2:$DZ$31,3,FALSE),IF(N541="RCBC",VLOOKUP(O541,VALIDATIONS!$EA$2:$EC$90,3,FALSE),IF(N541="Pipe", VLOOKUP(O541,VALIDATIONS!$ED$2:$EF$16,3,FALSE)))) )     )</f>
        <v/>
      </c>
    </row>
    <row r="542" spans="1:17" x14ac:dyDescent="0.2">
      <c r="A542" s="136"/>
      <c r="B542" s="141"/>
      <c r="C542" s="361"/>
      <c r="D542" s="141"/>
      <c r="E542" s="141"/>
      <c r="F542" s="141"/>
      <c r="G542" s="172"/>
      <c r="H542" s="141"/>
      <c r="I542" s="141"/>
      <c r="J542" s="141"/>
      <c r="K542" s="141"/>
      <c r="L542" s="368"/>
      <c r="M542" s="368"/>
      <c r="N542" s="363"/>
      <c r="O542" s="363"/>
      <c r="P542" s="141"/>
      <c r="Q542" s="106" t="str">
        <f>IF(AND(L542="",M542="",N542="",O542=""),"", IF(O542="",0, IF(N542="RCP", VLOOKUP(O542,VALIDATIONS!$DX$2:$DY$31,2,FALSE), IF(N542="RCBC", VLOOKUP(O542,VALIDATIONS!$EA$2:$EB$90,2,FALSE), IF(O542="Pipe",VALIDATIONS!$ED$2:$EE$16,0)))*G542*P542)   + IF(OR(L542="",L542="No",O542=""),0,          IF(N542="RCP",VLOOKUP(O542,VALIDATIONS!$DX$2:$DZ$31,3,FALSE),IF(N542="RCBC",VLOOKUP(O542,VALIDATIONS!$EA$2:$EC$90,3,FALSE),IF(N542="Pipe", VLOOKUP(O542,VALIDATIONS!$ED$2:$EF$16,3,FALSE))))         ) + IF(OR(M542="",M542="No",O542=""),0, IF(N542="RCP",VLOOKUP(O542,VALIDATIONS!$DX$2:$DZ$31,3,FALSE),IF(N542="RCBC",VLOOKUP(O542,VALIDATIONS!$EA$2:$EC$90,3,FALSE),IF(N542="Pipe", VLOOKUP(O542,VALIDATIONS!$ED$2:$EF$16,3,FALSE)))) )     )</f>
        <v/>
      </c>
    </row>
    <row r="543" spans="1:17" x14ac:dyDescent="0.2">
      <c r="A543" s="136"/>
      <c r="B543" s="141"/>
      <c r="C543" s="361"/>
      <c r="D543" s="141"/>
      <c r="E543" s="141"/>
      <c r="F543" s="141"/>
      <c r="G543" s="172"/>
      <c r="H543" s="141"/>
      <c r="I543" s="141"/>
      <c r="J543" s="141"/>
      <c r="K543" s="141"/>
      <c r="L543" s="368"/>
      <c r="M543" s="368"/>
      <c r="N543" s="363"/>
      <c r="O543" s="363"/>
      <c r="P543" s="141"/>
      <c r="Q543" s="106" t="str">
        <f>IF(AND(L543="",M543="",N543="",O543=""),"", IF(O543="",0, IF(N543="RCP", VLOOKUP(O543,VALIDATIONS!$DX$2:$DY$31,2,FALSE), IF(N543="RCBC", VLOOKUP(O543,VALIDATIONS!$EA$2:$EB$90,2,FALSE), IF(O543="Pipe",VALIDATIONS!$ED$2:$EE$16,0)))*G543*P543)   + IF(OR(L543="",L543="No",O543=""),0,          IF(N543="RCP",VLOOKUP(O543,VALIDATIONS!$DX$2:$DZ$31,3,FALSE),IF(N543="RCBC",VLOOKUP(O543,VALIDATIONS!$EA$2:$EC$90,3,FALSE),IF(N543="Pipe", VLOOKUP(O543,VALIDATIONS!$ED$2:$EF$16,3,FALSE))))         ) + IF(OR(M543="",M543="No",O543=""),0, IF(N543="RCP",VLOOKUP(O543,VALIDATIONS!$DX$2:$DZ$31,3,FALSE),IF(N543="RCBC",VLOOKUP(O543,VALIDATIONS!$EA$2:$EC$90,3,FALSE),IF(N543="Pipe", VLOOKUP(O543,VALIDATIONS!$ED$2:$EF$16,3,FALSE)))) )     )</f>
        <v/>
      </c>
    </row>
    <row r="544" spans="1:17" x14ac:dyDescent="0.2">
      <c r="A544" s="136"/>
      <c r="B544" s="141"/>
      <c r="C544" s="361"/>
      <c r="D544" s="141"/>
      <c r="E544" s="141"/>
      <c r="F544" s="141"/>
      <c r="G544" s="172"/>
      <c r="H544" s="141"/>
      <c r="I544" s="141"/>
      <c r="J544" s="141"/>
      <c r="K544" s="141"/>
      <c r="L544" s="368"/>
      <c r="M544" s="368"/>
      <c r="N544" s="363"/>
      <c r="O544" s="363"/>
      <c r="P544" s="141"/>
      <c r="Q544" s="106" t="str">
        <f>IF(AND(L544="",M544="",N544="",O544=""),"", IF(O544="",0, IF(N544="RCP", VLOOKUP(O544,VALIDATIONS!$DX$2:$DY$31,2,FALSE), IF(N544="RCBC", VLOOKUP(O544,VALIDATIONS!$EA$2:$EB$90,2,FALSE), IF(O544="Pipe",VALIDATIONS!$ED$2:$EE$16,0)))*G544*P544)   + IF(OR(L544="",L544="No",O544=""),0,          IF(N544="RCP",VLOOKUP(O544,VALIDATIONS!$DX$2:$DZ$31,3,FALSE),IF(N544="RCBC",VLOOKUP(O544,VALIDATIONS!$EA$2:$EC$90,3,FALSE),IF(N544="Pipe", VLOOKUP(O544,VALIDATIONS!$ED$2:$EF$16,3,FALSE))))         ) + IF(OR(M544="",M544="No",O544=""),0, IF(N544="RCP",VLOOKUP(O544,VALIDATIONS!$DX$2:$DZ$31,3,FALSE),IF(N544="RCBC",VLOOKUP(O544,VALIDATIONS!$EA$2:$EC$90,3,FALSE),IF(N544="Pipe", VLOOKUP(O544,VALIDATIONS!$ED$2:$EF$16,3,FALSE)))) )     )</f>
        <v/>
      </c>
    </row>
    <row r="545" spans="1:17" x14ac:dyDescent="0.2">
      <c r="A545" s="136"/>
      <c r="B545" s="141"/>
      <c r="C545" s="361"/>
      <c r="D545" s="141"/>
      <c r="E545" s="141"/>
      <c r="F545" s="141"/>
      <c r="G545" s="172"/>
      <c r="H545" s="141"/>
      <c r="I545" s="141"/>
      <c r="J545" s="141"/>
      <c r="K545" s="141"/>
      <c r="L545" s="368"/>
      <c r="M545" s="368"/>
      <c r="N545" s="363"/>
      <c r="O545" s="363"/>
      <c r="P545" s="141"/>
      <c r="Q545" s="106" t="str">
        <f>IF(AND(L545="",M545="",N545="",O545=""),"", IF(O545="",0, IF(N545="RCP", VLOOKUP(O545,VALIDATIONS!$DX$2:$DY$31,2,FALSE), IF(N545="RCBC", VLOOKUP(O545,VALIDATIONS!$EA$2:$EB$90,2,FALSE), IF(O545="Pipe",VALIDATIONS!$ED$2:$EE$16,0)))*G545*P545)   + IF(OR(L545="",L545="No",O545=""),0,          IF(N545="RCP",VLOOKUP(O545,VALIDATIONS!$DX$2:$DZ$31,3,FALSE),IF(N545="RCBC",VLOOKUP(O545,VALIDATIONS!$EA$2:$EC$90,3,FALSE),IF(N545="Pipe", VLOOKUP(O545,VALIDATIONS!$ED$2:$EF$16,3,FALSE))))         ) + IF(OR(M545="",M545="No",O545=""),0, IF(N545="RCP",VLOOKUP(O545,VALIDATIONS!$DX$2:$DZ$31,3,FALSE),IF(N545="RCBC",VLOOKUP(O545,VALIDATIONS!$EA$2:$EC$90,3,FALSE),IF(N545="Pipe", VLOOKUP(O545,VALIDATIONS!$ED$2:$EF$16,3,FALSE)))) )     )</f>
        <v/>
      </c>
    </row>
    <row r="546" spans="1:17" x14ac:dyDescent="0.2">
      <c r="A546" s="136"/>
      <c r="B546" s="141"/>
      <c r="C546" s="361"/>
      <c r="D546" s="141"/>
      <c r="E546" s="141"/>
      <c r="F546" s="141"/>
      <c r="G546" s="172"/>
      <c r="H546" s="141"/>
      <c r="I546" s="141"/>
      <c r="J546" s="141"/>
      <c r="K546" s="141"/>
      <c r="L546" s="368"/>
      <c r="M546" s="368"/>
      <c r="N546" s="363"/>
      <c r="O546" s="363"/>
      <c r="P546" s="141"/>
      <c r="Q546" s="106" t="str">
        <f>IF(AND(L546="",M546="",N546="",O546=""),"", IF(O546="",0, IF(N546="RCP", VLOOKUP(O546,VALIDATIONS!$DX$2:$DY$31,2,FALSE), IF(N546="RCBC", VLOOKUP(O546,VALIDATIONS!$EA$2:$EB$90,2,FALSE), IF(O546="Pipe",VALIDATIONS!$ED$2:$EE$16,0)))*G546*P546)   + IF(OR(L546="",L546="No",O546=""),0,          IF(N546="RCP",VLOOKUP(O546,VALIDATIONS!$DX$2:$DZ$31,3,FALSE),IF(N546="RCBC",VLOOKUP(O546,VALIDATIONS!$EA$2:$EC$90,3,FALSE),IF(N546="Pipe", VLOOKUP(O546,VALIDATIONS!$ED$2:$EF$16,3,FALSE))))         ) + IF(OR(M546="",M546="No",O546=""),0, IF(N546="RCP",VLOOKUP(O546,VALIDATIONS!$DX$2:$DZ$31,3,FALSE),IF(N546="RCBC",VLOOKUP(O546,VALIDATIONS!$EA$2:$EC$90,3,FALSE),IF(N546="Pipe", VLOOKUP(O546,VALIDATIONS!$ED$2:$EF$16,3,FALSE)))) )     )</f>
        <v/>
      </c>
    </row>
    <row r="547" spans="1:17" x14ac:dyDescent="0.2">
      <c r="A547" s="136"/>
      <c r="B547" s="141"/>
      <c r="C547" s="361"/>
      <c r="D547" s="141"/>
      <c r="E547" s="141"/>
      <c r="F547" s="141"/>
      <c r="G547" s="172"/>
      <c r="H547" s="141"/>
      <c r="I547" s="141"/>
      <c r="J547" s="141"/>
      <c r="K547" s="141"/>
      <c r="L547" s="368"/>
      <c r="M547" s="368"/>
      <c r="N547" s="363"/>
      <c r="O547" s="363"/>
      <c r="P547" s="141"/>
      <c r="Q547" s="106" t="str">
        <f>IF(AND(L547="",M547="",N547="",O547=""),"", IF(O547="",0, IF(N547="RCP", VLOOKUP(O547,VALIDATIONS!$DX$2:$DY$31,2,FALSE), IF(N547="RCBC", VLOOKUP(O547,VALIDATIONS!$EA$2:$EB$90,2,FALSE), IF(O547="Pipe",VALIDATIONS!$ED$2:$EE$16,0)))*G547*P547)   + IF(OR(L547="",L547="No",O547=""),0,          IF(N547="RCP",VLOOKUP(O547,VALIDATIONS!$DX$2:$DZ$31,3,FALSE),IF(N547="RCBC",VLOOKUP(O547,VALIDATIONS!$EA$2:$EC$90,3,FALSE),IF(N547="Pipe", VLOOKUP(O547,VALIDATIONS!$ED$2:$EF$16,3,FALSE))))         ) + IF(OR(M547="",M547="No",O547=""),0, IF(N547="RCP",VLOOKUP(O547,VALIDATIONS!$DX$2:$DZ$31,3,FALSE),IF(N547="RCBC",VLOOKUP(O547,VALIDATIONS!$EA$2:$EC$90,3,FALSE),IF(N547="Pipe", VLOOKUP(O547,VALIDATIONS!$ED$2:$EF$16,3,FALSE)))) )     )</f>
        <v/>
      </c>
    </row>
    <row r="548" spans="1:17" x14ac:dyDescent="0.2">
      <c r="A548" s="136"/>
      <c r="B548" s="141"/>
      <c r="C548" s="361"/>
      <c r="D548" s="141"/>
      <c r="E548" s="141"/>
      <c r="F548" s="141"/>
      <c r="G548" s="172"/>
      <c r="H548" s="141"/>
      <c r="I548" s="141"/>
      <c r="J548" s="141"/>
      <c r="K548" s="141"/>
      <c r="L548" s="368"/>
      <c r="M548" s="368"/>
      <c r="N548" s="363"/>
      <c r="O548" s="363"/>
      <c r="P548" s="141"/>
      <c r="Q548" s="106" t="str">
        <f>IF(AND(L548="",M548="",N548="",O548=""),"", IF(O548="",0, IF(N548="RCP", VLOOKUP(O548,VALIDATIONS!$DX$2:$DY$31,2,FALSE), IF(N548="RCBC", VLOOKUP(O548,VALIDATIONS!$EA$2:$EB$90,2,FALSE), IF(O548="Pipe",VALIDATIONS!$ED$2:$EE$16,0)))*G548*P548)   + IF(OR(L548="",L548="No",O548=""),0,          IF(N548="RCP",VLOOKUP(O548,VALIDATIONS!$DX$2:$DZ$31,3,FALSE),IF(N548="RCBC",VLOOKUP(O548,VALIDATIONS!$EA$2:$EC$90,3,FALSE),IF(N548="Pipe", VLOOKUP(O548,VALIDATIONS!$ED$2:$EF$16,3,FALSE))))         ) + IF(OR(M548="",M548="No",O548=""),0, IF(N548="RCP",VLOOKUP(O548,VALIDATIONS!$DX$2:$DZ$31,3,FALSE),IF(N548="RCBC",VLOOKUP(O548,VALIDATIONS!$EA$2:$EC$90,3,FALSE),IF(N548="Pipe", VLOOKUP(O548,VALIDATIONS!$ED$2:$EF$16,3,FALSE)))) )     )</f>
        <v/>
      </c>
    </row>
    <row r="549" spans="1:17" x14ac:dyDescent="0.2">
      <c r="A549" s="136"/>
      <c r="B549" s="141"/>
      <c r="C549" s="361"/>
      <c r="D549" s="141"/>
      <c r="E549" s="141"/>
      <c r="F549" s="141"/>
      <c r="G549" s="172"/>
      <c r="H549" s="141"/>
      <c r="I549" s="141"/>
      <c r="J549" s="141"/>
      <c r="K549" s="141"/>
      <c r="L549" s="368"/>
      <c r="M549" s="368"/>
      <c r="N549" s="363"/>
      <c r="O549" s="363"/>
      <c r="P549" s="141"/>
      <c r="Q549" s="106" t="str">
        <f>IF(AND(L549="",M549="",N549="",O549=""),"", IF(O549="",0, IF(N549="RCP", VLOOKUP(O549,VALIDATIONS!$DX$2:$DY$31,2,FALSE), IF(N549="RCBC", VLOOKUP(O549,VALIDATIONS!$EA$2:$EB$90,2,FALSE), IF(O549="Pipe",VALIDATIONS!$ED$2:$EE$16,0)))*G549*P549)   + IF(OR(L549="",L549="No",O549=""),0,          IF(N549="RCP",VLOOKUP(O549,VALIDATIONS!$DX$2:$DZ$31,3,FALSE),IF(N549="RCBC",VLOOKUP(O549,VALIDATIONS!$EA$2:$EC$90,3,FALSE),IF(N549="Pipe", VLOOKUP(O549,VALIDATIONS!$ED$2:$EF$16,3,FALSE))))         ) + IF(OR(M549="",M549="No",O549=""),0, IF(N549="RCP",VLOOKUP(O549,VALIDATIONS!$DX$2:$DZ$31,3,FALSE),IF(N549="RCBC",VLOOKUP(O549,VALIDATIONS!$EA$2:$EC$90,3,FALSE),IF(N549="Pipe", VLOOKUP(O549,VALIDATIONS!$ED$2:$EF$16,3,FALSE)))) )     )</f>
        <v/>
      </c>
    </row>
    <row r="550" spans="1:17" x14ac:dyDescent="0.2">
      <c r="A550" s="136"/>
      <c r="B550" s="141"/>
      <c r="C550" s="361"/>
      <c r="D550" s="141"/>
      <c r="E550" s="141"/>
      <c r="F550" s="141"/>
      <c r="G550" s="172"/>
      <c r="H550" s="141"/>
      <c r="I550" s="141"/>
      <c r="J550" s="141"/>
      <c r="K550" s="141"/>
      <c r="L550" s="368"/>
      <c r="M550" s="368"/>
      <c r="N550" s="363"/>
      <c r="O550" s="363"/>
      <c r="P550" s="141"/>
      <c r="Q550" s="106" t="str">
        <f>IF(AND(L550="",M550="",N550="",O550=""),"", IF(O550="",0, IF(N550="RCP", VLOOKUP(O550,VALIDATIONS!$DX$2:$DY$31,2,FALSE), IF(N550="RCBC", VLOOKUP(O550,VALIDATIONS!$EA$2:$EB$90,2,FALSE), IF(O550="Pipe",VALIDATIONS!$ED$2:$EE$16,0)))*G550*P550)   + IF(OR(L550="",L550="No",O550=""),0,          IF(N550="RCP",VLOOKUP(O550,VALIDATIONS!$DX$2:$DZ$31,3,FALSE),IF(N550="RCBC",VLOOKUP(O550,VALIDATIONS!$EA$2:$EC$90,3,FALSE),IF(N550="Pipe", VLOOKUP(O550,VALIDATIONS!$ED$2:$EF$16,3,FALSE))))         ) + IF(OR(M550="",M550="No",O550=""),0, IF(N550="RCP",VLOOKUP(O550,VALIDATIONS!$DX$2:$DZ$31,3,FALSE),IF(N550="RCBC",VLOOKUP(O550,VALIDATIONS!$EA$2:$EC$90,3,FALSE),IF(N550="Pipe", VLOOKUP(O550,VALIDATIONS!$ED$2:$EF$16,3,FALSE)))) )     )</f>
        <v/>
      </c>
    </row>
    <row r="551" spans="1:17" x14ac:dyDescent="0.2">
      <c r="A551" s="136"/>
      <c r="B551" s="141"/>
      <c r="C551" s="361"/>
      <c r="D551" s="141"/>
      <c r="E551" s="141"/>
      <c r="F551" s="141"/>
      <c r="G551" s="172"/>
      <c r="H551" s="141"/>
      <c r="I551" s="141"/>
      <c r="J551" s="141"/>
      <c r="K551" s="141"/>
      <c r="L551" s="368"/>
      <c r="M551" s="368"/>
      <c r="N551" s="363"/>
      <c r="O551" s="363"/>
      <c r="P551" s="141"/>
      <c r="Q551" s="106" t="str">
        <f>IF(AND(L551="",M551="",N551="",O551=""),"", IF(O551="",0, IF(N551="RCP", VLOOKUP(O551,VALIDATIONS!$DX$2:$DY$31,2,FALSE), IF(N551="RCBC", VLOOKUP(O551,VALIDATIONS!$EA$2:$EB$90,2,FALSE), IF(O551="Pipe",VALIDATIONS!$ED$2:$EE$16,0)))*G551*P551)   + IF(OR(L551="",L551="No",O551=""),0,          IF(N551="RCP",VLOOKUP(O551,VALIDATIONS!$DX$2:$DZ$31,3,FALSE),IF(N551="RCBC",VLOOKUP(O551,VALIDATIONS!$EA$2:$EC$90,3,FALSE),IF(N551="Pipe", VLOOKUP(O551,VALIDATIONS!$ED$2:$EF$16,3,FALSE))))         ) + IF(OR(M551="",M551="No",O551=""),0, IF(N551="RCP",VLOOKUP(O551,VALIDATIONS!$DX$2:$DZ$31,3,FALSE),IF(N551="RCBC",VLOOKUP(O551,VALIDATIONS!$EA$2:$EC$90,3,FALSE),IF(N551="Pipe", VLOOKUP(O551,VALIDATIONS!$ED$2:$EF$16,3,FALSE)))) )     )</f>
        <v/>
      </c>
    </row>
    <row r="552" spans="1:17" x14ac:dyDescent="0.2">
      <c r="A552" s="136"/>
      <c r="B552" s="141"/>
      <c r="C552" s="361"/>
      <c r="D552" s="141"/>
      <c r="E552" s="141"/>
      <c r="F552" s="141"/>
      <c r="G552" s="172"/>
      <c r="H552" s="141"/>
      <c r="I552" s="141"/>
      <c r="J552" s="141"/>
      <c r="K552" s="141"/>
      <c r="L552" s="368"/>
      <c r="M552" s="368"/>
      <c r="N552" s="363"/>
      <c r="O552" s="363"/>
      <c r="P552" s="141"/>
      <c r="Q552" s="106" t="str">
        <f>IF(AND(L552="",M552="",N552="",O552=""),"", IF(O552="",0, IF(N552="RCP", VLOOKUP(O552,VALIDATIONS!$DX$2:$DY$31,2,FALSE), IF(N552="RCBC", VLOOKUP(O552,VALIDATIONS!$EA$2:$EB$90,2,FALSE), IF(O552="Pipe",VALIDATIONS!$ED$2:$EE$16,0)))*G552*P552)   + IF(OR(L552="",L552="No",O552=""),0,          IF(N552="RCP",VLOOKUP(O552,VALIDATIONS!$DX$2:$DZ$31,3,FALSE),IF(N552="RCBC",VLOOKUP(O552,VALIDATIONS!$EA$2:$EC$90,3,FALSE),IF(N552="Pipe", VLOOKUP(O552,VALIDATIONS!$ED$2:$EF$16,3,FALSE))))         ) + IF(OR(M552="",M552="No",O552=""),0, IF(N552="RCP",VLOOKUP(O552,VALIDATIONS!$DX$2:$DZ$31,3,FALSE),IF(N552="RCBC",VLOOKUP(O552,VALIDATIONS!$EA$2:$EC$90,3,FALSE),IF(N552="Pipe", VLOOKUP(O552,VALIDATIONS!$ED$2:$EF$16,3,FALSE)))) )     )</f>
        <v/>
      </c>
    </row>
    <row r="553" spans="1:17" x14ac:dyDescent="0.2">
      <c r="A553" s="136"/>
      <c r="B553" s="141"/>
      <c r="C553" s="361"/>
      <c r="D553" s="141"/>
      <c r="E553" s="141"/>
      <c r="F553" s="141"/>
      <c r="G553" s="172"/>
      <c r="H553" s="141"/>
      <c r="I553" s="141"/>
      <c r="J553" s="141"/>
      <c r="K553" s="141"/>
      <c r="L553" s="368"/>
      <c r="M553" s="368"/>
      <c r="N553" s="363"/>
      <c r="O553" s="363"/>
      <c r="P553" s="141"/>
      <c r="Q553" s="106" t="str">
        <f>IF(AND(L553="",M553="",N553="",O553=""),"", IF(O553="",0, IF(N553="RCP", VLOOKUP(O553,VALIDATIONS!$DX$2:$DY$31,2,FALSE), IF(N553="RCBC", VLOOKUP(O553,VALIDATIONS!$EA$2:$EB$90,2,FALSE), IF(O553="Pipe",VALIDATIONS!$ED$2:$EE$16,0)))*G553*P553)   + IF(OR(L553="",L553="No",O553=""),0,          IF(N553="RCP",VLOOKUP(O553,VALIDATIONS!$DX$2:$DZ$31,3,FALSE),IF(N553="RCBC",VLOOKUP(O553,VALIDATIONS!$EA$2:$EC$90,3,FALSE),IF(N553="Pipe", VLOOKUP(O553,VALIDATIONS!$ED$2:$EF$16,3,FALSE))))         ) + IF(OR(M553="",M553="No",O553=""),0, IF(N553="RCP",VLOOKUP(O553,VALIDATIONS!$DX$2:$DZ$31,3,FALSE),IF(N553="RCBC",VLOOKUP(O553,VALIDATIONS!$EA$2:$EC$90,3,FALSE),IF(N553="Pipe", VLOOKUP(O553,VALIDATIONS!$ED$2:$EF$16,3,FALSE)))) )     )</f>
        <v/>
      </c>
    </row>
    <row r="554" spans="1:17" x14ac:dyDescent="0.2">
      <c r="A554" s="136"/>
      <c r="B554" s="141"/>
      <c r="C554" s="361"/>
      <c r="D554" s="141"/>
      <c r="E554" s="141"/>
      <c r="F554" s="141"/>
      <c r="G554" s="172"/>
      <c r="H554" s="141"/>
      <c r="I554" s="141"/>
      <c r="J554" s="141"/>
      <c r="K554" s="141"/>
      <c r="L554" s="368"/>
      <c r="M554" s="368"/>
      <c r="N554" s="363"/>
      <c r="O554" s="363"/>
      <c r="P554" s="141"/>
      <c r="Q554" s="106" t="str">
        <f>IF(AND(L554="",M554="",N554="",O554=""),"", IF(O554="",0, IF(N554="RCP", VLOOKUP(O554,VALIDATIONS!$DX$2:$DY$31,2,FALSE), IF(N554="RCBC", VLOOKUP(O554,VALIDATIONS!$EA$2:$EB$90,2,FALSE), IF(O554="Pipe",VALIDATIONS!$ED$2:$EE$16,0)))*G554*P554)   + IF(OR(L554="",L554="No",O554=""),0,          IF(N554="RCP",VLOOKUP(O554,VALIDATIONS!$DX$2:$DZ$31,3,FALSE),IF(N554="RCBC",VLOOKUP(O554,VALIDATIONS!$EA$2:$EC$90,3,FALSE),IF(N554="Pipe", VLOOKUP(O554,VALIDATIONS!$ED$2:$EF$16,3,FALSE))))         ) + IF(OR(M554="",M554="No",O554=""),0, IF(N554="RCP",VLOOKUP(O554,VALIDATIONS!$DX$2:$DZ$31,3,FALSE),IF(N554="RCBC",VLOOKUP(O554,VALIDATIONS!$EA$2:$EC$90,3,FALSE),IF(N554="Pipe", VLOOKUP(O554,VALIDATIONS!$ED$2:$EF$16,3,FALSE)))) )     )</f>
        <v/>
      </c>
    </row>
    <row r="555" spans="1:17" x14ac:dyDescent="0.2">
      <c r="A555" s="136"/>
      <c r="B555" s="141"/>
      <c r="C555" s="361"/>
      <c r="D555" s="141"/>
      <c r="E555" s="141"/>
      <c r="F555" s="141"/>
      <c r="G555" s="172"/>
      <c r="H555" s="141"/>
      <c r="I555" s="141"/>
      <c r="J555" s="141"/>
      <c r="K555" s="141"/>
      <c r="L555" s="368"/>
      <c r="M555" s="368"/>
      <c r="N555" s="363"/>
      <c r="O555" s="363"/>
      <c r="P555" s="141"/>
      <c r="Q555" s="106" t="str">
        <f>IF(AND(L555="",M555="",N555="",O555=""),"", IF(O555="",0, IF(N555="RCP", VLOOKUP(O555,VALIDATIONS!$DX$2:$DY$31,2,FALSE), IF(N555="RCBC", VLOOKUP(O555,VALIDATIONS!$EA$2:$EB$90,2,FALSE), IF(O555="Pipe",VALIDATIONS!$ED$2:$EE$16,0)))*G555*P555)   + IF(OR(L555="",L555="No",O555=""),0,          IF(N555="RCP",VLOOKUP(O555,VALIDATIONS!$DX$2:$DZ$31,3,FALSE),IF(N555="RCBC",VLOOKUP(O555,VALIDATIONS!$EA$2:$EC$90,3,FALSE),IF(N555="Pipe", VLOOKUP(O555,VALIDATIONS!$ED$2:$EF$16,3,FALSE))))         ) + IF(OR(M555="",M555="No",O555=""),0, IF(N555="RCP",VLOOKUP(O555,VALIDATIONS!$DX$2:$DZ$31,3,FALSE),IF(N555="RCBC",VLOOKUP(O555,VALIDATIONS!$EA$2:$EC$90,3,FALSE),IF(N555="Pipe", VLOOKUP(O555,VALIDATIONS!$ED$2:$EF$16,3,FALSE)))) )     )</f>
        <v/>
      </c>
    </row>
    <row r="556" spans="1:17" x14ac:dyDescent="0.2">
      <c r="A556" s="136"/>
      <c r="B556" s="141"/>
      <c r="C556" s="361"/>
      <c r="D556" s="141"/>
      <c r="E556" s="141"/>
      <c r="F556" s="141"/>
      <c r="G556" s="172"/>
      <c r="H556" s="141"/>
      <c r="I556" s="141"/>
      <c r="J556" s="141"/>
      <c r="K556" s="141"/>
      <c r="L556" s="368"/>
      <c r="M556" s="368"/>
      <c r="N556" s="363"/>
      <c r="O556" s="363"/>
      <c r="P556" s="141"/>
      <c r="Q556" s="106" t="str">
        <f>IF(AND(L556="",M556="",N556="",O556=""),"", IF(O556="",0, IF(N556="RCP", VLOOKUP(O556,VALIDATIONS!$DX$2:$DY$31,2,FALSE), IF(N556="RCBC", VLOOKUP(O556,VALIDATIONS!$EA$2:$EB$90,2,FALSE), IF(O556="Pipe",VALIDATIONS!$ED$2:$EE$16,0)))*G556*P556)   + IF(OR(L556="",L556="No",O556=""),0,          IF(N556="RCP",VLOOKUP(O556,VALIDATIONS!$DX$2:$DZ$31,3,FALSE),IF(N556="RCBC",VLOOKUP(O556,VALIDATIONS!$EA$2:$EC$90,3,FALSE),IF(N556="Pipe", VLOOKUP(O556,VALIDATIONS!$ED$2:$EF$16,3,FALSE))))         ) + IF(OR(M556="",M556="No",O556=""),0, IF(N556="RCP",VLOOKUP(O556,VALIDATIONS!$DX$2:$DZ$31,3,FALSE),IF(N556="RCBC",VLOOKUP(O556,VALIDATIONS!$EA$2:$EC$90,3,FALSE),IF(N556="Pipe", VLOOKUP(O556,VALIDATIONS!$ED$2:$EF$16,3,FALSE)))) )     )</f>
        <v/>
      </c>
    </row>
    <row r="557" spans="1:17" x14ac:dyDescent="0.2">
      <c r="A557" s="136"/>
      <c r="B557" s="141"/>
      <c r="C557" s="361"/>
      <c r="D557" s="141"/>
      <c r="E557" s="141"/>
      <c r="F557" s="141"/>
      <c r="G557" s="172"/>
      <c r="H557" s="141"/>
      <c r="I557" s="141"/>
      <c r="J557" s="141"/>
      <c r="K557" s="141"/>
      <c r="L557" s="368"/>
      <c r="M557" s="368"/>
      <c r="N557" s="363"/>
      <c r="O557" s="363"/>
      <c r="P557" s="141"/>
      <c r="Q557" s="106" t="str">
        <f>IF(AND(L557="",M557="",N557="",O557=""),"", IF(O557="",0, IF(N557="RCP", VLOOKUP(O557,VALIDATIONS!$DX$2:$DY$31,2,FALSE), IF(N557="RCBC", VLOOKUP(O557,VALIDATIONS!$EA$2:$EB$90,2,FALSE), IF(O557="Pipe",VALIDATIONS!$ED$2:$EE$16,0)))*G557*P557)   + IF(OR(L557="",L557="No",O557=""),0,          IF(N557="RCP",VLOOKUP(O557,VALIDATIONS!$DX$2:$DZ$31,3,FALSE),IF(N557="RCBC",VLOOKUP(O557,VALIDATIONS!$EA$2:$EC$90,3,FALSE),IF(N557="Pipe", VLOOKUP(O557,VALIDATIONS!$ED$2:$EF$16,3,FALSE))))         ) + IF(OR(M557="",M557="No",O557=""),0, IF(N557="RCP",VLOOKUP(O557,VALIDATIONS!$DX$2:$DZ$31,3,FALSE),IF(N557="RCBC",VLOOKUP(O557,VALIDATIONS!$EA$2:$EC$90,3,FALSE),IF(N557="Pipe", VLOOKUP(O557,VALIDATIONS!$ED$2:$EF$16,3,FALSE)))) )     )</f>
        <v/>
      </c>
    </row>
    <row r="558" spans="1:17" x14ac:dyDescent="0.2">
      <c r="A558" s="136"/>
      <c r="B558" s="141"/>
      <c r="C558" s="361"/>
      <c r="D558" s="141"/>
      <c r="E558" s="141"/>
      <c r="F558" s="141"/>
      <c r="G558" s="172"/>
      <c r="H558" s="141"/>
      <c r="I558" s="141"/>
      <c r="J558" s="141"/>
      <c r="K558" s="141"/>
      <c r="L558" s="368"/>
      <c r="M558" s="368"/>
      <c r="N558" s="363"/>
      <c r="O558" s="363"/>
      <c r="P558" s="141"/>
      <c r="Q558" s="106" t="str">
        <f>IF(AND(L558="",M558="",N558="",O558=""),"", IF(O558="",0, IF(N558="RCP", VLOOKUP(O558,VALIDATIONS!$DX$2:$DY$31,2,FALSE), IF(N558="RCBC", VLOOKUP(O558,VALIDATIONS!$EA$2:$EB$90,2,FALSE), IF(O558="Pipe",VALIDATIONS!$ED$2:$EE$16,0)))*G558*P558)   + IF(OR(L558="",L558="No",O558=""),0,          IF(N558="RCP",VLOOKUP(O558,VALIDATIONS!$DX$2:$DZ$31,3,FALSE),IF(N558="RCBC",VLOOKUP(O558,VALIDATIONS!$EA$2:$EC$90,3,FALSE),IF(N558="Pipe", VLOOKUP(O558,VALIDATIONS!$ED$2:$EF$16,3,FALSE))))         ) + IF(OR(M558="",M558="No",O558=""),0, IF(N558="RCP",VLOOKUP(O558,VALIDATIONS!$DX$2:$DZ$31,3,FALSE),IF(N558="RCBC",VLOOKUP(O558,VALIDATIONS!$EA$2:$EC$90,3,FALSE),IF(N558="Pipe", VLOOKUP(O558,VALIDATIONS!$ED$2:$EF$16,3,FALSE)))) )     )</f>
        <v/>
      </c>
    </row>
    <row r="559" spans="1:17" x14ac:dyDescent="0.2">
      <c r="A559" s="136"/>
      <c r="B559" s="141"/>
      <c r="C559" s="361"/>
      <c r="D559" s="141"/>
      <c r="E559" s="141"/>
      <c r="F559" s="141"/>
      <c r="G559" s="172"/>
      <c r="H559" s="141"/>
      <c r="I559" s="141"/>
      <c r="J559" s="141"/>
      <c r="K559" s="141"/>
      <c r="L559" s="368"/>
      <c r="M559" s="368"/>
      <c r="N559" s="363"/>
      <c r="O559" s="363"/>
      <c r="P559" s="141"/>
      <c r="Q559" s="106" t="str">
        <f>IF(AND(L559="",M559="",N559="",O559=""),"", IF(O559="",0, IF(N559="RCP", VLOOKUP(O559,VALIDATIONS!$DX$2:$DY$31,2,FALSE), IF(N559="RCBC", VLOOKUP(O559,VALIDATIONS!$EA$2:$EB$90,2,FALSE), IF(O559="Pipe",VALIDATIONS!$ED$2:$EE$16,0)))*G559*P559)   + IF(OR(L559="",L559="No",O559=""),0,          IF(N559="RCP",VLOOKUP(O559,VALIDATIONS!$DX$2:$DZ$31,3,FALSE),IF(N559="RCBC",VLOOKUP(O559,VALIDATIONS!$EA$2:$EC$90,3,FALSE),IF(N559="Pipe", VLOOKUP(O559,VALIDATIONS!$ED$2:$EF$16,3,FALSE))))         ) + IF(OR(M559="",M559="No",O559=""),0, IF(N559="RCP",VLOOKUP(O559,VALIDATIONS!$DX$2:$DZ$31,3,FALSE),IF(N559="RCBC",VLOOKUP(O559,VALIDATIONS!$EA$2:$EC$90,3,FALSE),IF(N559="Pipe", VLOOKUP(O559,VALIDATIONS!$ED$2:$EF$16,3,FALSE)))) )     )</f>
        <v/>
      </c>
    </row>
    <row r="560" spans="1:17" x14ac:dyDescent="0.2">
      <c r="A560" s="136"/>
      <c r="B560" s="141"/>
      <c r="C560" s="361"/>
      <c r="D560" s="141"/>
      <c r="E560" s="141"/>
      <c r="F560" s="141"/>
      <c r="G560" s="172"/>
      <c r="H560" s="141"/>
      <c r="I560" s="141"/>
      <c r="J560" s="141"/>
      <c r="K560" s="141"/>
      <c r="L560" s="368"/>
      <c r="M560" s="368"/>
      <c r="N560" s="363"/>
      <c r="O560" s="363"/>
      <c r="P560" s="141"/>
      <c r="Q560" s="106" t="str">
        <f>IF(AND(L560="",M560="",N560="",O560=""),"", IF(O560="",0, IF(N560="RCP", VLOOKUP(O560,VALIDATIONS!$DX$2:$DY$31,2,FALSE), IF(N560="RCBC", VLOOKUP(O560,VALIDATIONS!$EA$2:$EB$90,2,FALSE), IF(O560="Pipe",VALIDATIONS!$ED$2:$EE$16,0)))*G560*P560)   + IF(OR(L560="",L560="No",O560=""),0,          IF(N560="RCP",VLOOKUP(O560,VALIDATIONS!$DX$2:$DZ$31,3,FALSE),IF(N560="RCBC",VLOOKUP(O560,VALIDATIONS!$EA$2:$EC$90,3,FALSE),IF(N560="Pipe", VLOOKUP(O560,VALIDATIONS!$ED$2:$EF$16,3,FALSE))))         ) + IF(OR(M560="",M560="No",O560=""),0, IF(N560="RCP",VLOOKUP(O560,VALIDATIONS!$DX$2:$DZ$31,3,FALSE),IF(N560="RCBC",VLOOKUP(O560,VALIDATIONS!$EA$2:$EC$90,3,FALSE),IF(N560="Pipe", VLOOKUP(O560,VALIDATIONS!$ED$2:$EF$16,3,FALSE)))) )     )</f>
        <v/>
      </c>
    </row>
    <row r="561" spans="1:17" x14ac:dyDescent="0.2">
      <c r="A561" s="136"/>
      <c r="B561" s="141"/>
      <c r="C561" s="361"/>
      <c r="D561" s="141"/>
      <c r="E561" s="141"/>
      <c r="F561" s="141"/>
      <c r="G561" s="172"/>
      <c r="H561" s="141"/>
      <c r="I561" s="141"/>
      <c r="J561" s="141"/>
      <c r="K561" s="141"/>
      <c r="L561" s="368"/>
      <c r="M561" s="368"/>
      <c r="N561" s="363"/>
      <c r="O561" s="363"/>
      <c r="P561" s="141"/>
      <c r="Q561" s="106" t="str">
        <f>IF(AND(L561="",M561="",N561="",O561=""),"", IF(O561="",0, IF(N561="RCP", VLOOKUP(O561,VALIDATIONS!$DX$2:$DY$31,2,FALSE), IF(N561="RCBC", VLOOKUP(O561,VALIDATIONS!$EA$2:$EB$90,2,FALSE), IF(O561="Pipe",VALIDATIONS!$ED$2:$EE$16,0)))*G561*P561)   + IF(OR(L561="",L561="No",O561=""),0,          IF(N561="RCP",VLOOKUP(O561,VALIDATIONS!$DX$2:$DZ$31,3,FALSE),IF(N561="RCBC",VLOOKUP(O561,VALIDATIONS!$EA$2:$EC$90,3,FALSE),IF(N561="Pipe", VLOOKUP(O561,VALIDATIONS!$ED$2:$EF$16,3,FALSE))))         ) + IF(OR(M561="",M561="No",O561=""),0, IF(N561="RCP",VLOOKUP(O561,VALIDATIONS!$DX$2:$DZ$31,3,FALSE),IF(N561="RCBC",VLOOKUP(O561,VALIDATIONS!$EA$2:$EC$90,3,FALSE),IF(N561="Pipe", VLOOKUP(O561,VALIDATIONS!$ED$2:$EF$16,3,FALSE)))) )     )</f>
        <v/>
      </c>
    </row>
    <row r="562" spans="1:17" x14ac:dyDescent="0.2">
      <c r="A562" s="136"/>
      <c r="B562" s="141"/>
      <c r="C562" s="361"/>
      <c r="D562" s="141"/>
      <c r="E562" s="141"/>
      <c r="F562" s="141"/>
      <c r="G562" s="172"/>
      <c r="H562" s="141"/>
      <c r="I562" s="141"/>
      <c r="J562" s="141"/>
      <c r="K562" s="141"/>
      <c r="L562" s="368"/>
      <c r="M562" s="368"/>
      <c r="N562" s="363"/>
      <c r="O562" s="363"/>
      <c r="P562" s="141"/>
      <c r="Q562" s="106" t="str">
        <f>IF(AND(L562="",M562="",N562="",O562=""),"", IF(O562="",0, IF(N562="RCP", VLOOKUP(O562,VALIDATIONS!$DX$2:$DY$31,2,FALSE), IF(N562="RCBC", VLOOKUP(O562,VALIDATIONS!$EA$2:$EB$90,2,FALSE), IF(O562="Pipe",VALIDATIONS!$ED$2:$EE$16,0)))*G562*P562)   + IF(OR(L562="",L562="No",O562=""),0,          IF(N562="RCP",VLOOKUP(O562,VALIDATIONS!$DX$2:$DZ$31,3,FALSE),IF(N562="RCBC",VLOOKUP(O562,VALIDATIONS!$EA$2:$EC$90,3,FALSE),IF(N562="Pipe", VLOOKUP(O562,VALIDATIONS!$ED$2:$EF$16,3,FALSE))))         ) + IF(OR(M562="",M562="No",O562=""),0, IF(N562="RCP",VLOOKUP(O562,VALIDATIONS!$DX$2:$DZ$31,3,FALSE),IF(N562="RCBC",VLOOKUP(O562,VALIDATIONS!$EA$2:$EC$90,3,FALSE),IF(N562="Pipe", VLOOKUP(O562,VALIDATIONS!$ED$2:$EF$16,3,FALSE)))) )     )</f>
        <v/>
      </c>
    </row>
    <row r="563" spans="1:17" x14ac:dyDescent="0.2">
      <c r="A563" s="136"/>
      <c r="B563" s="141"/>
      <c r="C563" s="361"/>
      <c r="D563" s="141"/>
      <c r="E563" s="141"/>
      <c r="F563" s="141"/>
      <c r="G563" s="172"/>
      <c r="H563" s="141"/>
      <c r="I563" s="141"/>
      <c r="J563" s="141"/>
      <c r="K563" s="141"/>
      <c r="L563" s="368"/>
      <c r="M563" s="368"/>
      <c r="N563" s="363"/>
      <c r="O563" s="363"/>
      <c r="P563" s="141"/>
      <c r="Q563" s="106" t="str">
        <f>IF(AND(L563="",M563="",N563="",O563=""),"", IF(O563="",0, IF(N563="RCP", VLOOKUP(O563,VALIDATIONS!$DX$2:$DY$31,2,FALSE), IF(N563="RCBC", VLOOKUP(O563,VALIDATIONS!$EA$2:$EB$90,2,FALSE), IF(O563="Pipe",VALIDATIONS!$ED$2:$EE$16,0)))*G563*P563)   + IF(OR(L563="",L563="No",O563=""),0,          IF(N563="RCP",VLOOKUP(O563,VALIDATIONS!$DX$2:$DZ$31,3,FALSE),IF(N563="RCBC",VLOOKUP(O563,VALIDATIONS!$EA$2:$EC$90,3,FALSE),IF(N563="Pipe", VLOOKUP(O563,VALIDATIONS!$ED$2:$EF$16,3,FALSE))))         ) + IF(OR(M563="",M563="No",O563=""),0, IF(N563="RCP",VLOOKUP(O563,VALIDATIONS!$DX$2:$DZ$31,3,FALSE),IF(N563="RCBC",VLOOKUP(O563,VALIDATIONS!$EA$2:$EC$90,3,FALSE),IF(N563="Pipe", VLOOKUP(O563,VALIDATIONS!$ED$2:$EF$16,3,FALSE)))) )     )</f>
        <v/>
      </c>
    </row>
    <row r="564" spans="1:17" x14ac:dyDescent="0.2">
      <c r="A564" s="136"/>
      <c r="B564" s="141"/>
      <c r="C564" s="361"/>
      <c r="D564" s="141"/>
      <c r="E564" s="141"/>
      <c r="F564" s="141"/>
      <c r="G564" s="172"/>
      <c r="H564" s="141"/>
      <c r="I564" s="141"/>
      <c r="J564" s="141"/>
      <c r="K564" s="141"/>
      <c r="L564" s="368"/>
      <c r="M564" s="368"/>
      <c r="N564" s="363"/>
      <c r="O564" s="363"/>
      <c r="P564" s="141"/>
      <c r="Q564" s="106" t="str">
        <f>IF(AND(L564="",M564="",N564="",O564=""),"", IF(O564="",0, IF(N564="RCP", VLOOKUP(O564,VALIDATIONS!$DX$2:$DY$31,2,FALSE), IF(N564="RCBC", VLOOKUP(O564,VALIDATIONS!$EA$2:$EB$90,2,FALSE), IF(O564="Pipe",VALIDATIONS!$ED$2:$EE$16,0)))*G564*P564)   + IF(OR(L564="",L564="No",O564=""),0,          IF(N564="RCP",VLOOKUP(O564,VALIDATIONS!$DX$2:$DZ$31,3,FALSE),IF(N564="RCBC",VLOOKUP(O564,VALIDATIONS!$EA$2:$EC$90,3,FALSE),IF(N564="Pipe", VLOOKUP(O564,VALIDATIONS!$ED$2:$EF$16,3,FALSE))))         ) + IF(OR(M564="",M564="No",O564=""),0, IF(N564="RCP",VLOOKUP(O564,VALIDATIONS!$DX$2:$DZ$31,3,FALSE),IF(N564="RCBC",VLOOKUP(O564,VALIDATIONS!$EA$2:$EC$90,3,FALSE),IF(N564="Pipe", VLOOKUP(O564,VALIDATIONS!$ED$2:$EF$16,3,FALSE)))) )     )</f>
        <v/>
      </c>
    </row>
    <row r="565" spans="1:17" x14ac:dyDescent="0.2">
      <c r="A565" s="136"/>
      <c r="B565" s="141"/>
      <c r="C565" s="361"/>
      <c r="D565" s="141"/>
      <c r="E565" s="141"/>
      <c r="F565" s="141"/>
      <c r="G565" s="172"/>
      <c r="H565" s="141"/>
      <c r="I565" s="141"/>
      <c r="J565" s="141"/>
      <c r="K565" s="141"/>
      <c r="L565" s="368"/>
      <c r="M565" s="368"/>
      <c r="N565" s="363"/>
      <c r="O565" s="363"/>
      <c r="P565" s="141"/>
      <c r="Q565" s="106" t="str">
        <f>IF(AND(L565="",M565="",N565="",O565=""),"", IF(O565="",0, IF(N565="RCP", VLOOKUP(O565,VALIDATIONS!$DX$2:$DY$31,2,FALSE), IF(N565="RCBC", VLOOKUP(O565,VALIDATIONS!$EA$2:$EB$90,2,FALSE), IF(O565="Pipe",VALIDATIONS!$ED$2:$EE$16,0)))*G565*P565)   + IF(OR(L565="",L565="No",O565=""),0,          IF(N565="RCP",VLOOKUP(O565,VALIDATIONS!$DX$2:$DZ$31,3,FALSE),IF(N565="RCBC",VLOOKUP(O565,VALIDATIONS!$EA$2:$EC$90,3,FALSE),IF(N565="Pipe", VLOOKUP(O565,VALIDATIONS!$ED$2:$EF$16,3,FALSE))))         ) + IF(OR(M565="",M565="No",O565=""),0, IF(N565="RCP",VLOOKUP(O565,VALIDATIONS!$DX$2:$DZ$31,3,FALSE),IF(N565="RCBC",VLOOKUP(O565,VALIDATIONS!$EA$2:$EC$90,3,FALSE),IF(N565="Pipe", VLOOKUP(O565,VALIDATIONS!$ED$2:$EF$16,3,FALSE)))) )     )</f>
        <v/>
      </c>
    </row>
    <row r="566" spans="1:17" x14ac:dyDescent="0.2">
      <c r="A566" s="136"/>
      <c r="B566" s="141"/>
      <c r="C566" s="361"/>
      <c r="D566" s="141"/>
      <c r="E566" s="141"/>
      <c r="F566" s="141"/>
      <c r="G566" s="172"/>
      <c r="H566" s="141"/>
      <c r="I566" s="141"/>
      <c r="J566" s="141"/>
      <c r="K566" s="141"/>
      <c r="L566" s="368"/>
      <c r="M566" s="368"/>
      <c r="N566" s="363"/>
      <c r="O566" s="363"/>
      <c r="P566" s="141"/>
      <c r="Q566" s="106" t="str">
        <f>IF(AND(L566="",M566="",N566="",O566=""),"", IF(O566="",0, IF(N566="RCP", VLOOKUP(O566,VALIDATIONS!$DX$2:$DY$31,2,FALSE), IF(N566="RCBC", VLOOKUP(O566,VALIDATIONS!$EA$2:$EB$90,2,FALSE), IF(O566="Pipe",VALIDATIONS!$ED$2:$EE$16,0)))*G566*P566)   + IF(OR(L566="",L566="No",O566=""),0,          IF(N566="RCP",VLOOKUP(O566,VALIDATIONS!$DX$2:$DZ$31,3,FALSE),IF(N566="RCBC",VLOOKUP(O566,VALIDATIONS!$EA$2:$EC$90,3,FALSE),IF(N566="Pipe", VLOOKUP(O566,VALIDATIONS!$ED$2:$EF$16,3,FALSE))))         ) + IF(OR(M566="",M566="No",O566=""),0, IF(N566="RCP",VLOOKUP(O566,VALIDATIONS!$DX$2:$DZ$31,3,FALSE),IF(N566="RCBC",VLOOKUP(O566,VALIDATIONS!$EA$2:$EC$90,3,FALSE),IF(N566="Pipe", VLOOKUP(O566,VALIDATIONS!$ED$2:$EF$16,3,FALSE)))) )     )</f>
        <v/>
      </c>
    </row>
    <row r="567" spans="1:17" x14ac:dyDescent="0.2">
      <c r="A567" s="136"/>
      <c r="B567" s="141"/>
      <c r="C567" s="361"/>
      <c r="D567" s="141"/>
      <c r="E567" s="141"/>
      <c r="F567" s="141"/>
      <c r="G567" s="172"/>
      <c r="H567" s="141"/>
      <c r="I567" s="141"/>
      <c r="J567" s="141"/>
      <c r="K567" s="141"/>
      <c r="L567" s="368"/>
      <c r="M567" s="368"/>
      <c r="N567" s="363"/>
      <c r="O567" s="363"/>
      <c r="P567" s="141"/>
      <c r="Q567" s="106" t="str">
        <f>IF(AND(L567="",M567="",N567="",O567=""),"", IF(O567="",0, IF(N567="RCP", VLOOKUP(O567,VALIDATIONS!$DX$2:$DY$31,2,FALSE), IF(N567="RCBC", VLOOKUP(O567,VALIDATIONS!$EA$2:$EB$90,2,FALSE), IF(O567="Pipe",VALIDATIONS!$ED$2:$EE$16,0)))*G567*P567)   + IF(OR(L567="",L567="No",O567=""),0,          IF(N567="RCP",VLOOKUP(O567,VALIDATIONS!$DX$2:$DZ$31,3,FALSE),IF(N567="RCBC",VLOOKUP(O567,VALIDATIONS!$EA$2:$EC$90,3,FALSE),IF(N567="Pipe", VLOOKUP(O567,VALIDATIONS!$ED$2:$EF$16,3,FALSE))))         ) + IF(OR(M567="",M567="No",O567=""),0, IF(N567="RCP",VLOOKUP(O567,VALIDATIONS!$DX$2:$DZ$31,3,FALSE),IF(N567="RCBC",VLOOKUP(O567,VALIDATIONS!$EA$2:$EC$90,3,FALSE),IF(N567="Pipe", VLOOKUP(O567,VALIDATIONS!$ED$2:$EF$16,3,FALSE)))) )     )</f>
        <v/>
      </c>
    </row>
    <row r="568" spans="1:17" x14ac:dyDescent="0.2">
      <c r="A568" s="136"/>
      <c r="B568" s="141"/>
      <c r="C568" s="361"/>
      <c r="D568" s="141"/>
      <c r="E568" s="141"/>
      <c r="F568" s="141"/>
      <c r="G568" s="172"/>
      <c r="H568" s="141"/>
      <c r="I568" s="141"/>
      <c r="J568" s="141"/>
      <c r="K568" s="141"/>
      <c r="L568" s="368"/>
      <c r="M568" s="368"/>
      <c r="N568" s="363"/>
      <c r="O568" s="363"/>
      <c r="P568" s="141"/>
      <c r="Q568" s="106" t="str">
        <f>IF(AND(L568="",M568="",N568="",O568=""),"", IF(O568="",0, IF(N568="RCP", VLOOKUP(O568,VALIDATIONS!$DX$2:$DY$31,2,FALSE), IF(N568="RCBC", VLOOKUP(O568,VALIDATIONS!$EA$2:$EB$90,2,FALSE), IF(O568="Pipe",VALIDATIONS!$ED$2:$EE$16,0)))*G568*P568)   + IF(OR(L568="",L568="No",O568=""),0,          IF(N568="RCP",VLOOKUP(O568,VALIDATIONS!$DX$2:$DZ$31,3,FALSE),IF(N568="RCBC",VLOOKUP(O568,VALIDATIONS!$EA$2:$EC$90,3,FALSE),IF(N568="Pipe", VLOOKUP(O568,VALIDATIONS!$ED$2:$EF$16,3,FALSE))))         ) + IF(OR(M568="",M568="No",O568=""),0, IF(N568="RCP",VLOOKUP(O568,VALIDATIONS!$DX$2:$DZ$31,3,FALSE),IF(N568="RCBC",VLOOKUP(O568,VALIDATIONS!$EA$2:$EC$90,3,FALSE),IF(N568="Pipe", VLOOKUP(O568,VALIDATIONS!$ED$2:$EF$16,3,FALSE)))) )     )</f>
        <v/>
      </c>
    </row>
    <row r="569" spans="1:17" x14ac:dyDescent="0.2">
      <c r="A569" s="136"/>
      <c r="B569" s="141"/>
      <c r="C569" s="361"/>
      <c r="D569" s="141"/>
      <c r="E569" s="141"/>
      <c r="F569" s="141"/>
      <c r="G569" s="172"/>
      <c r="H569" s="141"/>
      <c r="I569" s="141"/>
      <c r="J569" s="141"/>
      <c r="K569" s="141"/>
      <c r="L569" s="368"/>
      <c r="M569" s="368"/>
      <c r="N569" s="363"/>
      <c r="O569" s="363"/>
      <c r="P569" s="141"/>
      <c r="Q569" s="106" t="str">
        <f>IF(AND(L569="",M569="",N569="",O569=""),"", IF(O569="",0, IF(N569="RCP", VLOOKUP(O569,VALIDATIONS!$DX$2:$DY$31,2,FALSE), IF(N569="RCBC", VLOOKUP(O569,VALIDATIONS!$EA$2:$EB$90,2,FALSE), IF(O569="Pipe",VALIDATIONS!$ED$2:$EE$16,0)))*G569*P569)   + IF(OR(L569="",L569="No",O569=""),0,          IF(N569="RCP",VLOOKUP(O569,VALIDATIONS!$DX$2:$DZ$31,3,FALSE),IF(N569="RCBC",VLOOKUP(O569,VALIDATIONS!$EA$2:$EC$90,3,FALSE),IF(N569="Pipe", VLOOKUP(O569,VALIDATIONS!$ED$2:$EF$16,3,FALSE))))         ) + IF(OR(M569="",M569="No",O569=""),0, IF(N569="RCP",VLOOKUP(O569,VALIDATIONS!$DX$2:$DZ$31,3,FALSE),IF(N569="RCBC",VLOOKUP(O569,VALIDATIONS!$EA$2:$EC$90,3,FALSE),IF(N569="Pipe", VLOOKUP(O569,VALIDATIONS!$ED$2:$EF$16,3,FALSE)))) )     )</f>
        <v/>
      </c>
    </row>
    <row r="570" spans="1:17" x14ac:dyDescent="0.2">
      <c r="A570" s="136"/>
      <c r="B570" s="141"/>
      <c r="C570" s="361"/>
      <c r="D570" s="141"/>
      <c r="E570" s="141"/>
      <c r="F570" s="141"/>
      <c r="G570" s="172"/>
      <c r="H570" s="141"/>
      <c r="I570" s="141"/>
      <c r="J570" s="141"/>
      <c r="K570" s="141"/>
      <c r="L570" s="368"/>
      <c r="M570" s="368"/>
      <c r="N570" s="363"/>
      <c r="O570" s="363"/>
      <c r="P570" s="141"/>
      <c r="Q570" s="106" t="str">
        <f>IF(AND(L570="",M570="",N570="",O570=""),"", IF(O570="",0, IF(N570="RCP", VLOOKUP(O570,VALIDATIONS!$DX$2:$DY$31,2,FALSE), IF(N570="RCBC", VLOOKUP(O570,VALIDATIONS!$EA$2:$EB$90,2,FALSE), IF(O570="Pipe",VALIDATIONS!$ED$2:$EE$16,0)))*G570*P570)   + IF(OR(L570="",L570="No",O570=""),0,          IF(N570="RCP",VLOOKUP(O570,VALIDATIONS!$DX$2:$DZ$31,3,FALSE),IF(N570="RCBC",VLOOKUP(O570,VALIDATIONS!$EA$2:$EC$90,3,FALSE),IF(N570="Pipe", VLOOKUP(O570,VALIDATIONS!$ED$2:$EF$16,3,FALSE))))         ) + IF(OR(M570="",M570="No",O570=""),0, IF(N570="RCP",VLOOKUP(O570,VALIDATIONS!$DX$2:$DZ$31,3,FALSE),IF(N570="RCBC",VLOOKUP(O570,VALIDATIONS!$EA$2:$EC$90,3,FALSE),IF(N570="Pipe", VLOOKUP(O570,VALIDATIONS!$ED$2:$EF$16,3,FALSE)))) )     )</f>
        <v/>
      </c>
    </row>
    <row r="571" spans="1:17" x14ac:dyDescent="0.2">
      <c r="A571" s="136"/>
      <c r="B571" s="141"/>
      <c r="C571" s="361"/>
      <c r="D571" s="141"/>
      <c r="E571" s="141"/>
      <c r="F571" s="141"/>
      <c r="G571" s="172"/>
      <c r="H571" s="141"/>
      <c r="I571" s="141"/>
      <c r="J571" s="141"/>
      <c r="K571" s="141"/>
      <c r="L571" s="368"/>
      <c r="M571" s="368"/>
      <c r="N571" s="363"/>
      <c r="O571" s="363"/>
      <c r="P571" s="141"/>
      <c r="Q571" s="106" t="str">
        <f>IF(AND(L571="",M571="",N571="",O571=""),"", IF(O571="",0, IF(N571="RCP", VLOOKUP(O571,VALIDATIONS!$DX$2:$DY$31,2,FALSE), IF(N571="RCBC", VLOOKUP(O571,VALIDATIONS!$EA$2:$EB$90,2,FALSE), IF(O571="Pipe",VALIDATIONS!$ED$2:$EE$16,0)))*G571*P571)   + IF(OR(L571="",L571="No",O571=""),0,          IF(N571="RCP",VLOOKUP(O571,VALIDATIONS!$DX$2:$DZ$31,3,FALSE),IF(N571="RCBC",VLOOKUP(O571,VALIDATIONS!$EA$2:$EC$90,3,FALSE),IF(N571="Pipe", VLOOKUP(O571,VALIDATIONS!$ED$2:$EF$16,3,FALSE))))         ) + IF(OR(M571="",M571="No",O571=""),0, IF(N571="RCP",VLOOKUP(O571,VALIDATIONS!$DX$2:$DZ$31,3,FALSE),IF(N571="RCBC",VLOOKUP(O571,VALIDATIONS!$EA$2:$EC$90,3,FALSE),IF(N571="Pipe", VLOOKUP(O571,VALIDATIONS!$ED$2:$EF$16,3,FALSE)))) )     )</f>
        <v/>
      </c>
    </row>
    <row r="572" spans="1:17" x14ac:dyDescent="0.2">
      <c r="A572" s="136"/>
      <c r="B572" s="141"/>
      <c r="C572" s="361"/>
      <c r="D572" s="141"/>
      <c r="E572" s="141"/>
      <c r="F572" s="141"/>
      <c r="G572" s="172"/>
      <c r="H572" s="141"/>
      <c r="I572" s="141"/>
      <c r="J572" s="141"/>
      <c r="K572" s="141"/>
      <c r="L572" s="368"/>
      <c r="M572" s="368"/>
      <c r="N572" s="363"/>
      <c r="O572" s="363"/>
      <c r="P572" s="141"/>
      <c r="Q572" s="106" t="str">
        <f>IF(AND(L572="",M572="",N572="",O572=""),"", IF(O572="",0, IF(N572="RCP", VLOOKUP(O572,VALIDATIONS!$DX$2:$DY$31,2,FALSE), IF(N572="RCBC", VLOOKUP(O572,VALIDATIONS!$EA$2:$EB$90,2,FALSE), IF(O572="Pipe",VALIDATIONS!$ED$2:$EE$16,0)))*G572*P572)   + IF(OR(L572="",L572="No",O572=""),0,          IF(N572="RCP",VLOOKUP(O572,VALIDATIONS!$DX$2:$DZ$31,3,FALSE),IF(N572="RCBC",VLOOKUP(O572,VALIDATIONS!$EA$2:$EC$90,3,FALSE),IF(N572="Pipe", VLOOKUP(O572,VALIDATIONS!$ED$2:$EF$16,3,FALSE))))         ) + IF(OR(M572="",M572="No",O572=""),0, IF(N572="RCP",VLOOKUP(O572,VALIDATIONS!$DX$2:$DZ$31,3,FALSE),IF(N572="RCBC",VLOOKUP(O572,VALIDATIONS!$EA$2:$EC$90,3,FALSE),IF(N572="Pipe", VLOOKUP(O572,VALIDATIONS!$ED$2:$EF$16,3,FALSE)))) )     )</f>
        <v/>
      </c>
    </row>
    <row r="573" spans="1:17" x14ac:dyDescent="0.2">
      <c r="A573" s="136"/>
      <c r="B573" s="141"/>
      <c r="C573" s="361"/>
      <c r="D573" s="141"/>
      <c r="E573" s="141"/>
      <c r="F573" s="141"/>
      <c r="G573" s="172"/>
      <c r="H573" s="141"/>
      <c r="I573" s="141"/>
      <c r="J573" s="141"/>
      <c r="K573" s="141"/>
      <c r="L573" s="368"/>
      <c r="M573" s="368"/>
      <c r="N573" s="363"/>
      <c r="O573" s="363"/>
      <c r="P573" s="141"/>
      <c r="Q573" s="106" t="str">
        <f>IF(AND(L573="",M573="",N573="",O573=""),"", IF(O573="",0, IF(N573="RCP", VLOOKUP(O573,VALIDATIONS!$DX$2:$DY$31,2,FALSE), IF(N573="RCBC", VLOOKUP(O573,VALIDATIONS!$EA$2:$EB$90,2,FALSE), IF(O573="Pipe",VALIDATIONS!$ED$2:$EE$16,0)))*G573*P573)   + IF(OR(L573="",L573="No",O573=""),0,          IF(N573="RCP",VLOOKUP(O573,VALIDATIONS!$DX$2:$DZ$31,3,FALSE),IF(N573="RCBC",VLOOKUP(O573,VALIDATIONS!$EA$2:$EC$90,3,FALSE),IF(N573="Pipe", VLOOKUP(O573,VALIDATIONS!$ED$2:$EF$16,3,FALSE))))         ) + IF(OR(M573="",M573="No",O573=""),0, IF(N573="RCP",VLOOKUP(O573,VALIDATIONS!$DX$2:$DZ$31,3,FALSE),IF(N573="RCBC",VLOOKUP(O573,VALIDATIONS!$EA$2:$EC$90,3,FALSE),IF(N573="Pipe", VLOOKUP(O573,VALIDATIONS!$ED$2:$EF$16,3,FALSE)))) )     )</f>
        <v/>
      </c>
    </row>
    <row r="574" spans="1:17" x14ac:dyDescent="0.2">
      <c r="A574" s="136"/>
      <c r="B574" s="141"/>
      <c r="C574" s="361"/>
      <c r="D574" s="141"/>
      <c r="E574" s="141"/>
      <c r="F574" s="141"/>
      <c r="G574" s="172"/>
      <c r="H574" s="141"/>
      <c r="I574" s="141"/>
      <c r="J574" s="141"/>
      <c r="K574" s="141"/>
      <c r="L574" s="368"/>
      <c r="M574" s="368"/>
      <c r="N574" s="363"/>
      <c r="O574" s="363"/>
      <c r="P574" s="141"/>
      <c r="Q574" s="106" t="str">
        <f>IF(AND(L574="",M574="",N574="",O574=""),"", IF(O574="",0, IF(N574="RCP", VLOOKUP(O574,VALIDATIONS!$DX$2:$DY$31,2,FALSE), IF(N574="RCBC", VLOOKUP(O574,VALIDATIONS!$EA$2:$EB$90,2,FALSE), IF(O574="Pipe",VALIDATIONS!$ED$2:$EE$16,0)))*G574*P574)   + IF(OR(L574="",L574="No",O574=""),0,          IF(N574="RCP",VLOOKUP(O574,VALIDATIONS!$DX$2:$DZ$31,3,FALSE),IF(N574="RCBC",VLOOKUP(O574,VALIDATIONS!$EA$2:$EC$90,3,FALSE),IF(N574="Pipe", VLOOKUP(O574,VALIDATIONS!$ED$2:$EF$16,3,FALSE))))         ) + IF(OR(M574="",M574="No",O574=""),0, IF(N574="RCP",VLOOKUP(O574,VALIDATIONS!$DX$2:$DZ$31,3,FALSE),IF(N574="RCBC",VLOOKUP(O574,VALIDATIONS!$EA$2:$EC$90,3,FALSE),IF(N574="Pipe", VLOOKUP(O574,VALIDATIONS!$ED$2:$EF$16,3,FALSE)))) )     )</f>
        <v/>
      </c>
    </row>
    <row r="575" spans="1:17" x14ac:dyDescent="0.2">
      <c r="A575" s="136"/>
      <c r="B575" s="141"/>
      <c r="C575" s="361"/>
      <c r="D575" s="141"/>
      <c r="E575" s="141"/>
      <c r="F575" s="141"/>
      <c r="G575" s="172"/>
      <c r="H575" s="141"/>
      <c r="I575" s="141"/>
      <c r="J575" s="141"/>
      <c r="K575" s="141"/>
      <c r="L575" s="368"/>
      <c r="M575" s="368"/>
      <c r="N575" s="363"/>
      <c r="O575" s="363"/>
      <c r="P575" s="141"/>
      <c r="Q575" s="106" t="str">
        <f>IF(AND(L575="",M575="",N575="",O575=""),"", IF(O575="",0, IF(N575="RCP", VLOOKUP(O575,VALIDATIONS!$DX$2:$DY$31,2,FALSE), IF(N575="RCBC", VLOOKUP(O575,VALIDATIONS!$EA$2:$EB$90,2,FALSE), IF(O575="Pipe",VALIDATIONS!$ED$2:$EE$16,0)))*G575*P575)   + IF(OR(L575="",L575="No",O575=""),0,          IF(N575="RCP",VLOOKUP(O575,VALIDATIONS!$DX$2:$DZ$31,3,FALSE),IF(N575="RCBC",VLOOKUP(O575,VALIDATIONS!$EA$2:$EC$90,3,FALSE),IF(N575="Pipe", VLOOKUP(O575,VALIDATIONS!$ED$2:$EF$16,3,FALSE))))         ) + IF(OR(M575="",M575="No",O575=""),0, IF(N575="RCP",VLOOKUP(O575,VALIDATIONS!$DX$2:$DZ$31,3,FALSE),IF(N575="RCBC",VLOOKUP(O575,VALIDATIONS!$EA$2:$EC$90,3,FALSE),IF(N575="Pipe", VLOOKUP(O575,VALIDATIONS!$ED$2:$EF$16,3,FALSE)))) )     )</f>
        <v/>
      </c>
    </row>
    <row r="576" spans="1:17" x14ac:dyDescent="0.2">
      <c r="A576" s="136"/>
      <c r="B576" s="141"/>
      <c r="C576" s="361"/>
      <c r="D576" s="141"/>
      <c r="E576" s="141"/>
      <c r="F576" s="141"/>
      <c r="G576" s="172"/>
      <c r="H576" s="141"/>
      <c r="I576" s="141"/>
      <c r="J576" s="141"/>
      <c r="K576" s="141"/>
      <c r="L576" s="368"/>
      <c r="M576" s="368"/>
      <c r="N576" s="363"/>
      <c r="O576" s="363"/>
      <c r="P576" s="141"/>
      <c r="Q576" s="106" t="str">
        <f>IF(AND(L576="",M576="",N576="",O576=""),"", IF(O576="",0, IF(N576="RCP", VLOOKUP(O576,VALIDATIONS!$DX$2:$DY$31,2,FALSE), IF(N576="RCBC", VLOOKUP(O576,VALIDATIONS!$EA$2:$EB$90,2,FALSE), IF(O576="Pipe",VALIDATIONS!$ED$2:$EE$16,0)))*G576*P576)   + IF(OR(L576="",L576="No",O576=""),0,          IF(N576="RCP",VLOOKUP(O576,VALIDATIONS!$DX$2:$DZ$31,3,FALSE),IF(N576="RCBC",VLOOKUP(O576,VALIDATIONS!$EA$2:$EC$90,3,FALSE),IF(N576="Pipe", VLOOKUP(O576,VALIDATIONS!$ED$2:$EF$16,3,FALSE))))         ) + IF(OR(M576="",M576="No",O576=""),0, IF(N576="RCP",VLOOKUP(O576,VALIDATIONS!$DX$2:$DZ$31,3,FALSE),IF(N576="RCBC",VLOOKUP(O576,VALIDATIONS!$EA$2:$EC$90,3,FALSE),IF(N576="Pipe", VLOOKUP(O576,VALIDATIONS!$ED$2:$EF$16,3,FALSE)))) )     )</f>
        <v/>
      </c>
    </row>
    <row r="577" spans="1:17" x14ac:dyDescent="0.2">
      <c r="A577" s="136"/>
      <c r="B577" s="141"/>
      <c r="C577" s="361"/>
      <c r="D577" s="141"/>
      <c r="E577" s="141"/>
      <c r="F577" s="141"/>
      <c r="G577" s="172"/>
      <c r="H577" s="141"/>
      <c r="I577" s="141"/>
      <c r="J577" s="141"/>
      <c r="K577" s="141"/>
      <c r="L577" s="368"/>
      <c r="M577" s="368"/>
      <c r="N577" s="363"/>
      <c r="O577" s="363"/>
      <c r="P577" s="141"/>
      <c r="Q577" s="106" t="str">
        <f>IF(AND(L577="",M577="",N577="",O577=""),"", IF(O577="",0, IF(N577="RCP", VLOOKUP(O577,VALIDATIONS!$DX$2:$DY$31,2,FALSE), IF(N577="RCBC", VLOOKUP(O577,VALIDATIONS!$EA$2:$EB$90,2,FALSE), IF(O577="Pipe",VALIDATIONS!$ED$2:$EE$16,0)))*G577*P577)   + IF(OR(L577="",L577="No",O577=""),0,          IF(N577="RCP",VLOOKUP(O577,VALIDATIONS!$DX$2:$DZ$31,3,FALSE),IF(N577="RCBC",VLOOKUP(O577,VALIDATIONS!$EA$2:$EC$90,3,FALSE),IF(N577="Pipe", VLOOKUP(O577,VALIDATIONS!$ED$2:$EF$16,3,FALSE))))         ) + IF(OR(M577="",M577="No",O577=""),0, IF(N577="RCP",VLOOKUP(O577,VALIDATIONS!$DX$2:$DZ$31,3,FALSE),IF(N577="RCBC",VLOOKUP(O577,VALIDATIONS!$EA$2:$EC$90,3,FALSE),IF(N577="Pipe", VLOOKUP(O577,VALIDATIONS!$ED$2:$EF$16,3,FALSE)))) )     )</f>
        <v/>
      </c>
    </row>
    <row r="578" spans="1:17" x14ac:dyDescent="0.2">
      <c r="A578" s="136"/>
      <c r="B578" s="141"/>
      <c r="C578" s="361"/>
      <c r="D578" s="141"/>
      <c r="E578" s="141"/>
      <c r="F578" s="141"/>
      <c r="G578" s="172"/>
      <c r="H578" s="141"/>
      <c r="I578" s="141"/>
      <c r="J578" s="141"/>
      <c r="K578" s="141"/>
      <c r="L578" s="368"/>
      <c r="M578" s="368"/>
      <c r="N578" s="363"/>
      <c r="O578" s="363"/>
      <c r="P578" s="141"/>
      <c r="Q578" s="106" t="str">
        <f>IF(AND(L578="",M578="",N578="",O578=""),"", IF(O578="",0, IF(N578="RCP", VLOOKUP(O578,VALIDATIONS!$DX$2:$DY$31,2,FALSE), IF(N578="RCBC", VLOOKUP(O578,VALIDATIONS!$EA$2:$EB$90,2,FALSE), IF(O578="Pipe",VALIDATIONS!$ED$2:$EE$16,0)))*G578*P578)   + IF(OR(L578="",L578="No",O578=""),0,          IF(N578="RCP",VLOOKUP(O578,VALIDATIONS!$DX$2:$DZ$31,3,FALSE),IF(N578="RCBC",VLOOKUP(O578,VALIDATIONS!$EA$2:$EC$90,3,FALSE),IF(N578="Pipe", VLOOKUP(O578,VALIDATIONS!$ED$2:$EF$16,3,FALSE))))         ) + IF(OR(M578="",M578="No",O578=""),0, IF(N578="RCP",VLOOKUP(O578,VALIDATIONS!$DX$2:$DZ$31,3,FALSE),IF(N578="RCBC",VLOOKUP(O578,VALIDATIONS!$EA$2:$EC$90,3,FALSE),IF(N578="Pipe", VLOOKUP(O578,VALIDATIONS!$ED$2:$EF$16,3,FALSE)))) )     )</f>
        <v/>
      </c>
    </row>
    <row r="579" spans="1:17" x14ac:dyDescent="0.2">
      <c r="A579" s="136"/>
      <c r="B579" s="141"/>
      <c r="C579" s="361"/>
      <c r="D579" s="141"/>
      <c r="E579" s="141"/>
      <c r="F579" s="141"/>
      <c r="G579" s="172"/>
      <c r="H579" s="141"/>
      <c r="I579" s="141"/>
      <c r="J579" s="141"/>
      <c r="K579" s="141"/>
      <c r="L579" s="368"/>
      <c r="M579" s="368"/>
      <c r="N579" s="363"/>
      <c r="O579" s="363"/>
      <c r="P579" s="141"/>
      <c r="Q579" s="106" t="str">
        <f>IF(AND(L579="",M579="",N579="",O579=""),"", IF(O579="",0, IF(N579="RCP", VLOOKUP(O579,VALIDATIONS!$DX$2:$DY$31,2,FALSE), IF(N579="RCBC", VLOOKUP(O579,VALIDATIONS!$EA$2:$EB$90,2,FALSE), IF(O579="Pipe",VALIDATIONS!$ED$2:$EE$16,0)))*G579*P579)   + IF(OR(L579="",L579="No",O579=""),0,          IF(N579="RCP",VLOOKUP(O579,VALIDATIONS!$DX$2:$DZ$31,3,FALSE),IF(N579="RCBC",VLOOKUP(O579,VALIDATIONS!$EA$2:$EC$90,3,FALSE),IF(N579="Pipe", VLOOKUP(O579,VALIDATIONS!$ED$2:$EF$16,3,FALSE))))         ) + IF(OR(M579="",M579="No",O579=""),0, IF(N579="RCP",VLOOKUP(O579,VALIDATIONS!$DX$2:$DZ$31,3,FALSE),IF(N579="RCBC",VLOOKUP(O579,VALIDATIONS!$EA$2:$EC$90,3,FALSE),IF(N579="Pipe", VLOOKUP(O579,VALIDATIONS!$ED$2:$EF$16,3,FALSE)))) )     )</f>
        <v/>
      </c>
    </row>
    <row r="580" spans="1:17" x14ac:dyDescent="0.2">
      <c r="A580" s="136"/>
      <c r="B580" s="141"/>
      <c r="C580" s="361"/>
      <c r="D580" s="141"/>
      <c r="E580" s="141"/>
      <c r="F580" s="141"/>
      <c r="G580" s="172"/>
      <c r="H580" s="141"/>
      <c r="I580" s="141"/>
      <c r="J580" s="141"/>
      <c r="K580" s="141"/>
      <c r="L580" s="368"/>
      <c r="M580" s="368"/>
      <c r="N580" s="363"/>
      <c r="O580" s="363"/>
      <c r="P580" s="141"/>
      <c r="Q580" s="106" t="str">
        <f>IF(AND(L580="",M580="",N580="",O580=""),"", IF(O580="",0, IF(N580="RCP", VLOOKUP(O580,VALIDATIONS!$DX$2:$DY$31,2,FALSE), IF(N580="RCBC", VLOOKUP(O580,VALIDATIONS!$EA$2:$EB$90,2,FALSE), IF(O580="Pipe",VALIDATIONS!$ED$2:$EE$16,0)))*G580*P580)   + IF(OR(L580="",L580="No",O580=""),0,          IF(N580="RCP",VLOOKUP(O580,VALIDATIONS!$DX$2:$DZ$31,3,FALSE),IF(N580="RCBC",VLOOKUP(O580,VALIDATIONS!$EA$2:$EC$90,3,FALSE),IF(N580="Pipe", VLOOKUP(O580,VALIDATIONS!$ED$2:$EF$16,3,FALSE))))         ) + IF(OR(M580="",M580="No",O580=""),0, IF(N580="RCP",VLOOKUP(O580,VALIDATIONS!$DX$2:$DZ$31,3,FALSE),IF(N580="RCBC",VLOOKUP(O580,VALIDATIONS!$EA$2:$EC$90,3,FALSE),IF(N580="Pipe", VLOOKUP(O580,VALIDATIONS!$ED$2:$EF$16,3,FALSE)))) )     )</f>
        <v/>
      </c>
    </row>
    <row r="581" spans="1:17" x14ac:dyDescent="0.2">
      <c r="A581" s="136"/>
      <c r="B581" s="141"/>
      <c r="C581" s="361"/>
      <c r="D581" s="141"/>
      <c r="E581" s="141"/>
      <c r="F581" s="141"/>
      <c r="G581" s="172"/>
      <c r="H581" s="141"/>
      <c r="I581" s="141"/>
      <c r="J581" s="141"/>
      <c r="K581" s="141"/>
      <c r="L581" s="368"/>
      <c r="M581" s="368"/>
      <c r="N581" s="363"/>
      <c r="O581" s="363"/>
      <c r="P581" s="141"/>
      <c r="Q581" s="106" t="str">
        <f>IF(AND(L581="",M581="",N581="",O581=""),"", IF(O581="",0, IF(N581="RCP", VLOOKUP(O581,VALIDATIONS!$DX$2:$DY$31,2,FALSE), IF(N581="RCBC", VLOOKUP(O581,VALIDATIONS!$EA$2:$EB$90,2,FALSE), IF(O581="Pipe",VALIDATIONS!$ED$2:$EE$16,0)))*G581*P581)   + IF(OR(L581="",L581="No",O581=""),0,          IF(N581="RCP",VLOOKUP(O581,VALIDATIONS!$DX$2:$DZ$31,3,FALSE),IF(N581="RCBC",VLOOKUP(O581,VALIDATIONS!$EA$2:$EC$90,3,FALSE),IF(N581="Pipe", VLOOKUP(O581,VALIDATIONS!$ED$2:$EF$16,3,FALSE))))         ) + IF(OR(M581="",M581="No",O581=""),0, IF(N581="RCP",VLOOKUP(O581,VALIDATIONS!$DX$2:$DZ$31,3,FALSE),IF(N581="RCBC",VLOOKUP(O581,VALIDATIONS!$EA$2:$EC$90,3,FALSE),IF(N581="Pipe", VLOOKUP(O581,VALIDATIONS!$ED$2:$EF$16,3,FALSE)))) )     )</f>
        <v/>
      </c>
    </row>
    <row r="582" spans="1:17" x14ac:dyDescent="0.2">
      <c r="A582" s="136"/>
      <c r="B582" s="141"/>
      <c r="C582" s="361"/>
      <c r="D582" s="141"/>
      <c r="E582" s="141"/>
      <c r="F582" s="141"/>
      <c r="G582" s="172"/>
      <c r="H582" s="141"/>
      <c r="I582" s="141"/>
      <c r="J582" s="141"/>
      <c r="K582" s="141"/>
      <c r="L582" s="368"/>
      <c r="M582" s="368"/>
      <c r="N582" s="363"/>
      <c r="O582" s="363"/>
      <c r="P582" s="141"/>
      <c r="Q582" s="106" t="str">
        <f>IF(AND(L582="",M582="",N582="",O582=""),"", IF(O582="",0, IF(N582="RCP", VLOOKUP(O582,VALIDATIONS!$DX$2:$DY$31,2,FALSE), IF(N582="RCBC", VLOOKUP(O582,VALIDATIONS!$EA$2:$EB$90,2,FALSE), IF(O582="Pipe",VALIDATIONS!$ED$2:$EE$16,0)))*G582*P582)   + IF(OR(L582="",L582="No",O582=""),0,          IF(N582="RCP",VLOOKUP(O582,VALIDATIONS!$DX$2:$DZ$31,3,FALSE),IF(N582="RCBC",VLOOKUP(O582,VALIDATIONS!$EA$2:$EC$90,3,FALSE),IF(N582="Pipe", VLOOKUP(O582,VALIDATIONS!$ED$2:$EF$16,3,FALSE))))         ) + IF(OR(M582="",M582="No",O582=""),0, IF(N582="RCP",VLOOKUP(O582,VALIDATIONS!$DX$2:$DZ$31,3,FALSE),IF(N582="RCBC",VLOOKUP(O582,VALIDATIONS!$EA$2:$EC$90,3,FALSE),IF(N582="Pipe", VLOOKUP(O582,VALIDATIONS!$ED$2:$EF$16,3,FALSE)))) )     )</f>
        <v/>
      </c>
    </row>
    <row r="583" spans="1:17" x14ac:dyDescent="0.2">
      <c r="A583" s="136"/>
      <c r="B583" s="141"/>
      <c r="C583" s="361"/>
      <c r="D583" s="141"/>
      <c r="E583" s="141"/>
      <c r="F583" s="141"/>
      <c r="G583" s="172"/>
      <c r="H583" s="141"/>
      <c r="I583" s="141"/>
      <c r="J583" s="141"/>
      <c r="K583" s="141"/>
      <c r="L583" s="368"/>
      <c r="M583" s="368"/>
      <c r="N583" s="363"/>
      <c r="O583" s="363"/>
      <c r="P583" s="141"/>
      <c r="Q583" s="106" t="str">
        <f>IF(AND(L583="",M583="",N583="",O583=""),"", IF(O583="",0, IF(N583="RCP", VLOOKUP(O583,VALIDATIONS!$DX$2:$DY$31,2,FALSE), IF(N583="RCBC", VLOOKUP(O583,VALIDATIONS!$EA$2:$EB$90,2,FALSE), IF(O583="Pipe",VALIDATIONS!$ED$2:$EE$16,0)))*G583*P583)   + IF(OR(L583="",L583="No",O583=""),0,          IF(N583="RCP",VLOOKUP(O583,VALIDATIONS!$DX$2:$DZ$31,3,FALSE),IF(N583="RCBC",VLOOKUP(O583,VALIDATIONS!$EA$2:$EC$90,3,FALSE),IF(N583="Pipe", VLOOKUP(O583,VALIDATIONS!$ED$2:$EF$16,3,FALSE))))         ) + IF(OR(M583="",M583="No",O583=""),0, IF(N583="RCP",VLOOKUP(O583,VALIDATIONS!$DX$2:$DZ$31,3,FALSE),IF(N583="RCBC",VLOOKUP(O583,VALIDATIONS!$EA$2:$EC$90,3,FALSE),IF(N583="Pipe", VLOOKUP(O583,VALIDATIONS!$ED$2:$EF$16,3,FALSE)))) )     )</f>
        <v/>
      </c>
    </row>
    <row r="584" spans="1:17" x14ac:dyDescent="0.2">
      <c r="A584" s="136"/>
      <c r="B584" s="141"/>
      <c r="C584" s="361"/>
      <c r="D584" s="141"/>
      <c r="E584" s="141"/>
      <c r="F584" s="141"/>
      <c r="G584" s="172"/>
      <c r="H584" s="141"/>
      <c r="I584" s="141"/>
      <c r="J584" s="141"/>
      <c r="K584" s="141"/>
      <c r="L584" s="368"/>
      <c r="M584" s="368"/>
      <c r="N584" s="363"/>
      <c r="O584" s="363"/>
      <c r="P584" s="141"/>
      <c r="Q584" s="106" t="str">
        <f>IF(AND(L584="",M584="",N584="",O584=""),"", IF(O584="",0, IF(N584="RCP", VLOOKUP(O584,VALIDATIONS!$DX$2:$DY$31,2,FALSE), IF(N584="RCBC", VLOOKUP(O584,VALIDATIONS!$EA$2:$EB$90,2,FALSE), IF(O584="Pipe",VALIDATIONS!$ED$2:$EE$16,0)))*G584*P584)   + IF(OR(L584="",L584="No",O584=""),0,          IF(N584="RCP",VLOOKUP(O584,VALIDATIONS!$DX$2:$DZ$31,3,FALSE),IF(N584="RCBC",VLOOKUP(O584,VALIDATIONS!$EA$2:$EC$90,3,FALSE),IF(N584="Pipe", VLOOKUP(O584,VALIDATIONS!$ED$2:$EF$16,3,FALSE))))         ) + IF(OR(M584="",M584="No",O584=""),0, IF(N584="RCP",VLOOKUP(O584,VALIDATIONS!$DX$2:$DZ$31,3,FALSE),IF(N584="RCBC",VLOOKUP(O584,VALIDATIONS!$EA$2:$EC$90,3,FALSE),IF(N584="Pipe", VLOOKUP(O584,VALIDATIONS!$ED$2:$EF$16,3,FALSE)))) )     )</f>
        <v/>
      </c>
    </row>
    <row r="585" spans="1:17" x14ac:dyDescent="0.2">
      <c r="A585" s="136"/>
      <c r="B585" s="141"/>
      <c r="C585" s="361"/>
      <c r="D585" s="141"/>
      <c r="E585" s="141"/>
      <c r="F585" s="141"/>
      <c r="G585" s="172"/>
      <c r="H585" s="141"/>
      <c r="I585" s="141"/>
      <c r="J585" s="141"/>
      <c r="K585" s="141"/>
      <c r="L585" s="368"/>
      <c r="M585" s="368"/>
      <c r="N585" s="363"/>
      <c r="O585" s="363"/>
      <c r="P585" s="141"/>
      <c r="Q585" s="106" t="str">
        <f>IF(AND(L585="",M585="",N585="",O585=""),"", IF(O585="",0, IF(N585="RCP", VLOOKUP(O585,VALIDATIONS!$DX$2:$DY$31,2,FALSE), IF(N585="RCBC", VLOOKUP(O585,VALIDATIONS!$EA$2:$EB$90,2,FALSE), IF(O585="Pipe",VALIDATIONS!$ED$2:$EE$16,0)))*G585*P585)   + IF(OR(L585="",L585="No",O585=""),0,          IF(N585="RCP",VLOOKUP(O585,VALIDATIONS!$DX$2:$DZ$31,3,FALSE),IF(N585="RCBC",VLOOKUP(O585,VALIDATIONS!$EA$2:$EC$90,3,FALSE),IF(N585="Pipe", VLOOKUP(O585,VALIDATIONS!$ED$2:$EF$16,3,FALSE))))         ) + IF(OR(M585="",M585="No",O585=""),0, IF(N585="RCP",VLOOKUP(O585,VALIDATIONS!$DX$2:$DZ$31,3,FALSE),IF(N585="RCBC",VLOOKUP(O585,VALIDATIONS!$EA$2:$EC$90,3,FALSE),IF(N585="Pipe", VLOOKUP(O585,VALIDATIONS!$ED$2:$EF$16,3,FALSE)))) )     )</f>
        <v/>
      </c>
    </row>
    <row r="586" spans="1:17" x14ac:dyDescent="0.2">
      <c r="A586" s="136"/>
      <c r="B586" s="141"/>
      <c r="C586" s="361"/>
      <c r="D586" s="141"/>
      <c r="E586" s="141"/>
      <c r="F586" s="141"/>
      <c r="G586" s="172"/>
      <c r="H586" s="141"/>
      <c r="I586" s="141"/>
      <c r="J586" s="141"/>
      <c r="K586" s="141"/>
      <c r="L586" s="368"/>
      <c r="M586" s="368"/>
      <c r="N586" s="363"/>
      <c r="O586" s="363"/>
      <c r="P586" s="141"/>
      <c r="Q586" s="106" t="str">
        <f>IF(AND(L586="",M586="",N586="",O586=""),"", IF(O586="",0, IF(N586="RCP", VLOOKUP(O586,VALIDATIONS!$DX$2:$DY$31,2,FALSE), IF(N586="RCBC", VLOOKUP(O586,VALIDATIONS!$EA$2:$EB$90,2,FALSE), IF(O586="Pipe",VALIDATIONS!$ED$2:$EE$16,0)))*G586*P586)   + IF(OR(L586="",L586="No",O586=""),0,          IF(N586="RCP",VLOOKUP(O586,VALIDATIONS!$DX$2:$DZ$31,3,FALSE),IF(N586="RCBC",VLOOKUP(O586,VALIDATIONS!$EA$2:$EC$90,3,FALSE),IF(N586="Pipe", VLOOKUP(O586,VALIDATIONS!$ED$2:$EF$16,3,FALSE))))         ) + IF(OR(M586="",M586="No",O586=""),0, IF(N586="RCP",VLOOKUP(O586,VALIDATIONS!$DX$2:$DZ$31,3,FALSE),IF(N586="RCBC",VLOOKUP(O586,VALIDATIONS!$EA$2:$EC$90,3,FALSE),IF(N586="Pipe", VLOOKUP(O586,VALIDATIONS!$ED$2:$EF$16,3,FALSE)))) )     )</f>
        <v/>
      </c>
    </row>
    <row r="587" spans="1:17" x14ac:dyDescent="0.2">
      <c r="A587" s="136"/>
      <c r="B587" s="141"/>
      <c r="C587" s="361"/>
      <c r="D587" s="141"/>
      <c r="E587" s="141"/>
      <c r="F587" s="141"/>
      <c r="G587" s="172"/>
      <c r="H587" s="141"/>
      <c r="I587" s="141"/>
      <c r="J587" s="141"/>
      <c r="K587" s="141"/>
      <c r="L587" s="368"/>
      <c r="M587" s="368"/>
      <c r="N587" s="363"/>
      <c r="O587" s="363"/>
      <c r="P587" s="141"/>
      <c r="Q587" s="106" t="str">
        <f>IF(AND(L587="",M587="",N587="",O587=""),"", IF(O587="",0, IF(N587="RCP", VLOOKUP(O587,VALIDATIONS!$DX$2:$DY$31,2,FALSE), IF(N587="RCBC", VLOOKUP(O587,VALIDATIONS!$EA$2:$EB$90,2,FALSE), IF(O587="Pipe",VALIDATIONS!$ED$2:$EE$16,0)))*G587*P587)   + IF(OR(L587="",L587="No",O587=""),0,          IF(N587="RCP",VLOOKUP(O587,VALIDATIONS!$DX$2:$DZ$31,3,FALSE),IF(N587="RCBC",VLOOKUP(O587,VALIDATIONS!$EA$2:$EC$90,3,FALSE),IF(N587="Pipe", VLOOKUP(O587,VALIDATIONS!$ED$2:$EF$16,3,FALSE))))         ) + IF(OR(M587="",M587="No",O587=""),0, IF(N587="RCP",VLOOKUP(O587,VALIDATIONS!$DX$2:$DZ$31,3,FALSE),IF(N587="RCBC",VLOOKUP(O587,VALIDATIONS!$EA$2:$EC$90,3,FALSE),IF(N587="Pipe", VLOOKUP(O587,VALIDATIONS!$ED$2:$EF$16,3,FALSE)))) )     )</f>
        <v/>
      </c>
    </row>
    <row r="588" spans="1:17" x14ac:dyDescent="0.2">
      <c r="A588" s="136"/>
      <c r="B588" s="141"/>
      <c r="C588" s="361"/>
      <c r="D588" s="141"/>
      <c r="E588" s="141"/>
      <c r="F588" s="141"/>
      <c r="G588" s="172"/>
      <c r="H588" s="141"/>
      <c r="I588" s="141"/>
      <c r="J588" s="141"/>
      <c r="K588" s="141"/>
      <c r="L588" s="368"/>
      <c r="M588" s="368"/>
      <c r="N588" s="363"/>
      <c r="O588" s="363"/>
      <c r="P588" s="141"/>
      <c r="Q588" s="106" t="str">
        <f>IF(AND(L588="",M588="",N588="",O588=""),"", IF(O588="",0, IF(N588="RCP", VLOOKUP(O588,VALIDATIONS!$DX$2:$DY$31,2,FALSE), IF(N588="RCBC", VLOOKUP(O588,VALIDATIONS!$EA$2:$EB$90,2,FALSE), IF(O588="Pipe",VALIDATIONS!$ED$2:$EE$16,0)))*G588*P588)   + IF(OR(L588="",L588="No",O588=""),0,          IF(N588="RCP",VLOOKUP(O588,VALIDATIONS!$DX$2:$DZ$31,3,FALSE),IF(N588="RCBC",VLOOKUP(O588,VALIDATIONS!$EA$2:$EC$90,3,FALSE),IF(N588="Pipe", VLOOKUP(O588,VALIDATIONS!$ED$2:$EF$16,3,FALSE))))         ) + IF(OR(M588="",M588="No",O588=""),0, IF(N588="RCP",VLOOKUP(O588,VALIDATIONS!$DX$2:$DZ$31,3,FALSE),IF(N588="RCBC",VLOOKUP(O588,VALIDATIONS!$EA$2:$EC$90,3,FALSE),IF(N588="Pipe", VLOOKUP(O588,VALIDATIONS!$ED$2:$EF$16,3,FALSE)))) )     )</f>
        <v/>
      </c>
    </row>
    <row r="589" spans="1:17" x14ac:dyDescent="0.2">
      <c r="A589" s="136"/>
      <c r="B589" s="141"/>
      <c r="C589" s="361"/>
      <c r="D589" s="141"/>
      <c r="E589" s="141"/>
      <c r="F589" s="141"/>
      <c r="G589" s="172"/>
      <c r="H589" s="141"/>
      <c r="I589" s="141"/>
      <c r="J589" s="141"/>
      <c r="K589" s="141"/>
      <c r="L589" s="368"/>
      <c r="M589" s="368"/>
      <c r="N589" s="363"/>
      <c r="O589" s="363"/>
      <c r="P589" s="141"/>
      <c r="Q589" s="106" t="str">
        <f>IF(AND(L589="",M589="",N589="",O589=""),"", IF(O589="",0, IF(N589="RCP", VLOOKUP(O589,VALIDATIONS!$DX$2:$DY$31,2,FALSE), IF(N589="RCBC", VLOOKUP(O589,VALIDATIONS!$EA$2:$EB$90,2,FALSE), IF(O589="Pipe",VALIDATIONS!$ED$2:$EE$16,0)))*G589*P589)   + IF(OR(L589="",L589="No",O589=""),0,          IF(N589="RCP",VLOOKUP(O589,VALIDATIONS!$DX$2:$DZ$31,3,FALSE),IF(N589="RCBC",VLOOKUP(O589,VALIDATIONS!$EA$2:$EC$90,3,FALSE),IF(N589="Pipe", VLOOKUP(O589,VALIDATIONS!$ED$2:$EF$16,3,FALSE))))         ) + IF(OR(M589="",M589="No",O589=""),0, IF(N589="RCP",VLOOKUP(O589,VALIDATIONS!$DX$2:$DZ$31,3,FALSE),IF(N589="RCBC",VLOOKUP(O589,VALIDATIONS!$EA$2:$EC$90,3,FALSE),IF(N589="Pipe", VLOOKUP(O589,VALIDATIONS!$ED$2:$EF$16,3,FALSE)))) )     )</f>
        <v/>
      </c>
    </row>
    <row r="590" spans="1:17" x14ac:dyDescent="0.2">
      <c r="A590" s="136"/>
      <c r="B590" s="141"/>
      <c r="C590" s="361"/>
      <c r="D590" s="141"/>
      <c r="E590" s="141"/>
      <c r="F590" s="141"/>
      <c r="G590" s="172"/>
      <c r="H590" s="141"/>
      <c r="I590" s="141"/>
      <c r="J590" s="141"/>
      <c r="K590" s="141"/>
      <c r="L590" s="368"/>
      <c r="M590" s="368"/>
      <c r="N590" s="363"/>
      <c r="O590" s="363"/>
      <c r="P590" s="141"/>
      <c r="Q590" s="106" t="str">
        <f>IF(AND(L590="",M590="",N590="",O590=""),"", IF(O590="",0, IF(N590="RCP", VLOOKUP(O590,VALIDATIONS!$DX$2:$DY$31,2,FALSE), IF(N590="RCBC", VLOOKUP(O590,VALIDATIONS!$EA$2:$EB$90,2,FALSE), IF(O590="Pipe",VALIDATIONS!$ED$2:$EE$16,0)))*G590*P590)   + IF(OR(L590="",L590="No",O590=""),0,          IF(N590="RCP",VLOOKUP(O590,VALIDATIONS!$DX$2:$DZ$31,3,FALSE),IF(N590="RCBC",VLOOKUP(O590,VALIDATIONS!$EA$2:$EC$90,3,FALSE),IF(N590="Pipe", VLOOKUP(O590,VALIDATIONS!$ED$2:$EF$16,3,FALSE))))         ) + IF(OR(M590="",M590="No",O590=""),0, IF(N590="RCP",VLOOKUP(O590,VALIDATIONS!$DX$2:$DZ$31,3,FALSE),IF(N590="RCBC",VLOOKUP(O590,VALIDATIONS!$EA$2:$EC$90,3,FALSE),IF(N590="Pipe", VLOOKUP(O590,VALIDATIONS!$ED$2:$EF$16,3,FALSE)))) )     )</f>
        <v/>
      </c>
    </row>
    <row r="591" spans="1:17" x14ac:dyDescent="0.2">
      <c r="A591" s="136"/>
      <c r="B591" s="141"/>
      <c r="C591" s="361"/>
      <c r="D591" s="141"/>
      <c r="E591" s="141"/>
      <c r="F591" s="141"/>
      <c r="G591" s="172"/>
      <c r="H591" s="141"/>
      <c r="I591" s="141"/>
      <c r="J591" s="141"/>
      <c r="K591" s="141"/>
      <c r="L591" s="368"/>
      <c r="M591" s="368"/>
      <c r="N591" s="363"/>
      <c r="O591" s="363"/>
      <c r="P591" s="141"/>
      <c r="Q591" s="106" t="str">
        <f>IF(AND(L591="",M591="",N591="",O591=""),"", IF(O591="",0, IF(N591="RCP", VLOOKUP(O591,VALIDATIONS!$DX$2:$DY$31,2,FALSE), IF(N591="RCBC", VLOOKUP(O591,VALIDATIONS!$EA$2:$EB$90,2,FALSE), IF(O591="Pipe",VALIDATIONS!$ED$2:$EE$16,0)))*G591*P591)   + IF(OR(L591="",L591="No",O591=""),0,          IF(N591="RCP",VLOOKUP(O591,VALIDATIONS!$DX$2:$DZ$31,3,FALSE),IF(N591="RCBC",VLOOKUP(O591,VALIDATIONS!$EA$2:$EC$90,3,FALSE),IF(N591="Pipe", VLOOKUP(O591,VALIDATIONS!$ED$2:$EF$16,3,FALSE))))         ) + IF(OR(M591="",M591="No",O591=""),0, IF(N591="RCP",VLOOKUP(O591,VALIDATIONS!$DX$2:$DZ$31,3,FALSE),IF(N591="RCBC",VLOOKUP(O591,VALIDATIONS!$EA$2:$EC$90,3,FALSE),IF(N591="Pipe", VLOOKUP(O591,VALIDATIONS!$ED$2:$EF$16,3,FALSE)))) )     )</f>
        <v/>
      </c>
    </row>
    <row r="592" spans="1:17" x14ac:dyDescent="0.2">
      <c r="A592" s="136"/>
      <c r="B592" s="141"/>
      <c r="C592" s="361"/>
      <c r="D592" s="141"/>
      <c r="E592" s="141"/>
      <c r="F592" s="141"/>
      <c r="G592" s="172"/>
      <c r="H592" s="141"/>
      <c r="I592" s="141"/>
      <c r="J592" s="141"/>
      <c r="K592" s="141"/>
      <c r="L592" s="368"/>
      <c r="M592" s="368"/>
      <c r="N592" s="363"/>
      <c r="O592" s="363"/>
      <c r="P592" s="141"/>
      <c r="Q592" s="106" t="str">
        <f>IF(AND(L592="",M592="",N592="",O592=""),"", IF(O592="",0, IF(N592="RCP", VLOOKUP(O592,VALIDATIONS!$DX$2:$DY$31,2,FALSE), IF(N592="RCBC", VLOOKUP(O592,VALIDATIONS!$EA$2:$EB$90,2,FALSE), IF(O592="Pipe",VALIDATIONS!$ED$2:$EE$16,0)))*G592*P592)   + IF(OR(L592="",L592="No",O592=""),0,          IF(N592="RCP",VLOOKUP(O592,VALIDATIONS!$DX$2:$DZ$31,3,FALSE),IF(N592="RCBC",VLOOKUP(O592,VALIDATIONS!$EA$2:$EC$90,3,FALSE),IF(N592="Pipe", VLOOKUP(O592,VALIDATIONS!$ED$2:$EF$16,3,FALSE))))         ) + IF(OR(M592="",M592="No",O592=""),0, IF(N592="RCP",VLOOKUP(O592,VALIDATIONS!$DX$2:$DZ$31,3,FALSE),IF(N592="RCBC",VLOOKUP(O592,VALIDATIONS!$EA$2:$EC$90,3,FALSE),IF(N592="Pipe", VLOOKUP(O592,VALIDATIONS!$ED$2:$EF$16,3,FALSE)))) )     )</f>
        <v/>
      </c>
    </row>
    <row r="593" spans="1:18" x14ac:dyDescent="0.2">
      <c r="A593" s="136"/>
      <c r="B593" s="141"/>
      <c r="C593" s="361"/>
      <c r="D593" s="141"/>
      <c r="E593" s="141"/>
      <c r="F593" s="141"/>
      <c r="G593" s="172"/>
      <c r="H593" s="141"/>
      <c r="I593" s="141"/>
      <c r="J593" s="141"/>
      <c r="K593" s="141"/>
      <c r="L593" s="368"/>
      <c r="M593" s="368"/>
      <c r="N593" s="363"/>
      <c r="O593" s="363"/>
      <c r="P593" s="141"/>
      <c r="Q593" s="106" t="str">
        <f>IF(AND(L593="",M593="",N593="",O593=""),"", IF(O593="",0, IF(N593="RCP", VLOOKUP(O593,VALIDATIONS!$DX$2:$DY$31,2,FALSE), IF(N593="RCBC", VLOOKUP(O593,VALIDATIONS!$EA$2:$EB$90,2,FALSE), IF(O593="Pipe",VALIDATIONS!$ED$2:$EE$16,0)))*G593*P593)   + IF(OR(L593="",L593="No",O593=""),0,          IF(N593="RCP",VLOOKUP(O593,VALIDATIONS!$DX$2:$DZ$31,3,FALSE),IF(N593="RCBC",VLOOKUP(O593,VALIDATIONS!$EA$2:$EC$90,3,FALSE),IF(N593="Pipe", VLOOKUP(O593,VALIDATIONS!$ED$2:$EF$16,3,FALSE))))         ) + IF(OR(M593="",M593="No",O593=""),0, IF(N593="RCP",VLOOKUP(O593,VALIDATIONS!$DX$2:$DZ$31,3,FALSE),IF(N593="RCBC",VLOOKUP(O593,VALIDATIONS!$EA$2:$EC$90,3,FALSE),IF(N593="Pipe", VLOOKUP(O593,VALIDATIONS!$ED$2:$EF$16,3,FALSE)))) )     )</f>
        <v/>
      </c>
    </row>
    <row r="594" spans="1:18" x14ac:dyDescent="0.2">
      <c r="A594" s="136"/>
      <c r="B594" s="141"/>
      <c r="C594" s="361"/>
      <c r="D594" s="141"/>
      <c r="E594" s="141"/>
      <c r="F594" s="141"/>
      <c r="G594" s="172"/>
      <c r="H594" s="141"/>
      <c r="I594" s="141"/>
      <c r="J594" s="141"/>
      <c r="K594" s="141"/>
      <c r="L594" s="368"/>
      <c r="M594" s="368"/>
      <c r="N594" s="363"/>
      <c r="O594" s="363"/>
      <c r="P594" s="141"/>
      <c r="Q594" s="106" t="str">
        <f>IF(AND(L594="",M594="",N594="",O594=""),"", IF(O594="",0, IF(N594="RCP", VLOOKUP(O594,VALIDATIONS!$DX$2:$DY$31,2,FALSE), IF(N594="RCBC", VLOOKUP(O594,VALIDATIONS!$EA$2:$EB$90,2,FALSE), IF(O594="Pipe",VALIDATIONS!$ED$2:$EE$16,0)))*G594*P594)   + IF(OR(L594="",L594="No",O594=""),0,          IF(N594="RCP",VLOOKUP(O594,VALIDATIONS!$DX$2:$DZ$31,3,FALSE),IF(N594="RCBC",VLOOKUP(O594,VALIDATIONS!$EA$2:$EC$90,3,FALSE),IF(N594="Pipe", VLOOKUP(O594,VALIDATIONS!$ED$2:$EF$16,3,FALSE))))         ) + IF(OR(M594="",M594="No",O594=""),0, IF(N594="RCP",VLOOKUP(O594,VALIDATIONS!$DX$2:$DZ$31,3,FALSE),IF(N594="RCBC",VLOOKUP(O594,VALIDATIONS!$EA$2:$EC$90,3,FALSE),IF(N594="Pipe", VLOOKUP(O594,VALIDATIONS!$ED$2:$EF$16,3,FALSE)))) )     )</f>
        <v/>
      </c>
    </row>
    <row r="595" spans="1:18" x14ac:dyDescent="0.2">
      <c r="A595" s="136"/>
      <c r="B595" s="141"/>
      <c r="C595" s="361"/>
      <c r="D595" s="141"/>
      <c r="E595" s="141"/>
      <c r="F595" s="141"/>
      <c r="G595" s="172"/>
      <c r="H595" s="141"/>
      <c r="I595" s="141"/>
      <c r="J595" s="141"/>
      <c r="K595" s="141"/>
      <c r="L595" s="368"/>
      <c r="M595" s="368"/>
      <c r="N595" s="363"/>
      <c r="O595" s="363"/>
      <c r="P595" s="141"/>
      <c r="Q595" s="106" t="str">
        <f>IF(AND(L595="",M595="",N595="",O595=""),"", IF(O595="",0, IF(N595="RCP", VLOOKUP(O595,VALIDATIONS!$DX$2:$DY$31,2,FALSE), IF(N595="RCBC", VLOOKUP(O595,VALIDATIONS!$EA$2:$EB$90,2,FALSE), IF(O595="Pipe",VALIDATIONS!$ED$2:$EE$16,0)))*G595*P595)   + IF(OR(L595="",L595="No",O595=""),0,          IF(N595="RCP",VLOOKUP(O595,VALIDATIONS!$DX$2:$DZ$31,3,FALSE),IF(N595="RCBC",VLOOKUP(O595,VALIDATIONS!$EA$2:$EC$90,3,FALSE),IF(N595="Pipe", VLOOKUP(O595,VALIDATIONS!$ED$2:$EF$16,3,FALSE))))         ) + IF(OR(M595="",M595="No",O595=""),0, IF(N595="RCP",VLOOKUP(O595,VALIDATIONS!$DX$2:$DZ$31,3,FALSE),IF(N595="RCBC",VLOOKUP(O595,VALIDATIONS!$EA$2:$EC$90,3,FALSE),IF(N595="Pipe", VLOOKUP(O595,VALIDATIONS!$ED$2:$EF$16,3,FALSE)))) )     )</f>
        <v/>
      </c>
    </row>
    <row r="596" spans="1:18" x14ac:dyDescent="0.2">
      <c r="A596" s="136"/>
      <c r="B596" s="141"/>
      <c r="C596" s="361"/>
      <c r="D596" s="141"/>
      <c r="E596" s="141"/>
      <c r="F596" s="141"/>
      <c r="G596" s="172"/>
      <c r="H596" s="141"/>
      <c r="I596" s="141"/>
      <c r="J596" s="141"/>
      <c r="K596" s="141"/>
      <c r="L596" s="368"/>
      <c r="M596" s="368"/>
      <c r="N596" s="363"/>
      <c r="O596" s="363"/>
      <c r="P596" s="141"/>
      <c r="Q596" s="106" t="str">
        <f>IF(AND(L596="",M596="",N596="",O596=""),"", IF(O596="",0, IF(N596="RCP", VLOOKUP(O596,VALIDATIONS!$DX$2:$DY$31,2,FALSE), IF(N596="RCBC", VLOOKUP(O596,VALIDATIONS!$EA$2:$EB$90,2,FALSE), IF(O596="Pipe",VALIDATIONS!$ED$2:$EE$16,0)))*G596*P596)   + IF(OR(L596="",L596="No",O596=""),0,          IF(N596="RCP",VLOOKUP(O596,VALIDATIONS!$DX$2:$DZ$31,3,FALSE),IF(N596="RCBC",VLOOKUP(O596,VALIDATIONS!$EA$2:$EC$90,3,FALSE),IF(N596="Pipe", VLOOKUP(O596,VALIDATIONS!$ED$2:$EF$16,3,FALSE))))         ) + IF(OR(M596="",M596="No",O596=""),0, IF(N596="RCP",VLOOKUP(O596,VALIDATIONS!$DX$2:$DZ$31,3,FALSE),IF(N596="RCBC",VLOOKUP(O596,VALIDATIONS!$EA$2:$EC$90,3,FALSE),IF(N596="Pipe", VLOOKUP(O596,VALIDATIONS!$ED$2:$EF$16,3,FALSE)))) )     )</f>
        <v/>
      </c>
    </row>
    <row r="597" spans="1:18" x14ac:dyDescent="0.2">
      <c r="A597" s="136"/>
      <c r="B597" s="141"/>
      <c r="C597" s="361"/>
      <c r="D597" s="141"/>
      <c r="E597" s="141"/>
      <c r="F597" s="141"/>
      <c r="G597" s="172"/>
      <c r="H597" s="141"/>
      <c r="I597" s="141"/>
      <c r="J597" s="141"/>
      <c r="K597" s="141"/>
      <c r="L597" s="368"/>
      <c r="M597" s="368"/>
      <c r="N597" s="363"/>
      <c r="O597" s="363"/>
      <c r="P597" s="141"/>
      <c r="Q597" s="106" t="str">
        <f>IF(AND(L597="",M597="",N597="",O597=""),"", IF(O597="",0, IF(N597="RCP", VLOOKUP(O597,VALIDATIONS!$DX$2:$DY$31,2,FALSE), IF(N597="RCBC", VLOOKUP(O597,VALIDATIONS!$EA$2:$EB$90,2,FALSE), IF(O597="Pipe",VALIDATIONS!$ED$2:$EE$16,0)))*G597*P597)   + IF(OR(L597="",L597="No",O597=""),0,          IF(N597="RCP",VLOOKUP(O597,VALIDATIONS!$DX$2:$DZ$31,3,FALSE),IF(N597="RCBC",VLOOKUP(O597,VALIDATIONS!$EA$2:$EC$90,3,FALSE),IF(N597="Pipe", VLOOKUP(O597,VALIDATIONS!$ED$2:$EF$16,3,FALSE))))         ) + IF(OR(M597="",M597="No",O597=""),0, IF(N597="RCP",VLOOKUP(O597,VALIDATIONS!$DX$2:$DZ$31,3,FALSE),IF(N597="RCBC",VLOOKUP(O597,VALIDATIONS!$EA$2:$EC$90,3,FALSE),IF(N597="Pipe", VLOOKUP(O597,VALIDATIONS!$ED$2:$EF$16,3,FALSE)))) )     )</f>
        <v/>
      </c>
    </row>
    <row r="598" spans="1:18" x14ac:dyDescent="0.2">
      <c r="A598" s="136"/>
      <c r="B598" s="141"/>
      <c r="C598" s="361"/>
      <c r="D598" s="141"/>
      <c r="E598" s="141"/>
      <c r="F598" s="141"/>
      <c r="G598" s="172"/>
      <c r="H598" s="141"/>
      <c r="I598" s="141"/>
      <c r="J598" s="141"/>
      <c r="K598" s="141"/>
      <c r="L598" s="368"/>
      <c r="M598" s="368"/>
      <c r="N598" s="363"/>
      <c r="O598" s="363"/>
      <c r="P598" s="141"/>
      <c r="Q598" s="106" t="str">
        <f>IF(AND(L598="",M598="",N598="",O598=""),"", IF(O598="",0, IF(N598="RCP", VLOOKUP(O598,VALIDATIONS!$DX$2:$DY$31,2,FALSE), IF(N598="RCBC", VLOOKUP(O598,VALIDATIONS!$EA$2:$EB$90,2,FALSE), IF(O598="Pipe",VALIDATIONS!$ED$2:$EE$16,0)))*G598*P598)   + IF(OR(L598="",L598="No",O598=""),0,          IF(N598="RCP",VLOOKUP(O598,VALIDATIONS!$DX$2:$DZ$31,3,FALSE),IF(N598="RCBC",VLOOKUP(O598,VALIDATIONS!$EA$2:$EC$90,3,FALSE),IF(N598="Pipe", VLOOKUP(O598,VALIDATIONS!$ED$2:$EF$16,3,FALSE))))         ) + IF(OR(M598="",M598="No",O598=""),0, IF(N598="RCP",VLOOKUP(O598,VALIDATIONS!$DX$2:$DZ$31,3,FALSE),IF(N598="RCBC",VLOOKUP(O598,VALIDATIONS!$EA$2:$EC$90,3,FALSE),IF(N598="Pipe", VLOOKUP(O598,VALIDATIONS!$ED$2:$EF$16,3,FALSE)))) )     )</f>
        <v/>
      </c>
    </row>
    <row r="599" spans="1:18" x14ac:dyDescent="0.2">
      <c r="A599" s="136"/>
      <c r="B599" s="141"/>
      <c r="C599" s="361"/>
      <c r="D599" s="141"/>
      <c r="E599" s="141"/>
      <c r="F599" s="141"/>
      <c r="G599" s="172"/>
      <c r="H599" s="141"/>
      <c r="I599" s="141"/>
      <c r="J599" s="141"/>
      <c r="K599" s="141"/>
      <c r="L599" s="368"/>
      <c r="M599" s="368"/>
      <c r="N599" s="363"/>
      <c r="O599" s="363"/>
      <c r="P599" s="141"/>
      <c r="Q599" s="106" t="str">
        <f>IF(AND(L599="",M599="",N599="",O599=""),"", IF(O599="",0, IF(N599="RCP", VLOOKUP(O599,VALIDATIONS!$DX$2:$DY$31,2,FALSE), IF(N599="RCBC", VLOOKUP(O599,VALIDATIONS!$EA$2:$EB$90,2,FALSE), IF(O599="Pipe",VALIDATIONS!$ED$2:$EE$16,0)))*G599*P599)   + IF(OR(L599="",L599="No",O599=""),0,          IF(N599="RCP",VLOOKUP(O599,VALIDATIONS!$DX$2:$DZ$31,3,FALSE),IF(N599="RCBC",VLOOKUP(O599,VALIDATIONS!$EA$2:$EC$90,3,FALSE),IF(N599="Pipe", VLOOKUP(O599,VALIDATIONS!$ED$2:$EF$16,3,FALSE))))         ) + IF(OR(M599="",M599="No",O599=""),0, IF(N599="RCP",VLOOKUP(O599,VALIDATIONS!$DX$2:$DZ$31,3,FALSE),IF(N599="RCBC",VLOOKUP(O599,VALIDATIONS!$EA$2:$EC$90,3,FALSE),IF(N599="Pipe", VLOOKUP(O599,VALIDATIONS!$ED$2:$EF$16,3,FALSE)))) )     )</f>
        <v/>
      </c>
    </row>
    <row r="600" spans="1:18" x14ac:dyDescent="0.2">
      <c r="A600" s="136"/>
      <c r="B600" s="141"/>
      <c r="C600" s="361"/>
      <c r="D600" s="141"/>
      <c r="E600" s="141"/>
      <c r="F600" s="141"/>
      <c r="G600" s="172"/>
      <c r="H600" s="141"/>
      <c r="I600" s="141"/>
      <c r="J600" s="141"/>
      <c r="K600" s="141"/>
      <c r="L600" s="368"/>
      <c r="M600" s="368"/>
      <c r="N600" s="363"/>
      <c r="O600" s="363"/>
      <c r="P600" s="141"/>
      <c r="Q600" s="106" t="str">
        <f>IF(AND(L600="",M600="",N600="",O600=""),"", IF(O600="",0, IF(N600="RCP", VLOOKUP(O600,VALIDATIONS!$DX$2:$DY$31,2,FALSE), IF(N600="RCBC", VLOOKUP(O600,VALIDATIONS!$EA$2:$EB$90,2,FALSE), IF(O600="Pipe",VALIDATIONS!$ED$2:$EE$16,0)))*G600*P600)   + IF(OR(L600="",L600="No",O600=""),0,          IF(N600="RCP",VLOOKUP(O600,VALIDATIONS!$DX$2:$DZ$31,3,FALSE),IF(N600="RCBC",VLOOKUP(O600,VALIDATIONS!$EA$2:$EC$90,3,FALSE),IF(N600="Pipe", VLOOKUP(O600,VALIDATIONS!$ED$2:$EF$16,3,FALSE))))         ) + IF(OR(M600="",M600="No",O600=""),0, IF(N600="RCP",VLOOKUP(O600,VALIDATIONS!$DX$2:$DZ$31,3,FALSE),IF(N600="RCBC",VLOOKUP(O600,VALIDATIONS!$EA$2:$EC$90,3,FALSE),IF(N600="Pipe", VLOOKUP(O600,VALIDATIONS!$ED$2:$EF$16,3,FALSE)))) )     )</f>
        <v/>
      </c>
    </row>
    <row r="601" spans="1:18" x14ac:dyDescent="0.2">
      <c r="A601" s="136"/>
      <c r="B601" s="141"/>
      <c r="C601" s="361"/>
      <c r="D601" s="141"/>
      <c r="E601" s="141"/>
      <c r="F601" s="141"/>
      <c r="G601" s="172"/>
      <c r="H601" s="141"/>
      <c r="I601" s="141"/>
      <c r="J601" s="141"/>
      <c r="K601" s="141"/>
      <c r="L601" s="368"/>
      <c r="M601" s="368"/>
      <c r="N601" s="363"/>
      <c r="O601" s="363"/>
      <c r="P601" s="141"/>
      <c r="Q601" s="106" t="str">
        <f>IF(AND(L601="",M601="",N601="",O601=""),"", IF(O601="",0, IF(N601="RCP", VLOOKUP(O601,VALIDATIONS!$DX$2:$DY$31,2,FALSE), IF(N601="RCBC", VLOOKUP(O601,VALIDATIONS!$EA$2:$EB$90,2,FALSE), IF(O601="Pipe",VALIDATIONS!$ED$2:$EE$16,0)))*G601*P601)   + IF(OR(L601="",L601="No",O601=""),0,          IF(N601="RCP",VLOOKUP(O601,VALIDATIONS!$DX$2:$DZ$31,3,FALSE),IF(N601="RCBC",VLOOKUP(O601,VALIDATIONS!$EA$2:$EC$90,3,FALSE),IF(N601="Pipe", VLOOKUP(O601,VALIDATIONS!$ED$2:$EF$16,3,FALSE))))         ) + IF(OR(M601="",M601="No",O601=""),0, IF(N601="RCP",VLOOKUP(O601,VALIDATIONS!$DX$2:$DZ$31,3,FALSE),IF(N601="RCBC",VLOOKUP(O601,VALIDATIONS!$EA$2:$EC$90,3,FALSE),IF(N601="Pipe", VLOOKUP(O601,VALIDATIONS!$ED$2:$EF$16,3,FALSE)))) )     )</f>
        <v/>
      </c>
    </row>
    <row r="602" spans="1:18" x14ac:dyDescent="0.2">
      <c r="A602" s="136"/>
      <c r="B602" s="141"/>
      <c r="C602" s="361"/>
      <c r="D602" s="141"/>
      <c r="E602" s="141"/>
      <c r="F602" s="141"/>
      <c r="G602" s="172"/>
      <c r="H602" s="141"/>
      <c r="I602" s="141"/>
      <c r="J602" s="141"/>
      <c r="K602" s="141"/>
      <c r="L602" s="368"/>
      <c r="M602" s="368"/>
      <c r="N602" s="363"/>
      <c r="O602" s="363"/>
      <c r="P602" s="141"/>
      <c r="Q602" s="106" t="str">
        <f>IF(AND(L602="",M602="",N602="",O602=""),"", IF(O602="",0, IF(N602="RCP", VLOOKUP(O602,VALIDATIONS!$DX$2:$DY$31,2,FALSE), IF(N602="RCBC", VLOOKUP(O602,VALIDATIONS!$EA$2:$EB$90,2,FALSE), IF(O602="Pipe",VALIDATIONS!$ED$2:$EE$16,0)))*G602*P602)   + IF(OR(L602="",L602="No",O602=""),0,          IF(N602="RCP",VLOOKUP(O602,VALIDATIONS!$DX$2:$DZ$31,3,FALSE),IF(N602="RCBC",VLOOKUP(O602,VALIDATIONS!$EA$2:$EC$90,3,FALSE),IF(N602="Pipe", VLOOKUP(O602,VALIDATIONS!$ED$2:$EF$16,3,FALSE))))         ) + IF(OR(M602="",M602="No",O602=""),0, IF(N602="RCP",VLOOKUP(O602,VALIDATIONS!$DX$2:$DZ$31,3,FALSE),IF(N602="RCBC",VLOOKUP(O602,VALIDATIONS!$EA$2:$EC$90,3,FALSE),IF(N602="Pipe", VLOOKUP(O602,VALIDATIONS!$ED$2:$EF$16,3,FALSE)))) )     )</f>
        <v/>
      </c>
    </row>
    <row r="603" spans="1:18" x14ac:dyDescent="0.2">
      <c r="A603" s="136"/>
      <c r="B603" s="141"/>
      <c r="C603" s="361"/>
      <c r="D603" s="141"/>
      <c r="E603" s="141"/>
      <c r="F603" s="141"/>
      <c r="G603" s="172"/>
      <c r="H603" s="141"/>
      <c r="I603" s="141"/>
      <c r="J603" s="141"/>
      <c r="K603" s="141"/>
      <c r="L603" s="368"/>
      <c r="M603" s="368"/>
      <c r="N603" s="363"/>
      <c r="O603" s="363"/>
      <c r="P603" s="141"/>
      <c r="Q603" s="106" t="str">
        <f>IF(AND(L603="",M603="",N603="",O603=""),"", IF(O603="",0, IF(N603="RCP", VLOOKUP(O603,VALIDATIONS!$DX$2:$DY$31,2,FALSE), IF(N603="RCBC", VLOOKUP(O603,VALIDATIONS!$EA$2:$EB$90,2,FALSE), IF(O603="Pipe",VALIDATIONS!$ED$2:$EE$16,0)))*G603*P603)   + IF(OR(L603="",L603="No",O603=""),0,          IF(N603="RCP",VLOOKUP(O603,VALIDATIONS!$DX$2:$DZ$31,3,FALSE),IF(N603="RCBC",VLOOKUP(O603,VALIDATIONS!$EA$2:$EC$90,3,FALSE),IF(N603="Pipe", VLOOKUP(O603,VALIDATIONS!$ED$2:$EF$16,3,FALSE))))         ) + IF(OR(M603="",M603="No",O603=""),0, IF(N603="RCP",VLOOKUP(O603,VALIDATIONS!$DX$2:$DZ$31,3,FALSE),IF(N603="RCBC",VLOOKUP(O603,VALIDATIONS!$EA$2:$EC$90,3,FALSE),IF(N603="Pipe", VLOOKUP(O603,VALIDATIONS!$ED$2:$EF$16,3,FALSE)))) )     )</f>
        <v/>
      </c>
    </row>
    <row r="605" spans="1:18" x14ac:dyDescent="0.25">
      <c r="Q605" s="175">
        <f>SUM(Q2:Q603)</f>
        <v>0</v>
      </c>
      <c r="R605" s="174"/>
    </row>
  </sheetData>
  <sheetProtection algorithmName="SHA-512" hashValue="6jUJs08ezoVPiBqy+sDMhfkj6V9K0vG+4jpH2Cm/RpSfzmMvKLOwG7vKxNQ6soiKwA19yEcVulALlF3AUJiDAg==" saltValue="6z3IQ4OYu2IYKovgvYaV4A==" spinCount="100000" sheet="1" objects="1" scenarios="1" selectLockedCells="1"/>
  <mergeCells count="1">
    <mergeCell ref="A2:A39"/>
  </mergeCells>
  <dataValidations count="4">
    <dataValidation type="list" allowBlank="1" showInputMessage="1" showErrorMessage="1" sqref="L2:M603" xr:uid="{00000000-0002-0000-0A00-000000000000}">
      <formula1>Question</formula1>
    </dataValidation>
    <dataValidation type="list" allowBlank="1" showInputMessage="1" showErrorMessage="1" sqref="C2:C603" xr:uid="{00000000-0002-0000-0A00-000001000000}">
      <formula1>SuburbD</formula1>
    </dataValidation>
    <dataValidation type="list" allowBlank="1" showInputMessage="1" showErrorMessage="1" sqref="N2:N603" xr:uid="{00000000-0002-0000-0A00-000002000000}">
      <formula1>CulvertType</formula1>
    </dataValidation>
    <dataValidation type="list" allowBlank="1" showInputMessage="1" showErrorMessage="1" sqref="O2:O603" xr:uid="{00000000-0002-0000-0A00-000003000000}">
      <formula1>INDIRECT(SUBSTITUTE(N2," ",""))</formula1>
    </dataValidation>
  </dataValidation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72</vt:i4>
      </vt:variant>
    </vt:vector>
  </HeadingPairs>
  <TitlesOfParts>
    <vt:vector size="93" baseType="lpstr">
      <vt:lpstr>MAIN SWITCH</vt:lpstr>
      <vt:lpstr>DEVELOPMENT DETAILS</vt:lpstr>
      <vt:lpstr>INSTRUCTIONS 1</vt:lpstr>
      <vt:lpstr>INSTRUCTIONS 2</vt:lpstr>
      <vt:lpstr>WATER PIPES DATA</vt:lpstr>
      <vt:lpstr>SEWER PIPES DATA</vt:lpstr>
      <vt:lpstr>WATER PUMP STN DATA</vt:lpstr>
      <vt:lpstr>SEWER PUMP STN DATA</vt:lpstr>
      <vt:lpstr>CULVERTS DATA</vt:lpstr>
      <vt:lpstr>STORMWATER RETIC DATA</vt:lpstr>
      <vt:lpstr>POLLUTION CONTROL DATA</vt:lpstr>
      <vt:lpstr>SUB-SOIL DATA</vt:lpstr>
      <vt:lpstr>PAVEMENT DATA</vt:lpstr>
      <vt:lpstr>PATH DATA</vt:lpstr>
      <vt:lpstr>KandG DATA</vt:lpstr>
      <vt:lpstr>ROUNDABOUT DATA</vt:lpstr>
      <vt:lpstr>SIGNS DATA</vt:lpstr>
      <vt:lpstr>GUARD RAIL DATA</vt:lpstr>
      <vt:lpstr>STREET LIGHT DATA</vt:lpstr>
      <vt:lpstr>BUILDINGS</vt:lpstr>
      <vt:lpstr>MISCELLANEOUS ASSETS</vt:lpstr>
      <vt:lpstr>Advisory</vt:lpstr>
      <vt:lpstr>AssetGroup</vt:lpstr>
      <vt:lpstr>Barrier</vt:lpstr>
      <vt:lpstr>Bore</vt:lpstr>
      <vt:lpstr>Building</vt:lpstr>
      <vt:lpstr>BuildingType</vt:lpstr>
      <vt:lpstr>CappedLine</vt:lpstr>
      <vt:lpstr>CulvertType</vt:lpstr>
      <vt:lpstr>DEPTH</vt:lpstr>
      <vt:lpstr>DesignFlow</vt:lpstr>
      <vt:lpstr>Direction</vt:lpstr>
      <vt:lpstr>EarthworksandFormation</vt:lpstr>
      <vt:lpstr>FloodProt</vt:lpstr>
      <vt:lpstr>FloodwayandOpenChannel</vt:lpstr>
      <vt:lpstr>Headwall</vt:lpstr>
      <vt:lpstr>HouseConnection</vt:lpstr>
      <vt:lpstr>Information</vt:lpstr>
      <vt:lpstr>InletPit</vt:lpstr>
      <vt:lpstr>JunctionPit</vt:lpstr>
      <vt:lpstr>KerbType</vt:lpstr>
      <vt:lpstr>LANDTYPE</vt:lpstr>
      <vt:lpstr>LANDUSE</vt:lpstr>
      <vt:lpstr>LeftRight</vt:lpstr>
      <vt:lpstr>lintel</vt:lpstr>
      <vt:lpstr>Location</vt:lpstr>
      <vt:lpstr>NewExtension</vt:lpstr>
      <vt:lpstr>Paths</vt:lpstr>
      <vt:lpstr>PavementBase</vt:lpstr>
      <vt:lpstr>PavementCategory</vt:lpstr>
      <vt:lpstr>Pipe</vt:lpstr>
      <vt:lpstr>PipeDIAMETER</vt:lpstr>
      <vt:lpstr>PostType</vt:lpstr>
      <vt:lpstr>Potable</vt:lpstr>
      <vt:lpstr>PSType</vt:lpstr>
      <vt:lpstr>PumpingHead</vt:lpstr>
      <vt:lpstr>Question</vt:lpstr>
      <vt:lpstr>RAIsland</vt:lpstr>
      <vt:lpstr>RCBC</vt:lpstr>
      <vt:lpstr>RCP</vt:lpstr>
      <vt:lpstr>Regulatory</vt:lpstr>
      <vt:lpstr>RETIC_SS</vt:lpstr>
      <vt:lpstr>ReticPIPE</vt:lpstr>
      <vt:lpstr>ReticPITS</vt:lpstr>
      <vt:lpstr>ReticType</vt:lpstr>
      <vt:lpstr>Reticulation</vt:lpstr>
      <vt:lpstr>ROCK</vt:lpstr>
      <vt:lpstr>Roundabout</vt:lpstr>
      <vt:lpstr>SewerNode</vt:lpstr>
      <vt:lpstr>SewerPIPE</vt:lpstr>
      <vt:lpstr>SewerPIPEMaterial</vt:lpstr>
      <vt:lpstr>SignSize</vt:lpstr>
      <vt:lpstr>SignType</vt:lpstr>
      <vt:lpstr>SITE</vt:lpstr>
      <vt:lpstr>SSMAT</vt:lpstr>
      <vt:lpstr>StormwaterTreatment</vt:lpstr>
      <vt:lpstr>Street_Light_Pole</vt:lpstr>
      <vt:lpstr>Street_Light_Type</vt:lpstr>
      <vt:lpstr>Street_Light_Wattage</vt:lpstr>
      <vt:lpstr>Structure</vt:lpstr>
      <vt:lpstr>SuburbD</vt:lpstr>
      <vt:lpstr>SuperStructure</vt:lpstr>
      <vt:lpstr>Terminal</vt:lpstr>
      <vt:lpstr>TrenchGrate</vt:lpstr>
      <vt:lpstr>UOM</vt:lpstr>
      <vt:lpstr>UrbanRural</vt:lpstr>
      <vt:lpstr>WaterNode</vt:lpstr>
      <vt:lpstr>WaterPIPE</vt:lpstr>
      <vt:lpstr>WaterPipeDia</vt:lpstr>
      <vt:lpstr>WaterPIPEMaterial</vt:lpstr>
      <vt:lpstr>WaterPump</vt:lpstr>
      <vt:lpstr>WaterPumpType</vt:lpstr>
      <vt:lpstr>WearingCourse</vt:lpstr>
    </vt:vector>
  </TitlesOfParts>
  <Company>Ballina Shire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Corey Ryan</dc:creator>
  <cp:lastModifiedBy>Kristine Barker</cp:lastModifiedBy>
  <dcterms:created xsi:type="dcterms:W3CDTF">2014-09-04T01:26:57Z</dcterms:created>
  <dcterms:modified xsi:type="dcterms:W3CDTF">2025-02-25T22:23:45Z</dcterms:modified>
</cp:coreProperties>
</file>